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4"/>
  <workbookPr codeName="ThisWorkbook"/>
  <mc:AlternateContent xmlns:mc="http://schemas.openxmlformats.org/markup-compatibility/2006">
    <mc:Choice Requires="x15">
      <x15ac:absPath xmlns:x15ac="http://schemas.microsoft.com/office/spreadsheetml/2010/11/ac" url="C:\Users\gchav\Downloads\Akron\"/>
    </mc:Choice>
  </mc:AlternateContent>
  <xr:revisionPtr revIDLastSave="0" documentId="13_ncr:1_{51F52204-9765-4675-B851-7723DCD1301F}" xr6:coauthVersionLast="47" xr6:coauthVersionMax="47" xr10:uidLastSave="{00000000-0000-0000-0000-000000000000}"/>
  <bookViews>
    <workbookView xWindow="28680" yWindow="-105" windowWidth="29040" windowHeight="15720" firstSheet="132" activeTab="133" xr2:uid="{24F331B8-1F90-4F8E-950A-28F5B55F7AF2}"/>
  </bookViews>
  <sheets>
    <sheet name="UTILIDAD OTROS MID ENE 23" sheetId="16" state="hidden" r:id="rId1"/>
    <sheet name="UTILIDAD ACEITES MID ENE 23" sheetId="15" state="hidden" r:id="rId2"/>
    <sheet name="UTILIDAD CAMP ENE 23" sheetId="17" state="hidden" r:id="rId3"/>
    <sheet name="NC CAMP FEB 23" sheetId="27" state="hidden" r:id="rId4"/>
    <sheet name="NC MID FEB 23" sheetId="25" state="hidden" r:id="rId5"/>
    <sheet name="UTILIDAD MID FEB 23 DONALDSON" sheetId="24" state="hidden" r:id="rId6"/>
    <sheet name="UTILIDAD MID FEB 23 OTROS" sheetId="23" state="hidden" r:id="rId7"/>
    <sheet name="UTILIDAD MID FEB 23 ACEITES" sheetId="22" state="hidden" r:id="rId8"/>
    <sheet name="UTILIDAD CAMP FEB 23" sheetId="26" state="hidden" r:id="rId9"/>
    <sheet name="NC ABR 23 MID" sheetId="42" state="hidden" r:id="rId10"/>
    <sheet name="UTILIDAD MID ABR 23 DONALDSON" sheetId="41" state="hidden" r:id="rId11"/>
    <sheet name="UTILIDAD MID ABR 23 ACEITES" sheetId="40" state="hidden" r:id="rId12"/>
    <sheet name="UTILIDAD MID ABR 23 OTROS" sheetId="39" state="hidden" r:id="rId13"/>
    <sheet name="NC CAMP MZO 23" sheetId="36" state="hidden" r:id="rId14"/>
    <sheet name="NC MID MZO 23" sheetId="34" state="hidden" r:id="rId15"/>
    <sheet name="UTILIDAD MID MZO 23 DONALDSON" sheetId="33" state="hidden" r:id="rId16"/>
    <sheet name="UTILIDAD MID MZO 23 OTROS" sheetId="31" state="hidden" r:id="rId17"/>
    <sheet name="UTILIDAD MID MZO 23 ACEITES" sheetId="32" state="hidden" r:id="rId18"/>
    <sheet name="UTILIDAD CAMP MZO 23" sheetId="35" state="hidden" r:id="rId19"/>
    <sheet name="UTILIDAD CAMP ABR 23" sheetId="43" state="hidden" r:id="rId20"/>
    <sheet name="UTILIDAD CAMP MYO 23" sheetId="53" state="hidden" r:id="rId21"/>
    <sheet name="UTILIDAD MID MYO 23 OTROS" sheetId="50" state="hidden" r:id="rId22"/>
    <sheet name="UTILIDAD DONALDSON MID MYO 23" sheetId="49" state="hidden" r:id="rId23"/>
    <sheet name="UTILIDAD MID MAYO 23 ACEITES" sheetId="48" state="hidden" r:id="rId24"/>
    <sheet name="MID JUN 23 OTROS" sheetId="59" state="hidden" r:id="rId25"/>
    <sheet name="MID JUN 23 FILTROS " sheetId="58" state="hidden" r:id="rId26"/>
    <sheet name="MID JUN 23 ACEITES" sheetId="57" state="hidden" r:id="rId27"/>
    <sheet name="UTILIDAD MID JUL 23 FILTROS" sheetId="64" state="hidden" r:id="rId28"/>
    <sheet name="UTILIDAD MID JUL 23 OTROS" sheetId="63" state="hidden" r:id="rId29"/>
    <sheet name="UTILIDAD MID JUL 23" sheetId="62" state="hidden" r:id="rId30"/>
    <sheet name="UTILIDAD CAMP JUL 23" sheetId="65" state="hidden" r:id="rId31"/>
    <sheet name="UTILIDAD MID AGO 23 FILTROS" sheetId="69" state="hidden" r:id="rId32"/>
    <sheet name="UTILIDAD MID AGO 23 ACEITES" sheetId="68" state="hidden" r:id="rId33"/>
    <sheet name="UTILIDAD CAMP AGO 23" sheetId="72" state="hidden" r:id="rId34"/>
    <sheet name="ACEITES MID SEPT 23" sheetId="76" state="hidden" r:id="rId35"/>
    <sheet name="DONALDSON-OTROS MID SEPT 23" sheetId="75" state="hidden" r:id="rId36"/>
    <sheet name="UTILIDAD CAMP SEPT 23" sheetId="77" state="hidden" r:id="rId37"/>
    <sheet name="UTILIDAD CAMP NOV 23" sheetId="87" state="hidden" r:id="rId38"/>
    <sheet name="UTILIDAD MID NOV 23 OTROS" sheetId="86" state="hidden" r:id="rId39"/>
    <sheet name="UTILIDAD MID NOV 23 ACEITES" sheetId="85" state="hidden" r:id="rId40"/>
    <sheet name="UTILIDAD MID OCT 23 ACEITES" sheetId="81" state="hidden" r:id="rId41"/>
    <sheet name="UTILIDAD MID OCT 23 OTROS" sheetId="80" state="hidden" r:id="rId42"/>
    <sheet name="UTILIDAD CAMP OCT 23" sheetId="82" state="hidden" r:id="rId43"/>
    <sheet name="UTILIDAD MID DIC 23 ACEITES" sheetId="93" state="hidden" r:id="rId44"/>
    <sheet name="UTILIDAD MID DIC 23 OTROS" sheetId="91" state="hidden" r:id="rId45"/>
    <sheet name="UTILIDAD CAMP DIC 23" sheetId="95" state="hidden" r:id="rId46"/>
    <sheet name="UTILIDAD MID ACEITES FEB 24" sheetId="105" state="hidden" r:id="rId47"/>
    <sheet name="UTILIDAD MID OTROS FEB 24" sheetId="104" state="hidden" r:id="rId48"/>
    <sheet name="UTILIDAD FILTROS MID ENE 24" sheetId="101" state="hidden" r:id="rId49"/>
    <sheet name="UTILIDAD OTROS MID ENE 24" sheetId="100" state="hidden" r:id="rId50"/>
    <sheet name="UTILIDAD ACEITES MID ENE 24" sheetId="99" state="hidden" r:id="rId51"/>
    <sheet name="UTILIDAD CAMP ENE 24" sheetId="102" state="hidden" r:id="rId52"/>
    <sheet name="UTILIDAD CAMP FEB 24" sheetId="106" state="hidden" r:id="rId53"/>
    <sheet name="UTILIDAD MERIDA MZO 24 OTROS" sheetId="115" state="hidden" r:id="rId54"/>
    <sheet name="UTILIDAD MERIDA MZO 24 ACEITES" sheetId="114" state="hidden" r:id="rId55"/>
    <sheet name="UTILIDAD CAMP MZO 24" sheetId="111" state="hidden" r:id="rId56"/>
    <sheet name="UTILIDAD MID ABR 24 OTROS" sheetId="118" state="hidden" r:id="rId57"/>
    <sheet name="UTILIDAD MID ABR 24 ACEITES" sheetId="117" state="hidden" r:id="rId58"/>
    <sheet name="UTILIDAD CAMP ABR 24" sheetId="116" state="hidden" r:id="rId59"/>
    <sheet name="UTILIDAD CAMP MYO 24" sheetId="124" state="hidden" r:id="rId60"/>
    <sheet name="UTILIDAD ACEITES MYO 24 MID" sheetId="123" state="hidden" r:id="rId61"/>
    <sheet name="UTILIDAD MID MYO 24 OTROS " sheetId="122" state="hidden" r:id="rId62"/>
    <sheet name="UTILIDAD MID JUN 24 ACEITES" sheetId="130" state="hidden" r:id="rId63"/>
    <sheet name="UTILIDAD MID JUN 24" sheetId="129" state="hidden" r:id="rId64"/>
    <sheet name="UTILIDAD CAMP JUN 24" sheetId="131" state="hidden" r:id="rId65"/>
    <sheet name="UTILIDAD MID JUL 24 ACEITES" sheetId="137" state="hidden" r:id="rId66"/>
    <sheet name="UTILIDAD MID JUL 24 OTROS" sheetId="135" state="hidden" r:id="rId67"/>
    <sheet name="UTILIDAD CAMP JUL 24 AC" sheetId="139" state="hidden" r:id="rId68"/>
    <sheet name="UTILIDAD CAMP AGO 24" sheetId="150" state="hidden" r:id="rId69"/>
    <sheet name="UTILIDAD MID AGO 24 ACEITES" sheetId="146" state="hidden" r:id="rId70"/>
    <sheet name="UTILIDAD MID AGO 24 OTROS" sheetId="145" state="hidden" r:id="rId71"/>
    <sheet name="UTILIDAD MID SEPT 24 ACEITES" sheetId="152" r:id="rId72"/>
    <sheet name="UTILIDAD MID SEPT 24 OTROS" sheetId="151" r:id="rId73"/>
    <sheet name="UTILIDAD CAMP SEPT 24" sheetId="153" r:id="rId74"/>
    <sheet name="UTILIDAD VTS MERIDA" sheetId="1" r:id="rId75"/>
    <sheet name="UTILIDAD CAMP JUN 23" sheetId="56" state="hidden" r:id="rId76"/>
    <sheet name="SANTANDER ENE 23" sheetId="13" state="hidden" r:id="rId77"/>
    <sheet name="GTS EFECT " sheetId="3" r:id="rId78"/>
    <sheet name="HSBC ENE 23" sheetId="14" state="hidden" r:id="rId79"/>
    <sheet name="HSBC FEB 23" sheetId="30" state="hidden" r:id="rId80"/>
    <sheet name="SANTANDER FEB 23" sheetId="28" state="hidden" r:id="rId81"/>
    <sheet name="SANTANDER MZO 23" sheetId="37" state="hidden" r:id="rId82"/>
    <sheet name="HSBC MZO 23" sheetId="38" state="hidden" r:id="rId83"/>
    <sheet name="HSBC ABR 23" sheetId="44" state="hidden" r:id="rId84"/>
    <sheet name="SANTANDER ABR 23" sheetId="47" state="hidden" r:id="rId85"/>
    <sheet name="HSBC MYO 23" sheetId="52" state="hidden" r:id="rId86"/>
    <sheet name="SANTANDER MYO 23" sheetId="55" state="hidden" r:id="rId87"/>
    <sheet name="SANTANDER JUN 23" sheetId="61" state="hidden" r:id="rId88"/>
    <sheet name="HSBC JUN 23" sheetId="60" state="hidden" r:id="rId89"/>
    <sheet name="SANTANDER JULIO 23" sheetId="67" state="hidden" r:id="rId90"/>
    <sheet name="HSBC JUL 23" sheetId="66" state="hidden" r:id="rId91"/>
    <sheet name="SANTANDER AGO 23" sheetId="74" state="hidden" r:id="rId92"/>
    <sheet name="HSBC AGO 23" sheetId="73" state="hidden" r:id="rId93"/>
    <sheet name="HSBC SEPT 23" sheetId="78" state="hidden" r:id="rId94"/>
    <sheet name="SANTANDER SEPT 23" sheetId="79" state="hidden" r:id="rId95"/>
    <sheet name="SANTADER OCT 23" sheetId="83" state="hidden" r:id="rId96"/>
    <sheet name="BANREGIO NOV 23" sheetId="90" state="hidden" r:id="rId97"/>
    <sheet name="SANTANDER NOV 23" sheetId="88" state="hidden" r:id="rId98"/>
    <sheet name="HSBC NOV 23" sheetId="89" state="hidden" r:id="rId99"/>
    <sheet name="SANTANDER ENE 24" sheetId="103" state="hidden" r:id="rId100"/>
    <sheet name="HSBC ENE 24" sheetId="98" state="hidden" r:id="rId101"/>
    <sheet name="BANREGIO FEB 24" sheetId="109" state="hidden" r:id="rId102"/>
    <sheet name="SANTANDER FEB 24" sheetId="107" state="hidden" r:id="rId103"/>
    <sheet name="HSBC FEB 24" sheetId="108" state="hidden" r:id="rId104"/>
    <sheet name="BANREGIO MZO 24" sheetId="112" state="hidden" r:id="rId105"/>
    <sheet name="SANTANDER MZO 24" sheetId="113" state="hidden" r:id="rId106"/>
    <sheet name="HSBC MZO 24" sheetId="110" state="hidden" r:id="rId107"/>
    <sheet name="BANREGIO ABR 24" sheetId="121" state="hidden" r:id="rId108"/>
    <sheet name="SANTANDER ABR 24" sheetId="119" state="hidden" r:id="rId109"/>
    <sheet name="HSBC ABR 24" sheetId="120" state="hidden" r:id="rId110"/>
    <sheet name="SANTANDER MYO 24" sheetId="125" state="hidden" r:id="rId111"/>
    <sheet name="HSBC MYO 24" sheetId="127" state="hidden" r:id="rId112"/>
    <sheet name="BANREGIO MYO 24" sheetId="128" state="hidden" r:id="rId113"/>
    <sheet name="SANTANDER JUN 24" sheetId="132" state="hidden" r:id="rId114"/>
    <sheet name="HSBC JUN 24" sheetId="133" state="hidden" r:id="rId115"/>
    <sheet name="BANREGIO JUN 24" sheetId="134" state="hidden" r:id="rId116"/>
    <sheet name="BANREGIO JUL 24" sheetId="142" state="hidden" r:id="rId117"/>
    <sheet name="SANTANDER JUL 24" sheetId="140" state="hidden" r:id="rId118"/>
    <sheet name="HSBC JUL 24" sheetId="141" state="hidden" r:id="rId119"/>
    <sheet name="SANTANDER AGO 24" sheetId="148" state="hidden" r:id="rId120"/>
    <sheet name="HSBC AGO 24" sheetId="147" state="hidden" r:id="rId121"/>
    <sheet name="BANREGIO SEPT 24" sheetId="156" r:id="rId122"/>
    <sheet name="SANTANDER SEPT 24" sheetId="154" r:id="rId123"/>
    <sheet name="HSBC SEPT 24" sheetId="155" r:id="rId124"/>
    <sheet name="GTOS OPERATIVOS DIRAC MID" sheetId="4" r:id="rId125"/>
    <sheet name="HSBC OCT 23" sheetId="84" state="hidden" r:id="rId126"/>
    <sheet name="GTOS OPERATIVOS CAMPECHE" sheetId="5" r:id="rId127"/>
    <sheet name="BONIFIC CASCOS" sheetId="6" r:id="rId128"/>
    <sheet name="CRUCE BANCARIO JUL 24 MID" sheetId="143" state="hidden" r:id="rId129"/>
    <sheet name="CRUCE BANCARIO AGO 24 MID" sheetId="149" r:id="rId130"/>
    <sheet name="BONIFICACIONES MEX" sheetId="7" r:id="rId131"/>
    <sheet name="NC MEX " sheetId="8" r:id="rId132"/>
    <sheet name="ED0S FIN YUCATAN" sheetId="9" r:id="rId133"/>
    <sheet name="ED0S FIN CAMPECHE" sheetId="10" r:id="rId134"/>
    <sheet name="CUMPLIMIENTO DE OBJETIVO" sheetId="11" r:id="rId135"/>
    <sheet name="CUMPLIMIENTO DE OBJ CAMPEC" sheetId="12" r:id="rId136"/>
    <sheet name="UTILIDAD VTS CAMPECHE" sheetId="2" r:id="rId137"/>
  </sheets>
  <externalReferences>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s>
  <definedNames>
    <definedName name="_xlnm._FilterDatabase" localSheetId="34" hidden="1">'ACEITES MID SEPT 23'!$A$8:$J$153</definedName>
    <definedName name="_xlnm._FilterDatabase" localSheetId="35" hidden="1">'DONALDSON-OTROS MID SEPT 23'!$A$8:$J$275</definedName>
    <definedName name="_xlnm._FilterDatabase" localSheetId="26" hidden="1">'MID JUN 23 ACEITES'!$A$8:$J$158</definedName>
    <definedName name="_xlnm._FilterDatabase" localSheetId="25" hidden="1">'MID JUN 23 FILTROS '!$A$8:$J$8</definedName>
    <definedName name="_xlnm._FilterDatabase" localSheetId="24" hidden="1">'MID JUN 23 OTROS'!$A$8:$J$49</definedName>
    <definedName name="_xlnm._FilterDatabase" localSheetId="1" hidden="1">'UTILIDAD ACEITES MID ENE 23'!$A$8:$J$169</definedName>
    <definedName name="_xlnm._FilterDatabase" localSheetId="50" hidden="1">'UTILIDAD ACEITES MID ENE 24'!$A$8:$I$168</definedName>
    <definedName name="_xlnm._FilterDatabase" localSheetId="60" hidden="1">'UTILIDAD ACEITES MYO 24 MID'!$A$8:$J$155</definedName>
    <definedName name="_xlnm._FilterDatabase" localSheetId="58" hidden="1">'UTILIDAD CAMP ABR 24'!$A$8:$J$109</definedName>
    <definedName name="_xlnm._FilterDatabase" localSheetId="33" hidden="1">'UTILIDAD CAMP AGO 23'!$A$3:$J$104</definedName>
    <definedName name="_xlnm._FilterDatabase" localSheetId="45" hidden="1">'UTILIDAD CAMP DIC 23'!$A$8:$J$86</definedName>
    <definedName name="_xlnm._FilterDatabase" localSheetId="51" hidden="1">'UTILIDAD CAMP ENE 24'!$A$8:$J$112</definedName>
    <definedName name="_xlnm._FilterDatabase" localSheetId="67" hidden="1">'UTILIDAD CAMP JUL 24 AC'!$A$8:$J$89</definedName>
    <definedName name="_xlnm._FilterDatabase" localSheetId="18" hidden="1">'UTILIDAD CAMP MZO 23'!$A$8:$J$112</definedName>
    <definedName name="_xlnm._FilterDatabase" localSheetId="55" hidden="1">'UTILIDAD CAMP MZO 24'!$A$8:$L$154</definedName>
    <definedName name="_xlnm._FilterDatabase" localSheetId="36" hidden="1">'UTILIDAD CAMP SEPT 23'!$A$8:$J$89</definedName>
    <definedName name="_xlnm._FilterDatabase" localSheetId="73" hidden="1">'UTILIDAD CAMP SEPT 24'!$A$8:$J$8</definedName>
    <definedName name="_xlnm._FilterDatabase" localSheetId="22" hidden="1">'UTILIDAD DONALDSON MID MYO 23'!$A$8:$J$254</definedName>
    <definedName name="_xlnm._FilterDatabase" localSheetId="48" hidden="1">'UTILIDAD FILTROS MID ENE 24'!$A$8:$I$277</definedName>
    <definedName name="_xlnm._FilterDatabase" localSheetId="54" hidden="1">'UTILIDAD MERIDA MZO 24 ACEITES'!$A$8:$I$160</definedName>
    <definedName name="_xlnm._FilterDatabase" localSheetId="53" hidden="1">'UTILIDAD MERIDA MZO 24 OTROS'!$A$8:$J$78</definedName>
    <definedName name="_xlnm._FilterDatabase" localSheetId="11" hidden="1">'UTILIDAD MID ABR 23 ACEITES'!$A$8:$J$149</definedName>
    <definedName name="_xlnm._FilterDatabase" localSheetId="10" hidden="1">'UTILIDAD MID ABR 23 DONALDSON'!$A$8:$J$255</definedName>
    <definedName name="_xlnm._FilterDatabase" localSheetId="12" hidden="1">'UTILIDAD MID ABR 23 OTROS'!$A$8:$J$57</definedName>
    <definedName name="_xlnm._FilterDatabase" localSheetId="57" hidden="1">'UTILIDAD MID ABR 24 ACEITES'!$A$8:$J$167</definedName>
    <definedName name="_xlnm._FilterDatabase" localSheetId="56" hidden="1">'UTILIDAD MID ABR 24 OTROS'!$A$8:$J$289</definedName>
    <definedName name="_xlnm._FilterDatabase" localSheetId="46" hidden="1">'UTILIDAD MID ACEITES FEB 24'!$A$8:$J$163</definedName>
    <definedName name="_xlnm._FilterDatabase" localSheetId="32" hidden="1">'UTILIDAD MID AGO 23 ACEITES'!$A$7:$J$161</definedName>
    <definedName name="_xlnm._FilterDatabase" localSheetId="31" hidden="1">'UTILIDAD MID AGO 23 FILTROS'!$A$7:$J$340</definedName>
    <definedName name="_xlnm._FilterDatabase" localSheetId="69" hidden="1">'UTILIDAD MID AGO 24 ACEITES'!$A$8:$J$148</definedName>
    <definedName name="_xlnm._FilterDatabase" localSheetId="70" hidden="1">'UTILIDAD MID AGO 24 OTROS'!$A$8:$J$268</definedName>
    <definedName name="_xlnm._FilterDatabase" localSheetId="43" hidden="1">'UTILIDAD MID DIC 23 ACEITES'!$A$8:$J$157</definedName>
    <definedName name="_xlnm._FilterDatabase" localSheetId="44" hidden="1">'UTILIDAD MID DIC 23 OTROS'!$A$8:$J$216</definedName>
    <definedName name="_xlnm._FilterDatabase" localSheetId="7" hidden="1">'UTILIDAD MID FEB 23 ACEITES'!$A$8:$J$165</definedName>
    <definedName name="_xlnm._FilterDatabase" localSheetId="5" hidden="1">'UTILIDAD MID FEB 23 DONALDSON'!$A$8:$J$290</definedName>
    <definedName name="_xlnm._FilterDatabase" localSheetId="6" hidden="1">'UTILIDAD MID FEB 23 OTROS'!$A$8:$J$45</definedName>
    <definedName name="_xlnm._FilterDatabase" localSheetId="29" hidden="1">'UTILIDAD MID JUL 23'!$A$8:$J$170</definedName>
    <definedName name="_xlnm._FilterDatabase" localSheetId="27" hidden="1">'UTILIDAD MID JUL 23 FILTROS'!$A$8:$J$250</definedName>
    <definedName name="_xlnm._FilterDatabase" localSheetId="28" hidden="1">'UTILIDAD MID JUL 23 OTROS'!$A$8:$J$52</definedName>
    <definedName name="_xlnm._FilterDatabase" localSheetId="65" hidden="1">'UTILIDAD MID JUL 24 ACEITES'!$A$8:$J$164</definedName>
    <definedName name="_xlnm._FilterDatabase" localSheetId="66" hidden="1">'UTILIDAD MID JUL 24 OTROS'!$A$8:$J$231</definedName>
    <definedName name="_xlnm._FilterDatabase" localSheetId="63" hidden="1">'UTILIDAD MID JUN 24'!$A$8:$J$314</definedName>
    <definedName name="_xlnm._FilterDatabase" localSheetId="62" hidden="1">'UTILIDAD MID JUN 24 ACEITES'!$A$8:$J$155</definedName>
    <definedName name="_xlnm._FilterDatabase" localSheetId="23" hidden="1">'UTILIDAD MID MAYO 23 ACEITES'!$A$8:$J$157</definedName>
    <definedName name="_xlnm._FilterDatabase" localSheetId="21" hidden="1">'UTILIDAD MID MYO 23 OTROS'!$A$8:$J$56</definedName>
    <definedName name="_xlnm._FilterDatabase" localSheetId="61" hidden="1">'UTILIDAD MID MYO 24 OTROS '!$A$8:$J$347</definedName>
    <definedName name="_xlnm._FilterDatabase" localSheetId="17" hidden="1">'UTILIDAD MID MZO 23 ACEITES'!$A$8:$J$167</definedName>
    <definedName name="_xlnm._FilterDatabase" localSheetId="15" hidden="1">'UTILIDAD MID MZO 23 DONALDSON'!$A$8:$J$319</definedName>
    <definedName name="_xlnm._FilterDatabase" localSheetId="16" hidden="1">'UTILIDAD MID MZO 23 OTROS'!$A$8:$J$44</definedName>
    <definedName name="_xlnm._FilterDatabase" localSheetId="39" hidden="1">'UTILIDAD MID NOV 23 ACEITES'!$A$8:$J$170</definedName>
    <definedName name="_xlnm._FilterDatabase" localSheetId="38" hidden="1">'UTILIDAD MID NOV 23 OTROS'!$A$8:$J$291</definedName>
    <definedName name="_xlnm._FilterDatabase" localSheetId="40" hidden="1">'UTILIDAD MID OCT 23 ACEITES'!$A$8:$J$165</definedName>
    <definedName name="_xlnm._FilterDatabase" localSheetId="41" hidden="1">'UTILIDAD MID OCT 23 OTROS'!$A$8:$J$296</definedName>
    <definedName name="_xlnm._FilterDatabase" localSheetId="47" hidden="1">'UTILIDAD MID OTROS FEB 24'!$A$8:$J$252</definedName>
    <definedName name="_xlnm._FilterDatabase" localSheetId="71" hidden="1">'UTILIDAD MID SEPT 24 ACEITES'!$A$8:$J$136</definedName>
    <definedName name="_xlnm._FilterDatabase" localSheetId="72" hidden="1">'UTILIDAD MID SEPT 24 OTROS'!$A$8:$J$269</definedName>
    <definedName name="_xlnm._FilterDatabase" localSheetId="0" hidden="1">'UTILIDAD OTROS MID ENE 23'!$A$8:$J$304</definedName>
    <definedName name="_xlnm._FilterDatabase" localSheetId="49" hidden="1">'UTILIDAD OTROS MID ENE 24'!$A$8:$I$47</definedName>
    <definedName name="ANALISIS_DE_CUOTAS_OBRERO_PATRONALES_EJERCICIO_1998" localSheetId="135">#REF!</definedName>
    <definedName name="ANALISIS_DE_CUOTAS_OBRERO_PATRONALES_EJERCICIO_1998" localSheetId="133">#REF!</definedName>
    <definedName name="ANALISIS_DE_CUOTAS_OBRERO_PATRONALES_EJERCICIO_1998" localSheetId="132">#REF!</definedName>
    <definedName name="ANALISIS_DE_CUOTAS_OBRERO_PATRONALES_EJERCICIO_1998" localSheetId="126">#REF!</definedName>
    <definedName name="ANALISIS_DE_CUOTAS_OBRERO_PATRONALES_EJERCICIO_1998" localSheetId="131">#REF!</definedName>
    <definedName name="ANALISIS_DE_CUOTAS_OBRERO_PATRONALES_EJERCICIO_1998" localSheetId="136">#REF!</definedName>
    <definedName name="ANALISIS_DE_CUOTAS_OBRERO_PATRONALES_EJERCICIO_1998">#REF!</definedName>
    <definedName name="CALCULO_DE_LA_PTU_DEL_EJERCICIO" localSheetId="135">#REF!</definedName>
    <definedName name="CALCULO_DE_LA_PTU_DEL_EJERCICIO" localSheetId="133">#REF!</definedName>
    <definedName name="CALCULO_DE_LA_PTU_DEL_EJERCICIO" localSheetId="132">#REF!</definedName>
    <definedName name="CALCULO_DE_LA_PTU_DEL_EJERCICIO" localSheetId="126">#REF!</definedName>
    <definedName name="CALCULO_DE_LA_PTU_DEL_EJERCICIO" localSheetId="131">#REF!</definedName>
    <definedName name="CALCULO_DE_LA_PTU_DEL_EJERCICIO" localSheetId="136">#REF!</definedName>
    <definedName name="CALCULO_DE_LA_PTU_DEL_EJERCICIO">#REF!</definedName>
    <definedName name="CALCULO_DEL_COEFICIENTE_DE_UTILIDAD" localSheetId="135">#REF!</definedName>
    <definedName name="CALCULO_DEL_COEFICIENTE_DE_UTILIDAD" localSheetId="133">#REF!</definedName>
    <definedName name="CALCULO_DEL_COEFICIENTE_DE_UTILIDAD" localSheetId="132">#REF!</definedName>
    <definedName name="CALCULO_DEL_COEFICIENTE_DE_UTILIDAD" localSheetId="126">#REF!</definedName>
    <definedName name="CALCULO_DEL_COEFICIENTE_DE_UTILIDAD" localSheetId="131">#REF!</definedName>
    <definedName name="CALCULO_DEL_COEFICIENTE_DE_UTILIDAD" localSheetId="136">#REF!</definedName>
    <definedName name="CALCULO_DEL_COEFICIENTE_DE_UTILIDAD">#REF!</definedName>
    <definedName name="CALCULO_DEL_INTERES_ACUMULABLE" localSheetId="135">#REF!</definedName>
    <definedName name="CALCULO_DEL_INTERES_ACUMULABLE" localSheetId="133">#REF!</definedName>
    <definedName name="CALCULO_DEL_INTERES_ACUMULABLE" localSheetId="126">#REF!</definedName>
    <definedName name="CALCULO_DEL_INTERES_ACUMULABLE" localSheetId="131">#REF!</definedName>
    <definedName name="CALCULO_DEL_INTERES_ACUMULABLE" localSheetId="136">#REF!</definedName>
    <definedName name="CALCULO_DEL_INTERES_ACUMULABLE">#REF!</definedName>
    <definedName name="CALCULO_GLOBAL_DE_TRASLADO_Y_ACREDITAMIENTO_DE_IVA_1997" localSheetId="135">#REF!</definedName>
    <definedName name="CALCULO_GLOBAL_DE_TRASLADO_Y_ACREDITAMIENTO_DE_IVA_1997" localSheetId="133">#REF!</definedName>
    <definedName name="CALCULO_GLOBAL_DE_TRASLADO_Y_ACREDITAMIENTO_DE_IVA_1997" localSheetId="126">#REF!</definedName>
    <definedName name="CALCULO_GLOBAL_DE_TRASLADO_Y_ACREDITAMIENTO_DE_IVA_1997" localSheetId="131">#REF!</definedName>
    <definedName name="CALCULO_GLOBAL_DE_TRASLADO_Y_ACREDITAMIENTO_DE_IVA_1997" localSheetId="136">#REF!</definedName>
    <definedName name="CALCULO_GLOBAL_DE_TRASLADO_Y_ACREDITAMIENTO_DE_IVA_1997">#REF!</definedName>
    <definedName name="cat_ct00" localSheetId="135">[1]Catalogo!#REF!</definedName>
    <definedName name="cat_ct00" localSheetId="133">[1]Catalogo!#REF!</definedName>
    <definedName name="cat_ct00" localSheetId="126">[1]Catalogo!#REF!</definedName>
    <definedName name="cat_ct00" localSheetId="131">[1]Catalogo!#REF!</definedName>
    <definedName name="cat_ct00" localSheetId="136">[1]Catalogo!#REF!</definedName>
    <definedName name="cat_ct00">[1]Catalogo!#REF!</definedName>
    <definedName name="cat_mo04" localSheetId="135">[1]Catalogo!#REF!</definedName>
    <definedName name="cat_mo04" localSheetId="133">[1]Catalogo!#REF!</definedName>
    <definedName name="cat_mo04" localSheetId="126">[1]Catalogo!#REF!</definedName>
    <definedName name="cat_mo04" localSheetId="131">[1]Catalogo!#REF!</definedName>
    <definedName name="cat_mo04" localSheetId="136">[1]Catalogo!#REF!</definedName>
    <definedName name="cat_mo04">[1]Catalogo!#REF!</definedName>
    <definedName name="CLASIFICACIONES" localSheetId="135">#REF!</definedName>
    <definedName name="CLASIFICACIONES" localSheetId="133">#REF!</definedName>
    <definedName name="CLASIFICACIONES" localSheetId="132">#REF!</definedName>
    <definedName name="CLASIFICACIONES" localSheetId="126">#REF!</definedName>
    <definedName name="CLASIFICACIONES" localSheetId="131">#REF!</definedName>
    <definedName name="CLASIFICACIONES" localSheetId="136">#REF!</definedName>
    <definedName name="CLASIFICACIONES">#REF!</definedName>
    <definedName name="CLIENTES" localSheetId="133">[2]subdistribuidores!$B$7:$D$25</definedName>
    <definedName name="CLIENTES" localSheetId="132">[2]subdistribuidores!$B$7:$D$25</definedName>
    <definedName name="CLIENTES">[3]subdistribuidores!$B$7:$D$25</definedName>
    <definedName name="CONCENTRADO_MENSUAL_DE_FACTURAS" localSheetId="135">#REF!</definedName>
    <definedName name="CONCENTRADO_MENSUAL_DE_FACTURAS" localSheetId="133">#REF!</definedName>
    <definedName name="CONCENTRADO_MENSUAL_DE_FACTURAS" localSheetId="132">#REF!</definedName>
    <definedName name="CONCENTRADO_MENSUAL_DE_FACTURAS" localSheetId="126">#REF!</definedName>
    <definedName name="CONCENTRADO_MENSUAL_DE_FACTURAS" localSheetId="131">#REF!</definedName>
    <definedName name="CONCENTRADO_MENSUAL_DE_FACTURAS" localSheetId="136">#REF!</definedName>
    <definedName name="CONCENTRADO_MENSUAL_DE_FACTURAS">#REF!</definedName>
    <definedName name="DECLARACION_ANUAL_DE_IVA" localSheetId="135">#REF!</definedName>
    <definedName name="DECLARACION_ANUAL_DE_IVA" localSheetId="133">#REF!</definedName>
    <definedName name="DECLARACION_ANUAL_DE_IVA" localSheetId="132">#REF!</definedName>
    <definedName name="DECLARACION_ANUAL_DE_IVA" localSheetId="126">#REF!</definedName>
    <definedName name="DECLARACION_ANUAL_DE_IVA" localSheetId="131">#REF!</definedName>
    <definedName name="DECLARACION_ANUAL_DE_IVA" localSheetId="136">#REF!</definedName>
    <definedName name="DECLARACION_ANUAL_DE_IVA">#REF!</definedName>
    <definedName name="DETERMINACION_DE_DEPRECIACIONES_ACUMULADAS" localSheetId="135">'[4]EDO. RESULTADOS'!#REF!</definedName>
    <definedName name="DETERMINACION_DE_DEPRECIACIONES_ACUMULADAS" localSheetId="133">'[4]EDO. RESULTADOS'!#REF!</definedName>
    <definedName name="DETERMINACION_DE_DEPRECIACIONES_ACUMULADAS" localSheetId="132">'[4]EDO. RESULTADOS'!#REF!</definedName>
    <definedName name="DETERMINACION_DE_DEPRECIACIONES_ACUMULADAS" localSheetId="126">'[4]EDO. RESULTADOS'!#REF!</definedName>
    <definedName name="DETERMINACION_DE_DEPRECIACIONES_ACUMULADAS" localSheetId="131">'[4]EDO. RESULTADOS'!#REF!</definedName>
    <definedName name="DETERMINACION_DE_DEPRECIACIONES_ACUMULADAS" localSheetId="136">'[4]EDO. RESULTADOS'!#REF!</definedName>
    <definedName name="DETERMINACION_DE_DEPRECIACIONES_ACUMULADAS">'[4]EDO. RESULTADOS'!#REF!</definedName>
    <definedName name="Determinación_de_la_PTU_del_ejercicio" localSheetId="135">[5]PTU!#REF!</definedName>
    <definedName name="Determinación_de_la_PTU_del_ejercicio" localSheetId="133">[5]PTU!#REF!</definedName>
    <definedName name="Determinación_de_la_PTU_del_ejercicio" localSheetId="132">[5]PTU!#REF!</definedName>
    <definedName name="Determinación_de_la_PTU_del_ejercicio" localSheetId="126">[5]PTU!#REF!</definedName>
    <definedName name="Determinación_de_la_PTU_del_ejercicio" localSheetId="131">[5]PTU!#REF!</definedName>
    <definedName name="Determinación_de_la_PTU_del_ejercicio" localSheetId="136">[5]PTU!#REF!</definedName>
    <definedName name="Determinación_de_la_PTU_del_ejercicio">[5]PTU!#REF!</definedName>
    <definedName name="DETERMINACION_DE_PAGOS_PROVISIONALES_DE_ISR_1998" localSheetId="135">#REF!</definedName>
    <definedName name="DETERMINACION_DE_PAGOS_PROVISIONALES_DE_ISR_1998" localSheetId="133">#REF!</definedName>
    <definedName name="DETERMINACION_DE_PAGOS_PROVISIONALES_DE_ISR_1998" localSheetId="132">#REF!</definedName>
    <definedName name="DETERMINACION_DE_PAGOS_PROVISIONALES_DE_ISR_1998" localSheetId="126">#REF!</definedName>
    <definedName name="DETERMINACION_DE_PAGOS_PROVISIONALES_DE_ISR_1998" localSheetId="131">#REF!</definedName>
    <definedName name="DETERMINACION_DE_PAGOS_PROVISIONALES_DE_ISR_1998" localSheetId="136">#REF!</definedName>
    <definedName name="DETERMINACION_DE_PAGOS_PROVISIONALES_DE_ISR_1998">#REF!</definedName>
    <definedName name="Determinación_del_interés_acumulable_y_deducible" localSheetId="135">#REF!</definedName>
    <definedName name="Determinación_del_interés_acumulable_y_deducible" localSheetId="133">#REF!</definedName>
    <definedName name="Determinación_del_interés_acumulable_y_deducible" localSheetId="132">#REF!</definedName>
    <definedName name="Determinación_del_interés_acumulable_y_deducible" localSheetId="126">#REF!</definedName>
    <definedName name="Determinación_del_interés_acumulable_y_deducible" localSheetId="131">#REF!</definedName>
    <definedName name="Determinación_del_interés_acumulable_y_deducible" localSheetId="136">#REF!</definedName>
    <definedName name="Determinación_del_interés_acumulable_y_deducible">#REF!</definedName>
    <definedName name="DETERMINACION_DEL_PROMEDIO_DE_ACTIVOS_FIJOS_CARGOS_Y_GATOS_DIFERIDOS_1997" localSheetId="135">'[4]EDO. RESULTADOS'!#REF!</definedName>
    <definedName name="DETERMINACION_DEL_PROMEDIO_DE_ACTIVOS_FIJOS_CARGOS_Y_GATOS_DIFERIDOS_1997" localSheetId="133">'[4]EDO. RESULTADOS'!#REF!</definedName>
    <definedName name="DETERMINACION_DEL_PROMEDIO_DE_ACTIVOS_FIJOS_CARGOS_Y_GATOS_DIFERIDOS_1997" localSheetId="132">'[4]EDO. RESULTADOS'!#REF!</definedName>
    <definedName name="DETERMINACION_DEL_PROMEDIO_DE_ACTIVOS_FIJOS_CARGOS_Y_GATOS_DIFERIDOS_1997" localSheetId="126">'[4]EDO. RESULTADOS'!#REF!</definedName>
    <definedName name="DETERMINACION_DEL_PROMEDIO_DE_ACTIVOS_FIJOS_CARGOS_Y_GATOS_DIFERIDOS_1997" localSheetId="131">'[4]EDO. RESULTADOS'!#REF!</definedName>
    <definedName name="DETERMINACION_DEL_PROMEDIO_DE_ACTIVOS_FIJOS_CARGOS_Y_GATOS_DIFERIDOS_1997" localSheetId="136">'[4]EDO. RESULTADOS'!#REF!</definedName>
    <definedName name="DETERMINACION_DEL_PROMEDIO_DE_ACTIVOS_FIJOS_CARGOS_Y_GATOS_DIFERIDOS_1997">'[4]EDO. RESULTADOS'!#REF!</definedName>
    <definedName name="DETERMINACION_DEL_PROMEDIO_DE_ACTIVOS_FINANCIEROS" localSheetId="135">'[4]EDO. RESULTADOS'!#REF!</definedName>
    <definedName name="DETERMINACION_DEL_PROMEDIO_DE_ACTIVOS_FINANCIEROS" localSheetId="133">'[4]EDO. RESULTADOS'!#REF!</definedName>
    <definedName name="DETERMINACION_DEL_PROMEDIO_DE_ACTIVOS_FINANCIEROS" localSheetId="132">'[4]EDO. RESULTADOS'!#REF!</definedName>
    <definedName name="DETERMINACION_DEL_PROMEDIO_DE_ACTIVOS_FINANCIEROS" localSheetId="126">'[4]EDO. RESULTADOS'!#REF!</definedName>
    <definedName name="DETERMINACION_DEL_PROMEDIO_DE_ACTIVOS_FINANCIEROS" localSheetId="131">'[4]EDO. RESULTADOS'!#REF!</definedName>
    <definedName name="DETERMINACION_DEL_PROMEDIO_DE_ACTIVOS_FINANCIEROS" localSheetId="136">'[4]EDO. RESULTADOS'!#REF!</definedName>
    <definedName name="DETERMINACION_DEL_PROMEDIO_DE_ACTIVOS_FINANCIEROS">'[4]EDO. RESULTADOS'!#REF!</definedName>
    <definedName name="diferimiento" localSheetId="135">[6]CompInfl!#REF!</definedName>
    <definedName name="diferimiento" localSheetId="133">[6]CompInfl!#REF!</definedName>
    <definedName name="diferimiento" localSheetId="132">[6]CompInfl!#REF!</definedName>
    <definedName name="diferimiento" localSheetId="126">[6]CompInfl!#REF!</definedName>
    <definedName name="diferimiento" localSheetId="131">[6]CompInfl!#REF!</definedName>
    <definedName name="diferimiento" localSheetId="136">[6]CompInfl!#REF!</definedName>
    <definedName name="diferimiento">[6]CompInfl!#REF!</definedName>
    <definedName name="enero" localSheetId="135">#REF!</definedName>
    <definedName name="enero" localSheetId="133">#REF!</definedName>
    <definedName name="enero" localSheetId="132">#REF!</definedName>
    <definedName name="enero" localSheetId="126">#REF!</definedName>
    <definedName name="enero" localSheetId="131">#REF!</definedName>
    <definedName name="enero" localSheetId="136">#REF!</definedName>
    <definedName name="enero">#REF!</definedName>
    <definedName name="ESTADO_DE_RESULTADOS" localSheetId="135">#REF!</definedName>
    <definedName name="ESTADO_DE_RESULTADOS" localSheetId="133">#REF!</definedName>
    <definedName name="ESTADO_DE_RESULTADOS" localSheetId="132">#REF!</definedName>
    <definedName name="ESTADO_DE_RESULTADOS" localSheetId="126">#REF!</definedName>
    <definedName name="ESTADO_DE_RESULTADOS" localSheetId="131">#REF!</definedName>
    <definedName name="ESTADO_DE_RESULTADOS" localSheetId="136">#REF!</definedName>
    <definedName name="ESTADO_DE_RESULTADOS">#REF!</definedName>
    <definedName name="FACTURA" localSheetId="135">#REF!</definedName>
    <definedName name="FACTURA" localSheetId="133">#REF!</definedName>
    <definedName name="FACTURA" localSheetId="132">#REF!</definedName>
    <definedName name="FACTURA" localSheetId="126">#REF!</definedName>
    <definedName name="FACTURA" localSheetId="131">#REF!</definedName>
    <definedName name="FACTURA" localSheetId="136">#REF!</definedName>
    <definedName name="FACTURA">#REF!</definedName>
    <definedName name="FACTURAS" localSheetId="135">#REF!</definedName>
    <definedName name="FACTURAS" localSheetId="133">#REF!</definedName>
    <definedName name="FACTURAS" localSheetId="126">#REF!</definedName>
    <definedName name="FACTURAS" localSheetId="131">#REF!</definedName>
    <definedName name="FACTURAS" localSheetId="136">#REF!</definedName>
    <definedName name="FACTURAS">#REF!</definedName>
    <definedName name="febrero" localSheetId="135">#REF!</definedName>
    <definedName name="febrero" localSheetId="133">#REF!</definedName>
    <definedName name="febrero" localSheetId="126">#REF!</definedName>
    <definedName name="febrero" localSheetId="131">#REF!</definedName>
    <definedName name="febrero" localSheetId="136">#REF!</definedName>
    <definedName name="febrero">#REF!</definedName>
    <definedName name="Integración_del_Impuesto_al_Valor_Agregado" localSheetId="135">#REF!</definedName>
    <definedName name="Integración_del_Impuesto_al_Valor_Agregado" localSheetId="133">#REF!</definedName>
    <definedName name="Integración_del_Impuesto_al_Valor_Agregado" localSheetId="126">#REF!</definedName>
    <definedName name="Integración_del_Impuesto_al_Valor_Agregado" localSheetId="131">#REF!</definedName>
    <definedName name="Integración_del_Impuesto_al_Valor_Agregado" localSheetId="136">#REF!</definedName>
    <definedName name="Integración_del_Impuesto_al_Valor_Agregado">#REF!</definedName>
    <definedName name="N_" localSheetId="135">[7]notas!#REF!</definedName>
    <definedName name="N_" localSheetId="133">[8]notas!#REF!</definedName>
    <definedName name="N_" localSheetId="132">[8]notas!#REF!</definedName>
    <definedName name="N_" localSheetId="126">[7]notas!#REF!</definedName>
    <definedName name="N_" localSheetId="131">[7]notas!#REF!</definedName>
    <definedName name="N_" localSheetId="136">[7]notas!#REF!</definedName>
    <definedName name="N_">[7]notas!#REF!</definedName>
    <definedName name="N_6" localSheetId="135">[7]notas!#REF!</definedName>
    <definedName name="N_6" localSheetId="133">[8]notas!#REF!</definedName>
    <definedName name="N_6" localSheetId="132">[8]notas!#REF!</definedName>
    <definedName name="N_6" localSheetId="126">[7]notas!#REF!</definedName>
    <definedName name="N_6" localSheetId="131">[7]notas!#REF!</definedName>
    <definedName name="N_6" localSheetId="136">[7]notas!#REF!</definedName>
    <definedName name="N_6">[7]notas!#REF!</definedName>
    <definedName name="nomemp" localSheetId="133">[2]DATOS!$C$4</definedName>
    <definedName name="nomemp" localSheetId="132">[2]DATOS!$C$4</definedName>
    <definedName name="nomemp">[3]DATOS!$C$4</definedName>
    <definedName name="Pagos_Provisionales_del_Ejercicio" localSheetId="135">#REF!</definedName>
    <definedName name="Pagos_Provisionales_del_Ejercicio" localSheetId="133">#REF!</definedName>
    <definedName name="Pagos_Provisionales_del_Ejercicio" localSheetId="132">#REF!</definedName>
    <definedName name="Pagos_Provisionales_del_Ejercicio" localSheetId="126">#REF!</definedName>
    <definedName name="Pagos_Provisionales_del_Ejercicio" localSheetId="131">#REF!</definedName>
    <definedName name="Pagos_Provisionales_del_Ejercicio" localSheetId="136">#REF!</definedName>
    <definedName name="Pagos_Provisionales_del_Ejercicio">#REF!</definedName>
    <definedName name="PERDIDA_INFLACIONARAI_E_INTERES_ACUMULABLE" localSheetId="135">'[4]EDO. RESULTADOS'!#REF!</definedName>
    <definedName name="PERDIDA_INFLACIONARAI_E_INTERES_ACUMULABLE" localSheetId="133">'[4]EDO. RESULTADOS'!#REF!</definedName>
    <definedName name="PERDIDA_INFLACIONARAI_E_INTERES_ACUMULABLE" localSheetId="132">'[4]EDO. RESULTADOS'!#REF!</definedName>
    <definedName name="PERDIDA_INFLACIONARAI_E_INTERES_ACUMULABLE" localSheetId="126">'[4]EDO. RESULTADOS'!#REF!</definedName>
    <definedName name="PERDIDA_INFLACIONARAI_E_INTERES_ACUMULABLE" localSheetId="131">'[4]EDO. RESULTADOS'!#REF!</definedName>
    <definedName name="PERDIDA_INFLACIONARAI_E_INTERES_ACUMULABLE" localSheetId="136">'[4]EDO. RESULTADOS'!#REF!</definedName>
    <definedName name="PERDIDA_INFLACIONARAI_E_INTERES_ACUMULABLE">'[4]EDO. RESULTADOS'!#REF!</definedName>
    <definedName name="periodo" localSheetId="133">[2]DATOS!$C$6</definedName>
    <definedName name="periodo" localSheetId="132">[2]DATOS!$C$6</definedName>
    <definedName name="periodo">[3]DATOS!$C$6</definedName>
    <definedName name="PRESTAMOS" localSheetId="133">[2]subdistribuidores!$B$45:$D$59</definedName>
    <definedName name="PRESTAMOS" localSheetId="132">[2]subdistribuidores!$B$45:$D$59</definedName>
    <definedName name="PRESTAMOS">[3]subdistribuidores!$B$45:$D$59</definedName>
    <definedName name="RESUMEN_DE_INGRESOS_Y_DEDUCCIONES" localSheetId="135">#REF!</definedName>
    <definedName name="RESUMEN_DE_INGRESOS_Y_DEDUCCIONES" localSheetId="133">#REF!</definedName>
    <definedName name="RESUMEN_DE_INGRESOS_Y_DEDUCCIONES" localSheetId="132">#REF!</definedName>
    <definedName name="RESUMEN_DE_INGRESOS_Y_DEDUCCIONES" localSheetId="126">#REF!</definedName>
    <definedName name="RESUMEN_DE_INGRESOS_Y_DEDUCCIONES" localSheetId="131">#REF!</definedName>
    <definedName name="RESUMEN_DE_INGRESOS_Y_DEDUCCIONES" localSheetId="136">#REF!</definedName>
    <definedName name="RESUMEN_DE_INGRESOS_Y_DEDUCCIONES">#REF!</definedName>
    <definedName name="SERVICIOS" localSheetId="133">[2]subdistribuidores!$B$28:$D$42</definedName>
    <definedName name="SERVICIOS" localSheetId="132">[2]subdistribuidores!$B$28:$D$42</definedName>
    <definedName name="SERVICIOS">[3]subdistribuidores!$B$28:$D$42</definedName>
    <definedName name="_xlnm.Print_Titles" localSheetId="34">'ACEITES MID SEPT 23'!$1:$6</definedName>
    <definedName name="_xlnm.Print_Titles" localSheetId="129">'CRUCE BANCARIO AGO 24 MID'!$1:$9</definedName>
    <definedName name="_xlnm.Print_Titles" localSheetId="128">'CRUCE BANCARIO JUL 24 MID'!$1:$9</definedName>
    <definedName name="_xlnm.Print_Titles" localSheetId="35">'DONALDSON-OTROS MID SEPT 23'!$1:$6</definedName>
    <definedName name="_xlnm.Print_Titles" localSheetId="26">'MID JUN 23 ACEITES'!$1:$6</definedName>
    <definedName name="_xlnm.Print_Titles" localSheetId="25">'MID JUN 23 FILTROS '!$1:$6</definedName>
    <definedName name="_xlnm.Print_Titles" localSheetId="24">'MID JUN 23 OTROS'!$1:$6</definedName>
    <definedName name="_xlnm.Print_Titles" localSheetId="1">'UTILIDAD ACEITES MID ENE 23'!$1:$6</definedName>
    <definedName name="_xlnm.Print_Titles" localSheetId="50">'UTILIDAD ACEITES MID ENE 24'!$1:$6</definedName>
    <definedName name="_xlnm.Print_Titles" localSheetId="60">'UTILIDAD ACEITES MYO 24 MID'!$1:$6</definedName>
    <definedName name="_xlnm.Print_Titles" localSheetId="19">'UTILIDAD CAMP ABR 23'!$1:$6</definedName>
    <definedName name="_xlnm.Print_Titles" localSheetId="58">'UTILIDAD CAMP ABR 24'!$1:$6</definedName>
    <definedName name="_xlnm.Print_Titles" localSheetId="33">'UTILIDAD CAMP AGO 23'!$1:$2</definedName>
    <definedName name="_xlnm.Print_Titles" localSheetId="68">'UTILIDAD CAMP AGO 24'!$1:$6</definedName>
    <definedName name="_xlnm.Print_Titles" localSheetId="45">'UTILIDAD CAMP DIC 23'!$1:$6</definedName>
    <definedName name="_xlnm.Print_Titles" localSheetId="2">'UTILIDAD CAMP ENE 23'!$1:$6</definedName>
    <definedName name="_xlnm.Print_Titles" localSheetId="51">'UTILIDAD CAMP ENE 24'!$1:$6</definedName>
    <definedName name="_xlnm.Print_Titles" localSheetId="8">'UTILIDAD CAMP FEB 23'!$1:$6</definedName>
    <definedName name="_xlnm.Print_Titles" localSheetId="52">'UTILIDAD CAMP FEB 24'!$1:$6</definedName>
    <definedName name="_xlnm.Print_Titles" localSheetId="30">'UTILIDAD CAMP JUL 23'!$1:$6</definedName>
    <definedName name="_xlnm.Print_Titles" localSheetId="67">'UTILIDAD CAMP JUL 24 AC'!$1:$6</definedName>
    <definedName name="_xlnm.Print_Titles" localSheetId="75">'UTILIDAD CAMP JUN 23'!$1:$5</definedName>
    <definedName name="_xlnm.Print_Titles" localSheetId="64">'UTILIDAD CAMP JUN 24'!$1:$6</definedName>
    <definedName name="_xlnm.Print_Titles" localSheetId="20">'UTILIDAD CAMP MYO 23'!$1:$6</definedName>
    <definedName name="_xlnm.Print_Titles" localSheetId="59">'UTILIDAD CAMP MYO 24'!$1:$6</definedName>
    <definedName name="_xlnm.Print_Titles" localSheetId="18">'UTILIDAD CAMP MZO 23'!$1:$6</definedName>
    <definedName name="_xlnm.Print_Titles" localSheetId="55">'UTILIDAD CAMP MZO 24'!$1:$6</definedName>
    <definedName name="_xlnm.Print_Titles" localSheetId="37">'UTILIDAD CAMP NOV 23'!$1:$6</definedName>
    <definedName name="_xlnm.Print_Titles" localSheetId="42">'UTILIDAD CAMP OCT 23'!$1:$6</definedName>
    <definedName name="_xlnm.Print_Titles" localSheetId="36">'UTILIDAD CAMP SEPT 23'!$1:$6</definedName>
    <definedName name="_xlnm.Print_Titles" localSheetId="73">'UTILIDAD CAMP SEPT 24'!$1:$6</definedName>
    <definedName name="_xlnm.Print_Titles" localSheetId="22">'UTILIDAD DONALDSON MID MYO 23'!$1:$6</definedName>
    <definedName name="_xlnm.Print_Titles" localSheetId="48">'UTILIDAD FILTROS MID ENE 24'!$1:$6</definedName>
    <definedName name="_xlnm.Print_Titles" localSheetId="54">'UTILIDAD MERIDA MZO 24 ACEITES'!$1:$6</definedName>
    <definedName name="_xlnm.Print_Titles" localSheetId="53">'UTILIDAD MERIDA MZO 24 OTROS'!$1:$6</definedName>
    <definedName name="_xlnm.Print_Titles" localSheetId="11">'UTILIDAD MID ABR 23 ACEITES'!$1:$6</definedName>
    <definedName name="_xlnm.Print_Titles" localSheetId="10">'UTILIDAD MID ABR 23 DONALDSON'!$1:$6</definedName>
    <definedName name="_xlnm.Print_Titles" localSheetId="12">'UTILIDAD MID ABR 23 OTROS'!$1:$6</definedName>
    <definedName name="_xlnm.Print_Titles" localSheetId="57">'UTILIDAD MID ABR 24 ACEITES'!$1:$6</definedName>
    <definedName name="_xlnm.Print_Titles" localSheetId="56">'UTILIDAD MID ABR 24 OTROS'!$1:$6</definedName>
    <definedName name="_xlnm.Print_Titles" localSheetId="46">'UTILIDAD MID ACEITES FEB 24'!$1:$6</definedName>
    <definedName name="_xlnm.Print_Titles" localSheetId="32">'UTILIDAD MID AGO 23 ACEITES'!$1:$5</definedName>
    <definedName name="_xlnm.Print_Titles" localSheetId="31">'UTILIDAD MID AGO 23 FILTROS'!$1:$5</definedName>
    <definedName name="_xlnm.Print_Titles" localSheetId="69">'UTILIDAD MID AGO 24 ACEITES'!$1:$6</definedName>
    <definedName name="_xlnm.Print_Titles" localSheetId="70">'UTILIDAD MID AGO 24 OTROS'!$1:$6</definedName>
    <definedName name="_xlnm.Print_Titles" localSheetId="43">'UTILIDAD MID DIC 23 ACEITES'!$1:$6</definedName>
    <definedName name="_xlnm.Print_Titles" localSheetId="44">'UTILIDAD MID DIC 23 OTROS'!$1:$6</definedName>
    <definedName name="_xlnm.Print_Titles" localSheetId="7">'UTILIDAD MID FEB 23 ACEITES'!$1:$6</definedName>
    <definedName name="_xlnm.Print_Titles" localSheetId="5">'UTILIDAD MID FEB 23 DONALDSON'!$1:$6</definedName>
    <definedName name="_xlnm.Print_Titles" localSheetId="6">'UTILIDAD MID FEB 23 OTROS'!$1:$6</definedName>
    <definedName name="_xlnm.Print_Titles" localSheetId="29">'UTILIDAD MID JUL 23'!$1:$6</definedName>
    <definedName name="_xlnm.Print_Titles" localSheetId="27">'UTILIDAD MID JUL 23 FILTROS'!$1:$6</definedName>
    <definedName name="_xlnm.Print_Titles" localSheetId="28">'UTILIDAD MID JUL 23 OTROS'!$1:$6</definedName>
    <definedName name="_xlnm.Print_Titles" localSheetId="65">'UTILIDAD MID JUL 24 ACEITES'!$1:$6</definedName>
    <definedName name="_xlnm.Print_Titles" localSheetId="66">'UTILIDAD MID JUL 24 OTROS'!$1:$6</definedName>
    <definedName name="_xlnm.Print_Titles" localSheetId="63">'UTILIDAD MID JUN 24'!$1:$6</definedName>
    <definedName name="_xlnm.Print_Titles" localSheetId="62">'UTILIDAD MID JUN 24 ACEITES'!$1:$6</definedName>
    <definedName name="_xlnm.Print_Titles" localSheetId="23">'UTILIDAD MID MAYO 23 ACEITES'!$1:$6</definedName>
    <definedName name="_xlnm.Print_Titles" localSheetId="21">'UTILIDAD MID MYO 23 OTROS'!$1:$6</definedName>
    <definedName name="_xlnm.Print_Titles" localSheetId="61">'UTILIDAD MID MYO 24 OTROS '!$1:$6</definedName>
    <definedName name="_xlnm.Print_Titles" localSheetId="17">'UTILIDAD MID MZO 23 ACEITES'!$1:$6</definedName>
    <definedName name="_xlnm.Print_Titles" localSheetId="15">'UTILIDAD MID MZO 23 DONALDSON'!$1:$6</definedName>
    <definedName name="_xlnm.Print_Titles" localSheetId="16">'UTILIDAD MID MZO 23 OTROS'!$1:$6</definedName>
    <definedName name="_xlnm.Print_Titles" localSheetId="39">'UTILIDAD MID NOV 23 ACEITES'!$1:$6</definedName>
    <definedName name="_xlnm.Print_Titles" localSheetId="38">'UTILIDAD MID NOV 23 OTROS'!$1:$6</definedName>
    <definedName name="_xlnm.Print_Titles" localSheetId="40">'UTILIDAD MID OCT 23 ACEITES'!$1:$6</definedName>
    <definedName name="_xlnm.Print_Titles" localSheetId="41">'UTILIDAD MID OCT 23 OTROS'!$1:$6</definedName>
    <definedName name="_xlnm.Print_Titles" localSheetId="47">'UTILIDAD MID OTROS FEB 24'!$1:$6</definedName>
    <definedName name="_xlnm.Print_Titles" localSheetId="71">'UTILIDAD MID SEPT 24 ACEITES'!$1:$6</definedName>
    <definedName name="_xlnm.Print_Titles" localSheetId="72">'UTILIDAD MID SEPT 24 OTROS'!$1:$6</definedName>
    <definedName name="_xlnm.Print_Titles" localSheetId="0">'UTILIDAD OTROS MID ENE 23'!$1:$6</definedName>
    <definedName name="_xlnm.Print_Titles" localSheetId="49">'UTILIDAD OTROS MID ENE 24'!$1:$6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6" i="10" l="1"/>
  <c r="O7" i="10"/>
  <c r="O8" i="10"/>
  <c r="O9" i="10"/>
  <c r="O10" i="10"/>
  <c r="O11" i="10"/>
  <c r="O12" i="10"/>
  <c r="O13" i="10"/>
  <c r="O14" i="10"/>
  <c r="O15" i="10"/>
  <c r="O16" i="10"/>
  <c r="O17" i="10"/>
  <c r="O18" i="10"/>
  <c r="O19" i="10"/>
  <c r="O20" i="10"/>
  <c r="O21" i="10"/>
  <c r="O22" i="10"/>
  <c r="O23" i="10"/>
  <c r="O24" i="10"/>
  <c r="O25" i="10"/>
  <c r="O26" i="10"/>
  <c r="O27" i="10"/>
  <c r="O28" i="10"/>
  <c r="O29" i="10"/>
  <c r="O30" i="10"/>
  <c r="O31" i="10"/>
  <c r="O32" i="10"/>
  <c r="O33" i="10"/>
  <c r="O34" i="10"/>
  <c r="O35" i="10"/>
  <c r="O36" i="10"/>
  <c r="O37" i="10"/>
  <c r="O38" i="10"/>
  <c r="O39" i="10"/>
  <c r="O40" i="10"/>
  <c r="O41" i="10"/>
  <c r="O42" i="10"/>
  <c r="O43" i="10"/>
  <c r="O44" i="10"/>
  <c r="O45" i="10"/>
  <c r="O46" i="10"/>
  <c r="O5" i="10"/>
  <c r="N11" i="10"/>
  <c r="N12" i="10"/>
  <c r="N13" i="10"/>
  <c r="N14" i="10"/>
  <c r="N15" i="10"/>
  <c r="N16" i="10"/>
  <c r="N17" i="10"/>
  <c r="N18" i="10"/>
  <c r="N19" i="10"/>
  <c r="N20" i="10"/>
  <c r="N21" i="10"/>
  <c r="N22" i="10"/>
  <c r="N23" i="10"/>
  <c r="N24" i="10"/>
  <c r="N25" i="10"/>
  <c r="N26" i="10"/>
  <c r="N27" i="10"/>
  <c r="N28" i="10"/>
  <c r="N29" i="10"/>
  <c r="N30" i="10"/>
  <c r="N31" i="10"/>
  <c r="N32" i="10"/>
  <c r="N33" i="10"/>
  <c r="N34" i="10"/>
  <c r="N35" i="10"/>
  <c r="N36" i="10"/>
  <c r="N37" i="10"/>
  <c r="N38" i="10"/>
  <c r="N39" i="10"/>
  <c r="N40" i="10"/>
  <c r="N41" i="10"/>
  <c r="N42" i="10"/>
  <c r="N43" i="10"/>
  <c r="N44" i="10"/>
  <c r="N45" i="10"/>
  <c r="N46" i="10"/>
  <c r="N10" i="10"/>
  <c r="M6" i="10"/>
  <c r="M7" i="10"/>
  <c r="M8" i="10"/>
  <c r="M9" i="10"/>
  <c r="M10" i="10"/>
  <c r="M11" i="10"/>
  <c r="M12" i="10"/>
  <c r="M13" i="10"/>
  <c r="M14" i="10"/>
  <c r="M15" i="10"/>
  <c r="M16" i="10"/>
  <c r="M17" i="10"/>
  <c r="M18" i="10"/>
  <c r="M19" i="10"/>
  <c r="M20" i="10"/>
  <c r="M21" i="10"/>
  <c r="M22"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5" i="10"/>
  <c r="O6" i="9"/>
  <c r="O7" i="9"/>
  <c r="O8" i="9"/>
  <c r="O9" i="9"/>
  <c r="O10" i="9"/>
  <c r="O11" i="9"/>
  <c r="O12" i="9"/>
  <c r="O13" i="9"/>
  <c r="O14" i="9"/>
  <c r="O15" i="9"/>
  <c r="O16" i="9"/>
  <c r="O17" i="9"/>
  <c r="O18" i="9"/>
  <c r="O19" i="9"/>
  <c r="O20" i="9"/>
  <c r="O21" i="9"/>
  <c r="O22" i="9"/>
  <c r="O23" i="9"/>
  <c r="O24" i="9"/>
  <c r="O25" i="9"/>
  <c r="O26" i="9"/>
  <c r="O27" i="9"/>
  <c r="O28" i="9"/>
  <c r="O29" i="9"/>
  <c r="O30" i="9"/>
  <c r="O31" i="9"/>
  <c r="O32" i="9"/>
  <c r="O33" i="9"/>
  <c r="O34" i="9"/>
  <c r="O35" i="9"/>
  <c r="O36" i="9"/>
  <c r="O37" i="9"/>
  <c r="O38" i="9"/>
  <c r="O39" i="9"/>
  <c r="O40" i="9"/>
  <c r="O41" i="9"/>
  <c r="O42" i="9"/>
  <c r="O43" i="9"/>
  <c r="O44" i="9"/>
  <c r="O45" i="9"/>
  <c r="O46" i="9"/>
  <c r="O47" i="9"/>
  <c r="O48" i="9"/>
  <c r="O49" i="9"/>
  <c r="O50" i="9"/>
  <c r="O51" i="9"/>
  <c r="O52" i="9"/>
  <c r="O53" i="9"/>
  <c r="O54" i="9"/>
  <c r="O55" i="9"/>
  <c r="O56" i="9"/>
  <c r="O5"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10" i="9"/>
  <c r="M6" i="9"/>
  <c r="M7"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38" i="9"/>
  <c r="M39" i="9"/>
  <c r="M40" i="9"/>
  <c r="M41" i="9"/>
  <c r="M42" i="9"/>
  <c r="M43" i="9"/>
  <c r="M44" i="9"/>
  <c r="M45" i="9"/>
  <c r="M46" i="9"/>
  <c r="M47" i="9"/>
  <c r="M48" i="9"/>
  <c r="M49" i="9"/>
  <c r="M50" i="9"/>
  <c r="M51" i="9"/>
  <c r="M52" i="9"/>
  <c r="M53" i="9"/>
  <c r="M54" i="9"/>
  <c r="M55" i="9"/>
  <c r="M56" i="9"/>
  <c r="M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 i="9"/>
  <c r="B209" i="9"/>
  <c r="C209" i="9"/>
  <c r="D209" i="9"/>
  <c r="E209" i="9"/>
  <c r="F209" i="9"/>
  <c r="G209" i="9"/>
  <c r="H209" i="9"/>
  <c r="I209" i="9"/>
  <c r="J209" i="9"/>
  <c r="J12" i="4"/>
  <c r="D860" i="3" l="1"/>
  <c r="J159" i="4" s="1"/>
  <c r="J98" i="4" l="1"/>
  <c r="J79" i="5"/>
  <c r="J116" i="4"/>
  <c r="J78" i="4"/>
  <c r="J102" i="4"/>
  <c r="J96" i="5"/>
  <c r="J112" i="4"/>
  <c r="J83" i="5"/>
  <c r="J33" i="4"/>
  <c r="J44" i="5"/>
  <c r="J88" i="4"/>
  <c r="J60" i="5"/>
  <c r="J84" i="5"/>
  <c r="J26" i="5"/>
  <c r="J25" i="5"/>
  <c r="J26" i="4"/>
  <c r="O41" i="154"/>
  <c r="O40" i="154"/>
  <c r="J25" i="4" s="1"/>
  <c r="N41" i="154"/>
  <c r="N40" i="154"/>
  <c r="J43" i="4"/>
  <c r="J54" i="5"/>
  <c r="J54" i="4"/>
  <c r="O64" i="154"/>
  <c r="N64" i="154"/>
  <c r="J60" i="4"/>
  <c r="J148" i="4"/>
  <c r="J149" i="4"/>
  <c r="E31" i="156"/>
  <c r="F31" i="156"/>
  <c r="E32" i="156" s="1"/>
  <c r="E266" i="155" l="1"/>
  <c r="F266" i="155"/>
  <c r="E267" i="155" s="1"/>
  <c r="J81" i="4" l="1"/>
  <c r="J135" i="4"/>
  <c r="J138" i="4"/>
  <c r="J133" i="5"/>
  <c r="J134" i="4"/>
  <c r="J145" i="4"/>
  <c r="J142" i="4"/>
  <c r="J146" i="4"/>
  <c r="E438" i="154" l="1"/>
  <c r="F438" i="154"/>
  <c r="E439" i="154" s="1"/>
  <c r="J36" i="2"/>
  <c r="J31" i="2"/>
  <c r="J23" i="2"/>
  <c r="E109" i="153"/>
  <c r="F109" i="153"/>
  <c r="G109" i="153"/>
  <c r="H109" i="153"/>
  <c r="I109" i="153"/>
  <c r="D109" i="153"/>
  <c r="E91" i="153"/>
  <c r="J46" i="2" s="1"/>
  <c r="F91" i="153"/>
  <c r="J5" i="2" s="1"/>
  <c r="G91" i="153"/>
  <c r="H91" i="153"/>
  <c r="I91" i="153"/>
  <c r="D91" i="153"/>
  <c r="J31" i="1" l="1"/>
  <c r="J23" i="1"/>
  <c r="J8" i="1"/>
  <c r="J5" i="1"/>
  <c r="D140" i="152"/>
  <c r="E140" i="152"/>
  <c r="J46" i="1" s="1"/>
  <c r="F140" i="152"/>
  <c r="G140" i="152"/>
  <c r="H140" i="152"/>
  <c r="I140" i="152"/>
  <c r="D40" i="151"/>
  <c r="E40" i="151"/>
  <c r="F40" i="151"/>
  <c r="G40" i="151"/>
  <c r="H40" i="151"/>
  <c r="I40" i="151"/>
  <c r="D270" i="151"/>
  <c r="E270" i="151"/>
  <c r="F270" i="151"/>
  <c r="J36" i="1" s="1"/>
  <c r="G270" i="151"/>
  <c r="H270" i="151"/>
  <c r="I270" i="151"/>
  <c r="G253" i="8"/>
  <c r="F268" i="8"/>
  <c r="G268" i="8" s="1"/>
  <c r="F260" i="8"/>
  <c r="G260" i="8" s="1"/>
  <c r="H260" i="8" s="1"/>
  <c r="G275" i="8"/>
  <c r="H275" i="8" s="1"/>
  <c r="G274" i="8"/>
  <c r="H274" i="8" s="1"/>
  <c r="I274" i="8" s="1"/>
  <c r="G273" i="8"/>
  <c r="H273" i="8" s="1"/>
  <c r="I273" i="8" s="1"/>
  <c r="G272" i="8"/>
  <c r="G271" i="8"/>
  <c r="H271" i="8" s="1"/>
  <c r="G270" i="8"/>
  <c r="H270" i="8" s="1"/>
  <c r="G269" i="8"/>
  <c r="G267" i="8"/>
  <c r="G266" i="8"/>
  <c r="G265" i="8"/>
  <c r="G264" i="8"/>
  <c r="G263" i="8"/>
  <c r="H263" i="8" s="1"/>
  <c r="I263" i="8" s="1"/>
  <c r="G262" i="8"/>
  <c r="H262" i="8" s="1"/>
  <c r="I262" i="8" s="1"/>
  <c r="J19" i="10" s="1"/>
  <c r="G261" i="8"/>
  <c r="H261" i="8" s="1"/>
  <c r="I261" i="8" s="1"/>
  <c r="J15" i="9" s="1"/>
  <c r="G259" i="8"/>
  <c r="H259" i="8" s="1"/>
  <c r="G258" i="8"/>
  <c r="H258" i="8" s="1"/>
  <c r="I258" i="8" s="1"/>
  <c r="G257" i="8"/>
  <c r="H256" i="8"/>
  <c r="G256" i="8"/>
  <c r="G255" i="8"/>
  <c r="G254" i="8"/>
  <c r="H254" i="8" s="1"/>
  <c r="H252" i="8"/>
  <c r="G252" i="8"/>
  <c r="G251" i="8"/>
  <c r="I36" i="2"/>
  <c r="I23" i="2"/>
  <c r="I5" i="2"/>
  <c r="E116" i="150"/>
  <c r="F116" i="150"/>
  <c r="G116" i="150"/>
  <c r="H116" i="150"/>
  <c r="I116" i="150"/>
  <c r="I31" i="2" s="1"/>
  <c r="D116" i="150"/>
  <c r="E90" i="150"/>
  <c r="I46" i="2" s="1"/>
  <c r="F90" i="150"/>
  <c r="G90" i="150"/>
  <c r="H90" i="150"/>
  <c r="I90" i="150"/>
  <c r="D90" i="150"/>
  <c r="I42" i="9"/>
  <c r="J42" i="9"/>
  <c r="H42" i="9"/>
  <c r="J155" i="4"/>
  <c r="K155" i="4"/>
  <c r="L155" i="4"/>
  <c r="M155" i="4"/>
  <c r="K596" i="149"/>
  <c r="K594" i="149"/>
  <c r="I256" i="8" l="1"/>
  <c r="H257" i="8"/>
  <c r="I257" i="8" s="1"/>
  <c r="J20" i="9" s="1"/>
  <c r="H272" i="8"/>
  <c r="I272" i="8" s="1"/>
  <c r="I252" i="8"/>
  <c r="H268" i="8"/>
  <c r="I268" i="8" s="1"/>
  <c r="I266" i="8"/>
  <c r="H253" i="8"/>
  <c r="I253" i="8" s="1"/>
  <c r="I254" i="8"/>
  <c r="J14" i="9" s="1"/>
  <c r="H265" i="8"/>
  <c r="I265" i="8" s="1"/>
  <c r="H255" i="8"/>
  <c r="I255" i="8" s="1"/>
  <c r="I260" i="8"/>
  <c r="H266" i="8"/>
  <c r="I271" i="8"/>
  <c r="I259" i="8"/>
  <c r="I270" i="8"/>
  <c r="H269" i="8"/>
  <c r="I269" i="8" s="1"/>
  <c r="I275" i="8"/>
  <c r="H251" i="8"/>
  <c r="I251" i="8" s="1"/>
  <c r="H267" i="8"/>
  <c r="I267" i="8" s="1"/>
  <c r="H264" i="8"/>
  <c r="I264" i="8" s="1"/>
  <c r="M566" i="149"/>
  <c r="M398" i="149"/>
  <c r="K584" i="149"/>
  <c r="I138" i="4"/>
  <c r="I133" i="5"/>
  <c r="I134" i="4"/>
  <c r="I18" i="5"/>
  <c r="I96" i="5"/>
  <c r="I98" i="4"/>
  <c r="I30" i="4"/>
  <c r="I59" i="4"/>
  <c r="I33" i="4"/>
  <c r="I83" i="5"/>
  <c r="I63" i="4"/>
  <c r="H88" i="4"/>
  <c r="I88" i="4"/>
  <c r="I140" i="5"/>
  <c r="I79" i="5"/>
  <c r="I44" i="5"/>
  <c r="I78" i="4"/>
  <c r="I43" i="4"/>
  <c r="I95" i="4"/>
  <c r="T70" i="148"/>
  <c r="I54" i="5" s="1"/>
  <c r="S70" i="148"/>
  <c r="I54" i="4" s="1"/>
  <c r="I19" i="4"/>
  <c r="I123" i="4"/>
  <c r="I25" i="5"/>
  <c r="T50" i="148"/>
  <c r="S50" i="148"/>
  <c r="I25" i="4" s="1"/>
  <c r="I135" i="4"/>
  <c r="I60" i="4"/>
  <c r="I146" i="4"/>
  <c r="I142" i="4"/>
  <c r="I144" i="4"/>
  <c r="J15" i="10" l="1"/>
  <c r="J50" i="9"/>
  <c r="K586" i="149"/>
  <c r="K588" i="149" s="1"/>
  <c r="K589" i="149" s="1"/>
  <c r="K597" i="149" s="1"/>
  <c r="J18" i="10"/>
  <c r="J19" i="9"/>
  <c r="J18" i="9"/>
  <c r="E437" i="148"/>
  <c r="F437" i="148"/>
  <c r="E438" i="148" s="1"/>
  <c r="E133" i="147"/>
  <c r="F133" i="147"/>
  <c r="E134" i="147" s="1"/>
  <c r="I22" i="9" l="1"/>
  <c r="I36" i="1"/>
  <c r="I8" i="1"/>
  <c r="E269" i="145"/>
  <c r="F269" i="145"/>
  <c r="G269" i="145"/>
  <c r="H269" i="145"/>
  <c r="I269" i="145"/>
  <c r="D269" i="145"/>
  <c r="E42" i="145"/>
  <c r="F42" i="145"/>
  <c r="G42" i="145"/>
  <c r="H42" i="145"/>
  <c r="I42" i="145"/>
  <c r="I31" i="1" s="1"/>
  <c r="D42" i="145"/>
  <c r="F149" i="146"/>
  <c r="I5" i="1" s="1"/>
  <c r="G149" i="146"/>
  <c r="H149" i="146"/>
  <c r="I23" i="1" s="1"/>
  <c r="I149" i="146"/>
  <c r="E149" i="146"/>
  <c r="I46" i="1" s="1"/>
  <c r="I15" i="9"/>
  <c r="F242" i="8"/>
  <c r="G242" i="8" s="1"/>
  <c r="H242" i="8" s="1"/>
  <c r="I242" i="8" s="1"/>
  <c r="F231" i="8"/>
  <c r="G231" i="8" s="1"/>
  <c r="F229" i="8"/>
  <c r="G229" i="8" s="1"/>
  <c r="H229" i="8" s="1"/>
  <c r="F236" i="8"/>
  <c r="G236" i="8" s="1"/>
  <c r="G244" i="8"/>
  <c r="G243" i="8"/>
  <c r="H243" i="8" s="1"/>
  <c r="I243" i="8" s="1"/>
  <c r="G241" i="8"/>
  <c r="G240" i="8"/>
  <c r="H240" i="8" s="1"/>
  <c r="G239" i="8"/>
  <c r="H239" i="8" s="1"/>
  <c r="I239" i="8" s="1"/>
  <c r="H238" i="8"/>
  <c r="I238" i="8" s="1"/>
  <c r="I18" i="10" s="1"/>
  <c r="G238" i="8"/>
  <c r="G237" i="8"/>
  <c r="H237" i="8" s="1"/>
  <c r="I237" i="8" s="1"/>
  <c r="I14" i="10" s="1"/>
  <c r="G235" i="8"/>
  <c r="H235" i="8" s="1"/>
  <c r="G234" i="8"/>
  <c r="H234" i="8" s="1"/>
  <c r="I234" i="8" s="1"/>
  <c r="G233" i="8"/>
  <c r="G232" i="8"/>
  <c r="G230" i="8"/>
  <c r="G228" i="8"/>
  <c r="G227" i="8"/>
  <c r="H227" i="8" s="1"/>
  <c r="I227" i="8" s="1"/>
  <c r="G226" i="8"/>
  <c r="H226" i="8" s="1"/>
  <c r="I226" i="8" s="1"/>
  <c r="G225" i="8"/>
  <c r="H225" i="8" s="1"/>
  <c r="G224" i="8"/>
  <c r="H223" i="8"/>
  <c r="I223" i="8" s="1"/>
  <c r="G223" i="8"/>
  <c r="F223" i="8"/>
  <c r="D831" i="3"/>
  <c r="I159" i="4" s="1"/>
  <c r="I155" i="4" s="1"/>
  <c r="H231" i="8" l="1"/>
  <c r="I231" i="8" s="1"/>
  <c r="I230" i="8"/>
  <c r="I233" i="8"/>
  <c r="I228" i="8"/>
  <c r="I19" i="10" s="1"/>
  <c r="H224" i="8"/>
  <c r="I224" i="8" s="1"/>
  <c r="H230" i="8"/>
  <c r="H241" i="8"/>
  <c r="I241" i="8" s="1"/>
  <c r="I225" i="8"/>
  <c r="I50" i="9" s="1"/>
  <c r="H236" i="8"/>
  <c r="I236" i="8" s="1"/>
  <c r="I240" i="8"/>
  <c r="I235" i="8"/>
  <c r="I18" i="9" s="1"/>
  <c r="I229" i="8"/>
  <c r="H232" i="8"/>
  <c r="I232" i="8" s="1"/>
  <c r="H233" i="8"/>
  <c r="H228" i="8"/>
  <c r="H244" i="8"/>
  <c r="I244" i="8" s="1"/>
  <c r="M116" i="143"/>
  <c r="M744" i="143" s="1"/>
  <c r="L750" i="143" s="1"/>
  <c r="M254" i="143"/>
  <c r="M695" i="143"/>
  <c r="L746" i="143"/>
  <c r="L749" i="143"/>
  <c r="L760" i="143"/>
  <c r="H98" i="4"/>
  <c r="H40" i="4"/>
  <c r="H96" i="5"/>
  <c r="H83" i="5"/>
  <c r="H84" i="5"/>
  <c r="H121" i="4"/>
  <c r="H94" i="4"/>
  <c r="H38" i="4"/>
  <c r="H112" i="4"/>
  <c r="H44" i="5"/>
  <c r="H79" i="5"/>
  <c r="H60" i="5"/>
  <c r="I21" i="9" l="1"/>
  <c r="I14" i="9"/>
  <c r="L751" i="143"/>
  <c r="L752" i="143"/>
  <c r="L761" i="143" s="1"/>
  <c r="H146" i="4"/>
  <c r="H81" i="4"/>
  <c r="H102" i="4"/>
  <c r="H149" i="4"/>
  <c r="H133" i="5"/>
  <c r="H135" i="4"/>
  <c r="H134" i="4"/>
  <c r="H138" i="4"/>
  <c r="H60" i="4"/>
  <c r="H142" i="4"/>
  <c r="H78" i="4"/>
  <c r="L73" i="140"/>
  <c r="H54" i="5" s="1"/>
  <c r="K73" i="140"/>
  <c r="H54" i="4" s="1"/>
  <c r="H19" i="4"/>
  <c r="H43" i="4"/>
  <c r="H25" i="4" l="1"/>
  <c r="M44" i="140"/>
  <c r="H26" i="5" s="1"/>
  <c r="L44" i="140"/>
  <c r="H26" i="4" s="1"/>
  <c r="M43" i="140"/>
  <c r="H25" i="5" s="1"/>
  <c r="L43" i="140"/>
  <c r="K44" i="140"/>
  <c r="E30" i="142"/>
  <c r="F30" i="142"/>
  <c r="E31" i="142" l="1"/>
  <c r="F192" i="8"/>
  <c r="D788" i="3"/>
  <c r="H159" i="4" s="1"/>
  <c r="H155" i="4" s="1"/>
  <c r="E272" i="141" l="1"/>
  <c r="F272" i="141"/>
  <c r="E273" i="141" s="1"/>
  <c r="E444" i="140" l="1"/>
  <c r="F215" i="8" l="1"/>
  <c r="G215" i="8" s="1"/>
  <c r="F196" i="8"/>
  <c r="G196" i="8" s="1"/>
  <c r="G216" i="8"/>
  <c r="H216" i="8" s="1"/>
  <c r="I216" i="8" s="1"/>
  <c r="G214" i="8"/>
  <c r="G213" i="8"/>
  <c r="G212" i="8"/>
  <c r="H212" i="8" s="1"/>
  <c r="G211" i="8"/>
  <c r="H211" i="8" s="1"/>
  <c r="I211" i="8" s="1"/>
  <c r="G210" i="8"/>
  <c r="G209" i="8"/>
  <c r="H208" i="8"/>
  <c r="G208" i="8"/>
  <c r="G207" i="8"/>
  <c r="H207" i="8" s="1"/>
  <c r="G206" i="8"/>
  <c r="H206" i="8" s="1"/>
  <c r="G205" i="8"/>
  <c r="G204" i="8"/>
  <c r="G203" i="8"/>
  <c r="G202" i="8"/>
  <c r="H202" i="8" s="1"/>
  <c r="G201" i="8"/>
  <c r="H201" i="8" s="1"/>
  <c r="G200" i="8"/>
  <c r="H200" i="8" s="1"/>
  <c r="I200" i="8" s="1"/>
  <c r="G199" i="8"/>
  <c r="G198" i="8"/>
  <c r="G197" i="8"/>
  <c r="G195" i="8"/>
  <c r="H195" i="8" s="1"/>
  <c r="I195" i="8" s="1"/>
  <c r="G194" i="8"/>
  <c r="G193" i="8"/>
  <c r="G192" i="8"/>
  <c r="H192" i="8" s="1"/>
  <c r="G191" i="8"/>
  <c r="H191" i="8" s="1"/>
  <c r="H46" i="2"/>
  <c r="H36" i="2"/>
  <c r="H31" i="2"/>
  <c r="H23" i="2"/>
  <c r="E138" i="139"/>
  <c r="F138" i="139"/>
  <c r="G138" i="139"/>
  <c r="H138" i="139"/>
  <c r="I138" i="139"/>
  <c r="D138" i="139"/>
  <c r="E90" i="139"/>
  <c r="F90" i="139"/>
  <c r="H5" i="2" s="1"/>
  <c r="G90" i="139"/>
  <c r="H90" i="139"/>
  <c r="I90" i="139"/>
  <c r="D90" i="139"/>
  <c r="H8" i="1"/>
  <c r="E232" i="135"/>
  <c r="F232" i="135"/>
  <c r="G232" i="135"/>
  <c r="H232" i="135"/>
  <c r="I232" i="135"/>
  <c r="H31" i="1" s="1"/>
  <c r="D232" i="135"/>
  <c r="E49" i="135"/>
  <c r="F49" i="135"/>
  <c r="H36" i="1" s="1"/>
  <c r="G49" i="135"/>
  <c r="H49" i="135"/>
  <c r="I49" i="135"/>
  <c r="D49" i="135"/>
  <c r="E165" i="137"/>
  <c r="H46" i="1" s="1"/>
  <c r="F165" i="137"/>
  <c r="H5" i="1" s="1"/>
  <c r="G165" i="137"/>
  <c r="H165" i="137"/>
  <c r="H23" i="1" s="1"/>
  <c r="I165" i="137"/>
  <c r="D165" i="137"/>
  <c r="F162" i="8"/>
  <c r="F161" i="8"/>
  <c r="G149" i="4"/>
  <c r="G148" i="4"/>
  <c r="E30" i="134"/>
  <c r="F30" i="134"/>
  <c r="I208" i="8" l="1"/>
  <c r="H204" i="8"/>
  <c r="I204" i="8" s="1"/>
  <c r="E31" i="134"/>
  <c r="I199" i="8"/>
  <c r="H199" i="8"/>
  <c r="I205" i="8"/>
  <c r="H205" i="8"/>
  <c r="H215" i="8"/>
  <c r="I215" i="8" s="1"/>
  <c r="I193" i="8"/>
  <c r="H14" i="9" s="1"/>
  <c r="I197" i="8"/>
  <c r="H20" i="9" s="1"/>
  <c r="I206" i="8"/>
  <c r="I202" i="8"/>
  <c r="H213" i="8"/>
  <c r="I213" i="8" s="1"/>
  <c r="H19" i="10" s="1"/>
  <c r="I201" i="8"/>
  <c r="I207" i="8"/>
  <c r="H203" i="8"/>
  <c r="I203" i="8" s="1"/>
  <c r="I212" i="8"/>
  <c r="H15" i="9" s="1"/>
  <c r="H214" i="8"/>
  <c r="I214" i="8" s="1"/>
  <c r="I191" i="8"/>
  <c r="H50" i="9" s="1"/>
  <c r="H197" i="8"/>
  <c r="I192" i="8"/>
  <c r="H198" i="8"/>
  <c r="I198" i="8" s="1"/>
  <c r="H19" i="9" s="1"/>
  <c r="H193" i="8"/>
  <c r="H209" i="8"/>
  <c r="I209" i="8" s="1"/>
  <c r="H194" i="8"/>
  <c r="I194" i="8" s="1"/>
  <c r="H22" i="9" s="1"/>
  <c r="H210" i="8"/>
  <c r="I210" i="8" s="1"/>
  <c r="H196" i="8"/>
  <c r="I196" i="8" s="1"/>
  <c r="H15" i="10" s="1"/>
  <c r="G98" i="4"/>
  <c r="G114" i="4"/>
  <c r="G112" i="4"/>
  <c r="G94" i="4"/>
  <c r="G33" i="4"/>
  <c r="G40" i="4"/>
  <c r="G30" i="4"/>
  <c r="G63" i="5"/>
  <c r="G96" i="5"/>
  <c r="G88" i="4"/>
  <c r="H18" i="10" l="1"/>
  <c r="H21" i="9"/>
  <c r="H18" i="9"/>
  <c r="G84" i="5"/>
  <c r="G83" i="5"/>
  <c r="G44" i="5"/>
  <c r="G79" i="5"/>
  <c r="G78" i="4"/>
  <c r="G81" i="4"/>
  <c r="G43" i="4"/>
  <c r="G133" i="5"/>
  <c r="G138" i="4"/>
  <c r="G134" i="4"/>
  <c r="G54" i="5"/>
  <c r="G54" i="4"/>
  <c r="O62" i="132"/>
  <c r="N62" i="132"/>
  <c r="G144" i="4"/>
  <c r="O48" i="132"/>
  <c r="G25" i="5" s="1"/>
  <c r="N48" i="132"/>
  <c r="G25" i="4" s="1"/>
  <c r="G60" i="4"/>
  <c r="E266" i="133"/>
  <c r="F266" i="133"/>
  <c r="E267" i="133" s="1"/>
  <c r="G142" i="4" l="1"/>
  <c r="G146" i="4"/>
  <c r="F558" i="132"/>
  <c r="E559" i="132" s="1"/>
  <c r="E558" i="132"/>
  <c r="D742" i="3"/>
  <c r="G159" i="4" s="1"/>
  <c r="G155" i="4" s="1"/>
  <c r="G170" i="8" l="1"/>
  <c r="F169" i="8"/>
  <c r="G169" i="8" s="1"/>
  <c r="H169" i="8" s="1"/>
  <c r="F157" i="8"/>
  <c r="G157" i="8" s="1"/>
  <c r="G183" i="8"/>
  <c r="H183" i="8" s="1"/>
  <c r="I183" i="8" s="1"/>
  <c r="G182" i="8"/>
  <c r="G181" i="8"/>
  <c r="H181" i="8" s="1"/>
  <c r="I181" i="8" s="1"/>
  <c r="G180" i="8"/>
  <c r="G179" i="8"/>
  <c r="H179" i="8" s="1"/>
  <c r="G178" i="8"/>
  <c r="H178" i="8" s="1"/>
  <c r="I178" i="8" s="1"/>
  <c r="G177" i="8"/>
  <c r="G176" i="8"/>
  <c r="H176" i="8" s="1"/>
  <c r="I176" i="8" s="1"/>
  <c r="G175" i="8"/>
  <c r="G174" i="8"/>
  <c r="G173" i="8"/>
  <c r="H173" i="8" s="1"/>
  <c r="G172" i="8"/>
  <c r="G171" i="8"/>
  <c r="G168" i="8"/>
  <c r="G167" i="8"/>
  <c r="H167" i="8" s="1"/>
  <c r="I167" i="8" s="1"/>
  <c r="G19" i="10" s="1"/>
  <c r="G166" i="8"/>
  <c r="G165" i="8"/>
  <c r="H165" i="8" s="1"/>
  <c r="I165" i="8" s="1"/>
  <c r="G164" i="8"/>
  <c r="G163" i="8"/>
  <c r="G162" i="8"/>
  <c r="H162" i="8" s="1"/>
  <c r="I162" i="8" s="1"/>
  <c r="G161" i="8"/>
  <c r="G160" i="8"/>
  <c r="H160" i="8" s="1"/>
  <c r="I160" i="8" s="1"/>
  <c r="G19" i="9" s="1"/>
  <c r="G159" i="8"/>
  <c r="G158" i="8"/>
  <c r="H158" i="8" s="1"/>
  <c r="G156" i="8"/>
  <c r="G46" i="2"/>
  <c r="G36" i="2"/>
  <c r="G31" i="2"/>
  <c r="G23" i="2"/>
  <c r="E131" i="131"/>
  <c r="F131" i="131"/>
  <c r="G131" i="131"/>
  <c r="H131" i="131"/>
  <c r="I131" i="131"/>
  <c r="D131" i="131"/>
  <c r="E105" i="131"/>
  <c r="F105" i="131"/>
  <c r="G5" i="2" s="1"/>
  <c r="G105" i="131"/>
  <c r="H105" i="131"/>
  <c r="I105" i="131"/>
  <c r="D105" i="131"/>
  <c r="G46" i="1"/>
  <c r="G36" i="1"/>
  <c r="G23" i="1"/>
  <c r="G8" i="1"/>
  <c r="E157" i="130"/>
  <c r="F157" i="130"/>
  <c r="G5" i="1" s="1"/>
  <c r="G157" i="130"/>
  <c r="H157" i="130"/>
  <c r="I157" i="130"/>
  <c r="D157" i="130"/>
  <c r="E315" i="129"/>
  <c r="F315" i="129"/>
  <c r="G315" i="129"/>
  <c r="H315" i="129"/>
  <c r="I315" i="129"/>
  <c r="D315" i="129"/>
  <c r="E46" i="129"/>
  <c r="F46" i="129"/>
  <c r="G46" i="129"/>
  <c r="H46" i="129"/>
  <c r="I46" i="129"/>
  <c r="G31" i="1" s="1"/>
  <c r="D46" i="129"/>
  <c r="F36" i="11"/>
  <c r="F148" i="4"/>
  <c r="F149" i="4"/>
  <c r="E31" i="128"/>
  <c r="F31" i="128"/>
  <c r="E32" i="128" l="1"/>
  <c r="H177" i="8"/>
  <c r="I177" i="8" s="1"/>
  <c r="H161" i="8"/>
  <c r="I161" i="8" s="1"/>
  <c r="I175" i="8"/>
  <c r="I159" i="8"/>
  <c r="G21" i="9" s="1"/>
  <c r="I174" i="8"/>
  <c r="H157" i="8"/>
  <c r="I157" i="8" s="1"/>
  <c r="I173" i="8"/>
  <c r="I179" i="8"/>
  <c r="H163" i="8"/>
  <c r="I163" i="8" s="1"/>
  <c r="G20" i="9" s="1"/>
  <c r="H180" i="8"/>
  <c r="I180" i="8" s="1"/>
  <c r="I158" i="8"/>
  <c r="H164" i="8"/>
  <c r="I164" i="8" s="1"/>
  <c r="I169" i="8"/>
  <c r="H175" i="8"/>
  <c r="H168" i="8"/>
  <c r="I168" i="8" s="1"/>
  <c r="H174" i="8"/>
  <c r="H159" i="8"/>
  <c r="H170" i="8"/>
  <c r="I170" i="8" s="1"/>
  <c r="H171" i="8"/>
  <c r="I171" i="8" s="1"/>
  <c r="H166" i="8"/>
  <c r="I166" i="8" s="1"/>
  <c r="G15" i="9" s="1"/>
  <c r="H182" i="8"/>
  <c r="I182" i="8" s="1"/>
  <c r="H156" i="8"/>
  <c r="I156" i="8" s="1"/>
  <c r="H172" i="8"/>
  <c r="I172" i="8" s="1"/>
  <c r="F29" i="9"/>
  <c r="F79" i="5"/>
  <c r="F60" i="5"/>
  <c r="F25" i="5"/>
  <c r="F25" i="4"/>
  <c r="AH55" i="125"/>
  <c r="AH57" i="125" s="1"/>
  <c r="F26" i="5" s="1"/>
  <c r="AH56" i="125"/>
  <c r="F26" i="4" s="1"/>
  <c r="AG57" i="125"/>
  <c r="AG56" i="125"/>
  <c r="F63" i="4"/>
  <c r="F96" i="5"/>
  <c r="F30" i="4"/>
  <c r="F32" i="4"/>
  <c r="F94" i="5"/>
  <c r="F56" i="4"/>
  <c r="F98" i="4"/>
  <c r="F88" i="4"/>
  <c r="F96" i="4"/>
  <c r="F94" i="4"/>
  <c r="F83" i="5"/>
  <c r="F84" i="5"/>
  <c r="F44" i="5"/>
  <c r="E146" i="127"/>
  <c r="F146" i="127"/>
  <c r="G18" i="10" l="1"/>
  <c r="G18" i="9"/>
  <c r="E147" i="127"/>
  <c r="G15" i="10"/>
  <c r="G50" i="9"/>
  <c r="F81" i="4"/>
  <c r="F43" i="4"/>
  <c r="F60" i="4"/>
  <c r="AH75" i="125"/>
  <c r="F54" i="5" s="1"/>
  <c r="AG75" i="125"/>
  <c r="F54" i="4" s="1"/>
  <c r="F138" i="4"/>
  <c r="F133" i="5"/>
  <c r="F134" i="4"/>
  <c r="F93" i="4"/>
  <c r="F78" i="4"/>
  <c r="F142" i="4"/>
  <c r="F146" i="4"/>
  <c r="E564" i="125"/>
  <c r="F564" i="125"/>
  <c r="E565" i="125" s="1"/>
  <c r="G148" i="8" l="1"/>
  <c r="H148" i="8" s="1"/>
  <c r="G147" i="8"/>
  <c r="G146" i="8"/>
  <c r="G145" i="8"/>
  <c r="G144" i="8"/>
  <c r="H144" i="8" s="1"/>
  <c r="G143" i="8"/>
  <c r="H143" i="8" s="1"/>
  <c r="I143" i="8" s="1"/>
  <c r="G142" i="8"/>
  <c r="G141" i="8"/>
  <c r="H141" i="8" s="1"/>
  <c r="I141" i="8" s="1"/>
  <c r="G140" i="8"/>
  <c r="G139" i="8"/>
  <c r="G138" i="8"/>
  <c r="H138" i="8" s="1"/>
  <c r="I138" i="8" s="1"/>
  <c r="F19" i="10" s="1"/>
  <c r="G137" i="8"/>
  <c r="G136" i="8"/>
  <c r="G135" i="8"/>
  <c r="G134" i="8"/>
  <c r="G133" i="8"/>
  <c r="G132" i="8"/>
  <c r="H132" i="8" s="1"/>
  <c r="G131" i="8"/>
  <c r="G130" i="8"/>
  <c r="H130" i="8" s="1"/>
  <c r="I130" i="8" s="1"/>
  <c r="G129" i="8"/>
  <c r="H129" i="8" s="1"/>
  <c r="G128" i="8"/>
  <c r="G127" i="8"/>
  <c r="H127" i="8" s="1"/>
  <c r="I127" i="8" s="1"/>
  <c r="G126" i="8"/>
  <c r="G125" i="8"/>
  <c r="H125" i="8" s="1"/>
  <c r="I125" i="8" s="1"/>
  <c r="G124" i="8"/>
  <c r="G123" i="8"/>
  <c r="D710" i="3"/>
  <c r="F159" i="4" s="1"/>
  <c r="F155" i="4" s="1"/>
  <c r="I148" i="8" l="1"/>
  <c r="H147" i="8"/>
  <c r="I147" i="8" s="1"/>
  <c r="I132" i="8"/>
  <c r="I146" i="8"/>
  <c r="I135" i="8"/>
  <c r="I136" i="8"/>
  <c r="H124" i="8"/>
  <c r="I124" i="8" s="1"/>
  <c r="H133" i="8"/>
  <c r="I133" i="8" s="1"/>
  <c r="H123" i="8"/>
  <c r="I123" i="8" s="1"/>
  <c r="H139" i="8"/>
  <c r="I139" i="8" s="1"/>
  <c r="I129" i="8"/>
  <c r="H140" i="8"/>
  <c r="I140" i="8" s="1"/>
  <c r="F18" i="10" s="1"/>
  <c r="H134" i="8"/>
  <c r="I134" i="8" s="1"/>
  <c r="F15" i="10" s="1"/>
  <c r="H145" i="8"/>
  <c r="I145" i="8" s="1"/>
  <c r="H135" i="8"/>
  <c r="H146" i="8"/>
  <c r="I144" i="8"/>
  <c r="H136" i="8"/>
  <c r="H128" i="8"/>
  <c r="I128" i="8" s="1"/>
  <c r="H131" i="8"/>
  <c r="I131" i="8" s="1"/>
  <c r="F20" i="9" s="1"/>
  <c r="H126" i="8"/>
  <c r="I126" i="8" s="1"/>
  <c r="H142" i="8"/>
  <c r="I142" i="8" s="1"/>
  <c r="H137" i="8"/>
  <c r="I137" i="8" s="1"/>
  <c r="F15" i="9" s="1"/>
  <c r="F8" i="2"/>
  <c r="E130" i="124"/>
  <c r="F130" i="124"/>
  <c r="F36" i="2" s="1"/>
  <c r="G130" i="124"/>
  <c r="H130" i="124"/>
  <c r="I130" i="124"/>
  <c r="F31" i="2" s="1"/>
  <c r="E103" i="124"/>
  <c r="F46" i="2" s="1"/>
  <c r="F103" i="124"/>
  <c r="F5" i="2" s="1"/>
  <c r="G103" i="124"/>
  <c r="H103" i="124"/>
  <c r="F23" i="2" s="1"/>
  <c r="I103" i="124"/>
  <c r="D103" i="124"/>
  <c r="D130" i="124"/>
  <c r="F23" i="1"/>
  <c r="F5" i="1"/>
  <c r="E157" i="123"/>
  <c r="F46" i="1" s="1"/>
  <c r="F157" i="123"/>
  <c r="G157" i="123"/>
  <c r="H157" i="123"/>
  <c r="I157" i="123"/>
  <c r="D157" i="123"/>
  <c r="D57" i="122"/>
  <c r="E57" i="122"/>
  <c r="F57" i="122"/>
  <c r="G57" i="122"/>
  <c r="H57" i="122"/>
  <c r="I57" i="122"/>
  <c r="D348" i="122"/>
  <c r="E348" i="122"/>
  <c r="F348" i="122"/>
  <c r="F36" i="1" s="1"/>
  <c r="G348" i="122"/>
  <c r="H348" i="122"/>
  <c r="I348" i="122"/>
  <c r="F31" i="1" s="1"/>
  <c r="E19" i="10"/>
  <c r="F18" i="9" l="1"/>
  <c r="F19" i="9"/>
  <c r="F14" i="9"/>
  <c r="F50" i="9"/>
  <c r="F21" i="9"/>
  <c r="F13" i="9"/>
  <c r="E21" i="4"/>
  <c r="E162" i="4" l="1"/>
  <c r="E32" i="4"/>
  <c r="E94" i="5"/>
  <c r="E40" i="4"/>
  <c r="E96" i="5"/>
  <c r="E111" i="5"/>
  <c r="E38" i="4"/>
  <c r="E33" i="4"/>
  <c r="E102" i="5"/>
  <c r="E103" i="4"/>
  <c r="E39" i="5"/>
  <c r="E84" i="5"/>
  <c r="E83" i="5"/>
  <c r="E44" i="5"/>
  <c r="E88" i="4"/>
  <c r="E81" i="4"/>
  <c r="F131" i="4"/>
  <c r="G131" i="4"/>
  <c r="H131" i="4"/>
  <c r="I131" i="4"/>
  <c r="J131" i="4"/>
  <c r="K131" i="4"/>
  <c r="L131" i="4"/>
  <c r="M131" i="4"/>
  <c r="E138" i="4"/>
  <c r="K65" i="113"/>
  <c r="D54" i="5" s="1"/>
  <c r="J65" i="113"/>
  <c r="D54" i="4" s="1"/>
  <c r="E54" i="5"/>
  <c r="E54" i="4"/>
  <c r="K71" i="119"/>
  <c r="J71" i="119"/>
  <c r="K69" i="119"/>
  <c r="E25" i="5" s="1"/>
  <c r="J69" i="119"/>
  <c r="E25" i="4" s="1"/>
  <c r="E133" i="5"/>
  <c r="E134" i="4"/>
  <c r="E131" i="4" s="1"/>
  <c r="E60" i="4"/>
  <c r="E146" i="4"/>
  <c r="E97" i="4"/>
  <c r="E149" i="4"/>
  <c r="E148" i="4"/>
  <c r="E142" i="4"/>
  <c r="E79" i="5"/>
  <c r="E78" i="4"/>
  <c r="E37" i="121"/>
  <c r="F37" i="121"/>
  <c r="E38" i="121" s="1"/>
  <c r="D265" i="120" l="1"/>
  <c r="E265" i="120"/>
  <c r="D266" i="120" s="1"/>
  <c r="G117" i="8" l="1"/>
  <c r="G116" i="8"/>
  <c r="G115" i="8"/>
  <c r="H115" i="8" s="1"/>
  <c r="I115" i="8" s="1"/>
  <c r="G114" i="8"/>
  <c r="H114" i="8" s="1"/>
  <c r="G113" i="8"/>
  <c r="G112" i="8"/>
  <c r="H112" i="8" s="1"/>
  <c r="G111" i="8"/>
  <c r="H111" i="8" s="1"/>
  <c r="I111" i="8" s="1"/>
  <c r="G110" i="8"/>
  <c r="H110" i="8" s="1"/>
  <c r="I110" i="8" s="1"/>
  <c r="E15" i="9" s="1"/>
  <c r="G109" i="8"/>
  <c r="H109" i="8" s="1"/>
  <c r="G108" i="8"/>
  <c r="H108" i="8" s="1"/>
  <c r="I108" i="8" s="1"/>
  <c r="G107" i="8"/>
  <c r="G106" i="8"/>
  <c r="H106" i="8" s="1"/>
  <c r="I106" i="8" s="1"/>
  <c r="G105" i="8"/>
  <c r="H105" i="8" s="1"/>
  <c r="I105" i="8" s="1"/>
  <c r="G104" i="8"/>
  <c r="G103" i="8"/>
  <c r="H103" i="8" s="1"/>
  <c r="I103" i="8" s="1"/>
  <c r="G102" i="8"/>
  <c r="H102" i="8" s="1"/>
  <c r="G101" i="8"/>
  <c r="H101" i="8" s="1"/>
  <c r="G100" i="8"/>
  <c r="H100" i="8" s="1"/>
  <c r="G99" i="8"/>
  <c r="H99" i="8" s="1"/>
  <c r="I99" i="8" s="1"/>
  <c r="G98" i="8"/>
  <c r="G97" i="8"/>
  <c r="G96" i="8"/>
  <c r="H96" i="8" s="1"/>
  <c r="G95" i="8"/>
  <c r="H95" i="8" s="1"/>
  <c r="I95" i="8" s="1"/>
  <c r="G94" i="8"/>
  <c r="G93" i="8"/>
  <c r="H93" i="8" s="1"/>
  <c r="E564" i="119"/>
  <c r="F564" i="119"/>
  <c r="E565" i="119" s="1"/>
  <c r="D671" i="3"/>
  <c r="E159" i="4" s="1"/>
  <c r="E155" i="4" s="1"/>
  <c r="E8" i="1"/>
  <c r="E23" i="1"/>
  <c r="D43" i="118"/>
  <c r="E43" i="118"/>
  <c r="F43" i="118"/>
  <c r="E36" i="1" s="1"/>
  <c r="G43" i="118"/>
  <c r="H43" i="118"/>
  <c r="I43" i="118"/>
  <c r="E31" i="1" s="1"/>
  <c r="D290" i="118"/>
  <c r="E290" i="118"/>
  <c r="F290" i="118"/>
  <c r="G290" i="118"/>
  <c r="H290" i="118"/>
  <c r="I290" i="118"/>
  <c r="D170" i="117"/>
  <c r="E170" i="117"/>
  <c r="E46" i="1" s="1"/>
  <c r="F170" i="117"/>
  <c r="E5" i="1" s="1"/>
  <c r="G170" i="117"/>
  <c r="H170" i="117"/>
  <c r="I170" i="117"/>
  <c r="E23" i="2"/>
  <c r="E5" i="2"/>
  <c r="E46" i="2"/>
  <c r="E36" i="2"/>
  <c r="D110" i="116"/>
  <c r="E110" i="116"/>
  <c r="F110" i="116"/>
  <c r="G110" i="116"/>
  <c r="H110" i="116"/>
  <c r="I110" i="116"/>
  <c r="D145" i="116"/>
  <c r="E145" i="116"/>
  <c r="F145" i="116"/>
  <c r="G145" i="116"/>
  <c r="H145" i="116"/>
  <c r="I145" i="116"/>
  <c r="E31" i="2" s="1"/>
  <c r="D30" i="4"/>
  <c r="D98" i="4"/>
  <c r="D96" i="4"/>
  <c r="D59" i="4"/>
  <c r="D111" i="5"/>
  <c r="D44" i="5"/>
  <c r="D96" i="5"/>
  <c r="D112" i="4"/>
  <c r="D38" i="4"/>
  <c r="D83" i="5"/>
  <c r="D57" i="4"/>
  <c r="D94" i="5"/>
  <c r="D88" i="4"/>
  <c r="D146" i="5"/>
  <c r="C137" i="5"/>
  <c r="E137" i="5"/>
  <c r="F137" i="5"/>
  <c r="G137" i="5"/>
  <c r="H137" i="5"/>
  <c r="I137" i="5"/>
  <c r="J137" i="5"/>
  <c r="K137" i="5"/>
  <c r="L137" i="5"/>
  <c r="M137" i="5"/>
  <c r="B137" i="5"/>
  <c r="D43" i="4"/>
  <c r="D81" i="4"/>
  <c r="D31" i="4"/>
  <c r="B25" i="5"/>
  <c r="O43" i="103"/>
  <c r="N43" i="103"/>
  <c r="B25" i="4" s="1"/>
  <c r="M44" i="103"/>
  <c r="N44" i="103" s="1"/>
  <c r="B26" i="4" s="1"/>
  <c r="L47" i="113"/>
  <c r="D25" i="5" s="1"/>
  <c r="K47" i="113"/>
  <c r="D25" i="4" s="1"/>
  <c r="J48" i="113"/>
  <c r="L48" i="113" s="1"/>
  <c r="D26" i="5" s="1"/>
  <c r="D60" i="4"/>
  <c r="D78" i="4"/>
  <c r="D79" i="5"/>
  <c r="O44" i="103" l="1"/>
  <c r="B26" i="5" s="1"/>
  <c r="K48" i="113"/>
  <c r="D26" i="4" s="1"/>
  <c r="I100" i="8"/>
  <c r="E18" i="9" s="1"/>
  <c r="H116" i="8"/>
  <c r="I116" i="8" s="1"/>
  <c r="H94" i="8"/>
  <c r="I94" i="8" s="1"/>
  <c r="H117" i="8"/>
  <c r="I117" i="8" s="1"/>
  <c r="I101" i="8"/>
  <c r="I96" i="8"/>
  <c r="I112" i="8"/>
  <c r="E14" i="9" s="1"/>
  <c r="H97" i="8"/>
  <c r="I97" i="8" s="1"/>
  <c r="I102" i="8"/>
  <c r="H113" i="8"/>
  <c r="I113" i="8" s="1"/>
  <c r="H107" i="8"/>
  <c r="I107" i="8" s="1"/>
  <c r="H98" i="8"/>
  <c r="I98" i="8" s="1"/>
  <c r="I114" i="8"/>
  <c r="I93" i="8"/>
  <c r="E21" i="9" s="1"/>
  <c r="H104" i="8"/>
  <c r="I104" i="8" s="1"/>
  <c r="E15" i="10" s="1"/>
  <c r="I109" i="8"/>
  <c r="D77" i="4"/>
  <c r="D145" i="5"/>
  <c r="D137" i="5" s="1"/>
  <c r="D149" i="4"/>
  <c r="D148" i="4"/>
  <c r="D142" i="4"/>
  <c r="D146" i="4"/>
  <c r="G85" i="8"/>
  <c r="G84" i="8"/>
  <c r="G83" i="8"/>
  <c r="G82" i="8"/>
  <c r="H82" i="8" s="1"/>
  <c r="I82" i="8" s="1"/>
  <c r="G81" i="8"/>
  <c r="G80" i="8"/>
  <c r="H80" i="8" s="1"/>
  <c r="G79" i="8"/>
  <c r="H79" i="8" s="1"/>
  <c r="I79" i="8" s="1"/>
  <c r="G78" i="8"/>
  <c r="G77" i="8"/>
  <c r="G76" i="8"/>
  <c r="G75" i="8"/>
  <c r="G74" i="8"/>
  <c r="H74" i="8" s="1"/>
  <c r="I74" i="8" s="1"/>
  <c r="D19" i="10" s="1"/>
  <c r="G73" i="8"/>
  <c r="H73" i="8" s="1"/>
  <c r="I73" i="8" s="1"/>
  <c r="G72" i="8"/>
  <c r="H72" i="8" s="1"/>
  <c r="G71" i="8"/>
  <c r="H71" i="8" s="1"/>
  <c r="I71" i="8" s="1"/>
  <c r="D14" i="9" s="1"/>
  <c r="G70" i="8"/>
  <c r="H70" i="8" s="1"/>
  <c r="G69" i="8"/>
  <c r="G68" i="8"/>
  <c r="G67" i="8"/>
  <c r="G66" i="8"/>
  <c r="H66" i="8" s="1"/>
  <c r="I66" i="8" s="1"/>
  <c r="G65" i="8"/>
  <c r="G64" i="8"/>
  <c r="F86" i="8"/>
  <c r="G86" i="8" s="1"/>
  <c r="E156" i="111"/>
  <c r="D46" i="2" s="1"/>
  <c r="F156" i="111"/>
  <c r="D5" i="2" s="1"/>
  <c r="G156" i="111"/>
  <c r="H156" i="111"/>
  <c r="D23" i="2" s="1"/>
  <c r="I156" i="111"/>
  <c r="D156" i="111"/>
  <c r="E40" i="111"/>
  <c r="F40" i="111"/>
  <c r="D36" i="2" s="1"/>
  <c r="G40" i="111"/>
  <c r="H40" i="111"/>
  <c r="I40" i="111"/>
  <c r="D31" i="2" s="1"/>
  <c r="D40" i="111"/>
  <c r="D5" i="1"/>
  <c r="E41" i="115"/>
  <c r="F41" i="115"/>
  <c r="G41" i="115"/>
  <c r="H41" i="115"/>
  <c r="I41" i="115"/>
  <c r="D31" i="1" s="1"/>
  <c r="D41" i="115"/>
  <c r="E340" i="115"/>
  <c r="F340" i="115"/>
  <c r="D36" i="1" s="1"/>
  <c r="G340" i="115"/>
  <c r="H340" i="115"/>
  <c r="I340" i="115"/>
  <c r="D340" i="115"/>
  <c r="E164" i="114"/>
  <c r="D46" i="1" s="1"/>
  <c r="F164" i="114"/>
  <c r="G164" i="114"/>
  <c r="H164" i="114"/>
  <c r="D23" i="1" s="1"/>
  <c r="D164" i="114"/>
  <c r="D133" i="5"/>
  <c r="D134" i="4"/>
  <c r="D131" i="4" s="1"/>
  <c r="F8" i="113"/>
  <c r="F566" i="113" s="1"/>
  <c r="E567" i="113" s="1"/>
  <c r="E566" i="113"/>
  <c r="D632" i="3"/>
  <c r="D159" i="4" s="1"/>
  <c r="D155" i="4" s="1"/>
  <c r="E266" i="112"/>
  <c r="F266" i="112"/>
  <c r="E267" i="112"/>
  <c r="E50" i="9" l="1"/>
  <c r="E18" i="10"/>
  <c r="H75" i="8"/>
  <c r="I75" i="8" s="1"/>
  <c r="H81" i="8"/>
  <c r="I81" i="8" s="1"/>
  <c r="H64" i="8"/>
  <c r="I64" i="8" s="1"/>
  <c r="H65" i="8"/>
  <c r="I65" i="8" s="1"/>
  <c r="I70" i="8"/>
  <c r="H76" i="8"/>
  <c r="I76" i="8" s="1"/>
  <c r="H69" i="8"/>
  <c r="I69" i="8" s="1"/>
  <c r="I80" i="8"/>
  <c r="H85" i="8"/>
  <c r="I85" i="8" s="1"/>
  <c r="D15" i="9" s="1"/>
  <c r="H67" i="8"/>
  <c r="I67" i="8" s="1"/>
  <c r="I72" i="8"/>
  <c r="H83" i="8"/>
  <c r="I83" i="8" s="1"/>
  <c r="H77" i="8"/>
  <c r="I77" i="8" s="1"/>
  <c r="H78" i="8"/>
  <c r="I78" i="8" s="1"/>
  <c r="H68" i="8"/>
  <c r="I68" i="8" s="1"/>
  <c r="H84" i="8"/>
  <c r="I84" i="8" s="1"/>
  <c r="H86" i="8"/>
  <c r="I86" i="8" s="1"/>
  <c r="E266" i="110"/>
  <c r="F266" i="110"/>
  <c r="E267" i="110" l="1"/>
  <c r="D18" i="10"/>
  <c r="D21" i="9"/>
  <c r="D19" i="9"/>
  <c r="D50" i="9"/>
  <c r="D18" i="9"/>
  <c r="D20" i="9"/>
  <c r="C22" i="9"/>
  <c r="C95" i="5"/>
  <c r="C94" i="5"/>
  <c r="C32" i="4"/>
  <c r="C38" i="4"/>
  <c r="C59" i="4"/>
  <c r="C40" i="4" l="1"/>
  <c r="C84" i="5"/>
  <c r="C98" i="4"/>
  <c r="C44" i="5"/>
  <c r="C101" i="5"/>
  <c r="AA16" i="108"/>
  <c r="Z16" i="108"/>
  <c r="C102" i="4" s="1"/>
  <c r="C83" i="5"/>
  <c r="C88" i="4"/>
  <c r="C43" i="4"/>
  <c r="C81" i="4"/>
  <c r="C133" i="5"/>
  <c r="C54" i="5"/>
  <c r="C54" i="4"/>
  <c r="O50" i="107"/>
  <c r="N50" i="107"/>
  <c r="C134" i="4"/>
  <c r="C131" i="4" s="1"/>
  <c r="C60" i="4"/>
  <c r="C146" i="4"/>
  <c r="C25" i="4"/>
  <c r="O26" i="107"/>
  <c r="C25" i="5" s="1"/>
  <c r="N26" i="107"/>
  <c r="C78" i="4"/>
  <c r="C15" i="5"/>
  <c r="C110" i="5"/>
  <c r="C79" i="5"/>
  <c r="B63" i="4"/>
  <c r="C149" i="4"/>
  <c r="C148" i="4"/>
  <c r="E30" i="109"/>
  <c r="F30" i="109"/>
  <c r="E31" i="109" l="1"/>
  <c r="C29" i="9"/>
  <c r="F43" i="8"/>
  <c r="G43" i="8" s="1"/>
  <c r="F40" i="8"/>
  <c r="G40" i="8" s="1"/>
  <c r="G57" i="8"/>
  <c r="G56" i="8"/>
  <c r="G55" i="8"/>
  <c r="G54" i="8"/>
  <c r="G53" i="8"/>
  <c r="H53" i="8" s="1"/>
  <c r="G52" i="8"/>
  <c r="G51" i="8"/>
  <c r="G50" i="8"/>
  <c r="G49" i="8"/>
  <c r="G48" i="8"/>
  <c r="G47" i="8"/>
  <c r="G46" i="8"/>
  <c r="H46" i="8" s="1"/>
  <c r="I46" i="8" s="1"/>
  <c r="C15" i="9" s="1"/>
  <c r="G45" i="8"/>
  <c r="G44" i="8"/>
  <c r="G42" i="8"/>
  <c r="G41" i="8"/>
  <c r="H41" i="8" s="1"/>
  <c r="I41" i="8" s="1"/>
  <c r="G39" i="8"/>
  <c r="G38" i="8"/>
  <c r="G37" i="8"/>
  <c r="G36" i="8"/>
  <c r="G35" i="8"/>
  <c r="G34" i="8"/>
  <c r="G33" i="8"/>
  <c r="H57" i="8" l="1"/>
  <c r="I57" i="8" s="1"/>
  <c r="I53" i="8"/>
  <c r="C21" i="9" s="1"/>
  <c r="H36" i="8"/>
  <c r="I36" i="8" s="1"/>
  <c r="C15" i="10" s="1"/>
  <c r="H52" i="8"/>
  <c r="I52" i="8" s="1"/>
  <c r="H47" i="8"/>
  <c r="I47" i="8" s="1"/>
  <c r="H42" i="8"/>
  <c r="I42" i="8" s="1"/>
  <c r="H37" i="8"/>
  <c r="I37" i="8" s="1"/>
  <c r="C19" i="9" s="1"/>
  <c r="H48" i="8"/>
  <c r="I48" i="8" s="1"/>
  <c r="H43" i="8"/>
  <c r="I43" i="8" s="1"/>
  <c r="H38" i="8"/>
  <c r="I38" i="8" s="1"/>
  <c r="H54" i="8"/>
  <c r="I54" i="8" s="1"/>
  <c r="H33" i="8"/>
  <c r="I33" i="8" s="1"/>
  <c r="H49" i="8"/>
  <c r="I49" i="8" s="1"/>
  <c r="H44" i="8"/>
  <c r="I44" i="8" s="1"/>
  <c r="H39" i="8"/>
  <c r="I39" i="8" s="1"/>
  <c r="H55" i="8"/>
  <c r="I55" i="8" s="1"/>
  <c r="H34" i="8"/>
  <c r="I34" i="8" s="1"/>
  <c r="H50" i="8"/>
  <c r="I50" i="8" s="1"/>
  <c r="H45" i="8"/>
  <c r="I45" i="8" s="1"/>
  <c r="H40" i="8"/>
  <c r="I40" i="8" s="1"/>
  <c r="H56" i="8"/>
  <c r="I56" i="8" s="1"/>
  <c r="H35" i="8"/>
  <c r="I35" i="8" s="1"/>
  <c r="H51" i="8"/>
  <c r="I51" i="8" s="1"/>
  <c r="C20" i="9" s="1"/>
  <c r="E268" i="108"/>
  <c r="F268" i="108"/>
  <c r="C18" i="9" l="1"/>
  <c r="C50" i="9"/>
  <c r="C18" i="10"/>
  <c r="C14" i="9"/>
  <c r="E269" i="108"/>
  <c r="E565" i="107"/>
  <c r="F8" i="107"/>
  <c r="F565" i="107" s="1"/>
  <c r="D603" i="3"/>
  <c r="C159" i="4" s="1"/>
  <c r="C155" i="4" s="1"/>
  <c r="E566" i="107" l="1"/>
  <c r="D16" i="12"/>
  <c r="E22" i="12"/>
  <c r="F22" i="12"/>
  <c r="G22" i="12"/>
  <c r="H22" i="12"/>
  <c r="I22" i="12"/>
  <c r="J22" i="12"/>
  <c r="K22" i="12"/>
  <c r="L22" i="12"/>
  <c r="M22" i="12"/>
  <c r="N22" i="12"/>
  <c r="E22" i="11"/>
  <c r="F22" i="11"/>
  <c r="G22" i="11"/>
  <c r="H22" i="11"/>
  <c r="I22" i="11"/>
  <c r="J22" i="11"/>
  <c r="K22" i="11"/>
  <c r="L22" i="11"/>
  <c r="M22" i="11"/>
  <c r="C36" i="2"/>
  <c r="C31" i="2"/>
  <c r="D105" i="106"/>
  <c r="E105" i="106"/>
  <c r="C46" i="2" s="1"/>
  <c r="D22" i="12" s="1"/>
  <c r="F105" i="106"/>
  <c r="C5" i="2" s="1"/>
  <c r="G105" i="106"/>
  <c r="H105" i="106"/>
  <c r="C23" i="2" s="1"/>
  <c r="I105" i="106"/>
  <c r="D153" i="106"/>
  <c r="E153" i="106"/>
  <c r="F153" i="106"/>
  <c r="G153" i="106"/>
  <c r="H153" i="106"/>
  <c r="I153" i="106"/>
  <c r="C36" i="1"/>
  <c r="C31" i="1"/>
  <c r="E302" i="104"/>
  <c r="F302" i="104"/>
  <c r="G302" i="104"/>
  <c r="H302" i="104"/>
  <c r="I302" i="104"/>
  <c r="D302" i="104"/>
  <c r="E253" i="104"/>
  <c r="F253" i="104"/>
  <c r="G253" i="104"/>
  <c r="H253" i="104"/>
  <c r="I253" i="104"/>
  <c r="J253" i="104"/>
  <c r="D253" i="104"/>
  <c r="C8" i="1"/>
  <c r="E164" i="105"/>
  <c r="C46" i="1" s="1"/>
  <c r="D22" i="11" s="1"/>
  <c r="F164" i="105"/>
  <c r="C5" i="1" s="1"/>
  <c r="G164" i="105"/>
  <c r="H164" i="105"/>
  <c r="C23" i="1" s="1"/>
  <c r="I164" i="105"/>
  <c r="D164" i="105"/>
  <c r="D570" i="3"/>
  <c r="B159" i="4" s="1"/>
  <c r="B155" i="4" s="1"/>
  <c r="B111" i="5" l="1"/>
  <c r="B98" i="4"/>
  <c r="B39" i="5"/>
  <c r="B84" i="5"/>
  <c r="B96" i="5"/>
  <c r="B32" i="4"/>
  <c r="B30" i="4"/>
  <c r="B44" i="5"/>
  <c r="B83" i="5"/>
  <c r="B88" i="4"/>
  <c r="B81" i="4"/>
  <c r="B116" i="4"/>
  <c r="B54" i="5"/>
  <c r="B54" i="4"/>
  <c r="N63" i="103"/>
  <c r="M63" i="103"/>
  <c r="B133" i="5"/>
  <c r="B134" i="4"/>
  <c r="B131" i="4" s="1"/>
  <c r="B60" i="4"/>
  <c r="B146" i="4"/>
  <c r="B79" i="5"/>
  <c r="B78" i="4"/>
  <c r="E568" i="103" l="1"/>
  <c r="F568" i="103"/>
  <c r="E569" i="103" s="1"/>
  <c r="B23" i="2" l="1"/>
  <c r="B24" i="2" s="1"/>
  <c r="C24" i="2"/>
  <c r="D24" i="2"/>
  <c r="E24" i="2"/>
  <c r="F24" i="2"/>
  <c r="G24" i="2"/>
  <c r="H24" i="2"/>
  <c r="I24" i="2"/>
  <c r="J24" i="2"/>
  <c r="K24" i="2"/>
  <c r="L24" i="2"/>
  <c r="M24" i="2"/>
  <c r="B8" i="2"/>
  <c r="C6" i="2"/>
  <c r="D6" i="2"/>
  <c r="E6" i="2"/>
  <c r="F6" i="2"/>
  <c r="G6" i="2"/>
  <c r="H6" i="2"/>
  <c r="I6" i="2"/>
  <c r="J6" i="2"/>
  <c r="K6" i="2"/>
  <c r="L6" i="2"/>
  <c r="M6" i="2"/>
  <c r="D113" i="102"/>
  <c r="E113" i="102"/>
  <c r="B46" i="2" s="1"/>
  <c r="C22" i="12" s="1"/>
  <c r="F113" i="102"/>
  <c r="B5" i="2" s="1"/>
  <c r="B6" i="2" s="1"/>
  <c r="G113" i="102"/>
  <c r="H113" i="102"/>
  <c r="I113" i="102"/>
  <c r="D122" i="102"/>
  <c r="E122" i="102"/>
  <c r="F122" i="102"/>
  <c r="B36" i="2" s="1"/>
  <c r="G122" i="102"/>
  <c r="H122" i="102"/>
  <c r="I122" i="102"/>
  <c r="B31" i="2" s="1"/>
  <c r="F5" i="8"/>
  <c r="F13" i="8"/>
  <c r="C24" i="1"/>
  <c r="D24" i="1"/>
  <c r="E24" i="1"/>
  <c r="F24" i="1"/>
  <c r="G24" i="1"/>
  <c r="H24" i="1"/>
  <c r="I24" i="1"/>
  <c r="J24" i="1"/>
  <c r="K24" i="1"/>
  <c r="L24" i="1"/>
  <c r="M24" i="1"/>
  <c r="B8" i="1"/>
  <c r="C6" i="1"/>
  <c r="D6" i="1"/>
  <c r="E6" i="1"/>
  <c r="F6" i="1"/>
  <c r="G6" i="1"/>
  <c r="H6" i="1"/>
  <c r="I6" i="1"/>
  <c r="J6" i="1"/>
  <c r="K6" i="1"/>
  <c r="L6" i="1"/>
  <c r="M6" i="1"/>
  <c r="D278" i="101"/>
  <c r="E278" i="101"/>
  <c r="F278" i="101"/>
  <c r="B36" i="1" s="1"/>
  <c r="G278" i="101"/>
  <c r="H278" i="101"/>
  <c r="I278" i="101"/>
  <c r="J278" i="101"/>
  <c r="K278" i="101"/>
  <c r="D48" i="100"/>
  <c r="E48" i="100"/>
  <c r="F48" i="100"/>
  <c r="G48" i="100"/>
  <c r="H48" i="100"/>
  <c r="I48" i="100"/>
  <c r="D169" i="99"/>
  <c r="E169" i="99"/>
  <c r="B46" i="1" s="1"/>
  <c r="C22" i="11" s="1"/>
  <c r="F169" i="99"/>
  <c r="B5" i="1" s="1"/>
  <c r="G169" i="99"/>
  <c r="H169" i="99"/>
  <c r="B23" i="1" s="1"/>
  <c r="B24" i="1" s="1"/>
  <c r="I169" i="99"/>
  <c r="E268" i="98"/>
  <c r="F268" i="98"/>
  <c r="E269" i="98" l="1"/>
  <c r="B31" i="1"/>
  <c r="B6" i="1"/>
  <c r="G14" i="8"/>
  <c r="G15" i="8"/>
  <c r="G16" i="8"/>
  <c r="G17" i="8"/>
  <c r="G18" i="8"/>
  <c r="H18" i="8" s="1"/>
  <c r="G19" i="8"/>
  <c r="G20" i="8"/>
  <c r="H20" i="8" s="1"/>
  <c r="I20" i="8" s="1"/>
  <c r="G21" i="8"/>
  <c r="H21" i="8" s="1"/>
  <c r="I21" i="8" s="1"/>
  <c r="G22" i="8"/>
  <c r="G23" i="8"/>
  <c r="H23" i="8" s="1"/>
  <c r="I23" i="8" s="1"/>
  <c r="G24" i="8"/>
  <c r="H24" i="8" s="1"/>
  <c r="I24" i="8" s="1"/>
  <c r="G25" i="8"/>
  <c r="G26" i="8"/>
  <c r="H26" i="8" s="1"/>
  <c r="G27" i="8"/>
  <c r="H27" i="8" s="1"/>
  <c r="I27" i="8" s="1"/>
  <c r="G4" i="8"/>
  <c r="G5" i="8"/>
  <c r="H5" i="8" s="1"/>
  <c r="I5" i="8" s="1"/>
  <c r="G6" i="8"/>
  <c r="H6" i="8" s="1"/>
  <c r="G7" i="8"/>
  <c r="H7" i="8" s="1"/>
  <c r="G8" i="8"/>
  <c r="H8" i="8" s="1"/>
  <c r="I8" i="8" s="1"/>
  <c r="G9" i="8"/>
  <c r="H9" i="8" s="1"/>
  <c r="I9" i="8" s="1"/>
  <c r="G10" i="8"/>
  <c r="H10" i="8" s="1"/>
  <c r="G11" i="8"/>
  <c r="G12" i="8"/>
  <c r="H12" i="8" s="1"/>
  <c r="G13" i="8"/>
  <c r="H13" i="8" s="1"/>
  <c r="I13" i="8" s="1"/>
  <c r="H11" i="8"/>
  <c r="H14" i="8"/>
  <c r="I14" i="8" s="1"/>
  <c r="H15" i="8"/>
  <c r="I15" i="8" s="1"/>
  <c r="H17" i="8"/>
  <c r="I17" i="8" s="1"/>
  <c r="B21" i="9" l="1"/>
  <c r="B15" i="10"/>
  <c r="H19" i="8"/>
  <c r="I19" i="8" s="1"/>
  <c r="H22" i="8"/>
  <c r="I22" i="8" s="1"/>
  <c r="H25" i="8"/>
  <c r="I25" i="8" s="1"/>
  <c r="H16" i="8"/>
  <c r="I16" i="8" s="1"/>
  <c r="B15" i="9" s="1"/>
  <c r="H4" i="8"/>
  <c r="I4" i="8" s="1"/>
  <c r="B18" i="9" s="1"/>
  <c r="I6" i="8"/>
  <c r="I18" i="8"/>
  <c r="I7" i="8"/>
  <c r="B14" i="9" s="1"/>
  <c r="I12" i="8"/>
  <c r="I11" i="8"/>
  <c r="I10" i="8"/>
  <c r="I26" i="8"/>
  <c r="C37" i="2"/>
  <c r="D37" i="2"/>
  <c r="E37" i="2"/>
  <c r="F37" i="2"/>
  <c r="G37" i="2"/>
  <c r="H37" i="2"/>
  <c r="I37" i="2"/>
  <c r="J37" i="2"/>
  <c r="K37" i="2"/>
  <c r="L37" i="2"/>
  <c r="M37" i="2"/>
  <c r="B37" i="2"/>
  <c r="C32" i="2"/>
  <c r="D32" i="2"/>
  <c r="E32" i="2"/>
  <c r="F32" i="2"/>
  <c r="G32" i="2"/>
  <c r="H32" i="2"/>
  <c r="I32" i="2"/>
  <c r="J32" i="2"/>
  <c r="K32" i="2"/>
  <c r="L32" i="2"/>
  <c r="M32" i="2"/>
  <c r="B32" i="2"/>
  <c r="C159" i="5"/>
  <c r="D159" i="5"/>
  <c r="E159" i="5"/>
  <c r="F159" i="5"/>
  <c r="G159" i="5"/>
  <c r="H159" i="5"/>
  <c r="I159" i="5"/>
  <c r="J159" i="5"/>
  <c r="K159" i="5"/>
  <c r="L159" i="5"/>
  <c r="M159" i="5"/>
  <c r="B159" i="5"/>
  <c r="C148" i="5"/>
  <c r="D148" i="5"/>
  <c r="E148" i="5"/>
  <c r="F148" i="5"/>
  <c r="G148" i="5"/>
  <c r="H148" i="5"/>
  <c r="I148" i="5"/>
  <c r="J148" i="5"/>
  <c r="K148" i="5"/>
  <c r="L148" i="5"/>
  <c r="M148" i="5"/>
  <c r="B148" i="5"/>
  <c r="U268" i="6"/>
  <c r="T268" i="6"/>
  <c r="S268" i="6"/>
  <c r="R268" i="6"/>
  <c r="Q268" i="6"/>
  <c r="P268" i="6"/>
  <c r="O268" i="6"/>
  <c r="C268" i="6"/>
  <c r="V267" i="6"/>
  <c r="J267" i="6"/>
  <c r="I266" i="6"/>
  <c r="I268" i="6" s="1"/>
  <c r="H266" i="6"/>
  <c r="H268" i="6" s="1"/>
  <c r="G266" i="6"/>
  <c r="G268" i="6" s="1"/>
  <c r="F266" i="6"/>
  <c r="F268" i="6" s="1"/>
  <c r="E266" i="6"/>
  <c r="E268" i="6" s="1"/>
  <c r="D266" i="6"/>
  <c r="D268" i="6" s="1"/>
  <c r="C266" i="6"/>
  <c r="B50" i="9" l="1"/>
  <c r="J268" i="6"/>
  <c r="V268" i="6"/>
  <c r="E87" i="95"/>
  <c r="F87" i="95"/>
  <c r="G87" i="95"/>
  <c r="H87" i="95"/>
  <c r="I87" i="95"/>
  <c r="D87" i="95"/>
  <c r="F217" i="91" l="1"/>
  <c r="E270" i="91"/>
  <c r="F270" i="91"/>
  <c r="G270" i="91"/>
  <c r="H270" i="91"/>
  <c r="I270" i="91"/>
  <c r="D270" i="91"/>
  <c r="E217" i="91"/>
  <c r="G217" i="91"/>
  <c r="H217" i="91"/>
  <c r="I217" i="91"/>
  <c r="D217" i="91"/>
  <c r="E159" i="93"/>
  <c r="F159" i="93"/>
  <c r="G159" i="93"/>
  <c r="H159" i="93"/>
  <c r="I159" i="93"/>
  <c r="D159" i="93"/>
  <c r="D528" i="3"/>
  <c r="O74" i="88" l="1"/>
  <c r="N74" i="88"/>
  <c r="N43" i="88"/>
  <c r="N42" i="88"/>
  <c r="O41" i="88"/>
  <c r="O43" i="88" s="1"/>
  <c r="O42" i="88" l="1"/>
  <c r="F225" i="90"/>
  <c r="E226" i="90" s="1"/>
  <c r="E225" i="90"/>
  <c r="D482" i="3" l="1"/>
  <c r="E267" i="89" l="1"/>
  <c r="F267" i="89"/>
  <c r="E268" i="89" s="1"/>
  <c r="E565" i="88" l="1"/>
  <c r="F565" i="88"/>
  <c r="E566" i="88" s="1"/>
  <c r="E171" i="85"/>
  <c r="F171" i="85"/>
  <c r="G171" i="85"/>
  <c r="H171" i="85"/>
  <c r="I171" i="85"/>
  <c r="D171" i="85"/>
  <c r="D98" i="87"/>
  <c r="E98" i="87"/>
  <c r="F98" i="87"/>
  <c r="G98" i="87"/>
  <c r="H98" i="87"/>
  <c r="I98" i="87"/>
  <c r="D106" i="87"/>
  <c r="E106" i="87"/>
  <c r="F106" i="87"/>
  <c r="G106" i="87"/>
  <c r="H106" i="87"/>
  <c r="I106" i="87"/>
  <c r="E297" i="86" l="1"/>
  <c r="F297" i="86"/>
  <c r="G297" i="86"/>
  <c r="H297" i="86"/>
  <c r="I297" i="86"/>
  <c r="D297" i="86"/>
  <c r="E256" i="86"/>
  <c r="F256" i="86"/>
  <c r="G256" i="86"/>
  <c r="H256" i="86"/>
  <c r="I256" i="86"/>
  <c r="D256" i="86"/>
  <c r="P56" i="83"/>
  <c r="O56" i="83"/>
  <c r="P35" i="83"/>
  <c r="O35" i="83"/>
  <c r="E265" i="84"/>
  <c r="F265" i="84"/>
  <c r="E266" i="84" l="1"/>
  <c r="D442" i="3"/>
  <c r="E565" i="83" l="1"/>
  <c r="F565" i="83"/>
  <c r="E566" i="83" s="1"/>
  <c r="D95" i="82" l="1"/>
  <c r="E95" i="82"/>
  <c r="F95" i="82"/>
  <c r="G95" i="82"/>
  <c r="H95" i="82"/>
  <c r="I95" i="82"/>
  <c r="D105" i="82"/>
  <c r="E105" i="82"/>
  <c r="F105" i="82"/>
  <c r="G105" i="82"/>
  <c r="H105" i="82"/>
  <c r="I105" i="82"/>
  <c r="E329" i="80"/>
  <c r="F329" i="80"/>
  <c r="F337" i="80" s="1"/>
  <c r="G329" i="80"/>
  <c r="H329" i="80"/>
  <c r="I329" i="80"/>
  <c r="D329" i="80"/>
  <c r="D171" i="81"/>
  <c r="E171" i="81"/>
  <c r="F171" i="81"/>
  <c r="G171" i="81"/>
  <c r="H171" i="81"/>
  <c r="I171" i="81"/>
  <c r="D277" i="80"/>
  <c r="E277" i="80"/>
  <c r="F277" i="80"/>
  <c r="G277" i="80"/>
  <c r="H277" i="80"/>
  <c r="I277" i="80"/>
  <c r="U257" i="6"/>
  <c r="T257" i="6"/>
  <c r="S257" i="6"/>
  <c r="R257" i="6"/>
  <c r="Q257" i="6"/>
  <c r="P257" i="6"/>
  <c r="O257" i="6"/>
  <c r="D257" i="6"/>
  <c r="V256" i="6"/>
  <c r="J256" i="6"/>
  <c r="I255" i="6"/>
  <c r="I257" i="6" s="1"/>
  <c r="H255" i="6"/>
  <c r="H257" i="6" s="1"/>
  <c r="G255" i="6"/>
  <c r="G257" i="6" s="1"/>
  <c r="F255" i="6"/>
  <c r="F257" i="6" s="1"/>
  <c r="E255" i="6"/>
  <c r="E257" i="6" s="1"/>
  <c r="D255" i="6"/>
  <c r="C255" i="6"/>
  <c r="C257" i="6" s="1"/>
  <c r="V257" i="6" l="1"/>
  <c r="J257" i="6"/>
  <c r="R28" i="79" l="1"/>
  <c r="R27" i="79"/>
  <c r="S26" i="79"/>
  <c r="S28" i="79" s="1"/>
  <c r="S47" i="79"/>
  <c r="R47" i="79"/>
  <c r="S27" i="79" l="1"/>
  <c r="D391" i="3"/>
  <c r="E563" i="79" l="1"/>
  <c r="F563" i="79"/>
  <c r="E564" i="79" s="1"/>
  <c r="F39" i="78"/>
  <c r="E39" i="78"/>
  <c r="E40" i="78" l="1"/>
  <c r="D90" i="77" l="1"/>
  <c r="E90" i="77"/>
  <c r="F90" i="77"/>
  <c r="G90" i="77"/>
  <c r="H90" i="77"/>
  <c r="I90" i="77"/>
  <c r="D101" i="77"/>
  <c r="E101" i="77"/>
  <c r="F101" i="77"/>
  <c r="G101" i="77"/>
  <c r="H101" i="77"/>
  <c r="I101" i="77"/>
  <c r="E156" i="76"/>
  <c r="F156" i="76"/>
  <c r="G156" i="76"/>
  <c r="H156" i="76"/>
  <c r="I156" i="76"/>
  <c r="D156" i="76"/>
  <c r="D276" i="75"/>
  <c r="E276" i="75"/>
  <c r="F276" i="75"/>
  <c r="G276" i="75"/>
  <c r="H276" i="75"/>
  <c r="I276" i="75"/>
  <c r="D327" i="75"/>
  <c r="E327" i="75"/>
  <c r="F327" i="75"/>
  <c r="G327" i="75"/>
  <c r="H327" i="75"/>
  <c r="I327" i="75"/>
  <c r="AK50" i="74" l="1"/>
  <c r="AJ50" i="74"/>
  <c r="AK36" i="74"/>
  <c r="AJ36" i="74"/>
  <c r="D360" i="3" l="1"/>
  <c r="E562" i="74" l="1"/>
  <c r="F562" i="74"/>
  <c r="E563" i="74" s="1"/>
  <c r="E264" i="73"/>
  <c r="F264" i="73"/>
  <c r="E265" i="73" s="1"/>
  <c r="E106" i="72" l="1"/>
  <c r="F106" i="72"/>
  <c r="G106" i="72"/>
  <c r="H106" i="72"/>
  <c r="I106" i="72"/>
  <c r="D106" i="72"/>
  <c r="E116" i="72"/>
  <c r="F116" i="72"/>
  <c r="G116" i="72"/>
  <c r="H116" i="72"/>
  <c r="I116" i="72"/>
  <c r="D116" i="72"/>
  <c r="E164" i="68"/>
  <c r="F164" i="68"/>
  <c r="G164" i="68"/>
  <c r="H164" i="68"/>
  <c r="I164" i="68"/>
  <c r="D164" i="68"/>
  <c r="E339" i="69"/>
  <c r="F339" i="69"/>
  <c r="G339" i="69"/>
  <c r="H339" i="69"/>
  <c r="I339" i="69"/>
  <c r="D339" i="69"/>
  <c r="E63" i="69"/>
  <c r="F63" i="69"/>
  <c r="G63" i="69"/>
  <c r="H63" i="69"/>
  <c r="I63" i="69"/>
  <c r="D63" i="69"/>
  <c r="O53" i="67" l="1"/>
  <c r="N53" i="67"/>
  <c r="O34" i="67"/>
  <c r="O33" i="67"/>
  <c r="N34" i="67"/>
  <c r="N33" i="67"/>
  <c r="D326" i="3" l="1"/>
  <c r="E560" i="67" l="1"/>
  <c r="F560" i="67"/>
  <c r="E561" i="67" s="1"/>
  <c r="F272" i="66"/>
  <c r="E273" i="66" s="1"/>
  <c r="E272" i="66"/>
  <c r="E63" i="63" l="1"/>
  <c r="F63" i="63"/>
  <c r="G63" i="63"/>
  <c r="D63" i="63"/>
  <c r="I59" i="63"/>
  <c r="I60" i="63"/>
  <c r="I61" i="63"/>
  <c r="I62" i="63"/>
  <c r="I58" i="63"/>
  <c r="I63" i="63" s="1"/>
  <c r="H60" i="63"/>
  <c r="H63" i="63" s="1"/>
  <c r="O16" i="12"/>
  <c r="D106" i="65"/>
  <c r="E106" i="65"/>
  <c r="F106" i="65"/>
  <c r="G106" i="65"/>
  <c r="H106" i="65"/>
  <c r="I106" i="65"/>
  <c r="D120" i="65"/>
  <c r="E120" i="65"/>
  <c r="F120" i="65"/>
  <c r="G120" i="65"/>
  <c r="H120" i="65"/>
  <c r="I120" i="65"/>
  <c r="E171" i="62"/>
  <c r="F171" i="62"/>
  <c r="G171" i="62"/>
  <c r="H171" i="62"/>
  <c r="I171" i="62"/>
  <c r="D171" i="62"/>
  <c r="E55" i="63"/>
  <c r="F55" i="63"/>
  <c r="F65" i="63" s="1"/>
  <c r="G55" i="63"/>
  <c r="G65" i="63" s="1"/>
  <c r="H55" i="63"/>
  <c r="I55" i="63"/>
  <c r="I65" i="63" s="1"/>
  <c r="D55" i="63"/>
  <c r="E251" i="64"/>
  <c r="F251" i="64"/>
  <c r="G251" i="64"/>
  <c r="H251" i="64"/>
  <c r="I251" i="64"/>
  <c r="D251" i="64"/>
  <c r="H65" i="63" l="1"/>
  <c r="O16" i="11"/>
  <c r="Y40" i="61" l="1"/>
  <c r="X40" i="61"/>
  <c r="Y43" i="61"/>
  <c r="X43" i="61"/>
  <c r="D278" i="3"/>
  <c r="U247" i="6" l="1"/>
  <c r="T247" i="6"/>
  <c r="S247" i="6"/>
  <c r="R247" i="6"/>
  <c r="Q247" i="6"/>
  <c r="P247" i="6"/>
  <c r="O247" i="6"/>
  <c r="V246" i="6"/>
  <c r="D246" i="6"/>
  <c r="J245" i="6"/>
  <c r="I244" i="6"/>
  <c r="I246" i="6" s="1"/>
  <c r="H244" i="6"/>
  <c r="H246" i="6" s="1"/>
  <c r="G244" i="6"/>
  <c r="G246" i="6" s="1"/>
  <c r="F244" i="6"/>
  <c r="F246" i="6" s="1"/>
  <c r="E244" i="6"/>
  <c r="E246" i="6" s="1"/>
  <c r="D244" i="6"/>
  <c r="C244" i="6"/>
  <c r="C246" i="6" s="1"/>
  <c r="V247" i="6" l="1"/>
  <c r="J246" i="6"/>
  <c r="E560" i="61" l="1"/>
  <c r="F560" i="61"/>
  <c r="E561" i="61" s="1"/>
  <c r="E266" i="60"/>
  <c r="F266" i="60"/>
  <c r="E267" i="60" l="1"/>
  <c r="D50" i="59"/>
  <c r="E50" i="59"/>
  <c r="F50" i="59"/>
  <c r="G50" i="59"/>
  <c r="H50" i="59"/>
  <c r="I50" i="59"/>
  <c r="D282" i="58"/>
  <c r="E282" i="58"/>
  <c r="F282" i="58"/>
  <c r="G282" i="58"/>
  <c r="H282" i="58"/>
  <c r="I282" i="58"/>
  <c r="D159" i="57"/>
  <c r="E159" i="57"/>
  <c r="F159" i="57"/>
  <c r="G159" i="57"/>
  <c r="H159" i="57"/>
  <c r="I159" i="57"/>
  <c r="D94" i="56" l="1"/>
  <c r="E94" i="56"/>
  <c r="F94" i="56"/>
  <c r="G94" i="56"/>
  <c r="H94" i="56"/>
  <c r="I94" i="56"/>
  <c r="H96" i="56"/>
  <c r="H100" i="56" s="1"/>
  <c r="H97" i="56"/>
  <c r="I97" i="56"/>
  <c r="H98" i="56"/>
  <c r="I98" i="56"/>
  <c r="H99" i="56"/>
  <c r="I99" i="56"/>
  <c r="D100" i="56"/>
  <c r="E100" i="56"/>
  <c r="F100" i="56"/>
  <c r="G100" i="56"/>
  <c r="J100" i="56"/>
  <c r="I96" i="56" l="1"/>
  <c r="I100" i="56" s="1"/>
  <c r="H56" i="55" l="1"/>
  <c r="G57" i="55"/>
  <c r="G56" i="55"/>
  <c r="H55" i="55"/>
  <c r="H57" i="55" s="1"/>
  <c r="H69" i="55"/>
  <c r="G69" i="55"/>
  <c r="E553" i="55"/>
  <c r="F553" i="55"/>
  <c r="E554" i="55" l="1"/>
  <c r="D226" i="3"/>
  <c r="D117" i="53" l="1"/>
  <c r="E117" i="53"/>
  <c r="F117" i="53"/>
  <c r="G117" i="53"/>
  <c r="H117" i="53"/>
  <c r="I117" i="53"/>
  <c r="D130" i="53"/>
  <c r="E130" i="53"/>
  <c r="F130" i="53"/>
  <c r="G130" i="53"/>
  <c r="H130" i="53"/>
  <c r="I130" i="53"/>
  <c r="E267" i="52"/>
  <c r="F267" i="52"/>
  <c r="E268" i="52" s="1"/>
  <c r="E57" i="50" l="1"/>
  <c r="F57" i="50"/>
  <c r="G57" i="50"/>
  <c r="H57" i="50"/>
  <c r="I57" i="50"/>
  <c r="J57" i="50"/>
  <c r="D57" i="50"/>
  <c r="D255" i="49"/>
  <c r="E255" i="49"/>
  <c r="F255" i="49"/>
  <c r="G255" i="49"/>
  <c r="H255" i="49"/>
  <c r="I255" i="49"/>
  <c r="D158" i="48"/>
  <c r="E158" i="48"/>
  <c r="F158" i="48"/>
  <c r="G158" i="48"/>
  <c r="H158" i="48"/>
  <c r="I158" i="48"/>
  <c r="G39" i="47"/>
  <c r="F39" i="47"/>
  <c r="G38" i="47"/>
  <c r="F38" i="47"/>
  <c r="E555" i="47"/>
  <c r="F555" i="47" l="1"/>
  <c r="E556" i="47" s="1"/>
  <c r="D180" i="3" l="1"/>
  <c r="D182" i="3" s="1"/>
  <c r="E265" i="44" l="1"/>
  <c r="F265" i="44"/>
  <c r="E266" i="44" s="1"/>
  <c r="D104" i="43" l="1"/>
  <c r="E104" i="43"/>
  <c r="F104" i="43"/>
  <c r="G104" i="43"/>
  <c r="H104" i="43"/>
  <c r="I104" i="43"/>
  <c r="D119" i="43"/>
  <c r="E119" i="43"/>
  <c r="F119" i="43"/>
  <c r="G119" i="43"/>
  <c r="H119" i="43"/>
  <c r="I119" i="43"/>
  <c r="E53" i="42"/>
  <c r="E150" i="40"/>
  <c r="F150" i="40"/>
  <c r="G150" i="40"/>
  <c r="H150" i="40"/>
  <c r="I150" i="40"/>
  <c r="D150" i="40"/>
  <c r="E256" i="41"/>
  <c r="F256" i="41"/>
  <c r="G256" i="41"/>
  <c r="H256" i="41"/>
  <c r="I256" i="41"/>
  <c r="D256" i="41"/>
  <c r="E58" i="39"/>
  <c r="F58" i="39"/>
  <c r="G58" i="39"/>
  <c r="H58" i="39"/>
  <c r="I58" i="39"/>
  <c r="D58" i="39"/>
  <c r="U234" i="6"/>
  <c r="T234" i="6"/>
  <c r="S234" i="6"/>
  <c r="R234" i="6"/>
  <c r="Q234" i="6"/>
  <c r="P234" i="6"/>
  <c r="O234" i="6"/>
  <c r="V233" i="6"/>
  <c r="U218" i="6"/>
  <c r="T218" i="6"/>
  <c r="S218" i="6"/>
  <c r="R218" i="6"/>
  <c r="Q218" i="6"/>
  <c r="P218" i="6"/>
  <c r="O218" i="6"/>
  <c r="V217" i="6"/>
  <c r="F237" i="6"/>
  <c r="H237" i="6" s="1"/>
  <c r="I237" i="6" s="1"/>
  <c r="F236" i="6"/>
  <c r="H236" i="6" s="1"/>
  <c r="I236" i="6" s="1"/>
  <c r="I233" i="6"/>
  <c r="H233" i="6"/>
  <c r="G233" i="6"/>
  <c r="F233" i="6"/>
  <c r="E233" i="6"/>
  <c r="D233" i="6"/>
  <c r="C233" i="6"/>
  <c r="J232" i="6"/>
  <c r="F222" i="6"/>
  <c r="H222" i="6" s="1"/>
  <c r="I222" i="6" s="1"/>
  <c r="F221" i="6"/>
  <c r="H221" i="6" s="1"/>
  <c r="I221" i="6" s="1"/>
  <c r="I218" i="6"/>
  <c r="H218" i="6"/>
  <c r="G218" i="6"/>
  <c r="F218" i="6"/>
  <c r="E218" i="6"/>
  <c r="D218" i="6"/>
  <c r="C218" i="6"/>
  <c r="J217" i="6"/>
  <c r="V234" i="6" l="1"/>
  <c r="J218" i="6"/>
  <c r="J233" i="6"/>
  <c r="V218" i="6"/>
  <c r="I223" i="6"/>
  <c r="I224" i="6" l="1"/>
  <c r="I225" i="6" s="1"/>
  <c r="D103" i="3" l="1"/>
  <c r="D131" i="3" s="1"/>
  <c r="D132" i="3" l="1"/>
  <c r="D133" i="3" s="1"/>
  <c r="E266" i="38"/>
  <c r="F266" i="38"/>
  <c r="E267" i="38" s="1"/>
  <c r="AC60" i="37" l="1"/>
  <c r="AC59" i="37"/>
  <c r="AA60" i="37"/>
  <c r="AA59" i="37"/>
  <c r="AA52" i="37"/>
  <c r="Z52" i="37"/>
  <c r="E548" i="37"/>
  <c r="F548" i="37"/>
  <c r="E549" i="37" s="1"/>
  <c r="G11" i="36" l="1"/>
  <c r="D114" i="35"/>
  <c r="E114" i="35"/>
  <c r="F114" i="35"/>
  <c r="G114" i="35"/>
  <c r="H114" i="35"/>
  <c r="I114" i="35"/>
  <c r="J114" i="35"/>
  <c r="D130" i="35"/>
  <c r="E130" i="35"/>
  <c r="F130" i="35"/>
  <c r="G130" i="35"/>
  <c r="H130" i="35"/>
  <c r="I130" i="35"/>
  <c r="J130" i="35"/>
  <c r="G325" i="33"/>
  <c r="G35" i="34"/>
  <c r="E171" i="32"/>
  <c r="F171" i="32"/>
  <c r="G171" i="32"/>
  <c r="H171" i="32"/>
  <c r="I171" i="32"/>
  <c r="J171" i="32"/>
  <c r="D171" i="32"/>
  <c r="E320" i="33"/>
  <c r="F320" i="33"/>
  <c r="G324" i="33" s="1"/>
  <c r="G326" i="33" s="1"/>
  <c r="G320" i="33"/>
  <c r="H320" i="33"/>
  <c r="G327" i="33" s="1"/>
  <c r="I320" i="33"/>
  <c r="J320" i="33"/>
  <c r="D320" i="33"/>
  <c r="E45" i="31"/>
  <c r="F45" i="31"/>
  <c r="G45" i="31"/>
  <c r="H45" i="31"/>
  <c r="I45" i="31"/>
  <c r="J45" i="31"/>
  <c r="D45" i="31"/>
  <c r="G328" i="33" l="1"/>
  <c r="R69" i="28"/>
  <c r="Q69" i="28"/>
  <c r="R66" i="28"/>
  <c r="Q66" i="28"/>
  <c r="R38" i="28" l="1"/>
  <c r="Q38" i="28"/>
  <c r="Q36" i="28"/>
  <c r="E268" i="30"/>
  <c r="F268" i="30"/>
  <c r="E269" i="30" s="1"/>
  <c r="E548" i="28" l="1"/>
  <c r="F548" i="28"/>
  <c r="E549" i="28" s="1"/>
  <c r="E14" i="27" l="1"/>
  <c r="D110" i="26"/>
  <c r="E110" i="26"/>
  <c r="F110" i="26"/>
  <c r="G110" i="26"/>
  <c r="H110" i="26"/>
  <c r="I110" i="26"/>
  <c r="D123" i="26"/>
  <c r="E123" i="26"/>
  <c r="F123" i="26"/>
  <c r="G123" i="26"/>
  <c r="H123" i="26"/>
  <c r="I123" i="26"/>
  <c r="D81" i="3"/>
  <c r="E38" i="25" l="1"/>
  <c r="E46" i="23"/>
  <c r="F46" i="23"/>
  <c r="G46" i="23"/>
  <c r="H46" i="23"/>
  <c r="I46" i="23"/>
  <c r="D46" i="23"/>
  <c r="E291" i="24"/>
  <c r="F291" i="24"/>
  <c r="G291" i="24"/>
  <c r="H291" i="24"/>
  <c r="I291" i="24"/>
  <c r="D291" i="24"/>
  <c r="E166" i="22"/>
  <c r="F166" i="22"/>
  <c r="G166" i="22"/>
  <c r="H166" i="22"/>
  <c r="I166" i="22"/>
  <c r="D166" i="22"/>
  <c r="O56" i="13" l="1"/>
  <c r="N56" i="13"/>
  <c r="O40" i="13"/>
  <c r="N40" i="13"/>
  <c r="O39" i="13"/>
  <c r="N39" i="13"/>
  <c r="N34" i="13"/>
  <c r="O34" i="13" l="1"/>
  <c r="D51" i="3" l="1"/>
  <c r="D44" i="3"/>
  <c r="U208" i="6" l="1"/>
  <c r="T208" i="6"/>
  <c r="S208" i="6"/>
  <c r="R208" i="6"/>
  <c r="Q208" i="6"/>
  <c r="P208" i="6"/>
  <c r="O208" i="6"/>
  <c r="V207" i="6"/>
  <c r="U196" i="6"/>
  <c r="T196" i="6"/>
  <c r="S196" i="6"/>
  <c r="R196" i="6"/>
  <c r="Q196" i="6"/>
  <c r="P196" i="6"/>
  <c r="O196" i="6"/>
  <c r="V195" i="6"/>
  <c r="I207" i="6"/>
  <c r="H207" i="6"/>
  <c r="G207" i="6"/>
  <c r="F207" i="6"/>
  <c r="E207" i="6"/>
  <c r="D207" i="6"/>
  <c r="C207" i="6"/>
  <c r="J206" i="6"/>
  <c r="I195" i="6"/>
  <c r="H195" i="6"/>
  <c r="G195" i="6"/>
  <c r="F195" i="6"/>
  <c r="E195" i="6"/>
  <c r="D195" i="6"/>
  <c r="C195" i="6"/>
  <c r="J194" i="6"/>
  <c r="V208" i="6" l="1"/>
  <c r="J195" i="6"/>
  <c r="J207" i="6"/>
  <c r="V196" i="6"/>
  <c r="E122" i="17" l="1"/>
  <c r="F122" i="17"/>
  <c r="G122" i="17"/>
  <c r="H122" i="17"/>
  <c r="I122" i="17"/>
  <c r="D122" i="17"/>
  <c r="E106" i="17"/>
  <c r="F106" i="17"/>
  <c r="G106" i="17"/>
  <c r="H106" i="17"/>
  <c r="I106" i="17"/>
  <c r="D106" i="17"/>
  <c r="E305" i="16"/>
  <c r="F305" i="16"/>
  <c r="G305" i="16"/>
  <c r="H305" i="16"/>
  <c r="I305" i="16"/>
  <c r="D305" i="16"/>
  <c r="E48" i="16"/>
  <c r="F48" i="16"/>
  <c r="G48" i="16"/>
  <c r="H48" i="16"/>
  <c r="I48" i="16"/>
  <c r="D48" i="16"/>
  <c r="E170" i="15"/>
  <c r="F170" i="15"/>
  <c r="G170" i="15"/>
  <c r="H170" i="15"/>
  <c r="I170" i="15"/>
  <c r="D170" i="15"/>
  <c r="E268" i="14"/>
  <c r="F268" i="14"/>
  <c r="E548" i="13"/>
  <c r="F548" i="13"/>
  <c r="E549" i="13" s="1"/>
  <c r="E269" i="14" l="1"/>
  <c r="N34" i="12"/>
  <c r="M34" i="12"/>
  <c r="L34" i="12"/>
  <c r="K34" i="12"/>
  <c r="J34" i="12"/>
  <c r="I34" i="12"/>
  <c r="H34" i="12"/>
  <c r="G34" i="12"/>
  <c r="F34" i="12"/>
  <c r="E34" i="12"/>
  <c r="D34" i="12"/>
  <c r="C34" i="12"/>
  <c r="N24" i="12"/>
  <c r="M24" i="12"/>
  <c r="L24" i="12"/>
  <c r="K24" i="12"/>
  <c r="J24" i="12"/>
  <c r="I24" i="12"/>
  <c r="H24" i="12"/>
  <c r="G24" i="12"/>
  <c r="F24" i="12"/>
  <c r="E24" i="12"/>
  <c r="D24" i="12"/>
  <c r="C24" i="12"/>
  <c r="C18" i="12"/>
  <c r="N39" i="11"/>
  <c r="M39" i="11"/>
  <c r="L39" i="11"/>
  <c r="K39" i="11"/>
  <c r="J39" i="11"/>
  <c r="I39" i="11"/>
  <c r="H39" i="11"/>
  <c r="G39" i="11"/>
  <c r="F39" i="11"/>
  <c r="E39" i="11"/>
  <c r="D39" i="11"/>
  <c r="C39" i="11"/>
  <c r="N35" i="11"/>
  <c r="M35" i="11"/>
  <c r="L35" i="11"/>
  <c r="K35" i="11"/>
  <c r="J35" i="11"/>
  <c r="I35" i="11"/>
  <c r="H35" i="11"/>
  <c r="G35" i="11"/>
  <c r="F35" i="11"/>
  <c r="E35" i="11"/>
  <c r="D35" i="11"/>
  <c r="C35" i="11"/>
  <c r="N24" i="11"/>
  <c r="M24" i="11"/>
  <c r="L24" i="11"/>
  <c r="K24" i="11"/>
  <c r="J24" i="11"/>
  <c r="I24" i="11"/>
  <c r="H24" i="11"/>
  <c r="G24" i="11"/>
  <c r="F24" i="11"/>
  <c r="E24" i="11"/>
  <c r="D24" i="11"/>
  <c r="C24" i="11"/>
  <c r="I122" i="10"/>
  <c r="H122" i="10"/>
  <c r="G122" i="10"/>
  <c r="F122" i="10"/>
  <c r="E122" i="10"/>
  <c r="D122" i="10"/>
  <c r="C122" i="10"/>
  <c r="B122" i="10"/>
  <c r="I121" i="10"/>
  <c r="H121" i="10"/>
  <c r="G121" i="10"/>
  <c r="F121" i="10"/>
  <c r="E121" i="10"/>
  <c r="D121" i="10"/>
  <c r="C121" i="10"/>
  <c r="B121" i="10"/>
  <c r="I116" i="10"/>
  <c r="H116" i="10"/>
  <c r="G116" i="10"/>
  <c r="F116" i="10"/>
  <c r="E116" i="10"/>
  <c r="D116" i="10"/>
  <c r="C116" i="10"/>
  <c r="B116" i="10"/>
  <c r="I73" i="10"/>
  <c r="H73" i="10"/>
  <c r="G73" i="10"/>
  <c r="F73" i="10"/>
  <c r="E73" i="10"/>
  <c r="D73" i="10"/>
  <c r="C73" i="10"/>
  <c r="B73" i="10"/>
  <c r="I72" i="10"/>
  <c r="H72" i="10"/>
  <c r="G72" i="10"/>
  <c r="F72" i="10"/>
  <c r="E72" i="10"/>
  <c r="D72" i="10"/>
  <c r="C72" i="10"/>
  <c r="B72" i="10"/>
  <c r="I71" i="10"/>
  <c r="H71" i="10"/>
  <c r="G71" i="10"/>
  <c r="F71" i="10"/>
  <c r="E71" i="10"/>
  <c r="D71" i="10"/>
  <c r="C71" i="10"/>
  <c r="B71" i="10"/>
  <c r="J67" i="10"/>
  <c r="I66" i="10"/>
  <c r="H66" i="10"/>
  <c r="G66" i="10"/>
  <c r="F66" i="10"/>
  <c r="E66" i="10"/>
  <c r="D66" i="10"/>
  <c r="C66" i="10"/>
  <c r="B66" i="10"/>
  <c r="J66" i="10" s="1"/>
  <c r="I65" i="10"/>
  <c r="H65" i="10"/>
  <c r="G65" i="10"/>
  <c r="F65" i="10"/>
  <c r="E65" i="10"/>
  <c r="D65" i="10"/>
  <c r="C65" i="10"/>
  <c r="B65" i="10"/>
  <c r="J65" i="10" s="1"/>
  <c r="I64" i="10"/>
  <c r="H64" i="10"/>
  <c r="G64" i="10"/>
  <c r="F64" i="10"/>
  <c r="E64" i="10"/>
  <c r="D64" i="10"/>
  <c r="C64" i="10"/>
  <c r="B64" i="10"/>
  <c r="J64" i="10" s="1"/>
  <c r="I63" i="10"/>
  <c r="H63" i="10"/>
  <c r="G63" i="10"/>
  <c r="F63" i="10"/>
  <c r="E63" i="10"/>
  <c r="D63" i="10"/>
  <c r="C63" i="10"/>
  <c r="B63" i="10"/>
  <c r="J63" i="10" s="1"/>
  <c r="G61" i="10"/>
  <c r="F61" i="10"/>
  <c r="E61" i="10"/>
  <c r="D61" i="10"/>
  <c r="C61" i="10"/>
  <c r="B61" i="10"/>
  <c r="J61" i="10" s="1"/>
  <c r="G60" i="10"/>
  <c r="F60" i="10"/>
  <c r="E60" i="10"/>
  <c r="D60" i="10"/>
  <c r="C60" i="10"/>
  <c r="B60" i="10"/>
  <c r="J60" i="10" s="1"/>
  <c r="I57" i="10"/>
  <c r="H57" i="10"/>
  <c r="G57" i="10"/>
  <c r="F57" i="10"/>
  <c r="E57" i="10"/>
  <c r="D57" i="10"/>
  <c r="C57" i="10"/>
  <c r="B57" i="10"/>
  <c r="J57" i="10" s="1"/>
  <c r="I56" i="10"/>
  <c r="H56" i="10"/>
  <c r="G56" i="10"/>
  <c r="F56" i="10"/>
  <c r="E56" i="10"/>
  <c r="D56" i="10"/>
  <c r="C56" i="10"/>
  <c r="B56" i="10"/>
  <c r="J56" i="10" s="1"/>
  <c r="J35" i="10"/>
  <c r="I35" i="10"/>
  <c r="H35" i="10"/>
  <c r="G35" i="10"/>
  <c r="F35" i="10"/>
  <c r="E35" i="10"/>
  <c r="D35" i="10"/>
  <c r="C35" i="10"/>
  <c r="B35" i="10"/>
  <c r="J21" i="10"/>
  <c r="I21" i="10"/>
  <c r="I62" i="10" s="1"/>
  <c r="H21" i="10"/>
  <c r="H62" i="10" s="1"/>
  <c r="G21" i="10"/>
  <c r="G62" i="10" s="1"/>
  <c r="F21" i="10"/>
  <c r="F62" i="10" s="1"/>
  <c r="E21" i="10"/>
  <c r="E62" i="10" s="1"/>
  <c r="D21" i="10"/>
  <c r="D62" i="10" s="1"/>
  <c r="C21" i="10"/>
  <c r="C62" i="10" s="1"/>
  <c r="B21" i="10"/>
  <c r="B62" i="10" s="1"/>
  <c r="N7" i="10"/>
  <c r="J7" i="10"/>
  <c r="I7" i="10"/>
  <c r="H7" i="10"/>
  <c r="G7" i="10"/>
  <c r="F7" i="10"/>
  <c r="E7" i="10"/>
  <c r="D7" i="10"/>
  <c r="C7" i="10"/>
  <c r="B7" i="10"/>
  <c r="N6" i="10"/>
  <c r="J6" i="10"/>
  <c r="I6" i="10"/>
  <c r="H6" i="10"/>
  <c r="G6" i="10"/>
  <c r="F6" i="10"/>
  <c r="E6" i="10"/>
  <c r="D6" i="10"/>
  <c r="C6" i="10"/>
  <c r="B6" i="10"/>
  <c r="I163" i="9"/>
  <c r="H163" i="9"/>
  <c r="G163" i="9"/>
  <c r="F163" i="9"/>
  <c r="E163" i="9"/>
  <c r="D163" i="9"/>
  <c r="C163" i="9"/>
  <c r="B163" i="9"/>
  <c r="I162" i="9"/>
  <c r="H162" i="9"/>
  <c r="G162" i="9"/>
  <c r="F162" i="9"/>
  <c r="E162" i="9"/>
  <c r="D162" i="9"/>
  <c r="C162" i="9"/>
  <c r="B162" i="9"/>
  <c r="I157" i="9"/>
  <c r="H157" i="9"/>
  <c r="G157" i="9"/>
  <c r="F157" i="9"/>
  <c r="E157" i="9"/>
  <c r="D157" i="9"/>
  <c r="C157" i="9"/>
  <c r="B157" i="9"/>
  <c r="N148" i="9"/>
  <c r="M148" i="9"/>
  <c r="L148" i="9"/>
  <c r="J148" i="9"/>
  <c r="I148" i="9"/>
  <c r="H148" i="9"/>
  <c r="G148" i="9"/>
  <c r="F148" i="9"/>
  <c r="E148" i="9"/>
  <c r="D148" i="9"/>
  <c r="C148" i="9"/>
  <c r="B148" i="9"/>
  <c r="N147" i="9"/>
  <c r="M147" i="9"/>
  <c r="L147" i="9"/>
  <c r="J147" i="9"/>
  <c r="I147" i="9"/>
  <c r="H147" i="9"/>
  <c r="G147" i="9"/>
  <c r="F147" i="9"/>
  <c r="E147" i="9"/>
  <c r="D147" i="9"/>
  <c r="C147" i="9"/>
  <c r="B147" i="9"/>
  <c r="N146" i="9"/>
  <c r="M146" i="9"/>
  <c r="L146" i="9"/>
  <c r="J146" i="9"/>
  <c r="I146" i="9"/>
  <c r="H146" i="9"/>
  <c r="G146" i="9"/>
  <c r="F146" i="9"/>
  <c r="E146" i="9"/>
  <c r="D146" i="9"/>
  <c r="C146" i="9"/>
  <c r="B146" i="9"/>
  <c r="N145" i="9"/>
  <c r="M145" i="9"/>
  <c r="L145" i="9"/>
  <c r="J145" i="9"/>
  <c r="I145" i="9"/>
  <c r="H145" i="9"/>
  <c r="G145" i="9"/>
  <c r="F145" i="9"/>
  <c r="E145" i="9"/>
  <c r="D145" i="9"/>
  <c r="C145" i="9"/>
  <c r="B145" i="9"/>
  <c r="B132" i="9"/>
  <c r="B131" i="9"/>
  <c r="N130" i="9"/>
  <c r="M130" i="9"/>
  <c r="L130" i="9"/>
  <c r="J130" i="9"/>
  <c r="I130" i="9"/>
  <c r="H130" i="9"/>
  <c r="G130" i="9"/>
  <c r="F130" i="9"/>
  <c r="E130" i="9"/>
  <c r="D130" i="9"/>
  <c r="C130" i="9"/>
  <c r="I101" i="9"/>
  <c r="H101" i="9"/>
  <c r="G101" i="9"/>
  <c r="F101" i="9"/>
  <c r="E101" i="9"/>
  <c r="D101" i="9"/>
  <c r="C101" i="9"/>
  <c r="B101" i="9"/>
  <c r="N86" i="9"/>
  <c r="M86" i="9"/>
  <c r="L86" i="9"/>
  <c r="J86" i="9"/>
  <c r="I86" i="9"/>
  <c r="H86" i="9"/>
  <c r="G86" i="9"/>
  <c r="F86" i="9"/>
  <c r="E86" i="9"/>
  <c r="D86" i="9"/>
  <c r="C86" i="9"/>
  <c r="B86" i="9"/>
  <c r="I85" i="9"/>
  <c r="H85" i="9"/>
  <c r="G85" i="9"/>
  <c r="F85" i="9"/>
  <c r="E85" i="9"/>
  <c r="D85" i="9"/>
  <c r="C85" i="9"/>
  <c r="B85" i="9"/>
  <c r="N74" i="9"/>
  <c r="M74" i="9"/>
  <c r="L74" i="9"/>
  <c r="J74" i="9"/>
  <c r="I74" i="9"/>
  <c r="H74" i="9"/>
  <c r="G74" i="9"/>
  <c r="F74" i="9"/>
  <c r="E74" i="9"/>
  <c r="D74" i="9"/>
  <c r="C74" i="9"/>
  <c r="B74" i="9"/>
  <c r="I72" i="9"/>
  <c r="J67" i="9"/>
  <c r="J65" i="9" s="1"/>
  <c r="I65" i="9"/>
  <c r="H65" i="9"/>
  <c r="G65" i="9"/>
  <c r="F65" i="9"/>
  <c r="E65" i="9"/>
  <c r="D65" i="9"/>
  <c r="C65" i="9"/>
  <c r="B65" i="9"/>
  <c r="J23" i="9"/>
  <c r="I23" i="9"/>
  <c r="H23" i="9"/>
  <c r="G23" i="9"/>
  <c r="F23" i="9"/>
  <c r="E23" i="9"/>
  <c r="D23" i="9"/>
  <c r="C23" i="9"/>
  <c r="B23" i="9"/>
  <c r="N9" i="9"/>
  <c r="N7" i="9"/>
  <c r="J7" i="9"/>
  <c r="I7" i="9"/>
  <c r="H7" i="9"/>
  <c r="G7" i="9"/>
  <c r="F7" i="9"/>
  <c r="E7" i="9"/>
  <c r="D7" i="9"/>
  <c r="C7" i="9"/>
  <c r="B7" i="9"/>
  <c r="N6" i="9"/>
  <c r="J6" i="9"/>
  <c r="I6" i="9"/>
  <c r="H6" i="9"/>
  <c r="G6" i="9"/>
  <c r="F6" i="9"/>
  <c r="E6" i="9"/>
  <c r="D6" i="9"/>
  <c r="C6" i="9"/>
  <c r="B6" i="9"/>
  <c r="U186" i="6"/>
  <c r="T186" i="6"/>
  <c r="S186" i="6"/>
  <c r="R186" i="6"/>
  <c r="Q186" i="6"/>
  <c r="P186" i="6"/>
  <c r="O186" i="6"/>
  <c r="I186" i="6"/>
  <c r="I197" i="6" s="1"/>
  <c r="H186" i="6"/>
  <c r="H197" i="6" s="1"/>
  <c r="G186" i="6"/>
  <c r="G197" i="6" s="1"/>
  <c r="F186" i="6"/>
  <c r="F197" i="6" s="1"/>
  <c r="E186" i="6"/>
  <c r="E197" i="6" s="1"/>
  <c r="D186" i="6"/>
  <c r="D197" i="6" s="1"/>
  <c r="C186" i="6"/>
  <c r="V185" i="6"/>
  <c r="J185" i="6"/>
  <c r="I177" i="6"/>
  <c r="H177" i="6"/>
  <c r="G177" i="6"/>
  <c r="F177" i="6"/>
  <c r="E177" i="6"/>
  <c r="D177" i="6"/>
  <c r="C177" i="6"/>
  <c r="U176" i="6"/>
  <c r="T176" i="6"/>
  <c r="S176" i="6"/>
  <c r="R176" i="6"/>
  <c r="Q176" i="6"/>
  <c r="P176" i="6"/>
  <c r="O176" i="6"/>
  <c r="J176" i="6"/>
  <c r="V175" i="6"/>
  <c r="U167" i="6"/>
  <c r="T167" i="6"/>
  <c r="S167" i="6"/>
  <c r="R167" i="6"/>
  <c r="Q167" i="6"/>
  <c r="P167" i="6"/>
  <c r="O167" i="6"/>
  <c r="I167" i="6"/>
  <c r="H167" i="6"/>
  <c r="G167" i="6"/>
  <c r="F167" i="6"/>
  <c r="E167" i="6"/>
  <c r="D167" i="6"/>
  <c r="C167" i="6"/>
  <c r="V166" i="6"/>
  <c r="J166" i="6"/>
  <c r="T152" i="6"/>
  <c r="S152" i="6"/>
  <c r="R152" i="6"/>
  <c r="Q152" i="6"/>
  <c r="P152" i="6"/>
  <c r="O152" i="6"/>
  <c r="N152" i="6"/>
  <c r="I152" i="6"/>
  <c r="H152" i="6"/>
  <c r="G152" i="6"/>
  <c r="F152" i="6"/>
  <c r="E152" i="6"/>
  <c r="D152" i="6"/>
  <c r="C152" i="6"/>
  <c r="U151" i="6"/>
  <c r="J151" i="6"/>
  <c r="T142" i="6"/>
  <c r="S142" i="6"/>
  <c r="R142" i="6"/>
  <c r="Q142" i="6"/>
  <c r="P142" i="6"/>
  <c r="O142" i="6"/>
  <c r="N142" i="6"/>
  <c r="I142" i="6"/>
  <c r="H142" i="6"/>
  <c r="G142" i="6"/>
  <c r="F142" i="6"/>
  <c r="E142" i="6"/>
  <c r="D142" i="6"/>
  <c r="C142" i="6"/>
  <c r="U141" i="6"/>
  <c r="J141" i="6"/>
  <c r="T134" i="6"/>
  <c r="S134" i="6"/>
  <c r="R134" i="6"/>
  <c r="Q134" i="6"/>
  <c r="P134" i="6"/>
  <c r="O134" i="6"/>
  <c r="N134" i="6"/>
  <c r="I134" i="6"/>
  <c r="H134" i="6"/>
  <c r="G134" i="6"/>
  <c r="F134" i="6"/>
  <c r="E134" i="6"/>
  <c r="D134" i="6"/>
  <c r="C134" i="6"/>
  <c r="U133" i="6"/>
  <c r="J133" i="6"/>
  <c r="T126" i="6"/>
  <c r="S126" i="6"/>
  <c r="R126" i="6"/>
  <c r="Q126" i="6"/>
  <c r="P126" i="6"/>
  <c r="O126" i="6"/>
  <c r="N126" i="6"/>
  <c r="I126" i="6"/>
  <c r="H126" i="6"/>
  <c r="G126" i="6"/>
  <c r="F126" i="6"/>
  <c r="E126" i="6"/>
  <c r="D126" i="6"/>
  <c r="C126" i="6"/>
  <c r="U125" i="6"/>
  <c r="J125" i="6"/>
  <c r="T117" i="6"/>
  <c r="S117" i="6"/>
  <c r="R117" i="6"/>
  <c r="Q117" i="6"/>
  <c r="P117" i="6"/>
  <c r="O117" i="6"/>
  <c r="N117" i="6"/>
  <c r="I117" i="6"/>
  <c r="H117" i="6"/>
  <c r="G117" i="6"/>
  <c r="F117" i="6"/>
  <c r="E117" i="6"/>
  <c r="D117" i="6"/>
  <c r="C117" i="6"/>
  <c r="U116" i="6"/>
  <c r="J116" i="6"/>
  <c r="T107" i="6"/>
  <c r="S107" i="6"/>
  <c r="R107" i="6"/>
  <c r="Q107" i="6"/>
  <c r="P107" i="6"/>
  <c r="O107" i="6"/>
  <c r="N107" i="6"/>
  <c r="I107" i="6"/>
  <c r="H107" i="6"/>
  <c r="G107" i="6"/>
  <c r="F107" i="6"/>
  <c r="E107" i="6"/>
  <c r="D107" i="6"/>
  <c r="C107" i="6"/>
  <c r="U106" i="6"/>
  <c r="J106" i="6"/>
  <c r="T98" i="6"/>
  <c r="S98" i="6"/>
  <c r="R98" i="6"/>
  <c r="Q98" i="6"/>
  <c r="P98" i="6"/>
  <c r="O98" i="6"/>
  <c r="N98" i="6"/>
  <c r="I98" i="6"/>
  <c r="H98" i="6"/>
  <c r="G98" i="6"/>
  <c r="F98" i="6"/>
  <c r="E98" i="6"/>
  <c r="D98" i="6"/>
  <c r="C98" i="6"/>
  <c r="U97" i="6"/>
  <c r="J97" i="6"/>
  <c r="T89" i="6"/>
  <c r="S89" i="6"/>
  <c r="R89" i="6"/>
  <c r="Q89" i="6"/>
  <c r="P89" i="6"/>
  <c r="O89" i="6"/>
  <c r="N89" i="6"/>
  <c r="I89" i="6"/>
  <c r="H89" i="6"/>
  <c r="G89" i="6"/>
  <c r="F89" i="6"/>
  <c r="E89" i="6"/>
  <c r="D89" i="6"/>
  <c r="C89" i="6"/>
  <c r="U88" i="6"/>
  <c r="J88" i="6"/>
  <c r="T80" i="6"/>
  <c r="S80" i="6"/>
  <c r="R80" i="6"/>
  <c r="Q80" i="6"/>
  <c r="P80" i="6"/>
  <c r="O80" i="6"/>
  <c r="N80" i="6"/>
  <c r="I80" i="6"/>
  <c r="H80" i="6"/>
  <c r="G80" i="6"/>
  <c r="F80" i="6"/>
  <c r="E80" i="6"/>
  <c r="D80" i="6"/>
  <c r="C80" i="6"/>
  <c r="U79" i="6"/>
  <c r="J79" i="6"/>
  <c r="T71" i="6"/>
  <c r="S71" i="6"/>
  <c r="R71" i="6"/>
  <c r="Q71" i="6"/>
  <c r="P71" i="6"/>
  <c r="O71" i="6"/>
  <c r="N71" i="6"/>
  <c r="I71" i="6"/>
  <c r="H71" i="6"/>
  <c r="G71" i="6"/>
  <c r="F71" i="6"/>
  <c r="E71" i="6"/>
  <c r="D71" i="6"/>
  <c r="C71" i="6"/>
  <c r="U70" i="6"/>
  <c r="J70" i="6"/>
  <c r="T63" i="6"/>
  <c r="S63" i="6"/>
  <c r="R63" i="6"/>
  <c r="Q63" i="6"/>
  <c r="P63" i="6"/>
  <c r="O63" i="6"/>
  <c r="N63" i="6"/>
  <c r="I63" i="6"/>
  <c r="H63" i="6"/>
  <c r="G63" i="6"/>
  <c r="F63" i="6"/>
  <c r="E63" i="6"/>
  <c r="D63" i="6"/>
  <c r="C63" i="6"/>
  <c r="U62" i="6"/>
  <c r="J62" i="6"/>
  <c r="T54" i="6"/>
  <c r="S54" i="6"/>
  <c r="R54" i="6"/>
  <c r="Q54" i="6"/>
  <c r="P54" i="6"/>
  <c r="O54" i="6"/>
  <c r="N54" i="6"/>
  <c r="I54" i="6"/>
  <c r="H54" i="6"/>
  <c r="G54" i="6"/>
  <c r="F54" i="6"/>
  <c r="E54" i="6"/>
  <c r="D54" i="6"/>
  <c r="C54" i="6"/>
  <c r="U53" i="6"/>
  <c r="J53" i="6"/>
  <c r="T46" i="6"/>
  <c r="S46" i="6"/>
  <c r="R46" i="6"/>
  <c r="Q46" i="6"/>
  <c r="P46" i="6"/>
  <c r="O46" i="6"/>
  <c r="N46" i="6"/>
  <c r="I46" i="6"/>
  <c r="H46" i="6"/>
  <c r="G46" i="6"/>
  <c r="F46" i="6"/>
  <c r="E46" i="6"/>
  <c r="D46" i="6"/>
  <c r="C46" i="6"/>
  <c r="U45" i="6"/>
  <c r="J45" i="6"/>
  <c r="T38" i="6"/>
  <c r="S38" i="6"/>
  <c r="R38" i="6"/>
  <c r="Q38" i="6"/>
  <c r="P38" i="6"/>
  <c r="O38" i="6"/>
  <c r="N38" i="6"/>
  <c r="I38" i="6"/>
  <c r="H38" i="6"/>
  <c r="G38" i="6"/>
  <c r="F38" i="6"/>
  <c r="E38" i="6"/>
  <c r="D38" i="6"/>
  <c r="C38" i="6"/>
  <c r="U37" i="6"/>
  <c r="J37" i="6"/>
  <c r="T30" i="6"/>
  <c r="S30" i="6"/>
  <c r="R30" i="6"/>
  <c r="Q30" i="6"/>
  <c r="P30" i="6"/>
  <c r="O30" i="6"/>
  <c r="N30" i="6"/>
  <c r="I30" i="6"/>
  <c r="H30" i="6"/>
  <c r="G30" i="6"/>
  <c r="F30" i="6"/>
  <c r="E30" i="6"/>
  <c r="D30" i="6"/>
  <c r="C30" i="6"/>
  <c r="U29" i="6"/>
  <c r="J29" i="6"/>
  <c r="T22" i="6"/>
  <c r="S22" i="6"/>
  <c r="R22" i="6"/>
  <c r="Q22" i="6"/>
  <c r="P22" i="6"/>
  <c r="O22" i="6"/>
  <c r="N22" i="6"/>
  <c r="I22" i="6"/>
  <c r="H22" i="6"/>
  <c r="G22" i="6"/>
  <c r="F22" i="6"/>
  <c r="E22" i="6"/>
  <c r="D22" i="6"/>
  <c r="C22" i="6"/>
  <c r="U21" i="6"/>
  <c r="J21" i="6"/>
  <c r="T15" i="6"/>
  <c r="S15" i="6"/>
  <c r="R15" i="6"/>
  <c r="Q15" i="6"/>
  <c r="P15" i="6"/>
  <c r="O15" i="6"/>
  <c r="N15" i="6"/>
  <c r="I14" i="6"/>
  <c r="H14" i="6"/>
  <c r="G14" i="6"/>
  <c r="F14" i="6"/>
  <c r="E14" i="6"/>
  <c r="D14" i="6"/>
  <c r="C14" i="6"/>
  <c r="J41" i="10"/>
  <c r="I41" i="10"/>
  <c r="H41" i="10"/>
  <c r="G41" i="10"/>
  <c r="F41" i="10"/>
  <c r="E41" i="10"/>
  <c r="D41" i="10"/>
  <c r="C41" i="10"/>
  <c r="B41" i="10"/>
  <c r="M130" i="5"/>
  <c r="L130" i="5"/>
  <c r="K130" i="5"/>
  <c r="J130" i="5"/>
  <c r="J34" i="10" s="1"/>
  <c r="I130" i="5"/>
  <c r="I34" i="10" s="1"/>
  <c r="H130" i="5"/>
  <c r="H34" i="10" s="1"/>
  <c r="G130" i="5"/>
  <c r="G34" i="10" s="1"/>
  <c r="F130" i="5"/>
  <c r="F34" i="10" s="1"/>
  <c r="E130" i="5"/>
  <c r="E34" i="10" s="1"/>
  <c r="D130" i="5"/>
  <c r="D34" i="10" s="1"/>
  <c r="C130" i="5"/>
  <c r="C34" i="10" s="1"/>
  <c r="B130" i="5"/>
  <c r="B34" i="10" s="1"/>
  <c r="J33" i="10"/>
  <c r="I33" i="10"/>
  <c r="H33" i="10"/>
  <c r="G33" i="10"/>
  <c r="F33" i="10"/>
  <c r="E33" i="10"/>
  <c r="D33" i="10"/>
  <c r="C33" i="10"/>
  <c r="B33" i="10"/>
  <c r="M51" i="5"/>
  <c r="L51" i="5"/>
  <c r="K51" i="5"/>
  <c r="J51" i="5"/>
  <c r="J32" i="10" s="1"/>
  <c r="I51" i="5"/>
  <c r="I32" i="10" s="1"/>
  <c r="H51" i="5"/>
  <c r="H32" i="10" s="1"/>
  <c r="G51" i="5"/>
  <c r="G32" i="10" s="1"/>
  <c r="F51" i="5"/>
  <c r="F32" i="10" s="1"/>
  <c r="E51" i="5"/>
  <c r="E32" i="10" s="1"/>
  <c r="D51" i="5"/>
  <c r="D32" i="10" s="1"/>
  <c r="C51" i="5"/>
  <c r="C32" i="10" s="1"/>
  <c r="B51" i="5"/>
  <c r="B32" i="10" s="1"/>
  <c r="M35" i="5"/>
  <c r="L35" i="5"/>
  <c r="K35" i="5"/>
  <c r="J35" i="5"/>
  <c r="J31" i="10" s="1"/>
  <c r="I35" i="5"/>
  <c r="I31" i="10" s="1"/>
  <c r="H35" i="5"/>
  <c r="H31" i="10" s="1"/>
  <c r="G35" i="5"/>
  <c r="G31" i="10" s="1"/>
  <c r="F35" i="5"/>
  <c r="F31" i="10" s="1"/>
  <c r="E35" i="5"/>
  <c r="E31" i="10" s="1"/>
  <c r="D35" i="5"/>
  <c r="D31" i="10" s="1"/>
  <c r="C35" i="5"/>
  <c r="C31" i="10" s="1"/>
  <c r="B35" i="5"/>
  <c r="B31" i="10" s="1"/>
  <c r="M29" i="5"/>
  <c r="L29" i="5"/>
  <c r="K29" i="5"/>
  <c r="J29" i="5"/>
  <c r="J28" i="10" s="1"/>
  <c r="I29" i="5"/>
  <c r="I28" i="10" s="1"/>
  <c r="H29" i="5"/>
  <c r="H28" i="10" s="1"/>
  <c r="G29" i="5"/>
  <c r="G28" i="10" s="1"/>
  <c r="F29" i="5"/>
  <c r="F28" i="10" s="1"/>
  <c r="E29" i="5"/>
  <c r="E28" i="10" s="1"/>
  <c r="D29" i="5"/>
  <c r="D28" i="10" s="1"/>
  <c r="C29" i="5"/>
  <c r="C28" i="10" s="1"/>
  <c r="B29" i="5"/>
  <c r="B28" i="10" s="1"/>
  <c r="M24" i="5"/>
  <c r="L24" i="5"/>
  <c r="K24" i="5"/>
  <c r="J24" i="5"/>
  <c r="J30" i="10" s="1"/>
  <c r="I24" i="5"/>
  <c r="I30" i="10" s="1"/>
  <c r="H24" i="5"/>
  <c r="H30" i="10" s="1"/>
  <c r="G24" i="5"/>
  <c r="G30" i="10" s="1"/>
  <c r="F24" i="5"/>
  <c r="F30" i="10" s="1"/>
  <c r="E30" i="10"/>
  <c r="D24" i="5"/>
  <c r="D30" i="10" s="1"/>
  <c r="C24" i="5"/>
  <c r="C30" i="10" s="1"/>
  <c r="B24" i="5"/>
  <c r="B30" i="10" s="1"/>
  <c r="M22" i="5"/>
  <c r="L22" i="5"/>
  <c r="K22" i="5"/>
  <c r="J22" i="5"/>
  <c r="J29" i="10" s="1"/>
  <c r="I22" i="5"/>
  <c r="I29" i="10" s="1"/>
  <c r="H22" i="5"/>
  <c r="H29" i="10" s="1"/>
  <c r="G22" i="5"/>
  <c r="G29" i="10" s="1"/>
  <c r="F22" i="5"/>
  <c r="F29" i="10" s="1"/>
  <c r="E22" i="5"/>
  <c r="E29" i="10" s="1"/>
  <c r="D22" i="5"/>
  <c r="D29" i="10" s="1"/>
  <c r="C22" i="5"/>
  <c r="C29" i="10" s="1"/>
  <c r="B22" i="5"/>
  <c r="B29" i="10" s="1"/>
  <c r="J41" i="9"/>
  <c r="I41" i="9"/>
  <c r="H41" i="9"/>
  <c r="G41" i="9"/>
  <c r="F41" i="9"/>
  <c r="E41" i="9"/>
  <c r="D41" i="9"/>
  <c r="C41" i="9"/>
  <c r="B41" i="9"/>
  <c r="M140" i="4"/>
  <c r="L140" i="4"/>
  <c r="K140" i="4"/>
  <c r="J140" i="4"/>
  <c r="J48" i="9" s="1"/>
  <c r="I140" i="4"/>
  <c r="I48" i="9" s="1"/>
  <c r="H140" i="4"/>
  <c r="H48" i="9" s="1"/>
  <c r="G140" i="4"/>
  <c r="G48" i="9" s="1"/>
  <c r="F140" i="4"/>
  <c r="F48" i="9" s="1"/>
  <c r="E140" i="4"/>
  <c r="E48" i="9" s="1"/>
  <c r="D140" i="4"/>
  <c r="D48" i="9" s="1"/>
  <c r="C140" i="4"/>
  <c r="C48" i="9" s="1"/>
  <c r="B140" i="4"/>
  <c r="B48" i="9" s="1"/>
  <c r="J40" i="9"/>
  <c r="I40" i="9"/>
  <c r="H40" i="9"/>
  <c r="G40" i="9"/>
  <c r="F40" i="9"/>
  <c r="E40" i="9"/>
  <c r="D40" i="9"/>
  <c r="C40" i="9"/>
  <c r="B40" i="9"/>
  <c r="M106" i="4"/>
  <c r="L106" i="4"/>
  <c r="K106" i="4"/>
  <c r="J106" i="4"/>
  <c r="J39" i="9" s="1"/>
  <c r="I106" i="4"/>
  <c r="I39" i="9" s="1"/>
  <c r="H106" i="4"/>
  <c r="H39" i="9" s="1"/>
  <c r="G106" i="4"/>
  <c r="G39" i="9" s="1"/>
  <c r="F106" i="4"/>
  <c r="F39" i="9" s="1"/>
  <c r="E106" i="4"/>
  <c r="E39" i="9" s="1"/>
  <c r="D106" i="4"/>
  <c r="D39" i="9" s="1"/>
  <c r="C106" i="4"/>
  <c r="C39" i="9" s="1"/>
  <c r="B106" i="4"/>
  <c r="B39" i="9" s="1"/>
  <c r="M51" i="4"/>
  <c r="L51" i="4"/>
  <c r="K51" i="4"/>
  <c r="J51" i="4"/>
  <c r="J38" i="9" s="1"/>
  <c r="I51" i="4"/>
  <c r="I38" i="9" s="1"/>
  <c r="H51" i="4"/>
  <c r="H38" i="9" s="1"/>
  <c r="G51" i="4"/>
  <c r="G38" i="9" s="1"/>
  <c r="F51" i="4"/>
  <c r="F38" i="9" s="1"/>
  <c r="E51" i="4"/>
  <c r="E38" i="9" s="1"/>
  <c r="D51" i="4"/>
  <c r="D38" i="9" s="1"/>
  <c r="C51" i="4"/>
  <c r="C38" i="9" s="1"/>
  <c r="B51" i="4"/>
  <c r="B38" i="9" s="1"/>
  <c r="M35" i="4"/>
  <c r="L35" i="4"/>
  <c r="K35" i="4"/>
  <c r="J35" i="4"/>
  <c r="J37" i="9" s="1"/>
  <c r="I35" i="4"/>
  <c r="I37" i="9" s="1"/>
  <c r="H35" i="4"/>
  <c r="H37" i="9" s="1"/>
  <c r="G35" i="4"/>
  <c r="G37" i="9" s="1"/>
  <c r="F35" i="4"/>
  <c r="F37" i="9" s="1"/>
  <c r="E35" i="4"/>
  <c r="E37" i="9" s="1"/>
  <c r="D35" i="4"/>
  <c r="D37" i="9" s="1"/>
  <c r="C35" i="4"/>
  <c r="C37" i="9" s="1"/>
  <c r="B35" i="4"/>
  <c r="B37" i="9" s="1"/>
  <c r="M29" i="4"/>
  <c r="L29" i="4"/>
  <c r="K29" i="4"/>
  <c r="J29" i="4"/>
  <c r="J34" i="9" s="1"/>
  <c r="I29" i="4"/>
  <c r="I34" i="9" s="1"/>
  <c r="H29" i="4"/>
  <c r="H34" i="9" s="1"/>
  <c r="G29" i="4"/>
  <c r="G34" i="9" s="1"/>
  <c r="F29" i="4"/>
  <c r="F34" i="9" s="1"/>
  <c r="E29" i="4"/>
  <c r="E34" i="9" s="1"/>
  <c r="D29" i="4"/>
  <c r="D34" i="9" s="1"/>
  <c r="C29" i="4"/>
  <c r="C34" i="9" s="1"/>
  <c r="B29" i="4"/>
  <c r="B34" i="9" s="1"/>
  <c r="M24" i="4"/>
  <c r="L24" i="4"/>
  <c r="K24" i="4"/>
  <c r="J24" i="4"/>
  <c r="J36" i="9" s="1"/>
  <c r="I24" i="4"/>
  <c r="I36" i="9" s="1"/>
  <c r="H24" i="4"/>
  <c r="H36" i="9" s="1"/>
  <c r="G24" i="4"/>
  <c r="G36" i="9" s="1"/>
  <c r="F24" i="4"/>
  <c r="F36" i="9" s="1"/>
  <c r="E36" i="9"/>
  <c r="D24" i="4"/>
  <c r="D36" i="9" s="1"/>
  <c r="C24" i="4"/>
  <c r="C36" i="9" s="1"/>
  <c r="B24" i="4"/>
  <c r="B36" i="9" s="1"/>
  <c r="M22" i="4"/>
  <c r="L22" i="4"/>
  <c r="K22" i="4"/>
  <c r="J22" i="4"/>
  <c r="J35" i="9" s="1"/>
  <c r="I22" i="4"/>
  <c r="I35" i="9" s="1"/>
  <c r="H22" i="4"/>
  <c r="H35" i="9" s="1"/>
  <c r="G22" i="4"/>
  <c r="G35" i="9" s="1"/>
  <c r="F22" i="4"/>
  <c r="F35" i="9" s="1"/>
  <c r="E22" i="4"/>
  <c r="E35" i="9" s="1"/>
  <c r="D22" i="4"/>
  <c r="D35" i="9" s="1"/>
  <c r="C22" i="4"/>
  <c r="C35" i="9" s="1"/>
  <c r="B22" i="4"/>
  <c r="B35" i="9" s="1"/>
  <c r="M38" i="2"/>
  <c r="L38" i="2"/>
  <c r="K38" i="2"/>
  <c r="J38" i="2"/>
  <c r="I38" i="2"/>
  <c r="H38" i="2"/>
  <c r="G38" i="2"/>
  <c r="F38" i="2"/>
  <c r="E38" i="2"/>
  <c r="D38" i="2"/>
  <c r="C38" i="2"/>
  <c r="B38" i="2"/>
  <c r="C14" i="12" s="1"/>
  <c r="M33" i="2"/>
  <c r="L33" i="2"/>
  <c r="K33" i="2"/>
  <c r="J33" i="2"/>
  <c r="J24" i="10" s="1"/>
  <c r="I33" i="2"/>
  <c r="I24" i="10" s="1"/>
  <c r="H33" i="2"/>
  <c r="H24" i="10" s="1"/>
  <c r="G33" i="2"/>
  <c r="G24" i="10" s="1"/>
  <c r="F33" i="2"/>
  <c r="F24" i="10" s="1"/>
  <c r="E33" i="2"/>
  <c r="E24" i="10" s="1"/>
  <c r="D33" i="2"/>
  <c r="D24" i="10" s="1"/>
  <c r="C33" i="2"/>
  <c r="C24" i="10" s="1"/>
  <c r="B33" i="2"/>
  <c r="B24" i="10" s="1"/>
  <c r="M25" i="2"/>
  <c r="N9" i="10" s="1"/>
  <c r="L25" i="2"/>
  <c r="K25" i="2"/>
  <c r="J25" i="2"/>
  <c r="J9" i="10" s="1"/>
  <c r="I25" i="2"/>
  <c r="H25" i="2"/>
  <c r="G25" i="2"/>
  <c r="F25" i="2"/>
  <c r="E25" i="2"/>
  <c r="D25" i="2"/>
  <c r="C25" i="2"/>
  <c r="B25" i="2"/>
  <c r="M7" i="2"/>
  <c r="M9" i="2" s="1"/>
  <c r="N5" i="10" s="1"/>
  <c r="L7" i="2"/>
  <c r="L9" i="2" s="1"/>
  <c r="K7" i="2"/>
  <c r="K9" i="2" s="1"/>
  <c r="J7" i="2"/>
  <c r="J9" i="2" s="1"/>
  <c r="J5" i="10" s="1"/>
  <c r="I7" i="2"/>
  <c r="I9" i="2" s="1"/>
  <c r="I5" i="10" s="1"/>
  <c r="H7" i="2"/>
  <c r="H9" i="2" s="1"/>
  <c r="H5" i="10" s="1"/>
  <c r="G7" i="2"/>
  <c r="G9" i="2" s="1"/>
  <c r="G5" i="10" s="1"/>
  <c r="F7" i="2"/>
  <c r="F9" i="2" s="1"/>
  <c r="F5" i="10" s="1"/>
  <c r="E7" i="2"/>
  <c r="E9" i="2" s="1"/>
  <c r="E5" i="10" s="1"/>
  <c r="D7" i="2"/>
  <c r="D9" i="2" s="1"/>
  <c r="D5" i="10" s="1"/>
  <c r="C7" i="2"/>
  <c r="C9" i="2" s="1"/>
  <c r="C5" i="10" s="1"/>
  <c r="B7" i="2"/>
  <c r="B9" i="2" s="1"/>
  <c r="B5" i="10" s="1"/>
  <c r="M37" i="1"/>
  <c r="M38" i="1" s="1"/>
  <c r="N14" i="11" s="1"/>
  <c r="L37" i="1"/>
  <c r="L38" i="1" s="1"/>
  <c r="M14" i="11" s="1"/>
  <c r="K37" i="1"/>
  <c r="K38" i="1" s="1"/>
  <c r="L14" i="11" s="1"/>
  <c r="J37" i="1"/>
  <c r="J38" i="1" s="1"/>
  <c r="K14" i="11" s="1"/>
  <c r="I37" i="1"/>
  <c r="I38" i="1" s="1"/>
  <c r="J14" i="11" s="1"/>
  <c r="H37" i="1"/>
  <c r="H38" i="1" s="1"/>
  <c r="I14" i="11" s="1"/>
  <c r="G37" i="1"/>
  <c r="G38" i="1" s="1"/>
  <c r="H14" i="11" s="1"/>
  <c r="F37" i="1"/>
  <c r="F38" i="1" s="1"/>
  <c r="G14" i="11" s="1"/>
  <c r="E37" i="1"/>
  <c r="E38" i="1" s="1"/>
  <c r="F14" i="11" s="1"/>
  <c r="D37" i="1"/>
  <c r="D38" i="1" s="1"/>
  <c r="E14" i="11" s="1"/>
  <c r="C37" i="1"/>
  <c r="C38" i="1" s="1"/>
  <c r="D14" i="11" s="1"/>
  <c r="B37" i="1"/>
  <c r="B38" i="1" s="1"/>
  <c r="C14" i="11" s="1"/>
  <c r="M32" i="1"/>
  <c r="M33" i="1" s="1"/>
  <c r="L32" i="1"/>
  <c r="L33" i="1" s="1"/>
  <c r="K32" i="1"/>
  <c r="K33" i="1" s="1"/>
  <c r="J32" i="1"/>
  <c r="J33" i="1" s="1"/>
  <c r="J26" i="9" s="1"/>
  <c r="J30" i="9" s="1"/>
  <c r="I32" i="1"/>
  <c r="I33" i="1" s="1"/>
  <c r="I26" i="9" s="1"/>
  <c r="I30" i="9" s="1"/>
  <c r="H32" i="1"/>
  <c r="H33" i="1" s="1"/>
  <c r="H26" i="9" s="1"/>
  <c r="H30" i="9" s="1"/>
  <c r="G32" i="1"/>
  <c r="G33" i="1" s="1"/>
  <c r="G26" i="9" s="1"/>
  <c r="G30" i="9" s="1"/>
  <c r="F32" i="1"/>
  <c r="F33" i="1" s="1"/>
  <c r="F26" i="9" s="1"/>
  <c r="F30" i="9" s="1"/>
  <c r="E32" i="1"/>
  <c r="E33" i="1" s="1"/>
  <c r="E26" i="9" s="1"/>
  <c r="E30" i="9" s="1"/>
  <c r="D32" i="1"/>
  <c r="D33" i="1" s="1"/>
  <c r="D26" i="9" s="1"/>
  <c r="D30" i="9" s="1"/>
  <c r="C32" i="1"/>
  <c r="C33" i="1" s="1"/>
  <c r="C26" i="9" s="1"/>
  <c r="C30" i="9" s="1"/>
  <c r="B32" i="1"/>
  <c r="B33" i="1" s="1"/>
  <c r="B26" i="9" s="1"/>
  <c r="B30" i="9" s="1"/>
  <c r="M25" i="1"/>
  <c r="L25" i="1"/>
  <c r="K25" i="1"/>
  <c r="J25" i="1"/>
  <c r="J9" i="9" s="1"/>
  <c r="I25" i="1"/>
  <c r="H25" i="1"/>
  <c r="G25" i="1"/>
  <c r="F25" i="1"/>
  <c r="E25" i="1"/>
  <c r="D25" i="1"/>
  <c r="C25" i="1"/>
  <c r="B25" i="1"/>
  <c r="F7" i="1"/>
  <c r="F9" i="1" s="1"/>
  <c r="F5" i="9" s="1"/>
  <c r="M7" i="1"/>
  <c r="M9" i="1" s="1"/>
  <c r="N5" i="9" s="1"/>
  <c r="L7" i="1"/>
  <c r="L9" i="1" s="1"/>
  <c r="K7" i="1"/>
  <c r="K9" i="1" s="1"/>
  <c r="J7" i="1"/>
  <c r="J9" i="1" s="1"/>
  <c r="J5" i="9" s="1"/>
  <c r="I7" i="1"/>
  <c r="I9" i="1" s="1"/>
  <c r="I5" i="9" s="1"/>
  <c r="H7" i="1"/>
  <c r="H9" i="1" s="1"/>
  <c r="H5" i="9" s="1"/>
  <c r="G7" i="1"/>
  <c r="G9" i="1" s="1"/>
  <c r="G5" i="9" s="1"/>
  <c r="E7" i="1"/>
  <c r="E9" i="1" s="1"/>
  <c r="E5" i="9" s="1"/>
  <c r="D7" i="1"/>
  <c r="D9" i="1" s="1"/>
  <c r="D5" i="9" s="1"/>
  <c r="C7" i="1"/>
  <c r="C9" i="1" s="1"/>
  <c r="C5" i="9" s="1"/>
  <c r="B7" i="1"/>
  <c r="B9" i="1" s="1"/>
  <c r="B5" i="9" s="1"/>
  <c r="D8" i="10" l="1"/>
  <c r="U38" i="6"/>
  <c r="U126" i="6"/>
  <c r="U142" i="6"/>
  <c r="V167" i="6"/>
  <c r="V186" i="6"/>
  <c r="N8" i="10"/>
  <c r="B8" i="10"/>
  <c r="C13" i="12" s="1"/>
  <c r="C15" i="12" s="1"/>
  <c r="C8" i="10"/>
  <c r="U54" i="6"/>
  <c r="U71" i="6"/>
  <c r="N8" i="9"/>
  <c r="N13" i="11" s="1"/>
  <c r="N15" i="11" s="1"/>
  <c r="N28" i="11" s="1"/>
  <c r="N29" i="11" s="1"/>
  <c r="M13" i="12"/>
  <c r="C18" i="11"/>
  <c r="J8" i="9"/>
  <c r="K13" i="11" s="1"/>
  <c r="K15" i="11" s="1"/>
  <c r="I8" i="9"/>
  <c r="J13" i="11" s="1"/>
  <c r="J15" i="11" s="1"/>
  <c r="H8" i="10"/>
  <c r="I13" i="12" s="1"/>
  <c r="G8" i="10"/>
  <c r="H13" i="12" s="1"/>
  <c r="G8" i="9"/>
  <c r="H13" i="11" s="1"/>
  <c r="H15" i="11" s="1"/>
  <c r="H8" i="9"/>
  <c r="I13" i="11" s="1"/>
  <c r="I15" i="11" s="1"/>
  <c r="J8" i="10"/>
  <c r="K13" i="12" s="1"/>
  <c r="I8" i="10"/>
  <c r="J13" i="12" s="1"/>
  <c r="B8" i="9"/>
  <c r="C13" i="11" s="1"/>
  <c r="C15" i="11" s="1"/>
  <c r="C8" i="9"/>
  <c r="D13" i="11" s="1"/>
  <c r="D15" i="11" s="1"/>
  <c r="F8" i="9"/>
  <c r="G13" i="11" s="1"/>
  <c r="G15" i="11" s="1"/>
  <c r="E8" i="10"/>
  <c r="E36" i="10" s="1"/>
  <c r="E8" i="9"/>
  <c r="F13" i="11" s="1"/>
  <c r="F15" i="11" s="1"/>
  <c r="D8" i="9"/>
  <c r="E13" i="11" s="1"/>
  <c r="E15" i="11" s="1"/>
  <c r="L13" i="11"/>
  <c r="L15" i="11" s="1"/>
  <c r="J22" i="6"/>
  <c r="J38" i="6"/>
  <c r="J54" i="6"/>
  <c r="J71" i="6"/>
  <c r="J126" i="6"/>
  <c r="J142" i="6"/>
  <c r="J167" i="6"/>
  <c r="J186" i="6"/>
  <c r="J197" i="6" s="1"/>
  <c r="C197" i="6"/>
  <c r="J89" i="6"/>
  <c r="J107" i="6"/>
  <c r="J117" i="6"/>
  <c r="J14" i="6"/>
  <c r="J30" i="6"/>
  <c r="J46" i="6"/>
  <c r="J63" i="6"/>
  <c r="J80" i="6"/>
  <c r="J98" i="6"/>
  <c r="F8" i="10"/>
  <c r="G13" i="12" s="1"/>
  <c r="U22" i="6"/>
  <c r="U89" i="6"/>
  <c r="U107" i="6"/>
  <c r="U15" i="6"/>
  <c r="U30" i="6"/>
  <c r="U46" i="6"/>
  <c r="U63" i="6"/>
  <c r="U80" i="6"/>
  <c r="U98" i="6"/>
  <c r="B130" i="9"/>
  <c r="B43" i="9"/>
  <c r="E9" i="9"/>
  <c r="E27" i="1"/>
  <c r="E13" i="12"/>
  <c r="D36" i="10"/>
  <c r="H9" i="10"/>
  <c r="H27" i="2"/>
  <c r="B36" i="10"/>
  <c r="J36" i="10"/>
  <c r="B9" i="10"/>
  <c r="B10" i="10" s="1"/>
  <c r="B25" i="10" s="1"/>
  <c r="B27" i="2"/>
  <c r="F9" i="10"/>
  <c r="F27" i="2"/>
  <c r="G14" i="12"/>
  <c r="F40" i="2"/>
  <c r="K14" i="12"/>
  <c r="J40" i="2"/>
  <c r="H36" i="10"/>
  <c r="M13" i="11"/>
  <c r="M15" i="11" s="1"/>
  <c r="C9" i="9"/>
  <c r="C27" i="1"/>
  <c r="G9" i="9"/>
  <c r="G27" i="1"/>
  <c r="E43" i="9"/>
  <c r="I43" i="9"/>
  <c r="D9" i="9"/>
  <c r="D27" i="1"/>
  <c r="H9" i="9"/>
  <c r="H27" i="1"/>
  <c r="D13" i="12"/>
  <c r="C36" i="10"/>
  <c r="G36" i="10"/>
  <c r="C9" i="10"/>
  <c r="C10" i="10" s="1"/>
  <c r="C25" i="10" s="1"/>
  <c r="C27" i="2"/>
  <c r="G9" i="10"/>
  <c r="G27" i="2"/>
  <c r="D14" i="12"/>
  <c r="C40" i="2"/>
  <c r="H14" i="12"/>
  <c r="G40" i="2"/>
  <c r="L14" i="12"/>
  <c r="K40" i="2"/>
  <c r="D9" i="10"/>
  <c r="D10" i="10" s="1"/>
  <c r="D25" i="10" s="1"/>
  <c r="D27" i="2"/>
  <c r="E14" i="12"/>
  <c r="D40" i="2"/>
  <c r="M14" i="12"/>
  <c r="L40" i="2"/>
  <c r="F43" i="9"/>
  <c r="I9" i="9"/>
  <c r="I27" i="1"/>
  <c r="I14" i="12"/>
  <c r="H40" i="2"/>
  <c r="C43" i="9"/>
  <c r="G43" i="9"/>
  <c r="B27" i="1"/>
  <c r="B9" i="9"/>
  <c r="F9" i="9"/>
  <c r="F27" i="1"/>
  <c r="E9" i="10"/>
  <c r="E27" i="2"/>
  <c r="I9" i="10"/>
  <c r="I27" i="2"/>
  <c r="F14" i="12"/>
  <c r="E40" i="2"/>
  <c r="J14" i="12"/>
  <c r="I40" i="2"/>
  <c r="N14" i="12"/>
  <c r="M40" i="2"/>
  <c r="C165" i="4"/>
  <c r="G165" i="4"/>
  <c r="K165" i="4"/>
  <c r="C163" i="5"/>
  <c r="G163" i="5"/>
  <c r="K163" i="5"/>
  <c r="U117" i="6"/>
  <c r="U134" i="6"/>
  <c r="U152" i="6"/>
  <c r="J177" i="6"/>
  <c r="H43" i="9"/>
  <c r="D165" i="4"/>
  <c r="H165" i="4"/>
  <c r="L165" i="4"/>
  <c r="D163" i="5"/>
  <c r="H163" i="5"/>
  <c r="L163" i="5"/>
  <c r="J134" i="6"/>
  <c r="J152" i="6"/>
  <c r="V176" i="6"/>
  <c r="E165" i="4"/>
  <c r="I165" i="4"/>
  <c r="M165" i="4"/>
  <c r="I36" i="10"/>
  <c r="E163" i="5"/>
  <c r="I163" i="5"/>
  <c r="M163" i="5"/>
  <c r="J43" i="9"/>
  <c r="B165" i="4"/>
  <c r="F165" i="4"/>
  <c r="J165" i="4"/>
  <c r="B163" i="5"/>
  <c r="F163" i="5"/>
  <c r="J163" i="5"/>
  <c r="J62" i="10"/>
  <c r="C17" i="12"/>
  <c r="C17" i="11"/>
  <c r="L13" i="12" l="1"/>
  <c r="N13" i="12"/>
  <c r="O15" i="11"/>
  <c r="U109" i="6"/>
  <c r="G10" i="9"/>
  <c r="G31" i="9" s="1"/>
  <c r="G45" i="9" s="1"/>
  <c r="G52" i="9" s="1"/>
  <c r="P16" i="11"/>
  <c r="J10" i="9"/>
  <c r="J31" i="9" s="1"/>
  <c r="J45" i="9" s="1"/>
  <c r="J52" i="9" s="1"/>
  <c r="C10" i="9"/>
  <c r="C31" i="9" s="1"/>
  <c r="C45" i="9" s="1"/>
  <c r="C52" i="9" s="1"/>
  <c r="B10" i="9"/>
  <c r="B31" i="9" s="1"/>
  <c r="B45" i="9" s="1"/>
  <c r="F10" i="9"/>
  <c r="F31" i="9" s="1"/>
  <c r="F45" i="9" s="1"/>
  <c r="F52" i="9" s="1"/>
  <c r="I10" i="9"/>
  <c r="I31" i="9" s="1"/>
  <c r="I45" i="9" s="1"/>
  <c r="G10" i="10"/>
  <c r="F13" i="12"/>
  <c r="F15" i="12" s="1"/>
  <c r="J10" i="10"/>
  <c r="H10" i="10"/>
  <c r="I10" i="10"/>
  <c r="H10" i="9"/>
  <c r="H31" i="9" s="1"/>
  <c r="H45" i="9" s="1"/>
  <c r="H52" i="9" s="1"/>
  <c r="E10" i="10"/>
  <c r="F36" i="10"/>
  <c r="E10" i="9"/>
  <c r="E31" i="9" s="1"/>
  <c r="E45" i="9" s="1"/>
  <c r="E52" i="9" s="1"/>
  <c r="D43" i="9"/>
  <c r="D10" i="9"/>
  <c r="D31" i="9" s="1"/>
  <c r="F10" i="10"/>
  <c r="F25" i="10" s="1"/>
  <c r="C38" i="10"/>
  <c r="C42" i="10" s="1"/>
  <c r="D7" i="12" s="1"/>
  <c r="D8" i="12" s="1"/>
  <c r="G15" i="12"/>
  <c r="H18" i="12" s="1"/>
  <c r="D38" i="10"/>
  <c r="D42" i="10" s="1"/>
  <c r="D43" i="10" s="1"/>
  <c r="I41" i="2"/>
  <c r="I42" i="2" s="1"/>
  <c r="J15" i="12"/>
  <c r="E18" i="11"/>
  <c r="E17" i="11"/>
  <c r="D28" i="11"/>
  <c r="D29" i="11" s="1"/>
  <c r="H15" i="12"/>
  <c r="G18" i="11"/>
  <c r="G17" i="11"/>
  <c r="F28" i="11"/>
  <c r="F29" i="11" s="1"/>
  <c r="K28" i="11"/>
  <c r="K29" i="11" s="1"/>
  <c r="L18" i="11"/>
  <c r="L17" i="11"/>
  <c r="F41" i="2"/>
  <c r="F42" i="2" s="1"/>
  <c r="K15" i="12"/>
  <c r="B38" i="10"/>
  <c r="B42" i="10" s="1"/>
  <c r="M41" i="2"/>
  <c r="M42" i="2" s="1"/>
  <c r="E41" i="2"/>
  <c r="E42" i="2" s="1"/>
  <c r="N15" i="12"/>
  <c r="N28" i="12" s="1"/>
  <c r="N29" i="12" s="1"/>
  <c r="I18" i="11"/>
  <c r="I17" i="11"/>
  <c r="H28" i="11"/>
  <c r="H29" i="11" s="1"/>
  <c r="H41" i="2"/>
  <c r="H42" i="2" s="1"/>
  <c r="M15" i="12"/>
  <c r="D41" i="2"/>
  <c r="D42" i="2" s="1"/>
  <c r="K41" i="2"/>
  <c r="K42" i="2" s="1"/>
  <c r="C41" i="2"/>
  <c r="C42" i="2" s="1"/>
  <c r="L15" i="12"/>
  <c r="K18" i="11"/>
  <c r="K17" i="11"/>
  <c r="J28" i="11"/>
  <c r="J29" i="11" s="1"/>
  <c r="I15" i="12"/>
  <c r="J18" i="11"/>
  <c r="J17" i="11"/>
  <c r="I28" i="11"/>
  <c r="I29" i="11" s="1"/>
  <c r="M18" i="11"/>
  <c r="M17" i="11"/>
  <c r="L28" i="11"/>
  <c r="L29" i="11" s="1"/>
  <c r="G28" i="11"/>
  <c r="G29" i="11" s="1"/>
  <c r="H18" i="11"/>
  <c r="H17" i="11"/>
  <c r="F18" i="11"/>
  <c r="F17" i="11"/>
  <c r="E28" i="11"/>
  <c r="E29" i="11" s="1"/>
  <c r="J41" i="2"/>
  <c r="J42" i="2" s="1"/>
  <c r="D18" i="12"/>
  <c r="D17" i="12"/>
  <c r="C28" i="12"/>
  <c r="C29" i="12" s="1"/>
  <c r="E15" i="12"/>
  <c r="L41" i="2"/>
  <c r="L42" i="2" s="1"/>
  <c r="G41" i="2"/>
  <c r="G42" i="2" s="1"/>
  <c r="D15" i="12"/>
  <c r="N18" i="11"/>
  <c r="N17" i="11"/>
  <c r="M28" i="11"/>
  <c r="M29" i="11" s="1"/>
  <c r="C28" i="11"/>
  <c r="C29" i="11" s="1"/>
  <c r="D18" i="11"/>
  <c r="D17" i="11"/>
  <c r="O15" i="12" l="1"/>
  <c r="I52" i="9"/>
  <c r="J7" i="11" s="1"/>
  <c r="J8" i="11" s="1"/>
  <c r="B52" i="9"/>
  <c r="B54" i="9" s="1"/>
  <c r="H17" i="12"/>
  <c r="H25" i="10"/>
  <c r="H38" i="10" s="1"/>
  <c r="H42" i="10" s="1"/>
  <c r="I25" i="10"/>
  <c r="I38" i="10" s="1"/>
  <c r="I42" i="10" s="1"/>
  <c r="G25" i="10"/>
  <c r="G38" i="10" s="1"/>
  <c r="G42" i="10" s="1"/>
  <c r="J25" i="10"/>
  <c r="J38" i="10" s="1"/>
  <c r="J42" i="10" s="1"/>
  <c r="E25" i="10"/>
  <c r="E38" i="10" s="1"/>
  <c r="E42" i="10" s="1"/>
  <c r="D45" i="9"/>
  <c r="P16" i="12"/>
  <c r="G28" i="12"/>
  <c r="G29" i="12" s="1"/>
  <c r="F38" i="10"/>
  <c r="F42" i="10" s="1"/>
  <c r="G7" i="12" s="1"/>
  <c r="G8" i="12" s="1"/>
  <c r="D44" i="10"/>
  <c r="D46" i="10" s="1"/>
  <c r="C44" i="10"/>
  <c r="E7" i="12"/>
  <c r="E8" i="12" s="1"/>
  <c r="L7" i="12"/>
  <c r="L8" i="12" s="1"/>
  <c r="C43" i="10"/>
  <c r="B53" i="9"/>
  <c r="K7" i="11"/>
  <c r="K8" i="11" s="1"/>
  <c r="J54" i="9"/>
  <c r="J53" i="9"/>
  <c r="M7" i="12"/>
  <c r="M8" i="12" s="1"/>
  <c r="I7" i="11"/>
  <c r="I8" i="11" s="1"/>
  <c r="H54" i="9"/>
  <c r="H53" i="9"/>
  <c r="C7" i="12"/>
  <c r="C8" i="12" s="1"/>
  <c r="B44" i="10"/>
  <c r="B43" i="10"/>
  <c r="G7" i="11"/>
  <c r="G8" i="11" s="1"/>
  <c r="F54" i="9"/>
  <c r="F53" i="9"/>
  <c r="L7" i="11"/>
  <c r="L8" i="11" s="1"/>
  <c r="M7" i="11"/>
  <c r="M8" i="11" s="1"/>
  <c r="N7" i="11"/>
  <c r="N8" i="11" s="1"/>
  <c r="E18" i="12"/>
  <c r="E17" i="12"/>
  <c r="D28" i="12"/>
  <c r="D29" i="12" s="1"/>
  <c r="H7" i="11"/>
  <c r="H8" i="11" s="1"/>
  <c r="G54" i="9"/>
  <c r="G53" i="9"/>
  <c r="J18" i="12"/>
  <c r="J17" i="12"/>
  <c r="I28" i="12"/>
  <c r="I29" i="12" s="1"/>
  <c r="N18" i="12"/>
  <c r="N17" i="12"/>
  <c r="M28" i="12"/>
  <c r="M29" i="12" s="1"/>
  <c r="L18" i="12"/>
  <c r="L17" i="12"/>
  <c r="K28" i="12"/>
  <c r="K29" i="12" s="1"/>
  <c r="J28" i="12"/>
  <c r="J29" i="12" s="1"/>
  <c r="K18" i="12"/>
  <c r="K17" i="12"/>
  <c r="F7" i="11"/>
  <c r="F8" i="11" s="1"/>
  <c r="E54" i="9"/>
  <c r="E53" i="9"/>
  <c r="D7" i="11"/>
  <c r="D8" i="11" s="1"/>
  <c r="C54" i="9"/>
  <c r="C53" i="9"/>
  <c r="N7" i="12"/>
  <c r="N8" i="12" s="1"/>
  <c r="M18" i="12"/>
  <c r="M17" i="12"/>
  <c r="L28" i="12"/>
  <c r="L29" i="12" s="1"/>
  <c r="F18" i="12"/>
  <c r="F17" i="12"/>
  <c r="E28" i="12"/>
  <c r="E29" i="12" s="1"/>
  <c r="I18" i="12"/>
  <c r="I17" i="12"/>
  <c r="H28" i="12"/>
  <c r="H29" i="12" s="1"/>
  <c r="F28" i="12"/>
  <c r="F29" i="12" s="1"/>
  <c r="G18" i="12"/>
  <c r="G17" i="12"/>
  <c r="I54" i="9" l="1"/>
  <c r="I53" i="9"/>
  <c r="C7" i="11"/>
  <c r="C8" i="11" s="1"/>
  <c r="B56" i="9"/>
  <c r="D52" i="9"/>
  <c r="E7" i="11" s="1"/>
  <c r="E8" i="11" s="1"/>
  <c r="E44" i="10"/>
  <c r="E43" i="10"/>
  <c r="E46" i="10" s="1"/>
  <c r="F7" i="12"/>
  <c r="F8" i="12" s="1"/>
  <c r="G43" i="10"/>
  <c r="H7" i="12"/>
  <c r="H8" i="12" s="1"/>
  <c r="G44" i="10"/>
  <c r="K7" i="12"/>
  <c r="K8" i="12" s="1"/>
  <c r="J44" i="10"/>
  <c r="J43" i="10"/>
  <c r="J7" i="12"/>
  <c r="J8" i="12" s="1"/>
  <c r="I44" i="10"/>
  <c r="I43" i="10"/>
  <c r="H43" i="10"/>
  <c r="H44" i="10"/>
  <c r="I7" i="12"/>
  <c r="I8" i="12" s="1"/>
  <c r="C46" i="10"/>
  <c r="G56" i="9"/>
  <c r="F43" i="10"/>
  <c r="F44" i="10"/>
  <c r="F56" i="9"/>
  <c r="E56" i="9"/>
  <c r="J56" i="9"/>
  <c r="C56" i="9"/>
  <c r="B46" i="10"/>
  <c r="H56" i="9"/>
  <c r="J46" i="10" l="1"/>
  <c r="I56" i="9"/>
  <c r="I46" i="10"/>
  <c r="H46" i="10"/>
  <c r="G46" i="10"/>
  <c r="D53" i="9"/>
  <c r="D54" i="9"/>
  <c r="D56" i="9" s="1"/>
  <c r="F46" i="10"/>
  <c r="F444" i="140" l="1"/>
  <c r="E445" i="1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Jaely</author>
  </authors>
  <commentList>
    <comment ref="F142" authorId="0" shapeId="0" xr:uid="{2C8D2217-F32F-4FD2-8489-A5718FA27B05}">
      <text>
        <r>
          <rPr>
            <b/>
            <sz val="9"/>
            <color indexed="81"/>
            <rFont val="Tahoma"/>
            <family val="2"/>
          </rPr>
          <t>Jaely:</t>
        </r>
        <r>
          <rPr>
            <sz val="9"/>
            <color indexed="81"/>
            <rFont val="Tahoma"/>
            <family val="2"/>
          </rPr>
          <t xml:space="preserve">
descontado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Jaely</author>
  </authors>
  <commentList>
    <comment ref="D230" authorId="0" shapeId="0" xr:uid="{A4530EFB-8B47-4280-87A0-08FB3B7DD679}">
      <text>
        <r>
          <rPr>
            <b/>
            <sz val="9"/>
            <color indexed="81"/>
            <rFont val="Tahoma"/>
            <family val="2"/>
          </rPr>
          <t>Jaely:</t>
        </r>
        <r>
          <rPr>
            <sz val="9"/>
            <color indexed="81"/>
            <rFont val="Tahoma"/>
            <family val="2"/>
          </rPr>
          <t xml:space="preserve">
$8400 SOBRE FREELEX RAFA
$7900 CAJA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Jaely</author>
  </authors>
  <commentList>
    <comment ref="F12" authorId="0" shapeId="0" xr:uid="{97061E37-5C94-4840-A982-07DCC789A6E2}">
      <text>
        <r>
          <rPr>
            <b/>
            <sz val="9"/>
            <color indexed="81"/>
            <rFont val="Tahoma"/>
            <family val="2"/>
          </rPr>
          <t>Jaely:</t>
        </r>
        <r>
          <rPr>
            <sz val="9"/>
            <color indexed="81"/>
            <rFont val="Tahoma"/>
            <family val="2"/>
          </rPr>
          <t xml:space="preserve">
ISRAEL ARELLANO</t>
        </r>
      </text>
    </comment>
    <comment ref="J12" authorId="0" shapeId="0" xr:uid="{BFA9FA69-8B43-4339-A7F1-77BDECAB4D7C}">
      <text>
        <r>
          <rPr>
            <b/>
            <sz val="9"/>
            <color indexed="81"/>
            <rFont val="Tahoma"/>
            <family val="2"/>
          </rPr>
          <t>Jaely:</t>
        </r>
        <r>
          <rPr>
            <sz val="9"/>
            <color indexed="81"/>
            <rFont val="Tahoma"/>
            <family val="2"/>
          </rPr>
          <t xml:space="preserve">
Prestamo jose lopez, enrique almeida, samuel interian</t>
        </r>
      </text>
    </comment>
    <comment ref="H19" authorId="0" shapeId="0" xr:uid="{DB13DF5E-B6AF-451F-9F79-E2D0E590DBA1}">
      <text>
        <r>
          <rPr>
            <b/>
            <sz val="9"/>
            <color indexed="81"/>
            <rFont val="Tahoma"/>
            <family val="2"/>
          </rPr>
          <t>Jaely:</t>
        </r>
        <r>
          <rPr>
            <sz val="9"/>
            <color indexed="81"/>
            <rFont val="Tahoma"/>
            <family val="2"/>
          </rPr>
          <t xml:space="preserve">
ROGER VAZQUEZ
</t>
        </r>
      </text>
    </comment>
    <comment ref="H102" authorId="0" shapeId="0" xr:uid="{A186C28F-29E8-4B93-9118-DEEC047C0A57}">
      <text>
        <r>
          <rPr>
            <b/>
            <sz val="9"/>
            <color indexed="81"/>
            <rFont val="Tahoma"/>
            <family val="2"/>
          </rPr>
          <t>Jaely:</t>
        </r>
        <r>
          <rPr>
            <sz val="9"/>
            <color indexed="81"/>
            <rFont val="Tahoma"/>
            <family val="2"/>
          </rPr>
          <t xml:space="preserve">
RENOVACION ELF 800
</t>
        </r>
      </text>
    </comment>
    <comment ref="C121" authorId="0" shapeId="0" xr:uid="{0913DF5A-3F5A-4C4F-9E09-28D6331F2783}">
      <text>
        <r>
          <rPr>
            <b/>
            <sz val="9"/>
            <color indexed="81"/>
            <rFont val="Tahoma"/>
            <family val="2"/>
          </rPr>
          <t>Jaely:</t>
        </r>
        <r>
          <rPr>
            <sz val="9"/>
            <color indexed="81"/>
            <rFont val="Tahoma"/>
            <family val="2"/>
          </rPr>
          <t xml:space="preserve">
F 1307386 ZONA AKRON</t>
        </r>
      </text>
    </comment>
    <comment ref="H121" authorId="0" shapeId="0" xr:uid="{F32B019A-038F-49BD-92D7-7A6E5CD2BF9A}">
      <text>
        <r>
          <rPr>
            <b/>
            <sz val="9"/>
            <color rgb="FF000000"/>
            <rFont val="Tahoma"/>
            <family val="2"/>
          </rPr>
          <t>Jaely:</t>
        </r>
        <r>
          <rPr>
            <sz val="9"/>
            <color rgb="FF000000"/>
            <rFont val="Tahoma"/>
            <family val="2"/>
          </rPr>
          <t xml:space="preserve">
</t>
        </r>
        <r>
          <rPr>
            <sz val="9"/>
            <color rgb="FF000000"/>
            <rFont val="Tahoma"/>
            <family val="2"/>
          </rPr>
          <t>APOYO COUNTRY CLUB</t>
        </r>
      </text>
    </comment>
    <comment ref="C124" authorId="0" shapeId="0" xr:uid="{7DDC2380-374E-4441-AE99-1F8BDD6E4FB1}">
      <text>
        <r>
          <rPr>
            <b/>
            <sz val="9"/>
            <color indexed="81"/>
            <rFont val="Tahoma"/>
            <family val="2"/>
          </rPr>
          <t>Jaely:</t>
        </r>
        <r>
          <rPr>
            <sz val="9"/>
            <color indexed="81"/>
            <rFont val="Tahoma"/>
            <family val="2"/>
          </rPr>
          <t xml:space="preserve">
ND 34714 DIF CONVENIOS
</t>
        </r>
      </text>
    </comment>
    <comment ref="H135" authorId="0" shapeId="0" xr:uid="{4ACB720C-B621-4458-8E49-A42FB429A602}">
      <text>
        <r>
          <rPr>
            <b/>
            <sz val="9"/>
            <color indexed="81"/>
            <rFont val="Tahoma"/>
            <family val="2"/>
          </rPr>
          <t>Jaely:</t>
        </r>
        <r>
          <rPr>
            <sz val="9"/>
            <color indexed="81"/>
            <rFont val="Tahoma"/>
            <family val="2"/>
          </rPr>
          <t xml:space="preserve">
se realizó correccion de los meses anteriores que solo consideraban el monto de interes y no el pago de la mensualidad completa</t>
        </r>
      </text>
    </comment>
    <comment ref="H164" authorId="0" shapeId="0" xr:uid="{82528EAC-9482-421D-B79A-066A9BFB5CBE}">
      <text>
        <r>
          <rPr>
            <b/>
            <sz val="9"/>
            <color indexed="81"/>
            <rFont val="Tahoma"/>
            <family val="2"/>
          </rPr>
          <t>Jaely:</t>
        </r>
        <r>
          <rPr>
            <sz val="9"/>
            <color indexed="81"/>
            <rFont val="Tahoma"/>
            <family val="2"/>
          </rPr>
          <t xml:space="preserve">
anticipo pipa urea</t>
        </r>
      </text>
    </comment>
    <comment ref="I164" authorId="0" shapeId="0" xr:uid="{3ADDA508-11C3-4BD6-805F-0E4EB1A581EF}">
      <text>
        <r>
          <rPr>
            <b/>
            <sz val="9"/>
            <color indexed="81"/>
            <rFont val="Tahoma"/>
            <family val="2"/>
          </rPr>
          <t>Jaely:</t>
        </r>
        <r>
          <rPr>
            <sz val="9"/>
            <color indexed="81"/>
            <rFont val="Tahoma"/>
            <family val="2"/>
          </rPr>
          <t xml:space="preserve">
ELF 800 COMERCIALIZADORA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Jaely</author>
    <author>DIRAC</author>
  </authors>
  <commentList>
    <comment ref="H15" authorId="0" shapeId="0" xr:uid="{323EB776-58B6-4610-BC40-7700517BB492}">
      <text>
        <r>
          <rPr>
            <b/>
            <sz val="9"/>
            <color indexed="81"/>
            <rFont val="Tahoma"/>
            <family val="2"/>
          </rPr>
          <t>Jaely:</t>
        </r>
        <r>
          <rPr>
            <sz val="9"/>
            <color indexed="81"/>
            <rFont val="Tahoma"/>
            <family val="2"/>
          </rPr>
          <t xml:space="preserve">
ARMANDO GOMEZ 22/07/24
</t>
        </r>
      </text>
    </comment>
    <comment ref="M62" authorId="1" shapeId="0" xr:uid="{97ADBC4B-60DC-4C2A-B8B5-15EAC41C8731}">
      <text>
        <r>
          <rPr>
            <b/>
            <sz val="9"/>
            <color indexed="81"/>
            <rFont val="Tahoma"/>
            <family val="2"/>
          </rPr>
          <t>DIRAC:</t>
        </r>
        <r>
          <rPr>
            <sz val="9"/>
            <color indexed="81"/>
            <rFont val="Tahoma"/>
            <family val="2"/>
          </rPr>
          <t xml:space="preserve">
50% pavos navidad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Jaely Caballero</author>
  </authors>
  <commentList>
    <comment ref="J197" authorId="0" shapeId="0" xr:uid="{5AF5FFC0-EE54-4291-AE63-F5BBB88B79B7}">
      <text>
        <r>
          <rPr>
            <b/>
            <sz val="9"/>
            <color indexed="81"/>
            <rFont val="Tahoma"/>
            <family val="2"/>
          </rPr>
          <t>Jaely Caballero:</t>
        </r>
        <r>
          <rPr>
            <sz val="9"/>
            <color indexed="81"/>
            <rFont val="Tahoma"/>
            <family val="2"/>
          </rPr>
          <t xml:space="preserve">
corte al 17 ene 23</t>
        </r>
      </text>
    </comment>
    <comment ref="I221" authorId="0" shapeId="0" xr:uid="{64BA1AE1-C597-47D8-A6C8-13F2DC4B0962}">
      <text>
        <r>
          <rPr>
            <b/>
            <sz val="9"/>
            <color indexed="81"/>
            <rFont val="Tahoma"/>
            <family val="2"/>
          </rPr>
          <t>Jaely Caballero:</t>
        </r>
        <r>
          <rPr>
            <sz val="9"/>
            <color indexed="81"/>
            <rFont val="Tahoma"/>
            <family val="2"/>
          </rPr>
          <t xml:space="preserve">
P.L: $2316 *.5217= $1208.26 + $550 casco= $1758.26 + IVA= Total x garantia: $2039.58 * 2 entregadas</t>
        </r>
      </text>
    </comment>
    <comment ref="I222" authorId="0" shapeId="0" xr:uid="{ECE8F651-7CEC-4D47-98C5-57F421CBE76B}">
      <text>
        <r>
          <rPr>
            <b/>
            <sz val="9"/>
            <color indexed="81"/>
            <rFont val="Tahoma"/>
            <family val="2"/>
          </rPr>
          <t>Jaely Caballero:
P.L:</t>
        </r>
        <r>
          <rPr>
            <sz val="9"/>
            <color indexed="81"/>
            <rFont val="Tahoma"/>
            <family val="2"/>
          </rPr>
          <t xml:space="preserve"> $2118 *.5217= $1208.26 + $550 casco= $1758.26 + IVA= Total x garantia: $1919.75 * 2 entregadas</t>
        </r>
      </text>
    </comment>
    <comment ref="I236" authorId="0" shapeId="0" xr:uid="{417BF338-DFF1-43B6-A3D0-43A931570AD9}">
      <text>
        <r>
          <rPr>
            <b/>
            <sz val="9"/>
            <color indexed="81"/>
            <rFont val="Tahoma"/>
            <family val="2"/>
          </rPr>
          <t>Jaely Caballero:</t>
        </r>
        <r>
          <rPr>
            <sz val="9"/>
            <color indexed="81"/>
            <rFont val="Tahoma"/>
            <family val="2"/>
          </rPr>
          <t xml:space="preserve">
P.L: $2316 *.5217= $1208.26 + $550 casco= $1758.26 + IVA= Total x garantia: $2039.58 * 2 entregadas</t>
        </r>
      </text>
    </comment>
    <comment ref="I237" authorId="0" shapeId="0" xr:uid="{D47A509C-2F09-4C84-9CD9-0E0E28C1CF4B}">
      <text>
        <r>
          <rPr>
            <b/>
            <sz val="9"/>
            <color indexed="81"/>
            <rFont val="Tahoma"/>
            <family val="2"/>
          </rPr>
          <t>Jaely Caballero:
P.L:</t>
        </r>
        <r>
          <rPr>
            <sz val="9"/>
            <color indexed="81"/>
            <rFont val="Tahoma"/>
            <family val="2"/>
          </rPr>
          <t xml:space="preserve"> $2118 *.5217= $1208.26 + $550 casco= $1758.26 + IVA= Total x garantia: $1919.75 * 2 entregadas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Jaely</author>
  </authors>
  <commentList>
    <comment ref="F29" authorId="0" shapeId="0" xr:uid="{9D444138-6A14-48A9-B3E4-B5C193036B51}">
      <text>
        <r>
          <rPr>
            <b/>
            <sz val="9"/>
            <color indexed="81"/>
            <rFont val="Tahoma"/>
            <family val="2"/>
          </rPr>
          <t>Jaely:</t>
        </r>
        <r>
          <rPr>
            <sz val="9"/>
            <color indexed="81"/>
            <rFont val="Tahoma"/>
            <family val="2"/>
          </rPr>
          <t xml:space="preserve">
rebate 3% + rebate 1%</t>
        </r>
      </text>
    </comment>
    <comment ref="B49" authorId="0" shapeId="0" xr:uid="{B2256CCF-9548-4710-A36F-AE8095E5DA4A}">
      <text>
        <r>
          <rPr>
            <b/>
            <sz val="9"/>
            <color rgb="FF000000"/>
            <rFont val="Tahoma"/>
            <family val="2"/>
          </rPr>
          <t>Jaely:</t>
        </r>
        <r>
          <rPr>
            <sz val="9"/>
            <color rgb="FF000000"/>
            <rFont val="Tahoma"/>
            <family val="2"/>
          </rPr>
          <t xml:space="preserve">
</t>
        </r>
        <r>
          <rPr>
            <sz val="9"/>
            <color rgb="FF000000"/>
            <rFont val="Tahoma"/>
            <family val="2"/>
          </rPr>
          <t xml:space="preserve">5% PP AXPRO F.91224
</t>
        </r>
      </text>
    </comment>
    <comment ref="D49" authorId="0" shapeId="0" xr:uid="{A213D430-3E30-4D79-B83D-0B584B7FADD8}">
      <text>
        <r>
          <rPr>
            <b/>
            <sz val="9"/>
            <color rgb="FF000000"/>
            <rFont val="Tahoma"/>
            <family val="2"/>
          </rPr>
          <t>Jaely:</t>
        </r>
        <r>
          <rPr>
            <sz val="9"/>
            <color rgb="FF000000"/>
            <rFont val="Tahoma"/>
            <family val="2"/>
          </rPr>
          <t xml:space="preserve">
</t>
        </r>
        <r>
          <rPr>
            <sz val="9"/>
            <color rgb="FF000000"/>
            <rFont val="Tahoma"/>
            <family val="2"/>
          </rPr>
          <t>5% PP AXPRO F 92508</t>
        </r>
      </text>
    </comment>
    <comment ref="G49" authorId="0" shapeId="0" xr:uid="{807DB63A-A73C-4455-AD47-45E3A24FF732}">
      <text>
        <r>
          <rPr>
            <b/>
            <sz val="9"/>
            <color indexed="81"/>
            <rFont val="Tahoma"/>
            <family val="2"/>
          </rPr>
          <t>Jaely:</t>
        </r>
        <r>
          <rPr>
            <sz val="9"/>
            <color indexed="81"/>
            <rFont val="Tahoma"/>
            <family val="2"/>
          </rPr>
          <t xml:space="preserve">
5% F 94511</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NextClick</author>
    <author>Jaely</author>
  </authors>
  <commentList>
    <comment ref="A32" authorId="0" shapeId="0" xr:uid="{ACA537FA-9442-47C3-8A54-A510C1F89069}">
      <text>
        <r>
          <rPr>
            <b/>
            <sz val="9"/>
            <color indexed="81"/>
            <rFont val="Tahoma"/>
            <family val="2"/>
          </rPr>
          <t>NextClick:</t>
        </r>
        <r>
          <rPr>
            <sz val="9"/>
            <color indexed="81"/>
            <rFont val="Tahoma"/>
            <family val="2"/>
          </rPr>
          <t xml:space="preserve">
BASE BONO $4000 (apartir de mzo 22)
40% (LITROS 100% MX)
20% (100% IMPORTE LTS X 47.5)
40% (100% COBRANZA)</t>
        </r>
      </text>
    </comment>
    <comment ref="A36" authorId="0" shapeId="0" xr:uid="{8A491C91-E080-4933-9F45-CF245D4EBF9D}">
      <text>
        <r>
          <rPr>
            <b/>
            <sz val="9"/>
            <color indexed="81"/>
            <rFont val="Tahoma"/>
            <family val="2"/>
          </rPr>
          <t>NextClick:</t>
        </r>
        <r>
          <rPr>
            <sz val="9"/>
            <color indexed="81"/>
            <rFont val="Tahoma"/>
            <family val="2"/>
          </rPr>
          <t xml:space="preserve">
BONO BASE $3500
50% ( LTS 100% MX)
50% (COBRANZA)</t>
        </r>
      </text>
    </comment>
    <comment ref="F36" authorId="1" shapeId="0" xr:uid="{23330ECE-7A7E-4D8A-B91E-82824AF3337C}">
      <text>
        <r>
          <rPr>
            <b/>
            <sz val="9"/>
            <color indexed="81"/>
            <rFont val="Tahoma"/>
            <family val="2"/>
          </rPr>
          <t>Jaely:</t>
        </r>
        <r>
          <rPr>
            <sz val="9"/>
            <color indexed="81"/>
            <rFont val="Tahoma"/>
            <family val="2"/>
          </rPr>
          <t xml:space="preserve">
liberado el 15 de jun 24</t>
        </r>
      </text>
    </comment>
    <comment ref="F40" authorId="1" shapeId="0" xr:uid="{55C3C2D2-15A5-4D16-AF85-386C96E0DEC6}">
      <text>
        <r>
          <rPr>
            <b/>
            <sz val="9"/>
            <color indexed="81"/>
            <rFont val="Tahoma"/>
            <family val="2"/>
          </rPr>
          <t>Jaely:</t>
        </r>
        <r>
          <rPr>
            <sz val="9"/>
            <color indexed="81"/>
            <rFont val="Tahoma"/>
            <family val="2"/>
          </rPr>
          <t xml:space="preserve">
liberado el 15 de jun 24</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Jaely</author>
    <author>NextClick</author>
  </authors>
  <commentList>
    <comment ref="D16" authorId="0" shapeId="0" xr:uid="{20353BC1-1B23-40FF-BE93-7F591C732687}">
      <text>
        <r>
          <rPr>
            <b/>
            <sz val="9"/>
            <color indexed="81"/>
            <rFont val="Tahoma"/>
            <family val="2"/>
          </rPr>
          <t>Jaely:</t>
        </r>
        <r>
          <rPr>
            <sz val="9"/>
            <color indexed="81"/>
            <rFont val="Tahoma"/>
            <family val="2"/>
          </rPr>
          <t xml:space="preserve">
-90000 CONSIDERADO EN ENE 24</t>
        </r>
      </text>
    </comment>
    <comment ref="H17" authorId="0" shapeId="0" xr:uid="{05490653-503C-46B7-AD22-08D21EE0F9C7}">
      <text>
        <r>
          <rPr>
            <b/>
            <sz val="9"/>
            <color indexed="81"/>
            <rFont val="Tahoma"/>
            <family val="2"/>
          </rPr>
          <t>Jaely:</t>
        </r>
        <r>
          <rPr>
            <sz val="9"/>
            <color indexed="81"/>
            <rFont val="Tahoma"/>
            <family val="2"/>
          </rPr>
          <t xml:space="preserve">
autoriza pago rafa</t>
        </r>
      </text>
    </comment>
    <comment ref="C18" authorId="0" shapeId="0" xr:uid="{7AFF026A-B857-4430-A7D3-85E50A10D69A}">
      <text>
        <r>
          <rPr>
            <b/>
            <sz val="11"/>
            <color indexed="81"/>
            <rFont val="Tahoma"/>
            <family val="2"/>
          </rPr>
          <t>Jaely:</t>
        </r>
        <r>
          <rPr>
            <sz val="11"/>
            <color indexed="81"/>
            <rFont val="Tahoma"/>
            <family val="2"/>
          </rPr>
          <t xml:space="preserve">
adelantar $90mil de la cobranza de la joya y descontar en el mes en que se cobre el pago pendiente</t>
        </r>
      </text>
    </comment>
    <comment ref="A32" authorId="1" shapeId="0" xr:uid="{38D33FF1-F43A-4352-9C7C-7C0CC249EA55}">
      <text>
        <r>
          <rPr>
            <b/>
            <sz val="9"/>
            <color indexed="81"/>
            <rFont val="Tahoma"/>
            <family val="2"/>
          </rPr>
          <t>NextClick:</t>
        </r>
        <r>
          <rPr>
            <sz val="9"/>
            <color indexed="81"/>
            <rFont val="Tahoma"/>
            <family val="2"/>
          </rPr>
          <t xml:space="preserve">
BASE BONO $5,500
50% (LITROS 100% MX)
50% (100% DE COBRANZA)</t>
        </r>
      </text>
    </comment>
    <comment ref="J34" authorId="0" shapeId="0" xr:uid="{5CCAEEA3-555A-42D2-B137-4F799FA69A2E}">
      <text>
        <r>
          <rPr>
            <b/>
            <sz val="9"/>
            <color indexed="81"/>
            <rFont val="Tahoma"/>
            <family val="2"/>
          </rPr>
          <t>Jaely:</t>
        </r>
        <r>
          <rPr>
            <sz val="9"/>
            <color indexed="81"/>
            <rFont val="Tahoma"/>
            <family val="2"/>
          </rPr>
          <t xml:space="preserve">
bono autorizado por rafa por ultima vez en el año</t>
        </r>
      </text>
    </comment>
  </commentList>
</comments>
</file>

<file path=xl/sharedStrings.xml><?xml version="1.0" encoding="utf-8"?>
<sst xmlns="http://schemas.openxmlformats.org/spreadsheetml/2006/main" count="61742" uniqueCount="16351">
  <si>
    <t>ACEITES Y LUBRICANTES DIRAC S.A DE C.V</t>
  </si>
  <si>
    <t>ENERO</t>
  </si>
  <si>
    <t>FEBRERO</t>
  </si>
  <si>
    <t>MARZO</t>
  </si>
  <si>
    <t>ABRIL</t>
  </si>
  <si>
    <t>MAYO</t>
  </si>
  <si>
    <t>JUNIO</t>
  </si>
  <si>
    <t>JULIO</t>
  </si>
  <si>
    <t>AGOSTO</t>
  </si>
  <si>
    <t>SEPTIEMBRE</t>
  </si>
  <si>
    <t>OCTUBRE</t>
  </si>
  <si>
    <t>NOVIEMBRE</t>
  </si>
  <si>
    <t>DICIEMBRE</t>
  </si>
  <si>
    <t>VENTAS</t>
  </si>
  <si>
    <t>IVA</t>
  </si>
  <si>
    <t>TOTAL</t>
  </si>
  <si>
    <t>BONIF E.S y PUB COMP</t>
  </si>
  <si>
    <t>TOTAL VTS</t>
  </si>
  <si>
    <t>DESCUENTOS S/VTA</t>
  </si>
  <si>
    <t>DEVOLUCIONES S/VTA</t>
  </si>
  <si>
    <t>COSTO DE VENTA (INFORMATIVO)</t>
  </si>
  <si>
    <t>INV. INCIAL</t>
  </si>
  <si>
    <t>MÁS COMPRAS</t>
  </si>
  <si>
    <t>MENOS INV FINAL</t>
  </si>
  <si>
    <t>COSTO DE VENTA</t>
  </si>
  <si>
    <t>Vs</t>
  </si>
  <si>
    <t xml:space="preserve">C.V </t>
  </si>
  <si>
    <t>DIFERENCIA</t>
  </si>
  <si>
    <t>UTILIDAD</t>
  </si>
  <si>
    <t>VENTAS DONALDSON/AXPRO/LLANTAS</t>
  </si>
  <si>
    <t xml:space="preserve">TOTAL VTS </t>
  </si>
  <si>
    <t>dif con despacho</t>
  </si>
  <si>
    <t>cto de vts merida filtro</t>
  </si>
  <si>
    <t>Total</t>
  </si>
  <si>
    <t>NOTA CRÉD.</t>
  </si>
  <si>
    <t>C.V DISTCLOUD</t>
  </si>
  <si>
    <t>FILTROS/ ARTLUX/ LTH</t>
  </si>
  <si>
    <t>VENTAS DONALDSON/AXPRO/LTH</t>
  </si>
  <si>
    <t>Cto de vts filtros campeche</t>
  </si>
  <si>
    <t xml:space="preserve"> </t>
  </si>
  <si>
    <t>GASTOS EN EFECTIVO ENERO 2023</t>
  </si>
  <si>
    <t>FECHA</t>
  </si>
  <si>
    <t>CONCEPTO</t>
  </si>
  <si>
    <t>CANTIDAD</t>
  </si>
  <si>
    <t>ENTREGUE</t>
  </si>
  <si>
    <t>GASTOS DE OPERACION</t>
  </si>
  <si>
    <t>MERIDA</t>
  </si>
  <si>
    <t>EROGACIONES POR SUELDOS Y SALARIOS</t>
  </si>
  <si>
    <t xml:space="preserve">ENERO </t>
  </si>
  <si>
    <t>SERVICIOS PERSONALES</t>
  </si>
  <si>
    <t>Sueldos y salarios</t>
  </si>
  <si>
    <t>Bono de asistencia</t>
  </si>
  <si>
    <t>Bono de puntualidad</t>
  </si>
  <si>
    <t>Comisiones</t>
  </si>
  <si>
    <t>Despensa</t>
  </si>
  <si>
    <t>Prima vacacional</t>
  </si>
  <si>
    <t>Aguinaldo</t>
  </si>
  <si>
    <t>Bonificaciones</t>
  </si>
  <si>
    <t>utilidad</t>
  </si>
  <si>
    <t>Seguro de vida empleados</t>
  </si>
  <si>
    <t>Descuentos infonavit</t>
  </si>
  <si>
    <t>Total nomina</t>
  </si>
  <si>
    <t>GASTOS DE SEGURIDAD SOCIAL</t>
  </si>
  <si>
    <t>Cuotas patronales IMSS</t>
  </si>
  <si>
    <t>Cuotas patronales RCV e INFONAVIT</t>
  </si>
  <si>
    <t>HONORARIOS Y SERVICIOS PROFESIONALES</t>
  </si>
  <si>
    <t>Honorarios Contables</t>
  </si>
  <si>
    <t>Honorarios juridicos</t>
  </si>
  <si>
    <t>Asesorias Externas</t>
  </si>
  <si>
    <t>Servicios de software y computo</t>
  </si>
  <si>
    <t>MATERIALES Y SUMINISTROS</t>
  </si>
  <si>
    <t>PAPELERIA Y UTILES</t>
  </si>
  <si>
    <t>Material de oficina</t>
  </si>
  <si>
    <t>Consumibles equipo de computo (tonners)</t>
  </si>
  <si>
    <t>COMBUSTIBLES</t>
  </si>
  <si>
    <t>Gasolina</t>
  </si>
  <si>
    <t>Gasolina Efectivo</t>
  </si>
  <si>
    <t>Gasolina petromayab mid -cun</t>
  </si>
  <si>
    <t>SEGURIDAD E HIGIENE</t>
  </si>
  <si>
    <t>Limpieza</t>
  </si>
  <si>
    <t>Insumos y herramientas</t>
  </si>
  <si>
    <t>SERVICIOS GENERALES</t>
  </si>
  <si>
    <t>SERVICIOS PARA OFICINA</t>
  </si>
  <si>
    <t>TELCEL</t>
  </si>
  <si>
    <t>uniformes</t>
  </si>
  <si>
    <t>impresiones formatos</t>
  </si>
  <si>
    <t>Energia Electrica</t>
  </si>
  <si>
    <t>pavos navidad</t>
  </si>
  <si>
    <t>Insumos oficina</t>
  </si>
  <si>
    <t>Mob. y equipo de computo</t>
  </si>
  <si>
    <t>FLETES Y PAQUETERIA</t>
  </si>
  <si>
    <t>Fletes (QUIMICA)</t>
  </si>
  <si>
    <t>fletes clientes</t>
  </si>
  <si>
    <t>gtos varios (quimica)</t>
  </si>
  <si>
    <t>Gts operativos/TRASNPORTADORA DIRAC</t>
  </si>
  <si>
    <t>fletes y entregas</t>
  </si>
  <si>
    <t>VIATICOS</t>
  </si>
  <si>
    <t>Alimentación</t>
  </si>
  <si>
    <t>Hospedaje</t>
  </si>
  <si>
    <t>Casetas</t>
  </si>
  <si>
    <t>Efectivo (comida-cursos)</t>
  </si>
  <si>
    <t>anticipo de viaticos via transferencia</t>
  </si>
  <si>
    <t>RENTAS</t>
  </si>
  <si>
    <t>Arrendamiento local</t>
  </si>
  <si>
    <t>Arrendamiento Campeche</t>
  </si>
  <si>
    <t>Bodega Campeche</t>
  </si>
  <si>
    <t>IMPUESTOS Y DERECHOS</t>
  </si>
  <si>
    <t>Auditoria</t>
  </si>
  <si>
    <t>Impuesto predial</t>
  </si>
  <si>
    <t>2.5% S/N</t>
  </si>
  <si>
    <t>actualizaciones</t>
  </si>
  <si>
    <t>Impuestos federales</t>
  </si>
  <si>
    <t>MANTENIMIENTO</t>
  </si>
  <si>
    <t>Eq, de transporte</t>
  </si>
  <si>
    <t>Equipo de reparto</t>
  </si>
  <si>
    <t xml:space="preserve">Mobiliario y equipo </t>
  </si>
  <si>
    <t>mantenimiento de equipo transporte</t>
  </si>
  <si>
    <t>SEGUROS Y FIANZAS</t>
  </si>
  <si>
    <t>Seguros de vehículo</t>
  </si>
  <si>
    <t>Seguro Bodega</t>
  </si>
  <si>
    <t xml:space="preserve"> Gastos Medicos</t>
  </si>
  <si>
    <t>PUBLICIDAD</t>
  </si>
  <si>
    <t>PUBLICIDAD COOPERATIVA</t>
  </si>
  <si>
    <t>Fachada</t>
  </si>
  <si>
    <t>Exhibidores</t>
  </si>
  <si>
    <t>Eventos</t>
  </si>
  <si>
    <t>Edecanes</t>
  </si>
  <si>
    <t>Exclusividad y convenios</t>
  </si>
  <si>
    <t>Publicidad</t>
  </si>
  <si>
    <t>lavadores y gts promotoria</t>
  </si>
  <si>
    <t>Patrocinios</t>
  </si>
  <si>
    <t>Eq. Industria</t>
  </si>
  <si>
    <t>pub cooperativa el roble</t>
  </si>
  <si>
    <t>PUBLICIDAD INTERNA</t>
  </si>
  <si>
    <t>Mantenimiento Exhibidores</t>
  </si>
  <si>
    <t>rotulacion de vehiculos</t>
  </si>
  <si>
    <t>equipo industria</t>
  </si>
  <si>
    <t>Gts E.S</t>
  </si>
  <si>
    <t>Pza Z.A</t>
  </si>
  <si>
    <t>DEPRECIACION</t>
  </si>
  <si>
    <t>Mensualidades autos</t>
  </si>
  <si>
    <t>Nissan March</t>
  </si>
  <si>
    <t>GASTOS FINANCIEROS</t>
  </si>
  <si>
    <t>Intereses santander</t>
  </si>
  <si>
    <t>Intereses HSBC tarj de cred</t>
  </si>
  <si>
    <t>Comisiones bancarias Santander</t>
  </si>
  <si>
    <t>Comisiones bancarias HSBC</t>
  </si>
  <si>
    <t>Intereses Banregio</t>
  </si>
  <si>
    <t>intereses banorte credito 2022 No. 086273380</t>
  </si>
  <si>
    <t xml:space="preserve">seguro credito banorte 2022 </t>
  </si>
  <si>
    <t>Intereses Banorte No. 087317329</t>
  </si>
  <si>
    <t>Comisiones Banorte</t>
  </si>
  <si>
    <t xml:space="preserve">OTROS GASTOS </t>
  </si>
  <si>
    <t>Recargos</t>
  </si>
  <si>
    <t>Multas y actualización</t>
  </si>
  <si>
    <t>Gts varios (efectivo)</t>
  </si>
  <si>
    <t>Diferencias servilimpia (transferencia)</t>
  </si>
  <si>
    <t>traspasos (prestamo transportadora)</t>
  </si>
  <si>
    <t>CAMPECHE</t>
  </si>
  <si>
    <t>prestamo empleados</t>
  </si>
  <si>
    <t>Servicios de actualización de software</t>
  </si>
  <si>
    <t>Impresos</t>
  </si>
  <si>
    <t>Consumibles equipo de computo</t>
  </si>
  <si>
    <t>Gasolina Megasur</t>
  </si>
  <si>
    <t>Gasolina Vales</t>
  </si>
  <si>
    <t>Telefono</t>
  </si>
  <si>
    <t>Equipos Telcel</t>
  </si>
  <si>
    <t>papeleria y utiles</t>
  </si>
  <si>
    <t>instalacion de camaras</t>
  </si>
  <si>
    <t>impresiones tarj presentancion</t>
  </si>
  <si>
    <t>Agua</t>
  </si>
  <si>
    <t>insumos oficina</t>
  </si>
  <si>
    <t>Fletes</t>
  </si>
  <si>
    <t>Mensajeria y Paqueteria</t>
  </si>
  <si>
    <t>Gruas</t>
  </si>
  <si>
    <t>Gts operativos/descargas/gral</t>
  </si>
  <si>
    <t>montacargas</t>
  </si>
  <si>
    <t>patin hidraulico (bodega)</t>
  </si>
  <si>
    <t>Efectivo</t>
  </si>
  <si>
    <t xml:space="preserve">Campeche </t>
  </si>
  <si>
    <t>Renta escarcega</t>
  </si>
  <si>
    <t>Impuesto sobre nómina</t>
  </si>
  <si>
    <t>Tenencia</t>
  </si>
  <si>
    <t>Permisos</t>
  </si>
  <si>
    <t>mtto de vehiculos</t>
  </si>
  <si>
    <t>Equipo de computo</t>
  </si>
  <si>
    <t xml:space="preserve">Publicidad </t>
  </si>
  <si>
    <t>Vales de Despensa</t>
  </si>
  <si>
    <t>Periodicos y Revistas</t>
  </si>
  <si>
    <t>rotulacion vehiculo E.S</t>
  </si>
  <si>
    <t>Promotoria camiones</t>
  </si>
  <si>
    <t>Pza/Eq Z.A</t>
  </si>
  <si>
    <t>Perdida en venta de activo fijo</t>
  </si>
  <si>
    <t>Donativos</t>
  </si>
  <si>
    <t>Deducible seguro</t>
  </si>
  <si>
    <t>Penalización Gonher</t>
  </si>
  <si>
    <t>Comision cobranza</t>
  </si>
  <si>
    <t>Cuentas incobrables</t>
  </si>
  <si>
    <t>ESTIMACIONES FISCALES</t>
  </si>
  <si>
    <t>PTU Estimado</t>
  </si>
  <si>
    <t>ISR Estimado</t>
  </si>
  <si>
    <t>DEVOLUCION DE CASCOS EMTEC</t>
  </si>
  <si>
    <t>BONIFICACION</t>
  </si>
  <si>
    <t>No.</t>
  </si>
  <si>
    <t>NC EMTEC (DEV CASCOS)</t>
  </si>
  <si>
    <t>GPO 1</t>
  </si>
  <si>
    <t>GPO 2</t>
  </si>
  <si>
    <t>GPO 3</t>
  </si>
  <si>
    <t>GPO 4</t>
  </si>
  <si>
    <t>GPO 5</t>
  </si>
  <si>
    <t>GPO 6</t>
  </si>
  <si>
    <t>GPO 7</t>
  </si>
  <si>
    <t>mas IVA</t>
  </si>
  <si>
    <t>SE CONSIDERO EN EEFF FEB 22</t>
  </si>
  <si>
    <t>DEVOLUCION DE CASCOS OMEGA</t>
  </si>
  <si>
    <t>BONIFICACION DIRAC</t>
  </si>
  <si>
    <t>NC OMEGA (DEV CASCOS)</t>
  </si>
  <si>
    <t>CASCO NS40</t>
  </si>
  <si>
    <t>CASCO CHICO</t>
  </si>
  <si>
    <t>INTERMEDIO</t>
  </si>
  <si>
    <t>MEDIANO</t>
  </si>
  <si>
    <t>CASCO 31</t>
  </si>
  <si>
    <t>GRANDE</t>
  </si>
  <si>
    <t>EXTRA GDE</t>
  </si>
  <si>
    <t>BONIF NETA</t>
  </si>
  <si>
    <t>BONIF. NETA</t>
  </si>
  <si>
    <t>NETO</t>
  </si>
  <si>
    <t>VD-21308</t>
  </si>
  <si>
    <t>Aceites y Lubricantes Dirac,</t>
  </si>
  <si>
    <t>Mérida</t>
  </si>
  <si>
    <t>Referencia</t>
  </si>
  <si>
    <t>Cla</t>
  </si>
  <si>
    <t>Fecha doc.</t>
  </si>
  <si>
    <t>Venc.neto</t>
  </si>
  <si>
    <t>mora</t>
  </si>
  <si>
    <t xml:space="preserve">     Importe </t>
  </si>
  <si>
    <t>Texto</t>
  </si>
  <si>
    <t>Notas de crédito emitidas MEXICANA DE LUBRICANTES</t>
  </si>
  <si>
    <t>Ref</t>
  </si>
  <si>
    <t>Fecha</t>
  </si>
  <si>
    <t>Folio</t>
  </si>
  <si>
    <t>Importe</t>
  </si>
  <si>
    <t>Subtotal</t>
  </si>
  <si>
    <t>Concepto</t>
  </si>
  <si>
    <t>EDO DE RESULTADOS</t>
  </si>
  <si>
    <t>Ventas</t>
  </si>
  <si>
    <t>Descuento sobre ventas</t>
  </si>
  <si>
    <t>Devoluciones sobre venta</t>
  </si>
  <si>
    <t>TOTAL VENTAS NETAS</t>
  </si>
  <si>
    <t>COSTO DE VENTAS</t>
  </si>
  <si>
    <t>UTILIDAD BRUTA MARGINAL</t>
  </si>
  <si>
    <t xml:space="preserve">   BONIFICACIONES</t>
  </si>
  <si>
    <t>Estructura y captura</t>
  </si>
  <si>
    <t>Servicio  a Clientes Gdes consumidores</t>
  </si>
  <si>
    <t>devolucion de equipos industria</t>
  </si>
  <si>
    <t>Bonificacion Rebate 1 %</t>
  </si>
  <si>
    <t>Bonificacion P.E</t>
  </si>
  <si>
    <t>Bonificaciones E.S (MEGASUR)</t>
  </si>
  <si>
    <t>Bonificaciones E.S (ESGES)</t>
  </si>
  <si>
    <t>Diferencias y devoluciones</t>
  </si>
  <si>
    <t>Publicidad cooperativa</t>
  </si>
  <si>
    <t>TOTAL BONIFICACIONES</t>
  </si>
  <si>
    <t xml:space="preserve">   OTROS INGRESOS</t>
  </si>
  <si>
    <t>Utilidad Otros productos(AXPRO/ DONALDSON / LTH/ LLANTAS)</t>
  </si>
  <si>
    <t>Bonificacion LTH / OMEGA</t>
  </si>
  <si>
    <t>Rebates  Donaldson</t>
  </si>
  <si>
    <t xml:space="preserve"> TOTAL OTROS INGRESOS</t>
  </si>
  <si>
    <t>UTILIDAD BRUTA TOTAL</t>
  </si>
  <si>
    <t xml:space="preserve">   GASTOS DE OPERACION</t>
  </si>
  <si>
    <t>HONORARIOS Y SERV PROFESIONALES</t>
  </si>
  <si>
    <t>GASTOS SEGURIDAD SOCIAL</t>
  </si>
  <si>
    <t>OTROS GASTOS</t>
  </si>
  <si>
    <t xml:space="preserve">   TOTAL GASTOS DE OPERACIÓN</t>
  </si>
  <si>
    <t>UTILIDAD DE OPERACIÓN</t>
  </si>
  <si>
    <t>COSTO INTEGRAL DE FINANCIAMIENTO</t>
  </si>
  <si>
    <t>Gastos Financieros</t>
  </si>
  <si>
    <t>Productos financieros (4%)</t>
  </si>
  <si>
    <t>UTILIDAD ANTES DE IMPUESTO</t>
  </si>
  <si>
    <t>PTU ESTIMADA</t>
  </si>
  <si>
    <t>ISR  ESTIMADO</t>
  </si>
  <si>
    <t>UTILIDAD DEL PERIODO</t>
  </si>
  <si>
    <t>BALANCE GENERAL</t>
  </si>
  <si>
    <t>A C T I V O</t>
  </si>
  <si>
    <t xml:space="preserve">   Activo disponible</t>
  </si>
  <si>
    <t>Bancos</t>
  </si>
  <si>
    <t>SANTANDER</t>
  </si>
  <si>
    <t>HSBC</t>
  </si>
  <si>
    <t>BANORTE</t>
  </si>
  <si>
    <t>BANREGIO</t>
  </si>
  <si>
    <t xml:space="preserve">   Activo Circulante</t>
  </si>
  <si>
    <t>Clientes</t>
  </si>
  <si>
    <t>cuentas por cobrar</t>
  </si>
  <si>
    <t>Inventarios</t>
  </si>
  <si>
    <t>ACEITES</t>
  </si>
  <si>
    <t>DONALDSON</t>
  </si>
  <si>
    <t>AXPRO</t>
  </si>
  <si>
    <t>Deudores diversos</t>
  </si>
  <si>
    <t>Anticipo de Impuestos</t>
  </si>
  <si>
    <t>Rentas pagadas por anticipado</t>
  </si>
  <si>
    <t>Iva por acreditar</t>
  </si>
  <si>
    <t xml:space="preserve">   Fijo</t>
  </si>
  <si>
    <t>Mejoras Edificio</t>
  </si>
  <si>
    <t>Mobiliario y Equipo</t>
  </si>
  <si>
    <t>Equipo de Transporte</t>
  </si>
  <si>
    <t>TSURU 1</t>
  </si>
  <si>
    <t>TSURU 2</t>
  </si>
  <si>
    <t>TSURU 3</t>
  </si>
  <si>
    <t>TSURU 4</t>
  </si>
  <si>
    <t>MARCH 1</t>
  </si>
  <si>
    <t>MARCH 2</t>
  </si>
  <si>
    <t>MARCH 3</t>
  </si>
  <si>
    <t>MARCH 4</t>
  </si>
  <si>
    <t>CHEVROLET SPARK</t>
  </si>
  <si>
    <t>NISSAN CABSTAR 2014</t>
  </si>
  <si>
    <t>ISUZU ELF 300</t>
  </si>
  <si>
    <t>NV 350 NISSAN URVAN</t>
  </si>
  <si>
    <t>CAMIONETA NISSAN NP300 2015</t>
  </si>
  <si>
    <t>CAMIONETA NISSAN NP 300 2018</t>
  </si>
  <si>
    <t>Equipo de Computo</t>
  </si>
  <si>
    <t>Maquinaria y Equipo</t>
  </si>
  <si>
    <t xml:space="preserve">   Depreciaciones Acumuladas</t>
  </si>
  <si>
    <t>Dep. acumulada Mobiliario</t>
  </si>
  <si>
    <t>Dep. acumulada de Trasporte</t>
  </si>
  <si>
    <t>Dep. acumulada de Equipo de computo</t>
  </si>
  <si>
    <t>Dep. acumulada</t>
  </si>
  <si>
    <t xml:space="preserve">   Diferido</t>
  </si>
  <si>
    <t>Gasto preoperativos</t>
  </si>
  <si>
    <t>Depositos en garantía</t>
  </si>
  <si>
    <t>Seguros y fianzas</t>
  </si>
  <si>
    <t>Inversiones en Asociadas</t>
  </si>
  <si>
    <t>Permiso uso de marca</t>
  </si>
  <si>
    <t xml:space="preserve">   Total Activo</t>
  </si>
  <si>
    <t>P A S I V O</t>
  </si>
  <si>
    <t xml:space="preserve">   A Corto Plazo</t>
  </si>
  <si>
    <t>Proveedores</t>
  </si>
  <si>
    <t>MEXICANA DE LUBRICANTES</t>
  </si>
  <si>
    <t>LUBRIOR INTEGRADORA</t>
  </si>
  <si>
    <t>OIL SOLUTION</t>
  </si>
  <si>
    <t>LUB DE CALIDAD LUBRIOR</t>
  </si>
  <si>
    <t>JAIME JINES AMAT</t>
  </si>
  <si>
    <t>ARTLUX</t>
  </si>
  <si>
    <t>Acreedores diversos</t>
  </si>
  <si>
    <t>NISSAN</t>
  </si>
  <si>
    <t>FINBE BEPENSA</t>
  </si>
  <si>
    <t>Iva por trasladar</t>
  </si>
  <si>
    <t>Impuestos por pagar</t>
  </si>
  <si>
    <t>Iva por pagar</t>
  </si>
  <si>
    <t>Isr Por pagar</t>
  </si>
  <si>
    <t>PTU por pagar</t>
  </si>
  <si>
    <t>Provision de prestaciones</t>
  </si>
  <si>
    <t>Gratificaciones por pagar</t>
  </si>
  <si>
    <t>Fondo de Ahorro</t>
  </si>
  <si>
    <t>Pasivo a corto plazo</t>
  </si>
  <si>
    <t>A Largo Plazo</t>
  </si>
  <si>
    <t>Acreedores bancarios</t>
  </si>
  <si>
    <t xml:space="preserve">Provisiones Fiscales </t>
  </si>
  <si>
    <t>Provisión PTU</t>
  </si>
  <si>
    <t>Total Pasivo</t>
  </si>
  <si>
    <t>C A P I T A L</t>
  </si>
  <si>
    <t>Capital Social</t>
  </si>
  <si>
    <t>Capital suscrito no pagado</t>
  </si>
  <si>
    <t>Reserva Legal</t>
  </si>
  <si>
    <t>Resultado de Ejercicios Anteriores</t>
  </si>
  <si>
    <t>Revaluación de inventarios</t>
  </si>
  <si>
    <t>Utilidad o pérdida</t>
  </si>
  <si>
    <t xml:space="preserve">   Total Pasivo + Capital</t>
  </si>
  <si>
    <t>Verificacion</t>
  </si>
  <si>
    <t>Resultado</t>
  </si>
  <si>
    <t>Estructura</t>
  </si>
  <si>
    <t>INVENTARIOS</t>
  </si>
  <si>
    <t>PC INV/COSTO VENTAS DIARIAS</t>
  </si>
  <si>
    <t>DIAS DE CONVERSION</t>
  </si>
  <si>
    <t>CLIENTES</t>
  </si>
  <si>
    <t>CLIENTES/VENTAS DIARIAS</t>
  </si>
  <si>
    <t>DIAS DE COBRO</t>
  </si>
  <si>
    <t>PROVEEDORES</t>
  </si>
  <si>
    <t>PROVEEDORES/CTO VTA DIA</t>
  </si>
  <si>
    <t>DIAS PROVEEDOR</t>
  </si>
  <si>
    <t>DIAS DE CONVERTIR EFECTIVO</t>
  </si>
  <si>
    <t>DEBERÍA DE SER</t>
  </si>
  <si>
    <t>Fecha Inicio</t>
  </si>
  <si>
    <t>Fecha Análisis</t>
  </si>
  <si>
    <t>DIAS</t>
  </si>
  <si>
    <t>Impuestos Federales Reales</t>
  </si>
  <si>
    <t>Ptu Real</t>
  </si>
  <si>
    <t xml:space="preserve">   Total VENTAS NETAS</t>
  </si>
  <si>
    <t>Bonificaciones 2.9% Campeche</t>
  </si>
  <si>
    <t>Total Bonificaciones</t>
  </si>
  <si>
    <t xml:space="preserve">   Total GASTOS DE OPERACIÓN</t>
  </si>
  <si>
    <t>Costo Integral de Financiamiento</t>
  </si>
  <si>
    <t>Santander</t>
  </si>
  <si>
    <t>Bonificaciones por recibir</t>
  </si>
  <si>
    <t>Impuestos estatales Reales</t>
  </si>
  <si>
    <t>OBJETIVO</t>
  </si>
  <si>
    <t>UTILIDAD ANTES DE IMP</t>
  </si>
  <si>
    <t>% DE CUMPLIMIENTO</t>
  </si>
  <si>
    <t>OBJETIVO DE COBRANZA</t>
  </si>
  <si>
    <t>VENTAS ACEITES</t>
  </si>
  <si>
    <t>TOTAL VENTAS</t>
  </si>
  <si>
    <t>COBRANZA</t>
  </si>
  <si>
    <t>ALCANCES</t>
  </si>
  <si>
    <t>*****</t>
  </si>
  <si>
    <t>TOTAL DE LITRAJE MENSUAL REAL</t>
  </si>
  <si>
    <t>MONTO $</t>
  </si>
  <si>
    <t>CUMPLIMIENTO DE OBJ EN MONTO $$</t>
  </si>
  <si>
    <t>ROGER VAZQUEZ</t>
  </si>
  <si>
    <t>VTS LITROS (40%)</t>
  </si>
  <si>
    <t>VTS IMPORTE $$ (20%)</t>
  </si>
  <si>
    <t>COBRANZA (40%)</t>
  </si>
  <si>
    <t>BONO MENSUAL</t>
  </si>
  <si>
    <t>EDUARDO MARTIN</t>
  </si>
  <si>
    <t>VTS LITROS (50%)</t>
  </si>
  <si>
    <t>VTS COBRANZA(50%)</t>
  </si>
  <si>
    <t>ANTONIO UC</t>
  </si>
  <si>
    <t>VTS LITROS 50%</t>
  </si>
  <si>
    <t>COBRANZA 50%</t>
  </si>
  <si>
    <t xml:space="preserve">F-45880 CAB CHAN MARCO ANTONIO </t>
  </si>
  <si>
    <t xml:space="preserve">F-45695 RODRIGUEZ PAREDES ROMMEL </t>
  </si>
  <si>
    <t xml:space="preserve">F-44983-45119 PROVEEDORA DEL PANADERO </t>
  </si>
  <si>
    <t>F-45436-45437-45771-45772 COMERCIALIZADORA DE COMBUSTIBLES DIRAC</t>
  </si>
  <si>
    <t xml:space="preserve">F-45830 ELEIDA IDALID OSORIO CHAN </t>
  </si>
  <si>
    <t xml:space="preserve">F-44883-44884-44995-45015-45143 MAYAFLUIDS </t>
  </si>
  <si>
    <t xml:space="preserve">F-45198 REFACCIONARIA PENINSULA </t>
  </si>
  <si>
    <t xml:space="preserve">F-45852 JOSE LUIS ESPADAS GONZALEZ </t>
  </si>
  <si>
    <t xml:space="preserve">F-45796 PROYINGSA </t>
  </si>
  <si>
    <t xml:space="preserve">F-44900-44901 IES CONCRETOS </t>
  </si>
  <si>
    <t xml:space="preserve">F-45975 VERONICA DEL ROSARIO HERNANDEZ NUÑEZ </t>
  </si>
  <si>
    <t xml:space="preserve">F-45144-45376 EDUARDO MANUEL ENCALADA MONTALVO </t>
  </si>
  <si>
    <t xml:space="preserve">F-45480 COCOPESA DEL CARIBE </t>
  </si>
  <si>
    <t xml:space="preserve">F-45975-45092-45453 VERONICA DEL ROSARIO HERNANDEZ NUÑEZ </t>
  </si>
  <si>
    <t xml:space="preserve">F-45974 FLORICELDA RIVERA GARCIA </t>
  </si>
  <si>
    <t xml:space="preserve">F-44908-44918 PREFABRICADOS PRESUR </t>
  </si>
  <si>
    <t>F-44606 RECONSTRUCTORA ELECTRICA DEL SURESTE</t>
  </si>
  <si>
    <t>F-45862-45854-45849-45252-44864-44202-45257-45734-45595-4466  EFECTIVO</t>
  </si>
  <si>
    <t xml:space="preserve">F-45016  ANGEL FERNANDO PALMA CASTILLO </t>
  </si>
  <si>
    <t xml:space="preserve">F-45660 AURORA CECILIA LOPEZ VARGUEZ </t>
  </si>
  <si>
    <t>PENDIENTE NO TIENE FACTURAS</t>
  </si>
  <si>
    <t xml:space="preserve">F-44867-45004-45059-45102-44979 PRODUCTOS DE CONCRETOS PENINSULARES </t>
  </si>
  <si>
    <t xml:space="preserve">F-44934-44967-44968-44975-45011-45012 SISTEMAS DE ARQUITECTURA Y CONSTRUCCION DEL SURESTE </t>
  </si>
  <si>
    <t xml:space="preserve">F-44956 CONCRETERA DEL SURESTE </t>
  </si>
  <si>
    <t xml:space="preserve">F-45202-45203-45204-45205 COCOPESA DEL CARIBE </t>
  </si>
  <si>
    <t>F-45953 ESTRUCTURA COMERIAL INTEGRAL</t>
  </si>
  <si>
    <t xml:space="preserve">F-44762 JORGE ALBERTO TINAL TZID </t>
  </si>
  <si>
    <t xml:space="preserve">F-44696 ESTACIONES DE SERV. DEL MAYAB </t>
  </si>
  <si>
    <t xml:space="preserve">F-44680 ESTACION DE SERV. DEL MAYAB </t>
  </si>
  <si>
    <t xml:space="preserve">F-44705 NIDIA DEL ROSARIO DE FATIMA LUGO RICALDE </t>
  </si>
  <si>
    <t xml:space="preserve">F-44685 ESTACIONES DE SERV. DEL MAYAB </t>
  </si>
  <si>
    <t>F-44692 ESTACIONES DE SERV. DEL MAYAB</t>
  </si>
  <si>
    <t>F-44641 ESTACIONES DE SERV. DEL MAYAB</t>
  </si>
  <si>
    <t xml:space="preserve">F-44691 DAVID XACUR LUGO </t>
  </si>
  <si>
    <t>F-44684 ESTACIONES DE SERV. DEL MAYAB</t>
  </si>
  <si>
    <t xml:space="preserve">F-45404 COMBUSTIBLES DE TULUM Y DEL CARIBE </t>
  </si>
  <si>
    <t xml:space="preserve">F-45403 COMBUSTIBLES DE TULUM Y DEL CARIBE </t>
  </si>
  <si>
    <t xml:space="preserve">F-45398 COMBUSTIBLES DE TULUM Y DEL CARIBE </t>
  </si>
  <si>
    <t>F-45106-45107-45108-45109</t>
  </si>
  <si>
    <t xml:space="preserve">F-45551-45552-45555-45556 CARBURANTES Y LUBRICANTES DE PROGRESO </t>
  </si>
  <si>
    <t>F-45577-45572-45716-45718-45719-45308-45924-4580-45902-45903-44573 EFECTIVO</t>
  </si>
  <si>
    <t xml:space="preserve">F-44774-44999 RAUL ROBERTO PECH FIGUEROA </t>
  </si>
  <si>
    <t xml:space="preserve">F-45969 GRUPO AGROPECUARIO  GUARANI </t>
  </si>
  <si>
    <t xml:space="preserve">F-44877-44926 CORPORATIVO GL CD INDUSTRIAL </t>
  </si>
  <si>
    <t xml:space="preserve">F-44605 SERVICIOS HIDASA </t>
  </si>
  <si>
    <t xml:space="preserve">F-44862-44912-44932-44948 AT&amp;A INTERNATIONAL </t>
  </si>
  <si>
    <t xml:space="preserve">F-45539-45754 JOSE LUIS ESPADAS GONZALEZ </t>
  </si>
  <si>
    <t xml:space="preserve">F-45970 INDUSTRIAS ORDOÑEZ </t>
  </si>
  <si>
    <t xml:space="preserve">F-45122-45129-44190-45310 JOSE LUIS RENDON NOVELO </t>
  </si>
  <si>
    <t xml:space="preserve">F-44885 RODRIGO RAUL CARCAÑO MAY </t>
  </si>
  <si>
    <t>F-45221-45225 SERVICIO EL ROBLE</t>
  </si>
  <si>
    <t xml:space="preserve">F-44886 RODRIGO RAUL CARCAÑO MAY </t>
  </si>
  <si>
    <t xml:space="preserve">F-45960-45962 SERVITRANSPORTES DEL SURESTE </t>
  </si>
  <si>
    <t xml:space="preserve">F-45935-45936 SREVITRANSPORTES ERAGON </t>
  </si>
  <si>
    <t xml:space="preserve">F-45931 INGENIERIA INDUSTRIAL MAGE </t>
  </si>
  <si>
    <t xml:space="preserve">F-45440 TIENDAS DE AUTOSERVICIOS FERRETEROS DE LA PENINSULA </t>
  </si>
  <si>
    <t xml:space="preserve">F-45439 TIENDAS DE AUTOSERVICIOS FERRETEROS DE LA PENINSULA </t>
  </si>
  <si>
    <t xml:space="preserve">F-45932 CONSTRUCCIONES Y MATERIALES RAMIREZ </t>
  </si>
  <si>
    <t xml:space="preserve">F-41307 PAT CETINA EMILIO </t>
  </si>
  <si>
    <t xml:space="preserve">F-44410-44565-45164 MENA IMPORTACIONES </t>
  </si>
  <si>
    <t>F-45923  BRESCIA CASTRO SALAS</t>
  </si>
  <si>
    <t xml:space="preserve">F-45842 KYPCON INGENIERIA </t>
  </si>
  <si>
    <t xml:space="preserve">F-44820-44821-44822-44823-44829 MAQUINARIA Y SERVICIOS PROFECIONALES </t>
  </si>
  <si>
    <t xml:space="preserve">F-45865 MRT IMPORTADORA DE MAQUINARIAS </t>
  </si>
  <si>
    <t xml:space="preserve">F-44390 COSTAPURA </t>
  </si>
  <si>
    <t xml:space="preserve">F-44964-45125 MANUEL JESUS OXTE CABRERA </t>
  </si>
  <si>
    <t xml:space="preserve">F-45748-45749 MOO HUCHIM CRISTINA DEL ROSARIO </t>
  </si>
  <si>
    <t xml:space="preserve">F-45066 TECON CONCRETOS </t>
  </si>
  <si>
    <t>F-45401 RUTA MAYA EXPENDIO DE COMB. Y LUBR.</t>
  </si>
  <si>
    <t>F45413 RUTA MAYA EXPENDIO DE COMB. Y LUBR.</t>
  </si>
  <si>
    <t xml:space="preserve">F-45405 SERVICIO CARIBE </t>
  </si>
  <si>
    <t xml:space="preserve">F-45406 SERVICIO CARIBE </t>
  </si>
  <si>
    <t>F-45414 SERVICIO CVARIBE</t>
  </si>
  <si>
    <t>F-45400 RUTA MAYA EXPENDIO DE COMB. Y LUBR.</t>
  </si>
  <si>
    <t>F-45399 RUTA MAYA EXPENDIO DE COMB. Y LUB.</t>
  </si>
  <si>
    <t xml:space="preserve">F-45899 MRT IMPORTADORA DE MAQUINARIA </t>
  </si>
  <si>
    <t>F-45898 MRT IMPORTADORA DE MAQUINARIA</t>
  </si>
  <si>
    <t xml:space="preserve">F-45752 INMOVILIARIA MVC PENINSULAR </t>
  </si>
  <si>
    <t xml:space="preserve">F-44921 ARTURO PEREZ GONZALEZ </t>
  </si>
  <si>
    <t xml:space="preserve">F45637-45638 SERVICIOS LOGISTICOS DE ORIENTE </t>
  </si>
  <si>
    <t xml:space="preserve">F-45025 SAC XIB CHAAC </t>
  </si>
  <si>
    <t xml:space="preserve">F-45169 PROYECTISTAS Y ASOCIADOS DEL MAYAB </t>
  </si>
  <si>
    <t xml:space="preserve">F-45613 SELEM AGUILAR JORGE ABRAHAM </t>
  </si>
  <si>
    <t xml:space="preserve">F-44923 RIOS VENTURA JOSE LUIS </t>
  </si>
  <si>
    <t xml:space="preserve">F-44493-44494-44496-44649-44650-44651 MAYA FLUIDS </t>
  </si>
  <si>
    <t xml:space="preserve">F-45517 TECHOS INDUSTRIALES Y OBRAS CIVILES </t>
  </si>
  <si>
    <t xml:space="preserve">F-45207 SERVICIO IZAMAL </t>
  </si>
  <si>
    <t xml:space="preserve">F-45209 SERVICIO IZAMAL </t>
  </si>
  <si>
    <t xml:space="preserve">F-45881-45882-45883-45884-45885 CONSTRUCCIONES Y MATERIALES </t>
  </si>
  <si>
    <t xml:space="preserve">F-44856 LORENA BEATRIZ DORANTES RODRIGUEZ </t>
  </si>
  <si>
    <t>F-44873-45367-44690-43791-43792-44699-44118-45141-44674-43685-45261-45821-45302-45846-45491-45633-45786-45813-45814-45817-45818-45779-45519-45524-45520-45522-45523 EFECTIVO</t>
  </si>
  <si>
    <t xml:space="preserve">F-45829 CARLOS RICALDE VALDEZ </t>
  </si>
  <si>
    <t xml:space="preserve">F-44915 TANIA MELISA PACHECO MARTINEZ </t>
  </si>
  <si>
    <t xml:space="preserve">F-44898 TANIA MELISA PACHECO MARTINEZ </t>
  </si>
  <si>
    <t xml:space="preserve">F-44785-44770 HA TECH </t>
  </si>
  <si>
    <t xml:space="preserve">F-45851 GREGORIO BARRERA CORTES </t>
  </si>
  <si>
    <t xml:space="preserve">F-45135 IMPULSO PENINSULAR </t>
  </si>
  <si>
    <t xml:space="preserve">F-44809 FLOR MARIA PECH BACELIS </t>
  </si>
  <si>
    <t xml:space="preserve">F-44681-44735 DISTRIBUIDORA GARABANA DE COMBUSTIBLES Y LUBRICANTES </t>
  </si>
  <si>
    <t xml:space="preserve">F-45861CONSTRUCCIONES Y MATERIALES RAMIREZ </t>
  </si>
  <si>
    <t>F-44682-44683 MAYARLIN PABLO PABLO</t>
  </si>
  <si>
    <t xml:space="preserve">F-44974 COCOPESA DEL CARIBE </t>
  </si>
  <si>
    <t xml:space="preserve">F-45971 SERVI LIMPIA </t>
  </si>
  <si>
    <t>F-44969-44972-44973 ERRENDADORA DR</t>
  </si>
  <si>
    <t xml:space="preserve">F-45847 INFRAESTRUCTURA Y SERVICIOS ESPECIALIZADOS COETO </t>
  </si>
  <si>
    <t xml:space="preserve">F-45844 ERBANIMEX </t>
  </si>
  <si>
    <t xml:space="preserve">F-45848 CV DESARROLLADORA </t>
  </si>
  <si>
    <t xml:space="preserve">F-45841 MRT IMPORTADORA DE MAQUINARIA </t>
  </si>
  <si>
    <t xml:space="preserve">F-43464 PROMOTORA MEXICANA DE VEHICULOS </t>
  </si>
  <si>
    <t xml:space="preserve">F-45840 INDUSTRIAL CONSTRUCTOR PENINSULAR </t>
  </si>
  <si>
    <t xml:space="preserve">F-43450 MATERIALES PREFABRICADOS  DE ORIENTE </t>
  </si>
  <si>
    <t>F-45324-45325 IMPULSO ENERGETICO</t>
  </si>
  <si>
    <t>F-44981 ANDYMAQ</t>
  </si>
  <si>
    <t xml:space="preserve">F-44638 MARIO ACOSTA ROCHA </t>
  </si>
  <si>
    <t xml:space="preserve">F-44639 MARIO ACOSTA ROCHA </t>
  </si>
  <si>
    <t xml:space="preserve">F-44598 JOSE MANUEL RAMIREZ ARCEO </t>
  </si>
  <si>
    <t xml:space="preserve">F-45218 SAC XIB CHAAC </t>
  </si>
  <si>
    <t xml:space="preserve">F-43618-43619-43620-43621-43622-43623-43625-43626-43628-43629-43884-44155-44156-44223-44233-44254-44255-44256-44257-44258-44259 KYPCON INGENIEROS CIVILES </t>
  </si>
  <si>
    <t xml:space="preserve">F-45171-45172-45326-45327 PROMOTORA DE GASOLINERIAS </t>
  </si>
  <si>
    <t xml:space="preserve">F-45474 TECNOVENTAS </t>
  </si>
  <si>
    <t xml:space="preserve">F-45317 JOSE LUIS ESPADAS GONZALEZ </t>
  </si>
  <si>
    <t xml:space="preserve">F-44797 PRODUCOS DE CONCRETOS PENINSULARES </t>
  </si>
  <si>
    <t xml:space="preserve">F-44899 EXPRESO PENINSULAR </t>
  </si>
  <si>
    <t xml:space="preserve">F-45661 MAY BALAM ABRAHAM MANAHEM </t>
  </si>
  <si>
    <t xml:space="preserve">F-45507-45510-45632-45512-44747-45509-45561-45631-45508 EFECTIVO </t>
  </si>
  <si>
    <t xml:space="preserve">F-43477-43478-43479 SERVICIO RAMOS </t>
  </si>
  <si>
    <t xml:space="preserve">F-44293-44294 SERVICIO RAMOS </t>
  </si>
  <si>
    <t xml:space="preserve">F-45698-45699 MIGUEL ANGEL CAMPERO HERNANDEZ </t>
  </si>
  <si>
    <t xml:space="preserve">F-44906-44911-45047-45053 JOSE LUIS RENDON NOVELO </t>
  </si>
  <si>
    <t xml:space="preserve">F-45798 ASFALTO Y EMULCIONES PENINSULARES F-45795 CARLOS DEODOLFO CANCHE GONGORA F45793 MAGNO CAPITAL </t>
  </si>
  <si>
    <t>F-43944 JASPER AROGNO JUEREZ ARAUJO</t>
  </si>
  <si>
    <t xml:space="preserve">F-45081 CORPORATIVO MAYA ADITIVOS Y COMBUSTIBLES </t>
  </si>
  <si>
    <t>F-44434 SERVICIO METROPOLITANO CAUCEL</t>
  </si>
  <si>
    <t xml:space="preserve">F-45809 INDUSTRIAL CONSTRUCTOR PENINSULAR </t>
  </si>
  <si>
    <t xml:space="preserve">F-44435 SERVICIO METROPOLITANO CAUCEL </t>
  </si>
  <si>
    <t>F-44888 CONSTRUCCIONES Y EDIFICACIONES TECNICAS</t>
  </si>
  <si>
    <t xml:space="preserve">F-44693 LORENA BEATRIZ DORANTES RODRIGUEZ </t>
  </si>
  <si>
    <t xml:space="preserve">F-44719-44720-44721-44722 MULTISERVICIO PLAYA DEL CARMEN </t>
  </si>
  <si>
    <t xml:space="preserve">F-44723CARBURANTES DEL CARIBE </t>
  </si>
  <si>
    <t xml:space="preserve">F-43870 MOTORIDE </t>
  </si>
  <si>
    <t xml:space="preserve">F-44957-44958 MAXI CONSTRUCTORA HIDRAULICA Y MANTENIMIENTO INTEGRAL </t>
  </si>
  <si>
    <t xml:space="preserve">F-45513-45514-44971-45643-45531-45535-45650-45651-45705-45645-45649-45527-45653-45529 EFECTIVO </t>
  </si>
  <si>
    <t>F-45792 DANTE JUAREZ MARTINEZ</t>
  </si>
  <si>
    <t xml:space="preserve">F-45794 INFRAESTRUCTURA Y SERVICIOS ESPECIALIZADOS COETO </t>
  </si>
  <si>
    <t xml:space="preserve">F-44890 SELMER FERNANDO  PINO FALLA </t>
  </si>
  <si>
    <t xml:space="preserve">F-43942 CARLOS MARIO FALCON CARDENAS </t>
  </si>
  <si>
    <t xml:space="preserve">F-45769 DRILLER CIMENTACIONES </t>
  </si>
  <si>
    <t xml:space="preserve">F45614 ILEANA ECHAZARRETA VALENCIA </t>
  </si>
  <si>
    <t xml:space="preserve">F-13780-13771-13822 IMPULSORA AZUCARERA DEL TROPICO </t>
  </si>
  <si>
    <t xml:space="preserve">F-45777 HV CONSTRUYE </t>
  </si>
  <si>
    <t>F-44662 JACOBO REMPEL MARTENS</t>
  </si>
  <si>
    <t xml:space="preserve">F-44880 PERFORACIONES PENINSULARES ESPECIALIZADAS </t>
  </si>
  <si>
    <t xml:space="preserve">F-44661 GIL YAH ALEX FRANCISCO </t>
  </si>
  <si>
    <t xml:space="preserve">F-45045 MINIBUSES DEL PONIENTE </t>
  </si>
  <si>
    <t xml:space="preserve">F-45358-45360 PRETENSADOS MORELOS </t>
  </si>
  <si>
    <t>F-44919-45091 VERONICA DEL ROSARIO HERNANDEZ NUÑEZ</t>
  </si>
  <si>
    <t xml:space="preserve">F-45625 JUAN CARLOS AVILEZ GARCIA </t>
  </si>
  <si>
    <t>F-45735-45591-45570-45592-45571-45589-45585-45581-45593-45587-45594-45575-45753-45475-45476-45477-45478-45479 EFECTIVO</t>
  </si>
  <si>
    <t xml:space="preserve">F-44453-45228 COCOM OLALDE JAZMOIN DE FATIMA </t>
  </si>
  <si>
    <t xml:space="preserve">F-44985-44986 SREVICIO EL ROBLE </t>
  </si>
  <si>
    <t xml:space="preserve">F-45114-45115 SERVICIO EL ROBLE </t>
  </si>
  <si>
    <t xml:space="preserve">F-45111-45112-45113 SERVICIO EL ROBLE </t>
  </si>
  <si>
    <t xml:space="preserve">F-45028-45033-45035 SREVICIO EL ROBLE </t>
  </si>
  <si>
    <t xml:space="preserve">F-44989-44990-44991 SERVICIO EL ROBLE </t>
  </si>
  <si>
    <t xml:space="preserve">F-44987-44988 SERVICIO EL ROBLE </t>
  </si>
  <si>
    <t xml:space="preserve">F-45646 MAGNO CAPITAL F-45648 MAGNO CAPITAL F-45636 ERICK YUSSEP BARRAÑON NIETO </t>
  </si>
  <si>
    <t>F-45564-45498-45627-45565-45566-45511-45568-45569-45506 EFECTIVO</t>
  </si>
  <si>
    <t xml:space="preserve">F-45296 OPERADORA  POLLO BRUJO </t>
  </si>
  <si>
    <t>F-44389 CAMIONES Y AUTOBUSES PENINSULARES</t>
  </si>
  <si>
    <t xml:space="preserve">F-42532 ESTACION SE SERVICIO TEMOZON NORTE </t>
  </si>
  <si>
    <t>F-45548 OSIRIS YEDID CABRERA SANTINI</t>
  </si>
  <si>
    <t>F-45725 REFASO,REFACCIONARIA Y ACCESORIOS SOSA</t>
  </si>
  <si>
    <t xml:space="preserve">F-45284 TURRIZA BLANQUETO VICTOR MANUEL </t>
  </si>
  <si>
    <t>F-44711 ANGEL FERNANDO PALMA CASTILLO</t>
  </si>
  <si>
    <t>F-44965-44966-44998-45174-45175 COMERCIALIZADORA DE COMBUSTIBLES DIRAC</t>
  </si>
  <si>
    <t>F-44707-44794-45397 FROZAR</t>
  </si>
  <si>
    <t>F-45590 REFACCIONARIA CASTILLO</t>
  </si>
  <si>
    <t>F-45468-45447-45446-45518-45521-45435 EFECTIVO</t>
  </si>
  <si>
    <t xml:space="preserve">F-44445 NOEMI B. MONTERO CUEVAS </t>
  </si>
  <si>
    <t xml:space="preserve">F-45427 MARIA CRISTINA RAMIREZ COLLADO </t>
  </si>
  <si>
    <t xml:space="preserve">F-45426 AURORA CECILIA LOPEZ VARGUEZ </t>
  </si>
  <si>
    <t xml:space="preserve">F-45173 ESPADAS GONZALEZ JOSE LUIS </t>
  </si>
  <si>
    <t xml:space="preserve">F-44795 CONSTRUCORA LEIJO </t>
  </si>
  <si>
    <t xml:space="preserve">F-45039-45040-45044-45350-45351-45354-45050 TECON CONCRETOS </t>
  </si>
  <si>
    <t xml:space="preserve">F-44978-45134 MOO HUCHIN CRISTINA DEL ROSARIO </t>
  </si>
  <si>
    <t xml:space="preserve">F-45611 ELEMENTOS Y ESTRUCTURAS METALICAS </t>
  </si>
  <si>
    <t>F-45532 FLORICELDA RIVERA GARCIA</t>
  </si>
  <si>
    <t xml:space="preserve">F-45525 CONSTRUCCIONES Y MATERIALES RAMIREZ </t>
  </si>
  <si>
    <t>F-45678 FERNANDO AYOLA GALERA</t>
  </si>
  <si>
    <t xml:space="preserve">F-45060 EMPRESA GUTIERREZ </t>
  </si>
  <si>
    <t xml:space="preserve">F-44793-44768-44920 DISTRIBUIDORA GARABANA DE COMBUSTIBLES Y LUBRICANTES </t>
  </si>
  <si>
    <t xml:space="preserve">F-45554 JOSE MANUEL CORTEZ FERNANDEZ </t>
  </si>
  <si>
    <t xml:space="preserve">F-45553 GUAJARDO GARCIA HOMERO </t>
  </si>
  <si>
    <t xml:space="preserve">F-44594 BAAS SANTOS JOSE CONCEPCION </t>
  </si>
  <si>
    <t xml:space="preserve">F-44728 ADAD CRUZ SONIA </t>
  </si>
  <si>
    <t xml:space="preserve">F-44744 PCP DEL SURESTE </t>
  </si>
  <si>
    <t>F-45347-45344-45342-45345-45343-45371-45368-45369-45370-45357-45356-45337-45340-45341-45334-45335-45259 EFECTIVO</t>
  </si>
  <si>
    <t xml:space="preserve">F-43069 PROMOTORA MEXICANA DE VEHICULOS </t>
  </si>
  <si>
    <t xml:space="preserve">F-39641 LR TRITURADO </t>
  </si>
  <si>
    <t xml:space="preserve">F-45544 SERVI LIMPIA </t>
  </si>
  <si>
    <t xml:space="preserve">F-45543 SERVI LIMPIA </t>
  </si>
  <si>
    <t xml:space="preserve">F-44073-44074-44075 MAY MAY ELIAS </t>
  </si>
  <si>
    <t xml:space="preserve">F-44846-44876-44830-44831-44832-44976 COCOPESA DEL CARIBE </t>
  </si>
  <si>
    <t xml:space="preserve">F-45602 PRODUCTORA PORCINA YUCATECA </t>
  </si>
  <si>
    <t xml:space="preserve">F-43684 VAZQUEZ GONGORA MARIA EVELIA </t>
  </si>
  <si>
    <t>F-45471 MAGNO CAPITAL F-45486-45487 MANGUERAS Y CONEXIONES CTS</t>
  </si>
  <si>
    <t>F-45502-45526 CONSTRUCCIONES Y MATERIALES RAMIREZ</t>
  </si>
  <si>
    <t xml:space="preserve">F-44810-44775 CONSTRUCCIONES Y EDIFICACIONES TECNICAS </t>
  </si>
  <si>
    <t xml:space="preserve">F-44541 PRODUCTOS DE CONCRETOS PENINSULARES </t>
  </si>
  <si>
    <t>F-44760-44561-44813 PRODUCTOS DE CONCRETOS PENINSULARES</t>
  </si>
  <si>
    <t xml:space="preserve">F-44019-45680 TOMASA CORRERA SANTANA </t>
  </si>
  <si>
    <t xml:space="preserve">F-43682 ONTIVERO AVILA RAUL </t>
  </si>
  <si>
    <t>F-44799-44012-44640-44430-45285-45286-40604-44462-44461 EFECTIVO</t>
  </si>
  <si>
    <t xml:space="preserve">F43319-44482-44484-44495-44525-44526-44527-42206-42388-42481-44349 MAYA FLUIDS </t>
  </si>
  <si>
    <t xml:space="preserve">F-45387 WILIAMS ALEJANDRO CAMEJO GOMEZ </t>
  </si>
  <si>
    <t xml:space="preserve">F-45388 WILIAMS ALEJANDRO CAMEJO GOMEZ </t>
  </si>
  <si>
    <t xml:space="preserve">F-44947 LINEAS URBE </t>
  </si>
  <si>
    <t xml:space="preserve">F-45501 DISTRIBUIDORA DE MAQUINARIA DEL SUR </t>
  </si>
  <si>
    <t xml:space="preserve">F-42986-42987 JOSE ROBERTO MACARI MOLINA </t>
  </si>
  <si>
    <t xml:space="preserve">F-45346 POOT COLLI WILBERTH ANTONIO </t>
  </si>
  <si>
    <t xml:space="preserve">F-44743 VERONICA DEL ROSARIO HERNANDEZ NUÑEZ </t>
  </si>
  <si>
    <t xml:space="preserve">F-44741 VERONICA DEL ROSARIO HERNANDEZ NUÑEZ </t>
  </si>
  <si>
    <t xml:space="preserve">F-45472 JAIME GARCIA POLINA F-45451 PUBLICO EN GENERAL F-45452 ROCH CRUSHER F-45485 PUBLICO EN GENERAL </t>
  </si>
  <si>
    <t>F-44695 CARBURANTES DE YUCATAN</t>
  </si>
  <si>
    <t>F-44611MULTISERVICIOS PETROLIFEROS DE QUINTANA ROO</t>
  </si>
  <si>
    <t xml:space="preserve">F-43363-44727 AT&amp;A INTERNATIONAL </t>
  </si>
  <si>
    <t xml:space="preserve">F-44558-44559-44560 MAQUINARIA Y SERVICIOS PROFESIONALES </t>
  </si>
  <si>
    <t xml:space="preserve">F-44708 FALLA GOMEZ RAMON </t>
  </si>
  <si>
    <t>F-43979-44364-45419-45148-45269-45270-44801-45381-43555 EFECTIVO</t>
  </si>
  <si>
    <t>F-45243-45241-45246-44930-44799-43877-45278-45255-43685-43749-44047-445272-45273-45271-45245-45244-45274-45242-45268-45258-45266-45275-42265 EFCETIVO</t>
  </si>
  <si>
    <t xml:space="preserve">F-45469-45549 CV DESARROLLADORA </t>
  </si>
  <si>
    <t xml:space="preserve">F-44637 ULISES SINHUE MEDINA SUAREZ </t>
  </si>
  <si>
    <t xml:space="preserve">F-44545-44546-44713-44763-44889 ROMZA PAVIMENTACIONES </t>
  </si>
  <si>
    <t xml:space="preserve">F-41187-41291 PAT CETINA EMILIO </t>
  </si>
  <si>
    <t xml:space="preserve">F-45462-45463-45464 CONSTRUCCIONES Y MATERIALES RAMIREZ </t>
  </si>
  <si>
    <t xml:space="preserve">F-45192 MOTOSERVICIO A DOMIVILIO </t>
  </si>
  <si>
    <t xml:space="preserve">F-44663 JOSE ESQUIVEL RANGEL </t>
  </si>
  <si>
    <t xml:space="preserve">F-44506-44507 FERNANDO AVILA AYALA </t>
  </si>
  <si>
    <t xml:space="preserve">F-45438 TERRASERIAS Y CONSTRUCCIONES DE CONCRETOS </t>
  </si>
  <si>
    <t xml:space="preserve">F-44444 PECH CAHUICH NURY DEL CARMEN </t>
  </si>
  <si>
    <t xml:space="preserve">F-45391 MAYABTUN SA DE CV </t>
  </si>
  <si>
    <t xml:space="preserve">F-44391-44367 MATERIALES DE YUCATAN </t>
  </si>
  <si>
    <t xml:space="preserve">F-44840 CAMIONES Y AUTOBISES PENINSULARES </t>
  </si>
  <si>
    <t>F-45321-45353-45352-44954-44110-44579-44395-45200-45300-44203-44597 EFECTIVO</t>
  </si>
  <si>
    <t xml:space="preserve">F-43657 BICIMOTOS </t>
  </si>
  <si>
    <t xml:space="preserve">F-44414-44415-44416 COCOPESA DEL CARIBE </t>
  </si>
  <si>
    <t xml:space="preserve">F-44799 LUIS NAGEL CHEL YEH </t>
  </si>
  <si>
    <t xml:space="preserve">F-44448 CORPORATIVO GL INDUSTRIAL </t>
  </si>
  <si>
    <t xml:space="preserve">F-45428 TERRACERIA Y CONDUCCIONES DE CONCRETO </t>
  </si>
  <si>
    <t>F-44357 CIRCUITO</t>
  </si>
  <si>
    <t xml:space="preserve">F-45380-45382- ASFALTO Y EMULSIONES PENINSULARES </t>
  </si>
  <si>
    <t xml:space="preserve">F-45415 FLORICELDA RIVERA GARCIA </t>
  </si>
  <si>
    <t>F-45402 GARCIA PEÑA MANUEL IRAM</t>
  </si>
  <si>
    <t xml:space="preserve">F-44623-44707 FROZAR </t>
  </si>
  <si>
    <t>F-43590 ENVASES UNIVERSALES DE MEXICO</t>
  </si>
  <si>
    <t xml:space="preserve">F-45385 MANGUERAS Y CONEXIONES CTS </t>
  </si>
  <si>
    <t xml:space="preserve">F-44698 CERVANTE SUASTE FELIPE IDELFONSO </t>
  </si>
  <si>
    <t xml:space="preserve">F-44355-44356 REFACCIONES PENINSULA </t>
  </si>
  <si>
    <t xml:space="preserve">F-45384 ACEITES Y LUBRICANTES DE TEKAX </t>
  </si>
  <si>
    <t xml:space="preserve">F-44054 JOSE DANIEL UITZIL BALAM </t>
  </si>
  <si>
    <t>F-43871 CHAN CUA VICENTE MARTIN</t>
  </si>
  <si>
    <t>F-43465 TA 2000</t>
  </si>
  <si>
    <t xml:space="preserve">F-45976 MRT IMPORTADORA DE MAQUINARIA </t>
  </si>
  <si>
    <t xml:space="preserve">F-45378 WITON </t>
  </si>
  <si>
    <t xml:space="preserve">F-45074-45076 CONSTRUCTORA GRUPO TAPACHULA </t>
  </si>
  <si>
    <t xml:space="preserve">F-45375 DISTRIBUIDORA DE TUBOS Y ACEROS DEL SURESTE </t>
  </si>
  <si>
    <t xml:space="preserve">F-43852 CHAN MEX CONCEPCION SLFREDO </t>
  </si>
  <si>
    <t xml:space="preserve">F-45315 CONSTRUCCIONES Y MATERIALES RAMIREZ </t>
  </si>
  <si>
    <t>F45309 JORGE MARTIN ZAPATA MUÑOZ</t>
  </si>
  <si>
    <t>F-44635 PCP DEL SURESTE</t>
  </si>
  <si>
    <t>F-44090-43745-43746-43791-43776-43707-44278-44659-45249-45208-45206-45212-45210-45213-45219-45214-4216-45215-44060 EFECTIVO</t>
  </si>
  <si>
    <t>F-39793-45240-45237-45187-45194-45199-45191 EFECTIVO</t>
  </si>
  <si>
    <t>F-45149-44589-44799-44012-45161-45159-45001-44903-45003-44902-45002-44904-44345-44940 EFECTIVO</t>
  </si>
  <si>
    <t>F-43963-44791 TALLERES ALIBAL DEL STE.</t>
  </si>
  <si>
    <t xml:space="preserve">F-44509 SUPE SA DE CV </t>
  </si>
  <si>
    <t xml:space="preserve">F-45201 CARLOS RENAN RICALDE VALDEZ </t>
  </si>
  <si>
    <t xml:space="preserve">F-45266 F-OTTO DAVID CARRILLO CAMPOS </t>
  </si>
  <si>
    <t xml:space="preserve">F-43516 GRUPO BEMUS </t>
  </si>
  <si>
    <t xml:space="preserve">F-44270 EXPRESO PENINSULAR </t>
  </si>
  <si>
    <t xml:space="preserve">F-45373 RDA MEXICO </t>
  </si>
  <si>
    <t>F-45277 ZELMA KOOLER DE MEXICO</t>
  </si>
  <si>
    <t xml:space="preserve">F-44197 RIOS VENTURA JOSE LUIS </t>
  </si>
  <si>
    <t xml:space="preserve">F-44914 PROVEEDORA DEL PANADERO </t>
  </si>
  <si>
    <t xml:space="preserve">F-43683 DZUL CAN MAGDALENO </t>
  </si>
  <si>
    <t xml:space="preserve">F-45291 INDUSTRIAL CONSTRUCTOR PENINSULAR </t>
  </si>
  <si>
    <t xml:space="preserve">F-45289 SERVITRANSPORTES ERAGON </t>
  </si>
  <si>
    <t xml:space="preserve">F-44423 MEZCLAS Y EMULSIONES PROFESIONALES </t>
  </si>
  <si>
    <t>F-45288 DISTRIBUIDORA DE TUBOS Y ACERO DEL SURESTE</t>
  </si>
  <si>
    <t xml:space="preserve">F44540-44386-44478-44479 PRODUCTOS DE CONCRETOS PENINSULARES </t>
  </si>
  <si>
    <t xml:space="preserve">F-45146 INGENIERIA INDUSTRIAL MAGE </t>
  </si>
  <si>
    <t xml:space="preserve">F-45193  SCHAFFIT MOISES FAISAL MONTALVO </t>
  </si>
  <si>
    <t xml:space="preserve">F-45250 ERBANIMEX </t>
  </si>
  <si>
    <t xml:space="preserve">F-44436-44437 CARBURANTES DE YUCATAN </t>
  </si>
  <si>
    <t xml:space="preserve">F-42982 CARBURANTES DE YUATAN </t>
  </si>
  <si>
    <t xml:space="preserve">F-44290-44291 JACOBO REMPEL MARTENS </t>
  </si>
  <si>
    <t xml:space="preserve">F-44624 PROVEEDORA DEL PANADERO </t>
  </si>
  <si>
    <t xml:space="preserve">F-45186 TERRACERIAS Y CONDUCCIONES DE CONCRETOS </t>
  </si>
  <si>
    <t xml:space="preserve">F-44187 RIOS VENTURA JOSE LUIS </t>
  </si>
  <si>
    <t xml:space="preserve">F-43787 LILIANA DEL SOCORRO PACHECO MEX </t>
  </si>
  <si>
    <t>F-44279 CHAN COCOM GILMER</t>
  </si>
  <si>
    <t xml:space="preserve">F-44248-44249-44250-44252-44352-44372 COCOPESA DEL CARIBE </t>
  </si>
  <si>
    <t xml:space="preserve">F-39601 LR TRITURADOS CH REBOTADO </t>
  </si>
  <si>
    <t xml:space="preserve">F-43743-43744 ANGEL ALEXIS LARA MENA </t>
  </si>
  <si>
    <t xml:space="preserve">F-44489 TRACTOTANQUES DEL SURESTE </t>
  </si>
  <si>
    <t xml:space="preserve">F-45188 MRT IMPORTADORA DE MAQUINAS </t>
  </si>
  <si>
    <t xml:space="preserve">F-44213 LORENA BEATRIZ DORANTES RODRIGUEZ </t>
  </si>
  <si>
    <t xml:space="preserve">F-43639 LORENA BEATRIZ DORANTES RODRIGUEZ </t>
  </si>
  <si>
    <t xml:space="preserve">F-45158 GRUPO ANFIBIA LOGISTICA Y MANIOBRAS F-45167 CV DESARROLLADORA </t>
  </si>
  <si>
    <t>SPEI</t>
  </si>
  <si>
    <t xml:space="preserve">MEXICANA DE LUBRICANTES </t>
  </si>
  <si>
    <t xml:space="preserve">IVA COMISION </t>
  </si>
  <si>
    <t xml:space="preserve">F-43919-44059 CHAY MOO MARIA ROSALIA </t>
  </si>
  <si>
    <t xml:space="preserve">REPUESTO DE TOKEN </t>
  </si>
  <si>
    <t xml:space="preserve">F-44427-44428-44429 DIB ECHALAZ GLORIA NAZAREN </t>
  </si>
  <si>
    <t xml:space="preserve">F-44882 PERFORACIONES PENINSULARES ESPECIALIZADAS </t>
  </si>
  <si>
    <t>PAGO DE MEMB.PAQUETE T2</t>
  </si>
  <si>
    <t xml:space="preserve">F-45163 SERVITRANSPORTES ERAGON </t>
  </si>
  <si>
    <t>LINCOLN RODRIGO PALMA BARAHONA</t>
  </si>
  <si>
    <t xml:space="preserve">F-43263-44161-44574 SUN LIFT </t>
  </si>
  <si>
    <t>PROYECTOS INMOBILIAROS DE LA PENINSULA</t>
  </si>
  <si>
    <t xml:space="preserve">F-45162 SERVITRANSPORTES DEL SURSTE </t>
  </si>
  <si>
    <t>HEWLETT PACKARD OPERATIONS MEXICO</t>
  </si>
  <si>
    <t xml:space="preserve">F-43658 JORGE CHAVEZ GOMEZ </t>
  </si>
  <si>
    <t>TRANSFERENCIA ENTRE BANCOS (ACEITES Y LUBRICANTES DIRAC)</t>
  </si>
  <si>
    <t xml:space="preserve">F-43510 TOMASA CORREA SANTANA </t>
  </si>
  <si>
    <t>F-44963-45014-43018-45118-45117-45080-45101-45100-45104-45088-45096-45093-45128-45095 EFECTIVO</t>
  </si>
  <si>
    <t xml:space="preserve">PENDIENTES DE NOMINA </t>
  </si>
  <si>
    <t xml:space="preserve">F-44486 GRUPO ANGEBECO S DE RL DE CV </t>
  </si>
  <si>
    <t xml:space="preserve">F-44792 COMERCIALIZADORA DE COMBUSTIBLES DIRAC </t>
  </si>
  <si>
    <t xml:space="preserve">F-44566-44610 GRUPO SILCA PENINSULAR </t>
  </si>
  <si>
    <t>REF</t>
  </si>
  <si>
    <t xml:space="preserve">COMISION POR DEPOSITOS </t>
  </si>
  <si>
    <t xml:space="preserve">F-40604 RAMON EMILIO ALCOCER CIERRA </t>
  </si>
  <si>
    <t>ANTICIPO DE VIATICOS JAELY CABALLERO PALOMO</t>
  </si>
  <si>
    <t>F-45017 ANGEL FERNANDO PALMA CASTILLO</t>
  </si>
  <si>
    <t xml:space="preserve">VIATCOS UC NAH ELEAZAR ANTONIO </t>
  </si>
  <si>
    <t xml:space="preserve">F-44500-44501 PETROQUIMICA DE LA PENINSULA </t>
  </si>
  <si>
    <t>NOMINA DE 30 DE ENERO 2023</t>
  </si>
  <si>
    <t xml:space="preserve">F-44512-44522-44523 RODCOM </t>
  </si>
  <si>
    <t xml:space="preserve">F-44515-44516-44517-44518-44519-44520-44521 SC PETROQUIMICA </t>
  </si>
  <si>
    <t xml:space="preserve">COMISION DEL PAGO CON TARJETA </t>
  </si>
  <si>
    <t xml:space="preserve">F-44511-44514 CR PETROQUIMICA DE YUCATAN </t>
  </si>
  <si>
    <t xml:space="preserve">MEGASUR </t>
  </si>
  <si>
    <t>F-45138 MAGNO CAPITAL</t>
  </si>
  <si>
    <t>LUBRIOL INTEGRADORA DIRAC</t>
  </si>
  <si>
    <t xml:space="preserve">F-44815 TRANSPORTACION CARRETERA </t>
  </si>
  <si>
    <t>F-44021 LIZAMA SANTOYO LEYDI AMANDA</t>
  </si>
  <si>
    <t xml:space="preserve">F-44457 FABELA AGUILERA VICTOR MARIO </t>
  </si>
  <si>
    <t xml:space="preserve">F-44463 FABELA AGUILERA VICTOR MARIO </t>
  </si>
  <si>
    <t xml:space="preserve">PRESTAMO VAZQUEZ PEREZ ALBERTO MANUEL </t>
  </si>
  <si>
    <t xml:space="preserve">F-44827 ANGEL FERNANDO PALMA CASTILLO </t>
  </si>
  <si>
    <t xml:space="preserve">F-43983 MAYA FLUIDS </t>
  </si>
  <si>
    <t xml:space="preserve">F-43612 FLOR MARIA PECH BACELIS </t>
  </si>
  <si>
    <t>VIATICOS CAMPECHE (JAELY CABALLERO )</t>
  </si>
  <si>
    <t xml:space="preserve">F-45390 INGENIARIA INSTALACIONES HIDRONEUMATICAS ELECTRICAS Y MONTAJES </t>
  </si>
  <si>
    <t xml:space="preserve">REFACCINES PARA CONSTRUCCIONES DEL NORTE </t>
  </si>
  <si>
    <t xml:space="preserve">F-44408-44623 FROZAR </t>
  </si>
  <si>
    <t xml:space="preserve">F-44409 PROYECTISTAS ASOCIADOS DEL MAYAB </t>
  </si>
  <si>
    <t xml:space="preserve">F-43589-43611 INFRAESTRUCTURA  Y EDIFICACIONES DEL SURESTE </t>
  </si>
  <si>
    <t xml:space="preserve">F-43740-43741-43742 ANGEL ALEXIS LARA MENA </t>
  </si>
  <si>
    <t xml:space="preserve">F-44333-44339 CORPORATIVO GL CD INDUSTRIAL </t>
  </si>
  <si>
    <t xml:space="preserve">F-45136 SERVITRASPORTES DEL SURESTE </t>
  </si>
  <si>
    <t>UC CHAN ELEAZAR ANTONIO ( VIATICOS  )</t>
  </si>
  <si>
    <t>F-44061-43920-44057-44058-45021-45024-43126-44453-44455-44060-45058-45057-45056-43923-38869-44799-44011 EFECTIVO</t>
  </si>
  <si>
    <t>UC CHAN ELEAZAR ANTONIO ( PLACAS VAN CAMPECHE )</t>
  </si>
  <si>
    <t xml:space="preserve">F-45070 CARLOS RICALDE VALDEZ </t>
  </si>
  <si>
    <t xml:space="preserve">F-42942 CARLOS MARIO FALCON CARDENAS </t>
  </si>
  <si>
    <t>F-43132-43133 TA 200</t>
  </si>
  <si>
    <t xml:space="preserve">F-43958 KEB HEREDIA REYES CONCEPCION </t>
  </si>
  <si>
    <t>DOM</t>
  </si>
  <si>
    <t xml:space="preserve">F-45124 GRUPO AGROPECUARIO GUARANI </t>
  </si>
  <si>
    <t xml:space="preserve">F-44325-44326-44327-44332-44341 MAQUINARIA Y SERVICIOS PROFESIONALES </t>
  </si>
  <si>
    <t xml:space="preserve">F-45079 ROCK CRUSHERS F-45084 CHAGAL GONZALEZ FREDDY </t>
  </si>
  <si>
    <t>QUINTAL PEREZ DAVID RICARDO ( OTROS PAGOS )</t>
  </si>
  <si>
    <t xml:space="preserve">F-43364 RODRIGO SOLIS RODRIGO </t>
  </si>
  <si>
    <t xml:space="preserve">F-45133 TERRACERIA Y CONDUCCION DE CONCRETO </t>
  </si>
  <si>
    <t>F-45072 MRT IMPORTADORA DE MAQUINARIA</t>
  </si>
  <si>
    <t xml:space="preserve">F-43781 ESTACION DE SERVICIO DEL MAYAB </t>
  </si>
  <si>
    <t xml:space="preserve">F-44510 SUPE SA DE CV </t>
  </si>
  <si>
    <t xml:space="preserve">F-43183 TOMASA CORREA SATANA </t>
  </si>
  <si>
    <t xml:space="preserve">RADIOMOVIL DIPSA SA DE CV </t>
  </si>
  <si>
    <t xml:space="preserve">F-43148 TIMASA CORREA SANTANA </t>
  </si>
  <si>
    <t xml:space="preserve">SI VALE MEXICO </t>
  </si>
  <si>
    <t>F-45064-450065 MAYABTUN</t>
  </si>
  <si>
    <t>F-44878-4339-44076-44012-38450-44358-44359-44026-44056-43809-44461-44027-45038-45037-45036-45034-45032-45031-45030-45029-45027-45026-45006-45018-43262 EFECTIVO</t>
  </si>
  <si>
    <t xml:space="preserve">F-44145 ENLACES TURISTICOS TETIZ </t>
  </si>
  <si>
    <t xml:space="preserve">F-44020 BAEZA ARGAEZ EIZER JESUS </t>
  </si>
  <si>
    <t xml:space="preserve">VIATICOS DE UC CHAN ELEAZAR ANTONIO </t>
  </si>
  <si>
    <t>MARJOS INGENIERIA S DE RL DE CV</t>
  </si>
  <si>
    <t>F-44130 PLAFONES Y ACABADOS DEL SURESTE</t>
  </si>
  <si>
    <t>MARTIN SOLIS EDUARDO DE JESUS (OTROS PAGOS )</t>
  </si>
  <si>
    <t>F-45067 EMPAQUES MAYAN</t>
  </si>
  <si>
    <t xml:space="preserve">F-43793 LOPEZ HERRERA CRISTIAN FAUSTINO </t>
  </si>
  <si>
    <t>F-42928 HACIENDA THUL SPR</t>
  </si>
  <si>
    <t xml:space="preserve">F-44305-44369 COMERCIALIZADORA GELOP </t>
  </si>
  <si>
    <t xml:space="preserve">LUBRIOR INTEGRADORA </t>
  </si>
  <si>
    <t xml:space="preserve">F-45061-45062 TERRACERIAS Y CONSTRUCCIONES DE CONCRETOS </t>
  </si>
  <si>
    <t>PAGO DE NOMINA ( 15 DE ENERO DEL 2023)</t>
  </si>
  <si>
    <t xml:space="preserve">F44253 MATERIALES Y TRITURADOS DE TIZIMIN </t>
  </si>
  <si>
    <t xml:space="preserve">F-45055 M.G. ELECTROMECANICOS  DEL SURESTE </t>
  </si>
  <si>
    <t>F-27110 MAQUINARIA KAMBUL</t>
  </si>
  <si>
    <t xml:space="preserve">F-44211 CONCRETERA DEL SURESTE </t>
  </si>
  <si>
    <t xml:space="preserve">PAGO VIVIENDA </t>
  </si>
  <si>
    <t xml:space="preserve">F-45052 INDUSTRIAL CONSTRUCTOR PENINSULAR </t>
  </si>
  <si>
    <t>PAGO DEL IMSS</t>
  </si>
  <si>
    <t xml:space="preserve">F-45063 TALLERES Y TRANSPORTES </t>
  </si>
  <si>
    <t xml:space="preserve">CHEQUE REBOTADO </t>
  </si>
  <si>
    <t>F-43887 JR ENVASE Y PLATICOS DEL  STE.</t>
  </si>
  <si>
    <t xml:space="preserve">F-45020 PABLO CESAR ESTRELLA LIZAMA </t>
  </si>
  <si>
    <t xml:space="preserve">F-45005 MAGNO CAPITAL </t>
  </si>
  <si>
    <t xml:space="preserve">F45048 GRUPO  CONVERTIDORA DE PAPEL </t>
  </si>
  <si>
    <t xml:space="preserve">PAGO SEGURO PYME </t>
  </si>
  <si>
    <t xml:space="preserve">F-43821 BAAS SANTO JOSE CONCEPCION </t>
  </si>
  <si>
    <t xml:space="preserve">INTERES DE CREDITO </t>
  </si>
  <si>
    <t xml:space="preserve">F-45019 ILEANA ECHAZARRETA VALENCIA </t>
  </si>
  <si>
    <t xml:space="preserve">CREDITO DE SANTANDER </t>
  </si>
  <si>
    <t xml:space="preserve">F-45010 GACOMX DESARROLLADORES DEL SURESTE </t>
  </si>
  <si>
    <t xml:space="preserve">LINCONL RODRIGO PALMA BARAHONA </t>
  </si>
  <si>
    <t>F-43272-43273-43274 ENLACES TURISTICOS TETIZ</t>
  </si>
  <si>
    <t>F-45013 BRESCIA CASTRO SALA</t>
  </si>
  <si>
    <t xml:space="preserve">F-43715 RAUL ROBERTO CARDEÑA VILLANUEVA </t>
  </si>
  <si>
    <t xml:space="preserve">F-45008 SERVI-LIMPIA </t>
  </si>
  <si>
    <t>F-43382 MAYARLIN PABLO PABLO</t>
  </si>
  <si>
    <t xml:space="preserve">MEXINE EVENTOS SA DE VC </t>
  </si>
  <si>
    <t>F-43704-43710 JACOBO REMPEL MARTENS</t>
  </si>
  <si>
    <t xml:space="preserve">JAIME GINES IGNACIO AMAT DORANTES </t>
  </si>
  <si>
    <t>F-44996 MERLY STPHANIE PEÑA MARIN</t>
  </si>
  <si>
    <t xml:space="preserve">F-44300-44302-44314 SERVICIO EL ROBLE </t>
  </si>
  <si>
    <t xml:space="preserve">F-44398-44399 SERVICIO EL ROBLE </t>
  </si>
  <si>
    <t xml:space="preserve">F-44215 PROVEEDORA DEL PANADERO </t>
  </si>
  <si>
    <t xml:space="preserve">F-43886 LUCELLY BEATRIZ CANUL UICAB </t>
  </si>
  <si>
    <t>PAGO ABC LEASING</t>
  </si>
  <si>
    <t xml:space="preserve">F-43311-43541-43582 PLAFONES Y ACABADOS DEL SURESTE </t>
  </si>
  <si>
    <t xml:space="preserve">F-44961 MAGNO CAPITAL </t>
  </si>
  <si>
    <t>PAGOS DE VIATICOS DE UC NAH ELEAZAR ANTONIO</t>
  </si>
  <si>
    <t xml:space="preserve">F-43682 RAUL ONTIVEROS AVILA </t>
  </si>
  <si>
    <t xml:space="preserve">PAGO DE VIATICOS DE UC NAH ELEAZAR ANTONIO </t>
  </si>
  <si>
    <t>F-44554-44587-44655-44704-44790-44806-44942 MANUEL OXTE CABRERA F-44946 GRUPO ANFIBIA LOG. Y MANT. Y MANI.</t>
  </si>
  <si>
    <t xml:space="preserve">F-44157-44229-44230 ARTURO PEREZ GONZALEZ </t>
  </si>
  <si>
    <t xml:space="preserve">CUOTA AFILIACION TERMINAL </t>
  </si>
  <si>
    <t xml:space="preserve">F-44982 IVAN ANTONIO MOO CHAN </t>
  </si>
  <si>
    <t xml:space="preserve">F-44465 FERNANDO AVILA AYALA </t>
  </si>
  <si>
    <t xml:space="preserve">F-44706 INMOBILIARIA MVC PENINSULAR </t>
  </si>
  <si>
    <t>F-44875 SAC XIB CHAAC</t>
  </si>
  <si>
    <t xml:space="preserve">PRUEBA </t>
  </si>
  <si>
    <t>RETENCION ISR</t>
  </si>
  <si>
    <t xml:space="preserve">SALDO INICIAL DEL MES </t>
  </si>
  <si>
    <t>CHEQUE</t>
  </si>
  <si>
    <t>DEPOSITOS</t>
  </si>
  <si>
    <t>BANCOS</t>
  </si>
  <si>
    <t>DE</t>
  </si>
  <si>
    <t>C    O    N    C    E    P    T    O</t>
  </si>
  <si>
    <t>H</t>
  </si>
  <si>
    <t>NUM.</t>
  </si>
  <si>
    <t>ENERO 2023</t>
  </si>
  <si>
    <t>CONCILIACION SANTANDER</t>
  </si>
  <si>
    <t>ACEITES Y LUBRICANTES DIRAC S.A. DE C.V.</t>
  </si>
  <si>
    <t>F.13691 - ZACARIAS CHAN ROSA ISELA</t>
  </si>
  <si>
    <t>F.13865 - ASOCIADOS Y SUCESORES MOYCRUZ S.A. DE C.V.</t>
  </si>
  <si>
    <t>F.13995,13998,13971,13972,14002 - EFECTIVO</t>
  </si>
  <si>
    <t>F.13829,13830 - AGROSERVICIOS LA TRINIDAD</t>
  </si>
  <si>
    <t>F.13497 - DAVID BANMAN WALL</t>
  </si>
  <si>
    <t>F.13746 - EL VALLE TEMPORAL</t>
  </si>
  <si>
    <t>F.13861,13944 -ASOCIADOS Y SUCESORES MOYCRUZ S.A. DE C.V.</t>
  </si>
  <si>
    <t>F.13783 - JOSE ANTONIO ESTRELLA CHUC</t>
  </si>
  <si>
    <t>F.13297 - OMAR VIDAL HUERTA</t>
  </si>
  <si>
    <t>F.13834 - DAVID CHAN GAMEZ</t>
  </si>
  <si>
    <t>F.13412 - PRODUCTORES LOS CHENES</t>
  </si>
  <si>
    <t>F.13924 - WILBERT GODOY GARCIA</t>
  </si>
  <si>
    <t>F.13657 - NICOLAS ANTONIO POOL POOT</t>
  </si>
  <si>
    <t>F.13868 - MIGUEL ANGEL CHABLE KANTUN</t>
  </si>
  <si>
    <t>F.13672 - HIELO SAN BARTOLO S.A. DE C.V.</t>
  </si>
  <si>
    <t>F.13869 - HIELO SAN BARTOLO S.A. DE C.V.</t>
  </si>
  <si>
    <t xml:space="preserve">F.13593,13639,13642,13643,13644,13645,13646 - ADMINISTRACION DE ESTACIONES  DEL SURESTE </t>
  </si>
  <si>
    <t>F13525,13526,13527,13537,13538,13545,13546,13547,13552,13555,13557,13560,13561,13563,13574,13575,13576,13577,13581,13582,13583,13591,13594,13608,13610,13622,13624,13636,13637,13638,13640,13647,13648,13659,13661,13664,13665,13669,44388 - E.S.G.E.S.</t>
  </si>
  <si>
    <t>13580 - COMBUSTIBLES LUGO</t>
  </si>
  <si>
    <t>F.13860 - INDUSTRIALIZADORA CALIZA, S.A. DE C.V.</t>
  </si>
  <si>
    <t>F.13830 - AGROSERVICIOS LA TRINIDAD SPR DE RL</t>
  </si>
  <si>
    <t>F.13996 - GRUPO DE ESPECIALISTAS TERRACEROS</t>
  </si>
  <si>
    <t>F.13747 - REPRESENTACIONES ALDO DE CAMPECHE S.A. DE C.V.</t>
  </si>
  <si>
    <t>F13760,13857,13716,13447,13448,13568,13569,13775,13620,13853,13851,13948,13947,13945,13430,13916 - EFECTIVO</t>
  </si>
  <si>
    <t>F.13495 - KATHARINA FRIESSEN FRIESSEN (FUE REBOTADO)</t>
  </si>
  <si>
    <t>F.13733 - NILVIA MAY CANCHE</t>
  </si>
  <si>
    <t>F.13738 - MARIA DEL ROSARIO CAHUN CEN</t>
  </si>
  <si>
    <t>F.13915 - JUAN PABLO FLORES SULUB</t>
  </si>
  <si>
    <t>F.13918 - MOTO REFACCIONARIA ALFARO</t>
  </si>
  <si>
    <t>F.13848 - JOSE MIGUEL HERNANDEZ</t>
  </si>
  <si>
    <t>F.13468 - GUADALUPE FERNANDO URIBE SIERRA</t>
  </si>
  <si>
    <t>FR.13931,13932,13933 -  RAFAEL RAMIREZ ROSADO</t>
  </si>
  <si>
    <t>F.13925 - CEYDI NAYELI CAAMAL</t>
  </si>
  <si>
    <t>F.13966,13956,13950,13961,13964 - EFECTIVO</t>
  </si>
  <si>
    <t>F.13967 - MARIO ALBERTO CORTES RINCON</t>
  </si>
  <si>
    <t>F.13923,13962 - EFECTIVO</t>
  </si>
  <si>
    <t>F.13717 - AMANTINA UC PAREDES</t>
  </si>
  <si>
    <t>F.13628 - EDGAR GABRIEL FLORES GUTIERREZ</t>
  </si>
  <si>
    <t>F.13707,13735 -  NORMA ARACELI VARGAS CABELLO</t>
  </si>
  <si>
    <t>F.13656 - NICOLAS ANTONIO POOL POOT</t>
  </si>
  <si>
    <t>F.13935 - MARIA DEL REFUGIO PRIETO HERNANDEZ</t>
  </si>
  <si>
    <t>F.13920,13921 - MARTHA ALICIA HERRERA MENDEZ</t>
  </si>
  <si>
    <t xml:space="preserve">F.13904 - MIGUEL ANGEL CHABLE KANTUN </t>
  </si>
  <si>
    <t>F.13954 - MARIO ALBERTO CORTES RINCON</t>
  </si>
  <si>
    <t>F.13478,13480,13482,13550,13562,13564,44168 - ADMINISTRACION DE ESTACIONES DEL SURESTE</t>
  </si>
  <si>
    <t>F.44312 - E.S.G.E.S.</t>
  </si>
  <si>
    <t>F.13327,13336,13337,13339,13340,13341,13371,13428,13429,13458,13471,13512,13513,13514,13515,13516,13517,13518,13519,13520,13521,13522,13523,13535,13536,13539,13540,13541,13549,13551,13553,13554,13556,13559,13565,13571,13572,43729,44119 - E.S.G.E.S.</t>
  </si>
  <si>
    <t>F.13919 - BEATRIZ ADRIANA PEREZ FUENTES</t>
  </si>
  <si>
    <t>F.13597 - MARIO ALBERTO CEH CAMARA</t>
  </si>
  <si>
    <t>F.13596  - CAMARA ZURITA MARIA ISABEL</t>
  </si>
  <si>
    <t>F.13760,13391,13617,13716,13447,13756,13774,13775,13430,13852 - EFECTIVO</t>
  </si>
  <si>
    <t>F.13784 - CARLOS OLVERA ALEGRIA</t>
  </si>
  <si>
    <t>F.13782 - VICTOR ROSADO CORDOBA</t>
  </si>
  <si>
    <t>F.13753 - CELIA CHAN DZUL</t>
  </si>
  <si>
    <t>F.13086 - ABRAM BARTSCH DUECK</t>
  </si>
  <si>
    <t>F.13745,13666,13667 - AGROSERVICIOS LA TRINIDAD</t>
  </si>
  <si>
    <t>F.13681 - NORMA ARACELI VARGAS CABELLO</t>
  </si>
  <si>
    <t>F.13324 - AHMED JOSE BURAD MENDEZ</t>
  </si>
  <si>
    <t>F.13905 - JOSE MEDINA</t>
  </si>
  <si>
    <t>F.13762 - ADDA MARIA DZIB DZUL</t>
  </si>
  <si>
    <t>F.13866 - GRUPO DE ESPECIALISTAS TERRACEROS</t>
  </si>
  <si>
    <t>F.13654,13655 - NORMA ARACELI VARGAS CABELLO</t>
  </si>
  <si>
    <t>CHEQUE DEVUELTO -F.13495</t>
  </si>
  <si>
    <t>F.13832,13833,13847 - EFECTIVO</t>
  </si>
  <si>
    <t>F.13901,13902 - PATRICIA - MOBILIARIO PUZA</t>
  </si>
  <si>
    <t>F.13380 - COMBUSTIBLES LUGO S.A. DE C.V.</t>
  </si>
  <si>
    <t>F.13265,13266,13270,13274,13277,13278,13283,13299,13304,13305,13306,13307,13309,13311,13312,13313,13322,13323,13363,13364,13365,13366,13367,13369,13372,13373,13374,13378,13379,13381,13382,13383,13384,13406,13408,13409,13415,13453,13454,13455,13479,13489,13491,13505,13506,13507,13508,13509,13511,43424,43694 - E.S.G.E.S.</t>
  </si>
  <si>
    <t>F.43730 - E.S.G.E.S.</t>
  </si>
  <si>
    <t>F.13867 - CONSTRUCCIONES OSPOVER S.A. DE C.V.</t>
  </si>
  <si>
    <t>F.13846,13859 - EFECTIVO</t>
  </si>
  <si>
    <t>F.13821 - MANUEL CENTENO GONZALEZ</t>
  </si>
  <si>
    <t>F.13356 - CONTROL GAS KALA</t>
  </si>
  <si>
    <t>F.13528 - YECENIA LEDER BARAHONA</t>
  </si>
  <si>
    <t>F.13845 - GRUPO DE ESPECIALISTAS TERRACEROS</t>
  </si>
  <si>
    <t>SALVADOR OROZCO  TAPIA</t>
  </si>
  <si>
    <t>F.13837 - JOSE MEDINA</t>
  </si>
  <si>
    <t>MEXICANA DE LUBRICANTES S.A. DE C.V.</t>
  </si>
  <si>
    <t>F.13841,13842,13843,13844 - EFECTIVO</t>
  </si>
  <si>
    <t>F.13820 - MARIBEL PALMER TUCUCH</t>
  </si>
  <si>
    <t>LLANTRAC SAPI DE C.V.</t>
  </si>
  <si>
    <t>F.13460,13391,13617,13615,13447,13568,13599,13775,13716,13617,13592,13438,13435,13806,13807,13805 - EFECTIVO</t>
  </si>
  <si>
    <t>EDGAR IGNACIO  POOT MAY</t>
  </si>
  <si>
    <t>CARGO POR PAGO DE NOMINA HSBCNET</t>
  </si>
  <si>
    <t>F.13819, 13836 -  ISAACK BUECKERT GUENTHER</t>
  </si>
  <si>
    <t>ENVASUR S.A. DE C.V.</t>
  </si>
  <si>
    <t>F.13500 - LAS PALMAS HOPELCHEN</t>
  </si>
  <si>
    <t>F.13611 - AGROSERVICIOS LA TRINIDAD</t>
  </si>
  <si>
    <t>F.13818 - MOTO REFACCIONARIA ALFARO</t>
  </si>
  <si>
    <t>DONALDSON S.A. DE C.V.</t>
  </si>
  <si>
    <t>F.13738 - MARIAL DEL ROSARIO CAHUN CEN</t>
  </si>
  <si>
    <t>SOLSINS S.A. DE C.V.</t>
  </si>
  <si>
    <t>F.13754 - CEYDI NAYELI CAAMAL</t>
  </si>
  <si>
    <t>REFACCIONARIA AUTOMOTRIZ</t>
  </si>
  <si>
    <t>F.13456 - JOSE ANTONIO ESTRELLA CHUC</t>
  </si>
  <si>
    <t>F.13715, 13776 - MAYRA ESTHER DE LA CRUZ REYES</t>
  </si>
  <si>
    <t xml:space="preserve">CHEQUE DEVUELTO </t>
  </si>
  <si>
    <t>F.45185 CONSTRUCCIONES OSPOVER</t>
  </si>
  <si>
    <t>ALMED PRODUCTOS PLASTICOS</t>
  </si>
  <si>
    <t>F.13764 - ADDA MARIA DZIB DZUL</t>
  </si>
  <si>
    <t>F.13475 - KEREN DIZ JUAREZ</t>
  </si>
  <si>
    <t>F.13785,13786,13787,13788,13789,13790,13791,13792,13793,13794,13795,13796 - EFECTIVO</t>
  </si>
  <si>
    <t>F.13599,13770 - JUVENTINO GARCIA JIMENEZ</t>
  </si>
  <si>
    <t>E.S.G.E.S.  S.A. DE C.V.</t>
  </si>
  <si>
    <t>F.13816 - CONSTRUCCIONES OSPOVER S.A. DE C.V.</t>
  </si>
  <si>
    <t>F.13267,13268,43347 - ADMINISTRACION DE ESTACIONES DEL SURESTE.</t>
  </si>
  <si>
    <t>TBC DE MEXICO S.A. DE C.V.</t>
  </si>
  <si>
    <t>F.13159,13161,13162,13163,13164,13165,13166,13173,13177,13179,13178 - E.S.E.GE.S.</t>
  </si>
  <si>
    <t>F.43346 - SERVIVIO PERIFERICO SELNAV</t>
  </si>
  <si>
    <t>F.133778 - INDUSTRIALIZADORA DE CALIZA S.A. DE C.V.</t>
  </si>
  <si>
    <t>F.13183 - COMBUSTIBLES LUGO</t>
  </si>
  <si>
    <t>F.13180,13218 - ADMINISTRACION DE ESTACIONES DEL SURESTE</t>
  </si>
  <si>
    <t>F.13104,13129,13150,13160,13181,13182,13184,13186,13190,13194,13195,13197,13198,13199,13200,13205,13218,13247,13255,13256,13258,13259,13261,13262,13263,13264,13269,13272,13275,13279,13280,13281,13282,13300,13301,13310,42963,42965,42960,43023,43141-E.S.G.E.S.</t>
  </si>
  <si>
    <t>F.13809 - MINERALES Y AGREGADOS DEL SURESTE S.A. DE C.V.</t>
  </si>
  <si>
    <t>RODICAR HIDRAHULICO DE MEX</t>
  </si>
  <si>
    <t>F.13570 - NORMA ARACELI VARGAS CABELLO</t>
  </si>
  <si>
    <t>F.13691 - ROSA ISELA ZACARIAS CHAN</t>
  </si>
  <si>
    <t>NETNM 13 ENE 23</t>
  </si>
  <si>
    <t>F.13466 - JOSE DEL CARMEN SARRICOLEA ORTEGON</t>
  </si>
  <si>
    <t>F.13421,13422,13391,13592,13716,13474,13615,13601,13689,11401,13741,10892,13599,13434,13435,13438,13430 - EFECTIVO</t>
  </si>
  <si>
    <t>F.13246 - AHMED JOSE BURAD MENDEZ</t>
  </si>
  <si>
    <t>F.13208,13298,13297 - OMAR VIDAL HUERTA</t>
  </si>
  <si>
    <t>F.44016 - MAXIMO SILVA BOJORQUEZ</t>
  </si>
  <si>
    <t>GRUPO TRES PENINSULAR S.A. DE C.V.</t>
  </si>
  <si>
    <t>F. 11058,11066,11304,11481,11485,12942 - CONSORCIO PESQUERO DEL GOLFO S.A. DE C.V.</t>
  </si>
  <si>
    <t>F.13484 - FRANCISCO ELIAS ROMELLON HERRERA</t>
  </si>
  <si>
    <t>F.13462 - FRANCISCO ELIAS ROMELLON HERRERA</t>
  </si>
  <si>
    <t>SECRETARIA DE ADMINISTRACION Y FINANZAS</t>
  </si>
  <si>
    <t>F.13768 - CONSTRUCCIONES OSPOVER S.A. DE C.V.</t>
  </si>
  <si>
    <t>GRUPO CAIMX S.A. DE C.V.</t>
  </si>
  <si>
    <t>F.13526 - SALAZAR HERNANDEZ ANASTACIO</t>
  </si>
  <si>
    <t>F.13765 - INSTITUTO NACIONAL DE ANTROPOLOGÍA E HISTORIA</t>
  </si>
  <si>
    <t>F.13767 - MANUEL GONZALEZ CENTENO</t>
  </si>
  <si>
    <t>PAGO RBB SIMPLE PM NEG</t>
  </si>
  <si>
    <t>F.13096 - HIELO Y CONGELACION DE CHAMPOTON S.A. DE C.V.</t>
  </si>
  <si>
    <t>PAGO DE AUTO TARJETA DE CREDITO</t>
  </si>
  <si>
    <t>SALDO INCIAL DEL MES</t>
  </si>
  <si>
    <t>CONCILIACION HSBC</t>
  </si>
  <si>
    <t>PIEZA</t>
  </si>
  <si>
    <t>BATERIA DE MOTO CB12A-A</t>
  </si>
  <si>
    <t>CB12A-A</t>
  </si>
  <si>
    <t>CUBETA 19 LT</t>
  </si>
  <si>
    <t>331464-Custom CI-4 Plus M SAE 15W-40 *C19</t>
  </si>
  <si>
    <t>331464</t>
  </si>
  <si>
    <t>4.00-8 TT 6 59J CHAOYANG H607</t>
  </si>
  <si>
    <t>11011270104</t>
  </si>
  <si>
    <t>TAMBOR 208 LT</t>
  </si>
  <si>
    <t>531464 -CUSTOM CI-4 PLUS M SAE 15W40</t>
  </si>
  <si>
    <t>531464</t>
  </si>
  <si>
    <t>CAJA 4 GRF 5 LT</t>
  </si>
  <si>
    <t>PREMIUM SP SAE 10W30 C-4/5LT</t>
  </si>
  <si>
    <t>10621453</t>
  </si>
  <si>
    <t>AKRON COLANT  T-208</t>
  </si>
  <si>
    <t>53056</t>
  </si>
  <si>
    <t>PREMIUM SP SAE 20W50 C-4/5LT</t>
  </si>
  <si>
    <t>10621455</t>
  </si>
  <si>
    <t>PREMIUM SP SAE 15W40 AKRON</t>
  </si>
  <si>
    <t>10621454</t>
  </si>
  <si>
    <t>3.00-18 TT 4 47P CHAOYANG H605</t>
  </si>
  <si>
    <t>11131250102</t>
  </si>
  <si>
    <t>GARRAFA 5 LT</t>
  </si>
  <si>
    <t>1529194-EXTRA FLEET DF/DF-2 SAE 50</t>
  </si>
  <si>
    <t>1529194</t>
  </si>
  <si>
    <t>CASCO INTERMEDIO</t>
  </si>
  <si>
    <t>C_INT CASCO</t>
  </si>
  <si>
    <t>CASCO EXTRA GRANDE</t>
  </si>
  <si>
    <t>C_ EGDE CASCO</t>
  </si>
  <si>
    <t>C_31 CASCO</t>
  </si>
  <si>
    <t>CASCO GRANDE</t>
  </si>
  <si>
    <t>C_GDE CASCO</t>
  </si>
  <si>
    <t>ACUMULADOR TIPO 135 23P 12V</t>
  </si>
  <si>
    <t>135D CBI 4D</t>
  </si>
  <si>
    <t>ACUMULADOR TIPO 130 LM 13P 12V</t>
  </si>
  <si>
    <t>130 LM BCI 47</t>
  </si>
  <si>
    <t>BCI 99 ACUMULADOR 129  11P 12V</t>
  </si>
  <si>
    <t>129 BCI 99</t>
  </si>
  <si>
    <t>ACUMULADOR TIPO 122 13P 12V - +</t>
  </si>
  <si>
    <t>122 INV 58 - BCI 42</t>
  </si>
  <si>
    <t>BCI 42 ACUMULADOR TIPO 121A 11P 12V REF</t>
  </si>
  <si>
    <t>121A BCI 42 560</t>
  </si>
  <si>
    <t>8D ACUMULADOR TIPO 120 29P 12V</t>
  </si>
  <si>
    <t>120  8D</t>
  </si>
  <si>
    <t>BCI 31P ACUMULADOR TIPO 118RP 21P SELLADO</t>
  </si>
  <si>
    <t>118RP 21P  31P</t>
  </si>
  <si>
    <t>BCI 31P ACUMULADOR TIPO 118RP 17P 12V</t>
  </si>
  <si>
    <t>118RP 31P</t>
  </si>
  <si>
    <t>BCI 31T ACUMULADOR TIPO 118RT 21P SELLADO</t>
  </si>
  <si>
    <t>118RT 21 BCI 31T</t>
  </si>
  <si>
    <t>BCI31T ACUMULADOR TIPO 118RT 17P  12V</t>
  </si>
  <si>
    <t>118RT  31T</t>
  </si>
  <si>
    <t>BCI 22F ACUMULADOR TIPO 117B LM 13P</t>
  </si>
  <si>
    <t>117 B LM BCI 22F</t>
  </si>
  <si>
    <t>BCI 22F N ACUMULADOR TIPO 117 9P SELLADO</t>
  </si>
  <si>
    <t>117 BCI 22F N</t>
  </si>
  <si>
    <t>BCI 24 ACUMULADOR TIPO 106 A 11P 12V REF</t>
  </si>
  <si>
    <t>106 A BCI 24</t>
  </si>
  <si>
    <t>C_CH</t>
  </si>
  <si>
    <t>BCI 42ACUMULADOR TIPO 121 8P 12V</t>
  </si>
  <si>
    <t>121-8 GRUPO 42</t>
  </si>
  <si>
    <t>BOTELLA DE 450 ML</t>
  </si>
  <si>
    <t>AKRON SUPER ARRANCADOR DE MOTOR</t>
  </si>
  <si>
    <t>9395075</t>
  </si>
  <si>
    <t>BOTELLA 946 ML</t>
  </si>
  <si>
    <t>819194-EXTRA FLEET DF/DF-2 SAE 50</t>
  </si>
  <si>
    <t>819194</t>
  </si>
  <si>
    <t>CAJA 12 BOT 946 ML</t>
  </si>
  <si>
    <t>BOTELLA</t>
  </si>
  <si>
    <t>2121461 SPITZEN SP SAE 5W-40  C/6 /1LT</t>
  </si>
  <si>
    <t>2121461</t>
  </si>
  <si>
    <t>CAJA 6 BOT 1 LT</t>
  </si>
  <si>
    <t>CAJA 12 BOT 545 ML</t>
  </si>
  <si>
    <t>AKRON LUBRICHAIN</t>
  </si>
  <si>
    <t>9395074</t>
  </si>
  <si>
    <t>P124866  FILTRO DE AIRE</t>
  </si>
  <si>
    <t>P124866</t>
  </si>
  <si>
    <t>332197 - AKRON EXTRA FLEET SERIE III DF SAE 50 C-19</t>
  </si>
  <si>
    <t>332197</t>
  </si>
  <si>
    <t>88196- MXL DF-SUPER SAE 40 C-19</t>
  </si>
  <si>
    <t>88196</t>
  </si>
  <si>
    <t>88133- MXL DF-4 SAE 20W50 C-19</t>
  </si>
  <si>
    <t>88133</t>
  </si>
  <si>
    <t>88117-MXL DF-4 SAE 15W40 C-19</t>
  </si>
  <si>
    <t>88117</t>
  </si>
  <si>
    <t>332112- OPTIMA PRESION DF SAE 25W50 CUB  19/L</t>
  </si>
  <si>
    <t>332112</t>
  </si>
  <si>
    <t>88197- DF SUPER SAE 50 CUB. /19 LTS</t>
  </si>
  <si>
    <t>88197</t>
  </si>
  <si>
    <t>LITRO</t>
  </si>
  <si>
    <t>5049 AN-NO USAR</t>
  </si>
  <si>
    <t>5049 AN</t>
  </si>
  <si>
    <t>FREELEX  ANTICONGELANTE VERDE GARRAFA 3.785 LTS</t>
  </si>
  <si>
    <t>FREE ANTICON GARRAFA</t>
  </si>
  <si>
    <t>FREELEX ANTICONGELANTE ROSA GALON DE 3.785</t>
  </si>
  <si>
    <t>FREE GALON</t>
  </si>
  <si>
    <t>FREELEX ANTICONGELANTE VERDE DE 1 LITRO</t>
  </si>
  <si>
    <t>FREE LITRO VERDE</t>
  </si>
  <si>
    <t>8121453-PREMIUM SP SAE 10W30 946 ML</t>
  </si>
  <si>
    <t>8121453</t>
  </si>
  <si>
    <t>P551025 - FILTRO DIESEL GASO</t>
  </si>
  <si>
    <t>P551025</t>
  </si>
  <si>
    <t>P614547 FILTRO DE AIRE VENTILACION</t>
  </si>
  <si>
    <t>P614547</t>
  </si>
  <si>
    <t>2121460-SPITZEN SP SAE 5W-30 C-6/1LT</t>
  </si>
  <si>
    <t>2121460</t>
  </si>
  <si>
    <t>CAJA 6 BOT 946 ML</t>
  </si>
  <si>
    <t>8121454 AKRON PREMIUM SP SAE 15W40</t>
  </si>
  <si>
    <t>8121454</t>
  </si>
  <si>
    <t>8121455 AKRON PREMIUM SP SAE 20W50 946 ML.</t>
  </si>
  <si>
    <t>8121455</t>
  </si>
  <si>
    <t>ROADSH RS618A 24.5 LINEAL N</t>
  </si>
  <si>
    <t>11R245.</t>
  </si>
  <si>
    <t>FREELEX ANTICONGELANTE GARRAFA DE 3.785 LTS. CAJA CON 6 PZS.</t>
  </si>
  <si>
    <t>FREELEX  GARRAFA</t>
  </si>
  <si>
    <t>STONETRAC14 12-16.5 STONE 14 L4 S</t>
  </si>
  <si>
    <t>12165</t>
  </si>
  <si>
    <t>P634517-FILTRO DE AIRE PRIMARIO</t>
  </si>
  <si>
    <t>P634517</t>
  </si>
  <si>
    <t>P781098 FILTRO DE AIRE RADIAL</t>
  </si>
  <si>
    <t>P781098</t>
  </si>
  <si>
    <t>P781102 FILTRO DE AIRE RADIAL</t>
  </si>
  <si>
    <t>P781102</t>
  </si>
  <si>
    <t>P565243 FILTRO HIDRÁULICO</t>
  </si>
  <si>
    <t>P565243</t>
  </si>
  <si>
    <t>P564425 FILTRO HIDRÁULICO</t>
  </si>
  <si>
    <t>P564425</t>
  </si>
  <si>
    <t>C045001 FILTRO DE AIRE PRIMARIO</t>
  </si>
  <si>
    <t>C045001</t>
  </si>
  <si>
    <t>P573354 FILTRO HIDRÁULICO</t>
  </si>
  <si>
    <t>P573354</t>
  </si>
  <si>
    <t>P167162 FILTRO HIDRÁULICO</t>
  </si>
  <si>
    <t>P167162</t>
  </si>
  <si>
    <t>P628355 FILTRO DE AIRE</t>
  </si>
  <si>
    <t>P628355</t>
  </si>
  <si>
    <t>P502477 FILTRO DE ACEITE</t>
  </si>
  <si>
    <t>P502477</t>
  </si>
  <si>
    <t>P502478 FILTRO GASOLINA</t>
  </si>
  <si>
    <t>P502478</t>
  </si>
  <si>
    <t>P502479 FILTRO DE GASOLINA</t>
  </si>
  <si>
    <t>P502479</t>
  </si>
  <si>
    <t>P578571 - FILTRO DE ACEITE</t>
  </si>
  <si>
    <t>P578571</t>
  </si>
  <si>
    <t>P550597 FILTRO DE ACEITE</t>
  </si>
  <si>
    <t>P550597</t>
  </si>
  <si>
    <t>P628328 FILTRO DE AIRE</t>
  </si>
  <si>
    <t>P628328</t>
  </si>
  <si>
    <t>P634451  FILTRO DE AIRE</t>
  </si>
  <si>
    <t>P634451</t>
  </si>
  <si>
    <t>CAJA 12 PZA</t>
  </si>
  <si>
    <t>AXP-LCAR-540M LIMPIADOR DE CARBURADOR</t>
  </si>
  <si>
    <t>AXP-LCAR-540M</t>
  </si>
  <si>
    <t>54752 TECNOL C-250 T-208</t>
  </si>
  <si>
    <t>54752</t>
  </si>
  <si>
    <t>P564424- FILTRO HIDRAULICO</t>
  </si>
  <si>
    <t>P564424</t>
  </si>
  <si>
    <t>P551850-FILTRO SEPARADOR COMB</t>
  </si>
  <si>
    <t>P551850</t>
  </si>
  <si>
    <t>P902310-FILTRO AIRE SEGURIDAD</t>
  </si>
  <si>
    <t>P902310</t>
  </si>
  <si>
    <t>P902309-FILTRO DE AIRE PRIMARIO</t>
  </si>
  <si>
    <t>P902309</t>
  </si>
  <si>
    <t>P829333-FILTRO DE AIRE</t>
  </si>
  <si>
    <t>P829333</t>
  </si>
  <si>
    <t>P829332-FILTRO AIRE</t>
  </si>
  <si>
    <t>P829332</t>
  </si>
  <si>
    <t>P828889-FILTRO DE AIRE PRIMARIO</t>
  </si>
  <si>
    <t>P828889</t>
  </si>
  <si>
    <t>P827653-FILTRO DE AIRE PRIMARIO</t>
  </si>
  <si>
    <t>P827653</t>
  </si>
  <si>
    <t>P822858-FILTRO DE AIRE</t>
  </si>
  <si>
    <t>P822858</t>
  </si>
  <si>
    <t>P822768-FILTRO AIRE</t>
  </si>
  <si>
    <t>P822768</t>
  </si>
  <si>
    <t>P785965-FILTRO DE AIRE</t>
  </si>
  <si>
    <t>P785965</t>
  </si>
  <si>
    <t>P784850-FILTRO DE AIRE</t>
  </si>
  <si>
    <t>P784850</t>
  </si>
  <si>
    <t>P782857-FILTRO AIRE</t>
  </si>
  <si>
    <t>P782857</t>
  </si>
  <si>
    <t>P782109-FILTRO DE AIRE</t>
  </si>
  <si>
    <t>P782109</t>
  </si>
  <si>
    <t>P782108-FILTRO AIRE</t>
  </si>
  <si>
    <t>P782108</t>
  </si>
  <si>
    <t>P782107-FILTRO DE AIRE</t>
  </si>
  <si>
    <t>P782107</t>
  </si>
  <si>
    <t>P782106-FILTRO DE AIRE PRIMARIO</t>
  </si>
  <si>
    <t>P782106</t>
  </si>
  <si>
    <t>P782105-FILTRO AIRE</t>
  </si>
  <si>
    <t>P782105</t>
  </si>
  <si>
    <t>P782104-FILTRO DE AIRE PRIMARIO</t>
  </si>
  <si>
    <t>P782104</t>
  </si>
  <si>
    <t>P781039-FILTRO DE AIRE PRIMARIO</t>
  </si>
  <si>
    <t>P781039</t>
  </si>
  <si>
    <t>P780523-FILTRO DE AIRE</t>
  </si>
  <si>
    <t>P780523</t>
  </si>
  <si>
    <t>P780522-FILTRO DE AIRE</t>
  </si>
  <si>
    <t>P780522</t>
  </si>
  <si>
    <t>P780030-FILTRO DE AIRE</t>
  </si>
  <si>
    <t>P780030</t>
  </si>
  <si>
    <t>P778994-FILTRO DE AIRE</t>
  </si>
  <si>
    <t>P778994</t>
  </si>
  <si>
    <t>P777869-FILTRO DE AIRE SECUNDARIO</t>
  </si>
  <si>
    <t>P777869</t>
  </si>
  <si>
    <t>P777868-FILTRO DE AIRE</t>
  </si>
  <si>
    <t>P777868</t>
  </si>
  <si>
    <t>P777639-FILTRO DE AIRE</t>
  </si>
  <si>
    <t>P777639</t>
  </si>
  <si>
    <t>P776696-FILTRO DE AIRE</t>
  </si>
  <si>
    <t>P776696</t>
  </si>
  <si>
    <t>P635335-FILTRO DE AIRE PRIMARIO</t>
  </si>
  <si>
    <t>P635335</t>
  </si>
  <si>
    <t>P633607-FILTRO DE AIRE PRIMARIO</t>
  </si>
  <si>
    <t>P633607</t>
  </si>
  <si>
    <t>P629469-FILTRO DE AIRE</t>
  </si>
  <si>
    <t>P629469</t>
  </si>
  <si>
    <t>P628327-FILTRO DE AIRE PRIMARIO</t>
  </si>
  <si>
    <t>P628327</t>
  </si>
  <si>
    <t>P622149-FILTRO DE AIRE</t>
  </si>
  <si>
    <t>P622149</t>
  </si>
  <si>
    <t>P618478-FILTRO DE AIRE CUMMINS ISX</t>
  </si>
  <si>
    <t>P618478</t>
  </si>
  <si>
    <t>P616056-FILTRO AIRE</t>
  </si>
  <si>
    <t>P616056</t>
  </si>
  <si>
    <t>P613337-FILTRO DE AIRE SEGURIDAD</t>
  </si>
  <si>
    <t>P613337</t>
  </si>
  <si>
    <t>P613336-FILTRO DE AIRE PRIMARIO</t>
  </si>
  <si>
    <t>P613336</t>
  </si>
  <si>
    <t>P613335-FILTRO AIRE</t>
  </si>
  <si>
    <t>P613335</t>
  </si>
  <si>
    <t>P613334-FILTRO AIRE</t>
  </si>
  <si>
    <t>P613334</t>
  </si>
  <si>
    <t>P609239-FILTRO DE AIRE</t>
  </si>
  <si>
    <t>P609239</t>
  </si>
  <si>
    <t>P608885-FILTRO AIRE</t>
  </si>
  <si>
    <t>P608885</t>
  </si>
  <si>
    <t>P608766-FILTRO DE AIRE</t>
  </si>
  <si>
    <t>P608766</t>
  </si>
  <si>
    <t>P608599-FILTRO DE AIRE</t>
  </si>
  <si>
    <t>P608599</t>
  </si>
  <si>
    <t>P607955-FILTRO DE AIRE</t>
  </si>
  <si>
    <t>P607955</t>
  </si>
  <si>
    <t>P607301-FILTRO AIRE</t>
  </si>
  <si>
    <t>P607301</t>
  </si>
  <si>
    <t>P606503-FILTRO DE AIRE PRIMARIO</t>
  </si>
  <si>
    <t>P606503</t>
  </si>
  <si>
    <t>P606121-FILTRO DE AIRE</t>
  </si>
  <si>
    <t>P606121</t>
  </si>
  <si>
    <t>P603232-FILTRO DE AIRE PRIMARIO MERCEDEZ 904 (KIT)</t>
  </si>
  <si>
    <t>P603232</t>
  </si>
  <si>
    <t>P577086-LUBE FILTER</t>
  </si>
  <si>
    <t>P577086</t>
  </si>
  <si>
    <t>P576918-FILTRO DE COMBUSTIBLE</t>
  </si>
  <si>
    <t>P576918</t>
  </si>
  <si>
    <t>P576047-FILTRO HIDARUILICO</t>
  </si>
  <si>
    <t>P576047</t>
  </si>
  <si>
    <t>P573481-FILTRO HIDRAULICO</t>
  </si>
  <si>
    <t>P573481</t>
  </si>
  <si>
    <t>P571271-FILTRO HIDRAULICO</t>
  </si>
  <si>
    <t>P571271</t>
  </si>
  <si>
    <t>P569206-FILTRO HIDRAULICO</t>
  </si>
  <si>
    <t>P569206</t>
  </si>
  <si>
    <t>P559740-FILTRO CARTUCHO HIDRAULICO CATERPILLAR</t>
  </si>
  <si>
    <t>P559740</t>
  </si>
  <si>
    <t>P559000-FILTRO DE ACEITE</t>
  </si>
  <si>
    <t>P559000</t>
  </si>
  <si>
    <t>P558616-FILTRO DE ACEITE 3908616</t>
  </si>
  <si>
    <t>P558616</t>
  </si>
  <si>
    <t>P558000-FILTRO SEPARADOR DE COMB.</t>
  </si>
  <si>
    <t>P558000</t>
  </si>
  <si>
    <t>P557440-FILTRO DE COMBUSTIBLE</t>
  </si>
  <si>
    <t>P557440</t>
  </si>
  <si>
    <t>P556916-FILTRO DE COMBUSTIBLE</t>
  </si>
  <si>
    <t>P556916</t>
  </si>
  <si>
    <t>P556915-FILTRO DE COMBUSTIBLE</t>
  </si>
  <si>
    <t>P556915</t>
  </si>
  <si>
    <t>P556287-FILTRO SEPARADOR DE COMB.</t>
  </si>
  <si>
    <t>P556287</t>
  </si>
  <si>
    <t>P556245-FILTRO DE COMBUSTIBLE "CDP"</t>
  </si>
  <si>
    <t>P556245</t>
  </si>
  <si>
    <t>P556064-FILTRO DE CARTUCHO HIDRAULICO</t>
  </si>
  <si>
    <t>P556064</t>
  </si>
  <si>
    <t>P556005-FILTRO HIDRAULICO</t>
  </si>
  <si>
    <t>P556005</t>
  </si>
  <si>
    <t>P555627-FILTRO SEPARADOR DE AGUA</t>
  </si>
  <si>
    <t>P555627</t>
  </si>
  <si>
    <t>P554407-FILTRO DE ACEITE</t>
  </si>
  <si>
    <t>P554407</t>
  </si>
  <si>
    <t>P554105-FILTRO DE ACEITE</t>
  </si>
  <si>
    <t>P554105</t>
  </si>
  <si>
    <t>P554071-FILTRO DE AGUA</t>
  </si>
  <si>
    <t>P554071</t>
  </si>
  <si>
    <t>P554019-FILTRO DE AGUA</t>
  </si>
  <si>
    <t>P554019</t>
  </si>
  <si>
    <t>P554005-FILTRO DE ACEITE</t>
  </si>
  <si>
    <t>P554005</t>
  </si>
  <si>
    <t>P554004-FILTRO DE ACEITE</t>
  </si>
  <si>
    <t>P554004</t>
  </si>
  <si>
    <t>P553855-FILTRO DE COMBUSTIBLE</t>
  </si>
  <si>
    <t>P553855</t>
  </si>
  <si>
    <t>P553771-FILTRO DE ACEITE</t>
  </si>
  <si>
    <t>P553771</t>
  </si>
  <si>
    <t>P553712-FILTRO DE ACEITE</t>
  </si>
  <si>
    <t>P553712</t>
  </si>
  <si>
    <t>P553201-FILTRO SEPARADOR DE AGUA</t>
  </si>
  <si>
    <t>P553201</t>
  </si>
  <si>
    <t>P553191-FILTRO ACEITE</t>
  </si>
  <si>
    <t>P553191</t>
  </si>
  <si>
    <t>P553004-FILTRO COMB</t>
  </si>
  <si>
    <t>P553004</t>
  </si>
  <si>
    <t>P553000-FILTRO DE ACEITE</t>
  </si>
  <si>
    <t>P553000</t>
  </si>
  <si>
    <t>P552603-FILTRO DE COMBUSTIBLE</t>
  </si>
  <si>
    <t>P552603</t>
  </si>
  <si>
    <t>P552200-FILTRO DE COMBUSTIBLE CUMMINS ISX</t>
  </si>
  <si>
    <t>P552200</t>
  </si>
  <si>
    <t>P552100-FILTRO DE ACEITE</t>
  </si>
  <si>
    <t>P552100</t>
  </si>
  <si>
    <t>P552074-FILTRO DE AGUA</t>
  </si>
  <si>
    <t>P552074</t>
  </si>
  <si>
    <t>P552073-FILTRO DE AGUA DETROIT</t>
  </si>
  <si>
    <t>P552073</t>
  </si>
  <si>
    <t>P552071-FILTRO DE AGUA CUMMINS N14</t>
  </si>
  <si>
    <t>P552071</t>
  </si>
  <si>
    <t>P552025-FILTRO DE ACEITE</t>
  </si>
  <si>
    <t>P552025</t>
  </si>
  <si>
    <t>P552010-FILTRO SEPARADOR DE AGUA</t>
  </si>
  <si>
    <t>P552010</t>
  </si>
  <si>
    <t>P551864-FILTRO SEPARADOR COMB.</t>
  </si>
  <si>
    <t>P551864</t>
  </si>
  <si>
    <t>P551858-FILTRO SEPARADOR</t>
  </si>
  <si>
    <t>P551858</t>
  </si>
  <si>
    <t>P551855-FUEL FILTER WATER SEPARATOR SPIN-ON</t>
  </si>
  <si>
    <t>P551855</t>
  </si>
  <si>
    <t>P551851-FILTRO SEPARADOR DE AGUA</t>
  </si>
  <si>
    <t>P551851</t>
  </si>
  <si>
    <t>P551808-FILTRO DE ACEITE</t>
  </si>
  <si>
    <t>P551808</t>
  </si>
  <si>
    <t>P551770-FILTRO DE COMBUSTIBLE</t>
  </si>
  <si>
    <t>P551770</t>
  </si>
  <si>
    <t>P551670-FILTRO DE ACEITE</t>
  </si>
  <si>
    <t>P551670</t>
  </si>
  <si>
    <t>P551551-FILTRO HIDRAULICO</t>
  </si>
  <si>
    <t>P551551</t>
  </si>
  <si>
    <t>P551435-FILTRO DE COMBUSTIBLE</t>
  </si>
  <si>
    <t>P551435</t>
  </si>
  <si>
    <t>P551434-FILTRO SEPARADOR</t>
  </si>
  <si>
    <t>P551434</t>
  </si>
  <si>
    <t>P551433-FILTRO DE COMBUSTIBLE</t>
  </si>
  <si>
    <t>P551433</t>
  </si>
  <si>
    <t>P551430-FILTRO SEPARADOR DE AGUA</t>
  </si>
  <si>
    <t>P551430</t>
  </si>
  <si>
    <t>P551427-FILTRO DE COMBUSTIBLE</t>
  </si>
  <si>
    <t>P551427</t>
  </si>
  <si>
    <t>P551426-FILTRO SEPARADOR</t>
  </si>
  <si>
    <t>P551426</t>
  </si>
  <si>
    <t>P551424-FILTRO DE COMBUSTIBLE</t>
  </si>
  <si>
    <t>P551424</t>
  </si>
  <si>
    <t>P551422-FILTRO DE COMBUSTIBLE</t>
  </si>
  <si>
    <t>P551422</t>
  </si>
  <si>
    <t>P551361-FILTRO DE COMBUSTIBLE</t>
  </si>
  <si>
    <t>P551361</t>
  </si>
  <si>
    <t>P551354-FILTRO SEPARADOR DE AGUA</t>
  </si>
  <si>
    <t>P551354</t>
  </si>
  <si>
    <t>P551348-FILTRO HIDRAULICO</t>
  </si>
  <si>
    <t>P551348</t>
  </si>
  <si>
    <t>P551343-FILTRO DE ACEITE</t>
  </si>
  <si>
    <t>P551343</t>
  </si>
  <si>
    <t>P551329-FILTRO SEPARADOR</t>
  </si>
  <si>
    <t>P551329</t>
  </si>
  <si>
    <t>P551318-FILTRO DE COMBUSTIBLE NAVISTAR DTA360</t>
  </si>
  <si>
    <t>P551318</t>
  </si>
  <si>
    <t>P551315-FILTRO DE COMBUSTIBLE</t>
  </si>
  <si>
    <t>P551315</t>
  </si>
  <si>
    <t>P551313-FILTRO DE COMB. SPINON 93 MM DIA X 174 MM HT X 1-14 CAT.</t>
  </si>
  <si>
    <t>P551313</t>
  </si>
  <si>
    <t>P551312-FILTRO DE COMBUS SPINON 93MM</t>
  </si>
  <si>
    <t>P551312</t>
  </si>
  <si>
    <t>P551311-FILTRO DE COMBUSTIBLE SPINON 93 MM DIA X 240 MM HT X1.14 CAT</t>
  </si>
  <si>
    <t>P551311</t>
  </si>
  <si>
    <t>P551124-FILTRO DE COMBUSTIBLE</t>
  </si>
  <si>
    <t>P551124</t>
  </si>
  <si>
    <t>P551103-FILTRO SEPARADOR</t>
  </si>
  <si>
    <t>P551103</t>
  </si>
  <si>
    <t>P551100-FILTRO DE ACEITE</t>
  </si>
  <si>
    <t>P551100</t>
  </si>
  <si>
    <t>P551067-FILTRO DE COMBUSTIBLE</t>
  </si>
  <si>
    <t>P551067</t>
  </si>
  <si>
    <t>P551063-FILTRO DE COMBUSTIBLE</t>
  </si>
  <si>
    <t>P551063</t>
  </si>
  <si>
    <t>P551047-FILTRO DE COMBUSTIBLE</t>
  </si>
  <si>
    <t>P551047</t>
  </si>
  <si>
    <t>P551034-FILTRO DE COMBUSTIBLE DETROIT</t>
  </si>
  <si>
    <t>P551034</t>
  </si>
  <si>
    <t>P551011-FILTRO DE COMBUSTIBLE</t>
  </si>
  <si>
    <t>P551011</t>
  </si>
  <si>
    <t>P551010-FILTRO SEPARA DE AGUA CON SENSOR CATERP</t>
  </si>
  <si>
    <t>P551010</t>
  </si>
  <si>
    <t>P551000-FILTRO DE COMBUSTIBLE</t>
  </si>
  <si>
    <t>P551000</t>
  </si>
  <si>
    <t>P550965-FILTRO DE ACEITE</t>
  </si>
  <si>
    <t>P550965</t>
  </si>
  <si>
    <t>P550963-FILTRO DE ACEITE</t>
  </si>
  <si>
    <t>P550963</t>
  </si>
  <si>
    <t>P550949-FILRO DE ACEITE CUMMINS ISX PFLRTLF</t>
  </si>
  <si>
    <t>P550949</t>
  </si>
  <si>
    <t>P550937-FILTRO SEPARADOR</t>
  </si>
  <si>
    <t>P550937</t>
  </si>
  <si>
    <t>P550932-FILTRO COMB</t>
  </si>
  <si>
    <t>P550932</t>
  </si>
  <si>
    <t>P550929-FILTRO SEPARADOR DE AGUA</t>
  </si>
  <si>
    <t>P550929</t>
  </si>
  <si>
    <t>P550920-FILTRO DE ACEITE</t>
  </si>
  <si>
    <t>P550920</t>
  </si>
  <si>
    <t>P550909-FILTRO DE ACEITE</t>
  </si>
  <si>
    <t>P550909</t>
  </si>
  <si>
    <t>P550904-FILTRO DE COMBUSTIBLE</t>
  </si>
  <si>
    <t>P550904</t>
  </si>
  <si>
    <t>P550900-FILTRO SEPARADOR DE AGUA CATERPILLAR</t>
  </si>
  <si>
    <t>P550900</t>
  </si>
  <si>
    <t>P550899-FILTRO SEPARADOR DE AGUA</t>
  </si>
  <si>
    <t>P550899</t>
  </si>
  <si>
    <t>P550881-FILTRO DE COMBUSTIBLE</t>
  </si>
  <si>
    <t>P550881</t>
  </si>
  <si>
    <t>P550880-FILTRO COMB</t>
  </si>
  <si>
    <t>P550880</t>
  </si>
  <si>
    <t>P550867-FILTRO DE AGUA</t>
  </si>
  <si>
    <t>P550867</t>
  </si>
  <si>
    <t>P550851-FUEL FILTER WATER SEPARATOR CARTRIDGE</t>
  </si>
  <si>
    <t>P550851</t>
  </si>
  <si>
    <t>P550848-FILTRO SEPARADOR</t>
  </si>
  <si>
    <t>P550848</t>
  </si>
  <si>
    <t>P550779-FILTRO DE ACEITE</t>
  </si>
  <si>
    <t>P550779</t>
  </si>
  <si>
    <t>P550777-FILTRO DE ACEITE</t>
  </si>
  <si>
    <t>P550777</t>
  </si>
  <si>
    <t>P550774-FILTRO DE COMBUSTIBLE</t>
  </si>
  <si>
    <t>P550774</t>
  </si>
  <si>
    <t>P550768-CARTUCHO DE ACEITE (KIT)</t>
  </si>
  <si>
    <t>P550768</t>
  </si>
  <si>
    <t>P550762-FILTRO DE COMBUSTIBLE</t>
  </si>
  <si>
    <t>P550762</t>
  </si>
  <si>
    <t>P550761-FILTRO DE ACEITE (KIT)</t>
  </si>
  <si>
    <t>P550761</t>
  </si>
  <si>
    <t>P550729-FILTRO SEPARADOR DE AGUA NAVISTAR DT 466</t>
  </si>
  <si>
    <t>P550729</t>
  </si>
  <si>
    <t>P550690-FILTRO DE COMBUSTIBLE</t>
  </si>
  <si>
    <t>P550690</t>
  </si>
  <si>
    <t>P550671-FILTRO DE COMBUSTIBLE</t>
  </si>
  <si>
    <t>P550671</t>
  </si>
  <si>
    <t>P550657-FILTRO DE COMBUSTIBLE SEADASO P/INTERNACIONAL 4300 MOD. 2009</t>
  </si>
  <si>
    <t>P550657</t>
  </si>
  <si>
    <t>P550632-FILTRO DE COMBUSTIBLE (KIT)</t>
  </si>
  <si>
    <t>P550632</t>
  </si>
  <si>
    <t>P550625-FILTRO PRIMARIO DE COMB. 94 MM DIA X 265 MM HT X 1-14 UNS-2B</t>
  </si>
  <si>
    <t>P550625</t>
  </si>
  <si>
    <t>P550588-FILTRO DE COMBUSTIBLE PRIMARIO</t>
  </si>
  <si>
    <t>P550588</t>
  </si>
  <si>
    <t>P550587-FILTRO DE COMBUSTIBLE</t>
  </si>
  <si>
    <t>P550587</t>
  </si>
  <si>
    <t>P550529-FILTRO COMB</t>
  </si>
  <si>
    <t>P550529</t>
  </si>
  <si>
    <t>P550487-FILTRO HIDRAULICO DE DIRECCION</t>
  </si>
  <si>
    <t>P550487</t>
  </si>
  <si>
    <t>P550467-FILTRO DE COMBUSTIBLE</t>
  </si>
  <si>
    <t>P550467</t>
  </si>
  <si>
    <t>P550463-FILTRO DE COMBUSTIBLE</t>
  </si>
  <si>
    <t>P550463</t>
  </si>
  <si>
    <t>P550440-FILTRO DE COMBUSTIBLE</t>
  </si>
  <si>
    <t>P550440</t>
  </si>
  <si>
    <t>P550428-FILTRO DE ACEITE CUMMINS FL 70</t>
  </si>
  <si>
    <t>P550428</t>
  </si>
  <si>
    <t>P550425-FILTRO DE ACEITE</t>
  </si>
  <si>
    <t>P550425</t>
  </si>
  <si>
    <t>P550422-FILTRO DE ACEITE</t>
  </si>
  <si>
    <t>P550422</t>
  </si>
  <si>
    <t>P550406-FILTRO DE ACEITE</t>
  </si>
  <si>
    <t>P550406</t>
  </si>
  <si>
    <t>P550400-FILTRO DE ACEITE</t>
  </si>
  <si>
    <t>P550400</t>
  </si>
  <si>
    <t>P550390-FILTRO DE COMBUSTIBLE</t>
  </si>
  <si>
    <t>P550390</t>
  </si>
  <si>
    <t>P550388-FILTRO HIDRAULICO</t>
  </si>
  <si>
    <t>P550388</t>
  </si>
  <si>
    <t>P550372-FILTRO DE COMBUSTIBLE</t>
  </si>
  <si>
    <t>P550372</t>
  </si>
  <si>
    <t>P550367-FILTRO DE ACEITE NAVISTAR 466 ELCT.</t>
  </si>
  <si>
    <t>P550367</t>
  </si>
  <si>
    <t>P550319-FILTRO DE ACEITE NAVISTAR DTA 360</t>
  </si>
  <si>
    <t>P550319</t>
  </si>
  <si>
    <t>P550309-FILTRO HIDRAULICO</t>
  </si>
  <si>
    <t>P550309</t>
  </si>
  <si>
    <t>P550299-FILTRO DE ACEITE</t>
  </si>
  <si>
    <t>P550299</t>
  </si>
  <si>
    <t>P550248-FILTRO DE COMBUSTIBLE</t>
  </si>
  <si>
    <t>P550248</t>
  </si>
  <si>
    <t>P550162-FILTRO DE ACEITE (**)</t>
  </si>
  <si>
    <t>P550162</t>
  </si>
  <si>
    <t>P550127-FILTRO COMB</t>
  </si>
  <si>
    <t>P550127</t>
  </si>
  <si>
    <t>P550120-FILTRO DE COMBUSTIBLE MERCEDES</t>
  </si>
  <si>
    <t>P550120</t>
  </si>
  <si>
    <t>P550106-FILTRO DE COMBUSTIBLE</t>
  </si>
  <si>
    <t>P550106</t>
  </si>
  <si>
    <t>P550105-FILTRO COMBUSTIBLE</t>
  </si>
  <si>
    <t>P550105</t>
  </si>
  <si>
    <t>P550060-FILTRO DE COMBUSTIBLE</t>
  </si>
  <si>
    <t>P550060</t>
  </si>
  <si>
    <t>P550020-FILTRO DE ACEITE</t>
  </si>
  <si>
    <t>P550020</t>
  </si>
  <si>
    <t>P540388-FILTRO DE AIRE PRIMARIO</t>
  </si>
  <si>
    <t>P540388</t>
  </si>
  <si>
    <t>P537877-FILTRO DE AIRE SECUNDARIO</t>
  </si>
  <si>
    <t>P537877</t>
  </si>
  <si>
    <t>P537876-FILTRO DE AIRE PRIMARIO</t>
  </si>
  <si>
    <t>P537876</t>
  </si>
  <si>
    <t>P536492-FILTRO AIRE</t>
  </si>
  <si>
    <t>P536492</t>
  </si>
  <si>
    <t>P536457-FILTRO AIRE</t>
  </si>
  <si>
    <t>P536457</t>
  </si>
  <si>
    <t>P534885-FILTRO DE AIRE SEGURIDAD</t>
  </si>
  <si>
    <t>P534885</t>
  </si>
  <si>
    <t>P533930-FILTRO PRIMARIO NAVISTAR</t>
  </si>
  <si>
    <t>P533930</t>
  </si>
  <si>
    <t>P533781-FILTRO DE AIRE</t>
  </si>
  <si>
    <t>P533781</t>
  </si>
  <si>
    <t>P533235-FILTRO DE AIRE PRIMARIO</t>
  </si>
  <si>
    <t>P533235</t>
  </si>
  <si>
    <t>P532966-FILTRO DE AIRE CUMMINS FL 70</t>
  </si>
  <si>
    <t>P532966</t>
  </si>
  <si>
    <t>P532510-FILTRO DE AIRE</t>
  </si>
  <si>
    <t>P532510</t>
  </si>
  <si>
    <t>P532509-FILTRO AIRE</t>
  </si>
  <si>
    <t>P532509</t>
  </si>
  <si>
    <t>P532506-FILTRO PRIMARIO RADIAL</t>
  </si>
  <si>
    <t>P532506</t>
  </si>
  <si>
    <t>P532505-FILTRO DE AIRE PRIMARIO RADIAL SEAL</t>
  </si>
  <si>
    <t>P532505</t>
  </si>
  <si>
    <t>P532504-FILTRO DE AIRE</t>
  </si>
  <si>
    <t>P532504</t>
  </si>
  <si>
    <t>P532503-FILTRO DE AIRE PRIMARIO</t>
  </si>
  <si>
    <t>P532503</t>
  </si>
  <si>
    <t>P532502-FILTRO SECUNDARIO</t>
  </si>
  <si>
    <t>P532502</t>
  </si>
  <si>
    <t>P532501-FILTRO DE AIRE PRIMARIO RADIAL SEAL CAT 6I2500</t>
  </si>
  <si>
    <t>P532501</t>
  </si>
  <si>
    <t>P532499-FILTRO DE AIRE</t>
  </si>
  <si>
    <t>P532499</t>
  </si>
  <si>
    <t>P532474-ELEMENTO DE AIRE 0.62PLT X 186MM</t>
  </si>
  <si>
    <t>P532474</t>
  </si>
  <si>
    <t>P532473-FILTRO DE AIRE PRIMARIO</t>
  </si>
  <si>
    <t>P532473</t>
  </si>
  <si>
    <t>P528206-FILTRO DE AIRE PRIMARIO</t>
  </si>
  <si>
    <t>P528206</t>
  </si>
  <si>
    <t>P527683-AIR FILTER SAFETY</t>
  </si>
  <si>
    <t>P527683</t>
  </si>
  <si>
    <t>P527682-FILTRO DE AIRE DETROIT</t>
  </si>
  <si>
    <t>P527682</t>
  </si>
  <si>
    <t>P527680-FILTRO DE AIRE SEGURIDAD</t>
  </si>
  <si>
    <t>P527680</t>
  </si>
  <si>
    <t>P527484-AIR FILTER, PRIMARY RADIALSEAL</t>
  </si>
  <si>
    <t>P527484</t>
  </si>
  <si>
    <t>P502540-FILTRO HIDRAULICO</t>
  </si>
  <si>
    <t>P502540</t>
  </si>
  <si>
    <t>P502504-FILTRO DE COMBUSTIBLE</t>
  </si>
  <si>
    <t>P502504</t>
  </si>
  <si>
    <t>P502480-FILTRO DE COMBUSTIBLE</t>
  </si>
  <si>
    <t>P502480</t>
  </si>
  <si>
    <t>P502420-FILTRO COMBUSTIBLE</t>
  </si>
  <si>
    <t>P502420</t>
  </si>
  <si>
    <t>P502378-FILTRO DE COMBUSTIBLE</t>
  </si>
  <si>
    <t>P502378</t>
  </si>
  <si>
    <t>P502143-FILTRO DE COMBUSTIBLE</t>
  </si>
  <si>
    <t>P502143</t>
  </si>
  <si>
    <t>P502134-FILTRO DE COMBUSTIBLE</t>
  </si>
  <si>
    <t>P502134</t>
  </si>
  <si>
    <t>P502042-FILTRO DE ACEITE 290654800</t>
  </si>
  <si>
    <t>P502042</t>
  </si>
  <si>
    <t>P502015-FILTRO DE COMBUSTIBLE</t>
  </si>
  <si>
    <t>P502015</t>
  </si>
  <si>
    <t>P502007-FILTRO DE ACEITE</t>
  </si>
  <si>
    <t>P502007</t>
  </si>
  <si>
    <t>P181104-FILTRO DE AIRE PRIMARIO</t>
  </si>
  <si>
    <t>P181104</t>
  </si>
  <si>
    <t>P181099-FILTRO AIRE</t>
  </si>
  <si>
    <t>P181099</t>
  </si>
  <si>
    <t>P181054-FILTRO DE AIRE</t>
  </si>
  <si>
    <t>P181054</t>
  </si>
  <si>
    <t>P181052-FILTRO DE AIRE</t>
  </si>
  <si>
    <t>P181052</t>
  </si>
  <si>
    <t>P181041-FILTRO DE AIRE</t>
  </si>
  <si>
    <t>P181041</t>
  </si>
  <si>
    <t>P181015-FILTRO AIRE</t>
  </si>
  <si>
    <t>P181015</t>
  </si>
  <si>
    <t>P181002-FILTRO DE AIRE</t>
  </si>
  <si>
    <t>P181002</t>
  </si>
  <si>
    <t>P179342-FILTRO HIDRAULICO SPIN-ON DURAMAX</t>
  </si>
  <si>
    <t>P179342</t>
  </si>
  <si>
    <t>P165876-HYDRAULIC FILTRO</t>
  </si>
  <si>
    <t>P165876</t>
  </si>
  <si>
    <t>P165675-FILTRO HIDRAULICO</t>
  </si>
  <si>
    <t>P165675</t>
  </si>
  <si>
    <t>P164384-FILTRO HIDRAULICO ROSCADO</t>
  </si>
  <si>
    <t>P164384</t>
  </si>
  <si>
    <t>P164381-FILTRO HIDRAULICO</t>
  </si>
  <si>
    <t>P164381</t>
  </si>
  <si>
    <t>P164375-FILTRO HIDRAULICO</t>
  </si>
  <si>
    <t>P164375</t>
  </si>
  <si>
    <t>P153551-FILTRO PARA AIRE KW T450</t>
  </si>
  <si>
    <t>P153551</t>
  </si>
  <si>
    <t>P150695-FILTRO DE AIRE PRIMARIO</t>
  </si>
  <si>
    <t>P150695</t>
  </si>
  <si>
    <t>P130959-FILTRO DE AIRE</t>
  </si>
  <si>
    <t>P130959</t>
  </si>
  <si>
    <t>P119370-FILTRO DE AIRE</t>
  </si>
  <si>
    <t>P119370</t>
  </si>
  <si>
    <t>C105004-FILTRO DE AIRE PRIMARIO</t>
  </si>
  <si>
    <t>C105004</t>
  </si>
  <si>
    <t>C085001-FILTRO DE AIRE PRIMARIO</t>
  </si>
  <si>
    <t>C085001</t>
  </si>
  <si>
    <t>CAJA 24 PZA</t>
  </si>
  <si>
    <t>AXPSBR070-SILICON EN BLISTER ROJO CJA-24 PZAS</t>
  </si>
  <si>
    <t>AXPSBR070</t>
  </si>
  <si>
    <t>AXPSBN070-SILICON EN BLISTER NEGRO CJA-24PZAS</t>
  </si>
  <si>
    <t>AXPSBN070</t>
  </si>
  <si>
    <t>AXPSAT217-SUPER AFLOJATODO DE 10 OZ C/12</t>
  </si>
  <si>
    <t>AXPSAT217</t>
  </si>
  <si>
    <t>AXPSAFL400M-SUPER AFLOJATODO DE 16 OZ C/12</t>
  </si>
  <si>
    <t>AXPSAFL400M</t>
  </si>
  <si>
    <t>AXPLIB500-LIMPIADOR DE INYECTORES BOYA C/12</t>
  </si>
  <si>
    <t>AXPLIB500</t>
  </si>
  <si>
    <t>AXPLIAE400M-LIMPIADOR DE INYECTORES EN AEROSOL C/12</t>
  </si>
  <si>
    <t>AXPLIAE400M</t>
  </si>
  <si>
    <t>AXPLCAR430M-LIMPIADOR DE CARBURADOR Y PARTES C/12</t>
  </si>
  <si>
    <t>AXPLCAR430M</t>
  </si>
  <si>
    <t>AXPGCMO400M-GRASA PARA CADENA DE MOTOS C/12</t>
  </si>
  <si>
    <t>AXPGCMO400M</t>
  </si>
  <si>
    <t>AXPDDIE400G-DESENGRASANTE DIELECTRICO</t>
  </si>
  <si>
    <t>AXPDDIE400G</t>
  </si>
  <si>
    <t>AXPAMOT400M-ARRANCADOR PARA MOTORES C/12</t>
  </si>
  <si>
    <t>AXPAMOT400M</t>
  </si>
  <si>
    <t>8121423-Motorcycle 4stroke SL SAE 25W-60</t>
  </si>
  <si>
    <t>8121423</t>
  </si>
  <si>
    <t>1-CONTENEDOR 1000 LTS. (USED)</t>
  </si>
  <si>
    <t>1</t>
  </si>
  <si>
    <t>SERVICIO</t>
  </si>
  <si>
    <t>PUBLI-PUBLICIDAD COMPARTIDA</t>
  </si>
  <si>
    <t>PUBLI</t>
  </si>
  <si>
    <t>TAMBOR 180 LT</t>
  </si>
  <si>
    <t>96962- MXL- Grasa Litio EP 2</t>
  </si>
  <si>
    <t>96962</t>
  </si>
  <si>
    <t xml:space="preserve">96930- MXL- Grasa Chassis Plus </t>
  </si>
  <si>
    <t>96930</t>
  </si>
  <si>
    <t>812193- Motorcycle 2T Jasso FB</t>
  </si>
  <si>
    <t>812193</t>
  </si>
  <si>
    <t>812189- AK- MARINE</t>
  </si>
  <si>
    <t>812189</t>
  </si>
  <si>
    <t>812119- Akron Motorcycle Synthetic 4T SAE 20W-50</t>
  </si>
  <si>
    <t>812119</t>
  </si>
  <si>
    <t>812108- Akron Resistance SL SAE 25W-50</t>
  </si>
  <si>
    <t>812108</t>
  </si>
  <si>
    <t>812107- Akron HD Intense SL SAE 50</t>
  </si>
  <si>
    <t>812107</t>
  </si>
  <si>
    <t>812104- Akron HD Intense SL SAE 40</t>
  </si>
  <si>
    <t>812104</t>
  </si>
  <si>
    <t>812080- AKRON LIMPIA PARABRISAS</t>
  </si>
  <si>
    <t>812080</t>
  </si>
  <si>
    <t>CAJA 12 BOT 1 LT</t>
  </si>
  <si>
    <t>812041- Anticongelante Listo p/Usarse</t>
  </si>
  <si>
    <t>812041</t>
  </si>
  <si>
    <t>812040- Akron líquido para frenos</t>
  </si>
  <si>
    <t>812040</t>
  </si>
  <si>
    <t>812030- Akron Aditivo para Diesel</t>
  </si>
  <si>
    <t>812030</t>
  </si>
  <si>
    <t>CUBETA 16 KG</t>
  </si>
  <si>
    <t>74967- MXL- GRASA MULTILITIO MOLLY 2</t>
  </si>
  <si>
    <t>74967</t>
  </si>
  <si>
    <t>74962- MXL- Grasa Litio EP 2</t>
  </si>
  <si>
    <t>74962</t>
  </si>
  <si>
    <t>74942- MX- MULTILITIO 2</t>
  </si>
  <si>
    <t>74942</t>
  </si>
  <si>
    <t xml:space="preserve">74930- MXL- Grasa Chassis Plus </t>
  </si>
  <si>
    <t>74930</t>
  </si>
  <si>
    <t>73990- Grasa Lithiumplex XP 2</t>
  </si>
  <si>
    <t>73990</t>
  </si>
  <si>
    <t>71974- Akron Faktor XT Grasa</t>
  </si>
  <si>
    <t>71974</t>
  </si>
  <si>
    <t>71958- Grasa Akron Faktor III</t>
  </si>
  <si>
    <t>71958</t>
  </si>
  <si>
    <t>71930- Chassis Max</t>
  </si>
  <si>
    <t>71930</t>
  </si>
  <si>
    <t>CUBETA 4 KG</t>
  </si>
  <si>
    <t>70962- 86105610-16913 GRASA USO MULTIPLE</t>
  </si>
  <si>
    <t>70962</t>
  </si>
  <si>
    <t>68974- Akron Faktor XT Grasa</t>
  </si>
  <si>
    <t>68974</t>
  </si>
  <si>
    <t>68958- Grasa Akron Faktor III</t>
  </si>
  <si>
    <t>68958</t>
  </si>
  <si>
    <t>68930- Chassis Max</t>
  </si>
  <si>
    <t>68930</t>
  </si>
  <si>
    <t>6403- MXL- HIDRAULICO MH-300 (ISO 68)</t>
  </si>
  <si>
    <t>6403</t>
  </si>
  <si>
    <t>6305- MXL- TRANSFORMADORES W</t>
  </si>
  <si>
    <t>6305</t>
  </si>
  <si>
    <t>CAJA 24 BOT 900 ML</t>
  </si>
  <si>
    <t>613194- MXL- CF/CF-2 SUPER SAE 50</t>
  </si>
  <si>
    <t>613194</t>
  </si>
  <si>
    <t xml:space="preserve">613167- SL SAE 50 </t>
  </si>
  <si>
    <t>613167</t>
  </si>
  <si>
    <t>BOTELLA 900 ML</t>
  </si>
  <si>
    <t>613164- SL SAE 15W-40</t>
  </si>
  <si>
    <t>613164</t>
  </si>
  <si>
    <t>54403- MXL- HIDRAULICO MH-300 (ISO 68)</t>
  </si>
  <si>
    <t>54403</t>
  </si>
  <si>
    <t>54402- MXL- HIDRAULICO MH-220 (ISO 46)</t>
  </si>
  <si>
    <t>54402</t>
  </si>
  <si>
    <t>54151- MXL- NACIONAL TRANSMISIONES SAE 140</t>
  </si>
  <si>
    <t>54151</t>
  </si>
  <si>
    <t>54135- MXL- Trans TO-4 SAE50</t>
  </si>
  <si>
    <t>54135</t>
  </si>
  <si>
    <t>53593- Industrial Gear 220</t>
  </si>
  <si>
    <t>53593</t>
  </si>
  <si>
    <t>53492- Hydraulic L 68</t>
  </si>
  <si>
    <t>53492</t>
  </si>
  <si>
    <t>53462- Turbine Oil L 68</t>
  </si>
  <si>
    <t>53462</t>
  </si>
  <si>
    <t>53403- Akron Hydraulic ISO 68</t>
  </si>
  <si>
    <t>53403</t>
  </si>
  <si>
    <t>53174- AK- ATF III</t>
  </si>
  <si>
    <t>53174</t>
  </si>
  <si>
    <t>53159- Super Gear GL-5 80W-90</t>
  </si>
  <si>
    <t>53159</t>
  </si>
  <si>
    <t>53154- AK- SUPER GEAR SAE 85W-140</t>
  </si>
  <si>
    <t>53154</t>
  </si>
  <si>
    <t>531433- CUSTOM CI-4 20W-50</t>
  </si>
  <si>
    <t>531433</t>
  </si>
  <si>
    <t>53132- Custom CI-4 Plus SAE 15W-40</t>
  </si>
  <si>
    <t>53132</t>
  </si>
  <si>
    <t>53049  Anticongelante Long Life Max (50%)</t>
  </si>
  <si>
    <t>53049</t>
  </si>
  <si>
    <t>53043- ANTICONGELANTE 50/50</t>
  </si>
  <si>
    <t>53043</t>
  </si>
  <si>
    <t>53041- Anticongelante Listo p/Usarse</t>
  </si>
  <si>
    <t>53041</t>
  </si>
  <si>
    <t>53018- Aditivo Green DEF</t>
  </si>
  <si>
    <t>53018</t>
  </si>
  <si>
    <t>5132- Custom CI-4 Plus SAE 15W-40</t>
  </si>
  <si>
    <t>5132</t>
  </si>
  <si>
    <t>5043- ANTICONGELANTE 50/50</t>
  </si>
  <si>
    <t>5043</t>
  </si>
  <si>
    <t>5018- Aditivo Green DEF</t>
  </si>
  <si>
    <t>5018</t>
  </si>
  <si>
    <t>415174- AK- ATF III</t>
  </si>
  <si>
    <t>415174</t>
  </si>
  <si>
    <t>CAJA 15 BOT 946 ML</t>
  </si>
  <si>
    <t>415152- Akron Super Gear SAE 250 GL1</t>
  </si>
  <si>
    <t>415152</t>
  </si>
  <si>
    <t>415151- AK- Super Gear SAE 140 GL-1</t>
  </si>
  <si>
    <t>415151</t>
  </si>
  <si>
    <t>415150- AK- Super Gear SAE 90 GL-1</t>
  </si>
  <si>
    <t>415150</t>
  </si>
  <si>
    <t>CAJA 24 BOT 250 ML</t>
  </si>
  <si>
    <t>3409193- Motorcycle 2T Jasso FB</t>
  </si>
  <si>
    <t>3409193</t>
  </si>
  <si>
    <t>BOTELLA 250 ML</t>
  </si>
  <si>
    <t>3409171- Akron Power Steering Fluid</t>
  </si>
  <si>
    <t>3409171</t>
  </si>
  <si>
    <t>3409040- Akron líquido para frenos</t>
  </si>
  <si>
    <t>3409040</t>
  </si>
  <si>
    <t>3409020- Akron Mejorador de Octanaje</t>
  </si>
  <si>
    <t>3409020</t>
  </si>
  <si>
    <t>3409011- Akron Limpiador de Inyectores</t>
  </si>
  <si>
    <t>3409011</t>
  </si>
  <si>
    <t>3409010- Akron Aditivo P/Gasolina</t>
  </si>
  <si>
    <t>3409010</t>
  </si>
  <si>
    <t>BIDON 20 LT</t>
  </si>
  <si>
    <t>34073- Akron Desengrasante</t>
  </si>
  <si>
    <t>34073</t>
  </si>
  <si>
    <t>34018- Aditivo Green DEF</t>
  </si>
  <si>
    <t>34018</t>
  </si>
  <si>
    <t>33596- Industrial Gear 680</t>
  </si>
  <si>
    <t>33596</t>
  </si>
  <si>
    <t>33592- Industrial Gear 150</t>
  </si>
  <si>
    <t>33592</t>
  </si>
  <si>
    <t>33403- Akron Hydraulic ISO 68</t>
  </si>
  <si>
    <t>33403</t>
  </si>
  <si>
    <t>33197- AK- EXTRA FLEET 50</t>
  </si>
  <si>
    <t>33197</t>
  </si>
  <si>
    <t>33174- AK- ATF III</t>
  </si>
  <si>
    <t>33174</t>
  </si>
  <si>
    <t>BOTELLA 473 ML</t>
  </si>
  <si>
    <t>3317012- ESP- SUPER TRATAMIENTO P/GASOLINA</t>
  </si>
  <si>
    <t>3317012</t>
  </si>
  <si>
    <t>CAJA 12 BOT 473 ML</t>
  </si>
  <si>
    <t>33159- Super Gear GL-5 80W-90</t>
  </si>
  <si>
    <t>33159</t>
  </si>
  <si>
    <t>33151- AK- Super Gear SAE 140 GL-1</t>
  </si>
  <si>
    <t>33151</t>
  </si>
  <si>
    <t>33150- AK- Super Gear SAE 90 GL-1</t>
  </si>
  <si>
    <t>33150</t>
  </si>
  <si>
    <t>33132- Custom CI-4 Plus SAE 15W-40</t>
  </si>
  <si>
    <t>33132</t>
  </si>
  <si>
    <t>33104- Akron HD Intense SL SAE 40</t>
  </si>
  <si>
    <t>33104</t>
  </si>
  <si>
    <t>33043- ANTICONGELANTE 50/50</t>
  </si>
  <si>
    <t>33043</t>
  </si>
  <si>
    <t>33041- Anticongelante Listo p/Usarse</t>
  </si>
  <si>
    <t>33041</t>
  </si>
  <si>
    <t>CAJA 24 BOT 460 ML</t>
  </si>
  <si>
    <t>3218060- AK- AGUA PARA BATERIA</t>
  </si>
  <si>
    <t>3218060</t>
  </si>
  <si>
    <t>BOTELLA 443 ML</t>
  </si>
  <si>
    <t>3116031- ESP- ADITIVO P/ACEITE</t>
  </si>
  <si>
    <t>3116031</t>
  </si>
  <si>
    <t>30822- MX- CORTACERO A-5090</t>
  </si>
  <si>
    <t>30822</t>
  </si>
  <si>
    <t>30820- MX- NACIONAL SOLUBLE  ESPECIAL NO 4</t>
  </si>
  <si>
    <t>30820</t>
  </si>
  <si>
    <t>30750- MXL- TECNOL 90</t>
  </si>
  <si>
    <t>30750</t>
  </si>
  <si>
    <t>30603- Neumoaceite ISO 150</t>
  </si>
  <si>
    <t>30603</t>
  </si>
  <si>
    <t>30602- MX- NEUMOACEITE SAE 40</t>
  </si>
  <si>
    <t>30602</t>
  </si>
  <si>
    <t>30553- MX- ENGRANES COMPUESTOS 3A</t>
  </si>
  <si>
    <t>30553</t>
  </si>
  <si>
    <t>30403- MXL- HIDRAULICO MH-300 (ISO 68)</t>
  </si>
  <si>
    <t>30403</t>
  </si>
  <si>
    <t>30206- MXL- FLUIDO HIDROTRACTOR  20 C</t>
  </si>
  <si>
    <t>30206</t>
  </si>
  <si>
    <t>30202- MXL- FLUIDO PARA TRACTOR BB</t>
  </si>
  <si>
    <t>30202</t>
  </si>
  <si>
    <t>30179- SL SAE 20W-50</t>
  </si>
  <si>
    <t>30179</t>
  </si>
  <si>
    <t>30175- MXL- Trans TO-4 SAE 10W</t>
  </si>
  <si>
    <t>30175</t>
  </si>
  <si>
    <t>30171- MXL- DEXRON II</t>
  </si>
  <si>
    <t>30171</t>
  </si>
  <si>
    <t>30159- MX- ENGRANES UNIVERSALES SAE 80W-90</t>
  </si>
  <si>
    <t>30159</t>
  </si>
  <si>
    <t>30154- MX- ENGRANES UNIVERSALES MP 85W/140 GL-5</t>
  </si>
  <si>
    <t>30154</t>
  </si>
  <si>
    <t>30152- MXL- NACIONAL TRANSMISIONES SAE 250</t>
  </si>
  <si>
    <t>30152</t>
  </si>
  <si>
    <t>30151- MXL- NACIONAL TRANSMISIONES SAE 140</t>
  </si>
  <si>
    <t>30151</t>
  </si>
  <si>
    <t>30150- MXL- NACIONAL TRANSMISIONES SAE 90</t>
  </si>
  <si>
    <t>30150</t>
  </si>
  <si>
    <t>30135- MXL- Trans TO-4 SAE50</t>
  </si>
  <si>
    <t>30135</t>
  </si>
  <si>
    <t>CAJA 12 BOT 400 ML</t>
  </si>
  <si>
    <t>2657958- Grasa Akron Faktor III</t>
  </si>
  <si>
    <t>2657958</t>
  </si>
  <si>
    <t>CAJA 24 BOT 470 ML</t>
  </si>
  <si>
    <t>2361974- Akron Faktor XT Grasa</t>
  </si>
  <si>
    <t>2361974</t>
  </si>
  <si>
    <t>CAJA 12 TAR 940 ML</t>
  </si>
  <si>
    <t>2266974- Akron Faktor XT Grasa</t>
  </si>
  <si>
    <t>2266974</t>
  </si>
  <si>
    <t>2169974- Akron Faktor XT Grasa</t>
  </si>
  <si>
    <t>2169974</t>
  </si>
  <si>
    <t>1710056- Akron Coolant 17 %</t>
  </si>
  <si>
    <t>1710056</t>
  </si>
  <si>
    <t>1710047- DELTEC ANTICONGELANTE LISTO P/USARSE</t>
  </si>
  <si>
    <t>1710047</t>
  </si>
  <si>
    <t>CAJA 6 GRF 3.785 LT</t>
  </si>
  <si>
    <t>1425056- Akron Coolant 17 %</t>
  </si>
  <si>
    <t>1425056</t>
  </si>
  <si>
    <t>1425047- DELTEC ANTICONGELANTE LISTO P/USARSE</t>
  </si>
  <si>
    <t>1425047</t>
  </si>
  <si>
    <t>12192- Motorcycle 4T SL 20W-50</t>
  </si>
  <si>
    <t>12192</t>
  </si>
  <si>
    <t>CAJA 4 GAL 3.785 LT</t>
  </si>
  <si>
    <t>1058054- Anticongelante OAT 50%</t>
  </si>
  <si>
    <t>1058054</t>
  </si>
  <si>
    <t>GALON 3.785 LT</t>
  </si>
  <si>
    <t>1058041- Anticongelante Listo p/Usarse</t>
  </si>
  <si>
    <t>1058041</t>
  </si>
  <si>
    <t>1015192- Motorcycle 4T SL 20W-50</t>
  </si>
  <si>
    <t>1015192</t>
  </si>
  <si>
    <t>1014054- Anticongelante OAT 50%</t>
  </si>
  <si>
    <t>1014054</t>
  </si>
  <si>
    <t>10131404- Premium Pro SN SAE 5W-20</t>
  </si>
  <si>
    <t>10131404</t>
  </si>
  <si>
    <t>1005039- Akron líquido de frenos DOT 4</t>
  </si>
  <si>
    <t>1005039</t>
  </si>
  <si>
    <t>1005015- Aditivo Green Road Diesel</t>
  </si>
  <si>
    <t>1005015</t>
  </si>
  <si>
    <t>1005014 - Aditivo Green Road Gasolina</t>
  </si>
  <si>
    <t>1005014</t>
  </si>
  <si>
    <t>%
Utilidad</t>
  </si>
  <si>
    <t>Margen
de Utilidad</t>
  </si>
  <si>
    <t>Costo de
 Ventas/Dev.</t>
  </si>
  <si>
    <t>Devoluciones</t>
  </si>
  <si>
    <t>Litros</t>
  </si>
  <si>
    <t>Cantidad</t>
  </si>
  <si>
    <t>Unidad</t>
  </si>
  <si>
    <t>Descripcion 
Producto</t>
  </si>
  <si>
    <t>Codigo Producto</t>
  </si>
  <si>
    <t>Utilidad por código de producto Concentrado
Del 01/01/2023 al 31/01/2023</t>
  </si>
  <si>
    <t>PERIFERICO PONIENTE CARRETERA UMAN - CAUCEL KM 41.5 TABLAJE CATASTRAL 23477 LOCAL 38 y 39NORA QUINTANA 97238
MERIDA, YUCATAN</t>
  </si>
  <si>
    <t>Aceites y Lubricantes Dirac,  S.A de C.V.</t>
  </si>
  <si>
    <t>P552010 - FUEL FILTER, WATER SEPARATOR CARTRIDGE</t>
  </si>
  <si>
    <t>P552020 - FUEL FILTER, WATER SEPARATOR CARTRIDGE</t>
  </si>
  <si>
    <t>P552020</t>
  </si>
  <si>
    <t>331464-CUSTOM CI-4 PLUS M SAE 15W-40</t>
  </si>
  <si>
    <t>1144108-AK Resistance API SL SAE 25w-50</t>
  </si>
  <si>
    <t>1144108</t>
  </si>
  <si>
    <t>1529194 -AKRON Extra Fleet DF/DF-2 SAE 50</t>
  </si>
  <si>
    <t>3409189 - AKRON MARINE TC-W3</t>
  </si>
  <si>
    <t>3409189</t>
  </si>
  <si>
    <t>9395074 - AKRON LUBRICHAIN</t>
  </si>
  <si>
    <t>819194- AKRON Extra Fleet DF/DF-2 SAE 50</t>
  </si>
  <si>
    <t>332197-Akron Extra Fleet SERIE III DF SAE 50 *C19</t>
  </si>
  <si>
    <t>88196-MXL DF SUPER SAE 40 *C19</t>
  </si>
  <si>
    <t>1523188-MXL DF-DF-2 SUPER SAE 40 *4G5</t>
  </si>
  <si>
    <t>1523188</t>
  </si>
  <si>
    <t>88133-MXL DF-4 SAE 20W-50 *C19</t>
  </si>
  <si>
    <t>332112-Akron OPTIMA PRESION DF SAE 25W-50 *C19</t>
  </si>
  <si>
    <t>88197 -MXL DF SUPER SAE 50  *C19</t>
  </si>
  <si>
    <t>819188- AKN EXTRA FLEET DF/-2 SAE 40</t>
  </si>
  <si>
    <t>819188</t>
  </si>
  <si>
    <t>88117-MXL DF -4 SAE 15W-40</t>
  </si>
  <si>
    <t>2121461-SPITZEN SP SAE 5W-40</t>
  </si>
  <si>
    <t>8121453-PREMIUM SP  SAE 10W-30</t>
  </si>
  <si>
    <t>2121460-SPITZEN SP 5W-30</t>
  </si>
  <si>
    <t>8121454-PREMIUM SP SAE  15W-40</t>
  </si>
  <si>
    <t>8121455-PREMIUM  SP SAE 20W-50</t>
  </si>
  <si>
    <t>FLEELEX-ANTICONGELANTE</t>
  </si>
  <si>
    <t>FLEELEX</t>
  </si>
  <si>
    <t>BOTELLA 450 ML</t>
  </si>
  <si>
    <t>9395075-SUPER ARRANCADOR DE MOTOR</t>
  </si>
  <si>
    <t>AXPLCAP540M-LIMPIADOR DE CARBURADOR Y PARTES</t>
  </si>
  <si>
    <t>AXPLCAR540M</t>
  </si>
  <si>
    <t>AXPGCMO400-GRASA PARA CADENAS DE MOTOCICLETAS</t>
  </si>
  <si>
    <t>AXPGCMO400</t>
  </si>
  <si>
    <t xml:space="preserve">30318-HIDRAULICO HH ISO 68 MEX                                    </t>
  </si>
  <si>
    <t>30318</t>
  </si>
  <si>
    <t xml:space="preserve">1-CONTENEDOR 1000 LITROS (USED)                               </t>
  </si>
  <si>
    <t>613166- SL SAE 40</t>
  </si>
  <si>
    <t>613166</t>
  </si>
  <si>
    <t>54305- MXL- TRANSFORMADORES W</t>
  </si>
  <si>
    <t>54305</t>
  </si>
  <si>
    <t>53592- Industrial Gear 150</t>
  </si>
  <si>
    <t>53592</t>
  </si>
  <si>
    <t>5206- MXL- FLUIDO HIDROTRACTOR  20 C</t>
  </si>
  <si>
    <t>5206</t>
  </si>
  <si>
    <t>33196- AK- EXTRA FLEET 40</t>
  </si>
  <si>
    <t>33196</t>
  </si>
  <si>
    <t xml:space="preserve">33049- Anticongelante Long Life Max (50%)  </t>
  </si>
  <si>
    <t>33049</t>
  </si>
  <si>
    <t>BOTELLA 460 ML</t>
  </si>
  <si>
    <t>30164- SL SAE 15W-40</t>
  </si>
  <si>
    <t>30164</t>
  </si>
  <si>
    <t>2657974- Akron Faktor XT Grasa</t>
  </si>
  <si>
    <t>2657974</t>
  </si>
  <si>
    <t>1005014- Aditivo Green Road Gasolina</t>
  </si>
  <si>
    <t>C.20 Manzana 1 Lote 3 . Parque Industrial Lerma 24500
SAN FRANCISCO, CAMPECHE</t>
  </si>
  <si>
    <t>Aceites y Lubricantes Dirac, S.A de C.V.</t>
  </si>
  <si>
    <t>VD-21308MA</t>
  </si>
  <si>
    <t>DEVUELTOS TOTALES</t>
  </si>
  <si>
    <t>GARANTIAS</t>
  </si>
  <si>
    <t>31T (118RT 21P)</t>
  </si>
  <si>
    <t>PENDIENTE NC</t>
  </si>
  <si>
    <t>NO APLICADO</t>
  </si>
  <si>
    <t>31P (118RT 21P)</t>
  </si>
  <si>
    <t>DESC. P.P. 4% FACTS</t>
  </si>
  <si>
    <t>enrique almeida</t>
  </si>
  <si>
    <t>mtto moto diligenciero</t>
  </si>
  <si>
    <t>limpieza oficina</t>
  </si>
  <si>
    <t>gloria</t>
  </si>
  <si>
    <t>comida rafa oficina</t>
  </si>
  <si>
    <t>rosca de reyes</t>
  </si>
  <si>
    <t>cuota futbol</t>
  </si>
  <si>
    <t>manuel alonzo</t>
  </si>
  <si>
    <t>prestamo</t>
  </si>
  <si>
    <t>gabriel pech</t>
  </si>
  <si>
    <t>desayuno rafa</t>
  </si>
  <si>
    <t>totalplay</t>
  </si>
  <si>
    <t>agua purificada</t>
  </si>
  <si>
    <t>viaticos jose lopez</t>
  </si>
  <si>
    <t>jose lopez</t>
  </si>
  <si>
    <t>cambio de llantas elf 500</t>
  </si>
  <si>
    <t xml:space="preserve">samuel interian </t>
  </si>
  <si>
    <t>cumpleaños enrique</t>
  </si>
  <si>
    <t>Dalia kauil</t>
  </si>
  <si>
    <t>envio paqueteria procon</t>
  </si>
  <si>
    <t>richard sanchez</t>
  </si>
  <si>
    <t>limpiarabrisas/ focos spark israel</t>
  </si>
  <si>
    <t>israel arellano</t>
  </si>
  <si>
    <t>filtro para cambio march david</t>
  </si>
  <si>
    <t>david quintal</t>
  </si>
  <si>
    <t>gas para montacarga</t>
  </si>
  <si>
    <t>eduardo martin</t>
  </si>
  <si>
    <t>cambio de aceites moto diligenciero</t>
  </si>
  <si>
    <t>roger vazquez</t>
  </si>
  <si>
    <t>reembolso tarjetas de presentacion</t>
  </si>
  <si>
    <t>ricardo luna</t>
  </si>
  <si>
    <t>candados para oficina</t>
  </si>
  <si>
    <t>cigarros rafa</t>
  </si>
  <si>
    <t>pedro martin</t>
  </si>
  <si>
    <t>duplicado llave candados</t>
  </si>
  <si>
    <t>Limpieza oficina</t>
  </si>
  <si>
    <t>Gloria</t>
  </si>
  <si>
    <t>Materiales para instalar publicidad</t>
  </si>
  <si>
    <t>Roger vazquez</t>
  </si>
  <si>
    <t xml:space="preserve">Samuel interian </t>
  </si>
  <si>
    <t>Focos oficina y sobres oficio</t>
  </si>
  <si>
    <t>Enrique almeida</t>
  </si>
  <si>
    <t>viaticos Miguel Ortiz (tizimin)</t>
  </si>
  <si>
    <t>Miguel Ortiz</t>
  </si>
  <si>
    <t>bujias para montacarga</t>
  </si>
  <si>
    <t>comida oficina</t>
  </si>
  <si>
    <t>EFECTIVO ENERO 23</t>
  </si>
  <si>
    <t>SERVILIMPIA</t>
  </si>
  <si>
    <t>IMPULSORA AZUCARERA</t>
  </si>
  <si>
    <t>Efectivo Impulsora azucarera</t>
  </si>
  <si>
    <t>PAGO DE VIATICOS ALBERTO VAZQUEZ</t>
  </si>
  <si>
    <t>PRESTAMO RAFAEL CANTO VAZQUEZ</t>
  </si>
  <si>
    <t>ANTICIPO DE VIATICOS MIGUEL/ EDUARDO/ANTONIO / DAVID</t>
  </si>
  <si>
    <t>JAELY CABALLERO PALOMO( DEV. POR COMPRA DE BOLETOS )</t>
  </si>
  <si>
    <t>GO CONTROL SCP</t>
  </si>
  <si>
    <t>Richard Oswaldo Sanchez Ojeda</t>
  </si>
  <si>
    <t>Miguel Alejandro Ortiz Rodriguez</t>
  </si>
  <si>
    <t>OBJETIVOS VENTA (LITROS) 2022 MEX</t>
  </si>
  <si>
    <t>332196 EXTRA FLEET SERIE 11 DF SAE 40</t>
  </si>
  <si>
    <t>332196</t>
  </si>
  <si>
    <t>P502574 - FILTRO AIRE</t>
  </si>
  <si>
    <t>P502574</t>
  </si>
  <si>
    <t>11R245 YOK RY023</t>
  </si>
  <si>
    <t>11R245 YOK</t>
  </si>
  <si>
    <t>STONETRAC14 12-16.5 14PR L4</t>
  </si>
  <si>
    <t>12165 L4</t>
  </si>
  <si>
    <t>P181105 FILTRO DE AIRE PRIMARIO</t>
  </si>
  <si>
    <t>P181105</t>
  </si>
  <si>
    <t>P142810 - FILTRO DE AIRE PANEL ENGINE</t>
  </si>
  <si>
    <t>P142810</t>
  </si>
  <si>
    <t>P629466 FILTRO DE AIRE RADIALAEAL</t>
  </si>
  <si>
    <t>P629466</t>
  </si>
  <si>
    <t>175/70R13 82T GOODRIDE RADIAL RP28</t>
  </si>
  <si>
    <t>7501997100203</t>
  </si>
  <si>
    <t>CUSTOM CI-4 PLUS M SAE 15W40</t>
  </si>
  <si>
    <t>51464</t>
  </si>
  <si>
    <t>BCI 58 ACUMULADOR TIPO 122 13P 12V</t>
  </si>
  <si>
    <t>122 BCI 58</t>
  </si>
  <si>
    <t>CASCO MEDIANO</t>
  </si>
  <si>
    <t>C_MED CASCO</t>
  </si>
  <si>
    <t>ACUMULADOR TIPO F5000 23P 12V</t>
  </si>
  <si>
    <t>F500 BCI 4DLT</t>
  </si>
  <si>
    <t>ACUMULADOR TIPO 126 LM 17P 12V</t>
  </si>
  <si>
    <t>126 LM BCI 65</t>
  </si>
  <si>
    <t>CAJA 12 BOT 450 ML</t>
  </si>
  <si>
    <t>42565R225 ROAD RS609 MIXTA N</t>
  </si>
  <si>
    <t>42565R225</t>
  </si>
  <si>
    <t>ACTIVIDAD</t>
  </si>
  <si>
    <t>ANTICIPO DEL BIEN O SERVICIO</t>
  </si>
  <si>
    <t>SERVICIOS DE FACT.</t>
  </si>
  <si>
    <t>8121456-PREMIUM PRO SP SAE 5W-30</t>
  </si>
  <si>
    <t>8121456</t>
  </si>
  <si>
    <t>RS602  22.5 MIXTA</t>
  </si>
  <si>
    <t>RS602 22.5</t>
  </si>
  <si>
    <t>RS602 ROADSHI 24.5 MIXTA</t>
  </si>
  <si>
    <t>RS602</t>
  </si>
  <si>
    <t>STONETRAC1 14.00-24 STONE16G2 S</t>
  </si>
  <si>
    <t>140024</t>
  </si>
  <si>
    <t>P502542 FILTRO HIDRÁULICO</t>
  </si>
  <si>
    <t>P502542</t>
  </si>
  <si>
    <t>P551746 FILTRO GASOLINA</t>
  </si>
  <si>
    <t>P551746</t>
  </si>
  <si>
    <t>54318 HIDRAULICO HH ISO 68</t>
  </si>
  <si>
    <t>54318</t>
  </si>
  <si>
    <t>P553293 FILTRO HIDRÁULICO</t>
  </si>
  <si>
    <t>P553293</t>
  </si>
  <si>
    <t>9395067 AKRON  LIMPIADOR DE CARBURADOR</t>
  </si>
  <si>
    <t>9395067</t>
  </si>
  <si>
    <t>P524835 FILTRO DE AIRE</t>
  </si>
  <si>
    <t>P524835</t>
  </si>
  <si>
    <t>P551088 FILTRO DE ACEITE</t>
  </si>
  <si>
    <t>P551088</t>
  </si>
  <si>
    <t>P550821  FILTRO DE COMBUSTIBLE</t>
  </si>
  <si>
    <t>P550821</t>
  </si>
  <si>
    <t>P558010-FILTRO DE GASOLINA</t>
  </si>
  <si>
    <t>P558010</t>
  </si>
  <si>
    <t>P-566652- FILTRO HIDRÁULICO</t>
  </si>
  <si>
    <t>P566652</t>
  </si>
  <si>
    <t>P953571-FILTRO DE AIRE</t>
  </si>
  <si>
    <t>P953571</t>
  </si>
  <si>
    <t>P780012-FILTRO DE AIRE</t>
  </si>
  <si>
    <t>P780012</t>
  </si>
  <si>
    <t>P778972-FILTRO AIRE</t>
  </si>
  <si>
    <t>P778972</t>
  </si>
  <si>
    <t>P778906-FILTRO AIRE</t>
  </si>
  <si>
    <t>P778906</t>
  </si>
  <si>
    <t>P778905-FILTRO AIRE</t>
  </si>
  <si>
    <t>P778905</t>
  </si>
  <si>
    <t>P776697-FILTRO DE AIRE</t>
  </si>
  <si>
    <t>P776697</t>
  </si>
  <si>
    <t>P765325-FILTRO DE COMBUSTIBLE</t>
  </si>
  <si>
    <t>P765325</t>
  </si>
  <si>
    <t>P628324-FILTRO DE AIRE PRIMARIO</t>
  </si>
  <si>
    <t>P628324</t>
  </si>
  <si>
    <t>P623400-FILTRO DE AIRE</t>
  </si>
  <si>
    <t>P623400</t>
  </si>
  <si>
    <t>P611190-FILTRO DE AIRE PRIMARIO</t>
  </si>
  <si>
    <t>P611190</t>
  </si>
  <si>
    <t>P611189-FILTRO DE AIRE</t>
  </si>
  <si>
    <t>P611189</t>
  </si>
  <si>
    <t>P610905-FILTRO AIRE</t>
  </si>
  <si>
    <t>P610905</t>
  </si>
  <si>
    <t>P608533-FILTRO DE AIRE PRIMARIO</t>
  </si>
  <si>
    <t>P608533</t>
  </si>
  <si>
    <t>P606079-FILTRO DE AIRE</t>
  </si>
  <si>
    <t>P606079</t>
  </si>
  <si>
    <t>P601476-FILTRO DE AIRE</t>
  </si>
  <si>
    <t>P601476</t>
  </si>
  <si>
    <t>P600975-FILTRO DE AIRE</t>
  </si>
  <si>
    <t>P600975</t>
  </si>
  <si>
    <t>P565245-FILTRO HIDRAULICO</t>
  </si>
  <si>
    <t>P565245</t>
  </si>
  <si>
    <t>P558615-FILTRO P/ACEITE RAM 4000 DIESEL MTX GP178</t>
  </si>
  <si>
    <t>P558615</t>
  </si>
  <si>
    <t>P558250-FILTRO ACEITE</t>
  </si>
  <si>
    <t>P558250</t>
  </si>
  <si>
    <t>P555680-FILTRO ACEITE</t>
  </si>
  <si>
    <t>P555680</t>
  </si>
  <si>
    <t>P554770-FILTRO DE ACEITE</t>
  </si>
  <si>
    <t>P554770</t>
  </si>
  <si>
    <t>P554403-FILTRO DE  ACEITE</t>
  </si>
  <si>
    <t>P554403</t>
  </si>
  <si>
    <t>P554075-FILTRO AGUA</t>
  </si>
  <si>
    <t>P554075</t>
  </si>
  <si>
    <t>P554073-FILTRO DE AGUA</t>
  </si>
  <si>
    <t>P554073</t>
  </si>
  <si>
    <t>P554072-FILTRO PARA AGUA</t>
  </si>
  <si>
    <t>P554072</t>
  </si>
  <si>
    <t>P553634-FILTRO DE ACEITE</t>
  </si>
  <si>
    <t>P553634</t>
  </si>
  <si>
    <t>P553161-FILTRO DE ACEITE</t>
  </si>
  <si>
    <t>P553161</t>
  </si>
  <si>
    <t>P552341-FILTRO DE COMBUSTIBLE</t>
  </si>
  <si>
    <t>P552341</t>
  </si>
  <si>
    <t>P552075-FILTRO AGUA</t>
  </si>
  <si>
    <t>P552075</t>
  </si>
  <si>
    <t>P552040-FUEL FILTER WATER SEPARATOR CARTTRIDGE</t>
  </si>
  <si>
    <t>P552040</t>
  </si>
  <si>
    <t>P551840-FILTRO SEPARADOR DE AGUA</t>
  </si>
  <si>
    <t>P551840</t>
  </si>
  <si>
    <t>P551807-FILTRO DE ACEITE</t>
  </si>
  <si>
    <t>P551807</t>
  </si>
  <si>
    <t>P551756-FILTRO HIDRAULICO</t>
  </si>
  <si>
    <t>P551756</t>
  </si>
  <si>
    <t>P551604-FILTRO DE ACEITE</t>
  </si>
  <si>
    <t>P551604</t>
  </si>
  <si>
    <t>P551553-FILTRO HIDRAUILICO</t>
  </si>
  <si>
    <t>P551553</t>
  </si>
  <si>
    <t>P551425-FILTRO DE COMBUSTIBLE</t>
  </si>
  <si>
    <t>P551425</t>
  </si>
  <si>
    <t>P551423-FILTRO DE COMBUSTIBLE</t>
  </si>
  <si>
    <t>P551423</t>
  </si>
  <si>
    <t>P551421-FILTRO COMBUSTIBLE</t>
  </si>
  <si>
    <t>P551421</t>
  </si>
  <si>
    <t>P551352-FILTRO DE ACEITE</t>
  </si>
  <si>
    <t>P551352</t>
  </si>
  <si>
    <t>P551210-FILTRO HIDRAULICO</t>
  </si>
  <si>
    <t>P551210</t>
  </si>
  <si>
    <t>P551130-FILTRO DE COMBUSTIBLE</t>
  </si>
  <si>
    <t>P551130</t>
  </si>
  <si>
    <t>P551077-FILTRO COMBUSTIBLE</t>
  </si>
  <si>
    <t>P551077</t>
  </si>
  <si>
    <t>P551065-FILTRO DE COMBUSTIBLE</t>
  </si>
  <si>
    <t>P551065</t>
  </si>
  <si>
    <t>P551057-FILTRO DE COMBUSTIBLE</t>
  </si>
  <si>
    <t>P551057</t>
  </si>
  <si>
    <t>P551027-FILTRO SEPARADOR DE AGUA</t>
  </si>
  <si>
    <t>P551027</t>
  </si>
  <si>
    <t>P551026-FILTRO SEPARADOR DE AGUA</t>
  </si>
  <si>
    <t>P551026</t>
  </si>
  <si>
    <t>P551005-FILTRO DE ACEITE</t>
  </si>
  <si>
    <t>P551005</t>
  </si>
  <si>
    <t>P550974-FILTRO DE COMBUSTIBLE</t>
  </si>
  <si>
    <t>P550974</t>
  </si>
  <si>
    <t>P550939-FILTRO DE ACEITE</t>
  </si>
  <si>
    <t>P550939</t>
  </si>
  <si>
    <t>P550914-FILTRO SEPARADOR</t>
  </si>
  <si>
    <t>P550914</t>
  </si>
  <si>
    <t>P550879-FILTRO DE COMBUSTIBLE</t>
  </si>
  <si>
    <t>P550879</t>
  </si>
  <si>
    <t>P550866-FILTRO DE AGUA</t>
  </si>
  <si>
    <t>P550866</t>
  </si>
  <si>
    <t>P550752-FILTRO DE COMBUSTIBLE</t>
  </si>
  <si>
    <t>P550752</t>
  </si>
  <si>
    <t>P550596-FILTRO DE ACEITE</t>
  </si>
  <si>
    <t>P550596</t>
  </si>
  <si>
    <t>P550486-FILTRO HIDRAULICO</t>
  </si>
  <si>
    <t>P550486</t>
  </si>
  <si>
    <t>P550387-FILTRO HIDRAULICO</t>
  </si>
  <si>
    <t>P550387</t>
  </si>
  <si>
    <t>P550386-FILTRO HIDRAULICO</t>
  </si>
  <si>
    <t>P550386</t>
  </si>
  <si>
    <t>P550371-FILTRO DE ACEITE V8 7.3 POWER STROKER</t>
  </si>
  <si>
    <t>P550371</t>
  </si>
  <si>
    <t>P550345-FILTRO SEPARADOR DE AGUA</t>
  </si>
  <si>
    <t>P550345</t>
  </si>
  <si>
    <t>P550318-FILTRO ACEITE</t>
  </si>
  <si>
    <t>P550318</t>
  </si>
  <si>
    <t>P550251-FILTRO HIDRAULICO</t>
  </si>
  <si>
    <t>P550251</t>
  </si>
  <si>
    <t>P550138-FILTRO HIDRAULICO</t>
  </si>
  <si>
    <t>P550138</t>
  </si>
  <si>
    <t>P550115-FILTRO DE COMBUSTIBLE</t>
  </si>
  <si>
    <t>P550115</t>
  </si>
  <si>
    <t>P550090-FILTRO DE COMBUSTIBLE</t>
  </si>
  <si>
    <t>P550090</t>
  </si>
  <si>
    <t>P550012-FILTRO COMB</t>
  </si>
  <si>
    <t>P550012</t>
  </si>
  <si>
    <t>P550008-FILTRO DE ACEITE</t>
  </si>
  <si>
    <t>P550008</t>
  </si>
  <si>
    <t>P532500-FILTRO AIRE</t>
  </si>
  <si>
    <t>P532500</t>
  </si>
  <si>
    <t>P532410-FILTRO DE AIRE PRIMARIO</t>
  </si>
  <si>
    <t>P532410</t>
  </si>
  <si>
    <t>P502577-FILTRO DE ACEITE</t>
  </si>
  <si>
    <t>P502577</t>
  </si>
  <si>
    <t>P502476-FILTRO DE ACEITE</t>
  </si>
  <si>
    <t>P502476</t>
  </si>
  <si>
    <t>P502465-FILTRO DE ACEITE</t>
  </si>
  <si>
    <t>P502465</t>
  </si>
  <si>
    <t>P502270-FILTRO HIDRAULICO</t>
  </si>
  <si>
    <t>P502270</t>
  </si>
  <si>
    <t>P502163-FILTRO DE COMBUSTIBLE</t>
  </si>
  <si>
    <t>P502163</t>
  </si>
  <si>
    <t>P502019-FILTRO DE ACEITE</t>
  </si>
  <si>
    <t>P502019</t>
  </si>
  <si>
    <t>P181137-FILTRO DE AIRE</t>
  </si>
  <si>
    <t>P181137</t>
  </si>
  <si>
    <t>P181103-FILTRO AIRE</t>
  </si>
  <si>
    <t>P181103</t>
  </si>
  <si>
    <t>P181064-FILTRO DE AIRE PRIMARIO</t>
  </si>
  <si>
    <t>P181064</t>
  </si>
  <si>
    <t>P181059-FILTRO DE AIRE</t>
  </si>
  <si>
    <t>P181059</t>
  </si>
  <si>
    <t>P181043-FILTRO DE AIRE PRIMARIO</t>
  </si>
  <si>
    <t>P181043</t>
  </si>
  <si>
    <t>P181028-FILTRO DE AIRE</t>
  </si>
  <si>
    <t>P181028</t>
  </si>
  <si>
    <t>P177047-FILTRO HIDRAULICO</t>
  </si>
  <si>
    <t>P177047</t>
  </si>
  <si>
    <t>P170308-FILTRO HIDRAULICO</t>
  </si>
  <si>
    <t>P170308</t>
  </si>
  <si>
    <t>P165354-FILTRO HIDRAUILICO</t>
  </si>
  <si>
    <t>P165354</t>
  </si>
  <si>
    <t>P165332-FILTRO HIDRAULICO</t>
  </si>
  <si>
    <t>P165332</t>
  </si>
  <si>
    <t>P165239-FILTRO HIDRAULICO</t>
  </si>
  <si>
    <t>P165239</t>
  </si>
  <si>
    <t>P164200-FILTRO HIDRAULICO</t>
  </si>
  <si>
    <t>P164200</t>
  </si>
  <si>
    <t>P158669-FILTRO AIRE</t>
  </si>
  <si>
    <t>P158669</t>
  </si>
  <si>
    <t>P158662-FILTRO DE AIRE PRIMARIO</t>
  </si>
  <si>
    <t>P158662</t>
  </si>
  <si>
    <t>P158661-FILTRO AIRE</t>
  </si>
  <si>
    <t>P158661</t>
  </si>
  <si>
    <t>P145704-FILTRO DE AIRE PRIMARIO</t>
  </si>
  <si>
    <t>P145704</t>
  </si>
  <si>
    <t>P145703-FILTRO AIRE DE SEGURIDAD</t>
  </si>
  <si>
    <t>P145703</t>
  </si>
  <si>
    <t>P141319-FILTRO DE AIRE</t>
  </si>
  <si>
    <t>P141319</t>
  </si>
  <si>
    <t>P137640-FILTRO DE AIRE SAFETY</t>
  </si>
  <si>
    <t>P137640</t>
  </si>
  <si>
    <t>P136255-FILTRO DE AIRE PRIMARIO</t>
  </si>
  <si>
    <t>P136255</t>
  </si>
  <si>
    <t>P124860-FILTRO DE AIRE SEGURIDAD</t>
  </si>
  <si>
    <t>P124860</t>
  </si>
  <si>
    <t>P119410-FILTRO DE AIRE</t>
  </si>
  <si>
    <t>P119410</t>
  </si>
  <si>
    <t>AXPLCAP400M-LIMPIADOR DEL CUERPO DE ACELERACION Y PARTES C/12</t>
  </si>
  <si>
    <t>AXPLCAP400M</t>
  </si>
  <si>
    <t>AXPDMOT400M-DESENGRASANTE DE MOTOR C/12</t>
  </si>
  <si>
    <t>AXPDMOT400M</t>
  </si>
  <si>
    <t>TAMBOR 180 KG</t>
  </si>
  <si>
    <t>97958- Grasa Akron Faktor III</t>
  </si>
  <si>
    <t>97958</t>
  </si>
  <si>
    <t>97930- Chassis Max</t>
  </si>
  <si>
    <t>97930</t>
  </si>
  <si>
    <t>91996- Grease Ultra SC M52</t>
  </si>
  <si>
    <t>91996</t>
  </si>
  <si>
    <t>812115- Akron HD Intense SJ SAE 60</t>
  </si>
  <si>
    <t>812115</t>
  </si>
  <si>
    <t>70942- MX- MULTILITIO 2</t>
  </si>
  <si>
    <t>70942</t>
  </si>
  <si>
    <t>68990- Grasa Lithiumplex XP 2</t>
  </si>
  <si>
    <t>68990</t>
  </si>
  <si>
    <t>613179- SL SAE 20W-50</t>
  </si>
  <si>
    <t>613179</t>
  </si>
  <si>
    <t>53457- Hydraulic D 32</t>
  </si>
  <si>
    <t>53457</t>
  </si>
  <si>
    <t>415154- MX- ENGRANES UNIVERSALES MP 85W/140 GL-5</t>
  </si>
  <si>
    <t>415154</t>
  </si>
  <si>
    <t>33595- Industrial Gear 460</t>
  </si>
  <si>
    <t>33595</t>
  </si>
  <si>
    <t>33152- AK- Super Gear SAE 250 GL-1</t>
  </si>
  <si>
    <t>33152</t>
  </si>
  <si>
    <t>33108- Akron Resistance SL SAE 25W-50</t>
  </si>
  <si>
    <t>33108</t>
  </si>
  <si>
    <t>311356- Akron Vektor S-GearEP680</t>
  </si>
  <si>
    <t>311356</t>
  </si>
  <si>
    <t>30556- Engranes Compuestos 7A (ISO 460)</t>
  </si>
  <si>
    <t>30556</t>
  </si>
  <si>
    <t>30555- MX- Engranes Compuesto 6A</t>
  </si>
  <si>
    <t>30555</t>
  </si>
  <si>
    <t>30452- MXL- TURBINAS 15 (ISO 68)</t>
  </si>
  <si>
    <t>30452</t>
  </si>
  <si>
    <t>30401- MXL- HIDRAULICO MH-150 (ISO 32)</t>
  </si>
  <si>
    <t>30401</t>
  </si>
  <si>
    <t>30134- MXL- TRANSMISION TO-4 SAE30</t>
  </si>
  <si>
    <t>30134</t>
  </si>
  <si>
    <t>2169967- Grasa Akron Juntas Homocinéticas</t>
  </si>
  <si>
    <t>2169967</t>
  </si>
  <si>
    <t>2169958- Grasa Akron Faktor III</t>
  </si>
  <si>
    <t>2169958</t>
  </si>
  <si>
    <t>1526174- AK- ATF III</t>
  </si>
  <si>
    <t>1526174</t>
  </si>
  <si>
    <t>1526152- Akron Super Gear SAE 250 GL1</t>
  </si>
  <si>
    <t>1526152</t>
  </si>
  <si>
    <t>1526132- Custom CI-4 Plus SAE 15W-40</t>
  </si>
  <si>
    <t>1526132</t>
  </si>
  <si>
    <t>1522403- MXL- HIDRAULICO MH-300 (ISO 68)</t>
  </si>
  <si>
    <t>1522403</t>
  </si>
  <si>
    <t>Utilidad por código de producto Concentrado
Del 01/02/2023 al 28/02/2023</t>
  </si>
  <si>
    <t>José Ricardo López Pérez</t>
  </si>
  <si>
    <t>PUC SAURI JESUS ENGELBETH</t>
  </si>
  <si>
    <t>MARRUFO ESTRADA ALEJANDRA DEL CARMEN</t>
  </si>
  <si>
    <t>Israel Arellano Cano</t>
  </si>
  <si>
    <t>FERVORSA SA DE CV</t>
  </si>
  <si>
    <t>RAFAEL ANGEL CANTO VAZQUEZ</t>
  </si>
  <si>
    <t>ARTURO PEREZ GONZALEZ</t>
  </si>
  <si>
    <t>MAQUINARIA Y EQUIPOS RECREACIONALES DEL SURESTE</t>
  </si>
  <si>
    <t>ROBERTO ARANDA</t>
  </si>
  <si>
    <t>AT&amp;A INTERNATIONAL SA DE CV</t>
  </si>
  <si>
    <t>CAUICH CHIN JULIO ADDIEL</t>
  </si>
  <si>
    <t>German Enrique Garnica Tepal</t>
  </si>
  <si>
    <t>PERFORACIONES PENINSULARES ESPECIALIZADAS SA DE CV</t>
  </si>
  <si>
    <t>German Enrique 1 Garnica Tepal</t>
  </si>
  <si>
    <t>MONTERO CUEVAS NOEMI BEATRIZ</t>
  </si>
  <si>
    <t>CANTERAS CREATIVAS</t>
  </si>
  <si>
    <t>SERVICIOS KANASIN</t>
  </si>
  <si>
    <t>PETROMERIDA</t>
  </si>
  <si>
    <t>KEB HEREDIA REYES CONCEPCION</t>
  </si>
  <si>
    <t>David Quintal Perez</t>
  </si>
  <si>
    <t>IDZINCAB CHACON JOSUE</t>
  </si>
  <si>
    <t>PROMOTORA MEXICANA DE VEHICULOS SA DE CV</t>
  </si>
  <si>
    <t>ANGEL JIMENEZ FLORES</t>
  </si>
  <si>
    <t>RECONSTRUCTORA ELECTRICA DEL SURESTE</t>
  </si>
  <si>
    <t>LUGO RICALDE NIDIA DEL ROSARIO DE FATIMA</t>
  </si>
  <si>
    <t>CAROLINA SALDIVAR CORONA</t>
  </si>
  <si>
    <t>PECH MORENO MARIA ISELA</t>
  </si>
  <si>
    <t>SUPE SA DE CV</t>
  </si>
  <si>
    <t>PODER FLUIDO</t>
  </si>
  <si>
    <t>MAQUINARIA Y SERVICIOS PROFESIONALES</t>
  </si>
  <si>
    <t>RAMON EMILIO ALCOCER SIERRA</t>
  </si>
  <si>
    <t>TECON CONCRETOS SA DE CV</t>
  </si>
  <si>
    <t>PROYINGSA</t>
  </si>
  <si>
    <t>TALLERES ALIBAL DEL SURESTE S DE RL DE CV</t>
  </si>
  <si>
    <t>COMERCIALIZADORA GELOP</t>
  </si>
  <si>
    <t>Vendedor</t>
  </si>
  <si>
    <t>Nombre</t>
  </si>
  <si>
    <t>﻿Folio</t>
  </si>
  <si>
    <t>GASTOS EN EFECTIVO FEBRERO 2023</t>
  </si>
  <si>
    <t>CUOTA FUTBOL</t>
  </si>
  <si>
    <t>MANUEL ALONZO</t>
  </si>
  <si>
    <t>TORNILLOS PARA ALMACEN</t>
  </si>
  <si>
    <t>ORLANDO SMITH</t>
  </si>
  <si>
    <t>VIATICOS ROGER VAZQUEZ</t>
  </si>
  <si>
    <t>LIMPIEZA OFICINA</t>
  </si>
  <si>
    <t>GLORIA</t>
  </si>
  <si>
    <t>TOTAL PLAY</t>
  </si>
  <si>
    <t>ENRIQUE ALMEIDA</t>
  </si>
  <si>
    <t>AGUA PURIFICADA</t>
  </si>
  <si>
    <t>ESCANEO DE DOC (ACTAS CONST) RAFA</t>
  </si>
  <si>
    <t>ELIZABET PEREZ</t>
  </si>
  <si>
    <t>VIATICOS JOSE LOPEZ</t>
  </si>
  <si>
    <t>JOSE LOPEZ</t>
  </si>
  <si>
    <t>EMPLAYE PARA ALMACEN</t>
  </si>
  <si>
    <t>INSUMOS OFICINA</t>
  </si>
  <si>
    <t xml:space="preserve">PASTEL </t>
  </si>
  <si>
    <t>JAELY CABALLERO</t>
  </si>
  <si>
    <t>GAS PARA MONTACARGAS</t>
  </si>
  <si>
    <t>DALIA KAUIL</t>
  </si>
  <si>
    <t>PERMISO DESCARGAR TIZIMIN</t>
  </si>
  <si>
    <t>SAMUEL INTERIAN</t>
  </si>
  <si>
    <t>EFECTIVO RAFAEL</t>
  </si>
  <si>
    <t>RAFAEL CANTO</t>
  </si>
  <si>
    <t>ENVIO DOC RAFA CRE</t>
  </si>
  <si>
    <t>SOLDADURA DE DIABLOS DE CARGA</t>
  </si>
  <si>
    <t>ALMUERZO RAFAEL</t>
  </si>
  <si>
    <t>ENVIO MUESTRAS PROCON</t>
  </si>
  <si>
    <t>AXPSAFL540M-SUPER AFLOJA TODO AXPRO</t>
  </si>
  <si>
    <t>AXPSAFL540M</t>
  </si>
  <si>
    <t>CAJA 24 PZAS</t>
  </si>
  <si>
    <t>AXPSBN070G-Sellador de Silicón en Blister (Negro)</t>
  </si>
  <si>
    <t>AXPSBN070G</t>
  </si>
  <si>
    <t>AXPSAT217-SUPER AFLOJATODO</t>
  </si>
  <si>
    <t>10621455 - AKRON PREMIUM SP SAE 20W-50</t>
  </si>
  <si>
    <t>332196-Akron Extra Fleet SERIE III DF SAE 40 *C19</t>
  </si>
  <si>
    <t>1058018-GREEN DEF</t>
  </si>
  <si>
    <t>1058018</t>
  </si>
  <si>
    <t>415159- Super Gear GL-5 80W-90</t>
  </si>
  <si>
    <t>415159</t>
  </si>
  <si>
    <t>33189- AK- MARINE</t>
  </si>
  <si>
    <t>33189</t>
  </si>
  <si>
    <t>33152- AKRON - Super Gear SAE 250 GL-1</t>
  </si>
  <si>
    <t>CAJA 12 BOT 750 ML</t>
  </si>
  <si>
    <t>1914338- Deltec ATF</t>
  </si>
  <si>
    <t>1914338</t>
  </si>
  <si>
    <t>1914125- ACEITE P/ MOTOR SA SAE 50</t>
  </si>
  <si>
    <t>1914125</t>
  </si>
  <si>
    <t>1526107- Akron HD Intense SL SAE 50</t>
  </si>
  <si>
    <t>1526107</t>
  </si>
  <si>
    <t>10141408- Marine 4 Stroke SAE 15W-40</t>
  </si>
  <si>
    <t>10141408</t>
  </si>
  <si>
    <t>Eleazar Uc Nah</t>
  </si>
  <si>
    <t>MANUEL CENTENO GONZALEZ</t>
  </si>
  <si>
    <t>Antonio Uc</t>
  </si>
  <si>
    <t>IMPULSORA AZUCARERA DEL TROPICO</t>
  </si>
  <si>
    <t>Joaquin Estrella Keb</t>
  </si>
  <si>
    <t>E.S.G.E.S</t>
  </si>
  <si>
    <t>F 45234 CARBURANTES DE YUCATAN</t>
  </si>
  <si>
    <t>F 46063 46655 46782 FERVORSA</t>
  </si>
  <si>
    <t xml:space="preserve">TRANSFERENCIA TRANSPORTES ENERGETICOS DIRAC </t>
  </si>
  <si>
    <t>TRANSFERENCIA COMERCILAIZADORA DE COMBUSTIBLES DIRAC</t>
  </si>
  <si>
    <t>F 45331 JACOBO REMPEL MARTENS</t>
  </si>
  <si>
    <t>F 45896 45897 ARTURO PEREZ GONZALEZ</t>
  </si>
  <si>
    <t xml:space="preserve">F 46947 46948 FERNANDO AVILA AYALA </t>
  </si>
  <si>
    <t>F 45806 FREDY CHAGAL GONZALEZ</t>
  </si>
  <si>
    <t>F 46584 SAC XIB CHAAC</t>
  </si>
  <si>
    <t>F 46716 46721 46723 46760 46761 AURORA CECILIA LOPEZ VARGUEZ</t>
  </si>
  <si>
    <t xml:space="preserve">F 46758 CHAGAL CRUZ FRANCISCO </t>
  </si>
  <si>
    <t>F 46594 46595 PROMOTORA DE GASOLINERIAS</t>
  </si>
  <si>
    <t xml:space="preserve">F </t>
  </si>
  <si>
    <t xml:space="preserve">F 45085, 45086, 45087 LUIS MARTIN ALONZO MORALES </t>
  </si>
  <si>
    <t>F 45677, 45676, 45684, 45671, 45674, 45673 EFECTIVO</t>
  </si>
  <si>
    <t>F 45672 SAURI SANSORES LUZ MARI</t>
  </si>
  <si>
    <t>F 45707 CORREA SANTANA TOMASA</t>
  </si>
  <si>
    <t>F 45706 CORREA SANTANA TOMASA</t>
  </si>
  <si>
    <t>F 46714, 46747, 46746, 46756, 38450, 45710, 45529, 46757, 46658, 46686,46687, 46688, 46689, 46690, 46691, 45791 EFECTIVO</t>
  </si>
  <si>
    <t>F-46807-APROIL COMERCIALIZADORA F-46810 OTTO DAVID CARRILLO CAMP</t>
  </si>
  <si>
    <t xml:space="preserve">F-45770 JOSE ROBERTO DELGADO GALENO </t>
  </si>
  <si>
    <t xml:space="preserve">F-46584-46583 SAC XIB CHAAC </t>
  </si>
  <si>
    <t xml:space="preserve">F-45810-45930-45939-45948 JOSE LUIS RENDON NOVELO </t>
  </si>
  <si>
    <t xml:space="preserve">F-46345 RODRIGO SOLIS RODRIGUEZ </t>
  </si>
  <si>
    <t xml:space="preserve">F-45623 BICIMOTOS </t>
  </si>
  <si>
    <t xml:space="preserve">F-45077-45379-45466-45467-45482-45741-45755-45900-45949 AT&amp;A INTERNATIONAL </t>
  </si>
  <si>
    <t xml:space="preserve">F-45697 FABELA AGUILERA VICTOR MARIO </t>
  </si>
  <si>
    <t xml:space="preserve">F-45263 MAQUINARIA Y EQUIPOS RECREACIONALES DEL SURESTE </t>
  </si>
  <si>
    <t>F-45488 PROYIGNSA</t>
  </si>
  <si>
    <t xml:space="preserve">F-46827 MRT IMPORTADORA DE MAQUINARIAS </t>
  </si>
  <si>
    <t xml:space="preserve">F-44739 DISTRIBUIDORA GARABANA DE COMBUSTIBLES Y LUBRICANTES </t>
  </si>
  <si>
    <t xml:space="preserve">F-46181 SERVICIO EL ROBLE </t>
  </si>
  <si>
    <t xml:space="preserve">F-45894-45937-46021 CANTO PENICHE LUIS FERNANDO </t>
  </si>
  <si>
    <t xml:space="preserve">F-46132 RUBY DE JESUS CHALE AMAYA </t>
  </si>
  <si>
    <t xml:space="preserve">F-46809 PUBLICO EN GENERAL </t>
  </si>
  <si>
    <t xml:space="preserve">F-45886 MAYARLI PABLO PABLO </t>
  </si>
  <si>
    <t xml:space="preserve">F-45983-45984-45985-45986 COCOPESA DEL CARIBE </t>
  </si>
  <si>
    <t>F-46777 RICARDO AGUSTO CARDENAS PINO</t>
  </si>
  <si>
    <t>F-46429 SISTEMAS DE ARQUITECTURA  Y CONSTRUCCIONES DEL SURESTE</t>
  </si>
  <si>
    <t>F-46787 ROCK CRUSHERS</t>
  </si>
  <si>
    <t>F-46463-46464-46465-46466-46484-46483-46482-46481-46480-46479-46478-46477-46476-46473-46598-46618-46620-46619-46634-45305-46680-46622-45626-40228-40232-40233-46648-46638 EFECTIVO</t>
  </si>
  <si>
    <t xml:space="preserve">F-46676 CARLOS RENAN RICALDE VALDEZ </t>
  </si>
  <si>
    <t xml:space="preserve">F-44678-45422 NIDIA DEL ROSARIO LUGO RICALDE </t>
  </si>
  <si>
    <t>F-44927-45545 AUTOBUSES BRISAS</t>
  </si>
  <si>
    <t xml:space="preserve">F-45640 2 GATOS CONSTRUCTORA </t>
  </si>
  <si>
    <t xml:space="preserve">F-45254 JORGE ALBERTO TINAL DZIB </t>
  </si>
  <si>
    <t xml:space="preserve">F-45423 ESTACIONES DE SERV. DEL MAYAB </t>
  </si>
  <si>
    <t xml:space="preserve">F-45774 ESTACIONES DE SERV. DEL MAYAB </t>
  </si>
  <si>
    <t>F-45421 ESTACIONES DE SERV. DEL MAYAB</t>
  </si>
  <si>
    <t>F-45445-45515 ESTACIONES DE SERV. DEL MAYAB</t>
  </si>
  <si>
    <t xml:space="preserve">F-45776 ESTACIONES DE SERV. DEL MAYAB </t>
  </si>
  <si>
    <t xml:space="preserve">F-44679-45425 NIDIA DEL ROSARIO LUGO RICALDE </t>
  </si>
  <si>
    <t xml:space="preserve">F-45196 FLOR MARIA PECH BACELIS </t>
  </si>
  <si>
    <t xml:space="preserve">F-46582 IMNOBILIARIA  MBC PENINSULAR </t>
  </si>
  <si>
    <t xml:space="preserve">F-45417 ANGELALEXIS LARA MENA </t>
  </si>
  <si>
    <t>F-46783 GRUPO BEMUS</t>
  </si>
  <si>
    <t>F-45366 CAMAL VAZQUEZ GREGORIO</t>
  </si>
  <si>
    <t xml:space="preserve">F-46376 SERVICIO LOGISTICO DE ORIENTE </t>
  </si>
  <si>
    <t xml:space="preserve">F-45696 GIL YAH ALEX FRANCISCO </t>
  </si>
  <si>
    <t xml:space="preserve">F-45455-45461-45495-45857 RAUL ROBERTO PECH FIGUEROA </t>
  </si>
  <si>
    <t xml:space="preserve">F-45746 MAYA FLUIDS </t>
  </si>
  <si>
    <t xml:space="preserve">F-46730 ASFALTERA DE LA PENINSULA </t>
  </si>
  <si>
    <t xml:space="preserve">F-44262 INFRAESTRUCTURA </t>
  </si>
  <si>
    <t xml:space="preserve">F-45516-45790 JOSE MANUEL CORTAZAR LARA </t>
  </si>
  <si>
    <t xml:space="preserve">F-46772 DISTRIBUIDORA DE ACERO Y TUBOS DEL SUERESTE </t>
  </si>
  <si>
    <t>F-45887 MANUEL ARTURO PENICHE HERNANDEZ</t>
  </si>
  <si>
    <t xml:space="preserve">F-46060-46078-46217-46509 VERONICA DEL ROSARIO HERNANDEZ NUÑEZ </t>
  </si>
  <si>
    <t xml:space="preserve">F-45763 WILMER DOMIMGO AVILES PRECIAD </t>
  </si>
  <si>
    <t>F-44690-45694-45693-45691-45280-45619-46102-45634 EFECTIVO</t>
  </si>
  <si>
    <t xml:space="preserve">F-43572 ESTACION DE SERVICIO TEMOZON NORTE </t>
  </si>
  <si>
    <t xml:space="preserve">F-45131 GORETTI DE JESUS PERERA CORREA </t>
  </si>
  <si>
    <t xml:space="preserve">F-43408 ASFALTO Y EMULSIONES PENINSULARES </t>
  </si>
  <si>
    <t xml:space="preserve">F-46375 JOSE LUIS ESPADAS GONZALEZ </t>
  </si>
  <si>
    <t xml:space="preserve">F-46685 CONSTRUCCIONES OSPOVER </t>
  </si>
  <si>
    <t xml:space="preserve">F-46004 CIRCUITO </t>
  </si>
  <si>
    <t xml:space="preserve">F-45815-45816-45858-45859-45860 COCOPESA DEL CARIBE </t>
  </si>
  <si>
    <t xml:space="preserve">F-45864 TANIA MELISSA PACHECO MARTINEZ </t>
  </si>
  <si>
    <t>F-45151-45152 TA 2000</t>
  </si>
  <si>
    <t xml:space="preserve">F-46673 OSMAR LARA </t>
  </si>
  <si>
    <t xml:space="preserve">F-45528 MONICA GUADALUPE UICAB VIZCARRA </t>
  </si>
  <si>
    <t xml:space="preserve">F-46656 JOSE ABRAHAM PINZON MAGAÑA </t>
  </si>
  <si>
    <t xml:space="preserve">F 46664, 46840 AHAL ETERNO </t>
  </si>
  <si>
    <t xml:space="preserve">F-46371 ESTACION DE SERVICIO JP SEGUNDO </t>
  </si>
  <si>
    <t>F-46654 MAGNO CAPITAL</t>
  </si>
  <si>
    <t>F-45742 ANGEL FERNANDO PALMA CASTILLO</t>
  </si>
  <si>
    <t xml:space="preserve">F-45247-46536-46535-46507-45620-45178-45618-45281-45389-45098-45576-45306 EFECTIVO </t>
  </si>
  <si>
    <t xml:space="preserve">F-39821 LR TRITURADOS </t>
  </si>
  <si>
    <t xml:space="preserve">F-45292 GRUPO ANGEBECO </t>
  </si>
  <si>
    <t xml:space="preserve">F-46013 PCP DEL SURESTE </t>
  </si>
  <si>
    <t xml:space="preserve">F-45276 RIOS VENTURA JOSE LUIS </t>
  </si>
  <si>
    <t xml:space="preserve">F-45765-45766-45767-45768 COCOPESA DEL CARIBE </t>
  </si>
  <si>
    <t xml:space="preserve">F-45170 PEÑA RUIZ MARIA ANTONIA </t>
  </si>
  <si>
    <t xml:space="preserve">F-45450 JAVIER ALEJANDRI FRANCO CHAVERO </t>
  </si>
  <si>
    <t xml:space="preserve">F-45470 LINEAS URBE </t>
  </si>
  <si>
    <t xml:space="preserve">F-45811 CORPORATIVO GL CD INDUSTRIAL </t>
  </si>
  <si>
    <t xml:space="preserve">F-46624 CONSTRUCCIONES Y MATERIALES RAMIREZ </t>
  </si>
  <si>
    <t xml:space="preserve">F-45743 ANGEL FERNANDO PALM ACASTILLO </t>
  </si>
  <si>
    <t>F-45441 MCR PROYECTOS Y DESARROLLO</t>
  </si>
  <si>
    <t xml:space="preserve">F-44737 DISTRIBUIDORA GARABANA DE COMBUSTIBLES Y LUBRICANTES </t>
  </si>
  <si>
    <t xml:space="preserve">F-45747-45429-45444-45812-45839-45787 PRODUCTOS DE CONCRETOS PENINSULARES </t>
  </si>
  <si>
    <t xml:space="preserve">F-44196 PROMOTORA MEXICANA DE VEHICULOS </t>
  </si>
  <si>
    <t>F-45823 MCR PROYECTOS Y DESARROLLO</t>
  </si>
  <si>
    <t xml:space="preserve">F-45083 CHAGAL GONZALEZ FREDY </t>
  </si>
  <si>
    <t xml:space="preserve">F-46527 CHAGAL CRUZ FRANCISCO </t>
  </si>
  <si>
    <t xml:space="preserve">F-46525 CHAGAL GONZALEZ  FREDDY </t>
  </si>
  <si>
    <t>F-45366-46504-46505-46506-44690-45364-45365-44673-45333-45336-45359 EFECTIVO</t>
  </si>
  <si>
    <t xml:space="preserve">F-45377 EDUARDO MANUEL ANCALADA MONTALVO </t>
  </si>
  <si>
    <t xml:space="preserve">F-46570 MRT IMPORTADORA DE MAQUINARIAS </t>
  </si>
  <si>
    <t>F-46550 GRUPO ANFIBIA DEL GOLFO</t>
  </si>
  <si>
    <t xml:space="preserve">F-46564 TERRACERIAS Y CONDUCCIONES DE CONCRETOS </t>
  </si>
  <si>
    <t xml:space="preserve">F-46562 TERRACERIA Y CONDUCCIONES DE CONCRETOS </t>
  </si>
  <si>
    <t xml:space="preserve">F-45628 CARBURANTES DE YUCATAN </t>
  </si>
  <si>
    <t xml:space="preserve">F-44733 DISTRIBUIDORA GARABANA DE COMBUSTIBLES Y LUBRICANTES </t>
  </si>
  <si>
    <t xml:space="preserve">F-46563 JORGE EDUARDO CHAY TAMAYO </t>
  </si>
  <si>
    <t xml:space="preserve">F-45586 KEB HEREDIA REYES CONCEPCION </t>
  </si>
  <si>
    <t>F-46311 AURORA CECILIA LOPEZ VARGUEZ</t>
  </si>
  <si>
    <t>F-44940-46471-45251-45307-45450-46500-46522-46487-46485-46486 EFECTIVO</t>
  </si>
  <si>
    <t xml:space="preserve">F-44970-45739 ARRENDADORA DR </t>
  </si>
  <si>
    <t xml:space="preserve">F-45635 CARBURANTES DE YUCATAN </t>
  </si>
  <si>
    <t xml:space="preserve">F-45622 CARBURANTES DE YUCATAN </t>
  </si>
  <si>
    <t xml:space="preserve">F-45773 SERVICIO DOGRE </t>
  </si>
  <si>
    <t xml:space="preserve">F-45499 PREFABRICADO PRESUR </t>
  </si>
  <si>
    <t xml:space="preserve">F-45176-45177 MAQUINARIAS Y EQUIPOS RECREACIONALES </t>
  </si>
  <si>
    <t>F-44944 YARED ARMANDO UICAB ROSAS</t>
  </si>
  <si>
    <t>F-46530-46531 MRT IMPORTADORA DE MAQUINARIA F-46529 ACD PARTS FOR HEAVY EQUIPMENT</t>
  </si>
  <si>
    <t xml:space="preserve">F 46788, 46826 INGENIERIA DEL MAYAB </t>
  </si>
  <si>
    <t xml:space="preserve">F-46540 CAROLINA ALESSANDRA FLORES MARTINEZ </t>
  </si>
  <si>
    <t xml:space="preserve">F-45396 TECON CONCRETOS </t>
  </si>
  <si>
    <t xml:space="preserve">F-45540 MEZCLAS Y EMULCIONES PROFECIONALES </t>
  </si>
  <si>
    <t xml:space="preserve">F-46381-46382 PROMOTORA DE GASOLINERIAS </t>
  </si>
  <si>
    <t xml:space="preserve">F-46023 MOO HUCHIN CRISTINA DEL ROSARIO </t>
  </si>
  <si>
    <t xml:space="preserve">F-46548 DISTRIBUIDORA DE MAQUINARIA DEL SUR </t>
  </si>
  <si>
    <t xml:space="preserve">F-46541 CV DESARROLLADORA </t>
  </si>
  <si>
    <t xml:space="preserve">F-45690 GIL YAH ALEX FRANCISCO </t>
  </si>
  <si>
    <t xml:space="preserve">F-45711-45712-45713-45714 FERNANDO AVILA YALA </t>
  </si>
  <si>
    <t xml:space="preserve">F-45691 CHAN COCOM GILMER GABRIEL </t>
  </si>
  <si>
    <t xml:space="preserve">F-46537 COMERCIALIZADORA DE RECICLABLES AVE FENIX </t>
  </si>
  <si>
    <t>F-46439 TRIMMSA</t>
  </si>
  <si>
    <t xml:space="preserve">F-45495-45493-45494-45559-45560 MAQUINARIAS Y SERVICIOS PROFECIONESL </t>
  </si>
  <si>
    <t xml:space="preserve">F-45197 MUKUL CASTILLO JOSE MANUEL </t>
  </si>
  <si>
    <t xml:space="preserve">F-44871 RUBEN ALBERTO CARDEÑA VILLANUEVA </t>
  </si>
  <si>
    <t xml:space="preserve">F-45313-45576 ABRIL CECILIA CAN POOL </t>
  </si>
  <si>
    <t>TERRASUR</t>
  </si>
  <si>
    <t xml:space="preserve">F-46508 JENNY MATILDE VALENCIA QUINTAL </t>
  </si>
  <si>
    <t xml:space="preserve">F-46494 LUIS ANGEL MENA </t>
  </si>
  <si>
    <t xml:space="preserve">F-45022 LEON COCOM JESUS VENTURA </t>
  </si>
  <si>
    <t xml:space="preserve">F-45009 GRUAS DEL SURESTE </t>
  </si>
  <si>
    <t xml:space="preserve">F-45407 GRUAS DEL SURESTE </t>
  </si>
  <si>
    <t>F-46434-46433-46450-46454-46455-46452-46051-45852-44634-44084-45784-46074-46472 EFECTIVO</t>
  </si>
  <si>
    <t>F-45489-46301-45490 ANDYMAQ</t>
  </si>
  <si>
    <t xml:space="preserve">F-45977 JOSE LUIS ESPADA GONZALEZ </t>
  </si>
  <si>
    <t>F 44907 PODER FLUIDO</t>
  </si>
  <si>
    <t xml:space="preserve">F-46107 SERVICIO EL ROBLE </t>
  </si>
  <si>
    <t xml:space="preserve">F-46182 SERVICIO EL ROBLE </t>
  </si>
  <si>
    <t xml:space="preserve">F-45454 ARTURO PEREZ GONZALEZ </t>
  </si>
  <si>
    <t xml:space="preserve">F-45183 AVIPRODUCTOS SANJOR </t>
  </si>
  <si>
    <t>F 46614, 46782 FERVORSA</t>
  </si>
  <si>
    <t xml:space="preserve">F-43463 PROMOTORA MEXICANA DE VEHICULOS </t>
  </si>
  <si>
    <t>F46003 CONSTRUCCION Y SERVICIOS CARRETEROS CAMPECHE MERIDA</t>
  </si>
  <si>
    <t xml:space="preserve">F-46489 SERVITRANSPORTES ERAGON </t>
  </si>
  <si>
    <t xml:space="preserve">F-44702-44703 DISTRIBUIDORA GARABANA DE COMBUSTIBLES Y LUBRICANTES </t>
  </si>
  <si>
    <t xml:space="preserve">F-45550 ALAMCENES DE GRANOS DE LA PENINSULA </t>
  </si>
  <si>
    <t>F-45295-45980 COMERCIALIZADORA DE COMBUSTIBLES DIRAC</t>
  </si>
  <si>
    <t>F-45281-45612-46411-46427-46431-46436-46412-45099-46401-46402-46403-46404-45228-45229-45664-45231-45658-45178-46102-45634-45626-44799 EFECTIVO</t>
  </si>
  <si>
    <t xml:space="preserve">F-45496-45443 CAMIONES Y AUROBUSES </t>
  </si>
  <si>
    <t xml:space="preserve">F-45282 TALLERES ALIBAL DEL SURESTE </t>
  </si>
  <si>
    <t xml:space="preserve">F-46474 MRT IMPORTADORA DE MAQUINARIAS </t>
  </si>
  <si>
    <t xml:space="preserve">F-46458 JORGE EDUARDO CHAY TAMAYO F-46445 MRT IMPORTADORA DE MAQUINARIA </t>
  </si>
  <si>
    <t xml:space="preserve">F-45607-45608-45610-45764-45780-45781  MANUEL OXTE JESUS CABRERA </t>
  </si>
  <si>
    <t xml:space="preserve">F-46650 TALLERES Y TYRANSPORTE </t>
  </si>
  <si>
    <t>F45808 GRUPO VAQUEIRO FERRETERO</t>
  </si>
  <si>
    <t xml:space="preserve">F-46457 INGENIERIA INDUSTRIAL MAGE </t>
  </si>
  <si>
    <t xml:space="preserve">F-45731-45732 GRUPO SILCA PENINSULAE </t>
  </si>
  <si>
    <t xml:space="preserve">F-46443 WITON </t>
  </si>
  <si>
    <t xml:space="preserve">F-44571 PLAFONES Y ACABADOS DEL SURESTE </t>
  </si>
  <si>
    <t xml:space="preserve">F-44992-45050-45051-45110-45303-45497  ROMZA PAVIMENTACIONES </t>
  </si>
  <si>
    <t>F-45322 TRIMMSA</t>
  </si>
  <si>
    <t xml:space="preserve">F-45395-45624 HERMENEGILDO SANTIAGO NAH </t>
  </si>
  <si>
    <t xml:space="preserve">F-46446 POLIEMEX </t>
  </si>
  <si>
    <t xml:space="preserve">F-45294-45311-45312 CONSTRUCTORA GRUPO TAPACHULA </t>
  </si>
  <si>
    <t xml:space="preserve">F-45675 UITZIL BALAM JOSE DANIEL </t>
  </si>
  <si>
    <t xml:space="preserve">F-46377 TURRIZA BLANQUETO VICTOR MANUEL </t>
  </si>
  <si>
    <t xml:space="preserve">F-46400 ALEIDA IDALID OSORIO CHAN </t>
  </si>
  <si>
    <t xml:space="preserve">F-45448-45449 CORPORATIVO GL CD INDUSTRIAL </t>
  </si>
  <si>
    <t xml:space="preserve">F-46414 MANUEL IRAN GARCIA PEÑA </t>
  </si>
  <si>
    <t xml:space="preserve">F-45473 CANTERAS CREATIVAS </t>
  </si>
  <si>
    <t>44971-46364-46365-46366-46358-46357-46321-46276-46320-4631946318-46274-46275-46271-46209-46317-46286-46287-46266-45227-45679-45689-45224-45279-44758-44917-46126-46239-46240-46283-46325-46347-46378 EFECTIVO</t>
  </si>
  <si>
    <t xml:space="preserve">F-45655-45750-45751 SISTEMAS DE ARQUITECTURA Y CONSTRUCCION DEL SURESTE </t>
  </si>
  <si>
    <t xml:space="preserve">F-RAMON EUDALDO CORTAZAR LARA </t>
  </si>
  <si>
    <t xml:space="preserve">F-45500 PRODUCTOS DE CONCRETOS PENINSULARES </t>
  </si>
  <si>
    <t xml:space="preserve">F-45603 CONCRETERAS DEL SURESTE </t>
  </si>
  <si>
    <t xml:space="preserve">F-45046 JOSE MANUEL CORTAZAR LARA </t>
  </si>
  <si>
    <t xml:space="preserve">F-46419-46420 COMERCIALIZADORA DE RECICLABLES AVE FENIX </t>
  </si>
  <si>
    <t xml:space="preserve">F-45416 ADAD CRUZ SONIA </t>
  </si>
  <si>
    <t xml:space="preserve">F-46417 JOSE LUIS RENDON NOVELO </t>
  </si>
  <si>
    <t xml:space="preserve">F-45737 TIENDAS DE AUTOSERVICIO FERRETERO DE LA PENINSULA </t>
  </si>
  <si>
    <t xml:space="preserve">F-45744 TIENDAS DE AUTOSERVICIO FERRETERO DE LA PENINSULA </t>
  </si>
  <si>
    <t xml:space="preserve">F-46368 DANTE JUAREZ MARTINEZ </t>
  </si>
  <si>
    <t>F-46396 MIGUEL ANGEL KUK CETINA  F-46387 GRUPO CHARINA</t>
  </si>
  <si>
    <t xml:space="preserve">F-45075 RRRG CONSTRUCTORA </t>
  </si>
  <si>
    <t xml:space="preserve">F-45147 CARBURANTES DE YUCATAN </t>
  </si>
  <si>
    <t xml:space="preserve">F-46247 CONSTRUCCIONES Y MATERIALES RAMIREZ </t>
  </si>
  <si>
    <t xml:space="preserve">F-46388 INGENIERIA INDUSTRIAL MAGE </t>
  </si>
  <si>
    <t>F-44993-45323 WILMER DOMINGO AVILES PRECIAT</t>
  </si>
  <si>
    <t xml:space="preserve">F-46265 RITA MARGARITA HERRERA REA </t>
  </si>
  <si>
    <t xml:space="preserve">F-46290 RITA MARGARITA HERRERA REA </t>
  </si>
  <si>
    <t xml:space="preserve">F-45148 CARBURNTES DE YUCATAN </t>
  </si>
  <si>
    <t xml:space="preserve">F-45290 CARBURANTES DE YUCATAN </t>
  </si>
  <si>
    <t xml:space="preserve">F-46406 SERVI-LIMPIA </t>
  </si>
  <si>
    <t xml:space="preserve">F-46374 INFRAESTRUCTURA Y SERVICIOS ESPECIALIZADOS COETO </t>
  </si>
  <si>
    <t xml:space="preserve">F-46347 CAROLINA SALDIVAR CORONA </t>
  </si>
  <si>
    <t xml:space="preserve">F-45410 PROVEEDORA DEL PANADERO </t>
  </si>
  <si>
    <t xml:space="preserve">F-45264 BAAS SANTOS JOSE CONCEPCION </t>
  </si>
  <si>
    <t xml:space="preserve">F-45230 FABELA AGUILERA VICTOR MARIO </t>
  </si>
  <si>
    <t xml:space="preserve">F-45481 FABELA AGUILERA VICTOR MARIO </t>
  </si>
  <si>
    <t xml:space="preserve">F-45397 FROZAR </t>
  </si>
  <si>
    <t xml:space="preserve">F-46361-463162-46363 WITON </t>
  </si>
  <si>
    <t>F-46251 EDEKSA</t>
  </si>
  <si>
    <t xml:space="preserve">F-45220 BACELIS CORDOBA MARIO RAFAEL </t>
  </si>
  <si>
    <t xml:space="preserve">F-46133-44879-46326-46296 EFECTIVO </t>
  </si>
  <si>
    <t>TRANSFERENCIA ENTRE BANCOS DIRAC HSBC</t>
  </si>
  <si>
    <t>F-45942-45946-45947-45954-46130-46131 COMERCIALIZADORA DE COMBUSTIBLES DIRAC</t>
  </si>
  <si>
    <t>IVA MEMBRESIA T2</t>
  </si>
  <si>
    <t xml:space="preserve">F-44316-44671-44977-45069 AT&amp;A INTERNATIONAL </t>
  </si>
  <si>
    <t>COM MEMBRESIA PAQ TRANSACC 2 MEMBRESIA T2</t>
  </si>
  <si>
    <t xml:space="preserve">F-45156-45157-45189 MAQUINARIAS Y SERVICIO PROFECIONALES </t>
  </si>
  <si>
    <t xml:space="preserve">PROYECTOS INMOBILIARIOS DE LA PENINSULA </t>
  </si>
  <si>
    <t xml:space="preserve">F-43967-44528-44529 INGENIERIA INDUSTRIAL MAGE </t>
  </si>
  <si>
    <t>SI VALE MEXICO</t>
  </si>
  <si>
    <t xml:space="preserve">F-45372 CERVANTES SUASTE FELIPE IDELFONSO </t>
  </si>
  <si>
    <t xml:space="preserve">F-46341 CV DESARROLLADORA </t>
  </si>
  <si>
    <t>CARGO PAGO POR TRANSFERENCIA ACEITES Y LUBRICANTES DIRAC SA</t>
  </si>
  <si>
    <t>F-46125 SAC XIB</t>
  </si>
  <si>
    <t xml:space="preserve">F-46225-46226-46227-46230-46229-46228-45097-46260-46259-46258-46233-46253-46235-46232-46236-45644-45503-46262-46243-46242 EFECTIVO </t>
  </si>
  <si>
    <t xml:space="preserve">F46244-46245 MAYABTUN CONSTRUCCIONES </t>
  </si>
  <si>
    <t>NOMINA DE 28 DE FEBRERO 2023</t>
  </si>
  <si>
    <t xml:space="preserve">F-46339 CV DESARROLLADORA </t>
  </si>
  <si>
    <t xml:space="preserve">IVA POR COMISION </t>
  </si>
  <si>
    <t xml:space="preserve">F-46340 CV DESARROLLADORA </t>
  </si>
  <si>
    <t>COMISION DEPOSITO REFERENCIADO</t>
  </si>
  <si>
    <t xml:space="preserve">F-45542 TIENDAS DE AUTOSERVICIO FERRETERO DE LA PENINSULA </t>
  </si>
  <si>
    <t xml:space="preserve">F-45541 TIENDAS DE AUTOSERVICIO FERRTEROS DE LA PENINSULA </t>
  </si>
  <si>
    <t xml:space="preserve">VIATICOS ANTONIO </t>
  </si>
  <si>
    <t xml:space="preserve">F-45409 PROVEEDORA DEL PANADERO </t>
  </si>
  <si>
    <t>F-45297 FERVORSA</t>
  </si>
  <si>
    <t xml:space="preserve">F-46302 JUAN FRANCISCO MANRIQUE CAMPOS </t>
  </si>
  <si>
    <t xml:space="preserve">F-45853 JOSE LUIS ESPADAS GONZALEZ </t>
  </si>
  <si>
    <t xml:space="preserve">F-45000 YA AXIL </t>
  </si>
  <si>
    <t xml:space="preserve">HEWLETT PACKARD OPERATIONS MEXICO </t>
  </si>
  <si>
    <t xml:space="preserve">F-44169 PROMOTORA MEXICANA DE VEHICULOS </t>
  </si>
  <si>
    <t xml:space="preserve">F-46252-46254-26255 CAROLINA ALESSANDRA FLORES MARTINEZ </t>
  </si>
  <si>
    <t xml:space="preserve">F-46282 ELEMENTOS Y ESTRUCTURAS METALICAS </t>
  </si>
  <si>
    <t xml:space="preserve">F-45139 T&amp;E ASA DE CV </t>
  </si>
  <si>
    <t>F-44771 TA 2000</t>
  </si>
  <si>
    <t>CERVERA SOTO Y ASOCIADOS SCP</t>
  </si>
  <si>
    <t>F-46278 GRUPO BEMUS</t>
  </si>
  <si>
    <t>F-46248 ACD PARTS FOR HEAVY EQUIPMENT F-46212 LOPEZ CAMARA GREYTI LUSNEY</t>
  </si>
  <si>
    <t xml:space="preserve">F-46206 ERIC ALBERTO ARELLANO HERNANDEZ </t>
  </si>
  <si>
    <t>COBRO IVA AFIL</t>
  </si>
  <si>
    <t xml:space="preserve">F-45121 GDM REFACCIONES </t>
  </si>
  <si>
    <t>COBRO POR TASA DE DESCUENTO AFIL</t>
  </si>
  <si>
    <t xml:space="preserve">ARTLUX SA DE CV </t>
  </si>
  <si>
    <t xml:space="preserve">F-46246 URBANIZACIONES Y DESARROLOS CARRETEROS </t>
  </si>
  <si>
    <t xml:space="preserve">F-46171-46189-46170-46173-46172-46166-46196-46177-46163-46162 EFECTIVO </t>
  </si>
  <si>
    <t xml:space="preserve">F-46215 AGUILAR CONSTRUCTORA DEL SURESTE </t>
  </si>
  <si>
    <t xml:space="preserve">F-46241 SCHAFFIT MOISES FAISAL MONTALVO </t>
  </si>
  <si>
    <t xml:space="preserve">PAGO DE VIATICOS UC NAH ELEAZAR ANTONIO </t>
  </si>
  <si>
    <t xml:space="preserve">F-46241 RANCHO COCOYOL </t>
  </si>
  <si>
    <t xml:space="preserve">F-45239 CANTERAS CREATIVAS </t>
  </si>
  <si>
    <t xml:space="preserve"> COBRO POR TASA DE DESCUENTO AFIL</t>
  </si>
  <si>
    <t>F44161 SUN LIFT</t>
  </si>
  <si>
    <t xml:space="preserve">COBRO IVA AFILICACION </t>
  </si>
  <si>
    <t xml:space="preserve">F-46202 ILEANA ECHAZARRETA VALENCIA </t>
  </si>
  <si>
    <t xml:space="preserve">F-45120 MAQUINARIAS Y EQUIPOS RECREACIONALES </t>
  </si>
  <si>
    <t>ANTICIPO DE VIATICOS ( MARTIN SOLIS EDUARDO JESUS)</t>
  </si>
  <si>
    <t xml:space="preserve">F-46342 ECISA CONSTRUCCIONES </t>
  </si>
  <si>
    <t xml:space="preserve">F-46213 RECUPERADORA VELAZUQEZ </t>
  </si>
  <si>
    <t xml:space="preserve">F-44799-46127-45262-45261-45689-45140-45349-44872-46137-46138-46139-46140-46141-46142-46143-46144-46145-46146-44699-44700-45363-45142-45332-45348-45366 EFECTIVO </t>
  </si>
  <si>
    <t xml:space="preserve">F-45233 SAURI SANSORES LUZ MARIA </t>
  </si>
  <si>
    <t xml:space="preserve">MEGASUR SA DE CV </t>
  </si>
  <si>
    <t xml:space="preserve">F-46195 RAYMUNDO REYES ALVAREZ </t>
  </si>
  <si>
    <t>PAGO IMP. FEDERAL COMPLEMENTO OCTURE 22</t>
  </si>
  <si>
    <t xml:space="preserve">F-45963 GRUPO CANTO PLUS </t>
  </si>
  <si>
    <t>PAGO DE IMPUESTO FEDERAL OCTUBRE 22</t>
  </si>
  <si>
    <t>F-45154 ANGEL FERNANDO PALMA CASTILLO</t>
  </si>
  <si>
    <t>PAGOS IMPUESTO COMPLEMENTO SEPT. 22</t>
  </si>
  <si>
    <t xml:space="preserve">F-45153 ANGEL FERNANDO PALMA CASTILLO </t>
  </si>
  <si>
    <t>PAGO IMPUESTO FEDERAL SEPT. 22</t>
  </si>
  <si>
    <t>F-46209-46210 RANCHO LOS HERRADORES SPR</t>
  </si>
  <si>
    <t xml:space="preserve">F-44532-44533-44534-44535-44701 DISTRIBUIDORA GARABANA DE COMBUSTIBLES Y LUBRICANTES </t>
  </si>
  <si>
    <t xml:space="preserve">F-44812-45042-45043 MATERIALES D YUCATAN </t>
  </si>
  <si>
    <t xml:space="preserve">F-44997-46082-46085-46085-46084-46095-46115-46113-44589-46132-46112 EFECTIVO </t>
  </si>
  <si>
    <t>IVA COMISION</t>
  </si>
  <si>
    <t xml:space="preserve">F-45361 GUSTAVO LOPEZ ARCE SOROA </t>
  </si>
  <si>
    <t xml:space="preserve">COMISION DE PAGO CON TARJETA </t>
  </si>
  <si>
    <t xml:space="preserve">F-45362 GUSTAVO LOPEZ ARCE SOROA </t>
  </si>
  <si>
    <t xml:space="preserve">ANA COMPAÑÍA DE SEGUROS </t>
  </si>
  <si>
    <t xml:space="preserve">F-45283 DALIA VERONICA CHUC UC </t>
  </si>
  <si>
    <t xml:space="preserve">F-45073-45182-45127-45150 PRODUCTOS DE CONCRETOS PENINSULARES </t>
  </si>
  <si>
    <t>UC NAH ELEAZAR ANTONIO (OTROS PAGOS )</t>
  </si>
  <si>
    <t xml:space="preserve">F-43448-43449 MATERIALES PREFABRICADOS DE ORIENTE </t>
  </si>
  <si>
    <t xml:space="preserve">F-45155 ANGEL FERNANDO PALMA CASTILLO </t>
  </si>
  <si>
    <t xml:space="preserve">F-44660 DZUL CAN MAGDALENO </t>
  </si>
  <si>
    <t>F-46199 JOSE LUIS RENDON NOVELO</t>
  </si>
  <si>
    <t>ANTICIPO DE VIATICOS (UC NAH ELEAZAR ANTONIO)</t>
  </si>
  <si>
    <t xml:space="preserve">F-46192 MAGNO CAPITAL </t>
  </si>
  <si>
    <t xml:space="preserve">F-46161 ROCK CRUSHER F-45082 CHAGAL CRUZ FRANCISCO F-46154 ALEX JIMENEZ </t>
  </si>
  <si>
    <t>TRITURADOS Y CONCRETOS TICOPO (REEMBOLSO PAGO ERRONEO)</t>
  </si>
  <si>
    <t xml:space="preserve">F-45538-45537 PERFORACIONES PENINSULARES ESPECIALIZADAS </t>
  </si>
  <si>
    <t>F-44109 ENVASES UNIVERSALES DE MEXICO</t>
  </si>
  <si>
    <t xml:space="preserve">F-45105 MYRNA MARIBEL VARGAS URBANO </t>
  </si>
  <si>
    <t xml:space="preserve">PAGO DE NOMINA DEL 01 AL 15 DE FEBRERO </t>
  </si>
  <si>
    <t xml:space="preserve">F-46168 POLIENMEX </t>
  </si>
  <si>
    <t xml:space="preserve">CAMPECHE CONTRY CLUB </t>
  </si>
  <si>
    <t xml:space="preserve">F-45195 FALLA GOMEZ RAMON </t>
  </si>
  <si>
    <t xml:space="preserve">TRANSFERENCIAS ENTRE BANCOS </t>
  </si>
  <si>
    <t xml:space="preserve">F-45089-45090 DISTRIBUIDORA GARABANA DE COMBUSTIBLES Y LUBRICANTES </t>
  </si>
  <si>
    <t xml:space="preserve">BONO LIBERADO DEL 31 DE ENERO (GOMEZ FIGUEROA ARMANDO </t>
  </si>
  <si>
    <t xml:space="preserve">F-45483-45904 TRITURADOS Y CONCRETOS TICOPO </t>
  </si>
  <si>
    <t>PRESTAMO (GOMEZ FIGUEROA ARMANDO )</t>
  </si>
  <si>
    <t xml:space="preserve">F-46155 AGREGADOS Y TRITURADOS HONEY </t>
  </si>
  <si>
    <t xml:space="preserve">F-44773-45078-45123-45130 MEZCLAS Y EMULSIONES PROFECIONALES </t>
  </si>
  <si>
    <t xml:space="preserve">F-46585-46586 JOHAN REDECOP NICKES </t>
  </si>
  <si>
    <t xml:space="preserve">F-46090 JORGE EDUARDO CHAY TAMAYO F-46099 CAROLINA SALDIVAR CORONA </t>
  </si>
  <si>
    <t xml:space="preserve">F-45433 SERVICOMBUSTIBLES KANASIN </t>
  </si>
  <si>
    <t xml:space="preserve">F-45598 SERVICIO GLORIETA SAN FERNANDO </t>
  </si>
  <si>
    <t xml:space="preserve">F-45597 ESTACION DE SERVICIO JACINTO CANEK </t>
  </si>
  <si>
    <t xml:space="preserve">F-45596 ESTACION DE SERVICIO JACINTO CANEK </t>
  </si>
  <si>
    <t xml:space="preserve">F-45639 ESTACION DE SERVICIO JUAN PABLO </t>
  </si>
  <si>
    <t xml:space="preserve">F-45007-45160-45166 FERVORSA </t>
  </si>
  <si>
    <t xml:space="preserve">F-45293 CONSTRUCTOTA GRUPO TAPACHULA </t>
  </si>
  <si>
    <t xml:space="preserve">F-45304 CONSTRUCTORA GRUPO TAPACHULA </t>
  </si>
  <si>
    <t xml:space="preserve">PAGO DEL IMSS </t>
  </si>
  <si>
    <t xml:space="preserve">F-46147-46148-46149 TERRACERIAS Y CONDUCCIONES DE CONCRETOS </t>
  </si>
  <si>
    <t>QUINTAL PEREZ DAVID RICARDO (ANTICIPO DE VIATICOS)</t>
  </si>
  <si>
    <t>VIATICOS PTO. VALLARTA (ROGER VAZQUE Y ANTONIO UC)</t>
  </si>
  <si>
    <t>F-46076-46073-46064-46068-46070-46069-44940-44345-46071-46041-46042-46043-46045-46044-46046-46077-46072-46065-46067 EFECTIVO</t>
  </si>
  <si>
    <t xml:space="preserve">PRESTAMO SOCIO (RAFAEL CANTO VAZQUEZ </t>
  </si>
  <si>
    <t xml:space="preserve">F-44801 JAVIER ALEJANDRO FRANCO CHAVERO </t>
  </si>
  <si>
    <t xml:space="preserve">PRRMA SEGIROS PYME </t>
  </si>
  <si>
    <t xml:space="preserve">F-46165 GIESBRECHT ISIDRO CORNELIOS </t>
  </si>
  <si>
    <t xml:space="preserve">F-46136 OCP- OBRAS CIVILES Y PROYECTOS DE MEXICO </t>
  </si>
  <si>
    <t>CARGO POR INTERESES DE CREDITO CRE</t>
  </si>
  <si>
    <t xml:space="preserve">F-45879 MAUEL ARTURO PENICHE HERNANDEZ </t>
  </si>
  <si>
    <t>CARGO CAPITAL DE CREDITO CRE</t>
  </si>
  <si>
    <t xml:space="preserve">F-44994 CAMIONES Y AUTOBUSES </t>
  </si>
  <si>
    <t>UC NAH ELEAZAR ANTONIO ( ANTICIPO DE VIATICOS)</t>
  </si>
  <si>
    <t>F-45988-45951-45952-44843-44841-45989-44913-44778-45533-46053-46007-46011-44058-44058-45981-45231-44799-45302-44842 EFECTIVFO</t>
  </si>
  <si>
    <t>VAZQUEZ PEREZ ALBERTO MANUEL ( ANTICIPO DE VIATICOS)</t>
  </si>
  <si>
    <t xml:space="preserve">F-46178 SERVI-LIMPIA </t>
  </si>
  <si>
    <t>JOSE LOPEZ JOSE RICARDO (DEVOL. PAGO ACUMULADOR)</t>
  </si>
  <si>
    <t>F-44450 TA 2000</t>
  </si>
  <si>
    <t>PRESTAMO (JULIO GUALBERTO FLORES VALLEJO )</t>
  </si>
  <si>
    <t xml:space="preserve">F-45314 TANIA YOLANDA HERRERA DIAZ </t>
  </si>
  <si>
    <t xml:space="preserve">F-44690 UREÑA HUERTA LETICIA </t>
  </si>
  <si>
    <t xml:space="preserve">F-39601 LR TRITURADOS </t>
  </si>
  <si>
    <t xml:space="preserve">F-44865 GORETTY DE JESUS PERERA CORREA </t>
  </si>
  <si>
    <t xml:space="preserve">F-44960-44959 MAXI CONSTRUCTORA HIDRAULICA </t>
  </si>
  <si>
    <t>F-45990-45991 FERROTLAPALERIA EL MULIX</t>
  </si>
  <si>
    <t xml:space="preserve">F-46058-46059 CV DESARROLLADORA </t>
  </si>
  <si>
    <t xml:space="preserve">F-44752 TUBOS DE ACERO DE MEXICO </t>
  </si>
  <si>
    <t>F-46052-46323-46255 GRUPO AGROPECUARIO GUARANI</t>
  </si>
  <si>
    <t xml:space="preserve">F-46049 INFRAESTRUCTURA Y SERVICIOS ESPECIALIZADOS COETO </t>
  </si>
  <si>
    <t>SERVICIO SECURE 3DS ECOMM</t>
  </si>
  <si>
    <t xml:space="preserve">F-45484 TRITURADOS Y CONCRETOS TICOPO </t>
  </si>
  <si>
    <t xml:space="preserve">F-46039 SERGIO ALONSO PECH CHABLE </t>
  </si>
  <si>
    <t xml:space="preserve">CUOTA DE AFILIACION </t>
  </si>
  <si>
    <t xml:space="preserve">F-45456 PROVEEDORA DEL PANADERO </t>
  </si>
  <si>
    <t xml:space="preserve">F-46016 GRUPO FACIMOTORS DE MEXICO </t>
  </si>
  <si>
    <t xml:space="preserve">F-44757 METERIALES Y TRITURADOS DE TIZIMIN </t>
  </si>
  <si>
    <t>F-45895-44589-45577-45717-44931-45965-44897-45679-45223-45830-45689-45683-45687-45686-45688-45700EFECTIVO</t>
  </si>
  <si>
    <t xml:space="preserve">F-45972 INOVACION LOGIKA EN TRANSPORTE </t>
  </si>
  <si>
    <t>ALBERTO VAZQUEZ (BONOS RETENIDOS )</t>
  </si>
  <si>
    <t>FEBRERO  2023</t>
  </si>
  <si>
    <t>COM</t>
  </si>
  <si>
    <t>F.13856 - PEREZ ROMERO MARGARITA DE LA LUZ</t>
  </si>
  <si>
    <t>F.13855 - LEDER BARAHONA YECENIA</t>
  </si>
  <si>
    <t>F.14042 - JOSE MEDINA</t>
  </si>
  <si>
    <t>TRANSFERENCIAS ENTRE BANCOS</t>
  </si>
  <si>
    <t xml:space="preserve">F.13755 -COMUNIDAD DURANGO HOPELCHEN SPR DE RI </t>
  </si>
  <si>
    <t xml:space="preserve">F.13682 - HUCHIN CAB JOSE VIDAL </t>
  </si>
  <si>
    <t xml:space="preserve">F.13984 - JOSE ANTONIO ESTRELLA CHUC </t>
  </si>
  <si>
    <t>F.14261 - ALEJANDRO CAJUN BOLIVAR</t>
  </si>
  <si>
    <t>F.13850 - NICOLAS AVALOS CRUZ</t>
  </si>
  <si>
    <t>F.14266 - MINERALES Y AGREGADOS DEL SURESTE S.A. DE C.V.</t>
  </si>
  <si>
    <t>F.14222 - MARIA LOPEZ AVENDAÑO</t>
  </si>
  <si>
    <t>F.45226 - JESUS VERTURA</t>
  </si>
  <si>
    <t>F.13874 - ASOCIADOS Y SUCESORES MOYCRUZ S.A. DE C.V.</t>
  </si>
  <si>
    <t>F.13981 - REPRESENTACIONES ALDO DE CAMPECHE S.A. DE C.V.</t>
  </si>
  <si>
    <t>F.13999 - REPRESENTACIONES ALDO DE CAMPECHE S.A. DE C.V.</t>
  </si>
  <si>
    <t>F.14241 - JOSE MEDINA</t>
  </si>
  <si>
    <t>F.14191 - CERVANTES PRIETO CESAR FERNANDO</t>
  </si>
  <si>
    <t>F.13959 - AHMED JOSE BURAD MENDEZ</t>
  </si>
  <si>
    <t>F.14106 - ZACARIAS CHAN ROSA ISELA</t>
  </si>
  <si>
    <t>F.14208 - MANUEL CENTENO GONZALEZ</t>
  </si>
  <si>
    <t>F.13777 - MANUEL DE ATOCHA VARGUEZ LARA</t>
  </si>
  <si>
    <t>F.13895 - ADMINISTRACION DE ESTACIONES DEL SURESTE</t>
  </si>
  <si>
    <t>F.13888,13886,13889,13891,13892,13893,13894,13898,13899,13900 - E.S.G.E.S.</t>
  </si>
  <si>
    <t>F.13896 - COMBUSTIBLES LUGO</t>
  </si>
  <si>
    <t>F.14193,14215 - EFECTIVO</t>
  </si>
  <si>
    <t>F.14217 - CONSTRUCCIONES OSPOVER S.A. DE C.V.</t>
  </si>
  <si>
    <t>F.13938 - LOPEZ MARTINEZ MARIA ALEJANDRA</t>
  </si>
  <si>
    <t>F.14212 - GRUPO DE ESPECIALISTAS TERRACEROS</t>
  </si>
  <si>
    <t>F.13356 - CONTROL GAS KALA S.A. DE C.V.</t>
  </si>
  <si>
    <t>F.14211 - JOSE MEDINA</t>
  </si>
  <si>
    <t>F.13857,13840,13716,13850,13450,13941,14144,14149,14148,13776,13940,13952 - EFECTIVO</t>
  </si>
  <si>
    <t>F.13934 - AMANTINA UC PAREDES</t>
  </si>
  <si>
    <t>F.45666 - SILVA BOJORQUEZ MAXIMO</t>
  </si>
  <si>
    <t>F.14101 - AG E IRRIGACION S.A. DE C.V.</t>
  </si>
  <si>
    <t xml:space="preserve">F.13858 - ABRAM BARTSCH DUECK </t>
  </si>
  <si>
    <t>F.13970 - PRODUCTORES LOS CHENES</t>
  </si>
  <si>
    <t xml:space="preserve">F.14139 - OSCAR PAPALOZI CRUZ </t>
  </si>
  <si>
    <t xml:space="preserve">F.14141 - CARLOS OLVERA ALEGRIA </t>
  </si>
  <si>
    <t xml:space="preserve">F.14142 - DAVID CHAN GAMEZ </t>
  </si>
  <si>
    <t>F.14140 - VICTOR ROSADO CORDOBA</t>
  </si>
  <si>
    <t>F.14199 - CONSTRUCCIONES OSPOVER S.A. DE .C.V.</t>
  </si>
  <si>
    <t>F.13982,13917 - NORMA ARACELI VARGAS CABELLO</t>
  </si>
  <si>
    <t>F.13496 - DAVID NEUDORF FEHR</t>
  </si>
  <si>
    <t>F.14161 - CONSTRUCTORA GORDILLO S.A. DE .C.V</t>
  </si>
  <si>
    <t>F.14159,14160,14162 - CONSTRUCTORA GORDILLO S.A. DE C.V.</t>
  </si>
  <si>
    <t>F.13973 - CERVANTES PRIETO CESAR FERNANDO</t>
  </si>
  <si>
    <t>F.13958 - AHMED JOSE BURAD MENDEZ</t>
  </si>
  <si>
    <t>F.13946 - EDGAR GABRIEL FLORES GUTIERREZ</t>
  </si>
  <si>
    <t>F.13854 - LEDER BARAHONA YECENIA</t>
  </si>
  <si>
    <t>F.14136,13131 - MANUEL CENTENO GONZALEZ</t>
  </si>
  <si>
    <t>F.14135,14134,13432 - EFECTIVO</t>
  </si>
  <si>
    <t>F.13876,13877,13880 - ADMINISTRACION DE ESTACIONES DEL SURESTE</t>
  </si>
  <si>
    <t>F.13803,13870,13872,13873,13875,13878,13879,13881,13882,13883,13884,13885,13887,13890 - E.S.G.E.S.</t>
  </si>
  <si>
    <t>F.14145 - GRUPO DE ESPECIALISTAS TERRACEROS</t>
  </si>
  <si>
    <t>F.13838 - PEREZ ROMERO MARGARITA DE LA LUZ</t>
  </si>
  <si>
    <t>F.14129,14137 - JOSE MEDINA</t>
  </si>
  <si>
    <t>F.13716,13951,13569,13450,13620,13949,13840,13941,13939,14103,13953,14107 - EFECTIVO</t>
  </si>
  <si>
    <t>F.14119 - MANUEL CENTENO GONZALEZ</t>
  </si>
  <si>
    <t>F.14114 - MANUEL CENTENO GONZALEZ</t>
  </si>
  <si>
    <t>F.14113 - MANUEL CENTENO GONZALEZ</t>
  </si>
  <si>
    <t>F.13828,13827 - AGROSERVICIOS LA TRINIDAD</t>
  </si>
  <si>
    <t>F.14083 -  JULIETA CARRILLO DEL ANGEL</t>
  </si>
  <si>
    <t>F.13849,13823 - NORMA ARACELI VARGAS CABELLO</t>
  </si>
  <si>
    <t>F.13776 - MAYRA ESTHER DE LA CRUZ REYES</t>
  </si>
  <si>
    <t>F.13863 - ASOCIADOS Y SUCESORES MOYCRUZ S.A. DE C.V.</t>
  </si>
  <si>
    <t>F.14111 - MANUEL CENTENO GONZALEZ</t>
  </si>
  <si>
    <t>F.13929 - ADDA MARIA DZIB DZUL</t>
  </si>
  <si>
    <t>F.13942,13943 - MARIA ELENA MENDEZ FLORES</t>
  </si>
  <si>
    <t>F.45232 - SILVA BOJORQUEZ MAXIMO</t>
  </si>
  <si>
    <t>F.14105 - ZACARIAS CHAN ROSA ISELA</t>
  </si>
  <si>
    <t>F.14102,14104 - EFECTIVO</t>
  </si>
  <si>
    <t>F.14079,14087,14085,14084,14086 - EFECTIVO</t>
  </si>
  <si>
    <t>F.14081 - ISAACK BUECKERT GUENTHER</t>
  </si>
  <si>
    <t>F.13749 - REFACCIONARIA AUTOMOTRIZ DE LA 16</t>
  </si>
  <si>
    <t>F.13757 - REFACCIONARIA AUTOMOTRIZ DE LA 16</t>
  </si>
  <si>
    <t>F.14108 - MINERALES Y AGREGADOS DEL SURESTE S.A. DE C.V.</t>
  </si>
  <si>
    <t>F.14080 - MANUEL CENTENO GONZALEZ</t>
  </si>
  <si>
    <t>F.44645 - LUBRICANTES COSTA MAYA S.A. DE C.V.</t>
  </si>
  <si>
    <t>MEXICANA DE LUBRICANTES SA DE CV</t>
  </si>
  <si>
    <t>F.13606,13719,13797,13798,13799,13800,13801,13802,13804,13808,13810,13811,13812,13813,13814,13815,13871,44786 - E.S.G.E.S.</t>
  </si>
  <si>
    <t>TBC DE MEXICO SA DE CV</t>
  </si>
  <si>
    <t>F.13495 - KATHARINA FRIESSEN FRIESSEN</t>
  </si>
  <si>
    <t>GRUPO TRES PENINSULAR SA DE CV</t>
  </si>
  <si>
    <t>F.13769,13817 - NORMA ARACELI VARGAS CABELLO</t>
  </si>
  <si>
    <t>LLANTRAC SAPI DE CV</t>
  </si>
  <si>
    <t>F.14070 - MANUEL CENTENO GONZALEZ</t>
  </si>
  <si>
    <t>ALMED PRODUCTOS PLASTICOS SA DE CV</t>
  </si>
  <si>
    <t>F.13831 - LAS PALMAS HOPELCHEN</t>
  </si>
  <si>
    <t>DONALDSON SA DE CV</t>
  </si>
  <si>
    <t>F.13825,13826 - AGROSERVICIOS LA TRINIDAD</t>
  </si>
  <si>
    <t>ELIU BENITO MATU</t>
  </si>
  <si>
    <t xml:space="preserve">F.13738 - MARIA DEL ROSARIO CAHUN CEN </t>
  </si>
  <si>
    <t>NETNM CARGO POR PAGO DE NOMINA HSBC N ET</t>
  </si>
  <si>
    <t xml:space="preserve">F.13497 - DAVID BANMAN WALL </t>
  </si>
  <si>
    <t>F.14015 - LUIS HERNANDEZ ORTIZ</t>
  </si>
  <si>
    <t>SOLSINS SA DE CV</t>
  </si>
  <si>
    <t>F.14014 - CARLOS OLVERA ALEGRIA</t>
  </si>
  <si>
    <t>F.14078 - CONSTRUCCIONES OSPOVER S.A. DE C.V.</t>
  </si>
  <si>
    <t>F.13760,13839,13857,13766,13620,13939,13450,13569,13775,13941,13953,13766,14044 - EFECTIVO</t>
  </si>
  <si>
    <t>F.13928 - ADDA MARIA DZIBDZUL</t>
  </si>
  <si>
    <t>ETIQUETAS Y ETIQ DEL STE SA DE CV</t>
  </si>
  <si>
    <t>LUIS VELA</t>
  </si>
  <si>
    <t>F.14071 - LIN FUFHUA</t>
  </si>
  <si>
    <t>F.14072 - MARIBEL PALMER TUCUCH</t>
  </si>
  <si>
    <t>SERVIDORA QUIM PG DEL STE SA DE CV</t>
  </si>
  <si>
    <t>F.14053 - IRV SOLUCIONES SA DE CV</t>
  </si>
  <si>
    <t>F.14054,14112 - MANUEL CENTENO GONZALEZ</t>
  </si>
  <si>
    <t>ESGES SA DE CV</t>
  </si>
  <si>
    <t>KARLA PAOLA ANDRES MARENTES</t>
  </si>
  <si>
    <t>NETNM 15 FEB 23</t>
  </si>
  <si>
    <t>NETNM CARGO POR PAGO DE NOMINA HSBC NET</t>
  </si>
  <si>
    <t>SECRETARIA DE ADMIN Y FINANZAS</t>
  </si>
  <si>
    <t>F.13702 - REFACCIONARIA AUTOMOTRIZ DE LA 16</t>
  </si>
  <si>
    <t>F.13697 - REFACCIONARIA AUTOMOTRIZ DE LA 16</t>
  </si>
  <si>
    <t>F.13696,13698 - REFACCIONARIA AUTOMOTRIZ DE LA 16</t>
  </si>
  <si>
    <t>F.13740,13759- SALAZAR HERNANDEZ ANASTACIO</t>
  </si>
  <si>
    <t>HORACIO ARIEL DZUL CHIM</t>
  </si>
  <si>
    <t>F.13579,13621,44313 - ADMINISTRACION DE ESTACIONES DEL SURESTE</t>
  </si>
  <si>
    <t>ACUMULADORES OMEGA SA DE CV</t>
  </si>
  <si>
    <t>F13573,13566,13607,13609,13625,13635,13641,13660,13662,13663,13670,13671,13674,13675,13676,13678,13714,13699,13701,13703,13705,13708,13709,13710,13712,13713,13718,13726,13727,13728,13729,13734,13736,13737,14073,14074,13911,44646,44656,44658,44644,44868 - E.S.G.E.S.</t>
  </si>
  <si>
    <t>MARIA JOSE BASTO SANTOS</t>
  </si>
  <si>
    <t>F.13613 - EL VALLE DEL TEMPORAL</t>
  </si>
  <si>
    <t>F.14033,14043,14013 - EFECTIVO</t>
  </si>
  <si>
    <t>F.14023 - MANUEL CENTENO GONZALEZ</t>
  </si>
  <si>
    <t>F.13857,13760,13766,13716,13939,13850,13448,13620,13775,13955,13949,13430 - EFECTIVO</t>
  </si>
  <si>
    <t>PAGO AUT TARJ CRED</t>
  </si>
  <si>
    <t>F.13694,13695 - REFACCIONARIA AUTOMOTRIZ DE LA 16</t>
  </si>
  <si>
    <t>PAGO RBB SIMPLE PM</t>
  </si>
  <si>
    <t>F.13668 -  DOROTEO ORLANDO BARRADAS FLORES</t>
  </si>
  <si>
    <t>TECNOLLANTAS SA DE CV</t>
  </si>
  <si>
    <t>F.13763 - ADDA MARIA DZIB DZUL</t>
  </si>
  <si>
    <t>F.13761 - ADDA MARIA DZIB DZUL</t>
  </si>
  <si>
    <t>FEBRERO 2023</t>
  </si>
  <si>
    <t>PAGO DOM ABC LEASING</t>
  </si>
  <si>
    <t>PRESTAMO SOCIO RAFAEL CANTO</t>
  </si>
  <si>
    <t>TRANSF ENTRE BANCOS SANTANDER - BANREGIO</t>
  </si>
  <si>
    <t>TRANSF ENTRE BANCOS SANTANDER - BANORTE</t>
  </si>
  <si>
    <t>TRANSF ENTRE BANCOS HSBC - SANTANDER</t>
  </si>
  <si>
    <t>11R225 TRION18 MIXTA</t>
  </si>
  <si>
    <t>11R22.5 TRION18</t>
  </si>
  <si>
    <t>P171739 - FILTRO HIDRAULICO CARTUCHO</t>
  </si>
  <si>
    <t>P171739</t>
  </si>
  <si>
    <t>P636773 - FILTRO DE AIRE PRIMARIO</t>
  </si>
  <si>
    <t>P636773</t>
  </si>
  <si>
    <t>P166597 - FILTRO HIDRAULICO</t>
  </si>
  <si>
    <t>P166597</t>
  </si>
  <si>
    <t>P771524 FILTRO DE AIRE</t>
  </si>
  <si>
    <t>P551524</t>
  </si>
  <si>
    <t>BCI 35 ACUMULADOR TIPO 35 LM 13P 12V</t>
  </si>
  <si>
    <t>35 LM BCI 35</t>
  </si>
  <si>
    <t>BCI 34 ACUMULADOR TIPO 124 13P 12V</t>
  </si>
  <si>
    <t>124 BCI 34</t>
  </si>
  <si>
    <t>ACUMULADOR TIPO 127DL LM 15P 12V</t>
  </si>
  <si>
    <t>127DL ML BCI 34-78</t>
  </si>
  <si>
    <t>BCI 65 ACUMULADOR TIPO 126 17P 12V</t>
  </si>
  <si>
    <t>126 BCI 65</t>
  </si>
  <si>
    <t>BCI 58 42 ACUMULADOR TIPO 122 LM 13P 12V REF</t>
  </si>
  <si>
    <t>122 LM BCI 58 - 42</t>
  </si>
  <si>
    <t>BCI 42 ACUMULADOR TIPO 121 9P 12V</t>
  </si>
  <si>
    <t>121  BCI 42 395</t>
  </si>
  <si>
    <t>P171606 - FILTRO HIDRAULICO</t>
  </si>
  <si>
    <t>P171606</t>
  </si>
  <si>
    <t>P551132-FILTRO DE ACEITE</t>
  </si>
  <si>
    <t>P551132</t>
  </si>
  <si>
    <t>481133- MXL- DF- SAE 20W50</t>
  </si>
  <si>
    <t>481133</t>
  </si>
  <si>
    <t>P148586 FILTRO DE AIRE PRIMARIO</t>
  </si>
  <si>
    <t>P148586</t>
  </si>
  <si>
    <t>RIN 24.5X8.25 UNEMON</t>
  </si>
  <si>
    <t>UNEMON 8000 LBS</t>
  </si>
  <si>
    <t>P551110 FILTRO DE GASOLINA</t>
  </si>
  <si>
    <t>P551110</t>
  </si>
  <si>
    <t>22.5 LINEAL N</t>
  </si>
  <si>
    <t>11R225 ROADSH RS618A</t>
  </si>
  <si>
    <t>P955606-FILTRO DE COMBUSTIBLE</t>
  </si>
  <si>
    <t>P955606</t>
  </si>
  <si>
    <t>X-EXHIBIDOR HEXAGONAL METÁLICO NEGRO</t>
  </si>
  <si>
    <t>EXH</t>
  </si>
  <si>
    <t>P550700 FILTRO HIDRÁULICO</t>
  </si>
  <si>
    <t>P550700</t>
  </si>
  <si>
    <t>P954603 FILTRO DE AIRE</t>
  </si>
  <si>
    <t>P954603</t>
  </si>
  <si>
    <t>P636914- AIR FILTER, PRIMARY OBROUND POWERCORE</t>
  </si>
  <si>
    <t>P636914</t>
  </si>
  <si>
    <t>P502622 FILTRO HIDRAULICO</t>
  </si>
  <si>
    <t>P502622</t>
  </si>
  <si>
    <t>P776695 FILTRO DE AIRE</t>
  </si>
  <si>
    <t>P776695</t>
  </si>
  <si>
    <t>P954970 FILTRO DE COMBUSTIBLE</t>
  </si>
  <si>
    <t>P954970</t>
  </si>
  <si>
    <t>P764831 FILTRO HIDRAULICO</t>
  </si>
  <si>
    <t>P764831</t>
  </si>
  <si>
    <t>P552562 FILTRO DE ACEITE</t>
  </si>
  <si>
    <t>P552562</t>
  </si>
  <si>
    <t>P185292 FILTRO  DE AIRE</t>
  </si>
  <si>
    <t>P185292</t>
  </si>
  <si>
    <t>P551402-FILTRO DE ACEITEV</t>
  </si>
  <si>
    <t>P551402</t>
  </si>
  <si>
    <t>P550941 -FILTRO DE ACEITE</t>
  </si>
  <si>
    <t>P550941</t>
  </si>
  <si>
    <t>P119374- FILTRO DE AIRE</t>
  </si>
  <si>
    <t>P119374</t>
  </si>
  <si>
    <t>P822686-FILTRO DE AIRE PRIMARIO</t>
  </si>
  <si>
    <t>P822686</t>
  </si>
  <si>
    <t>P821575-FILTRO AIRE</t>
  </si>
  <si>
    <t>P821575</t>
  </si>
  <si>
    <t>P780036-FILTRO DE AIRE</t>
  </si>
  <si>
    <t>P780036</t>
  </si>
  <si>
    <t>P629560-FILTRO DE AIRE PRIMARIO</t>
  </si>
  <si>
    <t>P629560</t>
  </si>
  <si>
    <t>P605552-FILTRO DE AIRE</t>
  </si>
  <si>
    <t>P605552</t>
  </si>
  <si>
    <t>P601280-FILTRO AIRE PRIMARIO</t>
  </si>
  <si>
    <t>P601280</t>
  </si>
  <si>
    <t>P564859-FILTRO HIDRAULICO</t>
  </si>
  <si>
    <t>P564859</t>
  </si>
  <si>
    <t>P559418-FILTRO PARA ACEITE</t>
  </si>
  <si>
    <t>P559418</t>
  </si>
  <si>
    <t>P557380-FILTRO CARTUCHO HIDRAULICO</t>
  </si>
  <si>
    <t>P557380</t>
  </si>
  <si>
    <t>P557207-FILTRO DE ACEITE</t>
  </si>
  <si>
    <t>P557207</t>
  </si>
  <si>
    <t>P557004-FILTRO SEPARADOR DE AGUA</t>
  </si>
  <si>
    <t>P557004</t>
  </si>
  <si>
    <t>P555570-FILTRO ACEITE</t>
  </si>
  <si>
    <t>P555570</t>
  </si>
  <si>
    <t>P555001-FILTRO SEPARADOR DE AGUA</t>
  </si>
  <si>
    <t>P555001</t>
  </si>
  <si>
    <t>P554685-FILTRO PARA AGUA</t>
  </si>
  <si>
    <t>P554685</t>
  </si>
  <si>
    <t>P553854-FILTRO SEPARADOR</t>
  </si>
  <si>
    <t>P553854</t>
  </si>
  <si>
    <t>P553261-FILTRO DE COMBUSTIBLE</t>
  </si>
  <si>
    <t>P553261</t>
  </si>
  <si>
    <t>P552518-FILTRO ACEITE</t>
  </si>
  <si>
    <t>P552518</t>
  </si>
  <si>
    <t>P552076-FILTRO REFRIGERANTE</t>
  </si>
  <si>
    <t>P552076</t>
  </si>
  <si>
    <t>P551854-FILTRO SEPARADOR DE AGUA</t>
  </si>
  <si>
    <t>P551854</t>
  </si>
  <si>
    <t>P551844-FILTRO DE GASOLINA</t>
  </si>
  <si>
    <t>P551844</t>
  </si>
  <si>
    <t>P551712-FILTRO DE COMBUSTIBLE</t>
  </si>
  <si>
    <t>P551712</t>
  </si>
  <si>
    <t>P551081-FILTRO DE COMBUSTIBLE</t>
  </si>
  <si>
    <t>P551081</t>
  </si>
  <si>
    <t>P550928-FUEL FILTER SPIN-ON SECONDARY</t>
  </si>
  <si>
    <t>P550928</t>
  </si>
  <si>
    <t>P550787-FILTRO HIDRAULICO</t>
  </si>
  <si>
    <t>P550787</t>
  </si>
  <si>
    <t>P550769-FILTRO DE ACEITE</t>
  </si>
  <si>
    <t>P550769</t>
  </si>
  <si>
    <t>P550758-FILTRO DE ACEITE</t>
  </si>
  <si>
    <t>P550758</t>
  </si>
  <si>
    <t>P550576-FILTRO HIDRAULICO</t>
  </si>
  <si>
    <t>P550576</t>
  </si>
  <si>
    <t>P550527-FILTRO DE COMBUSTIBLE</t>
  </si>
  <si>
    <t>P550527</t>
  </si>
  <si>
    <t>P550516-FILTRO DE ACEITE</t>
  </si>
  <si>
    <t>P550516</t>
  </si>
  <si>
    <t>P550484-FILTRO ACEITE</t>
  </si>
  <si>
    <t>P550484</t>
  </si>
  <si>
    <t>P550393-FILTRO DE ACEITE</t>
  </si>
  <si>
    <t>P550393</t>
  </si>
  <si>
    <t>P550385-FILTRO SEPARADOR DE AGUA</t>
  </si>
  <si>
    <t>P550385</t>
  </si>
  <si>
    <t>P550335-FILTRO DE ACEITE</t>
  </si>
  <si>
    <t>P550335</t>
  </si>
  <si>
    <t>P5501051-FILTRO</t>
  </si>
  <si>
    <t>P5501051</t>
  </si>
  <si>
    <t>P550104-FILTRO DE COMBUSTIBLE</t>
  </si>
  <si>
    <t>P550104</t>
  </si>
  <si>
    <t>P550047-FILTRO ACEITE</t>
  </si>
  <si>
    <t>P550047</t>
  </si>
  <si>
    <t>P536941-FILTRO DE AIRE SEGURIDAD</t>
  </si>
  <si>
    <t>P536941</t>
  </si>
  <si>
    <t>P536940-FILTRO DE AIRE PRIMARIO</t>
  </si>
  <si>
    <t>P536940</t>
  </si>
  <si>
    <t>P535365-FILTRO DE AIRE PRIMARIO</t>
  </si>
  <si>
    <t>P535365</t>
  </si>
  <si>
    <t>P524838-FILTRO DE AIRE</t>
  </si>
  <si>
    <t>P524838</t>
  </si>
  <si>
    <t>P502563-FILTRO DE AIRE</t>
  </si>
  <si>
    <t>P502563</t>
  </si>
  <si>
    <t>P502518-FILTRO HIDRAULICO</t>
  </si>
  <si>
    <t>P502518</t>
  </si>
  <si>
    <t>P181183-FILTRO DE AIRE PRIMARIO</t>
  </si>
  <si>
    <t>P181183</t>
  </si>
  <si>
    <t>P181082-FILTRO DE AIRE PRIMARIO</t>
  </si>
  <si>
    <t>P181082</t>
  </si>
  <si>
    <t>P181062-FILTRO DE AIRE PRIMARIO</t>
  </si>
  <si>
    <t>P181062</t>
  </si>
  <si>
    <t>P181049-FILTRO DE AIRE</t>
  </si>
  <si>
    <t>P181049</t>
  </si>
  <si>
    <t>P181046-FILTRO DE AIRE PRIMARIO</t>
  </si>
  <si>
    <t>P181046</t>
  </si>
  <si>
    <t>P165569-FILTRO HIDRAULICO SPIN ON DURAMAX</t>
  </si>
  <si>
    <t>P165569</t>
  </si>
  <si>
    <t>P164378-FILTRO HIDRAULICO</t>
  </si>
  <si>
    <t>P164378</t>
  </si>
  <si>
    <t>P164348-FILTRO HIDRAULICO</t>
  </si>
  <si>
    <t>P164348</t>
  </si>
  <si>
    <t>P158668-FILTRO DE AIRE</t>
  </si>
  <si>
    <t>P158668</t>
  </si>
  <si>
    <t>P131394-FILTRO DE AIRE</t>
  </si>
  <si>
    <t>P131394</t>
  </si>
  <si>
    <t>P123160-FILTRO DE AIRE</t>
  </si>
  <si>
    <t>P123160</t>
  </si>
  <si>
    <t>P119373-FILTRO DE AIRE</t>
  </si>
  <si>
    <t>P119373</t>
  </si>
  <si>
    <t>C085004-FILTRO DE AIRE PRIMARIO</t>
  </si>
  <si>
    <t>C085004</t>
  </si>
  <si>
    <t>AXPSBA070-SILICON EN BLISTER ALUMINIO CJA-24 PZAS</t>
  </si>
  <si>
    <t>AXPSBA070</t>
  </si>
  <si>
    <t>SERV-SERVICIO DE ENTREGA NACIONAL</t>
  </si>
  <si>
    <t>SERV</t>
  </si>
  <si>
    <t>812132- Custom CI-4 Plus SAE 15W-40</t>
  </si>
  <si>
    <t>812132</t>
  </si>
  <si>
    <t>73996- Grease Ultra SC M52</t>
  </si>
  <si>
    <t>73996</t>
  </si>
  <si>
    <t>54812- MXL- TERM 300</t>
  </si>
  <si>
    <t>54812</t>
  </si>
  <si>
    <t>54410- Hidráulico HVI ISO 68 T208</t>
  </si>
  <si>
    <t>54410</t>
  </si>
  <si>
    <t>54175- MXL- Trans TO-4 SAE 10W</t>
  </si>
  <si>
    <t>54175</t>
  </si>
  <si>
    <t>54134- MXL- TRANSMISION TO-4 SAE30</t>
  </si>
  <si>
    <t>54134</t>
  </si>
  <si>
    <t>33593- Industrial Gear 220</t>
  </si>
  <si>
    <t>33593</t>
  </si>
  <si>
    <t>331419- Ultra Clear Plus CK-4 SAE 15W-40</t>
  </si>
  <si>
    <t>331419</t>
  </si>
  <si>
    <t>33042- ESP- ANTICONGELANTE CONCENTRADO</t>
  </si>
  <si>
    <t>33042</t>
  </si>
  <si>
    <t>CAJA 24 BOT 443 ML</t>
  </si>
  <si>
    <t>30404- MX- HIDRAULICO MH-450 ISO 100</t>
  </si>
  <si>
    <t>30404</t>
  </si>
  <si>
    <t>30402- MXL- HIDRAULICO MH-220 (ISO 46)</t>
  </si>
  <si>
    <t>30402</t>
  </si>
  <si>
    <t>2361930- Chassis Max</t>
  </si>
  <si>
    <t>2361930</t>
  </si>
  <si>
    <t>10141415- Motorcycle 4 Stroke SL MB SAE 10W-40</t>
  </si>
  <si>
    <t>10141415</t>
  </si>
  <si>
    <t>Utilidad por código de producto Concentrado
Del 01/03/2023 al 31/03/2023</t>
  </si>
  <si>
    <t>PERIFERICO PONIENTE CARRETERA UMAN - CAUCEL KM 41.5 TAB CAT  23477 LOCAL 38 y 39NORA QUINTANA 97238
MERIDA, YUCATAN</t>
  </si>
  <si>
    <t>ACEITES Y LUBRICANTES DIRAC</t>
  </si>
  <si>
    <t>TECON CONCRETOS</t>
  </si>
  <si>
    <t>REYES CONCEPCION KEB HEREDIA</t>
  </si>
  <si>
    <t>PRODIN TRANSFORMADORES</t>
  </si>
  <si>
    <t>RUBEN ALBERTO CARDEÑA VILLANUEVA</t>
  </si>
  <si>
    <t>LORENA BEATRIZ DORANTES RODRIGUEZ</t>
  </si>
  <si>
    <t>MAGNO CAPITAL</t>
  </si>
  <si>
    <t>ROMZA PAVIMENTACIONES</t>
  </si>
  <si>
    <t>RECICLADOS PENINSULARES REDV</t>
  </si>
  <si>
    <t>FERVORSA</t>
  </si>
  <si>
    <t>"PUBLICO EN GENERAL"</t>
  </si>
  <si>
    <t>FRANCISCO CHAGAL CRUZ</t>
  </si>
  <si>
    <t>MRT IMPORTADORA DE MAQUINARIA</t>
  </si>
  <si>
    <t>SERVICOMBUSTIBLES INSURGENTES SA DE CV</t>
  </si>
  <si>
    <t>ANGEL FERNANDO PALMA CASTILLO</t>
  </si>
  <si>
    <t>J ROSADO DISTRIBUCIONES</t>
  </si>
  <si>
    <t>MILDRED DE LA CRUZ CAMPOS GUERRA</t>
  </si>
  <si>
    <t>AVIPRODUCTOS SANJOR</t>
  </si>
  <si>
    <t>JACOBO REMPEL MARTENS</t>
  </si>
  <si>
    <t>Iva</t>
  </si>
  <si>
    <t xml:space="preserve">VTS </t>
  </si>
  <si>
    <t>DEV/DES VTA</t>
  </si>
  <si>
    <t>VTS NETAS</t>
  </si>
  <si>
    <t>CTO DE VTA</t>
  </si>
  <si>
    <t>DIRAC MZO 23</t>
  </si>
  <si>
    <t>P902311 - FILTRO DE AIRE PRIMARIO</t>
  </si>
  <si>
    <t>P902311</t>
  </si>
  <si>
    <t>P551670-LUBE FILTER,SPIN-ON FULL FLOW</t>
  </si>
  <si>
    <t>P829333-AIR FILTER, SAFETY RADIALSEAL</t>
  </si>
  <si>
    <t>P828889-AIR FILTER, PRIMARY RADIALSEAL</t>
  </si>
  <si>
    <t>P550440-FUEL FILTER, SPIN-ON SECONDARY</t>
  </si>
  <si>
    <t>610194-DF/DF2 SUPER SAE 50</t>
  </si>
  <si>
    <t>610194</t>
  </si>
  <si>
    <t>6451-Turbinas 11  (ISO 46) Granel</t>
  </si>
  <si>
    <t>6451</t>
  </si>
  <si>
    <t xml:space="preserve">8121423-Akron Motos 4Stroke SL SAE 25W-60 12/0.946L                 </t>
  </si>
  <si>
    <t>6636079- AKCC 8 Pack Mix</t>
  </si>
  <si>
    <t>6636079</t>
  </si>
  <si>
    <t>6552- MX- ENGRANES COMPUESTOS 2A (ISO 150)</t>
  </si>
  <si>
    <t>6552</t>
  </si>
  <si>
    <t>54641- MX- Refrigeración (ISO 68)</t>
  </si>
  <si>
    <t>54641</t>
  </si>
  <si>
    <t>10141402- Premium SN SAE 20W-50</t>
  </si>
  <si>
    <t>10141402</t>
  </si>
  <si>
    <t>Alberto Vazquez</t>
  </si>
  <si>
    <t>GUADALUPE DEL CARMEN HUCHIN MAY</t>
  </si>
  <si>
    <t>Armando Gomez Figueroa</t>
  </si>
  <si>
    <t>AGROSERVICIOS LA TRINIDAD</t>
  </si>
  <si>
    <t>AHMED JOSE BURAD MENDEZ</t>
  </si>
  <si>
    <t>MARTIN DOMINGUEZ MARTINEZ</t>
  </si>
  <si>
    <t xml:space="preserve">F 46625 TIENDAS DE AUTOSERVICIO FERRETERO DE LA PENINSULA </t>
  </si>
  <si>
    <t xml:space="preserve">F 44800 FERNANDO JOSE SANSORES HERNANDEZ </t>
  </si>
  <si>
    <t xml:space="preserve">FAC 45996,FAC 45998,FAC 45999 MATERIALES DE YUCATAN </t>
  </si>
  <si>
    <t>F 47640 MAGALITA</t>
  </si>
  <si>
    <t>F 46330 JOSE MANUEL RAMIREZ ARCEO</t>
  </si>
  <si>
    <t>F 46185 CHAGAL CRUZ FRANCISCO</t>
  </si>
  <si>
    <t>F 47636 GRUPO CONVERTIDORA DE PAPEL</t>
  </si>
  <si>
    <t>F 46160 JR ENVASES Y PLASTICOS DEL SURESTE</t>
  </si>
  <si>
    <t xml:space="preserve">FAC 47632,FAC 47633 RENTA DE PLANTAS DE LUZ Y BANCOS DE RESISTENCIA </t>
  </si>
  <si>
    <t>F 47626 INGENIERIA INDUSTRIAL MAGE</t>
  </si>
  <si>
    <t xml:space="preserve">FAC 45927,FAC 45928,FAC 45978,FAC 46089,FAC 46352,FAC 46407,FAC 46408,FAC 46409,FAC 46410 MAQUINARIA Y SERVICIOS PROFESIONALES </t>
  </si>
  <si>
    <t>FAC 46344,FAC 46444 CORPORATIVO GL CIUDAD INDUSTRIAL</t>
  </si>
  <si>
    <t>F 45855 EDUARDO MANUEL ENCALADA MONTALVO</t>
  </si>
  <si>
    <t>FAC 46461,FAC 46470 JOSE DANIEL UITZIL BALAM</t>
  </si>
  <si>
    <t>F 46316 ADAD CRUZ SONIA</t>
  </si>
  <si>
    <t>F 47533 ROCK CRUSERS</t>
  </si>
  <si>
    <t>F 45968 JOSE LUIS RENDON NOVELO</t>
  </si>
  <si>
    <t xml:space="preserve">FAC 46528,FAC 46572,FAC 46872 MANUEL JESUS OXTE CABRERA </t>
  </si>
  <si>
    <t xml:space="preserve">f 47717 LOGISTICA OPERACIONES A GRANEL </t>
  </si>
  <si>
    <t xml:space="preserve">F 46111 46510 ARTURO PEREZ GONZALEZ </t>
  </si>
  <si>
    <t>F 46499 FERNANDO AVILA AYALA</t>
  </si>
  <si>
    <t>F 47346 JORGE ABRAHAM SELEM AGUILAR</t>
  </si>
  <si>
    <t>FAC 47597,FAC 47608 SERVITRANSPORTES ERAGON</t>
  </si>
  <si>
    <t>F 47277 ESTUCOS Y ADESIVOS EY</t>
  </si>
  <si>
    <t>FAC 46692,FAC 46693,FAC 46694,FAC 46695,FAC 46696,FAC 46697,FAC 46698,FAC 46700,FAC 46701,FAC 46785 VERONICA DEL ROSARIO HERNANDEZ NUÑES</t>
  </si>
  <si>
    <t>F 46425 INDIAN TRADING COMPANY</t>
  </si>
  <si>
    <t>FAC 47011,FAC 47012,FAC 47013,FAC 47014 MAYA FLUIDS</t>
  </si>
  <si>
    <t>F 47553 SERVITRANSPORTES ERAGON</t>
  </si>
  <si>
    <t>f 45922 JORGE LUIS DE JESUS CAMPOS ORTEGA</t>
  </si>
  <si>
    <t xml:space="preserve">FAC 46353,FAC 46453 CAMIONES Y AUTOBUSES PENINSULAR </t>
  </si>
  <si>
    <t>F 47405 45863 4695347436 47435 46850 47393 47373 47380 47378 47392 47356 47366 47369 47394 46932 46467 45982 47399 46372 47397 47400 47396 47398 47319 4732047308 47329 DEPOSITO EN EFECTIVO</t>
  </si>
  <si>
    <t>F 47552 JOSE MANUEL ZAPATA CARRILLO</t>
  </si>
  <si>
    <t xml:space="preserve">F 47359 ILIANA ECHAZERRETA VALENCIA </t>
  </si>
  <si>
    <t xml:space="preserve">FAC 45504,FAC 45621 BODEGA DE REMATES MOTOS BUTIQUE </t>
  </si>
  <si>
    <t>F 46489 SERVITRANSPORTES ERAGON</t>
  </si>
  <si>
    <t xml:space="preserve">F 46552 ALMACEN DE GRANOS DE LA PENINSULA </t>
  </si>
  <si>
    <t>FAC 47474,FAC 47477,FAC 47478 MAGNO CAPITA</t>
  </si>
  <si>
    <t>F 47526 JORGE EDUARDO CHAY TAMAYO</t>
  </si>
  <si>
    <t>F 45722 VAZQUES GONGORA MARIA EVELIA</t>
  </si>
  <si>
    <t>F 47502 MRT IMPORTADORA DE MAQUINARIA</t>
  </si>
  <si>
    <t>F 47523 EL ESFUERZO DE LOS MIRANTES</t>
  </si>
  <si>
    <t>F 47524 EL ESFUERZO DE LOS MIRAMONTES</t>
  </si>
  <si>
    <t>F 47517 RENTA DE PLANTAS DE LUZ Y BANCOS DE RESISTENCIA</t>
  </si>
  <si>
    <t>F 47373 LUCIO ALEJANDRO CHAN CANUL</t>
  </si>
  <si>
    <t>F 46424 TALLERES ALIBAL</t>
  </si>
  <si>
    <t>F 45408 SUPE</t>
  </si>
  <si>
    <t>F 45708 CORREA SANTANA TOMASA</t>
  </si>
  <si>
    <t>FAC 47459,FAC 47460 MAYABTUN</t>
  </si>
  <si>
    <t>F 45252 46928 46164 47379 45580 46048 46050 45834 47367 45588 46101 47260 47111 47261 47099 47262 47265 47131 47093 47178 47180 47216 DEPOSITO EFECTIVO</t>
  </si>
  <si>
    <t>F 46973 47163 SERVICIO L ROBLE</t>
  </si>
  <si>
    <t>F 46962 46863 ABRAHAM MANAHEM MAY BALAM</t>
  </si>
  <si>
    <t xml:space="preserve">F 47406 ASFALTOS Y EMULSONES PENINSULARES </t>
  </si>
  <si>
    <t>F 45616 MONICA GUADALUPE UICAB VIZCARRA</t>
  </si>
  <si>
    <t>F 46496 CR PETROQUIMICA</t>
  </si>
  <si>
    <t>F 47357 REFASO, REFACCIONES Y ACCESORIOS SOSA</t>
  </si>
  <si>
    <t>F 46158 FLOR MARIA PECH BACELIS</t>
  </si>
  <si>
    <t>F 47323 ANAHI ALONDRA BALAM CAAMAL</t>
  </si>
  <si>
    <t xml:space="preserve">F 46833 JOSE LUIS ESPADAS GONZALES </t>
  </si>
  <si>
    <t>F 47416 SCHAFFIT MOISES FAISAL MONTALVO</t>
  </si>
  <si>
    <t>F 47446 AHAL ETERNO</t>
  </si>
  <si>
    <t>F 46442 CANTERAS CREATIVAS</t>
  </si>
  <si>
    <t>FAC 46367 PROMOTORA MEXICANA DE VEHICULOS</t>
  </si>
  <si>
    <t>FAC 47432 COMERCIALIZADORA DE RECICLABLES AVE FENIX</t>
  </si>
  <si>
    <t xml:space="preserve">FAC 47450,FAC 47451 DISTRIBUIDORA DE TUBOS Y ACEROS </t>
  </si>
  <si>
    <t>FAC 46000,FAC 46001 ARRENDADORA DR</t>
  </si>
  <si>
    <t>FAC 46297,FAC 46329,FAC 46348,FAC 46359,FAC 46386,FAC 46399,FAC 46426 PRODUCTOS DE CONCRETO PENINSULARES</t>
  </si>
  <si>
    <t>F 46336 LORENA BEATRIZ DORANTES RODRIGUEZ</t>
  </si>
  <si>
    <t xml:space="preserve">F 46288 PECH CIAU ROQUE JACINTO </t>
  </si>
  <si>
    <t>F 47452 ELEMENTOS Y ESTRUCTURAS METALICAS</t>
  </si>
  <si>
    <t>FAC 46079,FAC 46379,FAC 46380,FAC 46447 RAUL PECH FIGUEROA</t>
  </si>
  <si>
    <t xml:space="preserve">F 45925 45926 MAQUINARIA Y SERVICIOS PROFESIONALES </t>
  </si>
  <si>
    <t>F 47314 47332 47317 DEPOSITO TARJETAS</t>
  </si>
  <si>
    <t>F 46719 SERVICONBUSTIBLES INSURGENTES</t>
  </si>
  <si>
    <t>F 46856 SERVICOMBUSTIBLES INSURGENTES</t>
  </si>
  <si>
    <t>F 46722 SERVICOMBUSTIBLES INSURGENTES</t>
  </si>
  <si>
    <t>F 46737 SERVICOMBUSTIBLES UMAN</t>
  </si>
  <si>
    <t>F 46724 SERVICOMBUSTIBLES UMAN</t>
  </si>
  <si>
    <t xml:space="preserve">FAC 47341,FAC 47342,FAC 47365 MAGNO CAPITAL </t>
  </si>
  <si>
    <t>F 46334 CARBURANTES DE YUCATAN</t>
  </si>
  <si>
    <t xml:space="preserve">F 46327 MANUEL ARTURO PENICHE HERNANDEZ </t>
  </si>
  <si>
    <t>F 45968 RENDON NOVELO JOSE LUIS</t>
  </si>
  <si>
    <t>F 47395 RENDON NOVELO JOSE LUIS</t>
  </si>
  <si>
    <t>F 46214 RAMON EUDALDO CORTAZAR LARA</t>
  </si>
  <si>
    <t>F 46315 LILIANA DEL SOCORRO PACHECO MEX</t>
  </si>
  <si>
    <t>FAC 46335,FAC 46337 DISTRIBUIDORA GARABANA DE COMBUSTIBLES Y LUBRICANTES</t>
  </si>
  <si>
    <t>F 46333 CARBURANTES DE YUCATAN</t>
  </si>
  <si>
    <t>F 45802 IGNACIO ROSADO COHUO</t>
  </si>
  <si>
    <t>F 47313 INGENIERIA INDUSTRIAL MAGE</t>
  </si>
  <si>
    <t xml:space="preserve">F 46389 46390 CAMAL VAZQUEZ GREGORIO </t>
  </si>
  <si>
    <t>F 46204 CONSTRUCTORA GRUPO TAPACHULA</t>
  </si>
  <si>
    <t>F 47106 KYPCON INGENIEROS CIVILES</t>
  </si>
  <si>
    <t>F 47070 MIGUEL ANGEL KUK CETINA</t>
  </si>
  <si>
    <t>F 47140 47139 47204 46628 46250 46865 45054 45644 45702 DEPOSITO EFECTIVO</t>
  </si>
  <si>
    <t>F 46674 MEZCLAZ Y EMULSIONES PROFERSIONALES</t>
  </si>
  <si>
    <t>F 46413 SERVICIO DOGRE</t>
  </si>
  <si>
    <t>F 47307 VH CONSTRUYE</t>
  </si>
  <si>
    <t>F 45709 VICENTE MARTIN CHAN CUA</t>
  </si>
  <si>
    <t>F 47282 MAGNO CAPITAL</t>
  </si>
  <si>
    <t>F 47295 AHAL ETERNO</t>
  </si>
  <si>
    <t>F 47294 RENTA DE PLANTAS DE LUS Y BANCOS DE RESISRTENCIA</t>
  </si>
  <si>
    <t>F 45982 MARIA ROSALIA CHAY MOO</t>
  </si>
  <si>
    <t>F 46287 RANCHO COCOYOL</t>
  </si>
  <si>
    <t>F 47292 TALLERES Y TRANSPORTES</t>
  </si>
  <si>
    <t>F 46276 SEDIGSA</t>
  </si>
  <si>
    <t>F 47187 CHAGAL GNZALEZ FREDDY</t>
  </si>
  <si>
    <t>FAC 46349,FAC 46350,FAC 46351,FAC 46543,FAC 46546,FAC 46815,FAC 46816 COMERCIALIZADORA DE COMBUSTIBLES DIRAC</t>
  </si>
  <si>
    <t xml:space="preserve">F 47285 ANGA MAQUINARIA Y CONSTRUCCION </t>
  </si>
  <si>
    <t>F 47217 MAGNO CAPITAL</t>
  </si>
  <si>
    <t>F 46227 46273 AROLDO RENE DOMENZAIN</t>
  </si>
  <si>
    <t>F 47954 47192 47208 DEPOSITO TARJETA</t>
  </si>
  <si>
    <t>F 2390.64 JOSE ESQUIVEL RANGEL</t>
  </si>
  <si>
    <t>F 45630 COMBUSTIBLES Y LUBRICANTES DE MERIDA SA DE VC</t>
  </si>
  <si>
    <t>F 45617 COMBUSTIBLES Y LUBRICANTES CINCO COLONIAS</t>
  </si>
  <si>
    <t>F 47842 OPERADORA POLLO BRUJO</t>
  </si>
  <si>
    <t>F 46025 CAMIONES Y AUTOBUSES PENINSULAR</t>
  </si>
  <si>
    <t>F 47174 45922 45730 47156 47153 47158 47155 47151 47157 47161 45835 45720 DEPOSITO EFECTIVO</t>
  </si>
  <si>
    <t>F 47220 ARMANDO TORRES PARRA</t>
  </si>
  <si>
    <t>F 46182 SERVICIO EL ROBLE</t>
  </si>
  <si>
    <t>F 45878 DZUL CAN MAGDALENO</t>
  </si>
  <si>
    <t>F 46993 CORPORATIVO MAYA ADITIVOS</t>
  </si>
  <si>
    <t>FAC 46061,FAC 46218,FAC 46511,FAC 46569,FAC 46784 DISTRIBUIDORA GARABANA DE COMBUSTIBLES Y LUBRICANTES</t>
  </si>
  <si>
    <t>F 47199 JUAN MANUEL PIÑA MARTINEZ</t>
  </si>
  <si>
    <t>F 47198 GRUPO ANFIBIA LOGISTICA Y MANIOBRAS</t>
  </si>
  <si>
    <t>F 47207 SERVITRANSPORTES DEL SURESTE</t>
  </si>
  <si>
    <t>F 47200 47201 SERVITRANSPORTES ERAGON</t>
  </si>
  <si>
    <t>F 46128 46129 46157 46231 46370 46493 46557 46790 46791 46792 46793 46794 46936 47071 MAYA FLUIDS</t>
  </si>
  <si>
    <t>F 47196 JUAN MANUEL PIÑA MARTINEZ</t>
  </si>
  <si>
    <t>F 46189 MEZCLAZ Y EMULSIONES PROFESIONALES</t>
  </si>
  <si>
    <t>F 45235 45778 45788 45891 45892 45966 45967 TECON CONCRETOS</t>
  </si>
  <si>
    <t>F 47189 VERTICAL CITY LIFT</t>
  </si>
  <si>
    <t>F 47087 47089 47090 47068 47067 47069 47079 47078 47077 47084 47085 47083 45574 45819 45863 46850 47101 46005 45732 45696 46835 46308 46309 46310 45723 46707 45875 45876 45877 46527 46312 46313</t>
  </si>
  <si>
    <t>F 46961 MENA IMPORTACIONES</t>
  </si>
  <si>
    <t>F 45740 TA 200</t>
  </si>
  <si>
    <t>F 45704 TA 200</t>
  </si>
  <si>
    <t>F 47138 JORGE EDUARDO CHAY TAMAY</t>
  </si>
  <si>
    <t>F 46610 SERVICIO EL ROBLE</t>
  </si>
  <si>
    <t>F 46617 46789 SERVICIO EL ROBLE</t>
  </si>
  <si>
    <t>F 46611 46612 SERVICIO EL ROBLE</t>
  </si>
  <si>
    <t>DEVOLUCION PRESTAMO SOCIO</t>
  </si>
  <si>
    <t>MEMBRESIA T2</t>
  </si>
  <si>
    <t>F46346 ALMACEN DE GRANOS DE LA PENINSULA</t>
  </si>
  <si>
    <t>F 45562 BICIMOTOS</t>
  </si>
  <si>
    <t>F 46108 46109 46110 RODCOM</t>
  </si>
  <si>
    <t>MEGASUR SA DE CV</t>
  </si>
  <si>
    <t>F 46096 46097 46098 PETROQUIMICA DE LA PENINSULA</t>
  </si>
  <si>
    <t>CONSTRUCTORA GORDILLO REEMBOLSO</t>
  </si>
  <si>
    <t>F 46459 46567 TERRASUR</t>
  </si>
  <si>
    <t>PAGO COMISIONES JOSE LOPEZ Y JOAQUIN ESTRELLA</t>
  </si>
  <si>
    <t>FAC 46017,FAC 46018,FAC 46062 MAXICONSTRUCTORA HIDRAULICA Y MANTENIMIENTO INTEGRAL</t>
  </si>
  <si>
    <t>IVA X COMISION</t>
  </si>
  <si>
    <t>F 46941 46925 46964 46961 46962 46963 46960 46931 46914 47019 45605 46006 47022 46114 47091 47040 47047 47048 46577 47063 46415 46035 DEPOSITO EFECTIVO</t>
  </si>
  <si>
    <t>F 46080 BICIMOTOS</t>
  </si>
  <si>
    <t>F 47103 MAGNO CAPITAL</t>
  </si>
  <si>
    <t>F 45921 46873 46978 46979 46988 47004 47016 47026 47027 47028 47029 47030 47031 47032 47033,FAC 47034  47035 47037 47038 KYPCON INGENIEROS CIVILES</t>
  </si>
  <si>
    <t>COMISION DEPOSITO REFENCIADO</t>
  </si>
  <si>
    <t>F 47100 GAMAQ RENTA MAQUINARIA</t>
  </si>
  <si>
    <t>PRESTAMO SOCIO</t>
  </si>
  <si>
    <t>F 46289 CAAMAL VAZQUEZ GREGORIO</t>
  </si>
  <si>
    <t>F 46174 46198 46249 PRODUCTOS DE CONCRETO PENINSULARES</t>
  </si>
  <si>
    <t>PAGO COMISIONES ARMANDO GOMER Y ALBERTO VAZQUEZ</t>
  </si>
  <si>
    <t>F 46066 CONCRETERA DEL SURESTE</t>
  </si>
  <si>
    <t xml:space="preserve">PAGO DE NOMINA </t>
  </si>
  <si>
    <t>F 47081 MAGNO CAPITAL</t>
  </si>
  <si>
    <t>F 47080 MAYABTUN CONSTRUCCIONES SA DE CV</t>
  </si>
  <si>
    <t>HEWLETT PACKARD OPERATIONS MEXICO S DE R</t>
  </si>
  <si>
    <t>F 45681 LIZAMA SANTOYO LEYDI AMADA</t>
  </si>
  <si>
    <t>F 47408 SERVICIO SAN JOSE KUCHÉ</t>
  </si>
  <si>
    <t>F 47213 SERVICIO SAN JOSE KUCHÉ</t>
  </si>
  <si>
    <t>ARTLUX SA DE CV F85000</t>
  </si>
  <si>
    <t>F 46021 46150 COMERCIALIZADORA GELOP</t>
  </si>
  <si>
    <t>PAGO DE VIATICOS EDUARDO MARTIN</t>
  </si>
  <si>
    <t>F 47041 47050 47042 47056 DEPOSITO VENTAS</t>
  </si>
  <si>
    <t xml:space="preserve">PAGO DE VIATICOS ANTONIO </t>
  </si>
  <si>
    <t>F 43465 TA 2000</t>
  </si>
  <si>
    <t>COMERCIALIZADORA DE COMBUSTIBLES DIRAC FAC 31</t>
  </si>
  <si>
    <t xml:space="preserve">F 47039 47064 47103 MAGNO CAPITAL </t>
  </si>
  <si>
    <t>COMERCIALIZADORA DE COMBUSTIBLES DIRAC FAC 18</t>
  </si>
  <si>
    <t>F 47008 DANTE JUAREZ MARTINEZ</t>
  </si>
  <si>
    <t>COMERCIALIZADORA DE COMBUSTIBLES DIRAC FAC 14 Y 22</t>
  </si>
  <si>
    <t>F 47060 RENTA DE PLANTAS DE LUZ Y BANCOS DE RESISTENCIA</t>
  </si>
  <si>
    <t>COMERCIALIZADORA DE COMBUSTIBLES DIRAC FAC 2B2A</t>
  </si>
  <si>
    <t>F 46193 46194 ANGEL FERNANDO PALMA CASTILLO</t>
  </si>
  <si>
    <t>F 47053 CONSTRUCCIONES Y MATERIALES RAMIREZ</t>
  </si>
  <si>
    <t>F 47204 RUBI DE JESUS CHALE AMAYA</t>
  </si>
  <si>
    <t>F 47044 MRT IMPORTADORA DE MAQUINARIA</t>
  </si>
  <si>
    <t>f 46221 CARBURANTES DE YUCATAN</t>
  </si>
  <si>
    <t>TRASPASO ENTRE BANCOS</t>
  </si>
  <si>
    <t>F 46125 SAC XIB CHAAC</t>
  </si>
  <si>
    <t>F 45442 MATERIALES DE YUCATAN</t>
  </si>
  <si>
    <t>F 45803 J ROSADO DISTRIBUCIONES</t>
  </si>
  <si>
    <t>F 46055 J ROSADO DISTRIBUCIONES</t>
  </si>
  <si>
    <t>F 45958 ESTACION RUTA MAYA II</t>
  </si>
  <si>
    <t xml:space="preserve">TANIA PAMELA GONZALEZ, OPTICA SARVAN </t>
  </si>
  <si>
    <t>F 45956 ESTACION RUTA MAYA II</t>
  </si>
  <si>
    <t>PAGO CERVERA SOTO Y ASOCIADOS</t>
  </si>
  <si>
    <t>F 45955 ESTACION RUTA MAYA II</t>
  </si>
  <si>
    <t>PAGO DE IMPUESTOS FEDERALES</t>
  </si>
  <si>
    <t>F 45957 ESTACION RUTA MAYA II</t>
  </si>
  <si>
    <t>F 48979 COMBUSTIBLES DE TULUM Y DEL CARIBE</t>
  </si>
  <si>
    <t>F 45728 GORETTY PERERA CORREA</t>
  </si>
  <si>
    <t>F 46996 SCHAFFIT FAISAL MONTALVO</t>
  </si>
  <si>
    <t>F 45729 FLOR MARIA PECH BACELIS</t>
  </si>
  <si>
    <t>F 46597 ESTACION DE SERVICIO PANABA</t>
  </si>
  <si>
    <t>F 46355 ESTACION DE SERVICIO PERIFERICO SUR</t>
  </si>
  <si>
    <t xml:space="preserve">F 46604 SERVICIOS FUTV DEL ESTADO DE YUCATAN </t>
  </si>
  <si>
    <t>F 46601 SERVICOMBUSTIBLES LOS REYES</t>
  </si>
  <si>
    <t>F 46603 ESTACION DE SERVICIOS NUEVA MAYAPAN</t>
  </si>
  <si>
    <t>f 46602 SERVICIOS TAC</t>
  </si>
  <si>
    <t>F 46600 SERVICIOS TAC</t>
  </si>
  <si>
    <t>F 46599 SERVICIO GLORIETA SAN FERNANDO</t>
  </si>
  <si>
    <t>F 46356 ESTACION DE SERVICIO JACINTO KANEK</t>
  </si>
  <si>
    <t>PAQUETERIA OFFICE</t>
  </si>
  <si>
    <t>F 46605 SERVICOMBUSTIBLES KANASIN</t>
  </si>
  <si>
    <t>F 46571 SURTIDORA DE COMPONENTES DIESEL</t>
  </si>
  <si>
    <t>F 45253 CHAGAL GONZALEZ FREDDY</t>
  </si>
  <si>
    <t xml:space="preserve">F 46103 FROZAR </t>
  </si>
  <si>
    <t>F 46081 ARMANDO INOCENTE MOGUEL EK</t>
  </si>
  <si>
    <t>F 45943 PERFORACIONES PENINSULARES ESPECIALIZADAS</t>
  </si>
  <si>
    <t>F 47017 ELEMENTOS Y ESTRUCTURAS METALICAS</t>
  </si>
  <si>
    <t>F 47009 47010 INGENIERIA Y CONSTRUCCIONES DEL MAYAB</t>
  </si>
  <si>
    <t>F. 46969 RAFAEL PADILLA, F.46980 CONSTRUCTORA GRUPO TAPACHULA</t>
  </si>
  <si>
    <t>ANTICIPO DE VIATICOS ANTONIO</t>
  </si>
  <si>
    <t>F 46956 RICARDO CORTEZ LUNA, F46954 CONSTRUCTORA GRUPO TAPACHULA</t>
  </si>
  <si>
    <t>F. 46984 INFRAESTRUCTURA Y SERVICIOS ESPECIALIZADOS COETO</t>
  </si>
  <si>
    <t>F. 46977 MRT IMPORTADORA DE MAQUINARIA</t>
  </si>
  <si>
    <t>PAGO DE FILTRO CABSTAR</t>
  </si>
  <si>
    <t>F 46034 46606 MAGNO CAPITAL</t>
  </si>
  <si>
    <t xml:space="preserve">RADIOMOVIL DIPSA </t>
  </si>
  <si>
    <t>F 46607, 46606 SERVICIO EL ROBLE</t>
  </si>
  <si>
    <t>SI VALE MEXICO SA DE CV</t>
  </si>
  <si>
    <t>F 46608 46609 SERVICIO EL ROBLE</t>
  </si>
  <si>
    <t>F 46167 PROVEEDORA DEL PANADERO</t>
  </si>
  <si>
    <t>F. 45654, 45820, 45905, 46040, 46197, ROMZA</t>
  </si>
  <si>
    <t>F 45499 PREFABRICADOS PRESUR</t>
  </si>
  <si>
    <t xml:space="preserve">F. 44373, 44374 CORPORATIVO LA COMPLETA </t>
  </si>
  <si>
    <t xml:space="preserve">ANTICIPO DE VIATICOS ANTONIO </t>
  </si>
  <si>
    <t>F 45692 ONTIVEROS AVILA RAUL</t>
  </si>
  <si>
    <t>F 45041 MAXI CONSTRUCTORA HIDRAULICA Y MANTENIMIENTO INTEGRAL</t>
  </si>
  <si>
    <t>F 46038 TALLERESALIBAL</t>
  </si>
  <si>
    <t>F 46468, 46766, 46841, 45580, 45582, 45179, 46846, 45832,46847, 46866, 45643, 46869, 46870, 46867, 46754, 45670, 45229, 4565845664, 45682, 45634, 46845 EFECTIVO</t>
  </si>
  <si>
    <t>F. 45838 PROMOTORA MEXICANA DE VEHICULOS</t>
  </si>
  <si>
    <t>F 46075 MYRNA MARIBEL VARGAS URBANO</t>
  </si>
  <si>
    <t>F 47453 ECOPULSE</t>
  </si>
  <si>
    <t>F. 46958 SERVITRANSPORTES ERAGON</t>
  </si>
  <si>
    <t>F. 46966 OCP OBRAS CIVILES</t>
  </si>
  <si>
    <t>F 46976 SERVITRANSPORTES DEL SURESTE</t>
  </si>
  <si>
    <t>F 46975 SERVITRANSPORTES DEL SURESTE</t>
  </si>
  <si>
    <t xml:space="preserve">F. 46972 SERVITRANSPORTES DEL SURESTE </t>
  </si>
  <si>
    <t>PRIMA SEG PYME</t>
  </si>
  <si>
    <t>SALDO DE LA F. 44944 YARED ARMANDO UICAB ROSAS</t>
  </si>
  <si>
    <t>CARGI INT CRE</t>
  </si>
  <si>
    <t>F.45995 ANGEL FERNANDO PALMA CASTILLO</t>
  </si>
  <si>
    <t>CARGO CAPITAL CRE</t>
  </si>
  <si>
    <t>ABONO FAC. 45196 FLOR MARIA PECH BACELIS</t>
  </si>
  <si>
    <t>F 46909 MARIA DE LOURDES DIAZ BARRERA</t>
  </si>
  <si>
    <t>F 46920 TALLERES Y TRANSPORTES</t>
  </si>
  <si>
    <t>FAC 44529 , 44531 INGENIERIA INDUSTRIAL MAGE</t>
  </si>
  <si>
    <t>F 45604 PRODUCTOS DE CONCRETO PENINSULARES</t>
  </si>
  <si>
    <t>VIATICOS DAVID</t>
  </si>
  <si>
    <t>F46889 WITON SA DE CV</t>
  </si>
  <si>
    <t>PAGO ANTONIO UC</t>
  </si>
  <si>
    <t>F 45893 CORPORATIVO GL CIUDAD INDUSTRIAL</t>
  </si>
  <si>
    <t>ANTICIPO DE VIATICOS ANTONIO Y ALBERTO</t>
  </si>
  <si>
    <t>F 46885 MAYABTUN CONSTRUCCIONES SA DE CV</t>
  </si>
  <si>
    <t>.</t>
  </si>
  <si>
    <t>F 46884 MAYABTUN CONSTRUCCIONES SA DE CV</t>
  </si>
  <si>
    <t>F45681 LIZAMA SANTOYO LEYDI AMADA</t>
  </si>
  <si>
    <t>F 46203 CONSTRUCTORA GRUPO TAPACHULA</t>
  </si>
  <si>
    <t>F 45420 CONSTRUCTORA GRUPO TAPACHULA</t>
  </si>
  <si>
    <t>F 45921 KYPCON INGENIEROS CIVILES</t>
  </si>
  <si>
    <t>COBRO ABC LEASING</t>
  </si>
  <si>
    <t>F 45720 MILDRED DE LA CRUZ CAMPOS GUERRA</t>
  </si>
  <si>
    <t>F 45238 JORGE CHAVEZ GOMEZ</t>
  </si>
  <si>
    <t>F46672, 46256, 45701, 45605, 45828,45184, 45137, 45626, 45530,46415, 46817, 46809, 45677, 45676, 45684, 45671, 45674,45673, 46709, 46708, 46786,46741,46742,46715, 46717, 46739, 46736,46743, 46726,46732,46734,46705,46704,46703,46729,46728,46731,46727,46773,46774,46999 EFECTIVO</t>
  </si>
  <si>
    <t>SECURE 3DS ECO</t>
  </si>
  <si>
    <t>FACTURA 45824</t>
  </si>
  <si>
    <t>FACTURA 45827</t>
  </si>
  <si>
    <t>CUOTA DE AFILIACION TERMINAL</t>
  </si>
  <si>
    <t>FACTURA 46019</t>
  </si>
  <si>
    <t>FACTURA 45944, 45945</t>
  </si>
  <si>
    <t>TASA DESCUENTO CREDITO</t>
  </si>
  <si>
    <t>MARZO  2023</t>
  </si>
  <si>
    <t>PAGO IMSS</t>
  </si>
  <si>
    <t>PROYECTOS INMOBILIARIOS DE LA PENINSULA (MTTO FEB 23)</t>
  </si>
  <si>
    <t>Apoyo lentes empleados</t>
  </si>
  <si>
    <t>F.14275 - CESAR FERNANDO CERVANTES PRIETO</t>
  </si>
  <si>
    <t>F.14510 - MIRIAN ELIZA</t>
  </si>
  <si>
    <t>F.14459 - EDGAR GABRIEL FLORES GUTIERREZ</t>
  </si>
  <si>
    <t>F.14253 - ASOCIADOS Y SUCESORES MOYCRUZ S.A. DE C.V.</t>
  </si>
  <si>
    <t>F.14437,14438 - PAULA ESTHER CAUICH CANCHE.</t>
  </si>
  <si>
    <t>F14497,14237,14281,14436,14278,14394,14182,14368,14390,14239,14495,14496,14385,14265 - EFECTIVO</t>
  </si>
  <si>
    <t>F.13937 - MAYRA ESTHER DE LA CRUZ REYES</t>
  </si>
  <si>
    <t>F.13772,13773 - FRANCISCO ELIAS ROMELLON HERRERA</t>
  </si>
  <si>
    <t>F.14254 - LEDER BARAHONA YECENIA</t>
  </si>
  <si>
    <t>F.14255 - LEDER BARAHONA YECENIA</t>
  </si>
  <si>
    <t>F.14195,14197,14262 - AGROSERVICIOS LA TRINIDAD</t>
  </si>
  <si>
    <t xml:space="preserve">F.14218 - JOSE ANTONIO ESTRELLA CHUC </t>
  </si>
  <si>
    <t>F.14016 -  DOROTEO ORLANDO BARRADAS FLORES</t>
  </si>
  <si>
    <t>F.13985 -  ABRAM BARTSCH DUECK</t>
  </si>
  <si>
    <t xml:space="preserve">F.14093 -PRODUCTORES DE LOS CHENES </t>
  </si>
  <si>
    <t>F.14398 - CARLOS OLVERA ALEGRIA</t>
  </si>
  <si>
    <t>F.14198 - NORMA ARACELI VARGAS CABELLO</t>
  </si>
  <si>
    <t>F.14493,14502 - EFECTIVO</t>
  </si>
  <si>
    <t>F.14249 - AG E IRRIGACION S.A. DE C.V.</t>
  </si>
  <si>
    <t>F.14151,14264 - ANASTACIO SALAZAR HERNANDEZ</t>
  </si>
  <si>
    <t>F.14252 - ASOCIADOS Y SUCESORES MOYCRUZ S.A. DE C.V.</t>
  </si>
  <si>
    <t>F.14146 - REPRESENTACIONES ALDO DE CAMPECHE S.A. DE C.V.</t>
  </si>
  <si>
    <t>F.14434 - LETICIA GUADALUPE VARGAS CAN</t>
  </si>
  <si>
    <t>F.14205 - AG E IRRIGACION</t>
  </si>
  <si>
    <t>F.14400 - WILBERT GOODOY GARCIA</t>
  </si>
  <si>
    <t>F.14245 - CERVANTES PRIETO CESAR FERNANDO</t>
  </si>
  <si>
    <t>F.14461 - DERIVADOS DE MADERAS TROPICALES ALMORE S.A. DE C.V.</t>
  </si>
  <si>
    <t xml:space="preserve">F.14428 -BEATRIZ ADRIANA PEREZ FUENTES </t>
  </si>
  <si>
    <t>F.14477 - NORMA ARACELI VARGAS CABELLO</t>
  </si>
  <si>
    <t>F.14423 -  CEYDI NAYELI CAAMAL</t>
  </si>
  <si>
    <t>F.14446 - JOSE MEDINA</t>
  </si>
  <si>
    <t>F.14424 - MARICELA DZIB CAMAL</t>
  </si>
  <si>
    <t xml:space="preserve">F.14100 - MARIA DEL ROSARIO CAHUN CEN </t>
  </si>
  <si>
    <t>F.14177 - SERVICIOS DE COMBUSTIBLES RAYMEL S.A. DE C.V.</t>
  </si>
  <si>
    <t>F.14153 - EDGAR GABRIEL FLORES GUTIERREZ</t>
  </si>
  <si>
    <t>F.14457 - SERVICIOS SUBACUATICOS Y MARINOS MR</t>
  </si>
  <si>
    <t>F.13857 - JOSE ANTONIO QUEJ AKE</t>
  </si>
  <si>
    <t>F.13857,14182,14367,14285,14450,14441,14443,14444,14442,14453,14366,13940,13937,14396 - EFECTIVO</t>
  </si>
  <si>
    <t>F.14099 - NORMA ARACELI VARGAS CABELLO</t>
  </si>
  <si>
    <t>URBANIZACIONES Y DESARROLLOS CARRETEROS (CLIENTE DE MERIDA)</t>
  </si>
  <si>
    <t>F.14456,14449,14458 - MANUEL CENTENO GONZALEZ</t>
  </si>
  <si>
    <t>F.14427 - MARTHA ALICIA HERRERA MENDEZ</t>
  </si>
  <si>
    <t>F.14238 - LUIS ENRIQUE ZACARIAS SOLIS</t>
  </si>
  <si>
    <t>F.13835 - DAVID NEUDORF FEHR</t>
  </si>
  <si>
    <t>F.14017,14152 - EDGAR GABRIEL FLORES GUTIERRREZ</t>
  </si>
  <si>
    <t>F.13451,13452 - RUTH VANESSA GOMEZ HERNANDEZ</t>
  </si>
  <si>
    <t>F.14133 - SALAZAR HERNANDEZ ANASTACIO</t>
  </si>
  <si>
    <t>MAXIMO SILVA (CLIENTE DE MERIDA)</t>
  </si>
  <si>
    <t>F.14003 - REFACCIONARIA AUTOMOTRIZ DE LA 16</t>
  </si>
  <si>
    <t>F.14004 - REFACCIONARIA AUTOMOTRIZ DE LA 16</t>
  </si>
  <si>
    <t>F.14447,14448 - EFECTIVO</t>
  </si>
  <si>
    <t>F.45871 -  LUBRICANTTES COSTA MAYA S.A. DE C.V.</t>
  </si>
  <si>
    <t>F.13989,13993,13994,14005,14006,45866,45868,45874,45870,45869 - E.S.G.E.S.</t>
  </si>
  <si>
    <t>F.14077 - NORMA ARACELI VARGAS CABELLO</t>
  </si>
  <si>
    <t>F.14440 - GRUPO DE ESPECIALISTAS TERRACEROS</t>
  </si>
  <si>
    <t>F.14409 - MINERALES Y AGREGADOS DEL SURESTE S.A. DE C.V.</t>
  </si>
  <si>
    <t>F.14182,13450,13451,14239,14110,13952,14346,14365,14280,14227,13937,14265,14237 - EFECTIVO</t>
  </si>
  <si>
    <t>F.14499 - CONSTRUCTORA GORDILLO.</t>
  </si>
  <si>
    <t>F.13969 - EL VALLE DEL TEMPORAL</t>
  </si>
  <si>
    <t>F.14092 -  NILVIA MAY CANCHE</t>
  </si>
  <si>
    <t>F.14094 - LAS PALMAS HOPELCHEN</t>
  </si>
  <si>
    <t>F.13997 - JACOB HARDER DOERKSEN</t>
  </si>
  <si>
    <t>F.13970,14093 - PRODUCTORES DE LOS CHENES</t>
  </si>
  <si>
    <t>F.14356 - GRACIELA CANUL CHAN</t>
  </si>
  <si>
    <t>F.14192 - CERVANTES PRIETO CESAR FERNANDO</t>
  </si>
  <si>
    <t>F.14041 - EFRAIN JESUS ROSADO JIMENEZ</t>
  </si>
  <si>
    <t>F.13469 - LIN FUHUA</t>
  </si>
  <si>
    <t>F.13482 - GLOBAL CONSTRUMINING &amp; ENERGY PROJECTS, S.A. DE C.V.</t>
  </si>
  <si>
    <t>F.13983 - AHMED JOSE BURAD MENDEZ</t>
  </si>
  <si>
    <t>F.13960 - AHMED JOSE BURAD MENDEZ</t>
  </si>
  <si>
    <t>F.14363,14373 - EFECTIVO</t>
  </si>
  <si>
    <t>F.14376 - CONTROL GAS KALA</t>
  </si>
  <si>
    <t>F.14359 - ISAACK BUECKERT GUENTHER</t>
  </si>
  <si>
    <t>F.14350 - DERIVADOS DE MADERAS TROPICSALES ALMORE S.A. DE C.V.</t>
  </si>
  <si>
    <t>F.14360 - GRUPO DE ESPECIALISTAS TERRACEROS</t>
  </si>
  <si>
    <t>F.14355 - GRUPO INVERSIONISTAS DEL SURESTA S.A. DE C.V.</t>
  </si>
  <si>
    <t>SERVIDORA QUIM PG DEL STE</t>
  </si>
  <si>
    <t>F.45601 - E.S.G.E.S.</t>
  </si>
  <si>
    <t>F13974,13975,13976,45600 - ADMINISTRACION DE ESTACIONES DEL SURESTE</t>
  </si>
  <si>
    <t>F.13965,13977,13978,13986,13987,13988,13990,13991,13992,45826 - E.S.G.E.S.</t>
  </si>
  <si>
    <t>STARTING MARKETING S.A. DE C.V.</t>
  </si>
  <si>
    <t>29.03-23</t>
  </si>
  <si>
    <t>NETNM CARGO POR PAGO DE NOMINA</t>
  </si>
  <si>
    <t>F.13936 - ROGER ERIBERTO LOPEZ MAY</t>
  </si>
  <si>
    <t>F.13857,14110,14187,14239,14265,14045,14143,14147,14240,14279,13952 - EFECTIVO</t>
  </si>
  <si>
    <t>WILBERT ALBERTO CASTILLO</t>
  </si>
  <si>
    <t>ESGES S.A. DE C.V.</t>
  </si>
  <si>
    <t>F.14194,14200,14196 - AGROSERVICIOS LA TRINIDAD</t>
  </si>
  <si>
    <t>EDGAR IGNACIO POOT MAY</t>
  </si>
  <si>
    <t>ACUMULADORES OMEGA S.A. DE C.V.</t>
  </si>
  <si>
    <t xml:space="preserve">F.13970 - PRODUCTORES DE LOS CHENES </t>
  </si>
  <si>
    <t xml:space="preserve">F.14256 - NORMA DEL ROCIO MORENO ROSADO </t>
  </si>
  <si>
    <t xml:space="preserve">F.14257 - DAVID CHAN GAMEZ </t>
  </si>
  <si>
    <t xml:space="preserve">F.14260 - CEYDI NAYELI CAAMAL </t>
  </si>
  <si>
    <t xml:space="preserve">F.14258 - NOVER DE LEON CASTILLO </t>
  </si>
  <si>
    <t>F.14347 - CONSTRUCTORA GORDILLO</t>
  </si>
  <si>
    <t>F.14326 - CONSTRUCCIONES OSPOVER S.A. DE C.V.</t>
  </si>
  <si>
    <t>F.14285 - MANUEL CENTENO GONZALEZ</t>
  </si>
  <si>
    <t>F.14288 - MANUEL CENTENO GONZALEZ</t>
  </si>
  <si>
    <t>F.14283 - MIRIAN ELIZA</t>
  </si>
  <si>
    <t>F.14060 - HIELO SAN BARTOLO</t>
  </si>
  <si>
    <t>JULIO CESAR CANTO VAZQUEZ</t>
  </si>
  <si>
    <t>F.14001 - SERVICIOS Y SUMINISTROS INDUSTRIALES VIFAC</t>
  </si>
  <si>
    <t>F.14246 - MANUEL CENTENO GONZALEZ</t>
  </si>
  <si>
    <t xml:space="preserve">F.14259 - MARIA DEL CARMEN MAY CHI </t>
  </si>
  <si>
    <t>JUAN ALFREDO REYES SONDA</t>
  </si>
  <si>
    <t>SISTEMAS INTEGRALES GOCO</t>
  </si>
  <si>
    <t>F.14277 - MINERALES Y AGREGADOS DEL SURESTE S.A. DE C.V.</t>
  </si>
  <si>
    <t>F.45599,13987,13903,13906,13907,13909,13910,13911,13912,13913,13914,13957,13963 - E.S.G.E.S.</t>
  </si>
  <si>
    <t>F.14271,14272 - AGROINDUSTRIA PENINSULAR DEL GOLFO S.A DE C.V</t>
  </si>
  <si>
    <t>DISTRIBUIDORA MAY DE OFICINA</t>
  </si>
  <si>
    <t>F.13450,14221,14176,14150,14175,13939,13840,14082,13952 - EFECTIVO</t>
  </si>
  <si>
    <t>F.14268 - VICTOR ALEJANDRO ESCAMILLA RUIZ</t>
  </si>
  <si>
    <t>SALVADOR OROZCO TAPIA</t>
  </si>
  <si>
    <t xml:space="preserve">F.14213,14214 - JOHNSON CONTROLS SBT MEXICO SA DE CV </t>
  </si>
  <si>
    <t>TRANSFERENCIA  ENTRE BANCOS</t>
  </si>
  <si>
    <t>F.13927 - ADDA MARIA DZIL DZUL</t>
  </si>
  <si>
    <t>F.13930 - ADDA MARIA DZIL DZUL</t>
  </si>
  <si>
    <t xml:space="preserve"> MARZO 2023</t>
  </si>
  <si>
    <t>CARGO POR NOMINA</t>
  </si>
  <si>
    <t>GASTOS EN EFECTIVO MARZO 2023</t>
  </si>
  <si>
    <t xml:space="preserve">GASOLINA PARA CAMPECHE </t>
  </si>
  <si>
    <t>ALMUERZO OFICINA</t>
  </si>
  <si>
    <t>USB WIFI EXTENSIONES OFICINA</t>
  </si>
  <si>
    <t>ENVIO MUESTRAS RICHARD</t>
  </si>
  <si>
    <t>DESAYUNO RAFA</t>
  </si>
  <si>
    <t xml:space="preserve">EMPLAYE </t>
  </si>
  <si>
    <t>PEDRO MARTIN</t>
  </si>
  <si>
    <t>REPARACION MOTO DILIGENCIERO</t>
  </si>
  <si>
    <t>SOBRES PARA ENVIO</t>
  </si>
  <si>
    <t>COMIDA OFICINA</t>
  </si>
  <si>
    <t>DESAYUNOS RAFA (ORLANDO)</t>
  </si>
  <si>
    <t>GAS PARA MONTACARGA</t>
  </si>
  <si>
    <t>ENVIO RECONOCIMIENTO CHIAPAS</t>
  </si>
  <si>
    <t>PASTEL SAMUEL</t>
  </si>
  <si>
    <t>RAFAEL CANTO (LIQUIDACION)</t>
  </si>
  <si>
    <t>RECEPTOR WIFI DPTO VTS</t>
  </si>
  <si>
    <t>PASTEL ROGER</t>
  </si>
  <si>
    <t>REEMBOLSO DE VIATICOS</t>
  </si>
  <si>
    <t>FALTA DE LIQUIDACION SAMUEL</t>
  </si>
  <si>
    <t>REPARACION TSURU ROGER</t>
  </si>
  <si>
    <t>PERMISO DE DESCARGA TIZIMIN</t>
  </si>
  <si>
    <t xml:space="preserve">RAFAEL CANTO </t>
  </si>
  <si>
    <t>MUESTRAS PROCON</t>
  </si>
  <si>
    <t>PRESTAMO GLORIA</t>
  </si>
  <si>
    <t>REEMBOLSO AGUA PURIFICADA</t>
  </si>
  <si>
    <t>PASTEL DANIEL HOIL</t>
  </si>
  <si>
    <t>COMIDA DANIEL</t>
  </si>
  <si>
    <t>DIF DE PAGO DE GARANTIAS BOD 38</t>
  </si>
  <si>
    <t>DIF DE PAGO DE GARANTIAS BOD 39</t>
  </si>
  <si>
    <t>PRODUCTOS DE LIMPIEZA</t>
  </si>
  <si>
    <t>servilimpia</t>
  </si>
  <si>
    <t>total</t>
  </si>
  <si>
    <t>efectivo</t>
  </si>
  <si>
    <t>TIPO</t>
  </si>
  <si>
    <t>P.U</t>
  </si>
  <si>
    <t>IMPORTE</t>
  </si>
  <si>
    <t>subtotal</t>
  </si>
  <si>
    <t>31P (118RT 17P)</t>
  </si>
  <si>
    <t>desc 24.5%</t>
  </si>
  <si>
    <t>TORNEL 7.50-17</t>
  </si>
  <si>
    <t>75017 TORNEL</t>
  </si>
  <si>
    <t>22570R15 RS901 ROAD</t>
  </si>
  <si>
    <t>225/70R15 RS901</t>
  </si>
  <si>
    <t>185/60R15 TORNEL DIRECCIONAL 84S</t>
  </si>
  <si>
    <t>1355218415084</t>
  </si>
  <si>
    <t>ACUMULADOR TIPO 114A 13P 12V MARINA</t>
  </si>
  <si>
    <t>114A MARINA</t>
  </si>
  <si>
    <t>STONE12 QH 9.5L-24 12PR L4 N</t>
  </si>
  <si>
    <t>195L24</t>
  </si>
  <si>
    <t>ACUMULADOR TIPO 134 11P 12V</t>
  </si>
  <si>
    <t>134 BCI 51R</t>
  </si>
  <si>
    <t>ACUMULADOR TIPO 124 LM 13P 12V</t>
  </si>
  <si>
    <t>L24 LM BCI 34</t>
  </si>
  <si>
    <t>BCI 41  ACUMULADOR TIPO 123 13P 12V</t>
  </si>
  <si>
    <t>123 BCI 41</t>
  </si>
  <si>
    <t>7.00-14 TORNEL T1300 LT S/C 8C</t>
  </si>
  <si>
    <t>1232270014008MT130</t>
  </si>
  <si>
    <t>195R15 TORNEL AMERICA CARGO 107/105Q 8C</t>
  </si>
  <si>
    <t>1255219015107QCGGO0</t>
  </si>
  <si>
    <t>PTIMA PRESION DF SAE 25W-50 AKRON TAMBOR 208L</t>
  </si>
  <si>
    <t>542112</t>
  </si>
  <si>
    <t>LLANTA RS 907 205 /55R16 ROADS</t>
  </si>
  <si>
    <t>RS 907  205/55R16</t>
  </si>
  <si>
    <t>P764729 FILTRO HIDRÁULICO</t>
  </si>
  <si>
    <t>P764729</t>
  </si>
  <si>
    <t>P171813 FILTRO HIDRÁULICO</t>
  </si>
  <si>
    <t>P171813</t>
  </si>
  <si>
    <t>P608677 FILTRO DE AIRE</t>
  </si>
  <si>
    <t>P608677</t>
  </si>
  <si>
    <t>P609422 FILTRO DE AIRE PANEL</t>
  </si>
  <si>
    <t>P609422</t>
  </si>
  <si>
    <t>P164174 FILTRO HIDRAULICO</t>
  </si>
  <si>
    <t>P164174</t>
  </si>
  <si>
    <t>XVL-EXHIBIDOR TRIANGULAR NEGRO PEMEX</t>
  </si>
  <si>
    <t>XVL</t>
  </si>
  <si>
    <t>P502424-FILTRTO DE COMBUSTIBLE</t>
  </si>
  <si>
    <t>P502424</t>
  </si>
  <si>
    <t>P-628326 FILTRO DE AIRE PRIMARIO</t>
  </si>
  <si>
    <t>P628326</t>
  </si>
  <si>
    <t>P606555-FILTRO DE AIRE</t>
  </si>
  <si>
    <t>P606555</t>
  </si>
  <si>
    <t>P181014-FILTRO DE AIRE</t>
  </si>
  <si>
    <t>P181014</t>
  </si>
  <si>
    <t>P822769-FILTRO DE AIRE</t>
  </si>
  <si>
    <t>P822769</t>
  </si>
  <si>
    <t>P778989-FILTRO DE AIRE PRIMARIO</t>
  </si>
  <si>
    <t>P778989</t>
  </si>
  <si>
    <t>P771508-FILTRO DE AIRE PRIMARIO</t>
  </si>
  <si>
    <t>P771508</t>
  </si>
  <si>
    <t>P762921-FILTRO HIDRAULICO</t>
  </si>
  <si>
    <t>P762921</t>
  </si>
  <si>
    <t>P629467-FILTRO DE AIRE</t>
  </si>
  <si>
    <t>P629467</t>
  </si>
  <si>
    <t>P613333-FILTRO DE AIRE</t>
  </si>
  <si>
    <t>P613333</t>
  </si>
  <si>
    <t>P607557-FILTRO DE AIRE</t>
  </si>
  <si>
    <t>P607557</t>
  </si>
  <si>
    <t>P606804-FILTRO DE AIRE PRIMARIO</t>
  </si>
  <si>
    <t>P606804</t>
  </si>
  <si>
    <t>P574617-FILTRO HIDRAULICO</t>
  </si>
  <si>
    <t>P574617</t>
  </si>
  <si>
    <t>P569204-FILTRO HIDRAULICO</t>
  </si>
  <si>
    <t>P569204</t>
  </si>
  <si>
    <t>P565149-FILTRO HIDRAULICO</t>
  </si>
  <si>
    <t>P565149</t>
  </si>
  <si>
    <t>P557500-FILTRO DE ACEITE</t>
  </si>
  <si>
    <t>P557500</t>
  </si>
  <si>
    <t>P554620-FILTRO DE COMBUSTIBLE</t>
  </si>
  <si>
    <t>P554620</t>
  </si>
  <si>
    <t>P553880-FILTRO SEPARADOR DE AGUA</t>
  </si>
  <si>
    <t>P553880</t>
  </si>
  <si>
    <t>P552849-FILTRO ACEITE</t>
  </si>
  <si>
    <t>P552849</t>
  </si>
  <si>
    <t>P552819-FILTRO DE ACEITE</t>
  </si>
  <si>
    <t>P552819</t>
  </si>
  <si>
    <t>P552203-FILTRO DE COMBUSTIBLE</t>
  </si>
  <si>
    <t>P552203</t>
  </si>
  <si>
    <t>P552006-FILTRO COMBUSTIBLE</t>
  </si>
  <si>
    <t>P552006</t>
  </si>
  <si>
    <t>P551852-FUEL FILTER WATER SEPARATOR SPIN ON</t>
  </si>
  <si>
    <t>P551852</t>
  </si>
  <si>
    <t>P551436-FILTRO DE COMBUSTIBLE</t>
  </si>
  <si>
    <t>P551436</t>
  </si>
  <si>
    <t>P551429-FILTRO DE COMBUSTIBLE</t>
  </si>
  <si>
    <t>P551429</t>
  </si>
  <si>
    <t>P551039-FILTRO SEPARADOR DE AGUA</t>
  </si>
  <si>
    <t>P551039</t>
  </si>
  <si>
    <t>P550936-FILTRO COMB</t>
  </si>
  <si>
    <t>P550936</t>
  </si>
  <si>
    <t>P550750-FILTRO DE ACEITE CATERPILLAR</t>
  </si>
  <si>
    <t>P550750</t>
  </si>
  <si>
    <t>P550433-FILTRO COMBUSTIBLE</t>
  </si>
  <si>
    <t>P550433</t>
  </si>
  <si>
    <t>P550132-FILTRO DE ACEITE</t>
  </si>
  <si>
    <t>P550132</t>
  </si>
  <si>
    <t>P550057-FILTRO DE COMBUSTIBLE</t>
  </si>
  <si>
    <t>P550057</t>
  </si>
  <si>
    <t>P532508-FILTRO DE AIRE</t>
  </si>
  <si>
    <t>P532508</t>
  </si>
  <si>
    <t>P529241-FILTRO DE AIRE</t>
  </si>
  <si>
    <t>P529241</t>
  </si>
  <si>
    <t>P502905-FILTRO DE COMBUSTIBLE</t>
  </si>
  <si>
    <t>P502905</t>
  </si>
  <si>
    <t>P502458-FILTRO DE ACEITE</t>
  </si>
  <si>
    <t>P502458</t>
  </si>
  <si>
    <t>P502382-FILTRO HIDRAULICO</t>
  </si>
  <si>
    <t>P502382</t>
  </si>
  <si>
    <t>P502051-FILTRO DE ACEITE</t>
  </si>
  <si>
    <t>P502051</t>
  </si>
  <si>
    <t>P500174-FILTRO DE AIRE</t>
  </si>
  <si>
    <t>P500174</t>
  </si>
  <si>
    <t>P181045-FILTRO DE AIRE</t>
  </si>
  <si>
    <t>P181045</t>
  </si>
  <si>
    <t>P181035-FILTRO AIRE</t>
  </si>
  <si>
    <t>P181035</t>
  </si>
  <si>
    <t>P181034-FILTRO DE AIRE</t>
  </si>
  <si>
    <t>P181034</t>
  </si>
  <si>
    <t>P181019-FILTRO DE AIRE PRIMARIO NAVISTAR DTA 360</t>
  </si>
  <si>
    <t>P181019</t>
  </si>
  <si>
    <t>P181000-FILTRO DE AIRE PRIMARIO</t>
  </si>
  <si>
    <t>P181000</t>
  </si>
  <si>
    <t>P172467-FILTRO HIDRAULICO</t>
  </si>
  <si>
    <t>P172467</t>
  </si>
  <si>
    <t>P165659-FILTRO HIDRAULICO DURAMAX</t>
  </si>
  <si>
    <t>P165659</t>
  </si>
  <si>
    <t>P158852-FILTRO AIRE</t>
  </si>
  <si>
    <t>P158852</t>
  </si>
  <si>
    <t>P130766-FILTRO AIRE</t>
  </si>
  <si>
    <t>P130766</t>
  </si>
  <si>
    <t>P119375-FILTRO AIRE</t>
  </si>
  <si>
    <t>P119375</t>
  </si>
  <si>
    <t>AXPSBT070-SILICON EN BLISTER TRANSPARENTE CJA-24 PZAS</t>
  </si>
  <si>
    <t>AXPSBT070</t>
  </si>
  <si>
    <t>73998- Grease Ultra SC XP 2</t>
  </si>
  <si>
    <t>73998</t>
  </si>
  <si>
    <t>33046- ANTICONGELANTE CONCENTRADO ESPECIAL</t>
  </si>
  <si>
    <t>33046</t>
  </si>
  <si>
    <t>30851- MX- PEMTAC No 4</t>
  </si>
  <si>
    <t>30851</t>
  </si>
  <si>
    <t>30850- MX- PEMTAC No 2</t>
  </si>
  <si>
    <t>30850</t>
  </si>
  <si>
    <t>30812- MXL- TERM 300</t>
  </si>
  <si>
    <t>30812</t>
  </si>
  <si>
    <t>30552- MX- ENGRANES COMPUESTOS 2A (ISO 150)</t>
  </si>
  <si>
    <t>30552</t>
  </si>
  <si>
    <t>30410- Hidráulico HVI ISO 68</t>
  </si>
  <si>
    <t>30410</t>
  </si>
  <si>
    <t>121405- Akron CVT</t>
  </si>
  <si>
    <t>121405</t>
  </si>
  <si>
    <t>Utilidad por código de producto Concentrado
Del 01/04/2023 al 30/04/2023</t>
  </si>
  <si>
    <t>MARIA GRACIELITA COUOH COUOH</t>
  </si>
  <si>
    <t>EMPAQUES MAYAN</t>
  </si>
  <si>
    <t>EDEKSA</t>
  </si>
  <si>
    <t>GAMAQ RENTA MAQUINARIA</t>
  </si>
  <si>
    <t>PROMOTORA MEXICANA DE VEHICULOS</t>
  </si>
  <si>
    <t>FREDDY CHAGAL GONZALEZ</t>
  </si>
  <si>
    <t>JAZMIN DE FATIMA COCOM OLALDE</t>
  </si>
  <si>
    <t>MIGUEL ANGEL KUK CETINA</t>
  </si>
  <si>
    <t>TANIA MELISSA PACHECO MARTINEZ</t>
  </si>
  <si>
    <t>Pedro Jesus Ruiz Santana</t>
  </si>
  <si>
    <t>MAYA FLUIDS</t>
  </si>
  <si>
    <t>JOSE LUIS RIOS VENTURA</t>
  </si>
  <si>
    <t>TRANSPORTACION CARRETERA</t>
  </si>
  <si>
    <t>CONSORCIO DE DURMIENTES DEL MAYAB</t>
  </si>
  <si>
    <t>ARMANDO AGUIRRE BARRADAS</t>
  </si>
  <si>
    <t>WALL WEILER JACOBO</t>
  </si>
  <si>
    <t>YARIM ANTONIO GUTIERREZ LOPEZ</t>
  </si>
  <si>
    <t>German Enrique 2 Garnica Tepal</t>
  </si>
  <si>
    <t>ANDYMAQ</t>
  </si>
  <si>
    <t>DANIEL RAMOS BAROUDI</t>
  </si>
  <si>
    <t>GDM REFACCIONES</t>
  </si>
  <si>
    <t>JOSE MANUEL CORTAZAR LARA</t>
  </si>
  <si>
    <t>RAMON EUDALDO CORTAZAR LARA</t>
  </si>
  <si>
    <t>FERNANDO AVILA AYALA</t>
  </si>
  <si>
    <t>MARIEL DE JESUS TUN TUN</t>
  </si>
  <si>
    <t>BRESCIA CASTRO SALA</t>
  </si>
  <si>
    <t>CONSTRUCCIONES SKY UNIVERSAL SA DE CV</t>
  </si>
  <si>
    <t>AXPSBR070-SEllador de Silicón en Blister (Rojo)</t>
  </si>
  <si>
    <t>AXPAMOT400-ARRANCADOR PARA MOTORES</t>
  </si>
  <si>
    <t>AXPAMOT400</t>
  </si>
  <si>
    <t>10621454 - AKRON PREMIUM SP SAE 15W-40</t>
  </si>
  <si>
    <t>812188- AK- Extra Fleet CF/CF-2 SAE 40</t>
  </si>
  <si>
    <t>812188</t>
  </si>
  <si>
    <t>74973- GRASA BENTONA</t>
  </si>
  <si>
    <t>74973</t>
  </si>
  <si>
    <t>CAJA 9 BOT 320 ML</t>
  </si>
  <si>
    <t>7446072- AKCC Tratamiento Plasticos</t>
  </si>
  <si>
    <t>7446072</t>
  </si>
  <si>
    <t>70962- Grasa Litio EP 2 NLGI 2 C4K</t>
  </si>
  <si>
    <t>54301- MX- NACIONAL TRANSFORMADORES M</t>
  </si>
  <si>
    <t>54301</t>
  </si>
  <si>
    <t>30155- MX- ENGRANES UNIVERSALES SAE 90</t>
  </si>
  <si>
    <t>30155</t>
  </si>
  <si>
    <t>F.14710 -  SERVICIOS Y SUMINISTROS INDUSTRIALES VIFAC S.A DE C.V.</t>
  </si>
  <si>
    <t>F.14714 -  SERVICIOS Y SUMINISTROS INDUSTRIALES VIFAC S.A DE C.V.</t>
  </si>
  <si>
    <t>F.14542 - SERVICIOS Y SUMINISTROS INDUSTRIALES VIFAC S.A DE C.V.</t>
  </si>
  <si>
    <t>TRANSFERENCIA ENTRE BANCOS</t>
  </si>
  <si>
    <t>F.46300 -  LUBRICANTTES COSTA MAYA S.A. DE C.V.</t>
  </si>
  <si>
    <t>F.14089,14090,14095,14096,14097,14121,14122,14123,14128,14184,46299,46306,46295,46644 - E.S.G.E.S.</t>
  </si>
  <si>
    <t>F.14460,14462,14464 - EDGAR GABRIEL FLORES GUTIERREZ</t>
  </si>
  <si>
    <t>F.14470 - DAVID NEUDORF FEHR</t>
  </si>
  <si>
    <t>F.14688,14683,14744 - EFECTIVO</t>
  </si>
  <si>
    <t>F.14684 - ISAACK BUECKERT GUENTHER</t>
  </si>
  <si>
    <t>F.14308 - HIELO Y CONGELACION DE CHAMPOTON S.A. DE C.V.</t>
  </si>
  <si>
    <t>F.14728 - GRUPO DE ESPECIALISTAS TERRACEROS</t>
  </si>
  <si>
    <t>F.14527 - ASOCIADOS Y SUCESORES MOYCRUZ S.A. DE C.V.</t>
  </si>
  <si>
    <t>F.14323 -  PRODUCTORES DE LOS CHENES</t>
  </si>
  <si>
    <t>F.14491 - CESAR FERNANDO CERVANTES PRIETO</t>
  </si>
  <si>
    <t>F.14455 - EL VALLE DEL TEMPORAL</t>
  </si>
  <si>
    <t>F.14492,14592,14573 - AGROSERVICIOS LA TRINIDAD</t>
  </si>
  <si>
    <t>F.14561,14278,14436,14559,14675,14676,14322,14282,14638,14386 - EFECTIVO</t>
  </si>
  <si>
    <t>F.14613 - GRUPO PATA DE JAGUAR DE CALAKMUL S.A. DE C.V.</t>
  </si>
  <si>
    <t>F.14523 - ASOCIADOS Y SUCESORES MOYCRUZ S.A. DE C.V.</t>
  </si>
  <si>
    <t>F.14319 - SERVICIOS Y SUMINISTROS INDUSTRIALES VIFAC S.A. DE C.V.</t>
  </si>
  <si>
    <t>F.14706 - JOSE MEDINA</t>
  </si>
  <si>
    <t>F.14454 -  MARIA DEL ROSARIO CAHUN CEN</t>
  </si>
  <si>
    <t>F.14612,14613 - GRUPO PATA DE JAGUAR DE CALAKMUL S.A. DE C.V.</t>
  </si>
  <si>
    <t>F.14391 - MANUEL DE ATOCHA VARGUEZ LARA</t>
  </si>
  <si>
    <t>F.14387 - MAYRA ESTHER DE LA CRUZ REYES</t>
  </si>
  <si>
    <t>F.14388 - LOPEZ MARTINEZ MARIA ALEJANDRA</t>
  </si>
  <si>
    <t>F.14474 - NICOLAS ANTONIO POOL POOT</t>
  </si>
  <si>
    <t>F.14588 - LUIS FRANCISCO VELA CEN</t>
  </si>
  <si>
    <t>F.14680 - TECNOLOGICO NACIONAL DE MEXICO</t>
  </si>
  <si>
    <t>F.14690,14691,14692 - KENDY BENJAMIN</t>
  </si>
  <si>
    <t>F.14430 - ADDA MARIA DZIB DZUL</t>
  </si>
  <si>
    <t>F.14395 - EFRAIN JESUS ROSADO RAMIREZ</t>
  </si>
  <si>
    <t>F.14628 - EDGAR GABRIEL FLORES GUTIERREZ</t>
  </si>
  <si>
    <t>F.14654 - EDGAR GABRIEL FLORES GUTIERREZ</t>
  </si>
  <si>
    <t>46331 - E.S.G.E.S.</t>
  </si>
  <si>
    <t>F.14075,14076 - ADMINISTRACION  DE ESTACIONES DEL SURESTE</t>
  </si>
  <si>
    <t>F.14057,14058,14059,14061,14064,14065,14066,14067,14068,14069,14088,14091,14098 - E.S.G.E.S.</t>
  </si>
  <si>
    <t>F.14413,14415,14575 - AGROSERVICOS LA TRINIDAD</t>
  </si>
  <si>
    <t>F.14689 - DAVID REDECOPP WIEBE</t>
  </si>
  <si>
    <t>F.14325 - LAS PALMAS DE HOPELCHEN</t>
  </si>
  <si>
    <t>F.14414,14465 - EL VALLE DEL TEMPORAL</t>
  </si>
  <si>
    <t>F.14410 - NILVIA MAY CANCHE</t>
  </si>
  <si>
    <t>F.14645,14646 - JUAN PABLO FLORES SULUB</t>
  </si>
  <si>
    <t>F.14372,14278,14436,14383,14390,14385,14237,14282,14364,14521 - EFECTIVO</t>
  </si>
  <si>
    <t>URBANIZACIONES Y DESARROLLO CARRETEROS</t>
  </si>
  <si>
    <t>F.14254 - YECENIA LEDER BARAHONA</t>
  </si>
  <si>
    <t>F.14660 - MINERALES Y AGREGADOS DEL SURESTE S.A. DE C.V.</t>
  </si>
  <si>
    <t>F.14219 -  GUADALUPE FERNANDO URIBE SIERRA</t>
  </si>
  <si>
    <t>F.14509 -  JOSE ANTONIO ESTRELLA CHUC</t>
  </si>
  <si>
    <t>F.14476 - CERVANTES PRIETO CESAR FERNANDO</t>
  </si>
  <si>
    <t>f.14561 - MIGUEL DEL CARMEN GARCIA JUAREZ</t>
  </si>
  <si>
    <t>F.14389 - AMANTINA UC PAREDES</t>
  </si>
  <si>
    <t>F.14503,14429 - NORMA ARACELI VARGAS CABELLO</t>
  </si>
  <si>
    <t>F.14517 - ALEJAN DRO CAJUN BOLIVAR</t>
  </si>
  <si>
    <t>F.13997 -  JACOB HARDER DOERKSEN</t>
  </si>
  <si>
    <t>F.14269 - JACOB TUZ LOPEZ</t>
  </si>
  <si>
    <t>F.14631 -  NOEMI PACHECO PEREZ</t>
  </si>
  <si>
    <t>F.14433 - ADDA MARIA DZIB DZUL</t>
  </si>
  <si>
    <t>F.14598,14522 - EDGAR GABRIEL FLORES GUTIERREZ</t>
  </si>
  <si>
    <t>F.1441 - CERVANTES PRIETO CESAR FERNANDO</t>
  </si>
  <si>
    <t>F.14007,14030,14031,14032,14034,14035,14036,14037,14038,14039,14040,14046,14047,14048,14049,14050,14051,14056 - E.S.G.E.S.</t>
  </si>
  <si>
    <t>F.13985 - ABRAM BARTSCH DUECK</t>
  </si>
  <si>
    <t>F.14399 - RAFAEL RAMIREZ ROSADO</t>
  </si>
  <si>
    <t xml:space="preserve">F.14248,14509 - JOSE ANTONIO ESTRELLA CHUC </t>
  </si>
  <si>
    <t>F.14394,14367,14368,14557,14564,14436,14281,14385,14383,14396,14237 - EFECTIVO</t>
  </si>
  <si>
    <t>F.14273 - NORMA ARACELI VARGAS CABELLO</t>
  </si>
  <si>
    <t>F.14587 - JOSE MEDINA</t>
  </si>
  <si>
    <t>F.14247 - HIELO SAN BARTOLO S.A. DE C.V.</t>
  </si>
  <si>
    <t>F.14585 -  ISAACK BUECKERT GUENTHER</t>
  </si>
  <si>
    <t>F.14354 - REPRESENTACIONES ALDO DE CAMPECHE</t>
  </si>
  <si>
    <t>GREYTI LUSNEY LOPEZ CAMARA</t>
  </si>
  <si>
    <t>F.14270 -ARACELY SARAI VARGAS PINTO</t>
  </si>
  <si>
    <t>F.14589 - EDGAR GABRIEL FLORES GUTIERREZ</t>
  </si>
  <si>
    <t>F.14545,14544 - CONSTRUCCIONES OSPOVER S.A. DE C.V.</t>
  </si>
  <si>
    <t>NETNM nom 30 abr</t>
  </si>
  <si>
    <t>F.14432 - ADDA MARIA DZIB DZUL</t>
  </si>
  <si>
    <t>NETNM CARGO POR PAGO DE NOMINA HSBCNET</t>
  </si>
  <si>
    <t>F.14008,14009,14010,14011,14012,14018,14019,14020,14021,14022,14024,14025,14026,14027,14028,14029 - E.S.G.E.S.</t>
  </si>
  <si>
    <t>F.14278,14281,14239,14390,14518,14396,14520,14364,14385,14383,14452 - EFECTIVO</t>
  </si>
  <si>
    <t>F.14512 - RAFAEL JIMENEZ ORDOÑEZ</t>
  </si>
  <si>
    <t>F.14093 - PRODUCTORES DE LOS CHENES</t>
  </si>
  <si>
    <t>F.14511 - JULIETA CARRILLO DEL ANGEL</t>
  </si>
  <si>
    <t>SOLUCIONES DE NEGOCIOS FNX</t>
  </si>
  <si>
    <t>F.14514 - JOSE MEDINA</t>
  </si>
  <si>
    <t>F.14515 - NOVER DE LEON CASTILLO</t>
  </si>
  <si>
    <t>F.14016 - DOROTEO ORLANDO BARRADAS FLORES</t>
  </si>
  <si>
    <t>F.14265 - MIGUEL DEL CARMEN GARCIA JUAREZ</t>
  </si>
  <si>
    <t>F.14274 - NICOLAS ANTONIO POOL POOT</t>
  </si>
  <si>
    <t>F.14539 - AGUSTIN RAMON VITE SANCHEZ</t>
  </si>
  <si>
    <t>F.14543 - CONSTRUCCIONES OSPOVER S.A. DE C.V.</t>
  </si>
  <si>
    <t>F.14276,14324 - AGROSERVICIOS LA TRINIDAD</t>
  </si>
  <si>
    <t>F.14250,14251 - ARACELY SARAI PINTO VARGAS</t>
  </si>
  <si>
    <t>SELLADO PARA SU PROTECCION SA DE CV</t>
  </si>
  <si>
    <t>F.14570 - GRUPO DE ESPECIALISTAS TERRACEROS</t>
  </si>
  <si>
    <t>F.14343,14345 - ANASTACIO SALAZAR HERNANDEZ</t>
  </si>
  <si>
    <t>F.14220,14223 - EFRAIN JESUS ROSADO RAMIREZ</t>
  </si>
  <si>
    <t>F.14538 - MUNICIPIO DE CAMPECHE</t>
  </si>
  <si>
    <t>F.14431 - ADDA MARIA DZIB DZUL</t>
  </si>
  <si>
    <t>F.14224,14225,14226 - MARIA JOSEFINA LUGO PEREZ</t>
  </si>
  <si>
    <t xml:space="preserve"> ABRIL 2023</t>
  </si>
  <si>
    <t>GASTOS EN EFECTIVO ABRIL 2023</t>
  </si>
  <si>
    <t>reembolso de viaticos jose lopez</t>
  </si>
  <si>
    <t>serv montaje de llantas jose lopéz</t>
  </si>
  <si>
    <t>envio de muestras</t>
  </si>
  <si>
    <t>pastel israel</t>
  </si>
  <si>
    <t>daniel hoil</t>
  </si>
  <si>
    <t>Aserrin para bodega</t>
  </si>
  <si>
    <t>samuel interian</t>
  </si>
  <si>
    <t>tortas rafa y vts</t>
  </si>
  <si>
    <t>patronicio futbol dirac</t>
  </si>
  <si>
    <t xml:space="preserve">Total play </t>
  </si>
  <si>
    <t>almuerzo rafa y oficina</t>
  </si>
  <si>
    <t>usb para contabilidad</t>
  </si>
  <si>
    <t>envio de doc NISSAN</t>
  </si>
  <si>
    <t>dif pago de contabilidad ene 22</t>
  </si>
  <si>
    <t>jaely caballero</t>
  </si>
  <si>
    <t>inscripcion 2 futbol dirac + arbitraje</t>
  </si>
  <si>
    <t>almuerzo rafa</t>
  </si>
  <si>
    <t>baterias roger</t>
  </si>
  <si>
    <t>lalo</t>
  </si>
  <si>
    <t>dalia</t>
  </si>
  <si>
    <t>medicamento Rafa</t>
  </si>
  <si>
    <t>cambio de llantas march</t>
  </si>
  <si>
    <t>Tubo de pvc y agarradera bodega</t>
  </si>
  <si>
    <t>gabriel gurubel</t>
  </si>
  <si>
    <t>doña Liz</t>
  </si>
  <si>
    <t>liquidacion elizabet</t>
  </si>
  <si>
    <t>elizabet perez</t>
  </si>
  <si>
    <t>comida dirac</t>
  </si>
  <si>
    <t>rafael canto</t>
  </si>
  <si>
    <t>arbitraje futbol</t>
  </si>
  <si>
    <t>fasia march jose lopez</t>
  </si>
  <si>
    <t>compro usb cot crio</t>
  </si>
  <si>
    <t>llaves para los lavabos</t>
  </si>
  <si>
    <t>orlando smith</t>
  </si>
  <si>
    <t>servilimpia 2</t>
  </si>
  <si>
    <t>Finiquito empleados</t>
  </si>
  <si>
    <t xml:space="preserve">mtto Mobiliario y equipo </t>
  </si>
  <si>
    <t>ABRIL  2023</t>
  </si>
  <si>
    <t xml:space="preserve">IVA COMISON </t>
  </si>
  <si>
    <t>TRASNFERENCIA ENTRE BANCOS</t>
  </si>
  <si>
    <t>ABC LEASING</t>
  </si>
  <si>
    <t>PAGO VIATICOS DAVID QUINTAL</t>
  </si>
  <si>
    <t>MEXICANA DE LUBRICANTES PAGO DE FACTURAS VARIAS</t>
  </si>
  <si>
    <t>VIATICOS ELEAZAR ANTONIO UC NAH</t>
  </si>
  <si>
    <t>CARGO CAPITAL CREDITO</t>
  </si>
  <si>
    <t>CARGO POR INTERESES CREDITOS</t>
  </si>
  <si>
    <t>TASA DESCUENTO CRED</t>
  </si>
  <si>
    <t>PRIMA SEGURO PYME</t>
  </si>
  <si>
    <t>PROYECTOS INMOBILIARIOS DE LA PENINSULA MANTENIMIENTO DE LA BODEGAS MARZO</t>
  </si>
  <si>
    <t>VALTO TECNOLOGIA COMPRA DE FILTROS PARA MAQUINA FREELEX</t>
  </si>
  <si>
    <t xml:space="preserve">PAGO SUA </t>
  </si>
  <si>
    <t>RADIOMOVIL DISPA SA DE CV</t>
  </si>
  <si>
    <t>COMISION DE PAGO CON TARJETA</t>
  </si>
  <si>
    <t xml:space="preserve">TRANSFERENCIA ENTRE BANCOS </t>
  </si>
  <si>
    <t>CERVERA SOTO PAGO HONORARIOS CONTABLES</t>
  </si>
  <si>
    <t>PAGO DE NOMINA DIRAC 15 DE MARZO</t>
  </si>
  <si>
    <t xml:space="preserve">PRESTAMO ORLANDO SMITH </t>
  </si>
  <si>
    <t>CERVERA SOTO FINIQUITO DECLARACION ANUAL</t>
  </si>
  <si>
    <t>ANTICIPO VIATICOS JAELY CABALLERO</t>
  </si>
  <si>
    <t xml:space="preserve">PAGO VIATICOS EDUARDO MARTIN SOLIS </t>
  </si>
  <si>
    <t>PAGO EDECAN CAMPECHE</t>
  </si>
  <si>
    <t xml:space="preserve">PAGO VIATICOS ELEAZAR ANTONIO UC NAH </t>
  </si>
  <si>
    <t>TASA DESC CRED</t>
  </si>
  <si>
    <t>FERRE CONSTRU SA DE CV</t>
  </si>
  <si>
    <t xml:space="preserve">MEXICANA DE LUBRICXANTES </t>
  </si>
  <si>
    <t xml:space="preserve">TRASPASO ENTRE BANCOS </t>
  </si>
  <si>
    <t>PROYECTOS INMOBILIARIOS DE LA PENINSULA F 10575</t>
  </si>
  <si>
    <t>PROYECTOS INMOBILIARIOS DE LA PENINSULA F 10574</t>
  </si>
  <si>
    <t>NOMINA 30 ABR 23</t>
  </si>
  <si>
    <t>COMISION DEL PAGO CON TARJERTA</t>
  </si>
  <si>
    <t>IVA POR COMISION</t>
  </si>
  <si>
    <t>IVA C COMISION</t>
  </si>
  <si>
    <t>MEXICANA DE LUBRICANTES FAC VRS</t>
  </si>
  <si>
    <t>COBRO IVA AFILIACION</t>
  </si>
  <si>
    <t>COBRO POR TASA DE DESCUENTO</t>
  </si>
  <si>
    <t>PRESTAMO ENRIQUE ALMEIDA</t>
  </si>
  <si>
    <t>MEGASUR 201613 COM</t>
  </si>
  <si>
    <t>MEGASUR 201038 COM</t>
  </si>
  <si>
    <t>COMPRA MERCADO LIBRE</t>
  </si>
  <si>
    <t>DISPERSION NOMINA ANTONIO UC (PAGO LUZ CAMPECHE)</t>
  </si>
  <si>
    <t>DISPERSION NOMINA EDUARDO MARTIN (BONO FEBRERO AUTORIZADO)</t>
  </si>
  <si>
    <t>DISPERSION NOMINA ROGER VAZQUEZ (BONO FEBRERO AUTORIZADO)</t>
  </si>
  <si>
    <t>DISPERSION NOMINA JOAQUIN ESTRELLA (BONO UTILIDAD RETENIDO MZO)</t>
  </si>
  <si>
    <t>PAGO VIATICOS ANTONIO UC</t>
  </si>
  <si>
    <t>ANTICIPO DE VIATICOS ALBERTO VAZQUEZ</t>
  </si>
  <si>
    <t>ANTICIPO DE VIATICOS EDUARDO MARTIN</t>
  </si>
  <si>
    <t>DISPERSION DE NOMINA JAELY CABALLERO (REEMBOLSO GASTO CLUTCHS Y FRENOS MERIDA 2000)</t>
  </si>
  <si>
    <t>ANTICIPO DE VIATICOS ANTONIO UC</t>
  </si>
  <si>
    <t>PAGO DE NOMINA ANTONIO UC NAH (BONO VENTA MARZO AUTORIZADO)</t>
  </si>
  <si>
    <t>PRIMERO SEGUROS SA DE CV PAGO SEGURO BODEGAS MERIDA</t>
  </si>
  <si>
    <t>PRIMERO SEGUROS SA DE CV PAGO SEGURO BODEGA CAMPECHE</t>
  </si>
  <si>
    <t>prestamos</t>
  </si>
  <si>
    <t>MEGASUR 202814COM</t>
  </si>
  <si>
    <t>COMISION POR PAGO REFERENCIADO</t>
  </si>
  <si>
    <t>BONIFICACION AL 50% EQUIPO BOMBEO</t>
  </si>
  <si>
    <t>BONIFI</t>
  </si>
  <si>
    <t>CAJA 12 BOT 369 GR</t>
  </si>
  <si>
    <t>9395068 AKRON  AEROSOL AFLOJATODO</t>
  </si>
  <si>
    <t>9395068</t>
  </si>
  <si>
    <t>EX-EXHIBIDOR HEXAGONAL METALICO</t>
  </si>
  <si>
    <t>EX</t>
  </si>
  <si>
    <t>74960- Grasa Litio EP 0</t>
  </si>
  <si>
    <t>74960</t>
  </si>
  <si>
    <t>54401- MXL- HIDRAULICO MH-150 (ISO 32)</t>
  </si>
  <si>
    <t>54401</t>
  </si>
  <si>
    <t>54171- MXL- DEXRON II</t>
  </si>
  <si>
    <t>54171</t>
  </si>
  <si>
    <t>54152- MXL- NACIONAL TRANSMISIONES SAE 250</t>
  </si>
  <si>
    <t>54152</t>
  </si>
  <si>
    <t>33594- Industrial Gear 320*</t>
  </si>
  <si>
    <t>33594</t>
  </si>
  <si>
    <t>33491- Hydraulic L 46</t>
  </si>
  <si>
    <t>33491</t>
  </si>
  <si>
    <t>33490- Akron Hydraulic L 32</t>
  </si>
  <si>
    <t>33490</t>
  </si>
  <si>
    <t>311361- Akron Vektor S-Com P  ISO 46</t>
  </si>
  <si>
    <t>311361</t>
  </si>
  <si>
    <t>30455- MXL- Turbinas 900 (ISO 220)</t>
  </si>
  <si>
    <t>30455</t>
  </si>
  <si>
    <t>Utilidad por código de producto Concentrado
Del 01/05/2023 al 31/05/2023</t>
  </si>
  <si>
    <t>P601286 - FILTRO DE AIRE RADIAL</t>
  </si>
  <si>
    <t>P601286</t>
  </si>
  <si>
    <t>P569381 FILTRO HIDRAULICO</t>
  </si>
  <si>
    <t>P569381</t>
  </si>
  <si>
    <t>X011861 FILTRO DE AIRE</t>
  </si>
  <si>
    <t>X011861</t>
  </si>
  <si>
    <t>H001249 FILTRO DE AIRE PRE-CLEANER</t>
  </si>
  <si>
    <t>H001249</t>
  </si>
  <si>
    <t>P781470 FILTRO DE AIRE PRIMARIO</t>
  </si>
  <si>
    <t>P781470</t>
  </si>
  <si>
    <t>P781471 FILTRO DE AIRE ELEMNT</t>
  </si>
  <si>
    <t>P781471</t>
  </si>
  <si>
    <t>P164166 FILTRO HIDRÁULICO</t>
  </si>
  <si>
    <t>P164166</t>
  </si>
  <si>
    <t>P778984-FILTRO DE AIRE</t>
  </si>
  <si>
    <t>P778984</t>
  </si>
  <si>
    <t>P780298 FILTRO DE AIRE PANEL</t>
  </si>
  <si>
    <t>P780298</t>
  </si>
  <si>
    <t>P502022 FILTRO DE ACEITE</t>
  </si>
  <si>
    <t>P502022</t>
  </si>
  <si>
    <t>P555706 FILTRO DE COMBUSTIBLE</t>
  </si>
  <si>
    <t>P555706</t>
  </si>
  <si>
    <t>P782937-FILTRO DE AIRE PRIMARIO</t>
  </si>
  <si>
    <t>P782937</t>
  </si>
  <si>
    <t>P781176-FILTRO DE AIRE</t>
  </si>
  <si>
    <t>P781176</t>
  </si>
  <si>
    <t>P610489-FILTRO DE AIRE</t>
  </si>
  <si>
    <t>P610489</t>
  </si>
  <si>
    <t>P574055-FILTRO DE HIDRAULICO</t>
  </si>
  <si>
    <t>P574055</t>
  </si>
  <si>
    <t>P564748-ENSAMBLE DE TAZONES</t>
  </si>
  <si>
    <t>P564748</t>
  </si>
  <si>
    <t>P559803-FILTRO DE COMBUSTIBLE</t>
  </si>
  <si>
    <t>P559803</t>
  </si>
  <si>
    <t>P557382-FILTRO DE ACEITE</t>
  </si>
  <si>
    <t>P557382</t>
  </si>
  <si>
    <t>P555776-FILTRO DE COMBUSTIBLE</t>
  </si>
  <si>
    <t>P555776</t>
  </si>
  <si>
    <t>P554471-FILTRO DE COMBUSTIBLE</t>
  </si>
  <si>
    <t>P554471</t>
  </si>
  <si>
    <t>P552020-FILTRO SEPARADOR DE COMB.</t>
  </si>
  <si>
    <t>P551856-FILTRO SEPARADOR DE AGUA</t>
  </si>
  <si>
    <t>P551856</t>
  </si>
  <si>
    <t>P551757-FILTRO HIDRAULICO</t>
  </si>
  <si>
    <t>P551757</t>
  </si>
  <si>
    <t>P551428-FILTRO DE COMBUSTIBLE</t>
  </si>
  <si>
    <t>P551428</t>
  </si>
  <si>
    <t>P551310-FILTRO DE GASOLINA</t>
  </si>
  <si>
    <t>P551310</t>
  </si>
  <si>
    <t>P551017-FILTRO DE ACEITE</t>
  </si>
  <si>
    <t>P551017</t>
  </si>
  <si>
    <t>P550849-FILTRO SEPARADOR DE AGUA</t>
  </si>
  <si>
    <t>P550849</t>
  </si>
  <si>
    <t>P550737-FILTRO COMBUSTIBLE SEPARADOR</t>
  </si>
  <si>
    <t>P550737</t>
  </si>
  <si>
    <t>P550691-FILTRO SEPARADOR DE AGUA</t>
  </si>
  <si>
    <t>P550691</t>
  </si>
  <si>
    <t>P550528-FILTRO DE ACEITE</t>
  </si>
  <si>
    <t>P550528</t>
  </si>
  <si>
    <t>P550437-FILTRO DE COMBUSTIBLE</t>
  </si>
  <si>
    <t>P550437</t>
  </si>
  <si>
    <t>P549644-FILTRO AIRE</t>
  </si>
  <si>
    <t>P549644</t>
  </si>
  <si>
    <t>P543614-FILTRO DE AIRE ISUZU</t>
  </si>
  <si>
    <t>P543614</t>
  </si>
  <si>
    <t>P537405-FILTRO DE AIRE PRIMARIO</t>
  </si>
  <si>
    <t>P537405</t>
  </si>
  <si>
    <t>P532507-FILTRO DE AIRE PRIMARIO</t>
  </si>
  <si>
    <t>P532507</t>
  </si>
  <si>
    <t>P129472-AIR FILTER</t>
  </si>
  <si>
    <t>P129472</t>
  </si>
  <si>
    <t>LLANTA ROAD  RS9 265/70R17 115H</t>
  </si>
  <si>
    <t>26570R17 DOAD</t>
  </si>
  <si>
    <t>ACUMULADOR L-49-900 AGM</t>
  </si>
  <si>
    <t>L-49-900 AGM</t>
  </si>
  <si>
    <t>ACUMULADOR TIPO 127 DL 13P BCI 34/78</t>
  </si>
  <si>
    <t>127 DL</t>
  </si>
  <si>
    <t>LLANTA GREMAX 27X8.50R14</t>
  </si>
  <si>
    <t>10GRX0015</t>
  </si>
  <si>
    <t>GOOGLE TV 4K DOLBY VISION HISENSE 85" UHD</t>
  </si>
  <si>
    <t>TV 4K</t>
  </si>
  <si>
    <t>SOPORTE 42-90</t>
  </si>
  <si>
    <t>SOPORTE</t>
  </si>
  <si>
    <t>ACUMULADOR TIPO NS40 (-/+) 10P 12V</t>
  </si>
  <si>
    <t>NS40 BCI NS40</t>
  </si>
  <si>
    <t>7.00-15 TORNEL T1300 S/C 6C</t>
  </si>
  <si>
    <t>1232270015006MT130</t>
  </si>
  <si>
    <t>11R225 LAND LDA26 22.5 LINEAL N</t>
  </si>
  <si>
    <t>LAND26 11R225</t>
  </si>
  <si>
    <t>L4DLT-LTH ACUMULADOR L4LT 23 PLACAS</t>
  </si>
  <si>
    <t>L4DLT</t>
  </si>
  <si>
    <t>L35575-LTH ACUMULADOR L35-575 13 PLACAS</t>
  </si>
  <si>
    <t>L35575</t>
  </si>
  <si>
    <t>GRUPO4-ACUMULADOR USADO MEDIANO</t>
  </si>
  <si>
    <t>GRUPO4</t>
  </si>
  <si>
    <t>F.14898 - MIGUEL DEL CARMEN GARCIA JIMENEZ</t>
  </si>
  <si>
    <t>F.15007 - KENDY BENAJMIN</t>
  </si>
  <si>
    <t>F.47147,14313,14305 - ADMINISTRACION DE ESTACIONES DEL SURESTE</t>
  </si>
  <si>
    <t>F74146,47133,47145,14291,14292,14291,14297,14298,14299,14301,14304,1430614307,14309,14310,14311,14312,14320,14321,14327,14328,14329,14330,14331,14332,14333,14334,14335,14336,14337,14338,14339,14340,14341,14342,14351,14374,14377 - E.S.G.E.S.</t>
  </si>
  <si>
    <t>F.47144 - E.S.G.E.S.</t>
  </si>
  <si>
    <t>F.14314 - COMBUSTIBLES LUGO</t>
  </si>
  <si>
    <t>F.14837 - JUVENTINO GARCIA JIMENEZ</t>
  </si>
  <si>
    <t>F.14475 - NICOLAS ANTONIO POOT POOL</t>
  </si>
  <si>
    <t xml:space="preserve">F.14425 - AHMED JOSE BURAD MENDEZ </t>
  </si>
  <si>
    <t xml:space="preserve">F.14940 - MIGUEL ANGEL CHABLE KANTUN </t>
  </si>
  <si>
    <t xml:space="preserve">F.14138 - DAVID BANMAN WALL </t>
  </si>
  <si>
    <t xml:space="preserve">F.15004 - MOTO REFACCIONARIA ALFARO </t>
  </si>
  <si>
    <t xml:space="preserve">F.14695 - MARIA DEL ROSARIO CAHUN CEN </t>
  </si>
  <si>
    <t>F.14650 - ARACELY SARAI PINTO VARGAS</t>
  </si>
  <si>
    <t xml:space="preserve">F.15005 - GRUPO CONSTRUCTOR PATTERSON </t>
  </si>
  <si>
    <t>F.14639 - ZACARIAS CHAN ROSA ISELA</t>
  </si>
  <si>
    <t>F.14666,14702,14703,14704,14711,14725 - EDGAR GABRIEL FLORES GUTIERREZ</t>
  </si>
  <si>
    <t>F.49719 - URBANIZACION Y DESARROLLOS CARRETEROS</t>
  </si>
  <si>
    <t>F.49711 - URBANIZACION Y DESARROLLOS CARRETEROS</t>
  </si>
  <si>
    <t>F.14995,15000 - EFECTIVO</t>
  </si>
  <si>
    <t>F.14990 - MANUEL CENTENO GONZALEZ</t>
  </si>
  <si>
    <t>F.14661,14662 - ARACELY SARAI PINTO VARGAS</t>
  </si>
  <si>
    <t xml:space="preserve">F.14535 - DOROTEO ORLANDO BARRADAS FLORES </t>
  </si>
  <si>
    <t>F.14361 - COMISION NACIONAL FORESTAL (NO DIERON COMPROBANTE DE PAGO)</t>
  </si>
  <si>
    <t>F.14499 - KENDY BENJAMIN</t>
  </si>
  <si>
    <t>F.48530 - MAXIMO SILVA BOJORQUEZ</t>
  </si>
  <si>
    <t>F.14663 - ARACELY SARAI PINTO VARGAS</t>
  </si>
  <si>
    <t>F.15003 - SERVICIOS SUBACUATICOS Y MARINOS MR S.A. DE C.V.</t>
  </si>
  <si>
    <t xml:space="preserve">F.14984 - MARTHA COLLI CABAÑAS </t>
  </si>
  <si>
    <t>F.14709 - ASOCIADOS Y SUCESORES MOYCRUZ</t>
  </si>
  <si>
    <t xml:space="preserve">F.14685 - NILVIA MAY CANCHE </t>
  </si>
  <si>
    <t>F.14872 - JOSE ANTONIO ESTRELLA CHUC</t>
  </si>
  <si>
    <t>F.14915 - MANUEL CENTENO GONZALEZ</t>
  </si>
  <si>
    <t>F.14985 - GRUPO DE ESPECIALISTAS TERRACEROS</t>
  </si>
  <si>
    <t>F.14974 - MOTOSUMINISTROS</t>
  </si>
  <si>
    <t>F.46332-14286-14287 - ADMINISTRACION DE ESTACIONES DEL SURESTE</t>
  </si>
  <si>
    <t>F.14062,14109,14248,14289,14290,14294,14295,14296,14300,14302,14303,14315,14316,14317,14318 - E.S.G.E.S.</t>
  </si>
  <si>
    <t>F.14679 - AG E IRRIGACION</t>
  </si>
  <si>
    <t>F.14436,14637,14958,14897,14902,14699,14791,14647,14559,14832,14808,14903,14843,14670,14700,14863,14895,14866 - EFECTIVO</t>
  </si>
  <si>
    <t>F.14697,14905 - MAYRA ESTHER DE LA CRUZ REYES</t>
  </si>
  <si>
    <t>F.14708 - ASOCIADOS Y SUCESORES MOYCRUZ</t>
  </si>
  <si>
    <t>F.14686 - EL VALLE TEMPORAL</t>
  </si>
  <si>
    <t>F.14580 - PRODUCTORES DE LOS CHENES</t>
  </si>
  <si>
    <t xml:space="preserve">F.14924 - WILBERT GOODOY GARCIA </t>
  </si>
  <si>
    <t xml:space="preserve">F.14923 - JUAN PABLO FLORES SULUB </t>
  </si>
  <si>
    <t xml:space="preserve">F.14926 - WILLY MARTIN AVILA US </t>
  </si>
  <si>
    <t xml:space="preserve">F.14921 - CARLOS OLVERA ALEGRIA </t>
  </si>
  <si>
    <t>F.14831 - YECENIA LEDER BARAHONA</t>
  </si>
  <si>
    <t>F.14644 - ARACELY SARAI PINTO VARGAS</t>
  </si>
  <si>
    <t>F.14898,14899 - MIGUEL DEL CARMEN GARCIA JUAREZ</t>
  </si>
  <si>
    <t>F.14763,14842 - CERVANTES PRIETO CESAR FERNANDO</t>
  </si>
  <si>
    <t>F.14798,14797 - AGROSERVICIOS LA TRINIDAD</t>
  </si>
  <si>
    <t>F.14969 - JOSE MEDINA</t>
  </si>
  <si>
    <t>F.14832 - EDGAR GABRIEL FLORES GUTIERREZ</t>
  </si>
  <si>
    <t>F.14697 - MAYRA ESTHER DE LA CRUZ REYES</t>
  </si>
  <si>
    <t>F.14229,14230,14231,14232 - ADMINISTRACION DE ESTACIONES DEL SURESTE</t>
  </si>
  <si>
    <t>F.14130,14163,14166,14169,14186,14187,14233,14234,14242,14243,14244,14263 - E.S.G.E.S.</t>
  </si>
  <si>
    <t>F.14961 - REDES ELECTRICAS Y CONSTRUCCIONES GAIMO</t>
  </si>
  <si>
    <t>F.14949 - JOSE MEDINA</t>
  </si>
  <si>
    <t xml:space="preserve">F.14925 - GRACIELA CANUL CHAN </t>
  </si>
  <si>
    <t xml:space="preserve">F.14927 - CARLA PECH NEGRETE </t>
  </si>
  <si>
    <t>F.14937,14936 - EFECTIVO</t>
  </si>
  <si>
    <t>F.14901 - DERIVADOS DE MADERAS TROPICALES ALMORE S.A. DE C.V.</t>
  </si>
  <si>
    <t>F.14651 - ARACELY SARAI PINTO VARGAS</t>
  </si>
  <si>
    <t>F.14946 - GRUPO DE ESPECIALISTAS TERRACEROS</t>
  </si>
  <si>
    <t xml:space="preserve">F.14578 - EL VALLE DEL TEMPORAL </t>
  </si>
  <si>
    <t>F.14658 - NILVIA MAY CANCHE</t>
  </si>
  <si>
    <t xml:space="preserve">F.14869 - CEYDI NAYELI CAAMAL </t>
  </si>
  <si>
    <t xml:space="preserve">F.14870 - WILLY MARTIN AVILA US </t>
  </si>
  <si>
    <t xml:space="preserve">F.14868 - RAFAEL JIMENEZ ORDOÑEZ </t>
  </si>
  <si>
    <t xml:space="preserve">F.14881,14882 - MARTHA ALICIA HERRERA MENDEZ </t>
  </si>
  <si>
    <t xml:space="preserve">F.14640 - JOSE ANTONIO ESTRELLA CHUC </t>
  </si>
  <si>
    <t>F.14436,14726,14699,14556,14865,14559,14867,14519,14386,14844,14845,14818,14821 - EFECTIVO</t>
  </si>
  <si>
    <t>F.14947 - KENDY BENJAMIN</t>
  </si>
  <si>
    <t>F.14674 - AVALOS CRUZ NICOLAS</t>
  </si>
  <si>
    <t>F.14387,14697 - MAYRA ESTHER DE LA CRUZ REYES</t>
  </si>
  <si>
    <t>F.14916 - ALEJANDRO CAJUN BOLIVAR</t>
  </si>
  <si>
    <t>F.14652 - ARACELY SARAI PINTO VARGAS</t>
  </si>
  <si>
    <t>F.14892 - CONSTRUCCIONES OSPOVER</t>
  </si>
  <si>
    <t>F.14629 - EDGAR GABRIEL FLORES GUTIERREZ</t>
  </si>
  <si>
    <t>F.14877 - MANUEL CENTENO GONZALEZ</t>
  </si>
  <si>
    <t>F.14649 - AMANTINA UC PAREDES</t>
  </si>
  <si>
    <t>F.14864 - LIN FUHUA</t>
  </si>
  <si>
    <t>F.14873,14874 - EFECTIVO</t>
  </si>
  <si>
    <t>F.14561 - MIGUEL DEL CARMEN GARCIA JUAREZ</t>
  </si>
  <si>
    <t>F.14657 - CERVANTES PRIETO CESAR FERNANDO</t>
  </si>
  <si>
    <t>F.14802 - ADDA MARIA DZIB DZUL</t>
  </si>
  <si>
    <t>F.14801 - ADDA MARIA DZIB DZUL</t>
  </si>
  <si>
    <t>F.14705 - GRUPO PATA DE JAGUAR DE CALAKMUL S.A. DE C.V.</t>
  </si>
  <si>
    <t>F.14558 - EFRAIN JESUS ROSADO RAMIREZ</t>
  </si>
  <si>
    <t>F.14124,14125,14126,14127,14165,14168,14170,14188,14190,14206,14207,14216,14228,14235,14236 - E.S.G.E.S.</t>
  </si>
  <si>
    <t>F.14853 - KENDY BENJAMIN</t>
  </si>
  <si>
    <t>F.     JUAN ALFREDO REYES SONDA</t>
  </si>
  <si>
    <t>F.14854 - MANUEL CENTENO GONZALEZ</t>
  </si>
  <si>
    <t>F.14833 - DERIVADOS DE MADERAS TROPICALES ALMORE S.A. DE C.V.</t>
  </si>
  <si>
    <t>F.33224 - ACUMULADORES OMEGA</t>
  </si>
  <si>
    <t>F.    SALVADOR OROZCO TAPIA</t>
  </si>
  <si>
    <t>F.1957202,1957203,1957261,1957337,1957502,1957645,1958667,1958858,1959102 - DONALDSON</t>
  </si>
  <si>
    <t>F.14559,14726,14823,14753,14322,14638,14694,14561,14386 - EFECTIVO</t>
  </si>
  <si>
    <t>F.1927,1984 - LLANTRAC</t>
  </si>
  <si>
    <t>F.14586,14583,14687,14762 - AGROSERVICIOS LA TRINIDAD</t>
  </si>
  <si>
    <t>F.14849 - JOSE MEDINA</t>
  </si>
  <si>
    <t>DANIEL ALONSO HOIL PECH</t>
  </si>
  <si>
    <t>F.14582 - LAS PALMAS DE HOPELCHEN</t>
  </si>
  <si>
    <t xml:space="preserve">F.14799 - MARCELA JIMENEZ CANTUN </t>
  </si>
  <si>
    <t>F.9078602038,9078603086 - TBC DE MEXICO S.A. DE C.V.</t>
  </si>
  <si>
    <t xml:space="preserve">F.14730 - MIGUEL ANGEL CHABLE KANTUN </t>
  </si>
  <si>
    <t>F.1635,1689 - LLANTRAC</t>
  </si>
  <si>
    <t xml:space="preserve">F.14665 - CEYDI NAYELI CAAMAL </t>
  </si>
  <si>
    <t>F.1282 - SOLSINS S.A. DE C.V.</t>
  </si>
  <si>
    <t>F.14828 - TECNOLOGICO NACIONAL DE MEXICO</t>
  </si>
  <si>
    <t>F.1281 - SOLSINS S.A. DE C.V.</t>
  </si>
  <si>
    <t>F.14682 - ADDA MARIA DZIB DZUL</t>
  </si>
  <si>
    <t>F.35592 - GRUPO CAIMX S.A. DE C.V.</t>
  </si>
  <si>
    <t>F.14681 - ADDA MARIA DZIB DZUL</t>
  </si>
  <si>
    <t>F.176647,148270,148324 - DISTRIBUIDORA MAY DE OFIC S.A. DE C.V.</t>
  </si>
  <si>
    <t>F.14822 - REDES ELECTRICAS Y CONSTRUCCIONES GAIMO S.A. DE C.V.</t>
  </si>
  <si>
    <t>F.36072 - ENVASUR S.A. DE C.V.</t>
  </si>
  <si>
    <t xml:space="preserve">F.14820 - DESARROLLOS ELECTROMECANICOS PENINSULARES </t>
  </si>
  <si>
    <t>F.14562 - EDGAR GABRIEL FLORES GUTIERREZ</t>
  </si>
  <si>
    <t>F.10568 - SERVIDORA QUIM PG DEL STE S.A. DE C.V.</t>
  </si>
  <si>
    <t>F.14698,14701 - YECENIA LEDER BARAHONA</t>
  </si>
  <si>
    <t>F. 337198 - DEVOLUCION DE AGENCIAS MERCANTILES</t>
  </si>
  <si>
    <t>F.3188 - SISTEMAS INTEGRALES GO CONTROL</t>
  </si>
  <si>
    <t>F.14371 - PERES ROMERO MARGARITA DE LA LUZ</t>
  </si>
  <si>
    <t>F.14173 - ADMINISTRACION DE ESTACIONES DEL SURESTE</t>
  </si>
  <si>
    <t>F.1614 - LLANTRAC</t>
  </si>
  <si>
    <t>F.14063,14115,14116,141117,14118,14120,14164,14167,14172,17178,14179,14180,14181,14185,14189,14201,14202,14203,14204 - E.S.G.E.S.</t>
  </si>
  <si>
    <t>F.14370 - PEREZ ROMERO MARGARITA DE LA LUZ</t>
  </si>
  <si>
    <t>F.14171 - COMBUSTIBLE LUGO</t>
  </si>
  <si>
    <t>F.14812 - ALEJANDRO CAJUN BOLIVAR</t>
  </si>
  <si>
    <t>DAVID CUTZ CHAN</t>
  </si>
  <si>
    <t>F.14761,14813 - EFECTIVO</t>
  </si>
  <si>
    <t>NETNM CARGO POR PAGO DE NOMINA HSBCNE</t>
  </si>
  <si>
    <t>F.14576,14574,14571 - AGROSERVICIOS LA TRINIDAD</t>
  </si>
  <si>
    <t>DISPERSION DE NOMINA</t>
  </si>
  <si>
    <t xml:space="preserve">F.14509,14640 - JOSE ANTONIO ESTRELLA CHUC </t>
  </si>
  <si>
    <t>E.S.G.E.S.</t>
  </si>
  <si>
    <t>F.14323 - PRODUCTORES DE LOS CHENES</t>
  </si>
  <si>
    <t>F.VRS - MEXICANA DE LUBRICANTES</t>
  </si>
  <si>
    <t>F.14436,14699,14674,14647,14638,14386 - EFECTIVO</t>
  </si>
  <si>
    <t xml:space="preserve">F.1863 - LUISA CONTRERAS NERIA </t>
  </si>
  <si>
    <t>F.14581 - CERVANTES PRIETO CESAR FERNANDO</t>
  </si>
  <si>
    <t>PAGO AUTOMATICO DE TARJETA DE CRÉDITO</t>
  </si>
  <si>
    <t>F.14435 - KEREN DIAZ JUAREZ</t>
  </si>
  <si>
    <t>F.14498 - ANASTACIO SALAZAR HERNANDEZ</t>
  </si>
  <si>
    <t>F.1188394 - MEXICANA DE LUBRICANTES</t>
  </si>
  <si>
    <t>F.14780 - JOSE MEDINA</t>
  </si>
  <si>
    <t>F.1594 - LLANTRAC SAPI DE C.V.</t>
  </si>
  <si>
    <t>F.35443 - GRUPO CAIMX S.A. DE C.V.</t>
  </si>
  <si>
    <t>F.14524 - YECENIA LEDER BARAHONA</t>
  </si>
  <si>
    <t>F.14750,14751 - MANUEL CENTENO GONZALEZ</t>
  </si>
  <si>
    <t>F.795 - EDGAR POOT MAYOR</t>
  </si>
  <si>
    <t>ABONO NET CREDITO THE 4931661000182514</t>
  </si>
  <si>
    <t>F.27 - A   WILBERT ALBERTO CASTILLOS ARCOS</t>
  </si>
  <si>
    <t>F.141,142 - LLANTAS DE CAMPECHE S.A. DE C.V.</t>
  </si>
  <si>
    <t>F.14106,14639 - ROSA ISELA ZACARIAS CHAN</t>
  </si>
  <si>
    <t>PAGO RBB SIMPLE PM NEG 1 CRED 85253247</t>
  </si>
  <si>
    <t xml:space="preserve">F.14729 -MARIA DEL CARMEN MAY CHI </t>
  </si>
  <si>
    <t>F.47550 - JESUS VENTURA LEON COCOM</t>
  </si>
  <si>
    <t xml:space="preserve"> MAYO 2023</t>
  </si>
  <si>
    <t>51464-Custom CI-4 Plus M SAE 15w-40</t>
  </si>
  <si>
    <t>BONIF E.S Y PUB COMP</t>
  </si>
  <si>
    <t>F 206502 COM MEGASUR</t>
  </si>
  <si>
    <t>RAFAEL ANGEL CANTO VAZQUEZ PAGO PTU</t>
  </si>
  <si>
    <t>COMISION DEL PAGO CON TARJETA</t>
  </si>
  <si>
    <t>PAGO NOMINA QUINCENA 2</t>
  </si>
  <si>
    <t xml:space="preserve">DONALDSON SA </t>
  </si>
  <si>
    <t>F 86178 B ARTLUX SA DE CV</t>
  </si>
  <si>
    <t>TRANFERENCIA ENTRE BANCOS SANTANDER - BANREGIO</t>
  </si>
  <si>
    <t>F 1490319 HEWLETT PACKARD OPERAONS MEXICO</t>
  </si>
  <si>
    <t>F39 COMERCIALIZADORA DE COMBUSTIBLED DIRAC</t>
  </si>
  <si>
    <t>DISPERSION DE NOMINA (VIATICOS ELEAZAR ANTONIO UC NAH)</t>
  </si>
  <si>
    <t>DISPERSION DE NOMINA (VIATICOS DAVID QUINTAL)</t>
  </si>
  <si>
    <t>F 205485 MEGASUR</t>
  </si>
  <si>
    <t>F 10803 10804 PROYECTOS INMOBILIARIOS DE LA PENINSULA</t>
  </si>
  <si>
    <t>DEVOLUCION DE CHEQUE</t>
  </si>
  <si>
    <t>F 10120197 JAIME GINES AMAT DORANTES</t>
  </si>
  <si>
    <t>DISPERSION NOMINA (VIATICOS ELEAZAR ANTONIO UN NAH)</t>
  </si>
  <si>
    <t xml:space="preserve">F 204781 MEGASUR </t>
  </si>
  <si>
    <t>DISPERSION NOMINA (PAGO VIATICOS JOAQUIN ESTRELLA)</t>
  </si>
  <si>
    <t xml:space="preserve">F 10960 PROYECTOS INMOBILIARIOS DE YUCATAN </t>
  </si>
  <si>
    <t xml:space="preserve">DISPERSION NOMINA (VIATICOS EDUARDO MARTIN SOLIS) </t>
  </si>
  <si>
    <t>DISPERSION NOMINA QUINCENA 1</t>
  </si>
  <si>
    <t xml:space="preserve">F 204135 MEGASUR </t>
  </si>
  <si>
    <t>F 365292 PAGO SUA</t>
  </si>
  <si>
    <t>FAC 111004672448 SI VALE MEXICO</t>
  </si>
  <si>
    <t>CARGO INTERES CREDITO</t>
  </si>
  <si>
    <t>CARGO CAP CREDITO</t>
  </si>
  <si>
    <t>FLORICELI NAVARRETE (UNIFORMES)</t>
  </si>
  <si>
    <t>F 1168486 1168775 MEXICANA DE LUBRICANTES</t>
  </si>
  <si>
    <t>FF 77704 LINCOLN RODRIGO PALMA BARAHONA</t>
  </si>
  <si>
    <t>MEGASUR FAC 203523</t>
  </si>
  <si>
    <t>TASA DE DESCEUNTO CREDITO</t>
  </si>
  <si>
    <t xml:space="preserve">DEVOLUCION DE CHEQUE DEL CLIENTE MIGUEL ANGEL KUK CETINA </t>
  </si>
  <si>
    <t>TRASPASO ENTRE BANCOS SANTANDER - HSBC</t>
  </si>
  <si>
    <t>PAGO CERVERA SOTO</t>
  </si>
  <si>
    <t>TRANFERENCIA ENTRE BANCOS SANTANDER - BANORTE</t>
  </si>
  <si>
    <t xml:space="preserve"> HEWLETT PACKARD OPERATIONS MEXICO</t>
  </si>
  <si>
    <t>CUOTA AFILIACION</t>
  </si>
  <si>
    <t>DISPERSION NOMINA (ANTICIPO DE VIATICOS DAVID QUINTAL)</t>
  </si>
  <si>
    <t>DISPERSION NOMINA (JOAQUIN ESTRELLA KEB)</t>
  </si>
  <si>
    <t>MAYO 2023</t>
  </si>
  <si>
    <t>GASTOS EN EFECTIVO MAYO 2023</t>
  </si>
  <si>
    <t>Gas para montacarga</t>
  </si>
  <si>
    <t>aguas oxxo</t>
  </si>
  <si>
    <t>insumos limpieza</t>
  </si>
  <si>
    <t>paqueteria tres guerras</t>
  </si>
  <si>
    <t>prestamo de caja</t>
  </si>
  <si>
    <t>Ravel</t>
  </si>
  <si>
    <t>cambio de alineacion y balanceo tsuru</t>
  </si>
  <si>
    <t>Roger</t>
  </si>
  <si>
    <t>richard</t>
  </si>
  <si>
    <t>sueldo proporcional</t>
  </si>
  <si>
    <t>Isabel</t>
  </si>
  <si>
    <t>bono por viaje chetumal 9-10mayo</t>
  </si>
  <si>
    <t>samuel</t>
  </si>
  <si>
    <t>almuerzo oficina</t>
  </si>
  <si>
    <t>candado moto</t>
  </si>
  <si>
    <t>reembolso viaticos jose lopez</t>
  </si>
  <si>
    <t xml:space="preserve">reembolso fac 49588 </t>
  </si>
  <si>
    <t>pastel German</t>
  </si>
  <si>
    <t>mochila oficina</t>
  </si>
  <si>
    <t>duplicado e llaves oficina</t>
  </si>
  <si>
    <t>reparacion moto</t>
  </si>
  <si>
    <t>compra de filtro (camiones rafa)</t>
  </si>
  <si>
    <t>dif nom guillermo Romero</t>
  </si>
  <si>
    <t>guillermo romero</t>
  </si>
  <si>
    <t xml:space="preserve">Envio doc licitacion </t>
  </si>
  <si>
    <t>TASA DE DESCUENTO CREDITO</t>
  </si>
  <si>
    <t>DISPERSION NOMINA (ANTICIPO DE VIATICOS ELEAZAR ANTONIO UC NAH)</t>
  </si>
  <si>
    <t>DISPERSION NOMINA (VIATICOS DAVID QUINTAL PEREZ)</t>
  </si>
  <si>
    <t>DISPERSION NOMINA (PAGO VIATICOS JOAQUIN ESTRELLA KEB)</t>
  </si>
  <si>
    <t>IMSSS</t>
  </si>
  <si>
    <t>INFONAVIT</t>
  </si>
  <si>
    <t>F.337198 - AGENCIAS MERCANTILES S.A. DE C.V. (REBOTADO)</t>
  </si>
  <si>
    <t xml:space="preserve">F.337198 - AGENCIAS MERCANTILES S.A. DE C.V. </t>
  </si>
  <si>
    <t>F.732A - LUIS VELA</t>
  </si>
  <si>
    <t xml:space="preserve">dispersion nom hsbc ENRIQUE ALBERTO ALMEIDA KUMUL, JOSE MANUEL ALONZO SANTANA, ISRAEL DAMIAN ARELLANO CANO, JAELY DE LOS ANGELES CABALLERO PALOMO, SAMUEL ISRAEL INTERIAN GERONIMO, DALIA  ELENA KAUIL BAQUEDANO </t>
  </si>
  <si>
    <t>NETNM CARGO POR PAGO DE NOMINA HSBCNET DIF ISRAEL ARELLANO</t>
  </si>
  <si>
    <t>✓</t>
  </si>
  <si>
    <t>DAOSA SA DE CV</t>
  </si>
  <si>
    <t>331471-OPTIMA PRESION CH-4 SAE 20W-50</t>
  </si>
  <si>
    <t>331471</t>
  </si>
  <si>
    <t>P550422- FILTRO DE ACEITE</t>
  </si>
  <si>
    <t>301468-CH-4 SUPER 50 SAE 20W-50 *C19</t>
  </si>
  <si>
    <t>301468</t>
  </si>
  <si>
    <t>481117 - DF-4 SAE 15W-40</t>
  </si>
  <si>
    <t>481117</t>
  </si>
  <si>
    <t>812194- Extra Fleet CF/CF-2 SAE 50</t>
  </si>
  <si>
    <t>812194</t>
  </si>
  <si>
    <t>30131- MXL- CH-4 SAE 15W40</t>
  </si>
  <si>
    <t>30131</t>
  </si>
  <si>
    <t>Utilidad por código de producto Concentrado
Del 01/06/2023 al 30/06/2023</t>
  </si>
  <si>
    <t>331471 OPTIMA PRESION CH-4 SAE 20W50</t>
  </si>
  <si>
    <t>ANALISIS DE ACEITE VISCOCIDAD-CONTENIDO DE AGUA REALIZADO CON PORTALAB</t>
  </si>
  <si>
    <t>ANALISIS</t>
  </si>
  <si>
    <t>301472 ACEITE CUBETA 19 LT-CH-4 SAE 20W50</t>
  </si>
  <si>
    <t>301472</t>
  </si>
  <si>
    <t>1523197- MXL DF SUPER SAE 50  *4G5</t>
  </si>
  <si>
    <t>1523197</t>
  </si>
  <si>
    <t>1144108 - AKRON RESISTANCE API SAE 25W50</t>
  </si>
  <si>
    <t>6402- MXL- HIDRAULICO MH-220 (ISO 46)</t>
  </si>
  <si>
    <t>6402</t>
  </si>
  <si>
    <t>33402- Akron Hidraulic ISO 46</t>
  </si>
  <si>
    <t>33402</t>
  </si>
  <si>
    <t>33154- MX- ENGRANES UNIVERSALES MP 85W/140 GL-5</t>
  </si>
  <si>
    <t>33154</t>
  </si>
  <si>
    <t xml:space="preserve">1058049- Anticongelante Long Life Max (50%)  </t>
  </si>
  <si>
    <t>1058049</t>
  </si>
  <si>
    <t>P765075 - FILTRO DE HYDRAULICO</t>
  </si>
  <si>
    <t>P765075</t>
  </si>
  <si>
    <t>G090226 FILTRO DE AIRE ASSY</t>
  </si>
  <si>
    <t>G090226</t>
  </si>
  <si>
    <t>P550086 - FILTRO DE ACEITE</t>
  </si>
  <si>
    <t>P550086</t>
  </si>
  <si>
    <t>P610903 - FILTRO DE AIRE PRIMARIO</t>
  </si>
  <si>
    <t>P610903</t>
  </si>
  <si>
    <t>P845570 - FILTRO DE AIRE RADIAL</t>
  </si>
  <si>
    <t>P845570</t>
  </si>
  <si>
    <t>P550252 - FILTRO DE HYDRAULICO SPNON</t>
  </si>
  <si>
    <t>P550252</t>
  </si>
  <si>
    <t>P526512 FILTRO DE AIRE PRIMARIO</t>
  </si>
  <si>
    <t>P526512</t>
  </si>
  <si>
    <t>P502536-FILTRO DE COMBUSTIBLE</t>
  </si>
  <si>
    <t>P502536</t>
  </si>
  <si>
    <t>P550800 - FILTRO GASOLINA SEPARADOR</t>
  </si>
  <si>
    <t>P550800</t>
  </si>
  <si>
    <t>P551848 - FILTRO SEP, AGUA GASOLI</t>
  </si>
  <si>
    <t>P551848</t>
  </si>
  <si>
    <t>P535770 FILTRO DE AIRE</t>
  </si>
  <si>
    <t>P535770</t>
  </si>
  <si>
    <t>P618643 FILTRO DE AIRE</t>
  </si>
  <si>
    <t>P618643</t>
  </si>
  <si>
    <t>P606483 FILTRO DE AIRE</t>
  </si>
  <si>
    <t>P606483</t>
  </si>
  <si>
    <t>P772579-FILTRO DE AIRE PRIMARIO</t>
  </si>
  <si>
    <t>P772579</t>
  </si>
  <si>
    <t>P558329-FILTRO DE ACEITE</t>
  </si>
  <si>
    <t>P558329</t>
  </si>
  <si>
    <t>P556745-FILTRO DE COMBUSTIBLE</t>
  </si>
  <si>
    <t>P556745</t>
  </si>
  <si>
    <t>P555095-FILTRO DE COMBUSTIBLE</t>
  </si>
  <si>
    <t>P555095</t>
  </si>
  <si>
    <t>P552461-FILTRO HIDRAULICO</t>
  </si>
  <si>
    <t>P552461</t>
  </si>
  <si>
    <t>P552096-FILTRO DE COMBUSTIBLE</t>
  </si>
  <si>
    <t>P552096</t>
  </si>
  <si>
    <t>P551381-FILTRO DE ACEITE</t>
  </si>
  <si>
    <t>P551381</t>
  </si>
  <si>
    <t>P551323-FILTRO HIDRAULICO</t>
  </si>
  <si>
    <t>P551323</t>
  </si>
  <si>
    <t>P551204-FILTRO HIDRAULICO</t>
  </si>
  <si>
    <t>P551204</t>
  </si>
  <si>
    <t>P551082-FILTRO DE COMBUSTIBLE</t>
  </si>
  <si>
    <t>P551082</t>
  </si>
  <si>
    <t>P551056-FILTRO DE COMBUSTIBLE</t>
  </si>
  <si>
    <t>P551056</t>
  </si>
  <si>
    <t>P550868-FILTRO DE COMBUSTIBLE</t>
  </si>
  <si>
    <t>P550868</t>
  </si>
  <si>
    <t>P550249-FILTRO COMBUSTIBLE</t>
  </si>
  <si>
    <t>P550249</t>
  </si>
  <si>
    <t>P546641-FILTRO DE AIRE PRIMARIO</t>
  </si>
  <si>
    <t>P546641</t>
  </si>
  <si>
    <t>P538456-FILTRO DE AIRE</t>
  </si>
  <si>
    <t>P538456</t>
  </si>
  <si>
    <t>P537716-FILTRO DE AIRE</t>
  </si>
  <si>
    <t>P537716</t>
  </si>
  <si>
    <t>P534096-FILTRO AIRE PRIMARIO</t>
  </si>
  <si>
    <t>P534096</t>
  </si>
  <si>
    <t>P533890-FILTRO SECUND INTERNATIONAL</t>
  </si>
  <si>
    <t>P533890</t>
  </si>
  <si>
    <t>P181063-FILTRO DE AIRE PRIMARIO</t>
  </si>
  <si>
    <t>P181063</t>
  </si>
  <si>
    <t>P181039-FILTRO DE AIRE</t>
  </si>
  <si>
    <t>P181039</t>
  </si>
  <si>
    <t>P181031-FILTRO AIRE</t>
  </si>
  <si>
    <t>P181031</t>
  </si>
  <si>
    <t>P174552-FILTRO HIDRAULICO</t>
  </si>
  <si>
    <t>P174552</t>
  </si>
  <si>
    <t>P165238-FILTRO HIDRAULICO</t>
  </si>
  <si>
    <t>P165238</t>
  </si>
  <si>
    <t>P114931-FILTRO DE AIRE</t>
  </si>
  <si>
    <t>P114931</t>
  </si>
  <si>
    <t>LLANTA ROAD RS906 175/70R13</t>
  </si>
  <si>
    <t>RS906 17570R13</t>
  </si>
  <si>
    <t>LLANTA 155/80R15 TORNEL AMERICA SELECTA 83S</t>
  </si>
  <si>
    <t>1355215815083SSEL0</t>
  </si>
  <si>
    <t>TORN-20515092VRELO P205/65R35 92V TONEL REAL</t>
  </si>
  <si>
    <t>205/65R15 92V</t>
  </si>
  <si>
    <t>TORNEL AMERICA CARGO 106/104P 8C</t>
  </si>
  <si>
    <t>1255219014106PCGO0</t>
  </si>
  <si>
    <t>3.00-18 TT 6 52P CHAOYANG H626</t>
  </si>
  <si>
    <t>11121700103</t>
  </si>
  <si>
    <t>ACUMULADOR TIPO 132 LM 15P 12V</t>
  </si>
  <si>
    <t>132 LM BCI 48</t>
  </si>
  <si>
    <t>175/70R13 TORNEL TURBO 82T</t>
  </si>
  <si>
    <t>1355217613082TTBO0</t>
  </si>
  <si>
    <t>CAMARAS CAMIONTA POWERKING 750R17 TR75A</t>
  </si>
  <si>
    <t>TT750R17CM</t>
  </si>
  <si>
    <t>RS608 11R225 ROADSH 22.5 TRACCION N</t>
  </si>
  <si>
    <t>RS608</t>
  </si>
  <si>
    <t>F.14475 - NICOLAS ANTONIO POOL POOT</t>
  </si>
  <si>
    <t>F.14989 - CERVANTES PRIETO CESAR FERNANDO</t>
  </si>
  <si>
    <t>F.15217 - PATRICIA URZAIZ SUAREZ</t>
  </si>
  <si>
    <t>F.14905 - MAYRA ESTHER DE LA CRUZ REYES</t>
  </si>
  <si>
    <t>F.15221 - SAUL GUILLERMO RAMIREZ GOMEZ</t>
  </si>
  <si>
    <t>F.15205 - GRUPO DE ESPECIALISTAS TERRACEROS</t>
  </si>
  <si>
    <t>F.14621,14740,14741,14742,14743 - ADMINISTRACION DE ESTACIONES DEL SURESTE</t>
  </si>
  <si>
    <t>F.14550,14569,14591,14592,14593,14622,14634,14636,14578,14707,14716,14717,14718,14732,14733,14734,14736,14737,14738,14739,14745,14746,14747,14747,14749,14757,14758,14767,14771,14781,14782 - E.S.G.E.S.</t>
  </si>
  <si>
    <t>F.15189 - DERIVADOS DE MADERAS TROPICALES ALMORE S.A. DE C.V.</t>
  </si>
  <si>
    <t>F.15006 - CONTROL GAS LOPEZ PORTILLO</t>
  </si>
  <si>
    <t>F.14992,14948,14938,14930,14862,15077,15091,15030,15034,14819,15143,14866,14898,15024 - EFECTIVO</t>
  </si>
  <si>
    <t xml:space="preserve">F.15019,15017 - AGROSERVICIOS LA TRINIDAD </t>
  </si>
  <si>
    <t xml:space="preserve">F.14848 - LAS PALMAS DE HOPELCHEN </t>
  </si>
  <si>
    <t xml:space="preserve">F.14872 - JOSE ANTONIO ESTRELLA CHUC </t>
  </si>
  <si>
    <t xml:space="preserve">F.14563 - JOSE VIDAL HUCHIN CAB </t>
  </si>
  <si>
    <t xml:space="preserve">F.15174 - MANUEL PECH US </t>
  </si>
  <si>
    <t xml:space="preserve">F.15180 - VICTOR ROSADO CORDOBA </t>
  </si>
  <si>
    <t xml:space="preserve">F.15179 - NORMA DEL ROCIO MORENO ROSADO </t>
  </si>
  <si>
    <t xml:space="preserve">F.15178 - CARLOS OLVERA ALEGRIA </t>
  </si>
  <si>
    <t xml:space="preserve">F.14800 - PETER KLASSEN HAMM </t>
  </si>
  <si>
    <t>F.15191 - SERVICIOS INDUSTRIALES Y MARINO DE TABASCO S.A. DE C.V.</t>
  </si>
  <si>
    <t>F.14893 - SERVICIOS Y SUMINISTROS INDUSTRIALES VIFAC</t>
  </si>
  <si>
    <t xml:space="preserve">F.15190 - INSTITUTO NACIONAL DE ANTROPOLOGIA E HISTORIA </t>
  </si>
  <si>
    <t>F.15184 - MANUEL CENTENO GONZALEZ</t>
  </si>
  <si>
    <t>F.14987 - CESAR FERNANDO CERVANTES PRIETO</t>
  </si>
  <si>
    <t>F.14967 - ASOCIADOS Y SUCESORES MOYCRUZ</t>
  </si>
  <si>
    <t>F.14819 ZACARIAS CHAN ROSA ISELA</t>
  </si>
  <si>
    <t xml:space="preserve">F.14957 - GUADALUPE FERNANDO URIBE SIERRA </t>
  </si>
  <si>
    <t>F.15028 - NICOLAS AVALOS CRUZ</t>
  </si>
  <si>
    <t>F.14939 - EFRAIN DE JESUS ROSADO RAMIREZ</t>
  </si>
  <si>
    <t>F.14633,14609,14614 - ADMINISTRACION DE ESTACIONES DEL SURESTE</t>
  </si>
  <si>
    <t>F.14549,14555,14655,14594,14600,14602,14603,14604,14606,14607,14615,14616,14617,14618,14623,14624,14625,14627,14630,14655,14656,14667,14668,14669,14671,14672,14715,14636 - E.S.G.E.S.</t>
  </si>
  <si>
    <t>F.14619 - COMBUSTIBLES LUGO</t>
  </si>
  <si>
    <t>F.15169 - LANDY VANESSA DEL SOCORRO HERRERA DOMINGUEZ</t>
  </si>
  <si>
    <t>F.15168 - CONSTRUCCIONES OSPOVER</t>
  </si>
  <si>
    <t>F.14928 -  MAURO JOSE LUGO RAMIREZ</t>
  </si>
  <si>
    <t>F.15166 - GRUPO DE ESPECIALISTAS TERRACEROS</t>
  </si>
  <si>
    <t>F.15156 - GRUPO DE ESPECIALISTAS TERRACEROS</t>
  </si>
  <si>
    <t>F.15165 - KENDY BENJAMIN</t>
  </si>
  <si>
    <t>F.14904 - LOPEZ MARTINEZ MARIA ALEJANDRA</t>
  </si>
  <si>
    <t>F.14805 - DANIEL HUMBERTO GARCIA UC</t>
  </si>
  <si>
    <t>F.14872,15162,15164 - EFECTIVO</t>
  </si>
  <si>
    <t>F.14846,15119 - YECENIA LEDER BARAHONA</t>
  </si>
  <si>
    <t>F.14920,15135 - SERVICIOS Y SUMINISTROS INDUSTRIALES VIFAC S.A. DE C.V.</t>
  </si>
  <si>
    <t>F.14965,14966 - ASOCIADOS Y SUCESORES MOYCRUZ</t>
  </si>
  <si>
    <t>F.14841 - LAS PALMAS DE HOPELCHEN</t>
  </si>
  <si>
    <t xml:space="preserve">F.14880 - GUADALUPE FERNANDO URIBE SIERRA </t>
  </si>
  <si>
    <t>F.15012,14994 - AGROSERVICIOS LA TRINIDAD</t>
  </si>
  <si>
    <t xml:space="preserve">F.15137 - MOTO REFACCIONARIA ALFARO </t>
  </si>
  <si>
    <t xml:space="preserve">F.15101 - MARIA DEL CARMEN MAY CHI </t>
  </si>
  <si>
    <t xml:space="preserve">F.14580,14839 - PRODUCTORES DE LOS CHENES </t>
  </si>
  <si>
    <t xml:space="preserve">F.14807 - GUADALUPE FERNANDO URIBE SIERRA </t>
  </si>
  <si>
    <t>F.14938,14930,14896,15030,15034,14918,14727,15023,14791,14795,14866,14898 - EFECTIVO</t>
  </si>
  <si>
    <t>F.15161 - MINERALES Y AGREGADOS DEL SURESTE S.A. DE C.V.</t>
  </si>
  <si>
    <t>F.14727 - DANIEL HERNANDEZ MONTALVO</t>
  </si>
  <si>
    <t>F.15098 - MANUEL CENTENO GONZALEZ</t>
  </si>
  <si>
    <t>F.14996 - TANIA DE JESUS MADRIGAL HERNANDEZ</t>
  </si>
  <si>
    <t>F.15097 - COMISION NACIONAL FORESTAL</t>
  </si>
  <si>
    <t>F.14935,14982,14991 - ARACELY SARAI PINTO VARGAS</t>
  </si>
  <si>
    <t>F.14962, 14963 - EDGAR GABRIEL FLORES GUTIERREZ</t>
  </si>
  <si>
    <t>F.14819 - ZACARIAS CHAN ROSA ISELA</t>
  </si>
  <si>
    <t>F.14754,14755, 14756 - EDGAR GABRIEL FLORES GUTIERREZ</t>
  </si>
  <si>
    <t>F.14803,14804 - DANIEL HUMBERTO GARCIA UC</t>
  </si>
  <si>
    <t>F.14894 - AMANTINA UC PAREDES</t>
  </si>
  <si>
    <t>F.15113 - MANUEL CENTENO GONZALEZ</t>
  </si>
  <si>
    <t>F.15136 - GRUPO DE ESPECIALISTAS TERRACEROS</t>
  </si>
  <si>
    <t xml:space="preserve">F.15104 - AGUSTIN RAMON VITE SANCHEZ </t>
  </si>
  <si>
    <t>F.14938,14930,14896,14795,14791,14837,15008,14931,15095,15094 - EFECTIVO</t>
  </si>
  <si>
    <t>IVA COM</t>
  </si>
  <si>
    <t>F.14945 - AVALOS CRUZ NICOLAS</t>
  </si>
  <si>
    <t>COM MEMBRESIA SERVICIOS SIN LIMITES</t>
  </si>
  <si>
    <t>F.14918 - SANTOS LIMA ADRIAN</t>
  </si>
  <si>
    <t>F.1190511 - MEXICANA DE LUBRICANTES</t>
  </si>
  <si>
    <t>F.15122,15123,15124,15125,15126,15127,15128,15129,15131,15132,15133,15134,15163,15158,15159,15160,15185,15186,15194 - E.S.G.E.S.</t>
  </si>
  <si>
    <t>F.1213968,1213991,1213949,1213969,1213983,1214017,1213986 - MEXICANA DE LUBRICANTES</t>
  </si>
  <si>
    <t>F.50318,50320,50321,50344,50383 - E.S.G.E.S.</t>
  </si>
  <si>
    <t>F.14618 - PEON DE REGIL VEGA Y ASOCIADOS SCP</t>
  </si>
  <si>
    <t>F.14879,14993,14810 - AGROSERVICIOS LA TRINIDAD</t>
  </si>
  <si>
    <t>F.801 - EDGAR IGNACIO POOT MAYOR</t>
  </si>
  <si>
    <t>F.36120 - GRUPO CAIMX S.A. DE C.V.</t>
  </si>
  <si>
    <t xml:space="preserve">F.14580 - PRODUCTORES DE LOS CHENES </t>
  </si>
  <si>
    <t>CARGO POR PAGO DE NOMINA- PRESTAMO ISRAEL ARELLANO</t>
  </si>
  <si>
    <t>F.14754 -  EDGAR GABRIEL FLORES GUTIERREZ</t>
  </si>
  <si>
    <t>F. 33263 - TRANSFERENCIA SOL X HSBC</t>
  </si>
  <si>
    <t>F.15016 - DISTRIBUIDORA LOS CHENES</t>
  </si>
  <si>
    <t>F. MTC 2294 2304 2312 2373    - LLANTRAC SAPI DE C.V.</t>
  </si>
  <si>
    <t>F.15026 - DISTRIBUIDORA LOS CHENES</t>
  </si>
  <si>
    <t>S/F - SALVADOR OROZCO TAPIA</t>
  </si>
  <si>
    <t>F.14871 - ARACELY SARAI PINTO VARGAS</t>
  </si>
  <si>
    <t>F.14701 - YECENIA LEDER BARAHONA</t>
  </si>
  <si>
    <t>DISPERSION PAGO DE NOMINA 30 JUN 23 (DANIEL HOIL)</t>
  </si>
  <si>
    <t>F.14838 - EFRAIN JESUS ROSADO RAMIREZ</t>
  </si>
  <si>
    <t>DISPERSION PAGO DE NOMINA 30 JUN 23</t>
  </si>
  <si>
    <t>F.14942 - ADDA MARIA DZIB DZUL</t>
  </si>
  <si>
    <t>F.1209791, 1209792,1209793,1210260,1210264,1210265,1210266,1210281,1210282,1210283,1210284,1210285,1210286,1210287,1210289,1210290,1210420,1210980 - MEXICANA DE LUBRICANTES</t>
  </si>
  <si>
    <t>F.14836 - TANIA DE JESUS MADRIGAL HERNANDEZ</t>
  </si>
  <si>
    <t>F.1976376 - KENWORTH DEL ESTE S.A. DE C.V.</t>
  </si>
  <si>
    <t>F.15109 - CONSTRUCCIONES OSPOVER</t>
  </si>
  <si>
    <t>F.   157    - CONSTRURIZANDO TUS IDEAS</t>
  </si>
  <si>
    <t>F.14760,14983 - HIELO SAN BARTOLO S.A. DE C.V.</t>
  </si>
  <si>
    <t>F. 014102CA163618 - REFACCIONARIA ANCONA</t>
  </si>
  <si>
    <t>F.14944 - ADDA MARIA DZIB DZUL</t>
  </si>
  <si>
    <t>F. 014102CA163619 - REFACCIONARIA ANCONA</t>
  </si>
  <si>
    <t>F.15100 - KENDY BENJAMIN</t>
  </si>
  <si>
    <t>F. 014102CA163498 - REFACCIONARIA ANCONA</t>
  </si>
  <si>
    <t>F.15045,15099 - EFECTIVO</t>
  </si>
  <si>
    <t>F. FACT VSR - MEXICANA DE LUBRICANTES</t>
  </si>
  <si>
    <t>F.14673 - ROGER ERIBERTO LOPEZ MAY</t>
  </si>
  <si>
    <t xml:space="preserve">F.14806 - GUADALUPE FERNANDO URIBE SIERRA </t>
  </si>
  <si>
    <t>F. F D2E8 - ARELY AGUIRRE GARMA</t>
  </si>
  <si>
    <t xml:space="preserve">F.14696 - GUADALUPE FERNANDO URIBE SIERRA </t>
  </si>
  <si>
    <t>F.33912,339606,339887,340303 - AGENCIAS COMERCIALES</t>
  </si>
  <si>
    <t>F. FV A 2300105 - RODICAR</t>
  </si>
  <si>
    <t>F.47134 - LUBRICANTES COSTA MAYA</t>
  </si>
  <si>
    <t>F. FSY - 8518 - TECNOVENTAS</t>
  </si>
  <si>
    <t>F.14422,14439 - ADMINISTRACION DE ESTACIONES DEL SURESTE</t>
  </si>
  <si>
    <t>F.1185493,1185496,1185781,1206172,1206171,1206352,1206199,1206204,1206198,1206207,1206201,1206206,1206351 - MEXICANA DE LUBRICANTES</t>
  </si>
  <si>
    <t>F.14352,14353,14375,14378,14379,14397,14403,14404,14405,14406,14419,14420,14421,14467,14468,14469,14471,14481,14484,47410,47603 - E.S.G.E.S.</t>
  </si>
  <si>
    <t>ANTICIPOS DE VIATICOS - DANIEL HOIL (DISPERSION NOMINA)</t>
  </si>
  <si>
    <t>F.15048 - ISAACK BUECKERT GUENTHER</t>
  </si>
  <si>
    <t>F.2149, 2182 - PEON DE REGIL VEGA Y ASOCIADOS SCP</t>
  </si>
  <si>
    <t>F.2149 2182 - LLANTRAC  SAPI DE C.V.</t>
  </si>
  <si>
    <t>F.14560,14584 - MARIA JOSEFINA LUGO PEREZ</t>
  </si>
  <si>
    <t>F. 547532  AUTOZONE DE MEXICOS S DE RL  DE C.V.</t>
  </si>
  <si>
    <t>F.14938,14559,14727,14639,14932,14933,14934,14837,14791,14819 - EFECTIVO</t>
  </si>
  <si>
    <t>F.1204406,1204408,1204409,1204410,1204658,1204660,1204661,1204662 - MEXICANA DE LUBRICANTES</t>
  </si>
  <si>
    <t>F.14830 - ANASTACIO SALAZAR HERNANDEZ</t>
  </si>
  <si>
    <t>F.853,853 - ALMED PRODUCTOS PLASTICOS S.A. DE C.V.</t>
  </si>
  <si>
    <t>F.15027,15049 - MANUEL CENTENO GONZALEZ</t>
  </si>
  <si>
    <t>F. 7E4D -ARELY SUSANA AGUIRRE GARMA</t>
  </si>
  <si>
    <t>F. E84 - JESUS ANTONIO AKE MALDONADO</t>
  </si>
  <si>
    <t xml:space="preserve">F.14847,14878 - EL VALLE DEL TEMPORAL </t>
  </si>
  <si>
    <t>F. E83 - JESUS ANTONIO AKE MALDONADO</t>
  </si>
  <si>
    <t xml:space="preserve">F.14840 - AGROSERVICIOS LA TRINIDAD </t>
  </si>
  <si>
    <t>DISPERSION NOMINA DIRAC HSBC 15 JUN 23</t>
  </si>
  <si>
    <t>F.14764 - EL VALLE TEMPORAL</t>
  </si>
  <si>
    <t>DISPERSION NOMINA DIRAC HSBC (DANIEL HOIL) 15 JUN 23</t>
  </si>
  <si>
    <t>F.14721 - CONTROL GAS KALA S.A. DE C.V.</t>
  </si>
  <si>
    <t>F.1963135,1963210,19663211,1963240,1963279,1963280,1963281,1963282,1963927,1964171 - DONALDSON S.A. DE C.V.</t>
  </si>
  <si>
    <t>F. 846 - ALMED PRODUCTOS PLASTICOS</t>
  </si>
  <si>
    <t>F. 46 - CONSTRURIZANDO TUS IDEAS</t>
  </si>
  <si>
    <t>F.14664 - ARACELY SARAI PINTO VARGAS</t>
  </si>
  <si>
    <t>F. 2.5 % S/N MYO - SECRETARIA DE ADM Y FINANZAS</t>
  </si>
  <si>
    <t>F.14648 - TANIA DE JESUS MADRIGAL HERNANDEZ</t>
  </si>
  <si>
    <t>F. 21581 - J - YVCE - TECNOLLANTAS</t>
  </si>
  <si>
    <t>F. 735 A - LUIS VELA CEN</t>
  </si>
  <si>
    <t xml:space="preserve">F.14426 - AHMED JOSE BURAD MENDEZ </t>
  </si>
  <si>
    <t>F. MTC 2020 2063 - LLANTRAC SAPI DE C.V.</t>
  </si>
  <si>
    <t>F.15002,15022,15009,15010,14998 - EFECTIVO</t>
  </si>
  <si>
    <t>F. PREPAGO - ESGES S.A. DE C.V. (MONEDERO)</t>
  </si>
  <si>
    <t>F.14779 - REPRESENTACIONES ALDO DE CAMPECHE S.A. DE C.V.</t>
  </si>
  <si>
    <t>F. FV - A -23 -00076 - RODICAR HIDRAULICA DE MEX</t>
  </si>
  <si>
    <t>F.14943 - ADDA MARIA DZIB DZUL</t>
  </si>
  <si>
    <t>F. DISPER NOM . - REEMBOLSO GTO BASE DE MOTOR ( ISRAEL ARELLANO)</t>
  </si>
  <si>
    <t>F.14907 - GRUPO PATA DE JAGUAR DE CALAKMUL S.A. DE C.V.</t>
  </si>
  <si>
    <t>F. D155 Y D 197 - LLANTAS DE CAMPECHE S.A. DE C.V.</t>
  </si>
  <si>
    <t>F.14722,15006 - CONTROL GAS LOPEZ PORTILLO</t>
  </si>
  <si>
    <t>F.21468 - TECNOLLANTAS</t>
  </si>
  <si>
    <t>F.15112 - GRUPO DE ESPECIALISTAS TERRACEROS</t>
  </si>
  <si>
    <t>F. PRESTAMO SOCIO - KARLA PAOLA ANDRES MARENTES</t>
  </si>
  <si>
    <t>F.14436,14930,14896,14791,14648,14559,14727,14726 - EFECTIVO</t>
  </si>
  <si>
    <t>F.85253247 - PAGO RBB SIMPLE PM NEG</t>
  </si>
  <si>
    <t>F.14941 - ADDA MARIA DZIB DZUL</t>
  </si>
  <si>
    <t>F. A 320 - VICTOR BARRANCO CEDEÑO</t>
  </si>
  <si>
    <t xml:space="preserve">  </t>
  </si>
  <si>
    <t xml:space="preserve"> JUNIO 2023</t>
  </si>
  <si>
    <t>F 50136 50137 50138 50152 IMPULSO ENERGETICO</t>
  </si>
  <si>
    <t>F 50749 AURORA CECILIA LOPEZ VARGUEZ</t>
  </si>
  <si>
    <t>F 50748 AURORA CECILIA LOPEZ VARGUEZ</t>
  </si>
  <si>
    <t>F 50450 50451 CAROLINA ALESSANDRA FLORES MARTINEZ</t>
  </si>
  <si>
    <t>F 49837 49838 49839 50496 FERNANDO AVILA AYALA</t>
  </si>
  <si>
    <t>F 49829 ARTURO PEREZ GONZALEZ</t>
  </si>
  <si>
    <t>F 50604 JOSE LUIS ESPADAS GONZALEZ</t>
  </si>
  <si>
    <t>F 50732 MAQUINARIA Y EQUIPOS RECREACIONALES DEL SURESTE</t>
  </si>
  <si>
    <t>F 50745 JOSE LUIS RENDON NOVELO</t>
  </si>
  <si>
    <t>TRANFERENCIA ENTRE BANCOS BANREGIO - SANTANDER</t>
  </si>
  <si>
    <t>F 49575 PROMOTORA MEXICANA DE VEHICULOS</t>
  </si>
  <si>
    <t>PAGO ERRONEO COMERCIALIZADORA DE COMBUSTIBLES DIRAC</t>
  </si>
  <si>
    <t>F 49684 VERONICA DEL ROSARIO HERNANDEZ NUÑEZ</t>
  </si>
  <si>
    <t xml:space="preserve">F 49893 PERFORACIONES PENINSULARES ESPCIALIZADAS </t>
  </si>
  <si>
    <t>F 50707 CRISTINA DEL ROSARIO MOO HUCHIM</t>
  </si>
  <si>
    <t>F 50314 CONSTRUCCIONES Y SERVICIOS CARRETEROS CAMPEHE MERIDA</t>
  </si>
  <si>
    <t>F 49821 IMPORTACIONES FERVORSA</t>
  </si>
  <si>
    <t>F 49680 MAYOREO CERAMICO DE LA PENINSULA</t>
  </si>
  <si>
    <t xml:space="preserve">F 50757 SERVITRANSPORTES ERAGON </t>
  </si>
  <si>
    <t>F 49750 50162 50163 50164 50399 COCOPESA DEL CARIBE</t>
  </si>
  <si>
    <t>F 49457 ANGEL FERNANDO PALMA CASTILLO</t>
  </si>
  <si>
    <t>F 49513 49514 49645 CARBURANTES Y LUBRICANTES DE PROGRESO</t>
  </si>
  <si>
    <t>F 50214 CARBURANTES Y LUBRICANTES DE PROGRESO</t>
  </si>
  <si>
    <t>F 49878 CARBURANTES Y LUBRICANTES DE PROGRESO</t>
  </si>
  <si>
    <t>F 50719 G H MAQUINARIA Y EQUIPO</t>
  </si>
  <si>
    <t>F 48751 PROYINGSA</t>
  </si>
  <si>
    <t>F 49345 TRITURADOS Y CONCRETOS TICOPO</t>
  </si>
  <si>
    <t>F 50729 DISTRIBUIDORA DE TUBOS Y ACEROS DEL SURESTE</t>
  </si>
  <si>
    <t>F 49326 JOSUE ABEL CAAMAL CHUIL</t>
  </si>
  <si>
    <t>F 49368 49653 49623 50004 50671 48866 48917 49356 48879 49352 49426 49716 49427 50537 50391 49132 49414 50663 49233 50617 50648 50616 50560 DEP EFECTIVO</t>
  </si>
  <si>
    <t>F 50725 ODISER EMPRESARIAL</t>
  </si>
  <si>
    <t>F 49347 BODEGA DE REAMTES MOTOS BOUTIQUE</t>
  </si>
  <si>
    <t>F 49622 49644 CANTERAS CREATIVAS</t>
  </si>
  <si>
    <t>F 49807 PODER FLUIDO</t>
  </si>
  <si>
    <t xml:space="preserve">F 50682 50683 49733 49872 DEP TARJETA </t>
  </si>
  <si>
    <t>F 49702 49746 49806 49904 49970 49974 50101 50225 TERRASUR</t>
  </si>
  <si>
    <t>F 50616 ERIK ALBERTO ESPADAS CERVANTES</t>
  </si>
  <si>
    <t>F 49114 JESUS VENTURA LEON COCOM</t>
  </si>
  <si>
    <t>F 49886 IMPORTACIONES FERVORSA</t>
  </si>
  <si>
    <t>F 49819 49835 IMPORTACIONES FERVIRSA</t>
  </si>
  <si>
    <t>F 48786 49460 49640 49673 49809 49836 49850 50037 50087 50103 AT &amp; A INTERNATIONAL</t>
  </si>
  <si>
    <t>F 50704 J L C DECORACIONES DE INTERIORES</t>
  </si>
  <si>
    <t>F 49626 49764 49887 49984 RAUL ROBERTO PECH FIGUEROA</t>
  </si>
  <si>
    <t>F 49579 49609 49890 50327 AUTOBUSES BRISAS</t>
  </si>
  <si>
    <t>F 50718 50719 G H MAQUIARIA Y EQUIPO</t>
  </si>
  <si>
    <t>F 49108 JOSE DANIEL UITZIL BALAM</t>
  </si>
  <si>
    <t>F 49734 49735 49736 49737 CHAGAL GONZALEZ</t>
  </si>
  <si>
    <t>F 50805 ANGELICA MARTINEZ BRAMBILIA</t>
  </si>
  <si>
    <t>F 50190 MARIA TERESA DE JESUS CARDENAS ORTIZ</t>
  </si>
  <si>
    <t>F 49698 GRUAS DEL SURESTE</t>
  </si>
  <si>
    <t>F 50687 ANGELICA MARTINEZ BRAMBILA</t>
  </si>
  <si>
    <t>F 50338 50339 50573 50575 COMERCIALIZADORA DE COMBUSTIBLES DIRAC</t>
  </si>
  <si>
    <t>F 50688 JUAN MANUEL PIÑA RAMIREZ</t>
  </si>
  <si>
    <t xml:space="preserve">F 49916 50032 MANUEL JESUS OXTE CABRERA </t>
  </si>
  <si>
    <t>F 50571 50556 50557 50527 50516 48467 50582 49414 50542 50540 50543 50536 50541 50581 50627 50615 50618 50619 50482 49481 50148 49283 49266 49285 49237 DEP EFECTIVO</t>
  </si>
  <si>
    <t>F 50674 ANGELICA MARTINEZ BRAMBILIA</t>
  </si>
  <si>
    <t>F 50512 JOSE LUIS ESPADAS GONZALEZ</t>
  </si>
  <si>
    <t>F 50669 MIGUEL ANGEL KUK CETINA</t>
  </si>
  <si>
    <t>F 49877 SERGIO BALDERAS OSORIO</t>
  </si>
  <si>
    <t xml:space="preserve">F 50628 50629 50629 DEP TARJETA </t>
  </si>
  <si>
    <t>F 49833 RODRIGO RAUL CARCAÑO MAY</t>
  </si>
  <si>
    <t>F 49288 MIGUEL ANGEL MENESES AYALA</t>
  </si>
  <si>
    <t>F 49323 REYES CONCEPCION KEB HEREDIA</t>
  </si>
  <si>
    <t>F 49597 JOSE ROBERTO DELGADO GALENO</t>
  </si>
  <si>
    <t>F 50349 50376 50379 PROMOTORA DE GASOLINERAS</t>
  </si>
  <si>
    <t>F 49595 MIGUEL ANGEL KUK CETINA</t>
  </si>
  <si>
    <t>F 49649 MIGUEL ANGEL KUK CETINA</t>
  </si>
  <si>
    <t>F 50655 50656 UBICACIONES Y DESARROLLOS CARRETEROS</t>
  </si>
  <si>
    <t>F 49610 MIGUEL ANGEL KUK CETINA</t>
  </si>
  <si>
    <t xml:space="preserve"> F 49677 49679  ARMANDO ANTONIO CONSTANTINO PINEDA</t>
  </si>
  <si>
    <t xml:space="preserve">F 49101 HUMBERTO CONDE PADILLA </t>
  </si>
  <si>
    <t>F 49789 SERGIO BUSTAMANTE SANCHEZ</t>
  </si>
  <si>
    <t>F 50273 HUMBERTO CONDE PADILLA</t>
  </si>
  <si>
    <t>F 50635 WILLIAMS ALEJANDRO CAMEJO GONGORA</t>
  </si>
  <si>
    <t>F 50636 WILLIASM ALEJANDRO CAMEJO GONGORA</t>
  </si>
  <si>
    <t xml:space="preserve">F 50502 JORGE EDUARDO CHAY TAMAYO </t>
  </si>
  <si>
    <t>F 50608 50609 WITON</t>
  </si>
  <si>
    <t>F 49744 49743 49641 49615 49616 49643 49615 PRODUCTOS DE CONCRETO PENINSULARES</t>
  </si>
  <si>
    <t>F 49870 FREDDY CHAGAL GONZALEZ</t>
  </si>
  <si>
    <t>F 49113 EISER JESUS BAEZA ARGAEZ</t>
  </si>
  <si>
    <t>F 49871 FREDDY CHAGAL GONZALEZ</t>
  </si>
  <si>
    <t>F 50606 50624 DEP TARJETA</t>
  </si>
  <si>
    <t>F 48438 CARLOS MARIO FALCON CARDENAS</t>
  </si>
  <si>
    <t xml:space="preserve">F 49159 LEMOM </t>
  </si>
  <si>
    <t>F 48808 49600 JOSE MANUEL MUKUL CASTILLO</t>
  </si>
  <si>
    <t>F 50309 50310 AURORA CECILIA LOPEZ VARGUEZ</t>
  </si>
  <si>
    <t>F 46384 47094 47095 47096 MATERIALES Y PREFABRICADOS DEL ORIENTE</t>
  </si>
  <si>
    <t>F 27110 MAQUINARIA KAMBUL</t>
  </si>
  <si>
    <t xml:space="preserve">F 45583 45807 45843 RAMON EMILIO ALCOCER SIERRA </t>
  </si>
  <si>
    <t>F 50546 ANGELICA MARTINEZ BRAMBILA</t>
  </si>
  <si>
    <t>F 49567 TRACTOTANUQES DEL SURESTE</t>
  </si>
  <si>
    <t>S/F DEPOSITO FREELEX PATRICIA SALAZAR TRACONIS</t>
  </si>
  <si>
    <t>F 49794 TRANSPORTES CORPA</t>
  </si>
  <si>
    <t>F 49795 TRANSPORTES CORPA</t>
  </si>
  <si>
    <t>F 50590 INGENIERIA INDUSTRIAL MAGE</t>
  </si>
  <si>
    <t>F 47584 RAYMUNDO ALFONSO JUMENEZ ALCOCER</t>
  </si>
  <si>
    <t>S/F COMBUSTIBLES PUERTO MORELOS (PAGO ERRONEO)</t>
  </si>
  <si>
    <t>F 49554 COMERCIALIZADORA GELOP</t>
  </si>
  <si>
    <t>F 49607 SERVICIO DOGRE</t>
  </si>
  <si>
    <t>F 50558 50580 50585 DEP TARJETA</t>
  </si>
  <si>
    <t>F 50410 MOTOSERVICIO A DOMICILIO</t>
  </si>
  <si>
    <t>F 50362 49894 50436 50507</t>
  </si>
  <si>
    <t>F 50427 ROMMEL RODRIGUEZ PAREDES</t>
  </si>
  <si>
    <t>F 50567 COMERCIALIZADORA DE COMBUSTIBLES DIRAC</t>
  </si>
  <si>
    <t>F 49804 ALEX FRANCISCO GIL YAH</t>
  </si>
  <si>
    <t>F 50598 TERRACERIAS Y CONDUCCION DE CONCRETO</t>
  </si>
  <si>
    <t>F 49700 49699 PERFORACIONES PENINSULARES ESPECIALIZADAS</t>
  </si>
  <si>
    <t>F 50280 PRETENSADOS MORELOS</t>
  </si>
  <si>
    <t>F 49676 49678 VERONICA DEL ROSARIO HERNANDEZ NUÑEZ</t>
  </si>
  <si>
    <t>F 49348 49425 49428 49430 49655 50561 JACOBO REMPEL MARTENS</t>
  </si>
  <si>
    <t>F 50589 INFRAESTRUCTURA Y SERVICIOS ESPECIALIZADOS COETO</t>
  </si>
  <si>
    <t>F 50594 SERVITRANSPORTES DEL SURESTE</t>
  </si>
  <si>
    <t>F 50139 TRIMMSA</t>
  </si>
  <si>
    <t>F 49156 JOSE MANUEL CORTAZAR LARA</t>
  </si>
  <si>
    <t>F 50405 50406 ROSENDO DE JESUS CEBALLOS CHAN</t>
  </si>
  <si>
    <t>F 50455 49439 50503 50470 50478 50479 50476 50469 50510 50424 50084 50065 50257 50426 50252 50274 50255 50425 50270 50269 50061 50415 49045 34107 50519 DEP EFECTIVO</t>
  </si>
  <si>
    <t>F 49177 CORPORACION LA COMPLETA</t>
  </si>
  <si>
    <t>F 49404 NURY DEL CARMEN PECH CAHUICH</t>
  </si>
  <si>
    <t>F 49314 ESTACIONES DE SERVICIO DEL MAYAB</t>
  </si>
  <si>
    <t>F 49570 PLAFONES Y ACABADOS DEL SURESTE</t>
  </si>
  <si>
    <t>F 50569 URBANIZACIONES Y DESARROLLOS CARRETEROS</t>
  </si>
  <si>
    <t>F 50568 URBANIZACIONES Y DESARROLLOS CARRETEROS</t>
  </si>
  <si>
    <t>F 50570 TECON CONCRETOS</t>
  </si>
  <si>
    <t>F 49647 49648 49659 49798 49801 MAQUINARIA Y SERVICIOS PROFESIONALES</t>
  </si>
  <si>
    <t>F 49467 49468 ELIAS MAY MAY</t>
  </si>
  <si>
    <t>F 50538 RODRIGO PAYAN FRIAS</t>
  </si>
  <si>
    <t>F 50523 REBA ENERGY SOLUTIONS</t>
  </si>
  <si>
    <t>F 49627 49747 49748 CONSTRUCTORA GRUPO TAPACHULA</t>
  </si>
  <si>
    <t>F 49338 JOSE LUIS RENDON NOVELO</t>
  </si>
  <si>
    <t>F 50544 FERNANDO AYORA GALERA</t>
  </si>
  <si>
    <t>F 49310 49398 49580 49667 49723 49920 MINIS 2000</t>
  </si>
  <si>
    <t>F 50533 VOLTA PROMOTORA ELECTRICA</t>
  </si>
  <si>
    <t>F 48882 IES CONCRETOS</t>
  </si>
  <si>
    <t>F 47206 47301 48120 49708 49709 50078 50079 50448 TRANSPORTE ENERGETICOS DIRAC</t>
  </si>
  <si>
    <t>F 49117 SEYDI MARIA DE JESUS NOH MOO</t>
  </si>
  <si>
    <t>F 50275 JOSE ALFREDO TINAL DZIB</t>
  </si>
  <si>
    <t>F 49576 MEXICANA DE LUBRICANTES</t>
  </si>
  <si>
    <t>F 50467 50351 49571 49414 50396 50068 49115 49116 50098 50437 50444 50442 50440 50446 50438 49921 50441 DEP EFECTIVO</t>
  </si>
  <si>
    <t>F 48957 JORGE ALBERTO TINAL DZIB</t>
  </si>
  <si>
    <t>F 48830 49661 MAXI CONSTRUCTORA HIDRAULICA Y MANTENIMIENTO INTEGRAL</t>
  </si>
  <si>
    <t>F 49480 FERNANDO JORGE SANSORES HERNANDEZ</t>
  </si>
  <si>
    <t>F 49364 MAXIMO SILVA BOJORQUEZ</t>
  </si>
  <si>
    <t>F 48887 48997 48998 49178 49311 49312 MAYA FLUIDS</t>
  </si>
  <si>
    <t>F 486757 48676 LUIS MARTIN DE JESUS ALONZO MORALES</t>
  </si>
  <si>
    <t>F 48689 MIGUEL BERNABE DUARTE SANCHEZ</t>
  </si>
  <si>
    <t xml:space="preserve">F 50215 JOSE LUIS ESPADAS GONZALEZ </t>
  </si>
  <si>
    <t>F 49559 ARTURO PEREZ GONZALEZ</t>
  </si>
  <si>
    <t>F 49065 ARTURO PEREZ GONZALEZ</t>
  </si>
  <si>
    <t>F 49360 FELIPE IDELFONSO CERVANTES SUASTE</t>
  </si>
  <si>
    <t>F 50515 50626 50726  EDEKSA</t>
  </si>
  <si>
    <t xml:space="preserve">F 50419 ABRAN FRIESEN LOEWEN </t>
  </si>
  <si>
    <t xml:space="preserve">F 50493 RODRIGO PAYAN FRIAS </t>
  </si>
  <si>
    <t>F 48938 FLOR MARIA PECH BACELIS</t>
  </si>
  <si>
    <t>F 50281 50359 50453 ANGELICA MARTINEZ BRAMBILIA</t>
  </si>
  <si>
    <t>F 49050 DISTRIBUIDORA GAABANA DE COMBUSTIBLES Y LUBRICANTES</t>
  </si>
  <si>
    <t>F 50511 AKALI MARINE</t>
  </si>
  <si>
    <t>F 50431 50432 40433 40535 CESAR ANTONIO CASTELLANOS CASTELLANOS</t>
  </si>
  <si>
    <t>F 49369 TUN HOIL GEOVANI LEONEL</t>
  </si>
  <si>
    <t>F 50408 DANTE JUAREZ MARTINEZ</t>
  </si>
  <si>
    <t>F 50073 50128 50707 CRISTINA DEL ROSARIO MOO HUCHIM</t>
  </si>
  <si>
    <t>F 49263ANGEL FERNANDO PALMA CASTILLO</t>
  </si>
  <si>
    <t>F 50407 48523 50144 50411 50413 50395 50393 50416 48523 48580 49133 49439 49305 49028 5003 48706 DEP EFECTIVO</t>
  </si>
  <si>
    <t>F 49201 GORETTI DE JESUS PERERA CORREA</t>
  </si>
  <si>
    <t>F 49100 TALLERES ALIBAL DEL SURESTE</t>
  </si>
  <si>
    <t>F 49200 2 GATOS CONSTRUCTORA</t>
  </si>
  <si>
    <t>F 49002 MATERIALES Y TRITURADOS TIZIMIN</t>
  </si>
  <si>
    <t>F50490 COMERCIALIZADORA DEL SURCO</t>
  </si>
  <si>
    <t>F 49830 SERGIO BALDERAS OSORIO</t>
  </si>
  <si>
    <t>F 49732 SERGIO BALDERAS OSORIO</t>
  </si>
  <si>
    <t>F 49706 SERGIO BALDERAS OSORIO</t>
  </si>
  <si>
    <t>F 49635 SERGIO BALDERAS OSORIO</t>
  </si>
  <si>
    <t>F 49066 CORPORATIVO GL CD INDUSTRIAL</t>
  </si>
  <si>
    <t>F 49322 SERGIO BALDERAS OSORIO</t>
  </si>
  <si>
    <t>F 50420 50449 50454 DEP TARJETA</t>
  </si>
  <si>
    <t>F 49231 VICENTE MARTI CHAN CUA</t>
  </si>
  <si>
    <t>F 50458 MAYABTUN CONSTRUCCIONES</t>
  </si>
  <si>
    <t>F  50461 MAYABTUN CONSTRUCCIONES</t>
  </si>
  <si>
    <t>F 49189 49246 49290 49551 ROMZA PAVIMENTACIONES</t>
  </si>
  <si>
    <t>F 50315 50316 50356 50357 49414 50323 50324 48902 50275 50251 50276 50272 50253 50277 50278 50279 50260 50271 50317 50335 50322 50360 50332 50331 50333 50334 47584 49110 50046 49471 49386 50363 DEP EFECTIVO</t>
  </si>
  <si>
    <t>F 50288 MAYABTUN</t>
  </si>
  <si>
    <t>F 48380 MIGUEL BERNABE DUARTE SANCHEZ</t>
  </si>
  <si>
    <t>F 48709 JORGE ANTONIO CHAVEZ GOMEZ</t>
  </si>
  <si>
    <t>F 49359 JOSE ABRAHAM MAY LOPEZ</t>
  </si>
  <si>
    <t>F 48869 49497 49483 PRODUCTOS DE CONCRETO PENINSULARES</t>
  </si>
  <si>
    <t>F 48721 FERNANDO AVILA AYALA</t>
  </si>
  <si>
    <t xml:space="preserve">F 48701 FERNANDO AVILA AYALA </t>
  </si>
  <si>
    <t>F 49749 49750 COCOPESA DEL CARIBE</t>
  </si>
  <si>
    <t>F 49009 PREFABRICADOS PRESUR</t>
  </si>
  <si>
    <t>F 50429 50727 GRUPO CONVERTIDORA DE PAPEL</t>
  </si>
  <si>
    <t>F 50365 50368 50385 50388 50389 DEP TARJETA</t>
  </si>
  <si>
    <t>F 49485 CARBURANTES DE YUCATAN</t>
  </si>
  <si>
    <t>F 50421 CONSTRUCCIONES Y MATERIALES RAMIREZ</t>
  </si>
  <si>
    <t>F 48593 DISTRIBUIDORA GARABANA DE COMBUSTIBLES Y LUBRICANTES</t>
  </si>
  <si>
    <t>F 49336 LUIS FERNANDO CANTO PENICHE</t>
  </si>
  <si>
    <t>F 48750 JOSE LUIS RIOS VENTURA</t>
  </si>
  <si>
    <t>F 49369 GEOVANI LEONEL TUN HOIL</t>
  </si>
  <si>
    <t>F 50386 TECON CONCRETOS</t>
  </si>
  <si>
    <t>F 50390 50390 50434 SPORT CITY PENINSULAR</t>
  </si>
  <si>
    <t>F 49499 MULTISERVICIOS PALYA DEL CARMEN</t>
  </si>
  <si>
    <t>F 49420 LORENA BEATRIZ DORANTES RODRIGUEZ</t>
  </si>
  <si>
    <t>F 49235 49236 ULISES SINUHE MEDINA SUAREZ</t>
  </si>
  <si>
    <t>F 50337 50358 DEP TARJETA</t>
  </si>
  <si>
    <t xml:space="preserve">F 49869 49911 OXTE CABRERA MANUEL JESUS </t>
  </si>
  <si>
    <t>F 49346 ARTURO PEREZ GONZALEZ</t>
  </si>
  <si>
    <t xml:space="preserve">F 49154 PROVEEDORA DEL PANADERO </t>
  </si>
  <si>
    <t>F 49526 TIENDAS DE AUTOSERVICIO FERRETEROS DE LA PENINSULA</t>
  </si>
  <si>
    <t>F 49190 TIENDAS DE AUTOSERVICIO FERRETEROS DE LA PENINSULA</t>
  </si>
  <si>
    <t>F 49098 TIENDAS DE AUTOSERVICIO FERRETEROS DE LA PENINSULA</t>
  </si>
  <si>
    <t>F 50354 INFRAESTRUCTURA Y SERVICIOS ESPECIALIZADOS COETO</t>
  </si>
  <si>
    <t>F 50034 49202 FROZAR</t>
  </si>
  <si>
    <t>F 48863 SONIA ADAD CRUZ</t>
  </si>
  <si>
    <t>F 49388 MYRNA MARIBEL VARGAS URBANO</t>
  </si>
  <si>
    <t>F 50330 MAQUINARIA Y EQUIPOS RECREACIONALES DEL SURESTE</t>
  </si>
  <si>
    <t>F 49917 TANIA YOLANDA HERRERA DIAZ</t>
  </si>
  <si>
    <t>F 49534 49535 49536 49537 49630 MAQUINARIA Y SERVICIOS PROFESIONALES</t>
  </si>
  <si>
    <t>F 49900 49901 49902 50092 50102 50104 COMERCIALIZADORA DE COMBUSTIBLES DIRAC</t>
  </si>
  <si>
    <t>F 50041 RICARDO AUGUSTO CARDENAS PINO</t>
  </si>
  <si>
    <t>F 50287 GEORGE SCHMITT</t>
  </si>
  <si>
    <t>F 50074 50130 MAGNO CAPITAL</t>
  </si>
  <si>
    <t>F 48679 CRISTIAN RENE HERRERA SANCEZ</t>
  </si>
  <si>
    <t>F 49208 MARIA ANTONIA PEÑA RUIZ</t>
  </si>
  <si>
    <t>F 50245 50246 50241 50243 50242 50001 48016 49157 49043 49052 48855 49320 48898 DEP EFECTIVO</t>
  </si>
  <si>
    <t>F 50227 CARLOS RENAN RICALDE VALDEZ</t>
  </si>
  <si>
    <t>F 47599 48151 48167 48659 TECON CONCRETOS</t>
  </si>
  <si>
    <t>F 49063 GAMAQ RENTA MAQUINARIA</t>
  </si>
  <si>
    <t>F 49824 JOSE LUIS ESPADAS GONZALEZ</t>
  </si>
  <si>
    <t>F 50303 GRUPO BEMUS</t>
  </si>
  <si>
    <t>F 48755 48996 48996 MAYA FLUIDS</t>
  </si>
  <si>
    <t>F 48641 ENVASES UNIVERSALES</t>
  </si>
  <si>
    <t>F 37932 49717 TIM DEL MAYAB</t>
  </si>
  <si>
    <t>F 48873 48985 49011 TRANSPORTACION CARRETERA</t>
  </si>
  <si>
    <t>F 49935 SERVICIO SAN NICOLAS</t>
  </si>
  <si>
    <t>F 50050 50049 50218 50217 50226 50176 50110 50240 49854 49956 50142 49760 50178 48918 49421 49427 48919 49363 48492 48493 49355 48864 49134 49015 49456 50219 DEP EFECTIVO</t>
  </si>
  <si>
    <t xml:space="preserve">F 496134 49614 CAMIONES Y AUTOBUSES PENINSULAR </t>
  </si>
  <si>
    <t>F 48397 48396 ESTACION DE SERVICIO TEMOZON NORTE</t>
  </si>
  <si>
    <t>F 49270 REYES BALTAZAR AZCORRA MAY</t>
  </si>
  <si>
    <t>F 48588 48589 48590 48591 48592 DISTRIBUIDORA GARABANA</t>
  </si>
  <si>
    <t>F 50116 NOE JESUS PECJ MUÑOZ</t>
  </si>
  <si>
    <t>F 49167 JOSE ROBERTO DELGADO GALENO</t>
  </si>
  <si>
    <t>F 48857 WILMER DOMINGO AVILEZ PRECIAT</t>
  </si>
  <si>
    <t xml:space="preserve">DEP SALVO BUEN COBRO </t>
  </si>
  <si>
    <t>F 46852 YARIM ANTINIO GUTIERREZ LOPEZ</t>
  </si>
  <si>
    <t>F 47770 YARIM ANTONIO GUTIERREZ LOPEZ</t>
  </si>
  <si>
    <t>F 49349 49350 49351 ARMANDO AGUIRRE BARRADAS</t>
  </si>
  <si>
    <t>F 50244 50250 DEP TARJETA</t>
  </si>
  <si>
    <t>F 49674 49675 VERONICA DEL ROSARIO HERNANDEZ NUÑEZ</t>
  </si>
  <si>
    <t>F 49646 YARIM ANTONIO GUTERRZ LOPEZ</t>
  </si>
  <si>
    <t>F 48974 YARIM ANTONIO GUTIERREZ LOPEZ</t>
  </si>
  <si>
    <t>F 48809 GRUPO CANTO PLUS</t>
  </si>
  <si>
    <t>F 50228 VICTOR MANUEL ZAPATA MUÑOZ</t>
  </si>
  <si>
    <t>F 48594 48595 49050 DISTRIBUIDORA GARABANA</t>
  </si>
  <si>
    <t>F 49508 SC PETROQUIMICA</t>
  </si>
  <si>
    <t xml:space="preserve">F 49505 RODCOM </t>
  </si>
  <si>
    <t>F 49504 RODCOM</t>
  </si>
  <si>
    <t>F 49503 RODCOM</t>
  </si>
  <si>
    <t>F 49507 SC PETROQUIMICA</t>
  </si>
  <si>
    <t xml:space="preserve">F 49506 SC PETROQUIMICA </t>
  </si>
  <si>
    <t>F 49501 PETROQUIMICA DE LA PENINSULA</t>
  </si>
  <si>
    <t>F 49509 CR PETROQUIMICA DE YUCATAN</t>
  </si>
  <si>
    <t>F 49510 CR PETROQUIMICA DE YUCATAN</t>
  </si>
  <si>
    <t>F 49502 PETROQUIMICA DE LA PENINSULA</t>
  </si>
  <si>
    <t>F 49265 RAMON FALLA GOMEZ</t>
  </si>
  <si>
    <t>F 50039 50042 50066 50067 50040 50083 48381 49033 49489 47584 49761 48704 48902 49571 48932 50125 50124 50122 50185 50071 50135 50110 50107 50065 48580 48426 48079 48678 48856 49026 49664 DEP EFECTIVO</t>
  </si>
  <si>
    <t>F 4881 EXPRESO PENINSULAR</t>
  </si>
  <si>
    <t>F 49574 MIGUEL ANGEL KUK CETINA</t>
  </si>
  <si>
    <t>F 49530 MIGUEL ANGEL KUK CETINA</t>
  </si>
  <si>
    <t xml:space="preserve">F 50153 ILIANA ECHAZARRETA </t>
  </si>
  <si>
    <t>F 48552 48563 JACOBO REMPEL MARTENS</t>
  </si>
  <si>
    <t>F 48246 CARBURANTES DE YUCATAN</t>
  </si>
  <si>
    <t>F 49070 CARBURANTES DE YUCATAN</t>
  </si>
  <si>
    <t>F 49069 CARBURANTES DE YUCATAN</t>
  </si>
  <si>
    <t>F 48811 49280 GDM REFACCIONES</t>
  </si>
  <si>
    <t>F 49321 SERGIO BALDERAS OSORIO</t>
  </si>
  <si>
    <t>F 49099 JOSE MANUEL RAMIREZ ARCEO</t>
  </si>
  <si>
    <t>F 49991 SCHAFFIT MOISES FAISAL MONTALVO</t>
  </si>
  <si>
    <t>F 49076 CARBURANTES DE YUCATAN</t>
  </si>
  <si>
    <t>F 48251 CARBURANTES DE YUCATAN</t>
  </si>
  <si>
    <t xml:space="preserve">F 49071 CARBURANTES DE YUCATAN </t>
  </si>
  <si>
    <t>F 48250 CARBURANTES DE YUCATAN</t>
  </si>
  <si>
    <t>F 50150 49823 CASA LOPEZ</t>
  </si>
  <si>
    <t>F 50230 SERVICIO SAN JOSE KUCHE</t>
  </si>
  <si>
    <t>F 50231 SERVICIO SAN JOSE KUCHE</t>
  </si>
  <si>
    <t>F 50232 SERVICIO SAN JOSE KUCHE</t>
  </si>
  <si>
    <t>F 50233 SERVICIO SAN JOSE KUCHE</t>
  </si>
  <si>
    <t>F 50236 SERVICIO SAN JOSE KUCHE</t>
  </si>
  <si>
    <t>F 50234 SERVICIO SAN JOSE KUCHE</t>
  </si>
  <si>
    <t>F 50235 SERVICIO SAN JOSE KUCHE</t>
  </si>
  <si>
    <t>F 49053 49086 49017 49010 49102 49306 PRODUCTOS DE CONCRETO PENINSULARES</t>
  </si>
  <si>
    <t>F 49091 49090 49092 49093 CONCRETERA DEL SURESTE</t>
  </si>
  <si>
    <t xml:space="preserve">F 49155 RAMON EUDALDO CORTAZAR LARA </t>
  </si>
  <si>
    <t>F 48282 48685 48968 JOSE MANUEL CORTAZAR LARA</t>
  </si>
  <si>
    <t>F 48927 FERVORSA</t>
  </si>
  <si>
    <t>F 48918 MAGDALENO DZUL CAN</t>
  </si>
  <si>
    <t>F 48918 49421 49427 48919 49363 48492 48493 49355 48864 DEP EFECTIVO</t>
  </si>
  <si>
    <t>F 49111 LUZ MARI SAURI SANSORES</t>
  </si>
  <si>
    <t>F 49187 GRUPO SILCA PENINSULAR</t>
  </si>
  <si>
    <t>F 50060 JOSE ABRAHAM MAGAÑA PINZON</t>
  </si>
  <si>
    <t>F 48629 PROVEEDORA DEL PANADERO</t>
  </si>
  <si>
    <t>F 46440 48457 48554 48573 48584 48612 49062 49179 48786 AT &amp;A INTERNATIONAL</t>
  </si>
  <si>
    <t xml:space="preserve">F 50147 EMPAQUES MAYAN </t>
  </si>
  <si>
    <t>F 49242 49243 49244 49247 PERFORACIONES PENINSULARES ESPECIALIZADAS</t>
  </si>
  <si>
    <t>F 49989 DISTRIBUIDORA GARABANA DE COMBUSTIBLES Y LUBRICANTES</t>
  </si>
  <si>
    <t>F 50156 ELEMENTOS Y ESTRUCTURAS METALICAS</t>
  </si>
  <si>
    <t>F 50109 ASFALTERA DE LA PENINSULA</t>
  </si>
  <si>
    <t>F 49013 49231 VICENTE MARTIN CHAN CUA</t>
  </si>
  <si>
    <t>F 49067 49169 49170 49717 49307 MAQUINARIA Y SERVICIOS PROFESIONALES</t>
  </si>
  <si>
    <t>F 50126 DISRIBUIDORA DE MAQUINARIA DEL SUR</t>
  </si>
  <si>
    <t>F 50121 INGENIERIA ELECTRICA PENINSULAR</t>
  </si>
  <si>
    <t>F 50115 INFRAESTRUCTURA Y SERVICIOS ESPECIALIZADOS COETO</t>
  </si>
  <si>
    <t>F 50093 RODRIGO PAYAN FRIAS</t>
  </si>
  <si>
    <t>F 49289 SELMER FERNANDO PINO FALLA</t>
  </si>
  <si>
    <t>F 50056 LUIS FERNANDO CANTO PENICHE</t>
  </si>
  <si>
    <t>F 49047 49048 DISTRIBUIDORA GARABANA</t>
  </si>
  <si>
    <t>F 49064 MIGUEL ANGEL KUK CETINA</t>
  </si>
  <si>
    <t>F 49995 49992 49998 49997 50000 50006 49993 50030 50007 50002 48780 48580 48898 49918 49975 49131 50057 DEP EFECTIVO</t>
  </si>
  <si>
    <t xml:space="preserve">F 48631 COMBUSTIBLES Y LUBRICANTES 86 SUR </t>
  </si>
  <si>
    <t>F 48304 COMBUSTIBLES Y LUBRICANTES MONTEJO</t>
  </si>
  <si>
    <t>F 48306 COMBUSTIBLES Y LUBRICANTES DE MERIDA</t>
  </si>
  <si>
    <t>F 47956 ESTACION DE SERVICIO TEMOZON NORTE</t>
  </si>
  <si>
    <t>REEMBOLSO POR TRANSFERENCIA ERRONEA (COMERCIALIZADORA DE COMBUSTIBLES DIRAC)</t>
  </si>
  <si>
    <t>F 47896 COMBUSTIBLES Y LUBRICANTES CINCO COLONIAS</t>
  </si>
  <si>
    <t>DISPERSION NOMINA (COMISIONES ALBERTO VAZQUEZ PEREZ)</t>
  </si>
  <si>
    <t>F 47547 COMBUSTIBLES Y LUBRICANTES 86 SUR</t>
  </si>
  <si>
    <t>F 49895 OPERADORA POLLO BRUJO</t>
  </si>
  <si>
    <t xml:space="preserve">F 209525 COM MEGASUR </t>
  </si>
  <si>
    <t>F 48912 CAMIONES Y AUTOBUSES PENINSULAR</t>
  </si>
  <si>
    <t>F 11040 11039 PROYECTOS INMOBILIARIOS DE LA PENINSULA</t>
  </si>
  <si>
    <t>F 50085 ANGEL LEONEL GONZALEZ</t>
  </si>
  <si>
    <t>F 49995 49996 NIGER IRAN COUOH CANCHE</t>
  </si>
  <si>
    <t>F 46383 MATERIALES Y PREFACTURADOS DE ORIENTE</t>
  </si>
  <si>
    <t>F 50081 RODRIGO PAYAN FRIAS</t>
  </si>
  <si>
    <t>F 49820 49897  CAPITAL</t>
  </si>
  <si>
    <t>F 48715 KEB HEREDIA REYES</t>
  </si>
  <si>
    <t>COMISION POR DEPOSITO REFENCIADO</t>
  </si>
  <si>
    <t>F 49907 JORGE EDUARDO CHAY TAMAYO</t>
  </si>
  <si>
    <t>29-0623</t>
  </si>
  <si>
    <t>F 48496 CAAMAL VAZQUEZ GREGORIO</t>
  </si>
  <si>
    <t>F 48730 EDUARDO MANUEL ENCALADA MONTALVO</t>
  </si>
  <si>
    <t>F 49751 TRANSPORTES ESPECIALIZADOS BAU</t>
  </si>
  <si>
    <t>F 49479 49606 49638 49639 49740 49832 49865 49866 KYPCON INGENIEROS CIVILES</t>
  </si>
  <si>
    <t>F 49168 TANIA MELISSA PACHECO MARTINEZ</t>
  </si>
  <si>
    <t>F 48970 TANIA MELISSA PACHECO MARTINEZ</t>
  </si>
  <si>
    <t>2706-23</t>
  </si>
  <si>
    <t>F 48205 PREFABRICADOS PRESUR</t>
  </si>
  <si>
    <t>TRSNFERENCIA ENTRE BANCOS SANTANDER - HSBC</t>
  </si>
  <si>
    <t>27-0623</t>
  </si>
  <si>
    <t xml:space="preserve">F 48069 DISTRIBUIDORA GARABANA </t>
  </si>
  <si>
    <t>IMPUESTOS FEDERALES MAYO</t>
  </si>
  <si>
    <t>F 50064 50464 SERVITRANSPORTES ERAGON</t>
  </si>
  <si>
    <t>F 50072 50468 SERVITRANSPORTES DEL SURESTE</t>
  </si>
  <si>
    <t>F 50063 DISTRIBUIDORA DE TUBOS Y ACEROS DEL SURESTE</t>
  </si>
  <si>
    <t xml:space="preserve">F 49977 49770 49957 49666 49969 49950 49944 49414 48716 48854 49923 49925 49922 49924 49943 48696 48694 49115 DEP EFECTIVO </t>
  </si>
  <si>
    <t>F 49596 MARIA TERESA DE JESUS CARDENAS ORTIZ</t>
  </si>
  <si>
    <t xml:space="preserve">F 48832 JR ENVASES Y PLASTICOS </t>
  </si>
  <si>
    <t>F 49591 T &amp; E</t>
  </si>
  <si>
    <t>F 47875 SUN LIFT</t>
  </si>
  <si>
    <t>F 48608 TA 2000</t>
  </si>
  <si>
    <t>F 49959 FERRETERIA EL PORTEÑO</t>
  </si>
  <si>
    <t>DISPERSION NOMINA (ANTICIPO DE VIATICOS ANTONIO UC NAH)</t>
  </si>
  <si>
    <t>F 49960 FERRERTERIA EL PORTEÑO</t>
  </si>
  <si>
    <t>F 47998 MAYARLIN PABLO PABLO</t>
  </si>
  <si>
    <t>F 50027 MRT IMPORTADORA DE MAQUINARIA</t>
  </si>
  <si>
    <t>F 208174 COM MEGASUR</t>
  </si>
  <si>
    <t>F 49127 ALMACEN DE GRANOS DE LA PENINSULA</t>
  </si>
  <si>
    <t>F 50028 50029 FRATEK INGENIERIA</t>
  </si>
  <si>
    <t>F 48484 ANGEL ALEXIS LARA MENA</t>
  </si>
  <si>
    <t>F 48981 JOSE ROBERTO DELGADO GALENO</t>
  </si>
  <si>
    <t>F 48942 REFACCIONES PENINSULA</t>
  </si>
  <si>
    <t>RAFAEL ANGEL CANTO (PRESTAMO SOCIO)</t>
  </si>
  <si>
    <t>F 48859 FERVORSA</t>
  </si>
  <si>
    <t>F 48829 MAXICONSTRUCTORA HIDRAULICA Y MANTENIMIENTO INTEGRAL</t>
  </si>
  <si>
    <t>F 49936 49930 49927 49928 49933 49954 49846 49849 49847 49848 49845 49779 49912 48688 48902 48415 49016 DEP EFECTIVO</t>
  </si>
  <si>
    <t>PAGO IMPUESTOS FEDERALES MARZO</t>
  </si>
  <si>
    <t>F 49980 MAQUINARIA Y EQUIPOS RECREACIONALES DEL SURESTE</t>
  </si>
  <si>
    <t>F 50028 FRATEK INGENIERIA</t>
  </si>
  <si>
    <t>F 49972 VERTICAL CITY LIFT</t>
  </si>
  <si>
    <t>PAGO IMPUESTOS FEDERALES FEBRERO</t>
  </si>
  <si>
    <t>F 49953 49958 PAGO TPV</t>
  </si>
  <si>
    <t>F 48799 JOSE CONCEPCION BAAS SANTOS</t>
  </si>
  <si>
    <t>F 49955 REFASO, REFACCIONES Y ACCESORIOS SOSA</t>
  </si>
  <si>
    <t>F 49665 ARGAEZ BAEZA LUIS ANTONIO</t>
  </si>
  <si>
    <t>F 50401 CARPIS</t>
  </si>
  <si>
    <t>F 49657 49656 PROMOTORA DE GASOLINERAS</t>
  </si>
  <si>
    <t>DISPERSION NOMINA (PAGO VIATICOS JAELY CABALLERO)</t>
  </si>
  <si>
    <t>F 49546 PECH MORENO MARIA</t>
  </si>
  <si>
    <t>F 49853 49914 J ROSADO DISTRIBUCIONES</t>
  </si>
  <si>
    <t>F 48783 HERMENEGILDO SANTIAGO NAH</t>
  </si>
  <si>
    <t>DISPERSION NOMINA (PAGO VIATICOS ELEAZA ANTONIO UC)</t>
  </si>
  <si>
    <t>F 49753 AUTOSERVICIO YUCATAN</t>
  </si>
  <si>
    <t xml:space="preserve">DEV DEL CHEQUE </t>
  </si>
  <si>
    <t>F 49546 49216 49857 49859 49864 49780 49778 49181 49782 49783 49785 49784 48965 48705 49112 48703 48524 48523 49896 48627 48400 49913 DEP EFECTIVO</t>
  </si>
  <si>
    <t>F 48975 MONICA GUADALUPE UICAB VIZCARRA</t>
  </si>
  <si>
    <t>F 49952 ARTEX MERCANTIL</t>
  </si>
  <si>
    <t xml:space="preserve">F 2571 REFACCIONARIA OLEODINAMICA </t>
  </si>
  <si>
    <t xml:space="preserve">F 49005 49006 49007 MAQUINARIA Y SERVICIOS PROFESIONALES </t>
  </si>
  <si>
    <t>F 11198 PROYECTOS INMOVILIARIOS DE LA PENINSULA</t>
  </si>
  <si>
    <t>F 48960 48976 49055 CONCRETERA DEL SURESTE</t>
  </si>
  <si>
    <t>F 207559 MEGASUR</t>
  </si>
  <si>
    <t>F 49097 49008 PRODUCTOS DE CONCRETO PENINSULARES</t>
  </si>
  <si>
    <t>F 48609 EDUARDO MANUEL ENCALADA MONTALVO</t>
  </si>
  <si>
    <t>F 49874 AXEL JIMENEZ</t>
  </si>
  <si>
    <t>F 49942 REFASO,REFACCIONES Y ACCESORIOS SOSA</t>
  </si>
  <si>
    <t>F 48579 ARMANDO AGUIRRE BARRADAS</t>
  </si>
  <si>
    <t>F 1569898 NR FINANCE MEXICO</t>
  </si>
  <si>
    <t>F 49946 49947 50465 50466 SERVITRANSPORTES DEL SURESTE</t>
  </si>
  <si>
    <t>F 1569899 NR FINANCE MEXICO</t>
  </si>
  <si>
    <t>F 49590 T &amp; E</t>
  </si>
  <si>
    <t>F 1569900 NR FINANCE MEXICO</t>
  </si>
  <si>
    <t xml:space="preserve">F 49948 49949 SERVITRANSPORTES ERAGON </t>
  </si>
  <si>
    <t>F 1569901 NR FINANCE MEXICO</t>
  </si>
  <si>
    <t>F 48851 CARBURANTES DEL CARIBE</t>
  </si>
  <si>
    <t xml:space="preserve">F 1569902 NR FINANCE MEXICO </t>
  </si>
  <si>
    <t>F 49777 MANUEL ARTURO PENICHE HERNANDEZ</t>
  </si>
  <si>
    <t>DISPERSION NOMINA (OTROS: COMPRA DE ART DE OFICINA DALIA KAUIL)</t>
  </si>
  <si>
    <t>F 49313 IMPULSO PENINSULAR</t>
  </si>
  <si>
    <t>DISPERSION NOMINA (PAGO NOMINA ISABEL CANUN NOH)</t>
  </si>
  <si>
    <t xml:space="preserve">F 48681 48384 48089 49763 49768 49767 49762 49874 49855 49858 49860 49861 49863 49792 49753 </t>
  </si>
  <si>
    <t>F 111004739111 SI VALE MEXICO</t>
  </si>
  <si>
    <t>F 48890 COMERCILAIZADORA GELOP</t>
  </si>
  <si>
    <t>DISPERSION NOMINA (NOMINA QUINCENA 1)</t>
  </si>
  <si>
    <t>F 49876 49875 49893 49889 PAGO TPV</t>
  </si>
  <si>
    <t>F 48039 ULISES SINUHE MEDINA SUAREZ</t>
  </si>
  <si>
    <t>DISPERSION NOMINA (ANTICIPO DE VIATICOS JOAQUIN ESTRELLA)</t>
  </si>
  <si>
    <t>F 47185 INGENIERIA INDUSTRIAL MAGE</t>
  </si>
  <si>
    <t>DISPERSION NOMINA (ANTICIPO DE VIATICOS MIGUEL ORTIZ)</t>
  </si>
  <si>
    <t>F 48188 48420 48747 ROMZA PAVIMENTACIONES</t>
  </si>
  <si>
    <t>DISPERSION NOMINA (VIATICOS EDUARDO MARTIN)</t>
  </si>
  <si>
    <t>F 49898 INFRAESTRUCTURA Y SERVICIOS ESPECIALIZADOS COETO</t>
  </si>
  <si>
    <t xml:space="preserve">F 48846 DISTRIBUIDORA GARABANA DE COMBUSTIBLES Y LUBRICANTES </t>
  </si>
  <si>
    <t>F 48815 MIGUEL ANGEL KUK CETINA</t>
  </si>
  <si>
    <t>F .DB023BF7-B8E9-4CCE-9883-0CE9C2118028SHANY GISSELLE CONCHA RUBALCABA</t>
  </si>
  <si>
    <t>F 48870 MIGUEL ANGEL KUK CETINA</t>
  </si>
  <si>
    <t>RADIOMOVIL DIPSA SA DE CV</t>
  </si>
  <si>
    <t xml:space="preserve">F 49888 VERTICAL CITY LIFT </t>
  </si>
  <si>
    <t xml:space="preserve">F 48697 CHAY MOO MARIA ROSALIA </t>
  </si>
  <si>
    <t>F 49817 48818 GOERGE SCHMITT</t>
  </si>
  <si>
    <t>F 385325 SIPARE SUA</t>
  </si>
  <si>
    <t>F 49462 JUAN CARLOS AVILEZ GARCIA</t>
  </si>
  <si>
    <t>F 4476.55 49754 48919 49422 49421 49771 49773 49772 49775 49766 49665 49810 49811 49812 49813 48580 48393 49394 49788 48414 48317 49233 DEP EFECTIVO</t>
  </si>
  <si>
    <t>DISPERSION NOMINA (ANTICIPO VIATICOS ANTONIO UC NAH)</t>
  </si>
  <si>
    <t>F 49298 CAMIONES Y AUTOBUSES PENINSULAR</t>
  </si>
  <si>
    <t>F 206910 COM MEGASUR</t>
  </si>
  <si>
    <t>F 48621 CAMIONES Y AUTOBUSES PENINSULAR</t>
  </si>
  <si>
    <t>DISPERSION NOMINA (PRESTAMO MIGUEL ORTIZ)</t>
  </si>
  <si>
    <t>F 48332 FLOR MARIA PECH BACELIS</t>
  </si>
  <si>
    <t>F 48322 SERGIO BALDERAS OSORIO</t>
  </si>
  <si>
    <t>F 49096 49479 KYPCON INGENIEROS CIVILES</t>
  </si>
  <si>
    <t>F 48807 MAYOREO CERAMICO DE LA PENINSULA</t>
  </si>
  <si>
    <t>F 43255 43292 43900 43901 43902 AGROCAÑA DEL TROPICO</t>
  </si>
  <si>
    <t>F 49851 SERVITRANSPORTES DEL SURESTE</t>
  </si>
  <si>
    <t>F 48179 48684 MATERIALES DE YUCATAN</t>
  </si>
  <si>
    <t>INTERESES CREDITO</t>
  </si>
  <si>
    <t>F 49589 T &amp; E</t>
  </si>
  <si>
    <t>F 49769 JOSE DE JESUS ALONZO MORALES</t>
  </si>
  <si>
    <t>F 49686 MAGNO CAPITAL</t>
  </si>
  <si>
    <t>F 49787 49793 DEP TARJETA</t>
  </si>
  <si>
    <t>F 48460 MAGDALENO DZUL CAN</t>
  </si>
  <si>
    <t>F 48655 CORPORATIVO GL CD INDUSTRIAL</t>
  </si>
  <si>
    <t>DISPERSION NOMINA (ANTICIPO DE VIATICOS ALBERTO VAZQUEZ)</t>
  </si>
  <si>
    <t>F 49805 INFRAESTRUCTURA Y SERVICIOS ESPECIALIADOS COETO</t>
  </si>
  <si>
    <t>F 48437 49371 49478 49319 49681 48649 48650 48651 48523 48392 48749 48016 49738 48089 48336 DEP EFECTIVO</t>
  </si>
  <si>
    <t>F 47746 DAVID JOSE XACUR LUGO</t>
  </si>
  <si>
    <t xml:space="preserve">PAGO SERVICIOS ABC LEASING </t>
  </si>
  <si>
    <t>F 47747 ESTACIONES DE SERVICIO DEL MAYAB</t>
  </si>
  <si>
    <t>F 48797 ISELA MARIA CANTO SIERRA</t>
  </si>
  <si>
    <t>F 47744 ESTACIONES DE SEVICIO DEL MAYAB</t>
  </si>
  <si>
    <t>F 49759 GRUPO AGROPECUARIO GUARANI</t>
  </si>
  <si>
    <t>F 49719 CONSTRUCCIONES Y EDIFICACIONES TECNICAS</t>
  </si>
  <si>
    <t>F 49752 HECTOR ANTONIO SOSA MEZA</t>
  </si>
  <si>
    <t>F 49726 48900 49741 PAGO TARJETA</t>
  </si>
  <si>
    <t>FAC 49046 49080 49094 49196 49234 49458 MANUEL JESUS OXTE CABRERA</t>
  </si>
  <si>
    <t>JUNIO  2023</t>
  </si>
  <si>
    <t>GASTOS EN EFECTIVO JUN 2023</t>
  </si>
  <si>
    <t>pago de visa y pasaporte (rafa)</t>
  </si>
  <si>
    <t>tramites y placas march 23</t>
  </si>
  <si>
    <t>Eduardo Martin</t>
  </si>
  <si>
    <t>miguel ortiz</t>
  </si>
  <si>
    <t>envio facturas nissan y donaldson</t>
  </si>
  <si>
    <t>insecticida</t>
  </si>
  <si>
    <t>reparacion pintura tsuru 1</t>
  </si>
  <si>
    <t>julio interian</t>
  </si>
  <si>
    <t>dalia kauil</t>
  </si>
  <si>
    <t>desayunos</t>
  </si>
  <si>
    <t>reembolso gto david quintal</t>
  </si>
  <si>
    <t>extensiones  para instalación eq minis</t>
  </si>
  <si>
    <t>filtro para instalacion eq minis</t>
  </si>
  <si>
    <t>desayuno ventas (sabado)</t>
  </si>
  <si>
    <t>efectivo que solicito rafael</t>
  </si>
  <si>
    <t>reparacion pintura tsuru 2</t>
  </si>
  <si>
    <t>mano de obra tsuru 2</t>
  </si>
  <si>
    <t>reparacion de moto (diligenciero)</t>
  </si>
  <si>
    <t>pago de paquete rafa</t>
  </si>
  <si>
    <t>reparacion vehiculos</t>
  </si>
  <si>
    <t>insumo evento Rafa</t>
  </si>
  <si>
    <t>gasolina march</t>
  </si>
  <si>
    <t>reparacion del march Jose Lopez</t>
  </si>
  <si>
    <t>servicio moto diligenciero</t>
  </si>
  <si>
    <t>Guantes para reparto</t>
  </si>
  <si>
    <t>compra de emplaye bodega</t>
  </si>
  <si>
    <t>licencia pedro martin</t>
  </si>
  <si>
    <t>gata para camion de reparto</t>
  </si>
  <si>
    <t>DISPERSION NOMINA (ANTICIPO VIATICOS HOSPEDAJE JAELY CABALELRO Y DANIEL HOIL)</t>
  </si>
  <si>
    <t>Gasolina Tarjetas prepago</t>
  </si>
  <si>
    <t>Venta de vehiculos</t>
  </si>
  <si>
    <t>DURN-YTTBR22  235/75R17.5 TL 16 143/141J DURON  YTH4</t>
  </si>
  <si>
    <t>DURN 235/75R17.5</t>
  </si>
  <si>
    <t>LLANTA ROAD 175/65R14 RS 906</t>
  </si>
  <si>
    <t>RS 906 17565R14</t>
  </si>
  <si>
    <t>8121458-Premium PRO SP SAE 15W-40 *12B946</t>
  </si>
  <si>
    <t>8121458</t>
  </si>
  <si>
    <t>P954925 FILTRO DE GASOLINA</t>
  </si>
  <si>
    <t>P954925</t>
  </si>
  <si>
    <t>C_NS40 CASCO</t>
  </si>
  <si>
    <t>ACUMULADOR TIPO NS40DE (-/+) 10P 12V</t>
  </si>
  <si>
    <t>NS40DE BCI NS40Z</t>
  </si>
  <si>
    <t>BCI 58 INV ACUMULADOR TIPO 122 LM 13P 12V REF - +</t>
  </si>
  <si>
    <t>122 LM INV BCI 58</t>
  </si>
  <si>
    <t>12-16.5 14C SKS L4 N STONETRAC C14</t>
  </si>
  <si>
    <t>12165 C14</t>
  </si>
  <si>
    <t>SERVICIO DE FILTRACION</t>
  </si>
  <si>
    <t>FILTRACION</t>
  </si>
  <si>
    <t>P550004 - FILTRO DE GASOLINA</t>
  </si>
  <si>
    <t>P550004</t>
  </si>
  <si>
    <t>OPTIMA PRESION DF SAE 25W-50 AKRON TAMBOR 208L</t>
  </si>
  <si>
    <t>11R24.5 CERX CX33 DIRECCIONAL 18C 149/146M</t>
  </si>
  <si>
    <t>1124518CX33</t>
  </si>
  <si>
    <t>LLANTAS AUTOMOVIL CAMIONETA SUMITOMO 205/60R15 91H HTR A/S P01</t>
  </si>
  <si>
    <t>SMT17018</t>
  </si>
  <si>
    <t>P629470-FILTRO DE AIRE</t>
  </si>
  <si>
    <t>P629470</t>
  </si>
  <si>
    <t>P550629 FILTRO DE ACEITE</t>
  </si>
  <si>
    <t>P550629</t>
  </si>
  <si>
    <t>P550954 FILTRO DE GASOLINA</t>
  </si>
  <si>
    <t>P550954</t>
  </si>
  <si>
    <t>P554086-COOLANT FILTER, SPIN-ON</t>
  </si>
  <si>
    <t>P554086</t>
  </si>
  <si>
    <t>P777638-FILTRO DE AIRE PRIMARIO</t>
  </si>
  <si>
    <t>P777638</t>
  </si>
  <si>
    <t>P772578-FILTRO DE AIRE PRIMARIO</t>
  </si>
  <si>
    <t>P772578</t>
  </si>
  <si>
    <t>P606063-FILTRODE AIRE PANEL</t>
  </si>
  <si>
    <t>P606063</t>
  </si>
  <si>
    <t>P556917-FILTRO COMBUSTIBLE</t>
  </si>
  <si>
    <t>P556917</t>
  </si>
  <si>
    <t>P554470-FILTRO SEPARADOR DE AGUA</t>
  </si>
  <si>
    <t>P554470</t>
  </si>
  <si>
    <t>P552072-FILTRO DE AGUA</t>
  </si>
  <si>
    <t>P552072</t>
  </si>
  <si>
    <t>P551753-FILTRO HIDRAULICO</t>
  </si>
  <si>
    <t>P551753</t>
  </si>
  <si>
    <t>P551432-FILTRO SEPARADOR DE AGUA</t>
  </si>
  <si>
    <t>P551432</t>
  </si>
  <si>
    <t>P551042-FILTRO DE ACEITE</t>
  </si>
  <si>
    <t>P551042</t>
  </si>
  <si>
    <t>P550577-FILTRO HIDRAULICO</t>
  </si>
  <si>
    <t>P550577</t>
  </si>
  <si>
    <t>P533723-FILTRO DE AIRE SEGURIDAD</t>
  </si>
  <si>
    <t>P533723</t>
  </si>
  <si>
    <t>P502392-FILTRO DE COMBUSTIBLE</t>
  </si>
  <si>
    <t>P502392</t>
  </si>
  <si>
    <t>P181008-FILTRO DE AIRE</t>
  </si>
  <si>
    <t>P181008</t>
  </si>
  <si>
    <t>P170480-FILTRO HIDRAULICO</t>
  </si>
  <si>
    <t>P170480</t>
  </si>
  <si>
    <t>P170309-FILTRO HIDRAULICO</t>
  </si>
  <si>
    <t>P170309</t>
  </si>
  <si>
    <t>P136258-FILTRO DE AIRE</t>
  </si>
  <si>
    <t>P136258</t>
  </si>
  <si>
    <t>P134354-FILTRO DE AIRE</t>
  </si>
  <si>
    <t>P134354</t>
  </si>
  <si>
    <t>P134353-FILTRO DE AIRE PRIMARIO</t>
  </si>
  <si>
    <t>P134353</t>
  </si>
  <si>
    <t>812138- Akron Motorcycle 4T Synthetic SAE 15W-50</t>
  </si>
  <si>
    <t>812138</t>
  </si>
  <si>
    <t>812116- Akron Universal ATF</t>
  </si>
  <si>
    <t>812116</t>
  </si>
  <si>
    <t>54751- Tecnol C-100*T208</t>
  </si>
  <si>
    <t>54751</t>
  </si>
  <si>
    <t>54133- MXL- CF-4 SAE 20W50</t>
  </si>
  <si>
    <t>54133</t>
  </si>
  <si>
    <t>53135- Trans TO-4 SAE 50</t>
  </si>
  <si>
    <t>53135</t>
  </si>
  <si>
    <t>33179- Premium API SL SAE 20W-50</t>
  </si>
  <si>
    <t>33179</t>
  </si>
  <si>
    <t>331432- Diesel Syn CJ-4 SAE 5W-40</t>
  </si>
  <si>
    <t>331432</t>
  </si>
  <si>
    <t>311377- Akron Vektor Refcom PE68</t>
  </si>
  <si>
    <t>311377</t>
  </si>
  <si>
    <t>311362- Akron Vektor S-Com P  ISO 68</t>
  </si>
  <si>
    <t>311362</t>
  </si>
  <si>
    <t>30651- MX- Aceite de Compresor de aire SAE 40</t>
  </si>
  <si>
    <t>30651</t>
  </si>
  <si>
    <t>30650- Compresoras Aire SAE 30</t>
  </si>
  <si>
    <t>30650</t>
  </si>
  <si>
    <t>Utilidad por código de producto Concentrado
Del 01/07/2023 al 31/07/2023</t>
  </si>
  <si>
    <t>AXPSAFL400-SUPER AFLOJATODO</t>
  </si>
  <si>
    <t>AXPSAFL400</t>
  </si>
  <si>
    <t>301472-CH-4 SAE 20W-50</t>
  </si>
  <si>
    <t>301467-CH-4 SUPER 40 SAE 15W-40</t>
  </si>
  <si>
    <t>301467</t>
  </si>
  <si>
    <t>39-EXHIBIDOR E.S. BANDERA BLANCA</t>
  </si>
  <si>
    <t>39</t>
  </si>
  <si>
    <t>70967- MXL- GRASA MULTILITIO MOLLY 2</t>
  </si>
  <si>
    <t>70967</t>
  </si>
  <si>
    <t xml:space="preserve">70930- MXL- Grasa Chassis Plus </t>
  </si>
  <si>
    <t>70930</t>
  </si>
  <si>
    <t>REFACTURAS</t>
  </si>
  <si>
    <t>20/07/2023</t>
  </si>
  <si>
    <t>Factura 51222</t>
  </si>
  <si>
    <t>06/07/2023</t>
  </si>
  <si>
    <t>Factura 50834</t>
  </si>
  <si>
    <t xml:space="preserve"> JULIO 2022</t>
  </si>
  <si>
    <t>F 9079402525 - TBC DE MÉXICO</t>
  </si>
  <si>
    <t>F.15200,15201 - ISAACK BUECKERT GUENTHER</t>
  </si>
  <si>
    <t>F.22477-J-YVCE - TECNOLLANTAS</t>
  </si>
  <si>
    <t>F. 85253247 - PAGO RBB SIMPLE PM NEG</t>
  </si>
  <si>
    <t>F.15147,15197,15202,15203,15204 - EFECTIVO</t>
  </si>
  <si>
    <t>PREPAGO - E.S.G.E.S. (MONEDERO)</t>
  </si>
  <si>
    <t>F.15028 - AVALOS CRUZ NICOLAS</t>
  </si>
  <si>
    <t>F. DISPER NOM - DISPERSION NOM DANIEL HOIL (PAGO DOMINIO MINIS)</t>
  </si>
  <si>
    <t>F.15074 - ANASTACIO SALAZAR HERNANDEZ</t>
  </si>
  <si>
    <t>FACT VRS - MEXICANA DE LUBRICANTES</t>
  </si>
  <si>
    <t>F.1969360,1970170,1970568,1970651,1970652,1970653,1970654,1971008,1971041,1971191,1971326,1971362,1971384,1971499,1971633,1971634,1971635,1972107,1972390,1972391,1972392,1972688,1972736,1972737 - DONALDSON S.A. C.V.</t>
  </si>
  <si>
    <t>F.14752 - MANUEL DE ATOCHA VARGUEZ LARA</t>
  </si>
  <si>
    <t>FV-A-23-00107 - RODICAR HIDRAULICA DE MÉXICO</t>
  </si>
  <si>
    <t xml:space="preserve">F.15046 - PRODUCTORES DE LOS CHENES </t>
  </si>
  <si>
    <t>F.901 - ALMED PRODUCTOS PLASTICOS</t>
  </si>
  <si>
    <t xml:space="preserve">F.15018, 15027 - AGROSERVICIOS LA TRINIDAD </t>
  </si>
  <si>
    <t>F. IMP S / NOM. JUNIO - SECRETARIA DE ADMINISTRACION Y FINANZAS</t>
  </si>
  <si>
    <t xml:space="preserve">F.14888 - LAS PALMAS DE HOPELCHEN </t>
  </si>
  <si>
    <t>F.847 - JUAN MARTIN AZARCOYA KUK (ANTICIPO SPRINTER)</t>
  </si>
  <si>
    <t xml:space="preserve">F.15020, 15011 - EL VALLE DEL TEMPORAL </t>
  </si>
  <si>
    <t>F.802 - EDGAR IGNACIO POOT MAYOR</t>
  </si>
  <si>
    <t>F.15033 - ZACARIAS CHAN ROSA ISELA</t>
  </si>
  <si>
    <t>F.15015 - ARACELY SARAI PINTO VARGAS</t>
  </si>
  <si>
    <t>F.319 - CONSTRURIZANDO TUS IDEAS</t>
  </si>
  <si>
    <t>F.14930,14992,15071,15033,4866,14997,15024,15102,15095,14898,15036,15170 - EFECTIVO</t>
  </si>
  <si>
    <t>FSY-8588 - TECNOVENTAS S.A. DE C.V.</t>
  </si>
  <si>
    <t xml:space="preserve">F.15227 - JUAN JOSE SALAZAR FERRER </t>
  </si>
  <si>
    <t>F. DISPER NOM - DISPERSION NOM 14/ JULIO/2023</t>
  </si>
  <si>
    <t>F.15129 - COMBUSTIBLES LUGO</t>
  </si>
  <si>
    <t>F. DISPER NOM. - DISPERSION DE NOM SAMUEL INTERIAN VIAJE CHETUMAL</t>
  </si>
  <si>
    <t>F.14362,14401,14402,14407,14408,14472,14473,14479,14480,14482,14483,14485,14486,14487,14488,14489,14494,14500,14501,14504,14505,14506,14507,14508,14525,14526,14529,14530,14531,14532,14533,14534,14536,14537,14546,14547,14548,14551,14552,14553,14554,14601,14605,14610,14611,14620,14626,14632,14635,14731,14735,14766,14768,14769,14770,14472,14473,14474,14475,48762 - E.S.G.E.S.</t>
  </si>
  <si>
    <t>F. DISPER NOM. - DISPERSION DE NOM DANIEL HOIL 14/07/2023</t>
  </si>
  <si>
    <t>F.15126 - ADMINISTRACION DE ESTACIONES DEL SURESTE</t>
  </si>
  <si>
    <t xml:space="preserve">F.15001 - MARIA DEL ROSARIO CAHUN CEN </t>
  </si>
  <si>
    <t>F.15241 - GRUPO DE ESPECIALISTAS TERRACEROS</t>
  </si>
  <si>
    <t>F. 909, 910 - ALMED PRODUCTOS PLASTICOS</t>
  </si>
  <si>
    <t>F.15309 - CONSORCIO ISLA MUJERES</t>
  </si>
  <si>
    <t>F. A2917 - MARJOS INGIENERIA</t>
  </si>
  <si>
    <t>F.15310,15268,15269,15266 - EFECTIVO</t>
  </si>
  <si>
    <t>F. A240 - HORACIO ARIEL DZUL CHIM</t>
  </si>
  <si>
    <t>F.14906 - ROGER ERIBERTO LOPEZ MAY</t>
  </si>
  <si>
    <t>F 14619 14651 - PEON DE REGIL VEGA Y ASOCIADOS</t>
  </si>
  <si>
    <t>F.15075 - AMANTINA UC PAREDES</t>
  </si>
  <si>
    <t>F.15313,14563 - EFECTIVO</t>
  </si>
  <si>
    <t>F. AAADF0E - REEMB DE GTO ISRAEL ARELLANO EN EFECTIVO</t>
  </si>
  <si>
    <t>F.50069 - MAXIMO SILVA BOJORQUEZ</t>
  </si>
  <si>
    <t>F. 2449, 2562, 2599, 2659 - LLANTRAC SAPI  DE C.V.</t>
  </si>
  <si>
    <t>F.15014 - ARACELY SARAI PINTO VARGAS</t>
  </si>
  <si>
    <t>F. A736 - LUIS VELA</t>
  </si>
  <si>
    <t>F.15326 - MANUEL CENTENO GONZALEZ</t>
  </si>
  <si>
    <t>F. MF 181545 - GRUPO TRES PENINSULARES S.A. DE C.V.</t>
  </si>
  <si>
    <t>F.15021,15175 - AGROSERVICIOS LA TRINIDAD</t>
  </si>
  <si>
    <t>F. A 96367 - EVANSUR S.A. DE C.V.</t>
  </si>
  <si>
    <t xml:space="preserve">F.15025 - GUADALUPE FERNANDO URIBE SIERRA </t>
  </si>
  <si>
    <t>F. A 2208 - SELLADO PARA SU PROTECCION S.A. DE C.V.</t>
  </si>
  <si>
    <t>F.15076 - EFRAIN JESUS ROSADO RAMIREZ</t>
  </si>
  <si>
    <t>F 0447 - CONSTRURIZANDO TUS IDEAS</t>
  </si>
  <si>
    <t>BONO DE MEMBRESIA</t>
  </si>
  <si>
    <t>F. DISPER NOM - DISPER NOM. HSBC  28/07/2023</t>
  </si>
  <si>
    <t>AJUSTE DE I.V.A.</t>
  </si>
  <si>
    <t>F. DISPER NOM. - DISPERSION DE NOM DANIEL HOIL 28/07/23</t>
  </si>
  <si>
    <t>F.1221797,1221805,1222261 - MEXICANA DE LUBRICANTES</t>
  </si>
  <si>
    <t>F.14765 - HIELO Y CONGELACION DE CHAMPOTON</t>
  </si>
  <si>
    <t>F.1978467,1978626,1978627,1978761,1979037,1979041 - DONALDSON S.A. DE C.V.</t>
  </si>
  <si>
    <t>F.15111 - GRUPO PATA DE JAGUAR DE CALAKMUL</t>
  </si>
  <si>
    <t>F. SPEI - TRANSFERENCIA ENTRE BANCOS HSBC - BANORTE</t>
  </si>
  <si>
    <t>F.14930,15071,15280,15077,15030,14996,15121,15033,15222,14752,15211,15036,15279 - EFECTIVO</t>
  </si>
  <si>
    <t>F. N.D. - 0033677,0033728,0033729,0033730,0033731,0033732,0033733,0033734,0033735,0033736,0033737,0033738,0033739,0033740,0033741,0033742,0033743,0033744,0033745,0033746,0033747,0033748,0033751,0033769 - MEXICANA DE LUBRICANTES</t>
  </si>
  <si>
    <t>F.14790 - COMBUSTIBLES LUGO</t>
  </si>
  <si>
    <t>F.14776,14777,14778,14783,14784,14786,14788,14789,14792,14793,14814,14815,14816,14817,14824,14825,14826,14827,48933 - E.S.G.E.S.</t>
  </si>
  <si>
    <t>S. FAC - SALVADOR OROZCO TAPIA</t>
  </si>
  <si>
    <t>F.14785 - ADMINISTRACION DE ESTACIONES DEL SURESTE</t>
  </si>
  <si>
    <t>PREPAGO - E.S.G.E.S. COMBUSTIBLE</t>
  </si>
  <si>
    <t>F.15090 - CERVANTES PRIETO CESAR FERNANDO</t>
  </si>
  <si>
    <t>COM. MEMBRESIA SERVICIOS SIN LIMITES</t>
  </si>
  <si>
    <t>F.14964 - EDGAR GABRIEL FLORES GUTIERREZ</t>
  </si>
  <si>
    <t>IVA COM.</t>
  </si>
  <si>
    <t xml:space="preserve">F.15324 - MARICELA DZIB CAMAL </t>
  </si>
  <si>
    <t>F.15110 - GRUPO PATA DE JAGUAR DE CALAKMUL S.A. DE C.V.</t>
  </si>
  <si>
    <t>F.15225 - ADDA MARIA DZIB DZUL</t>
  </si>
  <si>
    <t>F.15224 - ADDA MARIA DZIB DZUL</t>
  </si>
  <si>
    <t>F.15364 - JOSE MEDINA</t>
  </si>
  <si>
    <t>F.15386 - KENDY BENJAMIN</t>
  </si>
  <si>
    <t>F.15114 - AG E IRRIGACION</t>
  </si>
  <si>
    <t>F.14929 - MAURO JOSE LUGO RAMIREZ</t>
  </si>
  <si>
    <t>F.15096 - ARACELY SARAI PINTO VARGAS</t>
  </si>
  <si>
    <t>F.15390,15392 - SERVICIOS INDUSTRIALES Y MARINO DE TABASCO</t>
  </si>
  <si>
    <t>F.15119 - YECENIA LEDER BARAHONA</t>
  </si>
  <si>
    <t>F.15460 - CONSTRUCCIONES OSPOVER</t>
  </si>
  <si>
    <t>F.15395 - CONSTRUCTORA COPILCO 300</t>
  </si>
  <si>
    <t xml:space="preserve">F.14478 - KATHARINA FRIESSEN FRIESSEN </t>
  </si>
  <si>
    <t xml:space="preserve">F.15177,15189 -AGROSERVICIOS LA TRINIDAD </t>
  </si>
  <si>
    <t>F.15071,15077,1509115278,15222,15281,15323,15036,15283,15223 - EFECTIVO</t>
  </si>
  <si>
    <t xml:space="preserve">F.15365,15366,15367,15368,15369,15370,15384 - MARTIN DOMINGUEZ MARTINEZ </t>
  </si>
  <si>
    <t>F.15171 - LUIS ENRIQUE ZACARIAS SOLIS</t>
  </si>
  <si>
    <t xml:space="preserve">F.15393 - MARIA DEL REFUGIO PRIETO HERNANDEZ </t>
  </si>
  <si>
    <t>F.15196 - REPRESENTACIONES ALDO DE CAMPECHE S.A. DE C.V.</t>
  </si>
  <si>
    <t xml:space="preserve">F.15198 - JOSE ANTONIO ESTRELLA CHUC </t>
  </si>
  <si>
    <t xml:space="preserve">F.15396 - MARTHA ALICIA HERRERA MENDEZ </t>
  </si>
  <si>
    <t>F.15371 - DERIVADOS DE MADERAS TROPICALES ALMORE S.A. DE C.V.</t>
  </si>
  <si>
    <t>F.15385 - GRUPO DE ESPECIALISTAS TERRACEROS</t>
  </si>
  <si>
    <t>F.15421 - LIN FUHUA</t>
  </si>
  <si>
    <t xml:space="preserve">F.15138 - GUADALUPE FERNANDO URIBE SIERRA </t>
  </si>
  <si>
    <t>F.15182 - CERVANTES PRIETO CESAR FERNANDO</t>
  </si>
  <si>
    <t>F.48941 - LUBRICANTES COSTA MAYA</t>
  </si>
  <si>
    <t>F.48951 - E.S.G.E.S.</t>
  </si>
  <si>
    <t>F.48930 - E.S.G.E.S.</t>
  </si>
  <si>
    <t>F.14834,14835,14850,14851,14852,14855,14856,14857,14858,14859,14860,14861,14875,14883,14884,14885,14886,14887,14890,14891,14908,14909,14910,14911,14912,14913,14914,14917,14719,48934,48940,48939,48946,48961,49443 - E.S.G.E.S.</t>
  </si>
  <si>
    <t>F.15436,15437 - SERVICIOS INDUSTRIALES Y MARINO DE TABASCO S.A. DE C.V.</t>
  </si>
  <si>
    <t>F.15120 - EDGAR GABRIEL FLORES GUTIERREZ</t>
  </si>
  <si>
    <t>F.15218 - MAYRA ESTHER DE LA CRUZ REYES</t>
  </si>
  <si>
    <t>F.15438,15411,15440 - EFECTIVO</t>
  </si>
  <si>
    <t>F.15441 - CONSTRUCTORA COPILCO 300</t>
  </si>
  <si>
    <t xml:space="preserve">F.15400 - WILLY MARTIN AVILA US </t>
  </si>
  <si>
    <t xml:space="preserve">F.15409 - CARLA PECH NEGRETE </t>
  </si>
  <si>
    <t xml:space="preserve">F.14986 - DOROTEO ORLANDO BARRADAS FLORES </t>
  </si>
  <si>
    <t xml:space="preserve">F.15208,15387 - AGROSERVICIOS LA TRINIDAD </t>
  </si>
  <si>
    <t xml:space="preserve">F.14546 - PRODUCTORES DE LOS CHENES </t>
  </si>
  <si>
    <t xml:space="preserve">F.15359 - JUAN PABLO FLORES SULUB </t>
  </si>
  <si>
    <t xml:space="preserve">F.15047 - PRODUCTORES DE LOS CHENES </t>
  </si>
  <si>
    <t xml:space="preserve">F.15404 - JACOB BERGEN HIERBET </t>
  </si>
  <si>
    <t xml:space="preserve">F.15402 - RAFAEL RAMIREZ ROSADO </t>
  </si>
  <si>
    <t xml:space="preserve">F.15401 - RAFAEL RAMIREZ ROSADO </t>
  </si>
  <si>
    <t xml:space="preserve">F.15410 - WILBERT GOODOY GARCIA </t>
  </si>
  <si>
    <t>F.15439,15446,15447,15448 - EFECTIVO</t>
  </si>
  <si>
    <t xml:space="preserve">F.15219 - MARIA DEL CARMEN MAY CHI </t>
  </si>
  <si>
    <t>F.15287,15187,15280,15091,15030,15210,15034,15035,15144,15145,15146,15278,15170,15380 - EFECTIVO</t>
  </si>
  <si>
    <t>F.15453,15416 - EFECTIVO</t>
  </si>
  <si>
    <t>F.15212,152113,15214 - ASOCIADOS Y SUCESORES MOYCRUZ</t>
  </si>
  <si>
    <t>F.14950,14951,14955,14956,14959,14960,1490,14971,14972,14973,14975,14976,14977,14978,14979,14980,14981,15037,15038,15041,15044,49448,49441,49611 - E.S.G.E.S.</t>
  </si>
  <si>
    <t>F.49440 - LUBRICANTES COSTA MAYA</t>
  </si>
  <si>
    <t>F.14953,14954 - ADMINISTRACION DE ESTACIONES DEL SURESTE</t>
  </si>
  <si>
    <t>F.15467 - GRUPO DE ESPECIALISTAS TERRACEROS</t>
  </si>
  <si>
    <t>F.15081,15082 - AVALOS CRUZ NICOLAS</t>
  </si>
  <si>
    <t xml:space="preserve">F.15455 - GRACIELA CANUL CHAN </t>
  </si>
  <si>
    <t xml:space="preserve">F.15445 - JUAN PABLO FLORES SULUB </t>
  </si>
  <si>
    <t xml:space="preserve">F.15403 - CEYDI NAYELI CAAMAL </t>
  </si>
  <si>
    <t xml:space="preserve">F.15458 - BEATRIZ ADRIANA PEREZ FUENTES </t>
  </si>
  <si>
    <t>F.15469 - FRANZ NEUDORF BLATZ</t>
  </si>
  <si>
    <t>F.15420,15453,15454 - EFECTIVO</t>
  </si>
  <si>
    <t>F.15435,15408 - AGROSERVICIOS LA TRINIDAD</t>
  </si>
  <si>
    <t>F.15457 - LUIS HERNANDEZ ORTIZ</t>
  </si>
  <si>
    <t>F.15456 - WILLY MARTIN AVILA US</t>
  </si>
  <si>
    <t>F.15181 - ARACELY SARAI PINTO VARGAS</t>
  </si>
  <si>
    <t>F 50786 TRIMMSA</t>
  </si>
  <si>
    <t>F 51637 EMPAQUES MAYAN</t>
  </si>
  <si>
    <t>F 50539 FERNANDO AVILA AYALA</t>
  </si>
  <si>
    <t>F 50108 50409 50634 LEMOM</t>
  </si>
  <si>
    <t>HERLINDA EVELIN CASTILLO CASTILLO</t>
  </si>
  <si>
    <t>F 50721 PROMOTORA MEXICANA DE VEHICULOS</t>
  </si>
  <si>
    <t>F 50762 ASFALOS Y EMULSIONES PENINSULARES</t>
  </si>
  <si>
    <t>F 51103 51104 COCOPESA DEL CARIBE</t>
  </si>
  <si>
    <t>F 49058 IES CONCRETOS</t>
  </si>
  <si>
    <t>F 50785 TRIMMSA</t>
  </si>
  <si>
    <t>F 49341 49344 49532 50457 50599 50782 TERRASUR</t>
  </si>
  <si>
    <t>F 51172 PRODUCTOS DE CONCRETO PENINSULARES</t>
  </si>
  <si>
    <t>F 50809 50810 50812 50813 PERFORACIONES PENINSULARES ESPECIALIZADAS</t>
  </si>
  <si>
    <t>F 50520 50680 50696 51001 RAUL ROBERTO PECH FIGUEROA</t>
  </si>
  <si>
    <t>F 51270 ANDYMAQ</t>
  </si>
  <si>
    <t>F 51140 51141 COMERCIALIZADORA DE COMBUSTIBLES DIRAC</t>
  </si>
  <si>
    <t>F 51628 MIGUEL ANGEL KUK CETINA</t>
  </si>
  <si>
    <t>F 50799 50800 COCOPESA DEL CARIBE</t>
  </si>
  <si>
    <t>F 50477 SUNLIFT</t>
  </si>
  <si>
    <t>F 50572 CONSTRUCTORA RIVAL</t>
  </si>
  <si>
    <t>F 50613 CAMIONES Y AUTOBUSES PENINSULAR</t>
  </si>
  <si>
    <t>F 50708 MONICA GUADALUPE UICAB VIZCARRA</t>
  </si>
  <si>
    <t>F 50724 MIGUEL ANGEL KUK CETINA</t>
  </si>
  <si>
    <t xml:space="preserve">F 50702 HERMENEGILDO SANTIAGO NAH </t>
  </si>
  <si>
    <t>F 50602 MENA IMPORTACIONES</t>
  </si>
  <si>
    <t>F 50382 COCOPESA DEL CARIBE</t>
  </si>
  <si>
    <t>F 50958 RODRIGO SOLIS RODRIGUEZ</t>
  </si>
  <si>
    <t>F 49471 NOE MIS RAMIREZ</t>
  </si>
  <si>
    <t>F 51556 SARA EUGENIA LEYERO GARCIA</t>
  </si>
  <si>
    <t>DEP EFECTIVO</t>
  </si>
  <si>
    <t>F 50222 MARIO JAVIER ACOSTA ROCHA</t>
  </si>
  <si>
    <t>F 50070 MARIO JAVIER ACOSTA ROCHA</t>
  </si>
  <si>
    <t>F 50286 VERONICA DEL ROSARIO HERNANDEZ NUÑEZ</t>
  </si>
  <si>
    <t>F 50514 RAMON EUDALDO CORTAZAR LARA</t>
  </si>
  <si>
    <t>F 51600 COMERCIALIZADORA EL SURCO</t>
  </si>
  <si>
    <t>F 50673 MIGUEL ANGEL KUK CETINA</t>
  </si>
  <si>
    <t>F 50954 51004 51008 51096 SERGIO BALDERAS OSORIO</t>
  </si>
  <si>
    <t>F 49672 50623 50646 50676 50746 50771 51032 51071 51274 51490 51491 ATA INTERNATIONAL</t>
  </si>
  <si>
    <t xml:space="preserve">F 50630 TIENDAS DE AUTOSERVICIO FERRETEROS DE LA PENINSULA </t>
  </si>
  <si>
    <t>F 50601 TIENDAS DE AUTOSERVICIO FERRETEROS DE LA PENINSULA</t>
  </si>
  <si>
    <t>F 50722 TIENDAS DE AUTOSERVICIO FERRETEROS DE LA PENINSULA</t>
  </si>
  <si>
    <t>F 50700 TIENDAS DE AUTOSERVICIO FERRETEROS DE LA PENINSULA</t>
  </si>
  <si>
    <t>F 50699 TIENDAS DE AUTOSERVICIO FERRETEROS DE LA PENINSULA</t>
  </si>
  <si>
    <t>F 50698 TIENDAS DE AUTOSERVICIO FERRETEROS DE LA PENINSULA</t>
  </si>
  <si>
    <t>F 50697 TIENDAS DE AUTOSERVICIO FERRETEROS DE LA PENINSULA</t>
  </si>
  <si>
    <t>F 51223 CRISTINA DEL ROSARIO MOO HUCHIN</t>
  </si>
  <si>
    <t>F 50459 TRANSPORTACION CARRETERA</t>
  </si>
  <si>
    <t>F 50547 EXPRESO PENINSLAR</t>
  </si>
  <si>
    <t>F 48880 49533 PROYINGSA</t>
  </si>
  <si>
    <t>F 49693 49694 TRITURADOS Y CONCRETOS TICOPO</t>
  </si>
  <si>
    <t>F 50666</t>
  </si>
  <si>
    <t>F 50112 ESTACION DE SERVICIO TEMOZON NORTE</t>
  </si>
  <si>
    <t>F 50631 GRUAS DEL SURESTE</t>
  </si>
  <si>
    <t>F 50483 GORETTI DE JESUS PERERA CORREA</t>
  </si>
  <si>
    <t>F 45785 MAQUINARIA Y EQUIPOS RECREACIONALES DEL SURESTE</t>
  </si>
  <si>
    <t>F 50073 CRISTINA DEL ROSARIO MOO HUCHIN</t>
  </si>
  <si>
    <t xml:space="preserve">F 50555 50559 50790 MAXI CONSTRUCTORA </t>
  </si>
  <si>
    <t>F 50123 50127 50134 50192 50193 50194 50195 50213 MAYA FLUIDS</t>
  </si>
  <si>
    <t>DEP TARJETA</t>
  </si>
  <si>
    <t>ECISA CONSTRUCCIONES</t>
  </si>
  <si>
    <t>F 51466 DANTE JUAREZ RAMIREZ</t>
  </si>
  <si>
    <t>F 50369 JOSE ROBERTO DELGADO GALENO</t>
  </si>
  <si>
    <t>F 51555 INFRAESTRUCTURA Y SERVICIOS ESPECIALIZADOS COETO</t>
  </si>
  <si>
    <t>SISTEMAS DE ARQUITECTURA</t>
  </si>
  <si>
    <t>F 50734 SC PETROQUIMICA</t>
  </si>
  <si>
    <t>F 50733 SC PETROQUIMICA</t>
  </si>
  <si>
    <t>F 50736 CR PETROQUIMICA DE YUCATAN</t>
  </si>
  <si>
    <t>F 50743 CR PETROQUIMICA DE YUCATAN</t>
  </si>
  <si>
    <t>F 50741 PETROQUIMICA DE LA PENINSULA</t>
  </si>
  <si>
    <t>F 50747 PETROQUIMICA DE LA PENINSULA</t>
  </si>
  <si>
    <t>F 50740 RODCOM</t>
  </si>
  <si>
    <t>F 50744 RODCOM</t>
  </si>
  <si>
    <t>F 50691 FREDDY CHAGAL GONZALEZ</t>
  </si>
  <si>
    <t>F 50965 JOSE LUIS ESPADAS GONZALEZ</t>
  </si>
  <si>
    <t>F 50026 ESTACIONES DE SERVICIO DEL MAYAB</t>
  </si>
  <si>
    <t>F 49881 ESTACIONES DE SERVICIO DEL MAYAB</t>
  </si>
  <si>
    <t>F 50021 ESTACIONES DE SERVICIO DEL MAYAB</t>
  </si>
  <si>
    <t>F 49884 ESTACIONES DE SERVICIO DEL MAYAB</t>
  </si>
  <si>
    <t>F 50020 ESTACIONES DE SERVICIO DEL MAYAB</t>
  </si>
  <si>
    <t>F 49882 DAVID JOSE XACUR LUGO</t>
  </si>
  <si>
    <t>F 50018 NIDIA DEL ROSARIO DE FATIMA LUGO RICALDE</t>
  </si>
  <si>
    <t xml:space="preserve">F 50017 NIDIA DEL ROSARIO DE FATIMA LUGO RICALDE </t>
  </si>
  <si>
    <t>F 51428 PERFORACIONES CAMINOS Y MAQUINARIA DEL SURESTE</t>
  </si>
  <si>
    <t>F 50950 AUTOBUSES BRISAS</t>
  </si>
  <si>
    <t>F 50019 ESTACIONES DE SERVICIO DEL MAYAB</t>
  </si>
  <si>
    <t>F  50179 ESTACIONES DE SERVICIO DEL MAYAB</t>
  </si>
  <si>
    <t>F 51386 51388 SONIA PATRICIA MENA CAMELO</t>
  </si>
  <si>
    <t>F 51285 CARLOS RENAN RICALDE VALDES</t>
  </si>
  <si>
    <t xml:space="preserve">F 51636 PREFABRICADOS PRESUR </t>
  </si>
  <si>
    <t>F 50347 TALLERES ALIBAL DEL SURESTE</t>
  </si>
  <si>
    <t>F 50077 50129 50313 50672 ROMZA PAVIMENTACIONES</t>
  </si>
  <si>
    <t>F 51468 51469 51368 51366 51373 51369 51441 51474 51309 51311 51312 51313 51315 5131651317 51319 51320 51321 51306 51303 51309 51307 DEP EFECTIVO</t>
  </si>
  <si>
    <t>F 50261 50647 DEP EFECTIVI</t>
  </si>
  <si>
    <t>F 50261 49802 50647 49716 50082 DEP EFECTIVO</t>
  </si>
  <si>
    <t>F 49469 51278 50254 50261 DEP EFECTIVO</t>
  </si>
  <si>
    <t xml:space="preserve">F 49469 RUDY ARIEL POOT BALAM </t>
  </si>
  <si>
    <t>F 51329 SCHAFFIT MOISES FAISAL MONTALVO</t>
  </si>
  <si>
    <t xml:space="preserve">F 51133 PREFABRICADOS PRESUR </t>
  </si>
  <si>
    <t>F 50551 MIGUEL ANGEL KUK CETINA</t>
  </si>
  <si>
    <t xml:space="preserve"> F 50596 50524 50366 PRODCUTOS DE CONCRETO PENINSULARES
</t>
  </si>
  <si>
    <t>F 50371 50372 50373 50374 50375 DISTRIBUIDORA GARABANA DE COMBUSTIBLES Y LUBRICANTES</t>
  </si>
  <si>
    <t>F 51487 TUTTO MOTO</t>
  </si>
  <si>
    <t xml:space="preserve">F 51498 SHUBERT RAUL ARIAS BURGOS </t>
  </si>
  <si>
    <t>F 50120 50647 51284 50387 51338 51286 51336 51337 51362 51331 51333 51334 51346 50346 DEP EFECTIVO</t>
  </si>
  <si>
    <t>F 49565 SERVICIOS CARIBE</t>
  </si>
  <si>
    <t>F 51187 ESTACION RUTA MAYA II</t>
  </si>
  <si>
    <t>F 51188 ESTACION RUTA MAYA II</t>
  </si>
  <si>
    <t>F 50828 50828 CARBURANTES Y LUBRICANTES DE PROGRESO</t>
  </si>
  <si>
    <t>F 48914 48915 48991 CARBURANTS Y LUBRICANTES DE PROGRESO</t>
  </si>
  <si>
    <t>F 51493 INFRAESTRUCTURA Y SERVICIOS ESPECIALIZADOS COETO</t>
  </si>
  <si>
    <t>F 50283 50284 50285 VERONICA DEL ROSARIO HERNANDEZ NUÑEZ</t>
  </si>
  <si>
    <t>F 50550 50779 ANDYMAQ</t>
  </si>
  <si>
    <t>F 51442 51443 JORGE ENRIQUE ARAUJO VASQUEZ</t>
  </si>
  <si>
    <t>F 51222 MINIS 2000</t>
  </si>
  <si>
    <t>F 51070 PRETENSADOS MORELOS</t>
  </si>
  <si>
    <t>F 51480 MAQUINARIA Y EQUIPOS RECREACIONES DEL SURESTE</t>
  </si>
  <si>
    <t>F 50143 ENVASES UNIVERSALES DE MEXICO</t>
  </si>
  <si>
    <t>F 50256 ROQUE JACINTO PECH CIAU</t>
  </si>
  <si>
    <t>F 50248 50249 50508 DISTRIBUIDORA GARABANA DE COMBUSTIBLES Y LUBRICANTES</t>
  </si>
  <si>
    <t>F 50664 50686 PERFORACIONES PENINSULARES ESPECIALIZADAS</t>
  </si>
  <si>
    <t>F 50133 PODER FLUIDO</t>
  </si>
  <si>
    <t>F 49840 49841 49842 49940 49941 MATERIALES DE YUCATAN</t>
  </si>
  <si>
    <t>F 51039 MARIA TEREA DE JESUS CARDENAS ORTIZ</t>
  </si>
  <si>
    <t>F 51262 PERFORACIONES CAMINOS Y MAQUINARIA DEL SURESTE</t>
  </si>
  <si>
    <t>F 51586 DISTRIBUIDORA DE TUBOS Y ACEROS DEL SURESTE</t>
  </si>
  <si>
    <t>F 50600 MEZCLAZ Y EMULSIONES PROFESIONALES</t>
  </si>
  <si>
    <t>F 51448 RIVERA GARCIA FLORICELDA</t>
  </si>
  <si>
    <t>F 51327 ILIANA ECHAZARRATE VALENCIA</t>
  </si>
  <si>
    <t>F 51281 CHAY TAMAYO</t>
  </si>
  <si>
    <t>F 50258 50259 50306 50307 50308 ARMANDO AGUIRRE BARRADAS</t>
  </si>
  <si>
    <t>F 51364 JORGE ABRAHAM SELEM AGUILAR</t>
  </si>
  <si>
    <t>F 51100 51101 51102 AURORA CECILIA LOPEZ VARGEZ</t>
  </si>
  <si>
    <t>F 50266 MAGDALENO DZUL CAN</t>
  </si>
  <si>
    <t>F 50428 50593 IMPORTACIONES FERVORSA</t>
  </si>
  <si>
    <t>F 50254 RUBEN ALBERTO CARDEÑA VILLANUEVA</t>
  </si>
  <si>
    <t>F 50625 RAMON FALLA GOMEZ</t>
  </si>
  <si>
    <t>F 51424 SERVITRANSPORTES ERAGON</t>
  </si>
  <si>
    <t>F 51423 SERVITRANSPORTES DEL SURESTE</t>
  </si>
  <si>
    <t>F 51421 SERVITRANSPORTES DEL SURESTE</t>
  </si>
  <si>
    <t>F 51422 SERVITRANSPORTES DEL SURESTE</t>
  </si>
  <si>
    <t>F 50499 50500 50498 JOSE ROBERTO MACARI MOLINA</t>
  </si>
  <si>
    <t>F 50319 50336 50574 50583 ATA INTERNATIONAL</t>
  </si>
  <si>
    <t xml:space="preserve">F 50404 50403 MENA IMPORAICONES </t>
  </si>
  <si>
    <t>F 51243 51244 51245 MAYABTUN</t>
  </si>
  <si>
    <t>F 50471 JORGE ALBERTO TINAL DZIB</t>
  </si>
  <si>
    <t>F 51328 REFASO REFACCIONES Y ACCESORIOS SOA</t>
  </si>
  <si>
    <t>F 50576 50578 50579 50772 50773 MAQUINARIA Y SERVICIOS PROFESIONALES</t>
  </si>
  <si>
    <t xml:space="preserve">F 51137 CRISTINA DEL ROSARIO MOO HUCHIN </t>
  </si>
  <si>
    <t>F 50035 EISER JESUS BAEZA ARGAEZ</t>
  </si>
  <si>
    <t>F 48114 48992 48238 CARLOS FERRER MOHENO</t>
  </si>
  <si>
    <t>F 51120 PUBLICO EN GENRAL</t>
  </si>
  <si>
    <t>F 50605 CONSTRUCTORA GRUPO TAPACHULA</t>
  </si>
  <si>
    <t>F 51218 JORGE EDUARDO CHAY TAMAYO</t>
  </si>
  <si>
    <t>F 51276 CONSTRUCCIONES Y MATERIALES RAMIREZ</t>
  </si>
  <si>
    <t>F 50340 YARIM ANTONIO GUTIERREZ LOPEZ</t>
  </si>
  <si>
    <t>F 51282 MEGALITA</t>
  </si>
  <si>
    <t>F 50398 50528 TANIA YOLANDA HERRERA DIAZ</t>
  </si>
  <si>
    <t>F 50701 GRUPO VAQUEIRO FERRETERO</t>
  </si>
  <si>
    <t xml:space="preserve">F 50509 ARTURO PEREZ GONZALEZ </t>
  </si>
  <si>
    <t>F 49704 GAMAQ RENTA MAQUINARIA</t>
  </si>
  <si>
    <t>F 50422 PREFABRICADOS PRESUR</t>
  </si>
  <si>
    <t>F  50826 AUTOSERVICIO YUCATAN</t>
  </si>
  <si>
    <t>F 50297 VERONICA ALEJANDRA PAZ TORRIJOS</t>
  </si>
  <si>
    <t>F 50833 INFRAESTRUCTURA Y EDIFICACION DEL SURESTE</t>
  </si>
  <si>
    <t>F 50911 MARIA TERESA DE JESUS CARDENAS ORTIZ</t>
  </si>
  <si>
    <t>F 49175 CORPORACION LA COMPLETA</t>
  </si>
  <si>
    <t>F 49905 CAMIONES Y AUTOBUSES PENINSULAR</t>
  </si>
  <si>
    <t xml:space="preserve">F 49744 49730 49731 49915 </t>
  </si>
  <si>
    <t>JORGE ISMAEL SOUZA CETINA</t>
  </si>
  <si>
    <t>F 49471 50151 51190 50068 50294 50890 51191 50882 50118 51225 50005 50008 51185 DEP EFECTIVO</t>
  </si>
  <si>
    <t xml:space="preserve">F 50047 TOMASA CORREA SANTANA </t>
  </si>
  <si>
    <t xml:space="preserve">F 48889 HA TECH </t>
  </si>
  <si>
    <t>F 51233 JOSE DE JESUS ALONZO MORALES</t>
  </si>
  <si>
    <t>F 50821 51208 MANUEL JESUS OXTE CABRERA</t>
  </si>
  <si>
    <t>F 50735 SC PETROQUIMICA</t>
  </si>
  <si>
    <t>F 50739 RODCOM</t>
  </si>
  <si>
    <t>F 50738 RODCOM</t>
  </si>
  <si>
    <t xml:space="preserve">F 50737 SC PETROQUIMICA </t>
  </si>
  <si>
    <t>F 50742 RODCOM</t>
  </si>
  <si>
    <t xml:space="preserve">F 50197 JOSE ROBERTO DELGADO GALENO </t>
  </si>
  <si>
    <t xml:space="preserve">F 50268 GRUPO BOXITO </t>
  </si>
  <si>
    <t>F 50808 50814 50872 PROMOTORA DE GASOLINERAS</t>
  </si>
  <si>
    <t>F 51200 DIESEL YUCALPETEN</t>
  </si>
  <si>
    <t>F 51198 51199 DIESEL YUCALPETEN</t>
  </si>
  <si>
    <t xml:space="preserve">F 50834 SERVICIO PAN AMERICANO DE PROTECCION </t>
  </si>
  <si>
    <t>F 50342 MIGUEL ANGEL KUK CETINA</t>
  </si>
  <si>
    <t>F 50348 MIGUEL ANGEL KUK CETINA</t>
  </si>
  <si>
    <t>F 51148 51184 50046 50545 50853 50414 50847 50480 50481 50484 49027 51196 50977 51021 51072 51147 51054 51073 51056 51057 51058 51114 51115 51107 51108 51065 51060 51067 51064 50959 51053 DEP EFECTIVO</t>
  </si>
  <si>
    <t>F 49866 50015 50160 50188 50282 50587 KYPCON INGENIEROS CIVILES</t>
  </si>
  <si>
    <t>F  SERVICOMBUSTIBLES DEL CARIBE</t>
  </si>
  <si>
    <t>F 49985 SERVICIOS DEL FRENTE UNICO DE TRABAJADOREES DEL VOLANTE DEL ESTDO DE YUCATAN</t>
  </si>
  <si>
    <t>F 49983 ESTACION DE SERVICIO PERIFERICO SUR</t>
  </si>
  <si>
    <t>F 50167 SERVICOMBUSTIBLES KANASIN</t>
  </si>
  <si>
    <t>F 50189 ESTACION DE SERVICIO SAN IDELFONSO</t>
  </si>
  <si>
    <t>F 49987 SERVICIOS TAC</t>
  </si>
  <si>
    <t xml:space="preserve">F 49988 DISTRIBUIDORA GARABANA DE COMBUSTIBLES Y LUBRICANTES </t>
  </si>
  <si>
    <t>F 50177 SERVICIOS TAC</t>
  </si>
  <si>
    <t>F 50173 ESTACION DE SERVICIO JACINTO CANEK</t>
  </si>
  <si>
    <t>F 50174 ESTACION DE SERVICI JACINTO CANEK</t>
  </si>
  <si>
    <t xml:space="preserve">F 50182 SERVICOMBUSTIBLES UMAN </t>
  </si>
  <si>
    <t>F 50175 ESTACION DE SERVICIO JACINTO CANEK</t>
  </si>
  <si>
    <t>F 50183 SERVICOMBUSTIBLES UMAN</t>
  </si>
  <si>
    <t>F 50181 SERVICOMBUSTIBÑES UMAN</t>
  </si>
  <si>
    <t>F 50792 TRASNSPORTES ENERGETICOS DIRAC</t>
  </si>
  <si>
    <t>F 50774 50775 50777 50946 50948 COMERCIALIZADORA DE COMBUSTIBLES DIRAC</t>
  </si>
  <si>
    <t>F 50111 JOSE CONCEPCION BAAS SANTOS</t>
  </si>
  <si>
    <t>F 49803 LEYDI AMADA LIZAMA SANTOYO</t>
  </si>
  <si>
    <t>F 49135 BICIMOTOS</t>
  </si>
  <si>
    <t>F 49926 MARIA TERESA PUCH NAH</t>
  </si>
  <si>
    <t>F 51211 GRUPO AGROPECUARIO GUARANI</t>
  </si>
  <si>
    <t>F 51207 COMERCIALIZADORA EL SURCO</t>
  </si>
  <si>
    <t>F 50517 50370 50155 50100 PRODUCTOS DE CONCRETO PENINSULARES</t>
  </si>
  <si>
    <t xml:space="preserve">FAC 50168,FAC 50169,FAC 50171,FAC 50172,FAC 50191 CARBURANTES DE YUCATAN </t>
  </si>
  <si>
    <t>F 50157 CARBURANTES DE YUCATAN</t>
  </si>
  <si>
    <t>F 50223 JR ENVASES Y PLASTICOS DEL SURESTE</t>
  </si>
  <si>
    <t>F 51197 FERRETERIA EL PORTEÑO</t>
  </si>
  <si>
    <t>F 51004 SRGIO BALDERAS OSORIO</t>
  </si>
  <si>
    <t xml:space="preserve">F 51171 51174 51177 51179 51181 DEP TARJETA </t>
  </si>
  <si>
    <t>F 46524 RRRRG CONSTRUCTURA</t>
  </si>
  <si>
    <t>F 50677 JOSE LUIS ESPADAS GONZALEZ</t>
  </si>
  <si>
    <t>F 51180 INFRAESTRUCTURA Y SERVICIOS ESPECIALIZADOS</t>
  </si>
  <si>
    <t>F 51178 RAXID ANTONIO SANDOVAL AUAIS</t>
  </si>
  <si>
    <t>F 50304 GAMAQ MAQUINARIA</t>
  </si>
  <si>
    <t>F 50491 50492 PERFORACIONES PENINSULARES ESPECIALIZADAS</t>
  </si>
  <si>
    <t>F 50993 51000 50447 50445 50439 50975 50989 51127 DEP EFECTIVO</t>
  </si>
  <si>
    <t>F 48091 MOTORIDE</t>
  </si>
  <si>
    <t>F 51136 PERFORACIONES, CAMINOS Y MAQUINARIA DEL SURESTE</t>
  </si>
  <si>
    <t>F 51075 ENLACES TURISTICOS TETIZ</t>
  </si>
  <si>
    <t xml:space="preserve">F 50203 50205 50209 2010 MULTISERVICIOS PLAYA DEL CARMEN </t>
  </si>
  <si>
    <t>F 50290 50291 50292 50293 MULTISERVICIO PENINSULAR</t>
  </si>
  <si>
    <t>F 50204 50206 50207 50208 MULTISERVICIOS PLAYA DEL CARMEN</t>
  </si>
  <si>
    <t>F 50472 DALIA VERONICA CHUC UC</t>
  </si>
  <si>
    <t>F 49692 RAMON EUDALDO CORTAZAR LARA</t>
  </si>
  <si>
    <t>F 49707 50196 JOSE MANUEL CORTAZAR LARA</t>
  </si>
  <si>
    <t>F 48439 GEOVANI LEONEL TUN HOIL</t>
  </si>
  <si>
    <t>F 51146 EDSON GONZALEZ CORRALES</t>
  </si>
  <si>
    <t>F 50404 DESARROLLOS INMOBILIARIOS BARCAM</t>
  </si>
  <si>
    <t>F 50610 SURTIDORA DE COMPONENTES DIESEL</t>
  </si>
  <si>
    <t>F 50530 VICENTE MARTIN CHAN CUA</t>
  </si>
  <si>
    <t>F 49765 CONSTRUCTORA RIVAL</t>
  </si>
  <si>
    <t>F 50247 VERONICA DEL ROSARIO HERNANDEZ NUÑEZ</t>
  </si>
  <si>
    <t>F 50561 JACOBO REMPEL MARTENS</t>
  </si>
  <si>
    <t>F 51163 EMPAQUES MAYAN</t>
  </si>
  <si>
    <t>F 51158 TECON CONCRETOS</t>
  </si>
  <si>
    <t>F 5112 JORGE ABRAHAM SELEM  AGUILAR</t>
  </si>
  <si>
    <t>F 50678 50679 50803 SERGIO BALDERAS OSORIO</t>
  </si>
  <si>
    <t>F 50960 JUAN CARLOS HERRERA MARTINEZ</t>
  </si>
  <si>
    <t>F 50016 49844 FERNANDO AVILA YALA</t>
  </si>
  <si>
    <t>F 49790 SONIA ADAD CRUZ</t>
  </si>
  <si>
    <t>F 47102 TECON CONCRETOS</t>
  </si>
  <si>
    <t>F 51124 ZELMA KOOLER</t>
  </si>
  <si>
    <t xml:space="preserve">F 44930 51026 51026 50967 48910 50879 50979 51081 51054 51105 51094 DEP EFECTIVO </t>
  </si>
  <si>
    <t>F 50921 OPERADORA POLLO BRUJO</t>
  </si>
  <si>
    <t>F 51123 LUIS DANIEL PEREGRINO ZUÑIGA</t>
  </si>
  <si>
    <t>F 50295 COORPORATIVO GL</t>
  </si>
  <si>
    <t xml:space="preserve">F 51328 REFASO </t>
  </si>
  <si>
    <t>F 51119 JORGE EDUARDO CHAY TAMAYO</t>
  </si>
  <si>
    <t>F 51598 EDUCE SOCIEDAD COOPERATIVA DE RL</t>
  </si>
  <si>
    <t>F 51131 INGENIERIA INDUSTRIAL MAGE</t>
  </si>
  <si>
    <t>F 50099 JR ENVASES Y PLASTICOS</t>
  </si>
  <si>
    <t>F 51099 REFASO REFACCIONES Y ACEESORIOS SOSA</t>
  </si>
  <si>
    <t>F 49867 FLOR MARIA PECH BACELIS</t>
  </si>
  <si>
    <t>F 50131 50132 DISTRIBUIDORA GARABANA DE COMBUSTIBLES Y LUBRICANTES</t>
  </si>
  <si>
    <t>F 49642 MAYA FLUIDS</t>
  </si>
  <si>
    <t xml:space="preserve">F 50140 TANIA MELISA PACHECO </t>
  </si>
  <si>
    <t>F 50198 JOSE ROBERTO DELGADO GALENO</t>
  </si>
  <si>
    <t>F 51049 TERRAMAR TRANSPORTES</t>
  </si>
  <si>
    <t>F 51045 TERRAMAR TRANSPORTES</t>
  </si>
  <si>
    <t>F 51044 TERRAMAR TRANSPORTES</t>
  </si>
  <si>
    <t xml:space="preserve">F 50341 TEELS </t>
  </si>
  <si>
    <t>F 51126 SERVICIO SAN JOSE KUCHE</t>
  </si>
  <si>
    <t xml:space="preserve">F 51130 SERVITRANSPORTES ERAGON </t>
  </si>
  <si>
    <t>F 51125 SERVICIO SAN JOSE KUCHE</t>
  </si>
  <si>
    <t xml:space="preserve">F 49471 50935 50927 50988 50929 50918 5092550485 49843 50939 48692 51018 51087 51048 50970 49716 50264 4986249808 51031 49027 50985 50984 51050 50982 50981 50973 50971 51055 50438 51061 51019 50987 50986 </t>
  </si>
  <si>
    <t>F 50011 COSTAPURA</t>
  </si>
  <si>
    <t>F 49683 49658 FROZAR</t>
  </si>
  <si>
    <t>F 50211 MIGUEL ANGEL KUK CETINA</t>
  </si>
  <si>
    <t xml:space="preserve">F 50158 MIGUEL ANGEL KUK CETINA </t>
  </si>
  <si>
    <t>F 50200 DESARROLLOS INMOBILIARIOS BARCAM</t>
  </si>
  <si>
    <t>F 49487 NOEMI BEATRIZ MONTERO CUEVAS</t>
  </si>
  <si>
    <t>F 51031 ALBERTO AGUILAR MIRANDA</t>
  </si>
  <si>
    <t>F 50238 50239 PERFORACIONES PENINSULARES ESPECIALIZADAS</t>
  </si>
  <si>
    <t>F 50212 ARTURO PEREZ GONZALEZ</t>
  </si>
  <si>
    <t>F 50678 SERGIO BALDERAS OSOSRIO</t>
  </si>
  <si>
    <t>F 51098 DISTRIBUIDORA DE TUBOS Y ACEROS DEL SURESTE</t>
  </si>
  <si>
    <t xml:space="preserve">F 51095 MEGALITA </t>
  </si>
  <si>
    <t>F 49776 JASPER AROGNO JUAREZ ARAUJO</t>
  </si>
  <si>
    <t>F 51088 51089 WITON</t>
  </si>
  <si>
    <t>F 49776 JUAREZ ARAUJO JASPER AROGNO</t>
  </si>
  <si>
    <t>F 50148 BALAM IUIT JOSE GONZALO</t>
  </si>
  <si>
    <t>F 50145 MIGUEL ANGEL KUK CETINA</t>
  </si>
  <si>
    <t xml:space="preserve">F 50119 MIGUEL ANGEL KUK CETINA </t>
  </si>
  <si>
    <t>F 50117 MIGUEL ANGEL KUK CETINA</t>
  </si>
  <si>
    <t>F 51017 JOSE SEBASTIAN YAM PECH</t>
  </si>
  <si>
    <t>F 51029 MRT IMPORTADORA DE MAQUINARIA</t>
  </si>
  <si>
    <t>F 49720 50080 PROVEEDORA DEL PANADERO</t>
  </si>
  <si>
    <t>F 49578 MEXICANA DE LUBRICANTES</t>
  </si>
  <si>
    <t>F 48619 48766 48767 49438 49604 49605 ENLACES TURIRSTICOS TETIZ</t>
  </si>
  <si>
    <t>F 49078 49211 49419 49518 50048 50097 50229 50305 50384 50487 50566 50577 50675 50675  50840 MINIS 2000</t>
  </si>
  <si>
    <t xml:space="preserve">F 49556 DISTRIBUIDORA GARABANA DE COMBUSTIBLES Y LUBRICANTES </t>
  </si>
  <si>
    <t>S/F PAGO FREELEX PATRICIA SALAZAR TRACONIS</t>
  </si>
  <si>
    <t>F 50090 MIGUEL ANGEL KUK CETINA</t>
  </si>
  <si>
    <t>F 51043 COMERCIALIZADORA EL SURCO</t>
  </si>
  <si>
    <t xml:space="preserve">F 50237 JUAN SELEM BERRON </t>
  </si>
  <si>
    <t>F 49939 50062 50165 CONCRETERA DEL SURESTE</t>
  </si>
  <si>
    <t>F 50141 50095 PRODUCTOS DE CONCRETO PENINSULARES</t>
  </si>
  <si>
    <t xml:space="preserve"> F 50201 50096 PRODUCTOS DE CONCRETO PENINSULARES</t>
  </si>
  <si>
    <t>F 51042 SERVITRANSPORTES DEL SURESTE</t>
  </si>
  <si>
    <t>F 50474 CONSTRUCCIONES Y EDIFICACIONES TECNICAS</t>
  </si>
  <si>
    <t>F 51038 51161 EDEKSA</t>
  </si>
  <si>
    <t>F 49233 50120 50345 50940 50941 50962 51009 50881 50880 50886 50889 50883 50887 DEP EFECTIVO</t>
  </si>
  <si>
    <t>F 49357 49358 50267 49353 49354 49725 50859 50871 49471 DEP EFECTIVO</t>
  </si>
  <si>
    <t>F 40019 LR TRITURADOS</t>
  </si>
  <si>
    <t>F 50043 TOMASA CORREA SANTANA</t>
  </si>
  <si>
    <t>F 50036 TOMASA CORREA SANTANA</t>
  </si>
  <si>
    <t>F 50044 TOMASA CORREA SANTANA</t>
  </si>
  <si>
    <t xml:space="preserve">F 51010 RODRIGO PAYAN FRIAS </t>
  </si>
  <si>
    <t>F 49233 50120 50345 50940 50941 DEP EFECTIVO</t>
  </si>
  <si>
    <t>F 49979 CARBURANTES DE YUCATAN</t>
  </si>
  <si>
    <t>F 48300 CARBURANTES DE YUCATAN</t>
  </si>
  <si>
    <t>F 49967 MENA IMPORTACIONES</t>
  </si>
  <si>
    <t>COMISION MEMBRESIA PAQUETE T2</t>
  </si>
  <si>
    <t>F 48439 TUN HOIL GEOVANI</t>
  </si>
  <si>
    <t>F 11269 11270 PROYECTOS INMOBILIARIOS DE LA PENINSULA</t>
  </si>
  <si>
    <t>F 49051 DISTRIBUIDORA GARABANA DE COMBUSTIBLES Y LUBRICANTES</t>
  </si>
  <si>
    <t>F 51007 TECON CONCRETOS</t>
  </si>
  <si>
    <t xml:space="preserve">F 61 61 63 COMERCIALIZADORA DE COMBUSTIBLES DIRAC </t>
  </si>
  <si>
    <t>F 51006 TECON CONCRETOS</t>
  </si>
  <si>
    <t>TRANSFERENCIA ENTRE BANCOS SANTANDER - BANREGIO</t>
  </si>
  <si>
    <t>F 51005 CONSTRUCCIONES Y MATERIALES RAMIREZ</t>
  </si>
  <si>
    <t>F 50923 JOSUE EFREN CIME CHAN</t>
  </si>
  <si>
    <t>F 51003 INFRAESTRUCTURA Y SERVICIOS ESPECIALIZADOS COETO</t>
  </si>
  <si>
    <t>DISPERSION NOMINA (ANTICIPO DE VIATICOS ANTONIO UC)</t>
  </si>
  <si>
    <t>F 50489 SERGIO BALDERAS OSORIO</t>
  </si>
  <si>
    <t>F 50488 SERGIO BALDERAS OSORIO</t>
  </si>
  <si>
    <t>F 50486 SERGIO BALDERAS OSORIO</t>
  </si>
  <si>
    <t>COMISION POR DEPOSITO REFERENCIADO</t>
  </si>
  <si>
    <t>F 50262 SERGIO BALDERAS OSORIO</t>
  </si>
  <si>
    <t>F 50216 SERGIO BALDERAS OSORIO</t>
  </si>
  <si>
    <t>F 211430 COM MEGASUR</t>
  </si>
  <si>
    <t xml:space="preserve">F 50858 NIGER IRAN </t>
  </si>
  <si>
    <t>DISPERSION NOMINA (QUINCENA 2)</t>
  </si>
  <si>
    <t>F 13618 PAVIMENTACIONES Y CONSTRUCCIONES PENINSULARES</t>
  </si>
  <si>
    <t>DISPERSION NOMINA  (PRESTAMO ROGER VAZQUEZ)</t>
  </si>
  <si>
    <t>F 50955 50961  MAYABTUN CONSTRUCCIONES</t>
  </si>
  <si>
    <t>F 50014 MAXI CONSTRUCTORA HIDRAULICA Y MANTENIMIENTO INTEGRAL</t>
  </si>
  <si>
    <t>F 49978 CARBURANTES DE YUCATAN</t>
  </si>
  <si>
    <t>F FUY-1092 TECNOVENTAS</t>
  </si>
  <si>
    <t xml:space="preserve">FINANCIERA BEPENSA SA DE CV </t>
  </si>
  <si>
    <t>F 49963 49964 49965 49966 MULTISERVICIOS PLAYAS DEL CARMEN</t>
  </si>
  <si>
    <t>F 47891 49077 COMBUSTIBLES PUERTO MORELOS</t>
  </si>
  <si>
    <t>F 48334 49981 49982  SERVICIO DOGRE</t>
  </si>
  <si>
    <t>DISPERSION NOMINA (LIBERACION DE BONO ARMANDO GOMEZ)</t>
  </si>
  <si>
    <t>F 48537 MULTISERVICIOS PETROLIFEROS DE QUINTANA ROO</t>
  </si>
  <si>
    <t>F 48535 MULTISERVICIOS PETROLIFEROS DE QUINTANA ROO</t>
  </si>
  <si>
    <t>F 48532 48534 MULTISERVICIOS PETROLIFEROS DE QUINTANA ROO</t>
  </si>
  <si>
    <t>F 50154 GRUPO SILCA PENINSULAR</t>
  </si>
  <si>
    <t>F 50931 50942 DEP TARJETA</t>
  </si>
  <si>
    <t>IMP FEDERAL ABRIL 2023 COM</t>
  </si>
  <si>
    <t>IMP FEDERAL JUNIO 2023 COM</t>
  </si>
  <si>
    <t>F 49786 MERCADO DE ACEITES DE QUINTANA ROO</t>
  </si>
  <si>
    <t>IMP FEDERAL JUNIO 2023</t>
  </si>
  <si>
    <t>F 50033 MIGUEL ANGEL KUK CETINA</t>
  </si>
  <si>
    <t>RAFAEL CANTO VAZQUEZ (DEVOLUCION DE GASTOS)</t>
  </si>
  <si>
    <t>F 50058 MIGUEL ANGEL KUK CETINA</t>
  </si>
  <si>
    <t xml:space="preserve">F 210820 MEGASUR </t>
  </si>
  <si>
    <t>F 50353 50412 50504 50505 50506 MAQUINARIA Y SERVICIOS PROFESIONALES</t>
  </si>
  <si>
    <t>F 50838 50839 48688 50068 49123 50535 50819 50842 50835 50836 50837 50847 49571 50482 49899 DEP EFECTIVO</t>
  </si>
  <si>
    <t>F 50843 FRANCISCO JAVIER NOVELO MAGAÑA</t>
  </si>
  <si>
    <t>F 50031 REFACCIONES PENINSULA</t>
  </si>
  <si>
    <t>F 50876 RANCHO LOS HERRADORES</t>
  </si>
  <si>
    <t>F 50852 50854 DEP TARJETA</t>
  </si>
  <si>
    <t>F 50603 50633 50667 50668 50717 50765 MAGNO CAPITAL</t>
  </si>
  <si>
    <t xml:space="preserve">F 50252 MIGUEL CANUL POOT </t>
  </si>
  <si>
    <t>IMPUESTOS FEDERALES FEBRERO 2022 COM</t>
  </si>
  <si>
    <t>F 49862 MAGDALENO DZUL CAN</t>
  </si>
  <si>
    <t>F 1530722 HEWLETT PACKARD OPERATIONS MEXICO</t>
  </si>
  <si>
    <t>F 50783 TALLERES Y TRANSPORTES</t>
  </si>
  <si>
    <t>IMPUESTOS FEDERARELES ABRIL 2023</t>
  </si>
  <si>
    <t>F 49466 ARMANDO AGUIRRE BARRADAS</t>
  </si>
  <si>
    <t>IMPUESTOS FEDERARELES MAYO 2023</t>
  </si>
  <si>
    <t>F 50866 TALLERES Y TRANSPORTES</t>
  </si>
  <si>
    <t>IMPUESTOS FEDERARELES DICIEMBRE 2020</t>
  </si>
  <si>
    <t xml:space="preserve">F 49721 TRANSPORTACION CARRETERA </t>
  </si>
  <si>
    <t>IMPUESTOS FEDERARELES JULIO 2019</t>
  </si>
  <si>
    <t>F 50105 IMPORTACIONES FERVORSA</t>
  </si>
  <si>
    <t>DISPERSION NOMINA (ANTICIPO DE VIATICOS ELEAZAR ANTONIO UC)</t>
  </si>
  <si>
    <t xml:space="preserve">F 49049 49204 49556 DISTRIBUIDORA GARABANA DE COMBUSTIBLES Y LUBRICANTES </t>
  </si>
  <si>
    <t>F 49831 MARIA GUADALUPE LUCIA CHABLE CHAN</t>
  </si>
  <si>
    <t>F 49493 TUBOS DE ACERO DE MEXICO</t>
  </si>
  <si>
    <t>DISPERSION NOMINA (PAGO NOMINA RICARDO LUNA DURAN)</t>
  </si>
  <si>
    <t>F 50848 FERRETERIA EL PORTEÑO</t>
  </si>
  <si>
    <t>F 50849 JOSE YAM PECH</t>
  </si>
  <si>
    <t>FAN29236 NR FINANCE MEXICO</t>
  </si>
  <si>
    <t>F 49181 49206 TA 2000</t>
  </si>
  <si>
    <t>FAN59224 NR FINANCE MEXICO</t>
  </si>
  <si>
    <t>F 49951 MIGUEL ANGEL KUK CETINA</t>
  </si>
  <si>
    <t>FAN59223 NR FINANCE MEXICO</t>
  </si>
  <si>
    <t>F 49868 CANTERAS CREATIVAS</t>
  </si>
  <si>
    <t>FAN59225 NR FINANCE MEXICO</t>
  </si>
  <si>
    <t>F 49689 49697 49797 WILMER DOMINGO AVILES PRECIAT</t>
  </si>
  <si>
    <t>FAN59226 NR FINANCE MEXICO</t>
  </si>
  <si>
    <t>F 45430 45762 MAQUINARIA Y EQUIPOS RECREACIONALES DEL SURESTE</t>
  </si>
  <si>
    <t>F 49365 VICTOR MARIO FABELA AGUILERA</t>
  </si>
  <si>
    <t>F  210163 COM MEGASUR</t>
  </si>
  <si>
    <t xml:space="preserve">F 47186 INGENIERIA INDUSTRIAL MAGE </t>
  </si>
  <si>
    <t>PRESTAMO SOCIO (RAFAEL ANGEL CANTO VAZQUEZ)</t>
  </si>
  <si>
    <t>F 47186 INGENIERIA INDUSTRIAL MAGE</t>
  </si>
  <si>
    <t>DISPERSION NOMINA (BONO GERMAN GARNICA TEPAL)</t>
  </si>
  <si>
    <t>F 50844 50893 ELEMENTOS Y ESTRUCTURAS METALICAS</t>
  </si>
  <si>
    <t>DISPERSION NOMINA (QUINCENA 1)</t>
  </si>
  <si>
    <t>F 50831 ARTURO JAVIER ENRIQUEZ CANTO</t>
  </si>
  <si>
    <t xml:space="preserve">F 1110047784000 SI VALE </t>
  </si>
  <si>
    <t>F 49573 49690 49908 CORPORATIVO GL CD INDUSTRIAL</t>
  </si>
  <si>
    <t>F 11432 PROYECTOS INMOBILIARIOS DE LA PENINSULA</t>
  </si>
  <si>
    <t>F 50758 TRANSPORTES CORPA</t>
  </si>
  <si>
    <t xml:space="preserve">DEVOLUCION CHEQUE DEL CLIENTE TOMASA CORREA SANTANA </t>
  </si>
  <si>
    <t>F 49361 RUBEN ALBERTO CARDEÑA VILLANUEVA</t>
  </si>
  <si>
    <t>F 49814 49815 49816 CARBURANTES DE YUCATAN</t>
  </si>
  <si>
    <t>COMISION DEL PAGO CONTARJETA</t>
  </si>
  <si>
    <t>F 49796 49799 49800 ANGEL ALEXIS LARA MENA</t>
  </si>
  <si>
    <t xml:space="preserve">F B-7614 JAVO SERVICIOS EMPRESARIALES Y DESARROLLO DE MEXICO </t>
  </si>
  <si>
    <t>F 49976 CONCRETERA DEL SURESTE</t>
  </si>
  <si>
    <t>F 49825 49892 49937 49971 49994 PRODUCTOS DE CONCRETO PENINSULARES</t>
  </si>
  <si>
    <t>TRANSFERENCIA ENTRE BANCOS SANTANDER - HSBC</t>
  </si>
  <si>
    <t>F 49612 JR ENVASES Y PLASTICOS DEL SURESTE</t>
  </si>
  <si>
    <t>F 49828 DISTRIBUIDORA GARABANA DE COMBUSTIBLES Y LUBRICANTES</t>
  </si>
  <si>
    <t>COMBUSTIBLES PUERTO MORELOS (REEMBOLSO POR PAGO ERRONEO)</t>
  </si>
  <si>
    <t>F 49718 PLAFONES Y ACABADOS DEL SURESTE</t>
  </si>
  <si>
    <t>F 50532 50531 49335 49334 49158 50705 50706 50159 50710 50716 50756 50443 50482 50159 50720 50769 50611 49756 49232 50638 50752 50637 49926 49931 50046 49929 DEP EFECTIVO</t>
  </si>
  <si>
    <t>F 39894 LR TRITURADOS</t>
  </si>
  <si>
    <t>F 50815 ASFALTERA DE LA PENINSULA</t>
  </si>
  <si>
    <t>F 50565 ANGELICA MARTINEZ BRAMBILIA</t>
  </si>
  <si>
    <t>F 50788 CHRISTIAN ALEJANDRO CABALLERO ANLEHU</t>
  </si>
  <si>
    <t>F 49682 49906 49910 LEMOM</t>
  </si>
  <si>
    <t>F 49919 SERGIO BALDERAS OSORIO</t>
  </si>
  <si>
    <t>F 49880 SERGIO BALDERAS OSORIO</t>
  </si>
  <si>
    <t>F 49003 MATERIALES Y TRITURADOS TIZIMIN</t>
  </si>
  <si>
    <t>F 40723 TRANSPORTACION CARRETERA</t>
  </si>
  <si>
    <t>F 49745 MEZCLAZ Y EMULSIONES PROFESIONALES</t>
  </si>
  <si>
    <t>DISPERSION NOMINA (ANTICIPO DE VIATICOS EDUARDO MARTIN)</t>
  </si>
  <si>
    <t>F 49688 MIGUEL ANGEL KUK CETINA</t>
  </si>
  <si>
    <t>F 49660 MIGEL ANGEL KUK CETINA</t>
  </si>
  <si>
    <t>DISPERSION NOMINA (OTROS PAGOS PAGO DE LUZ ACAMPECHE ANTONIO UC)</t>
  </si>
  <si>
    <t>F 50768 JORGE ISAIAS CABRERA PEREZ</t>
  </si>
  <si>
    <t>DISPERSION NOMINA (ANTICIPO DE VIATICO MIGUEL ANGEL ORTIZ)</t>
  </si>
  <si>
    <t>F 49891 DESARROLLOS INMOVILIARIOS BARCAM</t>
  </si>
  <si>
    <t xml:space="preserve">F 49625 MENA IMPORTACIONES </t>
  </si>
  <si>
    <t xml:space="preserve">F 49109 UITZIL BALAM </t>
  </si>
  <si>
    <t>SUA IMSS</t>
  </si>
  <si>
    <t>F 49856 ROMZA PAVIMENTACIONES</t>
  </si>
  <si>
    <t xml:space="preserve">F 49075 DAVID JOSE XACUR LUGO </t>
  </si>
  <si>
    <t>F 49121 NIDIA DEL ROSARIO DE FATIMA LUGO RICALDE</t>
  </si>
  <si>
    <t>F 49452 NIDIA DEL ROSARIO DE FATIMA LUGO RICALDE</t>
  </si>
  <si>
    <t xml:space="preserve">F 49442 ESTACIONES DE SERVICIO DEL MAYAB </t>
  </si>
  <si>
    <t>F 49445 ESTACIONES DE SERVICIO DEL MAYAB</t>
  </si>
  <si>
    <t>F 1190513 MEXICANA DE LUBRICANTES</t>
  </si>
  <si>
    <t>F 49450 ESTACIONES DE SERVICIO DEL MAYAB</t>
  </si>
  <si>
    <t>DISPERSION NOMINA (ANTICIPO DE VIATICOS JOSE LOPEZ)</t>
  </si>
  <si>
    <t>F 49451 ESTACIONES DE SERVICIO DEL MAYAB</t>
  </si>
  <si>
    <t>F 48763 COMSBUSTIBLES PAGOMAJO</t>
  </si>
  <si>
    <t>F 49072 ESTACIONES DE SERVICIO DEL MAYAB</t>
  </si>
  <si>
    <t>F 49074 ESTACIONES DE SERVICIO DEL MAYAB</t>
  </si>
  <si>
    <t>F 49447 NIDIA DEL ROSARIO DE FATIMA LUGO RICALDE</t>
  </si>
  <si>
    <t>F 49453 ESTACIONES DE SERVICIO DEL MAYAB</t>
  </si>
  <si>
    <t xml:space="preserve">F 49444 ESTACIONES DE SERVICIO DEL MAYAB </t>
  </si>
  <si>
    <t>F 49932 49938 50088 50089 50091 50186 50289 MAQUINARIA YS ERVICIOS PROFESIONALES</t>
  </si>
  <si>
    <t>F 50767 RECICLAJES YUVA</t>
  </si>
  <si>
    <t>F 50475 50534 50584 MAGNO CAPITAL</t>
  </si>
  <si>
    <t>F 49481 50711 50712 50713 50714 50715 50716 DEP EFECTIVO</t>
  </si>
  <si>
    <t>F 50361 MARIA TERESA DE JESUS CARDENAS ORTIZ</t>
  </si>
  <si>
    <t>DISPERSION NOMINA (ANTICIPO DE VIATICOS ALBERTO MANUEL VAZQUEZ )</t>
  </si>
  <si>
    <t>F 49852 MARIA TERESA DE JESUS CARDENAS ORTIZ</t>
  </si>
  <si>
    <t>JULIO  2023</t>
  </si>
  <si>
    <t>GASTOS EN EFECTIVO JUL 2023</t>
  </si>
  <si>
    <t xml:space="preserve">Viaticos jose lopez </t>
  </si>
  <si>
    <t>pedal de cambios para moto dilingenciero</t>
  </si>
  <si>
    <t>Pedro martin</t>
  </si>
  <si>
    <t>comida rafa</t>
  </si>
  <si>
    <t>impermeable diligenciero</t>
  </si>
  <si>
    <t>gas para montacargas</t>
  </si>
  <si>
    <t>placas sandero</t>
  </si>
  <si>
    <t>pago garantia bod 38</t>
  </si>
  <si>
    <t>herramientas para desaguar anden carga</t>
  </si>
  <si>
    <t>Total play</t>
  </si>
  <si>
    <t>envio de camion a campeche</t>
  </si>
  <si>
    <t>efectivo rafa</t>
  </si>
  <si>
    <t>insumos oficinas</t>
  </si>
  <si>
    <t>licencia orlando smith</t>
  </si>
  <si>
    <t>gas montacargas</t>
  </si>
  <si>
    <t>desayuno rafa e insumos dirac</t>
  </si>
  <si>
    <t>envio de muestras PROCON y terrasur</t>
  </si>
  <si>
    <t>repuesto de pieza para el freelex</t>
  </si>
  <si>
    <t>Envio cdmx mercedez benz</t>
  </si>
  <si>
    <t>prestamo rafa</t>
  </si>
  <si>
    <t>pago servio Luis Ravell</t>
  </si>
  <si>
    <t>Luis Ravell</t>
  </si>
  <si>
    <t>Reembolso de pago de cliente EDEKSA</t>
  </si>
  <si>
    <t>Jorge May (EDEKSA)</t>
  </si>
  <si>
    <t>pilas roger</t>
  </si>
  <si>
    <t>placas isuzu</t>
  </si>
  <si>
    <t>jorge ramirez</t>
  </si>
  <si>
    <t>comisiones banregio</t>
  </si>
  <si>
    <t>comision x apertura bepensa</t>
  </si>
  <si>
    <t>Enganche Isuzu</t>
  </si>
  <si>
    <t>F.848 - JUAN MARTIN AZARCOYA KUK (SALDO SPRINTER)</t>
  </si>
  <si>
    <t>RS617N ROAD18 24.5 OFF ROAD</t>
  </si>
  <si>
    <t>11R245 ROAD18</t>
  </si>
  <si>
    <t>19.5L24 12PR R4</t>
  </si>
  <si>
    <t>195L24 STONETRC12</t>
  </si>
  <si>
    <t>10-16.5 10PR SKS1 N</t>
  </si>
  <si>
    <t>10165 STONE 10</t>
  </si>
  <si>
    <t>LLANTA 185/65R15 RS906</t>
  </si>
  <si>
    <t>RS906 18565R15</t>
  </si>
  <si>
    <t>185/60R14 82H MAXXIS MP10</t>
  </si>
  <si>
    <t>MAXX-TP16020300</t>
  </si>
  <si>
    <t>MOTORCYCLE 4T SL 20W-50</t>
  </si>
  <si>
    <t>810192</t>
  </si>
  <si>
    <t>LLANTA 11R22.5 SKY18 MIXTA</t>
  </si>
  <si>
    <t>11R225 SKY18</t>
  </si>
  <si>
    <t>LLANTA 185/65R15 BTPC</t>
  </si>
  <si>
    <t>10ARS0003</t>
  </si>
  <si>
    <t>195/60R15 COOPER CS1 88T</t>
  </si>
  <si>
    <t>114835</t>
  </si>
  <si>
    <t>331454 PREMIUN SP SAE 15W40</t>
  </si>
  <si>
    <t>331454</t>
  </si>
  <si>
    <t>8121457-Premium PRO SP SAE 10W-30 *12B946</t>
  </si>
  <si>
    <t>8121457</t>
  </si>
  <si>
    <t>P550445 - FILTRO HIDRAULICO</t>
  </si>
  <si>
    <t>P550445</t>
  </si>
  <si>
    <t>ACUMULADOR TIPO 106A 11P 12V MARINA</t>
  </si>
  <si>
    <t>106A MARINA</t>
  </si>
  <si>
    <t>BCI 24 ACUMULADOR TIPO 106 9P 12V SELL</t>
  </si>
  <si>
    <t>106 TIPO BCI 24</t>
  </si>
  <si>
    <t>21575R17.5 ROAD RS615</t>
  </si>
  <si>
    <t>RS615</t>
  </si>
  <si>
    <t>STONETRAC12 12.5/80-18 12 R4 N</t>
  </si>
  <si>
    <t>1258018</t>
  </si>
  <si>
    <t>P759080 FILTRO DE GASOLINA</t>
  </si>
  <si>
    <t>P759080</t>
  </si>
  <si>
    <t>R17 CORBATA GALGO</t>
  </si>
  <si>
    <t>F-R17</t>
  </si>
  <si>
    <t>LLANTAS INDUSTRIAL EPSILON 11L16 12PR TL EPSILON</t>
  </si>
  <si>
    <t>WW-11L16</t>
  </si>
  <si>
    <t>P550148 -FILTRO HIDRAULICO</t>
  </si>
  <si>
    <t>P550148</t>
  </si>
  <si>
    <t>P604997 - FILTRO  DE AIRE</t>
  </si>
  <si>
    <t>P604997</t>
  </si>
  <si>
    <t>LLANTA FUERA DE CAMINO ESPILON 19.5-24 12PR POWER PLUS R4</t>
  </si>
  <si>
    <t>WW-195L24PP</t>
  </si>
  <si>
    <t>P119539 FILTRO DE AIRE</t>
  </si>
  <si>
    <t>P119539</t>
  </si>
  <si>
    <t>P551008 FILTRO DE ANTICONGELNTE</t>
  </si>
  <si>
    <t>P551008</t>
  </si>
  <si>
    <t>P502531 - FILTRO ACEITE</t>
  </si>
  <si>
    <t>P502531</t>
  </si>
  <si>
    <t>P551294 FILTRO DE ACEITE</t>
  </si>
  <si>
    <t>P551294</t>
  </si>
  <si>
    <t>P782909-FILTRO DE AIRE</t>
  </si>
  <si>
    <t>P782909</t>
  </si>
  <si>
    <t>P558792-FILTRO DE COMBUSTIBLE</t>
  </si>
  <si>
    <t>P558792</t>
  </si>
  <si>
    <t>P553500-FILTRO COMB</t>
  </si>
  <si>
    <t>P553500</t>
  </si>
  <si>
    <t>P553202-FILTRO SEPARADOR DE AGUA</t>
  </si>
  <si>
    <t>P553202</t>
  </si>
  <si>
    <t>P553200-FILTRO SEPARADOR DE AGUA</t>
  </si>
  <si>
    <t>P553200</t>
  </si>
  <si>
    <t>P551122-FILTRO SEPARADOR</t>
  </si>
  <si>
    <t>P551122</t>
  </si>
  <si>
    <t>P551001-FILTRO SEPARADOR</t>
  </si>
  <si>
    <t>P551001</t>
  </si>
  <si>
    <t>P550853-FILTRO COMB SEPARADOR</t>
  </si>
  <si>
    <t>P550853</t>
  </si>
  <si>
    <t>P550665-FILTRO SEPARADOR DE AGUA</t>
  </si>
  <si>
    <t>P550665</t>
  </si>
  <si>
    <t>P550575-FILTRO HIDRAULICO</t>
  </si>
  <si>
    <t>P550575</t>
  </si>
  <si>
    <t>P550519-FILTRO DE ACEITE</t>
  </si>
  <si>
    <t>P550519</t>
  </si>
  <si>
    <t>P550226-FILTRO ACEITE</t>
  </si>
  <si>
    <t>P550226</t>
  </si>
  <si>
    <t>P182059-FILTRO AIRE PRIMARIO</t>
  </si>
  <si>
    <t>P182059</t>
  </si>
  <si>
    <t>P182052-FILTRO AIRE PRIMARIO</t>
  </si>
  <si>
    <t>P182052</t>
  </si>
  <si>
    <t>P181080-FILTRO DE AIRE PRIMARIO</t>
  </si>
  <si>
    <t>P181080</t>
  </si>
  <si>
    <t>P173738-FILTRO HIDRAULICO</t>
  </si>
  <si>
    <t>P173738</t>
  </si>
  <si>
    <t>P127315-FILTRO DE AIRE</t>
  </si>
  <si>
    <t>P127315</t>
  </si>
  <si>
    <t>P119778-FILTRO DE AIRE</t>
  </si>
  <si>
    <t>P119778</t>
  </si>
  <si>
    <t>613171- MXL- DEXRON II</t>
  </si>
  <si>
    <t>613171</t>
  </si>
  <si>
    <t>54197- MX- CF SUPER SAE 50</t>
  </si>
  <si>
    <t>54197</t>
  </si>
  <si>
    <t>33510- Akron Industrial Gear FG ISO 150</t>
  </si>
  <si>
    <t>33510</t>
  </si>
  <si>
    <t>Utilidad por código de producto Concentrado
Del 01/08/2023 al 31/08/2023</t>
  </si>
  <si>
    <t>810192-Motorckycle 4T SL 20W-50</t>
  </si>
  <si>
    <t>AXPLCAP400-Limpiador del Cuerpo de Aceleración y Partes</t>
  </si>
  <si>
    <t>AXPLCAP400</t>
  </si>
  <si>
    <t>F.15695 - MANUEL CENTENO GONZALEZ</t>
  </si>
  <si>
    <t>F.15701 - DERIVADOS DE MADERAS TROPICALES ALMORE S.A DE C.V.</t>
  </si>
  <si>
    <t xml:space="preserve">F.15643 - VICTOR ROSADO NEGRETE </t>
  </si>
  <si>
    <t xml:space="preserve">F.15263 - PRODUCTORES DE LOS CHENES </t>
  </si>
  <si>
    <t xml:space="preserve">F.15220 - DAVID BANMAN WALL </t>
  </si>
  <si>
    <t xml:space="preserve">F.15577 - MARIA DEL ROSARIO CAHUN CEN </t>
  </si>
  <si>
    <t>F.15394 - CERVANTES PRIETO CESAR FERNANDO</t>
  </si>
  <si>
    <t>F.15424,15462 - ARACELY SARAI PINTO VARGAS</t>
  </si>
  <si>
    <t>F.15287,15566,15425,15673,15625,15030,15431,15580,15688,15622,15430,15639 - EFECTIVO</t>
  </si>
  <si>
    <t>F.15451,15450 - NICOLAS ANTONIO POOL POOT</t>
  </si>
  <si>
    <t>F.15638,15658 - AGROSERVICIOS LA TRINIDAD</t>
  </si>
  <si>
    <t xml:space="preserve">F.15405,15475 - EL VALLE DEL TEMPORAL </t>
  </si>
  <si>
    <t xml:space="preserve">F.15578 - MIGUEL ANGEL CHABLE KANTUN </t>
  </si>
  <si>
    <t xml:space="preserve">F.15678 - MARTHA ALICIA HERRERA MENDEZ </t>
  </si>
  <si>
    <t xml:space="preserve">F.15640 - OMAR JESUS VIDAL HUERTA </t>
  </si>
  <si>
    <t xml:space="preserve">F.14563 - JOSE DEL CARMEN SARRICOLEA ORTEGON </t>
  </si>
  <si>
    <t>F.15464 - AVALOS CRUZ NICOLAS</t>
  </si>
  <si>
    <t>F.15426 - EFRAIN JESUS ROSADO RAMIREZ</t>
  </si>
  <si>
    <t xml:space="preserve">F.15338 - GUADALUPE FERNANDO URIBE SIERRA </t>
  </si>
  <si>
    <t xml:space="preserve">F.15346 - AHMED JOSE BURAD MENDEZ </t>
  </si>
  <si>
    <t>F.15666,15686 - EFECTIVO</t>
  </si>
  <si>
    <t>F.15432 - MAYRA ESTHER DE LA CRUZ REYES</t>
  </si>
  <si>
    <t xml:space="preserve">F.15427 - MARIA ALEJANDRA LOPEZ MARTINEZ </t>
  </si>
  <si>
    <t>F.15251,15275,15288,15289,15291,15293,15303,15304,15305,15306,15434 - E.S.G.E.S.</t>
  </si>
  <si>
    <t xml:space="preserve">F.15325 - GUADALUPE FERNANDO URIBE SIERRA </t>
  </si>
  <si>
    <t>F.15671 - DERIVADOS DE MADERAS TROPICALES ALMORE S.A. DE C.V.</t>
  </si>
  <si>
    <t>F.15378,15379 - GRUPO PATA DE JAGUAR DE CALAKMUL S.A. DE C.V.</t>
  </si>
  <si>
    <t>F.15655,15656,15657 - MANUEL CENTENO GONZALEZ</t>
  </si>
  <si>
    <t xml:space="preserve">F.15642 - JOSE ANTONIO ESTRELLA CHUC </t>
  </si>
  <si>
    <t>F.15198 - JOSE ANTONIO ESTRELLA CHUC</t>
  </si>
  <si>
    <t>F.15573,15648,15574 - EFECTIVO</t>
  </si>
  <si>
    <t xml:space="preserve">F.14645 - JULIETA CARRILLO DEL ANGEL </t>
  </si>
  <si>
    <t xml:space="preserve">F.15647 - NORMA DEL ROCIO MORENO ROSADO </t>
  </si>
  <si>
    <t xml:space="preserve">F.15646 - CARLOS OLVERA ALEGRIA </t>
  </si>
  <si>
    <t>F.15478,15280,15030,15431,15612,15430 - EFECTIVO</t>
  </si>
  <si>
    <t>F.15661 - MINERALES Y AGREGADOS DEL SURESTE S.A. DE C.V.</t>
  </si>
  <si>
    <t>F. MAXIMO SILVA (MERIDA)</t>
  </si>
  <si>
    <t xml:space="preserve">F.15649 - CARLA PECH NEGRETE </t>
  </si>
  <si>
    <t xml:space="preserve">F.15644 - MARICELA DZIB CAMAL </t>
  </si>
  <si>
    <t>F.15662 - CORPORATIVO RC PROYECTOS ESPECIALES</t>
  </si>
  <si>
    <t>F.15428,15432 - MAYRA ESTHER DE LA CRUZ REYES</t>
  </si>
  <si>
    <t>F.15433 - REPRESENTACIONES ALDO DE CAMPECHE S.A. DE C.V.</t>
  </si>
  <si>
    <t xml:space="preserve">F.15654 - JUAN JOSE SALAZAR FERRER </t>
  </si>
  <si>
    <t>F.15634 - LLANTAS DE CAMPECHE</t>
  </si>
  <si>
    <t>F.15459 - NILVIA MAY CANCHE</t>
  </si>
  <si>
    <t>F.15653 - ALEJANDRO CAJUN BOLIVAR</t>
  </si>
  <si>
    <t>F.15363 - ARACELY SARAI PINTO VARGAS</t>
  </si>
  <si>
    <t>F.15637 - RAUL ALBERTO GONZALEZ MEDINA</t>
  </si>
  <si>
    <t>F.15628 - GRUPO DE INVERSIONISTAS DEL SURESTE S.A. DE C.V.</t>
  </si>
  <si>
    <t>F.15609 - LEMUS FERNANDEZ ARMANDO SILVESTRE</t>
  </si>
  <si>
    <t>F.15632,15633,15631 - GRUPO DE ESPECIALISTAS TERRACEROS</t>
  </si>
  <si>
    <t>F.15295,15296,15297,15298 - ADMINISTRACION DE ESTACIONES DEL SURESTE</t>
  </si>
  <si>
    <t>F.15246,15249,15253,15255,15256,15257,15258,15259,15260,15273,15274,15276,15284,15285,15292,15294,15299,15300,15301,15302,15307,15308 - E.S.G.E.S.</t>
  </si>
  <si>
    <t xml:space="preserve">F.15406,15407 - AGROSERVICIOS LA TRINIDAD </t>
  </si>
  <si>
    <t>F. 37453 - GRUPO CAIMX  S.A. DE C.V.</t>
  </si>
  <si>
    <t xml:space="preserve">F.15576 - CEYDI NAYELI CAAMAL </t>
  </si>
  <si>
    <t>F.  14695 14811 - PEON DE REGIL VERA Y ASOCIADOS  SCP</t>
  </si>
  <si>
    <t>F. 3808 - LLANTRAC SAPI DE C.V.</t>
  </si>
  <si>
    <t>F.15167,15347,15287,15425,15030,15589,15547,15431,15280,15430 - EFECTIVO</t>
  </si>
  <si>
    <t>F. PAGO DIRAC - TBC DE MEXICO  S.A. DE C.V.</t>
  </si>
  <si>
    <t>F.15377 - GRUPO PATA DE JAGUAR DE CALAKMUL S.A. DE C.V.</t>
  </si>
  <si>
    <t>F. FACT VRS - LLANTRAC SAPI DE C.V.</t>
  </si>
  <si>
    <t>F.15387,15388,15389 - CONTROL GAS KALA</t>
  </si>
  <si>
    <t>F. 11048857 - DONALDSON  S.A. DE C.V.</t>
  </si>
  <si>
    <t>F. 987 993 995 998 - ALMED PRODUCTOS PLASTICOS S.A. DE C.V.</t>
  </si>
  <si>
    <t>F.15587 - DERIVADOS DE MADERAS TROPICALES ALMORE S.A. DE C.V.</t>
  </si>
  <si>
    <t xml:space="preserve">F. RENTA AGOSTO 23 - SALVADOR OROZCO TAPIA </t>
  </si>
  <si>
    <t>F.15590 - CONSTRUCTORA COPILCO</t>
  </si>
  <si>
    <t>F. DIF DE PAGO 30 DE AGOSTO - MEXICANA DE LUBRICANTES</t>
  </si>
  <si>
    <t xml:space="preserve">F.15452 - MARIA DEL CARMEN MAY CHI </t>
  </si>
  <si>
    <t>CARGO POR PAGO DE NOMINA HSBC</t>
  </si>
  <si>
    <t xml:space="preserve">F.15286 - MARIA DEL ROSARIO CAHUN CEN </t>
  </si>
  <si>
    <t>F. DISPER NOM - DISPERSION NOM DANIEL HOIL</t>
  </si>
  <si>
    <t xml:space="preserve">F.15487 - JUAN PABLO FLORES SULUB </t>
  </si>
  <si>
    <t>F. DISPER NOM. - DISPERSION DE NOM DANIEL HOIL</t>
  </si>
  <si>
    <t>F.15215 - REFACCIONARIA AUTOMOTRIZ DE LA 16 S.A. DE C.V.</t>
  </si>
  <si>
    <t>F. PAGO DIRAC - PROD Y SER SORZE S DE R.L. DE C.V.</t>
  </si>
  <si>
    <t>F.15382,15383 - SALAZAR HERNANDEZ ANASTACIO</t>
  </si>
  <si>
    <t>F. PRUEBA - PROD Y SER ZORSE  S  DE R.L. DE C.V.</t>
  </si>
  <si>
    <t>F.15230 - COMBUSTBLES LUGO</t>
  </si>
  <si>
    <t>F. 3264 3259 - LLANTRAC SAPI  DE C.V</t>
  </si>
  <si>
    <t xml:space="preserve">F.15270,15271 - LAS PALMAS DE HOPELCHEN </t>
  </si>
  <si>
    <t>F. SALDO F 3273 - SISTEMAS INTEGRALES GO CONTROL SCP</t>
  </si>
  <si>
    <t xml:space="preserve">F.15265,15264 - EL VALLE DEL TEMPORAL </t>
  </si>
  <si>
    <t>F.  9080977498 - TBC DE MEXICO S.A. DE .C.V.</t>
  </si>
  <si>
    <t>F. DMO180982 181835 DISTRIBUIDORA MAYA DE OFIC. S.A. DE C.V.</t>
  </si>
  <si>
    <t>F. 36389 406 713 78 - GRUPO CAIMX S.A. DE C.V.</t>
  </si>
  <si>
    <t>F.15232 - ADMINISTRACION DE ESTACIONES DEL SURESTE</t>
  </si>
  <si>
    <t>F- PREPAGO AGOSTO 2 - E.S.G.E.S.</t>
  </si>
  <si>
    <t>F.15088,15089,15103,15105,15106,15107,15108,15115,15116,15117,15118,15139,15140,15141,15142,15148,15149,15150,15151,15152,15153,15172,15173,15183,15192,15193,15194,15195,15229,15231,15233,15234,15235,15236,15237,15238,15239,15240,15242,15243,15244,15245,15247,15248,15250,15252 - E.S.G.E.S.</t>
  </si>
  <si>
    <t>F. FACT VRS - MEXICANA DE LUBRICANTES</t>
  </si>
  <si>
    <t>F.15287,15347,15280,15466,15372,15375,15376,15419,15417,15418,15423,15431,15279,15373,15374,15187,15381 - EFECTIVO</t>
  </si>
  <si>
    <t>F. PAGO DIRAC - JUAN ALFREDO REYES SONDA</t>
  </si>
  <si>
    <t>F.15549 - MANUEL CENTENO GONZALEZ</t>
  </si>
  <si>
    <t>F. PAGO DIRAC - LUIS VELA</t>
  </si>
  <si>
    <t>F.15442,15443,15492,15493,15494,15495,15496 - EDGAR GABRIEL FLORES GUTIERREZ</t>
  </si>
  <si>
    <t>F.15277 - AMANTINA UC PAREDES</t>
  </si>
  <si>
    <t>F- PAGO DIRAC - ETIQUETAS Y ETIQ DEL STE S.A. DE C.V.</t>
  </si>
  <si>
    <t>F.15543 - ISAACK BUECKERT GUENTHER</t>
  </si>
  <si>
    <t>F. PAGO DIRAC - TECNOLLANTAS S.A. DE C.V</t>
  </si>
  <si>
    <t>F.15282 - PEREZ ROMERO MARGARITA DE LA LUZ</t>
  </si>
  <si>
    <t>F. 808 - EDGAR IGNACIO POOT MAYOR</t>
  </si>
  <si>
    <t>F.15513 - MIRIAN ELIZA</t>
  </si>
  <si>
    <t>F. PAGO DIRAC - FARRERA PENINSULA S.A. DE C.V.</t>
  </si>
  <si>
    <t>F.15155 - EDGAR GABRIEL FLORES GUTIERREZ</t>
  </si>
  <si>
    <t>F. PAGO DIRAC - CONSTRURIZANDO TUS IDEAS</t>
  </si>
  <si>
    <t>F. FACT VRS - TBC DE MEXICO S.A. DE C.V.</t>
  </si>
  <si>
    <t>F.15057,15058,15059,15060,15072 - ADMINISTRACION DE ESTACIONES DEL SURESTE</t>
  </si>
  <si>
    <t>F. 14652 - PEON DE REGIL VEGA Y ASOCIADOS SCP</t>
  </si>
  <si>
    <t>F.15039,15042,15043,15051,15052,15053,15054,15055,15056,15061,15062,15063,15064,15065,15066,15067,15068,15069,15070,15073,15078,15078,15080,15081,15082,15083,15084,15085,15086,15087 - E.S.G.E.S.</t>
  </si>
  <si>
    <t>F. VFAC00003273 - SISTEMAS INTEGRALES GO CONTROL SCP</t>
  </si>
  <si>
    <t>F.15209 - EFRAÍN JESUS ROSADO RAMIREZ</t>
  </si>
  <si>
    <t xml:space="preserve">F.15157 - GUADALUPE FERNANDO URIBE SIERRA </t>
  </si>
  <si>
    <t>F .  2934 3003 3033 - LLANTRAC SAPI DE C.V.</t>
  </si>
  <si>
    <t xml:space="preserve">F.15176 - NILVIA MAY CANCHE </t>
  </si>
  <si>
    <t>F. D269 - LLANTAS DE CAMPECHE  S.A. DE C.V.</t>
  </si>
  <si>
    <t>F. 9079871377 - TBC DE MEXICO S.A. DE C.V.</t>
  </si>
  <si>
    <t>F.15206 - CERVANTES PRIETO CESAR FERNANDO</t>
  </si>
  <si>
    <t>F. jul-23  - SECRETARIA DE ADMINISTRACION Y FINANZAS</t>
  </si>
  <si>
    <t>F.15287,15347,15187,15279,15425,15280,15188,15030,15091,15471,15472,15223,15121,15316,15278,15279 - EFECTIVO</t>
  </si>
  <si>
    <t>F. COT E0932  - EDUARDO PACHECO CASANOVA</t>
  </si>
  <si>
    <t>F.15510,15511 - GRUPO DE ESPECIALISTAS DE TERRACEROS</t>
  </si>
  <si>
    <t>PAGO AUT TARJ CRED AGO2023</t>
  </si>
  <si>
    <t>F.15154 - EDGAR GABRIEL FLORES GUTIERREZ</t>
  </si>
  <si>
    <t>DEV. DE CHEQUE</t>
  </si>
  <si>
    <t>F.15477 - SERVICIOS INDUSTRIALES Y MARINO DE TABASCO S.A. DE C.V.</t>
  </si>
  <si>
    <t>F.806 - EDGAR IGNACIO POOT MAYOR</t>
  </si>
  <si>
    <t xml:space="preserve">F.15476 - CONSTRUCTORA COPILCO 300 </t>
  </si>
  <si>
    <t>F. 925, 930 - ALMED PRODUCTOS PLASTICOS S.A. DE C.V.</t>
  </si>
  <si>
    <t>F.15130,15311 - HIELO SAN BARTOLO S.A. DE C.V.</t>
  </si>
  <si>
    <t>F.PAGO DIRAC - TECNOVENTAS S.A. DE C.V.</t>
  </si>
  <si>
    <t>F.15226 - REPRESENTACIONES ALDO DE CAMPECHE</t>
  </si>
  <si>
    <t xml:space="preserve">F. COT 11313 - SERVIDORA QUIM PG DEL STE SA DE CV </t>
  </si>
  <si>
    <t xml:space="preserve"> AGOSTO 2022</t>
  </si>
  <si>
    <t>F 50983 MENA IMPORTACIONES</t>
  </si>
  <si>
    <t xml:space="preserve">F 49323 REYES CONCEPCION KEB HEREDIA </t>
  </si>
  <si>
    <t>F 51971 JOSE LUIS RIOS VENTURA</t>
  </si>
  <si>
    <t>F 51715 FERNANDO AVILA AYALA</t>
  </si>
  <si>
    <t>F 51700 VERONICA DEL ROSARIO HERNANDEZ NUÑEZ</t>
  </si>
  <si>
    <t>F 52430 SISTEMAS DE ARQUITECTURA Y CONSTRUCCIONES DEL SURESTE</t>
  </si>
  <si>
    <t>F 50888 51083 51305 JESUS VENTURA LEON COCOM</t>
  </si>
  <si>
    <t>F 51192 51725 51314 52495 52573 52574 DEP EFECTIVO</t>
  </si>
  <si>
    <t>F 50912 GRUPO VAQUEIRO FERRETERO</t>
  </si>
  <si>
    <t>F 52244 52245 52538 52539 52540 COMERCIALIZADORA DE COMBUSTIBLES DIRAC</t>
  </si>
  <si>
    <t>F 51581 51603 COMERCIALIZADORA GELOP</t>
  </si>
  <si>
    <t>F 51014 51016 51111 51271 PROVEEDORA DEL PANADERO</t>
  </si>
  <si>
    <t>F 51632 51687 51801 SERGIO BALDERAS OSORIO</t>
  </si>
  <si>
    <t>F 51731 51734 51735 51736 52213 52373 MAYA FLUIDS</t>
  </si>
  <si>
    <t>F 52561 RITA MARIA JIMINEZ MAY</t>
  </si>
  <si>
    <t>F 52508 JORGE ENRIQUE ARAUJO VASQUEZ</t>
  </si>
  <si>
    <t>F 51766 ALMACEN DE GRANOS DE LA PENINSULA</t>
  </si>
  <si>
    <t>F 52189 JOSE LUIS ESPADAS GONZALEZ</t>
  </si>
  <si>
    <t>F 51920 COCOPESA DEL CARIBE</t>
  </si>
  <si>
    <t>F 52076 ANGELICA MARTINEZ BRAMBILA</t>
  </si>
  <si>
    <t xml:space="preserve">F 52075 52076 ANGELICA MARTINEZ BRAMBILA </t>
  </si>
  <si>
    <t>F 52582 52576 52283 52575 52306 52307 52301 52589 52583 52584 51472 DEP EFECTIVO</t>
  </si>
  <si>
    <t>F 51068 51658 EDUARDO MANUEL ENCALADA MONTALVO</t>
  </si>
  <si>
    <t>F 52365 JOSUE EFREN CIME CHAN</t>
  </si>
  <si>
    <t xml:space="preserve">F 51561 SUPER SERVICIO SAN MIGUEL </t>
  </si>
  <si>
    <t>F 52037 CARBURANTES Y LUBRICANTES DE PROGRESO</t>
  </si>
  <si>
    <t>F 51878 COMBUSTIBLES DE TULUM Y DEL CARIBE</t>
  </si>
  <si>
    <t>F 51948 SERVICIOS CARIBE</t>
  </si>
  <si>
    <t>F 51562 SUPER SERVICIO SAN MIGUEL</t>
  </si>
  <si>
    <t>F 51876 RUTA MAYA EXPENDIO DE COMBUSTIBLES Y LUBRICANTES</t>
  </si>
  <si>
    <t>F 51875 RUTA MAYA EXPENDIO DE COMBUSTIBLES Y LUBRICANTES</t>
  </si>
  <si>
    <t>F 51877 COMBUSTIBLES DE TULUM Y DEL CARIBE</t>
  </si>
  <si>
    <t>F 51949 SERVICIOS CARIBE</t>
  </si>
  <si>
    <t>F 51950 CARBURANTES Y LUBRICANTES DE PROGRESO</t>
  </si>
  <si>
    <t>F 51639 SERVICIOS GENRALES TENARISTAMSA</t>
  </si>
  <si>
    <t>F 51353 BICIMOTOS</t>
  </si>
  <si>
    <t>F 50106 GENERADORES DUTTON POWER</t>
  </si>
  <si>
    <t>F 52598 ACEITES Y LUBRICANTES INDUSTRIALES DE TEKAX</t>
  </si>
  <si>
    <t>F 52404 52411 CRISTINA DEL ROSARIO MOO HUCHIN</t>
  </si>
  <si>
    <t>F 51590 VERONICA DEL ROSARIO HERNANDEZ NUÑEZ</t>
  </si>
  <si>
    <t>F 51109 51285 DEP TERMINAL PUNTO DE VENTA</t>
  </si>
  <si>
    <t>F 51109 MAGDALENO DZUL CAN</t>
  </si>
  <si>
    <t>F 52101 52108 52135 52162 MANUEL JESUS OXTE CABRERA</t>
  </si>
  <si>
    <t>F 51845 51846 51874 51991 52039 CORPORTATIVO GL CD INDUSTRIAL</t>
  </si>
  <si>
    <t>F 52399 AURORA CECILIA LOPEZ VARGUEZ</t>
  </si>
  <si>
    <t>F 51360 51538 51587 51615 51617 51638 51673 51781 52017 52202 52240 52345 52346 52400 52518 52567 52568 AT &amp; A INTERNATIONAL</t>
  </si>
  <si>
    <t>F 51823 51858 JOSE LUIS ESPADAS GONZALEZ</t>
  </si>
  <si>
    <t>F 52171 CONSTRUCTORA RIVAL</t>
  </si>
  <si>
    <t>F 52552 JOSE LUIS ESPADAS GONZALEZ</t>
  </si>
  <si>
    <t>F 50622 ISMAEL AUGUSTO CHI CHALE</t>
  </si>
  <si>
    <t>F 52489 ILIANA ECHAZARRETA VALENCIA</t>
  </si>
  <si>
    <t>F 51143 RUBEN ALBERTO CARDEÑA VILLANUEVA</t>
  </si>
  <si>
    <t>F 51293 SEYDI MARIA DE JESUS NOH MOO</t>
  </si>
  <si>
    <t>F 51247 51248 51452 MAYA FLUIDS</t>
  </si>
  <si>
    <t>F 52556 51375 51401 51434 51651 52194 51298 51310 51295 52453 52485 52437 52438 52440 52449 52450 52451 52452 52443 52442 52446 DEP EFECTIVO</t>
  </si>
  <si>
    <t>F 51363 2 GATOS CONSTRUCTORA</t>
  </si>
  <si>
    <t>F 40020 LR TRITURADOS</t>
  </si>
  <si>
    <t>F 51418 51419 51565 51566 COCOPESA DEL CARIBE</t>
  </si>
  <si>
    <t>F 51644 51645 CONCRETERA DEL SURESTE</t>
  </si>
  <si>
    <t>F 51611 PRODUCTOS DE CONCRETO PENINSULARES</t>
  </si>
  <si>
    <t>F 51630 JOSE LUIS RIOS VENTURA</t>
  </si>
  <si>
    <t>F 51642 MAXI CONSTRUCTORA HIDRAULICA Y MANTENIMIENTO INTEGRAL</t>
  </si>
  <si>
    <t>F 51593 MIGUEL ANGEL KUK CETINA</t>
  </si>
  <si>
    <t>F 51640 DESARROLLOS INMOBILIARIOS BARCAM</t>
  </si>
  <si>
    <t>F 52027 51720 52343 51347 52485 DEP EFECTIVO</t>
  </si>
  <si>
    <t>F 51796 RAUL ROBERTO PECH FIGUEROA</t>
  </si>
  <si>
    <t>F 51186 51213 51266 51661 51666 51667 51786 RAUL ROBERTO PECH FIGUEROA</t>
  </si>
  <si>
    <t xml:space="preserve">F 51215 51224 DISTRIBUIDORA GARABANA DE COMBUSTIBLES Y LUBRICANTEES </t>
  </si>
  <si>
    <t>F 50920 MONICA GUDALUPE UICAB VIZCARRA</t>
  </si>
  <si>
    <t>F 52569 CONSTRUCCIONES Y MATERIALES RAMIREZ</t>
  </si>
  <si>
    <t>F 51573 51575 51670 PERFORACIONES PENINSULARES ESPECIALIZADAS</t>
  </si>
  <si>
    <t>F 52289 52286 52483 52493 51829 52270 52475 52272 DEP EFECTIVO</t>
  </si>
  <si>
    <t>F 51596 MARIA TERESA DE JESUS CARDENAS ORTIZ</t>
  </si>
  <si>
    <t>F 52564 525645 WITON</t>
  </si>
  <si>
    <t>F 52571 PREFABRICADOS EDIFICACIONES Y SERVICIOS</t>
  </si>
  <si>
    <t>F 52512 LISBET DE JESUS CANHCE PECH</t>
  </si>
  <si>
    <t>F 52547 52533 DEP TERMINAL PUNTO DE VENTA</t>
  </si>
  <si>
    <t xml:space="preserve">F 52436 HUMBERTO CONDE PADILLA </t>
  </si>
  <si>
    <t>F 51348 HERMENEGILDO SANTIAGO NAH</t>
  </si>
  <si>
    <t>F 51588 ARTURO PEREZ GONZALEZ</t>
  </si>
  <si>
    <t xml:space="preserve">F 52562 LOGISTICA OPERACIONES A GRANEL </t>
  </si>
  <si>
    <t>F 50951 WILMER DOMINGO AVILES PRECIAT</t>
  </si>
  <si>
    <t>F 52088 INGENIERIA INDUSTRIAL MAGE</t>
  </si>
  <si>
    <t>F 51357 MYRNA MARIBEL VARGAS URBANO</t>
  </si>
  <si>
    <t>F 51258 VICTOR MARIO FABELA AGUILERA</t>
  </si>
  <si>
    <t>F 51786 51787 51789 51803 MAQUINARIA Y SERVICIOS PROFESIONALES</t>
  </si>
  <si>
    <t>F 50991 52317 52176 52488 51227 51522 51358 52510 52509 52352 51594 52344 52393 DEP EFECTIVO</t>
  </si>
  <si>
    <t>F 51269 MARIA TERESA DE JESUS CARDENAS ORTIZ</t>
  </si>
  <si>
    <t xml:space="preserve">F 52179 ROSENDO DE JESUS CEBALLOS CHAN </t>
  </si>
  <si>
    <t>F 51322 MARIA GUADALUPE CHABLE CHAN</t>
  </si>
  <si>
    <t>F 52435 JOSE MANUEL MOO ONGAY</t>
  </si>
  <si>
    <t>F 51400 MIGUEL JESUS MENESES RUIZ</t>
  </si>
  <si>
    <t>F 52527 GRUPO AGROPECUARIO GUARANI</t>
  </si>
  <si>
    <t>F 51749 TANIA MELISA PACHECO MARTINEZ</t>
  </si>
  <si>
    <t>DEP TERMINAL PUNTO DE VENTA</t>
  </si>
  <si>
    <t>F 52534 ASFALTERA DE LA PENINSULA</t>
  </si>
  <si>
    <t>F 51410 CARLOS MARIO FALCON CARDENAS</t>
  </si>
  <si>
    <t>F 52521 INFRAESTRUCTURA Y SERVICIOS ESPECIALIZADOS COETO</t>
  </si>
  <si>
    <t>F 51486 MIGUEL ANGEL KUK CETINA</t>
  </si>
  <si>
    <t>F 51403 JASPER AROGNO JUAREZ ARAUJO</t>
  </si>
  <si>
    <t>F 51015 FROZAR</t>
  </si>
  <si>
    <t>F 51193 51231 51425 51426  RRRG CPMSTRUCCIONES</t>
  </si>
  <si>
    <t>F 50862 50914 50966 50969 50972 51074 MAYA FLUIDS</t>
  </si>
  <si>
    <t>F 51261 TRASNPORTES ENERGETICOS DIRAC</t>
  </si>
  <si>
    <t xml:space="preserve">F 51509 51510 SERVICIOS LOGISICOS DE ORIENTE </t>
  </si>
  <si>
    <t xml:space="preserve">F 51294 JOSE ABRAHAM MAY LOPEZ </t>
  </si>
  <si>
    <t xml:space="preserve">F 51525 51552 51568 51616 51631 SERGIO BALDERAS OSORIO </t>
  </si>
  <si>
    <t xml:space="preserve">F 52479 52480 52481 URBANIZACIONES Y DESARROLLOS CARRETEROS </t>
  </si>
  <si>
    <t>F 51241 VICENTE MARTIN CHAN CUA</t>
  </si>
  <si>
    <t>F 51545 51899 51897 51906 51536 51537 51076 51077 51539 51540 51239 51557 51239 51557 51504 52403 52406 51571 52319 51483 52341 52320 52178 52177 52179 52292 52376 52280 52290 52305 52303 52142 52140 52281 52154 52293 52304 52282 52291 52149</t>
  </si>
  <si>
    <t>F 52484 ODISER EMPRESARIAL</t>
  </si>
  <si>
    <t>F 51204 CAMIONES Y AUTOBUSES PENINSULAR</t>
  </si>
  <si>
    <t>F 51379 ULISES SIHUHE MEDINA SUAREZ</t>
  </si>
  <si>
    <t>F 51499 51500 51502 CAMIONES Y AUTOBUSES DEL SURESTE</t>
  </si>
  <si>
    <t>F 51352 BODEGA DE REMATES MOTOS BOUTIQUE</t>
  </si>
  <si>
    <t>F 52003 52005 51797 51793 COMERCIALIZADORE DE COMBUSTIBLES DIRAC</t>
  </si>
  <si>
    <t>F 52034 YARIM ANTONIO GUTIERREZ LOPEZ</t>
  </si>
  <si>
    <t xml:space="preserve">F 52586 52588 52610 MECANICA DEL MAYAB </t>
  </si>
  <si>
    <t xml:space="preserve">F 50807 T A 2000 </t>
  </si>
  <si>
    <t>F 52279 JORGE ABRAHAM SELEM AGUILAR</t>
  </si>
  <si>
    <t>F 51132 FLOR MARIA PECH BACELIS</t>
  </si>
  <si>
    <t>F 51412  PENICHE</t>
  </si>
  <si>
    <t>F 51765 JAIME TONTHIU VARGAS LOPEZ</t>
  </si>
  <si>
    <t>F 52357 JORGE EDUARDO CHAY TAMAYO</t>
  </si>
  <si>
    <t>F 51449 RODRIGO RAUL CARCAÑO MAY</t>
  </si>
  <si>
    <t xml:space="preserve">F 52015 NIGER IRAN COUOH CANCHE </t>
  </si>
  <si>
    <t>F 51595 JOSE LUIS ESPADAS GONZALEZ</t>
  </si>
  <si>
    <t>F 51412 LUIS FERNANDO CANTO PENICHE</t>
  </si>
  <si>
    <t>F 51169 COMERCIALIZADORA GELOP</t>
  </si>
  <si>
    <t>F 52321 52295 52309 52337 49286 51406 49619 51051 51397 50904 51356 52273 52274 DEP EFECTIVO</t>
  </si>
  <si>
    <t>F 52258 CARLOS RENAN RICALDE VALDES</t>
  </si>
  <si>
    <t>F 52407 MIGUEL ANGEL KUK CETINA</t>
  </si>
  <si>
    <t xml:space="preserve">F 51841 ANGELICA MARTINEZ </t>
  </si>
  <si>
    <t>F 52195 GREGORIA BARRERA CORTES</t>
  </si>
  <si>
    <t xml:space="preserve">F 51011 51012 51475 51559 PODER FLUIDO </t>
  </si>
  <si>
    <t>F 51208 51624 51819 MANUEL JESUS OXTE CABRERA</t>
  </si>
  <si>
    <t xml:space="preserve">F 51351 REFACCIONES PENINSULA </t>
  </si>
  <si>
    <t>F 51133 PREFABRICADOS PRESUR</t>
  </si>
  <si>
    <t>F 51463 RAMON FALLA GOMEZ</t>
  </si>
  <si>
    <t>F 52185 MARIO DE JESUS TAMAYO MONFORTE</t>
  </si>
  <si>
    <t>F 50693 FREDDY CHAGAL GONZALEZ</t>
  </si>
  <si>
    <t xml:space="preserve">F 51288 CONCRETERA DEL SURESTE </t>
  </si>
  <si>
    <t>F 51272 51335 51420 51324 51467 51470 PRODUCTOS DE CONCRETO PENINSULARES</t>
  </si>
  <si>
    <t>F 51776 51777 51778 MAQUINARIA Y SERVICIOS PROFESIONALES</t>
  </si>
  <si>
    <t>F 50904 51356 52273 52274 DEP EFECTIVO</t>
  </si>
  <si>
    <t>F 51175 GAMAQ RENTA MAQUINARIA</t>
  </si>
  <si>
    <t>F 52252 52254 52208 52328 52226 52219 52220 52188 52225 52218 52242 52241 DEP EFECTIVO</t>
  </si>
  <si>
    <t>F 50529 JORGE ANTONIO CHAVEZ GOMEZ</t>
  </si>
  <si>
    <t>F 51560 MEZCLAZ Y EMULSIONES PROFESIONALES</t>
  </si>
  <si>
    <t xml:space="preserve">F 52183 MANUEL ARTURO PENICHE HERNANDEZ </t>
  </si>
  <si>
    <t>F 52358 CONSTRUCCIONES Y MATERIALES RAMIREZ</t>
  </si>
  <si>
    <t xml:space="preserve">F 52170 JORGE ARMANDO KU KOH </t>
  </si>
  <si>
    <t>F 51545 51899 51897 51906 51536 51537 51076 51077 51539 51540DEP EFECTIVO</t>
  </si>
  <si>
    <t>F 52315 52342 DEP TERMINAL PUNTO DE VENTA</t>
  </si>
  <si>
    <t xml:space="preserve">F 51210 DESARROLLOS INMOBILIARIOS BARCAM </t>
  </si>
  <si>
    <t>F 51567 51844 CORPORATIVO GL</t>
  </si>
  <si>
    <t xml:space="preserve">F 51287 CARBURANTES DE YUCATAN </t>
  </si>
  <si>
    <t>F 49873 GENERADORES DUTTON POWER</t>
  </si>
  <si>
    <t>F 51825 ANDYMAQ</t>
  </si>
  <si>
    <t>F 50919 ANGEL FERNANDO PALMA CASTILLO</t>
  </si>
  <si>
    <t xml:space="preserve">COMPESNSASION SPEI </t>
  </si>
  <si>
    <t>F 51035 51036 51037 DISTRIBUIDORA GARABANA DE COMBUSTIBLES Y LUBRICANTES</t>
  </si>
  <si>
    <t>F 51259 52156 ROSA MARIA YAMA TUZ</t>
  </si>
  <si>
    <t>F 51290 52080 MINIS 2000</t>
  </si>
  <si>
    <t>F 51183 51377 JOSE CONCEPCION BAAS SANTOS</t>
  </si>
  <si>
    <t>F 52334 DISTRIBUIDORA DE TUBOS Y ACEROS DEL SURESTE</t>
  </si>
  <si>
    <t>F 52335 52336 DISTRIBUIDORA DE TUBOS Y ACEROS DEL SURESTE</t>
  </si>
  <si>
    <t>F 15548 GRUPO GASOLINERO ESOL</t>
  </si>
  <si>
    <t>F 51904 51909 51854 51910 51898 51896 51900 51911 51912 51913 51914 51895 51855 51907 51908 51905 51940 52157 52048 52209 51372 50061 51028 51027 52248 52027 DEP EFECTIVO</t>
  </si>
  <si>
    <t>F 50877 JORGE ALBERTO TINAL DZIB</t>
  </si>
  <si>
    <t xml:space="preserve">F 50692 FREDDY CHAGAL GONZALEZ </t>
  </si>
  <si>
    <t>F 52316 GACOMX DESARROLLADORES DEL SURESTE</t>
  </si>
  <si>
    <t>F 51277 MIGUEL ANGEL KUK CETINA</t>
  </si>
  <si>
    <t>F 51253 MIGUEL ANGEL KUK CETINA</t>
  </si>
  <si>
    <t>F 51827 CRISTINA DEL ROSARIO MOO HUCHIN</t>
  </si>
  <si>
    <t>F 51572 51574 PERFORACIONES PENINSULARES ESPECIALIZADAS</t>
  </si>
  <si>
    <t>F 51228 51229 CARBURANTES DEL SURESTE</t>
  </si>
  <si>
    <t xml:space="preserve">F 51168 51170 MULTISERVICIOS PLAYA DEL CARMEN </t>
  </si>
  <si>
    <t xml:space="preserve">F 51289 51292 CARBURANTES DE YUCATAN </t>
  </si>
  <si>
    <t>F 51165 1167 ESTACION DE SERVICIOS MERICAM</t>
  </si>
  <si>
    <t>F 51380 DALIA VERONICA CHUC UC</t>
  </si>
  <si>
    <t>F 52215 52342 DEP TARJ</t>
  </si>
  <si>
    <t>F 50681 51273 KYPCON INGENIEROS CIVILES</t>
  </si>
  <si>
    <t>F 52250 REFASO REFACCIONES Y ACCESORIOS SOSA</t>
  </si>
  <si>
    <t>F 50868 ILIANA DEL SOCORRO PACHECO MEX</t>
  </si>
  <si>
    <t>F 50750 51079 ARMANDO AGUIRRE BARRADAS</t>
  </si>
  <si>
    <t>F 52251 COMERCIALIZADORA VON JAGH</t>
  </si>
  <si>
    <t>F 51355 GRUPO SILCA PENINSULAR</t>
  </si>
  <si>
    <t>F 52151 52141 52139 52143 52150 50824 51904 51909 51354 51910 51898 51896 51900 51911 51912 51912 51914 51895 51855 51907 51908 51905 51940 DEP EFECTIVO</t>
  </si>
  <si>
    <t>F 50587 50588 50681 KYPCON INGENIEROS CIVILES</t>
  </si>
  <si>
    <t>F 51113 MEZCLAS Y EMULSIONES PROFESIONALES</t>
  </si>
  <si>
    <t>F 51330 SCHAFFIT MOISES FAISAL MONTALVO</t>
  </si>
  <si>
    <t>F 52239 PREFABRICADOS EDIFICACIONES Y SERVICIOS</t>
  </si>
  <si>
    <t>F 52214 INFRAESTRUCTURA Y SERVICIOS ESPECIALIZADOS COETO</t>
  </si>
  <si>
    <t>F 50861 50884 MARCO ANTONIO CHE CANUL</t>
  </si>
  <si>
    <t>F 51217 ARTURO PEREZ GONZALEZ</t>
  </si>
  <si>
    <t>F 50460 TRANSPORTACION CARRETERA</t>
  </si>
  <si>
    <t>F 50845 MAYA FLUIDS</t>
  </si>
  <si>
    <t>F 50776 50909 ARMANDO INOCENTE MOGUEL EK</t>
  </si>
  <si>
    <t>F 50952 RAMON EUDALDO CORTAZAR LARA</t>
  </si>
  <si>
    <t>F 51145 51232 51275 IMPORTACIONES FERVORSA</t>
  </si>
  <si>
    <t>F 51260 PROMOTORA MEXICANA DE VEHICULOS</t>
  </si>
  <si>
    <t>F 51221 IES FLETES Y TRANSPORTES</t>
  </si>
  <si>
    <t>F 50754 51280 CONSTRUCTORA GRUPO TAPACHULA</t>
  </si>
  <si>
    <t>F 52205 SERVICIO SAN JOSE KUCHE</t>
  </si>
  <si>
    <t>F 52207 SERVICIO SAN JOSE KUCHE</t>
  </si>
  <si>
    <t>F 52233 SERVITRANSPORTES ERAGON</t>
  </si>
  <si>
    <t>F 52232 52335 SERVITRANSPORTES DEL SURESTE</t>
  </si>
  <si>
    <t>F 52148 FERRETRIA EL PORTEÑO</t>
  </si>
  <si>
    <t>F 51085 50525 50414 49284 50846 51521 52098 52111 52110 52070 52068 52069 52051 52056 52049 52047 52057 52040 5082451471 52109 51093 52090 51291 52094 52096 52089 51192 52095 52093 52092 52091 50860 51726 51296 DEP EFECTIVO</t>
  </si>
  <si>
    <t>F 52181 RITA MARGARITA HERRERA REA</t>
  </si>
  <si>
    <t>F 52182 RITA MARGARITA HERRERA REA</t>
  </si>
  <si>
    <t>F 52165 CONSTRUCCIONS Y MAT RAMIREZ</t>
  </si>
  <si>
    <t>F 51999 52000 52001 52002 OBED ELISEO GOMEZ</t>
  </si>
  <si>
    <t>F 50595 TA 200</t>
  </si>
  <si>
    <t>F 51157 MIGUEL ANGEL KUI CETINA</t>
  </si>
  <si>
    <t xml:space="preserve">F 52163 EFRAIN HERNANDEZ ALEJANDRO </t>
  </si>
  <si>
    <t xml:space="preserve">F 52160 JORGE ALBERTO COUOH BALAM </t>
  </si>
  <si>
    <t xml:space="preserve">F 52117 FLETES GUADALAJARA </t>
  </si>
  <si>
    <t>F 50824 51471 52109 51093 DEP EFECTIVO</t>
  </si>
  <si>
    <t>F 50930 EISER JESUS BAEZA ARGAEZ</t>
  </si>
  <si>
    <t>F 52041 SONIA PATRICIA MENA CAMELO</t>
  </si>
  <si>
    <t>F 51238 PETROQUIMICA DE LA PENINSULA</t>
  </si>
  <si>
    <t>F 51885 JESUS MANUEL MOO ONGAY</t>
  </si>
  <si>
    <t>F 52138 GRUPO ANFIBIA LOGISTICA Y MANIOBRAS</t>
  </si>
  <si>
    <t>F 50780 50907 PLAFONES Y ACABADOS DEL SURESTE</t>
  </si>
  <si>
    <t>F 52042 ANAHI ALONDRA BALAM CAAMAL</t>
  </si>
  <si>
    <t>F 51219 ALMACEN DE GRANOS DE LA PENINSULA</t>
  </si>
  <si>
    <t>F 52125 LOGISTICA RED ADUANERA</t>
  </si>
  <si>
    <t xml:space="preserve">F 50953 JOSE MANUEL CORTAZAR LARA </t>
  </si>
  <si>
    <t>F 51264 CANTERAS CREATIVAS</t>
  </si>
  <si>
    <t>F 52043 52044 52045 CESAR ANTONIO CASTLLANOS CASTELLANOS</t>
  </si>
  <si>
    <t>F 52127 ALMACENAMIENTO Y LOGISTICA PORTUARIA</t>
  </si>
  <si>
    <t>F 52129 ELEMENTOS Y ESTRUCTURAS METELICAS</t>
  </si>
  <si>
    <t>F 51129 51139 51252 GDM REFACCIONES</t>
  </si>
  <si>
    <t>F 50916 TIENDAS DE AUTOSERVICIO FERRETEROS DE LA PENINSULA</t>
  </si>
  <si>
    <t>F 50915 TIENDAS DE AUTOSERVICIO FERRETEROS DE LA PENINSULA</t>
  </si>
  <si>
    <t>F 50917 TIENDAS DE AUTOSERVICIO FERRETEROS DE LA PENINSULA</t>
  </si>
  <si>
    <t>F 50913 TIENDAS DE AUTOSERVICIO FERRETEROS DE LA PENINSULA</t>
  </si>
  <si>
    <t>F 51230 51138 51110 PRODUCTOS DE CONCRETO PENINSULARES</t>
  </si>
  <si>
    <t xml:space="preserve">F 52115 CASTAÑEDA PEREZ JOSE ALBERTO </t>
  </si>
  <si>
    <t>F 51080 ROQUE JACINTO PECH CIAU</t>
  </si>
  <si>
    <t>F 51152 CONCRETERA DEL SURESTE</t>
  </si>
  <si>
    <t>F 51921 52065 52063 52064 52028 51310 51295 50891 51392 51903 51887 51902 DEP EFECTIVO</t>
  </si>
  <si>
    <t xml:space="preserve">F 50043 TOMASA CORREA SANTANA </t>
  </si>
  <si>
    <t>F 52029 DANTE JUAREZ MARTINEZ</t>
  </si>
  <si>
    <t xml:space="preserve">F 51629 TRIMMSA </t>
  </si>
  <si>
    <t>F 51609 RODRIGO SOLIS RODRIGUEZ</t>
  </si>
  <si>
    <t>F 52103 TECNICA DIELECTRICA DEL SUR</t>
  </si>
  <si>
    <t>F 52054 52061 51780 DEP TERMINAL PUNTO DE VENTA</t>
  </si>
  <si>
    <t>F 52087 INGENIERIA INDUSTRIAL MAGE</t>
  </si>
  <si>
    <t>F 51594 51047 52053 51523 DEP EFECTIVO</t>
  </si>
  <si>
    <t>F 51092 LEMOM</t>
  </si>
  <si>
    <t>F 52087 52088 INGENIERIA INDUSTRIAL MAGE</t>
  </si>
  <si>
    <t>F 50978 CARBURANTES DE YUCATAN</t>
  </si>
  <si>
    <t xml:space="preserve">F 50995 CARBURANTES DE YUCATAN </t>
  </si>
  <si>
    <t xml:space="preserve">F 52085 CARLOS JESUS UC BELTRAN </t>
  </si>
  <si>
    <t>F 45873 46100 46219 46220 46221 46222 46223 46558 46559 465560 46646 46820 46821 46822 46823 46838 46839 46877 MAQUERS</t>
  </si>
  <si>
    <t>F 52079 CONSAGEL</t>
  </si>
  <si>
    <t>F 50795 DISTRIBUIDORA GARABANA DE COMBUSTIBLES Y LUBRICANTES</t>
  </si>
  <si>
    <t>F 51939 51533 51944 51932 51946 51347 52021 51869 50943 DEP EFECTIVO</t>
  </si>
  <si>
    <t>F 51664 51517 OPERADORA POLLO BRUJO</t>
  </si>
  <si>
    <t>F 51296 ROLANDO WALDEMAR HERRERA GONGORA</t>
  </si>
  <si>
    <t xml:space="preserve">F 50998 50999 CARBURANTES DE YUCATAN </t>
  </si>
  <si>
    <t>F 50994 CARBURANTES DE YUCATAN</t>
  </si>
  <si>
    <t>F 51144 CARBURANRES DE YUCATAN</t>
  </si>
  <si>
    <t>F 50996 50997 CARBURANTES DE YUCATAN</t>
  </si>
  <si>
    <t>F 50974 COMBUSTIBLES PUERTO MORELOS</t>
  </si>
  <si>
    <t>F 51023 SERVICIO DOGRE</t>
  </si>
  <si>
    <t>F 50936 50937 51059 ROMXS PSVIMENTACIONES</t>
  </si>
  <si>
    <t>F 50976 MULTISERVICIOS PETROLIFEROS DE QUINTANA ROO</t>
  </si>
  <si>
    <t xml:space="preserve">F 52073 COMERCIALIZADORA VON JAGH </t>
  </si>
  <si>
    <t xml:space="preserve">F 51840 RICARDO AUGUSTO CARDENAS PINO </t>
  </si>
  <si>
    <t>F 51022 51484 51646 51696 TERRASUR</t>
  </si>
  <si>
    <t>F 51751 52036 DEP TERMINAL PUNTO DE VENTA</t>
  </si>
  <si>
    <t>F 47186 47697 INGENIERIA INDUSTRIAL MAGE</t>
  </si>
  <si>
    <t>F 52020 ENRIQUE JOSE OJEDA TORRES</t>
  </si>
  <si>
    <t>F 50851 COMERCIALIZADORA GELOP</t>
  </si>
  <si>
    <t>F 50869 50870 RUBEN ALBERTO CARDEÑA VILLANUEVA</t>
  </si>
  <si>
    <t>F 51020 LORENA BEATRIZ DORANTES RODRIGUEZ</t>
  </si>
  <si>
    <t>F 50760 MEXICANA DE LUBRICANTES</t>
  </si>
  <si>
    <t>F 51492 51533 51533 51535 51553 51613 51614 MAQUINARIA Y SERVICIOS PROFESIONALES</t>
  </si>
  <si>
    <t>F 51090 FERNANDO AVILA AYALA</t>
  </si>
  <si>
    <t>F 51091 FERNANDO AVILA AYALA</t>
  </si>
  <si>
    <t>F 50548 FERNANDO AVILA AYALA</t>
  </si>
  <si>
    <t>F 50896 MAYOREO CERAMICO DE LA PENINSULA</t>
  </si>
  <si>
    <t>F 51986 RENE ADALBERTO MEDINA LUGO</t>
  </si>
  <si>
    <t xml:space="preserve">F 51958 51976 DEP TERMINAL PUNTO DE VENTA </t>
  </si>
  <si>
    <t>F 50793 51040 ARTURO PEREZ GONZALEZ</t>
  </si>
  <si>
    <t xml:space="preserve">F 50689 FREDDY CHAGAL GONZALEZ </t>
  </si>
  <si>
    <t>F 51268 JOSE LUIS ESPADAS GONZALEZ</t>
  </si>
  <si>
    <t xml:space="preserve">F 51134 51135 JOSE ROBERTO MACARI MOLINA </t>
  </si>
  <si>
    <t>F 51973 51974 WITON</t>
  </si>
  <si>
    <t>F 50922 JOSE MANUEL MUKUL CASTILLO</t>
  </si>
  <si>
    <t>F 51160 51194 51195 51202 51246 51383 SERGIO BALDERAS OSORIO</t>
  </si>
  <si>
    <t>F 51975 RANCHO COCOYOL</t>
  </si>
  <si>
    <t>F 51917 CORNELIOS UNGER REIMER</t>
  </si>
  <si>
    <t>F 51978 SERVICIO SAN JOSE KUCHE</t>
  </si>
  <si>
    <t>F 51979 SERVICIO SAN JOSÉ KUCHE</t>
  </si>
  <si>
    <t>F 50651 50652 50653 50654 50657 50662 50695 MAYA FLUIDS</t>
  </si>
  <si>
    <t>F 51370 51372 51473 51818 51813 51822 50778 50818 51863 51861 51860 51859 51864 51873 51862 50263 50644 50645 51052 51279 50943 50526 50824 DEP EFECTIVO</t>
  </si>
  <si>
    <t xml:space="preserve">F 50820 TALLERES ALIBAL DEL SURESTE </t>
  </si>
  <si>
    <t>F 51069 COLONIA MARIA LUISA</t>
  </si>
  <si>
    <t xml:space="preserve">F 50963 MIGUEL ANGEL KUK CETINA </t>
  </si>
  <si>
    <t xml:space="preserve">F 51923 SERGIO FERNANDO ACOSTA VALENCIA </t>
  </si>
  <si>
    <t>F 50938 PREFABRICADOS PRESUR</t>
  </si>
  <si>
    <t>F 51465 SCHAFFIT MOISES FAISAL MONTALVO</t>
  </si>
  <si>
    <t>F 51046 51041 CANTERAS CREATIVAS</t>
  </si>
  <si>
    <t>F 50592 50794 51216 VERONICA DEL ROSARIO HERNANDEZ NUÑEZ</t>
  </si>
  <si>
    <t xml:space="preserve">F 50791 50867 MAXI CONSTRUCTORA HIDRAULICA </t>
  </si>
  <si>
    <t>F 51078 GUSTAVO LOPEZ ARCE SOROA</t>
  </si>
  <si>
    <t>F 51970 DIANA BEATRIZ PATRON GONZALEZ</t>
  </si>
  <si>
    <t>F 215550 216259 216898 217556 218323 218983 219655 220315 MEGASUR</t>
  </si>
  <si>
    <t>F 51693 PROMOTORA DE GASOLINERIAS</t>
  </si>
  <si>
    <t>F 50731 JOSE LUIS RIOS VENTURA</t>
  </si>
  <si>
    <t>F 51916 ACEITES Y LUBRICANTES INDUSTRIALES DE TEKAX</t>
  </si>
  <si>
    <t>F 50910 JR ENVASES Y PLASTICOS</t>
  </si>
  <si>
    <t>F 51849 51851 51779 51852 DEP TERMINAL PUNTO DE VENTA</t>
  </si>
  <si>
    <t>DISPERSION NOMINA (COMPLEMENTO NOMINA JOSE LOPEZ)</t>
  </si>
  <si>
    <t>F 50863 RODRIGO RAUL CARCAÑO MAY</t>
  </si>
  <si>
    <t xml:space="preserve">F 50642 ANGEL ALEXIS LARA MENA </t>
  </si>
  <si>
    <t>TRANSFERENCIA ENTRE BANCOS SANTANDER - BANORTE</t>
  </si>
  <si>
    <t>F 51488 TRANSPORTES ESPECIALIZADOS BAU</t>
  </si>
  <si>
    <t>F 11502 11503 PROYECTOS INMOBILIARIOS DE LA PENINSULA</t>
  </si>
  <si>
    <t>F 50857 50823 51030 50908 PRODUCTOS DE CONCRETO PENINSULARES</t>
  </si>
  <si>
    <t xml:space="preserve">F 214844 COM MEGASUR </t>
  </si>
  <si>
    <t xml:space="preserve">F 50640 50641 ANGEL ALEXIS LARA MENA </t>
  </si>
  <si>
    <t>F 51249 ADRIANA ISELA JIMENEZ CANTO</t>
  </si>
  <si>
    <t>F 51806 PERFORACIONES CAMINOS Y MAQUINARIA DEK SURESTE</t>
  </si>
  <si>
    <t>F 51830 MAYABTUN CONSTRUCCIONES</t>
  </si>
  <si>
    <t>F 51151 51201 51444 51446 51447 MAQUINARIA Y SERVICIOS PROFESIONALES</t>
  </si>
  <si>
    <t>F 51692 PROMOTORA DE GASOLINERAS</t>
  </si>
  <si>
    <t>F 50816 50817 JOSE MANUEL RAMIREZ ARCEO</t>
  </si>
  <si>
    <t>DISPERSION NOMINA (PRESTAMO RICHARD SANCHEZ)</t>
  </si>
  <si>
    <t>F 44328 FLETERA ITZAE</t>
  </si>
  <si>
    <t>NOMINA QUINCENA 2</t>
  </si>
  <si>
    <t>F 50350 PROVEEDORA DEL PANADERO</t>
  </si>
  <si>
    <t>F 3382 LINCOLN PALMA BARAHONA</t>
  </si>
  <si>
    <t>RAFAEL CANTO REEMBOLSO</t>
  </si>
  <si>
    <t>F 51013 REFACCIONES PENINSULA</t>
  </si>
  <si>
    <t>F 49703 GENERADORES DUTTON POWE</t>
  </si>
  <si>
    <t>F 51086 RAMON FALLA GOMEZ</t>
  </si>
  <si>
    <t>F 51711 51710 51712 50061 50778 50798 51800 51384 DEP EFECTIVO</t>
  </si>
  <si>
    <t>ME21443 OFTALMO CLINICA VICTORIA</t>
  </si>
  <si>
    <t>F 50522 50549 FERNANDO JOSE SANSORES HERNANDEZ</t>
  </si>
  <si>
    <t>F 51451 EMPRESA GUTIERREZ</t>
  </si>
  <si>
    <t>F 50166 COMBUSTIBLES PUERTO MORELOS</t>
  </si>
  <si>
    <t>28-28-23</t>
  </si>
  <si>
    <t>F 51619 51620 COMERCIALIZADORA DE COMBUSTIBLES DIRAC</t>
  </si>
  <si>
    <t>F 51751 MERCADO DE ACEITES DE QUINTANA ROO</t>
  </si>
  <si>
    <t>DISPERSION NOMINA (VIATICOS ELEAZAR ANTONIO UC NAH)</t>
  </si>
  <si>
    <t xml:space="preserve">F 51788 51798 51799 51805 DEP TERMINAL PUNTO DE VENTA </t>
  </si>
  <si>
    <t>F 51462 51173 50120 DEP EFECTIVO</t>
  </si>
  <si>
    <t>F 50850 MIGUEL ANGEL KUK CETINA</t>
  </si>
  <si>
    <t>F 214091 COM MEGASUR</t>
  </si>
  <si>
    <t xml:space="preserve">F 50639 ANGEL ALEXIS LARA MENA </t>
  </si>
  <si>
    <t>F 51164 51166 PERFORACIONES PENINSULARES ESPECIALIZADAS</t>
  </si>
  <si>
    <t>F 51717 JORGE EDUARDO CHAY TMAYO</t>
  </si>
  <si>
    <t>ME21367 OFTALMO CLINICA VICTORIA</t>
  </si>
  <si>
    <t>F 51153 51154 51155 51159 SERGIO BALDERAS OSORIO</t>
  </si>
  <si>
    <t>F 51797 CONSTRUCTORA MACIN-CARVAJAL</t>
  </si>
  <si>
    <t>F 51794 MANUEL IRAM GARCIA PEÑA</t>
  </si>
  <si>
    <t xml:space="preserve">F 48582 MEXICANA DE LUBRICANTES </t>
  </si>
  <si>
    <t>F 50343 FLOR MARIA PECH BACELIS</t>
  </si>
  <si>
    <t xml:space="preserve">F 51795 SERVITRANSPORTES ERAGON </t>
  </si>
  <si>
    <t>IMPUESTOS FEDERALES JULIO 2023</t>
  </si>
  <si>
    <t>F 51350 ANGELICA MARTINEZ BRAMBILA</t>
  </si>
  <si>
    <t xml:space="preserve">51721 51722 51740 DEP TERMINAL PUNTO DE VENTA </t>
  </si>
  <si>
    <t>F 50811 MIGUEL ANGEL KUK CETINA</t>
  </si>
  <si>
    <t>F 51759 TECHNICAL OIL WELL SERVICES</t>
  </si>
  <si>
    <t>F 51752 INFRAESTRUCTURA Y SERVICIOS ESPECIALIZADOS COETO</t>
  </si>
  <si>
    <t>DISPERSION NOMINA (ANTICIPO VIATICOS ELEAZAR ANTONIO UC)</t>
  </si>
  <si>
    <t>F 51747 51748 ARMANDO TORRES PARA</t>
  </si>
  <si>
    <t>F 50670 SONIA ADAD CRUZ</t>
  </si>
  <si>
    <t>F 51121 AUTOSERVICIO YUCATAN</t>
  </si>
  <si>
    <t>F 213452 COM MEGASUR</t>
  </si>
  <si>
    <t>F 51162 PETROMERIDA</t>
  </si>
  <si>
    <t>F 51769 SERVITRANSPORTES ERAGON</t>
  </si>
  <si>
    <t>F 50400 MAYA FLUIDS</t>
  </si>
  <si>
    <t>F 50766 ROMZA PAVIMENTACIONES</t>
  </si>
  <si>
    <t xml:space="preserve">DOM </t>
  </si>
  <si>
    <t>F 51650 51106 51674 51665 51709 50294 50494 50495 50860 50882 51532 51542 51543 51541 DEP EFECTIVO</t>
  </si>
  <si>
    <t>F 50957 CAMIONES Y AUTOBUSES PENINSULAR</t>
  </si>
  <si>
    <t>F 51668 PERFORACIONES CAMINOS Y MAQUINARIA DEL SURESTE</t>
  </si>
  <si>
    <t>F 51250 51251 ISELA MARIA CANTO SIERRA</t>
  </si>
  <si>
    <t>F 50658 SERVICIO RAMOS</t>
  </si>
  <si>
    <t>F 51678 FERRETERIA EL PORTEÑO</t>
  </si>
  <si>
    <t>F 50659 SERVICIO RAMOS</t>
  </si>
  <si>
    <t>F 51739 MAQUINARIA Y EQIPOS RECREACIONES DEL SURESTE</t>
  </si>
  <si>
    <t>DISPERSION NOMINA (QUINCENA 1 AGOSTO)</t>
  </si>
  <si>
    <t>F 50632 50709 CORPORATIVO GL CD INDUSTRIAL</t>
  </si>
  <si>
    <t>F 111004830969 SI VALE DE MEXICO</t>
  </si>
  <si>
    <t xml:space="preserve">F 50423 TUBOS DE ACERO DE MEXICO </t>
  </si>
  <si>
    <t>F 50784 MIGUEL ANGEL KUK CETINA</t>
  </si>
  <si>
    <t>F 51706 TECHNICAL OIL WELL SERVICE VANKARP</t>
  </si>
  <si>
    <t>F 50865 50990 51149 51150 MAQUINARIA Y SERVICIOS PROFESIONALES</t>
  </si>
  <si>
    <t xml:space="preserve">F 212795 COM MEGASUR </t>
  </si>
  <si>
    <t>F 50224 50885 FROZAR</t>
  </si>
  <si>
    <t>F 51723 SERVITRANSPORTES DEL SURESTE</t>
  </si>
  <si>
    <t>F 51724 SERVITRANSPORTES DEL SURESTE</t>
  </si>
  <si>
    <t>F 50723 ANGEL FERNANDO PALMA CASTILLO</t>
  </si>
  <si>
    <t>F 51381 51374 51376 51378 51641 51652 61656 61662 51659 50220 50326 50497 51530 51323 51526 51527 51528 51529 51531 51582 51604 51605 51583 51495 51496 51497 51326 51569 51413 51337 51408 DEP EFECTIVO</t>
  </si>
  <si>
    <t>F 11669 PROYECTOS INMOVILIARIOS DE LA PENINSULA</t>
  </si>
  <si>
    <t>F 50763 MIGEL ANGEL KUK CETINA</t>
  </si>
  <si>
    <t>F 47733 48052 TECON CONCRETOS</t>
  </si>
  <si>
    <t>F 51704 CONSTRUCCION Y PROYECTOS ELECTRICOS FACE</t>
  </si>
  <si>
    <t>F 325187 PAGO SUA SIPARE</t>
  </si>
  <si>
    <t>F 51705 GRUPO BEMUS</t>
  </si>
  <si>
    <t>DISPERSION NOMINA (VIATICOS DAVID QUINTAL)</t>
  </si>
  <si>
    <t>F 51702 INFRAESTRUCTURA Y SERVICIOS ESPECIALIZADOS COETO</t>
  </si>
  <si>
    <t xml:space="preserve">PRIMA SEGURO PYME </t>
  </si>
  <si>
    <t>F 50009 50591 PLAFONES Y ACABADOS DEL SURESTE</t>
  </si>
  <si>
    <t>F 50660 CARBURANTES DE YUCATAN</t>
  </si>
  <si>
    <t xml:space="preserve">F 50661 CARBURANTES DE YUCATAN </t>
  </si>
  <si>
    <t>F 51689 CASTAÑEDA PEREZ JOSE ALBERTO</t>
  </si>
  <si>
    <t>F 50988 - 51209 MINIS 2000</t>
  </si>
  <si>
    <t>DISPERSION NOMINA (ANTICIPO VIATICOS ANTONIO UC)</t>
  </si>
  <si>
    <t>F 51682 CONSTRUCCIONES Y MATERIALES RAMIREZ</t>
  </si>
  <si>
    <t>DISPERSION NOMINA (VIATICOS EDUARDO MARTIN )</t>
  </si>
  <si>
    <t>F 51680 51681 CONSTRUCCIONES Y MATERIALES RAMIREZ</t>
  </si>
  <si>
    <t>DISPERSION NOMINA (ANTICIPO VIATICOS MIGUEL ORTIZ)</t>
  </si>
  <si>
    <t>F 50184 J ROSADO DISTRIBUCIONES</t>
  </si>
  <si>
    <t xml:space="preserve">F 212161 COM MEGASUR </t>
  </si>
  <si>
    <t>F 51684 JUAN MANUEL PIÑA RAMIREZ</t>
  </si>
  <si>
    <t>DISPERSION NOMINA (ANTICIPO VIATICOS VAZQUEZ PEREZ MANUEL ALBERTO)</t>
  </si>
  <si>
    <t>F 50694 50703 50787 50804 80781 50764 5083 PRODUCTOS DE CONCRETO PENINSULARES</t>
  </si>
  <si>
    <t>DISPERSION NOMINA (VIATICOS JOSE LOPEZ )</t>
  </si>
  <si>
    <t>F 50187 LUZ MARI SAURI SANSORES</t>
  </si>
  <si>
    <t>DISPERSION NOMINA (BONO VAZQUEZ PEREZ ALBERTO MANUEL)</t>
  </si>
  <si>
    <t xml:space="preserve">F 50038 50094 50199 50202 50586 50129 MATERIALES DE YUCATAN </t>
  </si>
  <si>
    <t>COMPENSASION SPEI</t>
  </si>
  <si>
    <t>F 50561 50562 50563 50564 JACOBO REMPEL MARTENS</t>
  </si>
  <si>
    <t>F 15262 GRUPO GASOLINERO ESTOL</t>
  </si>
  <si>
    <t>F 50377 50378 50380 50381 GARABANA</t>
  </si>
  <si>
    <t>F 50753 MIGUEL ANGEL KUK CETINA</t>
  </si>
  <si>
    <t>IMPUESTOS FEDERALES MAYO 2023</t>
  </si>
  <si>
    <t>F 50061 50620 51237 51361 DEP EFECTIVO</t>
  </si>
  <si>
    <t>F 49968 50151 LOURDES DEL SOCORRO MAGAÑA NAVARRETE</t>
  </si>
  <si>
    <t>F 51508 PERFORACIONES CAMINOS Y MAQUINARIA DEL SURESTE</t>
  </si>
  <si>
    <t>F 45843 ALCOCER SIERRA RAMON EMILIO</t>
  </si>
  <si>
    <t>F 51544 51514 50473 50980 51384 51430 51438 51433 51437 51432 51625 50607 51339 51461 51415 51399 51404 51391 51365 DEP EFECTIVO</t>
  </si>
  <si>
    <t>F 49695 49696 49945 TRITURADOS Y CONCRETOS TICOPO</t>
  </si>
  <si>
    <t>F 51602 51608 51610 DEP TERMINAL PUNTO DE VENTA</t>
  </si>
  <si>
    <t>AGOSTO 2023</t>
  </si>
  <si>
    <t>GASTOS EN EFECTIVO AGO 2023</t>
  </si>
  <si>
    <t>Articulos de limpieza admin y vts</t>
  </si>
  <si>
    <t>pastel orlando</t>
  </si>
  <si>
    <t>envio de sellos freelex</t>
  </si>
  <si>
    <t>Almuerzo rafa</t>
  </si>
  <si>
    <t>reparacion llanta moto diligenciero</t>
  </si>
  <si>
    <t>reparacion llanta urvan</t>
  </si>
  <si>
    <t>reparacion de patin</t>
  </si>
  <si>
    <t>pago de deposito de renta 39 pendiente</t>
  </si>
  <si>
    <t>pendiente rafa - orlando</t>
  </si>
  <si>
    <t>gasolina para sandero</t>
  </si>
  <si>
    <t>reparacion puerta de camioneta reparto</t>
  </si>
  <si>
    <t xml:space="preserve">agua purificada </t>
  </si>
  <si>
    <t>reembolso comida manuel alonzo</t>
  </si>
  <si>
    <t>Acta digitalizada y copia</t>
  </si>
  <si>
    <t>pastel manuel alonzo</t>
  </si>
  <si>
    <t>abogada - PTU</t>
  </si>
  <si>
    <t>Ariana lizama</t>
  </si>
  <si>
    <t>envio de muestras industria</t>
  </si>
  <si>
    <t>pago de casco # 525</t>
  </si>
  <si>
    <t>desayuno Rafa</t>
  </si>
  <si>
    <t>reembolso gts medicos gabriel pech</t>
  </si>
  <si>
    <t>compra insumos oficinas</t>
  </si>
  <si>
    <t>TRACTOS RAFA 21</t>
  </si>
  <si>
    <t xml:space="preserve">Rafael Canto </t>
  </si>
  <si>
    <t>filtros para servicio reparto</t>
  </si>
  <si>
    <t>3.00-17 TT 4 45P CHAOYANG H620</t>
  </si>
  <si>
    <t>11391350103</t>
  </si>
  <si>
    <t>2.75-17 TTT 4 41P CHAOYANG H620</t>
  </si>
  <si>
    <t>11201350106</t>
  </si>
  <si>
    <t>11R225 LAND LDD27 22.5 TRACCION N</t>
  </si>
  <si>
    <t>11R225 LAND LDD27</t>
  </si>
  <si>
    <t>MANGUERA TRANSPARENTE PVC ESPIRAL</t>
  </si>
  <si>
    <t>M64.18</t>
  </si>
  <si>
    <t>AXPSAFS400M SUPERAFLOJA TODP C/SILICON AXPRO 40ML</t>
  </si>
  <si>
    <t>AXP-SAFS-400M</t>
  </si>
  <si>
    <t>MEDIA REPARACION CAMISAS 150MM</t>
  </si>
  <si>
    <t>6429516</t>
  </si>
  <si>
    <t>KIT BOMBA DE ACEITE</t>
  </si>
  <si>
    <t>5680039</t>
  </si>
  <si>
    <t>JGO DE METALES DE BIELA</t>
  </si>
  <si>
    <t>4089405</t>
  </si>
  <si>
    <t>110/9-16 TT 4 59P CHAOYANG H601</t>
  </si>
  <si>
    <t>01A781210101</t>
  </si>
  <si>
    <t>205/65R15 94H GOODRIDE RADIAL RP28</t>
  </si>
  <si>
    <t>5201AB7100202</t>
  </si>
  <si>
    <t>P173912 FILTRO HIDRAULICO</t>
  </si>
  <si>
    <t>P173912</t>
  </si>
  <si>
    <t>P173911 FILTRO HIDRAULICO</t>
  </si>
  <si>
    <t>P173911</t>
  </si>
  <si>
    <t>P173913 FILTRO DE HIDRAULICO</t>
  </si>
  <si>
    <t>P173913</t>
  </si>
  <si>
    <t>P551784 FILTRO DE ACEITE</t>
  </si>
  <si>
    <t>P551784</t>
  </si>
  <si>
    <t>P551615 - FILTRO DE GASOLINA SEPA</t>
  </si>
  <si>
    <t>P551615</t>
  </si>
  <si>
    <t>P785373 FILTRO DE GASOLINA</t>
  </si>
  <si>
    <t>P785373</t>
  </si>
  <si>
    <t>P629468  FILTRO DE AIRE</t>
  </si>
  <si>
    <t>P629468</t>
  </si>
  <si>
    <t>P553205 - FILTRO DE GASOLINA</t>
  </si>
  <si>
    <t>P553205</t>
  </si>
  <si>
    <t>P552000-FILTRO SEPARADOR</t>
  </si>
  <si>
    <t>P552000</t>
  </si>
  <si>
    <t>P555616-FILTRO DE ACEITE</t>
  </si>
  <si>
    <t>P555616</t>
  </si>
  <si>
    <t>P551086-FILTRO SEPARADOR DE COMB</t>
  </si>
  <si>
    <t>P551086</t>
  </si>
  <si>
    <t>P551019-FILTRO DE ACEITE</t>
  </si>
  <si>
    <t>P551019</t>
  </si>
  <si>
    <t>P550785-FILTRO SEPARADOR DE AGUA</t>
  </si>
  <si>
    <t>P550785</t>
  </si>
  <si>
    <t>P550522-FILTRO DE COMBUSTIBLE</t>
  </si>
  <si>
    <t>P550522</t>
  </si>
  <si>
    <t>P527530-FILTRO DE AIRE</t>
  </si>
  <si>
    <t>P527530</t>
  </si>
  <si>
    <t>P500138-FILTRO DE AIRE</t>
  </si>
  <si>
    <t>P500138</t>
  </si>
  <si>
    <t>P182099-FILTRO DE AIRE</t>
  </si>
  <si>
    <t>P182099</t>
  </si>
  <si>
    <t>P181125-FILTRO DE AIRE PRIMARIO</t>
  </si>
  <si>
    <t>P181125</t>
  </si>
  <si>
    <t>P181118-FILTRO DE AIRE PRIMARIO</t>
  </si>
  <si>
    <t>P181118</t>
  </si>
  <si>
    <t>P181096-FILTRO DE AIRE PRIMARIO</t>
  </si>
  <si>
    <t>P181096</t>
  </si>
  <si>
    <t>P158678-FILTRO DE AIRE</t>
  </si>
  <si>
    <t>P158678</t>
  </si>
  <si>
    <t>Utilidad por código de producto Concentrado
Del 01/09/2023 al 30/09/2023</t>
  </si>
  <si>
    <t>ANALISIS DE ACEITE DE BOCINA BABOR Y ESTRIBOR</t>
  </si>
  <si>
    <t>ANALISIS DE ACEITE 1</t>
  </si>
  <si>
    <t>301468 CH-4 SUPER 50 SA 20W-50 CUB 19</t>
  </si>
  <si>
    <t>AXPSBA070-Sellador de Silicon en Blister (Aluminio)</t>
  </si>
  <si>
    <t>8141469-Extra Fleet S III CH4 SAE 15W-40</t>
  </si>
  <si>
    <t>8141469</t>
  </si>
  <si>
    <t>CAJA 8 BOT 960 ML</t>
  </si>
  <si>
    <t xml:space="preserve"> SEPTIEMBRE 2023</t>
  </si>
  <si>
    <t>PAGO DE TARJETA DE CRÉDITO</t>
  </si>
  <si>
    <t>F.15415 - ADDA MARIA DZIB DZUL</t>
  </si>
  <si>
    <t>REPARACION DEL TSURU - DAVID CUTZ CHAN</t>
  </si>
  <si>
    <t>F.15414 - ADDA MARIA DZIB DZUL</t>
  </si>
  <si>
    <t>F. A 743 - LUIS VELA</t>
  </si>
  <si>
    <t>F.15413 -  ADDA MARIA DZIB DZUL</t>
  </si>
  <si>
    <t>F.15412 - ADDA MARIA DZIB DZUL</t>
  </si>
  <si>
    <t>F.15714 - MARIO ALBERTO CORTES RINCON</t>
  </si>
  <si>
    <t>PAGO SIMPLE CREDITO - 85253247</t>
  </si>
  <si>
    <t xml:space="preserve">F.15398 - GUADALUPE FERNANDO URIBE SIERRA </t>
  </si>
  <si>
    <t>ARELY SUSANA AGUIRRE GARMA</t>
  </si>
  <si>
    <t>F.15479,15480,15482,15483,15484,15485,15486,15488,15489,15490,15497,15498,15499,15500,15501,15503,15504,15505,15506,15508 - E.S.G.E.S.</t>
  </si>
  <si>
    <t>F.15724 - PÚBLICO EN GENERAL</t>
  </si>
  <si>
    <t>CARGO POR PAGO DE NOMINA</t>
  </si>
  <si>
    <t xml:space="preserve">F.15620 - CORNELIO RODRIGUEZ MARCO </t>
  </si>
  <si>
    <t>F.15709 - JOSE MEDINA</t>
  </si>
  <si>
    <t>F.15429 - JOSE DEL CARMEN DARRICOLEA ORTEGON</t>
  </si>
  <si>
    <t>PROD Y SERV ZORSE S D RL</t>
  </si>
  <si>
    <t>ARACELY SUSANA AGUIRRE GARMA</t>
  </si>
  <si>
    <t>F. A293 - HORACIO ARIEL DZUL CHIM</t>
  </si>
  <si>
    <t>F.15176 - NILVIA MAY CANCHE</t>
  </si>
  <si>
    <t xml:space="preserve">F.15473,15474 - LAS PALMAS DE HOPELCHEN </t>
  </si>
  <si>
    <t xml:space="preserve">F.15399 - DOROTEO ORLANDO BARRADAS FLORES </t>
  </si>
  <si>
    <t>REV. (CHEQUE CON UNA CANTIDAD ERRONEA)</t>
  </si>
  <si>
    <t xml:space="preserve">F.15708 - VICTOR ROSADO CORDOBA </t>
  </si>
  <si>
    <t xml:space="preserve">F.15680 - CEYDI NAYELI CAAMAL </t>
  </si>
  <si>
    <t>AK NRG</t>
  </si>
  <si>
    <t>FA. 1245900 - MEXICANA DE LUBRICANTES</t>
  </si>
  <si>
    <t>F.15530,15531 - ADMINISTRACION DE ESTACIONES DEL SURESTE</t>
  </si>
  <si>
    <t>CHEQUE DEVUELTO</t>
  </si>
  <si>
    <t>F.15514,15516,15518,15519,15523,15524,15526,15537,15555,15556,15557,51757 - E.S.G.E.S.</t>
  </si>
  <si>
    <t>F.15287,15566,15673,15625,15431,15612,15690,15470,15689,15422 - EFECTIVO</t>
  </si>
  <si>
    <t xml:space="preserve">F.15781 - MIGUEL ANGEL CHABLE KANTUN </t>
  </si>
  <si>
    <t>F.15610 - AVALOS CRUZ NICOLAS</t>
  </si>
  <si>
    <t>F.579E6 - JUAN ALFREDO REYES SONDA</t>
  </si>
  <si>
    <t>F.15795,15796 - LUBRILLANTAS DE CAMPECHE</t>
  </si>
  <si>
    <t>F.15784,15431 - EFECTIVO</t>
  </si>
  <si>
    <t>F.15801 - AGUSTIN RAMON VITE SANCHEZ</t>
  </si>
  <si>
    <t>F.33581,33587,588 - ACUMULADORES OMEGA S.A. DE C.V.</t>
  </si>
  <si>
    <t>F.15512,15449 - REPRESENTACIONES ALDO DE CAMPECHE</t>
  </si>
  <si>
    <t>F 53454 INSGENIERIA INDUSTRIAL MAGE</t>
  </si>
  <si>
    <t>F 51477 MATERIALES Y PREFABRICADOS DE ORIENTE</t>
  </si>
  <si>
    <t>F 52801 MINIS 2000</t>
  </si>
  <si>
    <t>F 53429 SISTEMAS DE ARQUITECTURA Y CONSTRUCCIONES</t>
  </si>
  <si>
    <t>F 53447 JOSE LUIS ESPADAS GONZALEZ</t>
  </si>
  <si>
    <t>F 52979 JOSE LUIS ESPADAS GONZALEZ</t>
  </si>
  <si>
    <t>F 52126 IES CONCRETOS</t>
  </si>
  <si>
    <t>F 53441 INGENIERIA INDUSTRIAL MAGE</t>
  </si>
  <si>
    <t xml:space="preserve">F 52879 CONSTRUCCIONES Y SERVICIOS CARRETEROS </t>
  </si>
  <si>
    <t xml:space="preserve">F 52496 MARIA GUADALUPE LUCIOA CHABLE CHAN </t>
  </si>
  <si>
    <t>F 53470 SERVITRANSPORTES ERAGON</t>
  </si>
  <si>
    <t>F 52324 T &amp; E</t>
  </si>
  <si>
    <t>F 52722 CAMIONES Y AUTOBUSES PENINSULAR</t>
  </si>
  <si>
    <t>F 52526 RUBY DE JESUS CHALE AMAYA</t>
  </si>
  <si>
    <t>F 49914 J ROSADO DISTRIBUCIONES</t>
  </si>
  <si>
    <t>F 53341 53270 53299 53316 53803 53271 53273 53272 53287 53288 53236 53300 52227 52645 53031 53337 5338 53339 53355 53356 53357 53358 53359 53360 53361 51929 51931 52499 52500 53342 53264 53343 DEP EFECTIVO</t>
  </si>
  <si>
    <t>F 53450 SERVICIO SAN JOSE KUCHE</t>
  </si>
  <si>
    <t>F 52532 TRIMMSA</t>
  </si>
  <si>
    <t>F 53451 SERVICIO SAN JOSÉ KUCHE</t>
  </si>
  <si>
    <t>F 53182 CRISTINA DEL ROSARIO MOO HUCHIN</t>
  </si>
  <si>
    <t>F 53440 MOTOCICLETAS DEL MAYAB</t>
  </si>
  <si>
    <t>FAC 51915,FAC 52211,FAC 52236,FAC 52476,FAC 52533,FAC 52614,FAC 52780,FAC 52781 TERRASUR</t>
  </si>
  <si>
    <t>WITON</t>
  </si>
  <si>
    <t>F 51839 T A 2000</t>
  </si>
  <si>
    <t>F 53418 53443 DEP TERMINAL PUNTO DE VENTA</t>
  </si>
  <si>
    <t>F 53396 MOTOSERVICIO A DOMICILIO</t>
  </si>
  <si>
    <t>F 52980 JOSE LUIS ESPADAS GONZALEZ</t>
  </si>
  <si>
    <t>F 53043 53045 53046 53421 COMERCIALIZADORA DE COMBUSTIBLES DIRAC</t>
  </si>
  <si>
    <t>F 52122 52121 MAYA FLUIDS</t>
  </si>
  <si>
    <t>F 52498 JOSE ABRAHAM MAY LOPEZ</t>
  </si>
  <si>
    <t>F 52362 JOSE ROBERTO DELGADO GALENO</t>
  </si>
  <si>
    <t>F 52560 PROMOTORA MEXICANA DE VEHICULOS</t>
  </si>
  <si>
    <t>F 51837 52482 BODEGA DE REMATES MOTOS BOUTIQUE</t>
  </si>
  <si>
    <t xml:space="preserve">FAC 52401,FAC 52581,FAC 52662,FAC 52664,FAC 52717,FAC 52744,FAC 52745,FAC 53134,FAC 53160,FAC 53161 AT &amp; A INTERNATIONAL </t>
  </si>
  <si>
    <t>F 52410 MEZCLAZ Y EMULSIONES PROFESIONAES</t>
  </si>
  <si>
    <t xml:space="preserve">F 53300 ANAHI ALONDRA BALAM CAAMAL </t>
  </si>
  <si>
    <t>F 52545 52546 COCOPESA DEL CARIBE</t>
  </si>
  <si>
    <t>F 52621 ALMACEN DE GRANOS DE LA PENINSULA</t>
  </si>
  <si>
    <t xml:space="preserve">F 52620 ALMACEN DE GRANOS DE LA PENINSULA </t>
  </si>
  <si>
    <t>F 51815 FLOR MARIA PECH BACELIS</t>
  </si>
  <si>
    <t>F 52826 2 GATOS CONSTRUCTORA</t>
  </si>
  <si>
    <t>F 53366 53277 53340 53351 53304 51683 52368 52314 52287 52104 52490 53312 53317 53318 DEP EFECTIVO</t>
  </si>
  <si>
    <t>F 53402 JORGE ABRAHAM SELEM AGUILAR</t>
  </si>
  <si>
    <t>F 53186 PODER FLUIDO</t>
  </si>
  <si>
    <t>F 52912 52913 53089 53091 53092 53261 53262 53263 COMERCIALIZADORA DE COMBUSTIBLES DIRAC</t>
  </si>
  <si>
    <t>F 53322 FREDY CANUEL DZEC</t>
  </si>
  <si>
    <t>F 52249 52379 52548</t>
  </si>
  <si>
    <t>F 52472 DALIA VERONICA CHUC UC</t>
  </si>
  <si>
    <t>NOTA DE CARGO 8, TANIA MELISSA PACHECO MARTINEZ</t>
  </si>
  <si>
    <t>F 53310 TANIA MELISSA PACHECO MARTINEZ</t>
  </si>
  <si>
    <t>F 53208 GIESBRECHT ISIDRO CORNELIOS</t>
  </si>
  <si>
    <t xml:space="preserve">F 53376 GRUPO ANFIBIA LOGISTICA Y MANIOBRAS </t>
  </si>
  <si>
    <t>F 53395 INSTALACIONES ELECTROMECANICAS</t>
  </si>
  <si>
    <t>F 52255 52329 53305 53283 53294 53293 53292 52694 53255 53248 52228 52201 52230 52497 53251 53020 51988 53196 53201 53203 53198 53199 53200 53206 53207 DEP EFECTIVO</t>
  </si>
  <si>
    <t>F 52895 LUZ MARI SAURI SANSORES</t>
  </si>
  <si>
    <t>F 52333 TOMASA CORREA SANTANA</t>
  </si>
  <si>
    <t>F 52418 52422 52423 52531 CONCRETERA DEL SURESTE</t>
  </si>
  <si>
    <t>F 52486 52554 52528 52529 PRODUCTOS DE CONCRETO PENINSULARES</t>
  </si>
  <si>
    <t xml:space="preserve">F 53132 ROSENDO DE JESUS CEBALLOS CHAN </t>
  </si>
  <si>
    <t>F 52835 JESUS MANUEL MOO ONGAY</t>
  </si>
  <si>
    <t>F 51314 ROLANDO WALDEMAR HERRERA GONGORA</t>
  </si>
  <si>
    <t>F 53004 SCHAFFIT MOISES FAISAL MONTALVO</t>
  </si>
  <si>
    <t>F 52638 TANIA MELISSA PACHECO MARTINEZ</t>
  </si>
  <si>
    <t>F 52756 SAN ANTONIO TEKAX</t>
  </si>
  <si>
    <t>F 52718 GASOLINERA DE MERIDA</t>
  </si>
  <si>
    <t>f 52920 52921 53022 NIGER IRAN COUOH CANCHE</t>
  </si>
  <si>
    <t>F 53354 MIGUEL ANGEL KUK CETINA</t>
  </si>
  <si>
    <t>F 52100 RODRIGO SOLIS RODRIGUEZ</t>
  </si>
  <si>
    <t>F 52536 52796 ANDYMAQ</t>
  </si>
  <si>
    <t>F 52237 MARIA TERESA DE JESUS CARDENAZ ORTIZ</t>
  </si>
  <si>
    <t>F 52078 52077 ANGELICA MARTINEZ BRAMBILA</t>
  </si>
  <si>
    <t>F 53352 SERVITRANSPORTES DEL SURESTE</t>
  </si>
  <si>
    <t>F 52593 JOSE LUIS ESPADAS GONZALEZ</t>
  </si>
  <si>
    <t>F 53324 INFRAESTRUCTURA Y SERVICIOS ESPECIALIZADOS COETO</t>
  </si>
  <si>
    <t>F 53325 TECON CONCRETOS</t>
  </si>
  <si>
    <t>F 53195 JOSE ANTONIO ROMERO MORALEZ</t>
  </si>
  <si>
    <t>F 53301 ILIANA ECHAZARRETA VALENCIA</t>
  </si>
  <si>
    <t>F 53159 53235 53157 53141 53216 53158 53256 52668 52047 DEP EFECTIVO</t>
  </si>
  <si>
    <t>F 53257 PERFORACIONES CAMINOS Y MAQUINARIA DEL SURESTE</t>
  </si>
  <si>
    <t>F 53050 FERROTLAPALERIA EL MULIX</t>
  </si>
  <si>
    <t>F 52128 GORETTI DE JESUS PERERA CORREA</t>
  </si>
  <si>
    <t>F 52278 TECHOS INDUSTRIALES Y OBRAS CIVILES</t>
  </si>
  <si>
    <t>F 53274 53275 DEP TERMINAL PUNTO DE VENTA</t>
  </si>
  <si>
    <t>F 51996 52428 RAMON EUDALDO CORTAZAR LARA</t>
  </si>
  <si>
    <t>F 53187 CENTRO INTERMODAL DE MANIOBRAS</t>
  </si>
  <si>
    <t>F 53303 VOLTA PROMOTORA ELECTRICA</t>
  </si>
  <si>
    <t>F 51489 51997 JOSE MANUEL CORTAZAR LARA</t>
  </si>
  <si>
    <t>F 53265 REFASO REFACCIONES Y ACCESORIOS SOSA</t>
  </si>
  <si>
    <t>F 52878 RANCHO TIMUL</t>
  </si>
  <si>
    <t>F 52198 52247 FERNANDO AVILA AYALA</t>
  </si>
  <si>
    <t>F 52774 RODRIGO RAUL CARCAÑO MAY</t>
  </si>
  <si>
    <t xml:space="preserve">F 51790 52579 VERONICA DEL ROSARIO HERNANDEZ NUÑEZ </t>
  </si>
  <si>
    <t>F 52203 MARIO RAFAEL BACELIS CORDOBA</t>
  </si>
  <si>
    <t>F 53281 SERVITRANSPORTES DEL SURESTE</t>
  </si>
  <si>
    <t>F 52256 REFACCIONES PENINSULA</t>
  </si>
  <si>
    <t xml:space="preserve">F 52706 52708 52712 52775 MAQUINARIA Y SERVICIOS PROFESIONALES </t>
  </si>
  <si>
    <t>F 53243 53244 DEP EFECTIVO</t>
  </si>
  <si>
    <t>F 52591 JOSE LUIS ESPADAS GONZALEZ</t>
  </si>
  <si>
    <t>F 52257 51995 52035 52255 51814 52026 DEP EFECTIVO</t>
  </si>
  <si>
    <t>F 52246 52416 52431 52444 52537 52557 52599 52600 52607 52648 52738 SERGIO BALDERAS OSORIO</t>
  </si>
  <si>
    <t xml:space="preserve">F 53071 TIM DEL MAYAB </t>
  </si>
  <si>
    <t xml:space="preserve">F 52504 CR PETROQUIMICA DE YUCATAN </t>
  </si>
  <si>
    <t>F 52505 CR PETROQUIMICA DE YUCATAN</t>
  </si>
  <si>
    <t>F 52516 RODCOM</t>
  </si>
  <si>
    <t>F 52507 SC PETROQUIMICA</t>
  </si>
  <si>
    <t>F 52506 SC PETROQUIMICA</t>
  </si>
  <si>
    <t xml:space="preserve">F 52517 RODCOM </t>
  </si>
  <si>
    <t xml:space="preserve">F 52514 PETROQUIMICA DE LA PENINSULA </t>
  </si>
  <si>
    <t>F 52515 PETROQUIMICA DE LA PENINSULA</t>
  </si>
  <si>
    <t>F 51663 51732 51733 51738 51802 51835 51836 51922 AYA FLUIDS</t>
  </si>
  <si>
    <t>F 52347 52382 52551 IMPORTACIONES FERVORSA</t>
  </si>
  <si>
    <t>F 53078 53148 53149 53079 53112 52815 53015 51893 51899 51548 51549 51894 51857 51901 53066 51899 51919 52468 52466 52055 52072 DEP EFECTIVO</t>
  </si>
  <si>
    <t xml:space="preserve">F 51972 51992 CAMIONES Y AUTOBUSES PENINSULAR </t>
  </si>
  <si>
    <t>F 52206 LUZ MARI SAURI SANSORES</t>
  </si>
  <si>
    <t>F 52821 ARMANDO AGUIRRE BARRADAS</t>
  </si>
  <si>
    <t>F 52615 EXPRESO PENINSULAR</t>
  </si>
  <si>
    <t>F 53191 INGENIERIA INDUSTRIAL MAGE</t>
  </si>
  <si>
    <t>F 52159 INGENIERIA INDUSTRIAL MAGE</t>
  </si>
  <si>
    <t>F 53169 FERRETERIA EL PORTEÑO</t>
  </si>
  <si>
    <t xml:space="preserve">F 52196 MANUEL ARTURO PENICHE HERNANDEZ </t>
  </si>
  <si>
    <t xml:space="preserve">F 53197 VICTOR MANUEL RIVERO AVILA </t>
  </si>
  <si>
    <t>F 50878 ISMAEL AUGUSTO CHI CHALE</t>
  </si>
  <si>
    <t>F 51982 51983 JOSE ROBERTO DELGADO GALENO</t>
  </si>
  <si>
    <t>F 53185 ELEMENTOS Y ESTRUCTURAS METALICAS</t>
  </si>
  <si>
    <t>F 52354 ALMACEN DE GRANOS DE LA PENINSULA</t>
  </si>
  <si>
    <t>F 52124 COCOPESA DE CARIBE</t>
  </si>
  <si>
    <t>F 52351 RAMON FALLA GOMEZ</t>
  </si>
  <si>
    <t>F 53163 53164 INGENIERIA Y CONSTRUCCIONES DEL MAYAB</t>
  </si>
  <si>
    <t>F 52087 52159 INGENIERIA INDUSTRIAL MAGE</t>
  </si>
  <si>
    <t>F 53116 53103 DEP EFECTIVO</t>
  </si>
  <si>
    <t>F 53122 53123 MAYABTUN CONSTRUCCIONES</t>
  </si>
  <si>
    <t xml:space="preserve">F 51881 51938 52750 52751 52779 PODER FLUIDO </t>
  </si>
  <si>
    <t>F 53156 TECNICA DEIELECTRICA DEL SUR</t>
  </si>
  <si>
    <t>F 52271 NIGUEL ANGEL KUK CETINA</t>
  </si>
  <si>
    <t xml:space="preserve">F 52685 52686 LEMOM </t>
  </si>
  <si>
    <t>F 52397 52596 52606 ANGELICA MARTINEZ BRAMBILA</t>
  </si>
  <si>
    <t>F 52081 52173 52604 52627 52633 52634 52635 53035 MANUEL JESUS OXTE CABRERA</t>
  </si>
  <si>
    <t>F 53167 GRUPO CONVERTIDORA DE PAPEL</t>
  </si>
  <si>
    <t>F 52869 CANTO PENICHE</t>
  </si>
  <si>
    <t>F 52119 52238 GDM REFACCIONES</t>
  </si>
  <si>
    <t>F 53008 53009 53010 53011 53014 53013 53012 53016 53007 DEP EFECTIVO</t>
  </si>
  <si>
    <t>F 53143 53144 SERVITRANSPORTES DEL SURESTE</t>
  </si>
  <si>
    <t xml:space="preserve">F 52172 ROSENDO DE JESUS CEBALLOS CHAN </t>
  </si>
  <si>
    <t>F 52192 52234 52235 52259 52338 52360 52386 52419 52424 PRODUCTOS DE CONCRETO PENINSULARES</t>
  </si>
  <si>
    <t>F 52299 52300 CONCRETERA DEL SURESTE</t>
  </si>
  <si>
    <t xml:space="preserve">F 52898 52899 52897 52112 53019 53084 DEP EFECTIVO </t>
  </si>
  <si>
    <t>F 50830 J ROSADO DISTRIBUCIONES</t>
  </si>
  <si>
    <t>F 51263 J ROSADO DISTRIBUCIONES</t>
  </si>
  <si>
    <t>F 53126 INFRAESTRUCTURA Y SERVICIOS ESPECIALIZADOS COETO</t>
  </si>
  <si>
    <t>F 53102 FLORICELDA RIVERA GARCIA</t>
  </si>
  <si>
    <t>F 51826 51828 PROVEEDORA DEL PANADERO</t>
  </si>
  <si>
    <t>F 52377 SELMER FERNANDO PINO FALLA</t>
  </si>
  <si>
    <t xml:space="preserve">F 51782 51945 51968 51969 DISTRIBUIDORA GARABANA DE COMBUSTIBLES </t>
  </si>
  <si>
    <t>F 52339 JOSE CONCEPCION BAAS SANTOS</t>
  </si>
  <si>
    <t>F 53075 SARA EUGENIA LEÑERO GARCIA</t>
  </si>
  <si>
    <t>F 52066 52067 52164 52186 ROMZA PAVIMENTACIONES</t>
  </si>
  <si>
    <t>F 53065 PERFORACIONES CAMINOS Y MAQUINARIA DEL SURESTE</t>
  </si>
  <si>
    <t xml:space="preserve">F 51764 51579 GORETTI DE JESUS PERERA CORREA </t>
  </si>
  <si>
    <t>F 51886 MAYARLIN PABLO PABLO</t>
  </si>
  <si>
    <t>F 52168 52169 MULTISERVICIOS PLAYA DEL CARMEN</t>
  </si>
  <si>
    <t>F 52332 FELIPE IDELFONSO CERVANTES SUASTE</t>
  </si>
  <si>
    <t>F 52116 MIGUEL ANGEL KUK CETINA</t>
  </si>
  <si>
    <t>F 52102 MIGUEL ANGEL KUK CETINA</t>
  </si>
  <si>
    <t>F 51727 51728 51729 FERNANDO AVILA AYALA</t>
  </si>
  <si>
    <t>F 53068 53090 DEP TERMINAL PUNTO DE VENTA</t>
  </si>
  <si>
    <t>F 52889 JESUS MOO ONGAY</t>
  </si>
  <si>
    <t>F 52349 TIENDAS DE AUTOSERVICIOS FERRETEROS DE LA PENINSULA</t>
  </si>
  <si>
    <t>F 52348 TIENDAS DE AUTOSERVICIOS FERRETEROS DE LA PENINSULA</t>
  </si>
  <si>
    <t>F 52698 TIENDAS DE AUTOSERVICIOS FERRETEROS DE LA PENINSULA</t>
  </si>
  <si>
    <t>F 52696 TIENDAS DE AUTOSERVICIOS FERRETEROS DE LA PENINSULA</t>
  </si>
  <si>
    <t>F 52297 52298 52390 PERFORACIONES PENINSULARES ESPECIALIZADAS</t>
  </si>
  <si>
    <t>F 53088 CENTRO DE SERVICIOS CREDIMOTOS</t>
  </si>
  <si>
    <t>F 51737 ENVASES UNIVERSALES DE MEXICO</t>
  </si>
  <si>
    <t>F 53085 ARMANDO TORRES PARRA</t>
  </si>
  <si>
    <t>F 52549 52569 MAQUINARIA Y SERVICIOS PROFESIONALES</t>
  </si>
  <si>
    <t>F 53074 GRUPO BEMUS</t>
  </si>
  <si>
    <t xml:space="preserve">F 51299 JOSE DANIEL UITZIL BALAM </t>
  </si>
  <si>
    <t>F 52900 IMPULSO PENINSULAR</t>
  </si>
  <si>
    <t>F 52120 52166 52217 IMPORTACIONES FERVORSA</t>
  </si>
  <si>
    <t>F 51679 RRRRG CONSTRUCTORA</t>
  </si>
  <si>
    <t>F 52180 52190 SELMER PINO FALLA</t>
  </si>
  <si>
    <t>F 52136 ARTURO PEREZ GONZALEZ</t>
  </si>
  <si>
    <t>F 52243 JOSE LUIS RIOS VENTURA</t>
  </si>
  <si>
    <t>F 52566 INGENIERIA DEL MAYAB</t>
  </si>
  <si>
    <t>F 51820 SISTEMAS DE ARQUITECTURA Y CONSTRUCCION</t>
  </si>
  <si>
    <t>F 52060 MIGUEL ANGEL KUK CETINA</t>
  </si>
  <si>
    <t>F 52071 MIGUEL ANGEL KUK CETINA</t>
  </si>
  <si>
    <t>F 51814 51359 52359 51930 52982 52983 52671 52672 52944 52951 52952 52150 52943 52953 52947 52949 52945 52941 52675DEP EFECTIVO</t>
  </si>
  <si>
    <t>F 51691 TUBOS DE ACERO DE MEXICO</t>
  </si>
  <si>
    <t xml:space="preserve">F 51082 52330 52331 52391 AUTOSERVICIO YUCATAN </t>
  </si>
  <si>
    <t>F 52396 52398 ANGELICA MARTINES BRAMBILA</t>
  </si>
  <si>
    <t>F 519981 MAYOREO CERAMICO DE LA PENINSULA</t>
  </si>
  <si>
    <t>F 52200 52497 52229 52766 52767 52227 51725 51726 51314 DEP EFECTIVO</t>
  </si>
  <si>
    <t xml:space="preserve">F 51890 RAUL ONTIVEROS AVILA </t>
  </si>
  <si>
    <t>F 52769 52770 52771 PROMOTORA DE GASOLINERAS</t>
  </si>
  <si>
    <t xml:space="preserve">F 51585 51675 51655 AT &amp; A INTERNATIONAL </t>
  </si>
  <si>
    <t>F 51697 52487 PLAFONES Y ACABADOS DEL SURESTE</t>
  </si>
  <si>
    <t>F 52960 52970 52969 52968 52981 52988 52794 52795 51928 52152 49286 52787 51406 DEP EFECTIVO</t>
  </si>
  <si>
    <t>F 51657 CORPORATIVO GL CD INDUSTRIAL</t>
  </si>
  <si>
    <t>F 51994 MIGUEL ANGEL KUK CETINA</t>
  </si>
  <si>
    <t>F 51990 MIGUEL ANGEL KUK CETINA</t>
  </si>
  <si>
    <t>F 52993 CESAR ANTONIO CASTELLANOS CASTELLANOS</t>
  </si>
  <si>
    <t xml:space="preserve">F 53037 PREFABRICADOS EDIFICACIONES Y SERVICIOS </t>
  </si>
  <si>
    <t>F 53006 REFASO, REFACCIONES Y ACCESORIOS SOSA</t>
  </si>
  <si>
    <t>F 51387 VICENTE MARTIN CHAN CUA</t>
  </si>
  <si>
    <t xml:space="preserve">F 52942 SONIA PATRICIA MENA CAMELO </t>
  </si>
  <si>
    <t>F 53023 53029 SELENE SALLY SALAZAR AMADOR</t>
  </si>
  <si>
    <t>F 52992 CESAR ANTONIO CASTELLANOS CASTELLANOS</t>
  </si>
  <si>
    <t>F 52523 52524 CORPORATIVO GL CD INDUSTRIAL</t>
  </si>
  <si>
    <t>F 52978 PUBLICO EN GENERAL</t>
  </si>
  <si>
    <t>F 52216 JOSE LUIS ESPADAS GONZALEZ</t>
  </si>
  <si>
    <t>F 51984 LORENA BEATRIZ DORANTES</t>
  </si>
  <si>
    <t>F 51879 CARBURANTES DE YUCATAN</t>
  </si>
  <si>
    <t>F 52146 CONCRETERA DEL SURESTE</t>
  </si>
  <si>
    <t>F 51785 51927 52030 52074 52147 PRODUCTOS DE CONCRETO PENINSULARES</t>
  </si>
  <si>
    <t>F 52994 DISTRIBUIDORA DE TUBOS Y ACEROS DEL SURESTE</t>
  </si>
  <si>
    <t>F 51489 JOSE MANUEL CORTAZAR LARA</t>
  </si>
  <si>
    <t>F 52077 52078 52394 ANGELICA MARTINEZ BRAMBILA</t>
  </si>
  <si>
    <t>F 52130 52131 MAQUINARIA Y EQUIPOS RECRACIONALES DEL SURESTE</t>
  </si>
  <si>
    <t>F 51300 51301 ELIAS MAY MAY</t>
  </si>
  <si>
    <t>F 52941 52971 52972 DEP TERMINAL PUNTO DE VENTA</t>
  </si>
  <si>
    <t xml:space="preserve">F 51888 51943 ANGEL ALEXIS LARA MENA </t>
  </si>
  <si>
    <t>F 51889 ROQUE JACINTO PECH CIAU</t>
  </si>
  <si>
    <t>F 52973 CONSTRUCCIONES Y AMTERIALES RAMIREZ</t>
  </si>
  <si>
    <t>F 51708 ANGEL FERNANDO PALMA CASTILLO</t>
  </si>
  <si>
    <t>F 52132 52133 52134 52542 52543 52544 MAQUINARIA Y SERVICIOS PROFESIONALES</t>
  </si>
  <si>
    <t>F 51621 51622 51623 DISTRIBUIDORA GARABANA DE COMBUSTIBLES Y LUBRICANTES</t>
  </si>
  <si>
    <t>F 51226 IGNACIO ROSADO COUOH</t>
  </si>
  <si>
    <t>F 51891 MARIA ELVIRA MUTUL COOT</t>
  </si>
  <si>
    <t xml:space="preserve">F 51354 IGNACIO ROSADO COUOH </t>
  </si>
  <si>
    <t>F 52961 INFRAESTRUCTURA Y SERVICIOS ESPECIALIZADOS COETO</t>
  </si>
  <si>
    <t xml:space="preserve">F 52024 TANIA YOLANDA HERRERA DIAZ </t>
  </si>
  <si>
    <t>F 51770 MARIA TERESA DE JESUS CARDENAS ORTIZ</t>
  </si>
  <si>
    <t xml:space="preserve">F 52896 PERFORACIONES CAMINOS Y MAQUINARIA DEL SURESTE </t>
  </si>
  <si>
    <t>F 51774 51775 COMBUSTIBLES PUERTO MORELOS</t>
  </si>
  <si>
    <t>F 51880 SERVICIO DOGRE</t>
  </si>
  <si>
    <t>F 52197 52310 LUIS FERNANDO CANTO PENICHE</t>
  </si>
  <si>
    <t>F 52656 52658 COMERCIALIZADORA DE COMBUSTIBLES DIRAC</t>
  </si>
  <si>
    <t>F 51550 RUBEN ALBERTO CARDEÑA VILLANUEVA</t>
  </si>
  <si>
    <t>REFACCIONARIA LIZAMA</t>
  </si>
  <si>
    <t>F 52425 52426 NIGER IRAN COUOH CANCHE</t>
  </si>
  <si>
    <t>F 51385 LILIANA DEL SOCORO PACHECO MEX</t>
  </si>
  <si>
    <t xml:space="preserve">F 51690 GAMQ RENTA DE MAQUINARIA </t>
  </si>
  <si>
    <t>F 51753 GRUAS DEL SURESTE</t>
  </si>
  <si>
    <t>F 51989 GRUAS AAA</t>
  </si>
  <si>
    <t>F 52976 53145 53168 SERVITRANSPORTES DEL SURESTE</t>
  </si>
  <si>
    <t>F 53073 AKALI MARINE</t>
  </si>
  <si>
    <t>F 51935 51936 51937 MAXI CONSTRUCTORA HIDRAULICA Y MANTENIMIENTO INTEGRAL</t>
  </si>
  <si>
    <t>F 52931 SERVICIO SAN JOSE KUCHÉ</t>
  </si>
  <si>
    <t>F 51832 MIGUEL ANGEL KUK CETINA</t>
  </si>
  <si>
    <t>F 52930 SERVICIO SAN JOSÉ KUCHE</t>
  </si>
  <si>
    <t>F 51816 MIGUEL ANGEL KUK CETINA</t>
  </si>
  <si>
    <t>F 51745 WILMER DOMINGO AVILES PRECIAT</t>
  </si>
  <si>
    <t>F 52908 RITA MARGARITA HEREDIA REA</t>
  </si>
  <si>
    <t>F 52907 RITA MARGARITA HEREDIA REA</t>
  </si>
  <si>
    <t>F 52870 52871 52872 52425 52426 DEP TERMINAL PUNTO DE VENTA</t>
  </si>
  <si>
    <t xml:space="preserve">F 52013 ESTACION DE SERVICIO SAN IDELFONSO </t>
  </si>
  <si>
    <t>F 52009 SERVICOMBUSTIBLES DEL CARIBE</t>
  </si>
  <si>
    <t>F 52010 ESTACION DE SERVICIO JACINTO CANEK</t>
  </si>
  <si>
    <t xml:space="preserve">F 52012 ESTACION DE SERVICIO JACINTO CANEK </t>
  </si>
  <si>
    <t>F 52016 SERVICIOS TAC</t>
  </si>
  <si>
    <t>F 52007 SERVICOMBUSTIBLES INSURGENTES</t>
  </si>
  <si>
    <t xml:space="preserve">F 52008 SERVICOMBUSTIBLES KANASIN </t>
  </si>
  <si>
    <t>F 52006 SERVICOMBUSTIBLES INSURGENTES</t>
  </si>
  <si>
    <t xml:space="preserve">F 52011 SERVICOMBUSTIBLES KANASIN </t>
  </si>
  <si>
    <t xml:space="preserve">F 52014 ESTACION DE SERVICIO SAN IDELFONSO </t>
  </si>
  <si>
    <t>F 52723 52765 52454 51546 51547 51894 51554 51856 52193 51891 51545 52448 52643 51713 51356 50225 52735 51471 52285 52824 52788 52789 52730 52786 52781 52729 52723 EP EFECTIVO</t>
  </si>
  <si>
    <t>F 51660 CAMIONES Y AUTOBUSES PENINSULARES</t>
  </si>
  <si>
    <t>F 52541 OPERADORA POLLO BRUJO</t>
  </si>
  <si>
    <t>F 51824 51868 51955 51956 51966 52106  SERGIO BALDERAS OSORIO</t>
  </si>
  <si>
    <t>F 52820 MERCADO DE ACEITES DE QUINTANA ROO</t>
  </si>
  <si>
    <t xml:space="preserve">F 52720 TRANSPORTACION CARRETERA </t>
  </si>
  <si>
    <t>F 51768 FROZAR</t>
  </si>
  <si>
    <t>F 51703 PROMOTORA MEXICANA DE VEHICULOS</t>
  </si>
  <si>
    <t>F 52877 SERVITRANSPORTES DEL SURESTE</t>
  </si>
  <si>
    <t>F 51817 ARTURO PEREZ GONZALEZ</t>
  </si>
  <si>
    <t>F 52875 52876 SERVITRANSPORTES ERAGON</t>
  </si>
  <si>
    <t>F 52522 GAMAQ RENTA DE MAQUINARIA</t>
  </si>
  <si>
    <t>F 51808 MIGUEL ANGEL KUK CETINA</t>
  </si>
  <si>
    <t>F 51807 MIGUEL ANGEL KUK CETINA</t>
  </si>
  <si>
    <t>F 51700 VERONICA DEL ROSAIO HERNANDEZ NUÑEZ</t>
  </si>
  <si>
    <t>F 51883 51884 JACOBO REMPEL MARTENS</t>
  </si>
  <si>
    <t>F 52752 CARLOS ALBERTO DURAN CONTRERAS</t>
  </si>
  <si>
    <t>F 51302 MARIA ROSALIA CHAY MOO</t>
  </si>
  <si>
    <t xml:space="preserve">MEXICANA DE LURBICANTES </t>
  </si>
  <si>
    <t>F 51464 ANGEL FERNANDO PALMA CASTILLO</t>
  </si>
  <si>
    <t>DISPERSION NOMINA (BONO JOAQUIN ESTRELLA)</t>
  </si>
  <si>
    <t>F 51707 REFACCIONES PENINSULA</t>
  </si>
  <si>
    <t>F 51701 JR ENVASES Y PLASTICOS DEL SURESTE</t>
  </si>
  <si>
    <t>COMISION MEMBRESIA PAQUETE 2</t>
  </si>
  <si>
    <t>F 52429 JR ENVASES Y PLASTICOS DEL SURESTE</t>
  </si>
  <si>
    <t xml:space="preserve">TRANSFERENCIA ENTRE BANCOS SANTANDER - HSBC </t>
  </si>
  <si>
    <t>F 51599 51618 DISTRIBUIDORA GARABANA DE COMBUSTIBLES Y LUBRICANTES</t>
  </si>
  <si>
    <t xml:space="preserve">F 51672 51746 51755 51842 51843 51977 ROMZA PAVIMENTACIONES </t>
  </si>
  <si>
    <t>F 52739 FERRETERIA EL PORTEÑO</t>
  </si>
  <si>
    <t>F 52340 52669 51238 51254 52601 51647 51472 52260 52263 52261 52700 52701 52697 52725 51677 51390 52145 51512 52412 52704 52693 51524 52022 DEP EFECTIVO</t>
  </si>
  <si>
    <t>F 11743 11742 PROYECTOS INMOBILIARIOS DE LA PENINSULA</t>
  </si>
  <si>
    <t>F 52004 CORPORACION LA COMPLETA</t>
  </si>
  <si>
    <t>F 50806 ESTACION DE SERVICIO TEMOZON NORTE</t>
  </si>
  <si>
    <t>F 51643 MAXI CONSTRUCTORA HIDRAULICA Y MANTENIMIENTO INTEGRAL</t>
  </si>
  <si>
    <t>28-29-23</t>
  </si>
  <si>
    <t>F 52773 MANUEL IRAM GARCIA PEÑA</t>
  </si>
  <si>
    <t>F 52099 RODRIGO SOLIS RODRIGUEZ</t>
  </si>
  <si>
    <t xml:space="preserve">COMISION POR DEPOSITO REFERENCIADO </t>
  </si>
  <si>
    <t>F 51606 MENA IMPORTACIONES</t>
  </si>
  <si>
    <t>F 51551 MENA IMPORTACIONES</t>
  </si>
  <si>
    <t>F 52760 AGREGADOS Y TRITURADOS HONEY</t>
  </si>
  <si>
    <t xml:space="preserve">F B3426,B3427 DAVID SANCHEZ MENDEZ </t>
  </si>
  <si>
    <t>F 51754 JOSE ARMANDO BARROSO LIZAMA</t>
  </si>
  <si>
    <t>F 51838 CONCRETERA DEL SURESTE</t>
  </si>
  <si>
    <t>F 51719 51718 51804 51870 PRODUCTOS DE CONCRETOS PENINSULARES</t>
  </si>
  <si>
    <t xml:space="preserve">TF 36345185 RADIOMOVIL DIPSA </t>
  </si>
  <si>
    <t>F 51924 52724 PROYINGSA</t>
  </si>
  <si>
    <t>F 51925 51926 52294 52296 PERFORACIONES PENINSULARES ESPECIALIZADAS</t>
  </si>
  <si>
    <t xml:space="preserve">DISPERSDION NOMINA (VIATICOS ANTONIO UC) </t>
  </si>
  <si>
    <t>F 52356 MATERIALES Y TRITURADOS TIZIMIN</t>
  </si>
  <si>
    <t>IMPUESTOS FEDERALES AGOSTO 2023 COM</t>
  </si>
  <si>
    <t>F 51743 MIGUEL ANGEL KUK CETINA</t>
  </si>
  <si>
    <t xml:space="preserve">IMPUESTOS FEDERALES AGOSTO 2023 </t>
  </si>
  <si>
    <t>F 51744 MIGUEL ANGEL KUK CETINA</t>
  </si>
  <si>
    <t>MEXICANA DEL LUBRICANTES</t>
  </si>
  <si>
    <t>F 51742 MIGUEL ANGEL KUK CETINA</t>
  </si>
  <si>
    <t>F 51741 MIGUEL ANGEL KUK CETINA</t>
  </si>
  <si>
    <t>F 51699 MIGUEL ANGEL KUK CETINA</t>
  </si>
  <si>
    <t>F 51075 51445 ENLACES TURISTICOS TETIZ</t>
  </si>
  <si>
    <t>F 52204 AVIPRODUCTOS SANJOR</t>
  </si>
  <si>
    <t>DISPERSION NOMINA ( VIATICOS ELEAZAR ANTONIO UC)</t>
  </si>
  <si>
    <t>F 52448 52643 DEP EFECTIVO</t>
  </si>
  <si>
    <t>REEMBOLSO PAGO ERRONEO DEL CLIENTE  SERVICIO SAN JOSÉ KUCHE</t>
  </si>
  <si>
    <t>F 51891 51545 DEP EFECTIVO</t>
  </si>
  <si>
    <t>F 51554 51856 52193 DEP EFECTIVO</t>
  </si>
  <si>
    <t>F 51547 51894 DEP EFECTIVO</t>
  </si>
  <si>
    <t>F 52454 51546 DEP EFECTIVO</t>
  </si>
  <si>
    <t>F 51760 CARBURANTES DE YUCATAN</t>
  </si>
  <si>
    <t>F 51771 CARBURANTES DE YUCATAN</t>
  </si>
  <si>
    <t>F 52501 SCHAFFIT MOISES FAISAL MONTALVO</t>
  </si>
  <si>
    <t>DEVOLUCION CHEQUE DEL CLIENTE RAUL ONTIVEROS AVILA</t>
  </si>
  <si>
    <t>F 51563 51564 CARLOS FERRER MOHENO</t>
  </si>
  <si>
    <t>F 52027 52667 DEP EFECTIVO</t>
  </si>
  <si>
    <t>F 51601 MATERIALES Y TRITURADOS TIZIMIN</t>
  </si>
  <si>
    <t>F 52513 51384 52641 52628 52629 50221 52027 52667 DEP EFECTIVO</t>
  </si>
  <si>
    <t xml:space="preserve">F 11910 PROYECTOS INMOBILIARIS DE LA PENINSULA </t>
  </si>
  <si>
    <t>F 51411 MOTORIDE</t>
  </si>
  <si>
    <t xml:space="preserve">F 111004880681 SI VALE MEXICO </t>
  </si>
  <si>
    <t>F 51021 51649 51947 SUN LIFT</t>
  </si>
  <si>
    <t>F 51761 CARBURANTES DE YUCATAN</t>
  </si>
  <si>
    <t>F 51695 CARBURANTES DE YUCATAN</t>
  </si>
  <si>
    <t>F 51694 CARBURANTES DE YUCATAN</t>
  </si>
  <si>
    <t>F 51485 MARIA ANTONIA PEÑA RUIZ</t>
  </si>
  <si>
    <t>DISPERSION NOMINA (OTROS PAGOS GABRIEL PECH)</t>
  </si>
  <si>
    <t>F 51773 51772 MULTISERVICIOS PETROLIFEROS DE QUINTANA ROO</t>
  </si>
  <si>
    <t xml:space="preserve">TRANSF ENTRE BANCOS SANTANDER - HSBC </t>
  </si>
  <si>
    <t>F 52651 JOSE PUERTO</t>
  </si>
  <si>
    <t>F 51942 ARMANDO AGUIRRE BARRADAS</t>
  </si>
  <si>
    <t xml:space="preserve">COMISION DEL PAGO CONTARJETA </t>
  </si>
  <si>
    <t>F 51941 ARMANDO AGUIRRE BARRADAS</t>
  </si>
  <si>
    <t>F 51479 MATERIALES Y PREFABRICADOS DE ORIENTE</t>
  </si>
  <si>
    <t>F 51853 51934 52031 52032 52033 MAQUINARIA Y SERVICIOS PROFESIONALES</t>
  </si>
  <si>
    <t>PAGO CREDITO FINBE</t>
  </si>
  <si>
    <t xml:space="preserve">F 51359 ANGEL FERNANDO PALMA CASTILLO </t>
  </si>
  <si>
    <t xml:space="preserve">F 52665 COMERCIALIZADORA EL SURCO </t>
  </si>
  <si>
    <t>F 52663 FLORICELDA RIVERA GARCIA</t>
  </si>
  <si>
    <t>DISPERSION NOMINA (VIATICOS ANTONIO UC)</t>
  </si>
  <si>
    <t>F 51526 JSESUS MANUEL MOO ONGAY</t>
  </si>
  <si>
    <t>F 51698 MIGUEL ANGEL KUK CETINA</t>
  </si>
  <si>
    <t xml:space="preserve">F 52494 ABRAHAM MANAHEM MAY BALAM </t>
  </si>
  <si>
    <t>F 52625 JORGE EDUARDO CHAY TAMAYO</t>
  </si>
  <si>
    <t>F 50555 50553 MAXI CONSTRUCTORA HIDRAULICA Y MANTENIMIENTO INTEGRAL</t>
  </si>
  <si>
    <t>F 50312 COMBUSTIBLES Y LUBRICANTES 86 SUR</t>
  </si>
  <si>
    <t>F 50076 PEDRO ANGEL CASTILLO CASTELLANOS</t>
  </si>
  <si>
    <t>CARGO CAPITAL CRDITO</t>
  </si>
  <si>
    <t>F 50456 COMBUSTIBLES Y LUBRICANTES LA FLORIDA</t>
  </si>
  <si>
    <t>DEVOLUCION CHEQUE DEL CLIENTE MOTORIDE</t>
  </si>
  <si>
    <t>F 50554 COMBUSTIBLES Y LUBRICANTES LA FLORIDA</t>
  </si>
  <si>
    <t>PAGO SUA SIPARE</t>
  </si>
  <si>
    <t>F 50023 50897 ESTACIONES DE SERVICIO DEL MAYAB</t>
  </si>
  <si>
    <t>F 50899 ESTACIONES DE SERVICIO DEL MAYAB</t>
  </si>
  <si>
    <t>F 50894 ESTACIONES DE SERVICIO DEL MAYAB</t>
  </si>
  <si>
    <t>F 50900 ESTACIONES DE SERVICIO DEL MAYAB</t>
  </si>
  <si>
    <t>DISPERSION NOMINA (VIATICOS JOSE LOPEZ)</t>
  </si>
  <si>
    <t>F 50902 49879 NIDIA DEL ROSARIO DE FATIMA LUGO RICALDE</t>
  </si>
  <si>
    <t>DESPERSION NOMINA (VIATICOS JAELY CABALLERO)</t>
  </si>
  <si>
    <t>F 50898 ESTACIONES DE SERVICIO DEL MAYAB</t>
  </si>
  <si>
    <t>DISPERSION NOMINA (VIATICOS ELEAZAR UC NAH)</t>
  </si>
  <si>
    <t xml:space="preserve">F 50901 ESTACIONES DE SERVICIO DEL MAYAB </t>
  </si>
  <si>
    <t>F BO88259 ARTLUX SA DE CV</t>
  </si>
  <si>
    <t>F51865 52445 52439 52447 52618 52605 52622 52432 52623 52620 51648 51580 DEP EFECTIVO</t>
  </si>
  <si>
    <t>F 51867 IMPORTACIONES FERVORSA</t>
  </si>
  <si>
    <t xml:space="preserve">F 51297 JOSE DANIEL UITZIL BALAM </t>
  </si>
  <si>
    <t>F 52637 INFRAESTRUCTURA Y SERVICIOS ESPECIALIZADOS COETO</t>
  </si>
  <si>
    <t>F 51519 51520 51592 ROMZA PAVIMENTACIONES</t>
  </si>
  <si>
    <t>F 51242 COSTAPURA</t>
  </si>
  <si>
    <t>F 51524 51471 51349 52363 52364 52491 52371 52492 52563 52609 51409 52370 52327 52262 52369 52264 52469 52413 52318 52265 52268 52267 52284 52375 52471 52470 DEP EFECTIVO</t>
  </si>
  <si>
    <t>F 51182 MENA IMPORTACIONES</t>
  </si>
  <si>
    <t>F 52592 52602 52603 DEP TERMINAL PUNTO DE VENTA</t>
  </si>
  <si>
    <t>SEPTIEMBRE 2023</t>
  </si>
  <si>
    <t>GASTOS EN EFECTIVO SEPT 2023</t>
  </si>
  <si>
    <t>desayuno rafa y ventas</t>
  </si>
  <si>
    <t xml:space="preserve">limpieza oficina </t>
  </si>
  <si>
    <t xml:space="preserve">gloria </t>
  </si>
  <si>
    <t xml:space="preserve">Rafa </t>
  </si>
  <si>
    <t>compa de casco</t>
  </si>
  <si>
    <t xml:space="preserve">enrique </t>
  </si>
  <si>
    <t>cambio de llantas, alineacion y balaceo de la np300</t>
  </si>
  <si>
    <t>compra de filtro</t>
  </si>
  <si>
    <t>Eduardo</t>
  </si>
  <si>
    <t>comida para reunion akron</t>
  </si>
  <si>
    <t xml:space="preserve">café y cigarro rafa </t>
  </si>
  <si>
    <t>pastel cumpleaños</t>
  </si>
  <si>
    <t>envio almacen</t>
  </si>
  <si>
    <t>gasolina para montacargas</t>
  </si>
  <si>
    <t>aspiradora para vehiculos</t>
  </si>
  <si>
    <t>lavado de autos</t>
  </si>
  <si>
    <t>isabel canul</t>
  </si>
  <si>
    <t>Nom proporcional 23-30 sept 23  Jesus Landa</t>
  </si>
  <si>
    <t>Jesus Landa</t>
  </si>
  <si>
    <t>microfono E.S</t>
  </si>
  <si>
    <t>barras separadoras</t>
  </si>
  <si>
    <t>E.S.G.E.S. PREPAGO MONEDERO</t>
  </si>
  <si>
    <t>INTERES CREDITO</t>
  </si>
  <si>
    <t>MID</t>
  </si>
  <si>
    <t>CAMP</t>
  </si>
  <si>
    <t>DISPERSION NOMINA (VIATICOS MIGUEL ORTIZ )</t>
  </si>
  <si>
    <t>BONIFICACION INCENTIVO VENDEDORES INDUSTRIA</t>
  </si>
  <si>
    <t>132 LM ACUMULADOR TIPO 132 LM 15P 12V</t>
  </si>
  <si>
    <t>130 LM ACUMULADOR TIPO 130 LM 13P 12V</t>
  </si>
  <si>
    <t>129 BCI 99 ACUMULADOR 129  11P 12V</t>
  </si>
  <si>
    <t>126 LM ACUMULADOR TIPO 126 LM 17P 12V</t>
  </si>
  <si>
    <t>121 9P BCI 42 ACUMULADOR TIPO 121 9P 12V</t>
  </si>
  <si>
    <t>118RP 21P BCI 31P ACUMULADOR TIPO 118RP 21P SELLADO</t>
  </si>
  <si>
    <t>118RT 21P BCI 31T ACUMULADOR  SELLADO</t>
  </si>
  <si>
    <t>O-RONG  N</t>
  </si>
  <si>
    <t>OR-325-T</t>
  </si>
  <si>
    <t>LLANTA GALAXY HM4 18.00-25 40 PR L4S N</t>
  </si>
  <si>
    <t>180025 GALAXY</t>
  </si>
  <si>
    <t>265/60R18 SCOR AT+ N</t>
  </si>
  <si>
    <t>10PIR0072</t>
  </si>
  <si>
    <t>AMST TTA 245/75R16</t>
  </si>
  <si>
    <t>24575R16</t>
  </si>
  <si>
    <t>ROAD RS909 205/55R17</t>
  </si>
  <si>
    <t>20555R17</t>
  </si>
  <si>
    <t>185/70R14 EUZKADI AURODRIVE 3 88T</t>
  </si>
  <si>
    <t>15553110000</t>
  </si>
  <si>
    <t>P550973 - FILTRO DE ACEITE</t>
  </si>
  <si>
    <t>P550973</t>
  </si>
  <si>
    <t>P770678 - FILTRO DE AIRE</t>
  </si>
  <si>
    <t>P770678</t>
  </si>
  <si>
    <t>P174249 - FILTRO HIDRAULICO</t>
  </si>
  <si>
    <t>P174249</t>
  </si>
  <si>
    <t>C085002 FILTRO DE AIRE PRIMARIO</t>
  </si>
  <si>
    <t>C085002</t>
  </si>
  <si>
    <t>P550912 - FILTRO DE GASOLINA</t>
  </si>
  <si>
    <t>P550912</t>
  </si>
  <si>
    <t>P778979 FILTRO DE AIRE</t>
  </si>
  <si>
    <t>P778979</t>
  </si>
  <si>
    <t>P780018 FILTRO  DE AIRE</t>
  </si>
  <si>
    <t>P780018</t>
  </si>
  <si>
    <t>P169078 FILTRO HIDRÁULICO</t>
  </si>
  <si>
    <t>P169078</t>
  </si>
  <si>
    <t>P181088 FILTRO DE AIRE</t>
  </si>
  <si>
    <t>P181088</t>
  </si>
  <si>
    <t>P606762-FILTRO DE AIRE</t>
  </si>
  <si>
    <t>P606762</t>
  </si>
  <si>
    <t>P552055-FILTRO DE AGUA</t>
  </si>
  <si>
    <t>P552055</t>
  </si>
  <si>
    <t>P550595-FILTRO ACEITE</t>
  </si>
  <si>
    <t>P550595</t>
  </si>
  <si>
    <t>P550048-FILTRO DE COMBUSTIBLE</t>
  </si>
  <si>
    <t>P550048</t>
  </si>
  <si>
    <t>P548963-FILTRO AIRE</t>
  </si>
  <si>
    <t>P548963</t>
  </si>
  <si>
    <t>P158670-FILTRO DE AIRE</t>
  </si>
  <si>
    <t>P158670</t>
  </si>
  <si>
    <t>Utilidad por código de producto Concentrado
Del 01/10/2023 al 31/10/2023</t>
  </si>
  <si>
    <t>BONIFINC</t>
  </si>
  <si>
    <t>ANALISIS DE ACEITE DE EQUIPOS CRITICOS</t>
  </si>
  <si>
    <t>ANALISIS DE ACEITE 2</t>
  </si>
  <si>
    <t>54753- MXL- TECNOL C-150 G</t>
  </si>
  <si>
    <t>54753</t>
  </si>
  <si>
    <t>54750- MXL- TECNOL 90</t>
  </si>
  <si>
    <t>54750</t>
  </si>
  <si>
    <t xml:space="preserve">5049- Anticongelante Long Life Max (50%)  </t>
  </si>
  <si>
    <t>5049</t>
  </si>
  <si>
    <t>GARRAFA 3.85 LT</t>
  </si>
  <si>
    <t>10141409- Marine 4 Stroke SAE 20W-50</t>
  </si>
  <si>
    <t>10141409</t>
  </si>
  <si>
    <t>F 53222 FRANCISCO CHAGAL CRUZ</t>
  </si>
  <si>
    <t>F 53064 COMERCIALIZADORA GELOP</t>
  </si>
  <si>
    <t>F 52747 52748 53153 IES CONCRETOS</t>
  </si>
  <si>
    <t>F 53150 53152 53204 53311 53313 MAYA FLUIDS</t>
  </si>
  <si>
    <t>F 53080 VICENTE MARTIN CHAN CUA</t>
  </si>
  <si>
    <t>F 53903 JOSE LUIS ESPADAS GONZALEZ</t>
  </si>
  <si>
    <t>F 52312 CARLOS MARIO FALCON CARDENAS</t>
  </si>
  <si>
    <t>F 53467 MIGUEL ANGEL KUK CETINA</t>
  </si>
  <si>
    <t>F 53442 MIGUEL ANGEL KUK CETINA</t>
  </si>
  <si>
    <t>F 53439 MIGUEL ANGEL KUK CETINA</t>
  </si>
  <si>
    <t>F 53426 MIGUEL ANGEL KUK CETINA</t>
  </si>
  <si>
    <t>F 53394 MIGUEL ANGEL KUK CETINA</t>
  </si>
  <si>
    <t>F 53353 MIGUEL ANGEL KUK CETINA</t>
  </si>
  <si>
    <t>F 53223 FRANCISCO CHAGAL CRUZ</t>
  </si>
  <si>
    <t>F 53549 RRRRG CONSTRUCTORA</t>
  </si>
  <si>
    <t>F 53574 ANGELICA MARTINEZ BRAMBILA</t>
  </si>
  <si>
    <t>F 53576 ANGELICA MARTINEZ BRAMBILA</t>
  </si>
  <si>
    <t>F 52385 IES FLETES Y TRANSPORTES</t>
  </si>
  <si>
    <t>F 53428 53558 53637 GDM REFACCIONES</t>
  </si>
  <si>
    <t>F 53364 JOSE LUIS RIOS VENTURA</t>
  </si>
  <si>
    <t>F 52918 INFREAESTRUCTURA Y EDIFICACIONES DEL SURESTE</t>
  </si>
  <si>
    <t>F 54239 54240 MEXICANA DE LUBRICANTES</t>
  </si>
  <si>
    <t>F 53764 SISTEMAS DE ARQUITECTURA Y CONSTRUCCION</t>
  </si>
  <si>
    <t>F 53895 CONSTRUCCION Y SERVICIOS CARRETEROS CAMPECHE MERIDA</t>
  </si>
  <si>
    <t>F 53445 53471 VERONICA DEL ROSARIO HERNANDEZ NUÑEZ</t>
  </si>
  <si>
    <t>F 54287 SERVICIO JARDINES</t>
  </si>
  <si>
    <t>F 53374 53375 COCOPESA DEL CARIBE</t>
  </si>
  <si>
    <t>F 54442 MANUEL IRAM GARCIA PEÑA</t>
  </si>
  <si>
    <t>F 54273 CRISTINA DEL ROSARIO MOO HUCHIN</t>
  </si>
  <si>
    <t>F 53498 53499 53517 53516 53546 53559 PRODUCTOS DE CONCRETO PENINSULARES</t>
  </si>
  <si>
    <t>F 53729 53968 54073 ROMZA PAVIMENTACIONES</t>
  </si>
  <si>
    <t>F 54168 54170 54171 54172 54187 54176 54169 54369 54006 54005 54008 54001 54004 53976 54003 53820 54396 54330 54362 54375 54415 54417 54418 53905 DEP EFECTIVO</t>
  </si>
  <si>
    <t>F 53373 JORGE ALBERTO TINAL DZIB</t>
  </si>
  <si>
    <t>F 53671 53672 53673 53674 53675 53687 54265 CONSTRUCTORA RIVAL</t>
  </si>
  <si>
    <t>F 51847 51848 MATERIALES Y PREFRABRICADOS DE ORIENTE</t>
  </si>
  <si>
    <t>F 53833 TRIMMSA</t>
  </si>
  <si>
    <t xml:space="preserve">F 54439 CMG CONSTRUCCIONES Y MANTENIMIENTO </t>
  </si>
  <si>
    <t>F 53526 JOSE LUIS RENDON NOVELO</t>
  </si>
  <si>
    <t>F 53121 53230 53390 53419 RAUL ROBERTO PECH FIGUEROA</t>
  </si>
  <si>
    <t>F 54403 54423 TERMINAL PUNTO VENTA</t>
  </si>
  <si>
    <t>F 53604 JESUS MOO ONGAY</t>
  </si>
  <si>
    <t>F 53005 MINIS 2000</t>
  </si>
  <si>
    <t>F 53469 PROMOTORA MEXICANA DE VEHICULOS</t>
  </si>
  <si>
    <t>F 52934 53346 53347 53460 53500 53507 53508 53530 53531 53630 53636 53789 53901 54238 54246 54281 AT &amp; A INTERNATIONAL</t>
  </si>
  <si>
    <t>F 53714 TIENDAS DE AUTOSERVICIO FERRETEROS DE LA PENINSULA</t>
  </si>
  <si>
    <t>F 53629 TIENDAS DE AUTOSERVICIO FERRETEROS DE LA PENINSULA</t>
  </si>
  <si>
    <t>F 53738 JOSE LUIS ESPADAS GONZALEZ</t>
  </si>
  <si>
    <t>F 53683 ARRENDADORA DR</t>
  </si>
  <si>
    <t>FAC 53495,FAC 53512,FAC 53513,FAC 53514,FAC 53523,FAC 53524 SERGIO BALDERAS OSORIO</t>
  </si>
  <si>
    <t>F 53192 INGENIERIA INDUSTRIAL MAGE</t>
  </si>
  <si>
    <t>F 53431 LORENA BEATRIZ DORANTES RODRIGUEZ</t>
  </si>
  <si>
    <t>F 54394 54400 TERMINAL PUNTO VENTA</t>
  </si>
  <si>
    <t>F 54370 JORGE CASTILLO</t>
  </si>
  <si>
    <t>F 53497 53539 MANUEL JESUS OXTE CABRERA</t>
  </si>
  <si>
    <t>F 54043 UICAB CHAN MILI NOEMI</t>
  </si>
  <si>
    <t>F 53138 MARIA TERESA DE JESUS CARDENAS ORTIZ</t>
  </si>
  <si>
    <t>F 53259 AROLDO RENEN DOMENZAIN OECH</t>
  </si>
  <si>
    <t>F 54349 54350 54351 53644 53424 53320 53925 54043 54022 54039 54343 54039 53767 54029 54040 54344 54028 54401 53766 54345 54056 54202 54055 DEP EFECTIVO</t>
  </si>
  <si>
    <t>F 53215 JOSE MANUEL MUKUL CASTILLO</t>
  </si>
  <si>
    <t>F 53260 MIGUEL BERNABE DUARTE SANCHEZ</t>
  </si>
  <si>
    <t xml:space="preserve">F 54353 MAYABTUB </t>
  </si>
  <si>
    <t>F 53115 COMBUSTIBLES DE TULUM Y DEL CARIBE</t>
  </si>
  <si>
    <t>F 53114 COMBUSTIBLES DE TULUM Y DEL CARIBE</t>
  </si>
  <si>
    <t xml:space="preserve">F 54122 RUTA MAYA EXPENDIO DE COMBUSTIBLES Y LUBRICANTES </t>
  </si>
  <si>
    <t xml:space="preserve">F 54121 RUTA MAYA EXPENDIO DE COMBUSTIBLES Y LUBRICANTES </t>
  </si>
  <si>
    <t>F 54120 SERVICIOS CARIBE</t>
  </si>
  <si>
    <t>F 54119 SERVICIOS CARIBE</t>
  </si>
  <si>
    <t xml:space="preserve">F 53585 CARBURANTES Y LUBRICANTES DE PROGRESO </t>
  </si>
  <si>
    <t>F 53590 CARBURANTES Y LUBRICANTES DE PROGRSO</t>
  </si>
  <si>
    <t>F 54072 OPERADORA POLLO BRUJO</t>
  </si>
  <si>
    <t>F 54401 INSFRAESTRUCTURA Y SERVIICOS ESPECIALZIADOS COETO</t>
  </si>
  <si>
    <t>F 54026 ARELY DE JESUS XIJUN CRUZ</t>
  </si>
  <si>
    <t>F 53809 RODRIGO SOLIS RODRIGUEZ</t>
  </si>
  <si>
    <t>F 52323 MARIO ACOSTA ROCHA</t>
  </si>
  <si>
    <t>F 53475 IMPORTACIONES FERVORSA</t>
  </si>
  <si>
    <t>F 52948 53446 ARTURO PEREZ GONZALEZ</t>
  </si>
  <si>
    <t>F 54368 JORGE ENRIQUE ARAUJO VASQUEZ</t>
  </si>
  <si>
    <t xml:space="preserve">F 53705 JOSE LUIS ESPADAS GONZALEZ </t>
  </si>
  <si>
    <t xml:space="preserve">F 54402 REFACCIONARIA CASTILLO </t>
  </si>
  <si>
    <t>F 53319 JOSE CONCEPCION BAAS SANTOS</t>
  </si>
  <si>
    <t>F 51478 MATERIALES Y PREFABRICADOS DE ORIENTE</t>
  </si>
  <si>
    <t>F 53487 TEELS</t>
  </si>
  <si>
    <t xml:space="preserve">F 54372 TECON CONCRETOS </t>
  </si>
  <si>
    <t>F 54371 TECON CONCRETOS</t>
  </si>
  <si>
    <t xml:space="preserve"> 54269 54267 54270 53179 53425 54095 53974 53980 53995 53997 53982 54086 53975 54089 53625 54093 54158 54157 54156 54094 53987 53378 52802 53824 53465 53030 53835 53813 53818 54160 54161 54163 54164 52463 DEP EFECTIVO </t>
  </si>
  <si>
    <t xml:space="preserve">F 52936 RAUL ONTIVEROS AVILA </t>
  </si>
  <si>
    <t>F 53047 CAMIONES Y AUTOBUSES PENISULAR</t>
  </si>
  <si>
    <t>F 53401 CAMIONES Y AUTOBUSE PENINSULAR</t>
  </si>
  <si>
    <t>F 53504 53505 53662 53689 53690 53882 53884 54283 54284 54285  54285 COMERCIALIZADORA DE COMBUSTIBLES DIRAC</t>
  </si>
  <si>
    <t>F 53367 VERONICA DEL ROSARIO HERNANADEZ NUÑEZ</t>
  </si>
  <si>
    <t>F 53768 53774 53783 53796 53797 53800 53811 TERRRASUR</t>
  </si>
  <si>
    <t>F 52937 TUBOS DE ACERO DE MEXICO</t>
  </si>
  <si>
    <t>F 52324 52325 T &amp; E</t>
  </si>
  <si>
    <t>F 52909 52916 52914 52915 MAYA FLUIDS</t>
  </si>
  <si>
    <t>F 54346 FERRETERIA EL PORTEÑO</t>
  </si>
  <si>
    <t>F 53193 53194 53306 CORPORATIVO GL CD INDUSTRIAL</t>
  </si>
  <si>
    <t xml:space="preserve">F 50319 AT &amp; A INTERNATIONAL </t>
  </si>
  <si>
    <t>F 52926 52927 PROVEEDORA DEL PANADERO</t>
  </si>
  <si>
    <t>F 53496 MANUEL JESUS OXTE CABRERA</t>
  </si>
  <si>
    <t xml:space="preserve">F 53328 JOSE ROBERTO DELGADO GALENO </t>
  </si>
  <si>
    <t>F 53087 ANGEL FERNANDO PALMA CASTILLO</t>
  </si>
  <si>
    <t>F 52689 MARIA ANTONIA PEÑA RUIZ</t>
  </si>
  <si>
    <t>F 53025 DISTRIBUIDORA GARABANA DE COMBUSTIBLES Y LUBRICANTES</t>
  </si>
  <si>
    <t>F 54342 GACOMX DESARROLLADORES DEL SURESTE</t>
  </si>
  <si>
    <t>F 53165 53383 53566 53775 53881 ANDYMAQ</t>
  </si>
  <si>
    <t>F 54247 53001 53180 54026 52281 51829 53959 53245 54292 53961 53957 54312 54306 DEP EFECTIVO</t>
  </si>
  <si>
    <t>F 52350 NOEMI BEATRIZ MONTERO CUEVAS</t>
  </si>
  <si>
    <t xml:space="preserve">F 53039 53042  MATERIALES Y TRITURADOS TIZIMIN </t>
  </si>
  <si>
    <t xml:space="preserve">F 48576 POOT COLLI WILBERTH ANTONIO </t>
  </si>
  <si>
    <t>F 53560 53586 53587 MAQUINARIA Y SERVICIOS PROFESIONALES</t>
  </si>
  <si>
    <t>F 53414 53594 ROMZA PAVIMENTACIONES</t>
  </si>
  <si>
    <t>F 54165 JORGE ENRIQUE ARAUJO VASQUEZ</t>
  </si>
  <si>
    <t>F 54317 INGENIERIA INDUSTRIAL MAGE</t>
  </si>
  <si>
    <t xml:space="preserve">F 54311 COMERCIALIZADORA EL SURCO </t>
  </si>
  <si>
    <t xml:space="preserve">F 54262 INGENIERIA INDUSTRIAL MAGE </t>
  </si>
  <si>
    <t>F 54241 INGENIERIA INDUTRIAL MAGE</t>
  </si>
  <si>
    <t xml:space="preserve">F 54316 EMILIO JOSE SANSORES PONCE </t>
  </si>
  <si>
    <t xml:space="preserve">F 54314 ORITRUCKS MEXICO </t>
  </si>
  <si>
    <t>F 53147 53142 53189 53279 53285 53297 PRODUCTOS DE CONCRETO PENINSULARES</t>
  </si>
  <si>
    <t xml:space="preserve">F 53280 CONCRETERA DEL SURESTE </t>
  </si>
  <si>
    <t xml:space="preserve">F 54313 IVAN ANTONIO MOO CHAN </t>
  </si>
  <si>
    <t>F 53956 54098 54097 53817 54264 52113 51254 53017 53382 53044 52802 54159 54162 53214 54248 53190 DEP EFECTIVO</t>
  </si>
  <si>
    <t xml:space="preserve">F 52199 TOMASSA CORREA SANTANA </t>
  </si>
  <si>
    <t>F 53135 53119 53120 53136 COCOPESA DEL CARIBE</t>
  </si>
  <si>
    <t>F 54299 TANIA YOLANDA HERRERA DIAZ</t>
  </si>
  <si>
    <t>F 53551 J ROSADO DISTRIBUICIONES</t>
  </si>
  <si>
    <t>F 54288 ARMIN ALEJANDRO CORONADO FEBLES</t>
  </si>
  <si>
    <t>F 54100 54155 AURORA CECILIA LOPEZ VARGUEZ</t>
  </si>
  <si>
    <t>F 53392 SELMER FERNANDO PINO FALLA</t>
  </si>
  <si>
    <t xml:space="preserve">F 52570 53000 RAMON EUDALDO CORTAZAR LARA </t>
  </si>
  <si>
    <t>F 53748 53785 53861 CONSTRUCTORA GRUPO TAPACHULA</t>
  </si>
  <si>
    <t>F 53400 TANIA MELISSA PACHECO MARTINEZ</t>
  </si>
  <si>
    <t>F 51784 TRANSPORTES CORPA</t>
  </si>
  <si>
    <t>F 53188 MIGUEL ANGEL KUK CETINA</t>
  </si>
  <si>
    <t>F 53268 53269 53267 PERFORACIONES PENINSULARES ESPECIALIZADAS</t>
  </si>
  <si>
    <t>F 53856 54173 52359 53295 DEP EFECTIVO</t>
  </si>
  <si>
    <t xml:space="preserve">F 52631 MONICA GUADALUPE DZUL UC </t>
  </si>
  <si>
    <t>F 54271 54272 MRT IMPORTADORA DE MAQUINARIA</t>
  </si>
  <si>
    <t>F 53232 GREGORIO CAAMAL VAZQUEZ</t>
  </si>
  <si>
    <t>F 54305 RITA MARGARITA HEREDIA REA</t>
  </si>
  <si>
    <t>F 53838 IDZINCAB CHACON JOSUE</t>
  </si>
  <si>
    <t>F 54242 54251 TERMINAL VENTAS</t>
  </si>
  <si>
    <t>F 53488 53489 CANTO PENICHE</t>
  </si>
  <si>
    <t xml:space="preserve">F 52228 MARIA TERESA DE JESUS PUC NAH </t>
  </si>
  <si>
    <t>F 54212 54213 CESAR ANTONIO CASTELLANOS CASTELLANOS</t>
  </si>
  <si>
    <t>F 54099 JOSE ANTONIO ROMERO MORALEZ</t>
  </si>
  <si>
    <t>F 53154 MIGUEL ANGEL KUK CETINA</t>
  </si>
  <si>
    <t>F 53151 MIGUEL ANGEL KUK CETINA</t>
  </si>
  <si>
    <t>F 54257 JORGE EDUARDO CHAY TAMAYO</t>
  </si>
  <si>
    <t xml:space="preserve">F 53242 ROMZA PAVIMENTACIONES </t>
  </si>
  <si>
    <t>F 54249 MRT IMPORTADORA DE MAQUINARIA</t>
  </si>
  <si>
    <t>F 53379 NIGER IRAN COUOH CANCHE</t>
  </si>
  <si>
    <t>F 15736 MEXICANA DE LUBRICANTES</t>
  </si>
  <si>
    <t>F 53100 53101 53104 53671 CONSTRUCTORA RIVAL</t>
  </si>
  <si>
    <t xml:space="preserve">F 52922 FERNANDO AVILA AYALA </t>
  </si>
  <si>
    <t xml:space="preserve">F 52923 FERNANDO AVILA AYALA </t>
  </si>
  <si>
    <t xml:space="preserve">F 53139 FERNANDO AVILA AYALA </t>
  </si>
  <si>
    <t>F 53231 FERNANDO AVILA AYALA</t>
  </si>
  <si>
    <t xml:space="preserve">F 53038 FERNANDO AVILA AYALA </t>
  </si>
  <si>
    <t xml:space="preserve">F 53290 53291 53501 MAQUINARIA Y SERVICIOS PROFESIONALES </t>
  </si>
  <si>
    <t xml:space="preserve">F 52657 MAXI CONSTRUCTORA HIDRAULICA </t>
  </si>
  <si>
    <t>F 54234 COMERCIALIZADORA DEL SURCO</t>
  </si>
  <si>
    <t>F 54177 FERRETERIA EL PORTEÑO</t>
  </si>
  <si>
    <t>F 53238 53239 53240 53241 ARMANDO AGUIRRE BARRADAS</t>
  </si>
  <si>
    <t xml:space="preserve">F 54185 EDGAR ALBERTO ACOSTA CHAN </t>
  </si>
  <si>
    <t>F 54433 CENTRO INTERMODAL DE MANIOBRAS</t>
  </si>
  <si>
    <t xml:space="preserve">F 53108 ARTURO PEREZ GONZALEZ </t>
  </si>
  <si>
    <t xml:space="preserve">F 53962 SCHAFFIT MOISES FAISAL MONTALVO </t>
  </si>
  <si>
    <t>F 53850 53958 53846 54078 52997 52967 54144 53960 53243 53865 52421 54036 54025 54075 54038 54030 53054 53055 54090 54076 54082 54088 54037 DEP EFECTIVO</t>
  </si>
  <si>
    <t>F 53544 JOSE LUIS ESPADAS GONZALEZ</t>
  </si>
  <si>
    <t>F 53960 53243 53865 52421 DEP EFECTIVO</t>
  </si>
  <si>
    <t>F 54044 GRUPO FACIMOTORS DE MEXICO</t>
  </si>
  <si>
    <t>F 53083 ROSA MARIA YAMA TUZ</t>
  </si>
  <si>
    <t>F 53127 PROMOTORA MEXICANA DE VEHICULOS</t>
  </si>
  <si>
    <t xml:space="preserve">F 53278 IMPORTACIONES FERVORSA </t>
  </si>
  <si>
    <t xml:space="preserve">F 52888 ANGEL ALEXIS LARA MENA </t>
  </si>
  <si>
    <t>F 54188 SERVITRANSPORTES DEL SURESTE</t>
  </si>
  <si>
    <t>F 53369 52719 49286 53111 53754 53973 54070 53853 52421 53854 53897 54051 53857 53858 53848 54009 53855 52841 53622 52462 52834 52817 52818 52935 52832 52833 52885 52467 53990 53984 53994 53991 53993 53979 53977 53978 53986 53983 53989 53985</t>
  </si>
  <si>
    <t>F 54062 RODRIGO PAYAN FRIAS</t>
  </si>
  <si>
    <t>F 54070 53853 53855 DEP EFECTIVO</t>
  </si>
  <si>
    <t>F 53848 52421 53854 53855 53857 53858 53897 54009 54051 DEP EFECTIVO</t>
  </si>
  <si>
    <t>F 52839 52884 ANGEL ALEXIS LARA MENA</t>
  </si>
  <si>
    <t xml:space="preserve">F 54019 54021 CESAR ANTONIO CASTELLANOS CASTELLANOS </t>
  </si>
  <si>
    <t>F 53129LUIS RENDON NOVELO</t>
  </si>
  <si>
    <t xml:space="preserve">F 53018 EISER JESUS BAEZA ARGAEZ </t>
  </si>
  <si>
    <t>F 54069 RAXID ANTONIO SANDOVAL AUAIS</t>
  </si>
  <si>
    <t>F 54084 DISTRIBUIDORA DE TUBOS Y ACEROS DEL SURESTE</t>
  </si>
  <si>
    <t>F 51947 52691 SUN LIFT</t>
  </si>
  <si>
    <t>F 52975 53036 53124 53432 53494 53179 53720 53742 53746 53752 53753 TERRASUR</t>
  </si>
  <si>
    <t>F 53860 ILIANA ECHAZARRETA VALENCIA</t>
  </si>
  <si>
    <t>F 52595 GENERADORES DUTTON POWER</t>
  </si>
  <si>
    <t>F 54059 MAGNO CAPITAL</t>
  </si>
  <si>
    <t>F 53880 JUAN CARLOS AVILEZ GARCIA</t>
  </si>
  <si>
    <t>F 53931 53943 DEP TERMINAL VENTAS</t>
  </si>
  <si>
    <t>F 53060 JOSE LUIS RIOS VENTURA</t>
  </si>
  <si>
    <t>F 52441 FLOR MARIA PECH BACELIS</t>
  </si>
  <si>
    <t>F 53928 JORGE ENRIQUE ARUJO VASQUEZ</t>
  </si>
  <si>
    <t>F 53026 MARIA ROSALIA CHAY MOO</t>
  </si>
  <si>
    <t xml:space="preserve">F 54035 AHAL ETERNO </t>
  </si>
  <si>
    <t>F 52224 GRUPO YUGA</t>
  </si>
  <si>
    <t>F 53070 MIGUEL ANGEL KUK CETINA</t>
  </si>
  <si>
    <t>F 53069 MIGUEL ANGEL KUK CETINA</t>
  </si>
  <si>
    <t xml:space="preserve">F 52837 52838 ANGEL ALEXIS LARA MENA </t>
  </si>
  <si>
    <t xml:space="preserve">F 52933 53003 ROMZA PAVIMENTACIONES </t>
  </si>
  <si>
    <t xml:space="preserve">F 53972 WITON </t>
  </si>
  <si>
    <t>F 52792 DISTRIBUIDORA GARABANA DE COMBUSTIBLES Y LUBRICANTES</t>
  </si>
  <si>
    <t>F 52985 53110 53155 PRODUCTOS DE CONCRTO PENINSULARES</t>
  </si>
  <si>
    <t>F 53258 53641 53640 53849 53845 53799 53847 53866 53867 53902 53276 52902 53814 53816 53840 53843 53234 53237 DEP EFECTIVO</t>
  </si>
  <si>
    <t>F 52654 52655 52659 MAXI CONSTRUCTORA HIDRAULICA Y MANTENIMIENTO INTEGRAL</t>
  </si>
  <si>
    <t xml:space="preserve">F 53864 53863 MAYABTUN CONSTRUCCIONES </t>
  </si>
  <si>
    <t xml:space="preserve">F 53210 FELIPE IDELFONSO CERVANTES SUASTE </t>
  </si>
  <si>
    <t xml:space="preserve">F 53948 AKALI MARINE </t>
  </si>
  <si>
    <t>F 53082 COMERCIALIZADORA GELOP</t>
  </si>
  <si>
    <t>F 53891 53894 DEP TERMINAL VENTAS</t>
  </si>
  <si>
    <t>F 53276 53034 DEP EFECTIVO</t>
  </si>
  <si>
    <t>F 53907 TUTTO MOTO</t>
  </si>
  <si>
    <t>F 52702 JOSE CONCEPCION BAAS SANTOS</t>
  </si>
  <si>
    <t xml:space="preserve">F 52703 52790 52804 DISTRIBUIDORA GARABANA DE COMBUSTIBLES Y LUBS </t>
  </si>
  <si>
    <t xml:space="preserve">F 52840 ROQUE JACINTO PECH CIAU </t>
  </si>
  <si>
    <t>F 52724 PROYINGSA</t>
  </si>
  <si>
    <t>F 53743 53777 53810 53805 53812 53734 DEP EFECTIVO</t>
  </si>
  <si>
    <t>F 51501 COMBUSTIBLES Y LUBRICANTES CINCO COLONIAS</t>
  </si>
  <si>
    <t>F 51189 COMBUSTIBLES Y LUBRICANTES 86 SUR</t>
  </si>
  <si>
    <t>F 52535 MARIA TERESA DE JESUS CARDENAS ORTIZ</t>
  </si>
  <si>
    <t xml:space="preserve">F 52502 LUIS ANTONIO CERVERA ALBORNOZ </t>
  </si>
  <si>
    <t>F 53942 RANCHO COCOYOL</t>
  </si>
  <si>
    <t>F 53669 JR ENVASES Y PLASTICOS DEL SURESTE</t>
  </si>
  <si>
    <t xml:space="preserve">F 53670 JR ENVASES Y PLASTICOS DEL SURESTE </t>
  </si>
  <si>
    <t>F 53315 CONSTRUCCIONES Y EDIFICACIONES TECNICAS</t>
  </si>
  <si>
    <t>F 53908 53909 GRUPO AGROPECUARIO GUARANI</t>
  </si>
  <si>
    <t>F 53859 REFASO, REFACCIONES Y ACCESORIOS SOA</t>
  </si>
  <si>
    <t>F 53227 53225 53226 ANGELICA MARTINEZ BRAMBILA</t>
  </si>
  <si>
    <t>F 53380 NIGER IRAN COUOH CANCHE</t>
  </si>
  <si>
    <t xml:space="preserve">F 53113 CARBURANTES DEL CARIBE </t>
  </si>
  <si>
    <t xml:space="preserve">F 53821 ABRAHAM MANAHEM MAY BALAM </t>
  </si>
  <si>
    <t xml:space="preserve">F 53181 53309 53323 MANUEL JESUS OXTE CABRERA </t>
  </si>
  <si>
    <t>F 52778 YARIM ANTONIO GUTIERREZ LOPEZ</t>
  </si>
  <si>
    <t>F 53140 PERFORACIONES PENINSULARES ESPECIALIZADAS</t>
  </si>
  <si>
    <t xml:space="preserve">F 53812 RICARDO ANDRES MENDEZ CARRILLO </t>
  </si>
  <si>
    <t>F 52820 MARCADO DE ACEITES DE QUINTANA ROO</t>
  </si>
  <si>
    <t>F 53209 JESUS MANUEL MOO ONGAY</t>
  </si>
  <si>
    <t>F 52647 ANGEL ALEXIS LARA MENA</t>
  </si>
  <si>
    <t>F 53229 53307 53308 53334 53393 SERGIO BALDERAS OSORIO</t>
  </si>
  <si>
    <t>F 52848 52849 52850 52890 52893 JACOBO REMPEL MARTENS</t>
  </si>
  <si>
    <t>F 52791 DISTRIBUIDORA GARABANA DE COMBUSTIBLES Y LUBRICANTES</t>
  </si>
  <si>
    <t>F 53062 VERONICA DEL ROSARIO HERNANDEZ NUÑEZ</t>
  </si>
  <si>
    <t>F 53056 MIGUEL ANGEL KUK CETINA</t>
  </si>
  <si>
    <t>F 52977 MIGUEL ANGEL KUK CETINA</t>
  </si>
  <si>
    <t>F 52939 MIGUEL ANGEL KUK CETINA</t>
  </si>
  <si>
    <t>F 52940 MIGUEL ANGEL KUK CETINA</t>
  </si>
  <si>
    <t>F 53276 FIDEL ERNALDO ESCALANTE ORTEGA</t>
  </si>
  <si>
    <t xml:space="preserve">F 53365 53061 RANCHO TIMUL </t>
  </si>
  <si>
    <t xml:space="preserve">F 53841 TANIA YOLANDA </t>
  </si>
  <si>
    <t>F 53610 53611 PRETENSADOS MORELOS</t>
  </si>
  <si>
    <t xml:space="preserve">F 51987 TOMASA CORREA SANTANA </t>
  </si>
  <si>
    <t>F 52910 52911 EDUARDO MANUEL ENCALADA MONTALVO</t>
  </si>
  <si>
    <t xml:space="preserve">F 53808 EDGAR ALBERTO ACOSTA CHAN </t>
  </si>
  <si>
    <t>F 52144 CARLOS MARIO FALCON CARDENAS</t>
  </si>
  <si>
    <t>F 53806 INFRAESTRUCTURA Y SERVICIOS ESPECIALIZADOS COETO</t>
  </si>
  <si>
    <t>F 52231 EISER JESUS BAEZA ARGAEZ</t>
  </si>
  <si>
    <t xml:space="preserve">F 52753 52754 CARBURANTES DE YUCATAN </t>
  </si>
  <si>
    <t>F 53791 PREFABRICADOS EDIFICACIONES Y SERVICIOS PENINSULARES</t>
  </si>
  <si>
    <t>F 53438 JOSE LUIS ESPADAS GONZALEZ</t>
  </si>
  <si>
    <t>F 53024 SEYDI MARIA DE JESUS NOH MOO</t>
  </si>
  <si>
    <t xml:space="preserve">F 52417 52881 FROZAR </t>
  </si>
  <si>
    <t xml:space="preserve">F 53798 SERVITRANSPORTES DEL SURESTE </t>
  </si>
  <si>
    <t xml:space="preserve">F 53314 AUTOSERVICIO YUCATAN </t>
  </si>
  <si>
    <t>F 52954 ESTACION DE SERVICIO JUAN PABLO SEGUNDO</t>
  </si>
  <si>
    <t>F 53782 MARIA ISABEL ACOSTA RUIZ</t>
  </si>
  <si>
    <t>F 53700 53701 53178 52313 52733 52772 53111 52490 52782 52905 53726 53727 53728 53723 53722 53728 53761 52631 52227 52645 53030 53031 53032 51929 52326 52359 DEP EFECTIVO</t>
  </si>
  <si>
    <t>F 52676 SUPE</t>
  </si>
  <si>
    <t>F 53786 53787 SERVITRANSPORTES ERAGON</t>
  </si>
  <si>
    <t>F 53780 INGENIERIA INDUSTRIAL MAGE</t>
  </si>
  <si>
    <t>F 53760 INGENIERIA INDUSTRIAL MAGE</t>
  </si>
  <si>
    <t xml:space="preserve">F 53891 MRT IMPORTADORA DE MAQUINARIA </t>
  </si>
  <si>
    <t>F 52974 MAYOREO CERAMICO DE LA PENINSULA</t>
  </si>
  <si>
    <t>F 52522 GAMAQ RENTA MAQUINARIA</t>
  </si>
  <si>
    <t>F 53713 INGENIERIA INDUSTRIAL MAGE</t>
  </si>
  <si>
    <t>F 52800 SERVICIOS GENERALES TENARISTAMSA</t>
  </si>
  <si>
    <t>F 53747 VERTICAL CITY</t>
  </si>
  <si>
    <t>F 52928 ARTURO PEREZ GONZALEZ</t>
  </si>
  <si>
    <t>TRANSFERENCIA ENTRE CUENTAS</t>
  </si>
  <si>
    <t>F 53076 53077  MAQUINARIA Y SERVICIOS PROFESIONALES</t>
  </si>
  <si>
    <t>F 53094 53217  JOSE LUIS ESPADAS GONZALEZ</t>
  </si>
  <si>
    <t>F 52995 CANTERAS CREATIVAS</t>
  </si>
  <si>
    <t>F 52831 52873 52989 52990 52987 PRODUCTOS DE CONCRETOS PENINSULARES</t>
  </si>
  <si>
    <t>F 52924 52929 53059 CONCRETERA DEL SURESTE</t>
  </si>
  <si>
    <t>F 53635 53664 53663 53681 52644 53020 53021 53624 53627 53626 53617 53618 53623 53649 53638 53642 53643 53639 53616 53615 53385 53614 DEP EFECTIVO</t>
  </si>
  <si>
    <t xml:space="preserve">F 52333 TOMASA CORREA SANTANA </t>
  </si>
  <si>
    <t>F 53665 PERFORACIONES CAMINOS Y MAQUINARIA DEL SURESTE</t>
  </si>
  <si>
    <t>F 52882 CARBURANTES DEL CARIBE</t>
  </si>
  <si>
    <t>F 52762 52763 COMBUSTIBLES PUERTO MORELOS</t>
  </si>
  <si>
    <t>F 52736 52737 SERVICIO DOGRE</t>
  </si>
  <si>
    <t>F 52761 SERVICIO DOGRE</t>
  </si>
  <si>
    <t xml:space="preserve">F 52964 52965 CARBURANTES DEL SURESTE </t>
  </si>
  <si>
    <t xml:space="preserve">F 52962 52963 MULTISERVICIOS PLAYA DEL CARMEN </t>
  </si>
  <si>
    <t>COMISION MEMEBRESIA T 2</t>
  </si>
  <si>
    <t>F 52619 MENA IMPORTACIONES</t>
  </si>
  <si>
    <t>F 11973 11972 PROYECTOS INMOBILIARIOS DE LA PENINSULA</t>
  </si>
  <si>
    <t>F 52797 MULTISERVICIOS PETROLIFEROS DE QUINTANA ROO</t>
  </si>
  <si>
    <t>DISPERSION NOMINA (OTROS PAGOS ARMANDO GOMEZ)</t>
  </si>
  <si>
    <t>F 52742 52743 MULTISERVICIOS PETROLIFEROS DE QUINTANA ROO</t>
  </si>
  <si>
    <t>F 53703 ABASTECIMIENTOS Y SERVICIOS COTMAR</t>
  </si>
  <si>
    <t xml:space="preserve">F B89412 ARTLUX </t>
  </si>
  <si>
    <t>DISPERSION NOMINA (OTROS PAGOS JOAQUIN ESTRELLA)</t>
  </si>
  <si>
    <t>MECANICA DEL MAYAB</t>
  </si>
  <si>
    <t xml:space="preserve">F 52578 52590 GARABANA </t>
  </si>
  <si>
    <t>F 53326 53327 CONSTRUCTIRA GRUPO TAPACHULA</t>
  </si>
  <si>
    <t>F 52740 52741 CARBURANTES DE YUCATAN</t>
  </si>
  <si>
    <t xml:space="preserve">F 52758 52759 CARBURANTES DE YUCATAN </t>
  </si>
  <si>
    <t>F 53041 ANGELICA MARTINEZ BRAMBILA</t>
  </si>
  <si>
    <t>DISPERSION NOMINA (ANTICIPO VIARICOS ELEAZAR UC NAH)</t>
  </si>
  <si>
    <t xml:space="preserve">F 52477 ANGEL ALEXIS LARA MENA </t>
  </si>
  <si>
    <t>F 52755 52757 ENLACES TURISTICOS TETIZ</t>
  </si>
  <si>
    <t>F 52734 52955 52956 PERFORACIONES PENINSULARES ESPECIALIZADAS</t>
  </si>
  <si>
    <t>F 53040 ANGELICA MARTINEZ BRAMBILA</t>
  </si>
  <si>
    <t>F 52798 DESARROLLOS INMOBILIARIOS BARCAM</t>
  </si>
  <si>
    <t>DISPERSION NOMINA (QUINCENA DOS)</t>
  </si>
  <si>
    <t>F 53702 CONSTRUCCIONES Y MATERIALES RAMIREZ</t>
  </si>
  <si>
    <t>F 53648 HERBERT DANIEL LIZAMA SOLIS</t>
  </si>
  <si>
    <t>DISPERSION NOMINA (PRESTAMO ENRIQUE ALMEIDA)</t>
  </si>
  <si>
    <t>F 53613 JOSE ANTONIO ROMERO MORALES</t>
  </si>
  <si>
    <t>F  52477 ANGEL ALEXIS LARA MENA</t>
  </si>
  <si>
    <t>F MR31-136 JUAN CARLOS AVILES GARCIA</t>
  </si>
  <si>
    <t>F 52688 MARIA ANTONIA PEÑA RUIZ</t>
  </si>
  <si>
    <t>F 53612 JOSE ANTONIO ROMERO MORALEZ</t>
  </si>
  <si>
    <t>COMISION DEL PAGO DE TARJETA</t>
  </si>
  <si>
    <t>FAC 52821,FAC 52822,FAC 52823,FAC 52827,FAC 52828,FAC 52829,FAC 52886,FAC 52892 ARMANDO AGUIRRE BARRADAS</t>
  </si>
  <si>
    <t>DISPERSION NOMINA (PRESTAMO JOSE RICARDO LOPEZ PEREZ )</t>
  </si>
  <si>
    <t>F 53162 AUTOBUSES BRISAS</t>
  </si>
  <si>
    <t>F 53321 JOSE LUIS RENDON NOVELO</t>
  </si>
  <si>
    <t xml:space="preserve">F 53485 PUBLICO EN GENERAL </t>
  </si>
  <si>
    <t>F 48328 LINEAS URBE</t>
  </si>
  <si>
    <t>F 52630 VICTOR MARIO FABELA AGUILERA</t>
  </si>
  <si>
    <t>F 53076 53077 53081 MAQUINARIA Y SERVICIOS PROFESIONALES</t>
  </si>
  <si>
    <t>F 52749 ARMIN EDREY GUTIERREZ AVILES</t>
  </si>
  <si>
    <t>F 52187 52420 52559  MATERIALES DE YUCATAN</t>
  </si>
  <si>
    <t>F 53667 FLORICELDA RIVERA GARCIA</t>
  </si>
  <si>
    <t xml:space="preserve">F 47309 LUBRIOR INTEGRADORA </t>
  </si>
  <si>
    <t>F 53117 ESTACION RUTA MAYA 2</t>
  </si>
  <si>
    <t>F 53118 ESTACION RUTA MAYA 2</t>
  </si>
  <si>
    <t>F 53420 OPERADORA POLLO BRUJO</t>
  </si>
  <si>
    <t>F 53422 53578 53423 53571 53568 53569 53479 53573 53570 52153 52311 53567 53592 52490 51829 DEP EFECTIVO</t>
  </si>
  <si>
    <t>F 53659 JUAN MANUEL PIÑA RAMIREZ</t>
  </si>
  <si>
    <t>F 52580 ARTURO PEREZ GONZALEZ</t>
  </si>
  <si>
    <t>F 52692 COMERCIALIZADORA GELOP</t>
  </si>
  <si>
    <t>FAC 52626,FAC 52649,FAC 52784,FAC 52785,FAC 52904,FAC 52906,FAC 52998,FAC 53095,FAC 53130,FAC 53170,FAC 53183 SERGIO BALDERAS OSORIO</t>
  </si>
  <si>
    <t>F 52276 TRANSPORTACION CARRETERA</t>
  </si>
  <si>
    <t>F 52959 SERVICIOS KANASIN</t>
  </si>
  <si>
    <t>PAGO IMPUESTOS FEDERALES SEPTIEMBRE 2023</t>
  </si>
  <si>
    <t>F 52957 GASOLINERA DE MERIDA</t>
  </si>
  <si>
    <t>F 53063 AUTOSERVICIO YUCATAN</t>
  </si>
  <si>
    <t>F 52836 JESUS MANUEL MOO ONGAY</t>
  </si>
  <si>
    <t>DISPERSION NOMINA (ANTICIPO VIATICOS MIGUEL ALEJANDRO ORTIZ RODRIGUEZ )</t>
  </si>
  <si>
    <t>F 53575 52474 52105 53205 51893 53232 52456 52461 52459 52817 52457 52458 52830 52464 52466 52467 52465 53389 DEP EFECTIVO</t>
  </si>
  <si>
    <t xml:space="preserve">F 51576 51577 JOSE ROBERTO MACARI MOLINA </t>
  </si>
  <si>
    <t>F 53580 53581 DEP TERMINAL VENTAS</t>
  </si>
  <si>
    <t>F 52670 JOSE ROBERTO DELGADO GALENO</t>
  </si>
  <si>
    <t>F 53588 POLIMERIDA</t>
  </si>
  <si>
    <t>F 53839 SERVITRANSPORTES DEL SURESTE</t>
  </si>
  <si>
    <t xml:space="preserve">F 52522 GAMAQ RENTA DE MAQUINARIA </t>
  </si>
  <si>
    <t>F 53430 GRUAS DEL SURESTE</t>
  </si>
  <si>
    <t>PRESTAMO SOCIO (RAFAEL CANTO)</t>
  </si>
  <si>
    <t>F 53534 53333 53329 53330 53331 53332 53550 53554 53276 53336 53543 52668 49286 52384 53370 52156 DEP EFECTIVO</t>
  </si>
  <si>
    <t>F 52868 ANGELICA MARTINEZ BRAMBILA</t>
  </si>
  <si>
    <t>F 53564 JOSE LUIS ESPADAS GONZALEZ</t>
  </si>
  <si>
    <t>RADIOMOVILDIPSA</t>
  </si>
  <si>
    <t>F 53547 53632 GRUPO ANFIBIA LOGISTICA Y MANIOBRAS</t>
  </si>
  <si>
    <t xml:space="preserve">F 52616 53048 COSTAPURA </t>
  </si>
  <si>
    <t>F 53468 JORGE ENRIQUE ARAUJO</t>
  </si>
  <si>
    <t>DISPERSION NOMINA (QUINCENA UNO)</t>
  </si>
  <si>
    <t>F 52606 52608 ANGELICA MARTINEZ</t>
  </si>
  <si>
    <t>F 52666 52799 52825 ROMZA PAVIMENTACIONES</t>
  </si>
  <si>
    <t>F 111004924903  VALE MEXICO</t>
  </si>
  <si>
    <t>F 52366 FLORES MARTINEZ CAROLINA</t>
  </si>
  <si>
    <t xml:space="preserve">ABC LEASING DE MEXICO </t>
  </si>
  <si>
    <t>F 53555 INFRAESTRUCTURA Y SERVICIOS ESPECIALIZADOS COETO</t>
  </si>
  <si>
    <t>F 53033 VICTOR MARIO FABELA AGUILERA</t>
  </si>
  <si>
    <t>DISPERSION NOMINA (ANTICIPO DE VIATICOS EDUARDO MARTIN SOLIS)</t>
  </si>
  <si>
    <t>F 52819 52887 SERGIO BUSTAMANTE SANCHEZ</t>
  </si>
  <si>
    <t xml:space="preserve">PAGO CREDITO FINBE </t>
  </si>
  <si>
    <t>F 52776 52777 52851 MAQUINARIA Y SERVICIOS PROFESIONALES</t>
  </si>
  <si>
    <t>F 53434 53435 53436 53437 53403 53404 53407 53173 53174 53176 53406 53405 53172 53312 53175 53529 52380 52409 53457 53503 53502 52650 52772 53463 53386 53461 53462 53387 53388 53391 DEP EFECTIVO</t>
  </si>
  <si>
    <t>F 53289 CARLOS RENAN RICALDE VALDES</t>
  </si>
  <si>
    <t xml:space="preserve">F 52690 MONICA GUADALUPE UICAB </t>
  </si>
  <si>
    <t>DISPERSION NOMINA (ANT VIATICOS ELEAZAR ANTONIO UC NAH)</t>
  </si>
  <si>
    <t xml:space="preserve">F  52793 CONCRETERA DEL SURESTE </t>
  </si>
  <si>
    <t xml:space="preserve">F 12131 PROYECTOS INMOBILIARIOS DE LA PENINSULA </t>
  </si>
  <si>
    <t>F 52714 52768 52726 52705 52639 52611 PRODUCTOS DE CONCRETO PENINSULARES</t>
  </si>
  <si>
    <t xml:space="preserve">TRANSFERENCIA ENTRE CUENTAS </t>
  </si>
  <si>
    <t>F 51988 LEYDI AMADA LIZAMA SANTOYO</t>
  </si>
  <si>
    <t>PRIMA SEGURO PYMR</t>
  </si>
  <si>
    <t>F 53527 53537 DEP TERMINAL VENTAS</t>
  </si>
  <si>
    <t>INTERESES POR CREDITO</t>
  </si>
  <si>
    <t>F 52392 52408 DISTRIBUIDORA GARABANA DE COMBUSTIBLES Y LUBRICANTES</t>
  </si>
  <si>
    <t>F 52455 ALEX FRANCISCO GIL YAH</t>
  </si>
  <si>
    <t>IMPUESTOS FEDERALES DE MAYO</t>
  </si>
  <si>
    <t>F 53403 53404 53407 53173 53174 53176 53406 53405 53172 53312 53175 53434 53536 53437 53371 52288 52380 52184 52526 52473 53476 53478 53477 53491 DEP EFECTIVO</t>
  </si>
  <si>
    <t>F 365381 PAGP SIPARE</t>
  </si>
  <si>
    <t>F 52269 ULISES SINUEH MEDINA SUAREZ</t>
  </si>
  <si>
    <t>F 51792 52478 TALLERES ALIBAL DEL SURESTE</t>
  </si>
  <si>
    <t>F 52372 JORGE LABERTO TINAL DZIB</t>
  </si>
  <si>
    <t>F 52681 52682 CARBURANTES DE YUCATAN</t>
  </si>
  <si>
    <t>F 52679 52680 CARBURANTES DE YUCATAN</t>
  </si>
  <si>
    <t>DISPERSION NOMINA (PRESTAMO ARMANDO GOMEZ FIGUEROA )</t>
  </si>
  <si>
    <t xml:space="preserve">F 52683 52684 JOEL ABDON TAMAYO PALMA </t>
  </si>
  <si>
    <t>F 51685 51686 MATERIALES DE YUCATAN</t>
  </si>
  <si>
    <t>F 52660 52661 PERFORACIONES PENINSULARES ESPECIALIZADAS</t>
  </si>
  <si>
    <t xml:space="preserve">F 52555 WILMER DOMINGO AVILES PRECIAT </t>
  </si>
  <si>
    <t xml:space="preserve">DISPERSON NOMINA (ANT VIATICOS JOSE LOPEZ PEREZ) </t>
  </si>
  <si>
    <t>F 53593 DANIEL ALEJANDRO PAREDES CAAMAL</t>
  </si>
  <si>
    <t xml:space="preserve">ABC LEASING </t>
  </si>
  <si>
    <t>F 53521 VOLTA PROMOTORA ELECTRICA</t>
  </si>
  <si>
    <t>DISPERSION NOMINA (VIATICOS ELEAZAR UN NAH)</t>
  </si>
  <si>
    <t>F 52097 RUBEN ALBERTO CARDEÑA VILLANUEVA</t>
  </si>
  <si>
    <t>F 52302 52361 52617 52687 52699 52764 52783 RAUL PECH FIGUEROA</t>
  </si>
  <si>
    <t>F 51627 ASFALTOS Y EMULSIONES PENINSULARES</t>
  </si>
  <si>
    <t>F 53510 53511 WITON</t>
  </si>
  <si>
    <t>F 53449 ANTOINE EDUARDO AGUILAR MACARI</t>
  </si>
  <si>
    <t>F 52636 ROMZA PAVIMENTACIONES</t>
  </si>
  <si>
    <t>F 52594 MIGUEL ANGEL KUK CETINA</t>
  </si>
  <si>
    <t>F 52383 JOSE MANUEL RAMIREZ ARCEO</t>
  </si>
  <si>
    <t>F 53484 53486 53492 DEP TERMINAL VENTAS</t>
  </si>
  <si>
    <t xml:space="preserve">F 53443 FRANCISCO ANTONIO QUE ESPADAS </t>
  </si>
  <si>
    <t>DISPERSION NOMINA (ANTICIPO VIATICOS ALBERTO VAZQUEZ )</t>
  </si>
  <si>
    <t xml:space="preserve">SPEI </t>
  </si>
  <si>
    <t>F 52212 52374 52597 52653 MAYA FLUIDS</t>
  </si>
  <si>
    <t xml:space="preserve">INTERESES </t>
  </si>
  <si>
    <t>OCTUBRE 2023</t>
  </si>
  <si>
    <t>GASTOS EN EFECTIVO OCT 2023</t>
  </si>
  <si>
    <t>REPARACION LLANTA</t>
  </si>
  <si>
    <t>GAS MONTACARGA</t>
  </si>
  <si>
    <t>PASTEL CUMPLEAÑOS DALIA</t>
  </si>
  <si>
    <t>DANIEL HOIL</t>
  </si>
  <si>
    <t>SHAMPOO PARA LAVADO DE AUTOS</t>
  </si>
  <si>
    <t>ENVIO DE FILTROS RADA</t>
  </si>
  <si>
    <t xml:space="preserve">LAVADO DE VEHICULOS SABADO </t>
  </si>
  <si>
    <t>JULIO INTERIAN</t>
  </si>
  <si>
    <t>GTS SAMUEL INTERIAN</t>
  </si>
  <si>
    <t>EFECTIVO RAFA</t>
  </si>
  <si>
    <t>COMIDA POZOS</t>
  </si>
  <si>
    <t>OXXO BATERIAS PARA MICROFONO</t>
  </si>
  <si>
    <t>MIGUEL ORTIZ</t>
  </si>
  <si>
    <t>PALA Y ART DE LIMPIEZA</t>
  </si>
  <si>
    <t xml:space="preserve">LLAVE PARA LAVABO </t>
  </si>
  <si>
    <t>INSTALACION EQ Y COMPRA DE HERRAM</t>
  </si>
  <si>
    <t>ISRAEL ARELLANO</t>
  </si>
  <si>
    <t>GASOLINA SANDERO</t>
  </si>
  <si>
    <t>NOM JESUS MANUEL LANDA (E.S)</t>
  </si>
  <si>
    <t>JESUS LANDA</t>
  </si>
  <si>
    <t>CARGA DE DATOS RAFA</t>
  </si>
  <si>
    <t>EMPLAYE Y FOCOS PARA ALAMACEN</t>
  </si>
  <si>
    <t xml:space="preserve">TORNILLOS / ADAPTADORES DE ACERO </t>
  </si>
  <si>
    <t>RICHARD SANCHEZ</t>
  </si>
  <si>
    <t xml:space="preserve"> REPARAC CTA LITROS TRANSP JULIAN DE OBREGON</t>
  </si>
  <si>
    <t xml:space="preserve">ALINEACION Y BALANCEO RICHARD </t>
  </si>
  <si>
    <t>BATERIA PARA MICROFONO</t>
  </si>
  <si>
    <t>ENVIO DE FILTROS CHETUMAL</t>
  </si>
  <si>
    <t>ISABEL CANUL</t>
  </si>
  <si>
    <t>PLAN TELCEL RAFA</t>
  </si>
  <si>
    <t>COMPRA DE FILTROS TERRASUR</t>
  </si>
  <si>
    <t>LLAVE STILSON</t>
  </si>
  <si>
    <t>COMIDA RAFA</t>
  </si>
  <si>
    <t>DIF VIATICOS SAMUEL</t>
  </si>
  <si>
    <t>F.15818 - CERVANTES PRIETO CESAR FERNANDO</t>
  </si>
  <si>
    <t>F.16120 - ASOCIADOS Y SUCESORES MOYCRUZ</t>
  </si>
  <si>
    <t>F.16119 - ASOCIADOS Y SUCESORES MOYCRUZ</t>
  </si>
  <si>
    <t>F.16037,16138,16140,16141 - EFECTIVO</t>
  </si>
  <si>
    <t>F.16118 - ARMANDO SILVESTRE LEMUS FERNANDEZ</t>
  </si>
  <si>
    <t>F.16132 - MANUEL CENTENO GONZALEZ</t>
  </si>
  <si>
    <t>F.15970 - MAYRA ESTHER DE LA CRUZ REYES</t>
  </si>
  <si>
    <t>F.15797 - ZACARIAS CHAN ROSA ISELA</t>
  </si>
  <si>
    <t>F.16149 - LUBRILLANTAS DE CAMPECHE</t>
  </si>
  <si>
    <t xml:space="preserve">F.16148 - INNOVACION DESARROLLO ELECTRICO ARQUITECTONICO Y LINEAS </t>
  </si>
  <si>
    <t>F.15716 - COMBUSTIBLES LUGO</t>
  </si>
  <si>
    <t>F.15727,15734,1537,15738,15743,15756,15759,15761,15791,15792,15794,15805,15806,15811,15812,15814,15849,15892,52715,527113,52711,52883 - E.S.G.E.S.</t>
  </si>
  <si>
    <t>F.16145 - LUBRILLANTAS DE CAMPECHE</t>
  </si>
  <si>
    <t xml:space="preserve">F.16139 - ISAACK BUECKERT GUENTHER </t>
  </si>
  <si>
    <t>F.15844,16035,15766,15886,16063,15771,15960,15855,15676 - EFECTIVO</t>
  </si>
  <si>
    <t>F.15817 - CERVANTES PRIETO CESAR FERNANDO</t>
  </si>
  <si>
    <t xml:space="preserve">F.16125 - MIGUEL ANGEL CHABLE KANTUN </t>
  </si>
  <si>
    <t>F.15911,15916 - LAS PALMAS DE HOPELCHEN</t>
  </si>
  <si>
    <t xml:space="preserve">F.15912 - PRODUCTORES DE LOS CHENES </t>
  </si>
  <si>
    <t xml:space="preserve">F.15856 - CEYDI NAYELI CAAMAL </t>
  </si>
  <si>
    <t xml:space="preserve">F.15891 - OMAR JESUS VIDAL HUERTA </t>
  </si>
  <si>
    <t>F.16143 - GRUPO DE ESPECIALISTAS TERRACEROS</t>
  </si>
  <si>
    <t>F.15864,15865,15866,15902 - AG E IRRIGACION</t>
  </si>
  <si>
    <t>F.15967 - LIMBERTH CHUN CRUZ</t>
  </si>
  <si>
    <t>F.16032 - ARMANDO SILVESTRE LEMUS FERNANDEZ</t>
  </si>
  <si>
    <t>F.16131 - GRUPO CONSTRUCTOR PATTERSON</t>
  </si>
  <si>
    <t>F.16088,16109,15660 - EFECTIVO</t>
  </si>
  <si>
    <t>DEV.RET SPEI BBVA MEXICOSPEI COT 18 OCT</t>
  </si>
  <si>
    <t>F.16111 - URBANIZACIONES Y DESARROLLOS CARRETEROS</t>
  </si>
  <si>
    <t>F.15785,15786,15787,15857 - ARACELY SARAI PINTO VARGAS</t>
  </si>
  <si>
    <t xml:space="preserve">F.16102 - AGROINSUMOS DEL VALLE NUEVO </t>
  </si>
  <si>
    <t>F.16056 - WILBER GODOY GARCIA</t>
  </si>
  <si>
    <t>F.15706 - AHMED JOSE BURAD MENDEZ</t>
  </si>
  <si>
    <t>F.15748,15749,15750 - ADMINISTRACION DE ESTACIONES DEL SURESTE</t>
  </si>
  <si>
    <t>F.15717,15719,15720,15729,15731,15739,15742,15744,15745,15746,15747,15751,15752,15753,15754,15755,15757,15758,15760,15764,15764,15778,15780,52709,15727,52716 - E.S.G.E.S</t>
  </si>
  <si>
    <t>F.16072,16073 - BEATRIZ ADRIANA PEREZ FUENTES</t>
  </si>
  <si>
    <t>F.15461 - HIELO Y CONGELACION DE CHAMPOTON</t>
  </si>
  <si>
    <t>F.16085,16086,16103 - GRUPO DE ESPECIALISTAS TERRACEROS</t>
  </si>
  <si>
    <t>F.16084 - GRUPO DE ESPECIALISTAS TERRACEROS</t>
  </si>
  <si>
    <t>F.16060 - MANUEL CENTENO GONZALEZ</t>
  </si>
  <si>
    <t xml:space="preserve">F.15824,15870,15704 - EL VALLE DEL TEMPORAL </t>
  </si>
  <si>
    <t xml:space="preserve">F.15783 - GUADALUPE FERNANDO URIBE SIERRA </t>
  </si>
  <si>
    <t xml:space="preserve">F.15868,15912 - PRODUCTORES DE LOS CHENES </t>
  </si>
  <si>
    <t xml:space="preserve">F.16059 - NOVER DE LEON CASTILLO </t>
  </si>
  <si>
    <t xml:space="preserve">F.16057 - CARLOS OLVERA ALEGRIA </t>
  </si>
  <si>
    <t xml:space="preserve">F.16058 - CARLA PECH NEGRETE </t>
  </si>
  <si>
    <t xml:space="preserve">F.15642 -JOSE ANTONIO ESTRELLA CHUC </t>
  </si>
  <si>
    <t xml:space="preserve">F.16069 - PAULA ESTHER CAUICH CANCHE. </t>
  </si>
  <si>
    <t>F.15844,15710,15674,15886,15845,15877,15797,15771,15882,15676,15766 - EFECTIVO</t>
  </si>
  <si>
    <t>F.16061 - LETICIA GUADALUPE VARGAS CAN</t>
  </si>
  <si>
    <t>F.53027,53028 - MAXIMO SILVA BOJORQUEZ</t>
  </si>
  <si>
    <t>F.15828 - GRUPO PATA DE JAGUAR DE CALAKMUL</t>
  </si>
  <si>
    <t>F.15881 - AMANTINA UC PAREDES</t>
  </si>
  <si>
    <t>F.15608,15672,15884 - EDGAR GABRIEL FLORE GUTIERREZ</t>
  </si>
  <si>
    <t>F.15775,15776 - YECENIA LEDER BARAHONA</t>
  </si>
  <si>
    <t>F.15910,16050 - EFECTIVO</t>
  </si>
  <si>
    <t>F.15826,15827,15828 - GRUPO PATA DE JAGUAR DE CALAKMUL</t>
  </si>
  <si>
    <t>ABONO</t>
  </si>
  <si>
    <t>F.15826 - GRUPO PATA DE JAGUAR DE CALAKMUL</t>
  </si>
  <si>
    <t>F.16001 - NICOLAS AVALOS CRUZ</t>
  </si>
  <si>
    <t>F.15844,15566,15886,15888,15889,15890,15877,15770,15771,15663,15798,15676,15766,15882 - EFECTIVO</t>
  </si>
  <si>
    <t>F.16034 - PROYECTOS Y SERVICIOS PENINSULARES</t>
  </si>
  <si>
    <t>F.15703 - ARACELY SARAI PINTO VARGAS</t>
  </si>
  <si>
    <t>F.11048857 - DONALDSON S.A. DE C.V.</t>
  </si>
  <si>
    <t xml:space="preserve">F.15823 - AGROSERVICIOS LA TRINIDAD </t>
  </si>
  <si>
    <t>F.828 - EDGAR IGNACIO POOT MAYOR</t>
  </si>
  <si>
    <t xml:space="preserve">F.15707 - RAFAEL RAMIREZ ROSADO </t>
  </si>
  <si>
    <t>OCT. 2023 - SALAVADOR OROZCO TAPIA</t>
  </si>
  <si>
    <t xml:space="preserve">F.15588 - MARIA DEL CARMEN MAY CHI </t>
  </si>
  <si>
    <t>F.4169,4274 - LLANTRAFC SAPI DE C.V.</t>
  </si>
  <si>
    <t>PREPAGO DIRAC - E.S.G.E.S.</t>
  </si>
  <si>
    <t>F.16026 - ALEJANDRO CAJUN BOLIVAR</t>
  </si>
  <si>
    <t>F. COT 20 OCT 23 - TECNOVENTAS S.A. DE C.V.</t>
  </si>
  <si>
    <t>F.15782 - CONTROL GAS KALA</t>
  </si>
  <si>
    <t>F.15842 - LUIS ENRIQUE ZACARIAS SOLIS</t>
  </si>
  <si>
    <t>F.15880 - LUIS ENRIQUE ZACARIAS SOLIS</t>
  </si>
  <si>
    <t>F. SALDO - FARRERA PENINSULA S.A. DE C.V.</t>
  </si>
  <si>
    <t>F.15768,15790 - EFRAIN JESUS ROSADO RAMIREZ</t>
  </si>
  <si>
    <t>F.15670 - ROGER ERIBERTO LOPEZ MAY</t>
  </si>
  <si>
    <t>F.16025 - LUBRILLANTAS DE CAMPECHE</t>
  </si>
  <si>
    <t>F.1081590 , 21 - ALMED PRODUTOS PLASTICOS</t>
  </si>
  <si>
    <t>F.15915,15914 - ISAACK BUECKERT GUENTHER</t>
  </si>
  <si>
    <t>F. V - MEXICANA DE LUBRICANTES</t>
  </si>
  <si>
    <t>F.15945,16000,15878,15996,15973,16012 - EFECTIVO</t>
  </si>
  <si>
    <t>F.15831,15832 - LIMBERTH CHUN CRUZ</t>
  </si>
  <si>
    <t>F PAGO DIRAC - PROD Y SERV ZORSE S DE R.L.</t>
  </si>
  <si>
    <t>F.15702 - ARACELY SARAI PINTO VARGAS</t>
  </si>
  <si>
    <t>F.15774 - YECENIA LEDER BARAHONA</t>
  </si>
  <si>
    <t>F.15963,15964,15965 - EFECTIVO</t>
  </si>
  <si>
    <t>ANTICIPOS DE VIATICOS DE CHETUMAL</t>
  </si>
  <si>
    <t>F.15772,15773 - YECENIA LEDER BARAHONA</t>
  </si>
  <si>
    <t>F.1076 - ALMED PRODUCTIS PLASTICOS</t>
  </si>
  <si>
    <t>F.15959 - ARMANDO SILVESTRE LEMUS FERNANDEZ</t>
  </si>
  <si>
    <t>F.15718 - ADMINISTRACION DE ESTACIONES DEL SURESTE</t>
  </si>
  <si>
    <t>F.15584,15600,15604,15650,15693,15715,15721,15722,15723,15726,15730,15732,15762,15763 - E.S.G.E.S.</t>
  </si>
  <si>
    <t>F.14926 - PEON DE REGIL VEGA Y ASOC</t>
  </si>
  <si>
    <t>F.15844,15674,15797,15422,15676,15767,15882,15766 - EFECTIVO</t>
  </si>
  <si>
    <t>F. MTC 4093 - LLANTRAC SAPI DE C.V.</t>
  </si>
  <si>
    <t>F. COT F.39 - AUTOTAB S.A. DE C.V.</t>
  </si>
  <si>
    <t>F.15665 - PEREZ ROMERO MARGARITA DE LA LUZ</t>
  </si>
  <si>
    <t>F. COT 19 OCT 23 - TECNOVENTAS S.A. DE C.V.</t>
  </si>
  <si>
    <t>F.15593 - CEVANTES PRIETO CESAR FERNANDO</t>
  </si>
  <si>
    <t>F. COT 18 OCT 23 - TECNOLLANTAS S.A. DE C.V.</t>
  </si>
  <si>
    <t>F.824 - EDGAR IGNACIO POOT MAYOR</t>
  </si>
  <si>
    <t xml:space="preserve">F.15575 - PETER KLASSEN HAMM </t>
  </si>
  <si>
    <t>F.140 - FLORICELDA RIVERA GARCIA</t>
  </si>
  <si>
    <t>F. COT 12207 - SERVIDORA QUIM PG DEL ST</t>
  </si>
  <si>
    <t>F.15699 - MARIA ALEJANDRA LOPEZ MARTINEZ</t>
  </si>
  <si>
    <t>F. COT 16 OCT 23 - AUTOTAB S.A. DE. C.V.</t>
  </si>
  <si>
    <t>F.52632,52646 - MAXIMO SILVA BOJORQUEZ</t>
  </si>
  <si>
    <t>F.15800,15826 - GRUPO PATA DE JAGUAR DE CALAKMUL</t>
  </si>
  <si>
    <t>F.15681 - ADDA MARIA DZIB DZUL</t>
  </si>
  <si>
    <t>F.15669 - MAYRA ESTHER DE LA CRUZ REYES</t>
  </si>
  <si>
    <t>F.PAGO DIRAC - AUTOTAB S.A. DE C.V.</t>
  </si>
  <si>
    <t>F. PAGO DIRAC PROD Y SERV ZORSE S DE R.L.</t>
  </si>
  <si>
    <t>F.15677,15919 - EFECTIVO</t>
  </si>
  <si>
    <t>F.822 - EDGAR IGNACIO POOT MAYOR</t>
  </si>
  <si>
    <t>F.15683 - ADDA MARIA DZIB DZUL</t>
  </si>
  <si>
    <t>F. DIRAC SEPT 23 - SECRETARIA DE ADMINISTRACION Y FINANZAS</t>
  </si>
  <si>
    <t>F.15682 - ADDA MARIA DZIB DZUL</t>
  </si>
  <si>
    <t>F. COT 7 OCT 23 - TECNOLLANTAS S.A. DE C.V.</t>
  </si>
  <si>
    <t>F.15684 - ADDA MARIA DZIB DZUL</t>
  </si>
  <si>
    <t>F.3327 - SISTEMAS INTEGRALES GO CONTROL</t>
  </si>
  <si>
    <t>F.15685 - ADDA MARIA DZIB DZUL</t>
  </si>
  <si>
    <t>F.V. A 2300216 - RODICAR HIDRAULICO DE MEX</t>
  </si>
  <si>
    <t xml:space="preserve">F.15925 - MIGUEL ANGEL CHABLE KANTUN </t>
  </si>
  <si>
    <t>F. MTC 3893,3995 - LLANTRAC SAPI DE C.V.</t>
  </si>
  <si>
    <t xml:space="preserve">F.15908 - MIGUEL ANGEL CHABLE KANTUN </t>
  </si>
  <si>
    <t>F. A745 - LUIS VELA</t>
  </si>
  <si>
    <t>F.15829,15830,15831 - LIMBERTH CHUN CRUZ</t>
  </si>
  <si>
    <t>PAGO AUTO TARJETA DE CRÉDITO</t>
  </si>
  <si>
    <t>F.15946 - GRUPO DE ESPECIALISTAS TERRACEROS</t>
  </si>
  <si>
    <t>PAGO SIMPLE - CRED. 85253247</t>
  </si>
  <si>
    <t>F.15924,15923,15922 - LUBRILLANTAS DE CAMPECHEHE</t>
  </si>
  <si>
    <t>Limpieza (pozo)</t>
  </si>
  <si>
    <t>51471 OPTIMA PRESION CH-4 SAE 20W50</t>
  </si>
  <si>
    <t>51471</t>
  </si>
  <si>
    <t>Utilidad por código de producto Concentrado
Del 01/11/2023 al 30/11/2023</t>
  </si>
  <si>
    <t>195/75R22.5 LINEAL N ROADS</t>
  </si>
  <si>
    <t>29575R225</t>
  </si>
  <si>
    <t>245/75R16 LT ROADS</t>
  </si>
  <si>
    <t>RS616</t>
  </si>
  <si>
    <t>205/55R16 ASCENDLX S</t>
  </si>
  <si>
    <t>32809</t>
  </si>
  <si>
    <t>LLANTA 175/70R14 88T</t>
  </si>
  <si>
    <t>17570R14 AMST</t>
  </si>
  <si>
    <t>205/65R15 ROYAL BLACK ROYALMILE</t>
  </si>
  <si>
    <t>1355220515094</t>
  </si>
  <si>
    <t>F5000 ACUMULADOR TIPO F5000 23P 12V</t>
  </si>
  <si>
    <t>127 DL LM  ACUMULADOR TIPO 127DL LM 15P 12V</t>
  </si>
  <si>
    <t>121A BCI 42 ACUMULADOR TIPO 121A 11P 12V REF</t>
  </si>
  <si>
    <t>P628802 - FILTRO DE AIRE ELEMEN</t>
  </si>
  <si>
    <t>P628802</t>
  </si>
  <si>
    <t>P173915 - FILTRO HIDRAULICO</t>
  </si>
  <si>
    <t>P173915</t>
  </si>
  <si>
    <t>P173914 - FILTRO HIDRAULICO</t>
  </si>
  <si>
    <t>P173914</t>
  </si>
  <si>
    <t>P551910 - FILTRO DE ACEITE</t>
  </si>
  <si>
    <t>P551910</t>
  </si>
  <si>
    <t>P627763 FILTRO DE AIRE</t>
  </si>
  <si>
    <t>P627763</t>
  </si>
  <si>
    <t>P628203 - FILTRO DE AIRE</t>
  </si>
  <si>
    <t>P628203</t>
  </si>
  <si>
    <t>P542711 - FILTRO DE AIRE SAFETY</t>
  </si>
  <si>
    <t>P542711</t>
  </si>
  <si>
    <t>P173910 FILTRO HIDRAULICO CARTUCHO</t>
  </si>
  <si>
    <t>P173910</t>
  </si>
  <si>
    <t>P777551-FILTRO DE AIRE</t>
  </si>
  <si>
    <t>P777551</t>
  </si>
  <si>
    <t>P821938 FILTRO DE AIRE PRIMARIO</t>
  </si>
  <si>
    <t>P821938</t>
  </si>
  <si>
    <t>P902311 FILTRO DE AIRE PRIMARIO</t>
  </si>
  <si>
    <t>P551102 - LUBE FILTER SPIN ON FULL FLOW</t>
  </si>
  <si>
    <t>P551102</t>
  </si>
  <si>
    <t>P502913  FILTRO SEPARADOR</t>
  </si>
  <si>
    <t>P502913</t>
  </si>
  <si>
    <t>P550061 -FILTRO DE GASOLINA</t>
  </si>
  <si>
    <t>P550061</t>
  </si>
  <si>
    <t>P500955 FILTRO DE AIRE</t>
  </si>
  <si>
    <t>P500955</t>
  </si>
  <si>
    <t>P821883-FILTRO DE AIRE PRIMARIO</t>
  </si>
  <si>
    <t>P821883</t>
  </si>
  <si>
    <t>P780331-FILTRO DE AIRE PRIMARIO</t>
  </si>
  <si>
    <t>P780331</t>
  </si>
  <si>
    <t>P771558-FILTRO DE AIRE PRIMARIO</t>
  </si>
  <si>
    <t>P771558</t>
  </si>
  <si>
    <t>P763535-FILTRO HIDRAULICO</t>
  </si>
  <si>
    <t>P763535</t>
  </si>
  <si>
    <t>P607965-FILTRO DE AIRE PRIMARIO</t>
  </si>
  <si>
    <t>P607965</t>
  </si>
  <si>
    <t>P552044-FILTRO SEPARADOR DE AGUA</t>
  </si>
  <si>
    <t>P552044</t>
  </si>
  <si>
    <t>P551838-FILTRO SEPARADOR DE AGUA</t>
  </si>
  <si>
    <t>P551838</t>
  </si>
  <si>
    <t>P551244-FILTRO HIDRAULICO</t>
  </si>
  <si>
    <t>P551244</t>
  </si>
  <si>
    <t>P550685-FILTRO DE COMBUSTIBLE</t>
  </si>
  <si>
    <t>P550685</t>
  </si>
  <si>
    <t>P550417-FILTRO HIDRAULICO</t>
  </si>
  <si>
    <t>P550417</t>
  </si>
  <si>
    <t>P550416-FILTRO HIDRAULICO</t>
  </si>
  <si>
    <t>P550416</t>
  </si>
  <si>
    <t>P550043-FILTRO DE COMBUSTIBLE</t>
  </si>
  <si>
    <t>P550043</t>
  </si>
  <si>
    <t>P550041-FILTRO DE ACEITE</t>
  </si>
  <si>
    <t>P550041</t>
  </si>
  <si>
    <t>P502008-FILTRO DE ACEITE</t>
  </si>
  <si>
    <t>P502008</t>
  </si>
  <si>
    <t>P500956-FILTRO DE AIRE SEGURIDAD</t>
  </si>
  <si>
    <t>P500956</t>
  </si>
  <si>
    <t>P154575-FILTRO DE AIRE</t>
  </si>
  <si>
    <t>P154575</t>
  </si>
  <si>
    <t>8121456-Premium PRO SP SAE 5W-30 *12B946</t>
  </si>
  <si>
    <t>F 54589 VERONICA DEL ROSARIO HERNANDEZ NUÑEZ</t>
  </si>
  <si>
    <t>F 55194 IMPULSO PENINSULAR</t>
  </si>
  <si>
    <t>F 54376 54377 IMPULSO ENERGETICO</t>
  </si>
  <si>
    <t>F 54318 54319 MAYA FLUIDS</t>
  </si>
  <si>
    <t>F 54493 COMERCIALIZADORA GELOP</t>
  </si>
  <si>
    <t>F 55286 AURORA CECILIA LOPEZ VARGUEZ</t>
  </si>
  <si>
    <t>F 53932 53936 ENLACES TURISTICOS TETIZ</t>
  </si>
  <si>
    <t>F 54635 54636 54671 54822 ROMZA PAVIMENTACIONES</t>
  </si>
  <si>
    <t>F 55221 VERONICA DEL ROSARIO</t>
  </si>
  <si>
    <t>F 54104 MARIA GUADALUPE CHABLE CHAN</t>
  </si>
  <si>
    <t>F 55278 JORGE EDUARDO CHAY TAMAYO</t>
  </si>
  <si>
    <t>F 54640 54694 54695 COCOPESA DEL CARIBE</t>
  </si>
  <si>
    <t>F 55272 INGENIERIA INDUSTRIAL MAGE</t>
  </si>
  <si>
    <t xml:space="preserve">F 54993 CRISTINA DEL ROSARIO MOO HUCHIN </t>
  </si>
  <si>
    <t>F 54812 54904 JOSE LUIS ESPADAS GONZALEZ</t>
  </si>
  <si>
    <t>F 54364 CORPORATIVO GL CD INDUSTRIAL</t>
  </si>
  <si>
    <t>F 53870 BICIMOTOS</t>
  </si>
  <si>
    <t>F 54402 ARTURO PEREZ GONZALEZ</t>
  </si>
  <si>
    <t xml:space="preserve">F 53837 COCOM OLALDE JAZMIN DE FATIMA </t>
  </si>
  <si>
    <t>F 54406 TRANSPORTES JULIAN OBREGON</t>
  </si>
  <si>
    <t xml:space="preserve">F 52854 ESTACIONES DE SERVICIO DEL MAYAB </t>
  </si>
  <si>
    <t xml:space="preserve">F 52861 ESTACIONES DE SERVICIO DEL MAYAB </t>
  </si>
  <si>
    <t>F 52860 ESTACIONES DE SERVICIO DEL MAYAB</t>
  </si>
  <si>
    <t>F 52853 NIDIA DEL ROSRIO DE FATIMA LUGO RICALDE</t>
  </si>
  <si>
    <t>F 54339 54340 54341 MAXI CONSTRUCTORA HIDRAULICA Y MANTENIMIENTO INTEGRAL</t>
  </si>
  <si>
    <t>F 53755 55539 SUPE</t>
  </si>
  <si>
    <t>F 55177 55193 54011 55148 55188 54301 53872 54054 53765 54050 54081 53971 DEP EFECTIVO</t>
  </si>
  <si>
    <t>F 54186 JORGE ANTONIO CHAVEZ GOMEZ</t>
  </si>
  <si>
    <t>F 54405 PROMOTORA MEXICANA DE VEHICULOS</t>
  </si>
  <si>
    <t>F 52236 52237 COMERCIALIZADORA DE COMBUSTIBLES DIRAC</t>
  </si>
  <si>
    <t>F 54820 TIENDAS DE AUTOSERVICIO FERRETEROS DE LA PENINSULA</t>
  </si>
  <si>
    <t>F 54480 TIENDAS DE AUTOSERVICIO FERRETEROAS DE LA PENINSULA</t>
  </si>
  <si>
    <t>F 54227 54361 54753 PODER FLUIDO</t>
  </si>
  <si>
    <t>F 54419 MIGUEL ANGEL KUK CETINA</t>
  </si>
  <si>
    <t>F 54113 54114 54245 54326 RAUL ROBERTO PECH FIGUEROA</t>
  </si>
  <si>
    <t>F 54058 54411 54752 JOSE LUIS RENDON NOVELO</t>
  </si>
  <si>
    <t>F 53483 AROLDO RENE DOMENZAIN PECH</t>
  </si>
  <si>
    <t>F 54458 54676 MANUEL JESUS OXTE CABRERA</t>
  </si>
  <si>
    <t>F 53528 53911 MINIS 2000</t>
  </si>
  <si>
    <t>F 54373 JOSE ROBERTO DELGADO GALENO</t>
  </si>
  <si>
    <t>F 54261 PREFABRICADOS PRESUR</t>
  </si>
  <si>
    <t>F 54360 MARIA TERESA DE JESUS CARDENAS ORTIZ</t>
  </si>
  <si>
    <t>F 55246 55247 COMERCIALIZADORA Y PROVEEDORA SMT</t>
  </si>
  <si>
    <t>F 54307 54440 54634</t>
  </si>
  <si>
    <t>F 54975 54977 54978 55032 55033</t>
  </si>
  <si>
    <t>F 54445 CANTERAS CREATIVAS</t>
  </si>
  <si>
    <t xml:space="preserve">F 54133 54134 ANGEL ALEXIS LARA MENA </t>
  </si>
  <si>
    <t xml:space="preserve">F 53878 MENA IPORTACIONES </t>
  </si>
  <si>
    <t>F 54032 VICENTE MARTIN CHAN CUA</t>
  </si>
  <si>
    <t xml:space="preserve">F 54276 GDM REFACCIONES </t>
  </si>
  <si>
    <t>F 54235 54465 54426 PRODUCTOS DE CONCRETO PENINSULARES</t>
  </si>
  <si>
    <t>F 53584 ANGEL FERNANDO PALMA CASTILLO</t>
  </si>
  <si>
    <t>F 53749 53682 53906 54139 54206 54207 COCOPESA DEL CARIBE</t>
  </si>
  <si>
    <t>F 54140 MANUEL ARTURO PENICHE HERNANDEZ</t>
  </si>
  <si>
    <t>F 54527 54137 DEP EFECTIVO</t>
  </si>
  <si>
    <t>F 54149 53224 54527 53224 DEP EFECTIVO</t>
  </si>
  <si>
    <t>F 54129 54527 53224 DEP EFECTIVO</t>
  </si>
  <si>
    <t>F 55126 54102 54921 53598 DEP EFECTIVO</t>
  </si>
  <si>
    <t>F 54354 54393 DESARROLLOS INMOBILIARIOS BARCAM</t>
  </si>
  <si>
    <t>F 55223 VERONICA DEL ROSARIO HERNANDEZ NUÑEZ</t>
  </si>
  <si>
    <t>F 54260 PREFABRICADOS PRESUR</t>
  </si>
  <si>
    <t xml:space="preserve">F 53900 DISTRIBUIDORA GARABANA DE COMBUSTIBLES Y LUBRICANTES </t>
  </si>
  <si>
    <t>F 53577 RRRRG CONSTRUCTURA</t>
  </si>
  <si>
    <t>F 53875 54309 54414 54436 54437 54461 54595 54596 54795 54810 55090 55097 AT&amp;A INTERNATIONAL</t>
  </si>
  <si>
    <t>F 54485 54486 PROMOTORA DE GASOLINERAS</t>
  </si>
  <si>
    <t>F 54690 ANGELICA MARTINEZ BRAMBILA</t>
  </si>
  <si>
    <t>F 54689 ANGELICA MARTINEZ BRAMBILA</t>
  </si>
  <si>
    <t>F 54583 ANGELICA MARTINEZ BRAMBILA</t>
  </si>
  <si>
    <t>F 54570 ANGELICA MARTINEZ BRAMBILA</t>
  </si>
  <si>
    <t>F 53943 ANGELICA MARTINEZ BRAMBILA</t>
  </si>
  <si>
    <t>F 55227 55228 DISTRIBUIDORA DE TUBOS Y ACEROS DEL SURESTE</t>
  </si>
  <si>
    <t>F 54412 54413 54579 54580 54581 54796 54797 55016 55018 COMERCIALIZADORA DE COMBUSTIBLES DIRAC</t>
  </si>
  <si>
    <t>F 53097 53098 COMBUSTIBLES Y LUBRICANTES ESCALA</t>
  </si>
  <si>
    <t>F 53096 PEDRO ANGEL CASTILLO CASTELLANOS</t>
  </si>
  <si>
    <t>F 53099 FLORENCIA IRENE LAGO ANCONA</t>
  </si>
  <si>
    <t>F 52856 ESTACION DE SERVICIO DEL MAYAB</t>
  </si>
  <si>
    <t>F 52857 DAVID JOSE XACUR LUGO</t>
  </si>
  <si>
    <t>F 53456 SERVICIO CARIBE EXPRESO</t>
  </si>
  <si>
    <t>F 53455 SERVICIO CARIBE EXPRESO</t>
  </si>
  <si>
    <t>F 53876 SERVICIO RAMOS</t>
  </si>
  <si>
    <t>F 53877 SERVICIO RAMOS</t>
  </si>
  <si>
    <t>F 53253 53253 LUIS MARTIN DE JESUS ALONZO MORALES</t>
  </si>
  <si>
    <t>F 52863 52864 ESTACION DE SERVICIO TEMOZON NORTE</t>
  </si>
  <si>
    <t>F 54880 AUTOBUSES BRISAS</t>
  </si>
  <si>
    <t>F 54483 54484 ADRIANA ISELA JIMENEZ CANTO</t>
  </si>
  <si>
    <t>F 54678 54679 ISELA MARIA CANTO SIERRA</t>
  </si>
  <si>
    <t xml:space="preserve">F 52640 55064 54732 54397 54537 55088 55082 55098 54916 54919 54920 54922 54927 51918 54955 54917 55095 55094 55099 55100 55096 55079 54178 55155 54052 54184 53970 55146 55147 54831 55124 54775 55125 DEP EFECTIVO </t>
  </si>
  <si>
    <t>F 54106 54108 54293 54294 JACOBO REMPEL MARTENS</t>
  </si>
  <si>
    <t>F 54332 MIGUEL ANGEL KUK CETINA</t>
  </si>
  <si>
    <t>FAC 52275,FAC 52388,FAC 52389,FAC 52395,FAC 52414,FAC 52415,FAC 52842,FAC 52843,FAC 52844 KYPCON INGENIEROS CIVILES</t>
  </si>
  <si>
    <t>F 54337 MIGUEL ANGEL KUK CETINA</t>
  </si>
  <si>
    <t>F 54374 MIGUEL ANGEL KUK CETINA</t>
  </si>
  <si>
    <t>F 54410 PERFORACIONES PENINSULARES ESPECIALIZADAS</t>
  </si>
  <si>
    <t>F 55164 ARMIN ALEJANDRO CORONADO FEBLES</t>
  </si>
  <si>
    <t>F 53804 DESARROLLOS INMOBILIARIOS BARCAM</t>
  </si>
  <si>
    <t>F 54355 REFACCIONES PENINSULA</t>
  </si>
  <si>
    <t>F 54572 JESUS MANUEL MOO ONGAY</t>
  </si>
  <si>
    <t>F 53653 53654 53655 53656 ARMANDO AGUIRRE BARRADAS</t>
  </si>
  <si>
    <t>F 55198 OXICA</t>
  </si>
  <si>
    <t>F 53609 MAGDALENO DZUL CAN</t>
  </si>
  <si>
    <t>F 54624 JOSE LUIS ESPADAS GONZALEZ</t>
  </si>
  <si>
    <t>F 54033 CICLOEMPRESAS DEL MAYAB</t>
  </si>
  <si>
    <t>F 55181 OXICA</t>
  </si>
  <si>
    <t>F 54764 NIGER IRAN COUOH CANCHE</t>
  </si>
  <si>
    <t xml:space="preserve">F 53781 FERNANDO AVILA AYALA </t>
  </si>
  <si>
    <t>F 54310 MIGUEL ANGEL KUK CETINA</t>
  </si>
  <si>
    <t>F 54263 MIGUEL ANGEL KUK CETINA</t>
  </si>
  <si>
    <t>F 54268 MIGUEL ANGEL KUK CETINA</t>
  </si>
  <si>
    <t>F 55127 PRODUCTOS DIVERSOS DE SAN FELIPE</t>
  </si>
  <si>
    <t>F 54323 TANIA MELISSA PACHECO MARTINEZ</t>
  </si>
  <si>
    <t>F 55135 55142 55143 DEP TERMINAL PUNTO DE VENTA</t>
  </si>
  <si>
    <t>F 54510 POOT COLLI WILBERTH</t>
  </si>
  <si>
    <t>F 54141 FLOR MARIA PECH BACELIS</t>
  </si>
  <si>
    <t>FAC 51767,FAC 51833,FAC 51993,FAC 52405,FAC 54693 TECON CONCRETOS</t>
  </si>
  <si>
    <t>F 54280 DESARROLLADORA DE INFRAESTRUCTURA</t>
  </si>
  <si>
    <t>F 54274 JOSE ROBERTO DELGADO GALENO</t>
  </si>
  <si>
    <t>F 55150 INGENIERIA INDUSTRIAL MAGE</t>
  </si>
  <si>
    <t>F 54435 AUTOSERVICIO YUCATAN</t>
  </si>
  <si>
    <t>F 55073 AVIPRODUCTOS SANJOR</t>
  </si>
  <si>
    <t>F 55178 TALLERES Y TRANSPORTES</t>
  </si>
  <si>
    <t>F 53362 TRANSPORTACION CARRETERA</t>
  </si>
  <si>
    <t>F 54152 54132 ANGEL ALEXIS LARA MENA</t>
  </si>
  <si>
    <t>F 54065 HERMENEGILDO SANTIAGO NAH</t>
  </si>
  <si>
    <t>F 54064 HERMENEGILDO SANTIAGO NAH</t>
  </si>
  <si>
    <t>F 54328 INGENIERIA DEL MAYAB</t>
  </si>
  <si>
    <t>F 55146 LUIS FRANCO LEON</t>
  </si>
  <si>
    <t>F 55134 INGENIERIA INDUSTRIAL MAGE</t>
  </si>
  <si>
    <t>F 54882 INGENIERIA INDUSTRIAL MAGE</t>
  </si>
  <si>
    <t xml:space="preserve">F 55026 55024 55023 54131 54926 54939 54077 54074 54049 55036 53872 54295 55059 DEP EFECTIVO </t>
  </si>
  <si>
    <t>F 53658 53715 MAYA FLUIDS</t>
  </si>
  <si>
    <t>F 54762 LUIS FERNANDO CANTO PENICHE</t>
  </si>
  <si>
    <t>F 54357 54358 VERONICA DEL ROSARIO HERNANDEZ NUÑES</t>
  </si>
  <si>
    <t>F 53829 EISER JESUS BAEZA ARGAEZ</t>
  </si>
  <si>
    <t>F 55085 REFASO, REFACCIONES Y ACCESORIOS SOSA</t>
  </si>
  <si>
    <t>F 52865 52866 PROMOTORA DE GASOLINERAS</t>
  </si>
  <si>
    <t>F 54266 TANIA MELISSA PACHECO MARTINEZ</t>
  </si>
  <si>
    <t>F 54057 TANIA MELISSA PACHECO MARTINEZ</t>
  </si>
  <si>
    <t>F 55108 SERVITRANSPORTES DEL SURESTE</t>
  </si>
  <si>
    <t>F 53834 VICTOR MARIO FABELA AGUILERA</t>
  </si>
  <si>
    <t>F 55165 SERVICIO SAN JOSE KUCHE</t>
  </si>
  <si>
    <t>F 55162 SERVICIO SAN JOSE KUCHE</t>
  </si>
  <si>
    <t xml:space="preserve">F 54942 54994 55056 55051 55034 55038 55039 55040 55041 55042 55022 54347 53413 54857 54829 54893 54735 54740 53826 53827 53835 54391 53825 53824 53609 DEP EFECTIVO </t>
  </si>
  <si>
    <t>F 55093 OXICA</t>
  </si>
  <si>
    <t xml:space="preserve">FAC 53711,FAC 53792,FAC 53793,FAC 53794,FAC 53795 DISTRIBUIDORA GARABANA DE COMBUSTIBLES Y LUBRICANTES </t>
  </si>
  <si>
    <t>F 54321 JOSE LUIS RIOS VENTURA</t>
  </si>
  <si>
    <t xml:space="preserve">F 54258 ALMACEN DE GRANOS DE LA PENINSULA </t>
  </si>
  <si>
    <t>F 55080 FERRETERIA EL PORTEÑO</t>
  </si>
  <si>
    <t>F 55055 EDUARDO MANUEL ENCALADA MONTALVO</t>
  </si>
  <si>
    <t>F 53596 GREGORIO CAAMAL VAZQUEZ</t>
  </si>
  <si>
    <t>F 55063 RODRIGO PAYAN FRIAS</t>
  </si>
  <si>
    <t>F 55078 SERVITRANSPORTES DEL SURESTE</t>
  </si>
  <si>
    <t>F 55012 MAYABTUN CONSTRUCCIONES</t>
  </si>
  <si>
    <t xml:space="preserve">F 54968 55021 54929 54998 53871 55005 54013 53724 53981 DEP EFECTIVO </t>
  </si>
  <si>
    <t>F 54237 54334 CONCRETERA DEL SURESTE</t>
  </si>
  <si>
    <t>F 54275 54083 53940 54085 PRODUCTOS DE CONCRETO PENINSULARES</t>
  </si>
  <si>
    <t>F 55050 CONSTRUCCIONES Y MATERIALES RAMIREZ</t>
  </si>
  <si>
    <t>F 54254 54255 PERFORACIONES PENINSULARES ESPECIALIZADAS</t>
  </si>
  <si>
    <t xml:space="preserve">F 55008 55011 55015 DEP TERMINAL PUNTO DE VENTA </t>
  </si>
  <si>
    <t>F 54110 54279 54298 54308 54363 MANUEL JESUS OXTE CABRERA</t>
  </si>
  <si>
    <t>F 54632 54864 54874  ANDYMAQ</t>
  </si>
  <si>
    <t>F 54555 JOSE LUIS ESPADAS GONZALEZ</t>
  </si>
  <si>
    <t>FAC 53886,FAC 53887,FAC 53933,FAC 54079,FAC 54080,FAC 54210,FAC 54224,FAC 54231,FAC 54232,FAC 54244,FAC 54252,FAC 54278,FAC 54289,FAC 54290,FAC 54291,FAC 54365,FAC 54427,FAC 54441 SERGIO BALDERAS OSORIO</t>
  </si>
  <si>
    <t>F 54167 YA AXIL</t>
  </si>
  <si>
    <t>F 54356 ARMANDO ANTONIO CONSTANTINO PINEDA</t>
  </si>
  <si>
    <t>F 53950 53951 MULTISERVICIOS PETROLIFEROS DE CANCUN</t>
  </si>
  <si>
    <t>F 54105 54107 MULTISERVICIO PENINSULAR</t>
  </si>
  <si>
    <t>F 53926 53927 MULTISERVICIOS PLAYA DEL CARMEN</t>
  </si>
  <si>
    <t>F 53952 53953 MULTISERVICIOS PENINSULARES</t>
  </si>
  <si>
    <t>F 54605 INFRAESTRUCTURA Y SERVICIOS ESPECIALIZADOS COETO</t>
  </si>
  <si>
    <t>F 54118 MULTISERVICIOS PETROLIFEROS DE QUINTANA ROO</t>
  </si>
  <si>
    <t>F 53954 53955 ESTACION DE SERVICIOS MERICAM</t>
  </si>
  <si>
    <t>F 54179 DALIA VERONICA CHUC UC</t>
  </si>
  <si>
    <t xml:space="preserve">F 54895 54856 54854 54827 54825 54892 54828 54858 54855 54894 54826 53236 54948 54885 54949 DEP EFECTIVO </t>
  </si>
  <si>
    <t>F 53482 JORGE ALBERTO TINAL DZIB</t>
  </si>
  <si>
    <t xml:space="preserve">F 54215 ANGELICA MARTINEZ </t>
  </si>
  <si>
    <t xml:space="preserve">F 54103 MARIA LUISA COLONIA </t>
  </si>
  <si>
    <t>F 53410 53411 MIGUEL JESUS MARTINEZ RUIZ</t>
  </si>
  <si>
    <t>F 53831 54925 54928 DEP TERMINAL PUNTO DE VENTA</t>
  </si>
  <si>
    <t>F 54884 54871 54180 54842 54841 54763 54837 54833 54834 54835 54840 54843 53925 54395 54002 DEP EFECTIVO</t>
  </si>
  <si>
    <t>F 54214 ANGELICA MARTINEZ BRAMBILA</t>
  </si>
  <si>
    <t>F 54476 SERGIO BALDERAS OSORIO</t>
  </si>
  <si>
    <t>F 54464 TIENDAS DE AUTOSERVICIO FERRETEROS DE LA PENINSULA</t>
  </si>
  <si>
    <t>F 54479 TIENDAS DE AUTOSERVICIO FERRETEROS DE LA PENINSULA</t>
  </si>
  <si>
    <t>F 54463 TIENDAS DE AUTOSERVICIO FERRETEROS DE LA PENINSULA</t>
  </si>
  <si>
    <t>F 54550 TIENDAS DE AUTOSERVICIO FERRETEROS DE LA PENINSULA</t>
  </si>
  <si>
    <t>F 54478 TIENDAS DE AUTOSERVICIO FERRETEROS DE LA PENINSULA</t>
  </si>
  <si>
    <t>F 54117 DESARROLLADORA DE INFRAESTRUCTURA PUERTO ESCONDIDO</t>
  </si>
  <si>
    <t>F 54853 ANGELICA MARTINEZ BRAMBILA</t>
  </si>
  <si>
    <t>F 54946 COMERCIALIZADORA VON JAGH</t>
  </si>
  <si>
    <t>F 53448 53453 53915 J ROSADO DISTRIBUCIONES</t>
  </si>
  <si>
    <t>F 54944 54945 VICTOR ZAPATA MUÑOZ</t>
  </si>
  <si>
    <t>F 53999 ARTURO PEREZ GONZALEZ</t>
  </si>
  <si>
    <t>F 54943 HECTOR ANTONIO SOSA MEZA</t>
  </si>
  <si>
    <t>F 53535 MAYA FLUIDS</t>
  </si>
  <si>
    <t>F 54816 52387 54830 54832 54836 54838 54839 54861 54769 54771 54875 54333 51716 54881 54848 54518 53607 53596 53597 53598 53466 53599 53600 54130 54131 54109 54777 53224 54150 54145 54146 54147 54148 DEP EFECTIVO</t>
  </si>
  <si>
    <t>F 53668 GRUAS AAA</t>
  </si>
  <si>
    <t>F 53964 VERONICA DEL ROSARIO HERNANDEZ NUÑEZ</t>
  </si>
  <si>
    <t>F 54794 INGENIERIA INDUSTRIAL MAGE</t>
  </si>
  <si>
    <t>F 53893 MIGUEL ANGEL KUK CETINA</t>
  </si>
  <si>
    <t xml:space="preserve">F 53348 53349 53350 53710 PROVEEDORA DEL PANADERO </t>
  </si>
  <si>
    <t>F 54903 CONSTRUCCIONES Y MATERIALES RAMIREZ</t>
  </si>
  <si>
    <t>F 54902 CONSTRUCCIONES Y MATERIALES RAMIREZ</t>
  </si>
  <si>
    <t>F 54071 TRANSPORTES JULIAN OBREGON</t>
  </si>
  <si>
    <t>F 54844 54845 CESAR ANTONIO CASTELLANOS CASTELLANOS</t>
  </si>
  <si>
    <t>F 54166 54302 54303 54304 54324 54335 54348 54453 MAQUINARIA Y SERVICIOS PROFESIONALES</t>
  </si>
  <si>
    <t>F 55081 ELEMENTOS Y ESTRUCTURAS METALICAS</t>
  </si>
  <si>
    <t>F 54970 54971 ECISA CONSTRUCCIONES</t>
  </si>
  <si>
    <t>F 53815 MIGUEL ANGEL KUK CETINA</t>
  </si>
  <si>
    <t>F 54136ANGELICA MARTINEZ</t>
  </si>
  <si>
    <t>F 54851 GRUPO ANFIBIA LOGISTICA Y MANIOBRAS</t>
  </si>
  <si>
    <t xml:space="preserve">F 53666 53718 DESARROLLOR INMOBILIARIOS BARCAM </t>
  </si>
  <si>
    <t xml:space="preserve">F 54824 VICTOR MANUEL RIVERO AVILA </t>
  </si>
  <si>
    <t>F 53904 JOSE LUIS ESPADAS GONZALEZ</t>
  </si>
  <si>
    <t>F 53218 MARIA ANTONIA PEÑA RUIZ</t>
  </si>
  <si>
    <t>F 53582 53583 53779 53885 RAUL ROBERTO PECH FIGUEROA</t>
  </si>
  <si>
    <t>F 52191 MIGUEL ANGEL QUINTAL FLORES</t>
  </si>
  <si>
    <t>F 53542 ENLACES TURISTICOS TETIZ</t>
  </si>
  <si>
    <t>F 53924 PRODUCTOS DE CONCRETO PENINSULARES</t>
  </si>
  <si>
    <t xml:space="preserve">F 54849 SERVITRANSPORTES ERAGON </t>
  </si>
  <si>
    <t>F 53869 REFACCIONES PENINSULA</t>
  </si>
  <si>
    <t xml:space="preserve">F 54783 54730 54726 54727 54729 54731 53996 54000 54746 54713 54773 54772 54774 54790 54776 54791 54807 54799 53776 DEP EFECTIVO </t>
  </si>
  <si>
    <t>F 54806 54809 DEP TERMINAL DE VENTA</t>
  </si>
  <si>
    <t>F 53676 53686 CARBURANTES DE YUCATAN</t>
  </si>
  <si>
    <t>F 53678 CARBURANTES DE YUCATAN</t>
  </si>
  <si>
    <t>F 54605 INFRESTRUCTURA Y SERVICIOS ESPECIALIZADOS COETO</t>
  </si>
  <si>
    <t>F 53600 54130 54131 DEP EFECTIVO</t>
  </si>
  <si>
    <t>F 54518 53607 53596 53597 53598 53466 53599 DEP EFECTIVO</t>
  </si>
  <si>
    <t xml:space="preserve">F 54145 54146 54147 54148 DEP EFECTIVI </t>
  </si>
  <si>
    <t xml:space="preserve">F 54142 53730 53458 53459 54705 54709 54706 54027 54715 54708 54707 547014 54711 54712 DEP EFECTIVO </t>
  </si>
  <si>
    <t>F 50762 ASFALTOS Y EMULSIONES PENINSULARES</t>
  </si>
  <si>
    <t>F 51626 ASFALTOS Y EMULSIONES PENINSULARES</t>
  </si>
  <si>
    <t>F 54818 CONSAGEL</t>
  </si>
  <si>
    <t xml:space="preserve">F 55043 55044 DISTRIBUIDORA DE TUBOS Y ACEROS DEL SURESTE </t>
  </si>
  <si>
    <t>DEPOSITO DE PRUEBA MIGUEL ANGEL QUINTAL FLORES</t>
  </si>
  <si>
    <t>F 53565 53739 53807 53964 53966 VERONICA DEL ROSARIO HERNANDEZ NUÑEZ</t>
  </si>
  <si>
    <t xml:space="preserve">F 54670 CRISTINA DEL ROSARIO MOO HUCHIN </t>
  </si>
  <si>
    <t xml:space="preserve">F 53677 CARBURANTES DE YUCATAN </t>
  </si>
  <si>
    <t>F 54734 FERNANDO AYORA</t>
  </si>
  <si>
    <t>F 53801 COMBUSTIBLES PUERTO MORELOS</t>
  </si>
  <si>
    <t>F 53679 SERVICIO DOGRE</t>
  </si>
  <si>
    <t>F 53680 SERVICIO DOGRE</t>
  </si>
  <si>
    <t>F 54407 RODRIGO SOLIS RODRIGUEZ</t>
  </si>
  <si>
    <t xml:space="preserve">F 54733 ABRAHAM MANAHEM MAY BALAM </t>
  </si>
  <si>
    <t>F 53757 53758 53842 PERFORACIONES PENINSULARES ESPECIALIZADAS</t>
  </si>
  <si>
    <t>F 53595 MERCADO DE ACEITES DE QUINTANA ROO</t>
  </si>
  <si>
    <t>F 54778 MAGNO CAPITAL</t>
  </si>
  <si>
    <t xml:space="preserve">F 53737 54404 EDUARDO ,ANUEL ENCALADA MOTALVO </t>
  </si>
  <si>
    <t>F 53716 MIGUEL ANGEL KUK CETINA</t>
  </si>
  <si>
    <t>F 54135 JESUS MANUEL MOO ONGAY</t>
  </si>
  <si>
    <t>F 54101 JESUS MANUEL MOO ONGAY</t>
  </si>
  <si>
    <t>F 53604 JESUS MANUEL MOO ONGAY</t>
  </si>
  <si>
    <t>F 54814 54815 VEHICULOS COMERCIALES PENINSULA</t>
  </si>
  <si>
    <t>F 54789 TECON CONCRETOS</t>
  </si>
  <si>
    <t>F 53282 RODRIGO RAUL CARCAÑO MAY</t>
  </si>
  <si>
    <t>F 54744 54747 DEP TERMINAL DE VENTA</t>
  </si>
  <si>
    <t xml:space="preserve">F 53608 MARIA GUADALUPE CHABLE CHAN </t>
  </si>
  <si>
    <t xml:space="preserve">F 54699 54745 54647 54698 54519 54520 54521 54509 53924 53784 DEP EFECTIVO </t>
  </si>
  <si>
    <t>F 54494 AUTOBUSES BRISAS</t>
  </si>
  <si>
    <t>F 53763 54325 54329 AUTOBUSES BRISAS</t>
  </si>
  <si>
    <t>F 53721 CORPORATIVO GL CD INDUSTRIAL</t>
  </si>
  <si>
    <t>F 54770 CONSAGEL</t>
  </si>
  <si>
    <t>F 53888 53889 IMPORTACIONES FERVORSA</t>
  </si>
  <si>
    <t>F 54749 INGENIERIA INDUSTRIAL MAGE</t>
  </si>
  <si>
    <t xml:space="preserve">F 54673 54644 54663 54660 54639 54645 54646 54641 54648 54643 54649 54647 54652 54650  54666 54677 54665 53872 53835 53824 53826 DEP EFECTIVO </t>
  </si>
  <si>
    <t>F 53452 ESTACION DE SERVICIO SAN FELIPE</t>
  </si>
  <si>
    <t>F 53399 ESTACION DE SERVICIO SAN FELIPE</t>
  </si>
  <si>
    <t>F 53769 CAMIONES Y AUTOBUSES PENINSULAR</t>
  </si>
  <si>
    <t>F 54750 SCHAFFIT MOISES FAISAL MONTALVO</t>
  </si>
  <si>
    <t>F 54012 SCHAFFIT MOISES FAISAL MONTALVO</t>
  </si>
  <si>
    <t>F 53472 JOSE MANUEL CORTAZAR LARA</t>
  </si>
  <si>
    <t>F 54755 54756 SERVITRANSPORTES DEL SURESTE</t>
  </si>
  <si>
    <t>F 53345 53699 RAMON EUDALDO CORTAZAR LARA</t>
  </si>
  <si>
    <t>F 53830 INGENIERIA INDUSTRIAL MAGE</t>
  </si>
  <si>
    <t xml:space="preserve">F 55060 PREFABRICADOS EDIFICACIONES Y SERVICIOS </t>
  </si>
  <si>
    <t>F 53652 JUAN PABLO CERVANTES SUASTE</t>
  </si>
  <si>
    <t xml:space="preserve">F 54754 EMPAQUES MAYAN </t>
  </si>
  <si>
    <t>F 54817 UNION DE APARCEROS CHAPAB</t>
  </si>
  <si>
    <t xml:space="preserve">F 54692 MRT IMPORTADORA DE MAQUINARIA </t>
  </si>
  <si>
    <t>F 54637 DANTE JUAREZ MARTINEZ</t>
  </si>
  <si>
    <t>F 54222 SC PETROQUIMICA</t>
  </si>
  <si>
    <t>F 54220 RODCOM</t>
  </si>
  <si>
    <t>F 54221 RODCOM</t>
  </si>
  <si>
    <t>F 54223 SC PETROQUIMICA</t>
  </si>
  <si>
    <t>F 54216 PETROQUIMICA DE LA PENINSULA</t>
  </si>
  <si>
    <t>F 54217 PETROQUIMICA DE LA PENINSULA</t>
  </si>
  <si>
    <t>F 54218 CR PETROQUIMICA DE YUCATAN</t>
  </si>
  <si>
    <t>F 54219 CR PETROQUIMICA DE YUCATAN</t>
  </si>
  <si>
    <t>F 54063 TIENDAS DE AUTOSERVICIO FERRETEROS DE LA PENINSULA</t>
  </si>
  <si>
    <t>F 54236 TIENDAS DE AUTOSERVICIO FERRETEROS DE LA PENINSULA</t>
  </si>
  <si>
    <t>F 54672 AGROCAÑA DEL TROPICO</t>
  </si>
  <si>
    <t>REFACCIONES PENINSULA</t>
  </si>
  <si>
    <t>F 53709 CANTERAS CREATIVAS</t>
  </si>
  <si>
    <t>F 53057 F 53381 53464 53382 54517 53533 54622 54616 54087 54507 54506 54511 54514 54513 54512 54556 53480 53416 54174 53905 54450 53538 53246 51829 53579 DEP EFECTIVO</t>
  </si>
  <si>
    <t>F 53552 SUPE</t>
  </si>
  <si>
    <t>F 53506 TALLERES ALIBAL</t>
  </si>
  <si>
    <t>F 53298 GORETTI DE JESUS PERERA CORREA</t>
  </si>
  <si>
    <t>F 53377 LUZ MARI SAURI SANSORES</t>
  </si>
  <si>
    <t xml:space="preserve">F 54757 SERVITRANSPORTES ERAGON </t>
  </si>
  <si>
    <t>F 54653 VICTOR MANUEL TURRIZA BLANQUETO</t>
  </si>
  <si>
    <t>F 54456 MIGUEL ANGEL KUK CETINA</t>
  </si>
  <si>
    <t>F 53935 ANGELICA MARTINEZ BRAMBILA</t>
  </si>
  <si>
    <t>F 53934 ANGELICA MARTINEZ BRAMBILA</t>
  </si>
  <si>
    <t>F 54684 FLORICELDA RIVERA GARCIA</t>
  </si>
  <si>
    <t>F 54664 GRUPO ANFIBIA LOGISTICA Y MANIOBRAS</t>
  </si>
  <si>
    <t>F 53650 53651 SERGIO BUSTAMANTE SANCHEZ</t>
  </si>
  <si>
    <t>F 54674 DISTRIBUIDORA DE REFACCIONES MOTORPAC</t>
  </si>
  <si>
    <t>F 54112 LAURA ALEJANDRA LOPEZ ARANDA</t>
  </si>
  <si>
    <t>F 54693 TECON CONCRETOS</t>
  </si>
  <si>
    <t>TRANSFER ENTRE BANCOS SANTANDER - BANREGIO</t>
  </si>
  <si>
    <t>TRANSFER ENTRE BANCOS SANTANDER - BANORTE</t>
  </si>
  <si>
    <t>F 53661 PODER FLUIDO</t>
  </si>
  <si>
    <t>F 53493 MEZCLAS Y EMULSIONES PROFESIONALES</t>
  </si>
  <si>
    <t>F 12219 12218 PROYECTOS INMOBILIARIOS DE LA PENINSULA</t>
  </si>
  <si>
    <t>F 53735 53708 53751 PRODUCTOS DE CONCRETO PENINSULARES</t>
  </si>
  <si>
    <t>F 223740 COM MEGASUR</t>
  </si>
  <si>
    <t>F 53631 53733 53736 CONCRETERA DEL SURESTE</t>
  </si>
  <si>
    <t>DISPERSION NOMINA QUINCENA 2</t>
  </si>
  <si>
    <t>F 54481 TRANSPORTES ESPECIALIZADOS BAU</t>
  </si>
  <si>
    <t>F 53556 REFACCIONES PENINSULA</t>
  </si>
  <si>
    <t>F 53756 PERFORACIONES PENINSULARES ESPECIALIZADAS</t>
  </si>
  <si>
    <t>F54599 54609 54623 DEP TERMINAL DE VENTA</t>
  </si>
  <si>
    <t>F 54201 SERVICOMBUSTIBLES UMAN</t>
  </si>
  <si>
    <t>F 54200 SERVICIO UMAN</t>
  </si>
  <si>
    <t>F 54197 SERVICIOS TAC</t>
  </si>
  <si>
    <t>F 54193 SERVICIOS TAC</t>
  </si>
  <si>
    <t>F 54228 ESTACION DE SERVICIO JACINTO CANEK</t>
  </si>
  <si>
    <t>DIPERSION NOMINA (ANTICIPO VIATICOS ELEAZAR UC NAH)</t>
  </si>
  <si>
    <t>F 54195 SERVICIO DEL FRENTE UNICO DE TRABAJADORES DEL VOLANTE DEL ESTAO DE YUCATAN</t>
  </si>
  <si>
    <t>DISPERSION NOMINA (ANTICIPO VIATICOS EDUARDO MARTIN)</t>
  </si>
  <si>
    <t>F 54229 ESTACION DE SERVICIO JACINTO CANEK</t>
  </si>
  <si>
    <t>F 223005 COM MEGASUR</t>
  </si>
  <si>
    <t xml:space="preserve">F 54190 ESTACION DE SERVICIO SAN FERNANDO </t>
  </si>
  <si>
    <t>PAGO DE IMPUESTOS FEDERALES OCT 23</t>
  </si>
  <si>
    <t>F 54199 SERVICIO GLORIETA SN FERNANDO</t>
  </si>
  <si>
    <t>F 54194 ESTACION DE SERVICIO PERIFERICO SUR</t>
  </si>
  <si>
    <t>DISPERSION NOMINA (PRESTAMO ALBERTO VAZQUEZ)</t>
  </si>
  <si>
    <t>F 54196 ESTACION DE SERVICIO JUAN PABLO</t>
  </si>
  <si>
    <t>F 54192 SERVICOMBUSTIBLES DEL CARIBE</t>
  </si>
  <si>
    <t>F 54191 SERVICOMBUSTIBLES LOS REYES</t>
  </si>
  <si>
    <t>F 54198 ESTACION DE SERVICIO SAN IDELFONSO</t>
  </si>
  <si>
    <t>DEV DEL CHEQ DEL CLIENTE JORGE ALBERTO TINAL DZIB</t>
  </si>
  <si>
    <t xml:space="preserve">F 54470 54638 INGENIERIA INDUSTRIAL MAGE </t>
  </si>
  <si>
    <t>F 53605 GUSTAVO LOPEZ ARCE SOROA</t>
  </si>
  <si>
    <t>F 53790 ARMANDO ANTONIO CONSTANTINO PINEDA</t>
  </si>
  <si>
    <t>F 54628 GACOMX DESARROLLADORES DEL SURESTE</t>
  </si>
  <si>
    <t xml:space="preserve">F 53412 REYES BALTAZAR AZCORRA </t>
  </si>
  <si>
    <t>DISPERSION NOMINA (ANTICIPO VIATICOS ELEAZAR UC)</t>
  </si>
  <si>
    <t xml:space="preserve">F 54175 54487 54451 5409154561 54562 53998 53988 54421 54420 DEP EFECTIVO </t>
  </si>
  <si>
    <t>PRESTAMO SOCIO (RAFAEL CANTO VAZQUEZ)</t>
  </si>
  <si>
    <t>F 53444 53473 53474 DISTRIBUIDORA GARABANA DE COMBUSTIBLES Y LUBRICANTES</t>
  </si>
  <si>
    <t xml:space="preserve">RADIOMOVIL DIPASA PLANES TELCEL OCT </t>
  </si>
  <si>
    <t>F 54631 GRUPO AGROPECUARIO GUARANI</t>
  </si>
  <si>
    <t xml:space="preserve">F 53509 ROSENDO DE JESUS CEBALLOS CHAN </t>
  </si>
  <si>
    <t>F 54592 ILIANA ECHAZARRETA VALENCIA</t>
  </si>
  <si>
    <t>F 222371 COM MEGASUR</t>
  </si>
  <si>
    <t>F 54901 SERVICIO SN JOSE KUCHE</t>
  </si>
  <si>
    <t>DISPERSION NOMINA (ANT VIAT JAELY CABALLERO)</t>
  </si>
  <si>
    <t>F 53397 53398 CORPORATIVO GL CD INDUSTRIAL</t>
  </si>
  <si>
    <t>DEV DEL CHEQ DEL CLIENTE ARTURO PEREZ GONZALEZ</t>
  </si>
  <si>
    <t>F 53653 53654 53656 ARMANDO AGUIRRE BARRADAS</t>
  </si>
  <si>
    <t>F 54584 54585 54586 MIGUEL ANGEL SANTIAGO MUÑOZ</t>
  </si>
  <si>
    <t>F 53233 CAAMAL JIMENEZ CHRISTIAN GREGORIO</t>
  </si>
  <si>
    <t>F 53545 MIGUEL ANGEL KUK CETINA</t>
  </si>
  <si>
    <t>F 53603 MIGUEL ANGEL KUK CETINA</t>
  </si>
  <si>
    <t>F 53541 MIGUEL ANGEL KUK CETINA</t>
  </si>
  <si>
    <t>F 53540 WALL WEILER JACOBO</t>
  </si>
  <si>
    <t xml:space="preserve">F 54764 NIGER IRAN COUOH CANCHE </t>
  </si>
  <si>
    <t>F 51850 MATERIALES Y PREFABRICADOS DE ORIENTE</t>
  </si>
  <si>
    <t>F 53572 JASPER AROGNO JUAREZ ARAUJO</t>
  </si>
  <si>
    <t>F 53732 53879 53944 53945 MAQUINARIA Y SERVICIOS PROFESIONES</t>
  </si>
  <si>
    <t>F 54553 RODRIGO PAYAN FRIAS</t>
  </si>
  <si>
    <t xml:space="preserve">F 111004974817 SI VALE MEXICO </t>
  </si>
  <si>
    <t>F 52222 GRUPO YUGA</t>
  </si>
  <si>
    <t>F 53247 53246 54448 54449 54022 53409 54039 54468 54024 53925 53606 52935 53824 53213 53219 54130 DEP EFECTIVO</t>
  </si>
  <si>
    <t>F 54490 PERFORACIONES CAMINOS Y MAQUINARIA DEL SURESTE</t>
  </si>
  <si>
    <t>PAGO FINBE</t>
  </si>
  <si>
    <t>F 54010 FERROTLAPALERIA EL MULIX</t>
  </si>
  <si>
    <t>F 54515 54516 CORNELIUS UNGER REIMER</t>
  </si>
  <si>
    <t>F 54554 GRUPO CONVERTIDORA DE PAPEL</t>
  </si>
  <si>
    <t>F 53490 RUBEN ALBERTO CARDEÑA VILLANUEVA</t>
  </si>
  <si>
    <t>DISPERSION NOMINA (ANT VIAT ELEAZAR UC Y MIGUEL ORTIZ)</t>
  </si>
  <si>
    <t>F 53221 MAYARLIN PABLO PABLO</t>
  </si>
  <si>
    <t xml:space="preserve">MEXCICANAD E LUBRICANTES </t>
  </si>
  <si>
    <t xml:space="preserve">F 53211 53212 ANGEL ALEXIS LARA MENA </t>
  </si>
  <si>
    <t>F 53128 JR ENVASES Y PLASTICOS DEL SURESTE</t>
  </si>
  <si>
    <t>F 12383 PROYECTOS INMOBILIARIOS DE LA PENINSULA</t>
  </si>
  <si>
    <t>F 53553 DESARROLLADORA DE INFRAESTRUCTURA PUERTO ESCONDIDO</t>
  </si>
  <si>
    <t xml:space="preserve">F 221715 COM MEGASUR </t>
  </si>
  <si>
    <t>F 53532 53536 IMPORTACIONES FERVORSA</t>
  </si>
  <si>
    <t>F 52938 T A 2000</t>
  </si>
  <si>
    <t>F 53561 53562 53563 53688 53698 53712 53744 53778 SERGIO BALDERAS OSORIO</t>
  </si>
  <si>
    <t xml:space="preserve">F E5907 ROSA MARIA GOMEZ CHAVEZ </t>
  </si>
  <si>
    <t>F 53601 53602 53657 ANGELICA MARTINEZ BRAMBILA</t>
  </si>
  <si>
    <t>SUA SIPARE F 385454</t>
  </si>
  <si>
    <t>F 53481 REYES CONCEPCION KEB HEREDIA</t>
  </si>
  <si>
    <t>DISPERSION NOMINA (ANT VIAT EDUARDO MARTIN)</t>
  </si>
  <si>
    <t>F 53519 MAYOREO CERAMICO DE LA PENINSULA</t>
  </si>
  <si>
    <t>F 54454 54467DEP TERMINAL DE VENTA</t>
  </si>
  <si>
    <t>F 53515 GAMAQ RENTA MAQUINARIA</t>
  </si>
  <si>
    <t>DISPERSION NOMINA (PRESTAMO JULIO FLORES)</t>
  </si>
  <si>
    <t>F 53296 WILMER DOMINGO AVILES PRECIAT</t>
  </si>
  <si>
    <t>F 53166 53249 53250 DISTRIBUIDORA GARABANA DE COMBUSTIBLES Y LUBRICANTES</t>
  </si>
  <si>
    <t xml:space="preserve">F 53548 RRRRG CONSTRUCTORA </t>
  </si>
  <si>
    <t>DISPERSION NOMINA (ANT VIAT JOSE LOPEZ)</t>
  </si>
  <si>
    <t>F 54389 54390 54443 54295 54428 52387 53408 53415 53177 DEP EFECTIVO</t>
  </si>
  <si>
    <t>F 51962 ESTACIONES DE SERVICIO DEL MAYAB</t>
  </si>
  <si>
    <t>F 51963 52858 ESTACIOENS DE SERVICIO DEL MAYAB</t>
  </si>
  <si>
    <t>F 51965 ESTACIONES DE SERVICIO DEL MAYAB</t>
  </si>
  <si>
    <t>F 53692 ESTACIONES DE SERVICIO DEL MAYAB</t>
  </si>
  <si>
    <t>F 51959 NIDIA DEL ROSARIO DE FATIMA LUGO RICALDE</t>
  </si>
  <si>
    <t>F 51758 SERVICIO CARIBE EXPRESO</t>
  </si>
  <si>
    <t>F 51960ESTACIONES DE SERVICIO DEL MAYAB</t>
  </si>
  <si>
    <t>F 50903 51957 NIDIA DEL ROSARIO DE FATIMA LUGO RICALDE</t>
  </si>
  <si>
    <t>DISPERSION NOMINA (ANT VIAT ELEAZAR UC NAH)</t>
  </si>
  <si>
    <t>F 52167 COMBUSTIBLES PAGOMAJO</t>
  </si>
  <si>
    <t>F 50906 51952 DAVID JOSE XACUR LUGO</t>
  </si>
  <si>
    <t>F 221085 COM MEGASUR</t>
  </si>
  <si>
    <t>F 50905 51953 NIDIA DEL ROSARIO DE FATIMA LUGO RICALDE</t>
  </si>
  <si>
    <t>F 51964 52855 ESTACIONES DE SERVICIO DEL MAYAB</t>
  </si>
  <si>
    <t>F 51961 ESTACIONES DE SERVICIO DEL MAYAB</t>
  </si>
  <si>
    <t>F 50895 51967 ESTACIONES DE SERVICIO DEL MAYAB</t>
  </si>
  <si>
    <t>F 52859 ESTACIONES DE SERVICIO DEL MAYAB</t>
  </si>
  <si>
    <t>F 53633 53634 53704 53706 53731 MAQUINARIA Y SERVICIOS PROFESIONALES</t>
  </si>
  <si>
    <t>F 52082 52083 JOSE ROBERTO MACARI MOLINA</t>
  </si>
  <si>
    <t>F 53522 MIGUEL ANGEL KUK CETINA</t>
  </si>
  <si>
    <t>F 53520 MIGUEL ANGEL KUK CETINA</t>
  </si>
  <si>
    <t>F 54209 AURORA CECILIA LOPEZ VARGUEZ</t>
  </si>
  <si>
    <t>F 52463 DYSI VIRGINIA CANCHE RUIZ</t>
  </si>
  <si>
    <t>F 54434 MAXIMILIANO DE LA ROSA</t>
  </si>
  <si>
    <t>F 53518 DESARROLLOS INMOBILIARIOS BARCAM</t>
  </si>
  <si>
    <t xml:space="preserve">F 216 STEPHANY ARACELLY MALDONADO DIAZ </t>
  </si>
  <si>
    <t>NOVIEMBRE 2023</t>
  </si>
  <si>
    <t>F.16314 - ARMANDO SILVESTRE LEMUS FERNANDEZ</t>
  </si>
  <si>
    <t>F.16306 - ROSA ISELA ZACARIAS CHAN</t>
  </si>
  <si>
    <t>F.16329 - AG E IRRIGACION</t>
  </si>
  <si>
    <t>F.16372,16373 - MULTISERVICIOS CALAKMUL</t>
  </si>
  <si>
    <t>F.16081,16242,16316,15896,16107,16243,16049,16109 - EFECTIVO</t>
  </si>
  <si>
    <t>F.16177 - AGROSERVICIOS LA TRINIDAD</t>
  </si>
  <si>
    <t xml:space="preserve">F.16365 - GRACIELA CANUL CHAN </t>
  </si>
  <si>
    <t xml:space="preserve">F.16055 - PETER KLASSEN HAMM </t>
  </si>
  <si>
    <t xml:space="preserve">F.15913 - DAVID BANMAN WALL </t>
  </si>
  <si>
    <t>F.15871 - EL VALLE TEMPORAL</t>
  </si>
  <si>
    <t>F.16068 - JUVENTINO GARCIA JIMENEZ</t>
  </si>
  <si>
    <t>F.16150 - SALAZAR HERNANDEZ ANASTACIO</t>
  </si>
  <si>
    <t>F.16121,16122 - GRUPO PATA DE JAGUAR DE CALAKMUL</t>
  </si>
  <si>
    <t>F.16363 - KENDY BENJAMIN</t>
  </si>
  <si>
    <t xml:space="preserve">F.15873 - AHMED JOSE BURAD MENDEZ </t>
  </si>
  <si>
    <t xml:space="preserve">F.16336 - RAFAEL RAMIREZ ROSADO </t>
  </si>
  <si>
    <t>F.16065 - MAYRA ESTHER DE LA CRUZ REYES</t>
  </si>
  <si>
    <t>F.16353 - MANUEL CENTENO GONZALEZ</t>
  </si>
  <si>
    <t>F.16364 - INNOVACION DESARROLLO ELECTRICO ARQUITECTONICO Y LINEAS</t>
  </si>
  <si>
    <t>F.16357,15358 - GRUPO DE ESPECIALISTAS TERRACEROS</t>
  </si>
  <si>
    <t>SERVICIO DE VALIDACION DE CUENTA 5202147</t>
  </si>
  <si>
    <t xml:space="preserve">F.16108 - HIELO SAN BARTOLO </t>
  </si>
  <si>
    <t>F.16180 - ADDA MARIA DZIB DZUL</t>
  </si>
  <si>
    <t>F.16079,16078,16334 - EL VALLE TEMPORAL</t>
  </si>
  <si>
    <t>F.15997,16087,16053,16333,16338,16337 - EFECTIVO</t>
  </si>
  <si>
    <t>F.16354 - LUBRILLANTAS DE CAMPECHE</t>
  </si>
  <si>
    <t>F.16136 - DICONSA</t>
  </si>
  <si>
    <t>F.53941 - LUBRICANTES COSTA MAYA</t>
  </si>
  <si>
    <t>F.15936,15938,15947,15955,15956,15980,15981,15982,16013,16014,16015,16016,16017,16018,16020,16022,16023,16024,16040,16041,16047,16045,16099,53645,53947,53949,54205 - E.S.G.E.S.</t>
  </si>
  <si>
    <t>F.15885 - EDGAR GABRIEL FLORES GUTIERREZ</t>
  </si>
  <si>
    <t>F.16208 - ARMANDO SILVESTRE LEMUS FERNANDEZ</t>
  </si>
  <si>
    <t>F.16205 - ARMANDO SILVESTRE LEMUS FERNANDEZ</t>
  </si>
  <si>
    <t>F.16253,16300,16171 - AGROSERVICIOS LA TRINIDAD</t>
  </si>
  <si>
    <t xml:space="preserve">F.16331 - MARTHA ALICIA HERRERA MENDEZ </t>
  </si>
  <si>
    <t xml:space="preserve">F.16218 - MIGUEL ANGEL CHABLE KANTUN </t>
  </si>
  <si>
    <t>F.15995 - PRODUCTORES DE LOS CHENES</t>
  </si>
  <si>
    <t xml:space="preserve">F.16174 - ABRAM BUECKERT NEUDORF </t>
  </si>
  <si>
    <t>F.16095,16096 - JACOB TUZ LOPEZ</t>
  </si>
  <si>
    <t>F.16343 - ALEJANDRO CAJUN BOLIVAR</t>
  </si>
  <si>
    <t xml:space="preserve">F.16332 - EDWIN ALBERTO GODOY GARCIA </t>
  </si>
  <si>
    <t>F.15944,15943 - FRANCISCO ELIAS ROMELLON HERRERA</t>
  </si>
  <si>
    <t>F.16049,15844,16242,16063,15771,15926,16210,15896,16146,16147,16068,16241 - EFECTIVO</t>
  </si>
  <si>
    <t>F.16126,16127 - AG E IRRIGACION</t>
  </si>
  <si>
    <t>F.16097 - ARACELY SARAI PINTO VARGAS</t>
  </si>
  <si>
    <t>F.16064 - EFRAIN JESUS RAMIREZ ROSADO</t>
  </si>
  <si>
    <t>F.16323 - AGROINSUMOS DEL VALLE NUEVO</t>
  </si>
  <si>
    <t>F.15888,15889,15890 - RUTH VANESSA GOMEZ HERNANDEZ</t>
  </si>
  <si>
    <t>F.16207 - ARMANDO SILVESTRE LEMUS FERNANDEZ</t>
  </si>
  <si>
    <t>F.16090,16089 - NICOLAS ANTONIO POOL POOT</t>
  </si>
  <si>
    <t>F.16203 - LIMBERTH CHUN CRUZ</t>
  </si>
  <si>
    <t>F.16067 - LOPEZ MARTINEZ MARIA ALEJANDRA</t>
  </si>
  <si>
    <t>F.16312 - URBANIZACIONES Y DESARROLLOS CARRETEROS</t>
  </si>
  <si>
    <t>F. 53828,53836 - MAXIMO SILVA BOJORQUEZ</t>
  </si>
  <si>
    <t>F.16244 - GRUPO GASOLINERO ESTOL</t>
  </si>
  <si>
    <t>F.16066 - AMANTINA UC PAREDES</t>
  </si>
  <si>
    <t>F.16077 - CERVANTES PRIETO CESAR FERNANDO</t>
  </si>
  <si>
    <t>F.16033 - YECENIA LEDER BARAHONA</t>
  </si>
  <si>
    <t xml:space="preserve">F.16302 - INNOVACION DESARROLLO ELECTRICO ARQUITECTONICO Y LINEAS </t>
  </si>
  <si>
    <t>F.15929 - COMBUSTIBLES LUGO</t>
  </si>
  <si>
    <t>F.16009,16010,16046 - ADMINISTRACION DE ESTACIONES DEL SURESTE</t>
  </si>
  <si>
    <t>F.53646 - SERVICIOS PERIFERICOS SELNAV</t>
  </si>
  <si>
    <t>F.15933,15952,15953,15957,15976,15977,15983,15984,15988,16004,16005,16006,16007,16008,16011,16029,16036,16042,16048,16044 - E.S.G.E.S.</t>
  </si>
  <si>
    <t>F.16308 - LUBRILLANTAS DE CAMPECHE</t>
  </si>
  <si>
    <t>F.15968,16203 - LIMBERTH CHUN CRUZ</t>
  </si>
  <si>
    <t>F.16083 - AG E IRRIGACION</t>
  </si>
  <si>
    <t xml:space="preserve">F.16326 - CONSTRUCTORA GORDILLO </t>
  </si>
  <si>
    <t>F.16355 , 16356 - GRUPO DE ESPECIALISTAS DE TERRACEROS</t>
  </si>
  <si>
    <t xml:space="preserve">F.16053,16054 - MARIA DEL CARMEN MAY CHI </t>
  </si>
  <si>
    <t xml:space="preserve">F.15974 - PRODUCTORES DE LOS CHENES </t>
  </si>
  <si>
    <t xml:space="preserve">F.16087 - JOSE ANTONIO ESTRELLA CHUC </t>
  </si>
  <si>
    <t>F.16062,16063,16241,15844,16049,16146,15876,15966,16052,15901,16068 - EFECTIVO</t>
  </si>
  <si>
    <t>F.16151 - ARMANDO SILVESTRE LEMUS FERNANDEZ</t>
  </si>
  <si>
    <t>F.16156,16176 - AGROSERVICIOS LA TRINIDAD</t>
  </si>
  <si>
    <t xml:space="preserve">F.15999 - GUADALUPE FERNANDO URIBE SIERRA </t>
  </si>
  <si>
    <t xml:space="preserve">F.15997 - MARIA DEL ROSARIO CAHUN CEN </t>
  </si>
  <si>
    <t>F.16074,15975,15974 - PRODUCTORES DE LOS CHENES</t>
  </si>
  <si>
    <t>F.16260,16257 - EFECTIVO</t>
  </si>
  <si>
    <t>F.16382 - MANUEL CENTENO GONZALEZ</t>
  </si>
  <si>
    <t>F.15969 - GRUPO PATA DE JAGUAR DE CALAKMUL</t>
  </si>
  <si>
    <t>F.16285,16286 - MONICA PATRICIA CEBALLOS ALEJANDRE</t>
  </si>
  <si>
    <t>F.15992,15993 - ADMINISTRACION DE ESTACIONES DEL SURESTE</t>
  </si>
  <si>
    <t>F.15905,15928,15930,15932,15935,15937,15949,15950,15951,15954,15958,15978,15979,15989,15990,15991 - E.S.G.E.S.</t>
  </si>
  <si>
    <t>F. PAGO DIRAC - MEXICANA DE LUBRICANTES</t>
  </si>
  <si>
    <t>F.16263 - LUBRILLANTAS DE CAMPECHE</t>
  </si>
  <si>
    <t>F. TENTA NOV. 23 - SALVADOR OROZCO TAPIA</t>
  </si>
  <si>
    <t>F.15713 - AHMED JOSE BURAD MENDEZ</t>
  </si>
  <si>
    <t>F.247928,744856 - TBC DE MEXICO S.A. DE C.V.</t>
  </si>
  <si>
    <t>F.16003,16092 - ARACELY SARAI PINTO VARGAS</t>
  </si>
  <si>
    <t>F.15034 - PEON DE REGIL VEGA Y ASOCIADOS</t>
  </si>
  <si>
    <t>F.4636,4658,4730 - LLANTRAC SAPI DE C.V.</t>
  </si>
  <si>
    <t xml:space="preserve">F.16135 - JUAN PABLO FLORES SULUB </t>
  </si>
  <si>
    <t>F. 0002815199 - AGENCIAS MERCANTILES S.A. DE C.V.</t>
  </si>
  <si>
    <t xml:space="preserve">F.16155 - MIGUEL ANGEL CHABLE KANTUN </t>
  </si>
  <si>
    <t>F.33783,33788 - ACUMULADORES OMEGA S.A. DE C.V.</t>
  </si>
  <si>
    <t>F.16076 - CERVANTES PRIETO CESAR FERNANDO</t>
  </si>
  <si>
    <t>F.16002,16081,16035,16063,15886,15887,15888,15797,15882,15961,15967,16105,15927 - EFECTIVO</t>
  </si>
  <si>
    <t>I.V.A.</t>
  </si>
  <si>
    <t xml:space="preserve">F.16080 - LUIS HERNANDEZ ORTIZ </t>
  </si>
  <si>
    <t>COMISION ORDEN DE PAGO RECIBIDA</t>
  </si>
  <si>
    <t xml:space="preserve">F.15912,15974 - PRODUCTORES DE LOS CHENES </t>
  </si>
  <si>
    <t>F. PAGO DIRAC - PROD Y SERV ZORSE D DE R.L.</t>
  </si>
  <si>
    <t>F.FAC VRS - MEXICANA DE LUBRICANTES</t>
  </si>
  <si>
    <t>F. PRESTAMO - TRANSP ENERGETICOS DIRAC</t>
  </si>
  <si>
    <t>F.16172,16170,16169 - EFECTIVO</t>
  </si>
  <si>
    <t>F.15972 - LAS PALMAS DE HOPELCHEN</t>
  </si>
  <si>
    <t>F.16209 - DERIVADOS DE MADERAS TROPICALES ALMORE</t>
  </si>
  <si>
    <t>F.15971 - NILVIA MAY CANCHE</t>
  </si>
  <si>
    <t>F. PAGO DIRAC - GKC FACILITY S.A. DE C.V.</t>
  </si>
  <si>
    <t xml:space="preserve">F.16182 - MIGUEL ANGEL CHABLE KANTUN </t>
  </si>
  <si>
    <t>F. PAGO DIRAC - GRUPO TRES PENINSULARES S.A. DE C.V.</t>
  </si>
  <si>
    <t>F. FA A276 - ARELY SUSANA AGUIRRE GARMA</t>
  </si>
  <si>
    <t xml:space="preserve">F.15712 - DOROTEO ORLANDO BARRADAS FLORES </t>
  </si>
  <si>
    <t>F.15962 - EFRAIN JESUS ROSADP RAMIREZ</t>
  </si>
  <si>
    <t>F.15920,15921 - ARACELY SARAI PINTO VARGAS</t>
  </si>
  <si>
    <t>F. PAGO DIRAC - TECNOLLANTAS S.A. DE C.V.</t>
  </si>
  <si>
    <t xml:space="preserve">F.16173 - ISAACK BUECKERT GUENTHER </t>
  </si>
  <si>
    <t>F.15828,15969 - GRUPO PATA DE JAGUAR DE CALAKMUL</t>
  </si>
  <si>
    <t>F. PAGO DIRAC - KARELY NOEMI MAGDONEL CUEVAS</t>
  </si>
  <si>
    <t>F.53067 - SERVICIO PERIFERICO SELNAV</t>
  </si>
  <si>
    <t>F. PAGO DIRAC - EDGAR IGNACIO POOT MAYOR</t>
  </si>
  <si>
    <t>F.16284 - CONSTRUCTORA GORDILLO</t>
  </si>
  <si>
    <t>F.52708 - LUBRICANTES COSTA MAYA</t>
  </si>
  <si>
    <t>F. PREF 70422 - AUTOMAYA S.A. DE C.V.</t>
  </si>
  <si>
    <t>F.15931 - ADMINISTRACION DE ESTACIONES DEL SURESTE</t>
  </si>
  <si>
    <t>F.15728,15741,15777,15779,15802,15803,15804,15807,15808,15809,15810,15813,15815,15816,15846,15847,15850,15851,15852,15853,15854,15860,15861,15867,15906,15934,15951 - E.S.G.E.S.</t>
  </si>
  <si>
    <t>F.15994 - CERVANTES PRIETO CESAR FERNANDO</t>
  </si>
  <si>
    <t>F.15863 - HIELO SAN BARTOLO</t>
  </si>
  <si>
    <t>F.15884,16035,16062,15961,15882,15886,15663,15825,16070,16030,16031 - EFECTIVO</t>
  </si>
  <si>
    <t>F. DMO 185695 - DISTRIBUIDORA MAY DE OFICINA</t>
  </si>
  <si>
    <t>F. 747 - LUIS VELA</t>
  </si>
  <si>
    <t xml:space="preserve">F.16142 - ABRAM BUECKERT NEUDORF </t>
  </si>
  <si>
    <t>F.16157 - MANUEL CENTENO GONZALEZ</t>
  </si>
  <si>
    <t xml:space="preserve">F. PAGO DIRAC - SECRETARIA DE ADMINISTRACION Y FINANZAS </t>
  </si>
  <si>
    <t>F.15911,15916 - LAS PALMAS HOPELCHEN</t>
  </si>
  <si>
    <t>PAGO DIRAC - AUTOTAB S.A. DE C.V.</t>
  </si>
  <si>
    <t>F.16028 - ADDA MARIA DZIB DZUL</t>
  </si>
  <si>
    <t>F.16027 - ADDA MARIA DZIB DZUL</t>
  </si>
  <si>
    <t>PAGO AUTO TARJETA DE CRÉDITO NOVIEMBRE 2023</t>
  </si>
  <si>
    <t>PAGO RBB SIMPLE PM NEG 1, CRÉDITO 85253247</t>
  </si>
  <si>
    <t xml:space="preserve"> NOVIEMBRE 2023</t>
  </si>
  <si>
    <t>GASTOS EN EFECTIVO NOV 2023</t>
  </si>
  <si>
    <t>INSUMOS OFICINA VENTAS Y ADMINISTRACION</t>
  </si>
  <si>
    <t>CAMBIO DE LLANTAS ROGER VAZQUEZ</t>
  </si>
  <si>
    <t>MULTA SAMUEL CHETUMAL</t>
  </si>
  <si>
    <t>GAS SANDERO</t>
  </si>
  <si>
    <t>LAVADO DE AUTO RAFA</t>
  </si>
  <si>
    <t>HERRAMIENTA PARA BOMBA DE ACEITE</t>
  </si>
  <si>
    <t>ENVIO DE MUESTRAS INDUSTRIA</t>
  </si>
  <si>
    <t>CAMBIO, ALINEACION, BALANCEO NP 300 REPARTO</t>
  </si>
  <si>
    <t>GERMAN GARNICA</t>
  </si>
  <si>
    <t>PAGO AMEX RAFA CANTO</t>
  </si>
  <si>
    <t>NOM 15 NOM 23 JESUS LANDA</t>
  </si>
  <si>
    <t>SUPER OFICINA</t>
  </si>
  <si>
    <t>PRESTAMO EFECTIVO</t>
  </si>
  <si>
    <t xml:space="preserve">REPARACION RAMPA </t>
  </si>
  <si>
    <t>PLAN TELECEL RAFA</t>
  </si>
  <si>
    <t>SERVICIO CAMION</t>
  </si>
  <si>
    <t>RENTA DE CANCHAS</t>
  </si>
  <si>
    <t>PRESTAMO RAFA</t>
  </si>
  <si>
    <t>AGUAS Y REFRESCOS PARTIDO</t>
  </si>
  <si>
    <t>PASTEL MIGUEL</t>
  </si>
  <si>
    <t>DECORACION OFICINA</t>
  </si>
  <si>
    <t>BONO MDL INDUSTRIAL ROBERTO ARANDA</t>
  </si>
  <si>
    <t>BONO MDL IND RICHARD SANCHEZ</t>
  </si>
  <si>
    <t>BONO MDL IND ISRAEL ARELLANO</t>
  </si>
  <si>
    <t>NOM 30 NOV 23 + BONO OCT JESUS LANDA</t>
  </si>
  <si>
    <t>comisioón por manejo de nomina (5%)</t>
  </si>
  <si>
    <t>CONCILIACION BANREGIO</t>
  </si>
  <si>
    <t>TRA 251984220076001 - PAGO DE INTERES DE CRÉDITO</t>
  </si>
  <si>
    <t xml:space="preserve">F.16178 - JACOB NEUDORF FRIESEN </t>
  </si>
  <si>
    <t>TRA 9157146 - COMISION POR VENTAS</t>
  </si>
  <si>
    <t xml:space="preserve">F.16309 - LAUREANO JESUS CEBALLOS FUENTES </t>
  </si>
  <si>
    <t>TA 9157146 - I.V.A. POR COMISION DE VENTAS</t>
  </si>
  <si>
    <t xml:space="preserve">F.16359 - NAVIERA Y PESQUERA EL MORRO </t>
  </si>
  <si>
    <t>SEGURO DE VIDA PYME</t>
  </si>
  <si>
    <t>TRA 9157146 - I.V.A. POR COMISION DE VENTAS</t>
  </si>
  <si>
    <t>TRA 9157146 - -COMISION POR VENTAS</t>
  </si>
  <si>
    <t>TRA 9157146 - -I.V.A. POR COMISION DE VENTAS</t>
  </si>
  <si>
    <t>TRA 9157146 - CUOTA MENSUAL POR TPV CELULAR</t>
  </si>
  <si>
    <t>TRA 9157146 9157146  - IVA COMISION POR BAJA FACTURACION</t>
  </si>
  <si>
    <t>TRA 9157146 - COMISION POR BAJA FACTURACION</t>
  </si>
  <si>
    <t>TRA- COMISION POR ADMINISTRACIÓN O MANEJO DE CUENTA</t>
  </si>
  <si>
    <t>TRA - IVA COMISIÓN POR ADMINISTRACIÓN O MANEJO DE CUENTA</t>
  </si>
  <si>
    <t>MIGUEL</t>
  </si>
  <si>
    <t>ANTONIO</t>
  </si>
  <si>
    <t>IMSS</t>
  </si>
  <si>
    <t>F. PREPAGO DIRAC DIC 23 - E.S.G.E.S. S.A. DE C.V.</t>
  </si>
  <si>
    <t>GASTOS EN EFECTIVO DIC 2023</t>
  </si>
  <si>
    <t>ANTICIPO COMIDA POSADA</t>
  </si>
  <si>
    <t>LAMPARAS PARA EL ALMACEN</t>
  </si>
  <si>
    <t>LICENCIA DE MANEJO GABRIEL PECH</t>
  </si>
  <si>
    <t>GABRIEL PECH</t>
  </si>
  <si>
    <t>PASTEL MIGUEL ORTIZ</t>
  </si>
  <si>
    <t>ENVOLTURAS DE REGALO</t>
  </si>
  <si>
    <t>CIGARROS RAFA</t>
  </si>
  <si>
    <t>EFECTIVO ARTURO DAJER (TEMOZON)</t>
  </si>
  <si>
    <t>EFECTIVO RAFA CANTO</t>
  </si>
  <si>
    <t>AGUINALDO - LIMPIEZA OFICINA</t>
  </si>
  <si>
    <t>CINCHOS DE PLASTICO (ROGER)</t>
  </si>
  <si>
    <t>AGUINALDO PROPORCIONAL JESUS LANDA</t>
  </si>
  <si>
    <t>MOFLE MOTO DILIGENCIERO</t>
  </si>
  <si>
    <t>SALDO COMIDA POSADA</t>
  </si>
  <si>
    <t>INSUMOS PARA POSADA</t>
  </si>
  <si>
    <t>SILLAS Y MESAS POSADA</t>
  </si>
  <si>
    <t>NOMINA 15 DIC 23 JESUS LANDA</t>
  </si>
  <si>
    <t>PERMISO DESCARGAR CHETUMAL</t>
  </si>
  <si>
    <t>GAS MONTACARGAS</t>
  </si>
  <si>
    <t>PENDIENTE POSADA SUPER (TRANSF)</t>
  </si>
  <si>
    <t>IMPRESIÓN DE RECONOCIMIENTOS</t>
  </si>
  <si>
    <t>REFRESCO POSADA</t>
  </si>
  <si>
    <t>HIELO POSADA</t>
  </si>
  <si>
    <t>PRESTAMO MIGUEL</t>
  </si>
  <si>
    <t>PIÑATA POSADA</t>
  </si>
  <si>
    <t>GASOLINA VEHICULO RICARDO LUNA</t>
  </si>
  <si>
    <t>NOM 30 DIC 23 + BONO</t>
  </si>
  <si>
    <t>LLANTA 195R14 ROYAL BLACK ROYAL</t>
  </si>
  <si>
    <t>1155219014106RRCM0</t>
  </si>
  <si>
    <t>ROAD RS906 185/60R15</t>
  </si>
  <si>
    <t>18560R15</t>
  </si>
  <si>
    <t>23.5R25 E3</t>
  </si>
  <si>
    <t>235R25 TRI</t>
  </si>
  <si>
    <t>195R15 R101</t>
  </si>
  <si>
    <t>10THU0002</t>
  </si>
  <si>
    <t>ROAD RS906 215/60R16</t>
  </si>
  <si>
    <t>21560R16</t>
  </si>
  <si>
    <t>ROAD RS9 255/70R16</t>
  </si>
  <si>
    <t>25570R16</t>
  </si>
  <si>
    <t>525/80R25 CP# ALA</t>
  </si>
  <si>
    <t>25TRI0001</t>
  </si>
  <si>
    <t>11R225 SKY18 SK518 11R22.5 LINEAL</t>
  </si>
  <si>
    <t>KS518</t>
  </si>
  <si>
    <t>195/65R15 COOPER CS1 91T</t>
  </si>
  <si>
    <t>114837</t>
  </si>
  <si>
    <t>531471 - OPTIMA PRESION CH-4 SAE 20W50</t>
  </si>
  <si>
    <t>531471</t>
  </si>
  <si>
    <t>P551874 FILTRO GASOLINA SEPARADOR</t>
  </si>
  <si>
    <t>P551874</t>
  </si>
  <si>
    <t>P552709 - FILTRO DE  ACEITE</t>
  </si>
  <si>
    <t>P552709</t>
  </si>
  <si>
    <t>ACUMULADOR DINER 75/86 400</t>
  </si>
  <si>
    <t>D-75/86 400</t>
  </si>
  <si>
    <t>122 BCI 58 ACUMULADOR TIPO 122 13P 12V</t>
  </si>
  <si>
    <t>185/65R14 EUZKADI</t>
  </si>
  <si>
    <t>15553030000</t>
  </si>
  <si>
    <t>7.50-17 TORNEL T1300 S/C 10C</t>
  </si>
  <si>
    <t>1132275017010LT130</t>
  </si>
  <si>
    <t>ROADSH RS6 24.5 TRACCION  S</t>
  </si>
  <si>
    <t>11R245</t>
  </si>
  <si>
    <t>P616400-FILTRO AIRE SEGURIDAD</t>
  </si>
  <si>
    <t>P616400</t>
  </si>
  <si>
    <t>P559128-FILTRO DE ACEITE</t>
  </si>
  <si>
    <t>P559128</t>
  </si>
  <si>
    <t>P552564-FILTRO SEPARADOR DE AGUA</t>
  </si>
  <si>
    <t>P552564</t>
  </si>
  <si>
    <t>P552014-FILTRO SEPARADOR DE AGUA</t>
  </si>
  <si>
    <t>P552014</t>
  </si>
  <si>
    <t>P551364-FILTRO DE ACEITE</t>
  </si>
  <si>
    <t>P551364</t>
  </si>
  <si>
    <t>P550835-FILTRO ACEITE</t>
  </si>
  <si>
    <t>P550835</t>
  </si>
  <si>
    <t>P550834-FILTRO SEPARADOR DE AGUA</t>
  </si>
  <si>
    <t>P550834</t>
  </si>
  <si>
    <t>P181050-FILTRO AIRE</t>
  </si>
  <si>
    <t>P181050</t>
  </si>
  <si>
    <t>P165877-FILTRO HIDRAULICO</t>
  </si>
  <si>
    <t>P165877</t>
  </si>
  <si>
    <t>2657930- Chassis Max</t>
  </si>
  <si>
    <t>2657930</t>
  </si>
  <si>
    <t>Utilidad por código de producto Concentrado
Del 01/12/2023 al 31/12/2023</t>
  </si>
  <si>
    <t xml:space="preserve">F.16091 - MARIA DEL ROSARIO CAHUN CEN </t>
  </si>
  <si>
    <t>F.16306 - ZACARIAS CHAN ROSA ISELA</t>
  </si>
  <si>
    <t>posada navidad 23</t>
  </si>
  <si>
    <t>2024</t>
  </si>
  <si>
    <t>Del 1 al 31 de Enero de 2024</t>
  </si>
  <si>
    <t>Del 01 al 31 de enero de 2024</t>
  </si>
  <si>
    <t>ALCANCE DE OBJETIVOS DIRAC MERIDA 2024</t>
  </si>
  <si>
    <t>OBJETIVOS VENTA (LITROS) 2024 MEX</t>
  </si>
  <si>
    <t>NC - 0650983</t>
  </si>
  <si>
    <t>NC - 0650766</t>
  </si>
  <si>
    <t>NC - 0650916</t>
  </si>
  <si>
    <t>NC - 0650767</t>
  </si>
  <si>
    <t>NC - 0650378</t>
  </si>
  <si>
    <t>NC - 0650205</t>
  </si>
  <si>
    <t>NC - 0650147</t>
  </si>
  <si>
    <t>NC - 0650153</t>
  </si>
  <si>
    <t>NC - 0649675</t>
  </si>
  <si>
    <t>NC - 0649637</t>
  </si>
  <si>
    <t>NC - 0649632</t>
  </si>
  <si>
    <t>NC - 0649351</t>
  </si>
  <si>
    <t>NC - 0648858</t>
  </si>
  <si>
    <t>NC - 0648691</t>
  </si>
  <si>
    <t>NC - 0648615</t>
  </si>
  <si>
    <t>NC - 0648111</t>
  </si>
  <si>
    <t>NC - 0647619</t>
  </si>
  <si>
    <t>NC - 0647388</t>
  </si>
  <si>
    <t>NC - 0647389</t>
  </si>
  <si>
    <t>NC - 0647346</t>
  </si>
  <si>
    <t>NC - 0647343</t>
  </si>
  <si>
    <t>NC - 0647043</t>
  </si>
  <si>
    <t>NC - 0646956</t>
  </si>
  <si>
    <t>NC - 0646663</t>
  </si>
  <si>
    <t>Diferencia SPE Proy Dic23 Ind y Det Mérida</t>
  </si>
  <si>
    <t>Porteo cliente cedis Cancún Enero 2024</t>
  </si>
  <si>
    <t>Dev 14888. F-1011292328 - campeche</t>
  </si>
  <si>
    <t>Dif. proyección Diciembre 2023 - merida</t>
  </si>
  <si>
    <t>Dif. proyección Diciembre 2023 - campeche</t>
  </si>
  <si>
    <t>s: Dev 14871. F-1011284 - campeche</t>
  </si>
  <si>
    <t>Dev 14875. 8 pzas contenedores - merida</t>
  </si>
  <si>
    <t>Ajuste a nota de crédito proyectada vs real resultados 5 días Akron Diciembre de 2023. merida</t>
  </si>
  <si>
    <t>Dev 14853. F-1011281764 - campeche</t>
  </si>
  <si>
    <t>Dev 14832. 7 pzas. Contenedores - merida</t>
  </si>
  <si>
    <t>Dev 14832. F-1011279611.</t>
  </si>
  <si>
    <t>Dev 14845. 1 pza. contenedor - merida</t>
  </si>
  <si>
    <t>Dev 14842. 1 pza. campeche</t>
  </si>
  <si>
    <t>F.16836 - EDWIN ALBERTO GODOY GARCIA</t>
  </si>
  <si>
    <t>F.16833,16834 - GAS DE TENABO</t>
  </si>
  <si>
    <t xml:space="preserve">F.16559 - MARIA DEL ROSARIO CAHUN CEN </t>
  </si>
  <si>
    <t>F.16433 - CERVANTES PRIETO CESAR FERNANDO</t>
  </si>
  <si>
    <t xml:space="preserve">F.16446 - ABRAM BUECKERT NEUDORF </t>
  </si>
  <si>
    <t xml:space="preserve">F.16531 - JUAN PABLO FLORES SULUB </t>
  </si>
  <si>
    <t>F.16518 - ROGER ERIBERTO LOPEZ MAY</t>
  </si>
  <si>
    <t>F.16835 - LUBRILLANTAS DE CAMPECHE</t>
  </si>
  <si>
    <t>F.16831,16832,16807,16809,16804,16805,16810,16781 - EFECTIVO</t>
  </si>
  <si>
    <t>F.16513 - MAYRA ESTHER DE LA CRUZ REYES</t>
  </si>
  <si>
    <t xml:space="preserve">F.16808 - ISAACK BUECKERT GUENTHER </t>
  </si>
  <si>
    <t>F.16472 - ARACELY SARAI PINTO VARGAS</t>
  </si>
  <si>
    <t>F.16522 - CERVANTES PRIETO CESAR FERNANDO</t>
  </si>
  <si>
    <t>F.16744 - INNOVACIONES DE DESARROLLO ELECTRICO</t>
  </si>
  <si>
    <t>F.16743 - INNOVACIONES DE DESARROLLO ELECTRICO</t>
  </si>
  <si>
    <t>F.16745 - CORNELIO RODRIGUEZ MARCO</t>
  </si>
  <si>
    <t>F.16829 - NAVIERA CAMPECHE MARVEL</t>
  </si>
  <si>
    <t>F.16822 - REDES ELECTRICAS Y CONSTRUCCIONES GAIMO</t>
  </si>
  <si>
    <t>F.16690 - LIMER CESAR CHAN CRUZ</t>
  </si>
  <si>
    <t>F.16591 - ROSA ISELA ZACARIAS CHAN</t>
  </si>
  <si>
    <t>F.16572 - AMANTINA UC PAREDES</t>
  </si>
  <si>
    <t>F.16824 - LUBRILLANTAS DE CAMPECHE</t>
  </si>
  <si>
    <t>F. 55415 - ADMINISTRACION DE ESTACIONES DEL SURESTE</t>
  </si>
  <si>
    <t>F. 55909 - LUBRICANTES COSTA MAYA</t>
  </si>
  <si>
    <t>F. 16387,16389,16390,16427,16449,16453,16489,16490,16493,16494,16495,16504,16541,16542,16543,16549,16551,16552,16553,16569,16570,55905,55904,56000 - EFECTIVO</t>
  </si>
  <si>
    <t xml:space="preserve">F.16457 - AHMED JOSE BURAD MENDEZ </t>
  </si>
  <si>
    <t>F.16742 - ARMANDO SILVESTRE LEMUS FERNANDEZ</t>
  </si>
  <si>
    <t>F.16813 - GRUPO CICPSA</t>
  </si>
  <si>
    <t>F.16733 - MANUEL CENTENO GONZALEZ</t>
  </si>
  <si>
    <t>F.16818 - GAS TENABO</t>
  </si>
  <si>
    <t>F.16811 - GRUPO DE ESPECIALISTAS TERRACEROS</t>
  </si>
  <si>
    <t>F.16566 - CERVANTES PRIETO CESAR FERNANDO</t>
  </si>
  <si>
    <t>F.16445 - ARACELY SARAI PINTO VARGAS</t>
  </si>
  <si>
    <t>F.16563,16554,16520,16519,16623,16279,16580,16584,16696,16448,16590,16539 - EFECTIVO</t>
  </si>
  <si>
    <t xml:space="preserve">F.16558 - MIGUEL ANGEL CHABLE KANTUN </t>
  </si>
  <si>
    <t xml:space="preserve">F.16167 - DOROTEO ORLANDO BARRADAS FLORES </t>
  </si>
  <si>
    <t xml:space="preserve">F.16436 - PRODUCTORES DE LOS CHENES </t>
  </si>
  <si>
    <t xml:space="preserve">F.16456 - AHMED JOSE BURAD MENDEZ </t>
  </si>
  <si>
    <t>F.16784 - NAVIERA Y PESQUERA CONCORDIA</t>
  </si>
  <si>
    <t>F.16782 - MARIANO ALBERTO CORTES RINCON</t>
  </si>
  <si>
    <t>F.16790 - LUBRILLANTAS DE CAMPECHE</t>
  </si>
  <si>
    <t>F.16517 - JUVENTINO GARCIA JIMENEZ</t>
  </si>
  <si>
    <t>F.16779 - GRUPO INVERSIONISTA DEL SURESTE</t>
  </si>
  <si>
    <t>F.16741,16736,16729,16766,16767,16433,16087 - EFECTIVO</t>
  </si>
  <si>
    <t>F.16516 - EFRAIN JESUS ROSADO RAMIREZ</t>
  </si>
  <si>
    <t>F.16469,16470,16690 - LIBERTH CHUN CRUZ</t>
  </si>
  <si>
    <t>F.15985 - GRUPO INVERSIONISTA DEL SURESTE</t>
  </si>
  <si>
    <t>F.16406 - ARACELY SARAI PINTO VARGAS</t>
  </si>
  <si>
    <t>F.16764 - CONSTRUCTORA GORDILLO</t>
  </si>
  <si>
    <t>F.16761 - LUBRILLANTAS DE CAMPECHE</t>
  </si>
  <si>
    <t>F.16514 - MARIA ALEJANDRA LOPEZ MARTINEZ</t>
  </si>
  <si>
    <t>F.16409,16474,16475 - ADMINISTRACION DE ESTACIONES DEL SURESTE</t>
  </si>
  <si>
    <t>F.16393 - COMBUSTIBLES LUGO</t>
  </si>
  <si>
    <t>F.16384,16388,16396,16399,16411,16412,16420,16422,16485,16496,16497,16498,16499,16500,16501,16502,16503,16511,16529,16544,16548,16550,55412,55908,55907 - E.S.G.E.S.</t>
  </si>
  <si>
    <t>F.16478 - AGROSERVICIOS LA TRINIDAD</t>
  </si>
  <si>
    <t>F.16403 - ARACELY SARAI PINTO VARGAS</t>
  </si>
  <si>
    <t xml:space="preserve">F.16434 - ABRAM BUECKERT NEUDORF </t>
  </si>
  <si>
    <t>F.16434,16254,16259,16677,16438 - EFECTIVO</t>
  </si>
  <si>
    <t>F.16777 - FUHUA LIN</t>
  </si>
  <si>
    <t>F.16580,16104,16581,16370,16465,16348,16520,16554,16448,16576,16563 - EFECTIVO</t>
  </si>
  <si>
    <t>F.16468 - GRUPO PATA DE JAGUAR DE CALAKMUL</t>
  </si>
  <si>
    <t>F.16583 - AGROSERVICIOS LA TRINIDAD</t>
  </si>
  <si>
    <t>F.16585 - MANUEL CENTENO GONZALEZ</t>
  </si>
  <si>
    <t>F.16491,16492 - REPRESENTACIONES ALDO DE CAMPECHE</t>
  </si>
  <si>
    <t>F.16759,16760 - GRUPO CICPSA</t>
  </si>
  <si>
    <t>F.16348 - ZACARIAS CHAN ROSA ISELA</t>
  </si>
  <si>
    <t>F.16732 - KENDY BENJAMIN</t>
  </si>
  <si>
    <t>F.16725,16688 - EFECTIVO</t>
  </si>
  <si>
    <t>F.16728 - DURAN CAN JOSE FRANCISCO</t>
  </si>
  <si>
    <t>F.16507 - ADDA MARIA DZIB DZUL</t>
  </si>
  <si>
    <t>F.16726 - LUBRILLANTAS DE CAMPECHE</t>
  </si>
  <si>
    <t>F.16727 - GRUPO DE ESPECIALISTAS TERRACEROS</t>
  </si>
  <si>
    <t xml:space="preserve">F.16680 - CAUICH CAUICH MARIA DEL SACRAMENTO </t>
  </si>
  <si>
    <t xml:space="preserve">F.16679 - JULIETA CARRILLO DEL ANGEL </t>
  </si>
  <si>
    <t>F.16723 - NAVIERA Y PESQUERA CONCORDIA</t>
  </si>
  <si>
    <t>F.16421 - ADMINISTRACION DE ESTACIONES DEL SURESTE</t>
  </si>
  <si>
    <t>F.55413 - SERVICIO PERIFERICO SELNAV</t>
  </si>
  <si>
    <t>F.16375,16377,16379,16392,16394,16395,16404,16410,16413,16414,16415,16415,16423,16424,16425,16426,16450 - E.S.G.E.S.</t>
  </si>
  <si>
    <t xml:space="preserve">F.16681 - ISAACK BUECKERT GUENTHER </t>
  </si>
  <si>
    <t xml:space="preserve">F.16702 - BEATRIZ ADRIANA PEREZ FUENTES </t>
  </si>
  <si>
    <t>F.16701 - DERIVADOS DE MADERAS TROPICALES ALMORE</t>
  </si>
  <si>
    <t>F. 39049,234, 405 - GRUPO CAIMX S.A. DE C.V.</t>
  </si>
  <si>
    <t>F.16576,16242,16448,16345,16346,16469,16370,16104,16315 - EFECTIVO</t>
  </si>
  <si>
    <t>PAGO DIRAC - SLAVADOR OROZCO TAPIA</t>
  </si>
  <si>
    <t>F.15942 - GRUPO INVERSIONISTA DEL SURESTE</t>
  </si>
  <si>
    <t>PAGO DIRAC - PROD Y SERV ZORSE S DE RL DE CV</t>
  </si>
  <si>
    <t>F.15941 - GRUPO INVERSIONISTA DEL SURESTE</t>
  </si>
  <si>
    <t xml:space="preserve">CARGO POR NOMINA </t>
  </si>
  <si>
    <t xml:space="preserve">F.16254 - OMAR JESUS VIDAL HUERTA </t>
  </si>
  <si>
    <t xml:space="preserve">F.16137 - PRODUCTORES DE LOS CHENES </t>
  </si>
  <si>
    <t>PAGO DIRAC - STEPHANY ARACELY MALDONADO DIAZ</t>
  </si>
  <si>
    <t>F.16478 - MAY CANCHE NILVIA</t>
  </si>
  <si>
    <t>PAGO DIRAC - EDGAR IGNACIO POOT MAYOR</t>
  </si>
  <si>
    <t xml:space="preserve">F.16479 - AGROSERVICIOS LA TRINIDAD </t>
  </si>
  <si>
    <t>F. P265 - PERSONAL CAPACITADO DE LA PENINSULA</t>
  </si>
  <si>
    <t>F.16469 - LIMBERTH CHUN CRUZ</t>
  </si>
  <si>
    <t>F.16651 - GRUPO DE ESPECIALISTAS TERRACEROS</t>
  </si>
  <si>
    <t>PAGO DIRAC - LLANTRAC SAPI DE C.V.</t>
  </si>
  <si>
    <t>F.16638 - LUBRILLANTAS DE CAMPECHE</t>
  </si>
  <si>
    <t>PAGO DIRAC - ACUMULADORES OMEGA S.A. DE C.V.</t>
  </si>
  <si>
    <t xml:space="preserve">F.16460 - REPRESENTACIONES ALDO DE CAMPECHE </t>
  </si>
  <si>
    <t>PAGO DIRAC - E.S.G.E.S.</t>
  </si>
  <si>
    <t>F.16624 - NAVIERA Y PESQUERA EL MORRO</t>
  </si>
  <si>
    <t>PAGO DIRAC - EDWIN OMAR CAUICH GOMEZ</t>
  </si>
  <si>
    <t>PAGO DIRAC - PEON DE REGIL VEGA Y ASOCIADOS SCP</t>
  </si>
  <si>
    <t xml:space="preserve">F.16299 - GUADALUPE FERNANDO URIBE SIERRA </t>
  </si>
  <si>
    <t>PAGO DIRAC - MARIO ANDRES MORA SOLIS</t>
  </si>
  <si>
    <t>F.54908 - LUBRICANTES COSTA MAYA</t>
  </si>
  <si>
    <t>PAGO DIRAC - ETIQUETAS Y ETIQ DEL STE S.A. DE C.V.</t>
  </si>
  <si>
    <t>F.16341,16342,16344,16360,16361,16376,16378,16381,16382,16383,16386,16391,54910,54907,55047 - E.S.G.E.S.</t>
  </si>
  <si>
    <t>PAGO DIRAC - MEXICANA DE LUBRICANTES S.A. DE C.V.</t>
  </si>
  <si>
    <t xml:space="preserve">F.16586 - TALLER DE RECTIFICACION EL MICROMETRO </t>
  </si>
  <si>
    <t>F.16242,16460,16520,16370,16371,16306,16307,16104,16345,16279 - EFECTIVO</t>
  </si>
  <si>
    <t xml:space="preserve">F.16206, 16254 - OMAR JESUS VIDAL HUERTA </t>
  </si>
  <si>
    <t xml:space="preserve">F.16350 - MARIA DEL CARMEN MAY CHI </t>
  </si>
  <si>
    <t>COT 40150 - ENVASUR S.A. DE C.V.</t>
  </si>
  <si>
    <t>F.16600 - DURAN CAN JOSE FRANCISCO</t>
  </si>
  <si>
    <t>PAGO DIRAC - LUIS VELA</t>
  </si>
  <si>
    <t xml:space="preserve">F.16442,16444 - EL VALLE DEL TEMPORAL </t>
  </si>
  <si>
    <t>ABONO NET CRÉDITO</t>
  </si>
  <si>
    <t>F.16508 - ADDA MARIA DZIB DZUL</t>
  </si>
  <si>
    <t>PAGO DIRAC- SECRETARIA DE ADMINISTRACION Y FINANZAS</t>
  </si>
  <si>
    <t>F.16510 - ADDA MARIA DZIB DZUL</t>
  </si>
  <si>
    <t>PAGO AUT TARJ CRED ENE2024</t>
  </si>
  <si>
    <t>F.16509 - ADDA MARIA DZIB DZUL</t>
  </si>
  <si>
    <t>PAGO DIRAC- ETIQUETAS Y ETIQUETAS DEL SURESTE</t>
  </si>
  <si>
    <t>F.16462 - ADDA MARIA DZIB DZUL</t>
  </si>
  <si>
    <t>ENERO 2024</t>
  </si>
  <si>
    <t>54206- MXL- FLUIDO HIDROTRACTOR  20 C</t>
  </si>
  <si>
    <t>54206</t>
  </si>
  <si>
    <t>53596- Industrial Gear 680</t>
  </si>
  <si>
    <t>53596</t>
  </si>
  <si>
    <t>53595- Industrial Gear 460</t>
  </si>
  <si>
    <t>53595</t>
  </si>
  <si>
    <t>53594- Industrial Gear 320*</t>
  </si>
  <si>
    <t>53594</t>
  </si>
  <si>
    <t>311367- Akron Vektor S-COM-E ISO 68</t>
  </si>
  <si>
    <t>311367</t>
  </si>
  <si>
    <t>Utilidad por código de producto Concentrado
Del 01/01/2024 al 31/01/2024</t>
  </si>
  <si>
    <t>LLANTAS 195R14 RS901</t>
  </si>
  <si>
    <t>195R14 ROAD RS901</t>
  </si>
  <si>
    <t>195R15C 106/104R D GOODRIDE RADIAL SC328</t>
  </si>
  <si>
    <t>5617E05820203</t>
  </si>
  <si>
    <t>127 DL ACUMULADOR TIPO 127 DL 13P BCI 34/78NEGRA</t>
  </si>
  <si>
    <t>235/70R16 RS904 ROADS</t>
  </si>
  <si>
    <t>23570R16</t>
  </si>
  <si>
    <t>P560720 FILTRO DE HIDRAULICO</t>
  </si>
  <si>
    <t>P560720</t>
  </si>
  <si>
    <t>P-171738 FILTRO HIDRAULICO</t>
  </si>
  <si>
    <t>P171738</t>
  </si>
  <si>
    <t>P506145 FILTRO DE GASOLINA</t>
  </si>
  <si>
    <t>P506145</t>
  </si>
  <si>
    <t>P550230 FILTRO DE HIDRAULICO</t>
  </si>
  <si>
    <t>P550230</t>
  </si>
  <si>
    <t>P608665 FILTRO DE AIRE PRIMARIO</t>
  </si>
  <si>
    <t>P608665</t>
  </si>
  <si>
    <t>P165015 FILTRO HIDRAULICO</t>
  </si>
  <si>
    <t>P165015</t>
  </si>
  <si>
    <t>P529240 FILTRO DE AIRE</t>
  </si>
  <si>
    <t>P529240</t>
  </si>
  <si>
    <t>P583544 - FILTRO DE GASOLINA</t>
  </si>
  <si>
    <t>P583544</t>
  </si>
  <si>
    <t>P953329 FILTRO DE ACEITE</t>
  </si>
  <si>
    <t>P953329</t>
  </si>
  <si>
    <t>P780024 - FILTRO DE AIRE</t>
  </si>
  <si>
    <t>P780024</t>
  </si>
  <si>
    <t>P551290 FILTRO HIDRÁULICO</t>
  </si>
  <si>
    <t>P551290</t>
  </si>
  <si>
    <t>P637536 FILTRO DE AIRE</t>
  </si>
  <si>
    <t>P637536</t>
  </si>
  <si>
    <t>P560401 FILTRO HIDRAULICO</t>
  </si>
  <si>
    <t>P560401</t>
  </si>
  <si>
    <t>P781466-FILTRO</t>
  </si>
  <si>
    <t>P781466</t>
  </si>
  <si>
    <t>P552216-FILTRO SEPARADOR DE AGUA</t>
  </si>
  <si>
    <t>P552216</t>
  </si>
  <si>
    <t>P551853-FILTRO DE GASOLINA</t>
  </si>
  <si>
    <t>P551853</t>
  </si>
  <si>
    <t>P550824-FILTRO DE COMBUSTIBLE</t>
  </si>
  <si>
    <t>P550824</t>
  </si>
  <si>
    <t>P550778-FILTRO DE COMBUSTIBLE</t>
  </si>
  <si>
    <t>P550778</t>
  </si>
  <si>
    <t>P550147-FILTRO DE ACEITE</t>
  </si>
  <si>
    <t>P550147</t>
  </si>
  <si>
    <t>P520582-FILTRO AIRE SEGURIDAD</t>
  </si>
  <si>
    <t>P520582</t>
  </si>
  <si>
    <t>P500194-FILTRO DE AIRE</t>
  </si>
  <si>
    <t>P500194</t>
  </si>
  <si>
    <t>P182063-FILTRO DE AIRE PRIMARIO</t>
  </si>
  <si>
    <t>P182063</t>
  </si>
  <si>
    <t>VENTAS MENSUALES (UTILIDAD) MERIDA 2024</t>
  </si>
  <si>
    <t>33401- Akron Hidraulic  ISO 32</t>
  </si>
  <si>
    <t>33401</t>
  </si>
  <si>
    <t>30409- Hidráulico HVI ISO 46</t>
  </si>
  <si>
    <t>30409</t>
  </si>
  <si>
    <t>DONALDSON/ARTLUX/ ACUM /LLANTAS / FREELEX</t>
  </si>
  <si>
    <t>F 55831 MIGUEL ANGEL MENESES AYALA</t>
  </si>
  <si>
    <t>F 56563 GRUPO VAQUEIRO FERRETERO</t>
  </si>
  <si>
    <t>F 56562 GRUPO VAQUEIRO FERRETERO</t>
  </si>
  <si>
    <t>F 56781 TANIA MELISSA PACHECO MARTINEZ</t>
  </si>
  <si>
    <t>F 56061 GDM REFACCIONES</t>
  </si>
  <si>
    <t>F 56771 YARIM ANTONIO GUTIERREZ LOPEZ</t>
  </si>
  <si>
    <t>F 56767 LUIS FERNANDO CANTO PENICHE</t>
  </si>
  <si>
    <t>F 56852 JOSE LUIS ESPADAS GONZALEZ</t>
  </si>
  <si>
    <t xml:space="preserve">F 55678 ANGEL ALEXIS LARA MENA </t>
  </si>
  <si>
    <t>F 56039 PROMOTORA MEXICANA DE VEHICULOS</t>
  </si>
  <si>
    <t>F 55182 55718 55971 SISTEMAS DE ARQUITECTURA Y CONSTRUCCION</t>
  </si>
  <si>
    <t>F 56055 MIGUEL ANGEL KUK CETINA</t>
  </si>
  <si>
    <t>F 57033 CARLOS GUSTAVO MANZANILLA VALLEJO</t>
  </si>
  <si>
    <t xml:space="preserve">F 55917 BICIMOTOS </t>
  </si>
  <si>
    <t>F 56069 56070 56280 56281 COCOPESA DEL CARIBE</t>
  </si>
  <si>
    <t>F 57030 SERVIND</t>
  </si>
  <si>
    <t>F 52215 CARLOS ROBERTO DURAN CONTRERAS</t>
  </si>
  <si>
    <t xml:space="preserve">F 57027 GRUPO URBAMEX </t>
  </si>
  <si>
    <t>F 56475 ANGELICA MARTINEZ BRAMBILA</t>
  </si>
  <si>
    <t>F 56441 ANGELICA MARTINEZ BRAMBILA</t>
  </si>
  <si>
    <t>F 56429 ANGELICA MARTINEZ BRAMBILA</t>
  </si>
  <si>
    <t>F 57024 RIVERA GARCIA FLORICELDA</t>
  </si>
  <si>
    <t xml:space="preserve">F 56941 PERFORACIONES CAMINOS Y MAQUINARIA DEL SURESTE </t>
  </si>
  <si>
    <t>F 56318 56320 56322 CONSTRUCTORA RIVAL</t>
  </si>
  <si>
    <t xml:space="preserve">F 56078 CONCRETERA DEL SURESTE </t>
  </si>
  <si>
    <t>F 56185 NIGER IRAN COUOH CANCHE</t>
  </si>
  <si>
    <t>DEP TERMINAL DE VENTAS</t>
  </si>
  <si>
    <t>F 56329 IMPULSO PENINSULAR</t>
  </si>
  <si>
    <t>F 56048 ARTURO PEREZ GONZALEZ</t>
  </si>
  <si>
    <t>JOSE DANIEL UITZIL BALAM</t>
  </si>
  <si>
    <t>F 57000 57001 ACEITES Y LUBRICANTES MIRAKEL</t>
  </si>
  <si>
    <t>F 56984 GRUPO AGROPECUARIO GUARANI</t>
  </si>
  <si>
    <t xml:space="preserve">F 54126 SERVICIOS LOGISTICOS DE ORIENTE </t>
  </si>
  <si>
    <t>F 55636 55637 COCOPESA DEL CARIBE</t>
  </si>
  <si>
    <t>F 55847 KU MUT ROSALBA</t>
  </si>
  <si>
    <t>F 57017 SERVITRANSPORTES DEL SURESTE</t>
  </si>
  <si>
    <t>F 57018 SERVITRANSPORTES DEL SURESTE</t>
  </si>
  <si>
    <t xml:space="preserve">F 55963 DISTRIBUIDORA GARABANA DE COMBUSTIBLES </t>
  </si>
  <si>
    <t>F 55929 PREFABRICADOS PRESUR</t>
  </si>
  <si>
    <t>F 55697 55878 55911 55910 MAYA FLUIDS</t>
  </si>
  <si>
    <t xml:space="preserve">F 55935 VICENTE MARTIN CHAN CUA </t>
  </si>
  <si>
    <t>F 56707 FERROTLAPALERIA EL MULIX</t>
  </si>
  <si>
    <t>F 56468 ISELA MARIA CANTO SIERRA</t>
  </si>
  <si>
    <t>F 56434 RUTA MAYA EXPENDIO DE COMBUSTIBLES Y LUBRICANTES</t>
  </si>
  <si>
    <t>F 56331 COMBUSTIBLES DE TULUM Y DEL CARIBE</t>
  </si>
  <si>
    <t xml:space="preserve">F 56433 RUTA MAYA EXPENDIO DE COMBUSTIBLES Y LUBRICANTES </t>
  </si>
  <si>
    <t>F 55731 56058 AUTOBUSES BRISAS</t>
  </si>
  <si>
    <t>F 56608 CARBURANTES Y LUBRICANTES DE PROGRESO</t>
  </si>
  <si>
    <t>F 56332 SERVICIOS CARIBE</t>
  </si>
  <si>
    <t>F 56333 SERVICIOS CARIBE</t>
  </si>
  <si>
    <t>F 56330 COMBUSTIBLES DE TULUM Y DEL CARIBE</t>
  </si>
  <si>
    <t>F 55925 55926 55978 56302 56615 TERRASUR</t>
  </si>
  <si>
    <t>F 56650 JOSE LUIS ESPADAS GONZALEZ</t>
  </si>
  <si>
    <t>F 56123 PERFORACIONES PENINSULARES ESPECIALIZADAS</t>
  </si>
  <si>
    <t>F 56219 56220 56249 MAQUINARIA Y SERVICIOS PROFESIONALES</t>
  </si>
  <si>
    <t>NCAR 10 JOSE GREGORIO HOIL CIAU</t>
  </si>
  <si>
    <t>F 56969 RIVERA GARCIA FLORICELDA</t>
  </si>
  <si>
    <t xml:space="preserve">F 56956 WILDER CARILLO LARA </t>
  </si>
  <si>
    <t>F 56660 56696 MANUEL JESUS OXTE CABRERA</t>
  </si>
  <si>
    <t>F 55984 RAMON EUDALDO CORTAZAR LARA</t>
  </si>
  <si>
    <t xml:space="preserve">F 56632 VERONICA DEL ROSARIO HERNANDEZ NUÑEZ </t>
  </si>
  <si>
    <t>F 56225 56497 56566 56633 56655 AT &amp; A INTERNATIONAL</t>
  </si>
  <si>
    <t>COMERCIALIZADORA DE COMBUSTIBLES DIRAC</t>
  </si>
  <si>
    <t>ANGELICA MARTINEZ BRAMBILA</t>
  </si>
  <si>
    <t>REEMBOLSO OTROS COM</t>
  </si>
  <si>
    <t>F 55455 JOSE MANUEL CORTAZAR LARA</t>
  </si>
  <si>
    <t>F 56327 DESARROLLADORA DE INFRAESTRUCTURA</t>
  </si>
  <si>
    <t>TRANSFER ENTRE BANCOS HSBC - SANTANDER</t>
  </si>
  <si>
    <t>F 55833 56107 56126 COMERCIALIZADORA DE COMBUSTIBLES DIRAC</t>
  </si>
  <si>
    <t xml:space="preserve">F 55717 DISTRIBUIDORA GARABANA DE COMBUSTIBLES </t>
  </si>
  <si>
    <t>F 56922 NOE JESUS PECH MUÑOZ</t>
  </si>
  <si>
    <t>F 56878 NOE JESUS PECH MUÑOZ</t>
  </si>
  <si>
    <t>F 55277 EDUARDO MANUEL ENCALADA MONTALVO</t>
  </si>
  <si>
    <t>F 55263 EDUARDO MANUEL ENCALADA MONTALVO</t>
  </si>
  <si>
    <t>F 56394 ANGELICA MARTINEZ BRAMBILA</t>
  </si>
  <si>
    <t>F 56389 ANGELICA MARTINEZ BRAMBILA</t>
  </si>
  <si>
    <t>F 56222 ANGELICA MARTINEZ BRAMBILA</t>
  </si>
  <si>
    <t>F 56016 CORPORATIVO GL CD INDUSTRIAL</t>
  </si>
  <si>
    <t>F 56857 55843 56901 56792 56836 56780 DEP EFECTIVO</t>
  </si>
  <si>
    <t>F 55987 MIGUEL ANGEL KUK CETINA</t>
  </si>
  <si>
    <t>F 56030 MIGUEL ANGEL KUK CETINA</t>
  </si>
  <si>
    <t>F 56470 TIENDAS DE AUTOSERVICIOS FERRETEROS DE LA PENINSULA</t>
  </si>
  <si>
    <t>F 56334 TIENDAS DE AUTOSERVICIOS FERRETEROS DE LA PENINSULA</t>
  </si>
  <si>
    <t>F 54575 - 55341 MINIS 2000</t>
  </si>
  <si>
    <t>F 56787 GRUPO GRIOS</t>
  </si>
  <si>
    <t>F 55920 WILMER DOMINGO AVILES PRECIAT</t>
  </si>
  <si>
    <t>F 56153 JOSE LUIS ESPADAS GONZALEZ</t>
  </si>
  <si>
    <t>F 54125 SERVICIOS LOGISTICOS DE ORIENTE</t>
  </si>
  <si>
    <t xml:space="preserve">F 55561 55579 55620 55621 MAYA FLUIDS </t>
  </si>
  <si>
    <t xml:space="preserve">F 55700 DISTRIBUIDORA GARABANA DE COMBUSTIBLES </t>
  </si>
  <si>
    <t xml:space="preserve">F 55542 TRANSPORTACION CARRETERA </t>
  </si>
  <si>
    <t>F 56903 SERVIND</t>
  </si>
  <si>
    <t>F 56894 SERVIND</t>
  </si>
  <si>
    <t>F 56859 SERVIND</t>
  </si>
  <si>
    <t>F 56772 56760 56763 56764 56761 56797 55683 55684 56399 55690 56021 56453 56141 55806 56542 55974 56759 DEP EFECTIVO</t>
  </si>
  <si>
    <t xml:space="preserve">F 56896 TECON CONCRETOS </t>
  </si>
  <si>
    <t>F 55711 55712 55713 56025 ARMANDO AGUIRRE BARRADAS</t>
  </si>
  <si>
    <t>F 56851 SOLUCIONES INTEGRALES PARA TRITURACION</t>
  </si>
  <si>
    <t>F 55597 55789 JOSE CONCEPCION BAAS SANTOS</t>
  </si>
  <si>
    <t>F 56865 ELEMENTOS Y ESTRUCTURAS METALICAS</t>
  </si>
  <si>
    <t>F 56601 56602 SC PETROQUIMICA</t>
  </si>
  <si>
    <t>F 56603 56604 RODCOM</t>
  </si>
  <si>
    <t>F 55677 ANGEL ALEXIS LARA MENA</t>
  </si>
  <si>
    <t>F 56038 JOSE LUIS RIOS VENTURA</t>
  </si>
  <si>
    <t>F 55776 JESUS MANUEL MOO ONGAY</t>
  </si>
  <si>
    <t>F 56844 UNION DE APARCEROS CHAPAB</t>
  </si>
  <si>
    <t>F 56238 EXPRESO PENINSULAR</t>
  </si>
  <si>
    <t>F 56694 55083 56673 56754 56756 56755 56757 56753 56752 56758 55931 55932 56560 56502 56503 DEP EFECTIVO</t>
  </si>
  <si>
    <t>F 56045 ARMANDO ANTONIO CONSTANTINO PINEDA</t>
  </si>
  <si>
    <t>F 55518 56186 NIGER IRAN COUOH CANCHE</t>
  </si>
  <si>
    <t>F 55798 DALIA VERONICA CHUC UC</t>
  </si>
  <si>
    <t xml:space="preserve">F 55004 CARBURANTES DE YUCATÁN </t>
  </si>
  <si>
    <t xml:space="preserve">F 56765 JOSE ABRAHAM MAGAÑA PINZON </t>
  </si>
  <si>
    <t>F 55681 RUBEN ALBERTO CARDEÑA VILLANUEVA</t>
  </si>
  <si>
    <t>F 56774 56790 MAYABTUN</t>
  </si>
  <si>
    <t>F 56794 REFASO, REFACCIONES Y ACCESORIOS SOSA</t>
  </si>
  <si>
    <t xml:space="preserve">F 55676 ANGEL ALEXIS LARA MENA </t>
  </si>
  <si>
    <t>F 56805GACOMX DESARROLLADORES DEL SURESTE</t>
  </si>
  <si>
    <t>F 56096 ANDYMAQ</t>
  </si>
  <si>
    <t>F 56806 EMPAQUES MAYAN</t>
  </si>
  <si>
    <t>F 56802 CARLOS GUSTAVO MANZANILLA VALLEJO</t>
  </si>
  <si>
    <t>F 56152 JOSE LUIS ESPADAS GONZALEZ</t>
  </si>
  <si>
    <t>F 56727 55841 55844 56651 DEP EFECTIVO</t>
  </si>
  <si>
    <t>F 55484 ESTACION DE SERVICIO TEMOZON NORTE</t>
  </si>
  <si>
    <t>F 55976 55996 PRODUCTOS DE CONCRETO PENINSULARES</t>
  </si>
  <si>
    <t xml:space="preserve">F 55989 CONCRETERA DE L SURESTE </t>
  </si>
  <si>
    <t>F 55866 BODEGA DE REMATES MOTOS BOUTIQUE</t>
  </si>
  <si>
    <t>F 55990 55991 PERFORACIONES PENINSULARES ESPECIALIZADAS</t>
  </si>
  <si>
    <t>F 56004 PERFORACIONES PENINSULA</t>
  </si>
  <si>
    <t>F 54536 WALL WEILER JACOBO</t>
  </si>
  <si>
    <t>F 56740 AUTOMATIZACION SOFTWARE Y CONTROL INDUSTRIAL</t>
  </si>
  <si>
    <t xml:space="preserve">F 55675 55679 ANGEL ALEXIS LARA MENA </t>
  </si>
  <si>
    <t>F 55672 55693 55706 JACOBO REMPEL MARTENS</t>
  </si>
  <si>
    <t>F 56063 ANGELICA MARTINEZ BRAMBILA</t>
  </si>
  <si>
    <t>F 55959 55962  DISTRIBUIDORA GARABANA DE COMBUSTIBLES Y LUBRICANTES</t>
  </si>
  <si>
    <t>F 56726 REFASOREFACCIONES Y ACCESORIOS SOSA</t>
  </si>
  <si>
    <t>F 55326 55778 55779 55781 55313 55683 DEP EFECTIVO</t>
  </si>
  <si>
    <t>F 55773 55769 DEP EFECTIVO</t>
  </si>
  <si>
    <t>F 54852 55423 ENLACES TURISTICOS TETIZ</t>
  </si>
  <si>
    <t>F 55777 CICLOEMPRESAS DEL MAYAB</t>
  </si>
  <si>
    <t>F 55734 MARIA ROSALIA CHAY MOO</t>
  </si>
  <si>
    <t>F 56051 ANGELICA MARTINEZ BRAMBILA</t>
  </si>
  <si>
    <t>F 56205 ANGELICA MARTINEZ BRAMBILA</t>
  </si>
  <si>
    <t>F 56050 ANGELICA MARTINEZ BRAMBILA</t>
  </si>
  <si>
    <t>F 53685 55957 55864 56709 56618 56737 56715 56547 56661 55915 55855 56728 DEP EFECTIVO</t>
  </si>
  <si>
    <t>F 56676 56675 MAYABTUN</t>
  </si>
  <si>
    <t>F 55849 CARLOS RENAN RICALDE VALDEZ</t>
  </si>
  <si>
    <t>F 56746 56747 56748 56750 56769 GRUPO CONSTRUCTOR GRIOS</t>
  </si>
  <si>
    <t>F 56732 CARLOS GUSTAVO MANANILLA VALLEJO</t>
  </si>
  <si>
    <t>F 56002 56033 MANUEL JESUS OXTE CABRERA</t>
  </si>
  <si>
    <t>F 55674 ANGEL ALEXIS LARA MENA</t>
  </si>
  <si>
    <t>F 56721 SERVIND</t>
  </si>
  <si>
    <t xml:space="preserve">F 55765 ALEX FRANCISCO GIL YAH </t>
  </si>
  <si>
    <t>F 56716 GRUPO CONSTRUCTOR GRIOS</t>
  </si>
  <si>
    <t>F 56086 56088 MAQUINARIA Y SERVICIOS PROFESIONALES</t>
  </si>
  <si>
    <t>RITA MARGARITA HEREDIA REA</t>
  </si>
  <si>
    <t>F 56717 56718 CONSTRUCCIONES Y MATERIALES RAMIREZ</t>
  </si>
  <si>
    <t xml:space="preserve">F 55827 JASPER JUAREZ </t>
  </si>
  <si>
    <t xml:space="preserve">F 53835 JUANITA DZIB NOH </t>
  </si>
  <si>
    <t>F 56702 JORGE ARGEL RIVERO PACHECO</t>
  </si>
  <si>
    <t>F 56682 TRAC MEX</t>
  </si>
  <si>
    <t>F 54762 CANTO PENICHE</t>
  </si>
  <si>
    <t xml:space="preserve">F 56653 PERFORACIONES CAMINOS Y MAQUINARIA DEL SURESTE </t>
  </si>
  <si>
    <t>F 55404 MAXI CONSTRUCTORA HIDRAULICA Y MANTENIMIENTO INTEGRAL</t>
  </si>
  <si>
    <t>F 56176 56544 55845 55933 55738 55867 56412 56387 56388 56386 56392 563963 56416 56451 56390 56413 56415 56395 56639 56638 56637 56621 56620 56623 56615 56625 56624 56662 56642 56643 56640 56645 56641 56644 DEP EFECTIVO</t>
  </si>
  <si>
    <t>F 56299 OPERADORA POLLO BRUJO</t>
  </si>
  <si>
    <t>F 55940 AHAL ETERNO</t>
  </si>
  <si>
    <t>F 56697 CONSTRUCCIONES Y MATERIALES RAMIREZ</t>
  </si>
  <si>
    <t>F 55694 GAMAQ RENTA DE MAQUINARIA</t>
  </si>
  <si>
    <t>F 56614 56654 SERVIND</t>
  </si>
  <si>
    <t xml:space="preserve">F 54685 54686 SUN LIFT </t>
  </si>
  <si>
    <t xml:space="preserve">F 55918 55919 HERMENEGILDO SANTIAGO NAH </t>
  </si>
  <si>
    <t xml:space="preserve">F 55535 55960 DISTRIBUIDORA GARABANA DE COMBUSTIBLES Y LUBRICANTES </t>
  </si>
  <si>
    <t>F 56553 JOSE ABRAHAM MAGAÑA PINZON</t>
  </si>
  <si>
    <t>F 56340 FERROTLAPALERIA EL MULIX</t>
  </si>
  <si>
    <t>F 55546 TALLERES ALIBAL DEL SURESTE</t>
  </si>
  <si>
    <t>F 55605 CAMIONES Y AUTOBUSES PENINSULAR</t>
  </si>
  <si>
    <t>F 56659 DISTRIBUIDORA DE REFACCIONES MOTORPAC</t>
  </si>
  <si>
    <t>F 55493 55492 MAYA FLUIDS</t>
  </si>
  <si>
    <t xml:space="preserve">F 56658 AGREGADOS Y TRITURADOS HONEEY </t>
  </si>
  <si>
    <t>F 55707 ARMANDO ANTONIO CONSTANTINO PINEDA</t>
  </si>
  <si>
    <t>F 55160 55191 55374 TA 2000</t>
  </si>
  <si>
    <t>F 55657 FROZAR</t>
  </si>
  <si>
    <t>F 55947 55946 56150 COMBUSTIBLES ROSO DE LA PENINSULA</t>
  </si>
  <si>
    <t xml:space="preserve">F 56010 56253 56337 PECH </t>
  </si>
  <si>
    <t>F 55267 55582 55613 55939 PECH</t>
  </si>
  <si>
    <t>F 56606 AXEL JIMENEZ</t>
  </si>
  <si>
    <t>F 56087 56089 PROMOTORA DE GASOLINERAS</t>
  </si>
  <si>
    <t>F 55333 RAUL ONTIVEROS AVILA</t>
  </si>
  <si>
    <t>F 56040 55252 TRANSPORTES JULIAN DE OBREGON</t>
  </si>
  <si>
    <t xml:space="preserve">F 56494 RITA MARIA JIMENEZ MAY </t>
  </si>
  <si>
    <t>F 56596 MARIA ISABEL ACOSTA RUIZ</t>
  </si>
  <si>
    <t>F 56454 JESUS MANUEL MOO ONGAY</t>
  </si>
  <si>
    <t>F 56594 COMERCIALIZADORA VON JAGH</t>
  </si>
  <si>
    <t>F 56593 TRAC-MEX</t>
  </si>
  <si>
    <t>F 56284 TIENDAS DE AUTOSERVICIO FERRETEROS DE LA PENINSULA</t>
  </si>
  <si>
    <t>F 56245 TIENDAS DE AUTOSERVICIO FERRETEROS DE LA PENINSULA</t>
  </si>
  <si>
    <t>F 56197 TIENDAS DE AUTOSRVICIO FERRETEROS DE LA PENINSULA</t>
  </si>
  <si>
    <t>F 56196 TIENDAS DE AUTOSERVICIO FERRETEROS DE LA PENINSULA</t>
  </si>
  <si>
    <t>F 56125 TIENDAS DE AUTOSERVICIO FERRETEROS DE LA PENINSULA</t>
  </si>
  <si>
    <t xml:space="preserve">F 56124 TIENDAS DE AUTOSERVICIO FERRETEROS DE LA PENINSULA </t>
  </si>
  <si>
    <t>F 56285 TIENDAS DE AUTOSERVICIO FERRETEROS DE LA PENINSULA</t>
  </si>
  <si>
    <t xml:space="preserve">F 56552 ISMAEL AUGUSTO CHI CHALE </t>
  </si>
  <si>
    <t xml:space="preserve">F 55869 LAURA ALEJANDRA LOPEZ ARANDA </t>
  </si>
  <si>
    <t xml:space="preserve">F 55961 55966 DISTRIBUIDORA GARABANA DE COMBUSTIBLES Y LUBRICANTES  </t>
  </si>
  <si>
    <t>F 55673 SERGIO BUSTAMANTE SANCHEZ</t>
  </si>
  <si>
    <t>F 55664 55802 55896 55897 55965 55941 PRODUCTOS DE CONCRETO PENINSULARES</t>
  </si>
  <si>
    <t xml:space="preserve">F 55695 55785 55956 CONCRETERA DEL SURESTE </t>
  </si>
  <si>
    <t>F 55225 Y 55226 ARMANDO ANTONIO CONSTANTINO PINEDA</t>
  </si>
  <si>
    <t>F 55514 55512 56167 56184 56476 55844 55916 53685 56410 56409 56807 56398 55335 56406 56424  DEP EFECTIVO</t>
  </si>
  <si>
    <t>F 54367 ESTACIONES DE SERVICIO TEMOZON NORTE</t>
  </si>
  <si>
    <t>F 55485 ESTACIONES DE SERVICIO TEMOZON NORTE</t>
  </si>
  <si>
    <t>F 56536 ILIANA ECHAZERRETA</t>
  </si>
  <si>
    <t>F 56326 TECHOS INDUSTRIALES Y OBRAS CIVILES</t>
  </si>
  <si>
    <t>F 56519 DEP TERMINAL DE VENTAS</t>
  </si>
  <si>
    <t>F 55937 REFACCIONES PENINSULA</t>
  </si>
  <si>
    <t>F 55253 PROMOTORA MEXICANA DE VEHICULOS</t>
  </si>
  <si>
    <t xml:space="preserve">F 55709 JRENVASES Y PLASTICOS </t>
  </si>
  <si>
    <t>F 55969 J ROSADO DISTRIBUCIONES</t>
  </si>
  <si>
    <t xml:space="preserve">F 55968 J ROSADO DISTRIBUCIONES </t>
  </si>
  <si>
    <t>F 55774 CONSTRUCCION Y PROYECTOS ELECTRICOS FACE</t>
  </si>
  <si>
    <t>F 55170 55169 COCOPESA DEL CARIBE</t>
  </si>
  <si>
    <t>F 56526 CONSAGEL</t>
  </si>
  <si>
    <t xml:space="preserve">F 54973 SERVICIO IZAMAL </t>
  </si>
  <si>
    <t xml:space="preserve">F 45974 SERVICIO IZAMAL </t>
  </si>
  <si>
    <t>F 55576 55949 MANUEL JESUS OXTE CABRERA</t>
  </si>
  <si>
    <t>F 55559 ANGEL ALEXIS LARA MENA</t>
  </si>
  <si>
    <t>F 56489 CENTRO DE SERVICIOS CREDIMOTOS</t>
  </si>
  <si>
    <t xml:space="preserve">F  55235 55270 55271 DISTRIBUIDORA GARABANA DE COMBUSTIBLES Y LUBRICANTES </t>
  </si>
  <si>
    <t>F 56278 JORGE SELEM AGUILAR</t>
  </si>
  <si>
    <t xml:space="preserve">F 56501 DISTRIBUIDORA DE TUBOS Y ACEROS DEL SURESTE </t>
  </si>
  <si>
    <t>F 48122 REFACCIONES FERNANDO AYORA</t>
  </si>
  <si>
    <t>F 55356 LORENA BEATRIZ DORANTES RODRIGUEZ</t>
  </si>
  <si>
    <t>F 56856 SERVITRANSPORTES ERAGON</t>
  </si>
  <si>
    <t>F 55687 ANGELICA MARTINEZ BRAMBILA</t>
  </si>
  <si>
    <t>F 55685 ANGELICA MARTINEZ BRAMBILA</t>
  </si>
  <si>
    <t>F 56742 JLC DECORACION DE INTERIORES</t>
  </si>
  <si>
    <t>F 55330 MAGALY DE JESUS SIERRA PACHECO</t>
  </si>
  <si>
    <t xml:space="preserve">F 56485 CARLOS DEODOLFO CANCHE GONGORA </t>
  </si>
  <si>
    <t>F 55638 55639 55663 55730 55879 SERGIO BALDERAS</t>
  </si>
  <si>
    <t>F 56345 56351 56317 56341 56350 56380 56381 56378 56385 55574 55867 DEP EFECTIVO</t>
  </si>
  <si>
    <t>F 54549 COMERCIALIZADORA GELOP</t>
  </si>
  <si>
    <t>F 56473 MANUEL IRAM GARCIA PEÑA</t>
  </si>
  <si>
    <t>F 56474 MANUEL IRAM GARCIA PEÑA</t>
  </si>
  <si>
    <t xml:space="preserve">F 56199 HERBERT DANIEL LIZAMA SOLIS </t>
  </si>
  <si>
    <t>F 53963 ANGEL FERNANDO PALMA CASTILLO</t>
  </si>
  <si>
    <t>F 55562 MIGUEL ANGEL KUK CETINA</t>
  </si>
  <si>
    <t>F 55202 55203 55204 55205 55206 DISTRIBUIDORA GARABANA DE COMBUSTIBLES Y LUBRICANTES</t>
  </si>
  <si>
    <t xml:space="preserve">F 56482 56483 SERVITRANSPORTES DEL SURESTE </t>
  </si>
  <si>
    <t>F 56314 56310 56313 56311 55556 55329 55328 55682 55314 55315 55335 54540 54543 54936 54937 55322 55557 55330 55771 54941 55332 56200 56202 55844 55916 56218 54866 54899 55481 55602 DEP EFECTIVO</t>
  </si>
  <si>
    <t xml:space="preserve">F 55517 NIGER IRAN COUOH CANCHE </t>
  </si>
  <si>
    <t>F 56354 FERRETERIA EL PORTEÑO</t>
  </si>
  <si>
    <t>F 55671 MERCADO DE ACEITES DE QUINTANA ROO</t>
  </si>
  <si>
    <t xml:space="preserve">COMISION MEMBRESIA E-PYM </t>
  </si>
  <si>
    <t xml:space="preserve">F 55464 55469 55488 DESARROLLOS INMOBILIARIOS BARCAM </t>
  </si>
  <si>
    <t>DISPERSION NOMINA (OTROS PAGOS RICHARD SANCHEZ)</t>
  </si>
  <si>
    <t>F 56384 GRUPO CONVERTIDORA DE PAPEL</t>
  </si>
  <si>
    <t>F 56436 CONSTRUCCIONES Y MATERIALES RAMIREZ</t>
  </si>
  <si>
    <t xml:space="preserve">F 56166 HERBERT DANIEL LIZAMA SOLIS </t>
  </si>
  <si>
    <t>F 55634 MAYOREO CERAMICO DE LA PENINSULA</t>
  </si>
  <si>
    <t>F 55200 55201 DISTRIBUIDORA GARABANA DE COMBUSTIBLES Y LUBRICANTES</t>
  </si>
  <si>
    <t>F 56031 JOSE LUIS ESPADAS GONZALEZ</t>
  </si>
  <si>
    <t xml:space="preserve">F 56382 56383 ELEMENTOS Y ESTRUCTURAS METALICAS </t>
  </si>
  <si>
    <t>F 56456 TECON CONCRETOS</t>
  </si>
  <si>
    <t>F 12683 12684 PROYECTOS INMOBILIARIOS DE LA PENINSULA</t>
  </si>
  <si>
    <t>F 55609 CORPORATIVO GL CD INDUSTRIAL</t>
  </si>
  <si>
    <t>F 55867 55422 55999 56209 56210 56214 56169 56178 56175 56177 56172 56175 56168 56236 56241 56244 56256 56250 55440 55463 56258 56257 56255 56261 56260 56262 56255 56266 56275 56265 56272 56270 56268 55438 56276 56273 56269 55764 56271 DEP EFECTIVO</t>
  </si>
  <si>
    <t>DISPERSION NOMINA (QUINCENA 2 )</t>
  </si>
  <si>
    <t xml:space="preserve">F 55349 55350 55351 55352 55353 55711 </t>
  </si>
  <si>
    <t>CAMPECHE COUNTRY CLUB F 1291</t>
  </si>
  <si>
    <t>F 55417 CANTERAS CREATIVAS</t>
  </si>
  <si>
    <t>F 91224 ARTLUX SA DE CV</t>
  </si>
  <si>
    <t>F 55264 JOSE MANUEL CORTAZAR LARA</t>
  </si>
  <si>
    <t>F 99 102 103 COMERCIALIZADORA DE COMBUSTIBLES DIRAC</t>
  </si>
  <si>
    <t xml:space="preserve">F 56277 LISBET DE JESUS CANCHE PECH </t>
  </si>
  <si>
    <t>F 56068 FRANCISCO CHAGAL CRUZ</t>
  </si>
  <si>
    <t xml:space="preserve">F 56301 DISTRIBUIDORA DE REFACCIONES MOTORPAC </t>
  </si>
  <si>
    <t>F 55541 55592 PRODUCTOS DE CONCRETO PENINSULARES</t>
  </si>
  <si>
    <t>F 55532 CONCRETERA DEL SURESTE</t>
  </si>
  <si>
    <t>F 56147 MARIA REGINA SOSA KU</t>
  </si>
  <si>
    <t xml:space="preserve">F 55574 EDGAR ALLAN ROSAS SOLIS </t>
  </si>
  <si>
    <t>F 56283 56652 SERVIND SA DE CV</t>
  </si>
  <si>
    <t xml:space="preserve">DISPERSION NOMINA (ANTICIPO DE VIATICOS ELEAZAR UC) </t>
  </si>
  <si>
    <t>F 55366 FERNANDO AVILA AYALA</t>
  </si>
  <si>
    <t>F 56286 TRANSPORTE MARITIMO NUEVE HERMANOS</t>
  </si>
  <si>
    <t xml:space="preserve">F 54547 54564 54548  MATERIALES DE YUCATAN </t>
  </si>
  <si>
    <t xml:space="preserve">F 54528 FRANCISCO CHAGAL CRUZ </t>
  </si>
  <si>
    <t>F 56075 JUAN PABLO ESQUIVEL BURGOS</t>
  </si>
  <si>
    <t xml:space="preserve">F 55511 VICTOR MARIO FABELA AGUILERA </t>
  </si>
  <si>
    <t>DISPERSION NOMINA (OTROS PAGOS EDUARDI MARTIN)</t>
  </si>
  <si>
    <t xml:space="preserve">F 55355 ANGEL ALEXIS LARA MENA </t>
  </si>
  <si>
    <t xml:space="preserve">F 54016 ANGEL FERNANDO PALMA CASTILLO </t>
  </si>
  <si>
    <t>F 55277 55585 55742 EDUARDO MANUEL ENCALADA MONTALVO</t>
  </si>
  <si>
    <t>F 55231 RAMON EUDALDO CORTAZAR LARA</t>
  </si>
  <si>
    <t xml:space="preserve">F 56287 SERVICIO SAN JOSE KUCHE </t>
  </si>
  <si>
    <t>F 56293 56294 SERVICIO SAN JOSÉ KUCHE</t>
  </si>
  <si>
    <t>F 56237 MOTOSERVICIO A DOMICILIO</t>
  </si>
  <si>
    <t xml:space="preserve">F 5240 5252 ATA INTERNATIONAL </t>
  </si>
  <si>
    <t>F 55354 ENGEL ALEXIS LARA MENA</t>
  </si>
  <si>
    <t>F 56242 SERVIND</t>
  </si>
  <si>
    <t>F 54444 53788 RANCHO TIMUL</t>
  </si>
  <si>
    <t>F 55447 55448 55606 PERFORACIONES PENINSULARES ESPECIALIZADAS</t>
  </si>
  <si>
    <t>F 55454 MIGUEL ANGEL KUK CETINA</t>
  </si>
  <si>
    <t>F 55444 MIGUEL ANGEL KUK CETINA</t>
  </si>
  <si>
    <t>F 56234 56235 SERVITRANSPORTES ERAGON</t>
  </si>
  <si>
    <t>DISPERSION NOMINA (ANTICIPO DE VIATICOS ELEAZAR UC)</t>
  </si>
  <si>
    <t>F 55465 55466 55854 JACOBO REMPEL MARTENS</t>
  </si>
  <si>
    <t xml:space="preserve">F 56180 ABRAHAM MANAHEM MAY BALAM </t>
  </si>
  <si>
    <t>F 55323 55324 55325 JACOBO REMPEL MARTENS</t>
  </si>
  <si>
    <t>F 56228 CONSTRUCCIONES Y MATERIALES RAMIREZ</t>
  </si>
  <si>
    <t>IMPUESTOS FEDEERALES DIC 23</t>
  </si>
  <si>
    <t>F 55534 ARTURO PEREZ GONZALEZ</t>
  </si>
  <si>
    <t>F 56558 CENTRO INTERMODAL DE MANIOBRAS</t>
  </si>
  <si>
    <t>F 55450 MEZCLAZ Y EMULSIONES PROFESIONALES</t>
  </si>
  <si>
    <t>F 56232 ELEMENTOS Y ESTRUCTURAS METALICAS</t>
  </si>
  <si>
    <t>DISPERSION NOMINA (OTROS PAGOS ALBERTO VAZQUEZ Y ARMANDO GOMEZ)</t>
  </si>
  <si>
    <t xml:space="preserve">F 55331 MARIA GADALUPE CHABLE CHAN </t>
  </si>
  <si>
    <t xml:space="preserve">F 54941 GILMER GABRIEL CHAN COCOM </t>
  </si>
  <si>
    <t>F 56212 CONSAGEL</t>
  </si>
  <si>
    <t>F 56213 CONSAGEL</t>
  </si>
  <si>
    <t>LORENA BEATRIZ DORANTES RODRIGUEZ - DEVOLUCION POR PAGO DUPLICADO</t>
  </si>
  <si>
    <t>F 56135 55799 55565 56147 56143 5648 56131 56129 56128 56130 56161 55131 55519 56108 56109 56110 56112 56113 56114 56119 53835 54886 55239 56139 56160 DEP EFECTIVO</t>
  </si>
  <si>
    <t>F 56198 ENRIQUE SANCHEZ Y MORANTE</t>
  </si>
  <si>
    <t>RADIOMOVIL DIPSA SA DE VC</t>
  </si>
  <si>
    <t xml:space="preserve">F 55279 55290 CORPORATIVO GL CD INDUSTRIAL </t>
  </si>
  <si>
    <t>F 55320 MERCADO DE ACEITES DE QUINTANA ROO</t>
  </si>
  <si>
    <t>F 56191 SUPER DIESEL DEL CARIBE</t>
  </si>
  <si>
    <t xml:space="preserve">F 55065 DISTRIBUIDORA GARABANA DE COMBUSTIBLES </t>
  </si>
  <si>
    <t>F 56074 56046 56059 56092 55144 55145 54737 55242 55934 56099 56081 56132 56094 56127 56077 55873 55921 55437 55066 56084 56083 55746 55745 55751 56016 55761 55669 56019 DEP EFECTIVO</t>
  </si>
  <si>
    <t xml:space="preserve">F 54879 RODRIGO RAUL CARCAÑO MAY </t>
  </si>
  <si>
    <t>PAGO BMW</t>
  </si>
  <si>
    <t xml:space="preserve">F 56158 ENRIQUE ALBERTO PEREZ SOMOHANO </t>
  </si>
  <si>
    <t xml:space="preserve">F 54999 MATERIALES Y TRITURADOS TIZIMIN </t>
  </si>
  <si>
    <t xml:space="preserve">F 54877 RODRIGO SOLIS RODRIGUEZ </t>
  </si>
  <si>
    <t xml:space="preserve">F 56155 ARTURO GOMEZ BARROSO </t>
  </si>
  <si>
    <t>DIPERSION NOMINA (ANTICIPO VIATICOS ELEAZAR UC)</t>
  </si>
  <si>
    <t>F 56216 56217 PAULINA MONSERRAT ESPAÑA GALEAS</t>
  </si>
  <si>
    <t>JUAN CARLOS AVILEZ GARCIA F MR31</t>
  </si>
  <si>
    <t xml:space="preserve">F 56140 TUTTO MOTO </t>
  </si>
  <si>
    <t>F 56101 56102 56103 56104 56105 CHPTE CONSTRUCTORA</t>
  </si>
  <si>
    <t>F 111005069234 SI VALE MEXICO</t>
  </si>
  <si>
    <t>F 55503 55587 55593 PROVEEDORA DEL PANADERO</t>
  </si>
  <si>
    <t xml:space="preserve">F 55369 NOEMI BEATRIZ MONTERO CUEVAS </t>
  </si>
  <si>
    <t xml:space="preserve">PAGO FINBE </t>
  </si>
  <si>
    <t>F 55317 ANGELICA MARTINEZ BRAMBILA</t>
  </si>
  <si>
    <t xml:space="preserve">F 12845 PROYECTOS INMOBILIARIOS DE LA PENINSULA </t>
  </si>
  <si>
    <t>F 55316 ANGELICA MARTINEZ BRAMBILA</t>
  </si>
  <si>
    <t>MEXICANAN DE LUBRICANTES</t>
  </si>
  <si>
    <t>F 55268 ANGELICA MARTINEZ BRAMBILA</t>
  </si>
  <si>
    <t>PAGO IMSS SUA SIPARE</t>
  </si>
  <si>
    <t>F 54718 CARLOS MARIO FALCON CARDENAS</t>
  </si>
  <si>
    <t xml:space="preserve">F 55468 RAMON FALLA GOMEZ </t>
  </si>
  <si>
    <t>F 16483 16482 IMPULSORA AZUCARERA DEL TROPICO</t>
  </si>
  <si>
    <t xml:space="preserve">F 54956 FREDDY CHAGAL GONZALEZ </t>
  </si>
  <si>
    <t xml:space="preserve">F 55445 55446 PERFORACIONES PENINSULARES ESPECIALIZADAS </t>
  </si>
  <si>
    <t xml:space="preserve">DISPERSION NOMINA (ANTICIPO DE VIATICOS ANTONIO UC) </t>
  </si>
  <si>
    <t>SERVICIOS GENERALES TENARIS</t>
  </si>
  <si>
    <t>DISPERSION NOMINA ( ANTICIPO DE VIATICOS DAVID QUINTAL)</t>
  </si>
  <si>
    <t>F 56085 VICTOR MANUEL TIRRIZA BLANQUETO</t>
  </si>
  <si>
    <t>F 55195 PROVEEDORA DEL PANADERO</t>
  </si>
  <si>
    <t xml:space="preserve">F 56020 OMEGA MASTER PARTS </t>
  </si>
  <si>
    <t xml:space="preserve">F 55292 55293 55338 55375 55403 CONCRETERA DEL SURESTE </t>
  </si>
  <si>
    <t xml:space="preserve">F 55189 55190 55394 55425 55477 55393 55379 PRODUCTOS DE CONCRETO PENINSULARES </t>
  </si>
  <si>
    <t xml:space="preserve">F 54737 54735 54740 55515 DEP EFECTIVO </t>
  </si>
  <si>
    <t>F 55128 EK LORIA JOSE DEMETRIO</t>
  </si>
  <si>
    <t xml:space="preserve">F 56080 INGENIERIA INDUSTRIAL MAGE </t>
  </si>
  <si>
    <t>PAGO ABC LEASSING</t>
  </si>
  <si>
    <t>F 54588 54657 55072 PROVEEDORA DEL PANADERO</t>
  </si>
  <si>
    <t>F 55137 DESARROLLOS INMOBILIARIOS BARCAM</t>
  </si>
  <si>
    <t xml:space="preserve">F 55180 FLOR MARIA PECH BACELIS </t>
  </si>
  <si>
    <t>F 56035 56036 56037 56049 55811 55844 55916 DEP EFECTIVO</t>
  </si>
  <si>
    <t>F 55122 GRUAS AAA</t>
  </si>
  <si>
    <t xml:space="preserve">F 55123 55662 GRUAS DEL SURESTE </t>
  </si>
  <si>
    <t xml:space="preserve">TRANSFERENCIA ENTRE BANCOS SANTANDER - BANORTE </t>
  </si>
  <si>
    <t xml:space="preserve">F 55337 SERGIO BUSTAMANTE SANCHEZ </t>
  </si>
  <si>
    <t>F 56192 SERVICIO SAN JOSE KUCHE</t>
  </si>
  <si>
    <t xml:space="preserve">F 56193 SERVICIO SAN JOSE KUCHE </t>
  </si>
  <si>
    <t>DISPERSION NOMINA (ANTICIPO VIATICOS ALBERTO MANUEL VAZQUEZ  )</t>
  </si>
  <si>
    <t>F 55334 JESUS MANUEL MOO ONGAY</t>
  </si>
  <si>
    <t xml:space="preserve">F55256 MIGUEL ANGEL KUK CETINA </t>
  </si>
  <si>
    <t>F 55716 55722 ARMANDO ANTONIO CONSTANTINO PINEDA</t>
  </si>
  <si>
    <t xml:space="preserve">F 55516 NIGER IRAN COUOH CANCHE </t>
  </si>
  <si>
    <t>F 54940 54941 GILMER GABRIEL CHAN COCOM</t>
  </si>
  <si>
    <t>F 54940 GILMER GABRIEL CHAN COCOM</t>
  </si>
  <si>
    <t>AB INTERESES</t>
  </si>
  <si>
    <t>DISPERSION NOMINA (PRESTAMO JOSE LOPEZ)</t>
  </si>
  <si>
    <t>WILLIAM FERNANDO DIAZ LEAL (EVENTO RAFA)</t>
  </si>
  <si>
    <t xml:space="preserve">Patrocinios </t>
  </si>
  <si>
    <t>GASTOS EN EFECTIVO ENERO 2024</t>
  </si>
  <si>
    <t>GABRIEL GURUBEL</t>
  </si>
  <si>
    <t>DIESEL PARA CABSTAR</t>
  </si>
  <si>
    <t>ROSCA DE REYES DIRAC</t>
  </si>
  <si>
    <t>EFECTIVO RAFAEL CANTO</t>
  </si>
  <si>
    <t>REPARACION LLANTA DE CAMIONETA RAFA</t>
  </si>
  <si>
    <t xml:space="preserve">PEDRO </t>
  </si>
  <si>
    <t>GAFETE PARA VENTAS</t>
  </si>
  <si>
    <t>ENVIO CHIAPAS CONSTANTINO</t>
  </si>
  <si>
    <t>FRANELAS BODEGA</t>
  </si>
  <si>
    <t>GASOLINA VEHICULO ISRAEL ARELLANO</t>
  </si>
  <si>
    <t>PAGO EFECTIVO KARLA ANDRES</t>
  </si>
  <si>
    <t>VIATICOS MIGUEL ORTIZ</t>
  </si>
  <si>
    <t>HERRAMIENTA ALMACEN</t>
  </si>
  <si>
    <t>PASTEL CUMPLEAÑOS ENRIQUE ALMEIDA</t>
  </si>
  <si>
    <t>FILTRO CONSTRUCC Y MAT RAMIREZ</t>
  </si>
  <si>
    <t>SOLICITUD BURO DE CREDITO</t>
  </si>
  <si>
    <t>GASOLINA RENAULT</t>
  </si>
  <si>
    <t>GASOLINA DE VEHICULO JESUS LANDA</t>
  </si>
  <si>
    <t>TARJETAS DE PRESENTACION RICARDO LUNA</t>
  </si>
  <si>
    <t>RICARDO LUNA</t>
  </si>
  <si>
    <t>CAMBIO Y ALINEACION Y BALANCEO MARC ISRAEL</t>
  </si>
  <si>
    <t>ENVIO MUESTRAS INDUSTRIA</t>
  </si>
  <si>
    <t xml:space="preserve">PINTURA PARA URVAN </t>
  </si>
  <si>
    <t>23580R17 AMST 235/80R17 TTAT</t>
  </si>
  <si>
    <t>23580R17</t>
  </si>
  <si>
    <t>P579124 FILTRO HIDRAULICO CARTUCHE</t>
  </si>
  <si>
    <t>P579124</t>
  </si>
  <si>
    <t>P551866 FILTRO DE GASOLINA SEPARADOR</t>
  </si>
  <si>
    <t>P551866</t>
  </si>
  <si>
    <t>12.5/80-18 12 PRO S</t>
  </si>
  <si>
    <t>32STO0003</t>
  </si>
  <si>
    <t>P566037 FILTRO TRAMPA DE RESPIRADERO</t>
  </si>
  <si>
    <t>P566037</t>
  </si>
  <si>
    <t>205/55R16 91VNEXEN N PRIZ GX</t>
  </si>
  <si>
    <t>17788NX 205/55R16</t>
  </si>
  <si>
    <t>225/70R19.5 TL 14 128/126L SAILUN S637</t>
  </si>
  <si>
    <t>8244383 - LLANTAS</t>
  </si>
  <si>
    <t>P607369 - FILTRO DE AIRE PRIMARIO</t>
  </si>
  <si>
    <t>P607369</t>
  </si>
  <si>
    <t>X770914 FILTRO DE GASOLINA KIT</t>
  </si>
  <si>
    <t>X770914</t>
  </si>
  <si>
    <t>P583545 - FILTRO DE GASOLINA</t>
  </si>
  <si>
    <t>P583545</t>
  </si>
  <si>
    <t>TIPO 27  ACUMULADOR TIPO 114A 13P 12V MARINA</t>
  </si>
  <si>
    <t>BCI 58  ACUMULADOR TIPO 122 LM 13P 12V REF</t>
  </si>
  <si>
    <t>P622148 - FILTRO DE AIRE</t>
  </si>
  <si>
    <t>P622148</t>
  </si>
  <si>
    <t>P574863  FILTRO DE ACEITE</t>
  </si>
  <si>
    <t>P574863</t>
  </si>
  <si>
    <t>R000634- FILTRO DE AIRE</t>
  </si>
  <si>
    <t>R000634</t>
  </si>
  <si>
    <t>P954554-FILTRO DE COMBUSTIBLE</t>
  </si>
  <si>
    <t>P954554</t>
  </si>
  <si>
    <t>P553411-FILTRO DE COMBUSTIBLE</t>
  </si>
  <si>
    <t>P553411</t>
  </si>
  <si>
    <t>P551028-FILTRO SEPARADOR DE AGUA</t>
  </si>
  <si>
    <t>P551028</t>
  </si>
  <si>
    <t>P550930-FILTRO SEPARADOR DE AGUA</t>
  </si>
  <si>
    <t>P550930</t>
  </si>
  <si>
    <t>P116446-FILTRO DE AIRE</t>
  </si>
  <si>
    <t>P116446</t>
  </si>
  <si>
    <t>91990- Grasa Lithiumplex XP 2</t>
  </si>
  <si>
    <t>91990</t>
  </si>
  <si>
    <t>1526116- Akron Universal ATF</t>
  </si>
  <si>
    <t>1526116</t>
  </si>
  <si>
    <t>Utilidad por código de producto Concentrado
Del 01/02/2024 al 29/02/2024</t>
  </si>
  <si>
    <t>P551429 - FILTRO DE COMBUSTIBLE</t>
  </si>
  <si>
    <t>P777638 - FILTRO DE AIRE PRIMARIO</t>
  </si>
  <si>
    <t>P119410 - FILTRO DE AIRE</t>
  </si>
  <si>
    <t>P181059 - FILTRO DE AIRE</t>
  </si>
  <si>
    <t>P553201 - FILTRO SEPARADOR DE AGUA</t>
  </si>
  <si>
    <t>P550774 - FILTRO DE COMBUSTIBLE</t>
  </si>
  <si>
    <t>P551019 - FILTRO DE ACEITE</t>
  </si>
  <si>
    <t>P551853 - FILTRO DE GASOLINA</t>
  </si>
  <si>
    <t>P550596 - FILTRO DE ACEITE</t>
  </si>
  <si>
    <t>P551067 - FILTRO DE COMBUSTIBLE</t>
  </si>
  <si>
    <t>P141319 - FILTRO DE AIRE</t>
  </si>
  <si>
    <t>P607955 AIR FILTER, PRIMARY ROUND POWERCORE</t>
  </si>
  <si>
    <t>P777639 AIR FILTER, SAFETY RADIALSEAL</t>
  </si>
  <si>
    <t>P550012 FUEL FILTER, IN-LINE</t>
  </si>
  <si>
    <t>P776697-AIR FILTER, SAFETY</t>
  </si>
  <si>
    <t>P765325-FUEL FILTER, IN-LINE</t>
  </si>
  <si>
    <t>P551433-FUEL FILTER,WATER SEPARADOR CARTRIDGE</t>
  </si>
  <si>
    <t>P537877-AIR FILTER, SAFETY RADIALSEAL</t>
  </si>
  <si>
    <t>P537876-AIR FILTER, PRIMARY RADIALSEAL</t>
  </si>
  <si>
    <t>P532503-AIR FILTER, PRIMARY RADIALSEAL</t>
  </si>
  <si>
    <t>P558616-LUBE FILTER, SPIN-ON FULL FLOW</t>
  </si>
  <si>
    <t>P553000-LUBE FILTER, SPIN-ON COMBINATION</t>
  </si>
  <si>
    <t>P558615-LUBE FILTER, SPIN-ON FULL FLOW</t>
  </si>
  <si>
    <t>P553712-LUBE FILTER, SPIN-ON FULL FLOW</t>
  </si>
  <si>
    <t>P551329-FILTER, WATER SEPARATOR SPIN-ON TWIST&amp;D</t>
  </si>
  <si>
    <t>P551000-FILTER, WATER SEPARATOR SPIN-ON TWIST&amp;D</t>
  </si>
  <si>
    <t>P550881-FUEL FILTER, SPIN-ON</t>
  </si>
  <si>
    <t>P550248-FILTER, WATER SEPARATOR SPIN-ON TWIST&amp;D</t>
  </si>
  <si>
    <t>P532504- FILTRO DE AIRE</t>
  </si>
  <si>
    <t>P136255 - AIR FILTER RIMARY ROUND</t>
  </si>
  <si>
    <t>53164- Akron Premium SL SAE 15W 40</t>
  </si>
  <si>
    <t>53164</t>
  </si>
  <si>
    <t>1522194- MXL- CF/CF-2 SUPER SAE 50</t>
  </si>
  <si>
    <t>1522194</t>
  </si>
  <si>
    <t>LITRAJE MENSUAL</t>
  </si>
  <si>
    <t>VENTAS MENSUALES (UTILIDAD) CAMPECHE 2024</t>
  </si>
  <si>
    <t>GASTOS EN EFECTIVO FEB 2024</t>
  </si>
  <si>
    <t>INSCRIPCION A PARTIDO DE FUTBOL</t>
  </si>
  <si>
    <t>MANUEL</t>
  </si>
  <si>
    <t>REPARACION DE LLANTA DE LA IZUZU</t>
  </si>
  <si>
    <t xml:space="preserve">SAMUEL </t>
  </si>
  <si>
    <t xml:space="preserve">MOUSE PARA OFICINA </t>
  </si>
  <si>
    <t>PRESTAMO PARA LIQUIDACION</t>
  </si>
  <si>
    <t>ENVIO DOCUMENTOS DONALDSON</t>
  </si>
  <si>
    <t>ENRIQUE</t>
  </si>
  <si>
    <t>INSCRIPCION A PARTIDO DE FUTBOL/ ARBITRAJE</t>
  </si>
  <si>
    <t>COMPRA DE  LINTERNAS P/IDENTIFICAR BILLETES FALSOS</t>
  </si>
  <si>
    <t>IMPRESION DE FOTOS RAFA</t>
  </si>
  <si>
    <t>ROGER</t>
  </si>
  <si>
    <t>INSUMOS PARA OFICINA</t>
  </si>
  <si>
    <t xml:space="preserve">BATERIAS </t>
  </si>
  <si>
    <t xml:space="preserve">REPARACIONDE LLANTAS </t>
  </si>
  <si>
    <t>LALO</t>
  </si>
  <si>
    <t>PINTURA DE LA URVAN</t>
  </si>
  <si>
    <t>ENVIO DOCUMENTOS LA JOYA</t>
  </si>
  <si>
    <t>MONTAJE DE LLANTAS DANI</t>
  </si>
  <si>
    <t>INSUMOS JUNTA MINIS</t>
  </si>
  <si>
    <t>MONTAJE DE LLANTAS RICARDO LUNA</t>
  </si>
  <si>
    <t xml:space="preserve">RICARDO LUNA </t>
  </si>
  <si>
    <t>FEBRERO 2024</t>
  </si>
  <si>
    <t>F 56176 56188 57006 57005 57003 DEP EFECTIVO</t>
  </si>
  <si>
    <t>F 57004 57009 57007 57008 DEP EFECTIVO</t>
  </si>
  <si>
    <t>F 56998 VICTOR MANUEL TURRIZA BLANQUETO</t>
  </si>
  <si>
    <t>F 55653 TRANSPORTES CORPA</t>
  </si>
  <si>
    <t xml:space="preserve">SECURE 3DS </t>
  </si>
  <si>
    <t>F 56133 ALMACEN DE GRANOS DE LA PENINSULA</t>
  </si>
  <si>
    <t>F 56134 ALMANCEN DE GRANOS DE LA PENINSULA</t>
  </si>
  <si>
    <r>
      <t>DISPERSION NOMINA (OTROS PAGOS. ENRIQUE ALMEIDA)</t>
    </r>
    <r>
      <rPr>
        <sz val="10"/>
        <color rgb="FFFF0000"/>
        <rFont val="Calibri"/>
        <family val="2"/>
        <scheme val="minor"/>
      </rPr>
      <t>(COMPRA DE SILLAS PARA ROGER Y KIKE)</t>
    </r>
  </si>
  <si>
    <t>F 55769 MAGDALENO DZUL CAN</t>
  </si>
  <si>
    <t>F 56079 MIGUEL NGEL KUK CETINA</t>
  </si>
  <si>
    <t>F 57045 AGROCAÑA DEL TROPICO</t>
  </si>
  <si>
    <t>F 54446 54447 CORPORACION LA COMPLETA</t>
  </si>
  <si>
    <t>F 57051 SERVIND</t>
  </si>
  <si>
    <t>F 57023 56980 56981 56849 57035 56062 57015 57034 56176 56995 56996 56963 56992 57039 56994 50962 DEP EFECTIVO</t>
  </si>
  <si>
    <t>F 57126 SERVITRANSPORTES ERAGON</t>
  </si>
  <si>
    <r>
      <t>DISPERSION NOMINA (OTROS PAGOS EDUARDO MARTIN)</t>
    </r>
    <r>
      <rPr>
        <sz val="10"/>
        <color rgb="FFFF0000"/>
        <rFont val="Calibri"/>
        <family val="2"/>
        <scheme val="minor"/>
      </rPr>
      <t>(COMPRA DE LA BARBACOA</t>
    </r>
    <r>
      <rPr>
        <sz val="10"/>
        <rFont val="Calibri"/>
        <family val="2"/>
        <scheme val="minor"/>
      </rPr>
      <t>)</t>
    </r>
  </si>
  <si>
    <t>F 55914 NOEMI BEATRIZ MONTERO CUEVAS</t>
  </si>
  <si>
    <t>F 55842 JORGE ANTONIO CHAVEZ GOMEZ</t>
  </si>
  <si>
    <t>F 57114 CONSTRUCCIONES Y MATERIALES RAMIREZ</t>
  </si>
  <si>
    <t>F 56356 PROVEEDORA DEL PANADERO</t>
  </si>
  <si>
    <t>DISPERSION NOMINA (VIATICOS MIGUEL ORTIZ)</t>
  </si>
  <si>
    <t>F 57097 ESTRUCTURA COMERCIAL INTEGRAL</t>
  </si>
  <si>
    <t xml:space="preserve">F 56917 56915 56909 56904 56902 56895 56259 57064 55916 57056 57055 57057 57053 57054 56925 56923 57016 57044 56990 56819 56818 56910 56911 56365 56830 56820 56690 DEP EFECTIVO </t>
  </si>
  <si>
    <t>CARGO INTERESES CREDITO</t>
  </si>
  <si>
    <t>F 56093 FLOR MARIA PECH BACELIS</t>
  </si>
  <si>
    <t>F 55832 ULISES SINUHE MEDINA SUAREZ</t>
  </si>
  <si>
    <t>F 56189 JOSE ABRAHAM MAY LOPEZ</t>
  </si>
  <si>
    <t>F 57122 SCAFFIT MOISES FAISAL MONTALVO</t>
  </si>
  <si>
    <t>F 56052 56023 RUBEN ALBERTO CARDEÑA VILLANUEVA</t>
  </si>
  <si>
    <t xml:space="preserve">F 55735 55736 55737 ELIAS MAY MAY </t>
  </si>
  <si>
    <t>F 56082 56090 56091 56159 56229 56230 56300 56495 56496 SERGIO BALDERAS OSORIO</t>
  </si>
  <si>
    <t xml:space="preserve">F 13098 PROYECTOS INMOBILIARIOS DE LA PENINSULA </t>
  </si>
  <si>
    <t>F 57213 SERVITRANSPORTES DEL SURESTE</t>
  </si>
  <si>
    <t>F 57151 CARLOS GUSTAVO MANZANILLA VALLEJO</t>
  </si>
  <si>
    <t>F 56988 ESTACION RUTA MAYA II</t>
  </si>
  <si>
    <t>F 56989 ESTACION RUTA MAYA II</t>
  </si>
  <si>
    <t>F 56306 COMBUSTIBLES DE TULUM Y DEL CARIBE</t>
  </si>
  <si>
    <t>F 56305 COSMBUSTIBLES DE TULUM Y DEL CARIBE</t>
  </si>
  <si>
    <t>F 56703 56704 SUPER SERVICIO SAN MIGUEL</t>
  </si>
  <si>
    <t>F 57110 57111 MAYABTUN COSNTRUCCIONES</t>
  </si>
  <si>
    <t xml:space="preserve">DONALDSON </t>
  </si>
  <si>
    <t>F 56122 MIGUEL ANGEL KUK CETINA</t>
  </si>
  <si>
    <t>F 56065 JESUS MANUEL MOO ONGAY</t>
  </si>
  <si>
    <t>F 55924 PROVEEDORA DEL PANADERO</t>
  </si>
  <si>
    <t>F 57123 VICTOR MANUEL RIVERO AVILA</t>
  </si>
  <si>
    <t>FAC 56025,FAC 56026,FAC 56028,FAC 56029,FAC 56431 ARMANDO AGUIRRE BARRADAS</t>
  </si>
  <si>
    <r>
      <t xml:space="preserve">F 7088 UROSTIGUE Y ASOCIADOS SCP </t>
    </r>
    <r>
      <rPr>
        <sz val="10"/>
        <color rgb="FFFF0000"/>
        <rFont val="Calibri"/>
        <family val="2"/>
        <scheme val="minor"/>
      </rPr>
      <t>(HONORARIOS POR SERVICIO DE ASESORIA LEGAL RAFA)</t>
    </r>
  </si>
  <si>
    <t>F 56165 RODRIGO SOLIS RODRIGUEZ</t>
  </si>
  <si>
    <t>F 56617 RODRIGO SOLIS RODRIGUEZ</t>
  </si>
  <si>
    <t xml:space="preserve">F 56452 57022 56418 OMEGA MASTER PARTS </t>
  </si>
  <si>
    <t>F 111005114825 SI VALE MEXICO</t>
  </si>
  <si>
    <t xml:space="preserve">F  57209 TUTTP MOTO </t>
  </si>
  <si>
    <t xml:space="preserve">F 57245 GRUPO CONVERTIDORA DE PAPEL </t>
  </si>
  <si>
    <t xml:space="preserve">F 56201 56203 ANGEL ALEXIS LARA MENA </t>
  </si>
  <si>
    <t xml:space="preserve">BMW FINANCIAL SERVICES </t>
  </si>
  <si>
    <t>F 56190 56224 PRODUCTOS DE CONCRETO PENINSULARES</t>
  </si>
  <si>
    <t xml:space="preserve">F 56233 CONCRETERA DEL SURESTE </t>
  </si>
  <si>
    <t xml:space="preserve">F 57416 SERVICI SAN JOSE KUCHE </t>
  </si>
  <si>
    <t>F 57417 SERVICI SAN JOSE KUCHE</t>
  </si>
  <si>
    <t>FAC 56568,FAC 56569,FAC 56575 ANGELICA MARTINEZ BRAMBILA</t>
  </si>
  <si>
    <t>F 57081 FERRETERIA EL PORTEÑO</t>
  </si>
  <si>
    <t>F 57254 INGENIERIA ELECTRICA PENINSULAR</t>
  </si>
  <si>
    <t>F 57258 SELENE SALLY SALAZAR AMADOR</t>
  </si>
  <si>
    <t>F 57263 57264 OXICA</t>
  </si>
  <si>
    <t>F 56182 NIGER IRAN COUOH CANCHE</t>
  </si>
  <si>
    <t>DISPERSION NOMINA (PRESTAMO ENRIQE ALMEIDA )</t>
  </si>
  <si>
    <t>F 56060 PROVEEDORA DEL PANADERO</t>
  </si>
  <si>
    <t>F 56022 MANUEL ARTURO PENICHE HERNANDEZ</t>
  </si>
  <si>
    <t>F 56194 LUZ MARI SAURI SANSORES</t>
  </si>
  <si>
    <t>F 57108 55782 55783 55784 56417 56443 56204 56453 56422 DEP EFECTIVO</t>
  </si>
  <si>
    <t>F 57262 CARLOS GUSTAVO MANZANILLA VALLEJO</t>
  </si>
  <si>
    <t>F 57279 C&amp;M MUNDO INDUSTRIAL</t>
  </si>
  <si>
    <t>F 57067 57121 PROMOTORA DE GASOLINERIAS</t>
  </si>
  <si>
    <t>F 56005 TALLERES ALIBAL DEL SURESTE</t>
  </si>
  <si>
    <t>F 56815 56874 57101 55942 57163 57103 57080 56141 57284 57249 56176 56006 DEP EFECTIVO</t>
  </si>
  <si>
    <t>F 56121 MIGUEL ANGEL KUK CETINA</t>
  </si>
  <si>
    <t>F 56136 MIGUEL ANGEL KUK CETINA</t>
  </si>
  <si>
    <t>F 57280 CARLOS GUSTAVO MANZANILLA VALLEJO</t>
  </si>
  <si>
    <t>F 56282 CANTERAS CREATIVAS</t>
  </si>
  <si>
    <t>F 57115 JOSE ISAIAS QUIJANO MAY</t>
  </si>
  <si>
    <t>F 57119 GRUPO CONSTRUCTOR GRIOS</t>
  </si>
  <si>
    <t xml:space="preserve">F 56047 DISTRIBUIDORA GARABANA DE COMBUSTIBLES Y LUBRICANTES </t>
  </si>
  <si>
    <t>DONSLADSON SA DE CV</t>
  </si>
  <si>
    <t xml:space="preserve">F 56597 PETROQUIMICA DE LA PENINSULA </t>
  </si>
  <si>
    <r>
      <t>DISPERSION NOMINA (OTROS PAGOS JOAQUIN ESTELLA)</t>
    </r>
    <r>
      <rPr>
        <sz val="10"/>
        <color rgb="FFFF0000"/>
        <rFont val="Calibri"/>
        <family val="2"/>
        <scheme val="minor"/>
      </rPr>
      <t>(PAGO DE LAVADORES X ANIVERSARIO DE ESTACION ESTOL)</t>
    </r>
  </si>
  <si>
    <t>F 56598 PETROQUIMICA DE LA PENINSULA</t>
  </si>
  <si>
    <t xml:space="preserve">F 56600 CR PETROQUIMICA DE YUCATAN </t>
  </si>
  <si>
    <t>F 56599 CR PETROQUIMICA DE YUCATAN</t>
  </si>
  <si>
    <t>F 57300 ENRIQUE SNCHEZ Y MORANTE</t>
  </si>
  <si>
    <t>F 56181 EISER JESUS BAEZA ARGAEZ</t>
  </si>
  <si>
    <t>IMPUESTOS FEDERALES ENE ISR E IVA 24</t>
  </si>
  <si>
    <t>F 56420 FRANCISCO CHAGAL CRUZ</t>
  </si>
  <si>
    <t>IMPUESTOS FEDERALES ENE ISR 24</t>
  </si>
  <si>
    <t>F 56421 FRANCISCO CHAGAL CRUZ</t>
  </si>
  <si>
    <t>IMPUESTOS FEDERALES ENE IVA RET 24</t>
  </si>
  <si>
    <t>F 56833 FREDDY CHAGAL GONZALEZ</t>
  </si>
  <si>
    <r>
      <t>DISPERSION NOMINA (ANTICIPO DE VIATICOS DAVID QUINTAL)</t>
    </r>
    <r>
      <rPr>
        <sz val="10"/>
        <color rgb="FFFF0000"/>
        <rFont val="Calibri"/>
        <family val="2"/>
        <scheme val="minor"/>
      </rPr>
      <t>(AUTORIZADO POR MODIFICACION DE RUTAS)</t>
    </r>
  </si>
  <si>
    <t>F 57323 WITON</t>
  </si>
  <si>
    <t>F 57283 57242 57243 56118 55608 55666 54047 55877 DEP EFECTIVO</t>
  </si>
  <si>
    <t xml:space="preserve">DISPERSION NOMINA (PRESTAMOS ARMANDO GOMEZ) </t>
  </si>
  <si>
    <t>F 56246 CAMIONES Y AUTOBUSES PENINSULAR</t>
  </si>
  <si>
    <t>F 55994 55997 CAMIONES Y AUTOBUSES PENINSULAR</t>
  </si>
  <si>
    <t>F 111 COMERCIALIZADORA DE COMBUSTIBLES DIRAC</t>
  </si>
  <si>
    <t xml:space="preserve">F 56490 ANGEL FERNANDO PALAMA CASTILLO </t>
  </si>
  <si>
    <t>F 57112 JOSUE EFREN CIME CHAN</t>
  </si>
  <si>
    <t>F 56520 INGENIERIA DEL MAYAB</t>
  </si>
  <si>
    <t>F 55983 56042 JOSE MANUEL CORTAZAR LARA</t>
  </si>
  <si>
    <t>F 12933 12932 PROYECTOS INMOBILIARIOS DE LA PENINUSLA</t>
  </si>
  <si>
    <t>F 56751 HERRERA DIAZ TANIA YOLANDA</t>
  </si>
  <si>
    <t>F 56157 56504 FROZAR</t>
  </si>
  <si>
    <t>F 56834 ANGELICA MARTINEZ BRAMBILA</t>
  </si>
  <si>
    <t>COMISION MEMBRESIA E-PYM</t>
  </si>
  <si>
    <t>F 56828 ANGELICA MARTINEZ BRAMBILA</t>
  </si>
  <si>
    <t>F 57257 CESAR ANTONIO CASTELLANOS CASTELLANOS</t>
  </si>
  <si>
    <t>F 5268 5304 5305 ATA INTERNATIONAL</t>
  </si>
  <si>
    <t>F 57256 CESAR ANTONIO CASTELLANOS CASTELLANOS</t>
  </si>
  <si>
    <t>F 54496 54497 MATERIALES Y PREFABRICADOS DE ORIENTE</t>
  </si>
  <si>
    <t>F 56862 FERVORSA</t>
  </si>
  <si>
    <t>F 56142 PROVEEDORA DEL PANADERO</t>
  </si>
  <si>
    <t>F 57362 57363 REFASO REFACCIONES Y ACCESORIOS SOSA</t>
  </si>
  <si>
    <t>F 57366 MARCO ANTONIO COUTIÑO MELGAR</t>
  </si>
  <si>
    <t>F 56359 CORPORATIVO GL CD INDUSTRIAL</t>
  </si>
  <si>
    <t>F 58030 CARPIS</t>
  </si>
  <si>
    <t>F 57308 56447 56448 56823 56825 57084 57083 57085 57086 57010 57115 57087 56706 57298 57299 56307 56195 57360 56267 57310 DEP EFECTIVO</t>
  </si>
  <si>
    <t>F 55141 55607 56985 57116 57389 TRANSPORTE ENERGETICOS DIRAC</t>
  </si>
  <si>
    <t>F 56683 ESTACION DE SERVICIO PACABTUN</t>
  </si>
  <si>
    <t>F 56681 ESTACION DE SERVICIO PERIFERICO SUR</t>
  </si>
  <si>
    <t>F 57312 JOSE LUIS CICERO CASTRO</t>
  </si>
  <si>
    <t>F 57373 JOSE LUIS CICERO CASTRO</t>
  </si>
  <si>
    <t>F 56949 TRANSPORTES ENERGETICOS BAU</t>
  </si>
  <si>
    <t>F 57401 DISTRIBUIDORA FERRETERA OSITO</t>
  </si>
  <si>
    <t>F 56154 MIGUEL ANGEL KUK CETINA</t>
  </si>
  <si>
    <t>F 56223 MIGUEL ANGEL KUK CETINA</t>
  </si>
  <si>
    <t>F 56471 MIGUEL ANGEL KUK CETINA</t>
  </si>
  <si>
    <t xml:space="preserve">F 55985 ENVASES UNIVERSALES DE MEXICO </t>
  </si>
  <si>
    <t>F 56073 FRANCISCO CHAGAL CRUZ</t>
  </si>
  <si>
    <t xml:space="preserve">F 55698 PENINSULA MAQUINARIA Y EQUIPO PESADO </t>
  </si>
  <si>
    <t>F 56437 DESARROLLOS INMOBILIARIOS BARCAM</t>
  </si>
  <si>
    <t>F 57399 RODRIGO PAYAN FRIAS</t>
  </si>
  <si>
    <t>F 57002 JOSE LUIS ESPADAS GONZALEZ</t>
  </si>
  <si>
    <t xml:space="preserve">F 56522 56564 56565 56636 MAQUINARIA Y SERVICIOS PROFESIONALES </t>
  </si>
  <si>
    <t>F 57444 GRUPO BEMUS</t>
  </si>
  <si>
    <t>F 56375 56377 MULTISERVICIOS PETROLIFEROS DE QUINTANA ROO</t>
  </si>
  <si>
    <t>F 56303 SERVICIO DOGRE</t>
  </si>
  <si>
    <t>F 56304 SERVICIO DOGRE</t>
  </si>
  <si>
    <t>F 56372 56374 COMBUSTIBLES PUERTO MORELOS</t>
  </si>
  <si>
    <t>F 56361 56363 CARBURANTES DE YUCATAN</t>
  </si>
  <si>
    <t>F 36373 36376 CARBURANTES DE YUCATAN</t>
  </si>
  <si>
    <t>F 56367 56368 CARBURANTES DE YUCATAN</t>
  </si>
  <si>
    <t>F 56369 56371 CARBURANTES DE YUCATAN</t>
  </si>
  <si>
    <t>F 56831 GREGORIO CAAMAL VAZQUEZ</t>
  </si>
  <si>
    <t>F 56484 MIGUEL ANGEL KUK CETINA</t>
  </si>
  <si>
    <t>F 56370 CARBURANTES DE YUCATAN</t>
  </si>
  <si>
    <t>F 56364 56365 CARBURANTES DE YUCATAN</t>
  </si>
  <si>
    <t>F 56366 CARBURANTES DE YUCATAN</t>
  </si>
  <si>
    <t>F 56793 DISTRIBUMEZ</t>
  </si>
  <si>
    <t>F 56912 MANUEL ARTURO PENICHE HERNANDEZ</t>
  </si>
  <si>
    <t>F 55494 AROLDO RENE DOMENZAIN PECH</t>
  </si>
  <si>
    <t>F 57458 57459 VICTOR MANUEL ZAPATA MUÑOZ</t>
  </si>
  <si>
    <t>F 57460 ELEMENTOS Y ESTRUCTURAS METALICAS</t>
  </si>
  <si>
    <t>F 56978 VICENTE MARTIN CHAN CUA</t>
  </si>
  <si>
    <t>F 56183 EISER JESUS BAEZA ARGAEZ</t>
  </si>
  <si>
    <t>F 56460 56466 56328 PRODUCTOS DE CONCRETO PENINSULARES</t>
  </si>
  <si>
    <t>F 56529 CONCRETERA DEL SURESTE</t>
  </si>
  <si>
    <t>F 57451 CENTRO INTERMODAL DE MANIOBRAS</t>
  </si>
  <si>
    <t>F 56251 56252 EXPRESO PENINSULAR</t>
  </si>
  <si>
    <t>F 57483 DISTRIBUIDOR DE MAQUINARIA DEL SUR</t>
  </si>
  <si>
    <t>F 57541 SERVITRANSPORTES DEL SURESTE</t>
  </si>
  <si>
    <t>F 57540 SERVITRANSPORTES DEL SURESTE</t>
  </si>
  <si>
    <t>F 57539 SERVITRANSPORTES ERAGON</t>
  </si>
  <si>
    <t>F 56555 CORPORATIVO GL CD INDUSTRIAL</t>
  </si>
  <si>
    <t>F 56567 PERFORACIONES PENINSULARES ESPECIALIZADAS</t>
  </si>
  <si>
    <t xml:space="preserve">F 56403 ANGEL ALEXIS LARA MENA </t>
  </si>
  <si>
    <t>F 56239 PROVEEDORA DEL PANADERO</t>
  </si>
  <si>
    <t>F 56207 MERCADO DE ACEITES DE QUINTANA ROO</t>
  </si>
  <si>
    <t>F 55998 MARIA ANTONIA PEÑA RUIZ</t>
  </si>
  <si>
    <t>F 56527 PROMOTORA MEXICANA DE VEHICULOS</t>
  </si>
  <si>
    <t>F 56506 MIGUEL ANGEL KUK CETINA</t>
  </si>
  <si>
    <t>F 57496 OBEN ALBERTO CAAMAL CATZIN</t>
  </si>
  <si>
    <t>F 57497 OBED ALBERTO CAAMAL CATZIN</t>
  </si>
  <si>
    <t>F 57028 TANIA MELISSA PACHECO MARTINEZ</t>
  </si>
  <si>
    <t xml:space="preserve">F 56337 56469 RAUL ROBERTO PECH FIGUEROA </t>
  </si>
  <si>
    <t>F 56631 ARMANDO ANTONIO CONSTANTINO PINEDA</t>
  </si>
  <si>
    <t>F 57342 57413 57412 57411 57341 57385 57384 57383 57216 57218 57217 57219 56908 56779 56118 56462 56463 56487 57372 57326 56477 56627 57441 55888 57436 56184 56338 55943 55667 57394 56319 DEP EFECTIVO</t>
  </si>
  <si>
    <t>F 57409 JUAN CARLOS AVILES GARCIA</t>
  </si>
  <si>
    <t>F 57435 RAMON VEGA</t>
  </si>
  <si>
    <t>F 56355 MAYOREO CERAMICO DE LA PENINSULA</t>
  </si>
  <si>
    <t>F 57510 CARLOS GUSTAVO MANZANILLA VALLEJO</t>
  </si>
  <si>
    <t>F 57511 MRT IMPORTADORA DE MAQUINARIA</t>
  </si>
  <si>
    <t>F 57512 MRT IMPORTADORA DE MAQUINARIA</t>
  </si>
  <si>
    <t>F 56208 56211 MEZCLAS Y EMULSIONES PROFESIONALES</t>
  </si>
  <si>
    <t>F 56680 CAMIONES Y AUTOBUSES PENINSULAR</t>
  </si>
  <si>
    <t>F 57537 TECON CONCRETOS</t>
  </si>
  <si>
    <t>F 56098 561864 MAYA FLUIDS</t>
  </si>
  <si>
    <t>F 56450 WILMER DOMINGO AVILES PRECIAT</t>
  </si>
  <si>
    <t>F 56870 56931 57031 ANGELICA MARTINEZ BRAMBILA</t>
  </si>
  <si>
    <t>F 51633 PLAFONES Y ACABADOS DEL SURESTE</t>
  </si>
  <si>
    <t>F 57545 CONSAGEL</t>
  </si>
  <si>
    <t>F 57546 MANUEL IRAM GARCIA PEÑA</t>
  </si>
  <si>
    <t>F 56309 GASOLINERA ROMA</t>
  </si>
  <si>
    <t>F 56907 AUTOSERVICIO YUCATAN</t>
  </si>
  <si>
    <t>F 56391 PETROMERIDA</t>
  </si>
  <si>
    <t>F 56279 56291 56458 56459 ROMZA PAVIMENTACIONES</t>
  </si>
  <si>
    <t>F 56863 56864 FERVORSA</t>
  </si>
  <si>
    <t>F 56517 56722 56729 SERGIO BALDERAS OSORIO</t>
  </si>
  <si>
    <t>F 57544 EMILIO JOSE SANSORES PONCE</t>
  </si>
  <si>
    <t>F 55524 55547 55616 55732 56034 MINIS 2000</t>
  </si>
  <si>
    <t>F 57032 ANGELICA MARTINEZ BRAMBILA</t>
  </si>
  <si>
    <t>F 57113 ANGELICA MARTINEZ BRAMBILA</t>
  </si>
  <si>
    <t>F 57433 57434 56174 56179 57450 56549 57398 57397 57396 57443 57410 57406 57502 57440 57493 57488 57487 57491 57489 56929 56463 56798 57484 56779 57344 57348 57325 57347 57317 57324 57320 57321 57322 57318 57345 57349 57509 57495 57494 DEP EFECTIVO</t>
  </si>
  <si>
    <t>F 57291 OPERADORA POLLO BRUJO</t>
  </si>
  <si>
    <t>F 56479  TOMASA CORREA SANTANA</t>
  </si>
  <si>
    <t>F 57569 EMILIO GOMEZ</t>
  </si>
  <si>
    <t>F 56405 JOSE ESQUIVEL RANGEL</t>
  </si>
  <si>
    <t>F 56549 HENRY NATALIO RIVERO CASTILLO</t>
  </si>
  <si>
    <t>F 57038 COMERCIALIZADORA GELOP</t>
  </si>
  <si>
    <t>F 56400 ALEX FRANCISCO GIL YAH</t>
  </si>
  <si>
    <t>F 56609 56610 56611 56612 56656 LORENA BEATRIZ DORANTES RODRIGUEZ</t>
  </si>
  <si>
    <t xml:space="preserve">F 57454 ILIANA ECHAZARRETA VALENCIA </t>
  </si>
  <si>
    <t xml:space="preserve">F 56408 56442 JESUS MANUEL MOO ONGAY </t>
  </si>
  <si>
    <t>F 56667 RAMON FALLA GOMEZ</t>
  </si>
  <si>
    <t>F 56607 MIGUEL ANGEL KUK CETINA</t>
  </si>
  <si>
    <t xml:space="preserve">F 56570 56571 ANGEL ALEXIS LARA MENA </t>
  </si>
  <si>
    <t>F 56635 ARTURO PEREZ GONZALEZ</t>
  </si>
  <si>
    <t xml:space="preserve">F 56534 MARIA GRACIELITA COUOH COUOH </t>
  </si>
  <si>
    <t>F 56188 ROLANDO WALDEMAR HERRERA GONGORA</t>
  </si>
  <si>
    <t xml:space="preserve">F 56997 JOSE ABRAHAM MAGAÑA PINZON </t>
  </si>
  <si>
    <t>F 57094 NIGER IRAN COUOH CANCHE</t>
  </si>
  <si>
    <t>F 56247 GENERADORES DUTTON POWER</t>
  </si>
  <si>
    <t>F 56248 GENERADORES DUTTON POWER</t>
  </si>
  <si>
    <t>F 56325 TRANSPORTES ESPECIALIZADOS BAU</t>
  </si>
  <si>
    <t>F 56584 56585 MULTISERVICIO PENINSULAR</t>
  </si>
  <si>
    <t xml:space="preserve">F 56700 56701 MULTISERVICIOS PLAYA DEL CARMEN </t>
  </si>
  <si>
    <t>F 56588 56589 CARBURANTES DEL SURESTE</t>
  </si>
  <si>
    <t>F 56698 56699 CARBURANTES DEL CARIBE</t>
  </si>
  <si>
    <t>F 56586 56587 ESTACION DE SERVICIOS MERICAM</t>
  </si>
  <si>
    <t xml:space="preserve">F 56678 CARBURANTES DE YUCATAN </t>
  </si>
  <si>
    <t>F 57633 CARLOS GUSTAVO MANZANILLA VALLEJO</t>
  </si>
  <si>
    <t xml:space="preserve">F 56712 56713 CARBURANTES DE YUCATAN </t>
  </si>
  <si>
    <t xml:space="preserve">F 56684 56685 CARBURANTES DE YUCATAN </t>
  </si>
  <si>
    <t>F 57636 LISBET CANCHE</t>
  </si>
  <si>
    <t>F 57631 REFASO REFACCIONES Y ACCESORIOS SOSA</t>
  </si>
  <si>
    <t>F 57098 JOSE LUIS ESPADAS GONZALEZ</t>
  </si>
  <si>
    <t xml:space="preserve">F 56571 ANGEL ALEXIS LARA MENA </t>
  </si>
  <si>
    <t>F 57784 GRUPO FACIMOTORS DE MEXICO</t>
  </si>
  <si>
    <t>F 57327 57307 57467 ALEXIS ABRAHAM PUGA PERAZA</t>
  </si>
  <si>
    <t>F 56066 FRANCISCO CHAGAL CRUZ</t>
  </si>
  <si>
    <t>F 56666 EISER JESUS BAEZA ARGAEZ</t>
  </si>
  <si>
    <t>F 56663 VICTOR MARIO FABELA AGUILERA</t>
  </si>
  <si>
    <t xml:space="preserve">F 56316 JOSE MANUEL MUKUL CASTILLO </t>
  </si>
  <si>
    <t>F 57253 57252 57481 55826 55825 55829 55830 56343 57566 56338 57311 56554 57600 57612 57671 57673 NDC12 57603 57608 57582 56714 DEP EFECTIVO</t>
  </si>
  <si>
    <t>F 56431 ARMANDO AGUIRRE BARRADAS</t>
  </si>
  <si>
    <t>F 56741 56743 56744 56789 56951 MAQUINARIA Y SERVICIOS PROFESIONALES</t>
  </si>
  <si>
    <t>F 56788 WOODGENIX</t>
  </si>
  <si>
    <t>F 56801 56803 56723 56581 56578 56582 5648 PRODUCTOS DE CONCRETO PENINSULARES</t>
  </si>
  <si>
    <t xml:space="preserve">F 56738 56739 CONCRETERA DEL SURESTE </t>
  </si>
  <si>
    <t>F 57461 CRISTINA DEL ROSARIO MOO HUCHIN</t>
  </si>
  <si>
    <t>F 57824 SCHAFFIT FAISAL MONTALVO</t>
  </si>
  <si>
    <t>F 57058 TIENDAS DE AUTOSERVICIO DE LA PENINSULA</t>
  </si>
  <si>
    <t xml:space="preserve">F 57059 TIENDAS DE AUTOSERVICIO FERRETEROS DE LA PENINSULA </t>
  </si>
  <si>
    <t>F 56137 56138 56149 MONICA GUADALUPE UICAB VIZCARRA</t>
  </si>
  <si>
    <t>F 57275 ANGELICA MARTINEZ BRAMBILA</t>
  </si>
  <si>
    <t>F 56455 COCOPESA DEL CARIBE</t>
  </si>
  <si>
    <t>F 56573 TALLERES ALIBAL DEL SURESTE</t>
  </si>
  <si>
    <t>F 57659 MAYABTUN CONSTRUCCIONES</t>
  </si>
  <si>
    <t xml:space="preserve">F 57785 RICARDO ANDRES MENDEZ CARRILLO </t>
  </si>
  <si>
    <t>F 57847 EMPAQUES MAYAN</t>
  </si>
  <si>
    <t xml:space="preserve">F 57261 NIGER IRAN COUOH CANCHE </t>
  </si>
  <si>
    <t>F 55710 IES CONCRETOS</t>
  </si>
  <si>
    <t>F 56745 ANA MARIA BRICEÑO PAT</t>
  </si>
  <si>
    <t>F 56736 MIGUEL ANGEL KUK CETINA</t>
  </si>
  <si>
    <t xml:space="preserve">F 56402 56404 56472 </t>
  </si>
  <si>
    <t xml:space="preserve">F 56323 JOSE MANUEL CORTAZAR LARA </t>
  </si>
  <si>
    <t>F 56041 563234 RAMON EUDALDO CORTAZAR LARA</t>
  </si>
  <si>
    <t xml:space="preserve">PROVEEDORA DEL PANADERO </t>
  </si>
  <si>
    <t>F 57026 JOSE LUIS RIOS VENTURA</t>
  </si>
  <si>
    <t>F 55972 MARIO JAVIER ACOSTA ROCHA</t>
  </si>
  <si>
    <t>F 55958 MARIO JAVIER ACOSTA ROCHA</t>
  </si>
  <si>
    <t>F 57834 VICTOR MANUEL RIVERO AVILA</t>
  </si>
  <si>
    <t>F 54498 54499 MATERIALES Y PREFABRICADOS DE ORIENTE</t>
  </si>
  <si>
    <t>F 56353 REYES CONCEPCION KEB HEREDIA</t>
  </si>
  <si>
    <t xml:space="preserve">F 56352 REYES CONCEPCION KEB HEREDIA </t>
  </si>
  <si>
    <t>F 56677 GRUPO PENINSULAR MAZA</t>
  </si>
  <si>
    <t>F 56830 GUSTAVO LOPEZ ARCE SOROA</t>
  </si>
  <si>
    <t>F 57530 ROSA MARIA YAMA TUZ</t>
  </si>
  <si>
    <t>F 57455 57124 57657 ANDYMAQ</t>
  </si>
  <si>
    <t>F 57951 SERVICIO SAN JOSE KUCHE</t>
  </si>
  <si>
    <t>F 57953 SERVICIO SAN JOSE KUCHE</t>
  </si>
  <si>
    <t>F 57937 C&amp;M MUNDO INDUSTRIAL</t>
  </si>
  <si>
    <t>F 55648</t>
  </si>
  <si>
    <t>F 55646</t>
  </si>
  <si>
    <t>F 55642</t>
  </si>
  <si>
    <t>F 55649</t>
  </si>
  <si>
    <t>F 55645</t>
  </si>
  <si>
    <t>F 55644</t>
  </si>
  <si>
    <t>F 55647</t>
  </si>
  <si>
    <t>F 56480</t>
  </si>
  <si>
    <t>F 56708</t>
  </si>
  <si>
    <t>F 57025 SARA EUGENIA LEÑERO GARCIA</t>
  </si>
  <si>
    <t>F 56206 MONICA GUADALUPE DZUL UC</t>
  </si>
  <si>
    <t>F 57104</t>
  </si>
  <si>
    <t>F 56465 56524</t>
  </si>
  <si>
    <t>F 56811</t>
  </si>
  <si>
    <t>F 57915</t>
  </si>
  <si>
    <t xml:space="preserve">F 57676 SEYDI MARIA DE JESUS NOH MOO </t>
  </si>
  <si>
    <t>F 57966 CARPIS</t>
  </si>
  <si>
    <t>F 57965 CARPIS</t>
  </si>
  <si>
    <t>F 57309 RODRIGO SOLIS RODRIGUEZ</t>
  </si>
  <si>
    <t>F 57240 57395 TECHOS INDUSTRIALES</t>
  </si>
  <si>
    <t>F 56896 TECON CONCRETOS</t>
  </si>
  <si>
    <t xml:space="preserve">F 56665 56664 FERNANDO AVILA AYALA </t>
  </si>
  <si>
    <t>F 57165 57173 DISTRIBUIDOR DE REFACCIONES MOTORPAC</t>
  </si>
  <si>
    <t>F 56630 56924 56934 DISTRIBUIDORA GARABA DE COMBUSTIBLES Y LUBRICANTES</t>
  </si>
  <si>
    <t>F 56795</t>
  </si>
  <si>
    <t>F 51634</t>
  </si>
  <si>
    <t>F 57824</t>
  </si>
  <si>
    <t>F 57979</t>
  </si>
  <si>
    <t>AYORA GALERA</t>
  </si>
  <si>
    <t>F 56845</t>
  </si>
  <si>
    <t xml:space="preserve">F 56015 56668 </t>
  </si>
  <si>
    <t>TRIMMSA</t>
  </si>
  <si>
    <t>F 57099</t>
  </si>
  <si>
    <t>F 56906</t>
  </si>
  <si>
    <t>F 57558 57557</t>
  </si>
  <si>
    <t xml:space="preserve">F 56897 57231 57288 57561 57565 57777 </t>
  </si>
  <si>
    <t>F 56935 56937</t>
  </si>
  <si>
    <t>F 57986</t>
  </si>
  <si>
    <t>F 57065 57063</t>
  </si>
  <si>
    <t>F 56481</t>
  </si>
  <si>
    <t>F 56866</t>
  </si>
  <si>
    <t>F 56782 56860 56778 56796 56938</t>
  </si>
  <si>
    <t>F 57061</t>
  </si>
  <si>
    <t>F 56724</t>
  </si>
  <si>
    <t>F 56809 MEXICANA DE LUBRICANTES</t>
  </si>
  <si>
    <t>F 56973 46974</t>
  </si>
  <si>
    <t>F 56942</t>
  </si>
  <si>
    <t>SERVIND</t>
  </si>
  <si>
    <t>F 57100</t>
  </si>
  <si>
    <t>F 58020 58021</t>
  </si>
  <si>
    <t>F 56813 58614 56826</t>
  </si>
  <si>
    <t>F 57364 57403 57408 57974 57975</t>
  </si>
  <si>
    <t>F 56766</t>
  </si>
  <si>
    <t>F 57072</t>
  </si>
  <si>
    <t>F 56868</t>
  </si>
  <si>
    <t>F 56960</t>
  </si>
  <si>
    <t>F 57896 57897 57898</t>
  </si>
  <si>
    <t>F 56971 57685</t>
  </si>
  <si>
    <t>F 56401</t>
  </si>
  <si>
    <t xml:space="preserve">F 57670 57669 57666 57663 </t>
  </si>
  <si>
    <t>F 54500</t>
  </si>
  <si>
    <t>F 57480</t>
  </si>
  <si>
    <t>F 58072</t>
  </si>
  <si>
    <t>F 57517</t>
  </si>
  <si>
    <t>F 57171 57091</t>
  </si>
  <si>
    <t>F 57282</t>
  </si>
  <si>
    <t>F 55804</t>
  </si>
  <si>
    <t>F 57791</t>
  </si>
  <si>
    <t xml:space="preserve">CANTO PENICHE </t>
  </si>
  <si>
    <t>F 57933</t>
  </si>
  <si>
    <t>F 56982</t>
  </si>
  <si>
    <t>F 57894</t>
  </si>
  <si>
    <t>F 57555 57556</t>
  </si>
  <si>
    <t>F 56918</t>
  </si>
  <si>
    <t>F.16840 - NICOLAS ANTONIO POOL POOT</t>
  </si>
  <si>
    <t>F.16885 - GRUPO GASOLINERO ESTOL</t>
  </si>
  <si>
    <t>F.17087,17088 - GRUPO DE ESPECIALISTAS TERRACEROS</t>
  </si>
  <si>
    <t>F.16886 - GRUPO GASOLINERO ESTOL</t>
  </si>
  <si>
    <t>F.16788 - GRUPO PATA DE JAGUAR DE CALAKMUL</t>
  </si>
  <si>
    <t>F.17042 - AGROINSUMOS DEL VALLE NUEVO</t>
  </si>
  <si>
    <t>F.16789 - YECENIA LEDER BARAHONA</t>
  </si>
  <si>
    <t>F.16820 - ROGER ERIBERTO LOPEZ MAY</t>
  </si>
  <si>
    <t>TRANSFERENCIA DE UN CLIENTE QUE SE EQUIVOCO</t>
  </si>
  <si>
    <t>F.17093 - LUBRILLANTAS DE CAMPECHE</t>
  </si>
  <si>
    <t>F.16910,17017,16563,16515,16592,16591,16918,16730 - EFECTIVO</t>
  </si>
  <si>
    <t xml:space="preserve">F.16672,16673 - GUADALUPE FERNANDO URIBE SIERRA </t>
  </si>
  <si>
    <t xml:space="preserve">F.16793 - MIGUEL ANGEL CHABLE KANTUN </t>
  </si>
  <si>
    <t xml:space="preserve">F.16477 - PETER KLASSEN HAMM </t>
  </si>
  <si>
    <t xml:space="preserve">F.16685 - PRODUCTORES DE LOS CHENES </t>
  </si>
  <si>
    <t xml:space="preserve">F.16753 - ABRAM BUECKERT NEUDORF </t>
  </si>
  <si>
    <t>ABONO CRÉDITO</t>
  </si>
  <si>
    <t>F.16798 - ADDA MARIA DZIB DZUL</t>
  </si>
  <si>
    <t>F.16841 - CERVANTES PRIETO CESAR FERNANDO</t>
  </si>
  <si>
    <t>F.16812 - MAY CANCHE NILVIA</t>
  </si>
  <si>
    <t>F.17089,17090 - NAVIERA DOLCA</t>
  </si>
  <si>
    <t>F.16791 - EFRAIN JESUS ROSADO RAMIREZ</t>
  </si>
  <si>
    <t>F.17058,17077 - EFECTIVO</t>
  </si>
  <si>
    <t>F.17086 - PERFECTO CAMARA CASTILLO</t>
  </si>
  <si>
    <t>F.17085 - PERFECTO CAMARA CASTILLO</t>
  </si>
  <si>
    <t>F.16690 - LIMBER CESAR CHAN CRUZ</t>
  </si>
  <si>
    <t>F.17083 - NAVIERA CAMPECHE MARVEL</t>
  </si>
  <si>
    <t>F.17084 - LUBRILLANTAS DE CAMPECHE</t>
  </si>
  <si>
    <t>F.17061 - BEATRIZ ADRIANA PEREZ FUENTES</t>
  </si>
  <si>
    <t>F.17070 - LUBRILLANTAS DE CAMPECHE</t>
  </si>
  <si>
    <t xml:space="preserve">F.16806 - EL VALLE DEL TEMPORAL </t>
  </si>
  <si>
    <t>F.16565 -  AHMED JOSE BURAD MENDEZ</t>
  </si>
  <si>
    <t>F.17044,17045 - EFECTIVO</t>
  </si>
  <si>
    <t>F.56690 - MAXIMO SILVA BOJORQUEZ</t>
  </si>
  <si>
    <t>F.16797 - ADDA MARIA DZIB DZUL</t>
  </si>
  <si>
    <t>F.17059 - ESPECIALISTAS EN MEZCLAS ASFALTICAS Y CAMINOS</t>
  </si>
  <si>
    <t>F.16632,16633,16642,16657,16699,16703,16704,16705,16710,16711,16712,16713,16714,16717,167198,16719,16720,16721,16722,16734,16755,16756,16774,16799,16800,16801,16802,16803,56438,56432,56583 - E.S.G.E.S. ADMINISTRACION DE ESTACIONES DEL SURETES, LUBRICANTES COSTA MAYA</t>
  </si>
  <si>
    <t>F.17020 - GRUPO DE ESPECIALISTAS TERRACEROS</t>
  </si>
  <si>
    <t xml:space="preserve">F.17062 - CRISTIAN VARGAS DIZB </t>
  </si>
  <si>
    <t xml:space="preserve">F.16589 - MARIA DEL CARMEN MAY CHI </t>
  </si>
  <si>
    <t>F.17074 - SILSA INGENIERIA AVANZADA</t>
  </si>
  <si>
    <t>F.16563,16515,16910,16557,16694,16621,16814,16515,17015 - EFECTIVO</t>
  </si>
  <si>
    <t>F.17052 - FRANCISCO ELIAS ROMELLON HERRERA</t>
  </si>
  <si>
    <t xml:space="preserve">F.16762 - EL VALLE DEL TEMPORAL </t>
  </si>
  <si>
    <t xml:space="preserve">F.16684 - PRODUCTORES DE LOS CHENES </t>
  </si>
  <si>
    <t xml:space="preserve">F.16748 - OMAR JESUS VIDAL HUERTA </t>
  </si>
  <si>
    <t xml:space="preserve">F.17011 - CARLA PECH NEGRETE </t>
  </si>
  <si>
    <t>F.16982 - MANUEL CENTENO GONZALEZ</t>
  </si>
  <si>
    <t>F.16574 - DANIEL HUMBERTO GARCIA</t>
  </si>
  <si>
    <t>F.17018,16999 - EFECTIVO</t>
  </si>
  <si>
    <t>F.16737 - PEREZ ROMERO MARGARITA DE LA LUZ</t>
  </si>
  <si>
    <t>F.16795 - ADDA MARIA DZIB DZUL</t>
  </si>
  <si>
    <t>F.17013 - WILBER GODOY GARCIA</t>
  </si>
  <si>
    <t>F.16874,16589,17019 - EFECTIVO</t>
  </si>
  <si>
    <t xml:space="preserve">F.16566 - AHMED JOSE BURAD MENDEZ </t>
  </si>
  <si>
    <t>F.17012 - EDWIN ALBERTO GODOY GARCIA</t>
  </si>
  <si>
    <t>F.17014 - LETICIA GUADALUPE VARGAS CAN</t>
  </si>
  <si>
    <t>F.16796 - ADDA MARIA DZIB DZUL</t>
  </si>
  <si>
    <t>F.16752,16751 - AGROSERVICIO LA TRINIDAD</t>
  </si>
  <si>
    <t>F.16611,16612,16613,16614,16626,16636,16637,16646,16647,16652,16653,16658,16659,16662,16700,16706,16708,16709,16735,16739,16740,16754,16758,16773,56115,56435,56439,56440 - E.S.G.E.S.</t>
  </si>
  <si>
    <t>F.56117,16716,16627 - ADMIISTRACION DE ESTACIONES DEL SURESTE</t>
  </si>
  <si>
    <t>F.56360,56705 - SERVICIOS PERIFERICOS SELNAV</t>
  </si>
  <si>
    <t>F.16998 - LUBRILLANTAS DE CAMPECHE</t>
  </si>
  <si>
    <t xml:space="preserve">F.16567 - AHMED JOSE BURAD MENDEZ </t>
  </si>
  <si>
    <t xml:space="preserve">F.16682,16683 - LAS PALMAS DE HOPELCHEN </t>
  </si>
  <si>
    <t xml:space="preserve">F.16433 - CESAR FERNANDO CERVANTES PRIETO </t>
  </si>
  <si>
    <t>F.16996 - NAVIERA  ALEJANDRE</t>
  </si>
  <si>
    <t>F.16992,16993 - NAVIERA ALEJANDRE</t>
  </si>
  <si>
    <t xml:space="preserve">F.16961 - JOSE DEL CARMEN SARRICOLEA ORTEGON </t>
  </si>
  <si>
    <t>F.16563,16515,16576,16554,16594,16910,16519,16557 - EFECTIVO</t>
  </si>
  <si>
    <t>F.16991 - JOSE JUAN BECERRA HERNANDEZ</t>
  </si>
  <si>
    <t>F.16906,16927 - ARMANDO SILVESTRE LEMUS FERNANDEZ</t>
  </si>
  <si>
    <t>F.16697 - GRUPO PATA DE JAGUAR DE CALAKMUL</t>
  </si>
  <si>
    <t xml:space="preserve">F.16747 - EL VALLE DEL TEMPORAL </t>
  </si>
  <si>
    <t xml:space="preserve">F.16959 - GRACIELA CANUL CHAN </t>
  </si>
  <si>
    <t xml:space="preserve">F.16958 - NOVER DE LEON CASTILLO </t>
  </si>
  <si>
    <t xml:space="preserve">F.16912 -CARLOS OLVERA ALEGRIA </t>
  </si>
  <si>
    <t xml:space="preserve">F.16478 - AGROSERVICIOS LA TRINIDAD </t>
  </si>
  <si>
    <t>F.16987,16988 - NAVIERA ALEJANDRE</t>
  </si>
  <si>
    <t>F.17037 - FRANCSICO ELIAS ROMELLON HERRERA</t>
  </si>
  <si>
    <t>F.16858 - GRUPO CICPSA</t>
  </si>
  <si>
    <t>F.16962 - GRUPO CICPSA</t>
  </si>
  <si>
    <t>F.16939,16973 - MANUEL CENTENO GONZALEZ</t>
  </si>
  <si>
    <t>F.16593 - EFRAIN JESUS ROSADO RAMIREZ</t>
  </si>
  <si>
    <t>F.16916 - DISTRIBUIDORA DE LOS CHENES</t>
  </si>
  <si>
    <t>F.16698 - GRUPO PATA DE JAGUAR DE CALAKMUL</t>
  </si>
  <si>
    <t>F.16591 - ZACARIAS CHAN ROSA ISELA</t>
  </si>
  <si>
    <t>F.16792,16794 - ANASTACIO SALAZAR HERNANDEZ</t>
  </si>
  <si>
    <t>DEVOLUCION DE DINERO A CLIENTE</t>
  </si>
  <si>
    <t>F.16676, 16671 - ARACELY SARAI PINTO VARGAS</t>
  </si>
  <si>
    <t>F.16603,16604,16607,16610,16617,16618,16619,16620,16630,16634,16635,16639,16640,16643,16648,16649,16650,16654,16656,16661,16663,16664,16665,16666,16707,16715 - E.S.G.E.S.</t>
  </si>
  <si>
    <t>F.16641 - ADMINISTRACION DE ESTACIONES DEL SURESTE</t>
  </si>
  <si>
    <t>GRUPO CAIMX SA DE CV</t>
  </si>
  <si>
    <t xml:space="preserve">F.16458 - AHMED JOSE BURAD MENDEZ </t>
  </si>
  <si>
    <t xml:space="preserve">F.16564 - CEYDI NAYELI CAAMAL </t>
  </si>
  <si>
    <t>F.16937 - LUBRILLANTAS DE CAMPECHE</t>
  </si>
  <si>
    <t>F.16931 - CONSTRUCTORA GORDILLO</t>
  </si>
  <si>
    <t>PROD Y SERV ZORSE S DE RL DE CV</t>
  </si>
  <si>
    <t xml:space="preserve">F.16838 - RAFAEL RAMIREZ ROSADO </t>
  </si>
  <si>
    <t>F.56171 - MAXIMO SILVA BOJORQUEZ</t>
  </si>
  <si>
    <t xml:space="preserve">F.16556 - JOSE DEL CARMEN SARRICOLEA ORTEGON </t>
  </si>
  <si>
    <t>F.17016 - PAULA ESTHER CAUICH CANCHE</t>
  </si>
  <si>
    <t>F.16521 - ARACELY SARAI PINTO VARGAS</t>
  </si>
  <si>
    <t>F.16920,16921,16922 - MULTISERVICIOS DE CALAKMUL</t>
  </si>
  <si>
    <t>F.16919 - MINERALES Y AGREGADOS DEL SURESTE</t>
  </si>
  <si>
    <t>F.16678 - AGROSERVICIOS LA TRINIDAD</t>
  </si>
  <si>
    <t>F.16888 - ROSAURA DEBOY ZALDIVAR</t>
  </si>
  <si>
    <t>F.16930 - CONJUNTOS RESIDENCIALES EL REFUGIO</t>
  </si>
  <si>
    <t>F.16019 - GRUPO INVERSIONISTA DEL SURESTE</t>
  </si>
  <si>
    <t>F.16674 - ADDA MARIA DZIB DZUL</t>
  </si>
  <si>
    <t>F.16675 - ADDA MARIA DZIB DZUL</t>
  </si>
  <si>
    <t>F.16505 - LILIANA MENDEZ ZUÑIGA</t>
  </si>
  <si>
    <t>EDGAR IGNACIO POOT MAYOR</t>
  </si>
  <si>
    <t>F.16397 - ADMINISTRACION DE ESTACIONES DEL SURESTES</t>
  </si>
  <si>
    <t>F.56116 - SERVICIO PERIFERICO SELNAV</t>
  </si>
  <si>
    <t>F.16380,16385,16408,16428,16429,16430,16431,16432,16451,16452,16528,16530,16540,16545,16546,16547,16601,16602,16605,16606,16609,16615,16616,16645,55906 - E.S.G.E.S.</t>
  </si>
  <si>
    <t>F.16851 - MANUEL CENTENO GONZALEZ</t>
  </si>
  <si>
    <t>F.16861 - CONSTRUCTORA GORDILLO</t>
  </si>
  <si>
    <t>F.16859 - GRUPO DE ESPECIALISTAS TERRACEROS</t>
  </si>
  <si>
    <t>ANA COMPANIA DE SEGUROS SA DE CV</t>
  </si>
  <si>
    <t>F.16846 - HIELO SAN BARTOLO</t>
  </si>
  <si>
    <t>F.16830,16845,16844 - EFECTIVO</t>
  </si>
  <si>
    <t>F.16816,16817 - COMISION NACIONAL FORESTAL</t>
  </si>
  <si>
    <t>F.16471 - ARACELY SARAI PINTO VARGAS</t>
  </si>
  <si>
    <t>PAGO AUTO TARJETA CRÉDITO</t>
  </si>
  <si>
    <t>F.16563,16576,16554,16520,16519,16539,16463,16771,16622,165187,16582 - EFECTIVO</t>
  </si>
  <si>
    <t>EDWIN OMAR CAUICH GOMEZ</t>
  </si>
  <si>
    <t>Del 01 al 29 febrero de 2024</t>
  </si>
  <si>
    <t>NC - 0655086</t>
  </si>
  <si>
    <t>NC - 0655085</t>
  </si>
  <si>
    <t>NC - 0655007</t>
  </si>
  <si>
    <t>NC - 0654911</t>
  </si>
  <si>
    <t>NC - 0654879</t>
  </si>
  <si>
    <t>NC - 0654786</t>
  </si>
  <si>
    <t>NC - 0654768</t>
  </si>
  <si>
    <t>NC - 0654767</t>
  </si>
  <si>
    <t>NC - 0654268</t>
  </si>
  <si>
    <t>NC - 0653770</t>
  </si>
  <si>
    <t>NC - 0653534</t>
  </si>
  <si>
    <t>NC - 0653535</t>
  </si>
  <si>
    <t>NC - 0653394</t>
  </si>
  <si>
    <t>NC - 0653357</t>
  </si>
  <si>
    <t>NC - 0653098</t>
  </si>
  <si>
    <t>NC - 0653099</t>
  </si>
  <si>
    <t>NC - 0653100</t>
  </si>
  <si>
    <t>NC - 0653102</t>
  </si>
  <si>
    <t>NC - 0653017</t>
  </si>
  <si>
    <t>NC - 0652876</t>
  </si>
  <si>
    <t>NC - 0652747</t>
  </si>
  <si>
    <t>NC - 0652709</t>
  </si>
  <si>
    <t>NC - 0652438</t>
  </si>
  <si>
    <t>NC - 0652106</t>
  </si>
  <si>
    <t>NC - 0651112</t>
  </si>
  <si>
    <t>Plataforma SPE Industria Enero 24 campeche IND-2024-19611</t>
  </si>
  <si>
    <t>Plataforma SPE Detalle Enero 24 Campeche</t>
  </si>
  <si>
    <t>Dev 14926. F-1011302 campeche</t>
  </si>
  <si>
    <t>Convenios Ene 24 Mérida</t>
  </si>
  <si>
    <t>Porteo cliente cedis Cancún Febrero 2024</t>
  </si>
  <si>
    <t>5 días Akron enero 2024 merida</t>
  </si>
  <si>
    <t>Plataforma Detalle Ene24 Mérida</t>
  </si>
  <si>
    <t>Plataforma Industria Ene24 Mérida</t>
  </si>
  <si>
    <t>Plataforma Industria Ene24 Campeche</t>
  </si>
  <si>
    <t>Convenio con Grupo GES Ene 24, para ejecución de eventos de Golf Campeche Country Club.</t>
  </si>
  <si>
    <t>pago de servicio al cliente Giant Motors</t>
  </si>
  <si>
    <t>contenedor Dev 14892. 2 pzas mid</t>
  </si>
  <si>
    <t>Porteo cliente Cedis Cancún. Febrero 2024.</t>
  </si>
  <si>
    <t>pago Porteo cliente Cedis Cancún Febrero 2024.</t>
  </si>
  <si>
    <t>pago Porteo cliente cedis Cancún Febrero 2024</t>
  </si>
  <si>
    <t>Del 1 al 29 feb de 2024</t>
  </si>
  <si>
    <t>F 56809</t>
  </si>
  <si>
    <t>BONIF INCENTIVO VENDEDORES IND ENE 24</t>
  </si>
  <si>
    <t>MEXICANA DE LUB</t>
  </si>
  <si>
    <t>IVA POR COMISION POR ADMINISTRACION O MANEJO DE CUENTA</t>
  </si>
  <si>
    <t>COMISION POR ADMINISTRACION O MANEJO DE CUENTA</t>
  </si>
  <si>
    <t>IVA POR COMISION POR BAJA FACTURACION</t>
  </si>
  <si>
    <t>COMISION POR BAJA FACTURACION</t>
  </si>
  <si>
    <t>IVA CUOTA MENSUAL POR TPV CELULAR</t>
  </si>
  <si>
    <t>CUOTA MENSUAL POR TPV CELULAR</t>
  </si>
  <si>
    <t>IVA POR COMISION DE VENTA</t>
  </si>
  <si>
    <t>COMISION POR VENTA</t>
  </si>
  <si>
    <t>SEGURO VIDA PYME SGO0012362 9/36</t>
  </si>
  <si>
    <t>SEGURO VIDA PYME SGO0012361 9/36</t>
  </si>
  <si>
    <t>SEGURO VIDA PYME SGO0012360 9/36</t>
  </si>
  <si>
    <t>SEGURO VIDA PYME SGO0012359 9/36</t>
  </si>
  <si>
    <t>F.16997,16999 - MARIA DEL REFUGIO PRIETO HERNANDEZ, NAVIERA Y PESQUERA EL MORRO</t>
  </si>
  <si>
    <t>SEGURO VIDA PYME SGO0012358 9/36</t>
  </si>
  <si>
    <t>F.16929 - ALEJANDRO CAJUN BOLIVAR</t>
  </si>
  <si>
    <t>PAGO INTERES DE TARJETA</t>
  </si>
  <si>
    <t>HORACIO ARIEL DZUL CHIM (FORMATOS DE LIQUIDACION CREDITO Y COBRANZA)</t>
  </si>
  <si>
    <t>CYNTHIA CAROLINA PEREZ (ENMARCADO DE RECONOCIMIENTOS DIRAC)</t>
  </si>
  <si>
    <t>PERSONAL CAPACITADO DE LA PENINSULA (AGENCIA DE CONTRATACION DE PERSONAL DE APOYO A VENTAS)</t>
  </si>
  <si>
    <t>ELIU BENITO MATU (COMPRA DE ACUMULADOR PARA VEHICULO DE ANTONIO)</t>
  </si>
  <si>
    <t>FERRECONSTRU SA DE CV  (COMPRA DE MATERIAL PARA CONSTRUCCION DE LA BODEGA)</t>
  </si>
  <si>
    <t>HUMBERTO ANGULO HERNANDEZ (COMPRA DE MATERIAL DE CONSTRUCCION (POLVO Y GRAVA))</t>
  </si>
  <si>
    <t>VICTOR ANTONIO MAY NAAL (PAGO AL ALBAÑIL DE LA OBRA)</t>
  </si>
  <si>
    <t>WILBERT ALBERTO CASTILLO ARCOS (REPARACION DE CLIMAS DEL TSURU)</t>
  </si>
  <si>
    <t>UTILIDAD/PERDIDA  BRUTA TOTAL</t>
  </si>
  <si>
    <t>UTILIDAD/PERDIDA ANTES DE IMPUESTO</t>
  </si>
  <si>
    <t>UTILIDAD/PERDIDA DE OPERACIÓN</t>
  </si>
  <si>
    <t>UTILIDAD/PERDIDA  BRUTA MARGINAL</t>
  </si>
  <si>
    <t>4ALCANCE DE OBJETIVOS DIRAC CAMPECHE 2024</t>
  </si>
  <si>
    <t>F.17028 - MAYRA ESTHER DE LA CRUZ REYES</t>
  </si>
  <si>
    <t xml:space="preserve">F.17040 - JOSE ANTONIO ESTRELLA CHUC </t>
  </si>
  <si>
    <t xml:space="preserve">F.17041 -MARIA DEL ROSARIO CAHUN CEN </t>
  </si>
  <si>
    <t>F.16749,16825,16842 - OMAR JESUS VIDAL HUERTA</t>
  </si>
  <si>
    <t xml:space="preserve">F.16753 -ABRAM BUECKERT NEUDORF </t>
  </si>
  <si>
    <t>F.16979 - PRODUCTORES DE LOS CHENES</t>
  </si>
  <si>
    <t>F.17072,17073,17143 - AG E IRRIGACION</t>
  </si>
  <si>
    <t>F.16980 - CERVANTES PRIETO CESAR FERNANDO</t>
  </si>
  <si>
    <t xml:space="preserve">F.17345 - GRUPO INVERSIONISTA DEL SURESTE </t>
  </si>
  <si>
    <t>F.17278 - MARTIN DOMINGUEZ MARTINEZ</t>
  </si>
  <si>
    <t>F.17063,17064,16815,16910,17030,17031,17109,16819,16848 - EFECTIVO</t>
  </si>
  <si>
    <t>F.17106 - GRUPO GASOLINERO ESTOL</t>
  </si>
  <si>
    <t>F.17312 - LLANTAS DE CAMPECHE</t>
  </si>
  <si>
    <t>F17107 - GRUPO GASOLINERO ESTOL</t>
  </si>
  <si>
    <t>F.17288 - GRUPO GASOLINERO ESTOL</t>
  </si>
  <si>
    <t>F.16909 - GRUPO PATA DE JAGUAR DE CALAKMUL</t>
  </si>
  <si>
    <t>F.17220 - EL VALLE TEMPORAL</t>
  </si>
  <si>
    <t>F.17207 - MINERA GUILATEZ</t>
  </si>
  <si>
    <t>F.17343,17344 - ESPECIALISTAS EN MEZCLAS ASFALTICAS Y CAMINOS DEL CARIBE</t>
  </si>
  <si>
    <t>F.17329 - JOSE FRANCISCO DURAN CAN</t>
  </si>
  <si>
    <t>F.17006 - ADDA MARIA DZIB DZUL</t>
  </si>
  <si>
    <t>F.17007 - ADDA MARIA DZIB DZUL</t>
  </si>
  <si>
    <t>F.17316 - ISAACK  BUECKERT GUENTHER</t>
  </si>
  <si>
    <t>F.17324 - ESPECIALISTAS EN MEZCLAS ASFALTICAS Y CAMINOS DEL CARIBE</t>
  </si>
  <si>
    <t>F.16839 - NICOLAS ANTONIO POOL POOT</t>
  </si>
  <si>
    <t xml:space="preserve">F.16779 - GRUPO INVERSIONISTA DEL SURESTE </t>
  </si>
  <si>
    <t>F.17326 - REDES ELECTRICAS Y CONSTRUCCIONES GAIMO</t>
  </si>
  <si>
    <t>F.17325 - LUBRILLANTAS DE CAMPECHE</t>
  </si>
  <si>
    <t>F.17029 - EFRAIN JESUS ROSADO RAMIREZ</t>
  </si>
  <si>
    <t>F.17008 - ADDA MARIA DZIB DZUL</t>
  </si>
  <si>
    <t>F.17317,17318,17319 - LUBRILLANTAS DE CAMPECHE</t>
  </si>
  <si>
    <t>F.16914 - AGROSERVICIO LA TRINIDAD</t>
  </si>
  <si>
    <t>F.17323,17324 - ESPECIALISTAS EN MEZCLAS ASFALTICAS Y CAMINOS DE CARIBE</t>
  </si>
  <si>
    <t>F.17033 - ROGER ERIBERTO LOPEZ MAY</t>
  </si>
  <si>
    <t>F.17027 - MARIA ALEJANDRA LOPEZ MARTINEZ</t>
  </si>
  <si>
    <t>F.16989 - ASOCIADOS Y SUCESORES MOYCRUZ</t>
  </si>
  <si>
    <t>F.57418 - SERVICIO PERIFERICO SELNAV</t>
  </si>
  <si>
    <t>F.16900,16903,16944,16945,16965,16966,16967,16968,16971,16972,16975,16981,16994,17001,17002,17003,17005,57354 - E.S.G.E.S.</t>
  </si>
  <si>
    <t xml:space="preserve">F.17048,17049 - EL VALLE DEL TEMPORAL </t>
  </si>
  <si>
    <t xml:space="preserve">F.16837 - LAS PALMAS DE HOPELCHEN </t>
  </si>
  <si>
    <t xml:space="preserve">F.17254 - GABRIELA VARGAS TEC </t>
  </si>
  <si>
    <t xml:space="preserve">F.17253 - NOVER DE LEON CASTILLO </t>
  </si>
  <si>
    <t xml:space="preserve">F.17255 - ARGENTINA CAL VILLARREAL </t>
  </si>
  <si>
    <t>F.17064,17063,16910,17030,17031,17016,17102,16911,16819,16772,17023 - EFECTIVO</t>
  </si>
  <si>
    <t>F.16826 - CERVANTES PRIETO CESAR FERNANDO</t>
  </si>
  <si>
    <t>F.17299,17300 - NAVIERA Y PESQUERA CONCORDIA</t>
  </si>
  <si>
    <t>F.17267 - KENDY BENJAMIN</t>
  </si>
  <si>
    <t>F.17269 - GRUPO INVERSIONISTA DEL SURESTE</t>
  </si>
  <si>
    <t>F.17272 - ESPECIALISTAS EN MEZCLAS ASFALTICAS Y CAMINOS DEL CARIBE</t>
  </si>
  <si>
    <t>F.17266 - LUBRILLANTAS DE CAMPECHE</t>
  </si>
  <si>
    <t>F.17263 - PERFECTO CAMARA CASTILLO</t>
  </si>
  <si>
    <t>F.17009 - ADDA MARIA DZIB DAZUL</t>
  </si>
  <si>
    <t>F.17024 - ZACARIAS CHAN ROSA ISELA</t>
  </si>
  <si>
    <t>F.17098,17099,17100 - SALAZAR HERNANDEZ ANASTACIO</t>
  </si>
  <si>
    <t>F.17239 - ESPECIALISTAS EN MEZCLAS ASFALTICAS Y CAMINOS DEL CARIBE</t>
  </si>
  <si>
    <t>F.17240 - ESPECIALISTAS EN MEZCLAS ASFALTICAS Y CAMINOS DEL CARIBE</t>
  </si>
  <si>
    <t>F.F.16925,16915 - AGROSERVICIOS LA TRINIDAD</t>
  </si>
  <si>
    <t xml:space="preserve">F.17221 - JULIETA CARRILLO DEL ANGEL </t>
  </si>
  <si>
    <t>F.17063,17064,16847,17078,16731,17104,17186 - E.S.G.E.S.</t>
  </si>
  <si>
    <t>F.16938 - ADMINISTRACION DE ESTACIONES DEL SURESTE</t>
  </si>
  <si>
    <t>PEON DE REGIL VEGA Y ASOC SCP</t>
  </si>
  <si>
    <t>F.16876,16878,16891,16894,16895,16897,16902,16932,16933,16946,16969,16970,16974,57361,57357,57356 - E.S.G.E.S.</t>
  </si>
  <si>
    <t>HUMBERTO ANGULO HERNANDEZ F 775 (PAGO AL ALBAÑIL)</t>
  </si>
  <si>
    <t>F.17235 - GRUPO DE ESPECIALISTAS TERRACEROS</t>
  </si>
  <si>
    <t>F.11119,11183,11559 - NAVIERA PESQUERA EL MORRO</t>
  </si>
  <si>
    <t>F.16875,16887 - SERVICIOS Y SUMINISTROS INNDUSTRIALES VIFAC</t>
  </si>
  <si>
    <t>F.17010 - ADDA MARIA DZIB DZUL</t>
  </si>
  <si>
    <t xml:space="preserve">F.17214 - GUADALUPE ELIZABETH LUCERO CHAN </t>
  </si>
  <si>
    <t>HUMBERTO ANGULO HERNANDEZ F 765 (PAGO AL ALBAÑIL)</t>
  </si>
  <si>
    <t xml:space="preserve">F.17158 - CAUICH CAUICH MARIA DEL SACRAMENTO </t>
  </si>
  <si>
    <t xml:space="preserve">F.17157 - MARIO CONTRERA RAMIREZ </t>
  </si>
  <si>
    <t>DAVID CUTZ CHAN (CAMBIO DE MOTOR SOPLADOR DE AIRE ACONDICIONADO MARCH JESUS LANDA)</t>
  </si>
  <si>
    <t xml:space="preserve">F.16917 - PRODUCTORES DE LOS CHENES </t>
  </si>
  <si>
    <t>SUSANA SALAZAR PEREZ (COMPRA DE BOTAS PARA PERSONAL DE ALMACEN Y DILIGENCIERO)</t>
  </si>
  <si>
    <t>F.17025 - LUIS ENRIQUE ZACARIAS SOLIS</t>
  </si>
  <si>
    <t>F.17026 - LUIS ENRIQUE ZACARIAS SOLIS</t>
  </si>
  <si>
    <t>HORACIO ARIEL DZUL CHIM (PAGO DE FORMATOS DE COBRANZA)</t>
  </si>
  <si>
    <t>F.17203,17207,17256 - MINERA GUILATEZ</t>
  </si>
  <si>
    <t>F.14024 - ZACARIAS CHAN ROSA ISELA</t>
  </si>
  <si>
    <t>ARELY SUSANA AGUIRRE GARMA F 57F7 (PAGO EDECAN)</t>
  </si>
  <si>
    <t>F.17215 - FERROLAMINAS RICHAUD</t>
  </si>
  <si>
    <t>F.17192,17202 - EFECTIVO</t>
  </si>
  <si>
    <t>F.16907 - LIMBER CESAR CHAN CRUZ</t>
  </si>
  <si>
    <t>F.17079 - AVALOS CRUZ NICOLAS</t>
  </si>
  <si>
    <t>LLANTAS DE CAMPECHE SA DE CV</t>
  </si>
  <si>
    <t>F.16857,16877,16881,16882,16883,16893,16896,16898,16899,16901,16904 - E.S.G.E.S.</t>
  </si>
  <si>
    <t xml:space="preserve">F.17136 - CELIA CHAN DZUL </t>
  </si>
  <si>
    <t xml:space="preserve">F.17138 - MARCELA JIMENEZ CANTUN </t>
  </si>
  <si>
    <t xml:space="preserve">F.17137 - RAFAEL RAMIREZ ROSADO </t>
  </si>
  <si>
    <t>YANITZA MARIETE GARCIA NAVARRETE (PAGO EDECN MERIDA)</t>
  </si>
  <si>
    <t>F.17063,17030,16847,16786,16787,16515,16695,16823 - EFECTIVO</t>
  </si>
  <si>
    <t>FERRECONSTRU SA DE CV (COMPRA DE MATERIALES PARA CONSTRUCCION)</t>
  </si>
  <si>
    <t>F.17047,16913 - EL VALLE TEMPORAL</t>
  </si>
  <si>
    <t>PAGO DE LUIS VELA</t>
  </si>
  <si>
    <t xml:space="preserve">F.16748,16749 - OMAR JESUS VIDAL HUERTA </t>
  </si>
  <si>
    <t>MARJOS INGENIERIA S DE RL DE CV F 4305 (REPARACION DE LAS CAMARAS DE VIGILANCIA SUC MERIDA)</t>
  </si>
  <si>
    <t>DEPOSITO DE PARABRISAS Y CRISTALES (CAMBIO DE CRISTALES DE LA URVAN)</t>
  </si>
  <si>
    <t xml:space="preserve">F.16957 - GRACIELA CANUL CHAN </t>
  </si>
  <si>
    <t xml:space="preserve">F.17091 - OLGA LIDIA CONCHA UC </t>
  </si>
  <si>
    <t>HUMBERTO ANGULO HERNANDEZ  F 762 (PAGO AL ALBAÑIL)</t>
  </si>
  <si>
    <t xml:space="preserve">F.17105 - NOVER DE LEON CASTILLO </t>
  </si>
  <si>
    <t xml:space="preserve">F.17096 - ISAACK BUECKERT GUENTHER </t>
  </si>
  <si>
    <t xml:space="preserve">PAGO DE TARJETAS BANCARIAS </t>
  </si>
  <si>
    <t>F.16849 - AMANTINA UC PAREDES</t>
  </si>
  <si>
    <t xml:space="preserve">SEGURO DE VIDA </t>
  </si>
  <si>
    <t>F.17135 - NAVIERA DOLCA</t>
  </si>
  <si>
    <t>EDGAR IGNACIO POOT MAYOR F 849 850 851 (SERVICIO MENOR DE VEHICULOS)</t>
  </si>
  <si>
    <t>TECNOLLANTAS S.A. DE C.V.</t>
  </si>
  <si>
    <t>RAFAEL ANGEL CANTO VAZQUEZ (PRESTAMO SOCIO)</t>
  </si>
  <si>
    <t>F.17189 - SILSA INGENIERIA AVANZADA</t>
  </si>
  <si>
    <t>F. DERIVADOS DE MADERAS TROPICALES ALMORE</t>
  </si>
  <si>
    <t>F.17030 - FELIPE SALAS CRUZ</t>
  </si>
  <si>
    <t>I.V.A</t>
  </si>
  <si>
    <t>F.17082 - GRUPO CICPSA</t>
  </si>
  <si>
    <t xml:space="preserve">COMISION POR DISPOSICION </t>
  </si>
  <si>
    <t xml:space="preserve">F.17021,17022 - GRUPO CICPSA </t>
  </si>
  <si>
    <t>F.16690,16691,16907 - LIMBER CESAR CHAN CRUZ</t>
  </si>
  <si>
    <t>PAGO SIMPLE CRED 85253247</t>
  </si>
  <si>
    <t>F.16790 - MAYRA ESTHER DE LA CRUZ REYES</t>
  </si>
  <si>
    <t>YANITZA MARIETE GARCIA NAVARRETE (PAGO EDECAN MERIDA)</t>
  </si>
  <si>
    <t>F.16827,16853,57065 - ADMINISTRACION DE ESTACIONES DEL SURESTE</t>
  </si>
  <si>
    <t>ARELY SUSANA AGUIRRE GARMA F 41543 (PAGO EDECAN)</t>
  </si>
  <si>
    <t>F.57066 - SERVICIO PERIFERICO SELNAV</t>
  </si>
  <si>
    <t>HUMBERTO ANGULO HERNANDEZ F 757 (PAGO AL ALBAÑIL)</t>
  </si>
  <si>
    <t>F.16628,16775,16852,16854,16855,16856,16857,16860,16862,16863,16864,16865,16866,16868,16869,16870,16871,16872,16873,57066 - E.S.G.E.S.</t>
  </si>
  <si>
    <t>REFACCIONARIA AUTOMOTRIZ ANCONA</t>
  </si>
  <si>
    <t>ABONO DE COMPENSACION</t>
  </si>
  <si>
    <t xml:space="preserve"> MARZO 2024</t>
  </si>
  <si>
    <t>P627763-AIR FILTER, PRIMARY POWERPLEAT</t>
  </si>
  <si>
    <t>P552341 - FILTRO DE COMBUSTIBLE</t>
  </si>
  <si>
    <t>P532505 - FILTRO DE AIRE PRIMARIO</t>
  </si>
  <si>
    <t>P165238 - FILTRO HIDRAULICO</t>
  </si>
  <si>
    <t>P532506 - FILTRO PRIMARIO RADIAL</t>
  </si>
  <si>
    <t>P551756 - FILTRO HIDRAULICO</t>
  </si>
  <si>
    <t>10621453-PREMIUM SP SAE 10W-30</t>
  </si>
  <si>
    <t>P551017 LUBE FILTER, SPIN-ON FULL FLOW</t>
  </si>
  <si>
    <t>P502465-LUBE FILTER, SPIN-ON FULL FLOW</t>
  </si>
  <si>
    <t>P551354-FUEL FILTER, WATER SEPARATOR SPIN-ON</t>
  </si>
  <si>
    <t>P550299-LUBE FILTER, SPIN-ON FULL FLOW</t>
  </si>
  <si>
    <t>P551808-LUBE FILTER, SPIN-ON FULL FLOW</t>
  </si>
  <si>
    <t>P557440-FUEL FILTER, SPIN-ON</t>
  </si>
  <si>
    <t>P550105-FUEL FILTER, SPIN-ON</t>
  </si>
  <si>
    <t>P556245-FUEL FILTER, CARTRIDGE</t>
  </si>
  <si>
    <t>7446071- AKCC Cera</t>
  </si>
  <si>
    <t>7446071</t>
  </si>
  <si>
    <t>7446070- AKCC Shampoo B320</t>
  </si>
  <si>
    <t>7446070</t>
  </si>
  <si>
    <r>
      <rPr>
        <b/>
        <sz val="8"/>
        <color rgb="FF000000"/>
        <rFont val="Arial"/>
        <family val="2"/>
      </rPr>
      <t xml:space="preserve">Descripcion 
</t>
    </r>
    <r>
      <rPr>
        <b/>
        <sz val="8"/>
        <color rgb="FF000000"/>
        <rFont val="Arial"/>
        <family val="2"/>
      </rPr>
      <t>Producto</t>
    </r>
  </si>
  <si>
    <t>Utilidad por código de producto Concentrado
Del 01/03/2024 al 31/03/2024</t>
  </si>
  <si>
    <t>IVA COMISION POR ADMINISTRACION O MANEJO DE CUOTA</t>
  </si>
  <si>
    <t>IVA CUOTA MENSUAL POR TVP CELULAR</t>
  </si>
  <si>
    <t>CUOTA MENSUAL POR TVP CELULAR</t>
  </si>
  <si>
    <t>IVA COMISION POR VENTAS TDD</t>
  </si>
  <si>
    <t>COMISION POR VENTAS TDD</t>
  </si>
  <si>
    <t>IVA COMISION POR VENTAS TDC</t>
  </si>
  <si>
    <t>COMISION POR VENTAS TDC</t>
  </si>
  <si>
    <t>SEGURO VIDA PYME SGO0012362  10/36</t>
  </si>
  <si>
    <t>SEGURO VIDA PYME SGO0012361  10/36</t>
  </si>
  <si>
    <t>SEGURO VIDA PYME SGO0012360 10/36</t>
  </si>
  <si>
    <t>F.17330 -  JACOB NEUDORF FRIESEN</t>
  </si>
  <si>
    <t>SEGURO VIDA PYME SGO0012359 10/36</t>
  </si>
  <si>
    <t>F.17289 - KENDY BENJAMIN</t>
  </si>
  <si>
    <t>SEGURO VIDA PYME SGO0012358 10/36</t>
  </si>
  <si>
    <t>F.17205 - KENDY BENJAMIN</t>
  </si>
  <si>
    <t>F.17113 - MARIO ALBERTO CORTES RINCON</t>
  </si>
  <si>
    <t>TRA 251984220076001-Pago Interes De Credito</t>
  </si>
  <si>
    <t>GASTOS EN EFECTIVO MARZO 2024</t>
  </si>
  <si>
    <t>FILTROS PARA MARCH</t>
  </si>
  <si>
    <t>DAVID QUINTAL</t>
  </si>
  <si>
    <t xml:space="preserve">LIMPIEZA DE OFICINA </t>
  </si>
  <si>
    <t>ENVIO DE MUESTRAS</t>
  </si>
  <si>
    <t xml:space="preserve">RICHARD </t>
  </si>
  <si>
    <t xml:space="preserve">VIATICOS </t>
  </si>
  <si>
    <t>COMPRA DE PINZA (HERRAMINETA PARA ALMACEN)</t>
  </si>
  <si>
    <t>GUANTES DE NITILO (ALMACEN)</t>
  </si>
  <si>
    <t>COMPRA DE TUERCAS Y  TUBOS DE PVC P/FREELEX</t>
  </si>
  <si>
    <t>DEPOSITO (RAFAEL CANTO)</t>
  </si>
  <si>
    <t>PASTEL DE CUMPLEAÑOS RAFAEL CANTO</t>
  </si>
  <si>
    <t>ARBITRAJE PARTIDO DE FUTBOL</t>
  </si>
  <si>
    <t>CARGADOR PARA LAPTOP VENTAS (ROGER)</t>
  </si>
  <si>
    <t>REPARACION DE LA URVAN HONORARIOS JULIO</t>
  </si>
  <si>
    <t xml:space="preserve">JULIO INTERIAN </t>
  </si>
  <si>
    <t>PAGO DE MULTAS, GURUBEL</t>
  </si>
  <si>
    <t>PERMISO PARA DESCARGAR EN TIZIMIN</t>
  </si>
  <si>
    <t>F 57959 58068 CORPORATIVO GL CD INDUSTRIAL</t>
  </si>
  <si>
    <t>F 58289 VERONICA DEL ROSARIO HERNANDEZ NUÑEZ</t>
  </si>
  <si>
    <t>F 57472 PROVEEDORA DEL PANADERO</t>
  </si>
  <si>
    <t>F 57856 ANGEL ALEXIS LARA MENA</t>
  </si>
  <si>
    <t>F 57829 BICIMOTOS</t>
  </si>
  <si>
    <t>F 57737 LILIANA DEL SOCORRO PACHECO MEX</t>
  </si>
  <si>
    <t>F 58215 VERONICA DEL ROSARIO HERNANDEZ NUÑEZ</t>
  </si>
  <si>
    <t>F 58629 OMEGA MASTER PARTS</t>
  </si>
  <si>
    <t>F 57329 57842 JESUS MANUEL MOO ONGAY</t>
  </si>
  <si>
    <t>F 57963 PROMOTORA MEXICANA DE VEHICULOS</t>
  </si>
  <si>
    <t>F 57835 57586 57903 57968 57971 57960 PRODUCTOS DE CONCRETO PENINSULARES</t>
  </si>
  <si>
    <t>F 56508 ESTACIONES DE SERVICIO DEL MAYAB</t>
  </si>
  <si>
    <t>F 56512 ESTACIONES DE SERVICIO DEL MAYAB</t>
  </si>
  <si>
    <t>F 56511 ESTACIONES DE SERVICIO DEL MAYAB</t>
  </si>
  <si>
    <t>F 56510 ESTACIONES DE SERVICIO DEL MAYAB</t>
  </si>
  <si>
    <t>F 55650 ESTACIONES DE SERVICIO DEL MAYAB</t>
  </si>
  <si>
    <t>F 56514 ESTACIONES DE SERVICIO DEL MAYAB</t>
  </si>
  <si>
    <t>F 56531 ESTACIONES DE SERVICIO DEL MAYAB</t>
  </si>
  <si>
    <t>F 57992 GRUPO PENINSULAR MAZA</t>
  </si>
  <si>
    <t>F 58191 LEMOM</t>
  </si>
  <si>
    <t>FAC 57985,FAC 57990,FAC 58232,FAC 58233 TERRASUR</t>
  </si>
  <si>
    <t>F 57838 57995 FERVORSA</t>
  </si>
  <si>
    <t>F 57911 ANGEL FERNANDO PALMA CASTILLO</t>
  </si>
  <si>
    <t>F 58939 TECHNICAL OIL WELL SERVICE VANKARP</t>
  </si>
  <si>
    <t>F 58888 FERNANDO GUZMAN</t>
  </si>
  <si>
    <t>F 58295 COMERCIALIZADORA Y DISTRIBUIDORA CM</t>
  </si>
  <si>
    <t>F 57768 JOSE CONCEPCION BAAS SANTOS</t>
  </si>
  <si>
    <t>GIADALUPE JUAREZ</t>
  </si>
  <si>
    <t>F 58924 BRENDA GONZALEZ CONTRERAS</t>
  </si>
  <si>
    <t>F 57812 SERVICIOS TAC</t>
  </si>
  <si>
    <t>F 57810 SERVICIOS DEL FRENTE UNICO DE TRABAJADORES DEL VOLANTE DEL ESTADO DE YUCATAN</t>
  </si>
  <si>
    <t>F 57814 SERVICOMBUSTIBLES UMAN</t>
  </si>
  <si>
    <t>F 57813 SERVICOMBUSTIBLES UMAN</t>
  </si>
  <si>
    <t>F 57815 SERVICOMBUSTIBLES</t>
  </si>
  <si>
    <t>F 57816 SERVICOMBUSTIBLES INSURGENTES</t>
  </si>
  <si>
    <t>F 57817 SERVICOMBUSTIBLES DEL CARIBE</t>
  </si>
  <si>
    <t>F 57819 SERVICOMBUSTIBLES DEL CARIBE</t>
  </si>
  <si>
    <t>F 57926 MARIA GRACIELITA COHUO COHUO</t>
  </si>
  <si>
    <t>F 57943 CARBURANTES DE YUCATN</t>
  </si>
  <si>
    <t xml:space="preserve">F 57935 JOSE MANUEL CORTAZAR LARA </t>
  </si>
  <si>
    <t xml:space="preserve">F 57936 JOSE MANUEL CORTAZAR LARA </t>
  </si>
  <si>
    <t>F 58194 PETROQUIMICA DE LA PENINSULA</t>
  </si>
  <si>
    <t>F 57864 GRUPO BOXITO</t>
  </si>
  <si>
    <t>F 58923 ABRAHAM JESUS TORRES SAURI</t>
  </si>
  <si>
    <t>F 557967 57710 CRISTINA DEL ROSARIO MOO HUCHIN</t>
  </si>
  <si>
    <t>F 57858 ANGEL ALEXIS LARA MENA</t>
  </si>
  <si>
    <t>F 57868 57869 ARMANDO AGUIRRE BARRADAS</t>
  </si>
  <si>
    <t xml:space="preserve">F 57456 57559 DISTRIBUIDORA GARABANA DE COMBUSTIBLES Y LUBRICNATES </t>
  </si>
  <si>
    <t>F 29672.05 CARLOS JESUS UC BELTRAN</t>
  </si>
  <si>
    <t>F 58916 GRUPO URBAMEX</t>
  </si>
  <si>
    <t>F 58917 GRUPO URBAMEX</t>
  </si>
  <si>
    <t>F 58918 GRUPO URBAMEX</t>
  </si>
  <si>
    <t>F 58919 GRUPO URBAMEX</t>
  </si>
  <si>
    <t>F 57706 50511 RRRRG CONSTRUCTORA</t>
  </si>
  <si>
    <t>F 58591 NERY YAMILY FLORES ARCEO</t>
  </si>
  <si>
    <t>F 57688 EXPRESO PENINSULAR</t>
  </si>
  <si>
    <t>F 57074 TRACTOTANQUES DEL SURESTE</t>
  </si>
  <si>
    <t>F 57997 56986 AUTOBUSES BRISAS</t>
  </si>
  <si>
    <t>F 57841 57962 MEZCLAZ Y EMULSIONES PROFESIONALES</t>
  </si>
  <si>
    <t>F 57536 57538 CARBURANTES DEL SURESTE</t>
  </si>
  <si>
    <t>F 58889 ZELMA KOOLER DE MEXICO</t>
  </si>
  <si>
    <t>F 56799 MARIO DE JESUS TAMAYO MONFORTE</t>
  </si>
  <si>
    <t>F 58892 SERVITRASNPORTES ERAGON</t>
  </si>
  <si>
    <t>F 57531 MATERIALES Y TRITURADOS TIZIMIN</t>
  </si>
  <si>
    <t>F 58576 PROMOTORA DE GASOLINERIAS</t>
  </si>
  <si>
    <t>F 57478 ENVASES UNIVERSALES DE MEXICO</t>
  </si>
  <si>
    <t>F 57833 57832 COCOPESA DEL CARIBE</t>
  </si>
  <si>
    <t>F 57568 FERNANDO AVILA AYALA</t>
  </si>
  <si>
    <t>F 58845 JOSE ISHAKI IRIGOYEN CHAN</t>
  </si>
  <si>
    <t>F 58875 ADRIEL JATNAEL LOPEZ AYALA</t>
  </si>
  <si>
    <t>F 57808 MIGUEL ANGEL KUK CETINA</t>
  </si>
  <si>
    <t>F 58872 CARPIS</t>
  </si>
  <si>
    <t xml:space="preserve">F 58440 ANDYMAQ </t>
  </si>
  <si>
    <t>F 57872 57875 WALL WEILER JACOBO</t>
  </si>
  <si>
    <t>F 57799 57970 58213 58285 MANUEL JESUS OXTE CABRERA</t>
  </si>
  <si>
    <t>F 56888 FREDDY CHAGAL GONZALEZ</t>
  </si>
  <si>
    <t xml:space="preserve">F 57877 MARIA GUADALUPE LUCIA CHABLE CHAN </t>
  </si>
  <si>
    <t>FAC 57571,FAC 57574,FAC 57576,FAC 57719,FAC 57770,FAC 57880,FAC 57938 DISTRIBUIDORA DE REFACCIONES MOTORPAC</t>
  </si>
  <si>
    <t>F 58865 COMERCIALIZADORA Y ARRENDADORA LARF</t>
  </si>
  <si>
    <t>F 57528 VICTOR MARIO FABELA A</t>
  </si>
  <si>
    <t>F 58074 NIGER IRAN COUOH CANCHE</t>
  </si>
  <si>
    <t>F 57927 57928 ARTURO PEREZ GONZALEZ</t>
  </si>
  <si>
    <t>F 57857 ANGEL ALEXIS LARA MENA</t>
  </si>
  <si>
    <t>F 58860 CONSTRUCCIONES Y DISEÑOS DEL SURESTE</t>
  </si>
  <si>
    <t xml:space="preserve">FAC 58665,FAC 58666,FAC 58667 CESAR ANTONIO CASTELLANOS </t>
  </si>
  <si>
    <t>F 58070 JOSE LUIS ESPADAS GONZALEZ</t>
  </si>
  <si>
    <t>F 58074 ANGELICA MARTINEZ BRAMBILA</t>
  </si>
  <si>
    <t>F 57329 JESUS MANUEL MOO ONGAY</t>
  </si>
  <si>
    <t>F 58435 TRANSPORTES CORPA</t>
  </si>
  <si>
    <t>F 58413 TIENDAS DE AUTOSERVICIO FERRETEROS DE LA PENINSULA</t>
  </si>
  <si>
    <t>F 58412 TIENDAS DE AUTOSERVICIO FERRETEROS DE LA PENINSULA</t>
  </si>
  <si>
    <t>F 57648 BODEGA DE REMATES MOTOS BOUTIQUE</t>
  </si>
  <si>
    <t>F 56944 GRUAS DEL SURESTE</t>
  </si>
  <si>
    <t>FAC 57446,FAC 57448,FAC 57449 DISTRIBUIDORA GARABANA DE COMBUSTIBLES</t>
  </si>
  <si>
    <t>F 58800 CONSTRUCTORA MACIN-CARVAJAL</t>
  </si>
  <si>
    <t xml:space="preserve">F 58672 FERRETERIA EL PROTEÑO </t>
  </si>
  <si>
    <t>F 56987 56975 56979 MAYA FLUIDS</t>
  </si>
  <si>
    <t>F 58694 58695 JUANA ESTHER CHAN ROCHA</t>
  </si>
  <si>
    <t>FAC 57285,FAC 57296,FAC 57463,FAC 57466,FAC 57635,FAC 57637,FAC 57643,FAC 57779,FAC 57804 SERGIO BALDERAS</t>
  </si>
  <si>
    <t>F 58627 JOSE ANTONIO ROMERO MORALES</t>
  </si>
  <si>
    <t>F 57638 GAMAQ RENTA DE MAQUINARIA</t>
  </si>
  <si>
    <t>F 57156 SERVICIO BUCTZOTZ</t>
  </si>
  <si>
    <t>F 57179 57180 57184 COMBUSTIBLES DE SUROESTE</t>
  </si>
  <si>
    <t>F 57794 57795 PERFORACIONES PENINSULARES ESPECIALIZADAS</t>
  </si>
  <si>
    <t>F 58781 QUE ESPADAS FRANCISCO ANTONIO</t>
  </si>
  <si>
    <t xml:space="preserve">F 57981 ALMACEN DE GRANOS DE LA PENINSULA </t>
  </si>
  <si>
    <t>F 58608 TANIA YOLANDA HERRERA DIAZ</t>
  </si>
  <si>
    <t>F 57709 MIGUEL ANGEL KUK CETINA</t>
  </si>
  <si>
    <t>F 57649 ANGEL FERNANDO PALMA CASTILLO</t>
  </si>
  <si>
    <t>F 56100 SUPE</t>
  </si>
  <si>
    <t>F 57516 MIGUEL ANGEL KUK CETINA</t>
  </si>
  <si>
    <t>F 57584 57585 CONCRETERA DEL SURESTE</t>
  </si>
  <si>
    <t>F 57647 REFACCIONES PENINSULA</t>
  </si>
  <si>
    <t>F 58001 RODRIGO SOLIS RODRIGUEZ</t>
  </si>
  <si>
    <t>F 58890 58931 GRUPO BEMUS</t>
  </si>
  <si>
    <t xml:space="preserve">F 58604 RODRIGO PAYAN FRIAS </t>
  </si>
  <si>
    <t>F 57367 57867 ARMANDO AGUIRRE BARRADAS</t>
  </si>
  <si>
    <t>F 58546 DANTE JUAREZ MARTINEZ</t>
  </si>
  <si>
    <t>F 56521 58075 PODER FLUIDO</t>
  </si>
  <si>
    <t>F 58681 58800 CONSTRUCTORA MACIN-CARVAJAL</t>
  </si>
  <si>
    <t xml:space="preserve">F 58199 CR PETROQUIMICA DE YUCATAN </t>
  </si>
  <si>
    <t xml:space="preserve">F 58200 CR PETROQUIMICA DE YUCATAN </t>
  </si>
  <si>
    <t>F 57645 RAMON FALLA GOMEZ</t>
  </si>
  <si>
    <t>F 57336 MAYARLIN PABLO PABLO</t>
  </si>
  <si>
    <t>F 58472 CARLOS LEANDRO OSORIO ROSADO</t>
  </si>
  <si>
    <t>F 57764 AHAL ETERNO</t>
  </si>
  <si>
    <t>F 57583 RRRRG CONSTRUCTORA</t>
  </si>
  <si>
    <t>F 57075 MANTENIMIENTOS Y SERVICIOS TECNICOS INDUSTRIALES</t>
  </si>
  <si>
    <t>F 58486 CARLOS GUSTAVO MANZANILLA VALLEJO</t>
  </si>
  <si>
    <t>F 58661 ELEMENTOS Y ESTRUCTURAS METALICAS</t>
  </si>
  <si>
    <t>F 58577 CARLOS GUSTAVO MANZANILLA VALLEJO</t>
  </si>
  <si>
    <t>F 57440 57542 57498 57302 57499 57552 57593 PRODUCTOS DE CONCRETO PENINSULARES</t>
  </si>
  <si>
    <t>F 57776 57988 57989 MAQUINARIA Y SERVICIOS PROFESIONALES</t>
  </si>
  <si>
    <t>F 57477 TRACTOTANQUES DEL SURESTE</t>
  </si>
  <si>
    <t>F 58602 REGINA ALEJANDRA ESCALANTE GALAZ</t>
  </si>
  <si>
    <t>F 58587 REGINA ALEJANDRA ESCALANTE GALAZ</t>
  </si>
  <si>
    <t>F 58561 58562 GEORGE SCHMITT</t>
  </si>
  <si>
    <t>F 57378 MANUEL ARTURO PENICHE HERNANDEZ</t>
  </si>
  <si>
    <t>F 58190 58193 PROMOTORA DE GASOLERIAS</t>
  </si>
  <si>
    <t>F 57447 DISTRIBUIDORA GARABANA DE COMBUSTIBLES</t>
  </si>
  <si>
    <t>FAC 57884,FAC 57907,FAC 57946,FAC 57947,FAC 58000,FAC 58119,FAC 58169 ANGELICA MARTINEZ BRAMBILA</t>
  </si>
  <si>
    <t>F 57474 MIGUEL ANGEL KUK CETINA</t>
  </si>
  <si>
    <t>F 57328 JESUS MANUEL MOO ONGAY</t>
  </si>
  <si>
    <t>DEP TARJETA DE CREDITO</t>
  </si>
  <si>
    <t>F 57353 MARIA GUADALUPE LUCIA CHABLE CHAN</t>
  </si>
  <si>
    <t>F 58484 ENRIQUE HERNAN MENA PAULLADA</t>
  </si>
  <si>
    <t>F 56243 AVIPRODUCTOS SANJOR</t>
  </si>
  <si>
    <t>F 57560 JOSE ROBERTO DELGADO GALENO</t>
  </si>
  <si>
    <t>F 57350 57351 57352 ANGEL ALEXIS LARA MENA</t>
  </si>
  <si>
    <t>F 57377 SERGIO BALDERAS OSORIO</t>
  </si>
  <si>
    <t>F 58263 58264 PRETENSADOS MORELOS</t>
  </si>
  <si>
    <t>F 57551 PETROFINANZAS</t>
  </si>
  <si>
    <t>F 57069 57237 57130 57131 AUTOSERVICIO YUCATAN</t>
  </si>
  <si>
    <t xml:space="preserve">F 57142 57140 57145 57147 ESTACIONES DE SERVICIO JP SEGUNDO </t>
  </si>
  <si>
    <t>F 57153 57232 57227 57148 GASOLINERIA DE MERIDA</t>
  </si>
  <si>
    <t>F 57155 57224 57229 57228 57226 GASOLINERIA ROMA</t>
  </si>
  <si>
    <t>F 57157 57234 MEGASERVICIOS</t>
  </si>
  <si>
    <t>F 57160 57161 57158 57230 57239 57238 PETROMERIDA</t>
  </si>
  <si>
    <t>F 57175 57176 57138 57139 57169 57170 SAN ANTONIO TEKAX</t>
  </si>
  <si>
    <t>F 57181 57182 57149 57150 57144 57146 SERVICIOS KANASIN</t>
  </si>
  <si>
    <t>F 57192 57194 57197 57195 57198 57193 SERVICIO SAN NICOLAS</t>
  </si>
  <si>
    <t>F 57202 57201 57199 SERVICIO 3</t>
  </si>
  <si>
    <t>F 57189 57191 57200 57205 57204 SERVICIO HIDASA</t>
  </si>
  <si>
    <t>F 57143 57178 57141 57183 SERVICIO JARDINES</t>
  </si>
  <si>
    <t>F 57167 57168 PETROLEOS DE YUCATAN</t>
  </si>
  <si>
    <t>F 57220 57221 GRUPO YUGA</t>
  </si>
  <si>
    <t>F 58262 58261 58260 OMEGA MASTER PARTS</t>
  </si>
  <si>
    <t>F 56970 RAMON EUDALDO CORTAZAR LARA</t>
  </si>
  <si>
    <t>F 57748 ABRAHAM ANDRES BRICEÑO</t>
  </si>
  <si>
    <t>F 56968 57419 JOSE MANUEL CORTAZAR LARA</t>
  </si>
  <si>
    <t>F 57527 HENRY NATALIO RIVERO CASTILLO</t>
  </si>
  <si>
    <t>F 57244 CAMIONES Y AUTOBUSES PENINSULAR</t>
  </si>
  <si>
    <t>F 57505 CAMIONES Y AUTOBUSES PENINSULAR</t>
  </si>
  <si>
    <t>F 57050 CAMIONES Y AUTOBUSES PENINSULAR</t>
  </si>
  <si>
    <t>F 58499 SERVITRANSPORTES ERAGON</t>
  </si>
  <si>
    <t>F 56425 ASFALTOS Y EMULSIONES PENINSULARES</t>
  </si>
  <si>
    <t>F 57445 DISTRIBUIDORA GARABANA DE COMBUSTIBLES</t>
  </si>
  <si>
    <t>F 58538 58539 SERVITRANSPORTES DEL SURESTE</t>
  </si>
  <si>
    <t>F 58527 DISTRIBUIDORA DE TUBOS Y ACEROS DEL SURESTE</t>
  </si>
  <si>
    <t>F 58488 TECON CONCRETOS</t>
  </si>
  <si>
    <t>F 57369 JR ENVASES Y PLASTICOS</t>
  </si>
  <si>
    <t>F 57118 FROZAR</t>
  </si>
  <si>
    <t>F 56733 56842 TA 200</t>
  </si>
  <si>
    <t>F 57562 57644 GRUPO SILCA PENINSULAR</t>
  </si>
  <si>
    <t>F 58432 PUBLICO EN GENERAL</t>
  </si>
  <si>
    <t>F 57340 ANGEL ALEXIS LARA MENA</t>
  </si>
  <si>
    <t>F 58198 RODCOM</t>
  </si>
  <si>
    <t>F 58197 RODCOM</t>
  </si>
  <si>
    <t>F 58196 SC PETROQUIMICA</t>
  </si>
  <si>
    <t>F 58195 SC PETROQUIMICA</t>
  </si>
  <si>
    <t>F 58454 ACEITES Y LUBRICANTES MIRAKEL</t>
  </si>
  <si>
    <t>F 58420 58421 REFASO, REFACCIONES Y ACCESORIOS SOSA</t>
  </si>
  <si>
    <t>F 58451 MARIA NOEMI TUYUB QUIJANO</t>
  </si>
  <si>
    <t>F 57375 MIGUEL ANGEL KUK CETINA</t>
  </si>
  <si>
    <t>F 57453 MIGUEL ANGEL KUK CETINA</t>
  </si>
  <si>
    <t>F 57391 MIGUEL ANGEL KUK CETINA</t>
  </si>
  <si>
    <t xml:space="preserve">F 58384 58385 ROSENDO DE JESUS CEBALLOS CHAN </t>
  </si>
  <si>
    <t>F 58438 JOSE JUAN BECERRA HERNANDEZ</t>
  </si>
  <si>
    <t>F 58427 FEBSA</t>
  </si>
  <si>
    <t>PROVEEDORA DEL PANADERO</t>
  </si>
  <si>
    <t>F 52768 52767 CARBURANTES DE YUCATAN</t>
  </si>
  <si>
    <t>F 57273 57270 CARBURANTES DE YUCATAN</t>
  </si>
  <si>
    <t>F 57471 57470 SERGIO BUSTAMANTE SANCHEZ</t>
  </si>
  <si>
    <t xml:space="preserve">F 57338 ANGEL ALEXIS LARA MENA </t>
  </si>
  <si>
    <t>F 57507 CANTERAS CREATIVAS</t>
  </si>
  <si>
    <t>F 57994 JOSE LUIS ESPADAS GONZALEZ</t>
  </si>
  <si>
    <t>F 58259 MARCO ANTONIO CAB CHAN</t>
  </si>
  <si>
    <t>F 57269 57266 CARBURANTES DE YUCATAN</t>
  </si>
  <si>
    <t xml:space="preserve"> F 57339 ANGEL ALEXIS LARA MENA</t>
  </si>
  <si>
    <t>F 57430 NIDIA DEL ROSARIO DE FATIMA LUGO RICALDE</t>
  </si>
  <si>
    <t>F 56532 NIDIA DEL ROSARIO DE FATIMA LUGO RICALDE</t>
  </si>
  <si>
    <t>F 57549 57550 SERVICIO CARIBE EXPRESO</t>
  </si>
  <si>
    <t>F 56509 NIDIA DEL ROSARIO DE FATIMA LUGO RICALDE</t>
  </si>
  <si>
    <t>F 55643 NIDIA DEL ROSARIO DE FATIMA LUGO RICALDE</t>
  </si>
  <si>
    <t>F 56478 TOMASA CORREA SANTANA</t>
  </si>
  <si>
    <t>F 56670 56671 56672 MAXI CONSTRUCTORA HIDRAULICA Y MANTENIMINETO INTEGRAL</t>
  </si>
  <si>
    <t>F 58378 MAYABTUN</t>
  </si>
  <si>
    <t>F 58363 58388 MAYABTUN</t>
  </si>
  <si>
    <t>F 57501 CONCRETERA DEL SURESTE</t>
  </si>
  <si>
    <t>F 57251 57292 57365 57414 57415 57476 PRODUCTOS DE CONCRETO PENINSULARES</t>
  </si>
  <si>
    <t>F 57241 MIGUEL ANGEL KUK CETINA</t>
  </si>
  <si>
    <t>F 57211 MIGUEL ANGEL KUK CETINA</t>
  </si>
  <si>
    <t>F 57374 MIGUEL ANGEL KUK CETINA</t>
  </si>
  <si>
    <t>URBAMES</t>
  </si>
  <si>
    <t>F 58408 URBAMEX</t>
  </si>
  <si>
    <t>F 57271 57272 MULTISERVICIOS PETROLIFEROS DE QUINTANAROO</t>
  </si>
  <si>
    <t>F 57021 JASPER AROGNO JUAREZ ARAUJO</t>
  </si>
  <si>
    <t>F 58338 JORGE EDUARDO CHAY TAMAYO</t>
  </si>
  <si>
    <t>F 58392 JOSE JUAN BECERRA HERNANDEZ</t>
  </si>
  <si>
    <t>F 57529 57530 ROSA MARIA YAMA TUZ</t>
  </si>
  <si>
    <t>F 58383 ERBANIMEX</t>
  </si>
  <si>
    <t>F 58382 ABRAHAM JESUS TORRES SAURI</t>
  </si>
  <si>
    <t>F 57438 57439 57617 57618 MAQUINARIA Y SERVICIOS PROFESIONALES</t>
  </si>
  <si>
    <t>F 57958 TRANSPORTES CORPA</t>
  </si>
  <si>
    <t>F 58423 SERVICIO SAN JOSE KUCEH</t>
  </si>
  <si>
    <t>F 56776 56807 57047 MATERIALES DE YUCATAN</t>
  </si>
  <si>
    <t>FAC 57479,FAC 57575,FAC 57775 TERRASUR</t>
  </si>
  <si>
    <t>F 58375 SEDIGSA</t>
  </si>
  <si>
    <t>F 57313 EDURADO MANUEL ENCALADA MONTALVO</t>
  </si>
  <si>
    <t>F 58381 GRUPO URBAMEX</t>
  </si>
  <si>
    <t>F 57247 DESARROLLOS INMOBILIARIOS BARCAM</t>
  </si>
  <si>
    <t>F 56832 GREGORIO CAAMAL VAZQUEZ</t>
  </si>
  <si>
    <t>F 58300 58368 SERVIND</t>
  </si>
  <si>
    <t>F 58367 GRUPO COMERCIAL INMAGRO</t>
  </si>
  <si>
    <t>F 57792 JOSE LUIS ESPADAS GONZALEZ</t>
  </si>
  <si>
    <t>F 57337 ANGEL ALEXIS LARA MENA</t>
  </si>
  <si>
    <t>F 58240 JOSUE EFREN CIME CHAN</t>
  </si>
  <si>
    <t>F 57533 57534 SERVICIO JARDINES</t>
  </si>
  <si>
    <t>F 56428 56492 56928 MARIA ANTONIA PEÑA RUIZ</t>
  </si>
  <si>
    <t>F 58364 SELENE SALLY SALAZAR AMADOR</t>
  </si>
  <si>
    <t>F 57093 FERNANDO AVILA AYALA</t>
  </si>
  <si>
    <t>F 57048 MIGUEL ANGEL KUK CETINA</t>
  </si>
  <si>
    <t>F 57125 MIGUEL ANGEL KUK CETINA</t>
  </si>
  <si>
    <t>F 56691 56692 ESTACION DE SERVICIO TEMOZON NORTE</t>
  </si>
  <si>
    <t>F 57013 JOSE ABRAHAM MAY LOPEZ</t>
  </si>
  <si>
    <t>F 58349 ERBANIMEX</t>
  </si>
  <si>
    <t>F 58339 58340 WITON</t>
  </si>
  <si>
    <t>F 57906 ANGELICA MARTINEZ BRAMBILA</t>
  </si>
  <si>
    <t>F 57567 ANGELICA MARTINEZ BRAMBILA</t>
  </si>
  <si>
    <t>F 57567 DEP TERMINAL DE VENTAS</t>
  </si>
  <si>
    <t>F 58321 JORGE EDUARDO CHAY TAMAYO</t>
  </si>
  <si>
    <t>F 56785 57046 PROVEEDORA DEL PANADERO</t>
  </si>
  <si>
    <t>F 58312 JORGE EDUARDO CHAY TAMAYO</t>
  </si>
  <si>
    <t>F 56829 MERCADO DE ACEITES DE QUINTANA ROO</t>
  </si>
  <si>
    <t>F 54501 54587 MATERIALES Y PREFABRICADOS DE ORIENTE</t>
  </si>
  <si>
    <t>F 57796 FERVORSA</t>
  </si>
  <si>
    <t>F 57040 GRUPO PENINSULAR MAZA</t>
  </si>
  <si>
    <t>F 58002 TRIMMSA</t>
  </si>
  <si>
    <t>F 66883 RAUL ONTIVEROS AVILA</t>
  </si>
  <si>
    <t>F 56841 SUPE</t>
  </si>
  <si>
    <t>F 56288 56289 LUIS MARTIN JESUS ALONZO MORALES</t>
  </si>
  <si>
    <t>F 57073 TALLERES ALIBAL DEL SURESTE</t>
  </si>
  <si>
    <t>F 58082 JORGE ABRAHAM SELEM AGUILAR</t>
  </si>
  <si>
    <t>MEMBRESIA EPYM</t>
  </si>
  <si>
    <t>F 58293 SERVICIOS PROCARGO DEL SURESTE</t>
  </si>
  <si>
    <t>MEGASUR FACTURAS VARIAS</t>
  </si>
  <si>
    <t>F 58292 FRANCISCO JAVIER SANCHEZ MIRANDA</t>
  </si>
  <si>
    <t>F 13186 13185 PROYECTOS INMOBILIARIOS DE LA PENINSULA</t>
  </si>
  <si>
    <t>F 56810 DESARROLLADORA DE INFRAESTRUCTURA PUERTO ESCONDIDO</t>
  </si>
  <si>
    <t>F 56882 MAGDALENO DZUL CAN</t>
  </si>
  <si>
    <t>F 58279 COMERCIALIZADORA TROY</t>
  </si>
  <si>
    <t>IMPUESTOS FEDERALES ANUAL 2023</t>
  </si>
  <si>
    <t>F 57358 JOSE ROBERTO DELGADO GALENO</t>
  </si>
  <si>
    <t>F 58305 SERVITRANSPORTES ERAGON</t>
  </si>
  <si>
    <t>F 13328 PROYECTOS INMOBILIARIOS DE LA PENINSULA (PAGO DE GASTOS NOTARIALES)</t>
  </si>
  <si>
    <t>F 58304 SERVITRANSPORTES DEL SURESTE</t>
  </si>
  <si>
    <t>F 58298 58299 DISTRIBUIDORA DE TUBOS Y ACEROS DEL SURESTE</t>
  </si>
  <si>
    <t>F 58242 58243 CARLOS GUSTAVO MANZANILLA VALLEJO</t>
  </si>
  <si>
    <t>F 56952 57037 PERFORACIONES PENINSULARES ESPECIALIZADAS</t>
  </si>
  <si>
    <r>
      <t>F MR31 171 JUAN CARLOS AVILEZ GARCIA (</t>
    </r>
    <r>
      <rPr>
        <sz val="10"/>
        <color rgb="FFFF0000"/>
        <rFont val="Calibri"/>
        <family val="2"/>
        <scheme val="minor"/>
      </rPr>
      <t>REPARACION DE LA MOTO DEL DILIGENCIERO</t>
    </r>
    <r>
      <rPr>
        <sz val="10"/>
        <rFont val="Calibri"/>
        <family val="2"/>
        <scheme val="minor"/>
      </rPr>
      <t>)</t>
    </r>
  </si>
  <si>
    <t>F 58244 JOSE JUAN BECERRA HERNANDEZ</t>
  </si>
  <si>
    <t>F 56838 PROVEEDORA DEL PANADERO</t>
  </si>
  <si>
    <t>F 57107 ANGEL ALEXIS LARA MENA</t>
  </si>
  <si>
    <t xml:space="preserve">IMPUESTOS FEDERALES FEB 2024 ISR  </t>
  </si>
  <si>
    <t xml:space="preserve">F 56290 56292 CARLOS FERRER MOHENO </t>
  </si>
  <si>
    <t>IMPUESTOS FEDERALES FEB 2024 ISR RET</t>
  </si>
  <si>
    <t>F 57214 CORPORATIVO GL CD INDUSTRIAL</t>
  </si>
  <si>
    <t>F 57043 MEZCLAZ Y EMULSIONES PROFESIONALES</t>
  </si>
  <si>
    <t>F 57290 ARTURO PEREZ GONZALEZ</t>
  </si>
  <si>
    <t>F 57789 DISTRIBUMEZ</t>
  </si>
  <si>
    <t>F 56940 57049 56957 56958 57259 57293 PRODUCTOS DE CONCRETO PENINSULARES</t>
  </si>
  <si>
    <t>F 57102 57274 57294 57306 57305 CONCRETERA DEL SURESTE</t>
  </si>
  <si>
    <t>F 50117 MANUEL ARTURO PENICHE HERNANDEZ</t>
  </si>
  <si>
    <t>F 57036 MIGUEL ANGEL KUK CETINA</t>
  </si>
  <si>
    <t>RAFAEL CANTO VAZQUEZ PRESTAMO SOCIO</t>
  </si>
  <si>
    <t>F 58189 ISMAEL AUGUSTO CHI CHALE</t>
  </si>
  <si>
    <t xml:space="preserve">F 58205 JOSE JUAN BECERRA HERNANDEZ </t>
  </si>
  <si>
    <t>DISPERSION NOMINA ANTICIPO DE VIATICOS ELEAZAR ANTONIO UC NAH</t>
  </si>
  <si>
    <t>F 58164 GRUPO BEMOS</t>
  </si>
  <si>
    <t>F 58184 VICTOR MANUEL TURRIZA BLANQUETO</t>
  </si>
  <si>
    <t>F 57109 COMERCIALIZADORA GELOP</t>
  </si>
  <si>
    <t>F 56837 PROVEEDORA DEL PANADERO</t>
  </si>
  <si>
    <t>F 56843 WILMER DOMINGO AVILES PRECIAT</t>
  </si>
  <si>
    <t>F 57335 MAYARLIN PABLO PABLO</t>
  </si>
  <si>
    <t>F 56874 JACOBO REMPEL MARTENS</t>
  </si>
  <si>
    <t>BMW FINANCIAL SERVICES</t>
  </si>
  <si>
    <t>F 58175 MANGUERAS Y CONEXIONES CTS</t>
  </si>
  <si>
    <t>DISPERSION NOMINA (RETROACTIVO NOMINA QUINCENA 1)</t>
  </si>
  <si>
    <t>F 56822 ROQUE JACINTO PECH CIAU</t>
  </si>
  <si>
    <t>FAC 56577,FAC 56773PECH FIGUEROA</t>
  </si>
  <si>
    <t>F 56965 56966 57162 57164 MAQUINARIA Y SERVICIOS PROFESIONALES</t>
  </si>
  <si>
    <t>NOMINA QUINCENA 1</t>
  </si>
  <si>
    <t>F 57564 ANGELICA MARTINEZ BRAMBILA</t>
  </si>
  <si>
    <t>F 57548 ANGELICA MARTINEZ BRAMBILA</t>
  </si>
  <si>
    <t>F 111005163602 SI VALE MEXICO</t>
  </si>
  <si>
    <t>F 56943 GENERADORES DUTTON POWER</t>
  </si>
  <si>
    <t>F 57468 ANGELICA MARTINEZ BRAMBILA</t>
  </si>
  <si>
    <t>F 58131 CARLOS ALBERTO DURAN CONTRERAS</t>
  </si>
  <si>
    <t>F 57434 57837 TANIA YOLANDA HERRERA DIAZ</t>
  </si>
  <si>
    <t>F 57105 57106 ANGEL ALEXIS LARA MENA</t>
  </si>
  <si>
    <t>F 56876 5919 JESUS MANUEL MOO ONGAY</t>
  </si>
  <si>
    <t>PAGO SIPARE</t>
  </si>
  <si>
    <t>F 58083 CENTRO DE SERVICIOS CREDIMOTOS</t>
  </si>
  <si>
    <t>FINANCIERA BEPENSA</t>
  </si>
  <si>
    <t>F 56959 57289 57421 DISTRIBUIDORA GARABANA DE COMBUSTIBLES Y LUBRICANTES</t>
  </si>
  <si>
    <t>DISPERSION NOMINA ANTICIPO DE VIATICOS ELEAZAR ANTONIO</t>
  </si>
  <si>
    <t xml:space="preserve">F 56056 COMBUSTIBLES Y LUBRICANTES DEL MAYAB </t>
  </si>
  <si>
    <t>F 56111 COMBUSTIBLES Y LUBRICANTES 86 SUR</t>
  </si>
  <si>
    <t>F 57089 57090 LUZ MARI SAURI SANSORES</t>
  </si>
  <si>
    <t>F 56513 NIDIA DEL ROSARIO DE FATIMA LUGO RICALDE</t>
  </si>
  <si>
    <t>F 56530 DAVID JOSE XACUR LUGO</t>
  </si>
  <si>
    <t>DISPERSION NOMINA ANTICIPO DE VIATICOS JOSE LOPEZ</t>
  </si>
  <si>
    <t xml:space="preserve">F 57853 57854 YOLANDA SANCHEZ GONZALEZ </t>
  </si>
  <si>
    <t>F 13358 PROYECTOS INMOBILIARIOS DE LA PENINSULA</t>
  </si>
  <si>
    <t>F 58461 DIANA FROLICELI PEC AC</t>
  </si>
  <si>
    <t>F 58151 58871 GRUPO URBAMEX</t>
  </si>
  <si>
    <t>F 58192 TECON CONCRETOS</t>
  </si>
  <si>
    <t>F 58134 ASFALTERA DE LA PENINSULA</t>
  </si>
  <si>
    <t>F 57019 MIGUEL ANGEL KUK CETINA</t>
  </si>
  <si>
    <t xml:space="preserve">DISPERSION NOMINA OTROS PAGOS EDUARDO MARTIN </t>
  </si>
  <si>
    <t>F 58093 PATRICIA KARMINA ZALDIVAR CANTO</t>
  </si>
  <si>
    <t>F 57020 PROMOTORA MEXICANA DE VEHICULOS</t>
  </si>
  <si>
    <t>F 58129 POLIENMEX</t>
  </si>
  <si>
    <t>F 57469 ANGELICA MARTINEZ BRAMBILA</t>
  </si>
  <si>
    <t>DISPERSION NOMINA VIATICOS ROGER VAZQUEZ Y ELEAZAR ANTONIO UC</t>
  </si>
  <si>
    <t>F 57387 ANGELICA MARTINEZ BRAMBILA</t>
  </si>
  <si>
    <t>f 57379 ANGELICA MARTINEZ BRAMBILA</t>
  </si>
  <si>
    <t>F 57277 ANGELICA MARTINEZ BRAMBILA</t>
  </si>
  <si>
    <t>DISPERSION NOMINA VIATICOS ALBERTO VAZQUEZ Y ELEAZAR ANTONIO UC</t>
  </si>
  <si>
    <t>F 57368 ANGELICA MARTINEZ BRAMBILA</t>
  </si>
  <si>
    <t>DISPERSION NOMINA OTROS PAGOS JOAQUIN ESTRELLA</t>
  </si>
  <si>
    <t>REEMBOLSO POR CARGO AL IMPUESTO DE DEPOSITOS EN EFECTIVO</t>
  </si>
  <si>
    <t>CARGO DE IMPUESTOS A LOS DEPOSITOS EN EFECTIVO</t>
  </si>
  <si>
    <t>F 56948 JORGE LUIS DE JESUS CAMPOS ORTEGA</t>
  </si>
  <si>
    <t>F 56427 MAYA FLUIDS</t>
  </si>
  <si>
    <t>FAC 57041,FAC 57042,FAC 57052,FAC 57070,FAC 57071,FAC 57203,FAC 57255,FAC 57284 SERGIO BALDERAS OSORIO</t>
  </si>
  <si>
    <t xml:space="preserve">F 56884 MARIA GADALUPE CHABLE CHAN </t>
  </si>
  <si>
    <t>DISPERSION NOMINA ANTICIPO DE VIATICOS DAVID QUINTAL</t>
  </si>
  <si>
    <t>F 56734 TRANSPORTACION CARRETERA</t>
  </si>
  <si>
    <t>F 58108 FERNANDO AYORA GALERA</t>
  </si>
  <si>
    <t>F 56595 FROZAR</t>
  </si>
  <si>
    <t>F 55953 NOEMI BEATRIZ MONTERO CUEVAS</t>
  </si>
  <si>
    <t>F 56339 56518 MATERIALES DE YUCATAN</t>
  </si>
  <si>
    <t>F 56831 GEGORIO CAAMAL VAZQUEZ</t>
  </si>
  <si>
    <t>MARZO 2024</t>
  </si>
  <si>
    <t>P181056 - FILTRO DE AIRE PRIMERIO</t>
  </si>
  <si>
    <t>P181056</t>
  </si>
  <si>
    <t>P164266 - FILTRO HIDRAULICO</t>
  </si>
  <si>
    <t>P164266</t>
  </si>
  <si>
    <t>P181077 FILTRO DE AIRE PRIMARIO</t>
  </si>
  <si>
    <t>P181077</t>
  </si>
  <si>
    <t>265/70R17 SAMAXX ALL TERRAIN A/T 121/118S</t>
  </si>
  <si>
    <t>2657017SUM</t>
  </si>
  <si>
    <t>235/75R15 COOPER CS1 105T</t>
  </si>
  <si>
    <t>114841</t>
  </si>
  <si>
    <t>P167410 - FILTRO HIDRAULICO CARTUCHO</t>
  </si>
  <si>
    <t>P167410</t>
  </si>
  <si>
    <t>P522452 FILTRO AIRE</t>
  </si>
  <si>
    <t>P522452</t>
  </si>
  <si>
    <t>P124767 FILTRO DE AIRE</t>
  </si>
  <si>
    <t>P124767</t>
  </si>
  <si>
    <t>255/70R15 COOPER COBRA RADIAL GT</t>
  </si>
  <si>
    <t>114102</t>
  </si>
  <si>
    <t>P502466 - FILTRO DE GAOLINA</t>
  </si>
  <si>
    <t>P502466</t>
  </si>
  <si>
    <t>134 BCI 51R ACUMULADOR TIPO 134 11P 12V</t>
  </si>
  <si>
    <t>P181093 FILTRO DE AIRE PRIMARIO</t>
  </si>
  <si>
    <t>P181093</t>
  </si>
  <si>
    <t>P550931 FILTRO DE COMBUSTIBLE</t>
  </si>
  <si>
    <t>P550931</t>
  </si>
  <si>
    <t>P551087- FILTRO DE GASOLINA</t>
  </si>
  <si>
    <t>P551087</t>
  </si>
  <si>
    <t>P763577-FILTRO HIDRAULICO</t>
  </si>
  <si>
    <t>P763577</t>
  </si>
  <si>
    <t>P618941-FILTRO DE AIRE</t>
  </si>
  <si>
    <t>P618941</t>
  </si>
  <si>
    <t>P555823-FILTRO DE COMBUSTIBLE</t>
  </si>
  <si>
    <t>P555823</t>
  </si>
  <si>
    <t>P553548-FILTRO DE ACEITE</t>
  </si>
  <si>
    <t>P553548</t>
  </si>
  <si>
    <t>P550934-FILTRO DE ACEITE</t>
  </si>
  <si>
    <t>P550934</t>
  </si>
  <si>
    <t>P550922-FILTRO HIDRAULICO</t>
  </si>
  <si>
    <t>P550922</t>
  </si>
  <si>
    <t>P550117-FILTRO ACEITE</t>
  </si>
  <si>
    <t>P550117</t>
  </si>
  <si>
    <t>P537778-FILTRO DE AIRE PRIMARIO</t>
  </si>
  <si>
    <t>P537778</t>
  </si>
  <si>
    <t>P535362-FILTRO AIRE</t>
  </si>
  <si>
    <t>P535362</t>
  </si>
  <si>
    <t>P181191-FILTRO DE AIRE</t>
  </si>
  <si>
    <t>P181191</t>
  </si>
  <si>
    <t>P181070-FILTRO DE AIRE PRIMARIO</t>
  </si>
  <si>
    <t>P181070</t>
  </si>
  <si>
    <t>P124046-FILTRO AIRE</t>
  </si>
  <si>
    <t>P124046</t>
  </si>
  <si>
    <t>33590- Akron Industrial Gear 68</t>
  </si>
  <si>
    <t>33590</t>
  </si>
  <si>
    <t>2657986- Grasa Ultra SC FG W</t>
  </si>
  <si>
    <t>2657986</t>
  </si>
  <si>
    <t>1526151- AK- Super Gear SAE 140 GL-1</t>
  </si>
  <si>
    <t>1526151</t>
  </si>
  <si>
    <t>1526104- Akron HD Intense SL SAE 40</t>
  </si>
  <si>
    <t>1526104</t>
  </si>
  <si>
    <t>Del 01 al 31 Marzo de 2024</t>
  </si>
  <si>
    <t>NC - 0658733</t>
  </si>
  <si>
    <t>NC - 0658463</t>
  </si>
  <si>
    <t>NC - 0658376</t>
  </si>
  <si>
    <t>NC - 0658341</t>
  </si>
  <si>
    <t>NC - 0658343</t>
  </si>
  <si>
    <t>NC - 0658232</t>
  </si>
  <si>
    <t>NC - 0657748</t>
  </si>
  <si>
    <t>NC - 0657750</t>
  </si>
  <si>
    <t>NC - 0657666</t>
  </si>
  <si>
    <t>NC - 0657313</t>
  </si>
  <si>
    <t>NC - 0657314</t>
  </si>
  <si>
    <t>NC - 0657036</t>
  </si>
  <si>
    <t>NC - 0656833</t>
  </si>
  <si>
    <t>NC - 0656834</t>
  </si>
  <si>
    <t>NC - 0656602</t>
  </si>
  <si>
    <t>NC - 0656556</t>
  </si>
  <si>
    <t>NC - 0656427</t>
  </si>
  <si>
    <t>NC - 0656390</t>
  </si>
  <si>
    <t>NC - 0656235</t>
  </si>
  <si>
    <t>NC - 0656237</t>
  </si>
  <si>
    <t>NC - 0656238</t>
  </si>
  <si>
    <t>NC - 0656190</t>
  </si>
  <si>
    <t>NC - 0655505</t>
  </si>
  <si>
    <t>Dev 14960. 3 pzas contenedor mid</t>
  </si>
  <si>
    <t>Convenios Feb 24 GES</t>
  </si>
  <si>
    <t>Convenios Feb 24 MEGASUR 7%</t>
  </si>
  <si>
    <t>Plataforma SPE Industria Feb 24 campeche IND-2024-19963</t>
  </si>
  <si>
    <t>Porteo cliente Cedis Cancún Marzo 2024</t>
  </si>
  <si>
    <t>5 días Akron Febrero 2024 mid</t>
  </si>
  <si>
    <t>5 días akron febrero 2024 campeche</t>
  </si>
  <si>
    <t>Plataforma SPE Detalle Feb24 Mérida</t>
  </si>
  <si>
    <t>Plataforma SPE Detalle Feb24 Campeche</t>
  </si>
  <si>
    <t>Plataforma SPE Industria Feb 24 Mérida</t>
  </si>
  <si>
    <t>Dev 14941. 12 pzas contenedor merida</t>
  </si>
  <si>
    <t>Plataforma SPE Industria Enero 24 Mérida</t>
  </si>
  <si>
    <t>Convenios con GES Dic23</t>
  </si>
  <si>
    <t>Convenios con Megasur Dic23</t>
  </si>
  <si>
    <t>Convenios con GES Ene24</t>
  </si>
  <si>
    <t>Complemento Descuento Volumen Mzo24 al 25.5%</t>
  </si>
  <si>
    <t>Dev de la F-1011307491 exhibidores merida</t>
  </si>
  <si>
    <t>Gtos viaticos (convencion akron)</t>
  </si>
  <si>
    <t>devuelvo error bancario</t>
  </si>
  <si>
    <t>Seguro HSBC</t>
  </si>
  <si>
    <t>Edificio (Mtto bodega)</t>
  </si>
  <si>
    <t>Mtto de camaras</t>
  </si>
  <si>
    <t>5% pronto pago ARTLUX</t>
  </si>
  <si>
    <t>P551034 FUEL FILTER, WATER SEPARATOR SPIN-ON TWIST&amp;DRAIN</t>
  </si>
  <si>
    <t>P181137-AIR FILTER, PRIMARY ROUND</t>
  </si>
  <si>
    <t>P552073-COOLANT FILTER, SPIN-ON SCA PLUS</t>
  </si>
  <si>
    <t>P550428-LUBE FILTER, SPIN-ON FULL FLOW</t>
  </si>
  <si>
    <t>P550880-FUEL FILTER, SPIN-ON</t>
  </si>
  <si>
    <t>Utilidad por código de producto Concentrado
Del 01/04/2024 al 30/04/2024</t>
  </si>
  <si>
    <t>MIX AEROSOLES AKRON</t>
  </si>
  <si>
    <t>1014500</t>
  </si>
  <si>
    <t>33591- Akron Industrial Gear 100</t>
  </si>
  <si>
    <t>33591</t>
  </si>
  <si>
    <t>30405- MX- Hidráulico MH-700 (ISO 150)</t>
  </si>
  <si>
    <t>30405</t>
  </si>
  <si>
    <r>
      <rPr>
        <b/>
        <sz val="8"/>
        <color rgb="FF000000"/>
        <rFont val="Arial"/>
        <family val="2"/>
      </rPr>
      <t xml:space="preserve">Descripcion 
</t>
    </r>
    <r>
      <rPr>
        <b/>
        <sz val="8"/>
        <color rgb="FF000000"/>
        <rFont val="Arial"/>
        <family val="2"/>
      </rPr>
      <t>Producto</t>
    </r>
  </si>
  <si>
    <t>P780532 -FILTRO DE ABRAZADERA DE NONTAJE MOUNTING BAND</t>
  </si>
  <si>
    <t>P780532</t>
  </si>
  <si>
    <t>P628329 - FILTRO DE AIRE PRIMARIO</t>
  </si>
  <si>
    <t>P628329</t>
  </si>
  <si>
    <t>P606720-FILTRO DE AIRE</t>
  </si>
  <si>
    <t>P606720</t>
  </si>
  <si>
    <t>P603233-KIT ELEM DE AIRESEC MERCEDEZ 904</t>
  </si>
  <si>
    <t>P603233</t>
  </si>
  <si>
    <t>P601560-FILTRO DE AIRE SEGURIDAD</t>
  </si>
  <si>
    <t>P601560</t>
  </si>
  <si>
    <t>P580710 FILTRO DE GASOLINA</t>
  </si>
  <si>
    <t>P580710</t>
  </si>
  <si>
    <t>P555603-FILTRO HIDRAULICO</t>
  </si>
  <si>
    <t>P555603</t>
  </si>
  <si>
    <t>P551843-FILTRO SEPARADOR</t>
  </si>
  <si>
    <t>P551843</t>
  </si>
  <si>
    <t>P550951-TRANSMISSION FILTER</t>
  </si>
  <si>
    <t>P550951</t>
  </si>
  <si>
    <t>P550726-FILTRO DE ACEITE</t>
  </si>
  <si>
    <t>P550726</t>
  </si>
  <si>
    <t>P550368 - FILTRO DE ACEITE</t>
  </si>
  <si>
    <t>P550368</t>
  </si>
  <si>
    <t>P550025-FILTRO DE ACEITE</t>
  </si>
  <si>
    <t>P550025</t>
  </si>
  <si>
    <t>P181042-FILTRO DE AIRE</t>
  </si>
  <si>
    <t>P181042</t>
  </si>
  <si>
    <t>P167425 - FILTRO HIDRAULICO</t>
  </si>
  <si>
    <t>P167425</t>
  </si>
  <si>
    <t>G090225 - FILTRO DE AIRE GLEANER</t>
  </si>
  <si>
    <t>G090225</t>
  </si>
  <si>
    <t>ROAD RS909 215/55R17</t>
  </si>
  <si>
    <t>21555R17</t>
  </si>
  <si>
    <t>RIN CAMION EPSILON 24.5X8.25 2PE TC BCO CAP 8000</t>
  </si>
  <si>
    <t>JG47SW15</t>
  </si>
  <si>
    <t>235/75R15 RMT AMERICUS</t>
  </si>
  <si>
    <t>235/75R15 RMT</t>
  </si>
  <si>
    <t>185R14 ROAD RS901 185R14 C 102/100Q S</t>
  </si>
  <si>
    <t>185R14 RS901</t>
  </si>
  <si>
    <t>GASTOS EN EFECTIVO ABRIL 2024</t>
  </si>
  <si>
    <t>DALIA</t>
  </si>
  <si>
    <t>PASEL CUMPLEAÑOS GLORIA</t>
  </si>
  <si>
    <t xml:space="preserve">ORLANDO </t>
  </si>
  <si>
    <t>IMPRESIÓN DE DOCUMENTOS</t>
  </si>
  <si>
    <t>PASEL CUMPLEAÑOS ISRAEL</t>
  </si>
  <si>
    <t xml:space="preserve">DALIA </t>
  </si>
  <si>
    <t>PRESTAMO A CAJA</t>
  </si>
  <si>
    <t>EDUARDO</t>
  </si>
  <si>
    <t>ENMARCADO DE RECONOCIMIENTO DON PEPE</t>
  </si>
  <si>
    <t>PAGO TOTAL PLAY</t>
  </si>
  <si>
    <t>MANIJA DE MOTO</t>
  </si>
  <si>
    <t xml:space="preserve">IMPRESIÓN DE RECONOCIMINTO DON PEPE </t>
  </si>
  <si>
    <t>ARBITRAJE FUTBOL</t>
  </si>
  <si>
    <t xml:space="preserve">MANUEL </t>
  </si>
  <si>
    <t>FOCOS Y HERRAMIENTAS</t>
  </si>
  <si>
    <t>PAGO DE MULTA SAMUEL</t>
  </si>
  <si>
    <t>DESAYUNOS RAFA/VENTAS</t>
  </si>
  <si>
    <t>ENVIO DE FILTROS POR PAQUETERIA</t>
  </si>
  <si>
    <t xml:space="preserve">ROGER </t>
  </si>
  <si>
    <t>ALMUERZO RAFA</t>
  </si>
  <si>
    <t>DESAYUNO RAFA/VENTAS</t>
  </si>
  <si>
    <t xml:space="preserve">DAVID </t>
  </si>
  <si>
    <t xml:space="preserve">MICROFONO PARA EVENTO ZONA AKRON </t>
  </si>
  <si>
    <t>FILTRO P/CLIENTE</t>
  </si>
  <si>
    <t>GURUBEL</t>
  </si>
  <si>
    <t>REPARACION DE LLANTA NP300</t>
  </si>
  <si>
    <t>ENVIO DE DOCUMENTOS DAOSA</t>
  </si>
  <si>
    <t>REPARACION DE SILLA DE OFICINA</t>
  </si>
  <si>
    <t>F 59685</t>
  </si>
  <si>
    <t>F 58978</t>
  </si>
  <si>
    <t>F 59487</t>
  </si>
  <si>
    <t>F 59314 59315 59391 59474</t>
  </si>
  <si>
    <t>F 57422</t>
  </si>
  <si>
    <t>F 58548 58547</t>
  </si>
  <si>
    <t>F 58929 59056 59057 59156 59062</t>
  </si>
  <si>
    <t>F 59070</t>
  </si>
  <si>
    <t>F 59931</t>
  </si>
  <si>
    <t>F 59030</t>
  </si>
  <si>
    <t>F 59686</t>
  </si>
  <si>
    <t>F 58999</t>
  </si>
  <si>
    <t>F 59613 59614 59615</t>
  </si>
  <si>
    <t>f 58972</t>
  </si>
  <si>
    <t>F 59455</t>
  </si>
  <si>
    <t>f 58342 58341</t>
  </si>
  <si>
    <t>F 58937 58938</t>
  </si>
  <si>
    <t>F 58937</t>
  </si>
  <si>
    <t>MOTORPAC</t>
  </si>
  <si>
    <t>F 57987 58684</t>
  </si>
  <si>
    <t>F 57662 58322</t>
  </si>
  <si>
    <t>JOSUE EFREN CIME CHAN</t>
  </si>
  <si>
    <t>F 59873 59872</t>
  </si>
  <si>
    <t>F 59788</t>
  </si>
  <si>
    <t>F 59453</t>
  </si>
  <si>
    <t>F 59444</t>
  </si>
  <si>
    <t>F 58997</t>
  </si>
  <si>
    <t>F 58996</t>
  </si>
  <si>
    <t>F 58995</t>
  </si>
  <si>
    <t>F 58994</t>
  </si>
  <si>
    <t>SERGIO BALDERAS</t>
  </si>
  <si>
    <t>SARA EUGENIA LEÑERO GARCIA</t>
  </si>
  <si>
    <t>CRISTOPHER LAN ZAMIDIO PEÑA</t>
  </si>
  <si>
    <t>DISTRIBUIDORA GARABANA DE COMBUSTIBLES Y LUBRICANTES</t>
  </si>
  <si>
    <t xml:space="preserve">F 58466 58502 58904 58914 ROMZA PAVIMENTACIONES </t>
  </si>
  <si>
    <t>F 59342 CONSTRUCCIONES Y EDIFICACIONES TECNICAS</t>
  </si>
  <si>
    <t>DISTRIBUIDORA DE REFACCIONES MOTORPAC</t>
  </si>
  <si>
    <t>F 58431 58529 58988 58989 58993 59468 59467</t>
  </si>
  <si>
    <t xml:space="preserve">F 58876 59040 59331 </t>
  </si>
  <si>
    <t>DEP CHEQ</t>
  </si>
  <si>
    <t>F 59143</t>
  </si>
  <si>
    <t>F 58422</t>
  </si>
  <si>
    <t>F 57068</t>
  </si>
  <si>
    <t>SCHAFFIT MOISES FAISAL MONTALVO</t>
  </si>
  <si>
    <t>F 58578</t>
  </si>
  <si>
    <t>F 58607</t>
  </si>
  <si>
    <t xml:space="preserve">F 57695 </t>
  </si>
  <si>
    <t>CLAUDIA ALEJANDRA HEMING RIVERO</t>
  </si>
  <si>
    <t>F 58816</t>
  </si>
  <si>
    <t>F 59838</t>
  </si>
  <si>
    <t>JOSE JUAN BECERRA HERNANDEZ</t>
  </si>
  <si>
    <t>F 58571</t>
  </si>
  <si>
    <t>F 58515</t>
  </si>
  <si>
    <t>F 58025</t>
  </si>
  <si>
    <t>F 57429</t>
  </si>
  <si>
    <t>F 58483</t>
  </si>
  <si>
    <t>F 58520</t>
  </si>
  <si>
    <t>F 58514</t>
  </si>
  <si>
    <t>F 58521</t>
  </si>
  <si>
    <t>F 58471</t>
  </si>
  <si>
    <t>F 57428</t>
  </si>
  <si>
    <t>F 58411</t>
  </si>
  <si>
    <t>ENRIQUE SANCHEZ Y MORANTE</t>
  </si>
  <si>
    <t>PRODUCTORA PORCINA YUCATECA</t>
  </si>
  <si>
    <t>F 58133 ARMANDO INOCENTE MOGUEL EK</t>
  </si>
  <si>
    <t>SELMER FERNANDO PINO FALLA</t>
  </si>
  <si>
    <t>ELEMENTOS Y ESTRUCTURAS METALICAS</t>
  </si>
  <si>
    <t>F 59107 JOSE LUIS ESPADAS GONZALEZ</t>
  </si>
  <si>
    <t>F 59064 RODRIGO SOLIS RODRIGUEZ</t>
  </si>
  <si>
    <t>ANDAMIOS Y MAQUINARIA LIGERA DEL SURESTE</t>
  </si>
  <si>
    <t xml:space="preserve">F 58644 ANGEL ALEXIS LARA MENA </t>
  </si>
  <si>
    <t>ANGELICA MARTINEZ</t>
  </si>
  <si>
    <t>F 59814 SCHAFFIT MOISES FAISAL MONTALVO</t>
  </si>
  <si>
    <t>F 58772 58829 5880 58891 58878 58828 5888 PRODUCTOS DE CONCRETO PENINSULARES</t>
  </si>
  <si>
    <t>F 58894 CONCRETERA DEL SURESTE</t>
  </si>
  <si>
    <t>MAYABTUN CONSTRUCCIONES</t>
  </si>
  <si>
    <t>F 58595 REFACCIONES PENINSULA</t>
  </si>
  <si>
    <t xml:space="preserve">F 59492 IDZINCAB CHACON JOSUE </t>
  </si>
  <si>
    <t>F 59784 59785 PRODICCION GI</t>
  </si>
  <si>
    <t xml:space="preserve">F 58823 JORGE LUIS DE JESUS CAMPOS ORTEGA </t>
  </si>
  <si>
    <t>F 58376 PROVEEDORA DEL PANADERO</t>
  </si>
  <si>
    <t>F 58767 MANUEL ARTURO PENICHE HERNANDEZ</t>
  </si>
  <si>
    <t xml:space="preserve">F 58620 58622 58637 ROQUE JACINTO PECH CIAU </t>
  </si>
  <si>
    <t xml:space="preserve">F 59783 GRUPO TERRAZAS ASESORIA EN CONSTRUCCION Y MANTENIMIENTO </t>
  </si>
  <si>
    <t>F 58879 JOSE LUIS ESPADAS GONZALEZ</t>
  </si>
  <si>
    <t>F 58697 MIGUEL ANGEL KUK CETINA</t>
  </si>
  <si>
    <t>F 58696 MIGUEL ANGEL KUK CETINA</t>
  </si>
  <si>
    <t xml:space="preserve">F 58343 59036 MEZCLAZ Y EMULSIONES PROFESIONALES </t>
  </si>
  <si>
    <t>F 58586 TRANSPORTES CORPA</t>
  </si>
  <si>
    <t>F 58769 TRACTOTANQUES DEL SURESTE</t>
  </si>
  <si>
    <t xml:space="preserve">F 59450 NIGER IRAN COUOH CANCHE </t>
  </si>
  <si>
    <t>F 58612 58613 MULTISERVICIOS PETROLIFEROS DE QUINTANA ROO</t>
  </si>
  <si>
    <t>F 59782 GRUPO URBAMEX</t>
  </si>
  <si>
    <t>F 59781 GRUPO URBAMEX</t>
  </si>
  <si>
    <t>F 58844 LUIS FERNANDO CANTO PENICHE</t>
  </si>
  <si>
    <t xml:space="preserve">F 58643 ANGEL ALEXIS LARA MENA </t>
  </si>
  <si>
    <t>F 58526 ENVASES UNIVERSALES DE MEXICO</t>
  </si>
  <si>
    <t>F 59616 59617 QUALITY GRAIN DE SALAMANCA SCHMITT</t>
  </si>
  <si>
    <t>F 59742 TRANSPORTES TCB</t>
  </si>
  <si>
    <t>F 59918 SERVITRANSPORTES ERAGON</t>
  </si>
  <si>
    <t>F 58849 AUTOBUSES BRISAS</t>
  </si>
  <si>
    <t>F 58963 OPERADORA POLLO BRUJO</t>
  </si>
  <si>
    <t>F 59734 JORGE EDUARDO CHAY TAMAYO</t>
  </si>
  <si>
    <t>F 59604 CORNELIOS UNGER REIMER</t>
  </si>
  <si>
    <t>F 59721 JOSE LUIS RENDON NOVELO</t>
  </si>
  <si>
    <t xml:space="preserve">F 58640 58641 58642 ANGEL ALEXIS LARA MENA </t>
  </si>
  <si>
    <t>F 58278 GILMER GABRIEL CHAN COCOM</t>
  </si>
  <si>
    <t>SAN ANTONIO TEKAX</t>
  </si>
  <si>
    <t>F 58605 ARTURO PEREZ GONZALEZ</t>
  </si>
  <si>
    <t>F 58893 CONSTRUCCIONES Y EDIFICACIONES TECNICAS</t>
  </si>
  <si>
    <t>F 59645 ZELMA KOOLER DE MEXICO</t>
  </si>
  <si>
    <t>F 59714 59715 59716 59717 SERVITRANSPORTES DEL SURESTE</t>
  </si>
  <si>
    <t>F 59061 ADRIANA ISELA JIMENEZ CANTO</t>
  </si>
  <si>
    <t>F 58225 58231 58742 VERONICA DEL ROSARIO HERNANDEZ NUÑEZ</t>
  </si>
  <si>
    <t>F 58187 GRUPO PENINSULAR MAZA</t>
  </si>
  <si>
    <t>F 59679 CENTRO INTERMODAL DE MANIOBRAS</t>
  </si>
  <si>
    <t>F 58869 CONSTRUCCIONES Y EDIFICACIONES TECNICAS</t>
  </si>
  <si>
    <t>F 55539 INGENIERIA INDUSTRIAL MAGE</t>
  </si>
  <si>
    <t>F 59852 SERVIND</t>
  </si>
  <si>
    <t xml:space="preserve">F 59141 SERVICIO IZAMAL </t>
  </si>
  <si>
    <t xml:space="preserve">F 59140 SERVICIO IZAMAL </t>
  </si>
  <si>
    <t>ESTACION DE SERVICIO JP SEGUNDO</t>
  </si>
  <si>
    <t>F 58795 58040 GASOLINERA DE MERIDA</t>
  </si>
  <si>
    <t>GASOLINERA ROMA</t>
  </si>
  <si>
    <t xml:space="preserve">MEGASERVICIOS </t>
  </si>
  <si>
    <t xml:space="preserve">F 58755 58754 58777 SERVICIO JARDINES </t>
  </si>
  <si>
    <t xml:space="preserve">F 58811 58812 58062 SERVICIOS KANASIN </t>
  </si>
  <si>
    <t>SERVICIOS SAN NICOLAS</t>
  </si>
  <si>
    <t>F 58712 SERVICIO 3</t>
  </si>
  <si>
    <t xml:space="preserve">AUTOSERVICIO YUCATAN </t>
  </si>
  <si>
    <t>F 58802 58803 GRUPO YUGA</t>
  </si>
  <si>
    <t>SERVICIOS HIDASA</t>
  </si>
  <si>
    <t>F 59672 FERRETERIA EL PORTEÑO</t>
  </si>
  <si>
    <t>F 58606 JOSE ROBERTO DELGADO GALENO</t>
  </si>
  <si>
    <t>CAR 13 ALICIA DEL SOCORRO ALCARRECA REYES</t>
  </si>
  <si>
    <t>F 59037 59038 MAQUINARIA Y SERVICIOS PROFESIONALES</t>
  </si>
  <si>
    <t xml:space="preserve">F 59687 DISTRIBUIDORA DE TUBOS Y ACEROS DEL SURESTE </t>
  </si>
  <si>
    <t>F 57077 57215 J ROSADO DISTRTIBUCIONES</t>
  </si>
  <si>
    <t>F 58186 MARIA TERESA DE JESUS CARDENAS ORTIZ</t>
  </si>
  <si>
    <t>F 57641 JORGE ANONIO CHAVEZ GOMEZ</t>
  </si>
  <si>
    <t>F 59460 ECISA CONSTRUCCIONES</t>
  </si>
  <si>
    <t>F 59669 DISTRIBUIDORA DE REFACCIONES MOTORPAC</t>
  </si>
  <si>
    <t>F 57980 EXPRESO PENINSULAR</t>
  </si>
  <si>
    <t>COMBSUTIBLES DE SUROESTE</t>
  </si>
  <si>
    <t>F 57913 GEOVANI LEONEL TUN HOIL</t>
  </si>
  <si>
    <t>F 59612 BRENDA GONZALEZ CONTRERAS</t>
  </si>
  <si>
    <t>F 58469 NIGER IRAN COUOH CANCHE</t>
  </si>
  <si>
    <t>F 58676 IES CONCRETOS</t>
  </si>
  <si>
    <t>F 58475 58534 58545 58703 PRODUCTOS DE CONCRETO PENINSULARES</t>
  </si>
  <si>
    <t>F 58537 58693 58658 CONCRETERA DEL SURESTE</t>
  </si>
  <si>
    <t>F 58366 MIGUEL ANGEL KUK CETINA</t>
  </si>
  <si>
    <t>F 58417 MIGUEL ANGEL KUK CETINA</t>
  </si>
  <si>
    <t>F 59566 LISBET DE JESUS CANCHE PECH</t>
  </si>
  <si>
    <t>F 59587 EDEKSA</t>
  </si>
  <si>
    <t>F 59287 OMEGA MASTER PARTS</t>
  </si>
  <si>
    <t>F 58675 RRRRG CONSTRUCTORA</t>
  </si>
  <si>
    <t xml:space="preserve">F 58522 ARTURO PEREZ GONZALEZ </t>
  </si>
  <si>
    <t>F 57382 DESARROLLADORA DE INFRAESTRUCTURA PUERTO ESCONDIDO</t>
  </si>
  <si>
    <t>F 59573 INDUSTRIAS ORDOÑEZ</t>
  </si>
  <si>
    <t>F 58425 58426 CARBURANTES DE YUCATAN</t>
  </si>
  <si>
    <t>F 58569 58570 58673 58789 MANUEL JESUS OXTE CABRERA</t>
  </si>
  <si>
    <t>F 59564 SOLUCIONES INTEGRALES PARA TRITURACION</t>
  </si>
  <si>
    <t>F 59560 GRUAS Y MAQUINARIA ORDOÑEZ CORPORATIVO</t>
  </si>
  <si>
    <t xml:space="preserve">F 58171 58222 DISTRIBUIDORA GARABANA DE COMBUSTIBLES Y LUBRICANTES </t>
  </si>
  <si>
    <t>F 58495 58496 ESTACION DE SERVICIO MERICAM</t>
  </si>
  <si>
    <t>F 58373 58374 MULTISERVICIOS PETROLIFEROS DE CANCUN</t>
  </si>
  <si>
    <t xml:space="preserve">F 58490 58491 MULTISERVICIOS PLAYA DEL CARMEN </t>
  </si>
  <si>
    <t>F 58497 58498 CARBURANTES DEL SURESTE</t>
  </si>
  <si>
    <t>F 58493 58494 MULTISERVICIOS PLAYA DEL CARMEN</t>
  </si>
  <si>
    <t>F 56426 ASFALTOS Y EMULSIONES PENINSULARES</t>
  </si>
  <si>
    <t>F 56613 ASFALTOS Y EMULSIONES PENINSULARES</t>
  </si>
  <si>
    <t>F 58500 COMERCIALIZADORA GELOP</t>
  </si>
  <si>
    <t>F 58387 GENERADORES DUTTON POWER</t>
  </si>
  <si>
    <t>F 59508 MOTOSERVICIO A DOMICILIO</t>
  </si>
  <si>
    <t>F 57437 CARLOS MARIO FALCON CARDENAS</t>
  </si>
  <si>
    <t>F 58142 PROVEEDORA DEL PANADERO</t>
  </si>
  <si>
    <t>ABONO LA JOYA</t>
  </si>
  <si>
    <t>F 58027 GRUPO CONSTRUCTOR GRIOS</t>
  </si>
  <si>
    <t>F 59534 WITON</t>
  </si>
  <si>
    <t>F 59523 RAXID ANTONIO SANDOVAL AUAIS</t>
  </si>
  <si>
    <t>F 59463 REFASO, REFACCIONES Y ACCESORIOS SOSA</t>
  </si>
  <si>
    <t>F 58204 MIGUEL ANGEL KUK CETINA</t>
  </si>
  <si>
    <t>F 58535 58536 58689 58901 MAQUINARIA Y SERVICIOS PROFESIONALES</t>
  </si>
  <si>
    <t>F 59398 AGUILA CONSTRUCTORA DEL SURESTE</t>
  </si>
  <si>
    <t>F 59576 ACEITES Y LUBRICANTES MIRAKEL</t>
  </si>
  <si>
    <t xml:space="preserve">F 59050 FLOR MARIA PECH BACELIS </t>
  </si>
  <si>
    <t xml:space="preserve">F 59479 PROYECTOS Y CONSTRUCCION URBANA </t>
  </si>
  <si>
    <t xml:space="preserve">F 59470 CONSTRUCTORA Y COMERCIALOZADORA FJM </t>
  </si>
  <si>
    <t>F 57146 EMPAQUES NOVA</t>
  </si>
  <si>
    <t xml:space="preserve">F 58110 58959 58574 58813 PODER FLUIDO </t>
  </si>
  <si>
    <t xml:space="preserve">F 58433 INGENIERIA DEL MAYAB </t>
  </si>
  <si>
    <t>F 58080 58126 TALLERES ALIBAL DEL SURESTE</t>
  </si>
  <si>
    <t xml:space="preserve">F 57425 ESTACIONES DE SERVICIO DEL MAYAB </t>
  </si>
  <si>
    <t>F 57427 ESTACIONES DE SERVICIO DEL MAYAB</t>
  </si>
  <si>
    <t xml:space="preserve">F 57426 ESTACIONES E SERVICIO DEL MAYAB </t>
  </si>
  <si>
    <t>F 57424 ESTACIONES DE SERVICIO DEL MAYAB</t>
  </si>
  <si>
    <t>F 57800 ESTACIONES DE SERVICIO DEL MAYAB</t>
  </si>
  <si>
    <t>F 57423 ESTACIONES DE SERVICIOS DEL MAYAB</t>
  </si>
  <si>
    <t xml:space="preserve">F58286 58301 JOSE MANUEL MUKUL CASTILLO </t>
  </si>
  <si>
    <t>F 59461 C&amp;M MUNDO INDUSTRIAL</t>
  </si>
  <si>
    <t xml:space="preserve">F 58267 58268 58311 JESUS MANUEL MOO ONGAY </t>
  </si>
  <si>
    <t>F 59458 ROGER ALBERTO LUGO MENDEZ</t>
  </si>
  <si>
    <t>F 59445 PLASTIC DEPOT</t>
  </si>
  <si>
    <t>F 57918 MAYA FLUIDS</t>
  </si>
  <si>
    <t xml:space="preserve">F 58503 SERVICOMBUSTIBLES KANASIN </t>
  </si>
  <si>
    <t>F 58511 ESTACION DE SERVICIO JUAN PABLO</t>
  </si>
  <si>
    <t>F 58510 ESTACION DE SERVICIO SAN IDELFONSO</t>
  </si>
  <si>
    <t>F 58508 SERVICOMBUSTIBLES LOS REYES</t>
  </si>
  <si>
    <t>F 58509 SERVICIOS TAC</t>
  </si>
  <si>
    <t>F 58507 SERVICIOS DEL FRENTE UNICO DE TRABAJADORES DEL VOLANTE DEL ESTADO DE YUCATAN</t>
  </si>
  <si>
    <t>F 58504 ESTACION DE SERVICIO JACINTO CANEK</t>
  </si>
  <si>
    <t>F 58505 ESTACION DE SERVICIO JACINTO CANEK</t>
  </si>
  <si>
    <t>F 58506 ESTACION DE SERVICIO PACABTUN</t>
  </si>
  <si>
    <t>F 58482 ESTACION DE SERVICIO PANABA</t>
  </si>
  <si>
    <t>F 58109 CRISTIAN FAUSTINO LOPEZ HERRERA</t>
  </si>
  <si>
    <t>SEIDI LORENA RODRIGUEZ DORANTE</t>
  </si>
  <si>
    <t>REEMBOLSO OTRAS COMISIONES</t>
  </si>
  <si>
    <t xml:space="preserve">F 58362 GRUPO BOXITO </t>
  </si>
  <si>
    <t>F 58365 58458 HA TECH</t>
  </si>
  <si>
    <t>F 58319 ANGELICA MARTINEZ</t>
  </si>
  <si>
    <t>F 5778 57945 58017 58303 ROMZA PAVIMENTACIONES</t>
  </si>
  <si>
    <t>F 58347 SERVICIOS GENERALES TENARISTAMSA</t>
  </si>
  <si>
    <t>F 58236 SERGIO BALDERAS OSORIO</t>
  </si>
  <si>
    <t>F 57976 COMERCIALIZADORA GELOP</t>
  </si>
  <si>
    <t>F 59394 CARLOS GUSTAVO MANZANILLA VALLEJO</t>
  </si>
  <si>
    <t>FAC 58031,FAC 58032,FAC 58052,FAC 58147,FAC 58201,FAC 58237,FAC 58281 SERGIO BALDERAS OSORIO</t>
  </si>
  <si>
    <t>F 58353 58354 58354 58380 58478 MAQUINARIA Y SERVICIOS PROFESIONALES</t>
  </si>
  <si>
    <t>F 58176 KU MUT ROSALBA</t>
  </si>
  <si>
    <t>F 57895 REYES CONCEPCION KEB HEREDIA</t>
  </si>
  <si>
    <t>F 58355 CONCRETERA DEL SURESTE</t>
  </si>
  <si>
    <t>FAC 58229,FAC 58320,FAC 58348,FAC 58351,FAC 58476,FAC 58477 PRODUCTOS DE CONCRETO PENINSULAR</t>
  </si>
  <si>
    <t>F 58028 PROMOTORA MEXICANA DE VEHICULOS</t>
  </si>
  <si>
    <t>F 58159 CONCEPCION ALFREDO CHAN MEX</t>
  </si>
  <si>
    <t>F 59371 FERNANDO GUZMAN</t>
  </si>
  <si>
    <t>F 58078 58079 RODRIGO RAUL CARCAÑO MAY</t>
  </si>
  <si>
    <t>F 57797 57942 57944 58135 PROVEEDORA DEL PANADERO</t>
  </si>
  <si>
    <t>F 58004 JOSE LUIS RIOS VENTURA</t>
  </si>
  <si>
    <t>F 59377 EDEKSA</t>
  </si>
  <si>
    <t>F 59350 ROBERTO CARLOS MARTINEZ LABRA</t>
  </si>
  <si>
    <t>F 58332 58333 CARBURANTES DE YUCATAN</t>
  </si>
  <si>
    <t>F 68335 CARBURANTES DE YUCATAN</t>
  </si>
  <si>
    <t>F 57682 SEYDI MARIA DE JESUS NOH MOO</t>
  </si>
  <si>
    <t>F 55538 SUN LIFT</t>
  </si>
  <si>
    <t>F 59168 RODRIGO SOLIS RODRIGUEZ</t>
  </si>
  <si>
    <t>F 58275 58276 58277 ARMANDO AGUIRRE BARRADAS</t>
  </si>
  <si>
    <t>F 59351 ELEMENTOS Y ESTRUCTURAS METALICAS</t>
  </si>
  <si>
    <t>F 58336 58337 CARBURANTES DE YUCATAN</t>
  </si>
  <si>
    <t>F 58334 CARBURANTES DE YUCATAN</t>
  </si>
  <si>
    <t>F 59325 SERVIND</t>
  </si>
  <si>
    <t>F 58330 58331 SERVICIO DOGRE</t>
  </si>
  <si>
    <t>F 58328 58329 SERVICIO DOGRE</t>
  </si>
  <si>
    <t xml:space="preserve">F 58173 DESARROLLOS INMOBILIARIOS BARACAM </t>
  </si>
  <si>
    <t xml:space="preserve">F 59189 JOSE ABRAHAM MAGAÑA PINZON </t>
  </si>
  <si>
    <t>F 58163 COMBUSTIBLES Y LUBRICANTES CINCO COLONIAS</t>
  </si>
  <si>
    <t>F 57297 COMBUSTIBLES Y LUBRICANTES VISTA ALEGRE</t>
  </si>
  <si>
    <t>F 57809 COMBUSTIBLES Y LUBRICANTES DE MONTEJO</t>
  </si>
  <si>
    <t>F 56559 COMBUSTIBLES Y LUBRICANTES BRISAS</t>
  </si>
  <si>
    <t>F 58076 PEDRO ANGEL CASTILLO CASTELLANOS</t>
  </si>
  <si>
    <t>F 56686 PEDRO ANGEL CASTILLO CASTELLANOS</t>
  </si>
  <si>
    <t>F 57554 COMBUSTIBLES Y LUBRICANTES ESCALA</t>
  </si>
  <si>
    <t>F 58818 RUTA MAYA EXPENDIO DE COMBUSTIBLES Y LUBRICANTES</t>
  </si>
  <si>
    <t>F 58817 RUTA MAYA EXPENDIO DE COMBUSTIBLES Y LUBRICANTES</t>
  </si>
  <si>
    <t>F 58820 SERVICIOS CARIBE</t>
  </si>
  <si>
    <t>F 58819 SERVICIOS CARIBE</t>
  </si>
  <si>
    <t>F 57955 CARBURANTES Y LUBRICANTES DE PROGRESO</t>
  </si>
  <si>
    <t>F 57827 NURY DEL CARMEN PECH CAUICH</t>
  </si>
  <si>
    <t>F 58861 RUTA MAYA EXPENDIO DE COMBUSTIBLES Y LUBRICANTES</t>
  </si>
  <si>
    <t>F 59067 JOSE ALFREDO SALCEDO HERRERA</t>
  </si>
  <si>
    <t xml:space="preserve">F 58102 NIGER IRAN COUOH CANCHE </t>
  </si>
  <si>
    <t xml:space="preserve">F 58324 SERVICIO JARDINES </t>
  </si>
  <si>
    <t xml:space="preserve">58018 58019 ESTACIONES E SERVICIO JP SEGUNDO </t>
  </si>
  <si>
    <t>F 59334 SERVITRANSPORTES DEL SURESTE</t>
  </si>
  <si>
    <t>F 59333 SERVITRANSPORTES DEL SURESTE</t>
  </si>
  <si>
    <t xml:space="preserve">F 58008 GDM REFACCIONES </t>
  </si>
  <si>
    <t>F 59324 DISTRIBUIDORA DE TUBOS Y ACEROS DEL SURESTE</t>
  </si>
  <si>
    <t>F 57787 IGNACIO ROSADO COUOH</t>
  </si>
  <si>
    <t>F 58266 ALEX FRANCISCO GIL YAH</t>
  </si>
  <si>
    <t>F 58265 GUSTAVO LOPEZ ARCE SOROA</t>
  </si>
  <si>
    <t>F 57286 PROYINGSA</t>
  </si>
  <si>
    <t>F 58979 TRASNSPORTES ESPECIALIZADOS BAU</t>
  </si>
  <si>
    <t>F 58352 TRANSPORTES ESPECIALIZADOS BAU</t>
  </si>
  <si>
    <t>F 59318 59319 SERVITRANSPORTES ERAGON</t>
  </si>
  <si>
    <t>F 59320 59470 CONSTRUCTORA Y COMERCIALIZADORA FJM</t>
  </si>
  <si>
    <t>F 58218 WILMER DOMINGO AVILES PRECIAT</t>
  </si>
  <si>
    <t>F 59311 TECON CONCRETOS</t>
  </si>
  <si>
    <t>F 59305 JUAN MANUEL PIÑA RAMIREZ</t>
  </si>
  <si>
    <t>ÇOMISION MEMBRESIA E-PYM</t>
  </si>
  <si>
    <t>F 58087 ANGEL FERNANDO PALMA CASTILLO</t>
  </si>
  <si>
    <t>F 13438 13439 PROYECTOS IMBOLIARIOS DE LA PENINSULA</t>
  </si>
  <si>
    <t>F 57571 57574 57576 DISTRIBUIDORA DE REFACCIONES MOTORPAC</t>
  </si>
  <si>
    <t>F 93177 ARTLUX</t>
  </si>
  <si>
    <t>F 59294 FRANCISCO ANTONIO QUE ESPADAS</t>
  </si>
  <si>
    <t>F 58932 SERVIND</t>
  </si>
  <si>
    <t>F 58223 ARTURO PEREZ GONZALEZ</t>
  </si>
  <si>
    <t xml:space="preserve">F 58188 MIGUEL ANGEL KUK CETINA </t>
  </si>
  <si>
    <t>F 57862 TRANSPORTACION CARRETERA</t>
  </si>
  <si>
    <t xml:space="preserve">F 59288 MRT IMPORTADORA DE MAQUINARIA </t>
  </si>
  <si>
    <t>F 57929 57934 DISTRIBUIDORA GARABANA DE COMBUSTIBLES Y LUBRICANTES</t>
  </si>
  <si>
    <t>DISPERSION NOMINA (ANT VIAT MIGUEL ORTIZ)</t>
  </si>
  <si>
    <t>DISPERSION NOMINA (OTROS PAGOS JAELY CABALLERO)</t>
  </si>
  <si>
    <t>F 58069 CAMIONES Y AUTOBUSES PENINSULAR</t>
  </si>
  <si>
    <r>
      <t xml:space="preserve">PAGO INICIAL DE NISSAN FRONTIER FAN62650 </t>
    </r>
    <r>
      <rPr>
        <sz val="10"/>
        <color rgb="FFFF0000"/>
        <rFont val="Calibri"/>
        <family val="2"/>
        <scheme val="minor"/>
      </rPr>
      <t>(DAOSA)</t>
    </r>
  </si>
  <si>
    <t>F 59285 CARLOS JESUS UC BELTRAN</t>
  </si>
  <si>
    <r>
      <t xml:space="preserve">PAGO INICIAL DE NISSAN CHASIS FAN62649 </t>
    </r>
    <r>
      <rPr>
        <sz val="10"/>
        <color rgb="FFFF0000"/>
        <rFont val="Calibri"/>
        <family val="2"/>
        <scheme val="minor"/>
      </rPr>
      <t>(DAOSA)</t>
    </r>
  </si>
  <si>
    <t>F 57506 COSTAPURA</t>
  </si>
  <si>
    <t>F 59016 JORGE EDUARDO CHAY TAMAYO</t>
  </si>
  <si>
    <t xml:space="preserve">F 58220 JOSE ROBERTO DELGADO GALENO </t>
  </si>
  <si>
    <t>FAC 56486,FAC 56695,FAC 56972,FAC 57120,FAC 57420,FAC 57695 MINIS 2000</t>
  </si>
  <si>
    <t>F 59059 59060 PROMOTORA DE GASOLINERAS</t>
  </si>
  <si>
    <t>IMPUESTOS FEDERALES MZO 24 IVA</t>
  </si>
  <si>
    <t>IMPUESTOS FEDERALES MZO 24</t>
  </si>
  <si>
    <t xml:space="preserve">F 57899 RAUL ONTIVEROS AVILA </t>
  </si>
  <si>
    <r>
      <t xml:space="preserve">DISPERSION NOMINA (OTROS PAGOS ENRIQUE ALMEIDA) </t>
    </r>
    <r>
      <rPr>
        <sz val="10"/>
        <color rgb="FFFF0000"/>
        <rFont val="Calibri"/>
        <family val="2"/>
        <scheme val="minor"/>
      </rPr>
      <t>(PAGO DE PLAN DE DATOS RAFA)</t>
    </r>
  </si>
  <si>
    <t>F 58100 LUZ MARI SAURI SANSORES</t>
  </si>
  <si>
    <t>DISPERSION NOMINA (ANT VIAT DAVID QUINTAL)</t>
  </si>
  <si>
    <t>F 58974 JORGE ABRAHAM SELEM AGUILAR</t>
  </si>
  <si>
    <t xml:space="preserve">F 59035 MAYABTUN CONSTRUCCIONES </t>
  </si>
  <si>
    <t>COMISION DEL PAGO CNTARJETA</t>
  </si>
  <si>
    <t>F 56590 SUPE</t>
  </si>
  <si>
    <t xml:space="preserve">F 57883 57882 SERVICIO RAMOS </t>
  </si>
  <si>
    <t>F 59112 59113</t>
  </si>
  <si>
    <t>F 58165 MIGUEL ANGEL KUK CETINA</t>
  </si>
  <si>
    <t xml:space="preserve">F 58144 MIGUEL ANGEL KUK CETINA </t>
  </si>
  <si>
    <t>PRESTAMO A TRANSPORTE ENERGETICOS DIRAC</t>
  </si>
  <si>
    <t>F 58269 JOSE ESQUIVEL RANGEL</t>
  </si>
  <si>
    <t>F 59165 CONSTRUCCIONES Y DISEÑOS DEL SURESTE</t>
  </si>
  <si>
    <t xml:space="preserve">RADIOMOVILDIPSA </t>
  </si>
  <si>
    <t>F 59108 FRANCISCO ANTONIO QUE ESPADAS</t>
  </si>
  <si>
    <t>F 57954 58026 58111 DISTRIBUIDORA DE REFACCIONES MOTORPAC</t>
  </si>
  <si>
    <t>F 57736 ULISES SINUHE MEDINA SUAREZ</t>
  </si>
  <si>
    <t xml:space="preserve">F 58112 58152 58160 58145 58146 58228 5822 PRODUCTOS DE CONCRETO PENINSULARES </t>
  </si>
  <si>
    <t xml:space="preserve">F 58162 58248 CONCRETERA DEL SURESTE </t>
  </si>
  <si>
    <t xml:space="preserve">F 58240 JOSUE EFREN CIME CHAN </t>
  </si>
  <si>
    <t>F 59099 SOLUCIONES INTEFRALES PARA TRITURACION</t>
  </si>
  <si>
    <t>F 57793 T &amp; E</t>
  </si>
  <si>
    <t xml:space="preserve">F 57860 ANGEL ALEXIS LARA MENA </t>
  </si>
  <si>
    <t>F 57432 57452 DESARROLLADORA DE INSFRAESTRUCTURA PUERTO ESCONDIDO</t>
  </si>
  <si>
    <t xml:space="preserve">F 58024 ESTACION DE SERVICIOS MERICAM </t>
  </si>
  <si>
    <t>F 59090 GRUPO URBAMEX</t>
  </si>
  <si>
    <t>F 59073 MRT IMPORTADORA DE MAQUINARIA</t>
  </si>
  <si>
    <t>F 111006333842 SI VALE MEXICO</t>
  </si>
  <si>
    <t>F 58116 TRACTOTANUES DEL SURESTE</t>
  </si>
  <si>
    <t xml:space="preserve">F 58114 MIGUEL ANGEL KUK CETINA </t>
  </si>
  <si>
    <t>F 57588 57589 GENERADORES DUTTON POWER</t>
  </si>
  <si>
    <t>DISPERSION NOMINA (ANT VIAT ELEAZAR ANTONIO UC)</t>
  </si>
  <si>
    <t>F 59960 JOSE DANIEL UITZIL BALAM</t>
  </si>
  <si>
    <t xml:space="preserve">F 58012 58202 58203 PERFORACIONES PENINSULARES ESPECIALIZADAS </t>
  </si>
  <si>
    <t>F 57961  DESARROLLOS INMOBILIARIOS BARCAM</t>
  </si>
  <si>
    <t xml:space="preserve">F 59054 JUAN REYES SONDA  </t>
  </si>
  <si>
    <t xml:space="preserve">F 57855 57861 ANGEL ALEXIS LARA MENA </t>
  </si>
  <si>
    <t xml:space="preserve">F 57859 ANGEL ALEXIS LARA MENA </t>
  </si>
  <si>
    <t>F 13616 PROYECTOS INMOBILIARIOS DE LA PENINSULA</t>
  </si>
  <si>
    <t>F 57400 57587 ARAMANDO INOCENTE MOGUEL EK</t>
  </si>
  <si>
    <t>F 58029 MIGUEL ANGEL KUK CETINA</t>
  </si>
  <si>
    <t>F 58014 MIGUEL ANGEL KUK CETINA</t>
  </si>
  <si>
    <t>F 58067 AHAL ETERNO</t>
  </si>
  <si>
    <t>F 58933 SERVIND</t>
  </si>
  <si>
    <t xml:space="preserve">F 59041 CENTRO DE SERVICIOS CREDIMOTOS </t>
  </si>
  <si>
    <t xml:space="preserve">F 57656 TALLERES ALIBAL DEL SURESTE </t>
  </si>
  <si>
    <t>F 59053 TECON CONCRETOS</t>
  </si>
  <si>
    <t xml:space="preserve">F 57912 FLOR MARIA PECH BACELIS </t>
  </si>
  <si>
    <t>F 57438 57439 MAQUINARIA Y SERVICIOS PROFESIONALES</t>
  </si>
  <si>
    <r>
      <t>F 20040 GRUPO DAZE PENINSULAR</t>
    </r>
    <r>
      <rPr>
        <sz val="10"/>
        <color rgb="FFFF0000"/>
        <rFont val="Calibri"/>
        <family val="2"/>
        <scheme val="minor"/>
      </rPr>
      <t xml:space="preserve"> (MANTENIMIENTO DE AIRES ACONDICIONADOS)</t>
    </r>
  </si>
  <si>
    <t>F 58786 ANGELICA MARTINEZ</t>
  </si>
  <si>
    <t>DISPERSION NOMINA (PRESTAMO JOAQUIN ESTRELLA)</t>
  </si>
  <si>
    <t>F 57021 JASPER JUAREZ</t>
  </si>
  <si>
    <t>F 57774 MAYRA GUADALUPE SANMIGUEL CAAMAL</t>
  </si>
  <si>
    <t>VICENTE MARTIN CHAN CUA</t>
  </si>
  <si>
    <t>F 111006314497 SI VALE MEXICO</t>
  </si>
  <si>
    <t>JOSE CONCEPCION BAAS SANTOS</t>
  </si>
  <si>
    <t>DISPERSION NOMINA (OTROS PAGOS ELEAZAR ANTONIO UC)</t>
  </si>
  <si>
    <t>F 57737</t>
  </si>
  <si>
    <t>RIVERA GARCIA FLORICELDA</t>
  </si>
  <si>
    <t>F B92580 ARTLUX</t>
  </si>
  <si>
    <t xml:space="preserve">F 58501 IMPULSO ENERGETICO </t>
  </si>
  <si>
    <t>F 58225 VERONICA DEL ROSARIO HERNANDEZ NUÑEZ</t>
  </si>
  <si>
    <t xml:space="preserve">F 58773 MANUEL ARTURO PENICHE HERNADEZ </t>
  </si>
  <si>
    <t xml:space="preserve">F 58221 58288 58740 ARMANDO ANTONIO CONSTANTINO PINEDA </t>
  </si>
  <si>
    <t>ELIAS MAY MAY</t>
  </si>
  <si>
    <t>PECH FIGUOROA</t>
  </si>
  <si>
    <t>F 58008 GDM REFACCIONES</t>
  </si>
  <si>
    <t>F 58273 ANGELICA MARTINEZ BRAMBILA</t>
  </si>
  <si>
    <t>DISPERSION NOMINA (ANT VIAT ELEAZAR ANTONIO Y ALBERTO VAZQUEZ)</t>
  </si>
  <si>
    <t>F 58762 58764 58774 58835 AURORA CECILIA LOPEZ VARGUEZ</t>
  </si>
  <si>
    <t>ABRIL 2024</t>
  </si>
  <si>
    <t>Del 01 al 30 de abril de 2024</t>
  </si>
  <si>
    <t>NC - 0663067</t>
  </si>
  <si>
    <t>NC - 0663150</t>
  </si>
  <si>
    <t>NC - 0663077</t>
  </si>
  <si>
    <t>NC - 0662772</t>
  </si>
  <si>
    <t>NC - 0662486</t>
  </si>
  <si>
    <t>NC - 0662487</t>
  </si>
  <si>
    <t>NC - 0662041</t>
  </si>
  <si>
    <t>NC - 0662042</t>
  </si>
  <si>
    <t>NC - 0661910</t>
  </si>
  <si>
    <t>NC - 0661457</t>
  </si>
  <si>
    <t>NC - 0661095</t>
  </si>
  <si>
    <t>NC - 0660995</t>
  </si>
  <si>
    <t>NC - 0660998</t>
  </si>
  <si>
    <t>NC - 0660981</t>
  </si>
  <si>
    <t>NC - 0660937</t>
  </si>
  <si>
    <t>NC - 0660809</t>
  </si>
  <si>
    <t>NC - 0660812</t>
  </si>
  <si>
    <t>NC - 0660776</t>
  </si>
  <si>
    <t>NC - 0660587</t>
  </si>
  <si>
    <t>NC - 0660588</t>
  </si>
  <si>
    <t>NC - 0660497</t>
  </si>
  <si>
    <t>NC - 0660378</t>
  </si>
  <si>
    <t>NC - 0660312</t>
  </si>
  <si>
    <t>NC - 0659461</t>
  </si>
  <si>
    <t>NC - 0659057</t>
  </si>
  <si>
    <t>Dev 15021. 4 pzas. Contenedores mid</t>
  </si>
  <si>
    <t>Dev 15029. 4 pzas contenedores mid</t>
  </si>
  <si>
    <t>Plataforma SPE Detalle Mzo24 Campeche DET-2024-24595 DET-2024-24697</t>
  </si>
  <si>
    <t>Plataforma SPE Industria Mzo24 Campeche IND-2024-20910</t>
  </si>
  <si>
    <t>Plataforma SPE Detalle Mzo24 Mérida DET-2024-24625 DET-2024-24678 DET-2024-24920</t>
  </si>
  <si>
    <t>Plataforma SPE Industria Mzo24 Mérida IND-2024-20577 IND-2024-20618 IND-2024-20627 IND-2024-20645 IND-2024-20856</t>
  </si>
  <si>
    <t>Dev 15001. 1 pza. contenedor campeche</t>
  </si>
  <si>
    <t>Dev 15009. 8 pzas. Contenedores mid</t>
  </si>
  <si>
    <t>Dev 14981. 6 pzas. Contenedores mid</t>
  </si>
  <si>
    <t>Plataforma SPE Detalle Mzo24 Mérida DET-2024-25017 DET-2024-25018 DET-2024-25019</t>
  </si>
  <si>
    <t>Plataforma SPE Industria Mzo24 Campeche IND-2024-20913</t>
  </si>
  <si>
    <t>5 días akron Marzo 2024 merida</t>
  </si>
  <si>
    <t>Porteo cliente cedis Cancun Abril 2024</t>
  </si>
  <si>
    <t>IN-21775 P.Sap 1545360 pago de servicio a Giant Motors</t>
  </si>
  <si>
    <t>Dev de la F-1011307491</t>
  </si>
  <si>
    <t xml:space="preserve">F.17348 - ABRAM BUECKERT NEUDORF </t>
  </si>
  <si>
    <t xml:space="preserve">F.17046,17348 - ABRAM BUECKERT NEUDORF </t>
  </si>
  <si>
    <t xml:space="preserve">F.17576 - WILLY MARTIN AVILA US </t>
  </si>
  <si>
    <t xml:space="preserve">F.17577 - LUIS HERNANDEZ ORTIZ </t>
  </si>
  <si>
    <t xml:space="preserve">F.16843 - OMAR JESUS VIDAL HUERTA </t>
  </si>
  <si>
    <t>F.17594 - LAS MURALLAS DE CAMPECHE</t>
  </si>
  <si>
    <t>F.17489,17546 - CERVANTES PRIERO CESAR FERNANDO</t>
  </si>
  <si>
    <t>F.17551 - MANUEL CENTENO GONZALEZ</t>
  </si>
  <si>
    <t>F.17527 - CORNELIO RODRIGUEZ MARCO</t>
  </si>
  <si>
    <t>F.17520 - LIMBER CESAR CHAN CRUZ</t>
  </si>
  <si>
    <t>F.17349 - ASOCIADOS Y SUCESORES MOYCRUZ</t>
  </si>
  <si>
    <t>F.17587 - NAVIERA Y PESQUERA CONCORDIA</t>
  </si>
  <si>
    <t>F.17615 - EMANUEL ANTONIO PERDOMO ORTEGA</t>
  </si>
  <si>
    <t>F.17584 - LUBRILLANTAS DE CAMPECHE</t>
  </si>
  <si>
    <t>F.17452 - MANUEL CENTENO GONZALEZ</t>
  </si>
  <si>
    <t>F.17553 - MANUEL CENTENO GONZALEZ</t>
  </si>
  <si>
    <t>F.16908,17233,17331 - LIMBER CESAR CHAN CRUZ</t>
  </si>
  <si>
    <t xml:space="preserve">F.17040 -JOSE ANTONIO ESTRELLA CHUC </t>
  </si>
  <si>
    <t xml:space="preserve">F.17558 - GRACIELA CANUL CHAN </t>
  </si>
  <si>
    <t>F.17309 - ARACELY SARAI PINTO VARGAS</t>
  </si>
  <si>
    <t>F.58234 - SERVICIO PERIFERICO SELNAV</t>
  </si>
  <si>
    <t>F.17146,17148,17149,17150,17165,17169,17170,17171,17210,17212,17213,17216,17217,17218,17219,17242,17243,17244,17245,17247,17250,17273,17296 - E.S.G.E.S.</t>
  </si>
  <si>
    <t>F.17405,17406 - GRUPO GASOLINERO ESTOL</t>
  </si>
  <si>
    <t>F.17407,17408 - GRUPO GASOLINERO ESTOL</t>
  </si>
  <si>
    <t>F.17064,17032,17399,17400,17035,17032,17275,17496,17331 - EFECTIVO</t>
  </si>
  <si>
    <t>F.17579 - LETICIA GUADALUPE VARGAS CAN</t>
  </si>
  <si>
    <t>F.17272 - EFRAIN JESUS ROSADO RAMIREZ</t>
  </si>
  <si>
    <t>F.17334,17333 - AGROSERVICIO LA TRINIDAD</t>
  </si>
  <si>
    <t>F.17182 - GRUPO PATA DE JAGUAR DE CALAKMUL</t>
  </si>
  <si>
    <t xml:space="preserve">F.175788 - GRUPO INVERSIONISTAS DEL SURESTE </t>
  </si>
  <si>
    <t>F.17578 - ESPECIALISTAS EN MEZCLAS ASFALTICAS Y CAMINOS DEL CARIBE</t>
  </si>
  <si>
    <t>F.17337,17338 - ASOCIADOS Y SUCESORES MOYCRUZ</t>
  </si>
  <si>
    <t xml:space="preserve">F.17335,17336,17340 - LAS PALMAS DE HOPELCHEN </t>
  </si>
  <si>
    <t xml:space="preserve">F.17053 - AHMED JOSE BURAD MENDEZ </t>
  </si>
  <si>
    <t xml:space="preserve">F.17041 - MARIA DEL ROSARIO CAHUN CEN </t>
  </si>
  <si>
    <t xml:space="preserve">F.17352 - CARLA PECH NEGRETE </t>
  </si>
  <si>
    <t xml:space="preserve">F.16979 - PRODUCTORES DE LOS CHENES </t>
  </si>
  <si>
    <t xml:space="preserve">F.17046 - ABRAM BUECKERT NEUDORF </t>
  </si>
  <si>
    <t>F.17339 - CERVANTES PRIETO CESAR FERNANDO</t>
  </si>
  <si>
    <t>F.17493,17494 - SALAZAR HERNANDEZ ANASTACIO</t>
  </si>
  <si>
    <t>F.17556 - ESPECIALISTAS EN MEZCLAS ASFALTICAS Y CAMINOS DEL CARIBE</t>
  </si>
  <si>
    <t>F.17230 - MAYRA ESTHER DE LA CRUZ REYES</t>
  </si>
  <si>
    <t>F.17178 - GRUPO PATA DE JAGUAR DE CALAKMUL</t>
  </si>
  <si>
    <t>F.17549 - LAS MURALLAS DE CAMPECHE</t>
  </si>
  <si>
    <t xml:space="preserve">F.17536 - ISAACK BUECKERT GUENTHER </t>
  </si>
  <si>
    <t xml:space="preserve">F.17537 - ISAACK BUECKERT GUENTHER </t>
  </si>
  <si>
    <t>F.17550 - FERROLAMINAS RICHAUD</t>
  </si>
  <si>
    <t>F.17532,17533,17530,17529 - EFECTIVO</t>
  </si>
  <si>
    <t>F.17548 - JOSE JUAN BECERRA HERNANDEZ</t>
  </si>
  <si>
    <t>F.17495 - ARMANDO SILVESTRE LEMUS FERNANDEZ</t>
  </si>
  <si>
    <t>F.17108,17116,17117,17120,17122,17124,17127,17128,17130,17131,17133,17134,17139,17140,17144,17147,17153,17154,17164,17166,17167,17168,17176,17177,58242 - E.S.G.E.S.</t>
  </si>
  <si>
    <t>F.17145 - ADMINISTRACION DE ESTACIONES DEL SURESTE</t>
  </si>
  <si>
    <t>F.17118 - COMBUSTIBLES LUGO</t>
  </si>
  <si>
    <t>F.17523 - DERIVADOS DE MADERAS TROPICALES ALMORE</t>
  </si>
  <si>
    <t xml:space="preserve">F.17547 - HEINRICH LOEWEN FEHR </t>
  </si>
  <si>
    <t>F.17310 - ARACELY SARAI PINTO VARGAS</t>
  </si>
  <si>
    <t>F.17543 - PRODUCTORES DE LOS CHENES</t>
  </si>
  <si>
    <t>F.17064,17313,17466,17036,17279,17445,17467,17399,17031,17032,17469,17160,17161,17035 - EFECTIVO</t>
  </si>
  <si>
    <t>F.17413 - ADDA MARIA DZIB DZUL</t>
  </si>
  <si>
    <t xml:space="preserve">F.17502 - WILBER GODOY GARCIA </t>
  </si>
  <si>
    <t>F.17395 - ARMANDO SILVESTRE LEMUS FERNANDEZ</t>
  </si>
  <si>
    <t>F.17524 - ESPECIALISTAS EN MEZCLAS ASFALTICAS Y CAMINOS DEL CARIBE</t>
  </si>
  <si>
    <t>F.17526 - ESPECIALISTAS EN MEZCLAS ASFALTICAS Y CAMINOS DEL CARIBE</t>
  </si>
  <si>
    <t>F.17525 - ESPECIALISTAS EN MEZCLAS ASFALTICAS Y CAMINOS DEL CARIBE</t>
  </si>
  <si>
    <t xml:space="preserve">F.17501 - ADRIANO JOSE HAS DZUL </t>
  </si>
  <si>
    <t>F.16039 - NICOLAS ANTONIO POOL POOT</t>
  </si>
  <si>
    <t>F.17412 - ADDA MARIA DZIB DZUL</t>
  </si>
  <si>
    <t>F.17223 - AGROINSUMOS DEL VALLE NUEVO</t>
  </si>
  <si>
    <t>F.17094,17097 -AGROSERVICIOS LA TRINIDAD</t>
  </si>
  <si>
    <t>F.17162,17327 - HIELO SAN BARTOLO</t>
  </si>
  <si>
    <t>F.17331 - LIMBER CESAR CHAN CRUZ</t>
  </si>
  <si>
    <t>F.17111 - SERVICIOS DE COMBUSTIBLES RAYMEL</t>
  </si>
  <si>
    <t>F.17110 - SERVICIOS DE COMBUSTIBLES RAYMEL</t>
  </si>
  <si>
    <t>F.17231 - NICOLAS AVALOS CRUZ</t>
  </si>
  <si>
    <t>F.17435 - MAYRA ESTHER DE LA CRUZ REYES</t>
  </si>
  <si>
    <t xml:space="preserve">F.17056 - AHMED JOSE BURAD MENDEZ </t>
  </si>
  <si>
    <t>F.17497 - ESPECIALISTAS EN MEZCLAS ASFALTICAS Y CAMINOS DEL CARIBE</t>
  </si>
  <si>
    <t>F.17498 - LUBRILLANTAS DE CAMPECHE</t>
  </si>
  <si>
    <t>F.17488 - ESPECIALISTAS EN MEZCLAS ASFALTICAS Y CAMINOS DEL CARIBE</t>
  </si>
  <si>
    <t>F.17487 - ESPECIALISTAS EN MEZCLAS ASFALTICAS Y CAMINOS DEL CARIBE</t>
  </si>
  <si>
    <t>F.17024,17035 - ROSA ISELA ZACARIAS CHAN</t>
  </si>
  <si>
    <t>F.17485 - JOSE JUAN BECERRA HERNANDEZ</t>
  </si>
  <si>
    <t>F.58006 - SERVICIO PERIFERICO SELNAV</t>
  </si>
  <si>
    <t>F.17066,17067 - ADMINISTRACION DE ESTACIONES DEL SURESTE</t>
  </si>
  <si>
    <t>F.16963,16964,16976,16977,16978,17000,17004,17043,17050,17065,17068,17069,17123,17132,57355,57535 - E.S.G.E.S.</t>
  </si>
  <si>
    <t>F.17472 - INNOVACION DE DESARROLLO ELECTRICO</t>
  </si>
  <si>
    <t>F.17141,17142 - REPRESENTACIONES ALDO DE CAMPECHE</t>
  </si>
  <si>
    <t>F.17425 - ESPECIALISTAS EN MEZCLAS ASFALTICAS Y CAMINOS DEL CARIBE</t>
  </si>
  <si>
    <t>F.17313,17156,17064,17036,17279,17031,16821 - EFECTIVO</t>
  </si>
  <si>
    <t>F.17453 - GRUPO INVERSIONISTAS DEL SURESTE</t>
  </si>
  <si>
    <t>F.17322 - ADDA MARIA DZIB DZUL</t>
  </si>
  <si>
    <t xml:space="preserve">F.17321 - ALEJANDRO CAJUN BOLIVAR </t>
  </si>
  <si>
    <t xml:space="preserve">F.17095 - LAS PALMAS DE HOPELCHEN </t>
  </si>
  <si>
    <t xml:space="preserve">F.17315 - LUIS HERNANDEZ ORTIZ </t>
  </si>
  <si>
    <t xml:space="preserve">F.17159 - CEYDI NAYELI CAAMAL </t>
  </si>
  <si>
    <t>F.17038,17039 - JUAN PABLO FLORES SULUB</t>
  </si>
  <si>
    <t>PAGO DE RECLUTAMIENTO DE PERSONAL  - PERSONAL CAPACITADO DE LA PENINSULA</t>
  </si>
  <si>
    <t>F.17384,17403 - MANUEL CENTENO GONZALEZ</t>
  </si>
  <si>
    <t>PAGO AL ALBAÑIL - HUMBERTO ANGULO HERNANDEZ</t>
  </si>
  <si>
    <t>F.17422 - DERIVADOS DE MADERAS TROPICALES ALMORE</t>
  </si>
  <si>
    <t>PAGO DIRAC - MEXICANA DE LUBRICANTES</t>
  </si>
  <si>
    <t>PAGO DE TONERS GRUPO CAIMX S.A. DE C.V.</t>
  </si>
  <si>
    <t>F.17438 - MARIO ALBERTO CORTES RINCON</t>
  </si>
  <si>
    <t>F.17180 - EFRAIN JESUS ROSADO RAMIREZ</t>
  </si>
  <si>
    <t>F.17054 - DANIEL HUMBERTO GARCIA UC</t>
  </si>
  <si>
    <t>F.17410,17411 - EFECTIVO</t>
  </si>
  <si>
    <t xml:space="preserve">F.17055 - AHMED JOSE BURAD MENDEZ </t>
  </si>
  <si>
    <t>F.17436 - GRUPO INVERSIONISTA DEL SURESTE</t>
  </si>
  <si>
    <t>F.17257 - SALAZAR HERNANDEZ ANASTACIO</t>
  </si>
  <si>
    <t>PAGO DIRAC - CERES AURA</t>
  </si>
  <si>
    <t>F.17280 - LUIS ENRIQUE ZACARIAS SOLIS</t>
  </si>
  <si>
    <t>F. 17233,17331 - LIMBER CESAR CHAN CRUZ</t>
  </si>
  <si>
    <t>PAGO EDECAN - YANITZA MARIETE NAVARRETE</t>
  </si>
  <si>
    <t>F.17423 - JOSE JUAN BECERRA HERNANDEZ</t>
  </si>
  <si>
    <t>PAGO DE ROTULOS RAFA - ANTAL IMPRESIONES</t>
  </si>
  <si>
    <t xml:space="preserve">F.17421 - GRUPO CONSTRUCTOR PATTERSON </t>
  </si>
  <si>
    <t>ENMARCADO DE RECONOCIMIENTOS - CYNTHIA CAROLINA PEREZ</t>
  </si>
  <si>
    <t xml:space="preserve">F.16990 - GUADALUPE FERNANDO URIBE SIERRA </t>
  </si>
  <si>
    <t>PAGO A DIVERSAS PARA EL TIMBRADO DE FACTURAS - SOLUCIONES DE NEGOCIOS NFX</t>
  </si>
  <si>
    <t xml:space="preserve">F.16842,16843 - OMAR JESUS VIDAL HUERTA </t>
  </si>
  <si>
    <t>PAGO DE SEGURO DE LAS BODEGAS - SEGUROS EL POTOSI</t>
  </si>
  <si>
    <t xml:space="preserve">F.16769 - DOROTEO ORLANDO BARRADAS FLORES </t>
  </si>
  <si>
    <t>PAGO DIRAC - SISTEMAS INTEGRALES GO CONTROL SCP</t>
  </si>
  <si>
    <t>F.17071 - BENJAMIN DIAZ MONTEJO</t>
  </si>
  <si>
    <t>PAGO DE HONORARIOA POR BAJA DE JESUS LANDA  - SERVICIO DE PERSONAL</t>
  </si>
  <si>
    <t>F.17420 - GRUPO INVERSIONISTA DEL SURESTE</t>
  </si>
  <si>
    <t>COMPRA DE MATERIAL DE CONSTRUCCIÓN - FERRECONSTRU S.A. DE V.C</t>
  </si>
  <si>
    <t>57359 - LUBRICANTES COSTA MAYA</t>
  </si>
  <si>
    <t>16879 - ADMINISTRACION DE ESTACIONES DEL SURESTE</t>
  </si>
  <si>
    <t>F.16880 - COMBUSTIBLES LUGO</t>
  </si>
  <si>
    <t>F.16982,16905,16923,16924,16934,16935,16936,16940,16941,16942,16943,16947,16948,16949,16950,16951,16952 - E.S.G.E.S.</t>
  </si>
  <si>
    <t>PAGO EDECAN - EUMELIA GUADALUPE OLIVA DZUL</t>
  </si>
  <si>
    <t>F.17236 - GRUPO CICPSA</t>
  </si>
  <si>
    <t>PAGO DE FORMATOS DE PAGO CAMPECHE - LUISA CONTRERAS NERIA</t>
  </si>
  <si>
    <t>F.17259 - GRUPO CICPSA</t>
  </si>
  <si>
    <t>F.17188 - GRUPO CICPSA</t>
  </si>
  <si>
    <t>F.17064,17313,16910,17031,17248,16770,17285,17286,17287,17320,17274 - EFECTIVO</t>
  </si>
  <si>
    <t>F.17181 - AMANTINA UC PAREDES</t>
  </si>
  <si>
    <t>F.17034 - MAYRA ESTHER DE LA CRUZ REYES</t>
  </si>
  <si>
    <t>F.17232,17282 - ARMANDO SILVESTRE LEMUS FERNANDEZ</t>
  </si>
  <si>
    <t>ASESORIA JURIDICA - RICARDO ALBERTO GUTIERREZ CERVERA</t>
  </si>
  <si>
    <t>PAGO DIRAC - PUBLISURESTE SERV GRAFICOS S.A. DE C.V.</t>
  </si>
  <si>
    <t>F.16926 - GRUPO PATA DE JAGUAR DE CALAKMUL</t>
  </si>
  <si>
    <t>F.17234 - GRUPO CICPSA</t>
  </si>
  <si>
    <t>F.17534 - PERFECTO CAMARA CASTILLO</t>
  </si>
  <si>
    <t>PAGO DIRAC - SALVADOR OROZCO TAPIA</t>
  </si>
  <si>
    <t xml:space="preserve">F.16983 - GUADALUPE FERNANDO URIBE SIERRA </t>
  </si>
  <si>
    <t>F.58103 - MAXIMO SILVA BOJORQUEZ</t>
  </si>
  <si>
    <t xml:space="preserve">PAGO IMPULSO SUROESTE </t>
  </si>
  <si>
    <t>PAGO SIMPLE CRED 86503121</t>
  </si>
  <si>
    <t>PAGO  DE FORMATOS DE LIQUIDACION - HORACIO ARIEL DZUL CHIM</t>
  </si>
  <si>
    <t>F.17314,17516 - DANIEL HERNANDEZ MONTALVO</t>
  </si>
  <si>
    <t>PAGO AUTO TARJETA DE CRÉDITO  ABRIL 2024</t>
  </si>
  <si>
    <t>F.17261,17270 - MANUEL CENTENO GONZALEZ</t>
  </si>
  <si>
    <t>PAGO A LLANTRAC SAPI DE C.V.</t>
  </si>
  <si>
    <t>ABONO COMPENSACION HSBC</t>
  </si>
  <si>
    <t xml:space="preserve"> ABRIL 2024</t>
  </si>
  <si>
    <t>IVA COMISION POR ADMINISTRACION O MANEJO DE CUENTA</t>
  </si>
  <si>
    <t>IVA COMISION POR BAJA FACTURACION</t>
  </si>
  <si>
    <t xml:space="preserve">COMISION POR BAJA FACTURACION </t>
  </si>
  <si>
    <t>CUOTA MENSUAL POR TPV  CELULAR</t>
  </si>
  <si>
    <t>SEGURO DE VIDA PYME SGO0012362 11/36</t>
  </si>
  <si>
    <t>SEGURO DE VIDA PYME SGO0012361 11/36</t>
  </si>
  <si>
    <t>SEGURO DE VIDA PYME SGO0012360 11/36</t>
  </si>
  <si>
    <t>SEGURO DE VIDA PYME SGO0012359 11/36</t>
  </si>
  <si>
    <t>SEGURO DE VIDA PYME SGO0012358 11/36</t>
  </si>
  <si>
    <t>F.17409 - MARIO ALBERTO CORTES RINCON</t>
  </si>
  <si>
    <t>F.17418 - MARIO ALBERTO CORTES RINCON</t>
  </si>
  <si>
    <t>PAGO CAPITAL DE CRÉDITO</t>
  </si>
  <si>
    <t>PAGO DE INTERES DE CRÉDITO</t>
  </si>
  <si>
    <t>Gts de campaña</t>
  </si>
  <si>
    <t>SOLICITUD DE BONIFICACIÓN DEL 50% SOBRE EL APOYO - CONTRATACIÓN DE 1 EDECAN PARA EVENTOS DE ESTACIONES EN LOS DÍAS:</t>
  </si>
  <si>
    <t>*DÍA 10 Y 11 DE ENERO DEL 2024 EN SUC. "LOPEZ PORTILLO"</t>
  </si>
  <si>
    <t>Del 1 al 30 abril de 2024</t>
  </si>
  <si>
    <t>F. 16928</t>
  </si>
  <si>
    <t>*DÍA 26 DE ENERO DEL 2024 EN SUC. "HOPELCHEN"</t>
  </si>
  <si>
    <t>*DÍA 25 DE ENERO DEL 2024 EN SUC. "CASTAMAY"</t>
  </si>
  <si>
    <t>F. 16890</t>
  </si>
  <si>
    <t>P953304 - FILTRO DE AIRE PRIMARIO</t>
  </si>
  <si>
    <t>P953304</t>
  </si>
  <si>
    <t>P789377-FILTRO DE AIRE</t>
  </si>
  <si>
    <t>P789377</t>
  </si>
  <si>
    <t>P784578 FILTRO AIRE PRIMARIO</t>
  </si>
  <si>
    <t>P784578</t>
  </si>
  <si>
    <t>P783499 FILTRO DE AIRE SEPARADOR</t>
  </si>
  <si>
    <t>P783499</t>
  </si>
  <si>
    <t>P761108-FILTRO HIDRAULICO</t>
  </si>
  <si>
    <t>P761108</t>
  </si>
  <si>
    <t>P616742-FILTRO AIRE PRIMARIO</t>
  </si>
  <si>
    <t>P616742</t>
  </si>
  <si>
    <t>P608676-FILTRO DE AIRE PRIMARIO</t>
  </si>
  <si>
    <t>P608676</t>
  </si>
  <si>
    <t>P566392 FILTRO HIDRAULICO</t>
  </si>
  <si>
    <t>P566392</t>
  </si>
  <si>
    <t>P553315-FILTRO DE ACEITE</t>
  </si>
  <si>
    <t>P553315</t>
  </si>
  <si>
    <t>P-553226-FILTRO  GASOLINA SEPARADOR</t>
  </si>
  <si>
    <t>P553226</t>
  </si>
  <si>
    <t>P551859-FILTRO DE COMBUSTIBLE</t>
  </si>
  <si>
    <t>P551859</t>
  </si>
  <si>
    <t>P551075-FILTRO DE COMBUSTIBLE</t>
  </si>
  <si>
    <t>P551075</t>
  </si>
  <si>
    <t>P550905-LUBE FILTER, CARTRIDGE</t>
  </si>
  <si>
    <t>P550905</t>
  </si>
  <si>
    <t>P550643 FILTRO GASOLINA</t>
  </si>
  <si>
    <t>P550643</t>
  </si>
  <si>
    <t>P550550-FILTRO SEPARADOR DE AGUA</t>
  </si>
  <si>
    <t>P550550</t>
  </si>
  <si>
    <t>P550051 FILTRO DE ACEITE</t>
  </si>
  <si>
    <t>P550051</t>
  </si>
  <si>
    <t>P502093-FILTRO DE ACEITE</t>
  </si>
  <si>
    <t>P502093</t>
  </si>
  <si>
    <t>P182015-FILTRO DE AIRE PRIMARIO</t>
  </si>
  <si>
    <t>P182015</t>
  </si>
  <si>
    <t>P171825 FILTRO HIDRÁULICO</t>
  </si>
  <si>
    <t>P171825</t>
  </si>
  <si>
    <t>P164352 FILTRO HIDRÁULICO</t>
  </si>
  <si>
    <t>P164352</t>
  </si>
  <si>
    <t>P151097-FILTRO AIRE</t>
  </si>
  <si>
    <t>P151097</t>
  </si>
  <si>
    <t>NEXN-TA18434CM 16.9/18.4-34 TR218A CAMARA</t>
  </si>
  <si>
    <t>NEXN-TA18434CM</t>
  </si>
  <si>
    <t>LLANTAS CAMION TRANGLE 315/80R22.5 20PR TR686</t>
  </si>
  <si>
    <t>TRI31580225686</t>
  </si>
  <si>
    <t>EPSI-TY02227 18.4-34 TT 12 EPSILON R-1 LLANTA AGRICOLA</t>
  </si>
  <si>
    <t>EPSI-TY02227</t>
  </si>
  <si>
    <t>265/70 R17 GOODYEAR WRANGLER WORKHORSE AT 121/111S</t>
  </si>
  <si>
    <t>111506</t>
  </si>
  <si>
    <t>235/75R15 SUMAXX ALL TERRAIN A/T</t>
  </si>
  <si>
    <t>2357515SUM</t>
  </si>
  <si>
    <t>225/75R16 LLANTA ARMSTRONG</t>
  </si>
  <si>
    <t>225/75R16ARM</t>
  </si>
  <si>
    <t>2.75-18 TT 4 42P CHAOYANG H606</t>
  </si>
  <si>
    <t>11181260108</t>
  </si>
  <si>
    <t>12.5/80 14PR L4 S</t>
  </si>
  <si>
    <t>32ALL0002 12.5/80</t>
  </si>
  <si>
    <t>11321660103 90/90-18 TT 4 51P CHAOYANG H610</t>
  </si>
  <si>
    <t>11321660103</t>
  </si>
  <si>
    <t>Utilidad por código de producto Concentrado
Del 01/05/2024 al 31/05/2024</t>
  </si>
  <si>
    <t>AKRON DESENGRASANTE</t>
  </si>
  <si>
    <t>1059073</t>
  </si>
  <si>
    <t>54164- SL SAE 15W-40</t>
  </si>
  <si>
    <t>54164</t>
  </si>
  <si>
    <t>53304- Transformer Oil 40 T200</t>
  </si>
  <si>
    <t>53304</t>
  </si>
  <si>
    <t>P777875-AIR FILTER, SAFETY RADIALSEAL</t>
  </si>
  <si>
    <t>P777875</t>
  </si>
  <si>
    <t>P777871-AIR FILTER, PRIMARY RADIALSEAL</t>
  </si>
  <si>
    <t>P777871</t>
  </si>
  <si>
    <t>P776696-AIR FILTER, SAFETY</t>
  </si>
  <si>
    <t>P771508-AIR FILTER, PRIMARY ROUND</t>
  </si>
  <si>
    <t>P629469-AIR FILTER, SAFETY RADIALSEAL</t>
  </si>
  <si>
    <t>P628327-AIR FILTER, PRIMARY RADIALSEAL</t>
  </si>
  <si>
    <t>P551807-LUBE FILTER, SPIN-ON FULL FLOW</t>
  </si>
  <si>
    <t>P551311-FILTRO DE COMBUSTIBLE SPINON 93 NM DIA X 240 NM HT X1.14 CAT</t>
  </si>
  <si>
    <t>P550625-FUEL FILTER, SPIN-ON SECONDARY</t>
  </si>
  <si>
    <t>1522197- MX- CF SUPER SAE 50</t>
  </si>
  <si>
    <t>1522197</t>
  </si>
  <si>
    <t>GASTOS EN EFECTIVO MAYO 2024</t>
  </si>
  <si>
    <t xml:space="preserve">CARGADOR PARA LAPTOP </t>
  </si>
  <si>
    <t xml:space="preserve">INSUMOS OFICINA </t>
  </si>
  <si>
    <t>COMPRA TOALLAZ P ZONA AKON</t>
  </si>
  <si>
    <t>SAMUEL</t>
  </si>
  <si>
    <t>FILTRO P AUTO DAVID</t>
  </si>
  <si>
    <t>FILTRO PARA CLIENTE</t>
  </si>
  <si>
    <t>DESINSTALACION DE AIRE ACONDICIONADO VENTAS</t>
  </si>
  <si>
    <t>PLACAS FROENTIER y NP 300</t>
  </si>
  <si>
    <t>REPARACION MARCH RICHARD</t>
  </si>
  <si>
    <t>RAFA CANTO</t>
  </si>
  <si>
    <t>RADIADOR (DEV JULIO)</t>
  </si>
  <si>
    <t>MO / HOJALATERIA Y PINTURA JULIO INTERIAN</t>
  </si>
  <si>
    <t>IMPRESIÓN DE FLYERS</t>
  </si>
  <si>
    <t>PASTEL DE GERMAN</t>
  </si>
  <si>
    <t>MANUEL ALONSO</t>
  </si>
  <si>
    <t>VENTILADORES OFICINA</t>
  </si>
  <si>
    <t>INSUMO OFICINA (SUPER)</t>
  </si>
  <si>
    <t>MATERIAL PARA REPARAR LLAVE</t>
  </si>
  <si>
    <t>CAMBIO LLANTA PEDRO MARTIN</t>
  </si>
  <si>
    <t xml:space="preserve">ALMUERZO RAFA </t>
  </si>
  <si>
    <t>TARJET PRESENTACION VTS</t>
  </si>
  <si>
    <t>NOM AYUDANTE FREELEX</t>
  </si>
  <si>
    <t>HECTOR ORTIZ</t>
  </si>
  <si>
    <t>Del 01 al 31 mayo de 2024</t>
  </si>
  <si>
    <t>NC - 0667201</t>
  </si>
  <si>
    <t>NC - 0667118</t>
  </si>
  <si>
    <t>NC - 0666975</t>
  </si>
  <si>
    <t>NC - 0667040</t>
  </si>
  <si>
    <t>NC - 0667027</t>
  </si>
  <si>
    <t>NC - 0666561</t>
  </si>
  <si>
    <t>NC - 0666562</t>
  </si>
  <si>
    <t>NC - 0666564</t>
  </si>
  <si>
    <t>NC - 0666563</t>
  </si>
  <si>
    <t>NC - 0666589</t>
  </si>
  <si>
    <t>NC - 0666291</t>
  </si>
  <si>
    <t>NC - 0666294</t>
  </si>
  <si>
    <t>NC - 0666113</t>
  </si>
  <si>
    <t>NC - 0665609</t>
  </si>
  <si>
    <t>NC - 0665250</t>
  </si>
  <si>
    <t>NC - 0665253</t>
  </si>
  <si>
    <t>NC - 0665111</t>
  </si>
  <si>
    <t>NC - 0665045</t>
  </si>
  <si>
    <t>NC - 0665047</t>
  </si>
  <si>
    <t>NC - 0664834</t>
  </si>
  <si>
    <t>NC - 0664651</t>
  </si>
  <si>
    <t>NC - 0664641</t>
  </si>
  <si>
    <t>NC - 0664642</t>
  </si>
  <si>
    <t>NC - 0664265</t>
  </si>
  <si>
    <t>NC - 0664266</t>
  </si>
  <si>
    <t>NC - 0664182</t>
  </si>
  <si>
    <t>Volumen incremental al objetivo para incentivo a la venta resultado Mayo 2024</t>
  </si>
  <si>
    <t>Dev de la F-10113342 por entrega con código cambiado (campeche)</t>
  </si>
  <si>
    <t>Dev 15064. 10 pzas mid</t>
  </si>
  <si>
    <t>Dev 15095. 3 pzas mid</t>
  </si>
  <si>
    <t>Convenios Marzo 2024 MEGASUR</t>
  </si>
  <si>
    <t>Convenios Abril 2024 MEGASUR</t>
  </si>
  <si>
    <t>Convenios Abril 2024 GES</t>
  </si>
  <si>
    <t>Convenios Marzo 2024 GES</t>
  </si>
  <si>
    <t>Dev 15071. 3 pzas. Mid</t>
  </si>
  <si>
    <t>Dev 15080. F-1011335823 campeche</t>
  </si>
  <si>
    <t>5 días Akron Abril 2024 merida</t>
  </si>
  <si>
    <t>5 dias Akron Abril 2024 campeche</t>
  </si>
  <si>
    <t>Plataforma SPE Detalle Abrl24 Campeche DET-2024-25328</t>
  </si>
  <si>
    <t>Plataforma SPE Industria Abrl24 CAMP IND-2024-21255 IND-2024-21644</t>
  </si>
  <si>
    <t>IN-21775 P.Sap 1558672 Pago de servicio al cliente Giant M</t>
  </si>
  <si>
    <t>Plataforma SPE Detalle Abrl24 Mérida</t>
  </si>
  <si>
    <t>Plataforma SPE Industria Abrl24 Mérida</t>
  </si>
  <si>
    <t>Cobro por servicio del porteo al cliente del cedis Cancún Mayo 2024</t>
  </si>
  <si>
    <t>Volumen incremental al objetivo para incentivo a la venta Abril 24,</t>
  </si>
  <si>
    <t>JOSE ABRAHAM MAGAÑA PINZON</t>
  </si>
  <si>
    <t>F 60950 59077 60772 60627 60522 60730 60731 60776 60887 60712 60711 60650 60645 60651 60628 60538 60664 60665 60659 60658 60724 60296 60660 60540 60531 60532 60530 60529 60533 60537 60536 60535 60534 DEP EFECTIVO</t>
  </si>
  <si>
    <t>F 60587 60588 MAYABTUN CONSTRUCCIONES</t>
  </si>
  <si>
    <t>JUAN CARLOS AVILES</t>
  </si>
  <si>
    <t>F 59859 59934 JOSE LUIS ESPADAS GONZALEZ</t>
  </si>
  <si>
    <t>F 59854 ARTURO PEREZ GONZALEZ</t>
  </si>
  <si>
    <t>TRASPORTES ESPECIALIZADOS BAU</t>
  </si>
  <si>
    <t xml:space="preserve">PETROMERIDA </t>
  </si>
  <si>
    <t>TRANSPORTCION CARRETERA</t>
  </si>
  <si>
    <t>F 60545 JULIO RODRIGO PECH SABIDO</t>
  </si>
  <si>
    <t>GASOLINERA DE MERIDA</t>
  </si>
  <si>
    <t>MEGASERVICIOS</t>
  </si>
  <si>
    <t>SERVICIO JARDINES</t>
  </si>
  <si>
    <t>SERVICIIOS KANASIN</t>
  </si>
  <si>
    <t xml:space="preserve">SERVICIO 3 </t>
  </si>
  <si>
    <t>SERVICIO HIDASA</t>
  </si>
  <si>
    <t>F 59259 59260 GRUPO YUGA</t>
  </si>
  <si>
    <t>AUTOSERVICIO YUCATAN</t>
  </si>
  <si>
    <t>F 59745 59693 FROZAR</t>
  </si>
  <si>
    <t>GRUPO CONSTRUKAN DE LA RIVIERA</t>
  </si>
  <si>
    <t>F 59208 SERVICIO BUCTZOTZ</t>
  </si>
  <si>
    <t>F 60913 60924 60925 60889 60886 60884 60714 60885 60461 60272 59680 59897 60780 DEP EFECTIVO</t>
  </si>
  <si>
    <t>F 59216 59258 59257 COMBUSTIBLES DE SUROESTE</t>
  </si>
  <si>
    <t>F 60064 TRASNPORTES CORPA</t>
  </si>
  <si>
    <t>TRANSPORTES CORPA</t>
  </si>
  <si>
    <t>FLORICELDA RIVERA GARCIA</t>
  </si>
  <si>
    <t>F 60674 LILIAN ELIZABETH SMITH TUZ</t>
  </si>
  <si>
    <t>F 60063 DISTRIBUMEZ</t>
  </si>
  <si>
    <t>F 60984 ECISA CONSTRUCCIONES</t>
  </si>
  <si>
    <t>F 59776 COMERCILAIZADORA GELOP</t>
  </si>
  <si>
    <t>F 60927 ERBANIMEX</t>
  </si>
  <si>
    <t>F 60794 60363 60364 60365 60686 60687</t>
  </si>
  <si>
    <t>F 59943 60152 60156 COMNERCIALIZADORA DE COMBUSTIBLES DIRAC</t>
  </si>
  <si>
    <t>F 60597 CESAR ANTONIO CASTELLANOS CASTELLANOS</t>
  </si>
  <si>
    <t>F 60851 59914 59440 59438 59465 59843 58957 60481 60590 60507 60520 60521 60514 60462 60493 60431 60465 60429 60335 60336 60641 60464 60466 60408 DEP EFECTIVO</t>
  </si>
  <si>
    <t>F 60926 MEGALITA</t>
  </si>
  <si>
    <t>F 59483 DISTRIBUIDORA GARABANA DE COMBUSTIBLES Y LUBRICANTES</t>
  </si>
  <si>
    <t>F 60500 TRANSPORTES ESPECIALIZADOS BAU</t>
  </si>
  <si>
    <t>F 60528 60526 50525 JONATHAN ARMANDO RIVERA ORTIZ</t>
  </si>
  <si>
    <t>F 60916 CARLOS GUSTAVO MANZANILLA VALLEJOS</t>
  </si>
  <si>
    <t>F 60910 MIGUEL ANGEL SANTIAGO MUÑOZ</t>
  </si>
  <si>
    <t>F 60909 MIGUEL ANGEL SANTIAGO MUÑOZ</t>
  </si>
  <si>
    <t>F 59629 MANUEL ARTURO PENICHE HERNANDEZ</t>
  </si>
  <si>
    <t>F 59965 TIENDAS DE AUTOSERVICIO FERRETEROS DE LA PENINSULA</t>
  </si>
  <si>
    <t>F 59706 TIENDAS DE AUTOSERVICIO FERRETEROS DE LA PENINSULA</t>
  </si>
  <si>
    <t xml:space="preserve">F 59696 TIENDAS DE AUTOSERVICIOS FERRETEROS DE LA PENINSULA </t>
  </si>
  <si>
    <t>F 59695 TIENDAS DE AUTOSERVICIO FERRETEROS DE LA PENINSULA</t>
  </si>
  <si>
    <t>F 59671 RAMON FALLA GOMEZ</t>
  </si>
  <si>
    <t>F 59539 CASRBURANTES DE YUCATAN</t>
  </si>
  <si>
    <t>F 60891 ERBANIMEX</t>
  </si>
  <si>
    <t>F 59702 60383 60824 60710 60334 60432 60544 60543 60657 60539 60541 60662 60527 60661 60042 60656 60663 60780 60430 60838 60505 60608 60609 60610 60607 60626 60621 60619 60615 60616 60612 60614 60617 60618 DEP EFECTIVO</t>
  </si>
  <si>
    <t>F 60474 GRUAS AAA</t>
  </si>
  <si>
    <t xml:space="preserve">F 60288 59242 MAYABTUN </t>
  </si>
  <si>
    <t>F 59650 59651 59704 PRODUCTOS DE CONCRETO PENINSULARES</t>
  </si>
  <si>
    <t>F 59499 SERVICIO 3</t>
  </si>
  <si>
    <t>F 59633 ARMANDO AGUIRRE BARRADAS</t>
  </si>
  <si>
    <t>F 60882 CONSTRUCCIONES Y MATERAILES RAMIREZ</t>
  </si>
  <si>
    <t>F 60877 60878 CONSTRUCTORA GRUPO TAPACHULA</t>
  </si>
  <si>
    <t>F 60869 CARLOS GUSTAVO MANZANILLA VALLEJOS</t>
  </si>
  <si>
    <t>F 60862 CARLOS GUSTAVO MANZANILLA VALLEJO</t>
  </si>
  <si>
    <t>F 60348 DIEGO ALFONSO GOMEZ VERDE</t>
  </si>
  <si>
    <t>F 60871 RITA MARGARITA HEREDIA REA</t>
  </si>
  <si>
    <t>F 60872 RITA MARGARITA HEREDIA REA</t>
  </si>
  <si>
    <t>F 60863 SERVIND</t>
  </si>
  <si>
    <t>F 59692 MIGUEL ANGEL KUK CETINA</t>
  </si>
  <si>
    <t>F 59683 MIGUEL ANGEL KUK CETINA</t>
  </si>
  <si>
    <t>F 59682 MIGUEL ANGEL KUK CETINA</t>
  </si>
  <si>
    <t>F 59136 PREFABRICADOS PRESUR</t>
  </si>
  <si>
    <t>CONSTRUCTORA RIVAL</t>
  </si>
  <si>
    <t>F 59537 59538 CARBURANTES DE YUCATAN</t>
  </si>
  <si>
    <t>F 60482 JOSE ALFREDO SALCEDO HERRERA</t>
  </si>
  <si>
    <t>F 59482 DISTRIBUIDORA GARABANA DE COMBUSTIBLES Y LUBRICANTES</t>
  </si>
  <si>
    <t>F 59897 ROLANDO WALDEMAR HERRERA GONGORA</t>
  </si>
  <si>
    <t>F 60915 SERVICIO SAN JOSE KUCHE</t>
  </si>
  <si>
    <t>F 60914 SERVICIO SAN JOSE KUCHE</t>
  </si>
  <si>
    <t>F60467 60809 60433 60633 60742 59702 60383 60824 60710 DEP EFECTIVO</t>
  </si>
  <si>
    <t>F 59701 WILMER DOMINGO AVILES PRECIAT</t>
  </si>
  <si>
    <t>F 59579 59759 59760 MAQUINARIA Y SERVICIOS PROFESIONALES</t>
  </si>
  <si>
    <t xml:space="preserve">F 59590 59591 MULTISERVICIO PLAYA DEL CARMEN </t>
  </si>
  <si>
    <t>F 59634 59635 COMBUSTIBLES PUERTO MORELOS</t>
  </si>
  <si>
    <t>F 59592 52593 MULTISERVICIO PLAYA DEL CARMEN</t>
  </si>
  <si>
    <t>F 60855 CONSTRUCTORA GRUPO TAPACHULA</t>
  </si>
  <si>
    <t>F 58389 58390 58391 MATERIALES YUCATAN</t>
  </si>
  <si>
    <t xml:space="preserve">F 58638 58639 EDUARDO MANUEL ENCALDA MONTALVO </t>
  </si>
  <si>
    <t>F 59632 ARMANDO AGUIRRE BARRADAS</t>
  </si>
  <si>
    <t>F 59631 ARMANDO AGUIRRE BARRADAS</t>
  </si>
  <si>
    <t>F 60826 ADOLFO BREMONT ESPINOZA</t>
  </si>
  <si>
    <t>F 60722 ANDY OMAR MONTEJO ITZA</t>
  </si>
  <si>
    <t xml:space="preserve">F 60546 MARCI ANRONI CAB CHAN </t>
  </si>
  <si>
    <t>F 60850 DISTRIBUIDORA DE REFACCIONES MOTORPAC</t>
  </si>
  <si>
    <t>F 59580 59581 COCOPESA DEL CARIBE</t>
  </si>
  <si>
    <t>F 59849 JOSE LUIS ESPADAS GONZALEZ</t>
  </si>
  <si>
    <t>F 60289 TECON CONCRETOS</t>
  </si>
  <si>
    <t>F 59548 59557 PODER FLUIDO</t>
  </si>
  <si>
    <t xml:space="preserve">F 59317 59415 59459 59684 ROMZA PAVIMENTACIONES </t>
  </si>
  <si>
    <t>F 59530 59531 ULISES SINUHE MEDINA SUAREZ</t>
  </si>
  <si>
    <t>F 59575 MIGUEL ANGEL KUK CETINA</t>
  </si>
  <si>
    <t>F 60833 ENRIQUE ALBERTO PEREZ SOMOHANO</t>
  </si>
  <si>
    <t xml:space="preserve">F 59723 FELIPE IDELFONSO CERVANTES SUASTE </t>
  </si>
  <si>
    <t>F 60478 ISMAEL AUGUSTO CHI CHALE</t>
  </si>
  <si>
    <t>F 59618 59619 JESUS MANUEL MOO ONGAY</t>
  </si>
  <si>
    <t>F 60764 LUIS ENRIQUE CHAB AZCORRA</t>
  </si>
  <si>
    <t>F 60825 60856 CARLOS ANDRES RODRIGUEZ ALVAREZ</t>
  </si>
  <si>
    <t>F 60819 50844 TECON CONCRETOS</t>
  </si>
  <si>
    <t>F 59144 DISTRIBUIDORA DE REFACCIONES MOTORPAC</t>
  </si>
  <si>
    <t>F 60406 60428 60427 60672 60434 59023 59584 59680 59970 60401 60395 60394 60405 60409 60400 60408 60404 60403 60382 60407 60398 603399 60647 60648 60646 60649 60654 60655 60591 60589 60594 60604 60552 60593 60624 DEP EFECTIVO</t>
  </si>
  <si>
    <t>F 59178 59733 DULCE MARIA BRICEÑO AGUILAR</t>
  </si>
  <si>
    <t>F 59697 FERVORSA</t>
  </si>
  <si>
    <t>F 59425 59712 59713 PECH FOGUEROA</t>
  </si>
  <si>
    <t>F 59155 59166 59167 59418 PECH FOGUEROA</t>
  </si>
  <si>
    <t>F 60801 CARLOS GUSTAVO MANZANILLA VALLEJO</t>
  </si>
  <si>
    <t xml:space="preserve">F 59861 MANUEL RAMON PENICHE BRAGA </t>
  </si>
  <si>
    <t>F 59466 SEYDI MARIA DE JESUS NOH MOO</t>
  </si>
  <si>
    <t>F 60286 SERVIND</t>
  </si>
  <si>
    <t>F 59452 NIGER IRAN COUOH CANCHE</t>
  </si>
  <si>
    <t>F60800 SERVIND</t>
  </si>
  <si>
    <t>F 57902 INFRAESTRUCTURA Y EDIFICACION DEL SURESTE</t>
  </si>
  <si>
    <t>F 60139 60140 60337 59326 58724 59441 59439 60337 58680 60329 60344 59550 59553 59595 60411 60910 60391 60419 60390 60386 60385 60389 60392 60387 60393 60388 60384 60360 59177 59176 57913 60456 DEP EFECTIVO</t>
  </si>
  <si>
    <t>F 59507 CAMIONES Y AUTOBUSES PENINSULAR</t>
  </si>
  <si>
    <t xml:space="preserve">F 60369 60504 JORGE ABRAHAM SELEM AGUILAR </t>
  </si>
  <si>
    <t>F 60843 ELEMENTOS Y ESTRUCTURAS METALICAS</t>
  </si>
  <si>
    <t>F 58725 ABRIL CECILIA CAN POOL</t>
  </si>
  <si>
    <t>F 57679 EISER JESUS BAEZA ARGAEZ</t>
  </si>
  <si>
    <t>F 60636 RENE ADALBERTO MEDINA LUGO</t>
  </si>
  <si>
    <t>F 60652 FERRETERIA EL PORTEÑO</t>
  </si>
  <si>
    <t>F 59848 JOSE LUIS ESPADAS GONZALEZ</t>
  </si>
  <si>
    <t xml:space="preserve">F 60376 60378 ABRAHAM MANAHEM MAY BALAM </t>
  </si>
  <si>
    <t>F 59050 FLOR MARIA PECH BACELIS</t>
  </si>
  <si>
    <t xml:space="preserve">F 60366 PROMOTORA DE GASOLINERIAS </t>
  </si>
  <si>
    <t>F 60637 NAFOL</t>
  </si>
  <si>
    <t>F 59017 TRANSPORTES JULIAN OBREGON</t>
  </si>
  <si>
    <t>F 59681 CORPORATIVO GL DC INDUSTRIAL</t>
  </si>
  <si>
    <t>F 60447 CARLOS RENAN RICALDE VALDEZ</t>
  </si>
  <si>
    <t>F 58583 58584 58585 MAXI CONSTRUCTORA HIDRAULICA Y MANTENIMINETO INTEGRAL</t>
  </si>
  <si>
    <t>F 58862 58863 ESTACION DE SERVICIO TEMOZON NORTE</t>
  </si>
  <si>
    <t>F 57464 57465 GASOLINERA TEMOZON NORTE</t>
  </si>
  <si>
    <t>F 60436 ADRIANA DE LA CRUZ DOMINGUEZ</t>
  </si>
  <si>
    <t>F 60003 RODRIGO PAYAN FRIAS</t>
  </si>
  <si>
    <t>F 58990 GRUPO CONSTRUCTOR GRIOS</t>
  </si>
  <si>
    <t>F 60601 JOSE JUAN BECERRA HERNANDEZ</t>
  </si>
  <si>
    <t>F 60509 IMV FENIX</t>
  </si>
  <si>
    <t>F 59558 MANUEL JESUS OXTE CABRERA</t>
  </si>
  <si>
    <t>F 59611 MANUEL ARTURO PENICHE HERNANDEZ</t>
  </si>
  <si>
    <t>F 60456 CHAN PECH JOSE DOLORES</t>
  </si>
  <si>
    <t>F 59489 59229 59526 PRODUCTOS DE CONCRETO PENINSULARES</t>
  </si>
  <si>
    <t>F 59642 CONCRETERA DEL SURESTE</t>
  </si>
  <si>
    <t>F 59662 JASPER AROGNO JUAREZ ARAUJO</t>
  </si>
  <si>
    <t xml:space="preserve">F 59379 59380 CARBURANTES DE YUCATAN </t>
  </si>
  <si>
    <t>F 59381 59382 CARBURANTES DE YUCATAN</t>
  </si>
  <si>
    <t xml:space="preserve">F 60559 DISTRIBUIDORA DE REFACCIONES MOTORPAC </t>
  </si>
  <si>
    <t>F 59399 59578 59649 TERRASUR</t>
  </si>
  <si>
    <t>F 60574 SERVITRANSPORTES ERAGON</t>
  </si>
  <si>
    <t>F 59343 59344 LORANA BEATRIZ DORANTES RODRIGUEZ</t>
  </si>
  <si>
    <t xml:space="preserve">F 58784 58980 JOSE MANUEL CORTAZAR LARA </t>
  </si>
  <si>
    <t>F 60572 JOSE JUAN BECERRA HERNANDEZ</t>
  </si>
  <si>
    <t>F 60477 ERMILIO ANTONIO MONTALVO GONZALEZ</t>
  </si>
  <si>
    <t>F 60098 60299 OMEGA MASTER PARTS</t>
  </si>
  <si>
    <t>F 59563 DALIA VERONICA CHUC UC</t>
  </si>
  <si>
    <t xml:space="preserve">F 59358 ALEX FRANCISCO GIL YAH </t>
  </si>
  <si>
    <t>F 60506 MODERNIZADORA DEL CARIBE</t>
  </si>
  <si>
    <t>F 60473 JUAN CARLOS HERRERA MARTINEZ</t>
  </si>
  <si>
    <t>F 58568 MATERIALES Y TRITURADOS TIZIMIN</t>
  </si>
  <si>
    <t>F 59478 59627 59724 ANGELICA MARTINEZ BRAMBILA</t>
  </si>
  <si>
    <t>F 59383 59384 CARBURANTES DE YUCATAN</t>
  </si>
  <si>
    <t>F 59152 59153 JACOBO REMPEL MARTENS</t>
  </si>
  <si>
    <t>F 60485 JOSE JUAN BECERRA HERNANDEZ</t>
  </si>
  <si>
    <t>F 59245 DISTRIBUIDORA GARABANA DE COMBUSTIBLES Y LUBRICANTES</t>
  </si>
  <si>
    <t xml:space="preserve">F 59545 VICENTE MARTIN CAHN CUA </t>
  </si>
  <si>
    <t>F 60480 ELISEO GARCIA ISIDRO</t>
  </si>
  <si>
    <t>F  59496 CARBURANTES DEL CARIBE</t>
  </si>
  <si>
    <t>F 59386 SERVICIO DOGRE</t>
  </si>
  <si>
    <t xml:space="preserve">F 59385 MULTISERVICIOS PETROLIFEROS DE QUINTANA ROO </t>
  </si>
  <si>
    <t xml:space="preserve">F 60470 VICTOR MANUEL RIVERO AVILA </t>
  </si>
  <si>
    <t xml:space="preserve">F 60445 SERVIND </t>
  </si>
  <si>
    <t xml:space="preserve">F 59504 59505 MAQUINARIA Y SERVICIOS PROFESIONALES </t>
  </si>
  <si>
    <t>F 58958 GENERADORES DUTTON POWER</t>
  </si>
  <si>
    <t>F 59363 RODRIGO SOLIS RODRIGUEZ</t>
  </si>
  <si>
    <t>F 60448 JORGE EDUARDO CHAY TAMAYO</t>
  </si>
  <si>
    <t>F 59367 ANGEL ALEXIS LARA MENA</t>
  </si>
  <si>
    <t>F 60372 CENTRO DE SERVICIOS CREDIMOTOS</t>
  </si>
  <si>
    <t>F 59360 59361 RUBERN ALBERTO CARDEÑA VILLANUEVA</t>
  </si>
  <si>
    <t>F 59359 VICTOR MARIO FABELA AGUILERA</t>
  </si>
  <si>
    <t>F 59117 JESUS MANUEL MOO ONGAY</t>
  </si>
  <si>
    <t>F 58960 58961 SERVICIO JARDINES</t>
  </si>
  <si>
    <t>F 58942 58943 SERVICIO 3</t>
  </si>
  <si>
    <t>F 58941 58940 ESTACION DE SERVICIO JP SEGUNDO</t>
  </si>
  <si>
    <t>F 59498 59499 SERVICIO 3</t>
  </si>
  <si>
    <t>F 59502 59501 SERVICIO JARDINES</t>
  </si>
  <si>
    <t>F 59500 ESTACION DE SERVICIO JP SEGUNDO</t>
  </si>
  <si>
    <t>F 59428 MIGUEL ANGEL KUK CETINA</t>
  </si>
  <si>
    <t>F 59429 MIGUEL ANGEL KUK CETINA</t>
  </si>
  <si>
    <t>F 60377 DISTRIBUIDORA DE REFACCIONES MOTORPAC</t>
  </si>
  <si>
    <t>F 60370 WITON</t>
  </si>
  <si>
    <t>F 60350 FERNANDO AYORA</t>
  </si>
  <si>
    <t>F 60356 TRANSPORTES TCB</t>
  </si>
  <si>
    <t>F 60325 PRODUCCION GI</t>
  </si>
  <si>
    <t>F 59378 CORPORATIVO GL CD INDUSTRIAL</t>
  </si>
  <si>
    <t>COMISION DE MEMBRESIA CUENTA PYME</t>
  </si>
  <si>
    <t>F 60227 60138 60202 60233 59323 58584 59295 59033 59034 60228 60229 60230 58625 59093 59825 60036 60135 60270 59660 60077 60235 58956 58955 59912 60106 57678 60112 60220 DEP EFECTIVO</t>
  </si>
  <si>
    <t>F 60201 MAYABTUN CONSTRUCCIONES</t>
  </si>
  <si>
    <t>F 59757 OPERADORA POLLO BRUJO</t>
  </si>
  <si>
    <t>COMISON POR DEPOSITO REFERENCIADO</t>
  </si>
  <si>
    <t>F 59032 LUZ MARI SAURI SANSORES</t>
  </si>
  <si>
    <t>F 59392 59393 SUN LIFT</t>
  </si>
  <si>
    <t xml:space="preserve">F 60327 CONSTRUCTORA Y FJM </t>
  </si>
  <si>
    <t xml:space="preserve">F 59365 59368 ANGEL ALEXIS LARA MENA </t>
  </si>
  <si>
    <t>F 59535 TIENDAS DE AUTOSERVICIO FERRETEROS DE LA PENINSULA</t>
  </si>
  <si>
    <t>F 13700 13699 PROYECTOS INMOBILIARIOS DE LA PENINSULA</t>
  </si>
  <si>
    <t>F 59519 TIENDAS DE AUTOSERVICIO FERRETEROS DE LA PENINSULA</t>
  </si>
  <si>
    <t>MEGASURA SA DE CV</t>
  </si>
  <si>
    <t>F 59330 TIENDAS DE AUTOSERVICIO FERRETEROS DE LA PENINSULA</t>
  </si>
  <si>
    <t>DISPERSION NOMINA (OTROS PAGOS ROGER VAZQUEZ) COMPLEMENTO DE NOMINA (FISCAL)</t>
  </si>
  <si>
    <t>F 59327 FERVORSA</t>
  </si>
  <si>
    <t>F 116 COMERCIALIZADORA DE COMBUSTIBLES DIRAC</t>
  </si>
  <si>
    <t>F 59417 FERVORSA</t>
  </si>
  <si>
    <t>F 58965 59102 GRUPO PENINSULAR MAZA</t>
  </si>
  <si>
    <t>F 58971 DISTRIBUIDORA GARABANA DE COMBUSTIBLES Y LUBRICANTES</t>
  </si>
  <si>
    <t>F 59047 FROZAR</t>
  </si>
  <si>
    <t>F 60328 SERVITRANSPORTES ERAGON</t>
  </si>
  <si>
    <t>TRASNFERENCIA ENTRE BANCOS SANTANDER - HSBC</t>
  </si>
  <si>
    <t>F 60265 60266 CESAR ANTONIO CASTELLANOS CASTELLANOS</t>
  </si>
  <si>
    <t>F 57723 MIGUEL ANGEL MENESES AYALA</t>
  </si>
  <si>
    <t>F 60115 60200 JOSE LUIS RENDON NOVELO</t>
  </si>
  <si>
    <t>DEVOLUCION DEL CHEQUE DEL CLIENTE COMBUSTIBLES DE TULUM Y DEL CARIBE</t>
  </si>
  <si>
    <t>F 59427 MIGUEL ANGEL KUK CETINA</t>
  </si>
  <si>
    <t>F 60290 60501 GRUPO CONVERTIDORA DE PAPEL</t>
  </si>
  <si>
    <t>F 59366 59364 ANGEL ALEXIS LARA MENA</t>
  </si>
  <si>
    <t>F 58983 JOSE LUIS RIOS VENTURA</t>
  </si>
  <si>
    <t>F 59416 5952 COMERCIALIZADORA GELOP</t>
  </si>
  <si>
    <t xml:space="preserve">F 60275 FERNANDO GUZMAN </t>
  </si>
  <si>
    <t>F 59451 NIGER IRAN COUOH CANCHE</t>
  </si>
  <si>
    <t>RAFAEL ANGEL CANTO VAZQUEZ (UTILIDADES 2024)</t>
  </si>
  <si>
    <t>F 60254 FRANCISCO ANTONIO QUE ESPADAS</t>
  </si>
  <si>
    <t>F 60268 TRANSPORTES TCB</t>
  </si>
  <si>
    <t>F 59335 59372 CONCRETERA DEL SURESTE</t>
  </si>
  <si>
    <t>F 59279 59298 59329 59424 59336 PRODUCTOS DE CONCRETO PENINSULARES</t>
  </si>
  <si>
    <t>F 86BC ADMINISTRACION AIREPURO</t>
  </si>
  <si>
    <t>F 60262 DISTRIBUIDORA DE REFACCIONES MOTORPAC</t>
  </si>
  <si>
    <t>IMPUESTOS FEDERALES ABRIL 2024</t>
  </si>
  <si>
    <t>F 60257 CATS RENTAL</t>
  </si>
  <si>
    <t>F 59304 ARTURO PEREZ GONZALEZ</t>
  </si>
  <si>
    <t>DEVOLUCION DEL CHEQUE DEL CLIENTE MAYABTUN CONSTRUCCIONES</t>
  </si>
  <si>
    <t>F 59026 BODEGA DE REMATES MOTOS BOUTIQUE</t>
  </si>
  <si>
    <t>F 60271 SERVITRANSPORTES DEL SURESTE</t>
  </si>
  <si>
    <t>F 59556 CANTERAS CREATIVAS</t>
  </si>
  <si>
    <t>F 13856 PROYECTOS INMOBILIARIOS DE LA PENINSULA</t>
  </si>
  <si>
    <t>F 60258 SERVITRANSPORTES ERAGON</t>
  </si>
  <si>
    <t>F 60241 JOSE JUAN BECERRA HERNANDEZ</t>
  </si>
  <si>
    <t>F 60077 60105 60074 60676 60075 60070 60073 60103 59885 60071 59972 60028 60033 60032 60031 60029 60034 60011 60037 60035 60009 60010 60500 60051 DEP EFECTIVO</t>
  </si>
  <si>
    <t>F 58986 JOSE CONCEPCION BAAS SANTOS</t>
  </si>
  <si>
    <t>F 60236 CARLOS GUSTAVO MANZANILLA VALLEJO</t>
  </si>
  <si>
    <t>F 59200 59203 FELIPE IDELFONSO CERVANTES SUASTE</t>
  </si>
  <si>
    <t>F 60361 JUAN PABLO GARCIA CAMACHO</t>
  </si>
  <si>
    <t>F 60222 JORGE EDUARDO CHAY TAMAYO</t>
  </si>
  <si>
    <t xml:space="preserve">F 58564 58474 GDM REFACCIONES </t>
  </si>
  <si>
    <t>DISPERSION NOMINA (OTROS PAGOS EDUARDO M ARTIN)</t>
  </si>
  <si>
    <t>F 59376 59423 PERFORACIONES PENINSULARES ESPECIALIZADAS</t>
  </si>
  <si>
    <t>DISPERSION NOMINA (ANTICIPO DE VIATICOS EDUARDO MARTIN )</t>
  </si>
  <si>
    <t>F 59974 LISBET DE JESUS CANCHE PECH</t>
  </si>
  <si>
    <t>F 60217 60218 SPORT CITY PENINSULAR</t>
  </si>
  <si>
    <t>F 57082 59079 59175 59948 59472 59951 59903 59973 59976 59977 60027 59323 60062 58851 58185 50403 59528 60113 EP EFECTIVO</t>
  </si>
  <si>
    <t>F 59925 CORPORACION LA COMPLETA</t>
  </si>
  <si>
    <t xml:space="preserve">F 1920 REFRIMART DE MEXICO </t>
  </si>
  <si>
    <t>F 56768 MOTORIDE</t>
  </si>
  <si>
    <t>F 59159 FERNANDO AVILA AYALA</t>
  </si>
  <si>
    <t>DAOSA FAN62650</t>
  </si>
  <si>
    <t>F 59321 ARTURO PEREZ GONZALEZ</t>
  </si>
  <si>
    <t>F 59456 AHAL ETERNO</t>
  </si>
  <si>
    <t>F 59179 AHAL ETERNO</t>
  </si>
  <si>
    <t>F 59051 59052 COCOPESA DEL CARIBE</t>
  </si>
  <si>
    <t>F 57380 58208 58209 SISTEMAS DE ARQUITECTURA Y CONSTRUCCION DEL SURESTE</t>
  </si>
  <si>
    <t>F 60240 SERVICIO SAN JOSE KUCHE</t>
  </si>
  <si>
    <t>F 60239 SERVICIO SN JOSE KUCHE</t>
  </si>
  <si>
    <t>SIPARAE IMSS</t>
  </si>
  <si>
    <t>F 59024 59457 JORGE LUIS DE JESUS CAMPOS ORTEGA</t>
  </si>
  <si>
    <t>F 60012 JOSE ANTONIO ROMERO MORALEZ</t>
  </si>
  <si>
    <t>F 58859 PROVEEDORA DEL PANADERO</t>
  </si>
  <si>
    <t>F 58847 GILMER GABRIEL CHAN COCOM</t>
  </si>
  <si>
    <t>DISPERSION NOMINA (ANTICIPO DE VIATICOS MIGUEL ORTIZ) (COMPLEMENTO)</t>
  </si>
  <si>
    <t>F 60224 C&amp;M MUNDO INDUSTRIAL</t>
  </si>
  <si>
    <t>F 59031 ENVASES UNIVERSALES DE MEXICO</t>
  </si>
  <si>
    <t>F 58850 DISTRIBUIDORA GARABANA DE COMBUSTIBLES Y LUBRICANTES</t>
  </si>
  <si>
    <t xml:space="preserve">DISPERSION NOMINA (ANTICIPO DE VIATICOS MIGUEL ORTIZ ) </t>
  </si>
  <si>
    <t xml:space="preserve">F 60172 SOLUCIONES INTEGRALES PARA TRITURACION </t>
  </si>
  <si>
    <t>F 2D3A2 BENJAMIN CUPUL PIÑA</t>
  </si>
  <si>
    <t>F 59109 MIGUEL ANGEL KUK CETINA</t>
  </si>
  <si>
    <t>PAGO FINBE (IZUZU )</t>
  </si>
  <si>
    <t>F 55167 55168 TECON CONCRETOS</t>
  </si>
  <si>
    <t>F 60116 CONSAGEL</t>
  </si>
  <si>
    <t>F 59748 JOSE LUIS RENDON NOVELO</t>
  </si>
  <si>
    <t>F 59154 MARIA GUADALUPE LUCIA CHABLE CHAN</t>
  </si>
  <si>
    <t>F 58814 59055 PROVEEDORA DEL PANADERO</t>
  </si>
  <si>
    <t>F 58783 AVIRPODUCTOS SANJOR</t>
  </si>
  <si>
    <t>F 58372 58410 59014 JOSE LUIS RENDON NOVELO</t>
  </si>
  <si>
    <t>F 58985 MIGUEL ANGEL KUK CETINA</t>
  </si>
  <si>
    <t>F 60087 CARPIS</t>
  </si>
  <si>
    <t>F 60061 TRASNPORTES ESPECIALIZADOS BAU</t>
  </si>
  <si>
    <t>F 60008 SERVIND</t>
  </si>
  <si>
    <t>F 58668 58669 58670 58671 58688 DISTRIBUIDORA DE GARABANA DE COMBUSTIBLES Y LUBRICANTES</t>
  </si>
  <si>
    <t>F 60088 60089 SERVITRANSPORTES DEL SURESTE</t>
  </si>
  <si>
    <t>F 59956 59961 59962 59323 59756 59778 59821 59994 59915 59952 59949 59953 59946 59947 59950 59886 59837 59836 59901 5990058632 58635 58846 58654 59902 59118 DEP EFECTIVO</t>
  </si>
  <si>
    <t xml:space="preserve">F 58900 CAMIONES Y AUTOBUSES PENINSULAR </t>
  </si>
  <si>
    <t>F 59426 INGENIERIA DEL MAYAB</t>
  </si>
  <si>
    <t>F 59100 FROZAR</t>
  </si>
  <si>
    <t>F 60065 DISTRIBUIDORA DE REFACCIONES MOTORPAC</t>
  </si>
  <si>
    <t>F 58756 MAYA FLUIDS</t>
  </si>
  <si>
    <t>F 60014 60015 GEROGE SCHMITT</t>
  </si>
  <si>
    <t>DISPERSION NOMINA (OTROS PAGOS MIGUEL ORTIZ) (LIBERACION DE BONO)</t>
  </si>
  <si>
    <t>F 59110 ALMACEN DE GRANOS DE LA PENINSULA</t>
  </si>
  <si>
    <t>02/25/24</t>
  </si>
  <si>
    <t>F 59019 CICLOEMPRESAS DEL MAYAB</t>
  </si>
  <si>
    <t>SECUE 3DS ECO</t>
  </si>
  <si>
    <t>F 60016 60017 QUALITY GRAIN DE SALAMANCA Y SCHMITT</t>
  </si>
  <si>
    <t xml:space="preserve">F 59119 59120 SERGI BUSTAMANTE SANCHEZ </t>
  </si>
  <si>
    <t>F 59066 DALIA VERONICA CHUC UC</t>
  </si>
  <si>
    <t>F 60007 YAREI CECILIA LOPEZ AQUINO</t>
  </si>
  <si>
    <t>F 59114 59115 59116 59158 ANGELICA MARTINEZ BRAMBILA</t>
  </si>
  <si>
    <t>F 58345 58346 58815 58934 RAUL ROBERTO PECH FIGUEROA</t>
  </si>
  <si>
    <t>F 58239 58246 58344 58345 PAGO RAUL ROBERTO PECH FIGUEROA</t>
  </si>
  <si>
    <t>F 59951 EDGAR DZUL</t>
  </si>
  <si>
    <t>DISPERSION NOMINA (ANTICIPO DE VAITICOS DAVID QUINTA Y JOSE LOPEZ)</t>
  </si>
  <si>
    <t>MAYO 2024</t>
  </si>
  <si>
    <t>Intereses HSBC credito 3247 (2022)</t>
  </si>
  <si>
    <t>Intereses HSBC credito 0349 (2024)</t>
  </si>
  <si>
    <t>Intereses HSBC credito 3121 (2024)</t>
  </si>
  <si>
    <t>Mtto de aire acondicionados</t>
  </si>
  <si>
    <t>DAOSA FAN62649 NP300</t>
  </si>
  <si>
    <t xml:space="preserve">F.17560 - GUADALUPE FERNANDO URIBE SIERRA </t>
  </si>
  <si>
    <t>F.17853 - GRUPO DE ESPECIALISTAS TERRACEROS</t>
  </si>
  <si>
    <t>F.17600 - GRUPO CICPSA</t>
  </si>
  <si>
    <t>F.17727,17743,17468,17518,17545,17730,17731,17515 - EFECTIVO</t>
  </si>
  <si>
    <t>F.17557 - BENJAMIN DIAZ MONTEJO</t>
  </si>
  <si>
    <t xml:space="preserve">F.17843 - ISAACK BUECKERT GUENTHER </t>
  </si>
  <si>
    <t>F.17591,17593 - AGROSERVICIOS LA TRINIDAD</t>
  </si>
  <si>
    <t>F.17284 - GRUPO PATA DE JAGUAR DE CALAKMUL</t>
  </si>
  <si>
    <t>F.17842,17836 - EFECTIVO</t>
  </si>
  <si>
    <t>F.17849 - ESPECIALISTAS EN MEZCLAS ASFALTICAS Y CAMINOS DEL CARIBE</t>
  </si>
  <si>
    <t>F.17850 - ESPECIALISTAS EN MEZCLAS ASFALTICAS Y CAMINOS DEL CARIBE</t>
  </si>
  <si>
    <t>F.17852 - ESPECIALISTAS EN MEZCLAS ASFALTICAS Y CAMINOS DEL CARIBE</t>
  </si>
  <si>
    <t>F.17562 - JUVENTINO GARCIA JIMENEZ</t>
  </si>
  <si>
    <t>F.17746 - AVALOS CRUZ NICOLAS</t>
  </si>
  <si>
    <t xml:space="preserve">F.17590,17598 - EL VALLE DEL TEMPORAL </t>
  </si>
  <si>
    <t xml:space="preserve">F.16763 - DAVID BANMAN WALL </t>
  </si>
  <si>
    <t xml:space="preserve">F.17541 - PRODUCTORES DE LOS CHENES </t>
  </si>
  <si>
    <t xml:space="preserve">F.17589 - ABRAM BUECKERT NEUDORF </t>
  </si>
  <si>
    <t>F.17592 - DISTRIBUIDORA DE LOS CHENES</t>
  </si>
  <si>
    <t xml:space="preserve">F.17465 - GUADALUPE FERNANDO URIBE SIERRA </t>
  </si>
  <si>
    <t>F.17514 - MAYRA ESTHER DE LA CRUZ REYES</t>
  </si>
  <si>
    <t>F.17570 - LIMBER CESAR CHAN CRUZ</t>
  </si>
  <si>
    <t>F.17825 - ESPECIALISTAS EN MEZCLAS ASFALTICAS Y CAMINOS DEL CARIBE</t>
  </si>
  <si>
    <t>F.17826 - ESPECIALISTAS EN MEZCLAS ASFALTICAS Y CAMINOS DEL CARIBE</t>
  </si>
  <si>
    <t>F.17658 - ADDA MARIA DZIB DZUL</t>
  </si>
  <si>
    <t>F.17828 - JOSE JUAN BECERRA HERNANDEZ</t>
  </si>
  <si>
    <t>F.17518 - ZACARIAS CHAN ROSA ISELA</t>
  </si>
  <si>
    <t>F.17358,17359,17365,17366,17373,17379,17380,17385,17386,17387,17388,17389,17390,17416,17417,17508 - E.S.G.E.S.</t>
  </si>
  <si>
    <t>F.17353 - SERVICIOS Y SUMINISTROS INDUSTRIALES VIFAC</t>
  </si>
  <si>
    <t>F.17441 - PEREZ ROMERO MARGARITA DE LA LUZ</t>
  </si>
  <si>
    <t>F.17544,17617 - GRUPO CICPSA</t>
  </si>
  <si>
    <t>F.17818 - GAS TENABO</t>
  </si>
  <si>
    <t>F.17574 - CERVANTES PRIETO CESAR FERNANDO</t>
  </si>
  <si>
    <t xml:space="preserve">F.17817 - HEINRICH LOEWEN FEHR </t>
  </si>
  <si>
    <t xml:space="preserve">F.17464 - GUADALUPE FERNANDO URIBE SIERRA </t>
  </si>
  <si>
    <t>F.17580,17516,17400,17401,17520,17735,17351,17517,17258,17564,17563 - EFECTIVO</t>
  </si>
  <si>
    <t>F.17807,17808 - LUBRILLANTAS DE CAMPECHE</t>
  </si>
  <si>
    <t>F.17586,17686,17692,17718 - MANUEL CENTENO GONZALEZ</t>
  </si>
  <si>
    <t xml:space="preserve">F.17051 - MARIA DEL CARMEN MAY CHI </t>
  </si>
  <si>
    <t xml:space="preserve">F.17224 - MIGUEL ANGEL CHABLE KANTUN </t>
  </si>
  <si>
    <t>F.17538,17533 - AGROSERVICIOS LATRINIDAD</t>
  </si>
  <si>
    <t>F.7331,17332,17570 - LIMBER CESAR CHAN CRUZ</t>
  </si>
  <si>
    <t xml:space="preserve">F.17539,17540 - EL VALLE DEL TEMPORAL </t>
  </si>
  <si>
    <t xml:space="preserve">F.17341 - PRODUCTORES DE LOS CHENES </t>
  </si>
  <si>
    <t xml:space="preserve">F.17791 - KENDY BENJAMIN </t>
  </si>
  <si>
    <t>F.17798 - PERFECTO CAMARA CASTILLO</t>
  </si>
  <si>
    <t>F.17597 - MARIO ALBERTO CORTES RINCON</t>
  </si>
  <si>
    <t>F.17776,17775,17794 - EFECTIVO</t>
  </si>
  <si>
    <t xml:space="preserve">F.17725 - PAULA ESTHER CAUICH CANCHE. </t>
  </si>
  <si>
    <t>F.17659 - ADDA MARIA DZIB DZUL</t>
  </si>
  <si>
    <t>F.17657 - ADDA MARIA DZIB DZUL</t>
  </si>
  <si>
    <t>F.17550 - EDWIN ALBERTO GODOY GARCIA</t>
  </si>
  <si>
    <t xml:space="preserve">F.17521 - MARIA ALEJANDRA LOPEZ MARTINEZ </t>
  </si>
  <si>
    <t>F.17443 - DANIEL HUMBERTO GARCIA UC</t>
  </si>
  <si>
    <t>F.17115,17251,17302,17355,17367,17368,17370,17371,17375,58597 - E.S.G.E.S.</t>
  </si>
  <si>
    <t>F.58596 - LUBRICANTES COSTA MAYA</t>
  </si>
  <si>
    <t>F.59137 - SERVICIO PERIFERICO SELNAV</t>
  </si>
  <si>
    <t xml:space="preserve">F.17414 - EL VALLE DEL TEMPORAL </t>
  </si>
  <si>
    <t xml:space="preserve">F.17797,17797 - JACOB NEUDORF FRIESEN </t>
  </si>
  <si>
    <t>F.17535 - ARACELY SARAI PINTO VARGAS</t>
  </si>
  <si>
    <t>F.17765,17761 - EFECTIVO</t>
  </si>
  <si>
    <t>F.17522 - EFRAÍN JESUS ROSADO RAMIREZ</t>
  </si>
  <si>
    <t>F.17676,17678,17679,17680,17681 - SALAZAR HERNANDEZ ANASTACIO</t>
  </si>
  <si>
    <t xml:space="preserve">F.17424 - JUAN PABLO FLORES SULUB </t>
  </si>
  <si>
    <t>F.17758 - BEATRIZ ADRIANA PEREZ FUENTES</t>
  </si>
  <si>
    <t>F.17566,17580,17036,17258,17276,17565 - EFECTIVO</t>
  </si>
  <si>
    <t>F.17426 - GRUPO CICPSA</t>
  </si>
  <si>
    <t>F.17766 - GRUPO INVERSIONISTA DEL SURESTE</t>
  </si>
  <si>
    <t>F.17733 - LETICIA GUADALUPE VARGAS CAN</t>
  </si>
  <si>
    <t xml:space="preserve">F.17060 - CYNTHIA MORALES TORRES </t>
  </si>
  <si>
    <t xml:space="preserve">F.17081 - PETER KLASSEN HAMM </t>
  </si>
  <si>
    <t xml:space="preserve">F.17191 - AHMED JOSE BURAD MENDEZ </t>
  </si>
  <si>
    <t xml:space="preserve">F.17190 - AHMED JOSE BURAD MENDEZ </t>
  </si>
  <si>
    <t>11048857 - DONALDSON SA.  DE C.V.</t>
  </si>
  <si>
    <t>F.17690,17751 - EFECTIVO</t>
  </si>
  <si>
    <t>F.17531 - NILVIA MAY CANCHE</t>
  </si>
  <si>
    <t>F.59495 - MAXIMO SILVA BOJORQUEZ</t>
  </si>
  <si>
    <t>F.17347,17260 - AGROSERVICIOS LA TRINIDAD</t>
  </si>
  <si>
    <t>F.17393 - GRUPO CICPSA</t>
  </si>
  <si>
    <t>CERES AURA</t>
  </si>
  <si>
    <t>F.17715 - ESPECIALISTAS EN MEZCLAS ASFALTICAS Y CAMINOS DEL CARIBE</t>
  </si>
  <si>
    <t>F.17711 - ESPECIALISTAS EN MEZCLAS ASFALTICAS Y CAMINOS DEL CARIBE</t>
  </si>
  <si>
    <t>F.3589 - SISTEMAS INTEGRALES GO CONTROL SCP</t>
  </si>
  <si>
    <t>F.17470,17518 - ROSA ISELA ZACARIAS CHAN</t>
  </si>
  <si>
    <t>F.17125,17126,17163,17172,17173,17174,17175,17193,17194,17198,17199,17200,17201,17206,17208,17209,17226,17227,17228,17229,17252,17297,17298,17303,17304,17305,58910 - E.S.G.E.S.</t>
  </si>
  <si>
    <t>F.17264,17265,17361 - ADMINISTRACION DE ESTACIONES DEL SURESTE</t>
  </si>
  <si>
    <t>F.17392 - ASOCIADOS Y SUCESORES MOYCRUZ</t>
  </si>
  <si>
    <t>F.17064,17516,17181,17249,17281,17032,17276 - EFECTIVO</t>
  </si>
  <si>
    <t>PRE PAGO E.S.G.E.S.</t>
  </si>
  <si>
    <t>F.17696,17697 - ENRIQUE RIVIERA HERNANDEZ</t>
  </si>
  <si>
    <t>F.17695 - PROYECTOS Y SERVICIOS PENINSULARES</t>
  </si>
  <si>
    <t>MARCOS ANTONIO PECH TAMAY - REPARACION DE BAM DE CAMPECHE</t>
  </si>
  <si>
    <t>F.17669 - ESPECIALISTAS EN MEZCLAS ASFALTICAS Y CAMINOS DEL CARIBE</t>
  </si>
  <si>
    <t>F.7684 - ESPECIALISTAS EN MEZCLAS ASFALTICAS Y CAMINOS DEL CARIBE</t>
  </si>
  <si>
    <t>F.17396 - AMANTINA UC PAREDES</t>
  </si>
  <si>
    <t>PEON DE REGIL VEGA Y ASOCIADOS SCP</t>
  </si>
  <si>
    <t>F.17688,17689 - DURAN CAN JOSE FRANCISCO</t>
  </si>
  <si>
    <t xml:space="preserve">F.17691 - KENDY BENJAMIN </t>
  </si>
  <si>
    <t xml:space="preserve">F.17222,17341 - PRODUCTORES DE LOS CHENES </t>
  </si>
  <si>
    <t>LPB SERVICIOS DE PERSONAL - SERVICIOS DE RECLUTAMIENTO</t>
  </si>
  <si>
    <t>F.17283 - GRUPO PATA DE JAGUAR DE CALAKMUL</t>
  </si>
  <si>
    <t>DEPOSITO DE AUTOPARTES DE COLISION</t>
  </si>
  <si>
    <t>F.17694 - GRUPO INVERSIONISTA DEL SURESTE</t>
  </si>
  <si>
    <t>F.17693 - GRUPO INVERSIONISTA DEL SURESTE</t>
  </si>
  <si>
    <t>F.17668 - JOSE JUAN BACERRA HERNANDEZ</t>
  </si>
  <si>
    <t>F.17626 - ADDA MARIA DZIB DZUL</t>
  </si>
  <si>
    <t>F.17627 - ADDA MARIA DZIB DZUL</t>
  </si>
  <si>
    <t>F.17311 - ARACELY SARAI PINTO VARGAS</t>
  </si>
  <si>
    <t>TRANSFERENCIA SOL X HSBC</t>
  </si>
  <si>
    <t>F.17402,17394,17391,17561 - GRUPO CICPSA</t>
  </si>
  <si>
    <t>HUMBERTO ANGULO HERNANDEZ</t>
  </si>
  <si>
    <t>F.17646 - GRUPO DE ESPECIALISTAS TERRACEROS</t>
  </si>
  <si>
    <t>GKC FACILITY S.A. DE C.V. - COMPRA DE PRODUCTOS DE LIMPIEZA</t>
  </si>
  <si>
    <t xml:space="preserve">F.17057 - AHMED JOSE BURAD MENDEZ </t>
  </si>
  <si>
    <t xml:space="preserve">F.17237 - JACOB TUZ LOPEZ </t>
  </si>
  <si>
    <t>2.5 IMPUESTO SOBRE NOMINA - SECRETARIA DE ADMINISTRACION Y FINANZAS</t>
  </si>
  <si>
    <t>MECALUX MEXICO - COMPRA DE ESTANTERIA METALICA PARA ALMACEN DE MÉRIDA</t>
  </si>
  <si>
    <t xml:space="preserve">F.17625 - MARTHA ALICIA HERRERA MENDEZ </t>
  </si>
  <si>
    <t>F.17119,17151,17152,17155,58235 - ADMINISTRACION DE ESTACIONES DEL SURESTE</t>
  </si>
  <si>
    <t>PAGO DE AUTO TARJETA DE CRÉDITO MAYO 2024</t>
  </si>
  <si>
    <t>F.58778 - SERVICIO PERIFERICO SELNAV</t>
  </si>
  <si>
    <t>PAGO SIMPLE TARJETA DE CRÉDITO 85253247</t>
  </si>
  <si>
    <t>F.17195,17196,17225,17241,17246,17291,17292,17293,17295,17309,17306,17307,17308,17346,58600,58598,58599,58601,58609 - E.S.G.E.S.</t>
  </si>
  <si>
    <t>PAGO IMPULSO SUROESTE CRÉD.  86490349</t>
  </si>
  <si>
    <t>F.17618 - LUBRILLANTAS DE CAMPECHE</t>
  </si>
  <si>
    <t>PAGO SIMPLE TARJETA DE CRÉDITO  86503121</t>
  </si>
  <si>
    <t>PAGO RENTA OFICINA CAMPECHE - LUIS VELA</t>
  </si>
  <si>
    <t>F.17064,17314,17032,17397,17035 - EFECTIVO</t>
  </si>
  <si>
    <t>PAGO RENTA DEPARTAMENTO ESCARCEGA - SALVADOR OROZCO TAPIA</t>
  </si>
  <si>
    <t>F.17415 - FRANZ NEUDORF LOEWEN</t>
  </si>
  <si>
    <t>F.17620 - GRUPO IVERSIONISTA DEL SURESTE</t>
  </si>
  <si>
    <t>PAGO DIRAC - INDUSTRIA CARROTECH</t>
  </si>
  <si>
    <t>F.17572 - ARMANDO SILVESTRE LEMUS FERNANDEZ</t>
  </si>
  <si>
    <t>F.17185 - ZACARIAS CHAN ROSA ISELA</t>
  </si>
  <si>
    <t xml:space="preserve"> MAYO 2024</t>
  </si>
  <si>
    <t>F.17427,17430 - ADMINISTRACION DE ESTACIONES DEL SURESTE</t>
  </si>
  <si>
    <t>F.17357,17362,17428,17429,17432,17434,17437,17449,17462,17463,17474,17479,17481,17482,17483,17484,17486,17509 - E.S.G.E.S.</t>
  </si>
  <si>
    <t>F.17699 - GRUPO ESTOL</t>
  </si>
  <si>
    <t>Mtto Bodega</t>
  </si>
  <si>
    <t>material de limpieza</t>
  </si>
  <si>
    <t>CARGO POR PAGO DE NOMINA VIATICOS ANTONIO Y ALBERTO</t>
  </si>
  <si>
    <t>CARGO POR PAGO DE NOMINA ARMANDO GOMEZ BONO RETENIDO</t>
  </si>
  <si>
    <t>CARGO POR PAGO DE NOMINA VIATICOS ANTONIO UC</t>
  </si>
  <si>
    <t>CARGO POR PAGO DE NOMINA REEMBOLSO GTOS ISRAEL ARELLANO</t>
  </si>
  <si>
    <t xml:space="preserve">CARGO POR PAGO DE NOMINA REEMBOLSO PAGO LUZ </t>
  </si>
  <si>
    <t>CARGO POR PAGO DE NOMINA PRESTAMO ISRAEL ARELLANO</t>
  </si>
  <si>
    <t>CARGO POR PAGO DE NOMINA COMPLEMENTO SAMUEL INTERIAN</t>
  </si>
  <si>
    <t>CARGO POR PAGO DE NOMINA ALBERTO VAZQUEZ BONO RETENIDO</t>
  </si>
  <si>
    <t>CARGO POR PAGO DE NOMINA LITRAJE ARMANDO GOMEZ</t>
  </si>
  <si>
    <t>Efectivo la joya</t>
  </si>
  <si>
    <t>TRANSFERENCIA DE ACEITES Y LUBRICANTES</t>
  </si>
  <si>
    <t>DOC SGO0012358-SEGURO VIDA PYME SGO0012362 12/36</t>
  </si>
  <si>
    <t>DOC SGO0012358-SEGURO VIDA PYME SGO0012361 12/36</t>
  </si>
  <si>
    <t>DOC SGO0012358-SEGURO VIDA PYME SGO0012360 12/36</t>
  </si>
  <si>
    <t>F.17816 - HEINRICH LOEWEN FEHR</t>
  </si>
  <si>
    <t>DOC SGO0012358-SEGURO VIDA PYME SGO0012359 12/36</t>
  </si>
  <si>
    <t>F.17803 - JACOB NEUDORF FRIESEN</t>
  </si>
  <si>
    <t>DOC SGO0012358-SEGURO VIDA PYME SGO0012358 12/36</t>
  </si>
  <si>
    <t>F.17756 - JACOB NEUDORF FRIESEN</t>
  </si>
  <si>
    <t>195/65R15 91V SAILUN ATREZZO ELITE</t>
  </si>
  <si>
    <t>SAIL5541666</t>
  </si>
  <si>
    <t>P185294 - FILTRO DE AIRE</t>
  </si>
  <si>
    <t>P185294</t>
  </si>
  <si>
    <t>P766959 - FILTRO HIDRAULICO CARTUCHO</t>
  </si>
  <si>
    <t>P766959</t>
  </si>
  <si>
    <t>P628181 FILTRO DE AIRE PRIMARIO</t>
  </si>
  <si>
    <t>P628181</t>
  </si>
  <si>
    <t>P776159 FILTRO DE AIRE PRIMARIO</t>
  </si>
  <si>
    <t>P776159</t>
  </si>
  <si>
    <t>P566273 - FILTRO HIDRAULICO</t>
  </si>
  <si>
    <t>P566273</t>
  </si>
  <si>
    <t>P566379 - FILTRO HIDRAULICO</t>
  </si>
  <si>
    <t>P566379</t>
  </si>
  <si>
    <t>P551431 FILTRO DE GASOLINA</t>
  </si>
  <si>
    <t>P551431</t>
  </si>
  <si>
    <t>P785391  FILTRO DE AIRE SAFETY RADIAL</t>
  </si>
  <si>
    <t>P785391</t>
  </si>
  <si>
    <t>8101449 MOTORCYCLE 4T SINBLAND SL 10W-30</t>
  </si>
  <si>
    <t>8101449</t>
  </si>
  <si>
    <t>P170311  FILTRO HIDRAULICO</t>
  </si>
  <si>
    <t>P170311</t>
  </si>
  <si>
    <t>LLANTAS AUTOMOVIL CAMIONETA  CIA HULERA TORNEL P175/70R14 REAL</t>
  </si>
  <si>
    <t>TRL10A54173</t>
  </si>
  <si>
    <t>P621643-FILTRO DE AIRE</t>
  </si>
  <si>
    <t>P621643</t>
  </si>
  <si>
    <t>P566922-FILTRO HIDRAULICO</t>
  </si>
  <si>
    <t>P566922</t>
  </si>
  <si>
    <t>P555461-FILTRO HIDRAULICO.</t>
  </si>
  <si>
    <t>P555461</t>
  </si>
  <si>
    <t>P552106-FILTRO COMBUSTIBLE</t>
  </si>
  <si>
    <t>P552106</t>
  </si>
  <si>
    <t>P552050-FILTRO DE ACEITE</t>
  </si>
  <si>
    <t>P552050</t>
  </si>
  <si>
    <t>P550227-FILTRO DE ACEITE</t>
  </si>
  <si>
    <t>P550227</t>
  </si>
  <si>
    <t>33195- Ultra Clear Plus SAE 15W-40</t>
  </si>
  <si>
    <t>33195</t>
  </si>
  <si>
    <t>311352- Akron Vektor S-GearEP150</t>
  </si>
  <si>
    <t>311352</t>
  </si>
  <si>
    <t>Utilidad por código de producto Concentrado
Del 01/06/2024 al 30/06/2024</t>
  </si>
  <si>
    <t>P532500 - FILTRO DE AIRE</t>
  </si>
  <si>
    <t>P532474 - ELEMENTO DE AIRE 0.62PLT X 186MM</t>
  </si>
  <si>
    <t>AIR FILTER, SAFETY RADIALSEAL</t>
  </si>
  <si>
    <t>P181028-AIR FILTER, PRIMARY ROUND</t>
  </si>
  <si>
    <t>P780523-AIR FILTER, SAFETY RADIALSEAL</t>
  </si>
  <si>
    <t>P533781-AIR FILTER, SAFETY RADIALSEAL</t>
  </si>
  <si>
    <t>P559000-LUBE FILTER, SPIN-ON FULL FLOW</t>
  </si>
  <si>
    <t>1526159- Super Gear GL-5 80W-90</t>
  </si>
  <si>
    <t>1526159</t>
  </si>
  <si>
    <t>1526108- Akron Resistance SL SAE 25W-50</t>
  </si>
  <si>
    <t>1526108</t>
  </si>
  <si>
    <t>Del 1 al 30 jun de 2024</t>
  </si>
  <si>
    <t>F. 59181</t>
  </si>
  <si>
    <t>EDECÁN INAUGURACIÓN BODEGA DE REMATES</t>
  </si>
  <si>
    <t>Del 01 al 30 jun de 2024</t>
  </si>
  <si>
    <t>NC - 0671003</t>
  </si>
  <si>
    <t>NC - 0670888</t>
  </si>
  <si>
    <t>NC - 0670889</t>
  </si>
  <si>
    <t>NC - 0670905</t>
  </si>
  <si>
    <t>NC - 0670856</t>
  </si>
  <si>
    <t>NC - 0670849</t>
  </si>
  <si>
    <t>NC - 0670851</t>
  </si>
  <si>
    <t>NC - 0670854</t>
  </si>
  <si>
    <t>NC - 0670642</t>
  </si>
  <si>
    <t>NC - 0670193</t>
  </si>
  <si>
    <t>NC - 0669992</t>
  </si>
  <si>
    <t>NC - 0669993</t>
  </si>
  <si>
    <t>NC - 0669887</t>
  </si>
  <si>
    <t>NC - 0669877</t>
  </si>
  <si>
    <t>NC - 0669878</t>
  </si>
  <si>
    <t>NC - 0669885</t>
  </si>
  <si>
    <t>NC - 0669796</t>
  </si>
  <si>
    <t>NC - 0669804</t>
  </si>
  <si>
    <t>NC - 0669664</t>
  </si>
  <si>
    <t>NC - 0668876</t>
  </si>
  <si>
    <t>NC - 0668849</t>
  </si>
  <si>
    <t>NC - 0668775</t>
  </si>
  <si>
    <t>NC - 0668370</t>
  </si>
  <si>
    <t>NC - 0667869</t>
  </si>
  <si>
    <t>NC - 0667676</t>
  </si>
  <si>
    <t>NC - 0667687</t>
  </si>
  <si>
    <t>NC - 0667672</t>
  </si>
  <si>
    <t>NC - 0667674</t>
  </si>
  <si>
    <t>Dev 15152. F-1011348605 campeche</t>
  </si>
  <si>
    <t>Dev 15152. F-1011346521 campeche</t>
  </si>
  <si>
    <t>Dev 15148. 4 pzas. Contenedores mid</t>
  </si>
  <si>
    <t>Convenios Megasur Mayo 2024</t>
  </si>
  <si>
    <t>Convenios GES Mayo 2024</t>
  </si>
  <si>
    <t>Plataforma SPE Detalle May24 Mérida DET-2024-26743 DET-2024-26742 DET-2024-26741 DET-2024-26235 DET-2024-26234</t>
  </si>
  <si>
    <t>5 dias Akron Mayo 2024 merida</t>
  </si>
  <si>
    <t>5 días Akron Mayo 2024 campeche</t>
  </si>
  <si>
    <t>Dev 15128. 5 pzas. Contenedor merida</t>
  </si>
  <si>
    <t>Dev 15110. F-1011341410 campeche</t>
  </si>
  <si>
    <t>Dev 15106. F-1011340148 campeche contenedor</t>
  </si>
  <si>
    <t>Dev 15107. F-1011340499 contenedor mid</t>
  </si>
  <si>
    <t>Plataforma SPE Industria May24 Campeche IND-2024-21948</t>
  </si>
  <si>
    <t>Plataforma SPE Industria May24 Mérida IND-2024-22272 IND-2024-22268 IND-2024-22210 IND-2024-21933 IND-2024-21949</t>
  </si>
  <si>
    <t>Plataforma SPE Detalle May24 Campeche DET-2024-26260 DET-2024-26358</t>
  </si>
  <si>
    <t>GASTOS EN EFECTIVO JUN 2024</t>
  </si>
  <si>
    <t>GATAS PARA CAMION REPARTO</t>
  </si>
  <si>
    <t>REFRESCO RAFA Y PERSONAL DE INSTALACION</t>
  </si>
  <si>
    <t>LAMPARA PARA VERIFICAR BILLETES</t>
  </si>
  <si>
    <t>LICENCIA PARA REPARTIDOR</t>
  </si>
  <si>
    <t>BRAZOS PARA COFRE Y RADIADOR MARCH</t>
  </si>
  <si>
    <t>TOTALPLAY</t>
  </si>
  <si>
    <t>MEDICAMENTOS BOTIQUIN OFICINA</t>
  </si>
  <si>
    <t>LLANTA MOTO REPARTO</t>
  </si>
  <si>
    <t>CEPILLO LIMPIAPARABRISAS VAN</t>
  </si>
  <si>
    <t>CAMBIO DE LLANTAS</t>
  </si>
  <si>
    <t>IMPERMEABLE DILIGENCIERO</t>
  </si>
  <si>
    <t>TARJETAS DE PRESENTACION ROGER VAZQUEZ</t>
  </si>
  <si>
    <t>INSUMOS OFICINA ART LIMPIEZA</t>
  </si>
  <si>
    <t>INSUMOS OFICINA VENTAS</t>
  </si>
  <si>
    <t>CHIP EDUARDO MARTIN</t>
  </si>
  <si>
    <t>MANTENIMIENTO CAMARAS</t>
  </si>
  <si>
    <t>JOSE GOMEZ</t>
  </si>
  <si>
    <t>JUNIO 2024</t>
  </si>
  <si>
    <t xml:space="preserve">RETENCION ISR </t>
  </si>
  <si>
    <t>COMISION DEL PAGO DEL TARJETA</t>
  </si>
  <si>
    <t>PAGO ITALIKA</t>
  </si>
  <si>
    <t>F 60738 RICARDO ANDRES MENDEZ CARRILLO</t>
  </si>
  <si>
    <t>F 59995 CARLOS MARIO FALCON CARDENAS</t>
  </si>
  <si>
    <t>F 61120 MILLIAN ARTURO ZALDIVAR EUAN</t>
  </si>
  <si>
    <t>F 611150 ELEMENTOS Y ESTRUCTURAS METALICAS</t>
  </si>
  <si>
    <t>F 60127 60359 60559 60564 MAQUINARIA Y SERVICIOS PROFESIONALES</t>
  </si>
  <si>
    <t>DISPERSION NOMINA (ANTICIPO DE VIATICOS JOSE LOPEZ )</t>
  </si>
  <si>
    <t>F 60278 JOSE LUIS RIOS VENTURA</t>
  </si>
  <si>
    <t>DISPERSION NOMINA (OTROS PAGOS DAVID QUINTAL Y JOSE LOPEZ)</t>
  </si>
  <si>
    <t>FAC 59290,FAC 59389,FAC 59454,FAC 59550,FAC 59657,FAC 59920,FAC 59921,FAC 59922,FAC 59957 SERGIO BALDERAS OSORIO</t>
  </si>
  <si>
    <t>F 60237 60238 IMPULSO ENERGETICO</t>
  </si>
  <si>
    <t>F 61162 TRANSPORTES TCB</t>
  </si>
  <si>
    <t>COMISIOND EL PAGO CON TARJETA</t>
  </si>
  <si>
    <t>F 61153 DISTRIBUIDORA DE REFACCIONES MOTORPAC</t>
  </si>
  <si>
    <t>F 59860 PROVEEDORA DEL PANADERO</t>
  </si>
  <si>
    <t xml:space="preserve">F 61147 61148 COMERCIALIZADORA DJE </t>
  </si>
  <si>
    <t>F 60093 CINDY RAQUEL BARBOSA SALAZAR</t>
  </si>
  <si>
    <r>
      <t xml:space="preserve">SEGURIDAD INDUSTRIAL AMBIENTAL AMSFS SAS DE CV </t>
    </r>
    <r>
      <rPr>
        <sz val="10"/>
        <color rgb="FFFF0000"/>
        <rFont val="Calibri"/>
        <family val="2"/>
        <scheme val="minor"/>
      </rPr>
      <t>(FUMIGACION)</t>
    </r>
  </si>
  <si>
    <t xml:space="preserve">F 60041 60042 60043 FRNACISO ARIEL GIL CHACON </t>
  </si>
  <si>
    <t xml:space="preserve">F 60676 JOSE ANTONIO ROMERO MORALEZ </t>
  </si>
  <si>
    <t>F 61166 ENRIQUE SANCHEZ Y MORANTE</t>
  </si>
  <si>
    <t>F 60263 60264 RODIRGO RAUL CARCAÑO MAY</t>
  </si>
  <si>
    <t>F 59138 SUPER SERVICIO SAN MIGUEL</t>
  </si>
  <si>
    <t>F 59898 TOMASA CORREA SANTANA</t>
  </si>
  <si>
    <t>F 61119 ESTRUCTURA COMERCIAL INTEGRAL</t>
  </si>
  <si>
    <t>F 59563 DIALIA VERONICA CHUC UC</t>
  </si>
  <si>
    <t>DISPERSION NOMINA (OTROS PAGOS DAVID QUINTAL)</t>
  </si>
  <si>
    <t xml:space="preserve">F 61177 PROYECTOS CONSTRUCCION URBANA </t>
  </si>
  <si>
    <t>F 59989 60090 60213 60091 60045 60252 PRODUCTOS DE CONCRETOS PENINSULARES</t>
  </si>
  <si>
    <t>F 59894 VICTOR MARIO FABELA AGUILERA</t>
  </si>
  <si>
    <t xml:space="preserve">F 60024 60096 ANGEL ALEXIS LARA MENA </t>
  </si>
  <si>
    <t>F 61179 ELEMENTOS Y ESTRUCTURAS METALICAS</t>
  </si>
  <si>
    <t>F 60058 SERGIO BUSTAMANTE SANCHEZ</t>
  </si>
  <si>
    <t xml:space="preserve">F 60784 TRASNPORTES ESPECIALIZADOS FLORES VEGA </t>
  </si>
  <si>
    <t>F 14110 PROYECTOS INMOVILIARIOS DE LA PENINSULA</t>
  </si>
  <si>
    <t>F 59841 60234 JOSE ABRAHAM MAY LOPEZ</t>
  </si>
  <si>
    <t>F 61108 MANUEL ARTURO PENICHE HERNANDEZ</t>
  </si>
  <si>
    <t xml:space="preserve">F 58512 59403 ESTACIONES DE SERVIO DEL MAYAB </t>
  </si>
  <si>
    <t>F 59407 ESTACIONES DE SERVICIO DEL MAYAB</t>
  </si>
  <si>
    <t>SUA SIPARE MYO 24</t>
  </si>
  <si>
    <t>F 59409 ESTACIONES DE SERVCIO DEL MAYAB</t>
  </si>
  <si>
    <t>PAGO A TARJETA DE CREDITO - LINEA DE CREDITO DIRAC</t>
  </si>
  <si>
    <t>F 59406 ESTACIONES DE SERVICIO DEL MAYAB</t>
  </si>
  <si>
    <t>F 59963 FLOR MARIA PECH BACELIS</t>
  </si>
  <si>
    <t>F 58487 J ROSADO DISTRIBUCIONES</t>
  </si>
  <si>
    <t xml:space="preserve">F 61295 61296 61297 61337 E3C </t>
  </si>
  <si>
    <t>PRIMA DE VIDA</t>
  </si>
  <si>
    <t>F 61290 JORGE ENRIQUE MERCADER RODRIGUEZ</t>
  </si>
  <si>
    <t>RAFAEL CANTO VAZQUEZ (PRESTAMO SOCIO)</t>
  </si>
  <si>
    <t>F 60069 ANGEL FERNANDO PALMA CASTILLO</t>
  </si>
  <si>
    <t>F  111006424976 SI VALE</t>
  </si>
  <si>
    <t>F 60205 GRUPO ANGEBECO</t>
  </si>
  <si>
    <t>F 59673 60048 60083 PROVEEDORA DEL PANADERO</t>
  </si>
  <si>
    <t>F 60136 JOSE ROBERTO DELGADO GALENO</t>
  </si>
  <si>
    <t>F 60057 JORGE LUIS DE JESUS CAMPOS ORTEGA</t>
  </si>
  <si>
    <t xml:space="preserve">F 60038 MARIA GUADALUPE LUCIA CHABLE CHAN </t>
  </si>
  <si>
    <t>F 243440 COM MEGASUR</t>
  </si>
  <si>
    <t>F 60022 60097 RUBEN ALBERTO CARDEÑA VILLANUEVA</t>
  </si>
  <si>
    <t>F 59992 TANIA MELISSA PACHECO MARTINEZ</t>
  </si>
  <si>
    <t>F 59909 59983 60100 60160 60232 60250 60225 ROMZA PAVIMENTACIONES</t>
  </si>
  <si>
    <t>F 59996 60006 FROZAR</t>
  </si>
  <si>
    <t>F 61329 SERVITRANSPORTES DEL SURESTE</t>
  </si>
  <si>
    <t xml:space="preserve">CORPORATIVO NOTARIAL 15 SCP </t>
  </si>
  <si>
    <t>F 59015 59014 GRUPO CONSTRUCTOR GRIOS</t>
  </si>
  <si>
    <t>F 59768 IES CONCRETOS</t>
  </si>
  <si>
    <t>F 61317 DISTRIBUIDORA DE REFACCIONES MOTORPAC</t>
  </si>
  <si>
    <r>
      <t xml:space="preserve">DAOSA FAN62649 </t>
    </r>
    <r>
      <rPr>
        <sz val="10"/>
        <color rgb="FFFF0000"/>
        <rFont val="Calibri"/>
        <family val="2"/>
        <scheme val="minor"/>
      </rPr>
      <t>(FAC NP300)</t>
    </r>
  </si>
  <si>
    <t>F 59667 SERGIO BALDERAS OSORIO</t>
  </si>
  <si>
    <r>
      <t xml:space="preserve">DAOSA FAN62650 </t>
    </r>
    <r>
      <rPr>
        <sz val="10"/>
        <color rgb="FFFF0000"/>
        <rFont val="Calibri"/>
        <family val="2"/>
        <scheme val="minor"/>
      </rPr>
      <t>(FAC FRONTIER)</t>
    </r>
  </si>
  <si>
    <t>F 61051 TIM DEL MAYAB</t>
  </si>
  <si>
    <t>F 61285 REFASO RECCIONES Y ACCESORIOS SOSA</t>
  </si>
  <si>
    <t>F 60216 60357 PROVEEDORA DEL PANADERO</t>
  </si>
  <si>
    <t>F 60309 SERVICOMBUSTIBLES DEL CARIBE</t>
  </si>
  <si>
    <t>F 60446 SERVICOMBUSTIBLES DEL CARIBE</t>
  </si>
  <si>
    <t>F 60315 SERVICOMBUSTIBLES DEL CARIBE</t>
  </si>
  <si>
    <t>F 60439 TANIA YOLANDA HERRERA DIAZ</t>
  </si>
  <si>
    <t>F 61342 CONSAGEL</t>
  </si>
  <si>
    <t>IMPUESTOS FEDERALES MYO 24</t>
  </si>
  <si>
    <t>F 61343 FERNANDO GUZMAN</t>
  </si>
  <si>
    <t>F 60440 REFACCIONES PENINSULA</t>
  </si>
  <si>
    <t>SPIE</t>
  </si>
  <si>
    <t>F 58785 59349 RAMON EUDALDO CORTAZAR LARA</t>
  </si>
  <si>
    <t>F 61352 BROOKLYN BUSSINES SOLUTION</t>
  </si>
  <si>
    <t>F 60326 ARTURO PEREZ GONZALEZ</t>
  </si>
  <si>
    <t>F 60137 MIGUEL ANGEL KUK CETINA</t>
  </si>
  <si>
    <t>F 59997 MIGUEL ANGEL KUK CETINA</t>
  </si>
  <si>
    <t>F 13942 13943 PROYECTOS INMOBILIARIOS DE LA PENINSULA</t>
  </si>
  <si>
    <t>F 60000 MIGUEL ANGEL KUK CETINA</t>
  </si>
  <si>
    <t>F 244857 COM MEGASUR</t>
  </si>
  <si>
    <t>F 60013 MIGUEL ANGEL KUK CETINA</t>
  </si>
  <si>
    <t>F 60823 CARBURANTES DE YUCATAN</t>
  </si>
  <si>
    <t>F 61359 ROGER ALBERTO LUGO MENDEZ</t>
  </si>
  <si>
    <t>PAGO DE NOMINA QUINCENA 2</t>
  </si>
  <si>
    <t>F 60095 60558 60560 ANGELICA MARTINEZ BRAMBILA</t>
  </si>
  <si>
    <t>DISPERSION NOMINA (OTROS PAGOS JOSE LOPEZ)</t>
  </si>
  <si>
    <t>F 60496 AHAL ETERNO</t>
  </si>
  <si>
    <t>F 60305 NIGER IRAN COUOH CANCHE</t>
  </si>
  <si>
    <t xml:space="preserve">PRUEBA DE DISPOSICION </t>
  </si>
  <si>
    <t>DISPOSICION DE CREDITO DIRAC</t>
  </si>
  <si>
    <t>F 94511 ARTLUX</t>
  </si>
  <si>
    <t>F 58982 IMPULSO PENINSULAR</t>
  </si>
  <si>
    <t>F 60199 DESARROLLOS INMOBILIARIOS BARCAM</t>
  </si>
  <si>
    <t>F 61376 CONSTRUCCIONES Y MATERIALES RAMIREZ</t>
  </si>
  <si>
    <t xml:space="preserve">F 60285 60284 CARBURANTES DE YUCATAN </t>
  </si>
  <si>
    <t>F 60283 CARBURANTES DE YUCATAN</t>
  </si>
  <si>
    <t xml:space="preserve">F 60281 CARBURANTES DE YUCATAN </t>
  </si>
  <si>
    <t>F 60412 REYES BATAZAR AZCORRA MAY</t>
  </si>
  <si>
    <t>F 60472 LUIS FERNANDO CANTO PENICHE</t>
  </si>
  <si>
    <t>F 61056 AUTOBUSES BRISAS</t>
  </si>
  <si>
    <t>F 61110 YOLANDA SANCHEZ GONZALEZ</t>
  </si>
  <si>
    <t>F 60302 LUZ MARI SAURI SANSORES</t>
  </si>
  <si>
    <t>F 59870 60214 TALLERES ALIBAL DEL SURESTE</t>
  </si>
  <si>
    <t xml:space="preserve">F 61367 JOSUE EFREN CIME CHAN </t>
  </si>
  <si>
    <t>F 61365 MAGNO CAPITAL</t>
  </si>
  <si>
    <t xml:space="preserve">F 61305 ABRAHAM MANAHEM MAY BALAM </t>
  </si>
  <si>
    <t>F 60449 CICLOEMPRESAS DEL MAYAB</t>
  </si>
  <si>
    <t>F 61406 HECTOR ANTONIO SOSA MEZA</t>
  </si>
  <si>
    <t>F 60342 ARTURO PEREZ GONZALEZ</t>
  </si>
  <si>
    <t>F 60282 CARBURANTES DE YUCATAN</t>
  </si>
  <si>
    <t>F 60321 SERVICOMBUSTIBLES LOS REYES</t>
  </si>
  <si>
    <t>F 59919 MERCADO DE ACEITES DE QUINTANA ROO</t>
  </si>
  <si>
    <t>F 61112 61113 MAYABTUN CONSTRUCCIONES</t>
  </si>
  <si>
    <t>F 60133 MIGUEL ANGEL KUK CETINA</t>
  </si>
  <si>
    <t>F 60338 MIGUEL ANGEL KUK CETINA</t>
  </si>
  <si>
    <t>F 61430 CARLOS GUSTAVO MANZANILLA VALLEJO</t>
  </si>
  <si>
    <t>F 61441 GRUPO AGROPECUARIO GUARANI</t>
  </si>
  <si>
    <t>F 60343 PRODUCTOS DE CONCRETO PENINSULARES</t>
  </si>
  <si>
    <t>F 61431 61447 SERVIND</t>
  </si>
  <si>
    <t>F 60247 60246 MULTISERVICIOS PETROLIFEROS DE QUINTANA ROO</t>
  </si>
  <si>
    <t>F 60259 SERVICIO DOGRE</t>
  </si>
  <si>
    <t>F 61537 61538 GRUPO URBAMEX</t>
  </si>
  <si>
    <t>F 59766 TRANSPORTACION CARRETERA</t>
  </si>
  <si>
    <t>F 61464 JORGE ENRIQUE MERCADER RODRIGUEZ</t>
  </si>
  <si>
    <t>F 59998 59999 COCOPESA DEL CARIBE</t>
  </si>
  <si>
    <t>F 61465 MEGALITA</t>
  </si>
  <si>
    <t>F 60018 60019 60020 60021 ARMANDO AGUIRRE BARRADAS</t>
  </si>
  <si>
    <t>F 61142 61143 PROMOTORA DE GASOLINERIAS</t>
  </si>
  <si>
    <t>F 60556 WALL WEILER JACOBO</t>
  </si>
  <si>
    <t>F 60298 60299 ROSA MARIA YAMA TUZ</t>
  </si>
  <si>
    <t>F 60023 JESUS MANUEL MOO ONGAY</t>
  </si>
  <si>
    <t>F 61557 TUUNICH CONCRETOS</t>
  </si>
  <si>
    <t>F 60814 CR PETROQUIMICA DE YUCATAN</t>
  </si>
  <si>
    <t>F 60811 CR PETROQUIMICA DE YUCATAN</t>
  </si>
  <si>
    <t>F 61511 61512 61584 61645 CATS RENTAL</t>
  </si>
  <si>
    <t>F 61601 SERVICIO SAN JOSE KUCHE</t>
  </si>
  <si>
    <t>F 61600 SERVICIO SAN JOSE KUCHE</t>
  </si>
  <si>
    <t>F 61502 FERNANDO GUZMAN</t>
  </si>
  <si>
    <t>F 61513 POLIENMEX</t>
  </si>
  <si>
    <t>F 60225 60253 SUPE</t>
  </si>
  <si>
    <t>F 60495 DALIA VERONICA CHUC UC</t>
  </si>
  <si>
    <t>F 60840 CANTERAS CREATIVAS</t>
  </si>
  <si>
    <t>F 61532 POLIENMEX</t>
  </si>
  <si>
    <t>F 61536 E3C</t>
  </si>
  <si>
    <t>F 60716 SELMER FERNANDO PINO FALLA</t>
  </si>
  <si>
    <t>F 61534 61535 JORGE ENRIQUE MERCADER RODRIGUEZ</t>
  </si>
  <si>
    <t>F 60244 JACOBO REMPEL MARTENS</t>
  </si>
  <si>
    <t>F 61561 EMILIO DE JESUS CORTEZ CASANOVA</t>
  </si>
  <si>
    <t>F 61542 CARLOS GUSTAVO MANZANILLA VALLEJO</t>
  </si>
  <si>
    <t>F 61548 VIANEY GEOVANNA CHAN PANTI</t>
  </si>
  <si>
    <t>F 60301 FERNANDO AVILA AYALA</t>
  </si>
  <si>
    <t>F 60555 MARIA LUISA COLONIA</t>
  </si>
  <si>
    <t>F 60841 60842 60846 MAQUINARIA Y SERVICIOS PROFESIONALES</t>
  </si>
  <si>
    <t>F 60245 JR ENVASES Y PLASTICOS DEL SURESTE</t>
  </si>
  <si>
    <t>F 61556 JOSE JUAN BECERRA HERNANDEZ</t>
  </si>
  <si>
    <t>F 61555 MAYABTUN CONSTRUCCIONES</t>
  </si>
  <si>
    <t>F 61547 CHIKRI ABIMERHI BODIB</t>
  </si>
  <si>
    <t>F 61588 JORGE ENRIQUE MERCADER RODRIGUEZ</t>
  </si>
  <si>
    <t>F 61551 E3C</t>
  </si>
  <si>
    <t>F 59930 GRUPO PENINSULAR MAZA</t>
  </si>
  <si>
    <t>F 59771 59892 GRUPO CONSTRUCTOR GRIOS</t>
  </si>
  <si>
    <t>F 60625 INGENIERIA DEL MAYAB</t>
  </si>
  <si>
    <t>F 61527 61528 CESAR ANTONIO CASTELLANOS CASTELLANOS</t>
  </si>
  <si>
    <t>F 61526 COMERCIALIZADORA GELOP</t>
  </si>
  <si>
    <t>F 61087 DANIEL CONTRERAS</t>
  </si>
  <si>
    <t>F 60969 ESTACION DE SERVICIO TEMOZON NORTE</t>
  </si>
  <si>
    <t>F 60306 NIGER IRAN COUOH CANCHE</t>
  </si>
  <si>
    <t>F 60304 NIGER IRAN COUOH CANCHE</t>
  </si>
  <si>
    <t>F 60734 MORALES GOROCICA LEONEL ENRIQUE</t>
  </si>
  <si>
    <t>F 61247 FERROTLAPALERIA EL MULIX</t>
  </si>
  <si>
    <t>F 60644 MEZCLAZ Y EMULSIONES PROFESIONALES</t>
  </si>
  <si>
    <t>F 60375 VICTOR MARIO FABELA AGUILERA</t>
  </si>
  <si>
    <t xml:space="preserve">F 60804 AHAL ETERNO </t>
  </si>
  <si>
    <t>F 59770 GRUPO CONSTRUCTOR GRIOS</t>
  </si>
  <si>
    <t>F 60261 60373 60374 COCOPESA DEL CARIBE</t>
  </si>
  <si>
    <t>F 60260 ENVASES UNIVERSALES DE MEXICO</t>
  </si>
  <si>
    <t>F 61461 AUTOSERVICIO YUCATAN</t>
  </si>
  <si>
    <t>F 61478 JONATHAN ARMANDO RIVERA ORTIZ</t>
  </si>
  <si>
    <t>F 61626 CONSTRUCTORA Y COMERCILAIZADORA FJM</t>
  </si>
  <si>
    <t>F 60414 JASPER AROGNO JUAREZ ARAUJO</t>
  </si>
  <si>
    <t>F 60039 MAGDALENO DZUL CAN</t>
  </si>
  <si>
    <t>F 60720 60721 DESARROLLOS INMOBILIARIOS BARCAM</t>
  </si>
  <si>
    <t>F 61632 ELEMENTOS Y ESTRUCTURAS METALICAS</t>
  </si>
  <si>
    <t>F 61543 JORGE EDUARDO CHAY TAMAYO</t>
  </si>
  <si>
    <t>F 59289 DISTRIBUIDORA DE REFACCIONES MOTORPAC</t>
  </si>
  <si>
    <t xml:space="preserve">F 60582 CARBURANTES DEL SURESTE </t>
  </si>
  <si>
    <t>F 60581 60580 ESTACION DE SERVICIOS MERICAM</t>
  </si>
  <si>
    <t>F 61476 MARCO ANTONIO CAB CHAN</t>
  </si>
  <si>
    <t>F 60415 JOSE CONCEPCION BAAS SANTOS</t>
  </si>
  <si>
    <t xml:space="preserve">F 59497 IGNACIO ROSADO COUOH </t>
  </si>
  <si>
    <t xml:space="preserve">F 61639 JOSE JUAN BECERRA HERNANDEZ </t>
  </si>
  <si>
    <t>F 60735 RAMON FALLA GOMEZ</t>
  </si>
  <si>
    <t>F 61640 TECON CONCRETOS</t>
  </si>
  <si>
    <t>F 60488  RRRRG CONSTRUCTORA</t>
  </si>
  <si>
    <t>F 60354 JOSE ABRAHAM MAY LOPEZ</t>
  </si>
  <si>
    <t xml:space="preserve"> F 60234 JOSE ABRAHAM MAY LOPEZ</t>
  </si>
  <si>
    <t>F 60049 60895 60896 60896 61004 RAUL ROBERTO PECH FIGUEROA</t>
  </si>
  <si>
    <t>F 60561 60805 ANGELICA MARTINEZ BRAMBILA</t>
  </si>
  <si>
    <t>F 61656 MANUEL IRAM GARCIA PEÑA</t>
  </si>
  <si>
    <t xml:space="preserve">F 61668 TRANSPORTES TCB </t>
  </si>
  <si>
    <t>F 60791 60452 60864 PRODUCTOS DE CONCRETO PENINSULARES</t>
  </si>
  <si>
    <t xml:space="preserve">F 61670 MANUEL IRAM GARCIA PEÑA </t>
  </si>
  <si>
    <t>F 60471 JORGE LUIS DE JESUS CAMPOS ORTEGA</t>
  </si>
  <si>
    <t>F 61680 ACCOUNTING LEGAL &amp; CONSULTING SERVICE</t>
  </si>
  <si>
    <t>F 60725 MANUEL ARTURO PENICHE HERNANDEZ</t>
  </si>
  <si>
    <t xml:space="preserve">F 60790 LORENA BEATRIZ DORANTES RODRIGUEZ </t>
  </si>
  <si>
    <t>F 60380 ROLANDO AZAEL CETZAL DZUL</t>
  </si>
  <si>
    <t>F 60876 REFACCIONES PENINSULA</t>
  </si>
  <si>
    <t>F 60332 REFACCIONES PENINSULA</t>
  </si>
  <si>
    <t>F 60668 SUPE</t>
  </si>
  <si>
    <t xml:space="preserve">F 59899 TOMASA CORREA SANTANA </t>
  </si>
  <si>
    <t>F 60678 RAUL ONTIVEROS AVILA</t>
  </si>
  <si>
    <t xml:space="preserve">F 60812 SC PETROQUIMICA </t>
  </si>
  <si>
    <t>F 60813 SC PETROQUIMICA</t>
  </si>
  <si>
    <t>F 60816 PETROQUIMICA DE LA PENISULA</t>
  </si>
  <si>
    <t>F 60808 RODCOM</t>
  </si>
  <si>
    <t>F 60810 RODCOM</t>
  </si>
  <si>
    <t>F 60815 PETROQUIMICA DE LA PENINSULA</t>
  </si>
  <si>
    <t>F 60554 RUBEN ALBERTO CARDEÑA VILLANUEVA</t>
  </si>
  <si>
    <t>F 60242 60243 JACOBO REMPEL MARTENS</t>
  </si>
  <si>
    <t>F 61724 MRT IMPORTADORA DE MAQUINARIA</t>
  </si>
  <si>
    <t>F 60642 60818 60870 60937 MANUEL JESUS OXTE CABRERA</t>
  </si>
  <si>
    <t xml:space="preserve">F 61696 MAGNO CAPITAL </t>
  </si>
  <si>
    <t>F 61725 EMPAQUES MAYAN</t>
  </si>
  <si>
    <t>F 61029 RODRIGO SOLIS RODRIGUEZ</t>
  </si>
  <si>
    <t>F 61637 JORGE EDUARDO CHAY TAMAYO</t>
  </si>
  <si>
    <t>F 61129 61130 61131 61132 OMEGA MASTER PARTS</t>
  </si>
  <si>
    <t>F 61386 JORGE ABRAHAM SELEM AGUILAR</t>
  </si>
  <si>
    <t>F 60865 CAMIONES Y AUTOBUSES PENINSULAR</t>
  </si>
  <si>
    <t>F 61140 61141 ISELA MARIA CANTO SIERRA</t>
  </si>
  <si>
    <t>F 61717 FERRETERIA EL PORTEÑO</t>
  </si>
  <si>
    <t xml:space="preserve">F 60122 PETROLEOS DE YUCATAN </t>
  </si>
  <si>
    <t>F 59805 60145 60146 GRUPO YUGA</t>
  </si>
  <si>
    <t>F 60101 60171 SERVICIO 3</t>
  </si>
  <si>
    <t>F 60894 FROZAR</t>
  </si>
  <si>
    <t>F 60919 ARTURO PEREZ GONZALEZ</t>
  </si>
  <si>
    <t>F 61734 REFASO, REFACCIONES Y ACCESORIOS SOSA</t>
  </si>
  <si>
    <t>F 59773 60459 MINIS 2000</t>
  </si>
  <si>
    <t>F 60198 AVIPRODUCTOS SANJOR</t>
  </si>
  <si>
    <t>F 61723 MAYABTUN CONSTRUCCIONES</t>
  </si>
  <si>
    <t>F 60331 60371 TALLERES ALIBAL</t>
  </si>
  <si>
    <t xml:space="preserve">F 60789 60788 MARIA GUADALUPE LUCIA CHABLE CHAN </t>
  </si>
  <si>
    <t>F 60923 60932 60933 61011 MAQUINARIA Y SERVICIOS PROFESIONALES</t>
  </si>
  <si>
    <t>F 60921 JOSE LUIS ESPADAS GONZALEZ</t>
  </si>
  <si>
    <t>F 60437 ANGEL FERNANDO PALMA CASTILLO</t>
  </si>
  <si>
    <t>F 60303 NIGER IRAN COUOH CANCHE</t>
  </si>
  <si>
    <t>JOEL JIMENEZ SIERRA</t>
  </si>
  <si>
    <t>F 60454 60858 50857 PERFORACIONES PENINSULARES ESPECIALIZADA</t>
  </si>
  <si>
    <t>F 60883 CARBURANTES DEL CARIBE</t>
  </si>
  <si>
    <t>F 60602 ESTACION DE SERVICIO JP EGUNDO</t>
  </si>
  <si>
    <t>F 60600 SERVICIO JARDINES</t>
  </si>
  <si>
    <t>F 61016 SERVICIO JARDINES</t>
  </si>
  <si>
    <t>F 61017 SERVICIO 3</t>
  </si>
  <si>
    <t>F 59997 59988 MIGUEL ANGEL KUK CETINA</t>
  </si>
  <si>
    <t>F 5985 59984 SERVICIO 3</t>
  </si>
  <si>
    <t>F 60575 JOSE MANUEL CORTAZAR LARA</t>
  </si>
  <si>
    <t>F 59691 RAMON EUDALDO CORTAZAR LARA</t>
  </si>
  <si>
    <t>F 61156 61382 61383 61501 ANDYMAQ</t>
  </si>
  <si>
    <t>F 60971 FERVORSA</t>
  </si>
  <si>
    <t>F 60695 ESTACIONES DE SERVICIO DEL MAYAB</t>
  </si>
  <si>
    <t>F 60685 ESTACIONES DE SERVICIO DEL MAYAB</t>
  </si>
  <si>
    <t>F 60692 ESTACIONES DE SERVICIO DEL MAYAB</t>
  </si>
  <si>
    <t>F 59404 ESTACIONES DE SERVICIO DEL MAYAB</t>
  </si>
  <si>
    <t>F 59412 ESTACIONES DE SERVICIO DEL MAYAB</t>
  </si>
  <si>
    <t>F 59405 NIDIA DEL ROSARIO DE FATIMA LUGO RICALDE</t>
  </si>
  <si>
    <t>F 60579 SERVICIO CARIBE EXPRESO</t>
  </si>
  <si>
    <t>F 60972 60973 CONCRETERA DEL SURESTE</t>
  </si>
  <si>
    <t>F 60929 60928 60952 61007 60966 60975 PRODUCTOS DE CONCRETO PENINSULARES</t>
  </si>
  <si>
    <t>F 61852 61853 SERVIND</t>
  </si>
  <si>
    <t>F 60959 60960</t>
  </si>
  <si>
    <t>F 61071</t>
  </si>
  <si>
    <t>F 60653</t>
  </si>
  <si>
    <t>F 59411 60690</t>
  </si>
  <si>
    <t>F 59402 60700 60719</t>
  </si>
  <si>
    <t>F 60638</t>
  </si>
  <si>
    <t>F 61078 60703</t>
  </si>
  <si>
    <t>F 60634 60675</t>
  </si>
  <si>
    <t>CANTO PENICHE</t>
  </si>
  <si>
    <t>ANGELICA MARTINES BRAMBILA</t>
  </si>
  <si>
    <t>F 61157 61158 61355 61612 61771</t>
  </si>
  <si>
    <t>F 61064</t>
  </si>
  <si>
    <t>F 61020 61021</t>
  </si>
  <si>
    <t>F 61232</t>
  </si>
  <si>
    <t>F 61784 SB SUMINISTROS</t>
  </si>
  <si>
    <t>F 60679 60680</t>
  </si>
  <si>
    <t>F 61439</t>
  </si>
  <si>
    <t>F 61603</t>
  </si>
  <si>
    <t>F 61602</t>
  </si>
  <si>
    <t>F 61477</t>
  </si>
  <si>
    <t>F 61419</t>
  </si>
  <si>
    <t>F 60954</t>
  </si>
  <si>
    <t>F 61671</t>
  </si>
  <si>
    <t>F 61672</t>
  </si>
  <si>
    <t>F 60129</t>
  </si>
  <si>
    <t>F 60967 60989</t>
  </si>
  <si>
    <t>F 60946</t>
  </si>
  <si>
    <t>F 61604 61605</t>
  </si>
  <si>
    <t>F 61170</t>
  </si>
  <si>
    <t>F 61114</t>
  </si>
  <si>
    <t>F 61944</t>
  </si>
  <si>
    <t>F 60953 60957 60958</t>
  </si>
  <si>
    <t xml:space="preserve">F 60839 60944 60983 60996 61025 </t>
  </si>
  <si>
    <t>F 60066 61053</t>
  </si>
  <si>
    <t>59917 IES CONCRETOS</t>
  </si>
  <si>
    <t>F 61336</t>
  </si>
  <si>
    <t>DISPERSION NOMINA (ANTICIPO DE VIATICOS CAMPECHE)</t>
  </si>
  <si>
    <t>F.18080 - LUBRILLANTAS DE CAMPECHE</t>
  </si>
  <si>
    <t>F.17611,17614,17630,17634,17635,17636,17640,17641,17647,17649,17653,17662,17663,17666,17701 - E.S.G.E.S.</t>
  </si>
  <si>
    <t>F.17644 - ADMINISTRACIONES DE ESTACIONES DEL SURESTE</t>
  </si>
  <si>
    <t xml:space="preserve">F.17764 - AHMED JOSE BURAD MENDEZ </t>
  </si>
  <si>
    <t>F.17727,17728,17729,17737,17519,17774,17583,1758,17742 - EFECTIVO</t>
  </si>
  <si>
    <t>F.17757 - HIELO SAN BARTOLO</t>
  </si>
  <si>
    <t>F.18025 - LLANTAS DE CAMPECHE</t>
  </si>
  <si>
    <t>F.18065,18066 - GRUPO DE ESPECIALISTAS TERRACEROS</t>
  </si>
  <si>
    <t>F.17677 - GRUPO PATA DE JAGUAR DE CALAKMUL</t>
  </si>
  <si>
    <t>F.18064 - ESPECIALISTAS EN MEZCLAS ASFALTICAS Y CAMINOS DEL CARIBE</t>
  </si>
  <si>
    <t>F.17851 - GRUPO CICPSA</t>
  </si>
  <si>
    <t>F.18070 - LUBRILLANTAS DE CAMPECHE</t>
  </si>
  <si>
    <t>F.17745 - ROGER ERIBERTO LOPEZ MAY</t>
  </si>
  <si>
    <t xml:space="preserve">F.17859,17846,17845,17840 - EL VALLE DEL TEMPORAL </t>
  </si>
  <si>
    <t xml:space="preserve">F.17847 - LAS PALMAS DE HOPELCHEN </t>
  </si>
  <si>
    <t xml:space="preserve">F.18069 - JOSE MEDINA </t>
  </si>
  <si>
    <t xml:space="preserve">F.17442 - DOROTEO ORLANDO BARRADAS FLORES </t>
  </si>
  <si>
    <t xml:space="preserve">F.17528 - NOVER DE LEON CASTILLO </t>
  </si>
  <si>
    <t xml:space="preserve">F.18042 - NOVER DE LEON CASTILLO </t>
  </si>
  <si>
    <t xml:space="preserve">F.18039 - CAUICH CAUICH MARIA DEL SACRAMENTO </t>
  </si>
  <si>
    <t xml:space="preserve">F.17674 - PRODUCTORES DE LOS CHENES </t>
  </si>
  <si>
    <t xml:space="preserve">F.17589 -ABRAM BUECKERT NEUDORF </t>
  </si>
  <si>
    <t>F.17562,17774 - JUVENTINO GARCIA JIMENEZ</t>
  </si>
  <si>
    <t>F.17955 - MANUEL CENTENO GONZALEZ</t>
  </si>
  <si>
    <t>F.17568 - GRUPO PATA DE JAGUAR DE CALAKMUL</t>
  </si>
  <si>
    <t xml:space="preserve">F.17968 - FRANZ NEUDORF LOEWEN </t>
  </si>
  <si>
    <t>F.18048 - ESPECIALISTAS EN MEZCLAS ASLFATICAS Y CAMINOS DEL CARIBE</t>
  </si>
  <si>
    <t>F.18047 - ESPECIALISTAS EN MEZCLAS ASFALTICAS Y CAMINOS DEL CARIBE</t>
  </si>
  <si>
    <t>F.17824 - ESWIN ALBERTO GODOY GARCIA</t>
  </si>
  <si>
    <t>F.17767 - NICOLAS ANTONIO POOL POOT</t>
  </si>
  <si>
    <t>F.60951 - MAXIMO SILVA BOJORQUEZ</t>
  </si>
  <si>
    <t>F.18023,18022,18024,18014 - EFECTIVO</t>
  </si>
  <si>
    <t>F.17682 - ARACELY SARAI PINTO VARGAS</t>
  </si>
  <si>
    <t>F.17570,17571,17833 - LIMBER CESAR CHAN CRUZ</t>
  </si>
  <si>
    <t>F.18006 - ESPECIALISTAS EN MEZCLAS ASFALTICAS Y CAMINOS DEL CARIBE</t>
  </si>
  <si>
    <t>F.17755 - ADDA MARIA DZIB DZUL</t>
  </si>
  <si>
    <t>F.17752 - ADDA MARIA DZIB DZUL</t>
  </si>
  <si>
    <t>F.17753 - ADDA MARIA DZIB DZUL</t>
  </si>
  <si>
    <t>F.17990 - ROSA ISELA ZACARIAS CHAN</t>
  </si>
  <si>
    <t>F.17736 - MAYRA ESTHER DE LA CRUZ REYES</t>
  </si>
  <si>
    <t>F.17747 - NICOLAS AVALOS CRUZ</t>
  </si>
  <si>
    <t>F.17872 - CORNELIO RODRIGUEZ MARCO</t>
  </si>
  <si>
    <t>F.17643 - ADMINISTRACION DE ESTACIONES DEL SURESTE</t>
  </si>
  <si>
    <t>F.59929, 60130 - SERVICIOS PERIFERICO SELNAV</t>
  </si>
  <si>
    <t>F.17651 - COMBUSTIBLE LUGO</t>
  </si>
  <si>
    <t>F.17377,17456,17507,17602,17603,17605,17610,17612,17613,17631,17632,17633,17637,17645,17652 - E.S.G.E.S.</t>
  </si>
  <si>
    <t>F.18018 - DURAN CAN JOSE FRANCISCO</t>
  </si>
  <si>
    <t>F.17739 - LOPEZ MARTINEZ MARIA ALEJANDRA</t>
  </si>
  <si>
    <t xml:space="preserve">F.17796,17804 - EL VALLE DEL TEMPORAL </t>
  </si>
  <si>
    <t>F.18016 - MARIO ALBERTO CORTES RINCON</t>
  </si>
  <si>
    <t xml:space="preserve">F.17741 - JOSE DEL CARMEN SARRICOLEA ORTEGON </t>
  </si>
  <si>
    <t xml:space="preserve">F.17748 -KEREN DIAZ JUAREZ </t>
  </si>
  <si>
    <t>F.17727,17728,17729,17443,17510,17515,17582 - EFECTIVO</t>
  </si>
  <si>
    <t>F.17686,17736 - MAYRA ESTHER DE LA CRUZ REYES</t>
  </si>
  <si>
    <t>F.17801,17809,17844 - AGROSERVICIOS LA TRINIDAD</t>
  </si>
  <si>
    <t>F18008 - LUBRILLANTAS DE CAMPECHE</t>
  </si>
  <si>
    <t>F.17770 - WILBER GODOY GARCIA</t>
  </si>
  <si>
    <t xml:space="preserve">F.17656 - GUADALUPE FERNANDO URIBE SIERRA </t>
  </si>
  <si>
    <t>F.17810 - GRUPO CICPSA</t>
  </si>
  <si>
    <t>F.17738 - EFRAIN JESUS ROSADO RAMIREZ</t>
  </si>
  <si>
    <t>F.17360 - COMBUSTIBLES LUGO</t>
  </si>
  <si>
    <t>F.17364,17369,17376,17381,17382,17383,17446,17448,17450,17451,17457,17458,17460,17461,17473,17477,17478,17505,17506,17555,17601,17604,17609,59639,59737 - E.S.G.E.S.</t>
  </si>
  <si>
    <t>F.59646 - LUBRICANTES COSTA MAYA</t>
  </si>
  <si>
    <t>F.59735 - SERVICIOS PERIFERICOS SELNAV</t>
  </si>
  <si>
    <t xml:space="preserve">F.17973,17972 - MANUEL PECH US </t>
  </si>
  <si>
    <t xml:space="preserve">F.17769 - JOSE ANTONIO ESTRELLA CHUC </t>
  </si>
  <si>
    <t>F.17999 - GRUPO INVERSIONISTA DEL SURESTE</t>
  </si>
  <si>
    <t>F.17997 - ESPECIALISTAS EN MEZCLAS ASFALTICAS Y CAMINOS DEL CARIBE</t>
  </si>
  <si>
    <t>F.17996 - ALEJANDRO CAJUN BOLIVAR</t>
  </si>
  <si>
    <t>F.17953 - GRUPO DE ESPECIALISTAS TERRACEROS</t>
  </si>
  <si>
    <t>F.17925 - ESPECIALISTAS EN MEZCLAS ASFALTICAS Y CAMINOS DEL CARIBE</t>
  </si>
  <si>
    <t>F.17923 - ESPECIALISTAS EN MEZCLAS ASFALTICAS Y CAMINOS DEL CARIBE</t>
  </si>
  <si>
    <t>F.862 - EDGAR IGNACIO POOT MAYOR</t>
  </si>
  <si>
    <t>F.17922 - ESPECIALISTAS EN MEZCLAS ASFALTICAS Y CAMINOS DEL CARIBE</t>
  </si>
  <si>
    <t>F. 11048857 - DONALDSON</t>
  </si>
  <si>
    <t>F.17921 - ESPECIALISTAS EN MEZCLAS ASFALTICAS Y CAMINOS DEL CARIBE</t>
  </si>
  <si>
    <t>F.17596 - CONSTRUCTORA GORDILLO</t>
  </si>
  <si>
    <t>F.17734 - ASOCIADOS Y SUCESORES MOYCRUZ</t>
  </si>
  <si>
    <t>F.17727,17728,17729,17815,17518,17515,17519,17570 - EFECTIVO</t>
  </si>
  <si>
    <t>F.17994 - LUBRILLANTAS DE CAMPECHE</t>
  </si>
  <si>
    <t>F.17491,17492 - GRUPO PATA DE JAGUAR DE CALAKMUL</t>
  </si>
  <si>
    <t>F.17966 - BRUNA GUADALUPE ROMERO AGUILAR</t>
  </si>
  <si>
    <t>F.17585 - REPRESENTACIONES ALDO DE CAMPECHE</t>
  </si>
  <si>
    <t xml:space="preserve">F.17759 - JUAN PABLO FLORES SULUB </t>
  </si>
  <si>
    <t xml:space="preserve">F.17773 - CARLA PECH NEGRETE </t>
  </si>
  <si>
    <t>YANITZA MARIETE GARCIA NAVARRETE (EDECAN MERIDA)</t>
  </si>
  <si>
    <t xml:space="preserve">F.17490 - CEYDI NAYELI CAAMAL </t>
  </si>
  <si>
    <t>HILDA JANET AGUILAR VALENZUELA (TRABAJOS DE ALUMINIO, REPARACION DE PUERTAS MERIDA)</t>
  </si>
  <si>
    <t xml:space="preserve">F.17939 - CARLOS OLVERA ALEGRIA </t>
  </si>
  <si>
    <t>TECNOVENTAS S.A. DE C.V.</t>
  </si>
  <si>
    <t xml:space="preserve">F.17934 - MARTHA ALICIA HERRERA MENDEZ </t>
  </si>
  <si>
    <t xml:space="preserve">F.17542 - PRODUCTORES DE LOS CHENES </t>
  </si>
  <si>
    <t>ADELANTO JULIO - E.S.G.E.S.</t>
  </si>
  <si>
    <t xml:space="preserve">F.17760 - JUAN PABLO FLORES SULUB </t>
  </si>
  <si>
    <t>PRE PAGO - E.S.G.E.S.</t>
  </si>
  <si>
    <t>F. INV202400457 - AK NRG</t>
  </si>
  <si>
    <t>CARGO POR PAGO DE NOMINA HSBCNET (ANTICIPO DE VIATICOS ELEAZAR ANTONIO UC)</t>
  </si>
  <si>
    <t>CARGO POR PAGO DE NOMINA HSBCNET (ANTICIPO DE VIATICOS EDUARDO MARTIN)</t>
  </si>
  <si>
    <t>F.17954 - DURAN CAN JOSE FRANCISCO</t>
  </si>
  <si>
    <t>F.17956 - MINERALES Y AGREGADOS DEL SURESTE S.A. DE C.V.</t>
  </si>
  <si>
    <t>F.17746,17747  - AVALOS CRUZ NICOLAS</t>
  </si>
  <si>
    <t xml:space="preserve">F.17655 - GUADALUPE FERNANDO URIBE SIERRA </t>
  </si>
  <si>
    <t>INDUSTRIAS CARROTECH (SALDO DE CAJA NP300)</t>
  </si>
  <si>
    <t xml:space="preserve">F.17910 - FABRICA DE HIELO TUN HA </t>
  </si>
  <si>
    <t>F.17823 - MANUEL CENTENO GONZALEZ</t>
  </si>
  <si>
    <t>F59332 - ADMINISTRACION DE ESTACIONES DEL SURESTE</t>
  </si>
  <si>
    <t>F.59670 - SERVICIOS PERIFERICOS SELNAV</t>
  </si>
  <si>
    <t>F.17363,17372,17374,17378,17431,17447,17454,17455,17459,17471,17475,17476,17480,17500,17503,17504,17510,17511,17512,17513,17554,59637,59638,59641,59700 - E.S.G.E.S.</t>
  </si>
  <si>
    <t>F.17673 - AGROSERVICIOS LA TRINIDAD</t>
  </si>
  <si>
    <t>CARLOS ALBERTO PANCARDO MONTECINOS (COMPRA DE BANDEROLAS MERIDA)</t>
  </si>
  <si>
    <t>F.17937 - LUBRILLANTAS DE CAMPECHE</t>
  </si>
  <si>
    <t>LLANTAS DE CAMPECHE S.A. DE C.V.</t>
  </si>
  <si>
    <t xml:space="preserve">F.17569 - JOSE DEL CARMEN SARRICOLEA ORTEGON </t>
  </si>
  <si>
    <t>F.17727,17742,17743,17728,17729,17582,17814,17331,17332,17581,17725 - EFECTIVO</t>
  </si>
  <si>
    <t>F.17675 - AMANTINA UC PAREDES</t>
  </si>
  <si>
    <t>F.17700 - GASOLINERA ESTOL</t>
  </si>
  <si>
    <t>F.17595 - GRUPO CICPSA</t>
  </si>
  <si>
    <t>SISTEMAS INTEGRALES GO CONTROL SCP</t>
  </si>
  <si>
    <t>F.17491 - GRUPO PATA DE JAGUAR DE CALAKMUL</t>
  </si>
  <si>
    <t>F.853 PAGO DIRAC - MARCOS ANTONIO PECH TAMAY (REPARACION DE LA VAN EN CAMPECHE)</t>
  </si>
  <si>
    <t xml:space="preserve">F.17599,17534 - LAS PALMAS DE HOPELCHEN </t>
  </si>
  <si>
    <t xml:space="preserve">F.11048857 - DONALDSON </t>
  </si>
  <si>
    <t>F.17514,17567 - MAYRA ESTHER DE LA CRUZ REYES</t>
  </si>
  <si>
    <t>F.17621 - GRUPO CICPSA</t>
  </si>
  <si>
    <t>F.760 PAGO DIRAC - LUIS VELA</t>
  </si>
  <si>
    <t xml:space="preserve">F.17839 - NOVER DE LEON CASTILLO </t>
  </si>
  <si>
    <t>F. 858 PAGO DIRAC - EDGAR IGNACIO POOT MAYOR</t>
  </si>
  <si>
    <t xml:space="preserve">F.17838 - VICTOR ROSADO CORDOBA </t>
  </si>
  <si>
    <t>PAGO AUTO TARJETA DE CRÉDITO JUNIO 24</t>
  </si>
  <si>
    <t xml:space="preserve">F.17837 - LUIS HERNANDEZ ORTIZ </t>
  </si>
  <si>
    <t>F.17754 - ADDA MARIA DZIB DZUL</t>
  </si>
  <si>
    <t>F.17876 - LUBRILLANTAS DE CAMPECHE</t>
  </si>
  <si>
    <t>PAGO IMPULSO SURESTE  CRÉDITO 86490349</t>
  </si>
  <si>
    <t>ABONO COMPENSACION</t>
  </si>
  <si>
    <t>CARGO POR PAGO DE NOMINA ( ELEAZAR ANTONIO UC, ARMANDO GOMEZ) (VIATICOS)</t>
  </si>
  <si>
    <t xml:space="preserve"> JUNIO 2024</t>
  </si>
  <si>
    <t>Isuzu ELF 800</t>
  </si>
  <si>
    <t>Seguro de vida santander</t>
  </si>
  <si>
    <t>F 2427 1995 MEGASUR</t>
  </si>
  <si>
    <t>CARGO POR PAGO DE NOMINA (ANTICIPO DE VIATICOS ELEAZAR)</t>
  </si>
  <si>
    <t>PAGO ADELANTADO DE TARJETA DE CREDITO REVOLVENTE</t>
  </si>
  <si>
    <t>VERONICA NAVARRO PAREDES (COMPRA DE LLANTAS ISUZU MERIDA)</t>
  </si>
  <si>
    <t xml:space="preserve">COMISION POR ADMINISTRACION O MANEJO DE CUENTA </t>
  </si>
  <si>
    <t>IVA COMISION POR VENTAS DE TDC</t>
  </si>
  <si>
    <t>COMISION POR VENTAS DE TDC</t>
  </si>
  <si>
    <t>PAGO INTERES DE CRÉDITO</t>
  </si>
  <si>
    <t>SEGURO VIDA PYME SGO0012362 13/36</t>
  </si>
  <si>
    <t>SEGURO VIDA PYME SGO0012361 13/36</t>
  </si>
  <si>
    <t>SEGURO VIDA PYME SGO0012360 13/36</t>
  </si>
  <si>
    <t>SEGURO VIDA PYME SGO0012359 13/36</t>
  </si>
  <si>
    <t xml:space="preserve">F.18001 - COOPERATIVA LA CRUZ AZUL </t>
  </si>
  <si>
    <t>SEGURO VIDA PYME SGO0012358 13/36</t>
  </si>
  <si>
    <t>Dev. F-1011350963. merida</t>
  </si>
  <si>
    <t>Dev. F-1011351158. merida</t>
  </si>
  <si>
    <t>NEXEN ROADIAN 205/75R16  CT8 113/11R</t>
  </si>
  <si>
    <t>H87 205/75R16</t>
  </si>
  <si>
    <t>114832 LLANTA 185/70R14 COOPER CS1 88TT</t>
  </si>
  <si>
    <t>114832</t>
  </si>
  <si>
    <t>P181095 FILTRO DE AIRE PRIARIO</t>
  </si>
  <si>
    <t>P181095</t>
  </si>
  <si>
    <t>P130763 FILTRO DE AIRE PRIMARIO</t>
  </si>
  <si>
    <t>P130763</t>
  </si>
  <si>
    <t>P559126 FILTRO DE AEITE</t>
  </si>
  <si>
    <t>P559126</t>
  </si>
  <si>
    <t>TRIANGLE 23. 1-26 12PR R3</t>
  </si>
  <si>
    <t>23126 TRIR 3</t>
  </si>
  <si>
    <t>P763873 - FILTRO HIDRAULICO</t>
  </si>
  <si>
    <t>P763873</t>
  </si>
  <si>
    <t>3.00-18 TT 4 47P CHAOYANG H620</t>
  </si>
  <si>
    <t>11131350101</t>
  </si>
  <si>
    <t>P771561 FILTRO DE AIRE PRIMARIO</t>
  </si>
  <si>
    <t>P771561</t>
  </si>
  <si>
    <t>CHAO-2.75 17 TT 4 41P CHAOYANG H882</t>
  </si>
  <si>
    <t>11201380104</t>
  </si>
  <si>
    <t>P550927-FILTRO HIDRAULICO</t>
  </si>
  <si>
    <t>P550927</t>
  </si>
  <si>
    <t>P550165-FILTRO DE ACEITE</t>
  </si>
  <si>
    <t>P550165</t>
  </si>
  <si>
    <t>P502016-FILTRO DE COMBUSTIBLE</t>
  </si>
  <si>
    <t>P502016</t>
  </si>
  <si>
    <t>P128408-FILTRO DE AIRE</t>
  </si>
  <si>
    <t>P128408</t>
  </si>
  <si>
    <t>AXPINFL400M-INFLALLANTAS 400ML C/12</t>
  </si>
  <si>
    <t>AXPINFL400M</t>
  </si>
  <si>
    <t>33466- Akron Hydraulic HVI ISO 68</t>
  </si>
  <si>
    <t>33466</t>
  </si>
  <si>
    <t>Utilidad por código de producto Concentrado
Del 01/07/2024 al 31/07/2024</t>
  </si>
  <si>
    <t>P502463-FUEL FILTER, CARTRIDGE</t>
  </si>
  <si>
    <t>P502463</t>
  </si>
  <si>
    <t>P551312 - FILTRO DE COMBUSTIBLE SPINON</t>
  </si>
  <si>
    <t>P119375 - FILTRO DE AIRE</t>
  </si>
  <si>
    <t>P532473 - FILTRO DE AIRE PRIMARIO</t>
  </si>
  <si>
    <t>P532499-AIR FILTER, PRIMARY RADIALSEAL</t>
  </si>
  <si>
    <t>P532502- FILTRO SECUNDARIO</t>
  </si>
  <si>
    <t>P782108-AIR FILTER, SAFETY RADIALSEAL</t>
  </si>
  <si>
    <t>P137640-AIR FILTER, SAFETY</t>
  </si>
  <si>
    <t>P608533-AIR FILTER, PRIMARY OBROUND POWERCORE</t>
  </si>
  <si>
    <t>P532501-AIR FILTER, PRIMARY RADIALSEAL</t>
  </si>
  <si>
    <t>P532966-AIR FILTER, PRIMARY RADIALSEAL</t>
  </si>
  <si>
    <t>P551864-FUEL FILTER, WATER SEPARATOR SPIN-ON</t>
  </si>
  <si>
    <t>Del 01 al 31 de jul de 2024</t>
  </si>
  <si>
    <t>NC - 0675238</t>
  </si>
  <si>
    <t>NC - 0675248</t>
  </si>
  <si>
    <t>NC - 0675250</t>
  </si>
  <si>
    <t>NC - 0675036</t>
  </si>
  <si>
    <t>NC - 0675020</t>
  </si>
  <si>
    <t>NC - 0674814</t>
  </si>
  <si>
    <t>NC - 0674671</t>
  </si>
  <si>
    <t>NC - 0674672</t>
  </si>
  <si>
    <t>NC - 0674600</t>
  </si>
  <si>
    <t>NC - 0673790</t>
  </si>
  <si>
    <t>NC - 0673784</t>
  </si>
  <si>
    <t>NC - 0673351</t>
  </si>
  <si>
    <t>NC - 0673263</t>
  </si>
  <si>
    <t>NC - 0673272</t>
  </si>
  <si>
    <t>NC - 0673189</t>
  </si>
  <si>
    <t>NC - 0673190</t>
  </si>
  <si>
    <t>NC - 0673168</t>
  </si>
  <si>
    <t>NC - 0673173</t>
  </si>
  <si>
    <t>NC - 0673164</t>
  </si>
  <si>
    <t>NC - 0673082</t>
  </si>
  <si>
    <t>NC - 0672566</t>
  </si>
  <si>
    <t>NC - 0672129</t>
  </si>
  <si>
    <t>NC - 0672134</t>
  </si>
  <si>
    <t>NC - 0671584</t>
  </si>
  <si>
    <t>NC - 0671426</t>
  </si>
  <si>
    <t>NC - 0671246</t>
  </si>
  <si>
    <t>Porteo cliente Cedis Cancun. Julio 2024.</t>
  </si>
  <si>
    <t>Convenios Apoyo Campeche Country 4/4</t>
  </si>
  <si>
    <t>Dev 15199. F-1011364726 Campeche</t>
  </si>
  <si>
    <t>Convenios Junio 2024 GES</t>
  </si>
  <si>
    <t>Convenios Junio 2024 MEGASUR</t>
  </si>
  <si>
    <t>Dev 15177. 6 pzas contenedores merida</t>
  </si>
  <si>
    <t>Dev 15187. 2 pzas contenedores merida</t>
  </si>
  <si>
    <t>Plataforma SPE Detalle Jul24 DET-2024-27058 DET-2024-27331 campeche</t>
  </si>
  <si>
    <t>Plataforma SPE Industria Jul24 IND-2024-22498 campeche</t>
  </si>
  <si>
    <t>Plataforma SPE Detalle Jul24 DET-2024-27111 DET-2024-27112 merida</t>
  </si>
  <si>
    <t>Plataforma SPE Industria Jul24 IND-2024-22530 IND-2024-22531 merida</t>
  </si>
  <si>
    <t>Plataforma SPE Detalle Jul24 DET-2024-27420 DET-2024-27537 DET-2024-27538 merida</t>
  </si>
  <si>
    <t>5 días Akron Junio 2024 merida</t>
  </si>
  <si>
    <t>5 días Akron Junio 2024 campeche</t>
  </si>
  <si>
    <t>Se crea pedido por porteo en Paredón, Chiapas. Junio 2024. merida</t>
  </si>
  <si>
    <t>Del 1 al 31 de jul de 2024</t>
  </si>
  <si>
    <t>F 62001 62002</t>
  </si>
  <si>
    <t>F 60632</t>
  </si>
  <si>
    <t>F 52548</t>
  </si>
  <si>
    <t xml:space="preserve">F 62730 </t>
  </si>
  <si>
    <t>F 61840 61841</t>
  </si>
  <si>
    <t>F 62476</t>
  </si>
  <si>
    <t>F 60603</t>
  </si>
  <si>
    <t>F 62478</t>
  </si>
  <si>
    <t>F 62737</t>
  </si>
  <si>
    <t>F 62738</t>
  </si>
  <si>
    <t>F 62693</t>
  </si>
  <si>
    <t>F 62650</t>
  </si>
  <si>
    <t>F 61866</t>
  </si>
  <si>
    <t>AHAL ETERNO</t>
  </si>
  <si>
    <t>F 61988</t>
  </si>
  <si>
    <t>F 62016</t>
  </si>
  <si>
    <t>F 61075</t>
  </si>
  <si>
    <t>F 61836 61837 61838 61846</t>
  </si>
  <si>
    <t>TANSFERENCIA ENTRE BANCOS BANRREGIO - SANTANDER</t>
  </si>
  <si>
    <t>F 62351</t>
  </si>
  <si>
    <t>F 62385</t>
  </si>
  <si>
    <t>F 62386</t>
  </si>
  <si>
    <t>F 62457</t>
  </si>
  <si>
    <t>F 62349</t>
  </si>
  <si>
    <t>F 62342</t>
  </si>
  <si>
    <t>F 62343</t>
  </si>
  <si>
    <t>F 61904</t>
  </si>
  <si>
    <t>F 61497</t>
  </si>
  <si>
    <t>MANUEL LOPEZ</t>
  </si>
  <si>
    <t>F 61721</t>
  </si>
  <si>
    <t>F 61652</t>
  </si>
  <si>
    <t>F 61908 61910</t>
  </si>
  <si>
    <t>F 61807</t>
  </si>
  <si>
    <t>F 61933</t>
  </si>
  <si>
    <t>F 61706</t>
  </si>
  <si>
    <t>F 61350</t>
  </si>
  <si>
    <t>F 61349</t>
  </si>
  <si>
    <t>F 61685</t>
  </si>
  <si>
    <t>PECH FIGUEROA</t>
  </si>
  <si>
    <t>F 62416</t>
  </si>
  <si>
    <t>F 61707</t>
  </si>
  <si>
    <t>F 60963 61167 61370 61719</t>
  </si>
  <si>
    <t>F 61483 EISER JESUS BAEZA ARGAEZ</t>
  </si>
  <si>
    <t>GEORGE SCHMITT</t>
  </si>
  <si>
    <t>F 62565 ALEXIS ABRAHAM PUGA PERAZA</t>
  </si>
  <si>
    <t>F 62143 NIGER COUOH CANCHE</t>
  </si>
  <si>
    <t>F 62142 NIGER IRAN COUOH CANCHE</t>
  </si>
  <si>
    <t>F 61094 JOSE ESQUIVEL RANGEL</t>
  </si>
  <si>
    <t>F 62050 PODER FLUIDO</t>
  </si>
  <si>
    <t>F 61844 ARTURO PEREZ GONZALEZ</t>
  </si>
  <si>
    <t>F 61799 JOSE ROBERTO DELGADO GALENO</t>
  </si>
  <si>
    <t>F 62329 GRUPO PENINSULAR MAZA</t>
  </si>
  <si>
    <t>F 61839 ARMANDO ANTONIO CONSTANTINO PINEDA</t>
  </si>
  <si>
    <t>F 62616 LISBET DE JESUS CANCHE PECH</t>
  </si>
  <si>
    <t>F 61870 SERVICIO RAMOS</t>
  </si>
  <si>
    <t>F 61938 CAMIONES Y AUTOBUSES PENINSULAR</t>
  </si>
  <si>
    <t>F 62264 SERVICIOS CARIBE</t>
  </si>
  <si>
    <t>F 62265 SERVICIOS CARIBE</t>
  </si>
  <si>
    <t xml:space="preserve">F 62205 RURA MAYA EXPENDIO DE COMBUSTIBLES Y LUBRICANTES </t>
  </si>
  <si>
    <t>F 62206 RUTA MAYA EXPENDIO DE COMBUSTIBLES Y LUBRICANTES</t>
  </si>
  <si>
    <t>F 61412 JR ENVASES Y PLATICOS DEL SURESTE</t>
  </si>
  <si>
    <t>F 61525 RAUL ONTIVEROS AVILA</t>
  </si>
  <si>
    <t>F 61634 61736 DISTRIBUIDORA DE REFACCIONES MOTORPAC</t>
  </si>
  <si>
    <t>F 62333 SUPER SERVICIO SAN MIGUEL</t>
  </si>
  <si>
    <t>F 61316 61318 61330 61377 ROMZA PAVIMENTACIONES</t>
  </si>
  <si>
    <t>F 61874 JOSE LUIS ESPADAS GONZALEZ</t>
  </si>
  <si>
    <t>F 62258 ESTACION DE SERVICIO CANEK</t>
  </si>
  <si>
    <t>F 62256 ESTACION DE SERVICIO JUAN PABLO</t>
  </si>
  <si>
    <t>F 62253 SERVICOMBUSTIBLES LOS REYES</t>
  </si>
  <si>
    <t>F 16884</t>
  </si>
  <si>
    <t>F 62254 SERVICIOS DEL FRENTE UNICO DE TRABAJADORES DEL VOLANTE DEL ESTADO DE YUCATAN</t>
  </si>
  <si>
    <t>F 62247 SERVICOMBUSTIBLES UMAN</t>
  </si>
  <si>
    <t>F 62246 SERVICOMBUSTIBLES UMAN</t>
  </si>
  <si>
    <t>F 62255 ESTACION DE SERVICIO NUEVA MAYAPAN</t>
  </si>
  <si>
    <t>F 62248 SERVICOMBUSTIBLES INSURGENTES</t>
  </si>
  <si>
    <t>F 62252 ESTACION DE SERVICIO PACABTUN</t>
  </si>
  <si>
    <t>F 62249 ESTACION DE SERVICIO SAN IDELFONSO</t>
  </si>
  <si>
    <t>F 62257 SERVICOMBUSTIBLES KANASIN</t>
  </si>
  <si>
    <t xml:space="preserve">F 62250 ESTACION DE SERVICIO SAN IDELFONSO </t>
  </si>
  <si>
    <t>F 61809 TRANSPORTES JULIAN DE OBREGON</t>
  </si>
  <si>
    <t>F 61800 61801 62039 61050 61041 61234 MAQUINARIA Y SERVICIOS PROFESIONALES</t>
  </si>
  <si>
    <t>F 61735 IGNACIO ROSADO COUOH</t>
  </si>
  <si>
    <t>F 61681 CARBURANTES DE YUCATAN</t>
  </si>
  <si>
    <t>F 61968 ANDYMAQ</t>
  </si>
  <si>
    <t>F 61356 SUPE</t>
  </si>
  <si>
    <t>F 61714 ABRIL CECILIA CAN POOL</t>
  </si>
  <si>
    <t>F 61092 JOSE ESQUIVEL RANGEL</t>
  </si>
  <si>
    <t>F 62648 ENRIQUE JOSE OJEDA TORRES</t>
  </si>
  <si>
    <t>MASUDA</t>
  </si>
  <si>
    <t>F 61277 MIGUEL ANGEL KUK CETINA</t>
  </si>
  <si>
    <t>F 61079 MIGUEL ANGEL KUK CETINA</t>
  </si>
  <si>
    <t>F 62221 SERGIO BALDERAS OSORIO</t>
  </si>
  <si>
    <t>F 61682 CARBURANTES DE YUCATAN</t>
  </si>
  <si>
    <t>F 62602 GRUPO FACIMOTORS DE MEXICO</t>
  </si>
  <si>
    <t>F 61808 CONCRETERA DEL SURESTE</t>
  </si>
  <si>
    <t>F 61812 61821 61855 61983 PRODUCTOS DE CONCRETO PENINSULARES</t>
  </si>
  <si>
    <t>F 61704 VICTOR MARIO FABELA AGUILERA</t>
  </si>
  <si>
    <t>F 61644 VICTOR MARIO FABELA AGUILERA</t>
  </si>
  <si>
    <t>F 61742 FERNANDO AVILA AYALA</t>
  </si>
  <si>
    <t>F 62623 62621 ALVARO GARCIA CAMARA</t>
  </si>
  <si>
    <t>F 61673 61674 MULTISERVICIO PLAYA DEL CARMEN</t>
  </si>
  <si>
    <t>F 61813 MULTISERVICIO PENINSULAR</t>
  </si>
  <si>
    <t>F 61678 61679 MULTISERVICIO PLAYA DEL CARMEN</t>
  </si>
  <si>
    <t>F 61676 61677 MULTISERVICIOS PENINSULARES</t>
  </si>
  <si>
    <t>F 60604 MAXI CONSTRUCTORA HIDRAULICA Y MANTENIMIENTO</t>
  </si>
  <si>
    <t>F 61621 NIDIA DEL ROSARI O DE FATIMA LUGO RICALDE</t>
  </si>
  <si>
    <t>F 59413 NIDIA DEL ROSARIO DE FATIMA LUGO RICALDE</t>
  </si>
  <si>
    <t>F 60797 NIDIA DEL ROSARIO DE FATIMA LUGO RICALDE</t>
  </si>
  <si>
    <t>F 62649 VICTOR MANUEL RIVERO AVILA</t>
  </si>
  <si>
    <t>F 62625 ALVARO GARCIA CAMARA</t>
  </si>
  <si>
    <t>F 62624 ALVARO GARCIA CAMARA</t>
  </si>
  <si>
    <t>F 62622 ALVARO GARCIA CAMARA</t>
  </si>
  <si>
    <t>F 61899 GUSTAVO ARCE SOROA</t>
  </si>
  <si>
    <t>ABRAHAM MANAHEM MAY BALAM</t>
  </si>
  <si>
    <t>JESUS MANUEL MOO ONGAY</t>
  </si>
  <si>
    <t>ROGER ALBERTO LUGO MENDEZ</t>
  </si>
  <si>
    <t>F 61894 PERFORACIONES PENINSULARES ESPECIALIZADAS</t>
  </si>
  <si>
    <t>F 61893 PEFORACIONES PENINSULARES ESPECIALIZADAS</t>
  </si>
  <si>
    <t>F 61892 PERFORACIONES PENINSULARES ESPECIALIZADAS</t>
  </si>
  <si>
    <t>F 61950 OSCAR AARON LUGO SIERRA</t>
  </si>
  <si>
    <t>RENE ADALBERTO MEDINA LUGO</t>
  </si>
  <si>
    <t>F 62543 FERNANDO AYORA GALERA</t>
  </si>
  <si>
    <t>F 61700 HERMENEGILDO SANTIAGO NAH</t>
  </si>
  <si>
    <t>F 62354 JORGE ABRAHAM SELEM AGUILAR</t>
  </si>
  <si>
    <t>F61638 61882 61936 TERRASUR</t>
  </si>
  <si>
    <t>MERKLIFT</t>
  </si>
  <si>
    <t>MOISES EMMANUEL GARRIDO MARTINEZ</t>
  </si>
  <si>
    <t>F 59924 59923 COMBUSTIBLES ROSO DE LA PENINSULA</t>
  </si>
  <si>
    <t>F 62558 JORGE ABRAHAM SELEM AGUILAR</t>
  </si>
  <si>
    <t>GRUPO NAJ INGENIERIA</t>
  </si>
  <si>
    <t>MANUEL JESUS OXTE CABRERA</t>
  </si>
  <si>
    <t>F 61873 JOSE LUIS ESPADAS GONZALEZ</t>
  </si>
  <si>
    <t>F 62487 62488 MAYABTUN CONSTRUCCIONES</t>
  </si>
  <si>
    <t>F 62132 OPERADORA POLLO BRUJO</t>
  </si>
  <si>
    <t>F 61607 61608 PEDRO ANGEL CASTILLO CASTELLANOS</t>
  </si>
  <si>
    <t>F 60585 FLORENCIA IRENE LAGO ANCONA</t>
  </si>
  <si>
    <t>F 60324 FLORENCIA IRENE LAGO ANCONA</t>
  </si>
  <si>
    <t>ELOY NOYOLA SOSA</t>
  </si>
  <si>
    <t>F 60322 60323 COMBUSTIBLES Y LUBRICANTES ESCALA</t>
  </si>
  <si>
    <t>F 59586 COMBUSTIBLES Y LUBRICANTES 86 SUR</t>
  </si>
  <si>
    <t>MERCADO DE ACEITES DE QUINTANA ROO</t>
  </si>
  <si>
    <t>F 61872 JOSE LUIS ESPADAS GONZALEZ</t>
  </si>
  <si>
    <t>JOSE LUIS RENDON NOVELO</t>
  </si>
  <si>
    <t>CARLOS JESUS UC BELTRAN</t>
  </si>
  <si>
    <t>F 60487 MARIO ACOSTA</t>
  </si>
  <si>
    <t>ATA INTERNATIONAL</t>
  </si>
  <si>
    <t>F 62148 EXPRESO PENINSULAR</t>
  </si>
  <si>
    <t>ZELMA KOOLER DE MEXICO</t>
  </si>
  <si>
    <t>F 61579 RAUL ONTIVEROS AVILA</t>
  </si>
  <si>
    <t>F 61738 CAMIONES Y AUTOBUSES PENINSULAR</t>
  </si>
  <si>
    <t>SERVICIO KANASIN</t>
  </si>
  <si>
    <t>SERVICIO SAN NICOLAS</t>
  </si>
  <si>
    <t>F 61214 61217 SERVICIO 3</t>
  </si>
  <si>
    <t>F 61262 61263 GRUPO YUGA</t>
  </si>
  <si>
    <t>F 61216 SERVICIO BUCTZOTZ</t>
  </si>
  <si>
    <t>COMBUSTIBLES DE SUROESTE</t>
  </si>
  <si>
    <t>F 61515 JASPER AROGNO JUAREZ RAUJO</t>
  </si>
  <si>
    <t>F 61519 61567 FELIPE IDELFONSO CERVANTES SUASTE</t>
  </si>
  <si>
    <t>F 62019 TIENDAS DE AUTOSERVICIOS FERRETEROS DE LA PENINSULA</t>
  </si>
  <si>
    <t>F 62018 TIENDAS DE AUTOSERVICIOS FERRETEROS DE LA PENINSULA</t>
  </si>
  <si>
    <t>F 62332 CRISTINA DEL ROSARIO MOO HUCHIN</t>
  </si>
  <si>
    <t>F 61627 61617 JOSE ROBERTO DELGADO GALENO</t>
  </si>
  <si>
    <t>F 61553 61554 MAQUINARIA Y SERVICIOS PROFESIONALES</t>
  </si>
  <si>
    <t>F 61634 DISTRIBUIDORA DE REFACCIONES MOTORPAC</t>
  </si>
  <si>
    <t>JORGE ENRIQUE MERCADER RODRIGUEZ</t>
  </si>
  <si>
    <t>F 61871 JOSE LUIS ESPADAS GONZALEZ</t>
  </si>
  <si>
    <t>F 61448 MIGUEL ANGEL KUK CETINA</t>
  </si>
  <si>
    <t xml:space="preserve">F 61545 ANGEL ALEXIS LARA MENA </t>
  </si>
  <si>
    <t>F 61446 CARBURANTES DE YUCATAN</t>
  </si>
  <si>
    <t>F 61493 ALEX FRANCISCO GIL YAH</t>
  </si>
  <si>
    <t>SEYDI MARIA NOH MOO</t>
  </si>
  <si>
    <t>F 61345 61586 61610 PRODUCTOS DE CONCRETO PENINSULARES</t>
  </si>
  <si>
    <t>F 61616 61615 CONCRETERA DEL SURESTE</t>
  </si>
  <si>
    <t>CARBURANTES DE YUCATAN</t>
  </si>
  <si>
    <t>F 61442 61443 CARBURANTES DE YUCATAN</t>
  </si>
  <si>
    <t>F 61449 CARBURANTES DE YUCATAN</t>
  </si>
  <si>
    <t>EDWIN QUIÑONES TUJEQUE</t>
  </si>
  <si>
    <t>F 61426 61420 62042 AUTOBUSES BRISAS</t>
  </si>
  <si>
    <t>F 61454 61455 COMBUSTIBLES PUERTO MORELOS</t>
  </si>
  <si>
    <t>F 61451 SERVICIO DOGRE</t>
  </si>
  <si>
    <t>F 61452 SERVICIO DOGRE</t>
  </si>
  <si>
    <t>F 61453 MULTISERVICIOS PETROLIFEROS DE QUINTANA ROO</t>
  </si>
  <si>
    <t>ALEJANDRO ISRAEL CABALLERO POOL</t>
  </si>
  <si>
    <t>BRENDA GONZALEZ CONTRERAS</t>
  </si>
  <si>
    <t>F 61427 TRACTOTANQUES DEL SURESTE</t>
  </si>
  <si>
    <t>F 60499 RRRRG CONSTRUCCIONES</t>
  </si>
  <si>
    <t>F 61151 RODRIGO RAUL CARCAÑO MAY</t>
  </si>
  <si>
    <t xml:space="preserve">F 61523 ANGEL ALEXIS LARA MENA </t>
  </si>
  <si>
    <t>F 61068 DISTRIBUMEZ</t>
  </si>
  <si>
    <t>F 62396 AGREGADOS Y TRITURADOS HONEY</t>
  </si>
  <si>
    <t>F 60291 ENLACES TURISTICOS TETIZ</t>
  </si>
  <si>
    <t>F 62361 LISBET DE JESUS CANCHE PECH</t>
  </si>
  <si>
    <t>F 61354 CAMIONES Y AUTOBUSES PENINSULAR</t>
  </si>
  <si>
    <t>F 61611 CONSTRUCCIONES Y EDIFICACIONES TECNICAS</t>
  </si>
  <si>
    <t>F 61918 KATALINA CHAN</t>
  </si>
  <si>
    <t>F 61596 GRUPO SILCA PENINSULAR</t>
  </si>
  <si>
    <t>F 61385 GDM REFACCIONES</t>
  </si>
  <si>
    <t>F 61746 CONSTRUCCION Y SERVICIOS CARRETEROS CAMPECHE MERIDA</t>
  </si>
  <si>
    <t>F 61440 61648 61651 61675 MANUEL JESUS OXTE CABRERA</t>
  </si>
  <si>
    <t>F 62141 JOSE ABRAHAM MAGAÑA PINZON</t>
  </si>
  <si>
    <t xml:space="preserve">F 62374 MARIA ISABEL GONZALEZ CEN </t>
  </si>
  <si>
    <t>F 62376 GRUPO URBAMEX</t>
  </si>
  <si>
    <t>F 62370 62371 WITON</t>
  </si>
  <si>
    <t>F 60995 MIGUEL ANGEL KUK CETINA</t>
  </si>
  <si>
    <t>F 61048 MIGUEL ANGEL KUK CETINA</t>
  </si>
  <si>
    <t>F 60993 MIGUEL ANGEL KUK CETINA</t>
  </si>
  <si>
    <t>F 61073 MIGUEL ANGEL KUK CETINA</t>
  </si>
  <si>
    <t>F 61484 61486 ARMANDO AGUIRRE BARRADAS</t>
  </si>
  <si>
    <t>F 62358 CANTERLANDIA</t>
  </si>
  <si>
    <t>F 61081 JESUS MANUEL MOO ONGAY</t>
  </si>
  <si>
    <t>F 61434 61436 PERFORACIONES PENINSULARES ESPECIALIZADAS</t>
  </si>
  <si>
    <t>F 62228 REFACCIONARIA CASTILLO</t>
  </si>
  <si>
    <t>F 61139 MEZCLAS Y EMULSIONES PROFESIONALES</t>
  </si>
  <si>
    <t xml:space="preserve">F 61072 DISTRIBUIDORA GARABANA DE COMBUSTIBLES Y LUBRICANTES </t>
  </si>
  <si>
    <t>F 61023 FROZAR</t>
  </si>
  <si>
    <t>F 62295 62296 SERVITRANSPORTES ERAGON</t>
  </si>
  <si>
    <t>F 61045 GRUPO CONSTRUCTOR GRIOS</t>
  </si>
  <si>
    <t>F 61954 OMEGA MASTER PARTS</t>
  </si>
  <si>
    <t xml:space="preserve">F 62299 GRUPO TERRAZAS ASESORIA EN COSNTRUCCION Y MANTENIMINETO </t>
  </si>
  <si>
    <t>F 62287 ENRIQUE SANCHEZ Y MORANTE</t>
  </si>
  <si>
    <t xml:space="preserve">F 62020 GRUPO VAQUEIROS FERRETEROS </t>
  </si>
  <si>
    <t>F 60653 FLOR MARIA PECH BACELIS</t>
  </si>
  <si>
    <t>F 61076 51558 JOSE MANUEL CORTAZAR LARA</t>
  </si>
  <si>
    <t>F 61049 AHAL ETERNO</t>
  </si>
  <si>
    <t>F 62262 SERVIND</t>
  </si>
  <si>
    <t>MEMBRESIA E-PYM</t>
  </si>
  <si>
    <t>F 62266 ELEMNTOS Y ESTRUCTURAS METALICAS</t>
  </si>
  <si>
    <t>F 61357 61359 61552 MAQUINARIA Y SERVICIOS PROFESIONALES</t>
  </si>
  <si>
    <t xml:space="preserve">F 61010 JOSE MANUEL MUKUL CASTILLO </t>
  </si>
  <si>
    <t xml:space="preserve">F 61314 61315 TALLERES ALIBAL DEL SURESTE </t>
  </si>
  <si>
    <t>F 62263 CONSTRUCTORA COMERCIALIZADORA FJM</t>
  </si>
  <si>
    <t>F 61084 FELIPE IDELFONSO CERVANTES SUASTE</t>
  </si>
  <si>
    <t>F 61331 61332 ELIAS MAY MAY</t>
  </si>
  <si>
    <t>F 14182 14183 PROYECTOS INMOBILIARIOS DE LA PENINSULA</t>
  </si>
  <si>
    <t>F 60078 CARLOS MARIO FALCON CARDENAS</t>
  </si>
  <si>
    <t>TRANSFER ENTRE BANCOS</t>
  </si>
  <si>
    <t>F 62238 JORGE ENRIQUE MERCADER RODRIGUEZ</t>
  </si>
  <si>
    <t>F 61099 MANUEL ARTURO PENICHE HERNANDEZ</t>
  </si>
  <si>
    <t>F 61135 61160 61328 61344 61411 61471 PRODUCTOS DE CONCRETO PENINSULARES</t>
  </si>
  <si>
    <t xml:space="preserve">F 61379 61539 CONCRETERA DEL SURESTE </t>
  </si>
  <si>
    <t>F 61953 MANUEL ARTURO PENICHE HERNANDEZ</t>
  </si>
  <si>
    <t>F 158FA PROVEEDORA DE RINES Y LLANTAS MONTERREY</t>
  </si>
  <si>
    <t>F 61996 TIENDAS DE AUTOSERVICIO FERRETEROS DE LA PENINSULA</t>
  </si>
  <si>
    <t>F 60829 TIENDAS DE AUTOSERVICIO FERRETEROS DE LA PENINSULA</t>
  </si>
  <si>
    <t>F 61481 61482 61522 ANGELICA MARTINEZ BRAMBILA</t>
  </si>
  <si>
    <t xml:space="preserve">F 247837 COM MEGASUR </t>
  </si>
  <si>
    <t>F 61437 GRUPO SILCA PENINSULAR</t>
  </si>
  <si>
    <t>F E806 PROVEEDORA DE RINES Y LLANTAS MONTERREY</t>
  </si>
  <si>
    <t>F 61111 ANGELICA MARTINEZ BRAMBILA</t>
  </si>
  <si>
    <t>F 60492 VICENTE MARTIN CHAN CUA</t>
  </si>
  <si>
    <t>F 62070 62071 PROMOTORA DE GASOLINERIAS</t>
  </si>
  <si>
    <t>IMPUESTOS FEDERALES JUNIO 2024</t>
  </si>
  <si>
    <t>F 61306 FERNANDO AVILA AYALA</t>
  </si>
  <si>
    <t>F 61307 FERNANDO AVILA AYALA</t>
  </si>
  <si>
    <t>F 61057 AHAL ETERNO</t>
  </si>
  <si>
    <t>F 61028 RODRIGO SOLIS RODRIGUEZ</t>
  </si>
  <si>
    <t>CARGO PAGO TARJETA DE CREDITO (LINEA DE CREDITO DIRAC)</t>
  </si>
  <si>
    <t>F 62171 JOSE JUAN BECERRA HERNANDEZ</t>
  </si>
  <si>
    <t>F 60460 61035 GENERADORES DUTTON POWER</t>
  </si>
  <si>
    <t>F 61097 ARMANDO AGUIRRE BARRADAS</t>
  </si>
  <si>
    <t>TRANSFER ENTRE BANCOS SANTANDER - HSBC</t>
  </si>
  <si>
    <t xml:space="preserve">F 57076 J ROSADO DISTRIBUCIONES </t>
  </si>
  <si>
    <t>F 62204 SERVICIO SAN JOSE KUCHE</t>
  </si>
  <si>
    <t>F 62203 SERVICIO SAN JOSE KUCHE</t>
  </si>
  <si>
    <t>F 62086 SEVIVIO SAN JOSE KUCHE</t>
  </si>
  <si>
    <t>F 60992 MIGUEL ANGEL KUK CETINA</t>
  </si>
  <si>
    <t>F 60977 MIGUEL ANGEL KUK CETINA</t>
  </si>
  <si>
    <t>F 60832 MIGUEL ANGEL KUK CETINA</t>
  </si>
  <si>
    <t>F 60777 MIGUEL ANGEL KUK CETINA</t>
  </si>
  <si>
    <t>F 61311 FRANCISCO ARIEL GIL CHACON</t>
  </si>
  <si>
    <t xml:space="preserve">F 61255 TANIA MELISSA PACHECO MARTINEZ </t>
  </si>
  <si>
    <t>F 60248 PLAFONES Y ACABADOS DEL SURESTE</t>
  </si>
  <si>
    <t>F 62128 PROYECCION Y ESPACIO</t>
  </si>
  <si>
    <t>F 62127 PROYECCION Y ESPACIO</t>
  </si>
  <si>
    <t>F 60727 60785 JACOBO REMPEL MARTENS</t>
  </si>
  <si>
    <t>F 61077 CORPORATIVO GL CD INDUSTRIAL</t>
  </si>
  <si>
    <t>F 111006476447 SI VALE MEXICO</t>
  </si>
  <si>
    <t xml:space="preserve">F 61326 ARTURO PEREZ GONZALEZ </t>
  </si>
  <si>
    <t>DISPERSION NOMINA (OTROS PAGOS ROGER VAZQUEZ)</t>
  </si>
  <si>
    <t>F 60879 TRANSPORTACION CARRETERA</t>
  </si>
  <si>
    <t>F 60873 61169 61230 61279 PROVEEDORA DEL PANADERO</t>
  </si>
  <si>
    <t>F 59967 60280 60626 60834 60931 AT&amp;A INTERNATIONAL</t>
  </si>
  <si>
    <t>RAFAEL ANGEL CANTO VAZQUEZ - PRESTAMO SOCIO</t>
  </si>
  <si>
    <t>F 60733 JORGE ANTONIO CHAVEZ GOMEZ</t>
  </si>
  <si>
    <t>F 111006433341 SI VALE MEXICO</t>
  </si>
  <si>
    <t>F 62102 ARMANDO TORRES PARRA</t>
  </si>
  <si>
    <t>F 60965 FELIPE IDELFONSO CERVANTES SUASTE</t>
  </si>
  <si>
    <t>F 60726 60728 JACOBO REMPEL MARTENS</t>
  </si>
  <si>
    <t>F 60820 DISTRIBUIDORA GARABANA DE COMBUSTIBLES Y LUBRICANTES</t>
  </si>
  <si>
    <t>F 14343 PROYECTOS INMOBILIARIOS DE LA PENISULA</t>
  </si>
  <si>
    <t xml:space="preserve"> SUA SIPARE JUN 24</t>
  </si>
  <si>
    <t>F 61123 61208 61121 PRODUCTOS DE CONCRETO PENINSULARES</t>
  </si>
  <si>
    <t>F 61122 61180 61283 CONCRETERA DEL SURESTE</t>
  </si>
  <si>
    <t>ANTICIPO DE VIATICOS JOSE LOPEZ</t>
  </si>
  <si>
    <t>F 61105 ANGELICA MARTINEZ BRAMBILA</t>
  </si>
  <si>
    <t>F 62066 ZELMA KOOLER DE MEXICO</t>
  </si>
  <si>
    <t>F 60821 MIGUEL ANGEL KUK CETINA</t>
  </si>
  <si>
    <t>F 60683 MIGUEL ANGEL KUK CETINA</t>
  </si>
  <si>
    <t>F 60684 MIGUEL ANGEL KUK CETINA</t>
  </si>
  <si>
    <t>F 60677 GILMER GABRIEL CHSN COCOM</t>
  </si>
  <si>
    <t>F 61102 GUSTAVO LOPEZ ARCE SOROA</t>
  </si>
  <si>
    <t>F 60881 60920 DISTRIBUIDORA GARABANA DE COMBUSTIBLES Y LUBRICANTES</t>
  </si>
  <si>
    <t>F 61012 61013 61137 61138 MAQUINARIA Y SERVICIOS PROFESIONALES</t>
  </si>
  <si>
    <t>F 62043 CONSTRUCCIONES Y MATERIALES RAMIREZ</t>
  </si>
  <si>
    <t>F 61062 JESUS MANUEL MOO ONGAY</t>
  </si>
  <si>
    <t>F 61310 NIGER IRAN COUOH CANCHE</t>
  </si>
  <si>
    <t>F 60775 JORGE ALBERTO TINAL DZIB</t>
  </si>
  <si>
    <t>F 61322 TRANSPORTES CORPA</t>
  </si>
  <si>
    <t>DISPERSION NOMINA ANTICIPO DE VIATICOS MIGUEL ORTIZ</t>
  </si>
  <si>
    <t>F 61559 TRANSPORTES ESPECIALIZADOS BAU</t>
  </si>
  <si>
    <t>F 61594 TRASNPORTES ESPECIALIZADOS BAU</t>
  </si>
  <si>
    <t>F 61828 TRASPORTES URBANOS DE LA PENINSULA</t>
  </si>
  <si>
    <t>DISPERSION NOMINA OTROS PAGOS DAVID QUINTAL Y MIGUEL ORTIZ</t>
  </si>
  <si>
    <t>F 60964 FELIPE IDELFONSO CERVANTES SUASTE</t>
  </si>
  <si>
    <t>COMISION POR PAGO CON TARJETA</t>
  </si>
  <si>
    <t>F 61994 RITA MARGARITA HERRERA REA</t>
  </si>
  <si>
    <t xml:space="preserve">F 60596 ANGEL FERNANDO PALMA CASTILLO </t>
  </si>
  <si>
    <t>F 61308 MANUEL JESUS OXTE CABRERA</t>
  </si>
  <si>
    <t>F 61993 RITA MARGARITA HERRERA REA</t>
  </si>
  <si>
    <t>F 61986 JORGE EDUARDO CHAY TAMAYO</t>
  </si>
  <si>
    <t>FAC 245680 26383 247134 MEGASUR</t>
  </si>
  <si>
    <t>JULIO 2024</t>
  </si>
  <si>
    <t>F.18278 - SALAZAR HERNANDEZ ANASTACIO</t>
  </si>
  <si>
    <t>F.18175 - MANUEL CENTENO GONZALEZ</t>
  </si>
  <si>
    <t>F.18089,18090 - EL VALLE TEMPORAL</t>
  </si>
  <si>
    <t xml:space="preserve">F.18237 - BEATRIZ ADRIANA PEREZ FUENTES </t>
  </si>
  <si>
    <t xml:space="preserve">F.18074 - MOTO REFACCIONARIA ALFARO </t>
  </si>
  <si>
    <t xml:space="preserve">F.18040 - CEYDI NAYELI CAAMAL </t>
  </si>
  <si>
    <t xml:space="preserve">F.17841 - PRODUCTORES DE LOS CHENES </t>
  </si>
  <si>
    <t>F.18306 - LIN FUHUA</t>
  </si>
  <si>
    <t>F.18072 - ARACELY SARAI PINTO VARGAS</t>
  </si>
  <si>
    <t>F.18144,18145 - ASOCIADOS Y SUCESORES MOYCRUZ</t>
  </si>
  <si>
    <t>F.18307 - LUBRILLANTAS DE CAMPECHE</t>
  </si>
  <si>
    <t>F.18294 - ESPECIALISTAS EN MEZCLAS ASFALTICAS Y CAMINOS DEL CARIBE</t>
  </si>
  <si>
    <t>F.18276 - ESPECIALISTAS EN MEZCLAS ASFALTICAS Y CAMINOS DEL CARIBE</t>
  </si>
  <si>
    <t>F.17774 - JUVENTINO GARCIA JIMENEZ</t>
  </si>
  <si>
    <t>F.17868 - GRUPO PATA DE JAGUAR DE CALAKMUL</t>
  </si>
  <si>
    <t>F.18041 - MAY CANCHE NILVIA</t>
  </si>
  <si>
    <t>F.18215 - CONSTRUCCIONES OSPOVER</t>
  </si>
  <si>
    <t>F.18299 - NAVIERA Y PESQUERA CONCORDIA</t>
  </si>
  <si>
    <t>F.18292 - MIGUEL ANGEL CHABLE KANTUN</t>
  </si>
  <si>
    <t>F.18096 - LUIS FRANCISCO VELA CEN  (REBOTO EL CHEQUE)</t>
  </si>
  <si>
    <t>F.18060 - MARIA ALEJANDRA LOPEZ MARTINEZ</t>
  </si>
  <si>
    <t>F.18079 - NICOLAS AVALOS CRUZ</t>
  </si>
  <si>
    <t>F.18063 - TANIA DE JESUS MADRIGAL HERNANDEZ</t>
  </si>
  <si>
    <t>F.18084 - CERVANTES PRIETO CESAR FERNANDO</t>
  </si>
  <si>
    <t>F.18224,18291 - JOSE MEDINA</t>
  </si>
  <si>
    <t>F.18058 - CORNELIO RODRIGUEZ MARCO</t>
  </si>
  <si>
    <t>F.18059 - MAYRA ESTHER DE LA CRUZ REYES</t>
  </si>
  <si>
    <t>F.18104 - AMANTINA UC PAREDES</t>
  </si>
  <si>
    <t>F.17991,17992 - YECENIA LEDER BARAHONA</t>
  </si>
  <si>
    <t>F.18248 - ISAACK BUECKERT GUENTHER</t>
  </si>
  <si>
    <t>F.18264 - LETICIA GUADALUPE VARGAS CAN</t>
  </si>
  <si>
    <t>F.6114 - SERVICIO PERIFERICO SELNAV</t>
  </si>
  <si>
    <t>F.17860,17863,17881,61145 - ADMINISTRACION DE ESTACIONES DEL SURESTE</t>
  </si>
  <si>
    <t>F.17789,17813,17861,17862,17864,17866,17867,17873,17874,17875,17877,17879,17887,60210,61146 - E.S.G.E.S.</t>
  </si>
  <si>
    <t xml:space="preserve">F.18270 - OLGA LIDIA SONDA CONCHA </t>
  </si>
  <si>
    <t xml:space="preserve">F.17938 - MARIA DEL CARMEN MAY CHI </t>
  </si>
  <si>
    <t xml:space="preserve">F.17528 - ERNY SAWATZKY MILLER </t>
  </si>
  <si>
    <t xml:space="preserve">F.18021 - JUAN PABLO FLORES SULUB </t>
  </si>
  <si>
    <t xml:space="preserve">F.7768 - MARIA DEL ROSARIO CAHUN CEN </t>
  </si>
  <si>
    <t>F.18277 - ESPECIALISTAS EN MEZCLAS ASFALTICAS Y CAMINOS DEL CARIBE</t>
  </si>
  <si>
    <t>F.18184,18185 - SALAZAR HERNENDEZ ANASTACIO</t>
  </si>
  <si>
    <t>F.18067 - GRUPO CICPSA</t>
  </si>
  <si>
    <t>F.18013 - GRUPO CICPSA</t>
  </si>
  <si>
    <t>F.17737,17744,17727,18011,17832,17833,17834,17740 - EFECTIVO</t>
  </si>
  <si>
    <t>F.18093 - EDWIN ALBERTO GODOY GARCIA</t>
  </si>
  <si>
    <t>F.17774,18063 - TANIA DE JESUS MADRIGAL HERNANDEZ, JUVENTINO GARCIA JIMENEZ</t>
  </si>
  <si>
    <t xml:space="preserve">F.18235 - MARTHA ALICIA HERRERA MENDEZ </t>
  </si>
  <si>
    <t xml:space="preserve">F.17824 - EDWIN ALBERTO GODOY GARCIA </t>
  </si>
  <si>
    <t>F.18088 - AGROSERVICIOS LA TRINIDAD</t>
  </si>
  <si>
    <t>DEV. SPEI BBVA MEXICO</t>
  </si>
  <si>
    <t>F.18233 - NAVIERA DOLCA</t>
  </si>
  <si>
    <t>F.17802 - ARACELY SARAI PINTO VARGAS</t>
  </si>
  <si>
    <t>F.18231 - LAUREANO JESUS CEBALLOS FUENTES</t>
  </si>
  <si>
    <t>F.18227,18226 - LUBRILLANTAS DE CAMPECHE</t>
  </si>
  <si>
    <t xml:space="preserve">F.17970 - EL VALLE DEL TEMPORAL </t>
  </si>
  <si>
    <t xml:space="preserve">F.18181 - NORMA DEL ROCIO MORENO ROSADO </t>
  </si>
  <si>
    <t>F.18208 - NOVER DE LEON CASTILLO</t>
  </si>
  <si>
    <t>F.18182 - LUIS HERNANDEZ ORTIZ</t>
  </si>
  <si>
    <t>F.18106,18115 - MANUEL CENTENO GONZALEZ</t>
  </si>
  <si>
    <t>F.42343 - GRUPO CAIMX S.A. DE C.V.</t>
  </si>
  <si>
    <t>F.18034 - ADDA MARIA DZIB DZUL</t>
  </si>
  <si>
    <t>PAGO DIRAC - TBC DE MEXICO S.A. DE C.V.</t>
  </si>
  <si>
    <t>F.17833 - LIMBER CESAR CHAN CRUZ</t>
  </si>
  <si>
    <t>F.17990,17993 - ROSA ISELA ZACARIAS CHAN</t>
  </si>
  <si>
    <t>F.17991 - YECENIA LEDER BARAHONA</t>
  </si>
  <si>
    <t>F.11048857 - DONALDSON</t>
  </si>
  <si>
    <t>F.17967 - CERVANTES PRIETO CESAR FERNANDO</t>
  </si>
  <si>
    <t>F.17977 - CERVANTES PRIETO CESAR FERNANDO</t>
  </si>
  <si>
    <t>F.17829,17835 - GRUPO PATA DE JAGUAR DE CALAKMUL</t>
  </si>
  <si>
    <t>F. A1388 - CAMPECHE COUNTRY CLUB S.A. DE C.V.</t>
  </si>
  <si>
    <t>F.17606,17648,17654,17707,17708,17724,17777,17778,17779,17780,17781,17782,17783,17784,17785,17786,17787,17788,17790,17795,17811,17812,17819,17820,17821,17827,17855,60578,60792 - E.S.G.E.S.</t>
  </si>
  <si>
    <t>PRUEBA DIRAC - CAMPECHE COUNTRY CLUB S.A. DE C.V.</t>
  </si>
  <si>
    <t>F.60938 - SERVICIOS PERIFERICO SELNAV</t>
  </si>
  <si>
    <t>PAGO DIRAC - AGENCIA COMERCIALIZADORA (ACISSA)</t>
  </si>
  <si>
    <t>F.17865 - COMBUSTIBLES LUGO</t>
  </si>
  <si>
    <t>PRUEBA DIRAC - AGENCIA COMERCIALIZADORA (ACISSA)</t>
  </si>
  <si>
    <t>F.18200 - ESPECIALISTAS EN MEZCLAS ASFALTICAS Y CAMINOS DEL CARIBE</t>
  </si>
  <si>
    <t>F.18201 - ESPECIALISTAS EN MEZCLAS ASFALTICAS Y CAMINOS DEL CARIBE</t>
  </si>
  <si>
    <t>F.17906 - MAYRA ESTHER DE LA CRUZ REYES</t>
  </si>
  <si>
    <t>F.18053 - CONSTRUCTORA GORDILLO</t>
  </si>
  <si>
    <t>F.17727,18063,17740,17870,17727,18063,17744,17871,17740 - EFECTIVO</t>
  </si>
  <si>
    <t>PAGO DIRAC - TECNOVENTAS S.A DE C.V.</t>
  </si>
  <si>
    <t>PAGO DIRAC - REFACCIONARIA AUTOMOTRIZ ANCONA</t>
  </si>
  <si>
    <t>F.18177,18178 - LUBRILLANTAS DE CAMPECHE</t>
  </si>
  <si>
    <t>PAGO DIRAC - DISTRIBUIDORA MAY DE OFI S.A. DE C.V. (DIMOSA)</t>
  </si>
  <si>
    <t>F.18004 - GRUPO CICPSA</t>
  </si>
  <si>
    <t>PAGO DIRAC - JUAN ALFREDO REYES SONDA</t>
  </si>
  <si>
    <t>PAGO DIRAC - TECNOLLANTAS S.A. DE C.V.</t>
  </si>
  <si>
    <t>F.18176 - NAVIERA Y PESQUERA CONCORDIA</t>
  </si>
  <si>
    <t>F.18035 - ADDA MARIA DZIB DZUL</t>
  </si>
  <si>
    <t>MECALUX MEXICO</t>
  </si>
  <si>
    <t>F.18068 - MANUEL CENTENO GONZALEZ</t>
  </si>
  <si>
    <t>F60208 - LUBRICANTES COSTA MAYA</t>
  </si>
  <si>
    <t>PAGO DIRAC - DUAL MONTA CARGAS (REPARACION MONTACARGAS MERIDA)</t>
  </si>
  <si>
    <t>F.17664 - ADMINISTRACION DE ESTACIONES DEL SURESTE</t>
  </si>
  <si>
    <t>F.17607,17661,17717,17722,17723,17828 - E.S.G.E.S.</t>
  </si>
  <si>
    <t>F. 864 - EDGAR IGNACIO POOT MAYOR</t>
  </si>
  <si>
    <t>F.18174 - GRUPO CONSTRUCTOR PATTERSON</t>
  </si>
  <si>
    <t>F.18168 - DURAN CAN JOSE FRANCISCO</t>
  </si>
  <si>
    <t xml:space="preserve">F.17768 - MARIA DEL ROSARIO CAHUN CEN </t>
  </si>
  <si>
    <t>F.18143 - ESPECIALISTAS EN MEZCLAS ASFALTICAS Y CAMINOS DEL CARIBE</t>
  </si>
  <si>
    <t>F.18110 - ESPECIALISTAS EN MEZCLAS ASFALTICAS Y CAMINOS DEL CARIBE</t>
  </si>
  <si>
    <t xml:space="preserve">F.18107,18108 - MARTHA ALICIA HERRERA MENDEZ </t>
  </si>
  <si>
    <t>FINANCIERA DE MEXICO - PAGO DEL MARCH MERIDA</t>
  </si>
  <si>
    <t xml:space="preserve">F.17772 -PRODUCTORES DE LOS CHENES </t>
  </si>
  <si>
    <t>FINANCIERA DE MEXICO</t>
  </si>
  <si>
    <t xml:space="preserve">F.17908,17909 - LAS PALMAS DE HOPELCHEN </t>
  </si>
  <si>
    <t>F.17891 - GRUPO CICPSA</t>
  </si>
  <si>
    <t>F.61320 -MAXIMO SILVA BOJORQUEZ</t>
  </si>
  <si>
    <t>PAGO DIRAC - YANITZA MARIETE GARCIA NAVARRETE (PAGO DE EDECAN MERIDA)</t>
  </si>
  <si>
    <t>F.18116 - PROYECTOS Y SERVICIOS PENINSULARES</t>
  </si>
  <si>
    <t>F.17905 - AMANTINA UC PAREDES</t>
  </si>
  <si>
    <t>F.17742 - FELIPE SALAS CRUZ</t>
  </si>
  <si>
    <t>PAGO DIRAC - DEPOSITO DE AUTOPARTES DE COLISION</t>
  </si>
  <si>
    <t>F.18033 - ADDA MARIA DZIB DZUL</t>
  </si>
  <si>
    <t>F.60132 - ADMINISTRACION DE ESTACIONES DEL SURESTE</t>
  </si>
  <si>
    <t>F.17608,17628,17629,17638,17639,17642,17650,17660,17665,17667,17702,17703,17704,17705,17709,17710,17716,17719,17720,17721,30131 - E.S.G.E.S.</t>
  </si>
  <si>
    <t>F.17830 - EFRAIN JESUS ROSADO RAMIREZ</t>
  </si>
  <si>
    <t>F.17920 - GRUPO CICPSA</t>
  </si>
  <si>
    <t>F.17727,17729,17831,17583,17995,17740 - EFECTIVO</t>
  </si>
  <si>
    <t>PAGO DIRAC - JUAN ANTONIO FUENTES CASANOVA (COMPRA DE ESCALERA PARA BODEGA DE MERIDA)</t>
  </si>
  <si>
    <t>F.18101 - MANUEL CENTENO GONZALEZ</t>
  </si>
  <si>
    <t>F.18094 - ESPECIALISTAS EN MEZCLAS ASFALTICAS Y CAMINOS DEL CARIBE</t>
  </si>
  <si>
    <t>SECRETRARIA DE ADMINISTRACION Y FINANZAS</t>
  </si>
  <si>
    <t>F.18095 - ESPECIALISTAS EN MEZCLAS ASFALTICAS Y CAMINOS DEL CARIBE</t>
  </si>
  <si>
    <t xml:space="preserve">F.17762 - AHMED JOSE BURAD MENDEZ </t>
  </si>
  <si>
    <t>F.863 - EDGAR IGNACIO POOT MAYOR</t>
  </si>
  <si>
    <t xml:space="preserve">F.17772 - PRODUCTORES DE LOS CHENES </t>
  </si>
  <si>
    <t>PAGO AUTO TARJETA DE CRÉDITO JULIO 2024</t>
  </si>
  <si>
    <t>PAGO IMPULSO SURESTE 86490349</t>
  </si>
  <si>
    <t>PAGO SIMPLE TARJETA DE CRÉDITO 86503121</t>
  </si>
  <si>
    <t xml:space="preserve">F.17763 - AHMED JOSE BURAD MENDEZ </t>
  </si>
  <si>
    <t>F.17848 - GRUPO CICPSA</t>
  </si>
  <si>
    <t>F.17969 - AGROSERVICIOS LA TRINIDAD</t>
  </si>
  <si>
    <t>TRANSPORTE ENERGETICO DIRAC (PRESTAMO)</t>
  </si>
  <si>
    <t>F.18032 - ADDA MARIA DZIB DZUL</t>
  </si>
  <si>
    <t>PAGO DIRAC - HILDA JANET AGUILAR VALENZUELA (REP PUERTA DE OFICINA VENTAS DIRAC MERIDA)</t>
  </si>
  <si>
    <t>F.17829,18009 - ARMANDO SILVESTRE LEMUS FERNANDEZ</t>
  </si>
  <si>
    <t>ABONO DE COMPENSACION HSBC</t>
  </si>
  <si>
    <t>F. PAGO DIRAC - DESPERSION NOMINA (RECIBO DE LUZ)</t>
  </si>
  <si>
    <t xml:space="preserve"> JULIO 2024</t>
  </si>
  <si>
    <t>GASTOS EN EFECTIVO JUL 2024</t>
  </si>
  <si>
    <t>GRUA CAMION</t>
  </si>
  <si>
    <t>REPARACION CAMION REPARTO (JULIO INTERIAN)</t>
  </si>
  <si>
    <t>CARTA PODER NOTARIADA</t>
  </si>
  <si>
    <t xml:space="preserve">ENRIQUE </t>
  </si>
  <si>
    <t>MEDICINAS RAFA</t>
  </si>
  <si>
    <t xml:space="preserve">CEPILLO LIMPIA PARABRISAS </t>
  </si>
  <si>
    <t xml:space="preserve">PEDRO ARTIN </t>
  </si>
  <si>
    <t xml:space="preserve">EFECTIVO RAFA </t>
  </si>
  <si>
    <t>DIF DE PAGO RADIADOR NP300</t>
  </si>
  <si>
    <t>DANIEL CACH</t>
  </si>
  <si>
    <t>INCENTIVO VTA INDUSTRIA</t>
  </si>
  <si>
    <t>HOJALATERIA Y PINTURA NP300</t>
  </si>
  <si>
    <t>**PENDIENTE LIQUIDAR FACTURAS X $3500</t>
  </si>
  <si>
    <t>CADENA MOTO DILIGENCIERO Y BATERIA GLUCOMETRO</t>
  </si>
  <si>
    <t>REEMB VIATICOS VALLADOLID</t>
  </si>
  <si>
    <t>PASTEL JAELY</t>
  </si>
  <si>
    <t>DUPLICADO LLAVES</t>
  </si>
  <si>
    <t>Porteo cliente Cedis Cancun. Julio 2024</t>
  </si>
  <si>
    <t>IVA POR COMISION POR VENTAS TDC</t>
  </si>
  <si>
    <t>SEGURO VIDA PYME SGO0012362</t>
  </si>
  <si>
    <t>DISPOSICION DE CRÉDITO</t>
  </si>
  <si>
    <t>SEGURO VIDA PYME SGO0012361</t>
  </si>
  <si>
    <t>F.18281 -COOPERATIVA LA CRUZ AZUL</t>
  </si>
  <si>
    <t>SEGURO VIDA PYME SGO0012360</t>
  </si>
  <si>
    <t>F.18225 - ANCLAJES Y CIMENTACIONES MM MEXICO</t>
  </si>
  <si>
    <t>SEGURO VIDA PYME SGO0012359</t>
  </si>
  <si>
    <t>F.18021 - ANCLAJES Y CIMENTACIONES MM MEXICO</t>
  </si>
  <si>
    <t>SEGURO VIDA PYME SGO0012358</t>
  </si>
  <si>
    <t>DISPERSION NOMINA (REGALO DALIA KAUIL)</t>
  </si>
  <si>
    <t>Seguro  empleados</t>
  </si>
  <si>
    <t>DISPERSION DE NOMINA (ANT VIATICOS SAMUEL INTERIAN)</t>
  </si>
  <si>
    <t>ANTICIPO DE VIATICOS SAMUEL INTERIAN</t>
  </si>
  <si>
    <t>NP 300 Nva</t>
  </si>
  <si>
    <r>
      <t xml:space="preserve">PAGO FINBE </t>
    </r>
    <r>
      <rPr>
        <sz val="10"/>
        <color rgb="FFFF0000"/>
        <rFont val="Calibri"/>
        <family val="2"/>
        <scheme val="minor"/>
      </rPr>
      <t>(ISUZU 800)</t>
    </r>
  </si>
  <si>
    <t>QUALITAS COMPAÑÍA DE SEGUROS (RENOVACION SEGURO ELF 800)</t>
  </si>
  <si>
    <t xml:space="preserve">Intereses santander cred. </t>
  </si>
  <si>
    <t>Intereses santander cred. 0966 (Revolvente)</t>
  </si>
  <si>
    <t>F 525 CESAR AUGUSTO GUERRERO MARRUFO (PIPA UREA)</t>
  </si>
  <si>
    <t>DISPERSION DE NOMINA (ANT VIATICOS ANTONIO Y ALBERTO)</t>
  </si>
  <si>
    <t>DISPERSION DE NOMINA (ANT VIATICOS ALBERTO DIF)</t>
  </si>
  <si>
    <t>DISPERSION DE NOMINA (BONO ALBERTO VAZQUEZ)</t>
  </si>
  <si>
    <t>LOGISTICA DE TRANSPORTE MASIVO (RENTA DE VEHICULO PARA TRASLADO DE PERSONAS)</t>
  </si>
  <si>
    <t>DISPERSION DE NOMINA (REEMBOLSO DE VIATICO ANTONIO UC)</t>
  </si>
  <si>
    <t>PRESTAMO ARMANDO GOMEZ</t>
  </si>
  <si>
    <t>TOHEL CONSULTORES SAS (PAGO RAFA)</t>
  </si>
  <si>
    <t>DIF.</t>
  </si>
  <si>
    <t>S. 272 RAFA</t>
  </si>
  <si>
    <t>NOM EFECT FERNANDA TORRES</t>
  </si>
  <si>
    <t>EFECTIVO RAFA (LIQ)</t>
  </si>
  <si>
    <t>EFECTIVO ROGER (RAFA)</t>
  </si>
  <si>
    <t>HSBC PAGOS GES MID</t>
  </si>
  <si>
    <t>CREDITO BANREGIO DEP</t>
  </si>
  <si>
    <t>SANTADER JUL 24</t>
  </si>
  <si>
    <t>TOTAL COBRADO JUL 24</t>
  </si>
  <si>
    <t>pagados en hsbc ges</t>
  </si>
  <si>
    <t/>
  </si>
  <si>
    <t>EFECTIVO</t>
  </si>
  <si>
    <t>3155 MEGASERVICIOS</t>
  </si>
  <si>
    <t>03/08/2024</t>
  </si>
  <si>
    <t>31/07/2024</t>
  </si>
  <si>
    <t>62556</t>
  </si>
  <si>
    <t>TRANSFERENCIAS</t>
  </si>
  <si>
    <t>1255 TERRASUR</t>
  </si>
  <si>
    <t>02/08/2024</t>
  </si>
  <si>
    <t>62750</t>
  </si>
  <si>
    <t>307 ISMAEL AUGUSTO CHI CHALE</t>
  </si>
  <si>
    <t>01/08/2024</t>
  </si>
  <si>
    <t>62730</t>
  </si>
  <si>
    <t>1268 TRIMMSA</t>
  </si>
  <si>
    <t>62751</t>
  </si>
  <si>
    <t>2572 RAMON EUDALDO CORTAZAR LARA</t>
  </si>
  <si>
    <t>61866</t>
  </si>
  <si>
    <t>409 CR PETROQUIMICA DE YUCATAN</t>
  </si>
  <si>
    <t>30/07/2024</t>
  </si>
  <si>
    <t>62385</t>
  </si>
  <si>
    <t>62386</t>
  </si>
  <si>
    <t>62457</t>
  </si>
  <si>
    <t>2004 RODCOM</t>
  </si>
  <si>
    <t>62351</t>
  </si>
  <si>
    <t>62349</t>
  </si>
  <si>
    <t>1137 SC PETROQUIMICA</t>
  </si>
  <si>
    <t>62343</t>
  </si>
  <si>
    <t>62314</t>
  </si>
  <si>
    <t>1123 CARLOS ROBERTO SANCHEZ MONFORTE</t>
  </si>
  <si>
    <t>61842</t>
  </si>
  <si>
    <t>544 RAMON FALLA GOMEZ</t>
  </si>
  <si>
    <t>29/07/2024</t>
  </si>
  <si>
    <t>61932</t>
  </si>
  <si>
    <t>1033 PROMOTORA DE GASOLINERIAS</t>
  </si>
  <si>
    <t>62418</t>
  </si>
  <si>
    <t>1375 PROMOTORA DE GASOLINERIAS</t>
  </si>
  <si>
    <t>62416</t>
  </si>
  <si>
    <t>272 FELIPE IDELFONSO CERVANTES SUASTE</t>
  </si>
  <si>
    <t>61707</t>
  </si>
  <si>
    <t>2564 ALEXIS ABRAHAM PUGA PERAZA</t>
  </si>
  <si>
    <t>62565</t>
  </si>
  <si>
    <t>3167 COMERCIALIZADORA ELEMERC</t>
  </si>
  <si>
    <t>63064</t>
  </si>
  <si>
    <t>714 ANGEL ALEXIS LARA MENA</t>
  </si>
  <si>
    <t>62001</t>
  </si>
  <si>
    <t>3130 JORGE ENRIQUE MERCADER RODRIGUEZ</t>
  </si>
  <si>
    <t>62130</t>
  </si>
  <si>
    <t>62064</t>
  </si>
  <si>
    <t>CHEQUES</t>
  </si>
  <si>
    <t>NP-1868</t>
  </si>
  <si>
    <t>CH-3120</t>
  </si>
  <si>
    <t>524 ESTACIONES DE SERVICIO DEL MAYAB</t>
  </si>
  <si>
    <t>60689</t>
  </si>
  <si>
    <t>NP-1867</t>
  </si>
  <si>
    <t>CH-1980</t>
  </si>
  <si>
    <t>526 ESTACIONES DE SERVICIO DEL MAYAB</t>
  </si>
  <si>
    <t>60706</t>
  </si>
  <si>
    <t>NP-1866</t>
  </si>
  <si>
    <t>CH-4591</t>
  </si>
  <si>
    <t>525 ESTACIONES DE SERVICIO DEL MAYAB</t>
  </si>
  <si>
    <t>61624</t>
  </si>
  <si>
    <t>NP-1865</t>
  </si>
  <si>
    <t>CH-6029</t>
  </si>
  <si>
    <t>527 ESTACIONES DE SERVICIO DEL MAYAB</t>
  </si>
  <si>
    <t>61622</t>
  </si>
  <si>
    <t>NP-1835</t>
  </si>
  <si>
    <t>2206 SANTIAGO EK  COYOC</t>
  </si>
  <si>
    <t>62845</t>
  </si>
  <si>
    <t>NP-1751</t>
  </si>
  <si>
    <t>194 CANUL MEDINA JOSE MARCELINO</t>
  </si>
  <si>
    <t>62610</t>
  </si>
  <si>
    <t>NP-1700</t>
  </si>
  <si>
    <t>2270 LUIS FRANCO LEON</t>
  </si>
  <si>
    <t>62608</t>
  </si>
  <si>
    <t>NP-1755</t>
  </si>
  <si>
    <t>2651 RUBI DEL CARMEN TZUC TZUC</t>
  </si>
  <si>
    <t>62614</t>
  </si>
  <si>
    <t>NP-1753</t>
  </si>
  <si>
    <t>2182 IPOLITO NUÑEZ CUA</t>
  </si>
  <si>
    <t>62612</t>
  </si>
  <si>
    <t>NP-1786</t>
  </si>
  <si>
    <t>1929 CALLETANO EK CUA</t>
  </si>
  <si>
    <t>62721</t>
  </si>
  <si>
    <t>NP-1846</t>
  </si>
  <si>
    <t>2363 EDUARDO CAB PECH</t>
  </si>
  <si>
    <t>62900</t>
  </si>
  <si>
    <t>NP-1804</t>
  </si>
  <si>
    <t>2208 ESPAÑA NARVAEZ MANUEL DE JESUS</t>
  </si>
  <si>
    <t>62773</t>
  </si>
  <si>
    <t>NP-1845</t>
  </si>
  <si>
    <t>2515 KEREN JAEL CEH PECH</t>
  </si>
  <si>
    <t>62899</t>
  </si>
  <si>
    <t>NP-3046</t>
  </si>
  <si>
    <t>2926 VALERIA NOEMI PEREZ CEH</t>
  </si>
  <si>
    <t>62712</t>
  </si>
  <si>
    <t>NP-1904</t>
  </si>
  <si>
    <t>1353 "PUBLICO EN GENERAL"</t>
  </si>
  <si>
    <t>63029</t>
  </si>
  <si>
    <t>NP-1849</t>
  </si>
  <si>
    <t>2731 DANIEL VAZQUEZ</t>
  </si>
  <si>
    <t>62910</t>
  </si>
  <si>
    <t>NP-1699</t>
  </si>
  <si>
    <t>3157 RAUL VERDE COÑETAS</t>
  </si>
  <si>
    <t>62607</t>
  </si>
  <si>
    <t>NP-1519</t>
  </si>
  <si>
    <t>1118 MAYRA GUADALUPE SANMIGUEL CAAMAL</t>
  </si>
  <si>
    <t>60890</t>
  </si>
  <si>
    <t>NP-1821</t>
  </si>
  <si>
    <t>3163 VICTOR MANUEL CHABLE SANCHEZ</t>
  </si>
  <si>
    <t>62824</t>
  </si>
  <si>
    <t>NP-1773</t>
  </si>
  <si>
    <t>2640 MIGUEL PECH</t>
  </si>
  <si>
    <t>62682</t>
  </si>
  <si>
    <t>NP-1824</t>
  </si>
  <si>
    <t>262 CEH EUAN BERTHA</t>
  </si>
  <si>
    <t>62830</t>
  </si>
  <si>
    <t>NP-1819</t>
  </si>
  <si>
    <t>2616 PABLO CESAR ESTRELLA LIZAMA</t>
  </si>
  <si>
    <t>62822</t>
  </si>
  <si>
    <t>NP-1812</t>
  </si>
  <si>
    <t>2663 VICTOR ANTONIO BRICEÑO CHAB</t>
  </si>
  <si>
    <t>62794</t>
  </si>
  <si>
    <t>NP-1811</t>
  </si>
  <si>
    <t>3162 MISRAIL RODRIGUEZ</t>
  </si>
  <si>
    <t>62791</t>
  </si>
  <si>
    <t>NP-1788</t>
  </si>
  <si>
    <t>2968 JUAN CARLOS REJON</t>
  </si>
  <si>
    <t>62728</t>
  </si>
  <si>
    <t>TARJETA DE DEBITO</t>
  </si>
  <si>
    <t>NP-1901</t>
  </si>
  <si>
    <t>3164 INDUSTRIA METALURGICA VERACRUZANA</t>
  </si>
  <si>
    <t>62914</t>
  </si>
  <si>
    <t>1484 E.S.G.E.S</t>
  </si>
  <si>
    <t>26/07/2024</t>
  </si>
  <si>
    <t>60210</t>
  </si>
  <si>
    <t>1435 ADMINISTRACION DE ESTACIONES DEL SURESTE</t>
  </si>
  <si>
    <t>61145</t>
  </si>
  <si>
    <t>1432 E.S.G.E.S</t>
  </si>
  <si>
    <t>61146</t>
  </si>
  <si>
    <t>1433 SERVICIO PERIFERICO SELNAV</t>
  </si>
  <si>
    <t>61144</t>
  </si>
  <si>
    <t>1430 E.S.G.E.S</t>
  </si>
  <si>
    <t>19/07/2024</t>
  </si>
  <si>
    <t>60792</t>
  </si>
  <si>
    <t>60938</t>
  </si>
  <si>
    <t>1559 E.S.G.E.S</t>
  </si>
  <si>
    <t>60578</t>
  </si>
  <si>
    <t>979 MARIA ANTONIA PEÑA RUIZ</t>
  </si>
  <si>
    <t>60632</t>
  </si>
  <si>
    <t>2522 ARMANDO ANTONIO CONSTANTINO PINEDA</t>
  </si>
  <si>
    <t>62548</t>
  </si>
  <si>
    <t>61840</t>
  </si>
  <si>
    <t>2444 REFASO, REFACCIONES Y ACCESORIOS SOSA</t>
  </si>
  <si>
    <t>62650</t>
  </si>
  <si>
    <t>1752 FERVORSA</t>
  </si>
  <si>
    <t>61849</t>
  </si>
  <si>
    <t>2682 AHAL ETERNO</t>
  </si>
  <si>
    <t>61995</t>
  </si>
  <si>
    <t>1082 JOSE LUIS RIOS VENTURA</t>
  </si>
  <si>
    <t>61988</t>
  </si>
  <si>
    <t>1032 PRODUCTOS DE CONCRETO PENINSULARES</t>
  </si>
  <si>
    <t>62016</t>
  </si>
  <si>
    <t>1486 MARIA ISABEL ACOSTA RUIZ</t>
  </si>
  <si>
    <t>62971</t>
  </si>
  <si>
    <t>1532 JOSE DANIEL ACOSTA RUIZ</t>
  </si>
  <si>
    <t>62969</t>
  </si>
  <si>
    <t>1708 PREFABRICADOS PRESUR</t>
  </si>
  <si>
    <t>61323</t>
  </si>
  <si>
    <t>1663 EDUARDO MANUEL ENCALADA MONTALVO</t>
  </si>
  <si>
    <t>61075</t>
  </si>
  <si>
    <t>TARJETA DE CREDITO</t>
  </si>
  <si>
    <t>1499 DEYSI VIRGINIA CANCHE RUIZ</t>
  </si>
  <si>
    <t>61580</t>
  </si>
  <si>
    <t>1702 JORGE EDUARDO CHAY TAMAYO</t>
  </si>
  <si>
    <t>62449</t>
  </si>
  <si>
    <t>1327 VERONICA DEL ROSARIO HERNANDEZ NUÑEZ</t>
  </si>
  <si>
    <t>61836</t>
  </si>
  <si>
    <t>61904</t>
  </si>
  <si>
    <t>586 GENERADORES DUTTON POWER</t>
  </si>
  <si>
    <t>61497</t>
  </si>
  <si>
    <t>1866 ZELMA KOOLER DE MEXICO</t>
  </si>
  <si>
    <t>62907</t>
  </si>
  <si>
    <t>2774 MANUEL ALBERTO LOPEZ RIVERA</t>
  </si>
  <si>
    <t>62644</t>
  </si>
  <si>
    <t>1203 SISTEMAS DE ARQUITECTURA Y CONSTRUCCION DEL SURESTE</t>
  </si>
  <si>
    <t>62231</t>
  </si>
  <si>
    <t>445 DISTRIBUIDORA GARABANA DE COMBUSTIBLES Y LUBRICANTES</t>
  </si>
  <si>
    <t>61976</t>
  </si>
  <si>
    <t>2673 MIGUEL ANGEL KUK CETINA</t>
  </si>
  <si>
    <t>61721</t>
  </si>
  <si>
    <t>61652</t>
  </si>
  <si>
    <t>2941 SERVICIO 3</t>
  </si>
  <si>
    <t>61409</t>
  </si>
  <si>
    <t>3024 ESTACION DE SERVICIO JP SEGUNDO</t>
  </si>
  <si>
    <t>61407</t>
  </si>
  <si>
    <t>2227 FLORICELDA RIVERA GARCIA</t>
  </si>
  <si>
    <t>62905</t>
  </si>
  <si>
    <t>3008 SERVICIO JARDINES</t>
  </si>
  <si>
    <t>61549</t>
  </si>
  <si>
    <t>3109 SERVICIO JARDINES</t>
  </si>
  <si>
    <t>61155</t>
  </si>
  <si>
    <t>186 LUIS FERNANDO CANTO PENICHE</t>
  </si>
  <si>
    <t>62617</t>
  </si>
  <si>
    <t>32 ARMANDO AGUIRRE BARRADAS</t>
  </si>
  <si>
    <t>61908</t>
  </si>
  <si>
    <t>2615 DESARROLLOS INMOBILIARIOS BARCAM</t>
  </si>
  <si>
    <t>61878</t>
  </si>
  <si>
    <t>2770 SERGIO BALDERAS OSORIO</t>
  </si>
  <si>
    <t>61752</t>
  </si>
  <si>
    <t>98 AT &amp; A INTERNATIONAL</t>
  </si>
  <si>
    <t>61810</t>
  </si>
  <si>
    <t>1034 PROVEEDORA DEL PANADERO</t>
  </si>
  <si>
    <t>61941</t>
  </si>
  <si>
    <t>2902 DISTRIBUIDORA DE REFACCIONES MOTORPAC</t>
  </si>
  <si>
    <t>61807</t>
  </si>
  <si>
    <t>3116 JONATHAN ARMANDO RIVERA ORTIZ</t>
  </si>
  <si>
    <t>62856</t>
  </si>
  <si>
    <t>61590</t>
  </si>
  <si>
    <t>2948 GRUPO CONSTRUCTOR GRIOS</t>
  </si>
  <si>
    <t>61350</t>
  </si>
  <si>
    <t>61349</t>
  </si>
  <si>
    <t>214 MARIA TERESA DE JESUS CARDENAS ORTIZ</t>
  </si>
  <si>
    <t>61585</t>
  </si>
  <si>
    <t>1646 MANUEL JESUS OXTE CABRERA</t>
  </si>
  <si>
    <t>62073</t>
  </si>
  <si>
    <t>1059 RAUL ROBERTO PECH FIGUEROA</t>
  </si>
  <si>
    <t>61149</t>
  </si>
  <si>
    <t>1757 MATERIALES DE YUCATAN</t>
  </si>
  <si>
    <t>60963</t>
  </si>
  <si>
    <t>1747 EISER JESUS BAEZA ARGAEZ</t>
  </si>
  <si>
    <t>61483</t>
  </si>
  <si>
    <t>2736 GEORGE SCHMITT</t>
  </si>
  <si>
    <t>62858</t>
  </si>
  <si>
    <t>291 GILMER GABRIEL CHAN COCOM</t>
  </si>
  <si>
    <t>27/07/2024</t>
  </si>
  <si>
    <t>61520</t>
  </si>
  <si>
    <t>2690 NIGER IRAN COUOH CANCHE</t>
  </si>
  <si>
    <t>28/07/2024</t>
  </si>
  <si>
    <t>62143</t>
  </si>
  <si>
    <t>62142</t>
  </si>
  <si>
    <t>356 COMERCIALIZADORA GELOP</t>
  </si>
  <si>
    <t>61747</t>
  </si>
  <si>
    <t>NP-1850</t>
  </si>
  <si>
    <t>3165 JHONATHAN ARGENIS EUAN MAY</t>
  </si>
  <si>
    <t>62938</t>
  </si>
  <si>
    <t>NP-1847</t>
  </si>
  <si>
    <t>2899 BRENDA GONZALEZ CONTRERAS</t>
  </si>
  <si>
    <t>62901</t>
  </si>
  <si>
    <t>NP-1844</t>
  </si>
  <si>
    <t>3079 ARIEL MARTINEZ</t>
  </si>
  <si>
    <t>62896</t>
  </si>
  <si>
    <t>NP-1864</t>
  </si>
  <si>
    <t>CH-7613</t>
  </si>
  <si>
    <t>211 CARBURANTES Y LUBRICANTES DE PROGRESO</t>
  </si>
  <si>
    <t>62476</t>
  </si>
  <si>
    <t>NP-1863</t>
  </si>
  <si>
    <t>CH-7614</t>
  </si>
  <si>
    <t>210 CARBURANTES Y LUBRICANTES DE PROGRESO</t>
  </si>
  <si>
    <t>62478</t>
  </si>
  <si>
    <t>NP-1862</t>
  </si>
  <si>
    <t>CH-0545</t>
  </si>
  <si>
    <t>521 ESTACION RUTA MAYA II</t>
  </si>
  <si>
    <t>62737</t>
  </si>
  <si>
    <t>NP-1861</t>
  </si>
  <si>
    <t>CH-0544</t>
  </si>
  <si>
    <t>62738</t>
  </si>
  <si>
    <t>NP-1860</t>
  </si>
  <si>
    <t>CH-2972</t>
  </si>
  <si>
    <t>515 ESTACION DE SERVICIO SAN FELIPE</t>
  </si>
  <si>
    <t>62693</t>
  </si>
  <si>
    <t>NP-1827</t>
  </si>
  <si>
    <t>2652 GIESBRECHT ISIDRO CORNELIOS</t>
  </si>
  <si>
    <t>62763</t>
  </si>
  <si>
    <t>NP-1800</t>
  </si>
  <si>
    <t>974 JUSTINO PEDRAZA CERON</t>
  </si>
  <si>
    <t>62762</t>
  </si>
  <si>
    <t>NP-1818</t>
  </si>
  <si>
    <t>1724 NICOLAS DOMINGUEZ GUZMAN</t>
  </si>
  <si>
    <t>62802</t>
  </si>
  <si>
    <t>NP-1799</t>
  </si>
  <si>
    <t>2071 VICTOR GERARDO HERNANDEZ PEREZ</t>
  </si>
  <si>
    <t>62761</t>
  </si>
  <si>
    <t>NP-1798</t>
  </si>
  <si>
    <t>1317 VAZQUEZ UCAN NEMESIO</t>
  </si>
  <si>
    <t>62759</t>
  </si>
  <si>
    <t>NP-3968</t>
  </si>
  <si>
    <t>2844 CORNELIOS UNGER REIMER</t>
  </si>
  <si>
    <t>62765</t>
  </si>
  <si>
    <t>NP-1797</t>
  </si>
  <si>
    <t>1120 YOLANDA SANCHEZ GONZALEZ</t>
  </si>
  <si>
    <t>62755</t>
  </si>
  <si>
    <t>NP-1793</t>
  </si>
  <si>
    <t>1321 VAZQUEZ UCAN ANTONIO</t>
  </si>
  <si>
    <t>62744</t>
  </si>
  <si>
    <t>NP-1437</t>
  </si>
  <si>
    <t>1414 MIRNA GUADALUPE CANUL CHAN</t>
  </si>
  <si>
    <t>61739</t>
  </si>
  <si>
    <t>NP-1518</t>
  </si>
  <si>
    <t>2311 ERIK ALBERTO ESPADAS CERVANTES</t>
  </si>
  <si>
    <t>62873</t>
  </si>
  <si>
    <t>NP-1517</t>
  </si>
  <si>
    <t>817 MAURICIO LOPEZ</t>
  </si>
  <si>
    <t>62270</t>
  </si>
  <si>
    <t>NP-0950</t>
  </si>
  <si>
    <t>CH-6378</t>
  </si>
  <si>
    <t>1136 LUZ MARI SAURI SANSORES</t>
  </si>
  <si>
    <t>61705</t>
  </si>
  <si>
    <t>NP-0566</t>
  </si>
  <si>
    <t>CH-2977</t>
  </si>
  <si>
    <t>818 MAXI CONSTRUCTORA HIDRAULICA Y MANTENIMIENTO INTEGRAL</t>
  </si>
  <si>
    <t>60603</t>
  </si>
  <si>
    <t>NP-1842</t>
  </si>
  <si>
    <t>2835 ENRIQUE SANCHEZ Y MORANTE</t>
  </si>
  <si>
    <t>62878</t>
  </si>
  <si>
    <t>NP-1779</t>
  </si>
  <si>
    <t>3012 CRUZ ADRIAN LEON COCOM</t>
  </si>
  <si>
    <t>62709</t>
  </si>
  <si>
    <t>NP-1810</t>
  </si>
  <si>
    <t>427 EDITH VICTORIA DIAZ NUÑEZ</t>
  </si>
  <si>
    <t>62786</t>
  </si>
  <si>
    <t>NP-1760</t>
  </si>
  <si>
    <t>2634 PEDRO KARIM YUNES MEZQUITA</t>
  </si>
  <si>
    <t>62631</t>
  </si>
  <si>
    <t>NP-1817</t>
  </si>
  <si>
    <t>47 INGRI NATALI ALDANA CHUC</t>
  </si>
  <si>
    <t>62800</t>
  </si>
  <si>
    <t>NP-1783</t>
  </si>
  <si>
    <t>62716</t>
  </si>
  <si>
    <t>NP-1516</t>
  </si>
  <si>
    <t>655 GEOVANI LEONEL TUN HOIL</t>
  </si>
  <si>
    <t>61860</t>
  </si>
  <si>
    <t>NP-1436</t>
  </si>
  <si>
    <t>1095 JOSE MAXIMO RODRIGUEZ SERRANO</t>
  </si>
  <si>
    <t>61695</t>
  </si>
  <si>
    <t>NP-1825</t>
  </si>
  <si>
    <t>3129 ATENEA SCARLET VILLARUEL ROMERO</t>
  </si>
  <si>
    <t>62832</t>
  </si>
  <si>
    <t>NP-1840</t>
  </si>
  <si>
    <t>2014 RAUL FERNANDO TORRES ORTEGA</t>
  </si>
  <si>
    <t>59772</t>
  </si>
  <si>
    <t>NP-1784</t>
  </si>
  <si>
    <t>2264 MANUEL GODOY</t>
  </si>
  <si>
    <t>62717</t>
  </si>
  <si>
    <t>NP-1782</t>
  </si>
  <si>
    <t>1709 JOSE GUALBERTO TAMAYO AGUILAR</t>
  </si>
  <si>
    <t>62715</t>
  </si>
  <si>
    <t>NP-1693</t>
  </si>
  <si>
    <t>2198 FERNANDO JOSE  CAMPOS CONCHA</t>
  </si>
  <si>
    <t>62584</t>
  </si>
  <si>
    <t>NP-1690</t>
  </si>
  <si>
    <t>2686 ADDY MINELIA BASTO CANCHE</t>
  </si>
  <si>
    <t>62581</t>
  </si>
  <si>
    <t>NP-1785</t>
  </si>
  <si>
    <t>1283 UC CHAN VICTOR</t>
  </si>
  <si>
    <t>62720</t>
  </si>
  <si>
    <t>NP-1692</t>
  </si>
  <si>
    <t>2145 LINA ISABEL CORDOVA QUIJANO</t>
  </si>
  <si>
    <t>62583</t>
  </si>
  <si>
    <t>NP-1814</t>
  </si>
  <si>
    <t>1218 MARIA MARGARITA SOSA MILLAN</t>
  </si>
  <si>
    <t>62796</t>
  </si>
  <si>
    <t>NP-1691</t>
  </si>
  <si>
    <t>309 CHI HERNANDEZ TERESA NOEMI</t>
  </si>
  <si>
    <t>62582</t>
  </si>
  <si>
    <t>NP-1770</t>
  </si>
  <si>
    <t>2499 GREGORIA BARRERA CORTES</t>
  </si>
  <si>
    <t>62676</t>
  </si>
  <si>
    <t>NP-1762</t>
  </si>
  <si>
    <t>2501 ARMIN EDREY GUTIERREZ AVILES</t>
  </si>
  <si>
    <t>62634</t>
  </si>
  <si>
    <t>NP-0565</t>
  </si>
  <si>
    <t>CH-6660</t>
  </si>
  <si>
    <t>1529 CAMIONES Y AUTOBUSES PENINSULAR</t>
  </si>
  <si>
    <t>61938</t>
  </si>
  <si>
    <t>NP-1859</t>
  </si>
  <si>
    <t>CH-9031</t>
  </si>
  <si>
    <t>1425 SERVICIO RAMOS</t>
  </si>
  <si>
    <t>61870</t>
  </si>
  <si>
    <t>NP-0949</t>
  </si>
  <si>
    <t>459 MAGDALENO DZUL CAN</t>
  </si>
  <si>
    <t>61914</t>
  </si>
  <si>
    <t>NP-0948</t>
  </si>
  <si>
    <t>61521</t>
  </si>
  <si>
    <t>NP-1789</t>
  </si>
  <si>
    <t>2276 NOEMY RAMIREZ</t>
  </si>
  <si>
    <t>25/07/2024</t>
  </si>
  <si>
    <t>62729</t>
  </si>
  <si>
    <t>NP-1787</t>
  </si>
  <si>
    <t>3161 BENJAMIN CASANOVA</t>
  </si>
  <si>
    <t>62727</t>
  </si>
  <si>
    <t>NP-1754</t>
  </si>
  <si>
    <t>2204 LUIS TINAL TEC</t>
  </si>
  <si>
    <t>62613</t>
  </si>
  <si>
    <t>NP-1752</t>
  </si>
  <si>
    <t>2229 LUIS ALBERTO CUITUN TUYUB</t>
  </si>
  <si>
    <t>62611</t>
  </si>
  <si>
    <t>NP-1759</t>
  </si>
  <si>
    <t>1241 TAPIA AGUILAR XAVIER JOSE</t>
  </si>
  <si>
    <t>62629</t>
  </si>
  <si>
    <t>NP-1769</t>
  </si>
  <si>
    <t>2965 RAUL SOLANO TELLO</t>
  </si>
  <si>
    <t>62647</t>
  </si>
  <si>
    <t>NP-1777</t>
  </si>
  <si>
    <t>2376 JOSE LEONARDO CETZ KEB</t>
  </si>
  <si>
    <t>62704</t>
  </si>
  <si>
    <t>NP-1781</t>
  </si>
  <si>
    <t>2812 JOSE GUADALUPE UITZ PEREZ</t>
  </si>
  <si>
    <t>62714</t>
  </si>
  <si>
    <t>NP-1778</t>
  </si>
  <si>
    <t>2552 ADORALIDO CAUICH YANEZ</t>
  </si>
  <si>
    <t>62705</t>
  </si>
  <si>
    <t>NP-1776</t>
  </si>
  <si>
    <t>2810 ANA VERONICA PUC CAUICH</t>
  </si>
  <si>
    <t>62703</t>
  </si>
  <si>
    <t>NP-1790</t>
  </si>
  <si>
    <t>2453 EVER OMAR MAY MAY</t>
  </si>
  <si>
    <t>62736</t>
  </si>
  <si>
    <t>NP-1515</t>
  </si>
  <si>
    <t>2132 RAYMUNDO ALFONSO JIMENEZ ALCOCER</t>
  </si>
  <si>
    <t>58326</t>
  </si>
  <si>
    <t>NP-1806</t>
  </si>
  <si>
    <t>62775</t>
  </si>
  <si>
    <t>NP-1805</t>
  </si>
  <si>
    <t>39 ALBA CASTRO CASTRO</t>
  </si>
  <si>
    <t>62774</t>
  </si>
  <si>
    <t>NP-1858</t>
  </si>
  <si>
    <t>CH-0138</t>
  </si>
  <si>
    <t>1110 RUTA MAYA EXPENDIO DE COMBUSTIBLES Y LUBRICANTES</t>
  </si>
  <si>
    <t>62206</t>
  </si>
  <si>
    <t>NP-1857</t>
  </si>
  <si>
    <t>CH-0139</t>
  </si>
  <si>
    <t>62205</t>
  </si>
  <si>
    <t>NP-1856</t>
  </si>
  <si>
    <t>CH-9163</t>
  </si>
  <si>
    <t>1166 SERVICIOS CARIBE</t>
  </si>
  <si>
    <t>62265</t>
  </si>
  <si>
    <t>NP-1855</t>
  </si>
  <si>
    <t>CH-9162</t>
  </si>
  <si>
    <t>62264</t>
  </si>
  <si>
    <t>NP-1854</t>
  </si>
  <si>
    <t>CH-9170</t>
  </si>
  <si>
    <t>62153</t>
  </si>
  <si>
    <t>NP-1853</t>
  </si>
  <si>
    <t>CH-3830</t>
  </si>
  <si>
    <t>1229 SUPER SERVICIO SAN MIGUEL</t>
  </si>
  <si>
    <t>62331</t>
  </si>
  <si>
    <t>NP-1432</t>
  </si>
  <si>
    <t>CH-2360</t>
  </si>
  <si>
    <t>1234 TALLERES ALIBAL DEL SURESTE</t>
  </si>
  <si>
    <t>61635</t>
  </si>
  <si>
    <t>NP-1434</t>
  </si>
  <si>
    <t>956 VERONICA ALEJANDRA PAZ TORRIJOS</t>
  </si>
  <si>
    <t>24/07/2024</t>
  </si>
  <si>
    <t>61597</t>
  </si>
  <si>
    <t>NP-1431</t>
  </si>
  <si>
    <t>1042 SILVIA ALICIA PUERTO GOMEZ</t>
  </si>
  <si>
    <t>61599</t>
  </si>
  <si>
    <t>NP-1809</t>
  </si>
  <si>
    <t>62784</t>
  </si>
  <si>
    <t>NP-1808</t>
  </si>
  <si>
    <t>2668 RANCHO LOS HERRADORES</t>
  </si>
  <si>
    <t>62782</t>
  </si>
  <si>
    <t>NP-1774</t>
  </si>
  <si>
    <t>2765 RAFAEL ANTONIO OY VALLE</t>
  </si>
  <si>
    <t>62684</t>
  </si>
  <si>
    <t>NP-0947</t>
  </si>
  <si>
    <t>2131 RAYMUNDO CANDANEDO</t>
  </si>
  <si>
    <t>62508</t>
  </si>
  <si>
    <t>NP-1668</t>
  </si>
  <si>
    <t>1756 MARIO EDUARDO CARVAJAL POLITO</t>
  </si>
  <si>
    <t>23/07/2024</t>
  </si>
  <si>
    <t>62509</t>
  </si>
  <si>
    <t>NP-1666</t>
  </si>
  <si>
    <t>2764 MARCOS VELAZCO</t>
  </si>
  <si>
    <t>22/07/2024</t>
  </si>
  <si>
    <t>62507</t>
  </si>
  <si>
    <t>NP-0946</t>
  </si>
  <si>
    <t>900 MARIA ELVIRA MUTUL COOT</t>
  </si>
  <si>
    <t>61900</t>
  </si>
  <si>
    <t>NP-0945</t>
  </si>
  <si>
    <t>2319 DYCK NEUFELD ABRAM</t>
  </si>
  <si>
    <t>62280</t>
  </si>
  <si>
    <t>NP-0944</t>
  </si>
  <si>
    <t>1333 WALL WEILER JACOBO</t>
  </si>
  <si>
    <t>61490</t>
  </si>
  <si>
    <t>NP-0943</t>
  </si>
  <si>
    <t>1896 CINDY RAQUEL BARBOSA SALAZAR</t>
  </si>
  <si>
    <t>61902</t>
  </si>
  <si>
    <t>NP-0942</t>
  </si>
  <si>
    <t>1019 RUDY ARIEL POOT BALAM</t>
  </si>
  <si>
    <t>61088</t>
  </si>
  <si>
    <t>NP-0941</t>
  </si>
  <si>
    <t>NP-0932</t>
  </si>
  <si>
    <t>CH-1236</t>
  </si>
  <si>
    <t>921 RAUL ONTIVEROS AVILA</t>
  </si>
  <si>
    <t>61525</t>
  </si>
  <si>
    <t>504 JOSE ESQUIVEL RANGEL</t>
  </si>
  <si>
    <t>61094</t>
  </si>
  <si>
    <t>1016 PODER FLUIDO</t>
  </si>
  <si>
    <t>62050</t>
  </si>
  <si>
    <t>2506 ARTURO PEREZ GONZALEZ</t>
  </si>
  <si>
    <t>61844</t>
  </si>
  <si>
    <t>422 JOSE ROBERTO DELGADO GALENO</t>
  </si>
  <si>
    <t>61799</t>
  </si>
  <si>
    <t>2949 GRUPO PENINSULAR MAZA</t>
  </si>
  <si>
    <t>62329</t>
  </si>
  <si>
    <t>1256 TIM DEL MAYAB</t>
  </si>
  <si>
    <t>62424</t>
  </si>
  <si>
    <t>61839</t>
  </si>
  <si>
    <t>61416</t>
  </si>
  <si>
    <t>698 JR ENVASES Y PLASTICOS DEL SURESTE</t>
  </si>
  <si>
    <t>61412</t>
  </si>
  <si>
    <t>CH-2014</t>
  </si>
  <si>
    <t>1421 2 GATOS CONSTRUCTORA</t>
  </si>
  <si>
    <t>62232</t>
  </si>
  <si>
    <t>1706 JOSE LUIS ESPADAS GONZALEZ</t>
  </si>
  <si>
    <t>61874</t>
  </si>
  <si>
    <t>1598 VICTOR MANUEL TURRIZA BLANQUETO</t>
  </si>
  <si>
    <t>62421</t>
  </si>
  <si>
    <t>1934 GRUPO CONVERTIDORA DE PAPEL</t>
  </si>
  <si>
    <t>62854</t>
  </si>
  <si>
    <t>508 ESTACION DE SERVICIO JACINTO CANEK</t>
  </si>
  <si>
    <t>62258</t>
  </si>
  <si>
    <t>510 ESTACION DE SERVICIO JUAN PABLO</t>
  </si>
  <si>
    <t>62256</t>
  </si>
  <si>
    <t>1194 SERVICOMBUSTIBLES LOS REYES</t>
  </si>
  <si>
    <t>62253</t>
  </si>
  <si>
    <t>1167 SERVICIOS DEL FRENTE UNICO DE TRABAJADORES DEL VOLANTE DEL ESTADO DE YUCATAN</t>
  </si>
  <si>
    <t>62254</t>
  </si>
  <si>
    <t>1485 SERVICOMBUSTIBLES UMAN</t>
  </si>
  <si>
    <t>62247</t>
  </si>
  <si>
    <t>62246</t>
  </si>
  <si>
    <t>511 ESTACION DE SERVICIO NUEVA MAYAPAN</t>
  </si>
  <si>
    <t>62255</t>
  </si>
  <si>
    <t>1191 SERVICOMBUSTIBLES INSURGENTES</t>
  </si>
  <si>
    <t>62248</t>
  </si>
  <si>
    <t>512 ESTACION DE SERVICIO PACABTUN</t>
  </si>
  <si>
    <t>62252</t>
  </si>
  <si>
    <t>1193 SERVICOMBUSTIBLES KANASIN</t>
  </si>
  <si>
    <t>62257</t>
  </si>
  <si>
    <t>516 ESTACION DE SERVICIO SAN IDELFONSO</t>
  </si>
  <si>
    <t>62249</t>
  </si>
  <si>
    <t>62250</t>
  </si>
  <si>
    <t>2873 TRANSPORTES JULIAN DE OBREGON</t>
  </si>
  <si>
    <t>61809</t>
  </si>
  <si>
    <t>61646</t>
  </si>
  <si>
    <t>203 CARBURANTES DE YUCATAN</t>
  </si>
  <si>
    <t>61681</t>
  </si>
  <si>
    <t>68 ANDYMAQ</t>
  </si>
  <si>
    <t>61968</t>
  </si>
  <si>
    <t>2068 ABRIL CECILIA CAN POOL</t>
  </si>
  <si>
    <t>61714</t>
  </si>
  <si>
    <t>1143 SELMER FERNANDO PINO FALLA</t>
  </si>
  <si>
    <t>61984</t>
  </si>
  <si>
    <t>1454 CARBURANTES DE YUCATAN</t>
  </si>
  <si>
    <t>61682</t>
  </si>
  <si>
    <t>110 FERNANDO AVILA AYALA</t>
  </si>
  <si>
    <t>61742</t>
  </si>
  <si>
    <t>897 MULTISERVICIOS PLAYA DEL CARMEN</t>
  </si>
  <si>
    <t>61673</t>
  </si>
  <si>
    <t>886 MULTISERVICIO PENINSULAR</t>
  </si>
  <si>
    <t>61813</t>
  </si>
  <si>
    <t>2471 MULTISERVICIOS PLAYA DEL CARMEN</t>
  </si>
  <si>
    <t>61678</t>
  </si>
  <si>
    <t>887 MULTISERVICIO PENINSULAR</t>
  </si>
  <si>
    <t>61676</t>
  </si>
  <si>
    <t>2009 GUSTAVO LOPEZ ARCE SOROA</t>
  </si>
  <si>
    <t>61899</t>
  </si>
  <si>
    <t>61638</t>
  </si>
  <si>
    <t>1695 COMBUSTIBLES ROSO DE LA PENINSULA</t>
  </si>
  <si>
    <t>59923</t>
  </si>
  <si>
    <t>540 EXPRESO PENINSULAR</t>
  </si>
  <si>
    <t>62148</t>
  </si>
  <si>
    <t>2970 SERVICIO BUCTZOTZ</t>
  </si>
  <si>
    <t>61216</t>
  </si>
  <si>
    <t>330 COMBUSTIBLES DE SUROESTE</t>
  </si>
  <si>
    <t>60193</t>
  </si>
  <si>
    <t>329 COMBUSTIBLES DE SUROESTE</t>
  </si>
  <si>
    <t>60191</t>
  </si>
  <si>
    <t>61519</t>
  </si>
  <si>
    <t>1720 TIENDAS DE AUTOSERVICIO FERRETEROS DE LA PENINSULA</t>
  </si>
  <si>
    <t>18/07/2024</t>
  </si>
  <si>
    <t>62019</t>
  </si>
  <si>
    <t>62018</t>
  </si>
  <si>
    <t>873 CRISTINA DEL ROSARIO MOO HUCHIN</t>
  </si>
  <si>
    <t>62332</t>
  </si>
  <si>
    <t>17/07/2024</t>
  </si>
  <si>
    <t>61545</t>
  </si>
  <si>
    <t>1107 R R R R G CONSTRUCTORA</t>
  </si>
  <si>
    <t>16/07/2024</t>
  </si>
  <si>
    <t>60499</t>
  </si>
  <si>
    <t>PAGO OXXO 4163809</t>
  </si>
  <si>
    <t>280 MARIA GUADALUPE LUCIA CHABLE CHAN</t>
  </si>
  <si>
    <t>61578</t>
  </si>
  <si>
    <t>61499</t>
  </si>
  <si>
    <t>2776 LISBET DE JESUS CANCHE PECH</t>
  </si>
  <si>
    <t>62616</t>
  </si>
  <si>
    <t>1102 ROMZA PAVIMENTACIONES</t>
  </si>
  <si>
    <t>61316</t>
  </si>
  <si>
    <t>785 MAQUINARIA Y SERVICIOS PROFESIONALES</t>
  </si>
  <si>
    <t>61800</t>
  </si>
  <si>
    <t>406 IGNACIO ROSADO COUOH</t>
  </si>
  <si>
    <t>61735</t>
  </si>
  <si>
    <t>1897 JACOBO REMPEL MARTENS</t>
  </si>
  <si>
    <t>61544</t>
  </si>
  <si>
    <t>3154 ELOY NOYOLA</t>
  </si>
  <si>
    <t>62756</t>
  </si>
  <si>
    <t>61092</t>
  </si>
  <si>
    <t>25 DOMINGO EFRAIN AGUILAR CORAL</t>
  </si>
  <si>
    <t>61824</t>
  </si>
  <si>
    <t>2756 SARA EUGENIA LEÑERO GARCIA</t>
  </si>
  <si>
    <t>62677</t>
  </si>
  <si>
    <t>2694 ENRIQUE JOSE OJEDA TORRES</t>
  </si>
  <si>
    <t>62648</t>
  </si>
  <si>
    <t>3159 MASUDA INTERNACIONAL</t>
  </si>
  <si>
    <t>62674</t>
  </si>
  <si>
    <t>61277</t>
  </si>
  <si>
    <t>61079</t>
  </si>
  <si>
    <t>CH-1973</t>
  </si>
  <si>
    <t>682 J ROSADO DISTRIBUCIONES</t>
  </si>
  <si>
    <t>61955</t>
  </si>
  <si>
    <t>2806 CARPIS</t>
  </si>
  <si>
    <t>62735</t>
  </si>
  <si>
    <t>1675 GRUPO FACIMOTORS DE MEXICO</t>
  </si>
  <si>
    <t>62602</t>
  </si>
  <si>
    <t>1812 MANUEL IRAM GARCIA PEÑA</t>
  </si>
  <si>
    <t>62726</t>
  </si>
  <si>
    <t>1585 CONCRETERA DEL SURESTE</t>
  </si>
  <si>
    <t>61808</t>
  </si>
  <si>
    <t>61812</t>
  </si>
  <si>
    <t>3075 TRANSPORTES TCB</t>
  </si>
  <si>
    <t>62724</t>
  </si>
  <si>
    <t>541 VICTOR MARIO FABELA AGUILERA</t>
  </si>
  <si>
    <t>61704</t>
  </si>
  <si>
    <t>61644</t>
  </si>
  <si>
    <t>3158 ALVARO GARCIA CAMARA</t>
  </si>
  <si>
    <t>62621</t>
  </si>
  <si>
    <t>477 ELEMENTOS Y ESTRUCTURAS METALICAS</t>
  </si>
  <si>
    <t>62725</t>
  </si>
  <si>
    <t>2762 VICTOR MANUEL RIVERO AVILA</t>
  </si>
  <si>
    <t>62649</t>
  </si>
  <si>
    <t>62625</t>
  </si>
  <si>
    <t>62624</t>
  </si>
  <si>
    <t>62622</t>
  </si>
  <si>
    <t>403 MARIA GRACIELITA COUOH COUOH</t>
  </si>
  <si>
    <t>61614</t>
  </si>
  <si>
    <t>1722 SCHAFFIT MOISES FAISAL MONTALVO</t>
  </si>
  <si>
    <t>62699</t>
  </si>
  <si>
    <t>2280 ABRAHAM MANAHEM MAY BALAM</t>
  </si>
  <si>
    <t>62521</t>
  </si>
  <si>
    <t>2825 JESUS MANUEL MOO ONGAY</t>
  </si>
  <si>
    <t>61524</t>
  </si>
  <si>
    <t>1960 ROGER ALBERTO LUGO MENDEZ</t>
  </si>
  <si>
    <t>62698</t>
  </si>
  <si>
    <t>1002 PERFORACIONES PENINSULARES ESPECIALIZADAS</t>
  </si>
  <si>
    <t>61894</t>
  </si>
  <si>
    <t>61893</t>
  </si>
  <si>
    <t>61892</t>
  </si>
  <si>
    <t>61595</t>
  </si>
  <si>
    <t>836 RENE ADALBERTO MEDINA LUGO</t>
  </si>
  <si>
    <t>62689</t>
  </si>
  <si>
    <t>1624 FERNANDO AYORA GALERA</t>
  </si>
  <si>
    <t>62543</t>
  </si>
  <si>
    <t>640 HERMENEGILDO SANTIAGO NAH</t>
  </si>
  <si>
    <t>61700</t>
  </si>
  <si>
    <t>1142 JORGE ABRAHAM SELEM AGUILAR</t>
  </si>
  <si>
    <t>62354</t>
  </si>
  <si>
    <t>62688</t>
  </si>
  <si>
    <t>3096 MERKLIFT</t>
  </si>
  <si>
    <t>60274</t>
  </si>
  <si>
    <t>3156 MOISES GARRIDO</t>
  </si>
  <si>
    <t>62597</t>
  </si>
  <si>
    <t>PAGO VENTANILLA</t>
  </si>
  <si>
    <t>1649 REYES BALTAZAR AZCORRA MAY</t>
  </si>
  <si>
    <t>61919</t>
  </si>
  <si>
    <t>62558</t>
  </si>
  <si>
    <t>281 FRANCISCO CHAGAL CRUZ</t>
  </si>
  <si>
    <t>62433</t>
  </si>
  <si>
    <t>1758 GRUPO NAJ INGENIERIA</t>
  </si>
  <si>
    <t>62627</t>
  </si>
  <si>
    <t>61690</t>
  </si>
  <si>
    <t>PAGO OXXO 4177435</t>
  </si>
  <si>
    <t>61744</t>
  </si>
  <si>
    <t>61873</t>
  </si>
  <si>
    <t>62552</t>
  </si>
  <si>
    <t>853 MERCADO DE ACEITES DE QUINTANA ROO</t>
  </si>
  <si>
    <t>61489</t>
  </si>
  <si>
    <t>704 REYES CONCEPCION KEB HEREDIA</t>
  </si>
  <si>
    <t>20/07/2024</t>
  </si>
  <si>
    <t>61288</t>
  </si>
  <si>
    <t>2714 ANGELICA MARTINEZ BRAMBILA</t>
  </si>
  <si>
    <t>61572</t>
  </si>
  <si>
    <t>61872</t>
  </si>
  <si>
    <t>1071 JOSE LUIS RENDON NOVELO</t>
  </si>
  <si>
    <t>62501</t>
  </si>
  <si>
    <t>1282 CARLOS JESUS UC BELTRAN</t>
  </si>
  <si>
    <t>62500</t>
  </si>
  <si>
    <t>14 MARIO JAVIER ACOSTA ROCHA</t>
  </si>
  <si>
    <t>60487</t>
  </si>
  <si>
    <t>61360</t>
  </si>
  <si>
    <t>62495</t>
  </si>
  <si>
    <t>61281</t>
  </si>
  <si>
    <t>2986 AUTOSERVICIO YUCATAN</t>
  </si>
  <si>
    <t>61202</t>
  </si>
  <si>
    <t>2985 AUTOSERVICIO YUCATAN</t>
  </si>
  <si>
    <t>61269</t>
  </si>
  <si>
    <t>1368 AUTOSERVICIO YUCATAN</t>
  </si>
  <si>
    <t>61221</t>
  </si>
  <si>
    <t>1367 AUTOSERVICIO YUCATAN</t>
  </si>
  <si>
    <t>61196</t>
  </si>
  <si>
    <t>1366 AUTOSERVICIO YUCATAN</t>
  </si>
  <si>
    <t>60669</t>
  </si>
  <si>
    <t>1365 AUTOSERVICIO YUCATAN</t>
  </si>
  <si>
    <t>61185</t>
  </si>
  <si>
    <t>2992 ESTACION DE SERVICIO JP SEGUNDO</t>
  </si>
  <si>
    <t>61237</t>
  </si>
  <si>
    <t>2972 ESTACION DE SERVICIO JP SEGUNDO</t>
  </si>
  <si>
    <t>61215</t>
  </si>
  <si>
    <t>509 ESTACION DE SERVICIO JP SEGUNDO</t>
  </si>
  <si>
    <t>61238</t>
  </si>
  <si>
    <t>2989 GASOLINERA DE MERIDA</t>
  </si>
  <si>
    <t>61256</t>
  </si>
  <si>
    <t>2976 GASOLINERA DE MERIDA</t>
  </si>
  <si>
    <t>61236</t>
  </si>
  <si>
    <t>2975 GASOLINERA DE MERIDA</t>
  </si>
  <si>
    <t>61271</t>
  </si>
  <si>
    <t>579 GASOLINERA DE MERIDA</t>
  </si>
  <si>
    <t>61257</t>
  </si>
  <si>
    <t>2990 GASOLINERA ROMA</t>
  </si>
  <si>
    <t>61204</t>
  </si>
  <si>
    <t>2988 GASOLINERA ROMA</t>
  </si>
  <si>
    <t>61187</t>
  </si>
  <si>
    <t>2987 GASOLINERA ROMA</t>
  </si>
  <si>
    <t>61209</t>
  </si>
  <si>
    <t>581 GASOLINERA ROMA</t>
  </si>
  <si>
    <t>61248</t>
  </si>
  <si>
    <t>1373 MEGASERVICIOS</t>
  </si>
  <si>
    <t>61201</t>
  </si>
  <si>
    <t>1372 MEGASERVICIOS</t>
  </si>
  <si>
    <t>61228</t>
  </si>
  <si>
    <t>840 MEGASERVICIOS</t>
  </si>
  <si>
    <t>61183</t>
  </si>
  <si>
    <t>2991 PETROMERIDA</t>
  </si>
  <si>
    <t>61270</t>
  </si>
  <si>
    <t>1393 PETROMERIDA</t>
  </si>
  <si>
    <t>61174</t>
  </si>
  <si>
    <t>1392 PETROMERIDA</t>
  </si>
  <si>
    <t>61252</t>
  </si>
  <si>
    <t>1391 PETROMERIDA</t>
  </si>
  <si>
    <t>61253</t>
  </si>
  <si>
    <t>1005 PETROMERIDA</t>
  </si>
  <si>
    <t>61241</t>
  </si>
  <si>
    <t>2977 SAN ANTONIO TEKAX</t>
  </si>
  <si>
    <t>61276</t>
  </si>
  <si>
    <t>1377 SAN ANTONIO TEKAX</t>
  </si>
  <si>
    <t>60670</t>
  </si>
  <si>
    <t>1376 SAN ANTONIO TEKAX</t>
  </si>
  <si>
    <t>61205</t>
  </si>
  <si>
    <t>1117 SAN ANTONIO TEKAX</t>
  </si>
  <si>
    <t>61212</t>
  </si>
  <si>
    <t>2971 SERVICIO JARDINES</t>
  </si>
  <si>
    <t>61181</t>
  </si>
  <si>
    <t>1378 SERVICIO JARDINES</t>
  </si>
  <si>
    <t>61264</t>
  </si>
  <si>
    <t>1154 SERVICIO JARDINES</t>
  </si>
  <si>
    <t>61219</t>
  </si>
  <si>
    <t>2979 SERVICIOS KANASIN</t>
  </si>
  <si>
    <t>61243</t>
  </si>
  <si>
    <t>2978 SERVICIOS KANASIN</t>
  </si>
  <si>
    <t>61250</t>
  </si>
  <si>
    <t>2974 SERVICIOS KANASIN</t>
  </si>
  <si>
    <t>61273</t>
  </si>
  <si>
    <t>2973 SERVICIOS KANASIN</t>
  </si>
  <si>
    <t>61239</t>
  </si>
  <si>
    <t>1400 SERVICIOS KANASIN</t>
  </si>
  <si>
    <t>61260</t>
  </si>
  <si>
    <t>1399 SERVICIOS KANASIN</t>
  </si>
  <si>
    <t>61231</t>
  </si>
  <si>
    <t>3128 SERVICIOS SAN NICOLAS</t>
  </si>
  <si>
    <t>61199</t>
  </si>
  <si>
    <t>2983 SERVICIOS SAN NICOLAS</t>
  </si>
  <si>
    <t>61245</t>
  </si>
  <si>
    <t>2982 SERVICIOS SAN NICOLAS</t>
  </si>
  <si>
    <t>61218</t>
  </si>
  <si>
    <t>2981 SERVICIOS SAN NICOLAS</t>
  </si>
  <si>
    <t>61275</t>
  </si>
  <si>
    <t>2980 SERVICIOS SAN NICOLAS</t>
  </si>
  <si>
    <t>61267</t>
  </si>
  <si>
    <t>1382 SERVICIOS SAN NICOLAS</t>
  </si>
  <si>
    <t>61189</t>
  </si>
  <si>
    <t>1186 SERVICIOS SAN NICOLAS</t>
  </si>
  <si>
    <t>61225</t>
  </si>
  <si>
    <t>2942 SERVICIO 3</t>
  </si>
  <si>
    <t>61214</t>
  </si>
  <si>
    <t>2940 SERVICIO 3</t>
  </si>
  <si>
    <t>61217</t>
  </si>
  <si>
    <t>1182 SERVICIOS HIDASA</t>
  </si>
  <si>
    <t>61192</t>
  </si>
  <si>
    <t>1181 SERVICIOS HIDASA</t>
  </si>
  <si>
    <t>61259</t>
  </si>
  <si>
    <t>1180 SERVICIOS HIDASA</t>
  </si>
  <si>
    <t>61172</t>
  </si>
  <si>
    <t>630 GRUPO YUGA</t>
  </si>
  <si>
    <t>61262</t>
  </si>
  <si>
    <t>61333</t>
  </si>
  <si>
    <t>700 JASPER AROGNO JUAREZ ARAUJO</t>
  </si>
  <si>
    <t>61515</t>
  </si>
  <si>
    <t>215 RUBEN ALBERTO CARDEÑA VILLANUEVA</t>
  </si>
  <si>
    <t>61562</t>
  </si>
  <si>
    <t>2918 ANDY OMAR MONTEJO ITZA</t>
  </si>
  <si>
    <t>61468</t>
  </si>
  <si>
    <t>61617</t>
  </si>
  <si>
    <t>61553</t>
  </si>
  <si>
    <t>61634</t>
  </si>
  <si>
    <t>62470</t>
  </si>
  <si>
    <t>61871</t>
  </si>
  <si>
    <t>61448</t>
  </si>
  <si>
    <t>205 CARBURANTES DE YUCATAN</t>
  </si>
  <si>
    <t>61446</t>
  </si>
  <si>
    <t>589 ALEX FRANCISCO GIL YAH</t>
  </si>
  <si>
    <t>61493</t>
  </si>
  <si>
    <t>909 SEYDI MARIA DE JESUS NOH MOO</t>
  </si>
  <si>
    <t>60793</t>
  </si>
  <si>
    <t>61487</t>
  </si>
  <si>
    <t>61345</t>
  </si>
  <si>
    <t>61615</t>
  </si>
  <si>
    <t>204 CARBURANTES DE YUCATAN</t>
  </si>
  <si>
    <t>61450</t>
  </si>
  <si>
    <t>1736 CARBURANTES DE YUCATAN</t>
  </si>
  <si>
    <t>61444</t>
  </si>
  <si>
    <t>61442</t>
  </si>
  <si>
    <t>208 CARBURANTES DE YUCATAN</t>
  </si>
  <si>
    <t>61449</t>
  </si>
  <si>
    <t>1334 WILMER DOMINGO AVILES PRECIAT</t>
  </si>
  <si>
    <t>61176</t>
  </si>
  <si>
    <t>339 COMBUSTIBLES PUERTO MORELOS</t>
  </si>
  <si>
    <t>61454</t>
  </si>
  <si>
    <t>2200 SERVICIO DOGRE</t>
  </si>
  <si>
    <t>61451</t>
  </si>
  <si>
    <t>2040 SERVICIO DOGRE</t>
  </si>
  <si>
    <t>61452</t>
  </si>
  <si>
    <t>896 MULTISERVICIOS PETROLIFEROS DE QUINTANA ROO</t>
  </si>
  <si>
    <t>61453</t>
  </si>
  <si>
    <t>62437</t>
  </si>
  <si>
    <t>1765 TRACTOTANQUES DEL SURESTE</t>
  </si>
  <si>
    <t>61427</t>
  </si>
  <si>
    <t>1870 RODRIGO RAUL CARCAÑO MAY</t>
  </si>
  <si>
    <t>61151</t>
  </si>
  <si>
    <t>61335</t>
  </si>
  <si>
    <t>61523</t>
  </si>
  <si>
    <t>1882 JOSE ANTONIO ROMERO MORALEZ</t>
  </si>
  <si>
    <t>60676</t>
  </si>
  <si>
    <t>NP-1674</t>
  </si>
  <si>
    <t>2284 ADRIAN DZUL AKE</t>
  </si>
  <si>
    <t>62539</t>
  </si>
  <si>
    <t>NP-1675</t>
  </si>
  <si>
    <t>908 MANUEL JESUS NOH MOO</t>
  </si>
  <si>
    <t>62540</t>
  </si>
  <si>
    <t>NP-1677</t>
  </si>
  <si>
    <t>2951 ALAN GRISEL MAY MAY</t>
  </si>
  <si>
    <t>62542</t>
  </si>
  <si>
    <t>NP-1676</t>
  </si>
  <si>
    <t>324 GILMER ADAN COLLI DURAN</t>
  </si>
  <si>
    <t>62541</t>
  </si>
  <si>
    <t>NP-1680</t>
  </si>
  <si>
    <t>1363 PEREZ QUINTAL MAIRA YANET</t>
  </si>
  <si>
    <t>62557</t>
  </si>
  <si>
    <t>NP-1672</t>
  </si>
  <si>
    <t>3005 SAUL CONTRERAS</t>
  </si>
  <si>
    <t>62520</t>
  </si>
  <si>
    <t>NP-1671</t>
  </si>
  <si>
    <t>3131 FREDY CHE CANUL</t>
  </si>
  <si>
    <t>62518</t>
  </si>
  <si>
    <t>NP-1587</t>
  </si>
  <si>
    <t>727 LEYDI AMADA LIZAMA SANTOYO</t>
  </si>
  <si>
    <t>62337</t>
  </si>
  <si>
    <t>NP-0564</t>
  </si>
  <si>
    <t>CH-3157</t>
  </si>
  <si>
    <t>1227 SUPE</t>
  </si>
  <si>
    <t>61356</t>
  </si>
  <si>
    <t>NP-1430</t>
  </si>
  <si>
    <t>2503 RUBY DE JESUS CHALE AMAYA</t>
  </si>
  <si>
    <t>61403</t>
  </si>
  <si>
    <t>NP-1427</t>
  </si>
  <si>
    <t>2551 MANUELA DE JESUS CEH CHE</t>
  </si>
  <si>
    <t>61509</t>
  </si>
  <si>
    <t>NP-1428</t>
  </si>
  <si>
    <t>61117</t>
  </si>
  <si>
    <t>NP-1764</t>
  </si>
  <si>
    <t>2390 ALEJANDRO NOVELO CHAN</t>
  </si>
  <si>
    <t>62641</t>
  </si>
  <si>
    <t>NP-1766</t>
  </si>
  <si>
    <t>166 CAMPOS URIBIA VERONICA</t>
  </si>
  <si>
    <t>62643</t>
  </si>
  <si>
    <t>NP-1768</t>
  </si>
  <si>
    <t>2492 DIAZ MOO JAIR JESUS</t>
  </si>
  <si>
    <t>62646</t>
  </si>
  <si>
    <t>NP-1758</t>
  </si>
  <si>
    <t>2661 LUCIO ALEJANDRO CHAN CANUL</t>
  </si>
  <si>
    <t>62628</t>
  </si>
  <si>
    <t>NP-1765</t>
  </si>
  <si>
    <t>2892 VLANDER HERRAJES</t>
  </si>
  <si>
    <t>62642</t>
  </si>
  <si>
    <t>NP-1511</t>
  </si>
  <si>
    <t>2669 JOSE RAUL POOL CORTEZ</t>
  </si>
  <si>
    <t>62580</t>
  </si>
  <si>
    <t>NP-1512</t>
  </si>
  <si>
    <t>2292 MANUEL ARJONA</t>
  </si>
  <si>
    <t>62701</t>
  </si>
  <si>
    <t>NP-1513</t>
  </si>
  <si>
    <t>2769 JOSE SANTIAGO CRUZ ESCALANTE</t>
  </si>
  <si>
    <t>62586</t>
  </si>
  <si>
    <t>NP-1510</t>
  </si>
  <si>
    <t>847 ROSA MARIA MENDEZ</t>
  </si>
  <si>
    <t>61718</t>
  </si>
  <si>
    <t>NP-1509</t>
  </si>
  <si>
    <t>NP-1508</t>
  </si>
  <si>
    <t>472 AGUSTINA EK PUC</t>
  </si>
  <si>
    <t>61541</t>
  </si>
  <si>
    <t>NP-1514</t>
  </si>
  <si>
    <t>2944 RODRIGO HUCHIN HUCHIN</t>
  </si>
  <si>
    <t>62513</t>
  </si>
  <si>
    <t>NP-4986</t>
  </si>
  <si>
    <t>710 KU MUT ROSALBA</t>
  </si>
  <si>
    <t>61660</t>
  </si>
  <si>
    <t>NP-1780</t>
  </si>
  <si>
    <t>62710</t>
  </si>
  <si>
    <t>NP-1687</t>
  </si>
  <si>
    <t>1655 EK PECH BERNABE</t>
  </si>
  <si>
    <t>62578</t>
  </si>
  <si>
    <t>NP-1686</t>
  </si>
  <si>
    <t>62577</t>
  </si>
  <si>
    <t>NP-1698</t>
  </si>
  <si>
    <t>2914 GABRIEL UC</t>
  </si>
  <si>
    <t>62601</t>
  </si>
  <si>
    <t>NP-1697</t>
  </si>
  <si>
    <t>2344 VICTOR AKE CHI</t>
  </si>
  <si>
    <t>62600</t>
  </si>
  <si>
    <t>NP-1696</t>
  </si>
  <si>
    <t>2915 MARIA REGINA SOSA KU</t>
  </si>
  <si>
    <t>62599</t>
  </si>
  <si>
    <t>NP-1685</t>
  </si>
  <si>
    <t>3102 NANCY PUC</t>
  </si>
  <si>
    <t>62576</t>
  </si>
  <si>
    <t>NP-0563</t>
  </si>
  <si>
    <t>CH-2971</t>
  </si>
  <si>
    <t>60604</t>
  </si>
  <si>
    <t>NP-1852</t>
  </si>
  <si>
    <t>CH-1665</t>
  </si>
  <si>
    <t>758 NIDIA DEL ROSARIO DE FATIMA LUGO RICALDE</t>
  </si>
  <si>
    <t>60797</t>
  </si>
  <si>
    <t>NP-1851</t>
  </si>
  <si>
    <t>CH-0539</t>
  </si>
  <si>
    <t>757 NIDIA DEL ROSARIO DE FATIMA LUGO RICALDE</t>
  </si>
  <si>
    <t>59413</t>
  </si>
  <si>
    <t>NP-1250</t>
  </si>
  <si>
    <t>CH-1702</t>
  </si>
  <si>
    <t>756 NIDIA DEL ROSARIO DE FATIMA LUGO RICALDE</t>
  </si>
  <si>
    <t>61621</t>
  </si>
  <si>
    <t>NP-1679</t>
  </si>
  <si>
    <t>2064 VH CONSTRUYE</t>
  </si>
  <si>
    <t>62555</t>
  </si>
  <si>
    <t>NP-1673</t>
  </si>
  <si>
    <t>3082 ANDAMIOS Y MAQUINARIA LIGERA DEL SURESTE</t>
  </si>
  <si>
    <t>62536</t>
  </si>
  <si>
    <t>NP-1678</t>
  </si>
  <si>
    <t>2209 GACOMX DESARROLLADORES DEL SURESTE</t>
  </si>
  <si>
    <t>62545</t>
  </si>
  <si>
    <t>NP-1656</t>
  </si>
  <si>
    <t>2828 MIGUEL ANGEL PIÑA FLORES</t>
  </si>
  <si>
    <t>62447</t>
  </si>
  <si>
    <t>NP-3110</t>
  </si>
  <si>
    <t>3051 JOSUE CAAMAL CANUL</t>
  </si>
  <si>
    <t>62080</t>
  </si>
  <si>
    <t>NP-1661</t>
  </si>
  <si>
    <t>3153 MARIA ALONDRA NOEMI PECH PECH</t>
  </si>
  <si>
    <t>62456</t>
  </si>
  <si>
    <t>NP-1659</t>
  </si>
  <si>
    <t>84 ARGAEZ BAEZA LUIS ANTONIO</t>
  </si>
  <si>
    <t>62452</t>
  </si>
  <si>
    <t>NP-1592</t>
  </si>
  <si>
    <t>3152 FERNANDO ALONSO ESCOBEDO CHAVEZ</t>
  </si>
  <si>
    <t>62388</t>
  </si>
  <si>
    <t>NP-1600</t>
  </si>
  <si>
    <t>62420</t>
  </si>
  <si>
    <t>NP-1567</t>
  </si>
  <si>
    <t>62450</t>
  </si>
  <si>
    <t>NP-1660</t>
  </si>
  <si>
    <t>1039 PUC SAURI JESUS ENGELBETH</t>
  </si>
  <si>
    <t>62454</t>
  </si>
  <si>
    <t>NP-1588</t>
  </si>
  <si>
    <t>2195 LILIANA MARLENE TAMAYO PERAZA</t>
  </si>
  <si>
    <t>62336</t>
  </si>
  <si>
    <t>NP-1586</t>
  </si>
  <si>
    <t>2904 MARIA YAÑEZ RUIZ</t>
  </si>
  <si>
    <t>62338</t>
  </si>
  <si>
    <t>NP-1585</t>
  </si>
  <si>
    <t>2161 GENARO LORENZO PETUL TRACONIS</t>
  </si>
  <si>
    <t>62339</t>
  </si>
  <si>
    <t>NP-1568</t>
  </si>
  <si>
    <t>470 EK LORIA JOSE DEMETRIO</t>
  </si>
  <si>
    <t>62229</t>
  </si>
  <si>
    <t>NP-1594</t>
  </si>
  <si>
    <t>2358 UICAB CHAN MILI NOEMI</t>
  </si>
  <si>
    <t>62390</t>
  </si>
  <si>
    <t>NP-1664</t>
  </si>
  <si>
    <t>CH-1214</t>
  </si>
  <si>
    <t>2093 MAYABTUN CONSTRUCCIONES</t>
  </si>
  <si>
    <t>62487</t>
  </si>
  <si>
    <t>NP-1249</t>
  </si>
  <si>
    <t>CH-1050</t>
  </si>
  <si>
    <t>1628 COMBUSTIBLES Y LUBRICANTES 86 SUR</t>
  </si>
  <si>
    <t>59586</t>
  </si>
  <si>
    <t>NP-1248</t>
  </si>
  <si>
    <t>CH-3243</t>
  </si>
  <si>
    <t>349 COMBUSTIBLES Y LUBRICANTES ESCALA</t>
  </si>
  <si>
    <t>60322</t>
  </si>
  <si>
    <t>NP-1247</t>
  </si>
  <si>
    <t>CH-6459</t>
  </si>
  <si>
    <t>553 FLORENCIA IRENE LAGO ANCONA</t>
  </si>
  <si>
    <t>60324</t>
  </si>
  <si>
    <t>NP-1246</t>
  </si>
  <si>
    <t>CH-6460</t>
  </si>
  <si>
    <t>60585</t>
  </si>
  <si>
    <t>NP-1245</t>
  </si>
  <si>
    <t>CH-6915</t>
  </si>
  <si>
    <t>235 PEDRO ANGEL CASTILLO CASTELLANOS</t>
  </si>
  <si>
    <t>61607</t>
  </si>
  <si>
    <t>NP-1665</t>
  </si>
  <si>
    <t>62593</t>
  </si>
  <si>
    <t>NP-1575</t>
  </si>
  <si>
    <t>62272</t>
  </si>
  <si>
    <t>NP-1577</t>
  </si>
  <si>
    <t>62274</t>
  </si>
  <si>
    <t>NP-0562</t>
  </si>
  <si>
    <t>CH-6601</t>
  </si>
  <si>
    <t>61738</t>
  </si>
  <si>
    <t>NP-1601</t>
  </si>
  <si>
    <t>CH-6643</t>
  </si>
  <si>
    <t>1608 OPERADORA POLLO BRUJO</t>
  </si>
  <si>
    <t>62132</t>
  </si>
  <si>
    <t>NP-1591</t>
  </si>
  <si>
    <t>62379</t>
  </si>
  <si>
    <t>NP-1426</t>
  </si>
  <si>
    <t>NP-1507</t>
  </si>
  <si>
    <t>1291 SILVIA GUADALUPE UICAB MAZUN</t>
  </si>
  <si>
    <t>60418</t>
  </si>
  <si>
    <t>NP-1506</t>
  </si>
  <si>
    <t>2355 PECH MAY MARIA LIBRADA</t>
  </si>
  <si>
    <t>61664</t>
  </si>
  <si>
    <t>NP-1663</t>
  </si>
  <si>
    <t>1680 JUAN CARLOS HERRERA MARTINEZ</t>
  </si>
  <si>
    <t>62482</t>
  </si>
  <si>
    <t>NP-1662</t>
  </si>
  <si>
    <t>62467</t>
  </si>
  <si>
    <t>NP-1565</t>
  </si>
  <si>
    <t>2885 PEDRO DANIEL DZUL BALAM</t>
  </si>
  <si>
    <t>62225</t>
  </si>
  <si>
    <t>NP-1393</t>
  </si>
  <si>
    <t>61972</t>
  </si>
  <si>
    <t>NP-1578</t>
  </si>
  <si>
    <t>2818 MIGUEL VALLE CHAN</t>
  </si>
  <si>
    <t>62286</t>
  </si>
  <si>
    <t>NP-1564</t>
  </si>
  <si>
    <t>2253 CESAR HUMBERTO VELA SALAZAR</t>
  </si>
  <si>
    <t>62224</t>
  </si>
  <si>
    <t>NP-1394</t>
  </si>
  <si>
    <t>2809 FELICIANO TEC CHAB</t>
  </si>
  <si>
    <t>61973</t>
  </si>
  <si>
    <t>NP-1581</t>
  </si>
  <si>
    <t>2927 DANIEL CONTRERAS</t>
  </si>
  <si>
    <t>62300</t>
  </si>
  <si>
    <t>NP-1590</t>
  </si>
  <si>
    <t>2298 POOT COLLI WILBERTH ANTONIO</t>
  </si>
  <si>
    <t>62375</t>
  </si>
  <si>
    <t>NP-1652</t>
  </si>
  <si>
    <t>62426</t>
  </si>
  <si>
    <t>NP-1380</t>
  </si>
  <si>
    <t>3118 CESAR ALEJANDRO CANCHE CHIN</t>
  </si>
  <si>
    <t>61915</t>
  </si>
  <si>
    <t>NP-1573</t>
  </si>
  <si>
    <t>NP-1425</t>
  </si>
  <si>
    <t>874 MORALES GOROCICA LEONEL ENRIQUE</t>
  </si>
  <si>
    <t>61507</t>
  </si>
  <si>
    <t>NP-1653</t>
  </si>
  <si>
    <t>1682 PAULINO MEX MEX</t>
  </si>
  <si>
    <t>62431</t>
  </si>
  <si>
    <t>NP-0940</t>
  </si>
  <si>
    <t>1086 HENRY NATALIO RIVERO CASTILLO</t>
  </si>
  <si>
    <t>61702</t>
  </si>
  <si>
    <t>NP-0939</t>
  </si>
  <si>
    <t>458 JUANITA DZIB NOH</t>
  </si>
  <si>
    <t>61703</t>
  </si>
  <si>
    <t>NP-0938</t>
  </si>
  <si>
    <t>NP-0937</t>
  </si>
  <si>
    <t>651 ROLANDO WALDEMAR HERRERA GONGORA</t>
  </si>
  <si>
    <t>61312</t>
  </si>
  <si>
    <t>NP-0936</t>
  </si>
  <si>
    <t>62430</t>
  </si>
  <si>
    <t>NP-0935</t>
  </si>
  <si>
    <t>304 MARCO ANTONIO CHE CANUL</t>
  </si>
  <si>
    <t>61319</t>
  </si>
  <si>
    <t>NP-0933</t>
  </si>
  <si>
    <t>CH-1235</t>
  </si>
  <si>
    <t>61579</t>
  </si>
  <si>
    <t>NP-1563</t>
  </si>
  <si>
    <t>2624 JOSE RODRIGO UCAN CHAN</t>
  </si>
  <si>
    <t>62223</t>
  </si>
  <si>
    <t>NP-1596</t>
  </si>
  <si>
    <t>2214 CRISTIAN DE JESUS CANUL CUA</t>
  </si>
  <si>
    <t>62393</t>
  </si>
  <si>
    <t>NP-1597</t>
  </si>
  <si>
    <t>62397</t>
  </si>
  <si>
    <t>NP-1595</t>
  </si>
  <si>
    <t>2626 FRANCISCO JAVIER COYI</t>
  </si>
  <si>
    <t>62392</t>
  </si>
  <si>
    <t>NP-1599</t>
  </si>
  <si>
    <t>3065 SANYMX EQUIPMENT &amp; TECHNOLOGY</t>
  </si>
  <si>
    <t>62414</t>
  </si>
  <si>
    <t>NP-2440</t>
  </si>
  <si>
    <t>160 MIGUEL ARCANGEL CAMBRANIS JUAREZ</t>
  </si>
  <si>
    <t>60413</t>
  </si>
  <si>
    <t>NP-2439</t>
  </si>
  <si>
    <t>1038 MARIA TERESA PUC NAH</t>
  </si>
  <si>
    <t>60912</t>
  </si>
  <si>
    <t>NP-2438</t>
  </si>
  <si>
    <t>2855 HERBERT DANIEL LIZAMA SOLIS</t>
  </si>
  <si>
    <t>62389</t>
  </si>
  <si>
    <t>NP-2437</t>
  </si>
  <si>
    <t>60717</t>
  </si>
  <si>
    <t>NP-1424</t>
  </si>
  <si>
    <t>399 ANTONIA DE PADUA CORTEZ POLANCO</t>
  </si>
  <si>
    <t>61945</t>
  </si>
  <si>
    <t>NP-1423</t>
  </si>
  <si>
    <t>1076 MARISOL REYES OSORIO</t>
  </si>
  <si>
    <t>61699</t>
  </si>
  <si>
    <t>NP-1651</t>
  </si>
  <si>
    <t>681 IUIT MARTIN ROGER AMILCAR</t>
  </si>
  <si>
    <t>62423</t>
  </si>
  <si>
    <t>NP-1598</t>
  </si>
  <si>
    <t>1328 VIGAS SAN MARCOS</t>
  </si>
  <si>
    <t>62409</t>
  </si>
  <si>
    <t>NP-1655</t>
  </si>
  <si>
    <t>2963 ADOLFO BREMONT ESPINOZA</t>
  </si>
  <si>
    <t>60826</t>
  </si>
  <si>
    <t>NP-1657</t>
  </si>
  <si>
    <t>2763 CARLOS ALBERTO DURAN CONTRERAS</t>
  </si>
  <si>
    <t>15/07/2024</t>
  </si>
  <si>
    <t>62367</t>
  </si>
  <si>
    <t>NP-5432</t>
  </si>
  <si>
    <t>3039 GRUPO COMERCIAL INMAGRO</t>
  </si>
  <si>
    <t>62364</t>
  </si>
  <si>
    <t>NP-1491</t>
  </si>
  <si>
    <t>3025 GEORGINA GELVI MARTINEZ CORTES</t>
  </si>
  <si>
    <t>62111</t>
  </si>
  <si>
    <t>3147 AUTOSERVICIO YUCATAN</t>
  </si>
  <si>
    <t>62032</t>
  </si>
  <si>
    <t>2531 LUBRICANTTES COSTA MAYA</t>
  </si>
  <si>
    <t>12/07/2024</t>
  </si>
  <si>
    <t>60208</t>
  </si>
  <si>
    <t>NP-5431</t>
  </si>
  <si>
    <t>CH-1377</t>
  </si>
  <si>
    <t>2418 AUTOBUSES BRISAS</t>
  </si>
  <si>
    <t>61420</t>
  </si>
  <si>
    <t>NP-1589</t>
  </si>
  <si>
    <t>1026 FELIPE DE JESUS POOT CAVAZOS</t>
  </si>
  <si>
    <t>62360</t>
  </si>
  <si>
    <t>NP-1422</t>
  </si>
  <si>
    <t>1007 ABEL JESUS PINO CANTO</t>
  </si>
  <si>
    <t>60524</t>
  </si>
  <si>
    <t>NP-1420</t>
  </si>
  <si>
    <t>2367 EDGAR ALLAN ROSAS SOLIS</t>
  </si>
  <si>
    <t>61381</t>
  </si>
  <si>
    <t>NP-1421</t>
  </si>
  <si>
    <t>62260</t>
  </si>
  <si>
    <t>NP-1574</t>
  </si>
  <si>
    <t>2202 HARLEY MARIN CHEL</t>
  </si>
  <si>
    <t>62271</t>
  </si>
  <si>
    <t>NP-3967</t>
  </si>
  <si>
    <t>62273</t>
  </si>
  <si>
    <t>NP-1582</t>
  </si>
  <si>
    <t>3127 COMERCIALIZADORA DJE</t>
  </si>
  <si>
    <t>62311</t>
  </si>
  <si>
    <t>2928 DISTRIBUMEZ</t>
  </si>
  <si>
    <t>61068</t>
  </si>
  <si>
    <t>483 ENLACES TURISTICOS TETIZ</t>
  </si>
  <si>
    <t>60291</t>
  </si>
  <si>
    <t>2521 AGREGADOS Y TRITURADOS HONEY</t>
  </si>
  <si>
    <t>62396</t>
  </si>
  <si>
    <t>62361</t>
  </si>
  <si>
    <t>1415 CONSTRUCCIONES Y EDIFICACIONES TECNICAS</t>
  </si>
  <si>
    <t>61611</t>
  </si>
  <si>
    <t>629 GRUPO SILCA PENINSULAR</t>
  </si>
  <si>
    <t>61596</t>
  </si>
  <si>
    <t>2141 GDM REFACCIONES</t>
  </si>
  <si>
    <t>61385</t>
  </si>
  <si>
    <t>1886 CONSTRUCCION Y SERVICIOS CARRETEROS CAMPECHE-MERIDA</t>
  </si>
  <si>
    <t>61746</t>
  </si>
  <si>
    <t>1728 GRUPO VAQUEIRO FERRETERO</t>
  </si>
  <si>
    <t>11/07/2024</t>
  </si>
  <si>
    <t>62020</t>
  </si>
  <si>
    <t>2571 JOSE MANUEL CORTAZAR LARA</t>
  </si>
  <si>
    <t>61076</t>
  </si>
  <si>
    <t>61084</t>
  </si>
  <si>
    <t>61440</t>
  </si>
  <si>
    <t>2476 JOSE ABRAHAM MAGAÑA PINZON</t>
  </si>
  <si>
    <t>62141</t>
  </si>
  <si>
    <t>3151 MARIA ISABEL GONZALEZ CEN</t>
  </si>
  <si>
    <t>62374</t>
  </si>
  <si>
    <t>2962 GRUPO URBAMEX</t>
  </si>
  <si>
    <t>62376</t>
  </si>
  <si>
    <t>2504 WITON</t>
  </si>
  <si>
    <t>62370</t>
  </si>
  <si>
    <t>60995</t>
  </si>
  <si>
    <t>61048</t>
  </si>
  <si>
    <t>60993</t>
  </si>
  <si>
    <t>61073</t>
  </si>
  <si>
    <t>61484</t>
  </si>
  <si>
    <t>1777 CANTERLANDIA</t>
  </si>
  <si>
    <t>62358</t>
  </si>
  <si>
    <t>61081</t>
  </si>
  <si>
    <t>13/07/2024</t>
  </si>
  <si>
    <t>61434</t>
  </si>
  <si>
    <t>61072</t>
  </si>
  <si>
    <t>919 OMEGA MASTER PARTS</t>
  </si>
  <si>
    <t>61954</t>
  </si>
  <si>
    <t>NP-1579</t>
  </si>
  <si>
    <t>2421 HERRERA DIAZ TANIA YOLANDA</t>
  </si>
  <si>
    <t>62290</t>
  </si>
  <si>
    <t>NP-1580</t>
  </si>
  <si>
    <t>1131 FERNANDO JORGE SANSORES HERNANDEZ</t>
  </si>
  <si>
    <t>62292</t>
  </si>
  <si>
    <t>NP-1570</t>
  </si>
  <si>
    <t>62236</t>
  </si>
  <si>
    <t>NP-0561</t>
  </si>
  <si>
    <t>CH-6480</t>
  </si>
  <si>
    <t>61354</t>
  </si>
  <si>
    <t>2636 REFACCIONARIA CASTILLO</t>
  </si>
  <si>
    <t>62228</t>
  </si>
  <si>
    <t>61415</t>
  </si>
  <si>
    <t>857 MEZCLAS Y EMULSIONES PROFESIONALES</t>
  </si>
  <si>
    <t>61139</t>
  </si>
  <si>
    <t>2013 FROZAR</t>
  </si>
  <si>
    <t>61023</t>
  </si>
  <si>
    <t>60450</t>
  </si>
  <si>
    <t>2091 SERVITRANSPORTES ERAGON</t>
  </si>
  <si>
    <t>62295</t>
  </si>
  <si>
    <t>61045</t>
  </si>
  <si>
    <t>3081 GRUPO TERRAZAS ASESORIA EN CONSTRUCCION Y MANTENIMIENTO</t>
  </si>
  <si>
    <t>62299</t>
  </si>
  <si>
    <t>62287</t>
  </si>
  <si>
    <t>2186 FLOR MARIA PECH BACELIS</t>
  </si>
  <si>
    <t>60653</t>
  </si>
  <si>
    <t>61049</t>
  </si>
  <si>
    <t>2937 SERVIND</t>
  </si>
  <si>
    <t>62262</t>
  </si>
  <si>
    <t>62266</t>
  </si>
  <si>
    <t>61357</t>
  </si>
  <si>
    <t>3064 CONSTRUCTORA Y COMERCIALIZADORA FJM</t>
  </si>
  <si>
    <t>62263</t>
  </si>
  <si>
    <t>884 JOSE MANUEL MUKUL CASTILLO</t>
  </si>
  <si>
    <t>61010</t>
  </si>
  <si>
    <t>821 ELIAS MAY MAY</t>
  </si>
  <si>
    <t>61331</t>
  </si>
  <si>
    <t>PAGO OXXO 4216110</t>
  </si>
  <si>
    <t>2259 CARLOS MARIO FALCON CARDENAS</t>
  </si>
  <si>
    <t>10/07/2024</t>
  </si>
  <si>
    <t>60078</t>
  </si>
  <si>
    <t>62238</t>
  </si>
  <si>
    <t>08/07/2024</t>
  </si>
  <si>
    <t>NP-1583</t>
  </si>
  <si>
    <t>3144 MAQUIRENT DEL SURESTE</t>
  </si>
  <si>
    <t>62324</t>
  </si>
  <si>
    <t>NP-1466</t>
  </si>
  <si>
    <t>2533 FREDY CANUL DZEC</t>
  </si>
  <si>
    <t>62056</t>
  </si>
  <si>
    <t>NP-1502</t>
  </si>
  <si>
    <t>62212</t>
  </si>
  <si>
    <t>NP-1501</t>
  </si>
  <si>
    <t>750 RAMON ANTONIO LORIA ARGAEZ</t>
  </si>
  <si>
    <t>61038</t>
  </si>
  <si>
    <t>NP-1483</t>
  </si>
  <si>
    <t>2435 ADELAIDA MANZANILLA CANTO</t>
  </si>
  <si>
    <t>62083</t>
  </si>
  <si>
    <t>NP-1484</t>
  </si>
  <si>
    <t>1954 JORGE TUZ TZUC</t>
  </si>
  <si>
    <t>62084</t>
  </si>
  <si>
    <t>NP-1494</t>
  </si>
  <si>
    <t>191 MANUEL ESTEBAN CANUL DZIB</t>
  </si>
  <si>
    <t>62124</t>
  </si>
  <si>
    <t>NP-1419</t>
  </si>
  <si>
    <t>61055</t>
  </si>
  <si>
    <t>NP-1566</t>
  </si>
  <si>
    <t>3091 RODOLFA SOSA CAMARGO</t>
  </si>
  <si>
    <t>62227</t>
  </si>
  <si>
    <t>NP-1478</t>
  </si>
  <si>
    <t>744 LOPEZ SABIDO FELIPE</t>
  </si>
  <si>
    <t>62077</t>
  </si>
  <si>
    <t>NP-1487</t>
  </si>
  <si>
    <t>3149 MARLON FERNANDO CHE SANDOVAL</t>
  </si>
  <si>
    <t>62101</t>
  </si>
  <si>
    <t>NP-1481</t>
  </si>
  <si>
    <t>NP-2436</t>
  </si>
  <si>
    <t>844 MENA IMPORTACIONES</t>
  </si>
  <si>
    <t>61629</t>
  </si>
  <si>
    <t>NP-1571</t>
  </si>
  <si>
    <t>2525 ERICK YUSSEP BARRAÑON NIETO</t>
  </si>
  <si>
    <t>62240</t>
  </si>
  <si>
    <t>62239</t>
  </si>
  <si>
    <t>NP-1463</t>
  </si>
  <si>
    <t>2313 EMANUEL CHI GUTIERREZ</t>
  </si>
  <si>
    <t>62053</t>
  </si>
  <si>
    <t>NP-1467</t>
  </si>
  <si>
    <t>3105 WILIAN BURGOS POOT</t>
  </si>
  <si>
    <t>62057</t>
  </si>
  <si>
    <t>NP-1468</t>
  </si>
  <si>
    <t>1969 ROMULO CHAN POOT</t>
  </si>
  <si>
    <t>62058</t>
  </si>
  <si>
    <t>NP-1465</t>
  </si>
  <si>
    <t>2781 DAVID CANCHE CANUL</t>
  </si>
  <si>
    <t>62055</t>
  </si>
  <si>
    <t>NP-1476</t>
  </si>
  <si>
    <t>1933 EDGAR JESUS COOX CANUL</t>
  </si>
  <si>
    <t>62075</t>
  </si>
  <si>
    <t>NP-1475</t>
  </si>
  <si>
    <t>2875 GAMALIEL LIEVANO</t>
  </si>
  <si>
    <t>62074</t>
  </si>
  <si>
    <t>NP-1559</t>
  </si>
  <si>
    <t>2553 DELIO ALBERTO BAÑOS</t>
  </si>
  <si>
    <t>62216</t>
  </si>
  <si>
    <t>NP-1560</t>
  </si>
  <si>
    <t>1342 YARELI CASTILLO CASTILLEJOS</t>
  </si>
  <si>
    <t>62217</t>
  </si>
  <si>
    <t>NP-1561</t>
  </si>
  <si>
    <t>2691 JUAN BAUTISTA TZEEK EK</t>
  </si>
  <si>
    <t>62218</t>
  </si>
  <si>
    <t>NP-1557</t>
  </si>
  <si>
    <t>2099 LUGO COLLI MAY</t>
  </si>
  <si>
    <t>62214</t>
  </si>
  <si>
    <t>NP-1558</t>
  </si>
  <si>
    <t>2193 REY DAVID CAJUN CANCHE</t>
  </si>
  <si>
    <t>62215</t>
  </si>
  <si>
    <t>NP-1562</t>
  </si>
  <si>
    <t>62219</t>
  </si>
  <si>
    <t>NP-1556</t>
  </si>
  <si>
    <t>2594 OSWALDO DZUC CETZ</t>
  </si>
  <si>
    <t>62213</t>
  </si>
  <si>
    <t>NP-1555</t>
  </si>
  <si>
    <t>NP-1569</t>
  </si>
  <si>
    <t>62230</t>
  </si>
  <si>
    <t>NP-1417</t>
  </si>
  <si>
    <t>61178</t>
  </si>
  <si>
    <t>NP-1391</t>
  </si>
  <si>
    <t>61952</t>
  </si>
  <si>
    <t>NP-0934</t>
  </si>
  <si>
    <t>NP-0930</t>
  </si>
  <si>
    <t>09/07/2024</t>
  </si>
  <si>
    <t>61082</t>
  </si>
  <si>
    <t>NP-0929</t>
  </si>
  <si>
    <t>60025</t>
  </si>
  <si>
    <t>NP-0928</t>
  </si>
  <si>
    <t>NP-0927</t>
  </si>
  <si>
    <t>60549</t>
  </si>
  <si>
    <t>NP-0926</t>
  </si>
  <si>
    <t>61085</t>
  </si>
  <si>
    <t>NP-1496</t>
  </si>
  <si>
    <t>62136</t>
  </si>
  <si>
    <t>NP-1554</t>
  </si>
  <si>
    <t>62209</t>
  </si>
  <si>
    <t>NP-1553</t>
  </si>
  <si>
    <t>267 CENTRO DE SERVICIOS CREDIMOTOS</t>
  </si>
  <si>
    <t>62207</t>
  </si>
  <si>
    <t>NP-1479</t>
  </si>
  <si>
    <t>62078</t>
  </si>
  <si>
    <t>NP-1500</t>
  </si>
  <si>
    <t>2848 MARTIN HERRERA SANSORES</t>
  </si>
  <si>
    <t>62199</t>
  </si>
  <si>
    <t>NP-1477</t>
  </si>
  <si>
    <t>62076</t>
  </si>
  <si>
    <t>NP-1480</t>
  </si>
  <si>
    <t>3086 FULGENCIO CONCHA TZAB</t>
  </si>
  <si>
    <t>62079</t>
  </si>
  <si>
    <t>NP-1485</t>
  </si>
  <si>
    <t>3150 JORGE CHALE BAAS</t>
  </si>
  <si>
    <t>62085</t>
  </si>
  <si>
    <t>NP-1498</t>
  </si>
  <si>
    <t>424 DIAZ CID JULIO</t>
  </si>
  <si>
    <t>62140</t>
  </si>
  <si>
    <t>NP-1551</t>
  </si>
  <si>
    <t>3098 LUIS ALBERTO RUIZ CANUL</t>
  </si>
  <si>
    <t>62200</t>
  </si>
  <si>
    <t>NP-0849</t>
  </si>
  <si>
    <t>2219 PECH MORENO MARIA ISELA</t>
  </si>
  <si>
    <t>61818</t>
  </si>
  <si>
    <t>NP-0848</t>
  </si>
  <si>
    <t>2494 WILMA ARACELI TZUC CANUL</t>
  </si>
  <si>
    <t>60416</t>
  </si>
  <si>
    <t>NP-0850</t>
  </si>
  <si>
    <t>2612 JOSE ABRAHAM MAY LOPEZ</t>
  </si>
  <si>
    <t>60234</t>
  </si>
  <si>
    <t>NP-1416</t>
  </si>
  <si>
    <t>2579 LUIS POOL CHIM</t>
  </si>
  <si>
    <t>61848</t>
  </si>
  <si>
    <t>NP-1414</t>
  </si>
  <si>
    <t>1821 CHEL YEH LUIS ANGEL</t>
  </si>
  <si>
    <t>58456</t>
  </si>
  <si>
    <t>NP-1415</t>
  </si>
  <si>
    <t>CH-2319</t>
  </si>
  <si>
    <t>61314</t>
  </si>
  <si>
    <t>61135</t>
  </si>
  <si>
    <t>61379</t>
  </si>
  <si>
    <t>61996</t>
  </si>
  <si>
    <t>60829</t>
  </si>
  <si>
    <t>1773 PROMOTORA DE GASOLINERIAS</t>
  </si>
  <si>
    <t>62070</t>
  </si>
  <si>
    <t>393 CORPORATIVO GL CD INDUSTRIAL</t>
  </si>
  <si>
    <t>06/07/2024</t>
  </si>
  <si>
    <t>61077</t>
  </si>
  <si>
    <t>05/07/2024</t>
  </si>
  <si>
    <t>61326</t>
  </si>
  <si>
    <t>03/07/2024</t>
  </si>
  <si>
    <t>60965</t>
  </si>
  <si>
    <t>02/07/2024</t>
  </si>
  <si>
    <t>61102</t>
  </si>
  <si>
    <t>2785 TRANSPORTES ESPECIALIZADOS BAU</t>
  </si>
  <si>
    <t>01/07/2024</t>
  </si>
  <si>
    <t>61559</t>
  </si>
  <si>
    <t>61594</t>
  </si>
  <si>
    <t>3142 TRANSPORTES URBANOS DE LA PENINSULA</t>
  </si>
  <si>
    <t>61828</t>
  </si>
  <si>
    <t>60964</t>
  </si>
  <si>
    <t>61481</t>
  </si>
  <si>
    <t>NP-1497</t>
  </si>
  <si>
    <t>62139</t>
  </si>
  <si>
    <t>NP-1490</t>
  </si>
  <si>
    <t>3148 JOSE ALEJANDRO POOT POOT</t>
  </si>
  <si>
    <t>62110</t>
  </si>
  <si>
    <t>NP-1492</t>
  </si>
  <si>
    <t>3003 DIANA FRORICELI PECH AC</t>
  </si>
  <si>
    <t>62112</t>
  </si>
  <si>
    <t>NP-1493</t>
  </si>
  <si>
    <t>2822 LUCAS DANIEL CITUK MARTIN</t>
  </si>
  <si>
    <t>62113</t>
  </si>
  <si>
    <t>3124 MILLIAN ARTURO ZALDIVAR EUAN</t>
  </si>
  <si>
    <t>62202</t>
  </si>
  <si>
    <t>NP-1499</t>
  </si>
  <si>
    <t>61987</t>
  </si>
  <si>
    <t>NP-1495</t>
  </si>
  <si>
    <t>2789 RODRIGO PAYAN FRIAS</t>
  </si>
  <si>
    <t>62129</t>
  </si>
  <si>
    <t>1563 MANUEL ARTURO PENICHE HERNANDEZ</t>
  </si>
  <si>
    <t>61099</t>
  </si>
  <si>
    <t>61953</t>
  </si>
  <si>
    <t>61437</t>
  </si>
  <si>
    <t>61057</t>
  </si>
  <si>
    <t>60132</t>
  </si>
  <si>
    <t>60211</t>
  </si>
  <si>
    <t>1427 E.S.G.E.S</t>
  </si>
  <si>
    <t>60209</t>
  </si>
  <si>
    <t>60131</t>
  </si>
  <si>
    <t>60212</t>
  </si>
  <si>
    <t>1199 MAXIMO SILVA BOJORQUEZ</t>
  </si>
  <si>
    <t>61320</t>
  </si>
  <si>
    <t>293 VICENTE MARTIN CHAN CUA</t>
  </si>
  <si>
    <t>60492</t>
  </si>
  <si>
    <t>61111</t>
  </si>
  <si>
    <t>61306</t>
  </si>
  <si>
    <t>61307</t>
  </si>
  <si>
    <t>1690 RODRIGO SOLIS RODRIGUEZ</t>
  </si>
  <si>
    <t>61028</t>
  </si>
  <si>
    <t>3023 JOSE JUAN BECERRA HERNANDEZ</t>
  </si>
  <si>
    <t>62171</t>
  </si>
  <si>
    <t>60460</t>
  </si>
  <si>
    <t>61097</t>
  </si>
  <si>
    <t>CH-1803</t>
  </si>
  <si>
    <t>57076</t>
  </si>
  <si>
    <t>1381 SERVICIO SAN JOSE KUCHE</t>
  </si>
  <si>
    <t>62204</t>
  </si>
  <si>
    <t>62203</t>
  </si>
  <si>
    <t>1380 SERVICIO SAN JOSE KUCHE</t>
  </si>
  <si>
    <t>62086</t>
  </si>
  <si>
    <t>60992</t>
  </si>
  <si>
    <t>60977</t>
  </si>
  <si>
    <t>60832</t>
  </si>
  <si>
    <t>60777</t>
  </si>
  <si>
    <t>2446 FRANCISCO ARIEL GIL CHACON</t>
  </si>
  <si>
    <t>61311</t>
  </si>
  <si>
    <t>2246 TANIA MELISSA PACHECO MARTINEZ</t>
  </si>
  <si>
    <t>61255</t>
  </si>
  <si>
    <t>1750 PLAFONES Y ACABADOS DEL SURESTE</t>
  </si>
  <si>
    <t>60248</t>
  </si>
  <si>
    <t>1901 PROYECCION Y ESPACIO</t>
  </si>
  <si>
    <t>62128</t>
  </si>
  <si>
    <t>62127</t>
  </si>
  <si>
    <t>60727</t>
  </si>
  <si>
    <t>2174 TRANSPORTACION CARRETERA</t>
  </si>
  <si>
    <t>60879</t>
  </si>
  <si>
    <t>04/07/2024</t>
  </si>
  <si>
    <t>60873</t>
  </si>
  <si>
    <t>59967</t>
  </si>
  <si>
    <t>302 JORGE ANTONIO CHAVEZ GOMEZ</t>
  </si>
  <si>
    <t>60733</t>
  </si>
  <si>
    <t>2701 ARMANDO TORRES PARRA</t>
  </si>
  <si>
    <t>62102</t>
  </si>
  <si>
    <t>60726</t>
  </si>
  <si>
    <t>60820</t>
  </si>
  <si>
    <t>61121</t>
  </si>
  <si>
    <t>61122</t>
  </si>
  <si>
    <t>61105</t>
  </si>
  <si>
    <t>62066</t>
  </si>
  <si>
    <t>60821</t>
  </si>
  <si>
    <t>60683</t>
  </si>
  <si>
    <t>60684</t>
  </si>
  <si>
    <t>61291</t>
  </si>
  <si>
    <t>60677</t>
  </si>
  <si>
    <t>60881</t>
  </si>
  <si>
    <t>61012</t>
  </si>
  <si>
    <t>1932 CONSTRUCCIONES Y MATERIALES RAMIREZ</t>
  </si>
  <si>
    <t>62043</t>
  </si>
  <si>
    <t>61062</t>
  </si>
  <si>
    <t>61310</t>
  </si>
  <si>
    <t>1258 JORGE ALBERTO TINAL DZIB</t>
  </si>
  <si>
    <t>60775</t>
  </si>
  <si>
    <t>2730 TRANSPORTES CORPA</t>
  </si>
  <si>
    <t>61322</t>
  </si>
  <si>
    <t>62087</t>
  </si>
  <si>
    <t>NP-1371</t>
  </si>
  <si>
    <t>62082</t>
  </si>
  <si>
    <t>NP-1412</t>
  </si>
  <si>
    <t>NP-1488</t>
  </si>
  <si>
    <t>2724 ALBERTO AGUILAR MIRANDA</t>
  </si>
  <si>
    <t>62103</t>
  </si>
  <si>
    <t>NP-1413</t>
  </si>
  <si>
    <t>1315 VARGUEZ PEREZ ROSA MARGARITA</t>
  </si>
  <si>
    <t>60476</t>
  </si>
  <si>
    <t>NP-1150</t>
  </si>
  <si>
    <t>2713 MAGNOLIA DE LA CRUZ MORALES</t>
  </si>
  <si>
    <t>61000</t>
  </si>
  <si>
    <t>NP-1454</t>
  </si>
  <si>
    <t>440 DISTRIBUIDORA DE ACEITES Y LUBRICANTES CAMPOS</t>
  </si>
  <si>
    <t>62013</t>
  </si>
  <si>
    <t>NP-1359</t>
  </si>
  <si>
    <t>2399 JOSE ALFREDO RIVERO CEN</t>
  </si>
  <si>
    <t>61109</t>
  </si>
  <si>
    <t>NP-1378</t>
  </si>
  <si>
    <t>2576 FRANCISCO GUADALUPE ITZA</t>
  </si>
  <si>
    <t>61907</t>
  </si>
  <si>
    <t>NP-1452</t>
  </si>
  <si>
    <t>62007</t>
  </si>
  <si>
    <t>NP-1451</t>
  </si>
  <si>
    <t>62003</t>
  </si>
  <si>
    <t>NP-1397</t>
  </si>
  <si>
    <t>2266 JUAN MANUEL SANTOS ROSADO</t>
  </si>
  <si>
    <t>61967</t>
  </si>
  <si>
    <t>NP-1472</t>
  </si>
  <si>
    <t>2307 JOSE MARIA BRICEÑO LOPEZ</t>
  </si>
  <si>
    <t>62062</t>
  </si>
  <si>
    <t>NP-1471</t>
  </si>
  <si>
    <t>62061</t>
  </si>
  <si>
    <t>NP-1358</t>
  </si>
  <si>
    <t>1426 POOT BE LUIS ALBERTO</t>
  </si>
  <si>
    <t>61743</t>
  </si>
  <si>
    <t>NP-0925</t>
  </si>
  <si>
    <t>NP-0924</t>
  </si>
  <si>
    <t>NP-1489</t>
  </si>
  <si>
    <t>62107</t>
  </si>
  <si>
    <t>NP-1459</t>
  </si>
  <si>
    <t>62037</t>
  </si>
  <si>
    <t>NP-1486</t>
  </si>
  <si>
    <t>62088</t>
  </si>
  <si>
    <t>NP-0847</t>
  </si>
  <si>
    <t>62009</t>
  </si>
  <si>
    <t>NP-0846</t>
  </si>
  <si>
    <t>904 ELSA ANTONIA NAVARRO COUOH</t>
  </si>
  <si>
    <t>60352</t>
  </si>
  <si>
    <t>NP-0845</t>
  </si>
  <si>
    <t>1653 MONICA GUADALUPE DZUL UC</t>
  </si>
  <si>
    <t>59954</t>
  </si>
  <si>
    <t>NP-1411</t>
  </si>
  <si>
    <t>62033</t>
  </si>
  <si>
    <t>NP-1410</t>
  </si>
  <si>
    <t>1013 MARIA RUFINA BEATRIZ PISTE TUYIN</t>
  </si>
  <si>
    <t>60573</t>
  </si>
  <si>
    <t>NP-1474</t>
  </si>
  <si>
    <t>2596 JOE EXPRESS</t>
  </si>
  <si>
    <t>62069</t>
  </si>
  <si>
    <t>NP-1392</t>
  </si>
  <si>
    <t>3146 GERARDO HUCHIN CHEL</t>
  </si>
  <si>
    <t>61971</t>
  </si>
  <si>
    <t>NP-1395</t>
  </si>
  <si>
    <t>855 MEX CHAN WILBERTH ROLANDO</t>
  </si>
  <si>
    <t>61970</t>
  </si>
  <si>
    <t>NP-1396</t>
  </si>
  <si>
    <t>2554 MIGUEL DE JESUS MOGUEL</t>
  </si>
  <si>
    <t>61969</t>
  </si>
  <si>
    <t>NP-1398</t>
  </si>
  <si>
    <t>2314 VICTOR JESUS BALAM POLANCO</t>
  </si>
  <si>
    <t>61974</t>
  </si>
  <si>
    <t>NP-1470</t>
  </si>
  <si>
    <t>2339 LUIS ALEJANDRO ENCALADA</t>
  </si>
  <si>
    <t>62060</t>
  </si>
  <si>
    <t>NP-1469</t>
  </si>
  <si>
    <t>2792 MARTIN TAMAYO CETZ</t>
  </si>
  <si>
    <t>62059</t>
  </si>
  <si>
    <t>NP-1400</t>
  </si>
  <si>
    <t>1458 BALAM IUIT JOSE GONZALO</t>
  </si>
  <si>
    <t>61992</t>
  </si>
  <si>
    <t>NP-1389</t>
  </si>
  <si>
    <t>2309 FERROMATERIALES COOLSA</t>
  </si>
  <si>
    <t>61948</t>
  </si>
  <si>
    <t>NP-1390</t>
  </si>
  <si>
    <t>1564 ISRAEL JUAREZ</t>
  </si>
  <si>
    <t>61951</t>
  </si>
  <si>
    <t>NP-1379</t>
  </si>
  <si>
    <t>1574 HUMBERTO CONDE PADILLA</t>
  </si>
  <si>
    <t>61912</t>
  </si>
  <si>
    <t>NP-1377</t>
  </si>
  <si>
    <t>61906</t>
  </si>
  <si>
    <t>NP-1323</t>
  </si>
  <si>
    <t>61494</t>
  </si>
  <si>
    <t>NP-1376</t>
  </si>
  <si>
    <t>61901</t>
  </si>
  <si>
    <t>NP-1381</t>
  </si>
  <si>
    <t>982 PERAZA ACOSTA CLARY DEL CARMEN</t>
  </si>
  <si>
    <t>61916</t>
  </si>
  <si>
    <t>NP-1473</t>
  </si>
  <si>
    <t>2729 MIGUEL ANGEL SANTIAGO MUÑOZ</t>
  </si>
  <si>
    <t>62063</t>
  </si>
  <si>
    <t>NP-1462</t>
  </si>
  <si>
    <t>62049</t>
  </si>
  <si>
    <t>NP-1461</t>
  </si>
  <si>
    <t>62045</t>
  </si>
  <si>
    <t>NP-1460</t>
  </si>
  <si>
    <t>1928 TECON CONCRETOS</t>
  </si>
  <si>
    <t>62035</t>
  </si>
  <si>
    <t>NP-1457</t>
  </si>
  <si>
    <t>2304 MAGNO CAPITAL</t>
  </si>
  <si>
    <t>62027</t>
  </si>
  <si>
    <t>NP-0844</t>
  </si>
  <si>
    <t>2893 FATIMA ITZA CANCHE</t>
  </si>
  <si>
    <t>61897</t>
  </si>
  <si>
    <t>NP-1455</t>
  </si>
  <si>
    <t>62024</t>
  </si>
  <si>
    <t>NP-1456</t>
  </si>
  <si>
    <t>377 CONSTRUCMAT YUCATAN</t>
  </si>
  <si>
    <t>62026</t>
  </si>
  <si>
    <t>NP-1409</t>
  </si>
  <si>
    <t>493 FIDEL ERNALDO ESCALANTE ORTEGA</t>
  </si>
  <si>
    <t>60922</t>
  </si>
  <si>
    <t>NP-1399</t>
  </si>
  <si>
    <t>61980</t>
  </si>
  <si>
    <t>NP-1080</t>
  </si>
  <si>
    <t>61937</t>
  </si>
  <si>
    <t>NP-1408</t>
  </si>
  <si>
    <t>61001</t>
  </si>
  <si>
    <t>Otros</t>
  </si>
  <si>
    <t>Cheques</t>
  </si>
  <si>
    <t>F.Pago</t>
  </si>
  <si>
    <t>Notas</t>
  </si>
  <si>
    <t>Referencias</t>
  </si>
  <si>
    <t>Cliente</t>
  </si>
  <si>
    <t>Fecha Movimiento</t>
  </si>
  <si>
    <t>Fecha Pago</t>
  </si>
  <si>
    <t>Cobros Diarios</t>
  </si>
  <si>
    <t>GASTOS EN EFECTIVO AGOSTO 2024</t>
  </si>
  <si>
    <t>INSUMOS CUMPLEAÑOS ORLANDO</t>
  </si>
  <si>
    <t>PASTEL ORLANDO</t>
  </si>
  <si>
    <t>FERNANDA TORRES</t>
  </si>
  <si>
    <t>INSUMOS BODEGA</t>
  </si>
  <si>
    <t>INSUMOS ADMINISTRACION</t>
  </si>
  <si>
    <t>INSUMOS VENTAS</t>
  </si>
  <si>
    <t>VIATICOS SAMUEL</t>
  </si>
  <si>
    <t>DESAYUNO Y CIGARROS RAFA</t>
  </si>
  <si>
    <t>PRESTAMO DANIEL CACH</t>
  </si>
  <si>
    <t>TARJETA SIM</t>
  </si>
  <si>
    <t>CARGADOR LAPTOP ROGER VAZQUEZ</t>
  </si>
  <si>
    <t>REPARACION DE LLANTAS DE LA CABSTAR</t>
  </si>
  <si>
    <t>ADAPTADOR LAPTOP RAFA</t>
  </si>
  <si>
    <t>PASTEL MANUEL ALONZO</t>
  </si>
  <si>
    <t>RENOVACION DE LICIENCIA DILIGENCIERO</t>
  </si>
  <si>
    <t>LIMPIAPARABRISAS RICHARD</t>
  </si>
  <si>
    <t>DESAYUNOS RAFA - ORLANDO</t>
  </si>
  <si>
    <t>PINTURA NP300</t>
  </si>
  <si>
    <t>*PENDIENTE LIQUIDAR FACTURAS</t>
  </si>
  <si>
    <t>PASTEL RICARDO LUNA</t>
  </si>
  <si>
    <t>DEPOSITO EN GARANTIA BODEGA A 17</t>
  </si>
  <si>
    <t xml:space="preserve">PASTEL FERNANDA </t>
  </si>
  <si>
    <t>PAPEL PARA IMPRESIÓN</t>
  </si>
  <si>
    <t>BASURA</t>
  </si>
  <si>
    <t>EFECTIVO JULIO INTERIAN</t>
  </si>
  <si>
    <t>MONTAJE LLANTA URVAN</t>
  </si>
  <si>
    <t>Del 01 al 31 de Ago de 2024</t>
  </si>
  <si>
    <t>NC - 0678734</t>
  </si>
  <si>
    <t>NC - 0678586</t>
  </si>
  <si>
    <t>NC - 0678418</t>
  </si>
  <si>
    <t>NC - 0677671</t>
  </si>
  <si>
    <t>NC - 0677574</t>
  </si>
  <si>
    <t>NC - 0677575</t>
  </si>
  <si>
    <t>NC - 0677245</t>
  </si>
  <si>
    <t>NC - 0677246</t>
  </si>
  <si>
    <t>NC - 0677252</t>
  </si>
  <si>
    <t>NC - 0677254</t>
  </si>
  <si>
    <t>NC - 0676953</t>
  </si>
  <si>
    <t>NC - 0676900</t>
  </si>
  <si>
    <t>NC - 0676901</t>
  </si>
  <si>
    <t>NC - 0676753</t>
  </si>
  <si>
    <t>NC - 0676754</t>
  </si>
  <si>
    <t>NC - 0676482</t>
  </si>
  <si>
    <t>NC - 0676484</t>
  </si>
  <si>
    <t>NC - 0676341</t>
  </si>
  <si>
    <t>NC - 0675418</t>
  </si>
  <si>
    <t>NC - 0675327</t>
  </si>
  <si>
    <t>NC - 0675328</t>
  </si>
  <si>
    <t>NC - 0675306</t>
  </si>
  <si>
    <t>Dev 15276. F-1011364125. Error de captura del distribuidor. (mid)</t>
  </si>
  <si>
    <t>Dev 15252. 12 pzas contenedores mid</t>
  </si>
  <si>
    <t>5 días Akron Julio 2024 mid</t>
  </si>
  <si>
    <t>5 días Akron Julio 2024 campeche</t>
  </si>
  <si>
    <t>Porteo cliente Cedis Cancún Agto.24</t>
  </si>
  <si>
    <t>Plataforma SPE Detalle 2024 mid</t>
  </si>
  <si>
    <t>Plataforma SPE Industria 24 mid</t>
  </si>
  <si>
    <t>Porteo cliente cedis Cancún. Agosto 2024 campeche</t>
  </si>
  <si>
    <t>Plataforma SPE Detalle 2024 campeche</t>
  </si>
  <si>
    <t>Plataforma SPE Industria 24 IND-2024-23088 campeche</t>
  </si>
  <si>
    <t>Se crea pedido por facturar con precio la ruleta de Junio pagada en Julio en la F-1011359810.</t>
  </si>
  <si>
    <t>Porteo cliente Cedis</t>
  </si>
  <si>
    <t>Porteo cliente cedis Cancún. Agosto 2024 camoeche</t>
  </si>
  <si>
    <t>Porteo cliente Cedis Cancun</t>
  </si>
  <si>
    <t>195R15 NEXEN ROADIAN CT8 106/104 R 8PR</t>
  </si>
  <si>
    <t>H87 195R15</t>
  </si>
  <si>
    <t>225/50R17 PERELLI PZARO A/S PLUS 3 98W</t>
  </si>
  <si>
    <t>H87 225/50R14</t>
  </si>
  <si>
    <t>P621983 - FILTRO DE AIRE PRIMARIO</t>
  </si>
  <si>
    <t>P621983</t>
  </si>
  <si>
    <t>CHAO 4.10-18 TT 4 59P CHAOYANG H626</t>
  </si>
  <si>
    <t>13851700101</t>
  </si>
  <si>
    <t>235/80R17 COOPER AVOLUTION ATT LT 120/117R</t>
  </si>
  <si>
    <t>115820 235/80R17</t>
  </si>
  <si>
    <t>P181119 FILTRO DE AIRE PRIMARIO</t>
  </si>
  <si>
    <t>P181119</t>
  </si>
  <si>
    <t>P550861 FILTRO DE GASOLIANA</t>
  </si>
  <si>
    <t>P550861</t>
  </si>
  <si>
    <t>P621984 - FILTRO DE AIRE</t>
  </si>
  <si>
    <t>P621984</t>
  </si>
  <si>
    <t>LLANTAS MOTOCICLETA CHAO YANG   3350-10 4PR TT H620</t>
  </si>
  <si>
    <t>H62835010</t>
  </si>
  <si>
    <t>481117 - DF-4 SAE 15W40 TAMBOR</t>
  </si>
  <si>
    <t>P182062 FILTRO DE AIRE</t>
  </si>
  <si>
    <t>P182062</t>
  </si>
  <si>
    <t>P158671 FILTRO DE AIRE</t>
  </si>
  <si>
    <t>P158671</t>
  </si>
  <si>
    <t>LLANTAS AUTOMOVIL CAMIONETA NEXEN 225/40ZR18 92Y N6000</t>
  </si>
  <si>
    <t>NEX449</t>
  </si>
  <si>
    <t>G082526 FILTRO DE AIRE</t>
  </si>
  <si>
    <t>G082526</t>
  </si>
  <si>
    <t>P181102-FILTRO DE AIRE</t>
  </si>
  <si>
    <t>P181102</t>
  </si>
  <si>
    <t>P137641-FILTRO DE AIRE</t>
  </si>
  <si>
    <t>P137641</t>
  </si>
  <si>
    <t>L31T900-LTH ACUMULADOR L31T 17 PLACAS</t>
  </si>
  <si>
    <t>L31T</t>
  </si>
  <si>
    <t>L31P900-LTH ACUMULADOR L31P 17 PLACAS</t>
  </si>
  <si>
    <t>L31P</t>
  </si>
  <si>
    <t>GRUPO5-ACUMULADOR USADO DOBLE(L31T O P)</t>
  </si>
  <si>
    <t>GRUPO5</t>
  </si>
  <si>
    <t>EP0017-EXHIBIDOR PISO REFACC</t>
  </si>
  <si>
    <t>EP0017</t>
  </si>
  <si>
    <t>Utilidad por código de producto Concentrado
Del 01/08/2024 al 31/08/2024</t>
  </si>
  <si>
    <t>Del 1 al 31 de ago de 2024</t>
  </si>
  <si>
    <t>F. 62473</t>
  </si>
  <si>
    <t>F. 62474</t>
  </si>
  <si>
    <t>F. 62475</t>
  </si>
  <si>
    <t>BONIFICACION INCENTIVO VENDEDORES INDUSTRIA MAYO 2024 - SUSTITUYE FACTURA 61364</t>
  </si>
  <si>
    <t>BONIFICACION INCENTIVO VENDEDORES INDUSTRIA JUNIO 2024</t>
  </si>
  <si>
    <t>F.18017,18019,18049,18050,18100,18113,18117,18118,18123,18127,18134,18153,18155,18159 - E.S.G.E.S.</t>
  </si>
  <si>
    <t>F.18136,18151 - ADMINISTRACION DE ESTACIONES DEL SURESTE</t>
  </si>
  <si>
    <t>F.62104,62243 - SERVICIO PERIFERICO SELNAV</t>
  </si>
  <si>
    <t>F.18408 - AGROSERVICIOS LA TRINIDAD</t>
  </si>
  <si>
    <t>F.18477 - DERIVADOS DE MADERAS TROPICALES ALMORE</t>
  </si>
  <si>
    <t>F.18236 - NICOLAS ANTONIO POOL POOT</t>
  </si>
  <si>
    <t>F.18454 - NORMA MORENO ROSADO</t>
  </si>
  <si>
    <t>F.18453 - CARLOS OLVERA ALEGRIA</t>
  </si>
  <si>
    <t>F.18056 - JUVENTINO GARCIA JIMENEZ</t>
  </si>
  <si>
    <t xml:space="preserve">F.18478 - LAUREANO JESUS CEBALLOS FUENTES </t>
  </si>
  <si>
    <t>F.18471 - ESPECIALISTAS EN MEZCLAS ASFALTICAS Y CAMINOS DEL CARIBE</t>
  </si>
  <si>
    <t>F.18470 - ESPECIALISTAS EN MEZCLAS ASFALTICAS Y CAMINOS DEL CARIBE</t>
  </si>
  <si>
    <t>F.18263,18250,18097,18405,18302,18303 - EFECTIVO</t>
  </si>
  <si>
    <t>F.18240,18241 - BENJAMIN DIAZ MONTEJO</t>
  </si>
  <si>
    <t>F.18469 - LIN FUHUA</t>
  </si>
  <si>
    <t>F.18179 - GRUPO CICPSA</t>
  </si>
  <si>
    <t>F.18467 - ESPECIALISTAS EN MEZCLAS ASFALTICAS Y CAMINOS DEL CARIBE</t>
  </si>
  <si>
    <t>F.18466 - ESPECIALISTAS EN MEZCLAS ASFALTICAS Y CAMINOS DEL CARIBE</t>
  </si>
  <si>
    <t>F.18256 - ZACARIAS CHAN ROSA ISELA</t>
  </si>
  <si>
    <t>F.18098 - LIMBER CESAR CHAN CRUZ</t>
  </si>
  <si>
    <t>F.18443 - ESPECIALISTAS EN MEZCLAS ASFALTICAS Y CAMINOS DEL CARIBE</t>
  </si>
  <si>
    <t>F.18434 - ESPECIALISTAS EN MEZCLAS ASFALTICAS Y CAMINOS DEL CARIBE</t>
  </si>
  <si>
    <t>F.18423 - ESPECIALISTAS EN MEZCLAS ASFALTICAS Y CAMINOS DEL CARIBE</t>
  </si>
  <si>
    <t>F.18422 - ESPECIALISTAS EN MEZCLAS ASFALTICAS Y CAMINOS DEL CARIBE</t>
  </si>
  <si>
    <t>F.18421 - ESPECIALISTAS EN MEZCLAS ASFALTICAS Y CAMINOS DEL CARIBE</t>
  </si>
  <si>
    <t>F.17417 - ESPECIALISTAS EN MEZCLAS ASFALTICAS Y CAMINOS DEL CARIBE</t>
  </si>
  <si>
    <t>F.18416 - ESPECIALISTAS EN MEZCLAS ASFALTICAS Y CAMINOS DEL CARIBE</t>
  </si>
  <si>
    <t>F.18414 - ESPECIALISTAS EN MEZCLAS ASFALTICAS Y CAMINOS DEL CARIBE</t>
  </si>
  <si>
    <t>F.18359 - ESPECIALISTAS EN MEZCLAS ASFALTICAS Y CAMINOS DEL CARIBE</t>
  </si>
  <si>
    <t>F.18313 - ESPECIALISTAS EN MEZCLAS ASFALTICAS Y CAMINOS DEL CARIBE</t>
  </si>
  <si>
    <t>F.18452 - DISTRIBUIDORA LOS CHENES</t>
  </si>
  <si>
    <t>F.18456 - LUBRILLANTAS DE CAMPECHE</t>
  </si>
  <si>
    <t>F.18293 - AMANTINA UC PAREDES</t>
  </si>
  <si>
    <t>F.18229 - MARIA ALEJANDRA LOPEZ MARTINEZ</t>
  </si>
  <si>
    <t>F.17907 - GRUPO PATA DE JAGUAR DE CALAKMUL</t>
  </si>
  <si>
    <t xml:space="preserve">F.18449 - WILBER GODOY GARCIA </t>
  </si>
  <si>
    <t xml:space="preserve">F.18234 - WILBER GODOY GARCIA </t>
  </si>
  <si>
    <t xml:space="preserve">F.18271 - LAS PALMAS DE HOPELCHEN </t>
  </si>
  <si>
    <t xml:space="preserve">F.18407 - NOVER DE LEON CASTILLO </t>
  </si>
  <si>
    <t xml:space="preserve">F.18406 - MANUEL PECH US </t>
  </si>
  <si>
    <t xml:space="preserve">F.18183 - HEINRICH LOEWEN FEHR </t>
  </si>
  <si>
    <t xml:space="preserve">F.18252 - JOSE DEL CARMEN SARRICOLEA ORTEGON </t>
  </si>
  <si>
    <t>F.18311 - GRUPO GASOLINERO ESTOL</t>
  </si>
  <si>
    <t>F.18147 - GRUPO CICPSA</t>
  </si>
  <si>
    <t>F.18245 - ADDA MARIA DZIB DZUL</t>
  </si>
  <si>
    <t>F.18441 - CONSTRUCCIONES OSPOVER</t>
  </si>
  <si>
    <t>F.18265 - KEREN DIAZ JUAREZ</t>
  </si>
  <si>
    <t>F.17948,17949,17959,17986,17987,18027,18028,18038,18045,18051,18075,61456,61457,61458 - E.S.G.E.S.</t>
  </si>
  <si>
    <t>F.18160 - ROGER ERIBERTO LOPEZ MAY</t>
  </si>
  <si>
    <t>F.18037 - ADMINISTRACION DE ESTACIONES DEL SURESTE</t>
  </si>
  <si>
    <t>F.18244 - ADDA MARIA DZIB DZUL</t>
  </si>
  <si>
    <t>F.18432 - DURAN CAN JOSE FRANCISCO</t>
  </si>
  <si>
    <t>F.18263,18250,18063,18309,18055,180054,18412 - EFECTIVO</t>
  </si>
  <si>
    <t>F.18430  - LUBRILLANTAS DE CAMPECHE</t>
  </si>
  <si>
    <t xml:space="preserve">F.17858 - CYNTHIA MORALES TORRES </t>
  </si>
  <si>
    <t xml:space="preserve">F.18238 - CARLA PECH NEGRETE </t>
  </si>
  <si>
    <t>F.18239 - EDWIN ALBERTO GODOY GARCIA</t>
  </si>
  <si>
    <t>F.17904 - JUVENTINO GARCIA JIMENEZ</t>
  </si>
  <si>
    <t>F.62529 - MAXIMO SILVA BOJORQUEZ</t>
  </si>
  <si>
    <t>F.18071 - ARACELY SARAI PINTO VARGAS</t>
  </si>
  <si>
    <t>F.1936 - AHMED JOSE BURAD MENDEZ</t>
  </si>
  <si>
    <t>F.18243 - ADDA MARIA DZIB DZUL</t>
  </si>
  <si>
    <t>DEDUCIBLE - JOSE GERARDO LUNA RAMIREZ (DEDUCIBLE CAMPECHE)</t>
  </si>
  <si>
    <t>F.18010 - GRUPO PATA DE JAGUAR DE CALALKMUL</t>
  </si>
  <si>
    <t>F.17933 - ADMINISTRACION DE ESTACIONES DEL SURESTE</t>
  </si>
  <si>
    <t>PAGO DIRAC - DUAL MONTA CARGAS (REPARACION DE MONTACARGAS MERIDA)</t>
  </si>
  <si>
    <t>F.61606 - SERVICIOS PERIFERICOS SELNAV</t>
  </si>
  <si>
    <t>DISPERSION DE NOMINA (PAGO DE INCENTIVO ELEAZAR ANTONIO UC NAH)</t>
  </si>
  <si>
    <t>F.17914,17928,17942,17943,17944,17945,17946,17947,17957,17958,17960,17961,17964,17965,17983,17984,17985,18002,18015,18029,18043,61459,61460,61625 - E.S.G.E.S.</t>
  </si>
  <si>
    <t xml:space="preserve">DISPERSION DE NOMINA (VIATICOS SAMUEL INTERIAN) </t>
  </si>
  <si>
    <t>DISPERSION DE NOMINA (VIAJE CHETUMAL GERMAN GARNICA Y PEDRO MARTIN</t>
  </si>
  <si>
    <t xml:space="preserve">F.17792 - CYNTHIA MORALES TORRES </t>
  </si>
  <si>
    <t>F.A 754 - HORACIO ARIEL DZUL CHIM</t>
  </si>
  <si>
    <t xml:space="preserve">F.18267 - CARLOS OLVERA ALEGRIA </t>
  </si>
  <si>
    <t>PAGO DIRAC - AGENCIA COMERCIALIZADORA IND DEL SE (ACISSA MERIDA)</t>
  </si>
  <si>
    <t xml:space="preserve">F.18268 - JULIETA CARRILLO DEL ANGEL </t>
  </si>
  <si>
    <t xml:space="preserve">TRANSFERENCIA SOL X HSBC </t>
  </si>
  <si>
    <t xml:space="preserve">F.17771 - PETER KLASSEN HAMM </t>
  </si>
  <si>
    <t>DISPERSION DE NOMINA (PAGO DE NOMINA FERNANDA TORRES)</t>
  </si>
  <si>
    <t xml:space="preserve">18082 - RAFAEL RAMIREZ ROSADO </t>
  </si>
  <si>
    <t>DISPERSION DE NOMINA (VIATICO EDUARDO MARTIN)</t>
  </si>
  <si>
    <t>F.17904,18304,18305,18054,18263,18260,18063,18055 - EFECTIVO</t>
  </si>
  <si>
    <t>DISPERSION DE NOMINA ( PAGO DE NOMINA GERMAN GARNICA, DALIA KAUIL, EDUARDO MARTIN, PEDRO MARTIN Y ORLANDO SMITH)</t>
  </si>
  <si>
    <t>F18382 - GRUPO ESPECIALISTAS TERRACEROS</t>
  </si>
  <si>
    <t>DISPERSION DE NOMINA (PAGO DE NOMINA JOAQUIN ESTRELLA, JULIO FLORES, ARMANDO GOMEZ, ALEXIS OSORIO, DAVID RAMAYO, ELEAZAR UC, ALBETO VAZQUEZ, JORDI ZAPATA, RICARDO COYOC)</t>
  </si>
  <si>
    <t>F.18097 - TANIA DE JESUS MADRIGAL</t>
  </si>
  <si>
    <t>DISPERSION DE NOMINA (PAGO DE NOMINA ISRAEL ARELLANO Y SAMUEL INTERIAN)</t>
  </si>
  <si>
    <t>F.18397 - SERVILLANTAS PENINSULARES</t>
  </si>
  <si>
    <t>DISPERSION DE NOMINA (PAGO DE NOMINA DANIEL HOIL)</t>
  </si>
  <si>
    <t xml:space="preserve">F.18381 - KENDY BENJAMIN </t>
  </si>
  <si>
    <t>F.18061 - AMANTINA UC PAREDES</t>
  </si>
  <si>
    <t>F.18099 -GUADALUPE FERNANDO URIBE SIERRA</t>
  </si>
  <si>
    <t>F.18078 - EFRAIN JESUS ROSADO RAMIREZ</t>
  </si>
  <si>
    <t>PAGO DIRAC - AK NRG (PAGO DE CAMBIO DE SERVIDOR MERIDA)</t>
  </si>
  <si>
    <t>F.18146 - GRUPO CICPSA</t>
  </si>
  <si>
    <t>F.18109 - GRUPO CICPSA</t>
  </si>
  <si>
    <t>DISPERSION DE NOMINA (VIATICOS JORDI ZAPATA)</t>
  </si>
  <si>
    <t>F.18242 - ADDA MAROA DZIB DZUL</t>
  </si>
  <si>
    <t>F.17883,17888,17901,17902,17903,17911,17927,17929,17931,17940,17962,17963,17978,17982,17988,18003 - E.S.G.E.S.</t>
  </si>
  <si>
    <t xml:space="preserve">F.18000 - MIGUEL ANGEL CHABLE KANTUN </t>
  </si>
  <si>
    <t>PAGO DIRAC - LLANTAS DE CAMPECHE S.A. DE C.V.</t>
  </si>
  <si>
    <t>F.117882,17932 - ADMINISTRACION DE ESTACIONES DEL SURESTE</t>
  </si>
  <si>
    <t>F.17936 - AHMED JOSE BURAD MENDEZ</t>
  </si>
  <si>
    <t>F.17935 - AHMED JOSE BURAD MENDEZ</t>
  </si>
  <si>
    <t>F.18380 - GAS DE TENABO</t>
  </si>
  <si>
    <t>F.18259 - LUIS ENRIQUE ZACARIAS SOLIS</t>
  </si>
  <si>
    <t>F.18258 - LUIS ENRIQUE ZACARIAS SOLIS</t>
  </si>
  <si>
    <t>F.18087 - AGROINSUMOS DEL VALLE NUEVO</t>
  </si>
  <si>
    <t>F.18363 - GRUPO INVERSIONISTA DEL SURESTE</t>
  </si>
  <si>
    <t>PAGO DIRAC - GRUPO TRES PENINSULARES S.A. DE C.V. (COMPARA DE PAPELERIA MERIDA)</t>
  </si>
  <si>
    <t>F.18063,18250,18263,17952,18012,18057,18280,18283,18223,18288,18054 - EFECTIVO</t>
  </si>
  <si>
    <t>PAGO DIRAC - VERONICA NAVARRO PAREDES (COMPRA DE LLANTAS IZUSU ELF 800)</t>
  </si>
  <si>
    <t>F.18211 - AGROSERVICIOS LA TRINIDAD</t>
  </si>
  <si>
    <t>DISPERSION DE NOMINA (JOAQUIN ESTRELLA PRESTAMO)</t>
  </si>
  <si>
    <t xml:space="preserve">F.18310 - MIGUEL ANGEL CHABLE KANTUN </t>
  </si>
  <si>
    <t>PAGO DIRAC - MARCOS ANTONIO PECH TAMAY (SERVICIO ELECTRICO DE LA VAN DE CAMPECHE)</t>
  </si>
  <si>
    <t>F.18076 - GRUPO CICPSA</t>
  </si>
  <si>
    <t>DISPERSION DE NOMINA (ISRAEL ARELLANO CANO PRESTAMO)</t>
  </si>
  <si>
    <t>F.18036 - ADDA MARIA DZIB DZUL</t>
  </si>
  <si>
    <t>PAGO DIRAC - SECRETARIA DE ADMINISTRACION Y FINANZAS</t>
  </si>
  <si>
    <t>PAGO SIMPLE CRÉDITO 85253247</t>
  </si>
  <si>
    <t>PAGO IMPULSO SUROESTE  CRÉDITO 86490349</t>
  </si>
  <si>
    <t>F.18046,18098 - LIMBER CESAR CHAN CRUZ</t>
  </si>
  <si>
    <t>PAGO SIMPLE CRÉDITO 86503121</t>
  </si>
  <si>
    <t>ABONO DE COMPENSACION HSBC 393612</t>
  </si>
  <si>
    <t>DISPERSION DE NOMINA (DANIEL HOIL VIATICOS CAMPECHE)</t>
  </si>
  <si>
    <t>F.17878,1788017884,17885,17886,17889,17890,17892,17893,17894,17895,17896,17897,17898,17899,17900,17912,17915,17916,17917,17918,17919,17930,17941,17989 - E.S.G.E.S.</t>
  </si>
  <si>
    <t>DISPERSION DE NOMINA (DANIEL HOIL VIATICOS HOSPEDAJE)</t>
  </si>
  <si>
    <t>F.18005 - FABRICA DE HIELO TUN HA</t>
  </si>
  <si>
    <t>F.18096 - LUIS VELA CEN</t>
  </si>
  <si>
    <t>PAGO AUTO TARJETA DE CRÉDITO AGOSTO 2024</t>
  </si>
  <si>
    <t>F.18073 - ARACELY SARAI PINTO VARGAS</t>
  </si>
  <si>
    <t>F.17737,18092,17774,17740,17993 - EFECTIVO</t>
  </si>
  <si>
    <t>DISPERSION DE NOMINA (VIATICOS AGOSTO ALBERTO VAZQUEZ)</t>
  </si>
  <si>
    <t>F.18062 - MANUEL DE ATOCHA VARGUEZ LARA</t>
  </si>
  <si>
    <t>DISPERSION DE NOMINA (BONO JUNIO ALBERTO VAZQUEZ)</t>
  </si>
  <si>
    <t xml:space="preserve"> AGOSTO 2024</t>
  </si>
  <si>
    <t>F 63510 VERONICA DEL ROSARIO HERNANDEZ NUÑEZ</t>
  </si>
  <si>
    <t>F 62686 MARIO JAVIER ACOSTA ROCHA</t>
  </si>
  <si>
    <t>F 61348 MARIA ANTONIA PEÑA RUIZ</t>
  </si>
  <si>
    <t>F 62575</t>
  </si>
  <si>
    <t>F 62895</t>
  </si>
  <si>
    <t>F 63272</t>
  </si>
  <si>
    <t>F 62685 MARIO JAVIER ACOSTA ROCHA</t>
  </si>
  <si>
    <t>F 62659 BODEGA DE REMATES MOTOS BOUTIQUE</t>
  </si>
  <si>
    <t>F 62733 MARIA GRACIELITA COUOH COUOH</t>
  </si>
  <si>
    <t>F 63104 63124 63359 YARIM ANTONIO GUTIERREZ LOPEZ</t>
  </si>
  <si>
    <t>F 62939 NIGER IRAN COUOH CANCHE</t>
  </si>
  <si>
    <t>F 62902 TRANSPORTES JULIAN DE ABREGON</t>
  </si>
  <si>
    <t>F 63202 63203 ISELA MARIA CANTO SIERRA</t>
  </si>
  <si>
    <t>F 61080 COMBUSTIBLES PAGOMAJO</t>
  </si>
  <si>
    <t>F 62479 ESTACION DE SERVICIO TEMOZON NORTE</t>
  </si>
  <si>
    <t>F 62897 CORPORATIVO GL CD INDUSTRIAL</t>
  </si>
  <si>
    <t>F 63163 PERFORACIONES PENINSULARES ESPECIALIZADAS</t>
  </si>
  <si>
    <t>JASPER JUAREZ</t>
  </si>
  <si>
    <t>F 62652 FLOR MARIA PECH BACELIS</t>
  </si>
  <si>
    <t>F 62770 MANUEL ARTURO PENICHE HERNANDEZ</t>
  </si>
  <si>
    <t>F 63122 PERFORACIONES PENINSUALRES ESPECIALIZADAS</t>
  </si>
  <si>
    <t>F 62690 PERFORACIONES PENINSULARES ESPECIALIZADAS</t>
  </si>
  <si>
    <t>F 62533 ELIAS MAY MAY</t>
  </si>
  <si>
    <t>F 61347 MARIA ANTONIA PEÑA RUIZ</t>
  </si>
  <si>
    <t>F 62864 CONCRETERA DEL SURESTE</t>
  </si>
  <si>
    <t>F 62793 62867 62892 63070 PRODUCTOS DE CONCRETO PENINSULARES</t>
  </si>
  <si>
    <t>F 63473 MARCO ANTONIO CAB CHAN</t>
  </si>
  <si>
    <t>F 62357 MIGUEL ANGEL KUK CETINA</t>
  </si>
  <si>
    <t>F 62596 63107 ANDYMAQ</t>
  </si>
  <si>
    <t>F 62029 63108 COMERCIALIZADORA DE COMBUSTIBLES DIRAC</t>
  </si>
  <si>
    <t>F 62126 62492 SB SUMINISTROS INDUSTRIALES</t>
  </si>
  <si>
    <t>F 62752 CORPORATIVO GL CD INDISTRIAL</t>
  </si>
  <si>
    <t>F 62855 IMPULSO PENINSULAR</t>
  </si>
  <si>
    <t>F 62718 63211 PODER FLUIDO</t>
  </si>
  <si>
    <t>F 62747 ABRIL CECILIA CAN POOL</t>
  </si>
  <si>
    <t>F 62817 RAMON FALLA GOMEZ</t>
  </si>
  <si>
    <t>F 62943 62945 IMPULSO ENERGETICO</t>
  </si>
  <si>
    <t>F 63428 MAYABTUN</t>
  </si>
  <si>
    <t>F 62568</t>
  </si>
  <si>
    <t>F 63496 REYES NICOLAS CAUICH VELAZQUEZ</t>
  </si>
  <si>
    <t>F 63511 ARTURO GOMEZ BARROSO</t>
  </si>
  <si>
    <t>F 62515 TRANSPORTES ESPECIALIZADOS BAU</t>
  </si>
  <si>
    <t>F 63505  IMV FENIX</t>
  </si>
  <si>
    <t>F 63506 IMV FENIX</t>
  </si>
  <si>
    <t>F 63492 SERVEND</t>
  </si>
  <si>
    <t>F 63480 JOSE JUAN BECERRA HERNANDEZ</t>
  </si>
  <si>
    <t>F 61946 TRANSPORTACION CARRETERA</t>
  </si>
  <si>
    <t>F 62489 LORENA BEATRIZ DORANTES RODRIGUEZ</t>
  </si>
  <si>
    <t>F 63421 RED CESIT CREDIMOTOS</t>
  </si>
  <si>
    <t>F 62535 LUZ MARI SAURI SANSORES</t>
  </si>
  <si>
    <t>F 62283 RAUL ONTIVEROS AVILA</t>
  </si>
  <si>
    <t>F 62658 REFACCIONARIA PENINSULA</t>
  </si>
  <si>
    <t>F 61939 GRUPO CONSTRUCTOR GRIOS</t>
  </si>
  <si>
    <t>F 61054 RODRIGO RAUL CARCAÑO MAY</t>
  </si>
  <si>
    <t>F 62530 62531 62532 ELIAS MAY MAY</t>
  </si>
  <si>
    <t>F 62560 JOSE CONCEPCION BAAS SANTOS</t>
  </si>
  <si>
    <t>F 62708 CONCRETERA DEL SURESTE</t>
  </si>
  <si>
    <t>F 62406 62498 62696 PRODUCTOS DE CONCRETO PENINSULARES</t>
  </si>
  <si>
    <t>F 61785 62125 SB SUMINISTROS INDUSTRIALES</t>
  </si>
  <si>
    <t>F 63435 TRANSPORTES TCB</t>
  </si>
  <si>
    <t>F 62428 62429 62432 62848 OMEGA MASTER PARTS</t>
  </si>
  <si>
    <t>F 63431 ODISER EMPRESARIAL</t>
  </si>
  <si>
    <t>F 62591 JOSE ABRAHAM MAY LOPEZ</t>
  </si>
  <si>
    <t>F 63426 EDIFICACIONES CARRETERAS Y PUERTOS MX</t>
  </si>
  <si>
    <t>F 63422 JOSE EDUARDO CHAY TAMAYO</t>
  </si>
  <si>
    <t>F 62618 DALIA VERONICA CHUC UC</t>
  </si>
  <si>
    <t>F 62297 JOSE CONCEPCION BAAS SANTOS</t>
  </si>
  <si>
    <t>F 62898 JOSE CONCEPCION BAAS SANTOS</t>
  </si>
  <si>
    <t>F 63072 TRANSPORTES ESPECIALIZADOS BAU</t>
  </si>
  <si>
    <t>F 62587 REYES BALTAZAR AZCORRA MAY</t>
  </si>
  <si>
    <t>F 62525 VICTOR MARIO FABELA AGUILERA</t>
  </si>
  <si>
    <t>F 62400 62401 ESTACION DE SERVICIO MERICAM</t>
  </si>
  <si>
    <t>F 62402 62403 CARBURANTES DE CARIBE</t>
  </si>
  <si>
    <t>F 63404 ZELMA KOOLER DE MEXICO</t>
  </si>
  <si>
    <t>F 62468 RODRIGO SOLIS RODRIGUEZ</t>
  </si>
  <si>
    <t>F 63397 JOSE JUAN BECERRA HERNANDEZ</t>
  </si>
  <si>
    <t>F 62790 JOSUE EFREN CIME CHAN</t>
  </si>
  <si>
    <t>F 63378 PATRICIA KARMINA ZALDIVAR CANTO</t>
  </si>
  <si>
    <t>EDIER GAMBOA</t>
  </si>
  <si>
    <t>F 51766 GILMER GABIEL CHAN COCOM</t>
  </si>
  <si>
    <t>F 61845 61979 61981 61982 DISTRIBUIDORA GARABANA DE COMBUSTIBLES Y LUBRICANTES</t>
  </si>
  <si>
    <t>F 62359 FRANCISCO ARIEL GIL CHACON</t>
  </si>
  <si>
    <t>F 62510 62570 ALEX FRANCISCO GIL YAH</t>
  </si>
  <si>
    <t>F 60046 IES CONCRETOS</t>
  </si>
  <si>
    <t xml:space="preserve">F 62884 JOSE LUIS ESPADAS GONZALEZ </t>
  </si>
  <si>
    <t>F 61116 ARMANDO INOCENTE MOGUEL EK</t>
  </si>
  <si>
    <t>F 63305 63305 63312 63308 63306 63314 63307 63309 63310 63311 63113 63277 63276 DEP EFECTIVO</t>
  </si>
  <si>
    <t>F 62435 CAMIONES Y AUTOBUSES PENINSULAR</t>
  </si>
  <si>
    <t>F 62425 62821 62940 63200 GRUAS DEL SURESTE</t>
  </si>
  <si>
    <t xml:space="preserve">F 63106 OPERADORA POLLO BRUJO </t>
  </si>
  <si>
    <t>F 63375 JUAN CARLOS HERRERA MARTINEZ</t>
  </si>
  <si>
    <t>F 63348 CARLOS ALBERTO DURAN CONTRERAS</t>
  </si>
  <si>
    <t>F 63373 WITON</t>
  </si>
  <si>
    <t>F 62313 62687 MEZCLAZ Y EMULSIONES PROFESIONALES</t>
  </si>
  <si>
    <t>F 62394 52395 CORPORATIVO GL CD INDUSTRIAL</t>
  </si>
  <si>
    <t>F 61842 CARLOS ROBERTO SANCHEZ MONFOTE</t>
  </si>
  <si>
    <t>F 62350 AHAL ETERNO</t>
  </si>
  <si>
    <t>F 62293 62444 PROVEEDORA DEL PANADERO</t>
  </si>
  <si>
    <t>F 62170 REFACCIONES PENINSULA</t>
  </si>
  <si>
    <t>F 63315 REFACCIONARIA CASTILLO</t>
  </si>
  <si>
    <t>F 63195 JOSE ABRAHAM MAGAÑA PINZON</t>
  </si>
  <si>
    <t>F 61224 61226 COMBUSTIBLES DE SUROESTE</t>
  </si>
  <si>
    <t>F 62346 62347 ARTURO PEREZ GONZALEZ</t>
  </si>
  <si>
    <t>F 62347 ARTURO PEREZ GONZALEZ</t>
  </si>
  <si>
    <t>F 63167 63160 63089 62579 62109 63222 63257 63229 63230 63231 63169 63168 58984 62281 63133 63134 63182 63181 63183 63131 63128 63136 63132 63217 63184 62561 61851 61923 61926 63281 63295 63284 63278 61703 62524 62115 62840 DEP EFECTIVO</t>
  </si>
  <si>
    <t>F 62284 RAUL ONTIVEROS AVILA</t>
  </si>
  <si>
    <t xml:space="preserve">F 62917 CRISTINA DEL ROSARIO MOO HUCHIN </t>
  </si>
  <si>
    <t>F 63350 EDIFACIONES Y PUERTOS MX</t>
  </si>
  <si>
    <t>F 62356 MIGUEL ANGEL KUK CETINA</t>
  </si>
  <si>
    <t>F 62017 TA 2000</t>
  </si>
  <si>
    <t>F 61761 61762 62188 62093 62094 62100 GASOLINERA ROMA</t>
  </si>
  <si>
    <t>F 61796 62098 62168 61797 62090 62123 MEGASERVICIOS</t>
  </si>
  <si>
    <t>F 61778 61774 62178 62179 62167 62174 PETROMERIDA</t>
  </si>
  <si>
    <t>F 62096 62097 62099 61794 62121 61777 62175 SAN ANTONIO TEXAS</t>
  </si>
  <si>
    <t xml:space="preserve">F 61755 61765 61766 62190 SERVICIO JARDINES </t>
  </si>
  <si>
    <t>F 62095 61792 61793 62117 62118 61798 62091 62092 61729 61730 62186 62187 62341 61757 62184 62185 AUTOSERVICIO YUCATAN</t>
  </si>
  <si>
    <t>F 61868 62165 62166 ESTACION DE SERVICIO JP SEGUNDO</t>
  </si>
  <si>
    <t>F 61773 69206 61756 62189 59238 61770 61772 62169 61781 61782 62173 GASOLINERA DE MERIDA</t>
  </si>
  <si>
    <t>F 61758 62191 62164 62177 61779 61780 62180 62181 61764 62194 SERVICIOS KANASIN</t>
  </si>
  <si>
    <t>F 61727 61728 61790 61791 62119 61754 62182 62183 62176 61726 61775 61776 SERVICIOS SAN NICOLAS</t>
  </si>
  <si>
    <t>F 61760 62089 SERVICIO 3</t>
  </si>
  <si>
    <t>F 61767 62195 61795 62122 SERVICIOS HIDASA</t>
  </si>
  <si>
    <t>F 61763 62192 62193 GRUPO YUGA</t>
  </si>
  <si>
    <t>F 62120 PETROLEOS DE YUCATAN</t>
  </si>
  <si>
    <t>F 62198 GENERADORES DUTTON POWER</t>
  </si>
  <si>
    <t>F 63297 PUBLICO EN GENERAL</t>
  </si>
  <si>
    <t>F 62493 62554 62692 62749 MANUEL JESUS OXTE CABRERA</t>
  </si>
  <si>
    <t>F 62399 62407 JOSE ROBERTO DELGADO GALENO</t>
  </si>
  <si>
    <t>F 62445 INGENIERIA DEL MAYAB</t>
  </si>
  <si>
    <t>F 62516 PROVEEDORA DEL PANADERO</t>
  </si>
  <si>
    <t>F 63322 AKALI MARINE</t>
  </si>
  <si>
    <t>F 63323 AKALI MARINE</t>
  </si>
  <si>
    <t>F 62031 TRANSPORTES URBANOS DE LA PENINSULA</t>
  </si>
  <si>
    <t>F 62860 JOSE LUIS ESPADAS GONZALEZ</t>
  </si>
  <si>
    <t>F 63403 SERVITRANSPORTES ERAGON</t>
  </si>
  <si>
    <t>F 62471 TRANSPORTES JULIAN DE OBREGON</t>
  </si>
  <si>
    <t>F 62327 62427 62442 62511 62849 ANGELICA MARTINEZ BRAMBILA</t>
  </si>
  <si>
    <t>F 62114 VICTOR MARIO FABELA AGUILERA</t>
  </si>
  <si>
    <t>F 63243 TRANSPORTES ESPECIALIZADOS BAU</t>
  </si>
  <si>
    <t>F 62740 PETROQUIMICA DE LA PENINSULA</t>
  </si>
  <si>
    <t>F 62348 PETROQUIMICA DE LA PENINSULA</t>
  </si>
  <si>
    <t>F 62455 PETROQUIMICA DE LA PENINSULA</t>
  </si>
  <si>
    <t>F 63298 JORGE MARTINEZ RODRIGUEZ</t>
  </si>
  <si>
    <t>F 62352 PERFORACIONES PENINSULARES ESPECIALIZADAS</t>
  </si>
  <si>
    <t>F 63154 MANUEL ARTURO PENICHE HERNANDEZ</t>
  </si>
  <si>
    <t>F 62277 MANUEL ARTURO PENICHE HERNANDEZ</t>
  </si>
  <si>
    <t>F 63249 TRANSPORTES CORPA</t>
  </si>
  <si>
    <t>F 63288 63289 JOSE MANUEL ZAPATA CARRILLO</t>
  </si>
  <si>
    <t>F 62384 62152 62377 PRODUCTOS DE CONCRETO PENINSULARES</t>
  </si>
  <si>
    <t>F 63264 OSCAR AARON LUGO SIERRA</t>
  </si>
  <si>
    <t>F 62111 62012 GOERGINA GELVI MARTINEZ CORTES</t>
  </si>
  <si>
    <t>F 61623 ESTACIONES DE SERVICIO DEL MAYAB</t>
  </si>
  <si>
    <t>F 61863 ESTACIONES DE SERVICIO DEL MAYAB</t>
  </si>
  <si>
    <t>F 63280 JOSE JUAN BECVERRA HERNANDEZ</t>
  </si>
  <si>
    <t xml:space="preserve">F 61862 ESTACIONES DE SERVICIO DEL MAYAB </t>
  </si>
  <si>
    <t>F 61620 ESTACIONES DE SERVICIO DEL MAYAB</t>
  </si>
  <si>
    <t>F 61861 NIDIA DEL ROSARIO DE FATIMA LUGO RICALDE</t>
  </si>
  <si>
    <t>F 62362 62549 63194 63239 DISTRIBUIDORA DE REFACCIONES MOTORPAC</t>
  </si>
  <si>
    <t>F 62303 62307 ARMANDO AGUIRRE BARRADAS</t>
  </si>
  <si>
    <t>F 62809 63096 TERRASUR</t>
  </si>
  <si>
    <t>F 63267 POLIMERIDA</t>
  </si>
  <si>
    <t xml:space="preserve">F 62159 62158 CARBURANTES DE YUCATAN </t>
  </si>
  <si>
    <t>F 62268 TANIA MELISSA PACHECO MARTINEZ</t>
  </si>
  <si>
    <t>F 62259 MARIA GRACIELITA COUOH COUOH</t>
  </si>
  <si>
    <t>F 62157 62156 CARBURANTES DE YUCATAN</t>
  </si>
  <si>
    <t>F 62289 CARBURANTES DE YUCATAN</t>
  </si>
  <si>
    <t>F 62301 62302 ANGEL ALEXIS LARA MENA</t>
  </si>
  <si>
    <t>F 63263 63264 OSCAR AARON LUGO SIERRA</t>
  </si>
  <si>
    <t>F 63261 MANUEL IRAM GARCIA PEÑA</t>
  </si>
  <si>
    <t>F 62160 MULTISERVICIOS PETROLIFEROS DE QUINTANA ROO</t>
  </si>
  <si>
    <t>F 62877 TIENDAS DE AUTOSERVICIO FERRETEROS DE LA PENINSULA</t>
  </si>
  <si>
    <t>F 62904 TIENDAS DE AUTOSERVICIO FERRETEROS DE LA PENINSULA</t>
  </si>
  <si>
    <t>F 62887 TIENDAS DE AUTOSERVICIO FERRETEROS DE LA PENINSULA</t>
  </si>
  <si>
    <t>F 62502 TIENDAS DE AUTOSERVICIOS FERRETEROS DE LA PENINSULA</t>
  </si>
  <si>
    <t>F 62792 TIENDAS DE AUROSERVICIO FERRETEROS DE LA PENINSULA</t>
  </si>
  <si>
    <t xml:space="preserve">F 63256 FERNANDO GUZMAN </t>
  </si>
  <si>
    <t>F 62847 CARLOS KEN</t>
  </si>
  <si>
    <t>F 62675 JUAN CARLOS AVILES GARCIA</t>
  </si>
  <si>
    <t>F 62294 AHAL ETERNO</t>
  </si>
  <si>
    <t>COMISION MEMEBRESIA -PYM</t>
  </si>
  <si>
    <t>F 62278 MANUEL ARTURO PENICHE HERNANDEZ</t>
  </si>
  <si>
    <t>PROVEEDORA DE RINES Y LLANTAS MONTERREY</t>
  </si>
  <si>
    <t xml:space="preserve">F 63251 TECHNICAL OIL WELL SERVICE VANKARP </t>
  </si>
  <si>
    <t>F 62310 62312 SERGIO BUSTAMANTE SANCHEZ</t>
  </si>
  <si>
    <t>F 61881 62785 COSTAPURA</t>
  </si>
  <si>
    <t>F 1251 TECNOVENTAS (ISUZU FORWARD 800M)</t>
  </si>
  <si>
    <t>F 63232 ELEMENTOS Y ESTRUCTURAS METALICAS</t>
  </si>
  <si>
    <t>F 63215 GACOMX DESARROLLADORES DEL SURESTE</t>
  </si>
  <si>
    <t>F 62116 TOMASA CORREA SANTANA</t>
  </si>
  <si>
    <t xml:space="preserve">F 62330 TOMASA CORREA SANTANA </t>
  </si>
  <si>
    <t>F 63179 63180 CESAR ANTONIO CASTELLANOS CASTELLANOS</t>
  </si>
  <si>
    <t>COMISION DEL PAGO CON  TARJETA</t>
  </si>
  <si>
    <t>F 62154 6221 62233 SERGIO BALDERAS OSORIO</t>
  </si>
  <si>
    <t>F c1f31 ABC LEASING RENOVACION DE SEGURO APV00045049</t>
  </si>
  <si>
    <t>F 63150 63151 PROMOTORA DE GASOLINERIAS</t>
  </si>
  <si>
    <t>F 62174 62144 NIGER IRAN COUOH CANCHE</t>
  </si>
  <si>
    <t>F 61462 TRANSPORTACION CARRETERA</t>
  </si>
  <si>
    <t>F 10060 PROVEEDORA DE RINES Y LLANTAS MONTERREY</t>
  </si>
  <si>
    <t>F 61845 61979 61981 61982 DISTRIBUIDORA GARABANA DE COMBUSTIBLES</t>
  </si>
  <si>
    <t>F 62976 62512 62828 62741 62772 62106 62615 63129 63066 62632 61287 62054 62582 63102 DEP EFECTIVO</t>
  </si>
  <si>
    <t>F 61990 CORPORATIVO GL CD INDUSTRIAL</t>
  </si>
  <si>
    <t>CARGO PAGO TARJETA DE CREDITO</t>
  </si>
  <si>
    <t>F 63188 FERRETERIA EL PORTEÑO</t>
  </si>
  <si>
    <t>DEPOSITO DE PARABRISAS Y CRISTALES AUTOMOTRICES</t>
  </si>
  <si>
    <t>F 61720 TA 2000</t>
  </si>
  <si>
    <t xml:space="preserve">DEPOSITO DE AUTOPARTES DE COLICION </t>
  </si>
  <si>
    <t>F 63170 RODRIGO PAYAN FRIAS</t>
  </si>
  <si>
    <t>IMPUESTOS FEDERALES JULIO 2024</t>
  </si>
  <si>
    <t>F 61999 DISTRIBUIDORA DE REFACCIONES MOTORPAC</t>
  </si>
  <si>
    <t>F 62067 62391 EMPACADORA PROMARMEX</t>
  </si>
  <si>
    <t>F 63058 OBED ELISEO GOMEZ SALAZAR</t>
  </si>
  <si>
    <t>F 62320 CANTERAS CREATIVAS</t>
  </si>
  <si>
    <t>F 61823 ULISES SINUHE MEDINA SUAREZ</t>
  </si>
  <si>
    <t>F 62036 REFACCIONES PENINSULA</t>
  </si>
  <si>
    <t>F 62201 JOSE ABRAHAM MAY LOPEZ</t>
  </si>
  <si>
    <t>F 62941 TRANSPORTES TCB</t>
  </si>
  <si>
    <t>RAFAEL CANTO VAZQUEZ - PRESTAMO SOCIO</t>
  </si>
  <si>
    <t>F 62068 62196 62269 CONCRETERA DEL SURESTE</t>
  </si>
  <si>
    <t xml:space="preserve">F 62051 62028 PRODUCTOS DE CONCRETO PENINSULARES </t>
  </si>
  <si>
    <t>F 61694 JOSE LUIS RENDON NOVELO</t>
  </si>
  <si>
    <t>F 61911 FELIPE IDELFONSO CERVANTES SUASTE</t>
  </si>
  <si>
    <t>F 61961 61962 JESUS MANUEL MOO ANGAY</t>
  </si>
  <si>
    <t>F 62679 MARIA DEL CARMEN LAZARO PULIDO</t>
  </si>
  <si>
    <t>F 61490 WALL WEILER JACOBO</t>
  </si>
  <si>
    <t xml:space="preserve">F 61943 CARBURANTES DE YUCATAN </t>
  </si>
  <si>
    <t>BMW FINANCIAL SERVIVES</t>
  </si>
  <si>
    <t>F 62197 MARISOL REYES OSORIO</t>
  </si>
  <si>
    <t>F 62072 TRACTOTANQUES DEL SURESTE</t>
  </si>
  <si>
    <t>BOLETOMOVIL</t>
  </si>
  <si>
    <t>F 61830 SERVICIO DOGRE</t>
  </si>
  <si>
    <t>BOLETOMOVIL (RAFA)</t>
  </si>
  <si>
    <t>F 61042 T&amp;E</t>
  </si>
  <si>
    <t>PAGO NOMINA PRIMERA QUINCENA</t>
  </si>
  <si>
    <t>F 62149 PERFORACIONES PENINSULARES ESPECAILIZDAS</t>
  </si>
  <si>
    <t>F 61997 61998 JORGE LUIS DE JESUS CAMNPOS ORTEGA</t>
  </si>
  <si>
    <t>F 61959 MANUEL ARTURO PENICHE HERNANDEZ</t>
  </si>
  <si>
    <t>F 63086 TECNOVENTAS</t>
  </si>
  <si>
    <t>F 62034 JORGE ALBERTO TINAL DZIB</t>
  </si>
  <si>
    <t>F 62408 DISTRIBUMEZ</t>
  </si>
  <si>
    <t>F 61685 61686 JOSDE MANUEL RAMIREZ ARCEO</t>
  </si>
  <si>
    <t>PAGO FINBE ISUZU ELF 800</t>
  </si>
  <si>
    <t>F 61745 MERCADO DE ACEITES DE QUINTANA ROO</t>
  </si>
  <si>
    <t>F 62769 MARCO ANTONIO CAB CHAN</t>
  </si>
  <si>
    <t>F 61786 61787 SB SUMINISTROS</t>
  </si>
  <si>
    <t>F 61958 GILMER GABRIEL CHAN COCOM</t>
  </si>
  <si>
    <t>F 61960 62006 62308 62325 62326 ANGELICA MARTINEZ BRAMBILA</t>
  </si>
  <si>
    <t>F 14597 PROYECTOS INMOBOILIARIOS DE LA PENINSULA</t>
  </si>
  <si>
    <t>F 63099 DISTRIBUIDORA DE REFACCIONES MOTORPAC</t>
  </si>
  <si>
    <t>F 63071 63082 63083 63084 58456 61877 61989 62911 62835 62827 62781 62340 62823 63057 62754 62563 62842 62743 62564 62861 62798 62837 62574 DEP EFECTIVO</t>
  </si>
  <si>
    <t>F 62820 SCHAFFIT MOISES FAISAL MONTALVO</t>
  </si>
  <si>
    <t>DESAROLLOS MLL PENINSULAR (RAFA)</t>
  </si>
  <si>
    <t>F 60457 MARIO RAFAEL BACELIS CORDOBA</t>
  </si>
  <si>
    <t>F 62133 PROVEEDORA DEL OANADERO</t>
  </si>
  <si>
    <t>F 61510 NOEMI BEATRIZ MONTERO CUEVAS</t>
  </si>
  <si>
    <t>F 62873 ERIK ALBERTO ESPADAS CERVANTES</t>
  </si>
  <si>
    <t>DESARROLLOS MLL PENINSULAR (RAFA) PRUEBA DIRAC</t>
  </si>
  <si>
    <t xml:space="preserve">F 61783 61803 61831 61891 62008 SERGIO BALDERAS OSORIO </t>
  </si>
  <si>
    <t>F 61925 62022 ROMZA PAVIMENTACIONES</t>
  </si>
  <si>
    <t>F 61654 61655 61691 61692 MAYA FLUIDS</t>
  </si>
  <si>
    <t>F 61759 INGENIERIA DEL MAYAB</t>
  </si>
  <si>
    <t>F 61965 61966 PROMOTORA DE GASOLINERIAS</t>
  </si>
  <si>
    <t>F 61703 62115 62838 62839 62841 62843 61599 62640 62678 62890 DEP EFECTIVO</t>
  </si>
  <si>
    <t>F 61956 619657 JOSE DANIEL UITZIL BALAM</t>
  </si>
  <si>
    <t>PAGO ABC LEASING (TOYOTA)</t>
  </si>
  <si>
    <t>F 62876 ALEXIS ABRAHAM PUGA PERAZA</t>
  </si>
  <si>
    <t>PAGO ABC LEASING (GEEP)</t>
  </si>
  <si>
    <t>F 60890 61388 63029 62910 62712 62713 62899 62773 629000 62721 62722 62612 62614 62608 62610 62845 62682 62824 62825 62826 62728 62794 62791 62822 62830 DEP EFECTIVO</t>
  </si>
  <si>
    <t>F 61624 ESTACIONES DE SERVICIO DEL MAYAB</t>
  </si>
  <si>
    <t>F 60706 61619 ESTACIONES DE SERVICIO DEL MAYAB</t>
  </si>
  <si>
    <t>F 60689 ESTACIONES DE SERVICIOS DEL MAYAB</t>
  </si>
  <si>
    <t>F 60622 61622 ESTACION DE SERVICIO DEL MAYAB</t>
  </si>
  <si>
    <t>F 62000 MARIA GUADALUPE LUCIOA CHABLE CHAN</t>
  </si>
  <si>
    <t>F 63079 CENTRO DE SERVICIOS CREDIMOTOS</t>
  </si>
  <si>
    <t>F 63075 CHRISTIAN ALEJANDRO CABALLERO ANLEHU</t>
  </si>
  <si>
    <t>F 61883 61890 62595 PROYINGSA</t>
  </si>
  <si>
    <t>F 63073 FERNANDO GUZMAN</t>
  </si>
  <si>
    <t>AGOSTO 2024</t>
  </si>
  <si>
    <t>DISPESION NOMINA (PRESTAMO MIGUEL ORTIZ )</t>
  </si>
  <si>
    <t>DISPERSION NOMINA ANTICIPODE VIATICOS CAMPECHE</t>
  </si>
  <si>
    <t>PAGO DIRAC - E.S.G.E.S. PREPAGO MONEDERO</t>
  </si>
  <si>
    <t>Incentivos</t>
  </si>
  <si>
    <t xml:space="preserve">renovacion seguro </t>
  </si>
  <si>
    <t>COMERCIALIZADORA (UREA)</t>
  </si>
  <si>
    <t>3138 SB SUMINISTROS INDUSTRIALES</t>
  </si>
  <si>
    <t>03/09/2024</t>
  </si>
  <si>
    <t>31/08/2024</t>
  </si>
  <si>
    <t>2308 PENINSULA MAQUINARIA Y EQUIPO PESADO</t>
  </si>
  <si>
    <t>30/08/2024</t>
  </si>
  <si>
    <t>142 BICIMOTOS</t>
  </si>
  <si>
    <t>02/09/2024</t>
  </si>
  <si>
    <t>29/08/2024</t>
  </si>
  <si>
    <t>28/08/2024</t>
  </si>
  <si>
    <t>1362 MEXICANA DE LUBRICANTES</t>
  </si>
  <si>
    <t>27/08/2024</t>
  </si>
  <si>
    <t>665 IMPULSO PENINSULAR</t>
  </si>
  <si>
    <t>26/08/2024</t>
  </si>
  <si>
    <t>664 IMPULSO ENERGETICO</t>
  </si>
  <si>
    <t>23/08/2024</t>
  </si>
  <si>
    <t>1431 E.S.G.E.S</t>
  </si>
  <si>
    <t>NP-2028</t>
  </si>
  <si>
    <t>NP-2124</t>
  </si>
  <si>
    <t>NP-1540</t>
  </si>
  <si>
    <t>NP-1542</t>
  </si>
  <si>
    <t>NP-2145</t>
  </si>
  <si>
    <t>2997 JOSE LUIS CICERO CASTRO</t>
  </si>
  <si>
    <t>NP-2140</t>
  </si>
  <si>
    <t>3071 PROYECTOS CONSTRUCCION URBANA</t>
  </si>
  <si>
    <t>NP-2141</t>
  </si>
  <si>
    <t>2126 FREDDY CHAGAL GONZALEZ</t>
  </si>
  <si>
    <t>NP-2066</t>
  </si>
  <si>
    <t>745 RAMON ELIEL LOPEZ SALVADOR</t>
  </si>
  <si>
    <t>NP-2067</t>
  </si>
  <si>
    <t>NP-2114</t>
  </si>
  <si>
    <t>2578 KAREN MARITZA REJON MEX</t>
  </si>
  <si>
    <t>NP-2068</t>
  </si>
  <si>
    <t>2662 JORGE ANTONIO NOH CAAMAL</t>
  </si>
  <si>
    <t>NP-1959</t>
  </si>
  <si>
    <t>NP-2127</t>
  </si>
  <si>
    <t>505 OSWALDO GABRIEL ESQUIVEL TZEC</t>
  </si>
  <si>
    <t>NP-1958</t>
  </si>
  <si>
    <t>NP-1960</t>
  </si>
  <si>
    <t>NP-2129</t>
  </si>
  <si>
    <t>NP-2130</t>
  </si>
  <si>
    <t>2513 FERNANDO SALDIVAR BAZAN</t>
  </si>
  <si>
    <t>NP-2125</t>
  </si>
  <si>
    <t>NP-2128</t>
  </si>
  <si>
    <t>NP-1876</t>
  </si>
  <si>
    <t>518 ESTACION DE SERVICIO TEMOZON NORTE</t>
  </si>
  <si>
    <t>NP-0980</t>
  </si>
  <si>
    <t>1652 FRANCISCO CHAN</t>
  </si>
  <si>
    <t>454 LORENA BEATRIZ DORANTES RODRIGUEZ</t>
  </si>
  <si>
    <t>165 JORGE LUIS DE JESUS CAMPOS ORTEGA</t>
  </si>
  <si>
    <t>1548 LILIANA DEL SOCORRO PACHECO MEX</t>
  </si>
  <si>
    <t>1450 CONSTRUCTORA RIVAL</t>
  </si>
  <si>
    <t>144 BODEGA DE REMATES MOTOS BOUTIQUE</t>
  </si>
  <si>
    <t>1759 YARIM ANTONIO GUTIERREZ LOPEZ</t>
  </si>
  <si>
    <t>2454 ASFALTERA DE LA PENINSULA</t>
  </si>
  <si>
    <t>1501 MARCO ANTONIO CAB CHAN</t>
  </si>
  <si>
    <t>1848 LEMOM</t>
  </si>
  <si>
    <t>2538 COMERCIALIZADORA DE COMBUSTIBLES DIRAC</t>
  </si>
  <si>
    <t>2870 ARTURO GOMEZ BARROSO</t>
  </si>
  <si>
    <t>981 PERALTA AVILES MANUEL INDALECIO</t>
  </si>
  <si>
    <t>1580 CESAR ISMAEL CEBALLOS MARTIN</t>
  </si>
  <si>
    <t>24/08/2024</t>
  </si>
  <si>
    <t>1731 ROSA MARIA YAMA TUZ</t>
  </si>
  <si>
    <t>1246 TECNICA DIELECTRICA DEL SUR</t>
  </si>
  <si>
    <t>3110 GASOLINERA ROMA</t>
  </si>
  <si>
    <t>NP-5436</t>
  </si>
  <si>
    <t>NP-1731</t>
  </si>
  <si>
    <t>NP-1730</t>
  </si>
  <si>
    <t>NP-2116</t>
  </si>
  <si>
    <t>NP-2065</t>
  </si>
  <si>
    <t>NP-5434</t>
  </si>
  <si>
    <t>336 COMBUSTIBLES PAGOMAJO</t>
  </si>
  <si>
    <t>NP-5435</t>
  </si>
  <si>
    <t>680 ISELA MARIA CANTO SIERRA</t>
  </si>
  <si>
    <t>NP-1957</t>
  </si>
  <si>
    <t>NP-1956</t>
  </si>
  <si>
    <t>NP-2118</t>
  </si>
  <si>
    <t>NP-2122</t>
  </si>
  <si>
    <t>NP-2120</t>
  </si>
  <si>
    <t>NP-2123</t>
  </si>
  <si>
    <t>NP-1537</t>
  </si>
  <si>
    <t>NP-2117</t>
  </si>
  <si>
    <t>2908 GENINA IVETT AGUILAR CUTZ</t>
  </si>
  <si>
    <t>NP-1539</t>
  </si>
  <si>
    <t>NP-1538</t>
  </si>
  <si>
    <t>115 ABEL AZUETA PERAZA</t>
  </si>
  <si>
    <t>NP-1536</t>
  </si>
  <si>
    <t>NP-2063</t>
  </si>
  <si>
    <t>NP-2064</t>
  </si>
  <si>
    <t>NP-2062</t>
  </si>
  <si>
    <t>NP-2043</t>
  </si>
  <si>
    <t>2001 BRAULIO ERNESTO RUIZ CASTILLO</t>
  </si>
  <si>
    <t>NP-2035</t>
  </si>
  <si>
    <t>NP-2038</t>
  </si>
  <si>
    <t>NP-2039</t>
  </si>
  <si>
    <t>NP-2041</t>
  </si>
  <si>
    <t>NP-2044</t>
  </si>
  <si>
    <t>3173 JOHANN FRIEZEN HELER</t>
  </si>
  <si>
    <t>NP-2107</t>
  </si>
  <si>
    <t>2803 REYNALDO SABIDO COBA</t>
  </si>
  <si>
    <t>NP-2037</t>
  </si>
  <si>
    <t>2258 MIGUEL CANUL POOT</t>
  </si>
  <si>
    <t>NP-2042</t>
  </si>
  <si>
    <t>2998 MARLENE CASTRO</t>
  </si>
  <si>
    <t>NP-2036</t>
  </si>
  <si>
    <t>906 NOE MIS RAMIREZ</t>
  </si>
  <si>
    <t>NP-2040</t>
  </si>
  <si>
    <t>2070 GIL YAH FRANCISCO</t>
  </si>
  <si>
    <t>NP-2034</t>
  </si>
  <si>
    <t>NP-2111</t>
  </si>
  <si>
    <t>2833 TUTTO MOTO</t>
  </si>
  <si>
    <t>NP-1875</t>
  </si>
  <si>
    <t>NP-2105</t>
  </si>
  <si>
    <t>NP-2126</t>
  </si>
  <si>
    <t>NP-2119</t>
  </si>
  <si>
    <t>NP-2113</t>
  </si>
  <si>
    <t>NP-2108</t>
  </si>
  <si>
    <t>NP-2109</t>
  </si>
  <si>
    <t>NP-2112</t>
  </si>
  <si>
    <t>NP-2060</t>
  </si>
  <si>
    <t>295 CONCEPCION ALFREDO CHAN MEX</t>
  </si>
  <si>
    <t>NP-2059</t>
  </si>
  <si>
    <t>NP-2106</t>
  </si>
  <si>
    <t>2458 JORGE ENRIQUE ARAUJO VASQUEZ</t>
  </si>
  <si>
    <t>NP-2103</t>
  </si>
  <si>
    <t>NP-2102</t>
  </si>
  <si>
    <t>3042 REYES NICOLAS CAUICH VELAZQUEZ</t>
  </si>
  <si>
    <t>NP-2101</t>
  </si>
  <si>
    <t>2514 KATALINA CHAN</t>
  </si>
  <si>
    <t>NP-2049</t>
  </si>
  <si>
    <t>NP-2047</t>
  </si>
  <si>
    <t>NP-2045</t>
  </si>
  <si>
    <t>NP-2030</t>
  </si>
  <si>
    <t>NP-2029</t>
  </si>
  <si>
    <t>NP-2058</t>
  </si>
  <si>
    <t>NP-1912</t>
  </si>
  <si>
    <t>NP-2110</t>
  </si>
  <si>
    <t>3174 3GAR</t>
  </si>
  <si>
    <t>NP-1947</t>
  </si>
  <si>
    <t>2583 LIBAL VIENTO</t>
  </si>
  <si>
    <t>NP-2020</t>
  </si>
  <si>
    <t>2737 DIEGO PEREIRA MENDEZ</t>
  </si>
  <si>
    <t>22/08/2024</t>
  </si>
  <si>
    <t>NP-1534</t>
  </si>
  <si>
    <t>NP-1535</t>
  </si>
  <si>
    <t>2196 CRISTHIAN RENE HERRERA SANCHEZ</t>
  </si>
  <si>
    <t>NP-1726</t>
  </si>
  <si>
    <t>20/08/2024</t>
  </si>
  <si>
    <t>NP-1725</t>
  </si>
  <si>
    <t>NP-1724</t>
  </si>
  <si>
    <t>NP-1729</t>
  </si>
  <si>
    <t>NP-1728</t>
  </si>
  <si>
    <t>NP-1727</t>
  </si>
  <si>
    <t>NP-1719</t>
  </si>
  <si>
    <t>NP-1714</t>
  </si>
  <si>
    <t>2083 DALIA VERONICA CHUC UC</t>
  </si>
  <si>
    <t>21/08/2024</t>
  </si>
  <si>
    <t>19/08/2024</t>
  </si>
  <si>
    <t>16/08/2024</t>
  </si>
  <si>
    <t>3114 IMV FENIX</t>
  </si>
  <si>
    <t>3169 JORGE LUIS MARTINEZ RODRIGUEZ</t>
  </si>
  <si>
    <t>3172 RED CESIT CREDIMOTOS</t>
  </si>
  <si>
    <t>1069 REFACCIONES PENINSULA</t>
  </si>
  <si>
    <t>117 JOSE CONCEPCION BAAS SANTOS</t>
  </si>
  <si>
    <t>1841 ODISER EMPRESARIAL</t>
  </si>
  <si>
    <t>3171 EDIFICACIONES CARRETERAS Y PUERTOS MX</t>
  </si>
  <si>
    <t>520 ESTACION DE SERVICIOS MERICAM</t>
  </si>
  <si>
    <t>209 CARBURANTES DEL CARIBE</t>
  </si>
  <si>
    <t>2823 JOSUE EFREN CIME CHAN</t>
  </si>
  <si>
    <t>2560 DIDIER GAMBOA</t>
  </si>
  <si>
    <t>3074 GRUPO PECH MAQUINARIAS Y MAS</t>
  </si>
  <si>
    <t>662 IES CONCRETOS</t>
  </si>
  <si>
    <t>2112 ARMANDO INOCENTE MOGUEL EK</t>
  </si>
  <si>
    <t>17/08/2024</t>
  </si>
  <si>
    <t>NP-2050</t>
  </si>
  <si>
    <t>2175 GRANOS Y SEMILLAS PARAISO</t>
  </si>
  <si>
    <t>NP-2032</t>
  </si>
  <si>
    <t>NP-2018</t>
  </si>
  <si>
    <t>2485 DIDIER ANGEL MARTINEZ MAY</t>
  </si>
  <si>
    <t>NP-2019</t>
  </si>
  <si>
    <t>2745 CARLOS EDUARDO MEDINA QUINTAL</t>
  </si>
  <si>
    <t>NP-2021</t>
  </si>
  <si>
    <t>1845 SERGIO ANTONIO MARTINEZ SEGURA</t>
  </si>
  <si>
    <t>NP-1933</t>
  </si>
  <si>
    <t>802 MARTIN SUASTE SERGIO</t>
  </si>
  <si>
    <t>NP-1937</t>
  </si>
  <si>
    <t>2784 GERMAN ARNOLDO MAS CANCHE</t>
  </si>
  <si>
    <t>NP-1935</t>
  </si>
  <si>
    <t>NP-1936</t>
  </si>
  <si>
    <t>1667 PEDRO QUEJ CHI</t>
  </si>
  <si>
    <t>3168 PETROLEOS DE YUCATAN</t>
  </si>
  <si>
    <t>NP-1954</t>
  </si>
  <si>
    <t>NP-2027</t>
  </si>
  <si>
    <t>826 MAYABTUN</t>
  </si>
  <si>
    <t>NP-2031</t>
  </si>
  <si>
    <t>NP-1533</t>
  </si>
  <si>
    <t>NP-1532</t>
  </si>
  <si>
    <t>2411 SERGIO GONZALEZ</t>
  </si>
  <si>
    <t>NP-1531</t>
  </si>
  <si>
    <t>852 MIGUEL ANGEL MENESES AYALA</t>
  </si>
  <si>
    <t>NP-1530</t>
  </si>
  <si>
    <t>NP-1529</t>
  </si>
  <si>
    <t>741 CRISTIAN FAUSTINO LOPEZ HERRERA</t>
  </si>
  <si>
    <t>NP-1528</t>
  </si>
  <si>
    <t>NP-2055</t>
  </si>
  <si>
    <t>NP-2053</t>
  </si>
  <si>
    <t>NP-2054</t>
  </si>
  <si>
    <t>NP-2056</t>
  </si>
  <si>
    <t>2546 MIGUEL BERNABE DUARTE SANCHEZ</t>
  </si>
  <si>
    <t>NP-2057</t>
  </si>
  <si>
    <t>NP-2023</t>
  </si>
  <si>
    <t>NP-2024</t>
  </si>
  <si>
    <t>NP-2008</t>
  </si>
  <si>
    <t>NP-1953</t>
  </si>
  <si>
    <t>NP-2010</t>
  </si>
  <si>
    <t>1219 CELIA HERMELINDA SOSA RUIZ</t>
  </si>
  <si>
    <t>NP-2011</t>
  </si>
  <si>
    <t>3121 ROQUE ADRIAN PECH PECH</t>
  </si>
  <si>
    <t>NP-2002</t>
  </si>
  <si>
    <t>3044 LUIS ALBERTO VALENCIA CANTE</t>
  </si>
  <si>
    <t>NP-2003</t>
  </si>
  <si>
    <t>NP-1801</t>
  </si>
  <si>
    <t>707 KU CHAN CARLOS ANTONIO</t>
  </si>
  <si>
    <t>NP-2004</t>
  </si>
  <si>
    <t>2966 VICTOR ROLANDO HERRERA BALAM</t>
  </si>
  <si>
    <t>NP-2005</t>
  </si>
  <si>
    <t>3170 JULIO CESAR KINIL OXTE</t>
  </si>
  <si>
    <t>NP-2022</t>
  </si>
  <si>
    <t>NP-2017</t>
  </si>
  <si>
    <t>NP-2013</t>
  </si>
  <si>
    <t>2909 PATRICIA KARMINA ZALDIVAR CANTO</t>
  </si>
  <si>
    <t>NP-2014</t>
  </si>
  <si>
    <t>NP-2015</t>
  </si>
  <si>
    <t>1790 CESAR EHIRAM AYALA POOL</t>
  </si>
  <si>
    <t>NP-2012</t>
  </si>
  <si>
    <t>NP-2052</t>
  </si>
  <si>
    <t>NP-2009</t>
  </si>
  <si>
    <t>NP-5433</t>
  </si>
  <si>
    <t>NP-2051</t>
  </si>
  <si>
    <t>NP-1603</t>
  </si>
  <si>
    <t>613 GRUAS DEL SURESTE</t>
  </si>
  <si>
    <t>NP-1450</t>
  </si>
  <si>
    <t>2722 CANUL CHAN MIRNA</t>
  </si>
  <si>
    <t>NP-1945</t>
  </si>
  <si>
    <t>NP-1944</t>
  </si>
  <si>
    <t>2296 JUAN JOSE FLORES</t>
  </si>
  <si>
    <t>NP-1942</t>
  </si>
  <si>
    <t>NP-1948</t>
  </si>
  <si>
    <t>2813 RICHARD JESUS MARTIN UC</t>
  </si>
  <si>
    <t>NP-1941</t>
  </si>
  <si>
    <t>NP-1943</t>
  </si>
  <si>
    <t>3015 ERNESTO TREJO</t>
  </si>
  <si>
    <t>NP-1946</t>
  </si>
  <si>
    <t>NP-1940</t>
  </si>
  <si>
    <t>NP-3114</t>
  </si>
  <si>
    <t>NP-1838</t>
  </si>
  <si>
    <t>15/08/2024</t>
  </si>
  <si>
    <t>NP-2006</t>
  </si>
  <si>
    <t>NP-1950</t>
  </si>
  <si>
    <t>1853 HIRVIN FERNANDO VADILLO VARGAS</t>
  </si>
  <si>
    <t>NP-1949</t>
  </si>
  <si>
    <t>1231 T A 2000</t>
  </si>
  <si>
    <t>2687 INGENIERIA DEL MAYAB</t>
  </si>
  <si>
    <t>1006 PETROQUIMICA DE LA PENINSULA</t>
  </si>
  <si>
    <t>14/08/2024</t>
  </si>
  <si>
    <t>13/08/2024</t>
  </si>
  <si>
    <t>2808 CESAR ANTONIO CASTELLANOS CASTELLANOS</t>
  </si>
  <si>
    <t>09/08/2024</t>
  </si>
  <si>
    <t>07/08/2024</t>
  </si>
  <si>
    <t>1250 TECNOVENTAS</t>
  </si>
  <si>
    <t>05/08/2024</t>
  </si>
  <si>
    <t>1389 MEGASERVICIOS</t>
  </si>
  <si>
    <t>2969 PETROLEOS DE YUCATAN</t>
  </si>
  <si>
    <t>2814 AKALI MARINE</t>
  </si>
  <si>
    <t>NP-1930</t>
  </si>
  <si>
    <t>NP-1934</t>
  </si>
  <si>
    <t>NP-1938</t>
  </si>
  <si>
    <t>2233 GERSON ISRAEL DZUL ANCHEVIDA</t>
  </si>
  <si>
    <t>NP-1931</t>
  </si>
  <si>
    <t>2322 FLORY DALIA CABRERA SIMA</t>
  </si>
  <si>
    <t>NP-1715</t>
  </si>
  <si>
    <t>NP-1723</t>
  </si>
  <si>
    <t>NP-1722</t>
  </si>
  <si>
    <t>NP-1721</t>
  </si>
  <si>
    <t>NP-1720</t>
  </si>
  <si>
    <t>NP-1527</t>
  </si>
  <si>
    <t>943 VICTOR MANUEL PALMA PALMA</t>
  </si>
  <si>
    <t>NP-1526</t>
  </si>
  <si>
    <t>NP-1525</t>
  </si>
  <si>
    <t>299 JUANA ESTHER CHAN ROCHA</t>
  </si>
  <si>
    <t>NP-1939</t>
  </si>
  <si>
    <t>NP-1602</t>
  </si>
  <si>
    <t>2887 ISRAEL DAMIAN ARELLANO CANO</t>
  </si>
  <si>
    <t>NP-1924</t>
  </si>
  <si>
    <t>NP-1916</t>
  </si>
  <si>
    <t>2787 CRISTINA AYALA LOPEZ</t>
  </si>
  <si>
    <t>NP-1913</t>
  </si>
  <si>
    <t>NP-1915</t>
  </si>
  <si>
    <t>2740 MARCO KU ESTRELLA</t>
  </si>
  <si>
    <t>NP-1917</t>
  </si>
  <si>
    <t>NP-1767</t>
  </si>
  <si>
    <t>NP-1925</t>
  </si>
  <si>
    <t>NP-1923</t>
  </si>
  <si>
    <t>NP-1918</t>
  </si>
  <si>
    <t>673 RILMI YULISSA DEL ROSARIO INTERIAN MARIN</t>
  </si>
  <si>
    <t>NP-1757</t>
  </si>
  <si>
    <t>1893 JOSE MANUEL ZAPATA CARRILLO</t>
  </si>
  <si>
    <t>3145 OSCAR AARON LUGO SIERRA</t>
  </si>
  <si>
    <t>201 CARBURANTES DE YUCATAN</t>
  </si>
  <si>
    <t>2427 CARBURANTES DE YUCATAN</t>
  </si>
  <si>
    <t>3041 FERNANDO GUZMAN</t>
  </si>
  <si>
    <t>2664 MIGUEL ANGEL VAZQUEZ PEREZ</t>
  </si>
  <si>
    <t>12/08/2024</t>
  </si>
  <si>
    <t>2302 JUAN CARLOS AVILEZ GARCIA</t>
  </si>
  <si>
    <t>2838 TECHNICAL OIL WELL SERVICE VANKARP</t>
  </si>
  <si>
    <t>2098 SERGIO BUSTAMANTE SANCHEZ</t>
  </si>
  <si>
    <t>400 COSTAPURA</t>
  </si>
  <si>
    <t>2723 FERRETERIA EL PORTEÑO</t>
  </si>
  <si>
    <t>08/08/2024</t>
  </si>
  <si>
    <t>2684 OBED ELISEO GOMEZ SALAZAR</t>
  </si>
  <si>
    <t>179 CANTERAS CREATIVAS</t>
  </si>
  <si>
    <t>838 ULISES SINUHE MEDINA SUAREZ</t>
  </si>
  <si>
    <t>2859 MARIA DEL CARMEN LAZARO PULIDO</t>
  </si>
  <si>
    <t>06/08/2024</t>
  </si>
  <si>
    <t>1640 T &amp; E</t>
  </si>
  <si>
    <t>1052 JOSE MANUEL RAMIREZ ARCEO</t>
  </si>
  <si>
    <t>119 MARIO RAFAEL BACELIS CORDOBA</t>
  </si>
  <si>
    <t>NP-1921</t>
  </si>
  <si>
    <t>1209 MARIA DEL CARMEN SOLANO BARRIENTOS</t>
  </si>
  <si>
    <t>NP-1928</t>
  </si>
  <si>
    <t>NP-1927</t>
  </si>
  <si>
    <t>NP-1929</t>
  </si>
  <si>
    <t>2697 POLIMERIDA</t>
  </si>
  <si>
    <t>NP-1874</t>
  </si>
  <si>
    <t>529 ESTACIONES DE SERVICIO DEL MAYAB</t>
  </si>
  <si>
    <t>NP-1873</t>
  </si>
  <si>
    <t>NP-1869</t>
  </si>
  <si>
    <t>1147 SERVICIO CARIBE EXPRESO</t>
  </si>
  <si>
    <t>NP-1870</t>
  </si>
  <si>
    <t>522 ESTACIONES DE SERVICIO DEL MAYAB</t>
  </si>
  <si>
    <t>NP-1871</t>
  </si>
  <si>
    <t>528 ESTACIONES DE SERVICIO DEL MAYAB</t>
  </si>
  <si>
    <t>NP-1872</t>
  </si>
  <si>
    <t>NP-3113</t>
  </si>
  <si>
    <t>NP-1448</t>
  </si>
  <si>
    <t>NP-1718</t>
  </si>
  <si>
    <t>395 TOMASA CORREA SANTANA</t>
  </si>
  <si>
    <t>NP-1717</t>
  </si>
  <si>
    <t>NP-1922</t>
  </si>
  <si>
    <t>NP-1926</t>
  </si>
  <si>
    <t>NP-1688</t>
  </si>
  <si>
    <t>2289 NELSY GUADALUPE PECH DZUL</t>
  </si>
  <si>
    <t>NP-1909</t>
  </si>
  <si>
    <t>2450 ALEJANDRO CRUZ MENDEZ</t>
  </si>
  <si>
    <t>NP-1919</t>
  </si>
  <si>
    <t>1488 CLAUDIA GUADALUPE CELIS MILLAN</t>
  </si>
  <si>
    <t>NP-1920</t>
  </si>
  <si>
    <t>3043 ALBERT TZEC POOL</t>
  </si>
  <si>
    <t>NP-1837</t>
  </si>
  <si>
    <t>2299 CARLOS KEN</t>
  </si>
  <si>
    <t>NP-1446</t>
  </si>
  <si>
    <t>NP-1447</t>
  </si>
  <si>
    <t>NP-1716</t>
  </si>
  <si>
    <t>NP-1713</t>
  </si>
  <si>
    <t>NP-1712</t>
  </si>
  <si>
    <t>NP-1711</t>
  </si>
  <si>
    <t>1197 MAGALY DE JESUS SIERRA PACHECO</t>
  </si>
  <si>
    <t>NP-1710</t>
  </si>
  <si>
    <t>NP-1709</t>
  </si>
  <si>
    <t>1023 POOL TUN PABLO</t>
  </si>
  <si>
    <t>NP-1708</t>
  </si>
  <si>
    <t>93 ANGELICA ARZAPALO PENICHE</t>
  </si>
  <si>
    <t>NP-1705</t>
  </si>
  <si>
    <t>NP-1704</t>
  </si>
  <si>
    <t>NP-1706</t>
  </si>
  <si>
    <t>NP-1707</t>
  </si>
  <si>
    <t>NP-1703</t>
  </si>
  <si>
    <t>1974 RAUL ACOSTA</t>
  </si>
  <si>
    <t>NP-1911</t>
  </si>
  <si>
    <t>NP-1522</t>
  </si>
  <si>
    <t>NP-1523</t>
  </si>
  <si>
    <t>NP-1524</t>
  </si>
  <si>
    <t>164 MILDRED DE LA CRUZ CAMPOS GUERRA</t>
  </si>
  <si>
    <t>NP-1761</t>
  </si>
  <si>
    <t>2633 DAMINA YAH</t>
  </si>
  <si>
    <t>NP-1903</t>
  </si>
  <si>
    <t>NP-1914</t>
  </si>
  <si>
    <t>2413 WILSON CANUL</t>
  </si>
  <si>
    <t>NP-1756</t>
  </si>
  <si>
    <t>2181 VICTOR ANDRES DZUL TUYUB</t>
  </si>
  <si>
    <t>NP-1803</t>
  </si>
  <si>
    <t>2907 EMANUEL CAUICH CERVANTES</t>
  </si>
  <si>
    <t>NP-1520</t>
  </si>
  <si>
    <t>297 CHAN PECH JOSE DOLORES</t>
  </si>
  <si>
    <t>NP-1445</t>
  </si>
  <si>
    <t>NP-1444</t>
  </si>
  <si>
    <t>480 EMPACADORA PROMARMEX</t>
  </si>
  <si>
    <t>NP-1823</t>
  </si>
  <si>
    <t>NP-1952</t>
  </si>
  <si>
    <t>NP-1910</t>
  </si>
  <si>
    <t>NP-1902</t>
  </si>
  <si>
    <t>NP-1833</t>
  </si>
  <si>
    <t>2502 SERGIO SANTANA</t>
  </si>
  <si>
    <t>NP-1828</t>
  </si>
  <si>
    <t>2417 ROLANDO ANTONIO VARGUEZ CHABLE</t>
  </si>
  <si>
    <t>NP-1815</t>
  </si>
  <si>
    <t>NP-1839</t>
  </si>
  <si>
    <t>NP-1683</t>
  </si>
  <si>
    <t>1948 FRANCISCO RAFAEL GUADALUPE ITZA</t>
  </si>
  <si>
    <t>NP-1792</t>
  </si>
  <si>
    <t>NP-1682</t>
  </si>
  <si>
    <t>NP-1796</t>
  </si>
  <si>
    <t>1316 ANTOLIN VASQUEZ HERNANDEZ</t>
  </si>
  <si>
    <t>NP-1584</t>
  </si>
  <si>
    <t>2222 JUANA DE LA CRUZ NAH ITZA</t>
  </si>
  <si>
    <t>NP-1807</t>
  </si>
  <si>
    <t>NP-1822</t>
  </si>
  <si>
    <t>NP-1826</t>
  </si>
  <si>
    <t>1988 LUIS MARCIAL GOMEZ</t>
  </si>
  <si>
    <t>NP-1848</t>
  </si>
  <si>
    <t>1597 IRINEA DAVILA MENDOZA</t>
  </si>
  <si>
    <t>NP-1442</t>
  </si>
  <si>
    <t>NP-1440</t>
  </si>
  <si>
    <t>NP-1905</t>
  </si>
  <si>
    <t>NP-1820</t>
  </si>
  <si>
    <t>2164 UC KOO GERMAN</t>
  </si>
  <si>
    <t>2829 CARBURANTES DEL SURESTE</t>
  </si>
  <si>
    <t>107 MAYA FLUIDS</t>
  </si>
  <si>
    <t>2562 CHRISTIAN ALEJANDRO CABALLERO ANLEHU</t>
  </si>
  <si>
    <t>866 NOEMI BEATRIZ MONTERO CUEVAS</t>
  </si>
  <si>
    <t>1295 JOSE DANIEL UITZIL BALAM</t>
  </si>
  <si>
    <t>1037 PROYINGSA</t>
  </si>
  <si>
    <t>NP-1907</t>
  </si>
  <si>
    <t>NP-1908</t>
  </si>
  <si>
    <t>NP-1906</t>
  </si>
  <si>
    <t>1614 MARIA DE LOURDES DIAZ BARRERA</t>
  </si>
  <si>
    <t>NP-1843</t>
  </si>
  <si>
    <t>NP-1771</t>
  </si>
  <si>
    <t>NP-1763</t>
  </si>
  <si>
    <t>2165 LIMBERT ANTONIO QUINTAL CAB</t>
  </si>
  <si>
    <t>NP-1438</t>
  </si>
  <si>
    <t>NP-1834</t>
  </si>
  <si>
    <t>NP-1832</t>
  </si>
  <si>
    <t>NP-1830</t>
  </si>
  <si>
    <t>NP-1829</t>
  </si>
  <si>
    <t>2712 JOSE ISAI HAU BALAM</t>
  </si>
  <si>
    <t>NP-1702</t>
  </si>
  <si>
    <t>NP-1701</t>
  </si>
  <si>
    <t>TOTAL COBRADO AGO 24</t>
  </si>
  <si>
    <t>SANTANDER AGO 24</t>
  </si>
  <si>
    <t>TRASF ENTRE BANCOS BANREGIO</t>
  </si>
  <si>
    <t>S. 311</t>
  </si>
  <si>
    <t>S. 312</t>
  </si>
  <si>
    <t>S. 313</t>
  </si>
  <si>
    <t>S. 314</t>
  </si>
  <si>
    <t>F. 62938, 62914</t>
  </si>
  <si>
    <t>F. 62914, 62938 31/AGO/24</t>
  </si>
  <si>
    <t>GTS COMERCIALIZADORA UREA</t>
  </si>
  <si>
    <t>P550920 -LUBE FILTER, SPIN-ON FULL FLOW</t>
  </si>
  <si>
    <t>P551315-FUEL FILTER</t>
  </si>
  <si>
    <t>P551856-FUEL FILTER, WATER SEPARATOR SPIN-ON</t>
  </si>
  <si>
    <t>GASTOS COMERCIALIZADORA UREA</t>
  </si>
  <si>
    <t>Del 01 al 30 de sept de 2024</t>
  </si>
  <si>
    <t>NC - 0682120</t>
  </si>
  <si>
    <t>NC - 0682048</t>
  </si>
  <si>
    <t>NC - 0681916</t>
  </si>
  <si>
    <t>NC - 0681917</t>
  </si>
  <si>
    <t>NC - 0681430</t>
  </si>
  <si>
    <t>NC - 0681256</t>
  </si>
  <si>
    <t>NC - 0681257</t>
  </si>
  <si>
    <t>NC - 0681066</t>
  </si>
  <si>
    <t>NC - 0681068</t>
  </si>
  <si>
    <t>NC - 0680956</t>
  </si>
  <si>
    <t>NC - 0680937</t>
  </si>
  <si>
    <t>NC - 0680938</t>
  </si>
  <si>
    <t>NC - 0680799</t>
  </si>
  <si>
    <t>NC - 0680603</t>
  </si>
  <si>
    <t>NC - 0680607</t>
  </si>
  <si>
    <t>NC - 0680608</t>
  </si>
  <si>
    <t>NC - 0680609</t>
  </si>
  <si>
    <t>NC - 0680492</t>
  </si>
  <si>
    <t>NC - 0680319</t>
  </si>
  <si>
    <t>NC - 0680176</t>
  </si>
  <si>
    <t>NC - 0680180</t>
  </si>
  <si>
    <t>NC - 0679955</t>
  </si>
  <si>
    <t>NC - 0679868</t>
  </si>
  <si>
    <t>NC - 0679504</t>
  </si>
  <si>
    <t>NC - 0679068</t>
  </si>
  <si>
    <t>Porteo cliente cedis Cancún. Sep 24</t>
  </si>
  <si>
    <t>Pago Complemento Megasur Jul-Ago24</t>
  </si>
  <si>
    <t>Pago Complemento GES Jul-Ago24</t>
  </si>
  <si>
    <t>Pago de Convenio GES Jul y Ago 24</t>
  </si>
  <si>
    <t>Pago de Convenio Megasur Jul-Ago24</t>
  </si>
  <si>
    <t>Dev. F-1011379679 dev campeche</t>
  </si>
  <si>
    <t>5 días Akron Agosto 2024 merida</t>
  </si>
  <si>
    <t>5 días Akron Agosto 2024 campeche</t>
  </si>
  <si>
    <t>Plataforma SPE Industria Ago24 IND-2024-23901 IND-2024-28549 IND-2024-23760 merida</t>
  </si>
  <si>
    <t>Plataforma SPE Detalle Ago24 DET-2024-28700 DET-2024-28736 DET-2024-28540 merida</t>
  </si>
  <si>
    <t>Plataforma SPE Industria Ago24 IND-2024-23766 campeche</t>
  </si>
  <si>
    <t>Dev. F-1011378418 campeche</t>
  </si>
  <si>
    <t>Convenio Megasur Sep24 Exhibidores Mail: Solicitud de apoyo - Exhibidores G500</t>
  </si>
  <si>
    <t>Convenio Megasur Ene-Ago $1.50 Pza Mail: FACTURA SPR9920 ACEITES Y LUBRICANTES DIRAC</t>
  </si>
  <si>
    <t>Dev 15283. F-1011375044 campeche</t>
  </si>
  <si>
    <t>Porteo cliente cedis Cancún. Sep 24 servicio</t>
  </si>
  <si>
    <t>P771593 FILTRO DE AIRE PRIMARIO</t>
  </si>
  <si>
    <t>P771593</t>
  </si>
  <si>
    <t>P637453 FILTRO PRIMARIO PANEL HIDRAULICO</t>
  </si>
  <si>
    <t>P637453</t>
  </si>
  <si>
    <t>P609221-FILTRO DE AIRE PRIMARIO</t>
  </si>
  <si>
    <t>P609221</t>
  </si>
  <si>
    <t>P606120-FILTRO DE AIRE PRIMARIO</t>
  </si>
  <si>
    <t>P606120</t>
  </si>
  <si>
    <t>P600501-FILTRO AIRE PRIMARIO</t>
  </si>
  <si>
    <t>P600501</t>
  </si>
  <si>
    <t>P552709 - FILTRO DE  COMBUSTIBLE</t>
  </si>
  <si>
    <t>P551324-FILTRO HIDRAULICO</t>
  </si>
  <si>
    <t>P551324</t>
  </si>
  <si>
    <t>P550220 - FILTRO DE AIRE PRIMARIO</t>
  </si>
  <si>
    <t>P550220</t>
  </si>
  <si>
    <t>P181163 - FILTRO DE AIRE PRIMARIO</t>
  </si>
  <si>
    <t>P181163</t>
  </si>
  <si>
    <t>L4891-ACUMULADOR LTH L48 91 LN3</t>
  </si>
  <si>
    <t>L4891</t>
  </si>
  <si>
    <t>L47-LTH ACUMULADOR L47 550</t>
  </si>
  <si>
    <t>L47</t>
  </si>
  <si>
    <t>L34600-ACUMULADOR LTH AUT. L-34-600 (13 C)</t>
  </si>
  <si>
    <t>L34600</t>
  </si>
  <si>
    <t>H000466 FILTRO CAMPANA DE ENTRADA DE PLASTICO</t>
  </si>
  <si>
    <t>H000466</t>
  </si>
  <si>
    <t>GRUPO3-ACUMULADOR USADO</t>
  </si>
  <si>
    <t>GRUPO3</t>
  </si>
  <si>
    <t>CHAO-2.75 18 TT 4 41P CHAOYANG H882</t>
  </si>
  <si>
    <t>2.50-18 TT 4 40P CHAOYANG H606</t>
  </si>
  <si>
    <t>11231260101</t>
  </si>
  <si>
    <t>175/70R13 SUMITOMO HTR200 84H</t>
  </si>
  <si>
    <t>1757013540682H</t>
  </si>
  <si>
    <t>-10.00-20 TORNEL T2400 16C C/C</t>
  </si>
  <si>
    <t>1132110020016KT240</t>
  </si>
  <si>
    <t>Utilidad por código de producto Concentrado
Del 01/09/2024 al 30/09/2024</t>
  </si>
  <si>
    <t>1523117-MXL DF-4 SAE 15W-40 *4G5</t>
  </si>
  <si>
    <t>1523117</t>
  </si>
  <si>
    <t>F 63488 63489 ANGEL ALEXIS LARA MENA</t>
  </si>
  <si>
    <t>F 64589 TECON CONCRETOS</t>
  </si>
  <si>
    <t>F 63248 63795 64025 64311 64377 64573 COMERCIALIZADORA DE COMBUSTIBLES DIRAC</t>
  </si>
  <si>
    <t>F 64587 ANA MARIA HERNANDEZ MENDOZA</t>
  </si>
  <si>
    <t>F 63612 PREFABRICADOS PRESUR</t>
  </si>
  <si>
    <t>F 64499 SERVICIO IZAMAL</t>
  </si>
  <si>
    <t>F 64498 SERVICIO IZAMAL</t>
  </si>
  <si>
    <t>F 62145 62514 RAMON EUDALDO CORTAZAR LARA</t>
  </si>
  <si>
    <t>F 64586 AMIRA DEL CARMEN GONZALEZ CARDEÑA</t>
  </si>
  <si>
    <t>F 63611 AHAL ETERNO</t>
  </si>
  <si>
    <t xml:space="preserve">F 62146 JOSE MANUEL CORTAZAR LARA </t>
  </si>
  <si>
    <t xml:space="preserve">F 63768 SB SUMINISTROS </t>
  </si>
  <si>
    <t>F 62913 GRUPO CONSTRUCTOR GRIOS</t>
  </si>
  <si>
    <t>F 64062 REFASO, REFACCIONES Y ACCESORIOS SOSA</t>
  </si>
  <si>
    <t>F 63643 63755 64415 LEMOM</t>
  </si>
  <si>
    <t>F 64228 64229 CARBURANTES Y LUBRICANTES DE PROGRESO</t>
  </si>
  <si>
    <t>F 63618 COMBUSTIBLES DE TULUM Y DEL CARIBE</t>
  </si>
  <si>
    <t>F 64406 CARBURANTES Y LUBRICANTES DE PROGRESO</t>
  </si>
  <si>
    <t>F 63165 63166 CARLOS FERRER MOHENO</t>
  </si>
  <si>
    <t>F 63778 63779 63993 63994 63995 63996 RAUL ROBERTO PECH FIGUEROA</t>
  </si>
  <si>
    <t>F 63549 63776 63777 PODER FLUIDO</t>
  </si>
  <si>
    <t>F 63959 VERONICA DEL ROSARIO LUGO RICALDE</t>
  </si>
  <si>
    <t xml:space="preserve">F 63551 63564 63609 63796 63878 63931 64000 64307 AT&amp;A INTERNATIONAL </t>
  </si>
  <si>
    <t>F 64120 64121 TERRASUR</t>
  </si>
  <si>
    <t>F 64538 ADOLFO BREMONT ESPINOZA</t>
  </si>
  <si>
    <t>F 63632 ABRIL CECILIA CAN POOL</t>
  </si>
  <si>
    <t>F 63523 MARIA GUADALUPE LUCIA CHABLE CHAN</t>
  </si>
  <si>
    <t>F 63697 LUZ MARI SAURI SANSORES</t>
  </si>
  <si>
    <t>F 63808 63888 63297 63949 64156 MANUEL JESUS OXTE CABRERA</t>
  </si>
  <si>
    <t>F 61325 62237 MINIS 2000</t>
  </si>
  <si>
    <t>F 63992 64223 SISTEMAS DE ARQUITECTURA Y CONSTRUCCION</t>
  </si>
  <si>
    <t>F 64109 PECH MORENO MARIA ISELA</t>
  </si>
  <si>
    <t>F 64160 DARVIN URIBE TUZ</t>
  </si>
  <si>
    <t>F 63537 63605 63538 63576 SB SUMINISTROS</t>
  </si>
  <si>
    <t>F 63642 RAMON FALLA GOMEZ</t>
  </si>
  <si>
    <t>F 64011 64024 64140 CONSTRUCCIONES Y EDIFICACIONES TECNICAS</t>
  </si>
  <si>
    <t>F 64541 FLOR NAYELI CAMEJO GOMEZ</t>
  </si>
  <si>
    <t>F 63162 MOTORIDE</t>
  </si>
  <si>
    <t xml:space="preserve">F 64462 MAYABTUN CONSTRUCCIONES </t>
  </si>
  <si>
    <t>F 63208 RAUL ONTIVEROS AVILA</t>
  </si>
  <si>
    <t>F 63548 EMPACADORA PROMARMEX</t>
  </si>
  <si>
    <t>F 64539 SERVITRANSPORTES DEL SURESTE</t>
  </si>
  <si>
    <t>F 63608 INGENIERIA DEL MAYAB</t>
  </si>
  <si>
    <t>F 63560 CORPORATIVO GL CD INDUSTRIAL</t>
  </si>
  <si>
    <t>F 63757 JOSE LUIS ESPADAS GONZALEZ</t>
  </si>
  <si>
    <t>F 6362 62826 62858 VICTOR MANUEL CHABLE SANCHEZ</t>
  </si>
  <si>
    <t>F 63491 MERCADO DE ACEITES DE QUINTANA ROO</t>
  </si>
  <si>
    <t>F 64548 MEGALITA</t>
  </si>
  <si>
    <t>F 63525 63524 OMEGA MASTER PARTS</t>
  </si>
  <si>
    <t>F 63655 TRANSPORTES JULIAN DE OBREGON</t>
  </si>
  <si>
    <t>F 64524 GRUPO URBAMEX</t>
  </si>
  <si>
    <t>F 63196 63423 63424 63541 63571 TALLERES ALIBAL DEL SURESTE</t>
  </si>
  <si>
    <t>F 64264 SCHAFFIT MOISES FAISAL MONTALVO</t>
  </si>
  <si>
    <t>F 62723 CARLOS ROBERTO SANHCEZ MONFORTE</t>
  </si>
  <si>
    <t>F 63433 PROVEEDORA DE L PANADERO</t>
  </si>
  <si>
    <t>F 63213 63468 63815 GDM REFACCIONES</t>
  </si>
  <si>
    <t>F 64497 JORGE ENRIQUE MERCADER RODRIGUEZ</t>
  </si>
  <si>
    <t>F 64492 GRUPO AGROPECUARIO GUARANI</t>
  </si>
  <si>
    <t>F 63266 63535 63539 63557  63559 63581 63585 63603 PRODUCTOS DE CONCRETO PENINSULAES</t>
  </si>
  <si>
    <t>F 63522 63610 CONCRETERA DEL SURESTE</t>
  </si>
  <si>
    <t>F 63338 MATERIALES Y TRITURADOS TIZIMIN</t>
  </si>
  <si>
    <t>F 62920 MIGUEL ANGEL KUK CETINA</t>
  </si>
  <si>
    <t>F 62918 MIGUEL ANGEL KUK CETINA</t>
  </si>
  <si>
    <t>F 63038 ESTACIONES DE SERVICIO DEL MAYAB</t>
  </si>
  <si>
    <t>F 63402 ESTACIONES DE SERVICIO DEL MAYAB</t>
  </si>
  <si>
    <t>F 63048 ESTACIONES DE SERVICIO DEL MAYAB</t>
  </si>
  <si>
    <t>F 63051 ESTACIONES DE SERVICIO DEL MAYAB</t>
  </si>
  <si>
    <t>F 63054 ESTACIONES DE SERVICIO DEL MAYAB</t>
  </si>
  <si>
    <t>F 36899 ESTACIONES DE SERVICIO DEL MAYAB</t>
  </si>
  <si>
    <t>F 61618 NIDIA DEL ROSARIO DE FATIMA LUGO RICALDE</t>
  </si>
  <si>
    <t>F 64134 FERROTLAPALERIA EL MULIX</t>
  </si>
  <si>
    <t>F 63050 ESTACIONES DE SERVICIO DEL MAYAB</t>
  </si>
  <si>
    <t>F 63370 63369 CARBURANTES DE YUCATAN</t>
  </si>
  <si>
    <t>F 63825 CANTERAS CREATIVAS</t>
  </si>
  <si>
    <t>F 64464 ANDAMIOS Y MAQUINARIA LIGERA DEL SURESTE</t>
  </si>
  <si>
    <t>F  64448 ANAHI BALAM</t>
  </si>
  <si>
    <t>F 64461 TECON CONCRETOS</t>
  </si>
  <si>
    <t>F 64332 CESAR ISMAEL CEBALLOS MARTIN</t>
  </si>
  <si>
    <t>F 64446 MANUEL IRAM GARCIA PEÑA</t>
  </si>
  <si>
    <t>F 63204JOSE ABRAHAM MAY LOPEZ</t>
  </si>
  <si>
    <t>F 62700 MERKLIFT</t>
  </si>
  <si>
    <t>F 64198 JULIO CESAR MAY TZEC</t>
  </si>
  <si>
    <t>F 64260 VICTOR MANUEL TURRIZA BLANQUETO</t>
  </si>
  <si>
    <t>F 63387 63388</t>
  </si>
  <si>
    <t>F 63385 63386</t>
  </si>
  <si>
    <t>F 63389 63390</t>
  </si>
  <si>
    <t>F 63443 63534 SB SUMINISTROS</t>
  </si>
  <si>
    <t>F 64454 JORGE ENRIQUE MERCADER RODRIGUEZ</t>
  </si>
  <si>
    <t>F 63507 ARMANDO ANTONIO CONSTANTINO PINEDA</t>
  </si>
  <si>
    <t>F 63055 GRUPO CONSTRUCTOR GRIOS</t>
  </si>
  <si>
    <t>F 64445 ELEMENTOS Y ESTRUCTURAS METALICAS</t>
  </si>
  <si>
    <t>F 64423 JOSE JUAN BECERRA HERNANDEZ</t>
  </si>
  <si>
    <t>F 62131 PLAFONES Y ACABADOS DEL SURESTE</t>
  </si>
  <si>
    <t>F 64310 MANUEL ARTURO PENICHE HERNANDEZ</t>
  </si>
  <si>
    <t>F 64413 MARIA DEL CARMEN ABRIL CASTRO</t>
  </si>
  <si>
    <t xml:space="preserve">F 63756 JOSE LUIS ESPADAS GONZALEZ </t>
  </si>
  <si>
    <t>F 63301 PERFORACIONES PENINSULAES ESPECIALIZADAS</t>
  </si>
  <si>
    <t>F 63372 PERFORACIONES PENINSULARES ESPECIALIZADAS</t>
  </si>
  <si>
    <t>F 63371 PERFORACIONES PENINSULAES ESPECIALIZADAS</t>
  </si>
  <si>
    <t>F 63846 63847 PRETENSADOS MORELOS</t>
  </si>
  <si>
    <t>F 64396 MARIA ISABEL GONZALEZ CEN</t>
  </si>
  <si>
    <t>F 63816 SERVI-LIMPIA</t>
  </si>
  <si>
    <t xml:space="preserve">F 64402 EDEKSA </t>
  </si>
  <si>
    <t>F 64380 GRUPO CONVERTIDORA DE PAPEL</t>
  </si>
  <si>
    <t>F 64378 WITON</t>
  </si>
  <si>
    <t>F 64373 VERTICAL CITY LIFT</t>
  </si>
  <si>
    <t>F 63582 63600 TRIMMSA</t>
  </si>
  <si>
    <t>F 63279 DISTRIBUIDORA DE REFACCIONES MOTORPAC</t>
  </si>
  <si>
    <t>F 63530 63531 63532 63645 63646 TERRASUR</t>
  </si>
  <si>
    <t>F 64347 VICTOR MANUEL RIVERO AVILA</t>
  </si>
  <si>
    <t>F 63474 63475 63850 RUBEN ALBERTO CARDEÑA VILLANUEVA</t>
  </si>
  <si>
    <t>F 62567 DEYSI VIRGINIA CANCHE RUIZ</t>
  </si>
  <si>
    <t>F 64299 ERICK YUSSEP BARRAÑON NIETO</t>
  </si>
  <si>
    <t>F 63490 FRANCISCO ARIEL GIL CHACON</t>
  </si>
  <si>
    <t>F 63413 ABRIL CECILIA CAN POOL</t>
  </si>
  <si>
    <t>F 64340 DANTE JERONIMO ALVARADO SANCHEZ</t>
  </si>
  <si>
    <t>F 64114 REFACCIONARIA CASTILLO</t>
  </si>
  <si>
    <t>F 64179 64218 64219 CESAR ANTONIO CASTELLANOS CASTELLANOS</t>
  </si>
  <si>
    <t>F 62459 62957 PETROLEOS DE YUCATAN</t>
  </si>
  <si>
    <t>FAC 62929,FAC 62931,FAC 63119,FAC 63212,FAC 63563,FAC 63572 FAC 62951 FAC 62439,FAC 62924,FAC 62926 FAC 62962,FAC 62963 FAC 63003,FAC 63004 FAC 63001,FAC 63002 FAC 63000  FAC 62922,FAC 62923,FAC 62925 AUTOSERVICIO YUCATAN</t>
  </si>
  <si>
    <t>F 62998 62999 62667 62668 62870 62997 62958 ESTACION DE SERVICIO JP SEGUNDO</t>
  </si>
  <si>
    <t>F 62995 62996 62989 62990 62463 62991 62992 62464 62993 62994 GASOLINERA MERIDA</t>
  </si>
  <si>
    <t>F 62537 62538 62964 62952 62662 62663 63009 63010 63006 63007 63959 62960 SERVICIOS SAN NICOLAS</t>
  </si>
  <si>
    <t>F 63011 63012 62438 62933 62935 SERVICIO 3</t>
  </si>
  <si>
    <t>F 63014 63015 62669 62670 63005 62953 62954 SERVICIOS HIDASA</t>
  </si>
  <si>
    <t>F 63016 63017 GRUPO YUGA</t>
  </si>
  <si>
    <t>F 63021 62671 62672 62630 62633 62949 62950 SERVICIO JARDINES</t>
  </si>
  <si>
    <t>F 63024 62665 62666 63028 62462 63019 63020 62660 62661 63018 62461 63025 63026 63030 63032 SERVICIOS KANASIN</t>
  </si>
  <si>
    <t>F 62441 62936 62937 63346 62934 62460 62955 62956 62465 SAN ANTONIO TEKAX</t>
  </si>
  <si>
    <t>F 62988 62440 62930 62932 GASOLINERA ROMA</t>
  </si>
  <si>
    <t>F 62928 62985 629863 62987 62637 62645 62927 MEGASERVICIOS</t>
  </si>
  <si>
    <t>F 62664 62984 62673 62983 62466 62981 62982 62979 62980 62977 62978 PETROMERIDA</t>
  </si>
  <si>
    <t>F 63353 SEYDI MARIA DE JESUS NOH MOO</t>
  </si>
  <si>
    <t xml:space="preserve">F 63344 TRASNPORTACION CARRETERA </t>
  </si>
  <si>
    <t>F 63223 63224 CIRCUITO</t>
  </si>
  <si>
    <t>F 62804 JACOBO REMPEL MARTENS</t>
  </si>
  <si>
    <t>F 62685 MARIO ACOSTA ROCHA</t>
  </si>
  <si>
    <t>F 64183 64083 64131 64090 62544 64004 64091 64200 64201 64207 64203 64205 64204 64199 64113 DEP EFECTIVO</t>
  </si>
  <si>
    <t>F 63103 EMPACADORA PROMARMEX</t>
  </si>
  <si>
    <t>F 64324 ESTRUCTURA COMERCIAL INTEGRAL</t>
  </si>
  <si>
    <t>F 63517 DISTRIBUIDORA GARABANA DE COMBUSTIBLES Y LUBRICANTES</t>
  </si>
  <si>
    <t>F 63516 JOSUE EFREN CIME CHAN</t>
  </si>
  <si>
    <t>F 64325 EDEKSA</t>
  </si>
  <si>
    <t>F 64184 64196 JOSE ALFREDO SALCEDO HERRERA</t>
  </si>
  <si>
    <t>F 62590 REYES CONCEPCION KEB HEREDIA</t>
  </si>
  <si>
    <t>F 63022 63023 62965 62966 63712 63714 COMBUSTIBLES DE SUROESTE</t>
  </si>
  <si>
    <t>F 64271 FERRETERIA EL PORTEÑO</t>
  </si>
  <si>
    <t>COMPENSASION SEI</t>
  </si>
  <si>
    <t xml:space="preserve">F 64281 64282 COMERCIALIZADORA ELEMER </t>
  </si>
  <si>
    <t>F 61978 62886 MARIA TERESA DE JESUS CARDENAS ORTIZ</t>
  </si>
  <si>
    <t>F 63236 CARBURANTES DE YUCATAN</t>
  </si>
  <si>
    <t>F 63240 CARBURANTES DE YUCATAN</t>
  </si>
  <si>
    <t>F 64298 E3C</t>
  </si>
  <si>
    <t>F 63836 RAUL ACOSTA</t>
  </si>
  <si>
    <t>F 62819 ANGEL FERNANDO PALMA CASTILLO</t>
  </si>
  <si>
    <t>F 63493 DISTRIBUIDORA GARABANA DE COMBUSTIBLES Y LUBRICANTES</t>
  </si>
  <si>
    <t>F 64278 EDIFICACIONES CARRETERAS Y PUESTOS MX</t>
  </si>
  <si>
    <t>F 63443 SB SUMINISTROS</t>
  </si>
  <si>
    <t>F 64049 ABRAHAM MANAHEM MAY BALAM</t>
  </si>
  <si>
    <t>F 64061 SARA EUGENIA LEÑERO GARCIA</t>
  </si>
  <si>
    <t>F 63963 63964 64059 62906 62734 62620 63997 64130 64125 64132 64151 64055 64144 64139 64133 64056 64154 64150 64147 64129 64058 64134 DEP EFECTIVO</t>
  </si>
  <si>
    <t>F 64063 SCHAFFIT MOISES FAISAL MONTALVO</t>
  </si>
  <si>
    <t>F 64236 VECTICAL CITY LIFT</t>
  </si>
  <si>
    <t>F 64214 NOE COSME ARANGO</t>
  </si>
  <si>
    <t>F 63329 63331 63430 63352 PRODUCTOS DE CONCRETO PENINSULARES</t>
  </si>
  <si>
    <t>F 63374 CONCRETERA DEL SURESTE</t>
  </si>
  <si>
    <t>F 63177 PROVEEDORA DEL PANADERO</t>
  </si>
  <si>
    <t>F 63411 JOSE LUIS ESPADAS GONZALEZ</t>
  </si>
  <si>
    <t>F 62562 VICENTE MARTIN CHAN CUA</t>
  </si>
  <si>
    <t>F 64208 JORGE ABRAHAM SELEM AGUILAR</t>
  </si>
  <si>
    <t>F 62534 JOSE DANIEN UITZIL BALAM</t>
  </si>
  <si>
    <t>F 64211 64456 RAXID ANTONIO SANDOVAL AUAIS</t>
  </si>
  <si>
    <t>F 64491 RRRRG CONSTRUCTORA</t>
  </si>
  <si>
    <t>F 64365 CORPORATIVO VINCULO POPULAR</t>
  </si>
  <si>
    <t>F 64181 ZELMA KOOLER DE MEXICO</t>
  </si>
  <si>
    <t>F 64220 ANDRADE BRICEÑO PARIS ADRIAN</t>
  </si>
  <si>
    <t>F 63234 CARBURANTES DE YUCATAN</t>
  </si>
  <si>
    <t>F 63237 CARBURANTES DE YUCATAN</t>
  </si>
  <si>
    <t>F 63235 CARBURANTES DE YUCATAN</t>
  </si>
  <si>
    <t>F 64142 64143 LISBET DE JESUS CANCHE PECH</t>
  </si>
  <si>
    <t>F 64135 LISBET DE JESUS CANHCE PECH</t>
  </si>
  <si>
    <t>F 63357 FERNANDO AVILA AYALA</t>
  </si>
  <si>
    <t>F 62912 JOSE LUIS RIOS VENTURA</t>
  </si>
  <si>
    <t>F 52842 KYPCON INGENIEROS CIVILES</t>
  </si>
  <si>
    <t>F 64169 CONSTRUCCIONES Y MATERIALES RAMIREZ</t>
  </si>
  <si>
    <t>F 63501 63502 63503 63504 63526 63900 63901 63989 ANGELICA MARTINEZ BRAMBILA</t>
  </si>
  <si>
    <t>F 63252 63262 63394 63395 63528 MANUEL JESUS OXTE CABRERA</t>
  </si>
  <si>
    <t>F 63201 DISTRIBUMEZ</t>
  </si>
  <si>
    <t>F 63141 63343 63365 GENERADORES DUTTON POWER</t>
  </si>
  <si>
    <t>F 63190 63367 SB SUMINISTROS</t>
  </si>
  <si>
    <t>F 63238 SERVICIO DOGRE</t>
  </si>
  <si>
    <t>F 63271 JR ENVASES Y PLASTICOS EL SURESTE</t>
  </si>
  <si>
    <t>F 63286 63376 61875 AUTOBUSES BRISAS</t>
  </si>
  <si>
    <t>F 62748 MIGUEL ANGEL KUK CETINA</t>
  </si>
  <si>
    <t xml:space="preserve">F 62472 MIGUEL ANGEL KUK CETINA </t>
  </si>
  <si>
    <t>F 63340 VICTOR MARIO FABELA AGUILERA</t>
  </si>
  <si>
    <t>F 63341 VICTOR MARIO FABELA AGUILERA</t>
  </si>
  <si>
    <t>F 62771 MERCADO DE ACEITES DE QUINTANA ROO</t>
  </si>
  <si>
    <t>F 64188 MOTOCICLETAS DEL MAYAB</t>
  </si>
  <si>
    <t>F 63866 DIDIER GAMBOA</t>
  </si>
  <si>
    <t>F 63094 EISER JESUS BAEZA ARGAEZ</t>
  </si>
  <si>
    <t>IGNACIO ROSADO COUOH</t>
  </si>
  <si>
    <t>F 60827 61168 MINIS 2000</t>
  </si>
  <si>
    <t>F 63138 PROVEEDORA DEL PANADERO</t>
  </si>
  <si>
    <t>F 62777 63093 63100 GRUPO PENINSULAR MAZA</t>
  </si>
  <si>
    <t>F 63986 63987 64009 64008 64007 63110 63274 63981 63342 63980 63727 61599 62680 64007 64008 DEP EFECTIVO</t>
  </si>
  <si>
    <t>F 63191 EMPACADORA PROMARMEX</t>
  </si>
  <si>
    <t>F 63382 LUZ MARI SAURI SANSORES</t>
  </si>
  <si>
    <t>F 62947 62948 CORPORACION LA COMPLETA</t>
  </si>
  <si>
    <t>F 63265 CAMIONES Y AUTOBUSES PENINSULAR</t>
  </si>
  <si>
    <t>F 62818 ANGEL FERNANDO PALMA CASTILLO</t>
  </si>
  <si>
    <t>F 62656 JORGE ANTONIO CHAVEZ GOMEZ</t>
  </si>
  <si>
    <t>F 64004 64010 SERVIND</t>
  </si>
  <si>
    <t>F 63139 63253 MEXICANA DE LUBRICANTES</t>
  </si>
  <si>
    <t>F 62575 LILIANA DEL SOCORRO PACHECO MEX</t>
  </si>
  <si>
    <t>F 63233 MEZCLAS Y EMULSIONES PROFESIONALES</t>
  </si>
  <si>
    <t>F 63303 JOSE ROBERTO DELGADO GALENO</t>
  </si>
  <si>
    <t>F 64016 EDIFICACIONES CARRETERAS Y PUERTOS MX</t>
  </si>
  <si>
    <t>F 63973 63970 63225 63518 62734 62906 63950 63951 62767 62768 63934 63894 63839 63840 63841 63844 63991 63843 63842 63316 63932 63959 61287 63629 DEP EFECTIVO</t>
  </si>
  <si>
    <t>F 62871 62872 TALLERES ALIBAL DEL SURESTE</t>
  </si>
  <si>
    <t>F 62742 CICLOEMPRESAS DEL MAYAB</t>
  </si>
  <si>
    <t>F 63034 63036 SERVICIO 3</t>
  </si>
  <si>
    <t>F 1384035 MEXICANA DE LUBRICANTES</t>
  </si>
  <si>
    <t>F 62496 62497 62853 63046 63047 62697 63049 SERVICIO JARDINES</t>
  </si>
  <si>
    <t>F 63192 63193 MEGASERVICIOS</t>
  </si>
  <si>
    <t>COMISION MEMBRESIA E PYM</t>
  </si>
  <si>
    <t>F 63041 63044 GASOLINERA ROMA</t>
  </si>
  <si>
    <t>MEGASUR PAGO AL 30 DE SEPTIEMBRE DE 2024</t>
  </si>
  <si>
    <t>F 63037 63039 ESTACION DE SERVICIO JP SEGUNDO</t>
  </si>
  <si>
    <t>MEGASUR PRUEBA DIRAC</t>
  </si>
  <si>
    <t>F 63417 63418 63419 63420 63501 ANGELICA MARTINEZ BRAMBILA</t>
  </si>
  <si>
    <t>F 63982 63983 DEP TERMINAL DE VENTAS</t>
  </si>
  <si>
    <t>F 63171 63227 ANGEL ALEXIS LARA MENA</t>
  </si>
  <si>
    <t>F 63789 637490 PROMOTORA DE GASOLINERAS</t>
  </si>
  <si>
    <t>F 62288 SERGIO BALDERAS OSORIO</t>
  </si>
  <si>
    <t>F 14674 14675 PROYECTOS INMOBILIARIOS DE LA PENINSULA</t>
  </si>
  <si>
    <t>F 63206 63069 63328 CONCRETERA DEL SURESTE</t>
  </si>
  <si>
    <t>F 63159 63125 63153 63144 63254 63326 63332 PRODUCTOS DE CONCRETO PENINSULARES</t>
  </si>
  <si>
    <t>F 64003 TANIA MELISSA PACHECO MARTINEZ</t>
  </si>
  <si>
    <t>NOMINA SEGUNDA QUINCENA</t>
  </si>
  <si>
    <t>F 63316 JUANA ESTHER CHAN ROCHA</t>
  </si>
  <si>
    <t>F B096376 ARTLUX</t>
  </si>
  <si>
    <t>F 61940 GRUPO CONSTRUCTOR GRIOS</t>
  </si>
  <si>
    <t>F 63623 62680 58456 62654 62783 62406 63907 63865 63868 63871 63873 63869 63630 63926 63925 63905 62559 62794 63702 DEP EFECTIVO</t>
  </si>
  <si>
    <t>F 62605 62606 LUIS MARTIN DE JESUS ALONZO MORALES</t>
  </si>
  <si>
    <t>F 63226 ESTACIONES DE SERVICIO DEL MAYAB</t>
  </si>
  <si>
    <t>F 62591 63204 JOSE ABRAHAM MAY LOPEZ</t>
  </si>
  <si>
    <t>F 63268 DISTRIBUIDORA GARABANA DE COMBUSTIBLES Y LUBRICANTES</t>
  </si>
  <si>
    <t>F 63091 63952 DEP TERMINAL DE VENTAS</t>
  </si>
  <si>
    <t>F 63228 ARTURO PEREZ GONZALEZ</t>
  </si>
  <si>
    <t>F 63220 MULTISERVICIOS PETROLIFEROS DE QUINTANA ROO</t>
  </si>
  <si>
    <t>F 63218 63219 MULTISERVICIOS PETROLIFEROS DE QUINTANA ROO</t>
  </si>
  <si>
    <t xml:space="preserve">F 63244 IGNACIO ROSADO COUOH </t>
  </si>
  <si>
    <t>F 62908 ENVASES UNIVERSALES DE MEXICO</t>
  </si>
  <si>
    <t>F 63939 MARIA ISABEL GONZALEZ CEN</t>
  </si>
  <si>
    <t>F 63450 RODRIGO SOLIS RODRIGUEZ</t>
  </si>
  <si>
    <t>F 62594 MAQUINARIA Y SERVICIOS PROFESIONALES</t>
  </si>
  <si>
    <t>F 63946 RED CESIT CREDIMOTOS</t>
  </si>
  <si>
    <t>F 63930 ERICK YUSSEP BARRAÑON NIETO</t>
  </si>
  <si>
    <t>F 63115 MANUEL ARTURO PENICHE HERNANDEZ</t>
  </si>
  <si>
    <t>F 62906 VERONICA ALEJANDRA PAZ TORRIJOS</t>
  </si>
  <si>
    <t>F 62967 TIENDAS DE AUTOSERVICIO FERRETEROS DE LA PENINSULA</t>
  </si>
  <si>
    <t>F 63063 TIENDAS DE AUTOSERVICIOS FERRETEROS DE LA PENINSULA</t>
  </si>
  <si>
    <t>F 62598 PLASTIC DEPOT</t>
  </si>
  <si>
    <t>F 63111 FROZAR</t>
  </si>
  <si>
    <t>F 63908 DISTRIBUIDOR DE MAQUINARIA DEL SUR</t>
  </si>
  <si>
    <t>F 63904 WITON</t>
  </si>
  <si>
    <t>F 63785 61599 62776 63820 63824 63823 63775 62572 63482 62281 62004 63485 63775 63584 62387 62746 63317 62822 DEP EFECTIVO</t>
  </si>
  <si>
    <t>IMPUESTOS FEDERALES ISR RET AGOSTO 2024</t>
  </si>
  <si>
    <t>F 59656 ASFALTOS Y EMULSIONES PENINSULARES</t>
  </si>
  <si>
    <t>IMPUESTOS FEDERALES AGOSTO 2024</t>
  </si>
  <si>
    <t>DISPERSION NOMINA (ANTICIPO DE  VIATICOS MIGUEL ORTIZ)</t>
  </si>
  <si>
    <t>F 61737 SUPE</t>
  </si>
  <si>
    <t>PROVEEDORA DE RINES Y LLANTANS MONTERREY</t>
  </si>
  <si>
    <t>F 63919 JORGE ENRIQUE MERCADER RODRIGUEEZ</t>
  </si>
  <si>
    <t>CENITSA SA DE CV (COMPRA DE LICENCIA SQL SERVER)</t>
  </si>
  <si>
    <t>F 63320 LA FERRE COMERCIALIZADORA</t>
  </si>
  <si>
    <t>F 63921 SERVICIO SAN JOSE KUCHE</t>
  </si>
  <si>
    <t>NOMINA PRIMERA QUINCENA</t>
  </si>
  <si>
    <t>F 63920 SERVICIO SAN JOSE KUCHE</t>
  </si>
  <si>
    <t>F 63186 63197 JUAN SELEM BERROM</t>
  </si>
  <si>
    <t xml:space="preserve">F 63105 ARTURO PEREZ GONZALEZ </t>
  </si>
  <si>
    <t>DISPERSION NOMINA (PRESTAMO ROGER VAZQUEZ)</t>
  </si>
  <si>
    <t>F 63062 JOSE ROBERTO DELGADO GALENO</t>
  </si>
  <si>
    <t>PAGO FINBE (ISUZU ELF 800)</t>
  </si>
  <si>
    <t>F 63879 63880 63881 63882 63883 63884 SERVITRANSPORTES DEL SURESTE</t>
  </si>
  <si>
    <t>F SPR 9920 UNIFORMES CARAVANA</t>
  </si>
  <si>
    <t>F 63476 63577 ARMANDO AGUIRRE BARRADAS</t>
  </si>
  <si>
    <t xml:space="preserve">PRUEBA DIRAC UNIFORMES CARAVANA </t>
  </si>
  <si>
    <t>F 62654 MORALES GOROCICA LEONEL ENRIQUE</t>
  </si>
  <si>
    <t>F 63903 SERVITRANSPORTES DEL SURESTE</t>
  </si>
  <si>
    <t xml:space="preserve">F 63008 MAGALY DE JESUS SIERRA PACHECO </t>
  </si>
  <si>
    <t>F 14836 PROYECTOS INMOBOILIARIOS DE LA PENINSULA</t>
  </si>
  <si>
    <t>F 62807 62808 GENERADORES DUTTON POWER</t>
  </si>
  <si>
    <t>PAGO SIPARE SUA AGOSTO</t>
  </si>
  <si>
    <t>F 62803 JESUS MANUEL MOO ONGAY</t>
  </si>
  <si>
    <t>F 63137 CONCRETERA DEL SURESTE</t>
  </si>
  <si>
    <t>F 63068 63157 TECNOVENTAS</t>
  </si>
  <si>
    <t>F 63769 63506 63813 63976 63706 63472 63689 63694 63685 63640 63691 63704 63705 63692 DEP EFECTIVO</t>
  </si>
  <si>
    <t>F 63185 GUSTAVO LOPEZ ARCE SOROA</t>
  </si>
  <si>
    <t>F 63804 ERICK YUSSEP BARRAÑON NIETO</t>
  </si>
  <si>
    <t>SILVIA ADRIANA CORONA GALLEGOS (YAMAHA RAFA)</t>
  </si>
  <si>
    <t>F 63117 63118 63156 63184  SB SUMINISTROS</t>
  </si>
  <si>
    <t>F 1375461 MEXICANA DE LUBRICANTES</t>
  </si>
  <si>
    <t>F 63811 63812 GRUPO AGROPECUARIO GUARANI</t>
  </si>
  <si>
    <t>F 62732 JORGE ALBERTO TINAL DZIB</t>
  </si>
  <si>
    <t>F 1956 1957 63595 63592 63594 63590 62734 63583 62526 62524 61060 63621 62846 63573 63066 62611 63604 63703 63631 62547 63596 63596 DEP EFECTIVO</t>
  </si>
  <si>
    <t>F 63597 MAYABTUN CONSTRUCCIONES</t>
  </si>
  <si>
    <t>DISPERSION NOMINA OTROS PAGOS DAVID QUINTAL</t>
  </si>
  <si>
    <t>F 62505 62548 STACION DE SERVICIO TEMOZON NORTE</t>
  </si>
  <si>
    <t>F 63784 JORGE EDUARDO CHAY TAMAYO</t>
  </si>
  <si>
    <t xml:space="preserve">F 62522 62523 MARCO ANTONIO CHE CANUL </t>
  </si>
  <si>
    <t>F 62381 TRANSPORTACION CARRETERA</t>
  </si>
  <si>
    <t>F 63767 TRANSPORTES CORPA</t>
  </si>
  <si>
    <t>ABC LEASING (TOYOTA)</t>
  </si>
  <si>
    <t>F 63205 63296 MATERIALES DE YUCATAN</t>
  </si>
  <si>
    <t>ABC LEASING (GEPP)</t>
  </si>
  <si>
    <t>F 62891 PROVEEDORA DEL PANADERO</t>
  </si>
  <si>
    <t>PROVEEDORA DE RINES Y LLANTAS MONTEREY</t>
  </si>
  <si>
    <t>F 62810 62811 62816 62893 COMBUSTIBLES ROSO DE LA PENINSULA</t>
  </si>
  <si>
    <t>F 61827 AROLDO RENE DOMENZAIN PECH</t>
  </si>
  <si>
    <t>F 14428 14429 PROYECTOS INMOBILIARIOS DE LA PENINSULA</t>
  </si>
  <si>
    <t>F 63747 JOSE LUIS CICERO CASTRO</t>
  </si>
  <si>
    <t>F 63693 PROYECTOS CONSTRUCCION URBANA</t>
  </si>
  <si>
    <t>F 62776 RUBY DE JESUS CHALE AMAYA</t>
  </si>
  <si>
    <t>F 62355 63098 SB SUMINISTROS</t>
  </si>
  <si>
    <t>F 63321 JOSE LUIS ESPADAS GONZALEZ</t>
  </si>
  <si>
    <t>F.18210 - LAS MURALLAS DE CAMPECHE</t>
  </si>
  <si>
    <t>F.18122 - LAS MURALLAS DE CAMPECHE</t>
  </si>
  <si>
    <t>F.18693,18692 - JOSE FRANCISCO DURAN CAN</t>
  </si>
  <si>
    <t>F.18694,18695 - NAVIERA Y PESQUERA CONCORDIA</t>
  </si>
  <si>
    <t>F.18257,18686 - ZACARIAS CHAN ROSA ISELA</t>
  </si>
  <si>
    <t>F.18253 - JUVENTINO GARCIA JIMENEZ</t>
  </si>
  <si>
    <t>F.18459 - AMANTINA UC PAREDES</t>
  </si>
  <si>
    <t>F.18613 - ROMAN REBOLLEDO ALMEYDA</t>
  </si>
  <si>
    <t>F.18616 - NICOLAS AVALOS CRUZ</t>
  </si>
  <si>
    <t>F.18320 - COMBUSTIBLE LUGO</t>
  </si>
  <si>
    <t>F.18351 - ADMINISTRACION DE ESTACIONES DEL SURESTE</t>
  </si>
  <si>
    <t>F.63114 - SERVICIOS PERIFERICOS SELNAV</t>
  </si>
  <si>
    <t>F.18314,18319,18321,18322,18325,18330,18331,18332,18336,18337,18340,18341,18348,18350,18352,18379,63146 - E.S.G.E.S.</t>
  </si>
  <si>
    <t>F.18461 - GRUPO PATA DE JAGUAR DE CALAKMUL</t>
  </si>
  <si>
    <t>F.18562,18563,18564 - AGROSERVICIOS LA TRINIDAD</t>
  </si>
  <si>
    <t>F.18685 - NAVIERA Y PESQUERA CONCORDIA</t>
  </si>
  <si>
    <t>F.18662 - ISAACK BUECKERT GUENTHER</t>
  </si>
  <si>
    <t>F.18420 - GRUPO CICPSA</t>
  </si>
  <si>
    <t>F.18263,18437,18261,18611,18526,18279,18285,18308,18253 - EFECTIVO</t>
  </si>
  <si>
    <t>F.18365,18366 - CESAR FERNANDO CERVANTES PRIETO</t>
  </si>
  <si>
    <t>F.18554,18555 - ARMANDO SILVESTRE LEMUS FERNANDEZ</t>
  </si>
  <si>
    <t>F.18462 - ASOCIADOS Y SUCESORES MOYCRUZ</t>
  </si>
  <si>
    <t>F.17974,17975 - DAVID BANM WALL</t>
  </si>
  <si>
    <t>F.17971 - PRODUCTORES DE LOS CHENES</t>
  </si>
  <si>
    <t xml:space="preserve">F.18629 - CARLA </t>
  </si>
  <si>
    <t>F.18631 - NOVER DE LEON CASTILLO</t>
  </si>
  <si>
    <t>F.18638 - MIGUEL ANGEL CHABLE KANTUN</t>
  </si>
  <si>
    <t>F.18637 - KENDY BENJAMIN</t>
  </si>
  <si>
    <t>F.18361 - GUADALUPE FERNANDO URIBE SIERRA</t>
  </si>
  <si>
    <t>F.18228 - MAYRA ESTHER DE LA CRUZ REYES</t>
  </si>
  <si>
    <t>F.18448 - ADDA MARIA DZIB DZUL (PENDIENTE)</t>
  </si>
  <si>
    <t>F.18445 - ADDA MARIA DZIB DZUL (PENDIENTE)</t>
  </si>
  <si>
    <t>F.18257 - ROSA ISELA ZACARIAS CHAN</t>
  </si>
  <si>
    <t>F.18634 - BEATRIZ ADRIANA PEREZ</t>
  </si>
  <si>
    <t>FABRICA DE HIELO TUNHA</t>
  </si>
  <si>
    <t xml:space="preserve">F.18085 - ABRAM BUECKERT NEUDORF </t>
  </si>
  <si>
    <t>F.18315 - ADMINISTRACION DE ESTACIONES DEL SURESTE</t>
  </si>
  <si>
    <t>F.62944 - LUBRICANTES COSTA MAYA</t>
  </si>
  <si>
    <t>F.62812,63142 - SERVICIO PERIFERICO SELNAV</t>
  </si>
  <si>
    <t>F.18192,18202,18289,18296,18297,18300,18324,18326,18327,18328,18329,18334,18335,18342,18344,18345,18346,18347,18389 - E.S.G.E.S.</t>
  </si>
  <si>
    <t>F.18639 - LUBRILLANTAS DE CAMPECHE</t>
  </si>
  <si>
    <t>F.18636 - LUBRILLANTAS DE CAMPECHE</t>
  </si>
  <si>
    <t>F.18524 - GIOVANNI OCTAVIO QUE CANUL</t>
  </si>
  <si>
    <t>F.18620 - MIGUEL ANGEL CHABLE KANTUN</t>
  </si>
  <si>
    <t>F.18567 - CARLOS OLVERA ALEGRIA</t>
  </si>
  <si>
    <t>F.17974 - DAVID BANM WALL</t>
  </si>
  <si>
    <t>F.18436 - GRUPO CICPSA</t>
  </si>
  <si>
    <t>F.18435 - GRUPO CICPSA</t>
  </si>
  <si>
    <t>F.18433 - GRUPO CICPSA</t>
  </si>
  <si>
    <t>F.18621 - NAVIERA Y PESQUERA MIROLAMA</t>
  </si>
  <si>
    <t>F.18263,18437,18463,18464,18284,18285 - EFECTIVO</t>
  </si>
  <si>
    <t>F.18249 - CERVANTES PRIETO CESAR FERNANDO</t>
  </si>
  <si>
    <t>F.18447 - ADDA MARIA DZIB DZUL</t>
  </si>
  <si>
    <t>PAGO DIRAC - AGENCIA COMERCIALIZADORA IND DEL SE (ACISSA)</t>
  </si>
  <si>
    <t>F.18484,18485 - SALAZAR HERNANDEZ ANASTACIO</t>
  </si>
  <si>
    <t>DISPERSION NOMINA BONO AGOSTO LIBERADO ELEAZAR ANTONIO UC</t>
  </si>
  <si>
    <t>F.18362 - GUADALUPER FERNANDO URIBE SIERRA</t>
  </si>
  <si>
    <t>F.18598 - NAVIERA  Y PESQUERA CONCORDIA</t>
  </si>
  <si>
    <t xml:space="preserve">PAGO DIRAC - COM DE LUB DE CALIDAD S.A. DE C.V. </t>
  </si>
  <si>
    <t>F.18446 - ADDA MARIA DZIB DZUL</t>
  </si>
  <si>
    <t>F.18591 - LUBRILLANTAS DE CAMPECHE</t>
  </si>
  <si>
    <t>F.18569 - ISAACK BUECERKT</t>
  </si>
  <si>
    <t>DISPERSIO NOMINA ( ANT VIATICOS ALBERTO VAZQUEZ)</t>
  </si>
  <si>
    <t>DISPERSIO NOMINA ( ANT VIATICOS ELEAZAR UC)</t>
  </si>
  <si>
    <t>F.18205 - ADMINISTRACION DE ESTACIONES DEL SURESTE</t>
  </si>
  <si>
    <t>DISPERSION NOMINA NOMINA GERMAN GARNICA, DALIA KAUIL, EDUARDO MARTIN, PEDRO MARTIN Y ORLANDO SMITH</t>
  </si>
  <si>
    <t>F.62315 - LUBRILLANTAS COSTA MAYA</t>
  </si>
  <si>
    <t>DISPERSION NOMINA ISRAEL ARELLANO Y SAMUEL INTERIAN</t>
  </si>
  <si>
    <t>F.62812 - SERVICIOS PERIFERICO SELNAV</t>
  </si>
  <si>
    <t>DISPERSION NOMINA DANIEL HOIL Y SAMUEL INTERIAN</t>
  </si>
  <si>
    <t>F.18114,18157,18163,18164,18169,18170,18171,18172,18173,18186,18187,18188,18189,18190,18191,18193,18194,18195,18196,18198,18199,18203,18204,18206,182077,18209,18212,18213,18214,18216,18217,18218,18219,18220,18230,18274,18275,18290,62244,62317,62321,62322,62319,62323 - E.S.G.E.S.</t>
  </si>
  <si>
    <t>DISPERSION NOMINA NOMINA JOAQUIN ESTRELLA, JULIKO FLORES, ARMANDO GOMEZ, ALEXIS OSORIO, DAVID RAMAYO, ELEAZAR UC, ALBERTO VAZQUEZ, JORDI ZAPATA, RICARDO COYOC.</t>
  </si>
  <si>
    <t>F.18404 - REPRESENTACIONES ALDO DE CAMPECHE</t>
  </si>
  <si>
    <t>F.18578 - SERVILLANTAS PENINSULARES</t>
  </si>
  <si>
    <t>PAGO DIRAC - ECOS PUBLICITARIOS S.A. DE C.V. (PUBLICIDAD MEGASUR)</t>
  </si>
  <si>
    <t>F.18263,18458,18438,18097,18457,18262,18056,18284,18279 - EFECTIVO</t>
  </si>
  <si>
    <t>DISPERSION NOMINA (ANT VIATICOS SAMUEL INTERIAN)</t>
  </si>
  <si>
    <t>F.18020 - MARIA DEL CARMEN MAY CHI</t>
  </si>
  <si>
    <t>PAGO DIRAC - ANA COMPAÑÍA DE SEGUROS S.A. DE C.V. (POLIZA IZUZU FORWARD 800 MERIDA)</t>
  </si>
  <si>
    <t>F.18560 - LUIS HERNANDEZ ORTIZ</t>
  </si>
  <si>
    <t>F.18561 - VICTOR ROSADO CORDOVA</t>
  </si>
  <si>
    <t>DISPERSION NOMINA (ANT VIATICOS ELEAZAR UC)</t>
  </si>
  <si>
    <t>PAGO DIRAC - YANITZA MARIETE GARCIA NAVARRETE (EDECAN)</t>
  </si>
  <si>
    <t>F.18256,18257 - ZACARIAS CHAN ROSA ISELA</t>
  </si>
  <si>
    <t>PAGO DIRAC - ELIU BENITO MATU</t>
  </si>
  <si>
    <t>F.18487,18488 - KENDY BENJAMIN</t>
  </si>
  <si>
    <t>DISPERSION NOMINA PRESTAMO SAMUEL INTERIAN</t>
  </si>
  <si>
    <t>F.18255 - EFRAIN JESUS ROSADO RAMIREZ</t>
  </si>
  <si>
    <t>PAGO DIRAC - TECNOLLANTAS</t>
  </si>
  <si>
    <t>F.18150,62245 - ADMINISTRACION DE ESTACIONES DEL SURESTE</t>
  </si>
  <si>
    <t>F.18111,18112,18124,18125,18126,18128,18129,18130,18131,18132,18133,18135,18137,18138,18139,18140,18141,18142,18148,18149,18152,18154,18156,18158,18162,18165,18166,18180,18197,62318,62319 - E.S.G.E.S.</t>
  </si>
  <si>
    <t>PAGO DIRAC- LLANTRAC SAPI DE C.V.</t>
  </si>
  <si>
    <t>F.18251 - ROGER ERIBERTO LOPEZ MAY</t>
  </si>
  <si>
    <t>F.18263,18458,18437,18260,18097,18484,18056,18105 - EFECTIVO</t>
  </si>
  <si>
    <t>F.18246 - DANIEL HUMBERTO GARCIA UC</t>
  </si>
  <si>
    <t>DISPERSION NOMINA BONO RET AGOSTO ALBERTO VAZQUEZ</t>
  </si>
  <si>
    <t>F.19497 - BRUNA GUADALUPE ROMERO AGUILAR</t>
  </si>
  <si>
    <t>F.18490 - LUBRILLANTAS DE CAMPECHE</t>
  </si>
  <si>
    <t>F.18552 - CONSTRUCCIONES OSPOVER</t>
  </si>
  <si>
    <t>DISPERSION DE NOMINA (ANT. VIATICOS ELEAZAR UC)</t>
  </si>
  <si>
    <t xml:space="preserve">F.18450 - CAUICH CAUICH MARIA DEL SACRAMENTO </t>
  </si>
  <si>
    <t>DISPERSION DE NOMINA PAGO DE SERVIDOR DE CORREO DANIEL HOIL</t>
  </si>
  <si>
    <t xml:space="preserve">F.18247 - OLGA LIDIA SONDA CONCHA </t>
  </si>
  <si>
    <t>PREPAGO - E.S.G.E.S.</t>
  </si>
  <si>
    <t xml:space="preserve">F.18287 - JUAN PABLO FLORES SULUB </t>
  </si>
  <si>
    <t>F.18301,18420 - GRUPO CICPSA</t>
  </si>
  <si>
    <t>DISPERSION DE NOMINA - PAGO DE RECIBO DE LUZ ELEAZAR UC</t>
  </si>
  <si>
    <t>F.18298 - GRUPO CICPSA</t>
  </si>
  <si>
    <t>F.18472 - ARMANDO SILVESTRE LEMUS FERNANDEZ</t>
  </si>
  <si>
    <t>PAGO IMPULSO SUROESTE CRÉDITO 86490349</t>
  </si>
  <si>
    <t xml:space="preserve">F.18295 - LUIS FRANCISCO VELA CEN </t>
  </si>
  <si>
    <t>F.18222 - HIELO SAN BARTOLO</t>
  </si>
  <si>
    <t>PAGO AUTO TARJETA DE CRÉDITO SEP 2024</t>
  </si>
  <si>
    <t>F.18442,18468 - EFECTIVO</t>
  </si>
  <si>
    <t>JUAN CARLOS AVILEZ GARCIA - PAGO DIRAC</t>
  </si>
  <si>
    <t>F.18254 - EFRAIN JESUS ROSADO RAMIREZ</t>
  </si>
  <si>
    <t>DISPERSION DE NOMINA ANTICIPO DE VIATICOS (ELEAZAR ANTONIO UC Y ALBERTO VAZQUEZ)</t>
  </si>
  <si>
    <t>F.18364,18455 - MANUEL CENTENO GONZALEZ</t>
  </si>
  <si>
    <t xml:space="preserve"> SEPTIEMBRE 2024</t>
  </si>
  <si>
    <t>IVA COMISION POR VENTA TDD</t>
  </si>
  <si>
    <t>COMISION POR VENTA TDD</t>
  </si>
  <si>
    <t>IVA COMISION POR VENTA TDC</t>
  </si>
  <si>
    <t>COMISION POR VENTA TDC</t>
  </si>
  <si>
    <t>DOC SGO0012362-SEGURO VIDA PYME SGO0012362 16/36</t>
  </si>
  <si>
    <t>DOC SGO0012361-SEGURO VIDA PYME SGO0012361 16/36</t>
  </si>
  <si>
    <t>DOC SGO0012360-SEGURO VIDA PYME SGO0012360 16/36</t>
  </si>
  <si>
    <t>F.18657 - COOPERATIVA LA CRUZ AZUL</t>
  </si>
  <si>
    <t>DOC SGO0012359-SEGURO VIDA PYME SGO0012359 16/36</t>
  </si>
  <si>
    <t xml:space="preserve">F.18651 - COOPERATIVA LA CRUZ AZUL </t>
  </si>
  <si>
    <t>DOC SGO0012358-SEGURO VIDA PYME SGO0012358 16/36</t>
  </si>
  <si>
    <t xml:space="preserve">F.18065 - JACOB NEUDORF FRIESEN </t>
  </si>
  <si>
    <t xml:space="preserve">F.18605 - JACOB NEUDORF FRIESEN </t>
  </si>
  <si>
    <t xml:space="preserve">F.18482 - ANCLAJES Y CIMENTACIONES MM MEXICO </t>
  </si>
  <si>
    <t>GASTOS EN EFECTIVO SEPT 2024</t>
  </si>
  <si>
    <t>MULTA GURUBEL CARRETERA</t>
  </si>
  <si>
    <t>PASTEL GABRIEL PECH</t>
  </si>
  <si>
    <t>RUTA ROGER</t>
  </si>
  <si>
    <t>INSUMOS ADMIN</t>
  </si>
  <si>
    <t>RICHARD</t>
  </si>
  <si>
    <t>CASCOS CHALECOS ALMACEN</t>
  </si>
  <si>
    <t>USB INDUSTRIA</t>
  </si>
  <si>
    <t>LONA PARA REPARTO</t>
  </si>
  <si>
    <t>EFECTIVO JULIO NISSAN ROJA</t>
  </si>
  <si>
    <t xml:space="preserve">JULIO INTERAN </t>
  </si>
  <si>
    <t>**PENDIENTE LIQUIDAR FACTURAS**</t>
  </si>
  <si>
    <t>LAVADO DE AUTOS</t>
  </si>
  <si>
    <t>Plataforma SPE Detalle Ago24 DET-2024-28578 DET-2024-28624 campeche</t>
  </si>
  <si>
    <t>Del 1 al 30 de sept de 2024</t>
  </si>
  <si>
    <t>F. 63139</t>
  </si>
  <si>
    <t>F. 63253</t>
  </si>
  <si>
    <t>TARJETAS AMAZON GANADOR SEGUNDO LUGAR RAPIDITO GANAS</t>
  </si>
  <si>
    <t>BONIFICACION INCENTIVO VENDEDORES INDUSTRIA JULIO 2024</t>
  </si>
  <si>
    <t xml:space="preserve">Suma </t>
  </si>
  <si>
    <t>Promedio</t>
  </si>
  <si>
    <t>%</t>
  </si>
  <si>
    <t>Proyectado 2024</t>
  </si>
  <si>
    <t>Suma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</si>
</sst>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6" formatCode="&quot;$&quot;#,##0;[Red]\-&quot;$&quot;#,##0"/>
    <numFmt numFmtId="7" formatCode="&quot;$&quot;#,##0.00;\-&quot;$&quot;#,##0.00"/>
    <numFmt numFmtId="8" formatCode="&quot;$&quot;#,##0.00;[Red]\-&quot;$&quot;#,##0.00"/>
    <numFmt numFmtId="44" formatCode="_-&quot;$&quot;* #,##0.00_-;\-&quot;$&quot;* #,##0.00_-;_-&quot;$&quot;* &quot;-&quot;??_-;_-@_-"/>
    <numFmt numFmtId="43" formatCode="_-* #,##0.00_-;\-* #,##0.00_-;_-* &quot;-&quot;??_-;_-@_-"/>
    <numFmt numFmtId="164" formatCode="_-* #,##0_-;\-* #,##0_-;_-* &quot;-&quot;??_-;_-@_-"/>
    <numFmt numFmtId="165" formatCode="&quot;$&quot;#,##0.00"/>
    <numFmt numFmtId="166" formatCode="dd\-mm\-yy;@"/>
    <numFmt numFmtId="167" formatCode="dd\-mm\-\y\y"/>
    <numFmt numFmtId="168" formatCode="#,##0.00_ ;\-#,##0.00\ "/>
    <numFmt numFmtId="169" formatCode="[$-1080A]#,##0.00#%"/>
    <numFmt numFmtId="170" formatCode="[$-1080A]&quot;$&quot;#,##0.00;\-&quot;$&quot;#,##0.00"/>
    <numFmt numFmtId="171" formatCode="_-[$$-80A]* #,##0.00_-;\-[$$-80A]* #,##0.00_-;_-[$$-80A]* &quot;-&quot;??_-;_-@_-"/>
  </numFmts>
  <fonts count="121" x14ac:knownFonts="1">
    <font>
      <sz val="11"/>
      <color theme="1"/>
      <name val="Calibri"/>
      <family val="2"/>
      <scheme val="minor"/>
    </font>
    <font>
      <sz val="11"/>
      <color theme="1"/>
      <name val="Calibri"/>
      <family val="2"/>
      <scheme val="minor"/>
    </font>
    <font>
      <b/>
      <sz val="11"/>
      <color theme="3"/>
      <name val="Calibri"/>
      <family val="2"/>
      <scheme val="minor"/>
    </font>
    <font>
      <sz val="11"/>
      <color rgb="FFFF0000"/>
      <name val="Calibri"/>
      <family val="2"/>
      <scheme val="minor"/>
    </font>
    <font>
      <b/>
      <sz val="11"/>
      <color theme="1"/>
      <name val="Calibri"/>
      <family val="2"/>
      <scheme val="minor"/>
    </font>
    <font>
      <b/>
      <sz val="12"/>
      <color theme="1"/>
      <name val="Calibri"/>
      <family val="2"/>
      <scheme val="minor"/>
    </font>
    <font>
      <b/>
      <u/>
      <sz val="11"/>
      <color theme="1"/>
      <name val="Calibri"/>
      <family val="2"/>
      <scheme val="minor"/>
    </font>
    <font>
      <b/>
      <u val="singleAccounting"/>
      <sz val="11"/>
      <name val="Calibri"/>
      <family val="2"/>
      <scheme val="minor"/>
    </font>
    <font>
      <sz val="11"/>
      <name val="Calibri"/>
      <family val="2"/>
      <scheme val="minor"/>
    </font>
    <font>
      <b/>
      <sz val="11"/>
      <name val="Calibri"/>
      <family val="2"/>
      <scheme val="minor"/>
    </font>
    <font>
      <b/>
      <sz val="16"/>
      <color theme="1"/>
      <name val="Calibri"/>
      <family val="2"/>
      <scheme val="minor"/>
    </font>
    <font>
      <sz val="10"/>
      <name val="Arial"/>
      <family val="2"/>
    </font>
    <font>
      <b/>
      <sz val="8"/>
      <color indexed="9"/>
      <name val="Arial"/>
      <family val="2"/>
    </font>
    <font>
      <sz val="8"/>
      <name val="Arial"/>
      <family val="2"/>
    </font>
    <font>
      <b/>
      <sz val="16"/>
      <name val="Arial"/>
      <family val="2"/>
    </font>
    <font>
      <b/>
      <sz val="14"/>
      <color theme="1"/>
      <name val="Calibri"/>
      <family val="2"/>
      <scheme val="minor"/>
    </font>
    <font>
      <sz val="8"/>
      <color indexed="8"/>
      <name val="Arial"/>
      <family val="2"/>
    </font>
    <font>
      <b/>
      <sz val="8"/>
      <color indexed="8"/>
      <name val="Arial"/>
      <family val="2"/>
    </font>
    <font>
      <b/>
      <sz val="8"/>
      <color theme="0"/>
      <name val="Arial"/>
      <family val="2"/>
    </font>
    <font>
      <sz val="11"/>
      <color theme="3"/>
      <name val="Calibri"/>
      <family val="2"/>
      <scheme val="minor"/>
    </font>
    <font>
      <sz val="10"/>
      <color theme="1"/>
      <name val="Calibri"/>
      <family val="2"/>
      <scheme val="minor"/>
    </font>
    <font>
      <b/>
      <sz val="10"/>
      <color indexed="9"/>
      <name val="Arial"/>
      <family val="2"/>
    </font>
    <font>
      <b/>
      <sz val="20"/>
      <name val="Arial"/>
      <family val="2"/>
    </font>
    <font>
      <sz val="10"/>
      <color indexed="8"/>
      <name val="Arial"/>
      <family val="2"/>
    </font>
    <font>
      <b/>
      <sz val="10"/>
      <color indexed="8"/>
      <name val="ARIAL"/>
      <family val="2"/>
    </font>
    <font>
      <b/>
      <sz val="10"/>
      <color theme="0"/>
      <name val="Arial"/>
      <family val="2"/>
    </font>
    <font>
      <b/>
      <sz val="9"/>
      <color indexed="81"/>
      <name val="Tahoma"/>
      <family val="2"/>
    </font>
    <font>
      <sz val="9"/>
      <color indexed="81"/>
      <name val="Tahoma"/>
      <family val="2"/>
    </font>
    <font>
      <b/>
      <sz val="20"/>
      <color theme="1"/>
      <name val="Calibri"/>
      <family val="2"/>
      <scheme val="minor"/>
    </font>
    <font>
      <sz val="10"/>
      <color theme="1"/>
      <name val="Arial"/>
      <family val="2"/>
    </font>
    <font>
      <b/>
      <sz val="10"/>
      <color theme="1"/>
      <name val="Arial"/>
      <family val="2"/>
    </font>
    <font>
      <b/>
      <sz val="9"/>
      <color rgb="FFFF0000"/>
      <name val="Arial"/>
      <family val="2"/>
    </font>
    <font>
      <sz val="9"/>
      <name val="Arial"/>
      <family val="2"/>
    </font>
    <font>
      <b/>
      <sz val="9"/>
      <name val="Arial"/>
      <family val="2"/>
    </font>
    <font>
      <sz val="9"/>
      <color theme="1"/>
      <name val="Calibri"/>
      <family val="2"/>
      <scheme val="minor"/>
    </font>
    <font>
      <sz val="9"/>
      <color indexed="8"/>
      <name val="Arial"/>
      <family val="2"/>
    </font>
    <font>
      <b/>
      <sz val="9"/>
      <color indexed="8"/>
      <name val="Arial"/>
      <family val="2"/>
    </font>
    <font>
      <sz val="9"/>
      <name val="Calibri"/>
      <family val="2"/>
      <scheme val="minor"/>
    </font>
    <font>
      <b/>
      <sz val="8"/>
      <color rgb="FFFF0000"/>
      <name val="Arial"/>
      <family val="2"/>
    </font>
    <font>
      <b/>
      <sz val="10"/>
      <name val="Arial"/>
      <family val="2"/>
    </font>
    <font>
      <b/>
      <sz val="8"/>
      <name val="Arial"/>
      <family val="2"/>
    </font>
    <font>
      <sz val="6"/>
      <color indexed="8"/>
      <name val="Arial"/>
      <family val="2"/>
    </font>
    <font>
      <sz val="6"/>
      <name val="Arial"/>
      <family val="2"/>
    </font>
    <font>
      <b/>
      <sz val="11"/>
      <color rgb="FFFF0000"/>
      <name val="Calibri"/>
      <family val="2"/>
      <scheme val="minor"/>
    </font>
    <font>
      <sz val="12"/>
      <color theme="1"/>
      <name val="Calibri"/>
      <family val="2"/>
      <scheme val="minor"/>
    </font>
    <font>
      <sz val="10"/>
      <color rgb="FFFF0000"/>
      <name val="Calibri"/>
      <family val="2"/>
      <scheme val="minor"/>
    </font>
    <font>
      <sz val="10"/>
      <name val="Calibri"/>
      <family val="2"/>
      <scheme val="minor"/>
    </font>
    <font>
      <sz val="10"/>
      <color theme="3" tint="0.39997558519241921"/>
      <name val="Calibri"/>
      <family val="2"/>
      <scheme val="minor"/>
    </font>
    <font>
      <sz val="10"/>
      <name val="Segoe UI"/>
      <family val="2"/>
    </font>
    <font>
      <sz val="10"/>
      <color indexed="206"/>
      <name val="Calibri"/>
      <family val="2"/>
    </font>
    <font>
      <b/>
      <sz val="10"/>
      <name val="Calibri"/>
      <family val="2"/>
      <scheme val="minor"/>
    </font>
    <font>
      <sz val="10"/>
      <color rgb="FF7030A0"/>
      <name val="Calibri"/>
      <family val="2"/>
      <scheme val="minor"/>
    </font>
    <font>
      <b/>
      <sz val="14"/>
      <name val="Calibri"/>
      <family val="2"/>
      <scheme val="minor"/>
    </font>
    <font>
      <b/>
      <sz val="10"/>
      <color rgb="FFFF0000"/>
      <name val="Calibri"/>
      <family val="2"/>
      <scheme val="minor"/>
    </font>
    <font>
      <b/>
      <sz val="15"/>
      <color theme="3"/>
      <name val="Calibri"/>
      <family val="2"/>
      <scheme val="minor"/>
    </font>
    <font>
      <b/>
      <sz val="13"/>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theme="1"/>
      <name val="Arial"/>
      <family val="2"/>
    </font>
    <font>
      <sz val="11"/>
      <color rgb="FF000000"/>
      <name val="Calibri"/>
      <family val="2"/>
      <scheme val="minor"/>
    </font>
    <font>
      <sz val="9"/>
      <name val="Calibri"/>
      <family val="2"/>
    </font>
    <font>
      <sz val="9"/>
      <color rgb="FF000000"/>
      <name val="Arial"/>
      <family val="2"/>
    </font>
    <font>
      <b/>
      <sz val="9"/>
      <color rgb="FF000000"/>
      <name val="Arial"/>
      <family val="2"/>
    </font>
    <font>
      <sz val="9"/>
      <color rgb="FFFF0000"/>
      <name val="Calibri"/>
      <family val="2"/>
    </font>
    <font>
      <b/>
      <sz val="9"/>
      <name val="Calibri"/>
      <family val="2"/>
    </font>
    <font>
      <b/>
      <sz val="18"/>
      <color theme="3"/>
      <name val="Calibri Light"/>
      <family val="2"/>
      <scheme val="major"/>
    </font>
    <font>
      <sz val="11"/>
      <color rgb="FF9C6500"/>
      <name val="Calibri"/>
      <family val="2"/>
      <scheme val="minor"/>
    </font>
    <font>
      <b/>
      <sz val="11"/>
      <color theme="1"/>
      <name val="Arial"/>
      <family val="2"/>
    </font>
    <font>
      <sz val="10"/>
      <name val="Calibri"/>
      <family val="2"/>
    </font>
    <font>
      <sz val="10"/>
      <color rgb="FF000000"/>
      <name val="Arial"/>
      <family val="2"/>
    </font>
    <font>
      <b/>
      <sz val="10"/>
      <color rgb="FF000000"/>
      <name val="Arial"/>
      <family val="2"/>
    </font>
    <font>
      <sz val="10"/>
      <name val="Arial"/>
      <family val="2"/>
    </font>
    <font>
      <sz val="10"/>
      <name val="Arial"/>
      <family val="2"/>
    </font>
    <font>
      <b/>
      <sz val="15"/>
      <color rgb="FF202124"/>
      <name val="Arial"/>
      <family val="2"/>
    </font>
    <font>
      <sz val="10"/>
      <color rgb="FFFF0000"/>
      <name val="Calibri"/>
      <family val="2"/>
    </font>
    <font>
      <b/>
      <sz val="10"/>
      <name val="Calibri"/>
      <family val="2"/>
    </font>
    <font>
      <b/>
      <sz val="14"/>
      <name val="Calibri"/>
      <family val="2"/>
    </font>
    <font>
      <sz val="14"/>
      <name val="Calibri"/>
      <family val="2"/>
      <scheme val="minor"/>
    </font>
    <font>
      <b/>
      <sz val="11"/>
      <color rgb="FFFF0000"/>
      <name val="Arial"/>
      <family val="2"/>
    </font>
    <font>
      <b/>
      <sz val="12"/>
      <name val="Calibri"/>
      <family val="2"/>
      <scheme val="minor"/>
    </font>
    <font>
      <sz val="10"/>
      <color rgb="FFFF0000"/>
      <name val="Arial"/>
      <family val="2"/>
    </font>
    <font>
      <sz val="10"/>
      <color theme="3" tint="0.39997558519241921"/>
      <name val="Arial"/>
      <family val="2"/>
    </font>
    <font>
      <b/>
      <sz val="10"/>
      <color rgb="FFFF0000"/>
      <name val="Arial"/>
      <family val="2"/>
    </font>
    <font>
      <b/>
      <sz val="10"/>
      <color theme="3" tint="0.39997558519241921"/>
      <name val="Arial"/>
      <family val="2"/>
    </font>
    <font>
      <b/>
      <sz val="14"/>
      <name val="Arial"/>
      <family val="2"/>
    </font>
    <font>
      <sz val="8"/>
      <name val="Calibri"/>
      <family val="2"/>
      <scheme val="minor"/>
    </font>
    <font>
      <b/>
      <sz val="11"/>
      <name val="Arial"/>
      <family val="2"/>
    </font>
    <font>
      <u/>
      <sz val="11"/>
      <color theme="10"/>
      <name val="Calibri"/>
      <family val="2"/>
      <scheme val="minor"/>
    </font>
    <font>
      <sz val="11"/>
      <color rgb="FF333333"/>
      <name val="Calibri"/>
      <family val="2"/>
      <scheme val="minor"/>
    </font>
    <font>
      <b/>
      <sz val="11"/>
      <color rgb="FF000000"/>
      <name val="Calibri"/>
      <family val="2"/>
      <scheme val="minor"/>
    </font>
    <font>
      <sz val="10"/>
      <name val="Arial"/>
      <family val="2"/>
    </font>
    <font>
      <b/>
      <sz val="11"/>
      <color indexed="81"/>
      <name val="Tahoma"/>
      <family val="2"/>
    </font>
    <font>
      <sz val="11"/>
      <color indexed="81"/>
      <name val="Tahoma"/>
      <family val="2"/>
    </font>
    <font>
      <sz val="8"/>
      <color rgb="FFFF0000"/>
      <name val="Arial"/>
      <family val="2"/>
    </font>
    <font>
      <sz val="11"/>
      <name val="Calibri"/>
      <family val="2"/>
    </font>
    <font>
      <b/>
      <sz val="8"/>
      <color rgb="FF000000"/>
      <name val="Arial"/>
      <family val="2"/>
    </font>
    <font>
      <b/>
      <sz val="10"/>
      <color rgb="FF000000"/>
      <name val="Arial"/>
      <family val="2"/>
    </font>
    <font>
      <sz val="10"/>
      <color rgb="FF000000"/>
      <name val="Arial"/>
      <family val="2"/>
    </font>
    <font>
      <sz val="14"/>
      <color rgb="FF000000"/>
      <name val="Arial"/>
      <family val="2"/>
    </font>
    <font>
      <sz val="11"/>
      <name val="Calibri"/>
      <family val="2"/>
    </font>
    <font>
      <b/>
      <sz val="8"/>
      <color rgb="FF000000"/>
      <name val="Arial"/>
      <family val="2"/>
    </font>
    <font>
      <sz val="14"/>
      <color rgb="FF000000"/>
      <name val="Arial"/>
      <family val="2"/>
    </font>
    <font>
      <sz val="10"/>
      <color rgb="FF2C3E50"/>
      <name val="Arial"/>
      <family val="2"/>
    </font>
    <font>
      <sz val="18"/>
      <color theme="3"/>
      <name val="Calibri Light"/>
      <family val="2"/>
      <scheme val="major"/>
    </font>
    <font>
      <b/>
      <sz val="11"/>
      <color rgb="FFFF0000"/>
      <name val="Calibri"/>
      <family val="2"/>
    </font>
    <font>
      <b/>
      <sz val="11"/>
      <name val="Calibri"/>
      <family val="2"/>
    </font>
    <font>
      <sz val="11"/>
      <name val="Calibri"/>
      <family val="2"/>
    </font>
    <font>
      <b/>
      <sz val="9"/>
      <color rgb="FF000000"/>
      <name val="Arial"/>
      <family val="2"/>
    </font>
    <font>
      <sz val="10"/>
      <color rgb="FF000000"/>
      <name val="Arial"/>
      <family val="2"/>
    </font>
    <font>
      <sz val="9"/>
      <color rgb="FF000000"/>
      <name val="Arial"/>
      <family val="2"/>
    </font>
    <font>
      <b/>
      <sz val="10"/>
      <color rgb="FF000000"/>
      <name val="Arial"/>
      <family val="2"/>
    </font>
    <font>
      <sz val="14"/>
      <color rgb="FF000000"/>
      <name val="Arial"/>
      <family val="2"/>
    </font>
    <font>
      <b/>
      <sz val="9"/>
      <color rgb="FF000000"/>
      <name val="Tahoma"/>
      <family val="2"/>
    </font>
    <font>
      <sz val="9"/>
      <color rgb="FF000000"/>
      <name val="Tahoma"/>
      <family val="2"/>
    </font>
  </fonts>
  <fills count="66">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
      <patternFill patternType="solid">
        <fgColor theme="1"/>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92D050"/>
        <bgColor indexed="64"/>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CDCDC"/>
        <bgColor rgb="FFDCDCDC"/>
      </patternFill>
    </fill>
    <fill>
      <patternFill patternType="solid">
        <fgColor theme="7" tint="0.7999816888943144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rgb="FFFF99FF"/>
        <bgColor indexed="64"/>
      </patternFill>
    </fill>
    <fill>
      <patternFill patternType="solid">
        <fgColor rgb="FFCCCCFF"/>
        <bgColor indexed="64"/>
      </patternFill>
    </fill>
    <fill>
      <patternFill patternType="solid">
        <fgColor rgb="FF99FFCC"/>
        <bgColor indexed="64"/>
      </patternFill>
    </fill>
    <fill>
      <patternFill patternType="solid">
        <fgColor rgb="FFFFCCCC"/>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rgb="FF00B0F0"/>
        <bgColor indexed="64"/>
      </patternFill>
    </fill>
    <fill>
      <patternFill patternType="solid">
        <fgColor rgb="FFFFCCFF"/>
        <bgColor indexed="64"/>
      </patternFill>
    </fill>
    <fill>
      <patternFill patternType="solid">
        <fgColor rgb="FFFF0000"/>
        <bgColor indexed="64"/>
      </patternFill>
    </fill>
    <fill>
      <patternFill patternType="solid">
        <fgColor theme="3" tint="0.59999389629810485"/>
        <bgColor indexed="64"/>
      </patternFill>
    </fill>
  </fills>
  <borders count="77">
    <border>
      <left/>
      <right/>
      <top/>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thin">
        <color indexed="22"/>
      </left>
      <right/>
      <top style="thin">
        <color indexed="22"/>
      </top>
      <bottom style="thin">
        <color indexed="22"/>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indexed="64"/>
      </bottom>
      <diagonal/>
    </border>
    <border>
      <left/>
      <right style="medium">
        <color auto="1"/>
      </right>
      <top/>
      <bottom style="medium">
        <color auto="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diagonal/>
    </border>
    <border>
      <left style="thin">
        <color indexed="22"/>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auto="1"/>
      </left>
      <right style="thin">
        <color auto="1"/>
      </right>
      <top/>
      <bottom/>
      <diagonal/>
    </border>
    <border>
      <left style="thin">
        <color indexed="64"/>
      </left>
      <right style="thin">
        <color indexed="64"/>
      </right>
      <top/>
      <bottom style="medium">
        <color indexed="64"/>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double">
        <color indexed="64"/>
      </bottom>
      <diagonal/>
    </border>
    <border>
      <left style="thin">
        <color indexed="64"/>
      </left>
      <right style="thin">
        <color indexed="64"/>
      </right>
      <top/>
      <bottom style="double">
        <color indexed="64"/>
      </bottom>
      <diagonal/>
    </border>
    <border>
      <left/>
      <right/>
      <top style="double">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auto="1"/>
      </top>
      <bottom style="double">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22"/>
      </left>
      <right style="thin">
        <color indexed="22"/>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thin">
        <color auto="1"/>
      </left>
      <right style="thin">
        <color auto="1"/>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right/>
      <top style="thin">
        <color auto="1"/>
      </top>
      <bottom style="double">
        <color auto="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medium">
        <color rgb="FFDDDDDD"/>
      </right>
      <top style="medium">
        <color rgb="FFECF0F1"/>
      </top>
      <bottom/>
      <diagonal/>
    </border>
    <border>
      <left/>
      <right style="thin">
        <color indexed="64"/>
      </right>
      <top/>
      <bottom style="thin">
        <color indexed="64"/>
      </bottom>
      <diagonal/>
    </border>
    <border>
      <left style="thin">
        <color indexed="22"/>
      </left>
      <right style="thin">
        <color indexed="22"/>
      </right>
      <top style="thin">
        <color indexed="22"/>
      </top>
      <bottom style="thin">
        <color indexed="22"/>
      </bottom>
      <diagonal/>
    </border>
    <border>
      <left/>
      <right/>
      <top/>
      <bottom style="double">
        <color indexed="64"/>
      </bottom>
      <diagonal/>
    </border>
    <border>
      <left/>
      <right/>
      <top/>
      <bottom style="thin">
        <color rgb="FF000000"/>
      </bottom>
      <diagonal/>
    </border>
    <border>
      <left/>
      <right/>
      <top style="thin">
        <color auto="1"/>
      </top>
      <bottom style="double">
        <color auto="1"/>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s>
  <cellStyleXfs count="70">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44" fontId="11" fillId="0" borderId="0" applyFont="0" applyFill="0" applyBorder="0" applyAlignment="0" applyProtection="0"/>
    <xf numFmtId="43" fontId="11" fillId="0" borderId="0" applyFont="0" applyFill="0" applyBorder="0" applyAlignment="0" applyProtection="0"/>
    <xf numFmtId="0" fontId="54" fillId="0" borderId="44" applyNumberFormat="0" applyFill="0" applyAlignment="0" applyProtection="0"/>
    <xf numFmtId="0" fontId="55" fillId="0" borderId="45" applyNumberFormat="0" applyFill="0" applyAlignment="0" applyProtection="0"/>
    <xf numFmtId="0" fontId="2" fillId="0" borderId="46" applyNumberFormat="0" applyFill="0" applyAlignment="0" applyProtection="0"/>
    <xf numFmtId="0" fontId="2" fillId="0" borderId="0" applyNumberFormat="0" applyFill="0" applyBorder="0" applyAlignment="0" applyProtection="0"/>
    <xf numFmtId="0" fontId="56" fillId="16" borderId="0" applyNumberFormat="0" applyBorder="0" applyAlignment="0" applyProtection="0"/>
    <xf numFmtId="0" fontId="57" fillId="17" borderId="0" applyNumberFormat="0" applyBorder="0" applyAlignment="0" applyProtection="0"/>
    <xf numFmtId="0" fontId="58" fillId="19" borderId="47" applyNumberFormat="0" applyAlignment="0" applyProtection="0"/>
    <xf numFmtId="0" fontId="59" fillId="20" borderId="48" applyNumberFormat="0" applyAlignment="0" applyProtection="0"/>
    <xf numFmtId="0" fontId="60" fillId="20" borderId="47" applyNumberFormat="0" applyAlignment="0" applyProtection="0"/>
    <xf numFmtId="0" fontId="61" fillId="0" borderId="49" applyNumberFormat="0" applyFill="0" applyAlignment="0" applyProtection="0"/>
    <xf numFmtId="0" fontId="62" fillId="21" borderId="50" applyNumberFormat="0" applyAlignment="0" applyProtection="0"/>
    <xf numFmtId="0" fontId="3" fillId="0" borderId="0" applyNumberFormat="0" applyFill="0" applyBorder="0" applyAlignment="0" applyProtection="0"/>
    <xf numFmtId="0" fontId="1" fillId="22" borderId="51" applyNumberFormat="0" applyFont="0" applyAlignment="0" applyProtection="0"/>
    <xf numFmtId="0" fontId="63" fillId="0" borderId="0" applyNumberFormat="0" applyFill="0" applyBorder="0" applyAlignment="0" applyProtection="0"/>
    <xf numFmtId="0" fontId="4" fillId="0" borderId="52" applyNumberFormat="0" applyFill="0" applyAlignment="0" applyProtection="0"/>
    <xf numFmtId="0" fontId="64"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64"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64"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64"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64"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64"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66" fillId="0" borderId="0"/>
    <xf numFmtId="43" fontId="1" fillId="0" borderId="0" applyFont="0" applyFill="0" applyBorder="0" applyAlignment="0" applyProtection="0"/>
    <xf numFmtId="0" fontId="72" fillId="0" borderId="0" applyNumberFormat="0" applyFill="0" applyBorder="0" applyAlignment="0" applyProtection="0"/>
    <xf numFmtId="0" fontId="73" fillId="18" borderId="0" applyNumberFormat="0" applyBorder="0" applyAlignment="0" applyProtection="0"/>
    <xf numFmtId="0" fontId="64" fillId="26" borderId="0" applyNumberFormat="0" applyBorder="0" applyAlignment="0" applyProtection="0"/>
    <xf numFmtId="0" fontId="64" fillId="30" borderId="0" applyNumberFormat="0" applyBorder="0" applyAlignment="0" applyProtection="0"/>
    <xf numFmtId="0" fontId="64" fillId="34" borderId="0" applyNumberFormat="0" applyBorder="0" applyAlignment="0" applyProtection="0"/>
    <xf numFmtId="0" fontId="64" fillId="38" borderId="0" applyNumberFormat="0" applyBorder="0" applyAlignment="0" applyProtection="0"/>
    <xf numFmtId="0" fontId="64" fillId="42" borderId="0" applyNumberFormat="0" applyBorder="0" applyAlignment="0" applyProtection="0"/>
    <xf numFmtId="0" fontId="64" fillId="46" borderId="0" applyNumberFormat="0" applyBorder="0" applyAlignment="0" applyProtection="0"/>
    <xf numFmtId="0" fontId="44" fillId="0" borderId="0"/>
    <xf numFmtId="44" fontId="44" fillId="0" borderId="0" applyFont="0" applyFill="0" applyBorder="0" applyAlignment="0" applyProtection="0"/>
    <xf numFmtId="44" fontId="66" fillId="0" borderId="0" applyFont="0" applyFill="0" applyBorder="0" applyAlignment="0" applyProtection="0"/>
    <xf numFmtId="0" fontId="78" fillId="0" borderId="0"/>
    <xf numFmtId="0" fontId="79" fillId="0" borderId="0"/>
    <xf numFmtId="43" fontId="1" fillId="0" borderId="0" applyFont="0" applyFill="0" applyBorder="0" applyAlignment="0" applyProtection="0"/>
    <xf numFmtId="9" fontId="66" fillId="0" borderId="0" applyFont="0" applyFill="0" applyBorder="0" applyAlignment="0" applyProtection="0"/>
    <xf numFmtId="44" fontId="66" fillId="0" borderId="0" applyFont="0" applyFill="0" applyBorder="0" applyAlignment="0" applyProtection="0"/>
    <xf numFmtId="44" fontId="66" fillId="0" borderId="0" applyFont="0" applyFill="0" applyBorder="0" applyAlignment="0" applyProtection="0"/>
    <xf numFmtId="44" fontId="66" fillId="0" borderId="0" applyFont="0" applyFill="0" applyBorder="0" applyAlignment="0" applyProtection="0"/>
    <xf numFmtId="0" fontId="94" fillId="0" borderId="0" applyNumberFormat="0" applyFill="0" applyBorder="0" applyAlignment="0" applyProtection="0"/>
    <xf numFmtId="44" fontId="66" fillId="0" borderId="0" applyFont="0" applyFill="0" applyBorder="0" applyAlignment="0" applyProtection="0"/>
    <xf numFmtId="0" fontId="97" fillId="0" borderId="0"/>
    <xf numFmtId="44" fontId="66" fillId="0" borderId="0" applyFont="0" applyFill="0" applyBorder="0" applyAlignment="0" applyProtection="0"/>
    <xf numFmtId="44" fontId="66" fillId="0" borderId="0" applyFont="0" applyFill="0" applyBorder="0" applyAlignment="0" applyProtection="0"/>
    <xf numFmtId="44" fontId="66" fillId="0" borderId="0" applyFont="0" applyFill="0" applyBorder="0" applyAlignment="0" applyProtection="0"/>
    <xf numFmtId="0" fontId="110" fillId="0" borderId="0" applyNumberFormat="0" applyFill="0" applyBorder="0" applyAlignment="0" applyProtection="0"/>
    <xf numFmtId="44" fontId="66" fillId="0" borderId="0" applyFont="0" applyFill="0" applyBorder="0" applyAlignment="0" applyProtection="0"/>
  </cellStyleXfs>
  <cellXfs count="1393">
    <xf numFmtId="0" fontId="0" fillId="0" borderId="0" xfId="0"/>
    <xf numFmtId="44" fontId="5" fillId="0" borderId="0" xfId="2" applyFont="1"/>
    <xf numFmtId="44" fontId="0" fillId="0" borderId="0" xfId="2" applyFont="1"/>
    <xf numFmtId="44" fontId="4" fillId="0" borderId="0" xfId="2" applyFont="1" applyAlignment="1">
      <alignment horizontal="center"/>
    </xf>
    <xf numFmtId="0" fontId="4" fillId="0" borderId="0" xfId="0" applyFont="1" applyAlignment="1">
      <alignment horizontal="center"/>
    </xf>
    <xf numFmtId="8" fontId="0" fillId="0" borderId="0" xfId="2" applyNumberFormat="1" applyFont="1"/>
    <xf numFmtId="44" fontId="4" fillId="0" borderId="1" xfId="2" applyFont="1" applyBorder="1"/>
    <xf numFmtId="8" fontId="3" fillId="0" borderId="0" xfId="2" applyNumberFormat="1" applyFont="1" applyBorder="1"/>
    <xf numFmtId="44" fontId="3" fillId="0" borderId="0" xfId="2" applyFont="1" applyBorder="1"/>
    <xf numFmtId="44" fontId="4" fillId="0" borderId="0" xfId="2" applyFont="1" applyBorder="1"/>
    <xf numFmtId="0" fontId="6" fillId="2" borderId="0" xfId="0" applyFont="1" applyFill="1"/>
    <xf numFmtId="44" fontId="0" fillId="2" borderId="0" xfId="2" applyFont="1" applyFill="1"/>
    <xf numFmtId="0" fontId="4" fillId="0" borderId="0" xfId="0" applyFont="1"/>
    <xf numFmtId="44" fontId="3" fillId="0" borderId="0" xfId="2" applyFont="1" applyAlignment="1">
      <alignment horizontal="center"/>
    </xf>
    <xf numFmtId="44" fontId="7" fillId="0" borderId="0" xfId="2" applyFont="1" applyAlignment="1">
      <alignment horizontal="center"/>
    </xf>
    <xf numFmtId="44" fontId="3" fillId="0" borderId="0" xfId="2" applyFont="1"/>
    <xf numFmtId="44" fontId="8" fillId="0" borderId="0" xfId="2" applyFont="1"/>
    <xf numFmtId="0" fontId="4" fillId="3" borderId="2" xfId="0" applyFont="1" applyFill="1" applyBorder="1"/>
    <xf numFmtId="44" fontId="0" fillId="0" borderId="1" xfId="2" applyFont="1" applyBorder="1"/>
    <xf numFmtId="44" fontId="9" fillId="0" borderId="1" xfId="2" applyFont="1" applyBorder="1"/>
    <xf numFmtId="17" fontId="0" fillId="0" borderId="0" xfId="0" applyNumberFormat="1"/>
    <xf numFmtId="14" fontId="0" fillId="0" borderId="0" xfId="0" applyNumberFormat="1"/>
    <xf numFmtId="0" fontId="4" fillId="0" borderId="3" xfId="0" applyFont="1" applyBorder="1" applyAlignment="1">
      <alignment horizontal="center" vertical="center"/>
    </xf>
    <xf numFmtId="44" fontId="4" fillId="0" borderId="3" xfId="2" applyFont="1" applyBorder="1" applyAlignment="1">
      <alignment horizontal="center" vertical="center"/>
    </xf>
    <xf numFmtId="164" fontId="12" fillId="4" borderId="7" xfId="4" applyNumberFormat="1" applyFont="1" applyFill="1" applyBorder="1" applyAlignment="1">
      <alignment horizontal="center" vertical="center" wrapText="1"/>
    </xf>
    <xf numFmtId="0" fontId="13" fillId="5" borderId="0" xfId="5" applyFont="1" applyFill="1"/>
    <xf numFmtId="49" fontId="12" fillId="4" borderId="7" xfId="5" applyNumberFormat="1" applyFont="1" applyFill="1" applyBorder="1" applyAlignment="1">
      <alignment horizontal="center" vertical="center" wrapText="1"/>
    </xf>
    <xf numFmtId="49" fontId="14" fillId="5" borderId="7" xfId="5" applyNumberFormat="1" applyFont="1" applyFill="1" applyBorder="1" applyAlignment="1">
      <alignment horizontal="center" vertical="center" wrapText="1"/>
    </xf>
    <xf numFmtId="49" fontId="12" fillId="4" borderId="13" xfId="5" applyNumberFormat="1" applyFont="1" applyFill="1" applyBorder="1" applyAlignment="1">
      <alignment horizontal="center" vertical="center" wrapText="1"/>
    </xf>
    <xf numFmtId="44" fontId="12" fillId="4" borderId="14" xfId="2" applyFont="1" applyFill="1" applyBorder="1" applyAlignment="1">
      <alignment horizontal="center" vertical="center" wrapText="1"/>
    </xf>
    <xf numFmtId="44" fontId="12" fillId="4" borderId="14" xfId="2" applyFont="1" applyFill="1" applyBorder="1" applyAlignment="1">
      <alignment horizontal="center" wrapText="1"/>
    </xf>
    <xf numFmtId="44" fontId="0" fillId="0" borderId="0" xfId="0" applyNumberFormat="1"/>
    <xf numFmtId="49" fontId="16" fillId="0" borderId="13" xfId="5" applyNumberFormat="1" applyFont="1" applyBorder="1" applyAlignment="1">
      <alignment horizontal="left" vertical="top" wrapText="1"/>
    </xf>
    <xf numFmtId="49" fontId="17" fillId="0" borderId="13" xfId="5" applyNumberFormat="1" applyFont="1" applyBorder="1" applyAlignment="1">
      <alignment horizontal="left" vertical="top" wrapText="1"/>
    </xf>
    <xf numFmtId="44" fontId="0" fillId="0" borderId="0" xfId="2" applyFont="1" applyFill="1"/>
    <xf numFmtId="49" fontId="16" fillId="0" borderId="13" xfId="6" applyNumberFormat="1" applyFont="1" applyBorder="1" applyAlignment="1">
      <alignment horizontal="left" vertical="top"/>
    </xf>
    <xf numFmtId="44" fontId="0" fillId="0" borderId="0" xfId="2" applyFont="1" applyFill="1" applyBorder="1"/>
    <xf numFmtId="49" fontId="16" fillId="0" borderId="13" xfId="5" applyNumberFormat="1" applyFont="1" applyBorder="1" applyAlignment="1">
      <alignment horizontal="left" vertical="top"/>
    </xf>
    <xf numFmtId="49" fontId="16" fillId="0" borderId="15" xfId="6" applyNumberFormat="1" applyFont="1" applyBorder="1" applyAlignment="1">
      <alignment horizontal="left" vertical="top"/>
    </xf>
    <xf numFmtId="44" fontId="3" fillId="0" borderId="0" xfId="2" applyFont="1" applyFill="1"/>
    <xf numFmtId="44" fontId="3" fillId="0" borderId="0" xfId="0" applyNumberFormat="1" applyFont="1"/>
    <xf numFmtId="49" fontId="17" fillId="0" borderId="15" xfId="6" applyNumberFormat="1" applyFont="1" applyBorder="1" applyAlignment="1">
      <alignment horizontal="left" vertical="top"/>
    </xf>
    <xf numFmtId="44" fontId="2" fillId="0" borderId="16" xfId="2" applyFont="1" applyBorder="1"/>
    <xf numFmtId="49" fontId="18" fillId="4" borderId="13" xfId="5" applyNumberFormat="1" applyFont="1" applyFill="1" applyBorder="1" applyAlignment="1">
      <alignment horizontal="left" vertical="top" wrapText="1"/>
    </xf>
    <xf numFmtId="44" fontId="2" fillId="7" borderId="0" xfId="2" applyFont="1" applyFill="1"/>
    <xf numFmtId="44" fontId="19" fillId="0" borderId="0" xfId="2" applyFont="1"/>
    <xf numFmtId="49" fontId="12" fillId="4" borderId="13" xfId="5" applyNumberFormat="1" applyFont="1" applyFill="1" applyBorder="1" applyAlignment="1">
      <alignment horizontal="left" vertical="top" wrapText="1"/>
    </xf>
    <xf numFmtId="49" fontId="12" fillId="0" borderId="13" xfId="5" applyNumberFormat="1" applyFont="1" applyBorder="1" applyAlignment="1">
      <alignment horizontal="left" vertical="top" wrapText="1"/>
    </xf>
    <xf numFmtId="43" fontId="0" fillId="0" borderId="0" xfId="0" applyNumberFormat="1"/>
    <xf numFmtId="49" fontId="16" fillId="2" borderId="13" xfId="5" applyNumberFormat="1" applyFont="1" applyFill="1" applyBorder="1" applyAlignment="1">
      <alignment horizontal="left" vertical="top" wrapText="1"/>
    </xf>
    <xf numFmtId="49" fontId="16" fillId="2" borderId="13" xfId="6" applyNumberFormat="1" applyFont="1" applyFill="1" applyBorder="1" applyAlignment="1">
      <alignment horizontal="left" vertical="top"/>
    </xf>
    <xf numFmtId="49" fontId="16" fillId="8" borderId="13" xfId="5" applyNumberFormat="1" applyFont="1" applyFill="1" applyBorder="1" applyAlignment="1">
      <alignment horizontal="left" vertical="top" wrapText="1"/>
    </xf>
    <xf numFmtId="49" fontId="16" fillId="10" borderId="13" xfId="6" applyNumberFormat="1" applyFont="1" applyFill="1" applyBorder="1" applyAlignment="1">
      <alignment horizontal="left" vertical="top"/>
    </xf>
    <xf numFmtId="44" fontId="0" fillId="10" borderId="0" xfId="2" applyFont="1" applyFill="1"/>
    <xf numFmtId="44" fontId="4" fillId="0" borderId="0" xfId="2" applyFont="1"/>
    <xf numFmtId="44" fontId="2" fillId="0" borderId="0" xfId="2" applyFont="1"/>
    <xf numFmtId="8" fontId="0" fillId="0" borderId="0" xfId="0" applyNumberFormat="1"/>
    <xf numFmtId="49" fontId="16" fillId="0" borderId="0" xfId="6" applyNumberFormat="1" applyFont="1" applyAlignment="1">
      <alignment horizontal="left" vertical="top"/>
    </xf>
    <xf numFmtId="0" fontId="13" fillId="0" borderId="0" xfId="5" applyFont="1"/>
    <xf numFmtId="44" fontId="0" fillId="8" borderId="0" xfId="2" applyFont="1" applyFill="1"/>
    <xf numFmtId="44" fontId="0" fillId="8" borderId="0" xfId="0" applyNumberFormat="1" applyFill="1"/>
    <xf numFmtId="0" fontId="20" fillId="0" borderId="0" xfId="0" applyFont="1"/>
    <xf numFmtId="164" fontId="21" fillId="4" borderId="7" xfId="4" applyNumberFormat="1" applyFont="1" applyFill="1" applyBorder="1" applyAlignment="1">
      <alignment horizontal="center" vertical="center" wrapText="1"/>
    </xf>
    <xf numFmtId="0" fontId="11" fillId="5" borderId="0" xfId="5" applyFill="1"/>
    <xf numFmtId="49" fontId="21" fillId="4" borderId="7" xfId="5" applyNumberFormat="1" applyFont="1" applyFill="1" applyBorder="1" applyAlignment="1">
      <alignment horizontal="center" vertical="center" wrapText="1"/>
    </xf>
    <xf numFmtId="49" fontId="22" fillId="5" borderId="7" xfId="5" applyNumberFormat="1" applyFont="1" applyFill="1" applyBorder="1" applyAlignment="1">
      <alignment horizontal="center" vertical="center" wrapText="1"/>
    </xf>
    <xf numFmtId="49" fontId="21" fillId="4" borderId="13" xfId="5" applyNumberFormat="1" applyFont="1" applyFill="1" applyBorder="1" applyAlignment="1">
      <alignment horizontal="center" vertical="center" wrapText="1"/>
    </xf>
    <xf numFmtId="49" fontId="23" fillId="0" borderId="13" xfId="5" applyNumberFormat="1" applyFont="1" applyBorder="1" applyAlignment="1">
      <alignment horizontal="left" vertical="top" wrapText="1"/>
    </xf>
    <xf numFmtId="49" fontId="24" fillId="0" borderId="13" xfId="5" applyNumberFormat="1" applyFont="1" applyBorder="1" applyAlignment="1">
      <alignment horizontal="left" vertical="top" wrapText="1"/>
    </xf>
    <xf numFmtId="49" fontId="23" fillId="0" borderId="13" xfId="6" applyNumberFormat="1" applyFont="1" applyBorder="1" applyAlignment="1">
      <alignment horizontal="left" vertical="top"/>
    </xf>
    <xf numFmtId="49" fontId="23" fillId="0" borderId="13" xfId="5" applyNumberFormat="1" applyFont="1" applyBorder="1" applyAlignment="1">
      <alignment horizontal="left" vertical="top"/>
    </xf>
    <xf numFmtId="49" fontId="23" fillId="0" borderId="15" xfId="6" applyNumberFormat="1" applyFont="1" applyBorder="1" applyAlignment="1">
      <alignment horizontal="left" vertical="top"/>
    </xf>
    <xf numFmtId="49" fontId="24" fillId="0" borderId="15" xfId="6" applyNumberFormat="1" applyFont="1" applyBorder="1" applyAlignment="1">
      <alignment horizontal="left" vertical="top"/>
    </xf>
    <xf numFmtId="49" fontId="25" fillId="4" borderId="13" xfId="5" applyNumberFormat="1" applyFont="1" applyFill="1" applyBorder="1" applyAlignment="1">
      <alignment horizontal="left" vertical="top" wrapText="1"/>
    </xf>
    <xf numFmtId="49" fontId="21" fillId="4" borderId="13" xfId="5" applyNumberFormat="1" applyFont="1" applyFill="1" applyBorder="1" applyAlignment="1">
      <alignment horizontal="left" vertical="top" wrapText="1"/>
    </xf>
    <xf numFmtId="49" fontId="21" fillId="0" borderId="13" xfId="5" applyNumberFormat="1" applyFont="1" applyBorder="1" applyAlignment="1">
      <alignment horizontal="left" vertical="top" wrapText="1"/>
    </xf>
    <xf numFmtId="43" fontId="0" fillId="0" borderId="0" xfId="2" applyNumberFormat="1" applyFont="1"/>
    <xf numFmtId="0" fontId="11" fillId="0" borderId="0" xfId="5"/>
    <xf numFmtId="0" fontId="0" fillId="9" borderId="0" xfId="0" applyFill="1"/>
    <xf numFmtId="44" fontId="0" fillId="2" borderId="0" xfId="2" applyFont="1" applyFill="1" applyBorder="1"/>
    <xf numFmtId="44" fontId="4" fillId="0" borderId="0" xfId="2" applyFont="1" applyFill="1" applyBorder="1"/>
    <xf numFmtId="0" fontId="0" fillId="0" borderId="0" xfId="0" applyAlignment="1">
      <alignment horizontal="center" vertical="center"/>
    </xf>
    <xf numFmtId="44" fontId="0" fillId="0" borderId="0" xfId="2" applyFont="1" applyBorder="1"/>
    <xf numFmtId="0" fontId="0" fillId="11" borderId="0" xfId="0" applyFill="1"/>
    <xf numFmtId="44" fontId="0" fillId="11" borderId="0" xfId="2" applyFont="1" applyFill="1"/>
    <xf numFmtId="0" fontId="4" fillId="0" borderId="0" xfId="0" applyFont="1" applyAlignment="1">
      <alignment horizontal="right"/>
    </xf>
    <xf numFmtId="2" fontId="0" fillId="0" borderId="0" xfId="2" applyNumberFormat="1" applyFont="1"/>
    <xf numFmtId="2" fontId="0" fillId="0" borderId="0" xfId="0" applyNumberFormat="1"/>
    <xf numFmtId="44" fontId="0" fillId="9" borderId="0" xfId="2" applyFont="1" applyFill="1"/>
    <xf numFmtId="0" fontId="29" fillId="0" borderId="0" xfId="0" applyFont="1" applyAlignment="1">
      <alignment horizontal="center"/>
    </xf>
    <xf numFmtId="0" fontId="30" fillId="0" borderId="0" xfId="0" applyFont="1" applyAlignment="1">
      <alignment horizontal="center"/>
    </xf>
    <xf numFmtId="44" fontId="29" fillId="0" borderId="0" xfId="2" applyFont="1"/>
    <xf numFmtId="0" fontId="29" fillId="0" borderId="0" xfId="0" applyFont="1"/>
    <xf numFmtId="0" fontId="30" fillId="0" borderId="3" xfId="0" applyFont="1" applyBorder="1" applyAlignment="1">
      <alignment horizontal="center"/>
    </xf>
    <xf numFmtId="44" fontId="30" fillId="0" borderId="3" xfId="2" applyFont="1" applyBorder="1" applyAlignment="1">
      <alignment horizontal="center"/>
    </xf>
    <xf numFmtId="0" fontId="4" fillId="0" borderId="17" xfId="0" applyFont="1" applyBorder="1" applyAlignment="1">
      <alignment horizontal="center" vertical="center"/>
    </xf>
    <xf numFmtId="0" fontId="4" fillId="0" borderId="18" xfId="0" applyFont="1" applyBorder="1" applyAlignment="1">
      <alignment horizontal="center" vertical="center"/>
    </xf>
    <xf numFmtId="0" fontId="32" fillId="0" borderId="0" xfId="5" applyFont="1"/>
    <xf numFmtId="44" fontId="33" fillId="0" borderId="0" xfId="2" applyFont="1" applyFill="1" applyBorder="1"/>
    <xf numFmtId="0" fontId="34" fillId="0" borderId="0" xfId="0" applyFont="1"/>
    <xf numFmtId="0" fontId="33" fillId="0" borderId="3" xfId="5" applyFont="1" applyBorder="1" applyAlignment="1">
      <alignment horizontal="center" vertical="center"/>
    </xf>
    <xf numFmtId="44" fontId="33" fillId="0" borderId="3" xfId="7" applyFont="1" applyFill="1" applyBorder="1" applyAlignment="1">
      <alignment horizontal="center" vertical="center"/>
    </xf>
    <xf numFmtId="3" fontId="33" fillId="0" borderId="3" xfId="8" applyNumberFormat="1" applyFont="1" applyFill="1" applyBorder="1" applyAlignment="1">
      <alignment horizontal="center" vertical="center"/>
    </xf>
    <xf numFmtId="0" fontId="35" fillId="0" borderId="0" xfId="5" applyFont="1"/>
    <xf numFmtId="44" fontId="33" fillId="0" borderId="20" xfId="7" applyFont="1" applyFill="1" applyBorder="1"/>
    <xf numFmtId="49" fontId="35" fillId="0" borderId="0" xfId="5" applyNumberFormat="1" applyFont="1" applyAlignment="1">
      <alignment horizontal="left" vertical="top" wrapText="1"/>
    </xf>
    <xf numFmtId="44" fontId="32" fillId="0" borderId="20" xfId="7" applyFont="1" applyFill="1" applyBorder="1"/>
    <xf numFmtId="44" fontId="32" fillId="0" borderId="21" xfId="7" applyFont="1" applyFill="1" applyBorder="1"/>
    <xf numFmtId="49" fontId="36" fillId="0" borderId="0" xfId="5" applyNumberFormat="1" applyFont="1" applyAlignment="1">
      <alignment horizontal="left" vertical="top" wrapText="1"/>
    </xf>
    <xf numFmtId="44" fontId="32" fillId="5" borderId="21" xfId="7" applyFont="1" applyFill="1" applyBorder="1"/>
    <xf numFmtId="44" fontId="32" fillId="0" borderId="22" xfId="7" applyFont="1" applyFill="1" applyBorder="1"/>
    <xf numFmtId="44" fontId="32" fillId="0" borderId="20" xfId="2" applyFont="1" applyFill="1" applyBorder="1"/>
    <xf numFmtId="8" fontId="32" fillId="0" borderId="20" xfId="7" applyNumberFormat="1" applyFont="1" applyFill="1" applyBorder="1"/>
    <xf numFmtId="44" fontId="32" fillId="0" borderId="23" xfId="7" applyFont="1" applyFill="1" applyBorder="1"/>
    <xf numFmtId="44" fontId="32" fillId="0" borderId="20" xfId="5" applyNumberFormat="1" applyFont="1" applyBorder="1"/>
    <xf numFmtId="44" fontId="32" fillId="0" borderId="0" xfId="2" applyFont="1" applyFill="1" applyBorder="1"/>
    <xf numFmtId="44" fontId="32" fillId="0" borderId="23" xfId="5" applyNumberFormat="1" applyFont="1" applyBorder="1"/>
    <xf numFmtId="44" fontId="32" fillId="0" borderId="0" xfId="7" applyFont="1" applyFill="1" applyBorder="1"/>
    <xf numFmtId="49" fontId="36" fillId="11" borderId="0" xfId="5" applyNumberFormat="1" applyFont="1" applyFill="1" applyAlignment="1">
      <alignment horizontal="left"/>
    </xf>
    <xf numFmtId="44" fontId="33" fillId="11" borderId="20" xfId="7" applyFont="1" applyFill="1" applyBorder="1"/>
    <xf numFmtId="49" fontId="36" fillId="0" borderId="0" xfId="5" applyNumberFormat="1" applyFont="1" applyAlignment="1">
      <alignment horizontal="center"/>
    </xf>
    <xf numFmtId="0" fontId="32" fillId="0" borderId="20" xfId="5" applyFont="1" applyBorder="1"/>
    <xf numFmtId="49" fontId="36" fillId="11" borderId="0" xfId="5" applyNumberFormat="1" applyFont="1" applyFill="1" applyAlignment="1">
      <alignment horizontal="left" vertical="top" wrapText="1"/>
    </xf>
    <xf numFmtId="44" fontId="32" fillId="11" borderId="21" xfId="7" applyFont="1" applyFill="1" applyBorder="1"/>
    <xf numFmtId="0" fontId="36" fillId="0" borderId="0" xfId="5" applyFont="1" applyAlignment="1">
      <alignment wrapText="1"/>
    </xf>
    <xf numFmtId="0" fontId="35" fillId="0" borderId="0" xfId="5" applyFont="1" applyAlignment="1">
      <alignment wrapText="1"/>
    </xf>
    <xf numFmtId="44" fontId="33" fillId="0" borderId="24" xfId="7" applyFont="1" applyFill="1" applyBorder="1"/>
    <xf numFmtId="44" fontId="33" fillId="5" borderId="20" xfId="7" applyFont="1" applyFill="1" applyBorder="1"/>
    <xf numFmtId="0" fontId="36" fillId="0" borderId="0" xfId="5" applyFont="1"/>
    <xf numFmtId="44" fontId="33" fillId="14" borderId="20" xfId="7" applyFont="1" applyFill="1" applyBorder="1"/>
    <xf numFmtId="0" fontId="35" fillId="0" borderId="4" xfId="5" applyFont="1" applyBorder="1"/>
    <xf numFmtId="44" fontId="33" fillId="0" borderId="21" xfId="7" applyFont="1" applyFill="1" applyBorder="1"/>
    <xf numFmtId="0" fontId="35" fillId="0" borderId="8" xfId="5" applyFont="1" applyBorder="1"/>
    <xf numFmtId="44" fontId="33" fillId="0" borderId="0" xfId="7" applyFont="1" applyFill="1"/>
    <xf numFmtId="44" fontId="32" fillId="0" borderId="0" xfId="2" applyFont="1" applyFill="1"/>
    <xf numFmtId="0" fontId="31" fillId="0" borderId="8" xfId="5" applyFont="1" applyBorder="1"/>
    <xf numFmtId="44" fontId="32" fillId="0" borderId="0" xfId="7" applyFont="1" applyFill="1"/>
    <xf numFmtId="0" fontId="36" fillId="0" borderId="0" xfId="5" applyFont="1" applyAlignment="1">
      <alignment horizontal="center"/>
    </xf>
    <xf numFmtId="44" fontId="33" fillId="0" borderId="3" xfId="7" applyFont="1" applyFill="1" applyBorder="1" applyAlignment="1">
      <alignment horizontal="center"/>
    </xf>
    <xf numFmtId="3" fontId="33" fillId="0" borderId="3" xfId="8" applyNumberFormat="1" applyFont="1" applyFill="1" applyBorder="1" applyAlignment="1">
      <alignment horizontal="center"/>
    </xf>
    <xf numFmtId="44" fontId="33" fillId="0" borderId="3" xfId="2" applyFont="1" applyFill="1" applyBorder="1" applyAlignment="1">
      <alignment horizontal="center"/>
    </xf>
    <xf numFmtId="44" fontId="33" fillId="0" borderId="20" xfId="2" applyFont="1" applyFill="1" applyBorder="1"/>
    <xf numFmtId="8" fontId="32" fillId="0" borderId="20" xfId="2" applyNumberFormat="1" applyFont="1" applyFill="1" applyBorder="1"/>
    <xf numFmtId="44" fontId="33" fillId="0" borderId="25" xfId="7" applyFont="1" applyFill="1" applyBorder="1"/>
    <xf numFmtId="44" fontId="33" fillId="0" borderId="25" xfId="2" applyFont="1" applyFill="1" applyBorder="1"/>
    <xf numFmtId="44" fontId="33" fillId="0" borderId="26" xfId="7" applyFont="1" applyFill="1" applyBorder="1"/>
    <xf numFmtId="44" fontId="33" fillId="0" borderId="26" xfId="2" applyFont="1" applyFill="1" applyBorder="1"/>
    <xf numFmtId="0" fontId="33" fillId="0" borderId="0" xfId="5" applyFont="1" applyAlignment="1">
      <alignment horizontal="center"/>
    </xf>
    <xf numFmtId="0" fontId="33" fillId="0" borderId="0" xfId="5" applyFont="1"/>
    <xf numFmtId="44" fontId="32" fillId="0" borderId="21" xfId="2" applyFont="1" applyFill="1" applyBorder="1"/>
    <xf numFmtId="44" fontId="33" fillId="0" borderId="27" xfId="7" applyFont="1" applyFill="1" applyBorder="1"/>
    <xf numFmtId="44" fontId="33" fillId="0" borderId="27" xfId="2" applyFont="1" applyFill="1" applyBorder="1"/>
    <xf numFmtId="44" fontId="32" fillId="0" borderId="28" xfId="7" applyFont="1" applyFill="1" applyBorder="1"/>
    <xf numFmtId="0" fontId="33" fillId="15" borderId="29" xfId="5" applyFont="1" applyFill="1" applyBorder="1"/>
    <xf numFmtId="0" fontId="32" fillId="15" borderId="30" xfId="5" applyFont="1" applyFill="1" applyBorder="1"/>
    <xf numFmtId="44" fontId="32" fillId="15" borderId="0" xfId="7" applyFont="1" applyFill="1" applyBorder="1"/>
    <xf numFmtId="0" fontId="33" fillId="15" borderId="30" xfId="5" applyFont="1" applyFill="1" applyBorder="1"/>
    <xf numFmtId="44" fontId="34" fillId="15" borderId="1" xfId="7" applyFont="1" applyFill="1" applyBorder="1"/>
    <xf numFmtId="44" fontId="37" fillId="15" borderId="1" xfId="7" applyFont="1" applyFill="1" applyBorder="1"/>
    <xf numFmtId="0" fontId="33" fillId="15" borderId="31" xfId="5" applyFont="1" applyFill="1" applyBorder="1"/>
    <xf numFmtId="44" fontId="33" fillId="15" borderId="0" xfId="7" applyFont="1" applyFill="1"/>
    <xf numFmtId="44" fontId="33" fillId="15" borderId="2" xfId="7" applyFont="1" applyFill="1" applyBorder="1"/>
    <xf numFmtId="0" fontId="32" fillId="15" borderId="32" xfId="5" applyFont="1" applyFill="1" applyBorder="1"/>
    <xf numFmtId="0" fontId="32" fillId="15" borderId="31" xfId="5" applyFont="1" applyFill="1" applyBorder="1"/>
    <xf numFmtId="44" fontId="34" fillId="15" borderId="0" xfId="7" applyFont="1" applyFill="1"/>
    <xf numFmtId="44" fontId="34" fillId="0" borderId="0" xfId="2" applyFont="1"/>
    <xf numFmtId="0" fontId="39" fillId="0" borderId="0" xfId="5" applyFont="1"/>
    <xf numFmtId="0" fontId="40" fillId="0" borderId="3" xfId="5" applyFont="1" applyBorder="1" applyAlignment="1">
      <alignment horizontal="center" vertical="center"/>
    </xf>
    <xf numFmtId="44" fontId="40" fillId="0" borderId="3" xfId="7" applyFont="1" applyFill="1" applyBorder="1" applyAlignment="1">
      <alignment horizontal="center" vertical="center"/>
    </xf>
    <xf numFmtId="3" fontId="40" fillId="0" borderId="3" xfId="8" applyNumberFormat="1" applyFont="1" applyFill="1" applyBorder="1" applyAlignment="1">
      <alignment horizontal="center" vertical="center"/>
    </xf>
    <xf numFmtId="0" fontId="16" fillId="0" borderId="0" xfId="5" applyFont="1"/>
    <xf numFmtId="44" fontId="40" fillId="0" borderId="20" xfId="7" applyFont="1" applyFill="1" applyBorder="1"/>
    <xf numFmtId="0" fontId="13" fillId="0" borderId="20" xfId="5" applyFont="1" applyBorder="1"/>
    <xf numFmtId="49" fontId="16" fillId="0" borderId="0" xfId="5" applyNumberFormat="1" applyFont="1" applyAlignment="1">
      <alignment horizontal="left" vertical="top" wrapText="1"/>
    </xf>
    <xf numFmtId="44" fontId="13" fillId="0" borderId="20" xfId="7" applyFont="1" applyFill="1" applyBorder="1"/>
    <xf numFmtId="44" fontId="13" fillId="0" borderId="21" xfId="7" applyFont="1" applyFill="1" applyBorder="1"/>
    <xf numFmtId="49" fontId="17" fillId="0" borderId="0" xfId="5" applyNumberFormat="1" applyFont="1" applyAlignment="1">
      <alignment horizontal="left" vertical="top" wrapText="1"/>
    </xf>
    <xf numFmtId="44" fontId="13" fillId="5" borderId="21" xfId="7" applyFont="1" applyFill="1" applyBorder="1"/>
    <xf numFmtId="49" fontId="40" fillId="0" borderId="0" xfId="5" applyNumberFormat="1" applyFont="1" applyAlignment="1">
      <alignment horizontal="left" vertical="top" wrapText="1"/>
    </xf>
    <xf numFmtId="0" fontId="41" fillId="0" borderId="0" xfId="5" applyFont="1"/>
    <xf numFmtId="44" fontId="42" fillId="0" borderId="22" xfId="7" applyFont="1" applyFill="1" applyBorder="1"/>
    <xf numFmtId="0" fontId="42" fillId="0" borderId="0" xfId="5" applyFont="1"/>
    <xf numFmtId="44" fontId="13" fillId="0" borderId="20" xfId="2" applyFont="1" applyFill="1" applyBorder="1"/>
    <xf numFmtId="8" fontId="13" fillId="0" borderId="20" xfId="7" applyNumberFormat="1" applyFont="1" applyFill="1" applyBorder="1"/>
    <xf numFmtId="44" fontId="13" fillId="0" borderId="23" xfId="7" applyFont="1" applyFill="1" applyBorder="1"/>
    <xf numFmtId="44" fontId="13" fillId="0" borderId="0" xfId="7" applyFont="1" applyFill="1" applyBorder="1"/>
    <xf numFmtId="49" fontId="17" fillId="11" borderId="0" xfId="5" applyNumberFormat="1" applyFont="1" applyFill="1" applyAlignment="1">
      <alignment horizontal="center"/>
    </xf>
    <xf numFmtId="44" fontId="40" fillId="11" borderId="20" xfId="7" applyFont="1" applyFill="1" applyBorder="1"/>
    <xf numFmtId="0" fontId="17" fillId="0" borderId="0" xfId="5" applyFont="1" applyAlignment="1">
      <alignment wrapText="1"/>
    </xf>
    <xf numFmtId="0" fontId="16" fillId="0" borderId="0" xfId="5" applyFont="1" applyAlignment="1">
      <alignment wrapText="1"/>
    </xf>
    <xf numFmtId="44" fontId="40" fillId="0" borderId="24" xfId="7" applyFont="1" applyFill="1" applyBorder="1"/>
    <xf numFmtId="44" fontId="40" fillId="5" borderId="20" xfId="7" applyFont="1" applyFill="1" applyBorder="1"/>
    <xf numFmtId="0" fontId="17" fillId="0" borderId="0" xfId="5" applyFont="1"/>
    <xf numFmtId="44" fontId="40" fillId="14" borderId="20" xfId="7" applyFont="1" applyFill="1" applyBorder="1"/>
    <xf numFmtId="0" fontId="16" fillId="0" borderId="4" xfId="5" applyFont="1" applyBorder="1"/>
    <xf numFmtId="44" fontId="40" fillId="0" borderId="21" xfId="7" applyFont="1" applyFill="1" applyBorder="1"/>
    <xf numFmtId="0" fontId="16" fillId="0" borderId="8" xfId="5" applyFont="1" applyBorder="1"/>
    <xf numFmtId="44" fontId="40" fillId="0" borderId="0" xfId="7" applyFont="1" applyFill="1"/>
    <xf numFmtId="0" fontId="38" fillId="0" borderId="8" xfId="5" applyFont="1" applyBorder="1"/>
    <xf numFmtId="44" fontId="13" fillId="0" borderId="0" xfId="7" applyFont="1" applyFill="1"/>
    <xf numFmtId="0" fontId="17" fillId="0" borderId="0" xfId="5" applyFont="1" applyAlignment="1">
      <alignment horizontal="center"/>
    </xf>
    <xf numFmtId="44" fontId="40" fillId="0" borderId="3" xfId="7" applyFont="1" applyFill="1" applyBorder="1" applyAlignment="1">
      <alignment horizontal="center"/>
    </xf>
    <xf numFmtId="3" fontId="40" fillId="0" borderId="3" xfId="8" applyNumberFormat="1" applyFont="1" applyFill="1" applyBorder="1" applyAlignment="1">
      <alignment horizontal="center"/>
    </xf>
    <xf numFmtId="3" fontId="40" fillId="0" borderId="33" xfId="8" applyNumberFormat="1" applyFont="1" applyFill="1" applyBorder="1" applyAlignment="1">
      <alignment horizontal="center"/>
    </xf>
    <xf numFmtId="0" fontId="8" fillId="0" borderId="0" xfId="0" applyFont="1"/>
    <xf numFmtId="44" fontId="40" fillId="0" borderId="25" xfId="7" applyFont="1" applyFill="1" applyBorder="1"/>
    <xf numFmtId="44" fontId="13" fillId="0" borderId="23" xfId="5" applyNumberFormat="1" applyFont="1" applyBorder="1"/>
    <xf numFmtId="44" fontId="13" fillId="0" borderId="20" xfId="5" applyNumberFormat="1" applyFont="1" applyBorder="1"/>
    <xf numFmtId="44" fontId="40" fillId="0" borderId="26" xfId="7" applyFont="1" applyFill="1" applyBorder="1"/>
    <xf numFmtId="0" fontId="40" fillId="0" borderId="0" xfId="5" applyFont="1" applyAlignment="1">
      <alignment horizontal="center"/>
    </xf>
    <xf numFmtId="0" fontId="40" fillId="0" borderId="0" xfId="5" applyFont="1"/>
    <xf numFmtId="44" fontId="40" fillId="0" borderId="27" xfId="7" applyFont="1" applyFill="1" applyBorder="1"/>
    <xf numFmtId="44" fontId="13" fillId="0" borderId="28" xfId="7" applyFont="1" applyFill="1" applyBorder="1"/>
    <xf numFmtId="0" fontId="39" fillId="15" borderId="29" xfId="5" applyFont="1" applyFill="1" applyBorder="1"/>
    <xf numFmtId="0" fontId="11" fillId="15" borderId="30" xfId="5" applyFill="1" applyBorder="1"/>
    <xf numFmtId="44" fontId="13" fillId="15" borderId="0" xfId="7" applyFont="1" applyFill="1" applyBorder="1"/>
    <xf numFmtId="0" fontId="39" fillId="15" borderId="30" xfId="5" applyFont="1" applyFill="1" applyBorder="1"/>
    <xf numFmtId="44" fontId="8" fillId="15" borderId="1" xfId="7" applyFont="1" applyFill="1" applyBorder="1"/>
    <xf numFmtId="0" fontId="39" fillId="15" borderId="31" xfId="5" applyFont="1" applyFill="1" applyBorder="1"/>
    <xf numFmtId="44" fontId="40" fillId="15" borderId="0" xfId="7" applyFont="1" applyFill="1"/>
    <xf numFmtId="44" fontId="39" fillId="15" borderId="2" xfId="7" applyFont="1" applyFill="1" applyBorder="1"/>
    <xf numFmtId="0" fontId="11" fillId="15" borderId="32" xfId="5" applyFill="1" applyBorder="1"/>
    <xf numFmtId="0" fontId="11" fillId="15" borderId="31" xfId="5" applyFill="1" applyBorder="1"/>
    <xf numFmtId="44" fontId="39" fillId="15" borderId="0" xfId="7" applyFont="1" applyFill="1"/>
    <xf numFmtId="44" fontId="8" fillId="15" borderId="0" xfId="7" applyFont="1" applyFill="1"/>
    <xf numFmtId="6" fontId="8" fillId="0" borderId="0" xfId="0" applyNumberFormat="1" applyFont="1"/>
    <xf numFmtId="9" fontId="8" fillId="0" borderId="0" xfId="0" applyNumberFormat="1" applyFont="1"/>
    <xf numFmtId="44" fontId="8" fillId="0" borderId="0" xfId="0" applyNumberFormat="1" applyFont="1"/>
    <xf numFmtId="9" fontId="4" fillId="0" borderId="0" xfId="3" applyFont="1"/>
    <xf numFmtId="9" fontId="8" fillId="0" borderId="0" xfId="3" applyFont="1" applyFill="1"/>
    <xf numFmtId="0" fontId="5" fillId="10" borderId="0" xfId="0" applyFont="1" applyFill="1"/>
    <xf numFmtId="17" fontId="4" fillId="0" borderId="17" xfId="0" applyNumberFormat="1" applyFont="1" applyBorder="1" applyAlignment="1">
      <alignment horizontal="center" vertical="center"/>
    </xf>
    <xf numFmtId="44" fontId="0" fillId="5" borderId="0" xfId="0" applyNumberFormat="1" applyFill="1"/>
    <xf numFmtId="10" fontId="8" fillId="0" borderId="0" xfId="3" applyNumberFormat="1" applyFont="1"/>
    <xf numFmtId="0" fontId="9" fillId="0" borderId="0" xfId="0" applyFont="1" applyAlignment="1">
      <alignment horizontal="right"/>
    </xf>
    <xf numFmtId="0" fontId="43" fillId="0" borderId="0" xfId="0" applyFont="1" applyAlignment="1">
      <alignment horizontal="right"/>
    </xf>
    <xf numFmtId="1" fontId="4" fillId="0" borderId="17" xfId="0" applyNumberFormat="1" applyFont="1" applyBorder="1" applyAlignment="1">
      <alignment horizontal="center" vertical="center"/>
    </xf>
    <xf numFmtId="1" fontId="4" fillId="0" borderId="18" xfId="0" applyNumberFormat="1" applyFont="1" applyBorder="1" applyAlignment="1">
      <alignment horizontal="center" vertical="center"/>
    </xf>
    <xf numFmtId="1" fontId="4" fillId="0" borderId="19" xfId="0" applyNumberFormat="1" applyFont="1" applyBorder="1" applyAlignment="1">
      <alignment horizontal="center" vertical="center"/>
    </xf>
    <xf numFmtId="9" fontId="0" fillId="0" borderId="0" xfId="0" applyNumberFormat="1"/>
    <xf numFmtId="1" fontId="0" fillId="0" borderId="0" xfId="0" applyNumberFormat="1"/>
    <xf numFmtId="1" fontId="3" fillId="0" borderId="0" xfId="0" applyNumberFormat="1" applyFont="1" applyAlignment="1">
      <alignment horizontal="center" vertical="center"/>
    </xf>
    <xf numFmtId="0" fontId="43" fillId="0" borderId="0" xfId="0" applyFont="1"/>
    <xf numFmtId="44" fontId="0" fillId="0" borderId="41" xfId="0" applyNumberFormat="1" applyBorder="1"/>
    <xf numFmtId="44" fontId="0" fillId="0" borderId="24" xfId="0" applyNumberFormat="1" applyBorder="1"/>
    <xf numFmtId="44" fontId="0" fillId="0" borderId="42" xfId="0" applyNumberFormat="1" applyBorder="1"/>
    <xf numFmtId="0" fontId="4" fillId="5" borderId="0" xfId="0" applyFont="1" applyFill="1"/>
    <xf numFmtId="0" fontId="0" fillId="5" borderId="0" xfId="0" applyFill="1"/>
    <xf numFmtId="44" fontId="8" fillId="0" borderId="3" xfId="2" applyFont="1" applyFill="1" applyBorder="1"/>
    <xf numFmtId="44" fontId="9" fillId="0" borderId="3" xfId="2" applyFont="1" applyFill="1" applyBorder="1"/>
    <xf numFmtId="44" fontId="4" fillId="0" borderId="0" xfId="2" applyFont="1" applyAlignment="1">
      <alignment horizontal="left"/>
    </xf>
    <xf numFmtId="44" fontId="4" fillId="0" borderId="3" xfId="2" applyFont="1" applyFill="1" applyBorder="1"/>
    <xf numFmtId="6" fontId="0" fillId="0" borderId="0" xfId="0" applyNumberFormat="1"/>
    <xf numFmtId="0" fontId="9" fillId="0" borderId="0" xfId="0" applyFont="1"/>
    <xf numFmtId="9" fontId="9" fillId="0" borderId="0" xfId="3" applyFont="1"/>
    <xf numFmtId="10" fontId="0" fillId="0" borderId="0" xfId="3" applyNumberFormat="1" applyFont="1"/>
    <xf numFmtId="0" fontId="9" fillId="0" borderId="37" xfId="0" applyFont="1" applyBorder="1" applyAlignment="1">
      <alignment horizontal="center" vertical="center"/>
    </xf>
    <xf numFmtId="0" fontId="9" fillId="0" borderId="38" xfId="0" applyFont="1" applyBorder="1" applyAlignment="1">
      <alignment horizontal="center" vertical="center"/>
    </xf>
    <xf numFmtId="0" fontId="9" fillId="0" borderId="39" xfId="0" applyFont="1" applyBorder="1" applyAlignment="1">
      <alignment horizontal="center" vertical="center"/>
    </xf>
    <xf numFmtId="44" fontId="9" fillId="0" borderId="40" xfId="2" applyFont="1" applyFill="1" applyBorder="1" applyAlignment="1">
      <alignment horizontal="center" vertical="center"/>
    </xf>
    <xf numFmtId="44" fontId="8" fillId="0" borderId="40" xfId="0" applyNumberFormat="1" applyFont="1" applyBorder="1"/>
    <xf numFmtId="0" fontId="43" fillId="0" borderId="0" xfId="0" applyFont="1" applyAlignment="1">
      <alignment horizontal="center" vertical="center"/>
    </xf>
    <xf numFmtId="0" fontId="5" fillId="0" borderId="0" xfId="0" applyFont="1"/>
    <xf numFmtId="44" fontId="44" fillId="0" borderId="0" xfId="0" applyNumberFormat="1" applyFont="1"/>
    <xf numFmtId="44" fontId="44" fillId="0" borderId="0" xfId="2" applyFont="1" applyBorder="1"/>
    <xf numFmtId="0" fontId="4" fillId="12" borderId="0" xfId="0" applyFont="1" applyFill="1"/>
    <xf numFmtId="44" fontId="4" fillId="12" borderId="1" xfId="0" applyNumberFormat="1" applyFont="1" applyFill="1" applyBorder="1"/>
    <xf numFmtId="0" fontId="9" fillId="6" borderId="34" xfId="0" applyFont="1" applyFill="1" applyBorder="1"/>
    <xf numFmtId="0" fontId="9" fillId="6" borderId="35" xfId="0" applyFont="1" applyFill="1" applyBorder="1"/>
    <xf numFmtId="44" fontId="8" fillId="6" borderId="35" xfId="2" applyFont="1" applyFill="1" applyBorder="1"/>
    <xf numFmtId="44" fontId="8" fillId="6" borderId="35" xfId="0" applyNumberFormat="1" applyFont="1" applyFill="1" applyBorder="1"/>
    <xf numFmtId="4" fontId="8" fillId="6" borderId="35" xfId="0" applyNumberFormat="1" applyFont="1" applyFill="1" applyBorder="1"/>
    <xf numFmtId="39" fontId="8" fillId="6" borderId="35" xfId="0" applyNumberFormat="1" applyFont="1" applyFill="1" applyBorder="1"/>
    <xf numFmtId="44" fontId="8" fillId="6" borderId="36" xfId="2" applyFont="1" applyFill="1" applyBorder="1"/>
    <xf numFmtId="0" fontId="4" fillId="6" borderId="0" xfId="0" applyFont="1" applyFill="1"/>
    <xf numFmtId="44" fontId="0" fillId="6" borderId="0" xfId="2" applyFont="1" applyFill="1"/>
    <xf numFmtId="8" fontId="0" fillId="6" borderId="0" xfId="0" applyNumberFormat="1" applyFill="1"/>
    <xf numFmtId="44" fontId="0" fillId="6" borderId="0" xfId="0" applyNumberFormat="1" applyFill="1"/>
    <xf numFmtId="0" fontId="45" fillId="5" borderId="0" xfId="5" applyFont="1" applyFill="1"/>
    <xf numFmtId="0" fontId="46" fillId="5" borderId="0" xfId="5" applyFont="1" applyFill="1"/>
    <xf numFmtId="44" fontId="46" fillId="5" borderId="0" xfId="7" applyFont="1" applyFill="1"/>
    <xf numFmtId="0" fontId="47" fillId="5" borderId="0" xfId="5" applyFont="1" applyFill="1" applyAlignment="1">
      <alignment horizontal="center"/>
    </xf>
    <xf numFmtId="44" fontId="45" fillId="5" borderId="0" xfId="7" applyFont="1" applyFill="1"/>
    <xf numFmtId="0" fontId="45" fillId="5" borderId="0" xfId="5" applyFont="1" applyFill="1" applyAlignment="1">
      <alignment horizontal="center"/>
    </xf>
    <xf numFmtId="43" fontId="46" fillId="5" borderId="0" xfId="5" applyNumberFormat="1" applyFont="1" applyFill="1"/>
    <xf numFmtId="43" fontId="46" fillId="5" borderId="0" xfId="8" applyFont="1" applyFill="1"/>
    <xf numFmtId="165" fontId="46" fillId="5" borderId="0" xfId="8" applyNumberFormat="1" applyFont="1" applyFill="1"/>
    <xf numFmtId="44" fontId="48" fillId="5" borderId="0" xfId="7" applyFont="1" applyFill="1" applyAlignment="1"/>
    <xf numFmtId="43" fontId="45" fillId="5" borderId="0" xfId="5" applyNumberFormat="1" applyFont="1" applyFill="1" applyAlignment="1">
      <alignment horizontal="center"/>
    </xf>
    <xf numFmtId="0" fontId="46" fillId="5" borderId="0" xfId="5" applyFont="1" applyFill="1" applyAlignment="1">
      <alignment horizontal="left"/>
    </xf>
    <xf numFmtId="166" fontId="46" fillId="5" borderId="0" xfId="5" applyNumberFormat="1" applyFont="1" applyFill="1" applyAlignment="1">
      <alignment horizontal="center"/>
    </xf>
    <xf numFmtId="44" fontId="46" fillId="5" borderId="43" xfId="7" applyFont="1" applyFill="1" applyBorder="1"/>
    <xf numFmtId="44" fontId="49" fillId="5" borderId="43" xfId="7" applyFont="1" applyFill="1" applyBorder="1"/>
    <xf numFmtId="44" fontId="46" fillId="5" borderId="0" xfId="7" applyFont="1" applyFill="1" applyBorder="1"/>
    <xf numFmtId="16" fontId="45" fillId="5" borderId="0" xfId="5" applyNumberFormat="1" applyFont="1" applyFill="1"/>
    <xf numFmtId="44" fontId="46" fillId="5" borderId="12" xfId="7" applyFont="1" applyFill="1" applyBorder="1"/>
    <xf numFmtId="44" fontId="46" fillId="5" borderId="11" xfId="7" applyFont="1" applyFill="1" applyBorder="1" applyAlignment="1">
      <alignment horizontal="center"/>
    </xf>
    <xf numFmtId="0" fontId="47" fillId="5" borderId="11" xfId="5" applyFont="1" applyFill="1" applyBorder="1" applyAlignment="1">
      <alignment horizontal="center"/>
    </xf>
    <xf numFmtId="0" fontId="46" fillId="5" borderId="11" xfId="5" applyFont="1" applyFill="1" applyBorder="1" applyAlignment="1">
      <alignment horizontal="left"/>
    </xf>
    <xf numFmtId="166" fontId="46" fillId="5" borderId="10" xfId="5" applyNumberFormat="1" applyFont="1" applyFill="1" applyBorder="1" applyAlignment="1">
      <alignment horizontal="center"/>
    </xf>
    <xf numFmtId="44" fontId="46" fillId="5" borderId="9" xfId="7" applyFont="1" applyFill="1" applyBorder="1"/>
    <xf numFmtId="44" fontId="46" fillId="5" borderId="0" xfId="7" applyFont="1" applyFill="1" applyBorder="1" applyAlignment="1">
      <alignment horizontal="center"/>
    </xf>
    <xf numFmtId="166" fontId="46" fillId="5" borderId="8" xfId="5" applyNumberFormat="1" applyFont="1" applyFill="1" applyBorder="1" applyAlignment="1">
      <alignment horizontal="center"/>
    </xf>
    <xf numFmtId="44" fontId="46" fillId="5" borderId="6" xfId="7" applyFont="1" applyFill="1" applyBorder="1"/>
    <xf numFmtId="44" fontId="46" fillId="5" borderId="5" xfId="7" applyFont="1" applyFill="1" applyBorder="1" applyAlignment="1">
      <alignment horizontal="center"/>
    </xf>
    <xf numFmtId="0" fontId="47" fillId="5" borderId="5" xfId="5" applyFont="1" applyFill="1" applyBorder="1" applyAlignment="1">
      <alignment horizontal="center"/>
    </xf>
    <xf numFmtId="0" fontId="46" fillId="5" borderId="5" xfId="5" applyFont="1" applyFill="1" applyBorder="1" applyAlignment="1">
      <alignment horizontal="left"/>
    </xf>
    <xf numFmtId="166" fontId="46" fillId="5" borderId="4" xfId="5" applyNumberFormat="1" applyFont="1" applyFill="1" applyBorder="1" applyAlignment="1">
      <alignment horizontal="center"/>
    </xf>
    <xf numFmtId="166" fontId="46" fillId="5" borderId="0" xfId="5" applyNumberFormat="1" applyFont="1" applyFill="1"/>
    <xf numFmtId="49" fontId="52" fillId="5" borderId="0" xfId="5" applyNumberFormat="1" applyFont="1" applyFill="1" applyAlignment="1">
      <alignment horizontal="center"/>
    </xf>
    <xf numFmtId="167" fontId="52" fillId="5" borderId="0" xfId="5" applyNumberFormat="1" applyFont="1" applyFill="1" applyAlignment="1">
      <alignment horizontal="center"/>
    </xf>
    <xf numFmtId="0" fontId="45" fillId="5" borderId="0" xfId="0" applyFont="1" applyFill="1"/>
    <xf numFmtId="0" fontId="46" fillId="5" borderId="0" xfId="0" applyFont="1" applyFill="1"/>
    <xf numFmtId="44" fontId="46" fillId="5" borderId="0" xfId="2" applyFont="1" applyFill="1"/>
    <xf numFmtId="0" fontId="47" fillId="5" borderId="0" xfId="0" applyFont="1" applyFill="1" applyAlignment="1">
      <alignment horizontal="center"/>
    </xf>
    <xf numFmtId="44" fontId="45" fillId="5" borderId="0" xfId="2" applyFont="1" applyFill="1"/>
    <xf numFmtId="0" fontId="45" fillId="5" borderId="0" xfId="0" applyFont="1" applyFill="1" applyAlignment="1">
      <alignment horizontal="center"/>
    </xf>
    <xf numFmtId="43" fontId="46" fillId="5" borderId="0" xfId="0" applyNumberFormat="1" applyFont="1" applyFill="1"/>
    <xf numFmtId="43" fontId="46" fillId="5" borderId="0" xfId="1" applyFont="1" applyFill="1"/>
    <xf numFmtId="165" fontId="46" fillId="5" borderId="0" xfId="1" applyNumberFormat="1" applyFont="1" applyFill="1"/>
    <xf numFmtId="44" fontId="48" fillId="5" borderId="0" xfId="2" applyFont="1" applyFill="1" applyAlignment="1"/>
    <xf numFmtId="43" fontId="45" fillId="5" borderId="0" xfId="0" applyNumberFormat="1" applyFont="1" applyFill="1" applyAlignment="1">
      <alignment horizontal="center"/>
    </xf>
    <xf numFmtId="0" fontId="46" fillId="5" borderId="0" xfId="0" applyFont="1" applyFill="1" applyAlignment="1">
      <alignment horizontal="left"/>
    </xf>
    <xf numFmtId="166" fontId="46" fillId="5" borderId="0" xfId="0" applyNumberFormat="1" applyFont="1" applyFill="1" applyAlignment="1">
      <alignment horizontal="center"/>
    </xf>
    <xf numFmtId="8" fontId="46" fillId="5" borderId="0" xfId="2" applyNumberFormat="1" applyFont="1" applyFill="1"/>
    <xf numFmtId="8" fontId="46" fillId="5" borderId="43" xfId="2" applyNumberFormat="1" applyFont="1" applyFill="1" applyBorder="1"/>
    <xf numFmtId="44" fontId="46" fillId="5" borderId="43" xfId="2" applyFont="1" applyFill="1" applyBorder="1"/>
    <xf numFmtId="44" fontId="1" fillId="5" borderId="0" xfId="2" applyFont="1" applyFill="1"/>
    <xf numFmtId="43" fontId="20" fillId="5" borderId="0" xfId="1" applyFont="1" applyFill="1"/>
    <xf numFmtId="0" fontId="20" fillId="5" borderId="0" xfId="0" applyFont="1" applyFill="1"/>
    <xf numFmtId="43" fontId="45" fillId="5" borderId="0" xfId="1" applyFont="1" applyFill="1"/>
    <xf numFmtId="44" fontId="1" fillId="0" borderId="0" xfId="2" applyFont="1" applyFill="1"/>
    <xf numFmtId="43" fontId="50" fillId="5" borderId="0" xfId="1" applyFont="1" applyFill="1"/>
    <xf numFmtId="44" fontId="8" fillId="5" borderId="0" xfId="2" applyFont="1" applyFill="1"/>
    <xf numFmtId="44" fontId="0" fillId="5" borderId="0" xfId="2" applyFont="1" applyFill="1"/>
    <xf numFmtId="0" fontId="46" fillId="5" borderId="0" xfId="1" applyNumberFormat="1" applyFont="1" applyFill="1"/>
    <xf numFmtId="43" fontId="46" fillId="0" borderId="0" xfId="1" applyFont="1" applyFill="1"/>
    <xf numFmtId="8" fontId="45" fillId="5" borderId="0" xfId="0" applyNumberFormat="1" applyFont="1" applyFill="1"/>
    <xf numFmtId="44" fontId="45" fillId="5" borderId="0" xfId="0" applyNumberFormat="1" applyFont="1" applyFill="1"/>
    <xf numFmtId="44" fontId="46" fillId="0" borderId="0" xfId="2" applyFont="1" applyFill="1"/>
    <xf numFmtId="168" fontId="46" fillId="5" borderId="0" xfId="1" applyNumberFormat="1" applyFont="1" applyFill="1"/>
    <xf numFmtId="0" fontId="53" fillId="5" borderId="0" xfId="0" applyFont="1" applyFill="1"/>
    <xf numFmtId="44" fontId="46" fillId="5" borderId="12" xfId="2" applyFont="1" applyFill="1" applyBorder="1"/>
    <xf numFmtId="44" fontId="46" fillId="5" borderId="11" xfId="2" applyFont="1" applyFill="1" applyBorder="1" applyAlignment="1">
      <alignment horizontal="center"/>
    </xf>
    <xf numFmtId="0" fontId="47" fillId="5" borderId="11" xfId="0" applyFont="1" applyFill="1" applyBorder="1" applyAlignment="1">
      <alignment horizontal="center"/>
    </xf>
    <xf numFmtId="0" fontId="46" fillId="5" borderId="11" xfId="0" applyFont="1" applyFill="1" applyBorder="1" applyAlignment="1">
      <alignment horizontal="left"/>
    </xf>
    <xf numFmtId="166" fontId="46" fillId="5" borderId="10" xfId="0" applyNumberFormat="1" applyFont="1" applyFill="1" applyBorder="1" applyAlignment="1">
      <alignment horizontal="center"/>
    </xf>
    <xf numFmtId="44" fontId="46" fillId="5" borderId="9" xfId="2" applyFont="1" applyFill="1" applyBorder="1"/>
    <xf numFmtId="44" fontId="46" fillId="5" borderId="0" xfId="2" applyFont="1" applyFill="1" applyBorder="1" applyAlignment="1">
      <alignment horizontal="center"/>
    </xf>
    <xf numFmtId="166" fontId="46" fillId="5" borderId="8" xfId="0" applyNumberFormat="1" applyFont="1" applyFill="1" applyBorder="1" applyAlignment="1">
      <alignment horizontal="center"/>
    </xf>
    <xf numFmtId="44" fontId="46" fillId="5" borderId="6" xfId="2" applyFont="1" applyFill="1" applyBorder="1"/>
    <xf numFmtId="44" fontId="46" fillId="5" borderId="5" xfId="2" applyFont="1" applyFill="1" applyBorder="1" applyAlignment="1">
      <alignment horizontal="center"/>
    </xf>
    <xf numFmtId="0" fontId="47" fillId="5" borderId="5" xfId="0" applyFont="1" applyFill="1" applyBorder="1" applyAlignment="1">
      <alignment horizontal="center"/>
    </xf>
    <xf numFmtId="0" fontId="46" fillId="5" borderId="5" xfId="0" applyFont="1" applyFill="1" applyBorder="1" applyAlignment="1">
      <alignment horizontal="left"/>
    </xf>
    <xf numFmtId="166" fontId="46" fillId="5" borderId="4" xfId="0" applyNumberFormat="1" applyFont="1" applyFill="1" applyBorder="1" applyAlignment="1">
      <alignment horizontal="center"/>
    </xf>
    <xf numFmtId="166" fontId="46" fillId="5" borderId="0" xfId="0" applyNumberFormat="1" applyFont="1" applyFill="1"/>
    <xf numFmtId="49" fontId="52" fillId="5" borderId="0" xfId="0" applyNumberFormat="1" applyFont="1" applyFill="1" applyAlignment="1">
      <alignment horizontal="center"/>
    </xf>
    <xf numFmtId="167" fontId="52" fillId="5" borderId="0" xfId="0" applyNumberFormat="1" applyFont="1" applyFill="1" applyAlignment="1">
      <alignment horizontal="center"/>
    </xf>
    <xf numFmtId="14" fontId="46" fillId="5" borderId="0" xfId="5" applyNumberFormat="1" applyFont="1" applyFill="1"/>
    <xf numFmtId="44" fontId="20" fillId="5" borderId="0" xfId="7" applyFont="1" applyFill="1"/>
    <xf numFmtId="44" fontId="51" fillId="5" borderId="0" xfId="7" applyFont="1" applyFill="1"/>
    <xf numFmtId="43" fontId="51" fillId="5" borderId="0" xfId="8" applyFont="1" applyFill="1"/>
    <xf numFmtId="44" fontId="50" fillId="5" borderId="0" xfId="7" applyFont="1" applyFill="1"/>
    <xf numFmtId="0" fontId="65" fillId="0" borderId="0" xfId="0" applyFont="1"/>
    <xf numFmtId="0" fontId="67" fillId="0" borderId="0" xfId="42" applyFont="1"/>
    <xf numFmtId="169" fontId="68" fillId="0" borderId="0" xfId="42" applyNumberFormat="1" applyFont="1" applyAlignment="1">
      <alignment vertical="top" wrapText="1" readingOrder="1"/>
    </xf>
    <xf numFmtId="8" fontId="68" fillId="0" borderId="0" xfId="42" applyNumberFormat="1" applyFont="1" applyAlignment="1">
      <alignment horizontal="right" vertical="top" wrapText="1" readingOrder="1"/>
    </xf>
    <xf numFmtId="8" fontId="68" fillId="0" borderId="0" xfId="42" applyNumberFormat="1" applyFont="1" applyAlignment="1">
      <alignment vertical="top" wrapText="1" readingOrder="1"/>
    </xf>
    <xf numFmtId="0" fontId="68" fillId="0" borderId="0" xfId="42" applyFont="1" applyAlignment="1">
      <alignment vertical="top" wrapText="1" readingOrder="1"/>
    </xf>
    <xf numFmtId="0" fontId="69" fillId="47" borderId="0" xfId="42" applyFont="1" applyFill="1" applyAlignment="1">
      <alignment vertical="top" wrapText="1" readingOrder="1"/>
    </xf>
    <xf numFmtId="0" fontId="69" fillId="47" borderId="0" xfId="42" applyFont="1" applyFill="1" applyAlignment="1">
      <alignment horizontal="center" vertical="top" wrapText="1" readingOrder="1"/>
    </xf>
    <xf numFmtId="0" fontId="69" fillId="0" borderId="0" xfId="42" applyFont="1" applyAlignment="1">
      <alignment vertical="top" wrapText="1" readingOrder="1"/>
    </xf>
    <xf numFmtId="0" fontId="68" fillId="0" borderId="2" xfId="42" applyFont="1" applyBorder="1" applyAlignment="1">
      <alignment vertical="top" wrapText="1" readingOrder="1"/>
    </xf>
    <xf numFmtId="8" fontId="68" fillId="0" borderId="2" xfId="42" applyNumberFormat="1" applyFont="1" applyBorder="1" applyAlignment="1">
      <alignment vertical="top" wrapText="1" readingOrder="1"/>
    </xf>
    <xf numFmtId="8" fontId="68" fillId="0" borderId="2" xfId="42" applyNumberFormat="1" applyFont="1" applyBorder="1" applyAlignment="1">
      <alignment horizontal="right" vertical="top" wrapText="1" readingOrder="1"/>
    </xf>
    <xf numFmtId="169" fontId="68" fillId="0" borderId="2" xfId="42" applyNumberFormat="1" applyFont="1" applyBorder="1" applyAlignment="1">
      <alignment vertical="top" wrapText="1" readingOrder="1"/>
    </xf>
    <xf numFmtId="44" fontId="67" fillId="0" borderId="0" xfId="2" applyFont="1"/>
    <xf numFmtId="44" fontId="70" fillId="0" borderId="0" xfId="2" applyFont="1"/>
    <xf numFmtId="0" fontId="68" fillId="48" borderId="0" xfId="42" applyFont="1" applyFill="1" applyAlignment="1">
      <alignment vertical="top" wrapText="1" readingOrder="1"/>
    </xf>
    <xf numFmtId="8" fontId="68" fillId="48" borderId="0" xfId="42" applyNumberFormat="1" applyFont="1" applyFill="1" applyAlignment="1">
      <alignment vertical="top" wrapText="1" readingOrder="1"/>
    </xf>
    <xf numFmtId="8" fontId="68" fillId="48" borderId="0" xfId="42" applyNumberFormat="1" applyFont="1" applyFill="1" applyAlignment="1">
      <alignment horizontal="right" vertical="top" wrapText="1" readingOrder="1"/>
    </xf>
    <xf numFmtId="169" fontId="68" fillId="48" borderId="0" xfId="42" applyNumberFormat="1" applyFont="1" applyFill="1" applyAlignment="1">
      <alignment vertical="top" wrapText="1" readingOrder="1"/>
    </xf>
    <xf numFmtId="44" fontId="68" fillId="0" borderId="0" xfId="2" applyFont="1" applyAlignment="1">
      <alignment vertical="top" wrapText="1" readingOrder="1"/>
    </xf>
    <xf numFmtId="0" fontId="67" fillId="48" borderId="0" xfId="42" applyFont="1" applyFill="1"/>
    <xf numFmtId="0" fontId="68" fillId="48" borderId="2" xfId="42" applyFont="1" applyFill="1" applyBorder="1" applyAlignment="1">
      <alignment vertical="top" wrapText="1" readingOrder="1"/>
    </xf>
    <xf numFmtId="8" fontId="68" fillId="48" borderId="2" xfId="42" applyNumberFormat="1" applyFont="1" applyFill="1" applyBorder="1" applyAlignment="1">
      <alignment vertical="top" wrapText="1" readingOrder="1"/>
    </xf>
    <xf numFmtId="8" fontId="68" fillId="48" borderId="2" xfId="42" applyNumberFormat="1" applyFont="1" applyFill="1" applyBorder="1" applyAlignment="1">
      <alignment horizontal="right" vertical="top" wrapText="1" readingOrder="1"/>
    </xf>
    <xf numFmtId="169" fontId="68" fillId="48" borderId="2" xfId="42" applyNumberFormat="1" applyFont="1" applyFill="1" applyBorder="1" applyAlignment="1">
      <alignment vertical="top" wrapText="1" readingOrder="1"/>
    </xf>
    <xf numFmtId="0" fontId="71" fillId="48" borderId="0" xfId="42" applyFont="1" applyFill="1"/>
    <xf numFmtId="0" fontId="46" fillId="13" borderId="0" xfId="5" applyFont="1" applyFill="1" applyAlignment="1">
      <alignment horizontal="left"/>
    </xf>
    <xf numFmtId="44" fontId="47" fillId="5" borderId="0" xfId="2" applyFont="1" applyFill="1" applyAlignment="1">
      <alignment horizontal="center"/>
    </xf>
    <xf numFmtId="2" fontId="0" fillId="12" borderId="0" xfId="0" applyNumberFormat="1" applyFill="1"/>
    <xf numFmtId="44" fontId="46" fillId="12" borderId="0" xfId="7" applyFont="1" applyFill="1"/>
    <xf numFmtId="44" fontId="46" fillId="50" borderId="0" xfId="7" applyFont="1" applyFill="1"/>
    <xf numFmtId="166" fontId="46" fillId="13" borderId="0" xfId="5" applyNumberFormat="1" applyFont="1" applyFill="1" applyAlignment="1">
      <alignment horizontal="center"/>
    </xf>
    <xf numFmtId="44" fontId="46" fillId="0" borderId="0" xfId="7" applyFont="1" applyFill="1"/>
    <xf numFmtId="44" fontId="46" fillId="50" borderId="0" xfId="7" applyFont="1" applyFill="1" applyBorder="1"/>
    <xf numFmtId="44" fontId="46" fillId="49" borderId="0" xfId="7" applyFont="1" applyFill="1"/>
    <xf numFmtId="44" fontId="46" fillId="13" borderId="0" xfId="7" applyFont="1" applyFill="1"/>
    <xf numFmtId="0" fontId="47" fillId="13" borderId="0" xfId="5" applyFont="1" applyFill="1" applyAlignment="1">
      <alignment horizontal="center"/>
    </xf>
    <xf numFmtId="44" fontId="46" fillId="9" borderId="0" xfId="7" applyFont="1" applyFill="1"/>
    <xf numFmtId="166" fontId="46" fillId="2" borderId="0" xfId="5" applyNumberFormat="1" applyFont="1" applyFill="1" applyAlignment="1">
      <alignment horizontal="center"/>
    </xf>
    <xf numFmtId="0" fontId="46" fillId="2" borderId="0" xfId="5" applyFont="1" applyFill="1"/>
    <xf numFmtId="0" fontId="47" fillId="2" borderId="0" xfId="5" applyFont="1" applyFill="1" applyAlignment="1">
      <alignment horizontal="center"/>
    </xf>
    <xf numFmtId="44" fontId="46" fillId="2" borderId="0" xfId="7" applyFont="1" applyFill="1"/>
    <xf numFmtId="44" fontId="46" fillId="13" borderId="0" xfId="2" applyFont="1" applyFill="1"/>
    <xf numFmtId="44" fontId="46" fillId="9" borderId="0" xfId="2" applyFont="1" applyFill="1"/>
    <xf numFmtId="9" fontId="9" fillId="9" borderId="3" xfId="3" applyFont="1" applyFill="1" applyBorder="1" applyAlignment="1">
      <alignment horizontal="center" vertical="center"/>
    </xf>
    <xf numFmtId="9" fontId="9" fillId="9" borderId="41" xfId="3" applyFont="1" applyFill="1" applyBorder="1" applyAlignment="1">
      <alignment horizontal="center" vertical="center"/>
    </xf>
    <xf numFmtId="0" fontId="0" fillId="0" borderId="3" xfId="0" applyBorder="1"/>
    <xf numFmtId="0" fontId="75" fillId="0" borderId="0" xfId="42" applyFont="1"/>
    <xf numFmtId="169" fontId="76" fillId="0" borderId="0" xfId="42" applyNumberFormat="1" applyFont="1" applyAlignment="1">
      <alignment vertical="top" wrapText="1" readingOrder="1"/>
    </xf>
    <xf numFmtId="8" fontId="76" fillId="0" borderId="0" xfId="42" applyNumberFormat="1" applyFont="1" applyAlignment="1">
      <alignment horizontal="right" vertical="top" wrapText="1" readingOrder="1"/>
    </xf>
    <xf numFmtId="8" fontId="76" fillId="0" borderId="0" xfId="42" applyNumberFormat="1" applyFont="1" applyAlignment="1">
      <alignment vertical="top" wrapText="1" readingOrder="1"/>
    </xf>
    <xf numFmtId="0" fontId="76" fillId="0" borderId="0" xfId="42" applyFont="1" applyAlignment="1">
      <alignment vertical="top" wrapText="1" readingOrder="1"/>
    </xf>
    <xf numFmtId="0" fontId="77" fillId="47" borderId="0" xfId="42" applyFont="1" applyFill="1" applyAlignment="1">
      <alignment vertical="top" wrapText="1" readingOrder="1"/>
    </xf>
    <xf numFmtId="0" fontId="77" fillId="47" borderId="0" xfId="42" applyFont="1" applyFill="1" applyAlignment="1">
      <alignment horizontal="center" vertical="top" wrapText="1" readingOrder="1"/>
    </xf>
    <xf numFmtId="0" fontId="77" fillId="0" borderId="0" xfId="42" applyFont="1" applyAlignment="1">
      <alignment vertical="top" wrapText="1" readingOrder="1"/>
    </xf>
    <xf numFmtId="0" fontId="76" fillId="0" borderId="2" xfId="42" applyFont="1" applyBorder="1" applyAlignment="1">
      <alignment vertical="top" wrapText="1" readingOrder="1"/>
    </xf>
    <xf numFmtId="8" fontId="76" fillId="0" borderId="2" xfId="42" applyNumberFormat="1" applyFont="1" applyBorder="1" applyAlignment="1">
      <alignment vertical="top" wrapText="1" readingOrder="1"/>
    </xf>
    <xf numFmtId="8" fontId="76" fillId="0" borderId="2" xfId="42" applyNumberFormat="1" applyFont="1" applyBorder="1" applyAlignment="1">
      <alignment horizontal="right" vertical="top" wrapText="1" readingOrder="1"/>
    </xf>
    <xf numFmtId="169" fontId="76" fillId="0" borderId="2" xfId="42" applyNumberFormat="1" applyFont="1" applyBorder="1" applyAlignment="1">
      <alignment vertical="top" wrapText="1" readingOrder="1"/>
    </xf>
    <xf numFmtId="44" fontId="75" fillId="0" borderId="0" xfId="2" applyFont="1"/>
    <xf numFmtId="0" fontId="75" fillId="2" borderId="0" xfId="42" applyFont="1" applyFill="1"/>
    <xf numFmtId="0" fontId="11" fillId="0" borderId="0" xfId="42" applyFont="1"/>
    <xf numFmtId="0" fontId="11" fillId="2" borderId="0" xfId="42" applyFont="1" applyFill="1"/>
    <xf numFmtId="44" fontId="11" fillId="0" borderId="0" xfId="2" applyFont="1"/>
    <xf numFmtId="0" fontId="76" fillId="12" borderId="0" xfId="42" applyFont="1" applyFill="1" applyAlignment="1">
      <alignment vertical="top" wrapText="1" readingOrder="1"/>
    </xf>
    <xf numFmtId="8" fontId="76" fillId="12" borderId="0" xfId="42" applyNumberFormat="1" applyFont="1" applyFill="1" applyAlignment="1">
      <alignment vertical="top" wrapText="1" readingOrder="1"/>
    </xf>
    <xf numFmtId="8" fontId="76" fillId="12" borderId="0" xfId="42" applyNumberFormat="1" applyFont="1" applyFill="1" applyAlignment="1">
      <alignment horizontal="right" vertical="top" wrapText="1" readingOrder="1"/>
    </xf>
    <xf numFmtId="169" fontId="76" fillId="12" borderId="0" xfId="42" applyNumberFormat="1" applyFont="1" applyFill="1" applyAlignment="1">
      <alignment vertical="top" wrapText="1" readingOrder="1"/>
    </xf>
    <xf numFmtId="44" fontId="0" fillId="12" borderId="0" xfId="2" applyFont="1" applyFill="1"/>
    <xf numFmtId="44" fontId="75" fillId="12" borderId="0" xfId="2" applyFont="1" applyFill="1"/>
    <xf numFmtId="44" fontId="75" fillId="0" borderId="0" xfId="54" applyFont="1"/>
    <xf numFmtId="169" fontId="76" fillId="12" borderId="2" xfId="42" applyNumberFormat="1" applyFont="1" applyFill="1" applyBorder="1" applyAlignment="1">
      <alignment vertical="top" wrapText="1" readingOrder="1"/>
    </xf>
    <xf numFmtId="8" fontId="76" fillId="12" borderId="2" xfId="42" applyNumberFormat="1" applyFont="1" applyFill="1" applyBorder="1" applyAlignment="1">
      <alignment horizontal="right" vertical="top" wrapText="1" readingOrder="1"/>
    </xf>
    <xf numFmtId="8" fontId="76" fillId="12" borderId="2" xfId="42" applyNumberFormat="1" applyFont="1" applyFill="1" applyBorder="1" applyAlignment="1">
      <alignment vertical="top" wrapText="1" readingOrder="1"/>
    </xf>
    <xf numFmtId="0" fontId="76" fillId="12" borderId="2" xfId="42" applyFont="1" applyFill="1" applyBorder="1" applyAlignment="1">
      <alignment vertical="top" wrapText="1" readingOrder="1"/>
    </xf>
    <xf numFmtId="14" fontId="45" fillId="5" borderId="0" xfId="0" applyNumberFormat="1" applyFont="1" applyFill="1"/>
    <xf numFmtId="44" fontId="46" fillId="2" borderId="0" xfId="7" applyFont="1" applyFill="1" applyAlignment="1">
      <alignment horizontal="right"/>
    </xf>
    <xf numFmtId="44" fontId="46" fillId="2" borderId="0" xfId="7" applyFont="1" applyFill="1" applyBorder="1"/>
    <xf numFmtId="44" fontId="46" fillId="11" borderId="0" xfId="7" applyFont="1" applyFill="1"/>
    <xf numFmtId="166" fontId="46" fillId="51" borderId="0" xfId="5" applyNumberFormat="1" applyFont="1" applyFill="1" applyAlignment="1">
      <alignment horizontal="center"/>
    </xf>
    <xf numFmtId="0" fontId="46" fillId="51" borderId="0" xfId="5" applyFont="1" applyFill="1" applyAlignment="1">
      <alignment horizontal="left"/>
    </xf>
    <xf numFmtId="0" fontId="47" fillId="51" borderId="0" xfId="5" applyFont="1" applyFill="1" applyAlignment="1">
      <alignment horizontal="center"/>
    </xf>
    <xf numFmtId="44" fontId="46" fillId="51" borderId="0" xfId="7" applyFont="1" applyFill="1"/>
    <xf numFmtId="44" fontId="46" fillId="52" borderId="0" xfId="7" applyFont="1" applyFill="1"/>
    <xf numFmtId="44" fontId="46" fillId="53" borderId="0" xfId="7" applyFont="1" applyFill="1"/>
    <xf numFmtId="44" fontId="46" fillId="54" borderId="0" xfId="7" applyFont="1" applyFill="1"/>
    <xf numFmtId="44" fontId="46" fillId="55" borderId="0" xfId="7" applyFont="1" applyFill="1"/>
    <xf numFmtId="44" fontId="46" fillId="52" borderId="0" xfId="2" applyFont="1" applyFill="1"/>
    <xf numFmtId="44" fontId="46" fillId="2" borderId="0" xfId="2" applyFont="1" applyFill="1"/>
    <xf numFmtId="44" fontId="46" fillId="51" borderId="0" xfId="2" applyFont="1" applyFill="1"/>
    <xf numFmtId="44" fontId="46" fillId="56" borderId="0" xfId="2" applyFont="1" applyFill="1"/>
    <xf numFmtId="0" fontId="35" fillId="2" borderId="0" xfId="5" applyFont="1" applyFill="1"/>
    <xf numFmtId="44" fontId="33" fillId="2" borderId="20" xfId="7" applyFont="1" applyFill="1" applyBorder="1"/>
    <xf numFmtId="0" fontId="68" fillId="2" borderId="0" xfId="42" applyFont="1" applyFill="1" applyAlignment="1">
      <alignment vertical="top" wrapText="1" readingOrder="1"/>
    </xf>
    <xf numFmtId="8" fontId="68" fillId="2" borderId="0" xfId="42" applyNumberFormat="1" applyFont="1" applyFill="1" applyAlignment="1">
      <alignment vertical="top" wrapText="1" readingOrder="1"/>
    </xf>
    <xf numFmtId="8" fontId="68" fillId="2" borderId="0" xfId="42" applyNumberFormat="1" applyFont="1" applyFill="1" applyAlignment="1">
      <alignment horizontal="right" vertical="top" wrapText="1" readingOrder="1"/>
    </xf>
    <xf numFmtId="169" fontId="68" fillId="2" borderId="0" xfId="42" applyNumberFormat="1" applyFont="1" applyFill="1" applyAlignment="1">
      <alignment vertical="top" wrapText="1" readingOrder="1"/>
    </xf>
    <xf numFmtId="44" fontId="4" fillId="2" borderId="0" xfId="2" applyFont="1" applyFill="1"/>
    <xf numFmtId="44" fontId="67" fillId="0" borderId="0" xfId="42" applyNumberFormat="1" applyFont="1"/>
    <xf numFmtId="0" fontId="71" fillId="0" borderId="0" xfId="42" applyFont="1"/>
    <xf numFmtId="44" fontId="71" fillId="2" borderId="0" xfId="42" applyNumberFormat="1" applyFont="1" applyFill="1"/>
    <xf numFmtId="0" fontId="32" fillId="0" borderId="0" xfId="42" applyFont="1"/>
    <xf numFmtId="44" fontId="32" fillId="0" borderId="0" xfId="54" applyFont="1"/>
    <xf numFmtId="0" fontId="45" fillId="5" borderId="0" xfId="55" applyFont="1" applyFill="1"/>
    <xf numFmtId="0" fontId="46" fillId="5" borderId="0" xfId="55" applyFont="1" applyFill="1"/>
    <xf numFmtId="0" fontId="47" fillId="5" borderId="0" xfId="55" applyFont="1" applyFill="1" applyAlignment="1">
      <alignment horizontal="center"/>
    </xf>
    <xf numFmtId="0" fontId="45" fillId="5" borderId="0" xfId="55" applyFont="1" applyFill="1" applyAlignment="1">
      <alignment horizontal="center"/>
    </xf>
    <xf numFmtId="43" fontId="46" fillId="5" borderId="0" xfId="55" applyNumberFormat="1" applyFont="1" applyFill="1"/>
    <xf numFmtId="43" fontId="45" fillId="5" borderId="0" xfId="55" applyNumberFormat="1" applyFont="1" applyFill="1" applyAlignment="1">
      <alignment horizontal="center"/>
    </xf>
    <xf numFmtId="0" fontId="46" fillId="5" borderId="0" xfId="55" applyFont="1" applyFill="1" applyAlignment="1">
      <alignment horizontal="left"/>
    </xf>
    <xf numFmtId="166" fontId="46" fillId="5" borderId="0" xfId="55" applyNumberFormat="1" applyFont="1" applyFill="1" applyAlignment="1">
      <alignment horizontal="center"/>
    </xf>
    <xf numFmtId="16" fontId="45" fillId="5" borderId="0" xfId="55" applyNumberFormat="1" applyFont="1" applyFill="1"/>
    <xf numFmtId="0" fontId="47" fillId="5" borderId="11" xfId="55" applyFont="1" applyFill="1" applyBorder="1" applyAlignment="1">
      <alignment horizontal="center"/>
    </xf>
    <xf numFmtId="0" fontId="46" fillId="5" borderId="11" xfId="55" applyFont="1" applyFill="1" applyBorder="1" applyAlignment="1">
      <alignment horizontal="left"/>
    </xf>
    <xf numFmtId="166" fontId="46" fillId="5" borderId="10" xfId="55" applyNumberFormat="1" applyFont="1" applyFill="1" applyBorder="1" applyAlignment="1">
      <alignment horizontal="center"/>
    </xf>
    <xf numFmtId="166" fontId="46" fillId="5" borderId="8" xfId="55" applyNumberFormat="1" applyFont="1" applyFill="1" applyBorder="1" applyAlignment="1">
      <alignment horizontal="center"/>
    </xf>
    <xf numFmtId="0" fontId="47" fillId="5" borderId="5" xfId="55" applyFont="1" applyFill="1" applyBorder="1" applyAlignment="1">
      <alignment horizontal="center"/>
    </xf>
    <xf numFmtId="0" fontId="46" fillId="5" borderId="5" xfId="55" applyFont="1" applyFill="1" applyBorder="1" applyAlignment="1">
      <alignment horizontal="left"/>
    </xf>
    <xf numFmtId="166" fontId="46" fillId="5" borderId="4" xfId="55" applyNumberFormat="1" applyFont="1" applyFill="1" applyBorder="1" applyAlignment="1">
      <alignment horizontal="center"/>
    </xf>
    <xf numFmtId="166" fontId="46" fillId="5" borderId="0" xfId="55" applyNumberFormat="1" applyFont="1" applyFill="1"/>
    <xf numFmtId="49" fontId="52" fillId="5" borderId="0" xfId="55" applyNumberFormat="1" applyFont="1" applyFill="1" applyAlignment="1">
      <alignment horizontal="center"/>
    </xf>
    <xf numFmtId="167" fontId="52" fillId="5" borderId="0" xfId="55" applyNumberFormat="1" applyFont="1" applyFill="1" applyAlignment="1">
      <alignment horizontal="center"/>
    </xf>
    <xf numFmtId="0" fontId="46" fillId="5" borderId="0" xfId="8" applyNumberFormat="1" applyFont="1" applyFill="1"/>
    <xf numFmtId="0" fontId="46" fillId="5" borderId="0" xfId="7" applyNumberFormat="1" applyFont="1" applyFill="1"/>
    <xf numFmtId="43" fontId="46" fillId="5" borderId="0" xfId="8" applyFont="1" applyFill="1" applyAlignment="1">
      <alignment horizontal="center"/>
    </xf>
    <xf numFmtId="44" fontId="46" fillId="5" borderId="0" xfId="7" applyFont="1" applyFill="1" applyAlignment="1">
      <alignment horizontal="right"/>
    </xf>
    <xf numFmtId="14" fontId="46" fillId="5" borderId="0" xfId="55" applyNumberFormat="1" applyFont="1" applyFill="1"/>
    <xf numFmtId="44" fontId="46" fillId="54" borderId="0" xfId="7" applyFont="1" applyFill="1" applyBorder="1"/>
    <xf numFmtId="44" fontId="46" fillId="56" borderId="0" xfId="7" applyFont="1" applyFill="1"/>
    <xf numFmtId="166" fontId="46" fillId="50" borderId="0" xfId="55" applyNumberFormat="1" applyFont="1" applyFill="1" applyAlignment="1">
      <alignment horizontal="center"/>
    </xf>
    <xf numFmtId="0" fontId="46" fillId="50" borderId="0" xfId="55" applyFont="1" applyFill="1" applyAlignment="1">
      <alignment horizontal="left"/>
    </xf>
    <xf numFmtId="0" fontId="47" fillId="50" borderId="0" xfId="55" applyFont="1" applyFill="1" applyAlignment="1">
      <alignment horizontal="center"/>
    </xf>
    <xf numFmtId="44" fontId="4" fillId="5" borderId="0" xfId="2" applyFont="1" applyFill="1"/>
    <xf numFmtId="44" fontId="0" fillId="5" borderId="0" xfId="2" applyFont="1" applyFill="1" applyAlignment="1">
      <alignment wrapText="1"/>
    </xf>
    <xf numFmtId="14" fontId="46" fillId="5" borderId="0" xfId="0" applyNumberFormat="1" applyFont="1" applyFill="1" applyAlignment="1">
      <alignment horizontal="left"/>
    </xf>
    <xf numFmtId="0" fontId="46" fillId="2" borderId="0" xfId="0" applyFont="1" applyFill="1" applyAlignment="1">
      <alignment horizontal="left"/>
    </xf>
    <xf numFmtId="0" fontId="47" fillId="2" borderId="0" xfId="0" applyFont="1" applyFill="1" applyAlignment="1">
      <alignment horizontal="center"/>
    </xf>
    <xf numFmtId="44" fontId="20" fillId="2" borderId="0" xfId="2" applyFont="1" applyFill="1"/>
    <xf numFmtId="14" fontId="0" fillId="0" borderId="0" xfId="0" applyNumberFormat="1" applyAlignment="1">
      <alignment horizontal="right" vertical="center"/>
    </xf>
    <xf numFmtId="0" fontId="0" fillId="0" borderId="0" xfId="0" applyAlignment="1">
      <alignment horizontal="left" vertical="center"/>
    </xf>
    <xf numFmtId="44" fontId="1" fillId="0" borderId="0" xfId="2" applyFont="1" applyBorder="1" applyAlignment="1">
      <alignment horizontal="center" vertical="center"/>
    </xf>
    <xf numFmtId="44" fontId="1" fillId="0" borderId="0" xfId="2" applyFont="1"/>
    <xf numFmtId="14" fontId="0" fillId="57" borderId="0" xfId="0" applyNumberFormat="1" applyFill="1"/>
    <xf numFmtId="0" fontId="0" fillId="57" borderId="0" xfId="0" applyFill="1"/>
    <xf numFmtId="44" fontId="0" fillId="57" borderId="0" xfId="2" applyFont="1" applyFill="1"/>
    <xf numFmtId="0" fontId="0" fillId="0" borderId="3" xfId="0" applyBorder="1" applyAlignment="1">
      <alignment horizontal="center" vertical="center"/>
    </xf>
    <xf numFmtId="0" fontId="9" fillId="0" borderId="0" xfId="0" applyFont="1" applyAlignment="1">
      <alignment horizontal="center" vertical="center"/>
    </xf>
    <xf numFmtId="44" fontId="8" fillId="0" borderId="1" xfId="2" applyFont="1" applyBorder="1"/>
    <xf numFmtId="10" fontId="9" fillId="9" borderId="0" xfId="3" applyNumberFormat="1" applyFont="1" applyFill="1"/>
    <xf numFmtId="4" fontId="0" fillId="0" borderId="0" xfId="0" applyNumberFormat="1"/>
    <xf numFmtId="0" fontId="75" fillId="54" borderId="0" xfId="42" applyFont="1" applyFill="1"/>
    <xf numFmtId="10" fontId="9" fillId="54" borderId="0" xfId="3" applyNumberFormat="1" applyFont="1" applyFill="1"/>
    <xf numFmtId="10" fontId="9" fillId="54" borderId="3" xfId="3" applyNumberFormat="1" applyFont="1" applyFill="1" applyBorder="1" applyAlignment="1">
      <alignment horizontal="center" vertical="center"/>
    </xf>
    <xf numFmtId="169" fontId="76" fillId="54" borderId="0" xfId="42" applyNumberFormat="1" applyFont="1" applyFill="1" applyAlignment="1">
      <alignment vertical="top" wrapText="1" readingOrder="1"/>
    </xf>
    <xf numFmtId="8" fontId="76" fillId="54" borderId="0" xfId="42" applyNumberFormat="1" applyFont="1" applyFill="1" applyAlignment="1">
      <alignment horizontal="right" vertical="top" wrapText="1" readingOrder="1"/>
    </xf>
    <xf numFmtId="8" fontId="76" fillId="54" borderId="0" xfId="42" applyNumberFormat="1" applyFont="1" applyFill="1" applyAlignment="1">
      <alignment vertical="top" wrapText="1" readingOrder="1"/>
    </xf>
    <xf numFmtId="0" fontId="76" fillId="54" borderId="0" xfId="42" applyFont="1" applyFill="1" applyAlignment="1">
      <alignment vertical="top" wrapText="1" readingOrder="1"/>
    </xf>
    <xf numFmtId="44" fontId="50" fillId="5" borderId="0" xfId="2" applyFont="1" applyFill="1"/>
    <xf numFmtId="0" fontId="0" fillId="12" borderId="0" xfId="0" applyFill="1" applyAlignment="1">
      <alignment horizontal="left" vertical="center"/>
    </xf>
    <xf numFmtId="166" fontId="46" fillId="5" borderId="8" xfId="56" applyNumberFormat="1" applyFont="1" applyFill="1" applyBorder="1" applyAlignment="1">
      <alignment horizontal="center"/>
    </xf>
    <xf numFmtId="14" fontId="0" fillId="12" borderId="0" xfId="0" applyNumberFormat="1" applyFill="1"/>
    <xf numFmtId="44" fontId="1" fillId="0" borderId="0" xfId="2" applyFont="1" applyFill="1" applyBorder="1"/>
    <xf numFmtId="0" fontId="47" fillId="5" borderId="5" xfId="56" applyFont="1" applyFill="1" applyBorder="1" applyAlignment="1">
      <alignment horizontal="center"/>
    </xf>
    <xf numFmtId="166" fontId="46" fillId="5" borderId="0" xfId="56" applyNumberFormat="1" applyFont="1" applyFill="1" applyAlignment="1">
      <alignment horizontal="center"/>
    </xf>
    <xf numFmtId="167" fontId="52" fillId="5" borderId="0" xfId="56" applyNumberFormat="1" applyFont="1" applyFill="1" applyAlignment="1">
      <alignment horizontal="center"/>
    </xf>
    <xf numFmtId="166" fontId="46" fillId="5" borderId="0" xfId="56" applyNumberFormat="1" applyFont="1" applyFill="1"/>
    <xf numFmtId="0" fontId="47" fillId="5" borderId="0" xfId="56" applyFont="1" applyFill="1" applyAlignment="1">
      <alignment horizontal="center"/>
    </xf>
    <xf numFmtId="0" fontId="0" fillId="2" borderId="0" xfId="0" applyFill="1" applyAlignment="1">
      <alignment horizontal="left" vertical="center"/>
    </xf>
    <xf numFmtId="0" fontId="47" fillId="5" borderId="11" xfId="56" applyFont="1" applyFill="1" applyBorder="1" applyAlignment="1">
      <alignment horizontal="center"/>
    </xf>
    <xf numFmtId="166" fontId="46" fillId="5" borderId="10" xfId="56" applyNumberFormat="1" applyFont="1" applyFill="1" applyBorder="1" applyAlignment="1">
      <alignment horizontal="center"/>
    </xf>
    <xf numFmtId="0" fontId="46" fillId="5" borderId="11" xfId="56" applyFont="1" applyFill="1" applyBorder="1" applyAlignment="1">
      <alignment horizontal="left"/>
    </xf>
    <xf numFmtId="14" fontId="0" fillId="2" borderId="0" xfId="0" applyNumberFormat="1" applyFill="1"/>
    <xf numFmtId="0" fontId="0" fillId="2" borderId="0" xfId="0" applyFill="1"/>
    <xf numFmtId="44" fontId="0" fillId="12" borderId="0" xfId="2" applyFont="1" applyFill="1" applyBorder="1"/>
    <xf numFmtId="44" fontId="1" fillId="0" borderId="0" xfId="2" applyFont="1" applyFill="1" applyBorder="1" applyAlignment="1">
      <alignment horizontal="center" vertical="center"/>
    </xf>
    <xf numFmtId="0" fontId="46" fillId="5" borderId="5" xfId="56" applyFont="1" applyFill="1" applyBorder="1" applyAlignment="1">
      <alignment horizontal="left"/>
    </xf>
    <xf numFmtId="43" fontId="46" fillId="5" borderId="0" xfId="56" applyNumberFormat="1" applyFont="1" applyFill="1"/>
    <xf numFmtId="166" fontId="46" fillId="5" borderId="4" xfId="56" applyNumberFormat="1" applyFont="1" applyFill="1" applyBorder="1" applyAlignment="1">
      <alignment horizontal="center"/>
    </xf>
    <xf numFmtId="43" fontId="45" fillId="5" borderId="0" xfId="56" applyNumberFormat="1" applyFont="1" applyFill="1" applyAlignment="1">
      <alignment horizontal="center"/>
    </xf>
    <xf numFmtId="0" fontId="46" fillId="5" borderId="0" xfId="56" applyFont="1" applyFill="1" applyAlignment="1">
      <alignment horizontal="left"/>
    </xf>
    <xf numFmtId="0" fontId="45" fillId="5" borderId="0" xfId="56" applyFont="1" applyFill="1" applyAlignment="1">
      <alignment horizontal="center"/>
    </xf>
    <xf numFmtId="49" fontId="52" fillId="5" borderId="0" xfId="56" applyNumberFormat="1" applyFont="1" applyFill="1" applyAlignment="1">
      <alignment horizontal="center"/>
    </xf>
    <xf numFmtId="0" fontId="45" fillId="5" borderId="0" xfId="56" applyFont="1" applyFill="1"/>
    <xf numFmtId="16" fontId="45" fillId="5" borderId="0" xfId="56" applyNumberFormat="1" applyFont="1" applyFill="1"/>
    <xf numFmtId="0" fontId="46" fillId="5" borderId="0" xfId="56" applyFont="1" applyFill="1"/>
    <xf numFmtId="14" fontId="46" fillId="5" borderId="0" xfId="56" applyNumberFormat="1" applyFont="1" applyFill="1"/>
    <xf numFmtId="0" fontId="46" fillId="12" borderId="0" xfId="56" applyFont="1" applyFill="1"/>
    <xf numFmtId="0" fontId="47" fillId="12" borderId="0" xfId="56" applyFont="1" applyFill="1" applyAlignment="1">
      <alignment horizontal="center"/>
    </xf>
    <xf numFmtId="44" fontId="46" fillId="52" borderId="0" xfId="7" applyFont="1" applyFill="1" applyBorder="1"/>
    <xf numFmtId="0" fontId="46" fillId="2" borderId="0" xfId="56" applyFont="1" applyFill="1"/>
    <xf numFmtId="0" fontId="47" fillId="2" borderId="0" xfId="56" applyFont="1" applyFill="1" applyAlignment="1">
      <alignment horizontal="center"/>
    </xf>
    <xf numFmtId="169" fontId="76" fillId="2" borderId="0" xfId="42" applyNumberFormat="1" applyFont="1" applyFill="1" applyAlignment="1">
      <alignment vertical="top" wrapText="1" readingOrder="1"/>
    </xf>
    <xf numFmtId="8" fontId="76" fillId="2" borderId="0" xfId="42" applyNumberFormat="1" applyFont="1" applyFill="1" applyAlignment="1">
      <alignment horizontal="right" vertical="top" wrapText="1" readingOrder="1"/>
    </xf>
    <xf numFmtId="8" fontId="76" fillId="2" borderId="0" xfId="42" applyNumberFormat="1" applyFont="1" applyFill="1" applyAlignment="1">
      <alignment vertical="top" wrapText="1" readingOrder="1"/>
    </xf>
    <xf numFmtId="0" fontId="76" fillId="2" borderId="0" xfId="42" applyFont="1" applyFill="1" applyAlignment="1">
      <alignment vertical="top" wrapText="1" readingOrder="1"/>
    </xf>
    <xf numFmtId="0" fontId="45" fillId="0" borderId="0" xfId="5" applyFont="1"/>
    <xf numFmtId="43" fontId="46" fillId="0" borderId="0" xfId="8" applyFont="1" applyFill="1"/>
    <xf numFmtId="0" fontId="46" fillId="0" borderId="0" xfId="5" applyFont="1"/>
    <xf numFmtId="44" fontId="45" fillId="0" borderId="0" xfId="7" applyFont="1" applyFill="1"/>
    <xf numFmtId="0" fontId="46" fillId="0" borderId="0" xfId="8" applyNumberFormat="1" applyFont="1" applyFill="1"/>
    <xf numFmtId="0" fontId="47" fillId="0" borderId="0" xfId="5" applyFont="1" applyAlignment="1">
      <alignment horizontal="center"/>
    </xf>
    <xf numFmtId="0" fontId="46" fillId="0" borderId="0" xfId="5" applyFont="1" applyAlignment="1">
      <alignment horizontal="left"/>
    </xf>
    <xf numFmtId="44" fontId="20" fillId="0" borderId="0" xfId="7" applyFont="1" applyFill="1"/>
    <xf numFmtId="44" fontId="46" fillId="0" borderId="0" xfId="7" applyFont="1" applyFill="1" applyBorder="1"/>
    <xf numFmtId="166" fontId="46" fillId="0" borderId="0" xfId="5" applyNumberFormat="1" applyFont="1" applyAlignment="1">
      <alignment horizontal="center"/>
    </xf>
    <xf numFmtId="14" fontId="46" fillId="0" borderId="0" xfId="5" applyNumberFormat="1" applyFont="1"/>
    <xf numFmtId="43" fontId="46" fillId="0" borderId="0" xfId="8" applyFont="1" applyFill="1" applyAlignment="1">
      <alignment horizontal="center"/>
    </xf>
    <xf numFmtId="0" fontId="46" fillId="0" borderId="0" xfId="7" applyNumberFormat="1" applyFont="1" applyFill="1"/>
    <xf numFmtId="0" fontId="45" fillId="0" borderId="0" xfId="0" applyFont="1"/>
    <xf numFmtId="169" fontId="76" fillId="48" borderId="2" xfId="42" applyNumberFormat="1" applyFont="1" applyFill="1" applyBorder="1" applyAlignment="1">
      <alignment vertical="top" wrapText="1" readingOrder="1"/>
    </xf>
    <xf numFmtId="8" fontId="76" fillId="48" borderId="2" xfId="42" applyNumberFormat="1" applyFont="1" applyFill="1" applyBorder="1" applyAlignment="1">
      <alignment horizontal="right" vertical="top" wrapText="1" readingOrder="1"/>
    </xf>
    <xf numFmtId="8" fontId="76" fillId="48" borderId="2" xfId="42" applyNumberFormat="1" applyFont="1" applyFill="1" applyBorder="1" applyAlignment="1">
      <alignment vertical="top" wrapText="1" readingOrder="1"/>
    </xf>
    <xf numFmtId="0" fontId="76" fillId="48" borderId="2" xfId="42" applyFont="1" applyFill="1" applyBorder="1" applyAlignment="1">
      <alignment vertical="top" wrapText="1" readingOrder="1"/>
    </xf>
    <xf numFmtId="0" fontId="76" fillId="48" borderId="0" xfId="42" applyFont="1" applyFill="1" applyAlignment="1">
      <alignment vertical="top" wrapText="1" readingOrder="1"/>
    </xf>
    <xf numFmtId="169" fontId="76" fillId="48" borderId="0" xfId="42" applyNumberFormat="1" applyFont="1" applyFill="1" applyAlignment="1">
      <alignment vertical="top" wrapText="1" readingOrder="1"/>
    </xf>
    <xf numFmtId="8" fontId="76" fillId="48" borderId="0" xfId="42" applyNumberFormat="1" applyFont="1" applyFill="1" applyAlignment="1">
      <alignment horizontal="right" vertical="top" wrapText="1" readingOrder="1"/>
    </xf>
    <xf numFmtId="8" fontId="76" fillId="48" borderId="0" xfId="42" applyNumberFormat="1" applyFont="1" applyFill="1" applyAlignment="1">
      <alignment vertical="top" wrapText="1" readingOrder="1"/>
    </xf>
    <xf numFmtId="0" fontId="75" fillId="50" borderId="0" xfId="42" applyFont="1" applyFill="1"/>
    <xf numFmtId="169" fontId="76" fillId="2" borderId="2" xfId="42" applyNumberFormat="1" applyFont="1" applyFill="1" applyBorder="1" applyAlignment="1">
      <alignment vertical="top" wrapText="1" readingOrder="1"/>
    </xf>
    <xf numFmtId="8" fontId="76" fillId="2" borderId="2" xfId="42" applyNumberFormat="1" applyFont="1" applyFill="1" applyBorder="1" applyAlignment="1">
      <alignment horizontal="right" vertical="top" wrapText="1" readingOrder="1"/>
    </xf>
    <xf numFmtId="8" fontId="76" fillId="2" borderId="2" xfId="42" applyNumberFormat="1" applyFont="1" applyFill="1" applyBorder="1" applyAlignment="1">
      <alignment vertical="top" wrapText="1" readingOrder="1"/>
    </xf>
    <xf numFmtId="0" fontId="76" fillId="2" borderId="2" xfId="42" applyFont="1" applyFill="1" applyBorder="1" applyAlignment="1">
      <alignment vertical="top" wrapText="1" readingOrder="1"/>
    </xf>
    <xf numFmtId="9" fontId="4" fillId="9" borderId="3" xfId="3" applyFont="1" applyFill="1" applyBorder="1" applyAlignment="1">
      <alignment horizontal="center" vertical="center"/>
    </xf>
    <xf numFmtId="44" fontId="46" fillId="54" borderId="0" xfId="7" applyFont="1" applyFill="1" applyAlignment="1">
      <alignment horizontal="right"/>
    </xf>
    <xf numFmtId="44" fontId="46" fillId="53" borderId="0" xfId="2" applyFont="1" applyFill="1"/>
    <xf numFmtId="0" fontId="46" fillId="13" borderId="0" xfId="0" applyFont="1" applyFill="1" applyAlignment="1">
      <alignment horizontal="left"/>
    </xf>
    <xf numFmtId="0" fontId="47" fillId="13" borderId="0" xfId="0" applyFont="1" applyFill="1" applyAlignment="1">
      <alignment horizontal="center"/>
    </xf>
    <xf numFmtId="166" fontId="46" fillId="2" borderId="0" xfId="0" applyNumberFormat="1" applyFont="1" applyFill="1" applyAlignment="1">
      <alignment horizontal="center"/>
    </xf>
    <xf numFmtId="0" fontId="80" fillId="0" borderId="0" xfId="0" applyFont="1"/>
    <xf numFmtId="166" fontId="46" fillId="9" borderId="0" xfId="0" applyNumberFormat="1" applyFont="1" applyFill="1" applyAlignment="1">
      <alignment horizontal="center"/>
    </xf>
    <xf numFmtId="0" fontId="46" fillId="9" borderId="0" xfId="0" applyFont="1" applyFill="1" applyAlignment="1">
      <alignment horizontal="left"/>
    </xf>
    <xf numFmtId="0" fontId="47" fillId="9" borderId="0" xfId="0" applyFont="1" applyFill="1" applyAlignment="1">
      <alignment horizontal="center"/>
    </xf>
    <xf numFmtId="9" fontId="75" fillId="0" borderId="0" xfId="58" applyFont="1" applyAlignment="1"/>
    <xf numFmtId="44" fontId="75" fillId="0" borderId="0" xfId="54" applyFont="1" applyAlignment="1"/>
    <xf numFmtId="8" fontId="75" fillId="0" borderId="0" xfId="42" applyNumberFormat="1" applyFont="1"/>
    <xf numFmtId="169" fontId="76" fillId="13" borderId="2" xfId="42" applyNumberFormat="1" applyFont="1" applyFill="1" applyBorder="1" applyAlignment="1">
      <alignment vertical="top" wrapText="1" readingOrder="1"/>
    </xf>
    <xf numFmtId="8" fontId="76" fillId="13" borderId="2" xfId="42" applyNumberFormat="1" applyFont="1" applyFill="1" applyBorder="1" applyAlignment="1">
      <alignment horizontal="right" vertical="top" wrapText="1" readingOrder="1"/>
    </xf>
    <xf numFmtId="8" fontId="76" fillId="13" borderId="2" xfId="42" applyNumberFormat="1" applyFont="1" applyFill="1" applyBorder="1" applyAlignment="1">
      <alignment vertical="top" wrapText="1" readingOrder="1"/>
    </xf>
    <xf numFmtId="0" fontId="76" fillId="13" borderId="2" xfId="42" applyFont="1" applyFill="1" applyBorder="1" applyAlignment="1">
      <alignment vertical="top" wrapText="1" readingOrder="1"/>
    </xf>
    <xf numFmtId="0" fontId="76" fillId="13" borderId="0" xfId="42" applyFont="1" applyFill="1" applyAlignment="1">
      <alignment vertical="top" wrapText="1" readingOrder="1"/>
    </xf>
    <xf numFmtId="169" fontId="76" fillId="13" borderId="0" xfId="42" applyNumberFormat="1" applyFont="1" applyFill="1" applyAlignment="1">
      <alignment vertical="top" wrapText="1" readingOrder="1"/>
    </xf>
    <xf numFmtId="8" fontId="76" fillId="13" borderId="0" xfId="42" applyNumberFormat="1" applyFont="1" applyFill="1" applyAlignment="1">
      <alignment horizontal="right" vertical="top" wrapText="1" readingOrder="1"/>
    </xf>
    <xf numFmtId="8" fontId="76" fillId="13" borderId="0" xfId="42" applyNumberFormat="1" applyFont="1" applyFill="1" applyAlignment="1">
      <alignment vertical="top" wrapText="1" readingOrder="1"/>
    </xf>
    <xf numFmtId="169" fontId="76" fillId="5" borderId="0" xfId="42" applyNumberFormat="1" applyFont="1" applyFill="1" applyAlignment="1">
      <alignment vertical="top" wrapText="1" readingOrder="1"/>
    </xf>
    <xf numFmtId="8" fontId="76" fillId="5" borderId="0" xfId="42" applyNumberFormat="1" applyFont="1" applyFill="1" applyAlignment="1">
      <alignment horizontal="right" vertical="top" wrapText="1" readingOrder="1"/>
    </xf>
    <xf numFmtId="8" fontId="76" fillId="5" borderId="0" xfId="42" applyNumberFormat="1" applyFont="1" applyFill="1" applyAlignment="1">
      <alignment vertical="top" wrapText="1" readingOrder="1"/>
    </xf>
    <xf numFmtId="0" fontId="76" fillId="5" borderId="0" xfId="42" applyFont="1" applyFill="1" applyAlignment="1">
      <alignment vertical="top" wrapText="1" readingOrder="1"/>
    </xf>
    <xf numFmtId="0" fontId="75" fillId="48" borderId="0" xfId="42" applyFont="1" applyFill="1"/>
    <xf numFmtId="44" fontId="81" fillId="0" borderId="0" xfId="54" applyFont="1"/>
    <xf numFmtId="0" fontId="53" fillId="0" borderId="0" xfId="0" applyFont="1"/>
    <xf numFmtId="43" fontId="50" fillId="0" borderId="0" xfId="1" applyFont="1" applyFill="1"/>
    <xf numFmtId="0" fontId="46" fillId="0" borderId="0" xfId="0" applyFont="1" applyAlignment="1">
      <alignment horizontal="left"/>
    </xf>
    <xf numFmtId="43" fontId="46" fillId="5" borderId="0" xfId="8" applyFont="1" applyFill="1" applyBorder="1"/>
    <xf numFmtId="43" fontId="20" fillId="5" borderId="0" xfId="8" applyFont="1" applyFill="1"/>
    <xf numFmtId="0" fontId="20" fillId="5" borderId="0" xfId="5" applyFont="1" applyFill="1"/>
    <xf numFmtId="14" fontId="4" fillId="0" borderId="0" xfId="0" applyNumberFormat="1" applyFont="1"/>
    <xf numFmtId="44" fontId="4" fillId="2" borderId="0" xfId="2" applyFont="1" applyFill="1" applyBorder="1"/>
    <xf numFmtId="0" fontId="0" fillId="12" borderId="0" xfId="0" applyFill="1"/>
    <xf numFmtId="14" fontId="0" fillId="13" borderId="0" xfId="0" applyNumberFormat="1" applyFill="1"/>
    <xf numFmtId="0" fontId="0" fillId="13" borderId="0" xfId="0" applyFill="1" applyAlignment="1">
      <alignment horizontal="left" vertical="center"/>
    </xf>
    <xf numFmtId="44" fontId="0" fillId="13" borderId="0" xfId="2" applyFont="1" applyFill="1" applyBorder="1"/>
    <xf numFmtId="14" fontId="0" fillId="52" borderId="0" xfId="0" applyNumberFormat="1" applyFill="1"/>
    <xf numFmtId="0" fontId="0" fillId="52" borderId="0" xfId="0" applyFill="1"/>
    <xf numFmtId="44" fontId="0" fillId="52" borderId="0" xfId="2" applyFont="1" applyFill="1"/>
    <xf numFmtId="44" fontId="46" fillId="48" borderId="0" xfId="7" applyFont="1" applyFill="1"/>
    <xf numFmtId="0" fontId="46" fillId="51" borderId="0" xfId="5" applyFont="1" applyFill="1"/>
    <xf numFmtId="0" fontId="46" fillId="2" borderId="0" xfId="5" applyFont="1" applyFill="1" applyAlignment="1">
      <alignment horizontal="left"/>
    </xf>
    <xf numFmtId="166" fontId="46" fillId="53" borderId="0" xfId="5" applyNumberFormat="1" applyFont="1" applyFill="1" applyAlignment="1">
      <alignment horizontal="center"/>
    </xf>
    <xf numFmtId="0" fontId="46" fillId="53" borderId="0" xfId="5" applyFont="1" applyFill="1" applyAlignment="1">
      <alignment horizontal="left"/>
    </xf>
    <xf numFmtId="0" fontId="47" fillId="53" borderId="0" xfId="5" applyFont="1" applyFill="1" applyAlignment="1">
      <alignment horizontal="center"/>
    </xf>
    <xf numFmtId="44" fontId="46" fillId="54" borderId="0" xfId="2" applyFont="1" applyFill="1"/>
    <xf numFmtId="44" fontId="46" fillId="58" borderId="0" xfId="2" applyFont="1" applyFill="1"/>
    <xf numFmtId="166" fontId="46" fillId="50" borderId="0" xfId="0" applyNumberFormat="1" applyFont="1" applyFill="1" applyAlignment="1">
      <alignment horizontal="center"/>
    </xf>
    <xf numFmtId="0" fontId="46" fillId="50" borderId="0" xfId="0" applyFont="1" applyFill="1" applyAlignment="1">
      <alignment horizontal="left"/>
    </xf>
    <xf numFmtId="0" fontId="47" fillId="50" borderId="0" xfId="0" applyFont="1" applyFill="1" applyAlignment="1">
      <alignment horizontal="center"/>
    </xf>
    <xf numFmtId="44" fontId="46" fillId="50" borderId="0" xfId="2" applyFont="1" applyFill="1"/>
    <xf numFmtId="166" fontId="46" fillId="58" borderId="0" xfId="0" applyNumberFormat="1" applyFont="1" applyFill="1" applyAlignment="1">
      <alignment horizontal="center"/>
    </xf>
    <xf numFmtId="0" fontId="46" fillId="58" borderId="0" xfId="0" applyFont="1" applyFill="1" applyAlignment="1">
      <alignment horizontal="left"/>
    </xf>
    <xf numFmtId="0" fontId="47" fillId="58" borderId="0" xfId="0" applyFont="1" applyFill="1" applyAlignment="1">
      <alignment horizontal="center"/>
    </xf>
    <xf numFmtId="44" fontId="1" fillId="58" borderId="0" xfId="2" applyFont="1" applyFill="1"/>
    <xf numFmtId="43" fontId="46" fillId="58" borderId="0" xfId="1" applyFont="1" applyFill="1"/>
    <xf numFmtId="0" fontId="45" fillId="58" borderId="0" xfId="0" applyFont="1" applyFill="1"/>
    <xf numFmtId="44" fontId="32" fillId="0" borderId="56" xfId="7" applyFont="1" applyFill="1" applyBorder="1"/>
    <xf numFmtId="10" fontId="9" fillId="9" borderId="3" xfId="3" applyNumberFormat="1" applyFont="1" applyFill="1" applyBorder="1" applyAlignment="1">
      <alignment horizontal="center" vertical="center"/>
    </xf>
    <xf numFmtId="169" fontId="76" fillId="11" borderId="2" xfId="42" applyNumberFormat="1" applyFont="1" applyFill="1" applyBorder="1" applyAlignment="1">
      <alignment vertical="top" wrapText="1" readingOrder="1"/>
    </xf>
    <xf numFmtId="8" fontId="76" fillId="11" borderId="2" xfId="42" applyNumberFormat="1" applyFont="1" applyFill="1" applyBorder="1" applyAlignment="1">
      <alignment horizontal="right" vertical="top" wrapText="1" readingOrder="1"/>
    </xf>
    <xf numFmtId="8" fontId="76" fillId="11" borderId="2" xfId="42" applyNumberFormat="1" applyFont="1" applyFill="1" applyBorder="1" applyAlignment="1">
      <alignment vertical="top" wrapText="1" readingOrder="1"/>
    </xf>
    <xf numFmtId="0" fontId="76" fillId="11" borderId="2" xfId="42" applyFont="1" applyFill="1" applyBorder="1" applyAlignment="1">
      <alignment vertical="top" wrapText="1" readingOrder="1"/>
    </xf>
    <xf numFmtId="0" fontId="76" fillId="11" borderId="0" xfId="42" applyFont="1" applyFill="1" applyAlignment="1">
      <alignment vertical="top" wrapText="1" readingOrder="1"/>
    </xf>
    <xf numFmtId="169" fontId="76" fillId="11" borderId="0" xfId="42" applyNumberFormat="1" applyFont="1" applyFill="1" applyAlignment="1">
      <alignment vertical="top" wrapText="1" readingOrder="1"/>
    </xf>
    <xf numFmtId="8" fontId="76" fillId="11" borderId="0" xfId="42" applyNumberFormat="1" applyFont="1" applyFill="1" applyAlignment="1">
      <alignment horizontal="right" vertical="top" wrapText="1" readingOrder="1"/>
    </xf>
    <xf numFmtId="8" fontId="76" fillId="11" borderId="0" xfId="42" applyNumberFormat="1" applyFont="1" applyFill="1" applyAlignment="1">
      <alignment vertical="top" wrapText="1" readingOrder="1"/>
    </xf>
    <xf numFmtId="169" fontId="76" fillId="9" borderId="0" xfId="42" applyNumberFormat="1" applyFont="1" applyFill="1" applyAlignment="1">
      <alignment vertical="top" wrapText="1" readingOrder="1"/>
    </xf>
    <xf numFmtId="8" fontId="76" fillId="9" borderId="0" xfId="42" applyNumberFormat="1" applyFont="1" applyFill="1" applyAlignment="1">
      <alignment horizontal="right" vertical="top" wrapText="1" readingOrder="1"/>
    </xf>
    <xf numFmtId="8" fontId="76" fillId="9" borderId="0" xfId="42" applyNumberFormat="1" applyFont="1" applyFill="1" applyAlignment="1">
      <alignment vertical="top" wrapText="1" readingOrder="1"/>
    </xf>
    <xf numFmtId="0" fontId="76" fillId="9" borderId="0" xfId="42" applyFont="1" applyFill="1" applyAlignment="1">
      <alignment vertical="top" wrapText="1" readingOrder="1"/>
    </xf>
    <xf numFmtId="0" fontId="76" fillId="9" borderId="0" xfId="0" applyFont="1" applyFill="1" applyAlignment="1">
      <alignment vertical="top" wrapText="1" readingOrder="1"/>
    </xf>
    <xf numFmtId="8" fontId="76" fillId="9" borderId="0" xfId="0" applyNumberFormat="1" applyFont="1" applyFill="1" applyAlignment="1">
      <alignment horizontal="right" vertical="top" wrapText="1" readingOrder="1"/>
    </xf>
    <xf numFmtId="169" fontId="76" fillId="9" borderId="0" xfId="0" applyNumberFormat="1" applyFont="1" applyFill="1" applyAlignment="1">
      <alignment vertical="top" wrapText="1" readingOrder="1"/>
    </xf>
    <xf numFmtId="0" fontId="76" fillId="9" borderId="2" xfId="0" applyFont="1" applyFill="1" applyBorder="1" applyAlignment="1">
      <alignment vertical="top" wrapText="1" readingOrder="1"/>
    </xf>
    <xf numFmtId="8" fontId="76" fillId="9" borderId="2" xfId="0" applyNumberFormat="1" applyFont="1" applyFill="1" applyBorder="1" applyAlignment="1">
      <alignment horizontal="right" vertical="top" wrapText="1" readingOrder="1"/>
    </xf>
    <xf numFmtId="169" fontId="76" fillId="9" borderId="2" xfId="0" applyNumberFormat="1" applyFont="1" applyFill="1" applyBorder="1" applyAlignment="1">
      <alignment vertical="top" wrapText="1" readingOrder="1"/>
    </xf>
    <xf numFmtId="44" fontId="82" fillId="0" borderId="1" xfId="42" applyNumberFormat="1" applyFont="1" applyBorder="1"/>
    <xf numFmtId="0" fontId="83" fillId="0" borderId="0" xfId="42" applyFont="1"/>
    <xf numFmtId="44" fontId="81" fillId="0" borderId="0" xfId="2" applyFont="1"/>
    <xf numFmtId="43" fontId="46" fillId="50" borderId="0" xfId="8" applyFont="1" applyFill="1"/>
    <xf numFmtId="43" fontId="46" fillId="2" borderId="0" xfId="8" applyFont="1" applyFill="1"/>
    <xf numFmtId="0" fontId="20" fillId="50" borderId="0" xfId="5" applyFont="1" applyFill="1"/>
    <xf numFmtId="44" fontId="20" fillId="50" borderId="0" xfId="7" applyFont="1" applyFill="1"/>
    <xf numFmtId="43" fontId="46" fillId="0" borderId="0" xfId="8" applyFont="1" applyFill="1" applyAlignment="1">
      <alignment vertical="top"/>
    </xf>
    <xf numFmtId="43" fontId="46" fillId="0" borderId="0" xfId="8" applyFont="1" applyFill="1" applyAlignment="1">
      <alignment vertical="top" wrapText="1"/>
    </xf>
    <xf numFmtId="43" fontId="46" fillId="0" borderId="0" xfId="8" applyFont="1" applyFill="1" applyBorder="1"/>
    <xf numFmtId="43" fontId="20" fillId="0" borderId="0" xfId="8" applyFont="1" applyFill="1"/>
    <xf numFmtId="43" fontId="46" fillId="56" borderId="0" xfId="8" applyFont="1" applyFill="1"/>
    <xf numFmtId="44" fontId="46" fillId="0" borderId="0" xfId="7" applyFont="1" applyFill="1" applyAlignment="1">
      <alignment horizontal="right"/>
    </xf>
    <xf numFmtId="44" fontId="4" fillId="2" borderId="1" xfId="0" applyNumberFormat="1" applyFont="1" applyFill="1" applyBorder="1"/>
    <xf numFmtId="49" fontId="16" fillId="0" borderId="57" xfId="6" applyNumberFormat="1" applyFont="1" applyBorder="1" applyAlignment="1">
      <alignment horizontal="left" vertical="top"/>
    </xf>
    <xf numFmtId="0" fontId="46" fillId="5" borderId="0" xfId="2" applyNumberFormat="1" applyFont="1" applyFill="1"/>
    <xf numFmtId="167" fontId="84" fillId="5" borderId="0" xfId="0" applyNumberFormat="1" applyFont="1" applyFill="1" applyAlignment="1">
      <alignment horizontal="center"/>
    </xf>
    <xf numFmtId="49" fontId="84" fillId="5" borderId="0" xfId="0" applyNumberFormat="1" applyFont="1" applyFill="1" applyAlignment="1">
      <alignment horizontal="center"/>
    </xf>
    <xf numFmtId="44" fontId="46" fillId="5" borderId="0" xfId="2" applyFont="1" applyFill="1" applyAlignment="1"/>
    <xf numFmtId="0" fontId="20" fillId="5" borderId="0" xfId="0" applyFont="1" applyFill="1" applyAlignment="1">
      <alignment horizontal="left"/>
    </xf>
    <xf numFmtId="44" fontId="9" fillId="0" borderId="0" xfId="7" applyFont="1" applyFill="1" applyAlignment="1">
      <alignment horizontal="center" vertical="center"/>
    </xf>
    <xf numFmtId="44" fontId="86" fillId="0" borderId="0" xfId="7" applyFont="1" applyFill="1" applyAlignment="1">
      <alignment horizontal="center" vertical="center"/>
    </xf>
    <xf numFmtId="44" fontId="76" fillId="0" borderId="0" xfId="2" applyFont="1" applyAlignment="1">
      <alignment vertical="top" wrapText="1" readingOrder="1"/>
    </xf>
    <xf numFmtId="0" fontId="75" fillId="9" borderId="0" xfId="42" applyFont="1" applyFill="1"/>
    <xf numFmtId="0" fontId="11" fillId="9" borderId="0" xfId="42" applyFont="1" applyFill="1"/>
    <xf numFmtId="0" fontId="87" fillId="5" borderId="0" xfId="0" applyFont="1" applyFill="1"/>
    <xf numFmtId="0" fontId="11" fillId="5" borderId="0" xfId="0" applyFont="1" applyFill="1"/>
    <xf numFmtId="44" fontId="39" fillId="5" borderId="0" xfId="2" applyFont="1" applyFill="1"/>
    <xf numFmtId="0" fontId="88" fillId="5" borderId="0" xfId="0" applyFont="1" applyFill="1" applyAlignment="1">
      <alignment horizontal="center"/>
    </xf>
    <xf numFmtId="44" fontId="89" fillId="5" borderId="0" xfId="2" applyFont="1" applyFill="1"/>
    <xf numFmtId="0" fontId="89" fillId="5" borderId="0" xfId="0" applyFont="1" applyFill="1"/>
    <xf numFmtId="0" fontId="87" fillId="5" borderId="0" xfId="0" applyFont="1" applyFill="1" applyAlignment="1">
      <alignment horizontal="center"/>
    </xf>
    <xf numFmtId="43" fontId="11" fillId="5" borderId="0" xfId="0" applyNumberFormat="1" applyFont="1" applyFill="1"/>
    <xf numFmtId="43" fontId="11" fillId="5" borderId="0" xfId="1" applyFont="1" applyFill="1"/>
    <xf numFmtId="165" fontId="11" fillId="5" borderId="0" xfId="1" applyNumberFormat="1" applyFont="1" applyFill="1"/>
    <xf numFmtId="44" fontId="39" fillId="5" borderId="0" xfId="2" applyFont="1" applyFill="1" applyAlignment="1"/>
    <xf numFmtId="43" fontId="87" fillId="5" borderId="0" xfId="0" applyNumberFormat="1" applyFont="1" applyFill="1" applyAlignment="1">
      <alignment horizontal="center"/>
    </xf>
    <xf numFmtId="0" fontId="11" fillId="5" borderId="0" xfId="0" applyFont="1" applyFill="1" applyAlignment="1">
      <alignment horizontal="left"/>
    </xf>
    <xf numFmtId="166" fontId="11" fillId="5" borderId="0" xfId="0" applyNumberFormat="1" applyFont="1" applyFill="1" applyAlignment="1">
      <alignment horizontal="center"/>
    </xf>
    <xf numFmtId="44" fontId="11" fillId="5" borderId="0" xfId="2" applyFont="1" applyFill="1"/>
    <xf numFmtId="8" fontId="39" fillId="0" borderId="0" xfId="2" applyNumberFormat="1" applyFont="1" applyFill="1"/>
    <xf numFmtId="8" fontId="39" fillId="5" borderId="43" xfId="2" applyNumberFormat="1" applyFont="1" applyFill="1" applyBorder="1"/>
    <xf numFmtId="44" fontId="39" fillId="5" borderId="43" xfId="2" applyFont="1" applyFill="1" applyBorder="1"/>
    <xf numFmtId="44" fontId="74" fillId="5" borderId="0" xfId="2" applyFont="1" applyFill="1"/>
    <xf numFmtId="43" fontId="29" fillId="5" borderId="0" xfId="1" applyFont="1" applyFill="1"/>
    <xf numFmtId="0" fontId="29" fillId="5" borderId="0" xfId="0" applyFont="1" applyFill="1"/>
    <xf numFmtId="43" fontId="39" fillId="5" borderId="0" xfId="1" applyFont="1" applyFill="1"/>
    <xf numFmtId="44" fontId="74" fillId="0" borderId="0" xfId="2" applyFont="1" applyFill="1"/>
    <xf numFmtId="43" fontId="39" fillId="2" borderId="0" xfId="1" applyFont="1" applyFill="1"/>
    <xf numFmtId="44" fontId="74" fillId="2" borderId="0" xfId="2" applyFont="1" applyFill="1"/>
    <xf numFmtId="43" fontId="11" fillId="0" borderId="0" xfId="1" applyFont="1" applyFill="1"/>
    <xf numFmtId="0" fontId="90" fillId="5" borderId="0" xfId="0" applyFont="1" applyFill="1" applyAlignment="1">
      <alignment horizontal="center"/>
    </xf>
    <xf numFmtId="0" fontId="11" fillId="5" borderId="0" xfId="1" applyNumberFormat="1" applyFont="1" applyFill="1"/>
    <xf numFmtId="44" fontId="39" fillId="0" borderId="0" xfId="2" applyFont="1" applyFill="1"/>
    <xf numFmtId="8" fontId="39" fillId="5" borderId="0" xfId="2" applyNumberFormat="1" applyFont="1" applyFill="1"/>
    <xf numFmtId="44" fontId="39" fillId="5" borderId="12" xfId="2" applyFont="1" applyFill="1" applyBorder="1"/>
    <xf numFmtId="44" fontId="39" fillId="5" borderId="11" xfId="2" applyFont="1" applyFill="1" applyBorder="1" applyAlignment="1">
      <alignment horizontal="center"/>
    </xf>
    <xf numFmtId="0" fontId="88" fillId="5" borderId="11" xfId="0" applyFont="1" applyFill="1" applyBorder="1" applyAlignment="1">
      <alignment horizontal="center"/>
    </xf>
    <xf numFmtId="0" fontId="11" fillId="5" borderId="11" xfId="0" applyFont="1" applyFill="1" applyBorder="1" applyAlignment="1">
      <alignment horizontal="left"/>
    </xf>
    <xf numFmtId="166" fontId="11" fillId="5" borderId="10" xfId="0" applyNumberFormat="1" applyFont="1" applyFill="1" applyBorder="1" applyAlignment="1">
      <alignment horizontal="center"/>
    </xf>
    <xf numFmtId="44" fontId="39" fillId="5" borderId="9" xfId="2" applyFont="1" applyFill="1" applyBorder="1"/>
    <xf numFmtId="44" fontId="39" fillId="5" borderId="0" xfId="2" applyFont="1" applyFill="1" applyBorder="1" applyAlignment="1">
      <alignment horizontal="center"/>
    </xf>
    <xf numFmtId="166" fontId="11" fillId="5" borderId="8" xfId="0" applyNumberFormat="1" applyFont="1" applyFill="1" applyBorder="1" applyAlignment="1">
      <alignment horizontal="center"/>
    </xf>
    <xf numFmtId="44" fontId="39" fillId="5" borderId="6" xfId="2" applyFont="1" applyFill="1" applyBorder="1"/>
    <xf numFmtId="44" fontId="39" fillId="5" borderId="5" xfId="2" applyFont="1" applyFill="1" applyBorder="1" applyAlignment="1">
      <alignment horizontal="center"/>
    </xf>
    <xf numFmtId="0" fontId="88" fillId="5" borderId="5" xfId="0" applyFont="1" applyFill="1" applyBorder="1" applyAlignment="1">
      <alignment horizontal="center"/>
    </xf>
    <xf numFmtId="0" fontId="11" fillId="5" borderId="5" xfId="0" applyFont="1" applyFill="1" applyBorder="1" applyAlignment="1">
      <alignment horizontal="left"/>
    </xf>
    <xf numFmtId="166" fontId="11" fillId="5" borderId="4" xfId="0" applyNumberFormat="1" applyFont="1" applyFill="1" applyBorder="1" applyAlignment="1">
      <alignment horizontal="center"/>
    </xf>
    <xf numFmtId="166" fontId="11" fillId="5" borderId="0" xfId="0" applyNumberFormat="1" applyFont="1" applyFill="1"/>
    <xf numFmtId="49" fontId="91" fillId="5" borderId="0" xfId="0" applyNumberFormat="1" applyFont="1" applyFill="1" applyAlignment="1">
      <alignment horizontal="center"/>
    </xf>
    <xf numFmtId="167" fontId="91" fillId="5" borderId="0" xfId="0" applyNumberFormat="1" applyFont="1" applyFill="1" applyAlignment="1">
      <alignment horizontal="center"/>
    </xf>
    <xf numFmtId="0" fontId="20" fillId="0" borderId="0" xfId="5" applyFont="1"/>
    <xf numFmtId="44" fontId="46" fillId="58" borderId="0" xfId="7" applyFont="1" applyFill="1"/>
    <xf numFmtId="44" fontId="39" fillId="2" borderId="0" xfId="2" applyFont="1" applyFill="1"/>
    <xf numFmtId="44" fontId="39" fillId="54" borderId="0" xfId="2" applyFont="1" applyFill="1"/>
    <xf numFmtId="44" fontId="39" fillId="52" borderId="0" xfId="2" applyFont="1" applyFill="1"/>
    <xf numFmtId="0" fontId="67" fillId="0" borderId="0" xfId="42" applyFont="1" applyAlignment="1">
      <alignment horizontal="center" vertical="center"/>
    </xf>
    <xf numFmtId="44" fontId="67" fillId="0" borderId="0" xfId="59" applyFont="1" applyFill="1" applyAlignment="1">
      <alignment horizontal="center" vertical="center"/>
    </xf>
    <xf numFmtId="169" fontId="68" fillId="0" borderId="2" xfId="42" applyNumberFormat="1" applyFont="1" applyBorder="1" applyAlignment="1">
      <alignment horizontal="center" vertical="center" wrapText="1" readingOrder="1"/>
    </xf>
    <xf numFmtId="8" fontId="68" fillId="0" borderId="2" xfId="42" applyNumberFormat="1" applyFont="1" applyBorder="1" applyAlignment="1">
      <alignment horizontal="center" vertical="center" wrapText="1" readingOrder="1"/>
    </xf>
    <xf numFmtId="0" fontId="68" fillId="0" borderId="2" xfId="42" applyFont="1" applyBorder="1" applyAlignment="1">
      <alignment horizontal="center" vertical="center" wrapText="1" readingOrder="1"/>
    </xf>
    <xf numFmtId="169" fontId="68" fillId="0" borderId="0" xfId="42" applyNumberFormat="1" applyFont="1" applyAlignment="1">
      <alignment horizontal="center" vertical="center" wrapText="1" readingOrder="1"/>
    </xf>
    <xf numFmtId="8" fontId="68" fillId="0" borderId="0" xfId="42" applyNumberFormat="1" applyFont="1" applyAlignment="1">
      <alignment horizontal="center" vertical="center" wrapText="1" readingOrder="1"/>
    </xf>
    <xf numFmtId="0" fontId="68" fillId="0" borderId="0" xfId="42" applyFont="1" applyAlignment="1">
      <alignment horizontal="center" vertical="center" wrapText="1" readingOrder="1"/>
    </xf>
    <xf numFmtId="0" fontId="69" fillId="0" borderId="0" xfId="42" applyFont="1" applyAlignment="1">
      <alignment horizontal="center" vertical="center" wrapText="1" readingOrder="1"/>
    </xf>
    <xf numFmtId="0" fontId="69" fillId="0" borderId="0" xfId="42" applyFont="1" applyAlignment="1">
      <alignment horizontal="center" vertical="top" wrapText="1" readingOrder="1"/>
    </xf>
    <xf numFmtId="169" fontId="68" fillId="2" borderId="0" xfId="42" applyNumberFormat="1" applyFont="1" applyFill="1" applyAlignment="1">
      <alignment horizontal="center" vertical="center" wrapText="1" readingOrder="1"/>
    </xf>
    <xf numFmtId="8" fontId="68" fillId="2" borderId="0" xfId="42" applyNumberFormat="1" applyFont="1" applyFill="1" applyAlignment="1">
      <alignment horizontal="center" vertical="center" wrapText="1" readingOrder="1"/>
    </xf>
    <xf numFmtId="0" fontId="68" fillId="2" borderId="0" xfId="42" applyFont="1" applyFill="1" applyAlignment="1">
      <alignment horizontal="center" vertical="center" wrapText="1" readingOrder="1"/>
    </xf>
    <xf numFmtId="0" fontId="69" fillId="47" borderId="0" xfId="42" applyFont="1" applyFill="1" applyAlignment="1">
      <alignment horizontal="center" vertical="center" wrapText="1" readingOrder="1"/>
    </xf>
    <xf numFmtId="0" fontId="68" fillId="2" borderId="2" xfId="42" applyFont="1" applyFill="1" applyBorder="1" applyAlignment="1">
      <alignment horizontal="center" vertical="center" wrapText="1" readingOrder="1"/>
    </xf>
    <xf numFmtId="8" fontId="68" fillId="2" borderId="2" xfId="42" applyNumberFormat="1" applyFont="1" applyFill="1" applyBorder="1" applyAlignment="1">
      <alignment horizontal="center" vertical="center" wrapText="1" readingOrder="1"/>
    </xf>
    <xf numFmtId="169" fontId="68" fillId="2" borderId="2" xfId="42" applyNumberFormat="1" applyFont="1" applyFill="1" applyBorder="1" applyAlignment="1">
      <alignment horizontal="center" vertical="center" wrapText="1" readingOrder="1"/>
    </xf>
    <xf numFmtId="44" fontId="67" fillId="0" borderId="0" xfId="2" applyFont="1" applyAlignment="1">
      <alignment horizontal="center" vertical="center"/>
    </xf>
    <xf numFmtId="44" fontId="67" fillId="0" borderId="0" xfId="59" applyFont="1" applyAlignment="1">
      <alignment horizontal="center" vertical="center"/>
    </xf>
    <xf numFmtId="44" fontId="87" fillId="5" borderId="0" xfId="0" applyNumberFormat="1" applyFont="1" applyFill="1"/>
    <xf numFmtId="8" fontId="87" fillId="5" borderId="0" xfId="0" applyNumberFormat="1" applyFont="1" applyFill="1"/>
    <xf numFmtId="44" fontId="30" fillId="5" borderId="0" xfId="2" applyFont="1" applyFill="1"/>
    <xf numFmtId="14" fontId="11" fillId="5" borderId="0" xfId="1" applyNumberFormat="1" applyFont="1" applyFill="1"/>
    <xf numFmtId="0" fontId="50" fillId="5" borderId="0" xfId="5" applyFont="1" applyFill="1"/>
    <xf numFmtId="43" fontId="46" fillId="5" borderId="0" xfId="8" applyFont="1" applyFill="1" applyAlignment="1">
      <alignment vertical="top" wrapText="1"/>
    </xf>
    <xf numFmtId="43" fontId="46" fillId="5" borderId="0" xfId="8" applyFont="1" applyFill="1" applyAlignment="1">
      <alignment vertical="top"/>
    </xf>
    <xf numFmtId="44" fontId="46" fillId="50" borderId="0" xfId="7" applyFont="1" applyFill="1" applyAlignment="1">
      <alignment horizontal="right"/>
    </xf>
    <xf numFmtId="166" fontId="46" fillId="9" borderId="0" xfId="5" applyNumberFormat="1" applyFont="1" applyFill="1" applyAlignment="1">
      <alignment horizontal="center"/>
    </xf>
    <xf numFmtId="0" fontId="46" fillId="9" borderId="0" xfId="5" applyFont="1" applyFill="1" applyAlignment="1">
      <alignment horizontal="left"/>
    </xf>
    <xf numFmtId="0" fontId="47" fillId="9" borderId="0" xfId="5" applyFont="1" applyFill="1" applyAlignment="1">
      <alignment horizontal="center"/>
    </xf>
    <xf numFmtId="44" fontId="67" fillId="0" borderId="0" xfId="60" applyFont="1"/>
    <xf numFmtId="169" fontId="68" fillId="2" borderId="2" xfId="42" applyNumberFormat="1" applyFont="1" applyFill="1" applyBorder="1" applyAlignment="1">
      <alignment vertical="top" wrapText="1" readingOrder="1"/>
    </xf>
    <xf numFmtId="8" fontId="68" fillId="2" borderId="2" xfId="42" applyNumberFormat="1" applyFont="1" applyFill="1" applyBorder="1" applyAlignment="1">
      <alignment horizontal="right" vertical="top" wrapText="1" readingOrder="1"/>
    </xf>
    <xf numFmtId="8" fontId="68" fillId="2" borderId="2" xfId="42" applyNumberFormat="1" applyFont="1" applyFill="1" applyBorder="1" applyAlignment="1">
      <alignment vertical="top" wrapText="1" readingOrder="1"/>
    </xf>
    <xf numFmtId="0" fontId="68" fillId="2" borderId="2" xfId="42" applyFont="1" applyFill="1" applyBorder="1" applyAlignment="1">
      <alignment vertical="top" wrapText="1" readingOrder="1"/>
    </xf>
    <xf numFmtId="169" fontId="68" fillId="9" borderId="2" xfId="42" applyNumberFormat="1" applyFont="1" applyFill="1" applyBorder="1" applyAlignment="1">
      <alignment vertical="top" wrapText="1" readingOrder="1"/>
    </xf>
    <xf numFmtId="8" fontId="68" fillId="9" borderId="2" xfId="42" applyNumberFormat="1" applyFont="1" applyFill="1" applyBorder="1" applyAlignment="1">
      <alignment horizontal="right" vertical="top" wrapText="1" readingOrder="1"/>
    </xf>
    <xf numFmtId="8" fontId="68" fillId="9" borderId="2" xfId="42" applyNumberFormat="1" applyFont="1" applyFill="1" applyBorder="1" applyAlignment="1">
      <alignment vertical="top" wrapText="1" readingOrder="1"/>
    </xf>
    <xf numFmtId="0" fontId="68" fillId="9" borderId="2" xfId="42" applyFont="1" applyFill="1" applyBorder="1" applyAlignment="1">
      <alignment vertical="top" wrapText="1" readingOrder="1"/>
    </xf>
    <xf numFmtId="0" fontId="68" fillId="9" borderId="0" xfId="42" applyFont="1" applyFill="1" applyAlignment="1">
      <alignment vertical="top" wrapText="1" readingOrder="1"/>
    </xf>
    <xf numFmtId="169" fontId="68" fillId="9" borderId="0" xfId="42" applyNumberFormat="1" applyFont="1" applyFill="1" applyAlignment="1">
      <alignment vertical="top" wrapText="1" readingOrder="1"/>
    </xf>
    <xf numFmtId="8" fontId="68" fillId="9" borderId="0" xfId="42" applyNumberFormat="1" applyFont="1" applyFill="1" applyAlignment="1">
      <alignment horizontal="right" vertical="top" wrapText="1" readingOrder="1"/>
    </xf>
    <xf numFmtId="8" fontId="68" fillId="9" borderId="0" xfId="42" applyNumberFormat="1" applyFont="1" applyFill="1" applyAlignment="1">
      <alignment vertical="top" wrapText="1" readingOrder="1"/>
    </xf>
    <xf numFmtId="166" fontId="46" fillId="5" borderId="0" xfId="5" applyNumberFormat="1" applyFont="1" applyFill="1" applyAlignment="1">
      <alignment horizontal="left"/>
    </xf>
    <xf numFmtId="44" fontId="39" fillId="50" borderId="0" xfId="2" applyFont="1" applyFill="1"/>
    <xf numFmtId="44" fontId="39" fillId="12" borderId="0" xfId="2" applyFont="1" applyFill="1"/>
    <xf numFmtId="9" fontId="9" fillId="0" borderId="0" xfId="3" applyFont="1" applyFill="1" applyBorder="1" applyAlignment="1">
      <alignment horizontal="center" vertical="center"/>
    </xf>
    <xf numFmtId="9" fontId="4" fillId="0" borderId="0" xfId="3" applyFont="1" applyFill="1" applyBorder="1" applyAlignment="1">
      <alignment horizontal="center" vertical="center"/>
    </xf>
    <xf numFmtId="0" fontId="4" fillId="0" borderId="0" xfId="0" applyFont="1" applyAlignment="1">
      <alignment horizontal="center" vertical="center"/>
    </xf>
    <xf numFmtId="44" fontId="32" fillId="0" borderId="0" xfId="61" applyFont="1"/>
    <xf numFmtId="0" fontId="68" fillId="5" borderId="0" xfId="42" applyFont="1" applyFill="1" applyAlignment="1">
      <alignment vertical="top" wrapText="1" readingOrder="1"/>
    </xf>
    <xf numFmtId="8" fontId="68" fillId="5" borderId="0" xfId="42" applyNumberFormat="1" applyFont="1" applyFill="1" applyAlignment="1">
      <alignment vertical="top" wrapText="1" readingOrder="1"/>
    </xf>
    <xf numFmtId="8" fontId="68" fillId="5" borderId="0" xfId="42" applyNumberFormat="1" applyFont="1" applyFill="1" applyAlignment="1">
      <alignment horizontal="right" vertical="top" wrapText="1" readingOrder="1"/>
    </xf>
    <xf numFmtId="169" fontId="68" fillId="5" borderId="0" xfId="42" applyNumberFormat="1" applyFont="1" applyFill="1" applyAlignment="1">
      <alignment vertical="top" wrapText="1" readingOrder="1"/>
    </xf>
    <xf numFmtId="0" fontId="32" fillId="5" borderId="0" xfId="42" applyFont="1" applyFill="1"/>
    <xf numFmtId="0" fontId="68" fillId="5" borderId="2" xfId="42" applyFont="1" applyFill="1" applyBorder="1" applyAlignment="1">
      <alignment vertical="top" wrapText="1" readingOrder="1"/>
    </xf>
    <xf numFmtId="8" fontId="68" fillId="5" borderId="2" xfId="42" applyNumberFormat="1" applyFont="1" applyFill="1" applyBorder="1" applyAlignment="1">
      <alignment vertical="top" wrapText="1" readingOrder="1"/>
    </xf>
    <xf numFmtId="8" fontId="68" fillId="5" borderId="2" xfId="42" applyNumberFormat="1" applyFont="1" applyFill="1" applyBorder="1" applyAlignment="1">
      <alignment horizontal="right" vertical="top" wrapText="1" readingOrder="1"/>
    </xf>
    <xf numFmtId="169" fontId="68" fillId="5" borderId="2" xfId="42" applyNumberFormat="1" applyFont="1" applyFill="1" applyBorder="1" applyAlignment="1">
      <alignment vertical="top" wrapText="1" readingOrder="1"/>
    </xf>
    <xf numFmtId="44" fontId="32" fillId="0" borderId="0" xfId="2" applyFont="1"/>
    <xf numFmtId="44" fontId="93" fillId="5" borderId="0" xfId="2" applyFont="1" applyFill="1"/>
    <xf numFmtId="0" fontId="87" fillId="0" borderId="0" xfId="0" applyFont="1"/>
    <xf numFmtId="43" fontId="87" fillId="0" borderId="0" xfId="1" applyFont="1" applyFill="1"/>
    <xf numFmtId="44" fontId="93" fillId="0" borderId="0" xfId="2" applyFont="1" applyFill="1"/>
    <xf numFmtId="0" fontId="29" fillId="5" borderId="0" xfId="0" applyFont="1" applyFill="1" applyAlignment="1">
      <alignment horizontal="left"/>
    </xf>
    <xf numFmtId="166" fontId="29" fillId="5" borderId="0" xfId="0" applyNumberFormat="1" applyFont="1" applyFill="1" applyAlignment="1">
      <alignment horizontal="center"/>
    </xf>
    <xf numFmtId="0" fontId="11" fillId="0" borderId="0" xfId="0" applyFont="1" applyAlignment="1">
      <alignment horizontal="left"/>
    </xf>
    <xf numFmtId="166" fontId="11" fillId="0" borderId="0" xfId="0" applyNumberFormat="1" applyFont="1" applyAlignment="1">
      <alignment horizontal="center"/>
    </xf>
    <xf numFmtId="166" fontId="46" fillId="0" borderId="0" xfId="5" applyNumberFormat="1" applyFont="1"/>
    <xf numFmtId="167" fontId="52" fillId="0" borderId="0" xfId="5" applyNumberFormat="1" applyFont="1" applyAlignment="1">
      <alignment horizontal="center"/>
    </xf>
    <xf numFmtId="49" fontId="52" fillId="0" borderId="0" xfId="5" applyNumberFormat="1" applyFont="1" applyAlignment="1">
      <alignment horizontal="center"/>
    </xf>
    <xf numFmtId="166" fontId="46" fillId="0" borderId="4" xfId="5" applyNumberFormat="1" applyFont="1" applyBorder="1" applyAlignment="1">
      <alignment horizontal="center"/>
    </xf>
    <xf numFmtId="0" fontId="46" fillId="0" borderId="5" xfId="5" applyFont="1" applyBorder="1" applyAlignment="1">
      <alignment horizontal="left"/>
    </xf>
    <xf numFmtId="0" fontId="47" fillId="0" borderId="5" xfId="5" applyFont="1" applyBorder="1" applyAlignment="1">
      <alignment horizontal="center"/>
    </xf>
    <xf numFmtId="44" fontId="46" fillId="0" borderId="5" xfId="7" applyFont="1" applyFill="1" applyBorder="1" applyAlignment="1">
      <alignment horizontal="center"/>
    </xf>
    <xf numFmtId="44" fontId="46" fillId="0" borderId="6" xfId="7" applyFont="1" applyFill="1" applyBorder="1"/>
    <xf numFmtId="166" fontId="46" fillId="0" borderId="8" xfId="5" applyNumberFormat="1" applyFont="1" applyBorder="1" applyAlignment="1">
      <alignment horizontal="center"/>
    </xf>
    <xf numFmtId="44" fontId="46" fillId="0" borderId="0" xfId="7" applyFont="1" applyFill="1" applyBorder="1" applyAlignment="1">
      <alignment horizontal="center"/>
    </xf>
    <xf numFmtId="44" fontId="46" fillId="0" borderId="9" xfId="7" applyFont="1" applyFill="1" applyBorder="1"/>
    <xf numFmtId="166" fontId="46" fillId="0" borderId="10" xfId="5" applyNumberFormat="1" applyFont="1" applyBorder="1" applyAlignment="1">
      <alignment horizontal="center"/>
    </xf>
    <xf numFmtId="0" fontId="46" fillId="0" borderId="11" xfId="5" applyFont="1" applyBorder="1" applyAlignment="1">
      <alignment horizontal="left"/>
    </xf>
    <xf numFmtId="0" fontId="47" fillId="0" borderId="11" xfId="5" applyFont="1" applyBorder="1" applyAlignment="1">
      <alignment horizontal="center"/>
    </xf>
    <xf numFmtId="44" fontId="46" fillId="0" borderId="11" xfId="7" applyFont="1" applyFill="1" applyBorder="1" applyAlignment="1">
      <alignment horizontal="center"/>
    </xf>
    <xf numFmtId="44" fontId="46" fillId="0" borderId="12" xfId="7" applyFont="1" applyFill="1" applyBorder="1"/>
    <xf numFmtId="16" fontId="45" fillId="0" borderId="0" xfId="5" applyNumberFormat="1" applyFont="1"/>
    <xf numFmtId="166" fontId="46" fillId="0" borderId="0" xfId="5" applyNumberFormat="1" applyFont="1" applyAlignment="1">
      <alignment horizontal="left"/>
    </xf>
    <xf numFmtId="0" fontId="50" fillId="0" borderId="0" xfId="5" applyFont="1"/>
    <xf numFmtId="44" fontId="49" fillId="0" borderId="43" xfId="7" applyFont="1" applyFill="1" applyBorder="1"/>
    <xf numFmtId="44" fontId="46" fillId="0" borderId="43" xfId="7" applyFont="1" applyFill="1" applyBorder="1"/>
    <xf numFmtId="165" fontId="46" fillId="0" borderId="0" xfId="8" applyNumberFormat="1" applyFont="1" applyFill="1"/>
    <xf numFmtId="44" fontId="48" fillId="0" borderId="0" xfId="7" applyFont="1" applyFill="1" applyAlignment="1"/>
    <xf numFmtId="0" fontId="45" fillId="0" borderId="0" xfId="5" applyFont="1" applyAlignment="1">
      <alignment horizontal="center"/>
    </xf>
    <xf numFmtId="43" fontId="45" fillId="0" borderId="0" xfId="5" applyNumberFormat="1" applyFont="1" applyAlignment="1">
      <alignment horizontal="center"/>
    </xf>
    <xf numFmtId="43" fontId="46" fillId="0" borderId="0" xfId="5" applyNumberFormat="1" applyFont="1"/>
    <xf numFmtId="0" fontId="45" fillId="50" borderId="0" xfId="5" applyFont="1" applyFill="1"/>
    <xf numFmtId="44" fontId="45" fillId="0" borderId="0" xfId="2" applyFont="1"/>
    <xf numFmtId="44" fontId="46" fillId="59" borderId="0" xfId="7" applyFont="1" applyFill="1"/>
    <xf numFmtId="0" fontId="11" fillId="50" borderId="0" xfId="0" applyFont="1" applyFill="1" applyAlignment="1">
      <alignment horizontal="left"/>
    </xf>
    <xf numFmtId="0" fontId="88" fillId="50" borderId="0" xfId="0" applyFont="1" applyFill="1" applyAlignment="1">
      <alignment horizontal="center"/>
    </xf>
    <xf numFmtId="166" fontId="11" fillId="2" borderId="0" xfId="0" applyNumberFormat="1" applyFont="1" applyFill="1" applyAlignment="1">
      <alignment horizontal="center"/>
    </xf>
    <xf numFmtId="0" fontId="11" fillId="2" borderId="0" xfId="0" applyFont="1" applyFill="1" applyAlignment="1">
      <alignment horizontal="left"/>
    </xf>
    <xf numFmtId="0" fontId="88" fillId="2" borderId="0" xfId="0" applyFont="1" applyFill="1" applyAlignment="1">
      <alignment horizontal="center"/>
    </xf>
    <xf numFmtId="9" fontId="3" fillId="0" borderId="0" xfId="3" applyFont="1" applyFill="1"/>
    <xf numFmtId="0" fontId="68" fillId="54" borderId="0" xfId="42" applyFont="1" applyFill="1" applyAlignment="1">
      <alignment vertical="top" wrapText="1" readingOrder="1"/>
    </xf>
    <xf numFmtId="8" fontId="68" fillId="54" borderId="0" xfId="42" applyNumberFormat="1" applyFont="1" applyFill="1" applyAlignment="1">
      <alignment vertical="top" wrapText="1" readingOrder="1"/>
    </xf>
    <xf numFmtId="8" fontId="68" fillId="54" borderId="0" xfId="42" applyNumberFormat="1" applyFont="1" applyFill="1" applyAlignment="1">
      <alignment horizontal="right" vertical="top" wrapText="1" readingOrder="1"/>
    </xf>
    <xf numFmtId="169" fontId="68" fillId="54" borderId="0" xfId="42" applyNumberFormat="1" applyFont="1" applyFill="1" applyAlignment="1">
      <alignment vertical="top" wrapText="1" readingOrder="1"/>
    </xf>
    <xf numFmtId="8" fontId="32" fillId="0" borderId="0" xfId="2" applyNumberFormat="1" applyFont="1"/>
    <xf numFmtId="8" fontId="8" fillId="0" borderId="0" xfId="2" applyNumberFormat="1" applyFont="1"/>
    <xf numFmtId="0" fontId="0" fillId="0" borderId="0" xfId="0" applyAlignment="1">
      <alignment vertical="center"/>
    </xf>
    <xf numFmtId="44" fontId="0" fillId="0" borderId="3" xfId="2" applyFont="1" applyFill="1" applyBorder="1"/>
    <xf numFmtId="0" fontId="0" fillId="0" borderId="3" xfId="0" applyBorder="1" applyAlignment="1">
      <alignment vertical="center"/>
    </xf>
    <xf numFmtId="0" fontId="94" fillId="0" borderId="3" xfId="62" applyFill="1" applyBorder="1" applyAlignment="1">
      <alignment horizontal="left" vertical="center"/>
    </xf>
    <xf numFmtId="0" fontId="95" fillId="0" borderId="3" xfId="0" applyFont="1" applyBorder="1" applyAlignment="1">
      <alignment horizontal="right" vertical="center"/>
    </xf>
    <xf numFmtId="14" fontId="95" fillId="0" borderId="3" xfId="0" applyNumberFormat="1" applyFont="1" applyBorder="1" applyAlignment="1">
      <alignment horizontal="right" vertical="center"/>
    </xf>
    <xf numFmtId="0" fontId="95" fillId="0" borderId="3" xfId="0" applyFont="1" applyBorder="1" applyAlignment="1">
      <alignment horizontal="left" vertical="center"/>
    </xf>
    <xf numFmtId="8" fontId="95" fillId="0" borderId="3" xfId="0" applyNumberFormat="1" applyFont="1" applyBorder="1" applyAlignment="1">
      <alignment horizontal="right" vertical="center"/>
    </xf>
    <xf numFmtId="0" fontId="4" fillId="0" borderId="53" xfId="0" applyFont="1" applyBorder="1" applyAlignment="1">
      <alignment horizontal="center" vertical="center"/>
    </xf>
    <xf numFmtId="0" fontId="4" fillId="0" borderId="25" xfId="0" applyFont="1" applyBorder="1" applyAlignment="1">
      <alignment horizontal="center" vertical="center"/>
    </xf>
    <xf numFmtId="44" fontId="4" fillId="0" borderId="25" xfId="2" applyFont="1" applyBorder="1" applyAlignment="1">
      <alignment horizontal="center" vertical="center"/>
    </xf>
    <xf numFmtId="0" fontId="4" fillId="0" borderId="54" xfId="0" applyFont="1" applyBorder="1" applyAlignment="1">
      <alignment horizontal="center" vertical="center"/>
    </xf>
    <xf numFmtId="8" fontId="0" fillId="0" borderId="3" xfId="2" applyNumberFormat="1" applyFont="1" applyFill="1" applyBorder="1"/>
    <xf numFmtId="44" fontId="95" fillId="2" borderId="3" xfId="2" applyFont="1" applyFill="1" applyBorder="1" applyAlignment="1">
      <alignment horizontal="left" vertical="center"/>
    </xf>
    <xf numFmtId="168" fontId="11" fillId="5" borderId="0" xfId="1" applyNumberFormat="1" applyFont="1" applyFill="1"/>
    <xf numFmtId="0" fontId="75" fillId="5" borderId="0" xfId="42" applyFont="1" applyFill="1"/>
    <xf numFmtId="0" fontId="8" fillId="0" borderId="0" xfId="42" applyFont="1"/>
    <xf numFmtId="44" fontId="8" fillId="0" borderId="0" xfId="63" applyFont="1"/>
    <xf numFmtId="169" fontId="66" fillId="0" borderId="2" xfId="42" applyNumberFormat="1" applyBorder="1" applyAlignment="1">
      <alignment vertical="top" wrapText="1" readingOrder="1"/>
    </xf>
    <xf numFmtId="8" fontId="66" fillId="0" borderId="2" xfId="42" applyNumberFormat="1" applyBorder="1" applyAlignment="1">
      <alignment horizontal="right" vertical="top" wrapText="1" readingOrder="1"/>
    </xf>
    <xf numFmtId="8" fontId="66" fillId="0" borderId="2" xfId="42" applyNumberFormat="1" applyBorder="1" applyAlignment="1">
      <alignment vertical="top" wrapText="1" readingOrder="1"/>
    </xf>
    <xf numFmtId="0" fontId="66" fillId="0" borderId="2" xfId="42" applyBorder="1" applyAlignment="1">
      <alignment vertical="top" wrapText="1" readingOrder="1"/>
    </xf>
    <xf numFmtId="0" fontId="66" fillId="0" borderId="0" xfId="42" applyAlignment="1">
      <alignment vertical="top" wrapText="1" readingOrder="1"/>
    </xf>
    <xf numFmtId="169" fontId="66" fillId="0" borderId="0" xfId="42" applyNumberFormat="1" applyAlignment="1">
      <alignment vertical="top" wrapText="1" readingOrder="1"/>
    </xf>
    <xf numFmtId="8" fontId="66" fillId="0" borderId="0" xfId="42" applyNumberFormat="1" applyAlignment="1">
      <alignment horizontal="right" vertical="top" wrapText="1" readingOrder="1"/>
    </xf>
    <xf numFmtId="8" fontId="66" fillId="0" borderId="0" xfId="42" applyNumberFormat="1" applyAlignment="1">
      <alignment vertical="top" wrapText="1" readingOrder="1"/>
    </xf>
    <xf numFmtId="169" fontId="66" fillId="13" borderId="0" xfId="42" applyNumberFormat="1" applyFill="1" applyAlignment="1">
      <alignment vertical="top" wrapText="1" readingOrder="1"/>
    </xf>
    <xf numFmtId="8" fontId="66" fillId="13" borderId="0" xfId="42" applyNumberFormat="1" applyFill="1" applyAlignment="1">
      <alignment horizontal="right" vertical="top" wrapText="1" readingOrder="1"/>
    </xf>
    <xf numFmtId="8" fontId="66" fillId="13" borderId="0" xfId="42" applyNumberFormat="1" applyFill="1" applyAlignment="1">
      <alignment vertical="top" wrapText="1" readingOrder="1"/>
    </xf>
    <xf numFmtId="0" fontId="66" fillId="13" borderId="0" xfId="42" applyFill="1" applyAlignment="1">
      <alignment vertical="top" wrapText="1" readingOrder="1"/>
    </xf>
    <xf numFmtId="0" fontId="96" fillId="47" borderId="0" xfId="42" applyFont="1" applyFill="1" applyAlignment="1">
      <alignment vertical="top" wrapText="1" readingOrder="1"/>
    </xf>
    <xf numFmtId="0" fontId="96" fillId="47" borderId="0" xfId="42" applyFont="1" applyFill="1" applyAlignment="1">
      <alignment horizontal="center" vertical="top" wrapText="1" readingOrder="1"/>
    </xf>
    <xf numFmtId="0" fontId="96" fillId="0" borderId="0" xfId="42" applyFont="1" applyAlignment="1">
      <alignment vertical="top" wrapText="1" readingOrder="1"/>
    </xf>
    <xf numFmtId="44" fontId="76" fillId="0" borderId="2" xfId="2" applyFont="1" applyBorder="1" applyAlignment="1">
      <alignment vertical="top" wrapText="1" readingOrder="1"/>
    </xf>
    <xf numFmtId="0" fontId="45" fillId="5" borderId="0" xfId="64" applyFont="1" applyFill="1"/>
    <xf numFmtId="0" fontId="46" fillId="5" borderId="0" xfId="64" applyFont="1" applyFill="1"/>
    <xf numFmtId="0" fontId="47" fillId="5" borderId="0" xfId="64" applyFont="1" applyFill="1" applyAlignment="1">
      <alignment horizontal="center"/>
    </xf>
    <xf numFmtId="0" fontId="45" fillId="5" borderId="0" xfId="64" applyFont="1" applyFill="1" applyAlignment="1">
      <alignment horizontal="center"/>
    </xf>
    <xf numFmtId="43" fontId="46" fillId="5" borderId="0" xfId="64" applyNumberFormat="1" applyFont="1" applyFill="1"/>
    <xf numFmtId="43" fontId="45" fillId="5" borderId="0" xfId="64" applyNumberFormat="1" applyFont="1" applyFill="1" applyAlignment="1">
      <alignment horizontal="center"/>
    </xf>
    <xf numFmtId="0" fontId="46" fillId="5" borderId="0" xfId="64" applyFont="1" applyFill="1" applyAlignment="1">
      <alignment horizontal="left"/>
    </xf>
    <xf numFmtId="166" fontId="46" fillId="5" borderId="0" xfId="64" applyNumberFormat="1" applyFont="1" applyFill="1" applyAlignment="1">
      <alignment horizontal="center"/>
    </xf>
    <xf numFmtId="0" fontId="45" fillId="0" borderId="0" xfId="64" applyFont="1"/>
    <xf numFmtId="0" fontId="47" fillId="0" borderId="0" xfId="64" applyFont="1" applyAlignment="1">
      <alignment horizontal="center"/>
    </xf>
    <xf numFmtId="43" fontId="46" fillId="8" borderId="0" xfId="8" applyFont="1" applyFill="1"/>
    <xf numFmtId="44" fontId="46" fillId="8" borderId="0" xfId="7" applyFont="1" applyFill="1"/>
    <xf numFmtId="0" fontId="20" fillId="0" borderId="0" xfId="64" applyFont="1"/>
    <xf numFmtId="43" fontId="46" fillId="12" borderId="0" xfId="8" applyFont="1" applyFill="1"/>
    <xf numFmtId="0" fontId="46" fillId="0" borderId="0" xfId="64" applyFont="1"/>
    <xf numFmtId="0" fontId="45" fillId="2" borderId="0" xfId="64" applyFont="1" applyFill="1"/>
    <xf numFmtId="14" fontId="46" fillId="5" borderId="0" xfId="7" applyNumberFormat="1" applyFont="1" applyFill="1"/>
    <xf numFmtId="49" fontId="46" fillId="0" borderId="0" xfId="8" applyNumberFormat="1" applyFont="1" applyFill="1" applyAlignment="1"/>
    <xf numFmtId="0" fontId="50" fillId="0" borderId="0" xfId="64" applyFont="1"/>
    <xf numFmtId="0" fontId="46" fillId="0" borderId="0" xfId="64" applyFont="1" applyAlignment="1">
      <alignment horizontal="left"/>
    </xf>
    <xf numFmtId="166" fontId="46" fillId="0" borderId="0" xfId="64" applyNumberFormat="1" applyFont="1" applyAlignment="1">
      <alignment horizontal="center"/>
    </xf>
    <xf numFmtId="166" fontId="46" fillId="0" borderId="0" xfId="64" applyNumberFormat="1" applyFont="1" applyAlignment="1">
      <alignment horizontal="left"/>
    </xf>
    <xf numFmtId="16" fontId="45" fillId="5" borderId="0" xfId="64" applyNumberFormat="1" applyFont="1" applyFill="1"/>
    <xf numFmtId="43" fontId="46" fillId="60" borderId="0" xfId="8" applyFont="1" applyFill="1"/>
    <xf numFmtId="44" fontId="46" fillId="60" borderId="0" xfId="7" applyFont="1" applyFill="1"/>
    <xf numFmtId="14" fontId="46" fillId="0" borderId="0" xfId="64" applyNumberFormat="1" applyFont="1"/>
    <xf numFmtId="0" fontId="47" fillId="5" borderId="11" xfId="64" applyFont="1" applyFill="1" applyBorder="1" applyAlignment="1">
      <alignment horizontal="center"/>
    </xf>
    <xf numFmtId="0" fontId="46" fillId="5" borderId="11" xfId="64" applyFont="1" applyFill="1" applyBorder="1" applyAlignment="1">
      <alignment horizontal="left"/>
    </xf>
    <xf numFmtId="166" fontId="46" fillId="5" borderId="10" xfId="64" applyNumberFormat="1" applyFont="1" applyFill="1" applyBorder="1" applyAlignment="1">
      <alignment horizontal="center"/>
    </xf>
    <xf numFmtId="166" fontId="46" fillId="5" borderId="8" xfId="64" applyNumberFormat="1" applyFont="1" applyFill="1" applyBorder="1" applyAlignment="1">
      <alignment horizontal="center"/>
    </xf>
    <xf numFmtId="0" fontId="47" fillId="5" borderId="5" xfId="64" applyFont="1" applyFill="1" applyBorder="1" applyAlignment="1">
      <alignment horizontal="center"/>
    </xf>
    <xf numFmtId="0" fontId="46" fillId="5" borderId="5" xfId="64" applyFont="1" applyFill="1" applyBorder="1" applyAlignment="1">
      <alignment horizontal="left"/>
    </xf>
    <xf numFmtId="166" fontId="46" fillId="5" borderId="4" xfId="64" applyNumberFormat="1" applyFont="1" applyFill="1" applyBorder="1" applyAlignment="1">
      <alignment horizontal="center"/>
    </xf>
    <xf numFmtId="166" fontId="46" fillId="5" borderId="0" xfId="64" applyNumberFormat="1" applyFont="1" applyFill="1"/>
    <xf numFmtId="49" fontId="52" fillId="5" borderId="0" xfId="64" applyNumberFormat="1" applyFont="1" applyFill="1" applyAlignment="1">
      <alignment horizontal="center"/>
    </xf>
    <xf numFmtId="167" fontId="52" fillId="5" borderId="0" xfId="64" applyNumberFormat="1" applyFont="1" applyFill="1" applyAlignment="1">
      <alignment horizontal="center"/>
    </xf>
    <xf numFmtId="44" fontId="46" fillId="61" borderId="0" xfId="7" applyFont="1" applyFill="1"/>
    <xf numFmtId="9" fontId="8" fillId="0" borderId="8" xfId="0" applyNumberFormat="1" applyFont="1" applyBorder="1"/>
    <xf numFmtId="9" fontId="8" fillId="0" borderId="9" xfId="0" applyNumberFormat="1" applyFont="1" applyBorder="1"/>
    <xf numFmtId="9" fontId="9" fillId="9" borderId="24" xfId="3" applyFont="1" applyFill="1" applyBorder="1" applyAlignment="1">
      <alignment horizontal="center" vertical="center"/>
    </xf>
    <xf numFmtId="9" fontId="9" fillId="9" borderId="42" xfId="3" applyFont="1" applyFill="1" applyBorder="1" applyAlignment="1">
      <alignment horizontal="center" vertical="center"/>
    </xf>
    <xf numFmtId="44" fontId="46" fillId="0" borderId="0" xfId="2" applyFont="1" applyFill="1" applyAlignment="1">
      <alignment horizontal="center"/>
    </xf>
    <xf numFmtId="44" fontId="46" fillId="0" borderId="0" xfId="2" applyFont="1" applyAlignment="1">
      <alignment horizontal="left"/>
    </xf>
    <xf numFmtId="44" fontId="39" fillId="11" borderId="0" xfId="2" applyFont="1" applyFill="1"/>
    <xf numFmtId="44" fontId="4" fillId="0" borderId="37" xfId="2" applyFont="1" applyBorder="1" applyAlignment="1">
      <alignment horizontal="center" vertical="center"/>
    </xf>
    <xf numFmtId="44" fontId="4" fillId="0" borderId="58" xfId="2" applyFont="1" applyBorder="1" applyAlignment="1">
      <alignment horizontal="center" vertical="center"/>
    </xf>
    <xf numFmtId="44" fontId="0" fillId="54" borderId="3" xfId="2" applyFont="1" applyFill="1" applyBorder="1"/>
    <xf numFmtId="44" fontId="0" fillId="53" borderId="3" xfId="2" applyFont="1" applyFill="1" applyBorder="1"/>
    <xf numFmtId="44" fontId="0" fillId="52" borderId="3" xfId="2" applyFont="1" applyFill="1" applyBorder="1"/>
    <xf numFmtId="44" fontId="0" fillId="9" borderId="3" xfId="2" applyFont="1" applyFill="1" applyBorder="1"/>
    <xf numFmtId="0" fontId="29" fillId="9" borderId="0" xfId="0" applyFont="1" applyFill="1" applyAlignment="1">
      <alignment horizontal="center"/>
    </xf>
    <xf numFmtId="44" fontId="29" fillId="9" borderId="0" xfId="2" applyFont="1" applyFill="1"/>
    <xf numFmtId="0" fontId="29" fillId="9" borderId="0" xfId="0" applyFont="1" applyFill="1"/>
    <xf numFmtId="0" fontId="68" fillId="54" borderId="2" xfId="42" applyFont="1" applyFill="1" applyBorder="1" applyAlignment="1">
      <alignment vertical="top" wrapText="1" readingOrder="1"/>
    </xf>
    <xf numFmtId="8" fontId="68" fillId="54" borderId="2" xfId="42" applyNumberFormat="1" applyFont="1" applyFill="1" applyBorder="1" applyAlignment="1">
      <alignment vertical="top" wrapText="1" readingOrder="1"/>
    </xf>
    <xf numFmtId="8" fontId="68" fillId="54" borderId="2" xfId="42" applyNumberFormat="1" applyFont="1" applyFill="1" applyBorder="1" applyAlignment="1">
      <alignment horizontal="right" vertical="top" wrapText="1" readingOrder="1"/>
    </xf>
    <xf numFmtId="169" fontId="68" fillId="54" borderId="2" xfId="42" applyNumberFormat="1" applyFont="1" applyFill="1" applyBorder="1" applyAlignment="1">
      <alignment vertical="top" wrapText="1" readingOrder="1"/>
    </xf>
    <xf numFmtId="44" fontId="67" fillId="0" borderId="0" xfId="65" applyFont="1"/>
    <xf numFmtId="2" fontId="0" fillId="0" borderId="1" xfId="2" applyNumberFormat="1" applyFont="1" applyBorder="1"/>
    <xf numFmtId="2" fontId="9" fillId="0" borderId="41" xfId="0" applyNumberFormat="1" applyFont="1" applyBorder="1" applyAlignment="1">
      <alignment horizontal="center" vertical="center"/>
    </xf>
    <xf numFmtId="0" fontId="46" fillId="12" borderId="0" xfId="5" applyFont="1" applyFill="1"/>
    <xf numFmtId="49" fontId="46" fillId="12" borderId="0" xfId="8" applyNumberFormat="1" applyFont="1" applyFill="1" applyAlignment="1"/>
    <xf numFmtId="0" fontId="45" fillId="2" borderId="0" xfId="5" applyFont="1" applyFill="1"/>
    <xf numFmtId="44" fontId="30" fillId="0" borderId="0" xfId="2" applyFont="1" applyFill="1"/>
    <xf numFmtId="43" fontId="87" fillId="5" borderId="0" xfId="1" applyFont="1" applyFill="1"/>
    <xf numFmtId="44" fontId="65" fillId="5" borderId="0" xfId="2" applyFont="1" applyFill="1"/>
    <xf numFmtId="14" fontId="87" fillId="5" borderId="0" xfId="0" applyNumberFormat="1" applyFont="1" applyFill="1"/>
    <xf numFmtId="0" fontId="95" fillId="0" borderId="55" xfId="0" applyFont="1" applyBorder="1" applyAlignment="1">
      <alignment horizontal="right" vertical="center"/>
    </xf>
    <xf numFmtId="14" fontId="95" fillId="0" borderId="55" xfId="0" applyNumberFormat="1" applyFont="1" applyBorder="1" applyAlignment="1">
      <alignment horizontal="right" vertical="center"/>
    </xf>
    <xf numFmtId="0" fontId="95" fillId="0" borderId="55" xfId="0" applyFont="1" applyBorder="1" applyAlignment="1">
      <alignment horizontal="left" vertical="center"/>
    </xf>
    <xf numFmtId="8" fontId="95" fillId="0" borderId="55" xfId="0" applyNumberFormat="1" applyFont="1" applyBorder="1" applyAlignment="1">
      <alignment horizontal="right" vertical="center"/>
    </xf>
    <xf numFmtId="8" fontId="0" fillId="0" borderId="55" xfId="2" applyNumberFormat="1" applyFont="1" applyFill="1" applyBorder="1"/>
    <xf numFmtId="44" fontId="0" fillId="0" borderId="55" xfId="2" applyFont="1" applyFill="1" applyBorder="1"/>
    <xf numFmtId="0" fontId="0" fillId="0" borderId="55" xfId="0" applyBorder="1"/>
    <xf numFmtId="44" fontId="4" fillId="0" borderId="18" xfId="2" applyFont="1" applyBorder="1" applyAlignment="1">
      <alignment horizontal="center" vertical="center"/>
    </xf>
    <xf numFmtId="0" fontId="4" fillId="0" borderId="19" xfId="0" applyFont="1" applyBorder="1" applyAlignment="1">
      <alignment horizontal="center" vertical="center"/>
    </xf>
    <xf numFmtId="0" fontId="0" fillId="5" borderId="3" xfId="0" applyFill="1" applyBorder="1"/>
    <xf numFmtId="44" fontId="29" fillId="0" borderId="0" xfId="2" applyFont="1" applyFill="1"/>
    <xf numFmtId="44" fontId="30" fillId="0" borderId="3" xfId="2" applyFont="1" applyFill="1" applyBorder="1" applyAlignment="1">
      <alignment horizontal="center"/>
    </xf>
    <xf numFmtId="44" fontId="46" fillId="9" borderId="0" xfId="7" applyFont="1" applyFill="1" applyAlignment="1">
      <alignment horizontal="right"/>
    </xf>
    <xf numFmtId="0" fontId="65" fillId="52" borderId="0" xfId="0" applyFont="1" applyFill="1"/>
    <xf numFmtId="0" fontId="88" fillId="52" borderId="0" xfId="0" applyFont="1" applyFill="1" applyAlignment="1">
      <alignment horizontal="center"/>
    </xf>
    <xf numFmtId="44" fontId="39" fillId="8" borderId="0" xfId="2" applyFont="1" applyFill="1"/>
    <xf numFmtId="44" fontId="39" fillId="55" borderId="0" xfId="2" applyFont="1" applyFill="1"/>
    <xf numFmtId="44" fontId="0" fillId="11" borderId="3" xfId="2" applyFont="1" applyFill="1" applyBorder="1"/>
    <xf numFmtId="44" fontId="38" fillId="5" borderId="20" xfId="7" applyFont="1" applyFill="1" applyBorder="1"/>
    <xf numFmtId="44" fontId="38" fillId="14" borderId="20" xfId="7" applyFont="1" applyFill="1" applyBorder="1"/>
    <xf numFmtId="44" fontId="100" fillId="0" borderId="20" xfId="7" applyFont="1" applyFill="1" applyBorder="1"/>
    <xf numFmtId="44" fontId="38" fillId="0" borderId="20" xfId="7" applyFont="1" applyFill="1" applyBorder="1"/>
    <xf numFmtId="44" fontId="30" fillId="5" borderId="3" xfId="2" applyFont="1" applyFill="1" applyBorder="1"/>
    <xf numFmtId="44" fontId="30" fillId="0" borderId="3" xfId="2" applyFont="1" applyFill="1" applyBorder="1"/>
    <xf numFmtId="44" fontId="39" fillId="5" borderId="34" xfId="2" applyFont="1" applyFill="1" applyBorder="1"/>
    <xf numFmtId="0" fontId="88" fillId="5" borderId="3" xfId="0" applyFont="1" applyFill="1" applyBorder="1" applyAlignment="1">
      <alignment horizontal="center"/>
    </xf>
    <xf numFmtId="166" fontId="11" fillId="5" borderId="3" xfId="0" applyNumberFormat="1" applyFont="1" applyFill="1" applyBorder="1" applyAlignment="1">
      <alignment horizontal="center"/>
    </xf>
    <xf numFmtId="44" fontId="30" fillId="5" borderId="3" xfId="2" applyFont="1" applyFill="1" applyBorder="1" applyAlignment="1">
      <alignment wrapText="1"/>
    </xf>
    <xf numFmtId="44" fontId="39" fillId="5" borderId="3" xfId="2" applyFont="1" applyFill="1" applyBorder="1"/>
    <xf numFmtId="44" fontId="39" fillId="0" borderId="3" xfId="2" applyFont="1" applyFill="1" applyBorder="1"/>
    <xf numFmtId="0" fontId="65" fillId="0" borderId="3" xfId="0" applyFont="1" applyBorder="1"/>
    <xf numFmtId="44" fontId="30" fillId="5" borderId="34" xfId="2" applyFont="1" applyFill="1" applyBorder="1"/>
    <xf numFmtId="44" fontId="39" fillId="5" borderId="60" xfId="2" applyFont="1" applyFill="1" applyBorder="1"/>
    <xf numFmtId="0" fontId="88" fillId="5" borderId="55" xfId="0" applyFont="1" applyFill="1" applyBorder="1" applyAlignment="1">
      <alignment horizontal="center"/>
    </xf>
    <xf numFmtId="166" fontId="11" fillId="5" borderId="55" xfId="0" applyNumberFormat="1" applyFont="1" applyFill="1" applyBorder="1" applyAlignment="1">
      <alignment horizontal="center"/>
    </xf>
    <xf numFmtId="8" fontId="39" fillId="5" borderId="3" xfId="2" applyNumberFormat="1" applyFont="1" applyFill="1" applyBorder="1"/>
    <xf numFmtId="0" fontId="101" fillId="0" borderId="0" xfId="42" applyFont="1"/>
    <xf numFmtId="0" fontId="102" fillId="47" borderId="0" xfId="42" applyFont="1" applyFill="1" applyAlignment="1">
      <alignment horizontal="center" vertical="top" wrapText="1" readingOrder="1"/>
    </xf>
    <xf numFmtId="44" fontId="74" fillId="5" borderId="0" xfId="2" applyFont="1" applyFill="1" applyAlignment="1">
      <alignment wrapText="1"/>
    </xf>
    <xf numFmtId="0" fontId="11" fillId="5" borderId="3" xfId="0" applyFont="1" applyFill="1" applyBorder="1" applyAlignment="1">
      <alignment horizontal="left"/>
    </xf>
    <xf numFmtId="14" fontId="11" fillId="5" borderId="3" xfId="0" applyNumberFormat="1" applyFont="1" applyFill="1" applyBorder="1" applyAlignment="1">
      <alignment horizontal="left"/>
    </xf>
    <xf numFmtId="0" fontId="29" fillId="0" borderId="3" xfId="0" applyFont="1" applyBorder="1"/>
    <xf numFmtId="43" fontId="46" fillId="0" borderId="0" xfId="8" applyFont="1" applyFill="1" applyAlignment="1"/>
    <xf numFmtId="44" fontId="20" fillId="12" borderId="0" xfId="7" applyFont="1" applyFill="1"/>
    <xf numFmtId="0" fontId="105" fillId="0" borderId="0" xfId="42" applyFont="1" applyAlignment="1">
      <alignment vertical="top" wrapText="1" readingOrder="1"/>
    </xf>
    <xf numFmtId="0" fontId="104" fillId="0" borderId="0" xfId="42" applyFont="1" applyAlignment="1">
      <alignment vertical="top" wrapText="1" readingOrder="1"/>
    </xf>
    <xf numFmtId="0" fontId="103" fillId="0" borderId="0" xfId="42" applyFont="1" applyAlignment="1">
      <alignment vertical="top" wrapText="1" readingOrder="1"/>
    </xf>
    <xf numFmtId="0" fontId="102" fillId="47" borderId="0" xfId="42" applyFont="1" applyFill="1" applyAlignment="1">
      <alignment vertical="top" wrapText="1" readingOrder="1"/>
    </xf>
    <xf numFmtId="0" fontId="68" fillId="12" borderId="0" xfId="42" applyFont="1" applyFill="1" applyAlignment="1">
      <alignment vertical="top" wrapText="1" readingOrder="1"/>
    </xf>
    <xf numFmtId="8" fontId="68" fillId="12" borderId="0" xfId="42" applyNumberFormat="1" applyFont="1" applyFill="1" applyAlignment="1">
      <alignment vertical="top" wrapText="1" readingOrder="1"/>
    </xf>
    <xf numFmtId="8" fontId="68" fillId="12" borderId="0" xfId="42" applyNumberFormat="1" applyFont="1" applyFill="1" applyAlignment="1">
      <alignment horizontal="right" vertical="top" wrapText="1" readingOrder="1"/>
    </xf>
    <xf numFmtId="169" fontId="68" fillId="12" borderId="0" xfId="42" applyNumberFormat="1" applyFont="1" applyFill="1" applyAlignment="1">
      <alignment vertical="top" wrapText="1" readingOrder="1"/>
    </xf>
    <xf numFmtId="0" fontId="67" fillId="5" borderId="0" xfId="42" applyFont="1" applyFill="1"/>
    <xf numFmtId="0" fontId="101" fillId="5" borderId="0" xfId="42" applyFont="1" applyFill="1"/>
    <xf numFmtId="0" fontId="101" fillId="13" borderId="0" xfId="42" applyFont="1" applyFill="1"/>
    <xf numFmtId="44" fontId="101" fillId="5" borderId="0" xfId="2" applyFont="1" applyFill="1"/>
    <xf numFmtId="44" fontId="101" fillId="0" borderId="0" xfId="2" applyFont="1"/>
    <xf numFmtId="2" fontId="8" fillId="0" borderId="0" xfId="2" applyNumberFormat="1" applyFont="1"/>
    <xf numFmtId="0" fontId="32" fillId="13" borderId="0" xfId="42" applyFont="1" applyFill="1"/>
    <xf numFmtId="0" fontId="95" fillId="2" borderId="3" xfId="0" applyFont="1" applyFill="1" applyBorder="1" applyAlignment="1">
      <alignment horizontal="left" vertical="center"/>
    </xf>
    <xf numFmtId="0" fontId="0" fillId="2" borderId="3" xfId="0" applyFill="1" applyBorder="1"/>
    <xf numFmtId="44" fontId="0" fillId="60" borderId="3" xfId="2" applyFont="1" applyFill="1" applyBorder="1"/>
    <xf numFmtId="44" fontId="0" fillId="8" borderId="3" xfId="2" applyFont="1" applyFill="1" applyBorder="1"/>
    <xf numFmtId="0" fontId="95" fillId="2" borderId="3" xfId="0" applyFont="1" applyFill="1" applyBorder="1" applyAlignment="1">
      <alignment horizontal="right" vertical="center"/>
    </xf>
    <xf numFmtId="14" fontId="95" fillId="2" borderId="3" xfId="0" applyNumberFormat="1" applyFont="1" applyFill="1" applyBorder="1" applyAlignment="1">
      <alignment horizontal="right" vertical="center"/>
    </xf>
    <xf numFmtId="8" fontId="95" fillId="2" borderId="3" xfId="0" applyNumberFormat="1" applyFont="1" applyFill="1" applyBorder="1" applyAlignment="1">
      <alignment horizontal="right" vertical="center"/>
    </xf>
    <xf numFmtId="8" fontId="0" fillId="2" borderId="3" xfId="2" applyNumberFormat="1" applyFont="1" applyFill="1" applyBorder="1"/>
    <xf numFmtId="44" fontId="0" fillId="2" borderId="3" xfId="2" applyFont="1" applyFill="1" applyBorder="1"/>
    <xf numFmtId="44" fontId="39" fillId="54" borderId="34" xfId="2" applyFont="1" applyFill="1" applyBorder="1"/>
    <xf numFmtId="166" fontId="46" fillId="8" borderId="0" xfId="5" applyNumberFormat="1" applyFont="1" applyFill="1" applyAlignment="1">
      <alignment horizontal="center"/>
    </xf>
    <xf numFmtId="0" fontId="46" fillId="8" borderId="0" xfId="5" applyFont="1" applyFill="1"/>
    <xf numFmtId="0" fontId="47" fillId="8" borderId="0" xfId="5" applyFont="1" applyFill="1" applyAlignment="1">
      <alignment horizontal="center"/>
    </xf>
    <xf numFmtId="44" fontId="45" fillId="8" borderId="0" xfId="7" applyFont="1" applyFill="1" applyAlignment="1">
      <alignment horizontal="right"/>
    </xf>
    <xf numFmtId="44" fontId="46" fillId="0" borderId="0" xfId="5" applyNumberFormat="1" applyFont="1"/>
    <xf numFmtId="44" fontId="46" fillId="0" borderId="0" xfId="2" applyFont="1"/>
    <xf numFmtId="0" fontId="88" fillId="2" borderId="3" xfId="0" applyFont="1" applyFill="1" applyBorder="1" applyAlignment="1">
      <alignment horizontal="center"/>
    </xf>
    <xf numFmtId="44" fontId="39" fillId="2" borderId="34" xfId="2" applyFont="1" applyFill="1" applyBorder="1"/>
    <xf numFmtId="44" fontId="39" fillId="50" borderId="34" xfId="2" applyFont="1" applyFill="1" applyBorder="1"/>
    <xf numFmtId="167" fontId="39" fillId="5" borderId="0" xfId="0" applyNumberFormat="1" applyFont="1" applyFill="1" applyAlignment="1">
      <alignment horizontal="center"/>
    </xf>
    <xf numFmtId="49" fontId="39" fillId="5" borderId="0" xfId="0" applyNumberFormat="1" applyFont="1" applyFill="1" applyAlignment="1">
      <alignment horizontal="center"/>
    </xf>
    <xf numFmtId="0" fontId="11" fillId="5" borderId="55" xfId="0" applyFont="1" applyFill="1" applyBorder="1" applyAlignment="1">
      <alignment horizontal="left"/>
    </xf>
    <xf numFmtId="0" fontId="11" fillId="0" borderId="3" xfId="0" applyFont="1" applyBorder="1"/>
    <xf numFmtId="0" fontId="29" fillId="2" borderId="3" xfId="0" applyFont="1" applyFill="1" applyBorder="1"/>
    <xf numFmtId="49" fontId="23" fillId="0" borderId="0" xfId="6" applyNumberFormat="1" applyFont="1" applyAlignment="1">
      <alignment horizontal="left" vertical="top"/>
    </xf>
    <xf numFmtId="44" fontId="39" fillId="52" borderId="34" xfId="2" applyFont="1" applyFill="1" applyBorder="1"/>
    <xf numFmtId="49" fontId="17" fillId="0" borderId="0" xfId="5" applyNumberFormat="1" applyFont="1" applyAlignment="1">
      <alignment horizontal="center"/>
    </xf>
    <xf numFmtId="44" fontId="40" fillId="0" borderId="61" xfId="7" applyFont="1" applyFill="1" applyBorder="1"/>
    <xf numFmtId="44" fontId="32" fillId="0" borderId="61" xfId="7" applyFont="1" applyFill="1" applyBorder="1"/>
    <xf numFmtId="44" fontId="40" fillId="0" borderId="33" xfId="7" applyFont="1" applyFill="1" applyBorder="1"/>
    <xf numFmtId="44" fontId="67" fillId="0" borderId="0" xfId="66" applyFont="1"/>
    <xf numFmtId="44" fontId="67" fillId="0" borderId="0" xfId="66" applyFont="1" applyFill="1"/>
    <xf numFmtId="0" fontId="67" fillId="2" borderId="0" xfId="42" applyFont="1" applyFill="1"/>
    <xf numFmtId="169" fontId="68" fillId="13" borderId="0" xfId="42" applyNumberFormat="1" applyFont="1" applyFill="1" applyAlignment="1">
      <alignment vertical="top" wrapText="1" readingOrder="1"/>
    </xf>
    <xf numFmtId="8" fontId="68" fillId="13" borderId="0" xfId="42" applyNumberFormat="1" applyFont="1" applyFill="1" applyAlignment="1">
      <alignment horizontal="right" vertical="top" wrapText="1" readingOrder="1"/>
    </xf>
    <xf numFmtId="8" fontId="68" fillId="13" borderId="0" xfId="42" applyNumberFormat="1" applyFont="1" applyFill="1" applyAlignment="1">
      <alignment vertical="top" wrapText="1" readingOrder="1"/>
    </xf>
    <xf numFmtId="0" fontId="68" fillId="13" borderId="0" xfId="42" applyFont="1" applyFill="1" applyAlignment="1">
      <alignment vertical="top" wrapText="1" readingOrder="1"/>
    </xf>
    <xf numFmtId="2" fontId="8" fillId="0" borderId="0" xfId="0" applyNumberFormat="1" applyFont="1"/>
    <xf numFmtId="0" fontId="106" fillId="0" borderId="0" xfId="42" applyFont="1"/>
    <xf numFmtId="44" fontId="106" fillId="0" borderId="0" xfId="66" applyFont="1"/>
    <xf numFmtId="0" fontId="106" fillId="10" borderId="0" xfId="42" applyFont="1" applyFill="1"/>
    <xf numFmtId="0" fontId="107" fillId="47" borderId="0" xfId="42" applyFont="1" applyFill="1" applyAlignment="1">
      <alignment vertical="top" wrapText="1" readingOrder="1"/>
    </xf>
    <xf numFmtId="0" fontId="107" fillId="47" borderId="0" xfId="42" applyFont="1" applyFill="1" applyAlignment="1">
      <alignment horizontal="center" vertical="top" wrapText="1" readingOrder="1"/>
    </xf>
    <xf numFmtId="0" fontId="108" fillId="0" borderId="0" xfId="42" applyFont="1" applyAlignment="1">
      <alignment vertical="top" wrapText="1" readingOrder="1"/>
    </xf>
    <xf numFmtId="44" fontId="68" fillId="0" borderId="0" xfId="66" applyFont="1" applyAlignment="1">
      <alignment vertical="top" wrapText="1" readingOrder="1"/>
    </xf>
    <xf numFmtId="44" fontId="1" fillId="0" borderId="0" xfId="2" applyFont="1" applyBorder="1" applyAlignment="1">
      <alignment horizontal="left" vertical="center"/>
    </xf>
    <xf numFmtId="43" fontId="46" fillId="60" borderId="0" xfId="8" applyFont="1" applyFill="1" applyAlignment="1">
      <alignment vertical="top"/>
    </xf>
    <xf numFmtId="0" fontId="46" fillId="60" borderId="0" xfId="5" applyFont="1" applyFill="1"/>
    <xf numFmtId="0" fontId="46" fillId="60" borderId="0" xfId="7" applyNumberFormat="1" applyFont="1" applyFill="1"/>
    <xf numFmtId="0" fontId="4" fillId="0" borderId="39" xfId="0" applyFont="1" applyBorder="1" applyAlignment="1">
      <alignment horizontal="center" vertical="center"/>
    </xf>
    <xf numFmtId="44" fontId="0" fillId="51" borderId="3" xfId="2" applyFont="1" applyFill="1" applyBorder="1"/>
    <xf numFmtId="44" fontId="0" fillId="58" borderId="3" xfId="2" applyFont="1" applyFill="1" applyBorder="1"/>
    <xf numFmtId="0" fontId="39" fillId="5" borderId="0" xfId="0" applyFont="1" applyFill="1" applyAlignment="1">
      <alignment horizontal="left"/>
    </xf>
    <xf numFmtId="0" fontId="39" fillId="5" borderId="3" xfId="0" applyFont="1" applyFill="1" applyBorder="1" applyAlignment="1">
      <alignment horizontal="left"/>
    </xf>
    <xf numFmtId="49" fontId="16" fillId="0" borderId="62" xfId="6" applyNumberFormat="1" applyFont="1" applyBorder="1" applyAlignment="1">
      <alignment horizontal="left" vertical="top"/>
    </xf>
    <xf numFmtId="44" fontId="39" fillId="13" borderId="34" xfId="2" applyFont="1" applyFill="1" applyBorder="1"/>
    <xf numFmtId="44" fontId="39" fillId="53" borderId="34" xfId="2" applyFont="1" applyFill="1" applyBorder="1"/>
    <xf numFmtId="49" fontId="16" fillId="0" borderId="62" xfId="5" applyNumberFormat="1" applyFont="1" applyBorder="1" applyAlignment="1">
      <alignment horizontal="left" vertical="top" wrapText="1"/>
    </xf>
    <xf numFmtId="9" fontId="9" fillId="54" borderId="41" xfId="3" applyFont="1" applyFill="1" applyBorder="1" applyAlignment="1">
      <alignment horizontal="center" vertical="center"/>
    </xf>
    <xf numFmtId="9" fontId="9" fillId="54" borderId="3" xfId="3" applyFont="1" applyFill="1" applyBorder="1" applyAlignment="1">
      <alignment horizontal="center" vertical="center"/>
    </xf>
    <xf numFmtId="44" fontId="67" fillId="0" borderId="0" xfId="67" applyFont="1"/>
    <xf numFmtId="44" fontId="68" fillId="0" borderId="0" xfId="67" applyFont="1" applyAlignment="1">
      <alignment vertical="top" wrapText="1" readingOrder="1"/>
    </xf>
    <xf numFmtId="169" fontId="68" fillId="11" borderId="0" xfId="42" applyNumberFormat="1" applyFont="1" applyFill="1" applyAlignment="1">
      <alignment vertical="top" wrapText="1" readingOrder="1"/>
    </xf>
    <xf numFmtId="8" fontId="68" fillId="11" borderId="0" xfId="42" applyNumberFormat="1" applyFont="1" applyFill="1" applyAlignment="1">
      <alignment horizontal="right" vertical="top" wrapText="1" readingOrder="1"/>
    </xf>
    <xf numFmtId="8" fontId="68" fillId="11" borderId="0" xfId="42" applyNumberFormat="1" applyFont="1" applyFill="1" applyAlignment="1">
      <alignment vertical="top" wrapText="1" readingOrder="1"/>
    </xf>
    <xf numFmtId="0" fontId="68" fillId="11" borderId="0" xfId="42" applyFont="1" applyFill="1" applyAlignment="1">
      <alignment vertical="top" wrapText="1" readingOrder="1"/>
    </xf>
    <xf numFmtId="0" fontId="68" fillId="0" borderId="1" xfId="42" applyFont="1" applyBorder="1" applyAlignment="1">
      <alignment vertical="top" wrapText="1" readingOrder="1"/>
    </xf>
    <xf numFmtId="169" fontId="68" fillId="0" borderId="1" xfId="42" applyNumberFormat="1" applyFont="1" applyBorder="1" applyAlignment="1">
      <alignment vertical="top" wrapText="1" readingOrder="1"/>
    </xf>
    <xf numFmtId="44" fontId="68" fillId="0" borderId="1" xfId="2" applyFont="1" applyBorder="1" applyAlignment="1">
      <alignment vertical="top" wrapText="1" readingOrder="1"/>
    </xf>
    <xf numFmtId="0" fontId="67" fillId="0" borderId="1" xfId="42" applyFont="1" applyBorder="1"/>
    <xf numFmtId="44" fontId="67" fillId="0" borderId="1" xfId="2" applyFont="1" applyBorder="1"/>
    <xf numFmtId="44" fontId="4" fillId="11" borderId="0" xfId="2" applyFont="1" applyFill="1"/>
    <xf numFmtId="0" fontId="95" fillId="11" borderId="3" xfId="0" applyFont="1" applyFill="1" applyBorder="1" applyAlignment="1">
      <alignment horizontal="right" vertical="center"/>
    </xf>
    <xf numFmtId="14" fontId="95" fillId="11" borderId="3" xfId="0" applyNumberFormat="1" applyFont="1" applyFill="1" applyBorder="1" applyAlignment="1">
      <alignment horizontal="right" vertical="center"/>
    </xf>
    <xf numFmtId="0" fontId="95" fillId="11" borderId="3" xfId="0" applyFont="1" applyFill="1" applyBorder="1" applyAlignment="1">
      <alignment horizontal="left" vertical="center"/>
    </xf>
    <xf numFmtId="8" fontId="95" fillId="11" borderId="3" xfId="0" applyNumberFormat="1" applyFont="1" applyFill="1" applyBorder="1" applyAlignment="1">
      <alignment horizontal="right" vertical="center"/>
    </xf>
    <xf numFmtId="8" fontId="0" fillId="11" borderId="3" xfId="2" applyNumberFormat="1" applyFont="1" applyFill="1" applyBorder="1"/>
    <xf numFmtId="0" fontId="0" fillId="11" borderId="3" xfId="0" applyFill="1" applyBorder="1"/>
    <xf numFmtId="44" fontId="0" fillId="14" borderId="3" xfId="2" applyFont="1" applyFill="1" applyBorder="1"/>
    <xf numFmtId="44" fontId="0" fillId="62" borderId="3" xfId="2" applyFont="1" applyFill="1" applyBorder="1"/>
    <xf numFmtId="44" fontId="0" fillId="63" borderId="3" xfId="2" applyFont="1" applyFill="1" applyBorder="1"/>
    <xf numFmtId="43" fontId="46" fillId="60" borderId="0" xfId="8" applyFont="1" applyFill="1" applyAlignment="1">
      <alignment vertical="top" wrapText="1"/>
    </xf>
    <xf numFmtId="49" fontId="46" fillId="0" borderId="0" xfId="8" applyNumberFormat="1" applyFont="1" applyFill="1"/>
    <xf numFmtId="44" fontId="0" fillId="64" borderId="0" xfId="2" applyFont="1" applyFill="1"/>
    <xf numFmtId="0" fontId="20" fillId="0" borderId="3" xfId="0" applyFont="1" applyBorder="1" applyAlignment="1">
      <alignment horizontal="left"/>
    </xf>
    <xf numFmtId="8" fontId="39" fillId="2" borderId="3" xfId="2" applyNumberFormat="1" applyFont="1" applyFill="1" applyBorder="1"/>
    <xf numFmtId="44" fontId="39" fillId="63" borderId="34" xfId="2" applyFont="1" applyFill="1" applyBorder="1"/>
    <xf numFmtId="44" fontId="39" fillId="63" borderId="3" xfId="2" applyFont="1" applyFill="1" applyBorder="1"/>
    <xf numFmtId="49" fontId="16" fillId="0" borderId="63" xfId="6" applyNumberFormat="1" applyFont="1" applyBorder="1" applyAlignment="1">
      <alignment horizontal="left" vertical="top"/>
    </xf>
    <xf numFmtId="0" fontId="11" fillId="54" borderId="3" xfId="0" applyFont="1" applyFill="1" applyBorder="1" applyAlignment="1">
      <alignment horizontal="left"/>
    </xf>
    <xf numFmtId="0" fontId="88" fillId="54" borderId="3" xfId="0" applyFont="1" applyFill="1" applyBorder="1" applyAlignment="1">
      <alignment horizontal="center"/>
    </xf>
    <xf numFmtId="0" fontId="29" fillId="54" borderId="3" xfId="0" applyFont="1" applyFill="1" applyBorder="1"/>
    <xf numFmtId="0" fontId="11" fillId="9" borderId="3" xfId="0" applyFont="1" applyFill="1" applyBorder="1" applyAlignment="1">
      <alignment horizontal="left"/>
    </xf>
    <xf numFmtId="0" fontId="88" fillId="9" borderId="3" xfId="0" applyFont="1" applyFill="1" applyBorder="1" applyAlignment="1">
      <alignment horizontal="center"/>
    </xf>
    <xf numFmtId="44" fontId="39" fillId="9" borderId="34" xfId="2" applyFont="1" applyFill="1" applyBorder="1"/>
    <xf numFmtId="0" fontId="11" fillId="0" borderId="3" xfId="0" applyFont="1" applyBorder="1" applyAlignment="1">
      <alignment horizontal="left"/>
    </xf>
    <xf numFmtId="0" fontId="88" fillId="0" borderId="3" xfId="0" applyFont="1" applyBorder="1" applyAlignment="1">
      <alignment horizontal="center"/>
    </xf>
    <xf numFmtId="44" fontId="39" fillId="0" borderId="34" xfId="2" applyFont="1" applyFill="1" applyBorder="1"/>
    <xf numFmtId="0" fontId="11" fillId="2" borderId="3" xfId="0" applyFont="1" applyFill="1" applyBorder="1" applyAlignment="1">
      <alignment horizontal="left"/>
    </xf>
    <xf numFmtId="0" fontId="11" fillId="53" borderId="3" xfId="0" applyFont="1" applyFill="1" applyBorder="1" applyAlignment="1">
      <alignment horizontal="left"/>
    </xf>
    <xf numFmtId="0" fontId="88" fillId="53" borderId="3" xfId="0" applyFont="1" applyFill="1" applyBorder="1" applyAlignment="1">
      <alignment horizontal="center"/>
    </xf>
    <xf numFmtId="8" fontId="39" fillId="5" borderId="64" xfId="2" applyNumberFormat="1" applyFont="1" applyFill="1" applyBorder="1"/>
    <xf numFmtId="44" fontId="39" fillId="5" borderId="64" xfId="2" applyFont="1" applyFill="1" applyBorder="1"/>
    <xf numFmtId="44" fontId="39" fillId="5" borderId="65" xfId="2" applyFont="1" applyFill="1" applyBorder="1"/>
    <xf numFmtId="0" fontId="88" fillId="5" borderId="65" xfId="0" applyFont="1" applyFill="1" applyBorder="1" applyAlignment="1">
      <alignment horizontal="center"/>
    </xf>
    <xf numFmtId="0" fontId="11" fillId="5" borderId="65" xfId="0" applyFont="1" applyFill="1" applyBorder="1" applyAlignment="1">
      <alignment horizontal="left"/>
    </xf>
    <xf numFmtId="166" fontId="11" fillId="5" borderId="65" xfId="0" applyNumberFormat="1" applyFont="1" applyFill="1" applyBorder="1" applyAlignment="1">
      <alignment horizontal="center"/>
    </xf>
    <xf numFmtId="0" fontId="65" fillId="0" borderId="65" xfId="0" applyFont="1" applyBorder="1"/>
    <xf numFmtId="44" fontId="39" fillId="0" borderId="65" xfId="2" applyFont="1" applyFill="1" applyBorder="1"/>
    <xf numFmtId="8" fontId="39" fillId="2" borderId="65" xfId="2" applyNumberFormat="1" applyFont="1" applyFill="1" applyBorder="1"/>
    <xf numFmtId="44" fontId="39" fillId="54" borderId="65" xfId="2" applyFont="1" applyFill="1" applyBorder="1"/>
    <xf numFmtId="44" fontId="39" fillId="52" borderId="65" xfId="2" applyFont="1" applyFill="1" applyBorder="1"/>
    <xf numFmtId="44" fontId="32" fillId="0" borderId="0" xfId="2" applyFont="1" applyBorder="1"/>
    <xf numFmtId="0" fontId="0" fillId="0" borderId="65" xfId="0" applyBorder="1"/>
    <xf numFmtId="0" fontId="4" fillId="0" borderId="55" xfId="0" applyFont="1" applyBorder="1" applyAlignment="1">
      <alignment horizontal="center" vertical="center"/>
    </xf>
    <xf numFmtId="44" fontId="4" fillId="0" borderId="55" xfId="2" applyFont="1" applyBorder="1" applyAlignment="1">
      <alignment horizontal="center" vertical="center"/>
    </xf>
    <xf numFmtId="44" fontId="0" fillId="48" borderId="3" xfId="2" applyFont="1" applyFill="1" applyBorder="1"/>
    <xf numFmtId="0" fontId="4" fillId="0" borderId="65" xfId="0" applyFont="1" applyBorder="1" applyAlignment="1">
      <alignment horizontal="center" vertical="center"/>
    </xf>
    <xf numFmtId="44" fontId="4" fillId="0" borderId="65" xfId="2" applyFont="1" applyBorder="1" applyAlignment="1">
      <alignment horizontal="center" vertical="center"/>
    </xf>
    <xf numFmtId="44" fontId="4" fillId="0" borderId="66" xfId="0" applyNumberFormat="1" applyFont="1" applyBorder="1"/>
    <xf numFmtId="44" fontId="20" fillId="60" borderId="0" xfId="7" applyFont="1" applyFill="1"/>
    <xf numFmtId="43" fontId="46" fillId="60" borderId="0" xfId="8" applyFont="1" applyFill="1" applyBorder="1"/>
    <xf numFmtId="44" fontId="49" fillId="5" borderId="64" xfId="7" applyFont="1" applyFill="1" applyBorder="1"/>
    <xf numFmtId="44" fontId="46" fillId="5" borderId="64" xfId="7" applyFont="1" applyFill="1" applyBorder="1"/>
    <xf numFmtId="44" fontId="30" fillId="5" borderId="65" xfId="2" applyFont="1" applyFill="1" applyBorder="1"/>
    <xf numFmtId="44" fontId="30" fillId="0" borderId="65" xfId="2" applyFont="1" applyFill="1" applyBorder="1"/>
    <xf numFmtId="0" fontId="109" fillId="0" borderId="67" xfId="0" applyFont="1" applyBorder="1" applyAlignment="1">
      <alignment vertical="top"/>
    </xf>
    <xf numFmtId="43" fontId="39" fillId="0" borderId="0" xfId="1" applyFont="1" applyFill="1"/>
    <xf numFmtId="0" fontId="11" fillId="0" borderId="65" xfId="0" applyFont="1" applyBorder="1" applyAlignment="1">
      <alignment horizontal="left"/>
    </xf>
    <xf numFmtId="44" fontId="39" fillId="5" borderId="6" xfId="2" applyFont="1" applyFill="1" applyBorder="1" applyAlignment="1">
      <alignment horizontal="center"/>
    </xf>
    <xf numFmtId="44" fontId="39" fillId="5" borderId="9" xfId="2" applyFont="1" applyFill="1" applyBorder="1" applyAlignment="1">
      <alignment horizontal="center"/>
    </xf>
    <xf numFmtId="44" fontId="39" fillId="5" borderId="12" xfId="2" applyFont="1" applyFill="1" applyBorder="1" applyAlignment="1">
      <alignment horizontal="center"/>
    </xf>
    <xf numFmtId="44" fontId="39" fillId="9" borderId="65" xfId="2" applyFont="1" applyFill="1" applyBorder="1"/>
    <xf numFmtId="44" fontId="39" fillId="53" borderId="65" xfId="2" applyFont="1" applyFill="1" applyBorder="1"/>
    <xf numFmtId="44" fontId="39" fillId="2" borderId="65" xfId="2" applyFont="1" applyFill="1" applyBorder="1"/>
    <xf numFmtId="44" fontId="0" fillId="54" borderId="24" xfId="0" applyNumberFormat="1" applyFill="1" applyBorder="1"/>
    <xf numFmtId="44" fontId="0" fillId="50" borderId="65" xfId="2" applyFont="1" applyFill="1" applyBorder="1"/>
    <xf numFmtId="0" fontId="95" fillId="0" borderId="65" xfId="0" applyFont="1" applyBorder="1" applyAlignment="1">
      <alignment horizontal="right" vertical="center"/>
    </xf>
    <xf numFmtId="44" fontId="0" fillId="54" borderId="65" xfId="2" applyFont="1" applyFill="1" applyBorder="1"/>
    <xf numFmtId="14" fontId="95" fillId="0" borderId="65" xfId="0" applyNumberFormat="1" applyFont="1" applyBorder="1" applyAlignment="1">
      <alignment horizontal="right" vertical="center"/>
    </xf>
    <xf numFmtId="8" fontId="0" fillId="0" borderId="65" xfId="2" applyNumberFormat="1" applyFont="1" applyFill="1" applyBorder="1"/>
    <xf numFmtId="44" fontId="95" fillId="2" borderId="65" xfId="2" applyFont="1" applyFill="1" applyBorder="1" applyAlignment="1">
      <alignment horizontal="left" vertical="center"/>
    </xf>
    <xf numFmtId="8" fontId="95" fillId="0" borderId="65" xfId="0" applyNumberFormat="1" applyFont="1" applyBorder="1" applyAlignment="1">
      <alignment horizontal="right" vertical="center"/>
    </xf>
    <xf numFmtId="0" fontId="95" fillId="0" borderId="65" xfId="0" applyFont="1" applyBorder="1" applyAlignment="1">
      <alignment horizontal="left" vertical="center"/>
    </xf>
    <xf numFmtId="44" fontId="0" fillId="0" borderId="65" xfId="2" applyFont="1" applyFill="1" applyBorder="1"/>
    <xf numFmtId="44" fontId="0" fillId="11" borderId="65" xfId="2" applyFont="1" applyFill="1" applyBorder="1"/>
    <xf numFmtId="14" fontId="46" fillId="5" borderId="0" xfId="5" applyNumberFormat="1" applyFont="1" applyFill="1" applyAlignment="1">
      <alignment horizontal="left"/>
    </xf>
    <xf numFmtId="0" fontId="39" fillId="5" borderId="0" xfId="1" applyNumberFormat="1" applyFont="1" applyFill="1"/>
    <xf numFmtId="0" fontId="11" fillId="0" borderId="0" xfId="1" applyNumberFormat="1" applyFont="1" applyFill="1"/>
    <xf numFmtId="0" fontId="29" fillId="0" borderId="65" xfId="0" applyFont="1" applyBorder="1"/>
    <xf numFmtId="0" fontId="29" fillId="0" borderId="65" xfId="0" applyFont="1" applyBorder="1" applyAlignment="1">
      <alignment horizontal="left"/>
    </xf>
    <xf numFmtId="0" fontId="8" fillId="0" borderId="65" xfId="0" applyFont="1" applyBorder="1"/>
    <xf numFmtId="0" fontId="11" fillId="5" borderId="0" xfId="2" applyNumberFormat="1" applyFont="1" applyFill="1"/>
    <xf numFmtId="44" fontId="4" fillId="2" borderId="66" xfId="2" applyFont="1" applyFill="1" applyBorder="1"/>
    <xf numFmtId="0" fontId="29" fillId="0" borderId="0" xfId="0" applyFont="1" applyAlignment="1">
      <alignment horizontal="left"/>
    </xf>
    <xf numFmtId="49" fontId="46" fillId="5" borderId="0" xfId="8" applyNumberFormat="1" applyFont="1" applyFill="1"/>
    <xf numFmtId="49" fontId="46" fillId="5" borderId="0" xfId="8" applyNumberFormat="1" applyFont="1" applyFill="1" applyAlignment="1"/>
    <xf numFmtId="43" fontId="46" fillId="5" borderId="0" xfId="8" applyFont="1" applyFill="1" applyAlignment="1"/>
    <xf numFmtId="0" fontId="39" fillId="5" borderId="55" xfId="0" applyFont="1" applyFill="1" applyBorder="1" applyAlignment="1">
      <alignment horizontal="left"/>
    </xf>
    <xf numFmtId="44" fontId="46" fillId="5" borderId="0" xfId="5" applyNumberFormat="1" applyFont="1" applyFill="1"/>
    <xf numFmtId="44" fontId="46" fillId="11" borderId="0" xfId="2" applyFont="1" applyFill="1"/>
    <xf numFmtId="44" fontId="46" fillId="62" borderId="0" xfId="7" applyFont="1" applyFill="1"/>
    <xf numFmtId="44" fontId="39" fillId="50" borderId="65" xfId="2" applyFont="1" applyFill="1" applyBorder="1"/>
    <xf numFmtId="166" fontId="11" fillId="2" borderId="65" xfId="0" applyNumberFormat="1" applyFont="1" applyFill="1" applyBorder="1" applyAlignment="1">
      <alignment horizontal="center"/>
    </xf>
    <xf numFmtId="0" fontId="11" fillId="2" borderId="65" xfId="0" applyFont="1" applyFill="1" applyBorder="1" applyAlignment="1">
      <alignment horizontal="left"/>
    </xf>
    <xf numFmtId="44" fontId="39" fillId="63" borderId="65" xfId="2" applyFont="1" applyFill="1" applyBorder="1"/>
    <xf numFmtId="44" fontId="0" fillId="63" borderId="0" xfId="2" applyFont="1" applyFill="1"/>
    <xf numFmtId="0" fontId="76" fillId="0" borderId="0" xfId="42" applyFont="1" applyAlignment="1">
      <alignment horizontal="center" vertical="top" wrapText="1" readingOrder="1"/>
    </xf>
    <xf numFmtId="166" fontId="11" fillId="57" borderId="65" xfId="0" applyNumberFormat="1" applyFont="1" applyFill="1" applyBorder="1" applyAlignment="1">
      <alignment horizontal="center"/>
    </xf>
    <xf numFmtId="0" fontId="11" fillId="57" borderId="65" xfId="0" applyFont="1" applyFill="1" applyBorder="1" applyAlignment="1">
      <alignment horizontal="left"/>
    </xf>
    <xf numFmtId="0" fontId="88" fillId="57" borderId="0" xfId="0" applyFont="1" applyFill="1" applyAlignment="1">
      <alignment horizontal="center"/>
    </xf>
    <xf numFmtId="44" fontId="39" fillId="57" borderId="65" xfId="2" applyFont="1" applyFill="1" applyBorder="1"/>
    <xf numFmtId="44" fontId="101" fillId="0" borderId="0" xfId="66" applyFont="1"/>
    <xf numFmtId="44" fontId="101" fillId="0" borderId="70" xfId="66" applyFont="1" applyBorder="1"/>
    <xf numFmtId="0" fontId="101" fillId="0" borderId="0" xfId="42" applyFont="1" applyAlignment="1">
      <alignment horizontal="right"/>
    </xf>
    <xf numFmtId="44" fontId="111" fillId="9" borderId="66" xfId="66" applyFont="1" applyFill="1" applyBorder="1"/>
    <xf numFmtId="44" fontId="0" fillId="5" borderId="0" xfId="66" applyFont="1" applyFill="1"/>
    <xf numFmtId="0" fontId="66" fillId="5" borderId="0" xfId="42" applyFill="1"/>
    <xf numFmtId="14" fontId="66" fillId="5" borderId="0" xfId="42" applyNumberFormat="1" applyFill="1"/>
    <xf numFmtId="44" fontId="0" fillId="0" borderId="0" xfId="66" applyFont="1"/>
    <xf numFmtId="0" fontId="66" fillId="0" borderId="0" xfId="42"/>
    <xf numFmtId="14" fontId="66" fillId="0" borderId="0" xfId="42" applyNumberFormat="1"/>
    <xf numFmtId="44" fontId="111" fillId="9" borderId="0" xfId="66" applyFont="1" applyFill="1"/>
    <xf numFmtId="0" fontId="112" fillId="0" borderId="0" xfId="42" applyFont="1" applyAlignment="1">
      <alignment horizontal="right"/>
    </xf>
    <xf numFmtId="44" fontId="112" fillId="2" borderId="0" xfId="66" applyFont="1" applyFill="1"/>
    <xf numFmtId="44" fontId="101" fillId="0" borderId="66" xfId="66" applyFont="1" applyBorder="1"/>
    <xf numFmtId="0" fontId="112" fillId="5" borderId="0" xfId="42" applyFont="1" applyFill="1" applyAlignment="1">
      <alignment horizontal="right"/>
    </xf>
    <xf numFmtId="44" fontId="69" fillId="0" borderId="2" xfId="66" applyFont="1" applyBorder="1" applyAlignment="1">
      <alignment horizontal="right" vertical="top" wrapText="1" readingOrder="1"/>
    </xf>
    <xf numFmtId="170" fontId="69" fillId="0" borderId="2" xfId="42" applyNumberFormat="1" applyFont="1" applyBorder="1" applyAlignment="1">
      <alignment horizontal="right" vertical="top" wrapText="1" readingOrder="1"/>
    </xf>
    <xf numFmtId="44" fontId="68" fillId="0" borderId="0" xfId="66" applyFont="1" applyAlignment="1">
      <alignment horizontal="right" vertical="top" wrapText="1" readingOrder="1"/>
    </xf>
    <xf numFmtId="170" fontId="68" fillId="0" borderId="0" xfId="42" applyNumberFormat="1" applyFont="1" applyAlignment="1">
      <alignment horizontal="right" vertical="top" wrapText="1" readingOrder="1"/>
    </xf>
    <xf numFmtId="0" fontId="68" fillId="0" borderId="0" xfId="42" applyFont="1" applyAlignment="1">
      <alignment horizontal="center" vertical="top" wrapText="1" readingOrder="1"/>
    </xf>
    <xf numFmtId="44" fontId="112" fillId="57" borderId="0" xfId="42" applyNumberFormat="1" applyFont="1" applyFill="1"/>
    <xf numFmtId="44" fontId="68" fillId="57" borderId="0" xfId="66" applyFont="1" applyFill="1" applyAlignment="1">
      <alignment horizontal="right" vertical="top" wrapText="1" readingOrder="1"/>
    </xf>
    <xf numFmtId="170" fontId="68" fillId="57" borderId="0" xfId="42" applyNumberFormat="1" applyFont="1" applyFill="1" applyAlignment="1">
      <alignment horizontal="right" vertical="top" wrapText="1" readingOrder="1"/>
    </xf>
    <xf numFmtId="0" fontId="68" fillId="57" borderId="0" xfId="42" applyFont="1" applyFill="1" applyAlignment="1">
      <alignment vertical="top" wrapText="1" readingOrder="1"/>
    </xf>
    <xf numFmtId="0" fontId="68" fillId="57" borderId="0" xfId="42" applyFont="1" applyFill="1" applyAlignment="1">
      <alignment horizontal="center" vertical="top" wrapText="1" readingOrder="1"/>
    </xf>
    <xf numFmtId="44" fontId="69" fillId="0" borderId="0" xfId="66" applyFont="1" applyAlignment="1">
      <alignment horizontal="center" vertical="top" wrapText="1" readingOrder="1"/>
    </xf>
    <xf numFmtId="0" fontId="77" fillId="0" borderId="0" xfId="42" applyFont="1" applyAlignment="1">
      <alignment horizontal="center" vertical="top" wrapText="1" readingOrder="1"/>
    </xf>
    <xf numFmtId="0" fontId="101" fillId="0" borderId="71" xfId="42" applyFont="1" applyBorder="1" applyAlignment="1">
      <alignment vertical="top" wrapText="1"/>
    </xf>
    <xf numFmtId="44" fontId="101" fillId="0" borderId="71" xfId="66" applyFont="1" applyBorder="1" applyAlignment="1">
      <alignment vertical="top" wrapText="1"/>
    </xf>
    <xf numFmtId="44" fontId="1" fillId="0" borderId="0" xfId="2" applyFont="1" applyFill="1" applyBorder="1" applyAlignment="1">
      <alignment horizontal="left" vertical="center"/>
    </xf>
    <xf numFmtId="44" fontId="0" fillId="0" borderId="66" xfId="0" applyNumberFormat="1" applyBorder="1"/>
    <xf numFmtId="44" fontId="95" fillId="56" borderId="65" xfId="2" applyFont="1" applyFill="1" applyBorder="1" applyAlignment="1">
      <alignment horizontal="left" vertical="center"/>
    </xf>
    <xf numFmtId="44" fontId="0" fillId="13" borderId="65" xfId="2" applyFont="1" applyFill="1" applyBorder="1"/>
    <xf numFmtId="0" fontId="11" fillId="9" borderId="0" xfId="42" applyFont="1" applyFill="1" applyAlignment="1">
      <alignment vertical="top" wrapText="1" readingOrder="1"/>
    </xf>
    <xf numFmtId="8" fontId="11" fillId="9" borderId="0" xfId="42" applyNumberFormat="1" applyFont="1" applyFill="1" applyAlignment="1">
      <alignment vertical="top" wrapText="1" readingOrder="1"/>
    </xf>
    <xf numFmtId="8" fontId="11" fillId="9" borderId="0" xfId="42" applyNumberFormat="1" applyFont="1" applyFill="1" applyAlignment="1">
      <alignment horizontal="right" vertical="top" wrapText="1" readingOrder="1"/>
    </xf>
    <xf numFmtId="169" fontId="11" fillId="9" borderId="0" xfId="42" applyNumberFormat="1" applyFont="1" applyFill="1" applyAlignment="1">
      <alignment vertical="top" wrapText="1" readingOrder="1"/>
    </xf>
    <xf numFmtId="44" fontId="0" fillId="53" borderId="65" xfId="2" applyFont="1" applyFill="1" applyBorder="1"/>
    <xf numFmtId="44" fontId="0" fillId="51" borderId="65" xfId="2" applyFont="1" applyFill="1" applyBorder="1"/>
    <xf numFmtId="10" fontId="9" fillId="0" borderId="3" xfId="3" applyNumberFormat="1" applyFont="1" applyFill="1" applyBorder="1" applyAlignment="1">
      <alignment horizontal="center" vertical="center"/>
    </xf>
    <xf numFmtId="9" fontId="9" fillId="0" borderId="3" xfId="3" applyFont="1" applyFill="1" applyBorder="1" applyAlignment="1">
      <alignment horizontal="center" vertical="center"/>
    </xf>
    <xf numFmtId="9" fontId="4" fillId="0" borderId="3" xfId="3" applyFont="1" applyFill="1" applyBorder="1" applyAlignment="1">
      <alignment horizontal="center" vertical="center"/>
    </xf>
    <xf numFmtId="9" fontId="4" fillId="54" borderId="59" xfId="3" applyFont="1" applyFill="1" applyBorder="1" applyAlignment="1">
      <alignment horizontal="center" vertical="center"/>
    </xf>
    <xf numFmtId="44" fontId="8" fillId="54" borderId="3" xfId="2" applyFont="1" applyFill="1" applyBorder="1"/>
    <xf numFmtId="8" fontId="39" fillId="5" borderId="72" xfId="2" applyNumberFormat="1" applyFont="1" applyFill="1" applyBorder="1"/>
    <xf numFmtId="44" fontId="39" fillId="5" borderId="72" xfId="2" applyFont="1" applyFill="1" applyBorder="1"/>
    <xf numFmtId="171" fontId="46" fillId="0" borderId="0" xfId="7" applyNumberFormat="1" applyFont="1" applyFill="1"/>
    <xf numFmtId="44" fontId="46" fillId="5" borderId="72" xfId="7" applyFont="1" applyFill="1" applyBorder="1"/>
    <xf numFmtId="44" fontId="49" fillId="5" borderId="72" xfId="7" applyFont="1" applyFill="1" applyBorder="1"/>
    <xf numFmtId="0" fontId="47" fillId="60" borderId="0" xfId="5" applyFont="1" applyFill="1" applyAlignment="1">
      <alignment horizontal="center"/>
    </xf>
    <xf numFmtId="0" fontId="46" fillId="60" borderId="0" xfId="5" applyFont="1" applyFill="1" applyAlignment="1">
      <alignment horizontal="left"/>
    </xf>
    <xf numFmtId="166" fontId="46" fillId="60" borderId="0" xfId="5" applyNumberFormat="1" applyFont="1" applyFill="1" applyAlignment="1">
      <alignment horizontal="center"/>
    </xf>
    <xf numFmtId="0" fontId="46" fillId="9" borderId="0" xfId="5" applyFont="1" applyFill="1"/>
    <xf numFmtId="166" fontId="46" fillId="52" borderId="0" xfId="5" applyNumberFormat="1" applyFont="1" applyFill="1" applyAlignment="1">
      <alignment horizontal="center"/>
    </xf>
    <xf numFmtId="0" fontId="46" fillId="52" borderId="0" xfId="5" applyFont="1" applyFill="1" applyAlignment="1">
      <alignment horizontal="left"/>
    </xf>
    <xf numFmtId="0" fontId="47" fillId="52" borderId="0" xfId="5" applyFont="1" applyFill="1" applyAlignment="1">
      <alignment horizontal="center"/>
    </xf>
    <xf numFmtId="44" fontId="46" fillId="14" borderId="0" xfId="7" applyFont="1" applyFill="1"/>
    <xf numFmtId="44" fontId="39" fillId="51" borderId="0" xfId="2" applyFont="1" applyFill="1"/>
    <xf numFmtId="0" fontId="113" fillId="0" borderId="0" xfId="42" applyFont="1"/>
    <xf numFmtId="0" fontId="115" fillId="0" borderId="0" xfId="42" applyFont="1" applyAlignment="1">
      <alignment vertical="top" wrapText="1" readingOrder="1"/>
    </xf>
    <xf numFmtId="0" fontId="115" fillId="0" borderId="0" xfId="42" applyFont="1" applyAlignment="1">
      <alignment horizontal="center" vertical="top" wrapText="1" readingOrder="1"/>
    </xf>
    <xf numFmtId="170" fontId="116" fillId="0" borderId="0" xfId="42" applyNumberFormat="1" applyFont="1" applyAlignment="1">
      <alignment horizontal="right" vertical="top" wrapText="1" readingOrder="1"/>
    </xf>
    <xf numFmtId="0" fontId="116" fillId="0" borderId="0" xfId="42" applyFont="1" applyAlignment="1">
      <alignment vertical="top" wrapText="1" readingOrder="1"/>
    </xf>
    <xf numFmtId="0" fontId="116" fillId="0" borderId="0" xfId="42" applyFont="1" applyAlignment="1">
      <alignment horizontal="center" vertical="top" wrapText="1" readingOrder="1"/>
    </xf>
    <xf numFmtId="0" fontId="114" fillId="0" borderId="0" xfId="42" applyFont="1" applyAlignment="1">
      <alignment horizontal="center" vertical="top" wrapText="1" readingOrder="1"/>
    </xf>
    <xf numFmtId="0" fontId="117" fillId="0" borderId="0" xfId="42" applyFont="1" applyAlignment="1">
      <alignment horizontal="center" vertical="top" wrapText="1" readingOrder="1"/>
    </xf>
    <xf numFmtId="0" fontId="113" fillId="0" borderId="71" xfId="42" applyFont="1" applyBorder="1" applyAlignment="1">
      <alignment vertical="top" wrapText="1"/>
    </xf>
    <xf numFmtId="170" fontId="114" fillId="0" borderId="73" xfId="42" applyNumberFormat="1" applyFont="1" applyBorder="1" applyAlignment="1">
      <alignment horizontal="right" vertical="top" wrapText="1" readingOrder="1"/>
    </xf>
    <xf numFmtId="7" fontId="113" fillId="0" borderId="0" xfId="42" applyNumberFormat="1" applyFont="1"/>
    <xf numFmtId="0" fontId="113" fillId="0" borderId="0" xfId="42" applyFont="1" applyAlignment="1">
      <alignment horizontal="right"/>
    </xf>
    <xf numFmtId="44" fontId="113" fillId="0" borderId="0" xfId="2" applyFont="1"/>
    <xf numFmtId="0" fontId="116" fillId="2" borderId="0" xfId="42" applyFont="1" applyFill="1" applyAlignment="1">
      <alignment horizontal="center" vertical="top" wrapText="1" readingOrder="1"/>
    </xf>
    <xf numFmtId="0" fontId="116" fillId="2" borderId="0" xfId="42" applyFont="1" applyFill="1" applyAlignment="1">
      <alignment vertical="top" wrapText="1" readingOrder="1"/>
    </xf>
    <xf numFmtId="170" fontId="116" fillId="2" borderId="0" xfId="42" applyNumberFormat="1" applyFont="1" applyFill="1" applyAlignment="1">
      <alignment horizontal="right" vertical="top" wrapText="1" readingOrder="1"/>
    </xf>
    <xf numFmtId="170" fontId="113" fillId="0" borderId="0" xfId="42" applyNumberFormat="1" applyFont="1"/>
    <xf numFmtId="44" fontId="113" fillId="0" borderId="71" xfId="2" applyFont="1" applyBorder="1" applyAlignment="1">
      <alignment vertical="top" wrapText="1"/>
    </xf>
    <xf numFmtId="44" fontId="114" fillId="0" borderId="0" xfId="2" applyFont="1" applyAlignment="1">
      <alignment horizontal="center" vertical="top" wrapText="1" readingOrder="1"/>
    </xf>
    <xf numFmtId="44" fontId="116" fillId="0" borderId="0" xfId="2" applyFont="1" applyAlignment="1">
      <alignment horizontal="right" vertical="top" wrapText="1" readingOrder="1"/>
    </xf>
    <xf numFmtId="44" fontId="116" fillId="2" borderId="0" xfId="2" applyFont="1" applyFill="1" applyAlignment="1">
      <alignment horizontal="right" vertical="top" wrapText="1" readingOrder="1"/>
    </xf>
    <xf numFmtId="44" fontId="114" fillId="0" borderId="73" xfId="2" applyFont="1" applyBorder="1" applyAlignment="1">
      <alignment horizontal="right" vertical="top" wrapText="1" readingOrder="1"/>
    </xf>
    <xf numFmtId="44" fontId="112" fillId="2" borderId="73" xfId="2" applyFont="1" applyFill="1" applyBorder="1"/>
    <xf numFmtId="44" fontId="111" fillId="9" borderId="0" xfId="2" applyFont="1" applyFill="1"/>
    <xf numFmtId="44" fontId="113" fillId="2" borderId="73" xfId="2" applyFont="1" applyFill="1" applyBorder="1"/>
    <xf numFmtId="44" fontId="113" fillId="0" borderId="0" xfId="2" applyFont="1" applyBorder="1"/>
    <xf numFmtId="44" fontId="113" fillId="54" borderId="0" xfId="2" applyFont="1" applyFill="1"/>
    <xf numFmtId="49" fontId="35" fillId="52" borderId="0" xfId="5" applyNumberFormat="1" applyFont="1" applyFill="1" applyAlignment="1">
      <alignment horizontal="left" vertical="top" wrapText="1"/>
    </xf>
    <xf numFmtId="44" fontId="32" fillId="52" borderId="61" xfId="7" applyFont="1" applyFill="1" applyBorder="1"/>
    <xf numFmtId="49" fontId="17" fillId="52" borderId="69" xfId="5" applyNumberFormat="1" applyFont="1" applyFill="1" applyBorder="1" applyAlignment="1">
      <alignment horizontal="left" vertical="top" wrapText="1"/>
    </xf>
    <xf numFmtId="0" fontId="32" fillId="2" borderId="0" xfId="42" applyFont="1" applyFill="1"/>
    <xf numFmtId="9" fontId="9" fillId="54" borderId="24" xfId="3" applyFont="1" applyFill="1" applyBorder="1" applyAlignment="1">
      <alignment horizontal="center" vertical="center"/>
    </xf>
    <xf numFmtId="44" fontId="33" fillId="5" borderId="21" xfId="7" applyFont="1" applyFill="1" applyBorder="1"/>
    <xf numFmtId="44" fontId="32" fillId="0" borderId="0" xfId="69" applyFont="1"/>
    <xf numFmtId="44" fontId="68" fillId="0" borderId="0" xfId="69" applyFont="1" applyAlignment="1">
      <alignment vertical="top" wrapText="1" readingOrder="1"/>
    </xf>
    <xf numFmtId="44" fontId="30" fillId="0" borderId="74" xfId="2" applyFont="1" applyFill="1" applyBorder="1"/>
    <xf numFmtId="44" fontId="30" fillId="5" borderId="74" xfId="2" applyFont="1" applyFill="1" applyBorder="1"/>
    <xf numFmtId="44" fontId="39" fillId="5" borderId="74" xfId="2" applyFont="1" applyFill="1" applyBorder="1"/>
    <xf numFmtId="0" fontId="11" fillId="5" borderId="74" xfId="0" applyFont="1" applyFill="1" applyBorder="1" applyAlignment="1">
      <alignment horizontal="left"/>
    </xf>
    <xf numFmtId="166" fontId="11" fillId="5" borderId="74" xfId="0" applyNumberFormat="1" applyFont="1" applyFill="1" applyBorder="1" applyAlignment="1">
      <alignment horizontal="center"/>
    </xf>
    <xf numFmtId="44" fontId="39" fillId="0" borderId="74" xfId="2" applyFont="1" applyFill="1" applyBorder="1"/>
    <xf numFmtId="8" fontId="39" fillId="0" borderId="74" xfId="2" applyNumberFormat="1" applyFont="1" applyFill="1" applyBorder="1"/>
    <xf numFmtId="166" fontId="46" fillId="65" borderId="0" xfId="5" applyNumberFormat="1" applyFont="1" applyFill="1" applyAlignment="1">
      <alignment horizontal="center"/>
    </xf>
    <xf numFmtId="0" fontId="46" fillId="65" borderId="0" xfId="5" applyFont="1" applyFill="1"/>
    <xf numFmtId="0" fontId="47" fillId="65" borderId="0" xfId="5" applyFont="1" applyFill="1" applyAlignment="1">
      <alignment horizontal="center"/>
    </xf>
    <xf numFmtId="44" fontId="46" fillId="65" borderId="0" xfId="7" applyFont="1" applyFill="1"/>
    <xf numFmtId="44" fontId="39" fillId="65" borderId="74" xfId="2" applyFont="1" applyFill="1" applyBorder="1"/>
    <xf numFmtId="44" fontId="39" fillId="12" borderId="74" xfId="2" applyFont="1" applyFill="1" applyBorder="1"/>
    <xf numFmtId="44" fontId="39" fillId="58" borderId="74" xfId="2" applyFont="1" applyFill="1" applyBorder="1"/>
    <xf numFmtId="44" fontId="39" fillId="50" borderId="74" xfId="2" applyFont="1" applyFill="1" applyBorder="1"/>
    <xf numFmtId="166" fontId="11" fillId="2" borderId="74" xfId="0" applyNumberFormat="1" applyFont="1" applyFill="1" applyBorder="1" applyAlignment="1">
      <alignment horizontal="center"/>
    </xf>
    <xf numFmtId="0" fontId="11" fillId="2" borderId="74" xfId="0" applyFont="1" applyFill="1" applyBorder="1" applyAlignment="1">
      <alignment horizontal="left"/>
    </xf>
    <xf numFmtId="44" fontId="39" fillId="2" borderId="74" xfId="2" applyFont="1" applyFill="1" applyBorder="1"/>
    <xf numFmtId="0" fontId="4" fillId="0" borderId="74" xfId="0" applyFont="1" applyBorder="1" applyAlignment="1">
      <alignment horizontal="center" vertical="center"/>
    </xf>
    <xf numFmtId="44" fontId="4" fillId="0" borderId="74" xfId="2" applyFont="1" applyBorder="1" applyAlignment="1">
      <alignment horizontal="center" vertical="center"/>
    </xf>
    <xf numFmtId="44" fontId="4" fillId="2" borderId="73" xfId="2" applyFont="1" applyFill="1" applyBorder="1"/>
    <xf numFmtId="44" fontId="0" fillId="2" borderId="65" xfId="2" applyFont="1" applyFill="1" applyBorder="1"/>
    <xf numFmtId="44" fontId="0" fillId="9" borderId="65" xfId="2" applyFont="1" applyFill="1" applyBorder="1"/>
    <xf numFmtId="44" fontId="0" fillId="52" borderId="65" xfId="2" applyFont="1" applyFill="1" applyBorder="1"/>
    <xf numFmtId="3" fontId="33" fillId="0" borderId="74" xfId="8" applyNumberFormat="1" applyFont="1" applyFill="1" applyBorder="1" applyAlignment="1">
      <alignment horizontal="center" vertical="center"/>
    </xf>
    <xf numFmtId="44" fontId="33" fillId="0" borderId="61" xfId="7" applyFont="1" applyFill="1" applyBorder="1"/>
    <xf numFmtId="44" fontId="33" fillId="11" borderId="61" xfId="7" applyFont="1" applyFill="1" applyBorder="1"/>
    <xf numFmtId="44" fontId="33" fillId="0" borderId="75" xfId="7" applyFont="1" applyFill="1" applyBorder="1"/>
    <xf numFmtId="44" fontId="33" fillId="5" borderId="61" xfId="7" applyFont="1" applyFill="1" applyBorder="1"/>
    <xf numFmtId="44" fontId="33" fillId="2" borderId="61" xfId="7" applyFont="1" applyFill="1" applyBorder="1"/>
    <xf numFmtId="44" fontId="33" fillId="14" borderId="61" xfId="7" applyFont="1" applyFill="1" applyBorder="1"/>
    <xf numFmtId="44" fontId="33" fillId="0" borderId="74" xfId="2" applyFont="1" applyFill="1" applyBorder="1" applyAlignment="1">
      <alignment horizontal="center"/>
    </xf>
    <xf numFmtId="44" fontId="33" fillId="0" borderId="61" xfId="2" applyFont="1" applyFill="1" applyBorder="1"/>
    <xf numFmtId="44" fontId="32" fillId="0" borderId="61" xfId="2" applyFont="1" applyFill="1" applyBorder="1"/>
    <xf numFmtId="8" fontId="32" fillId="0" borderId="61" xfId="2" applyNumberFormat="1" applyFont="1" applyFill="1" applyBorder="1"/>
    <xf numFmtId="9" fontId="33" fillId="0" borderId="20" xfId="3" applyFont="1" applyFill="1" applyBorder="1"/>
    <xf numFmtId="3" fontId="40" fillId="0" borderId="74" xfId="8" applyNumberFormat="1" applyFont="1" applyFill="1" applyBorder="1" applyAlignment="1">
      <alignment horizontal="center" vertical="center"/>
    </xf>
    <xf numFmtId="0" fontId="13" fillId="0" borderId="61" xfId="5" applyFont="1" applyBorder="1"/>
    <xf numFmtId="44" fontId="13" fillId="0" borderId="61" xfId="7" applyFont="1" applyFill="1" applyBorder="1"/>
    <xf numFmtId="8" fontId="13" fillId="0" borderId="61" xfId="7" applyNumberFormat="1" applyFont="1" applyFill="1" applyBorder="1"/>
    <xf numFmtId="44" fontId="40" fillId="11" borderId="61" xfId="7" applyFont="1" applyFill="1" applyBorder="1"/>
    <xf numFmtId="44" fontId="40" fillId="0" borderId="76" xfId="7" applyFont="1" applyFill="1" applyBorder="1"/>
    <xf numFmtId="44" fontId="40" fillId="0" borderId="75" xfId="7" applyFont="1" applyFill="1" applyBorder="1"/>
    <xf numFmtId="44" fontId="40" fillId="5" borderId="61" xfId="7" applyFont="1" applyFill="1" applyBorder="1"/>
    <xf numFmtId="44" fontId="40" fillId="14" borderId="61" xfId="7" applyFont="1" applyFill="1" applyBorder="1"/>
    <xf numFmtId="3" fontId="40" fillId="0" borderId="76" xfId="8" applyNumberFormat="1" applyFont="1" applyFill="1" applyBorder="1" applyAlignment="1">
      <alignment horizontal="center"/>
    </xf>
    <xf numFmtId="44" fontId="40" fillId="0" borderId="0" xfId="7" applyFont="1" applyFill="1" applyBorder="1"/>
    <xf numFmtId="9" fontId="40" fillId="0" borderId="20" xfId="3" applyFont="1" applyFill="1" applyBorder="1"/>
    <xf numFmtId="0" fontId="71" fillId="0" borderId="33" xfId="42" applyFont="1" applyBorder="1" applyAlignment="1">
      <alignment horizontal="center" vertical="center"/>
    </xf>
    <xf numFmtId="0" fontId="71" fillId="0" borderId="56" xfId="42" applyFont="1" applyBorder="1" applyAlignment="1">
      <alignment horizontal="center" vertical="center"/>
    </xf>
    <xf numFmtId="0" fontId="71" fillId="0" borderId="55" xfId="42" applyFont="1" applyBorder="1" applyAlignment="1">
      <alignment horizontal="center" vertical="center"/>
    </xf>
    <xf numFmtId="0" fontId="76" fillId="0" borderId="0" xfId="42" applyFont="1" applyAlignment="1">
      <alignment horizontal="center" vertical="top" wrapText="1" readingOrder="1"/>
    </xf>
    <xf numFmtId="0" fontId="11" fillId="5" borderId="60" xfId="0" applyFont="1" applyFill="1" applyBorder="1" applyAlignment="1">
      <alignment horizontal="center"/>
    </xf>
    <xf numFmtId="0" fontId="11" fillId="5" borderId="68" xfId="0" applyFont="1" applyFill="1" applyBorder="1" applyAlignment="1">
      <alignment horizontal="center"/>
    </xf>
    <xf numFmtId="44" fontId="10" fillId="0" borderId="4" xfId="2" applyFont="1" applyBorder="1" applyAlignment="1">
      <alignment horizontal="center" vertical="center"/>
    </xf>
    <xf numFmtId="44" fontId="10" fillId="0" borderId="5" xfId="2" applyFont="1" applyBorder="1" applyAlignment="1">
      <alignment horizontal="center" vertical="center"/>
    </xf>
    <xf numFmtId="44" fontId="10" fillId="0" borderId="6" xfId="2" applyFont="1" applyBorder="1" applyAlignment="1">
      <alignment horizontal="center" vertical="center"/>
    </xf>
    <xf numFmtId="44" fontId="10" fillId="0" borderId="8" xfId="2" applyFont="1" applyBorder="1" applyAlignment="1">
      <alignment horizontal="center" vertical="center"/>
    </xf>
    <xf numFmtId="44" fontId="10" fillId="0" borderId="0" xfId="2" applyFont="1" applyBorder="1" applyAlignment="1">
      <alignment horizontal="center" vertical="center"/>
    </xf>
    <xf numFmtId="44" fontId="10" fillId="0" borderId="9" xfId="2" applyFont="1" applyBorder="1" applyAlignment="1">
      <alignment horizontal="center" vertical="center"/>
    </xf>
    <xf numFmtId="44" fontId="10" fillId="0" borderId="10" xfId="2" applyFont="1" applyBorder="1" applyAlignment="1">
      <alignment horizontal="center" vertical="center"/>
    </xf>
    <xf numFmtId="44" fontId="10" fillId="0" borderId="11" xfId="2" applyFont="1" applyBorder="1" applyAlignment="1">
      <alignment horizontal="center" vertical="center"/>
    </xf>
    <xf numFmtId="44" fontId="10" fillId="0" borderId="12" xfId="2" applyFont="1" applyBorder="1" applyAlignment="1">
      <alignment horizontal="center" vertical="center"/>
    </xf>
    <xf numFmtId="44" fontId="15" fillId="6" borderId="8" xfId="2" applyFont="1" applyFill="1" applyBorder="1" applyAlignment="1">
      <alignment horizontal="center"/>
    </xf>
    <xf numFmtId="44" fontId="15" fillId="6" borderId="0" xfId="2" applyFont="1" applyFill="1" applyBorder="1" applyAlignment="1">
      <alignment horizontal="center"/>
    </xf>
    <xf numFmtId="44" fontId="15" fillId="6" borderId="4" xfId="2" applyFont="1" applyFill="1" applyBorder="1" applyAlignment="1">
      <alignment horizontal="center" vertical="center"/>
    </xf>
    <xf numFmtId="44" fontId="15" fillId="6" borderId="5" xfId="2" applyFont="1" applyFill="1" applyBorder="1" applyAlignment="1">
      <alignment horizontal="center" vertical="center"/>
    </xf>
    <xf numFmtId="0" fontId="28" fillId="0" borderId="4" xfId="0" applyFont="1" applyBorder="1" applyAlignment="1">
      <alignment horizontal="center" vertical="center"/>
    </xf>
    <xf numFmtId="0" fontId="28" fillId="0" borderId="5" xfId="0" applyFont="1" applyBorder="1" applyAlignment="1">
      <alignment horizontal="center" vertical="center"/>
    </xf>
    <xf numFmtId="0" fontId="28" fillId="0" borderId="6" xfId="0" applyFont="1" applyBorder="1" applyAlignment="1">
      <alignment horizontal="center" vertical="center"/>
    </xf>
    <xf numFmtId="0" fontId="28" fillId="0" borderId="8" xfId="0" applyFont="1" applyBorder="1" applyAlignment="1">
      <alignment horizontal="center" vertical="center"/>
    </xf>
    <xf numFmtId="0" fontId="28" fillId="0" borderId="0" xfId="0" applyFont="1" applyAlignment="1">
      <alignment horizontal="center" vertical="center"/>
    </xf>
    <xf numFmtId="0" fontId="28" fillId="0" borderId="9" xfId="0" applyFont="1" applyBorder="1" applyAlignment="1">
      <alignment horizontal="center" vertical="center"/>
    </xf>
    <xf numFmtId="0" fontId="28" fillId="0" borderId="10" xfId="0" applyFont="1" applyBorder="1" applyAlignment="1">
      <alignment horizontal="center" vertical="center"/>
    </xf>
    <xf numFmtId="0" fontId="28" fillId="0" borderId="11" xfId="0" applyFont="1" applyBorder="1" applyAlignment="1">
      <alignment horizontal="center" vertical="center"/>
    </xf>
    <xf numFmtId="0" fontId="28" fillId="0" borderId="12" xfId="0" applyFont="1" applyBorder="1" applyAlignment="1">
      <alignment horizontal="center" vertical="center"/>
    </xf>
    <xf numFmtId="0" fontId="76" fillId="0" borderId="0" xfId="42" applyFont="1" applyAlignment="1">
      <alignment horizontal="right" vertical="top" wrapText="1" readingOrder="1"/>
    </xf>
    <xf numFmtId="0" fontId="101" fillId="0" borderId="0" xfId="42" applyFont="1"/>
    <xf numFmtId="0" fontId="69" fillId="0" borderId="0" xfId="42" applyFont="1" applyAlignment="1">
      <alignment horizontal="center" vertical="top" wrapText="1" readingOrder="1"/>
    </xf>
    <xf numFmtId="170" fontId="68" fillId="0" borderId="0" xfId="42" applyNumberFormat="1" applyFont="1" applyAlignment="1">
      <alignment horizontal="right" vertical="top" wrapText="1" readingOrder="1"/>
    </xf>
    <xf numFmtId="0" fontId="105" fillId="0" borderId="0" xfId="42" applyFont="1" applyAlignment="1">
      <alignment horizontal="center" vertical="top" wrapText="1" readingOrder="1"/>
    </xf>
    <xf numFmtId="0" fontId="77" fillId="0" borderId="0" xfId="42" applyFont="1" applyAlignment="1">
      <alignment horizontal="center" vertical="top" wrapText="1" readingOrder="1"/>
    </xf>
    <xf numFmtId="0" fontId="76" fillId="0" borderId="0" xfId="42" applyFont="1" applyAlignment="1">
      <alignment vertical="top" wrapText="1" readingOrder="1"/>
    </xf>
    <xf numFmtId="170" fontId="68" fillId="57" borderId="0" xfId="42" applyNumberFormat="1" applyFont="1" applyFill="1" applyAlignment="1">
      <alignment horizontal="right" vertical="top" wrapText="1" readingOrder="1"/>
    </xf>
    <xf numFmtId="0" fontId="101" fillId="57" borderId="0" xfId="42" applyFont="1" applyFill="1"/>
    <xf numFmtId="170" fontId="69" fillId="0" borderId="2" xfId="42" applyNumberFormat="1" applyFont="1" applyBorder="1" applyAlignment="1">
      <alignment horizontal="right" vertical="top" wrapText="1" readingOrder="1"/>
    </xf>
    <xf numFmtId="0" fontId="101" fillId="0" borderId="2" xfId="42" applyFont="1" applyBorder="1"/>
    <xf numFmtId="0" fontId="115" fillId="0" borderId="0" xfId="42" applyFont="1" applyAlignment="1">
      <alignment horizontal="right" vertical="top" wrapText="1" readingOrder="1"/>
    </xf>
    <xf numFmtId="0" fontId="113" fillId="0" borderId="0" xfId="42" applyFont="1"/>
    <xf numFmtId="0" fontId="114" fillId="0" borderId="0" xfId="42" applyFont="1" applyAlignment="1">
      <alignment horizontal="center" vertical="top" wrapText="1" readingOrder="1"/>
    </xf>
    <xf numFmtId="170" fontId="116" fillId="0" borderId="0" xfId="42" applyNumberFormat="1" applyFont="1" applyAlignment="1">
      <alignment horizontal="right" vertical="top" wrapText="1" readingOrder="1"/>
    </xf>
    <xf numFmtId="0" fontId="118" fillId="0" borderId="0" xfId="42" applyFont="1" applyAlignment="1">
      <alignment horizontal="center" vertical="top" wrapText="1" readingOrder="1"/>
    </xf>
    <xf numFmtId="0" fontId="115" fillId="0" borderId="0" xfId="42" applyFont="1" applyAlignment="1">
      <alignment horizontal="center" vertical="top" wrapText="1" readingOrder="1"/>
    </xf>
    <xf numFmtId="0" fontId="117" fillId="0" borderId="0" xfId="42" applyFont="1" applyAlignment="1">
      <alignment horizontal="center" vertical="top" wrapText="1" readingOrder="1"/>
    </xf>
    <xf numFmtId="0" fontId="115" fillId="0" borderId="0" xfId="42" applyFont="1" applyAlignment="1">
      <alignment vertical="top" wrapText="1" readingOrder="1"/>
    </xf>
    <xf numFmtId="170" fontId="116" fillId="2" borderId="0" xfId="42" applyNumberFormat="1" applyFont="1" applyFill="1" applyAlignment="1">
      <alignment horizontal="right" vertical="top" wrapText="1" readingOrder="1"/>
    </xf>
    <xf numFmtId="0" fontId="113" fillId="2" borderId="0" xfId="42" applyFont="1" applyFill="1"/>
    <xf numFmtId="170" fontId="114" fillId="0" borderId="73" xfId="42" applyNumberFormat="1" applyFont="1" applyBorder="1" applyAlignment="1">
      <alignment horizontal="right" vertical="top" wrapText="1" readingOrder="1"/>
    </xf>
    <xf numFmtId="0" fontId="113" fillId="0" borderId="73" xfId="42" applyFont="1" applyBorder="1"/>
    <xf numFmtId="0" fontId="29" fillId="0" borderId="0" xfId="0" applyFont="1" applyAlignment="1">
      <alignment horizont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10"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horizontal="center" vertical="center"/>
    </xf>
    <xf numFmtId="0" fontId="4" fillId="0" borderId="8"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85" fillId="0" borderId="0" xfId="5" applyFont="1" applyAlignment="1">
      <alignment horizontal="center" vertical="center"/>
    </xf>
    <xf numFmtId="0" fontId="85" fillId="0" borderId="2" xfId="5"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10" xfId="0" applyFont="1" applyBorder="1" applyAlignment="1">
      <alignment horizontal="center" vertical="center"/>
    </xf>
    <xf numFmtId="0" fontId="5" fillId="0" borderId="11" xfId="0" applyFont="1" applyBorder="1" applyAlignment="1">
      <alignment horizontal="center" vertical="center"/>
    </xf>
    <xf numFmtId="0" fontId="5" fillId="0" borderId="12" xfId="0" applyFont="1" applyBorder="1" applyAlignment="1">
      <alignment horizontal="center" vertical="center"/>
    </xf>
    <xf numFmtId="0" fontId="5" fillId="0" borderId="0" xfId="0" applyFont="1" applyAlignment="1">
      <alignment horizontal="center"/>
    </xf>
  </cellXfs>
  <cellStyles count="70">
    <cellStyle name="20% - Énfasis1" xfId="25" builtinId="30" customBuiltin="1"/>
    <cellStyle name="20% - Énfasis2" xfId="28" builtinId="34" customBuiltin="1"/>
    <cellStyle name="20% - Énfasis3" xfId="31" builtinId="38" customBuiltin="1"/>
    <cellStyle name="20% - Énfasis4" xfId="34" builtinId="42" customBuiltin="1"/>
    <cellStyle name="20% - Énfasis5" xfId="37" builtinId="46" customBuiltin="1"/>
    <cellStyle name="20% - Énfasis6" xfId="40" builtinId="50" customBuiltin="1"/>
    <cellStyle name="40% - Énfasis1" xfId="26" builtinId="31" customBuiltin="1"/>
    <cellStyle name="40% - Énfasis2" xfId="29" builtinId="35" customBuiltin="1"/>
    <cellStyle name="40% - Énfasis3" xfId="32" builtinId="39" customBuiltin="1"/>
    <cellStyle name="40% - Énfasis4" xfId="35" builtinId="43" customBuiltin="1"/>
    <cellStyle name="40% - Énfasis5" xfId="38" builtinId="47" customBuiltin="1"/>
    <cellStyle name="40% - Énfasis6" xfId="41" builtinId="51" customBuiltin="1"/>
    <cellStyle name="60% - Énfasis1 2" xfId="46" xr:uid="{F3FB0384-324F-4570-B8B2-1D1BF7332895}"/>
    <cellStyle name="60% - Énfasis2 2" xfId="47" xr:uid="{2F68B6E4-3067-48F0-8CDE-D971AC170E0C}"/>
    <cellStyle name="60% - Énfasis3 2" xfId="48" xr:uid="{449400CC-8AA0-47A4-96FD-880E8D3B12BB}"/>
    <cellStyle name="60% - Énfasis4 2" xfId="49" xr:uid="{C4CEA9CE-92B5-44F9-AAAD-CFC52516914E}"/>
    <cellStyle name="60% - Énfasis5 2" xfId="50" xr:uid="{F3DEB53D-E17B-40F3-BD12-B6F907A0A6D5}"/>
    <cellStyle name="60% - Énfasis6 2" xfId="51" xr:uid="{39E9A087-843B-4AD9-BC8C-F3937E41D7BD}"/>
    <cellStyle name="Bueno" xfId="13" builtinId="26" customBuiltin="1"/>
    <cellStyle name="Cálculo" xfId="17" builtinId="22" customBuiltin="1"/>
    <cellStyle name="Celda de comprobación" xfId="19" builtinId="23" customBuiltin="1"/>
    <cellStyle name="Celda vinculada" xfId="18" builtinId="24" customBuiltin="1"/>
    <cellStyle name="Encabezado 1" xfId="9" builtinId="16" customBuiltin="1"/>
    <cellStyle name="Encabezado 4" xfId="12" builtinId="19" customBuiltin="1"/>
    <cellStyle name="Énfasis1" xfId="24" builtinId="29" customBuiltin="1"/>
    <cellStyle name="Énfasis2" xfId="27" builtinId="33" customBuiltin="1"/>
    <cellStyle name="Énfasis3" xfId="30" builtinId="37" customBuiltin="1"/>
    <cellStyle name="Énfasis4" xfId="33" builtinId="41" customBuiltin="1"/>
    <cellStyle name="Énfasis5" xfId="36" builtinId="45" customBuiltin="1"/>
    <cellStyle name="Énfasis6" xfId="39" builtinId="49" customBuiltin="1"/>
    <cellStyle name="Entrada" xfId="15" builtinId="20" customBuiltin="1"/>
    <cellStyle name="Hipervínculo" xfId="62" builtinId="8"/>
    <cellStyle name="Incorrecto" xfId="14" builtinId="27" customBuiltin="1"/>
    <cellStyle name="Millares" xfId="1" builtinId="3"/>
    <cellStyle name="Millares 12" xfId="8" xr:uid="{9583C940-5E48-4874-8BD2-FE327E4CA836}"/>
    <cellStyle name="Millares 2" xfId="4" xr:uid="{5B7B655F-83AA-4CBF-86BE-DB5A220F7514}"/>
    <cellStyle name="Millares 3" xfId="43" xr:uid="{C808894D-7C4F-4BE9-A0C4-8E9EA595DABC}"/>
    <cellStyle name="Millares 4" xfId="57" xr:uid="{1CD3D2B5-A768-46CF-9538-C3A283153167}"/>
    <cellStyle name="Moneda" xfId="2" builtinId="4"/>
    <cellStyle name="Moneda 10" xfId="66" xr:uid="{73861E47-EACE-484E-A4FC-9F1323A715F9}"/>
    <cellStyle name="Moneda 11" xfId="67" xr:uid="{A9CA95F9-D16B-4BD0-BC18-A549E27B2E9B}"/>
    <cellStyle name="Moneda 12" xfId="69" xr:uid="{A16573A5-A18E-4E04-8AD5-E7EDA2F361E7}"/>
    <cellStyle name="Moneda 2" xfId="7" xr:uid="{F543FB3C-C30B-4DF3-9B72-94AB93AE5409}"/>
    <cellStyle name="Moneda 3" xfId="53" xr:uid="{11C9F37D-9D6E-46E3-BCE1-5111F90E91A9}"/>
    <cellStyle name="Moneda 4" xfId="54" xr:uid="{222FBEF4-B41F-45D7-A1E1-5D1186C6965F}"/>
    <cellStyle name="Moneda 5" xfId="59" xr:uid="{B03C8A81-FFB5-4068-8E2A-8E5E79381A7D}"/>
    <cellStyle name="Moneda 6" xfId="60" xr:uid="{92A425B8-7704-4D9A-8EC2-D56ADE427F75}"/>
    <cellStyle name="Moneda 7" xfId="61" xr:uid="{613021A3-EF12-43DD-97F4-E4A38EEE5CEC}"/>
    <cellStyle name="Moneda 8" xfId="63" xr:uid="{F50811F1-B275-4B6E-8524-052C8A0F962E}"/>
    <cellStyle name="Moneda 9" xfId="65" xr:uid="{2AFE2752-6486-4DC5-B801-468587E6C805}"/>
    <cellStyle name="Neutral 2" xfId="45" xr:uid="{A2C2E6DD-C21B-4999-B73D-C07DA75A2938}"/>
    <cellStyle name="Normal" xfId="0" builtinId="0"/>
    <cellStyle name="Normal 2" xfId="5" xr:uid="{7609C877-8F41-4965-A12A-DBB7062DB24E}"/>
    <cellStyle name="Normal 3" xfId="6" xr:uid="{5F620154-34A4-4D5E-8A7D-537F15A39D38}"/>
    <cellStyle name="Normal 4" xfId="42" xr:uid="{B8E62405-646D-4A52-B432-044A56B3B054}"/>
    <cellStyle name="Normal 5" xfId="52" xr:uid="{2E172D3D-B9FC-46B0-A334-B8A135AED153}"/>
    <cellStyle name="Normal 6" xfId="55" xr:uid="{5DCDADFE-EE43-4C4B-AE95-93425713A2B2}"/>
    <cellStyle name="Normal 7" xfId="56" xr:uid="{F598C33E-43D4-40BD-AEDD-4D7A48CE4D03}"/>
    <cellStyle name="Normal 8" xfId="64" xr:uid="{93F84537-5B76-49A7-98C9-5089BF19BF62}"/>
    <cellStyle name="Notas" xfId="21" builtinId="10" customBuiltin="1"/>
    <cellStyle name="Porcentaje" xfId="3" builtinId="5"/>
    <cellStyle name="Porcentaje 2" xfId="58" xr:uid="{871FFDED-1452-482C-8571-26F34FBB9FED}"/>
    <cellStyle name="Salida" xfId="16" builtinId="21" customBuiltin="1"/>
    <cellStyle name="Texto de advertencia" xfId="20" builtinId="11" customBuiltin="1"/>
    <cellStyle name="Texto explicativo" xfId="22" builtinId="53" customBuiltin="1"/>
    <cellStyle name="Título" xfId="68" builtinId="15" customBuiltin="1"/>
    <cellStyle name="Título 2" xfId="10" builtinId="17" customBuiltin="1"/>
    <cellStyle name="Título 3" xfId="11" builtinId="18" customBuiltin="1"/>
    <cellStyle name="Título 4" xfId="44" xr:uid="{D4E0E11F-9783-4B75-8A8C-9073A88D5FC0}"/>
    <cellStyle name="Total" xfId="23" builtinId="25" customBuiltin="1"/>
  </cellStyles>
  <dxfs count="0"/>
  <tableStyles count="0" defaultTableStyle="TableStyleMedium2" defaultPivotStyle="PivotStyleLight16"/>
  <colors>
    <mruColors>
      <color rgb="FFCCCCFF"/>
      <color rgb="FFFF99FF"/>
      <color rgb="FFFFCCCC"/>
      <color rgb="FFFFCCFF"/>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externalLink" Target="externalLinks/externalLink1.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theme" Target="theme/theme1.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externalLink" Target="externalLinks/externalLink2.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styles" Target="styles.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externalLink" Target="externalLinks/externalLink3.xml"/><Relationship Id="rId145"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externalLink" Target="externalLinks/externalLink4.xml"/><Relationship Id="rId146" Type="http://schemas.openxmlformats.org/officeDocument/2006/relationships/externalLink" Target="externalLinks/externalLink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externalLink" Target="externalLinks/externalLink1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externalLink" Target="externalLinks/externalLink5.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externalLink" Target="externalLinks/externalLink6.xml"/><Relationship Id="rId148"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externalLink" Target="externalLinks/externalLink7.xml"/><Relationship Id="rId90" Type="http://schemas.openxmlformats.org/officeDocument/2006/relationships/worksheet" Target="worksheets/sheet90.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Users/ARMANDOON/Desktop/Nueva%20carpeta%20(2)/JUNIO%202015/EF/04%20EF%20ZAMORA%202015.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Users/DIRAC/Downloads/DICIEMBRE%202016/EF/12%20EF-integradora-201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Users/DIRAC/Downloads/GRUPO/ANALISIS%20FINANCIERO/DICIEMBRE%202016/EF/12%20EF-integradora-2016.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Sergio/controlswitch/Documents%20and%20Settings/sergio/Mis%20documentos/Mis%20archivos%20recibidos/FIDENCIO/ASPECTO%20FISCAL%20DEL%20GRUPO/ANUALES%202006/FRES/DECLARACION%20ANUAL%202005%20FRES%20DICTAMINAD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Decl9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d.docs.live.net/Pc1/mis%20document/Contaduria1/Mis%20documentos/CARRER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d.docs.live.net/Users/DIRAC/Downloads/GRUPO/ANALISIS%20FINANCIERO/ABRIL%202017/EF/04%20EF-integradora-2017.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d.docs.live.net/Users/sears/Desktop/ABRIL%202017/EF/04%20EF-integradora-2017.xls"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Users\contr\OneDrive\Desktop\CONCILIACION%20SANTANDER%202024.xlsx" TargetMode="External"/><Relationship Id="rId1" Type="http://schemas.openxmlformats.org/officeDocument/2006/relationships/externalLinkPath" Target="file:///D:\Users\Auxiliar\Downloads\CONCILIACION%20SANTANDER%202024.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Users\Auxiliar\Downloads\NOMINA%20ABRIL%202024.xlsx" TargetMode="External"/><Relationship Id="rId1" Type="http://schemas.openxmlformats.org/officeDocument/2006/relationships/externalLinkPath" Target="file:///D:\Users\Auxiliar\Downloads\NOMINA%20ABRIL%202024.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d.docs.live.net/b48768d1a93d1bfb/Desktop/JAE/REPORTES%20MENSUALES/JAE/REPORTES%20MENSUALES/EEFF%202021%20ja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talogo"/>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distribuidores"/>
      <sheetName val="DATOS"/>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distribuidores"/>
      <sheetName val="DATOS"/>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O. RESULTADOS"/>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ADA"/>
      <sheetName val="BALANCE"/>
      <sheetName val="BALANZAS"/>
      <sheetName val="CONCONFIS"/>
      <sheetName val="DEDUCCIONES"/>
      <sheetName val="ISR"/>
      <sheetName val="INGRESOS"/>
      <sheetName val="INTACYDED"/>
      <sheetName val="DEDINV"/>
      <sheetName val="IMPAC"/>
      <sheetName val="PTU"/>
      <sheetName val="CUFEN"/>
      <sheetName val="INPC"/>
      <sheetName val="CUCA"/>
      <sheetName val="EDORES"/>
      <sheetName val="PERDACT"/>
      <sheetName val="Hoja8"/>
      <sheetName val="Hoja7"/>
      <sheetName val="Hoja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Infl"/>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as"/>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as"/>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NE 24"/>
      <sheetName val="FEB 24"/>
      <sheetName val="Hoja1"/>
      <sheetName val="CCD"/>
      <sheetName val="TED"/>
      <sheetName val="CCD FEB"/>
      <sheetName val="TED FEB"/>
      <sheetName val="MZO 24"/>
    </sheetNames>
    <sheetDataSet>
      <sheetData sheetId="0">
        <row r="568">
          <cell r="E568">
            <v>84282.330000009388</v>
          </cell>
        </row>
      </sheetData>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NOM 15 ABR 24"/>
      <sheetName val="NOM 30 ABR 24"/>
    </sheetNames>
    <sheetDataSet>
      <sheetData sheetId="0">
        <row r="36">
          <cell r="L36">
            <v>6791.19</v>
          </cell>
        </row>
      </sheetData>
      <sheetData sheetId="1">
        <row r="36">
          <cell r="N36">
            <v>7913.7699999999995</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tilidad aceites MID"/>
      <sheetName val="Utilidad filtros MID"/>
      <sheetName val="utilidad filtros cancun"/>
      <sheetName val="utilidad aceites cancun"/>
      <sheetName val="1 al 15 enero 2019"/>
      <sheetName val="HSBC FEB"/>
      <sheetName val="MEGASUR FEB"/>
      <sheetName val="SANTANDER FEB"/>
      <sheetName val="16-31 mayo 2018"/>
      <sheetName val="GTS EFECTIVO"/>
      <sheetName val="16 al 31 agosto 2018"/>
      <sheetName val="1 al 15 agosto de 2018"/>
      <sheetName val="MEGASUR AGOSTO"/>
      <sheetName val="MEGASUR JULIO"/>
      <sheetName val="16-31 julio 2018"/>
      <sheetName val="1- 15 julio de 2018"/>
      <sheetName val="16-30 jun 2018"/>
      <sheetName val="1-15 jun 2018"/>
      <sheetName val="MEGASUR JUNIO"/>
      <sheetName val="MEGASUR MAYO"/>
      <sheetName val="16 al 31 enero 2019"/>
      <sheetName val="1-15 mayo 2018"/>
      <sheetName val="16 al 30 abril 2018"/>
      <sheetName val="1 al 15 abril 2018"/>
      <sheetName val="16 al 31 de marzo 2018"/>
      <sheetName val="1 al 15 de Marzo de 2018 "/>
      <sheetName val="16 al 28 de febrero 2018"/>
      <sheetName val="1 al 15 de Febrero de 2018"/>
      <sheetName val="16 al 31 de Enero 2018"/>
      <sheetName val="1 al 15 de Enero 2018"/>
      <sheetName val="CTS BG"/>
      <sheetName val="MEGASUR ENE"/>
      <sheetName val="MEGASUR MAYO 2018"/>
      <sheetName val="MEGASUR ABRIL 2018"/>
      <sheetName val="MEGASUR MARZO 2018"/>
      <sheetName val="HSBC ENERO"/>
      <sheetName val="SANTANDER ENERO"/>
      <sheetName val="SANTANDER JULIO"/>
      <sheetName val="SANTANDER AGOSTO 2018"/>
      <sheetName val="HSBC AGOSTO 2018"/>
      <sheetName val="16-30 NOV 2018"/>
      <sheetName val="1-15 NOV 2018"/>
      <sheetName val="INCOBRABLE MERIDA"/>
      <sheetName val="vales 15 dic 2018"/>
      <sheetName val="AGUINALDOS 2018"/>
      <sheetName val="utilidad campeche filtros axpro"/>
      <sheetName val="utilidad campeche aceites"/>
      <sheetName val="NOM 31 DIC"/>
      <sheetName val="NOM 15 DIC"/>
      <sheetName val="HSBC NOVIEMBRE"/>
      <sheetName val="SANTANDER NOVIEMBRE"/>
      <sheetName val="nom 15 oct"/>
      <sheetName val="16-30 septiembre 2018"/>
      <sheetName val="1-15 septiembre 2018"/>
      <sheetName val="BANORTE NOVIEMBRE"/>
      <sheetName val="1-15 febrero 2019"/>
      <sheetName val="FILTROS MID FEB"/>
      <sheetName val="ACEITES MID FEB"/>
      <sheetName val="16 al 28 de febrero 19"/>
      <sheetName val="filtros axpro CAMPECHE FEB"/>
      <sheetName val="aceites CAMPECHE FEB"/>
      <sheetName val="16 al 31 de Marzo 2019"/>
      <sheetName val="1 al 15 de Marzo 2019"/>
      <sheetName val="16 al 31 de mayo de 2019"/>
      <sheetName val="1 al 15 de mayo de  2019"/>
      <sheetName val="16 al 30 de abril de 2019"/>
      <sheetName val="1 al 15 de abril de 2019"/>
      <sheetName val="aceites MAYO 2019"/>
      <sheetName val="Axpro MAYO 2019"/>
      <sheetName val="filtros mayo MID"/>
      <sheetName val="aceites mayo MID"/>
      <sheetName val="CANCUN ABRIL 2019"/>
      <sheetName val="CAMPECHE ABRIL 2019"/>
      <sheetName val="MERIDA ABRIL 2019"/>
      <sheetName val="16 al 30 de Junio de  2019 "/>
      <sheetName val="1 al 15 de Junio de  2019 "/>
      <sheetName val="1 al 15 de Julio de  2019 "/>
      <sheetName val="1 al 15 de Agosto de 2019"/>
      <sheetName val="16 al 31 de julio de 2019"/>
      <sheetName val="UTILIDAD JUL 2019 MID"/>
      <sheetName val="UTILIDAD JUL 2019 CAMPECHE"/>
      <sheetName val="aceites merida jun 19"/>
      <sheetName val="filtros merida jun 19"/>
      <sheetName val="1 al 15 de Septiembre de 2019"/>
      <sheetName val="UTILIDAD MID AGOSTO 19"/>
      <sheetName val="UTILIDAD CAMP AGOSTO 19"/>
      <sheetName val="16 al 31 de octubre de 2019"/>
      <sheetName val="1 al 15 de octubre de 2019"/>
      <sheetName val="ACEITES CAMP OCT 19"/>
      <sheetName val="FILTROS CAMP OCT 19 "/>
      <sheetName val="FILTROS Y AXPRO MID OCT 19"/>
      <sheetName val="ACEITES MID OCT 19"/>
      <sheetName val="1 al 15 noviembre de 2019"/>
      <sheetName val="16 al 31 de Diciembre de 2019"/>
      <sheetName val="1 al 15 de dic de 2019"/>
      <sheetName val="BANORTE NOV 2019 "/>
      <sheetName val="BANORTE OCT 2019 "/>
      <sheetName val="FILTROS AXP MID DIC 19"/>
      <sheetName val="ACEITES MID DIC 19"/>
      <sheetName val="FILTROS CAMP DIC 19"/>
      <sheetName val="ACEITES CAMP DIC 19"/>
      <sheetName val="16 al 30 de noviembre de 2019"/>
      <sheetName val="filtros nov 19 MID"/>
      <sheetName val="aceites nov 19 MID"/>
      <sheetName val="UTILIDAD FILTROS CAMP NOV 19"/>
      <sheetName val="UTILIDAD ACEITES CAMP NOV 19"/>
      <sheetName val="1 al 15 de enero de 2020"/>
      <sheetName val="FILTROS ENE 2020 CAMP"/>
      <sheetName val="ACEITES ENE 2020 CAMP"/>
      <sheetName val="FILTROS ENE 2020"/>
      <sheetName val="ACEITES ENE 2020"/>
      <sheetName val="16 al 30 de abril de 2020"/>
      <sheetName val="1 al 15 de Abril 2020"/>
      <sheetName val="1 al 15 de Marzo 2020"/>
      <sheetName val="1 al 15 de febrero 2020"/>
      <sheetName val="ACEITES ABR CAMP 2020"/>
      <sheetName val="FILTROS ABR CAMP 2020"/>
      <sheetName val="ACEITES ABR MID 2020"/>
      <sheetName val="FILTROS ABR MID 2020"/>
      <sheetName val="SANTANDER MARZO 2020"/>
      <sheetName val="HSBC MARZO 2020"/>
      <sheetName val="1 al 15 de Mayo 2020"/>
      <sheetName val="FILTROS CAMP JUN"/>
      <sheetName val="ACEITES CAMP JUN"/>
      <sheetName val="FILTROS MID JUN 2020"/>
      <sheetName val="ACEITES MID JUN 2020"/>
      <sheetName val="1 al 15 de junio 2020"/>
      <sheetName val="ACEITES CAMP MAYO 2020"/>
      <sheetName val="FILTROS CAMP MAYO 2020"/>
      <sheetName val="UTILIDAD CAMP SEPT 2020"/>
      <sheetName val="MERIDA SEPT FILTROS"/>
      <sheetName val="MERIDA SEPT ACEITES"/>
      <sheetName val="UTILIDAD AGOSTO CAMPECHE 2020"/>
      <sheetName val="ACEITE AGOSTO 2020 MID"/>
      <sheetName val="FILTRO AGOSTO 2020 MID"/>
      <sheetName val="1 al 15 de agosto de 2020"/>
      <sheetName val="1 al 15 de julio de 2020"/>
      <sheetName val="FILTROS JUL MID"/>
      <sheetName val="ACEITES JUL MID"/>
      <sheetName val="UTILIDAD CAMP DIC 20"/>
      <sheetName val="FILTROS AXPRO LLAN DIC 20 MID"/>
      <sheetName val="ACEITES DIC 2020 MID"/>
      <sheetName val="1 al 15 de Dic 2020"/>
      <sheetName val="1 al 15 de NOV 2020"/>
      <sheetName val="1 al 15 de oct de 2020"/>
      <sheetName val="1 al 15 de septiembre 2020"/>
      <sheetName val="FILTROS CAMP NOV"/>
      <sheetName val="ACEITES CAMP NOV"/>
      <sheetName val="FILTROS NOV MID"/>
      <sheetName val="MERIDA NOV ACEITES"/>
      <sheetName val="UTILIDAD CAMP OCT 2020"/>
      <sheetName val="FILTROS AXPRO MID OCT 20"/>
      <sheetName val="ACEITES MID OCT 20"/>
      <sheetName val="REFACTURACIONES 2020"/>
      <sheetName val="ACEITE MID MYO 2020"/>
      <sheetName val="FILTROS MID MYO 2020"/>
      <sheetName val="SANTANDER OCT 2020"/>
      <sheetName val="HSBC OCT 2020"/>
      <sheetName val="UTILIDAD VTS MERIDA"/>
      <sheetName val="UTILIDAD VTS CAMPECHE"/>
      <sheetName val="MARZO SANTANDER"/>
      <sheetName val="MARZO HSBC"/>
      <sheetName val="HSBC ABRIL 2018"/>
      <sheetName val="SANTANDER ABRIL"/>
      <sheetName val="SANTANDER MAYO"/>
      <sheetName val="HSBC JUNIO"/>
      <sheetName val="SANTANDER JUNIO"/>
      <sheetName val="HSBC MAYO"/>
      <sheetName val="JULIO HSBC"/>
      <sheetName val="BANORTE JULIO"/>
      <sheetName val="SANTANDER SEPTIEMBRE"/>
      <sheetName val="vales 15 septiembre"/>
      <sheetName val="HSBC SEPTIEMBRE"/>
      <sheetName val="BANORTE SEPTIEMBRE"/>
      <sheetName val="UTILIDAD VTS CANCUN"/>
      <sheetName val="BANORTE OCTUBRE"/>
      <sheetName val="SANTANDER OCTUBRE"/>
      <sheetName val="HSBC OCTUBRE"/>
      <sheetName val="BANORTE DICIEMBRE"/>
      <sheetName val="HSBC DICIEMBRE"/>
      <sheetName val="SANTANDER DICIEMBRE"/>
      <sheetName val="SANTANDER ENE 2019"/>
      <sheetName val="HSBC ENE 2019"/>
      <sheetName val="BANORTE ENE 2019"/>
      <sheetName val="BANORTE FEB 2019"/>
      <sheetName val="BANORTE MARZO 2019"/>
      <sheetName val="BANORTE ABRIL 19"/>
      <sheetName val="SANTANDER FEB 2019"/>
      <sheetName val="HSBC FEB 2019"/>
      <sheetName val="CONCILIACION HSBC TC FEB"/>
      <sheetName val="HSBC TC MARZO"/>
      <sheetName val="SANTANDER MARZO 2019"/>
      <sheetName val="HSBC MARZO 2019"/>
      <sheetName val="HSBC ABRIL 19"/>
      <sheetName val="SANTANDER ABRIL 19"/>
      <sheetName val="SANTANDER MAYO 2019"/>
      <sheetName val="HSBC MAYO 2019"/>
      <sheetName val="BANORTE MAYO 2019"/>
      <sheetName val="HSBC JUN 2019"/>
      <sheetName val="SANTANDER JUN 19"/>
      <sheetName val="BANORTE AGOSTO 2019"/>
      <sheetName val="BANORTE JULIO 2019 "/>
      <sheetName val="SANTANDER JULIO 2019"/>
      <sheetName val="BANORTE JUN 19"/>
      <sheetName val="HSBC JULIO 2019"/>
      <sheetName val="16 al 31 de agosto de 2019"/>
      <sheetName val="SANTANDER AGOSTO 2019"/>
      <sheetName val="HSBC AGOSTO 2019"/>
      <sheetName val="16 al 30 de Septiembre de 2019"/>
      <sheetName val="BANORTE SEPTIEMBRE 2019"/>
      <sheetName val="SANTANDER SEPT 2019"/>
      <sheetName val="HSBC SEPTIEMBRE 2019"/>
      <sheetName val="CONCILIACION SANTANDER OCT 19"/>
      <sheetName val="CONCILIACION HSBC OCT 19"/>
      <sheetName val="HSBC NOV 2019"/>
      <sheetName val="SANTANDER NOV 2019"/>
      <sheetName val="AGUINALDO 2019"/>
      <sheetName val="BANORTE DIC 2019"/>
      <sheetName val="SANTANDER DIC 2019"/>
      <sheetName val="HSBC DICIEMBRE 2019"/>
      <sheetName val="desglose de IMSS"/>
      <sheetName val="16 al 31 de enero de 2020"/>
      <sheetName val="SANTANDER ENE 2020"/>
      <sheetName val="16 al 29 de febrero 2020"/>
      <sheetName val="16 al 31 de marzo 2020"/>
      <sheetName val="HSBC FEB 2020"/>
      <sheetName val="SANTANDER FEBRERO 2020"/>
      <sheetName val="SANTANDER ABR 2020"/>
      <sheetName val="HSBC ABRIL 2020"/>
      <sheetName val="SANTANDER MAYO 2020"/>
      <sheetName val="16 al 31 de Mayo 2020"/>
      <sheetName val="HSBC MAYO 2020"/>
      <sheetName val="16 al 30 de junio de 2020 "/>
      <sheetName val="SANTANDER JUN 2020"/>
      <sheetName val="HSBC JUN 2020"/>
      <sheetName val="16 al 31 de julio de 2020"/>
      <sheetName val="CONCILIACION AGOSTO SANT 202O"/>
      <sheetName val="CONCILIACION SANT JUL 2020 MID"/>
      <sheetName val="16 al 31 de Agosto de 2020"/>
      <sheetName val="CONCILIACION JUL HSBC 2020"/>
      <sheetName val="CONCILIACION HSBC AGOSTO 2020"/>
      <sheetName val="16 al 30 de Septiembre de 2020"/>
      <sheetName val="16 al 31 de octubre de 2020"/>
      <sheetName val="16 al 31 de dic 2020"/>
      <sheetName val="16 al 30 de NOV de 2020"/>
      <sheetName val="AGUINALDOS 2020"/>
      <sheetName val="SANTANDER SEPT 2020"/>
      <sheetName val="HSBC SEPT 2020"/>
      <sheetName val="SANTANDER NOV 2020"/>
      <sheetName val="HSBC NOV 2020"/>
      <sheetName val="HSBC DIC 2020"/>
      <sheetName val="SANTANDER DIC 2020"/>
      <sheetName val="GTOS OPERATIVOS DIRAC"/>
      <sheetName val="nom 31 oct"/>
      <sheetName val="ENERO HSBC 2020"/>
      <sheetName val="GTOS OPERATIVOS CAMPECHE"/>
      <sheetName val="INCOBRABLES"/>
      <sheetName val="GTOS OPERATIVOS CANCUN"/>
      <sheetName val="ED0S FIN"/>
      <sheetName val="ED0S FIN CAMPECHE"/>
      <sheetName val="NC MEX"/>
      <sheetName val="ED0S FIN CANCUN"/>
      <sheetName val="NC MEX "/>
      <sheetName val="BONIFICACIONES MEX"/>
      <sheetName val="CUMPLIMIENTO DE OBJETIVO"/>
      <sheetName val="CUMPLIMIENTO DE OBJ CAMPEC"/>
      <sheetName val="CUMPLIMIENTO DE OBJ CANCUN"/>
      <sheetName val="utilidad feb CANCUN"/>
      <sheetName val="COBRANZA"/>
      <sheetName val="COBRANZA JUNIO"/>
      <sheetName val="vts vs cobranza 20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row r="24">
          <cell r="E24">
            <v>14078.57</v>
          </cell>
        </row>
        <row r="55">
          <cell r="E55">
            <v>3717.89</v>
          </cell>
        </row>
        <row r="56">
          <cell r="E56">
            <v>3717.89</v>
          </cell>
        </row>
        <row r="57">
          <cell r="E57">
            <v>3857.48</v>
          </cell>
        </row>
        <row r="58">
          <cell r="E58">
            <v>3857.48</v>
          </cell>
        </row>
        <row r="59">
          <cell r="E59">
            <v>3534.76</v>
          </cell>
        </row>
        <row r="60">
          <cell r="E60">
            <v>3534.76</v>
          </cell>
        </row>
        <row r="61">
          <cell r="E61">
            <v>3534.76</v>
          </cell>
        </row>
        <row r="62">
          <cell r="E62">
            <v>3534.76</v>
          </cell>
        </row>
      </sheetData>
      <sheetData sheetId="171" refreshError="1"/>
      <sheetData sheetId="172" refreshError="1">
        <row r="250">
          <cell r="E250">
            <v>461689.01999999967</v>
          </cell>
        </row>
      </sheetData>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row r="25">
          <cell r="B25">
            <v>281937.27559999999</v>
          </cell>
        </row>
        <row r="144">
          <cell r="B144">
            <v>71780.91</v>
          </cell>
          <cell r="C144">
            <v>39187.090000000004</v>
          </cell>
          <cell r="D144">
            <v>92402.11</v>
          </cell>
          <cell r="E144">
            <v>17468.27</v>
          </cell>
          <cell r="F144">
            <v>0</v>
          </cell>
        </row>
        <row r="146">
          <cell r="H146">
            <v>1716.01</v>
          </cell>
        </row>
      </sheetData>
      <sheetData sheetId="253" refreshError="1"/>
      <sheetData sheetId="254" refreshError="1"/>
      <sheetData sheetId="255" refreshError="1">
        <row r="25">
          <cell r="B25">
            <v>73744.741600000008</v>
          </cell>
        </row>
        <row r="145">
          <cell r="C145">
            <v>21789.05</v>
          </cell>
          <cell r="D145">
            <v>23381.94</v>
          </cell>
          <cell r="E145">
            <v>23381.94</v>
          </cell>
          <cell r="F145">
            <v>19770.41</v>
          </cell>
          <cell r="G145">
            <v>19770.41</v>
          </cell>
        </row>
      </sheetData>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Set>
  </externalBook>
</externalLink>
</file>

<file path=xl/theme/theme1.xml><?xml version="1.0" encoding="utf-8"?>
<a:theme xmlns:a="http://schemas.openxmlformats.org/drawingml/2006/main" name="Tema de 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7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7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12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12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7.bin"/></Relationships>
</file>

<file path=xl/worksheets/_rels/sheet12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13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0.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13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2.bin"/></Relationships>
</file>

<file path=xl/worksheets/_rels/sheet13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3.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BC6FA-2223-44D3-B876-07243720F1A1}">
  <sheetPr codeName="Hoja1"/>
  <dimension ref="A1:J327"/>
  <sheetViews>
    <sheetView showGridLines="0" workbookViewId="0">
      <pane ySplit="6" topLeftCell="A292" activePane="bottomLeft" state="frozen"/>
      <selection pane="bottomLeft" activeCell="D71" sqref="D71"/>
    </sheetView>
  </sheetViews>
  <sheetFormatPr baseColWidth="10" defaultColWidth="11.42578125" defaultRowHeight="12" x14ac:dyDescent="0.2"/>
  <cols>
    <col min="1" max="1" width="16" style="364" customWidth="1"/>
    <col min="2" max="2" width="32.28515625" style="364" customWidth="1"/>
    <col min="3" max="14" width="21.42578125" style="364" customWidth="1"/>
    <col min="15"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1911</v>
      </c>
    </row>
    <row r="4" spans="1:10" ht="23.25" customHeight="1" x14ac:dyDescent="0.2">
      <c r="A4" s="368" t="s">
        <v>1910</v>
      </c>
    </row>
    <row r="5" spans="1:10" ht="25.7" customHeight="1" x14ac:dyDescent="0.2">
      <c r="A5" s="371" t="s">
        <v>1909</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18" customHeight="1" x14ac:dyDescent="0.2">
      <c r="A9" s="368" t="s">
        <v>1650</v>
      </c>
      <c r="B9" s="368" t="s">
        <v>1649</v>
      </c>
      <c r="C9" s="368" t="s">
        <v>1159</v>
      </c>
      <c r="D9" s="368">
        <v>9</v>
      </c>
      <c r="E9" s="368">
        <v>0</v>
      </c>
      <c r="F9" s="367">
        <v>6268.9</v>
      </c>
      <c r="G9" s="366">
        <v>0</v>
      </c>
      <c r="H9" s="366">
        <v>4867.0200000000004</v>
      </c>
      <c r="I9" s="366">
        <v>1401.88</v>
      </c>
      <c r="J9" s="365">
        <v>0.22362455933257827</v>
      </c>
    </row>
    <row r="10" spans="1:10" ht="18" customHeight="1" x14ac:dyDescent="0.2">
      <c r="A10" s="368" t="s">
        <v>1648</v>
      </c>
      <c r="B10" s="368" t="s">
        <v>1647</v>
      </c>
      <c r="C10" s="368" t="s">
        <v>1159</v>
      </c>
      <c r="D10" s="368">
        <v>1</v>
      </c>
      <c r="E10" s="368">
        <v>0</v>
      </c>
      <c r="F10" s="367">
        <v>2505.1799999999998</v>
      </c>
      <c r="G10" s="366">
        <v>0</v>
      </c>
      <c r="H10" s="366">
        <v>2056.8000000000002</v>
      </c>
      <c r="I10" s="366">
        <v>448.38</v>
      </c>
      <c r="J10" s="365">
        <v>0.178981151055014</v>
      </c>
    </row>
    <row r="11" spans="1:10" ht="18" customHeight="1" x14ac:dyDescent="0.2">
      <c r="A11" s="368" t="s">
        <v>1646</v>
      </c>
      <c r="B11" s="368" t="s">
        <v>1645</v>
      </c>
      <c r="C11" s="368" t="s">
        <v>1159</v>
      </c>
      <c r="D11" s="368">
        <v>8</v>
      </c>
      <c r="E11" s="368">
        <v>0</v>
      </c>
      <c r="F11" s="367">
        <v>6440.4</v>
      </c>
      <c r="G11" s="366">
        <v>0</v>
      </c>
      <c r="H11" s="366">
        <v>445.84</v>
      </c>
      <c r="I11" s="366">
        <v>5994.56</v>
      </c>
      <c r="J11" s="365">
        <v>0.93077448605676671</v>
      </c>
    </row>
    <row r="12" spans="1:10" ht="18" customHeight="1" x14ac:dyDescent="0.2">
      <c r="A12" s="368" t="s">
        <v>1644</v>
      </c>
      <c r="B12" s="368" t="s">
        <v>1643</v>
      </c>
      <c r="C12" s="368" t="s">
        <v>1159</v>
      </c>
      <c r="D12" s="368">
        <v>9</v>
      </c>
      <c r="E12" s="368">
        <v>0</v>
      </c>
      <c r="F12" s="367">
        <v>4196.58</v>
      </c>
      <c r="G12" s="366">
        <v>0</v>
      </c>
      <c r="H12" s="366">
        <v>2955.15</v>
      </c>
      <c r="I12" s="366">
        <v>1241.43</v>
      </c>
      <c r="J12" s="365">
        <v>0.29581945298314344</v>
      </c>
    </row>
    <row r="13" spans="1:10" ht="18" customHeight="1" x14ac:dyDescent="0.2">
      <c r="A13" s="368" t="s">
        <v>1642</v>
      </c>
      <c r="B13" s="368" t="s">
        <v>1641</v>
      </c>
      <c r="C13" s="368" t="s">
        <v>1159</v>
      </c>
      <c r="D13" s="368">
        <v>1</v>
      </c>
      <c r="E13" s="368">
        <v>0</v>
      </c>
      <c r="F13" s="367">
        <v>851.31</v>
      </c>
      <c r="G13" s="366">
        <v>0</v>
      </c>
      <c r="H13" s="366">
        <v>660.96</v>
      </c>
      <c r="I13" s="366">
        <v>190.35</v>
      </c>
      <c r="J13" s="365">
        <v>0.22359657469077068</v>
      </c>
    </row>
    <row r="14" spans="1:10" ht="18" customHeight="1" x14ac:dyDescent="0.2">
      <c r="A14" s="368" t="s">
        <v>1640</v>
      </c>
      <c r="B14" s="368" t="s">
        <v>1639</v>
      </c>
      <c r="C14" s="368" t="s">
        <v>1159</v>
      </c>
      <c r="D14" s="368">
        <v>6</v>
      </c>
      <c r="E14" s="368">
        <v>0</v>
      </c>
      <c r="F14" s="367">
        <v>4099.38</v>
      </c>
      <c r="G14" s="366">
        <v>0</v>
      </c>
      <c r="H14" s="366">
        <v>3484.8</v>
      </c>
      <c r="I14" s="366">
        <v>614.58000000000004</v>
      </c>
      <c r="J14" s="365">
        <v>0.14992023183993677</v>
      </c>
    </row>
    <row r="15" spans="1:10" ht="18" customHeight="1" x14ac:dyDescent="0.2">
      <c r="A15" s="368" t="s">
        <v>1638</v>
      </c>
      <c r="B15" s="368" t="s">
        <v>1637</v>
      </c>
      <c r="C15" s="368" t="s">
        <v>1159</v>
      </c>
      <c r="D15" s="368">
        <v>22</v>
      </c>
      <c r="E15" s="368">
        <v>0</v>
      </c>
      <c r="F15" s="367">
        <v>13754.82</v>
      </c>
      <c r="G15" s="366">
        <v>0</v>
      </c>
      <c r="H15" s="366">
        <v>8841.58</v>
      </c>
      <c r="I15" s="366">
        <v>4913.24</v>
      </c>
      <c r="J15" s="365">
        <v>0.35720133015190314</v>
      </c>
    </row>
    <row r="16" spans="1:10" ht="18" customHeight="1" x14ac:dyDescent="0.2">
      <c r="A16" s="368" t="s">
        <v>1636</v>
      </c>
      <c r="B16" s="368" t="s">
        <v>1635</v>
      </c>
      <c r="C16" s="368" t="s">
        <v>1159</v>
      </c>
      <c r="D16" s="368">
        <v>7</v>
      </c>
      <c r="E16" s="368">
        <v>0</v>
      </c>
      <c r="F16" s="367">
        <v>3452.12</v>
      </c>
      <c r="G16" s="366">
        <v>0</v>
      </c>
      <c r="H16" s="366">
        <v>2245.39</v>
      </c>
      <c r="I16" s="366">
        <v>1206.73</v>
      </c>
      <c r="J16" s="365">
        <v>0.34956200827317707</v>
      </c>
    </row>
    <row r="17" spans="1:10" ht="18" customHeight="1" x14ac:dyDescent="0.2">
      <c r="A17" s="368" t="s">
        <v>1634</v>
      </c>
      <c r="B17" s="368" t="s">
        <v>1633</v>
      </c>
      <c r="C17" s="368" t="s">
        <v>1630</v>
      </c>
      <c r="D17" s="368">
        <v>4</v>
      </c>
      <c r="E17" s="368">
        <v>0</v>
      </c>
      <c r="F17" s="367">
        <v>2759.88</v>
      </c>
      <c r="G17" s="366">
        <v>0</v>
      </c>
      <c r="H17" s="366">
        <v>1038</v>
      </c>
      <c r="I17" s="366">
        <v>1721.88</v>
      </c>
      <c r="J17" s="365">
        <v>0.62389669116048518</v>
      </c>
    </row>
    <row r="18" spans="1:10" ht="18" customHeight="1" x14ac:dyDescent="0.2">
      <c r="A18" s="368" t="s">
        <v>1632</v>
      </c>
      <c r="B18" s="368" t="s">
        <v>1631</v>
      </c>
      <c r="C18" s="368" t="s">
        <v>1630</v>
      </c>
      <c r="D18" s="368">
        <v>2</v>
      </c>
      <c r="E18" s="368">
        <v>0</v>
      </c>
      <c r="F18" s="367">
        <v>1413.28</v>
      </c>
      <c r="G18" s="366">
        <v>0</v>
      </c>
      <c r="H18" s="366">
        <v>766.72</v>
      </c>
      <c r="I18" s="366">
        <v>646.55999999999995</v>
      </c>
      <c r="J18" s="365">
        <v>0.45748896184761689</v>
      </c>
    </row>
    <row r="19" spans="1:10" ht="18" customHeight="1" x14ac:dyDescent="0.2">
      <c r="A19" s="368" t="s">
        <v>1161</v>
      </c>
      <c r="B19" s="368" t="s">
        <v>1160</v>
      </c>
      <c r="C19" s="368" t="s">
        <v>1159</v>
      </c>
      <c r="D19" s="368">
        <v>43</v>
      </c>
      <c r="E19" s="368">
        <v>0</v>
      </c>
      <c r="F19" s="367">
        <v>21218.02</v>
      </c>
      <c r="G19" s="366">
        <v>0</v>
      </c>
      <c r="H19" s="366">
        <v>16413.96</v>
      </c>
      <c r="I19" s="366">
        <v>4804.0600000000004</v>
      </c>
      <c r="J19" s="365">
        <v>0.226414151744602</v>
      </c>
    </row>
    <row r="20" spans="1:10" ht="15" customHeight="1" x14ac:dyDescent="0.2">
      <c r="A20" s="368" t="s">
        <v>1126</v>
      </c>
      <c r="B20" s="368" t="s">
        <v>1125</v>
      </c>
      <c r="C20" s="368" t="s">
        <v>1010</v>
      </c>
      <c r="D20" s="368">
        <v>1</v>
      </c>
      <c r="E20" s="368">
        <v>0</v>
      </c>
      <c r="F20" s="367">
        <v>4771</v>
      </c>
      <c r="G20" s="366">
        <v>0</v>
      </c>
      <c r="H20" s="366">
        <v>3570</v>
      </c>
      <c r="I20" s="366">
        <v>1201</v>
      </c>
      <c r="J20" s="365">
        <v>0.25172919723328441</v>
      </c>
    </row>
    <row r="21" spans="1:10" ht="24" customHeight="1" x14ac:dyDescent="0.2">
      <c r="A21" s="368" t="s">
        <v>1124</v>
      </c>
      <c r="B21" s="368" t="s">
        <v>1123</v>
      </c>
      <c r="C21" s="368" t="s">
        <v>1010</v>
      </c>
      <c r="D21" s="368">
        <v>30</v>
      </c>
      <c r="E21" s="368">
        <v>0</v>
      </c>
      <c r="F21" s="367">
        <v>6480</v>
      </c>
      <c r="G21" s="366">
        <v>0</v>
      </c>
      <c r="H21" s="366">
        <v>3240</v>
      </c>
      <c r="I21" s="366">
        <v>3240</v>
      </c>
      <c r="J21" s="365">
        <v>0.5</v>
      </c>
    </row>
    <row r="22" spans="1:10" ht="15" customHeight="1" x14ac:dyDescent="0.2">
      <c r="A22" s="368" t="s">
        <v>1122</v>
      </c>
      <c r="B22" s="368" t="s">
        <v>1121</v>
      </c>
      <c r="C22" s="368" t="s">
        <v>1010</v>
      </c>
      <c r="D22" s="368">
        <v>5</v>
      </c>
      <c r="E22" s="368">
        <v>0</v>
      </c>
      <c r="F22" s="367">
        <v>19558.63</v>
      </c>
      <c r="G22" s="366">
        <v>0</v>
      </c>
      <c r="H22" s="366">
        <v>16887.38</v>
      </c>
      <c r="I22" s="366">
        <v>2671.25</v>
      </c>
      <c r="J22" s="365">
        <v>0.13657653935884057</v>
      </c>
    </row>
    <row r="23" spans="1:10" ht="18" customHeight="1" x14ac:dyDescent="0.2">
      <c r="A23" s="368" t="s">
        <v>1107</v>
      </c>
      <c r="B23" s="368" t="s">
        <v>1106</v>
      </c>
      <c r="C23" s="368" t="s">
        <v>1010</v>
      </c>
      <c r="D23" s="368">
        <v>432</v>
      </c>
      <c r="E23" s="368">
        <v>0</v>
      </c>
      <c r="F23" s="367">
        <v>6497.28</v>
      </c>
      <c r="G23" s="366">
        <v>0</v>
      </c>
      <c r="H23" s="366">
        <v>4298.3999999999996</v>
      </c>
      <c r="I23" s="366">
        <v>2198.88</v>
      </c>
      <c r="J23" s="365">
        <v>0.33843085106382981</v>
      </c>
    </row>
    <row r="24" spans="1:10" ht="18" customHeight="1" x14ac:dyDescent="0.2">
      <c r="A24" s="368" t="s">
        <v>1105</v>
      </c>
      <c r="B24" s="368" t="s">
        <v>1104</v>
      </c>
      <c r="C24" s="368" t="s">
        <v>1010</v>
      </c>
      <c r="D24" s="368">
        <v>500</v>
      </c>
      <c r="E24" s="368">
        <v>0</v>
      </c>
      <c r="F24" s="367">
        <v>11855</v>
      </c>
      <c r="G24" s="366">
        <v>0</v>
      </c>
      <c r="H24" s="366">
        <v>7755</v>
      </c>
      <c r="I24" s="366">
        <v>4100</v>
      </c>
      <c r="J24" s="365">
        <v>0.34584563475326868</v>
      </c>
    </row>
    <row r="25" spans="1:10" ht="18" customHeight="1" x14ac:dyDescent="0.2">
      <c r="A25" s="368" t="s">
        <v>1103</v>
      </c>
      <c r="B25" s="368" t="s">
        <v>1102</v>
      </c>
      <c r="C25" s="368" t="s">
        <v>1010</v>
      </c>
      <c r="D25" s="368">
        <v>774</v>
      </c>
      <c r="E25" s="368">
        <v>0</v>
      </c>
      <c r="F25" s="367">
        <v>29241.72</v>
      </c>
      <c r="G25" s="366">
        <v>0</v>
      </c>
      <c r="H25" s="366">
        <v>16408.8</v>
      </c>
      <c r="I25" s="366">
        <v>12832.92</v>
      </c>
      <c r="J25" s="365">
        <v>0.43885653785071466</v>
      </c>
    </row>
    <row r="26" spans="1:10" ht="18" customHeight="1" x14ac:dyDescent="0.2">
      <c r="A26" s="368" t="s">
        <v>1070</v>
      </c>
      <c r="B26" s="368" t="s">
        <v>1069</v>
      </c>
      <c r="C26" s="368" t="s">
        <v>1010</v>
      </c>
      <c r="D26" s="368">
        <v>24</v>
      </c>
      <c r="E26" s="368">
        <v>0</v>
      </c>
      <c r="F26" s="367">
        <v>16169.41</v>
      </c>
      <c r="G26" s="366">
        <v>0</v>
      </c>
      <c r="H26" s="366">
        <v>14273.04</v>
      </c>
      <c r="I26" s="366">
        <v>1896.37</v>
      </c>
      <c r="J26" s="365">
        <v>0.11728133555893505</v>
      </c>
    </row>
    <row r="27" spans="1:10" ht="18" customHeight="1" x14ac:dyDescent="0.2">
      <c r="A27" s="368" t="s">
        <v>1068</v>
      </c>
      <c r="B27" s="368" t="s">
        <v>218</v>
      </c>
      <c r="C27" s="368" t="s">
        <v>1010</v>
      </c>
      <c r="D27" s="368">
        <v>37</v>
      </c>
      <c r="E27" s="368">
        <v>0</v>
      </c>
      <c r="F27" s="367">
        <v>7770</v>
      </c>
      <c r="G27" s="366">
        <v>0</v>
      </c>
      <c r="H27" s="366">
        <v>7770</v>
      </c>
      <c r="I27" s="366">
        <v>0</v>
      </c>
      <c r="J27" s="365">
        <v>0</v>
      </c>
    </row>
    <row r="28" spans="1:10" ht="18" customHeight="1" x14ac:dyDescent="0.2">
      <c r="A28" s="368" t="s">
        <v>1067</v>
      </c>
      <c r="B28" s="368" t="s">
        <v>1066</v>
      </c>
      <c r="C28" s="368" t="s">
        <v>1010</v>
      </c>
      <c r="D28" s="368">
        <v>1</v>
      </c>
      <c r="E28" s="368">
        <v>0</v>
      </c>
      <c r="F28" s="367">
        <v>1287</v>
      </c>
      <c r="G28" s="366">
        <v>0</v>
      </c>
      <c r="H28" s="366">
        <v>971.16</v>
      </c>
      <c r="I28" s="366">
        <v>315.83999999999997</v>
      </c>
      <c r="J28" s="365">
        <v>0.24540792540792541</v>
      </c>
    </row>
    <row r="29" spans="1:10" ht="18" customHeight="1" x14ac:dyDescent="0.2">
      <c r="A29" s="368" t="s">
        <v>1065</v>
      </c>
      <c r="B29" s="368" t="s">
        <v>1064</v>
      </c>
      <c r="C29" s="368" t="s">
        <v>1010</v>
      </c>
      <c r="D29" s="368">
        <v>1</v>
      </c>
      <c r="E29" s="368">
        <v>0</v>
      </c>
      <c r="F29" s="367">
        <v>1304</v>
      </c>
      <c r="G29" s="366">
        <v>0</v>
      </c>
      <c r="H29" s="366">
        <v>778.08</v>
      </c>
      <c r="I29" s="366">
        <v>525.91999999999996</v>
      </c>
      <c r="J29" s="365">
        <v>0.4033128834355828</v>
      </c>
    </row>
    <row r="30" spans="1:10" ht="18" customHeight="1" x14ac:dyDescent="0.2">
      <c r="A30" s="368" t="s">
        <v>1063</v>
      </c>
      <c r="B30" s="368" t="s">
        <v>1062</v>
      </c>
      <c r="C30" s="368" t="s">
        <v>1010</v>
      </c>
      <c r="D30" s="368">
        <v>3</v>
      </c>
      <c r="E30" s="368">
        <v>0</v>
      </c>
      <c r="F30" s="367">
        <v>4391.45</v>
      </c>
      <c r="G30" s="366">
        <v>0</v>
      </c>
      <c r="H30" s="366">
        <v>2961.03</v>
      </c>
      <c r="I30" s="366">
        <v>1430.42</v>
      </c>
      <c r="J30" s="365">
        <v>0.32572840405788522</v>
      </c>
    </row>
    <row r="31" spans="1:10" ht="18" customHeight="1" x14ac:dyDescent="0.2">
      <c r="A31" s="368" t="s">
        <v>1061</v>
      </c>
      <c r="B31" s="368" t="s">
        <v>1060</v>
      </c>
      <c r="C31" s="368" t="s">
        <v>1010</v>
      </c>
      <c r="D31" s="368">
        <v>1</v>
      </c>
      <c r="E31" s="368">
        <v>0</v>
      </c>
      <c r="F31" s="367">
        <v>1737</v>
      </c>
      <c r="G31" s="366">
        <v>0</v>
      </c>
      <c r="H31" s="366">
        <v>1034.48</v>
      </c>
      <c r="I31" s="366">
        <v>702.52</v>
      </c>
      <c r="J31" s="365">
        <v>0.40444444444444444</v>
      </c>
    </row>
    <row r="32" spans="1:10" ht="18" customHeight="1" x14ac:dyDescent="0.2">
      <c r="A32" s="368" t="s">
        <v>1059</v>
      </c>
      <c r="B32" s="368" t="s">
        <v>1058</v>
      </c>
      <c r="C32" s="368" t="s">
        <v>1010</v>
      </c>
      <c r="D32" s="368">
        <v>8</v>
      </c>
      <c r="E32" s="368">
        <v>0</v>
      </c>
      <c r="F32" s="367">
        <v>13896</v>
      </c>
      <c r="G32" s="366">
        <v>0</v>
      </c>
      <c r="H32" s="366">
        <v>9549.1200000000008</v>
      </c>
      <c r="I32" s="366">
        <v>4346.88</v>
      </c>
      <c r="J32" s="365">
        <v>0.31281519861830742</v>
      </c>
    </row>
    <row r="33" spans="1:10" ht="18" customHeight="1" x14ac:dyDescent="0.2">
      <c r="A33" s="368" t="s">
        <v>1057</v>
      </c>
      <c r="B33" s="368" t="s">
        <v>1056</v>
      </c>
      <c r="C33" s="368" t="s">
        <v>1010</v>
      </c>
      <c r="D33" s="368">
        <v>2</v>
      </c>
      <c r="E33" s="368">
        <v>0</v>
      </c>
      <c r="F33" s="367">
        <v>3049.92</v>
      </c>
      <c r="G33" s="366">
        <v>0</v>
      </c>
      <c r="H33" s="366">
        <v>2068.96</v>
      </c>
      <c r="I33" s="366">
        <v>980.96</v>
      </c>
      <c r="J33" s="365">
        <v>0.32163466582730038</v>
      </c>
    </row>
    <row r="34" spans="1:10" ht="18" customHeight="1" x14ac:dyDescent="0.2">
      <c r="A34" s="368" t="s">
        <v>1055</v>
      </c>
      <c r="B34" s="368" t="s">
        <v>1054</v>
      </c>
      <c r="C34" s="368" t="s">
        <v>1010</v>
      </c>
      <c r="D34" s="368">
        <v>4</v>
      </c>
      <c r="E34" s="368">
        <v>0</v>
      </c>
      <c r="F34" s="367">
        <v>6279.54</v>
      </c>
      <c r="G34" s="366">
        <v>0</v>
      </c>
      <c r="H34" s="366">
        <v>4742.12</v>
      </c>
      <c r="I34" s="366">
        <v>1537.42</v>
      </c>
      <c r="J34" s="365">
        <v>0.24483003532105854</v>
      </c>
    </row>
    <row r="35" spans="1:10" ht="18" customHeight="1" x14ac:dyDescent="0.2">
      <c r="A35" s="368" t="s">
        <v>1053</v>
      </c>
      <c r="B35" s="368" t="s">
        <v>1052</v>
      </c>
      <c r="C35" s="368" t="s">
        <v>1010</v>
      </c>
      <c r="D35" s="368">
        <v>1</v>
      </c>
      <c r="E35" s="368">
        <v>0</v>
      </c>
      <c r="F35" s="367">
        <v>3076.5</v>
      </c>
      <c r="G35" s="366">
        <v>0</v>
      </c>
      <c r="H35" s="366">
        <v>2107.88</v>
      </c>
      <c r="I35" s="366">
        <v>968.62</v>
      </c>
      <c r="J35" s="365">
        <v>0.31484479115878433</v>
      </c>
    </row>
    <row r="36" spans="1:10" ht="18" customHeight="1" x14ac:dyDescent="0.2">
      <c r="A36" s="368" t="s">
        <v>1051</v>
      </c>
      <c r="B36" s="368" t="s">
        <v>1050</v>
      </c>
      <c r="C36" s="368" t="s">
        <v>1010</v>
      </c>
      <c r="D36" s="368">
        <v>2</v>
      </c>
      <c r="E36" s="368">
        <v>0</v>
      </c>
      <c r="F36" s="367">
        <v>2576</v>
      </c>
      <c r="G36" s="366">
        <v>0</v>
      </c>
      <c r="H36" s="366">
        <v>1650.06</v>
      </c>
      <c r="I36" s="366">
        <v>925.94</v>
      </c>
      <c r="J36" s="365">
        <v>0.35944875776397517</v>
      </c>
    </row>
    <row r="37" spans="1:10" ht="18" customHeight="1" x14ac:dyDescent="0.2">
      <c r="A37" s="368" t="s">
        <v>1049</v>
      </c>
      <c r="B37" s="368" t="s">
        <v>1048</v>
      </c>
      <c r="C37" s="368" t="s">
        <v>1010</v>
      </c>
      <c r="D37" s="368">
        <v>1</v>
      </c>
      <c r="E37" s="368">
        <v>0</v>
      </c>
      <c r="F37" s="367">
        <v>1207.5</v>
      </c>
      <c r="G37" s="366">
        <v>0</v>
      </c>
      <c r="H37" s="366">
        <v>858.16</v>
      </c>
      <c r="I37" s="366">
        <v>349.34</v>
      </c>
      <c r="J37" s="365">
        <v>0.28930848861283642</v>
      </c>
    </row>
    <row r="38" spans="1:10" ht="18" customHeight="1" x14ac:dyDescent="0.2">
      <c r="A38" s="368" t="s">
        <v>1047</v>
      </c>
      <c r="B38" s="368" t="s">
        <v>1046</v>
      </c>
      <c r="C38" s="368" t="s">
        <v>1010</v>
      </c>
      <c r="D38" s="368">
        <v>2</v>
      </c>
      <c r="E38" s="368">
        <v>0</v>
      </c>
      <c r="F38" s="367">
        <v>2358</v>
      </c>
      <c r="G38" s="366">
        <v>0</v>
      </c>
      <c r="H38" s="366">
        <v>1547.28</v>
      </c>
      <c r="I38" s="366">
        <v>810.72</v>
      </c>
      <c r="J38" s="365">
        <v>0.34381679389312975</v>
      </c>
    </row>
    <row r="39" spans="1:10" ht="18" customHeight="1" x14ac:dyDescent="0.2">
      <c r="A39" s="368" t="s">
        <v>1045</v>
      </c>
      <c r="B39" s="368" t="s">
        <v>1044</v>
      </c>
      <c r="C39" s="368" t="s">
        <v>1010</v>
      </c>
      <c r="D39" s="368">
        <v>4</v>
      </c>
      <c r="E39" s="368">
        <v>0</v>
      </c>
      <c r="F39" s="367">
        <v>5834.35</v>
      </c>
      <c r="G39" s="366">
        <v>0</v>
      </c>
      <c r="H39" s="366">
        <v>4079.52</v>
      </c>
      <c r="I39" s="366">
        <v>1754.83</v>
      </c>
      <c r="J39" s="365">
        <v>0.30077557911335451</v>
      </c>
    </row>
    <row r="40" spans="1:10" ht="18" customHeight="1" x14ac:dyDescent="0.2">
      <c r="A40" s="368" t="s">
        <v>1043</v>
      </c>
      <c r="B40" s="368" t="s">
        <v>1042</v>
      </c>
      <c r="C40" s="368" t="s">
        <v>1010</v>
      </c>
      <c r="D40" s="368">
        <v>2</v>
      </c>
      <c r="E40" s="368">
        <v>0</v>
      </c>
      <c r="F40" s="367">
        <v>5411.52</v>
      </c>
      <c r="G40" s="366">
        <v>0</v>
      </c>
      <c r="H40" s="366">
        <v>3664.26</v>
      </c>
      <c r="I40" s="366">
        <v>1747.26</v>
      </c>
      <c r="J40" s="365">
        <v>0.32287786056412987</v>
      </c>
    </row>
    <row r="41" spans="1:10" ht="18" customHeight="1" x14ac:dyDescent="0.2">
      <c r="A41" s="368" t="s">
        <v>1041</v>
      </c>
      <c r="B41" s="368" t="s">
        <v>1040</v>
      </c>
      <c r="C41" s="368" t="s">
        <v>1010</v>
      </c>
      <c r="D41" s="368">
        <v>2</v>
      </c>
      <c r="E41" s="368">
        <v>0</v>
      </c>
      <c r="F41" s="367">
        <v>1540</v>
      </c>
      <c r="G41" s="366">
        <v>0</v>
      </c>
      <c r="H41" s="366">
        <v>1540</v>
      </c>
      <c r="I41" s="366">
        <v>0</v>
      </c>
      <c r="J41" s="365">
        <v>0</v>
      </c>
    </row>
    <row r="42" spans="1:10" ht="18" customHeight="1" x14ac:dyDescent="0.2">
      <c r="A42" s="368" t="s">
        <v>1039</v>
      </c>
      <c r="B42" s="368" t="s">
        <v>221</v>
      </c>
      <c r="C42" s="368" t="s">
        <v>1010</v>
      </c>
      <c r="D42" s="368">
        <v>15</v>
      </c>
      <c r="E42" s="368">
        <v>0</v>
      </c>
      <c r="F42" s="367">
        <v>8250</v>
      </c>
      <c r="G42" s="366">
        <v>0</v>
      </c>
      <c r="H42" s="366">
        <v>8250</v>
      </c>
      <c r="I42" s="366">
        <v>0</v>
      </c>
      <c r="J42" s="365">
        <v>0</v>
      </c>
    </row>
    <row r="43" spans="1:10" ht="18" customHeight="1" x14ac:dyDescent="0.2">
      <c r="A43" s="368" t="s">
        <v>1038</v>
      </c>
      <c r="B43" s="368" t="s">
        <v>1037</v>
      </c>
      <c r="C43" s="368" t="s">
        <v>1010</v>
      </c>
      <c r="D43" s="368">
        <v>1</v>
      </c>
      <c r="E43" s="368">
        <v>0</v>
      </c>
      <c r="F43" s="367">
        <v>880</v>
      </c>
      <c r="G43" s="366">
        <v>0</v>
      </c>
      <c r="H43" s="366">
        <v>880</v>
      </c>
      <c r="I43" s="366">
        <v>0</v>
      </c>
      <c r="J43" s="365">
        <v>0</v>
      </c>
    </row>
    <row r="44" spans="1:10" ht="18" customHeight="1" x14ac:dyDescent="0.2">
      <c r="A44" s="368" t="s">
        <v>1036</v>
      </c>
      <c r="B44" s="368" t="s">
        <v>1035</v>
      </c>
      <c r="C44" s="368" t="s">
        <v>1010</v>
      </c>
      <c r="D44" s="368">
        <v>1</v>
      </c>
      <c r="E44" s="368">
        <v>0</v>
      </c>
      <c r="F44" s="367">
        <v>275</v>
      </c>
      <c r="G44" s="366">
        <v>0</v>
      </c>
      <c r="H44" s="366">
        <v>275</v>
      </c>
      <c r="I44" s="366">
        <v>0</v>
      </c>
      <c r="J44" s="365">
        <v>0</v>
      </c>
    </row>
    <row r="45" spans="1:10" ht="18" customHeight="1" x14ac:dyDescent="0.2">
      <c r="A45" s="368" t="s">
        <v>1031</v>
      </c>
      <c r="B45" s="368" t="s">
        <v>1030</v>
      </c>
      <c r="C45" s="368" t="s">
        <v>1010</v>
      </c>
      <c r="D45" s="368">
        <v>1</v>
      </c>
      <c r="E45" s="368">
        <v>0</v>
      </c>
      <c r="F45" s="367">
        <v>0.01</v>
      </c>
      <c r="G45" s="366">
        <v>0</v>
      </c>
      <c r="H45" s="366">
        <v>247.3</v>
      </c>
      <c r="I45" s="366">
        <v>-247.29</v>
      </c>
      <c r="J45" s="365">
        <v>-24729</v>
      </c>
    </row>
    <row r="46" spans="1:10" ht="18" customHeight="1" x14ac:dyDescent="0.2">
      <c r="A46" s="368" t="s">
        <v>1017</v>
      </c>
      <c r="B46" s="368" t="s">
        <v>1016</v>
      </c>
      <c r="C46" s="368" t="s">
        <v>1010</v>
      </c>
      <c r="D46" s="368">
        <v>15</v>
      </c>
      <c r="E46" s="368">
        <v>0</v>
      </c>
      <c r="F46" s="367">
        <v>4413.1000000000004</v>
      </c>
      <c r="G46" s="366">
        <v>0</v>
      </c>
      <c r="H46" s="366">
        <v>4276.3500000000004</v>
      </c>
      <c r="I46" s="366">
        <v>136.75</v>
      </c>
      <c r="J46" s="365">
        <v>3.0987287847544811E-2</v>
      </c>
    </row>
    <row r="47" spans="1:10" ht="18" customHeight="1" x14ac:dyDescent="0.2">
      <c r="A47" s="368" t="s">
        <v>1012</v>
      </c>
      <c r="B47" s="368" t="s">
        <v>1011</v>
      </c>
      <c r="C47" s="368" t="s">
        <v>1010</v>
      </c>
      <c r="D47" s="372">
        <v>1</v>
      </c>
      <c r="E47" s="372">
        <v>0</v>
      </c>
      <c r="F47" s="373">
        <v>687.8</v>
      </c>
      <c r="G47" s="374">
        <v>0</v>
      </c>
      <c r="H47" s="374">
        <v>641.38</v>
      </c>
      <c r="I47" s="374">
        <v>46.42</v>
      </c>
      <c r="J47" s="375">
        <v>6.749054957836581E-2</v>
      </c>
    </row>
    <row r="48" spans="1:10" ht="18" customHeight="1" x14ac:dyDescent="0.2">
      <c r="A48" s="368"/>
      <c r="B48" s="368"/>
      <c r="C48" s="368"/>
      <c r="D48" s="368">
        <f>SUM(D9:D47)</f>
        <v>1983</v>
      </c>
      <c r="E48" s="368">
        <f t="shared" ref="E48:I48" si="0">SUM(E9:E47)</f>
        <v>0</v>
      </c>
      <c r="F48" s="382">
        <f t="shared" si="0"/>
        <v>237757.60000000003</v>
      </c>
      <c r="G48" s="382">
        <f t="shared" si="0"/>
        <v>0</v>
      </c>
      <c r="H48" s="382">
        <f t="shared" si="0"/>
        <v>170100.97999999998</v>
      </c>
      <c r="I48" s="382">
        <f t="shared" si="0"/>
        <v>67656.619999999981</v>
      </c>
      <c r="J48" s="365"/>
    </row>
    <row r="49" spans="1:10" ht="18" customHeight="1" x14ac:dyDescent="0.2">
      <c r="A49" s="368"/>
      <c r="B49" s="368"/>
      <c r="C49" s="368"/>
      <c r="D49" s="368"/>
      <c r="E49" s="368"/>
      <c r="F49" s="367"/>
      <c r="G49" s="366"/>
      <c r="H49" s="366"/>
      <c r="I49" s="366"/>
      <c r="J49" s="365"/>
    </row>
    <row r="50" spans="1:10" ht="18" customHeight="1" x14ac:dyDescent="0.2">
      <c r="A50" s="368"/>
      <c r="B50" s="368"/>
      <c r="C50" s="368"/>
      <c r="D50" s="368"/>
      <c r="E50" s="368"/>
      <c r="F50" s="367"/>
      <c r="G50" s="366"/>
      <c r="H50" s="366"/>
      <c r="I50" s="366"/>
      <c r="J50" s="365"/>
    </row>
    <row r="51" spans="1:10" ht="18" customHeight="1" x14ac:dyDescent="0.2">
      <c r="A51" s="368"/>
      <c r="B51" s="368"/>
      <c r="C51" s="368"/>
      <c r="D51" s="368"/>
      <c r="E51" s="368"/>
      <c r="F51" s="367"/>
      <c r="G51" s="366"/>
      <c r="H51" s="366"/>
      <c r="I51" s="366"/>
      <c r="J51" s="365"/>
    </row>
    <row r="52" spans="1:10" ht="18" customHeight="1" x14ac:dyDescent="0.2">
      <c r="A52" s="368"/>
      <c r="B52" s="368"/>
      <c r="C52" s="368"/>
      <c r="D52" s="368"/>
      <c r="E52" s="368"/>
      <c r="F52" s="367"/>
      <c r="G52" s="366"/>
      <c r="H52" s="366"/>
      <c r="I52" s="366"/>
      <c r="J52" s="365"/>
    </row>
    <row r="53" spans="1:10" ht="15" customHeight="1" x14ac:dyDescent="0.2">
      <c r="A53" s="368" t="s">
        <v>1629</v>
      </c>
      <c r="B53" s="368" t="s">
        <v>1628</v>
      </c>
      <c r="C53" s="368" t="s">
        <v>1010</v>
      </c>
      <c r="D53" s="368">
        <v>1</v>
      </c>
      <c r="E53" s="368">
        <v>0</v>
      </c>
      <c r="F53" s="367">
        <v>641.17999999999995</v>
      </c>
      <c r="G53" s="366">
        <v>0</v>
      </c>
      <c r="H53" s="366">
        <v>559.58000000000004</v>
      </c>
      <c r="I53" s="366">
        <v>81.599999999999994</v>
      </c>
      <c r="J53" s="365">
        <v>0.12726535450263576</v>
      </c>
    </row>
    <row r="54" spans="1:10" ht="15" customHeight="1" x14ac:dyDescent="0.2">
      <c r="A54" s="368" t="s">
        <v>1627</v>
      </c>
      <c r="B54" s="368" t="s">
        <v>1626</v>
      </c>
      <c r="C54" s="368" t="s">
        <v>1010</v>
      </c>
      <c r="D54" s="368">
        <v>1</v>
      </c>
      <c r="E54" s="368">
        <v>0</v>
      </c>
      <c r="F54" s="367">
        <v>839.76</v>
      </c>
      <c r="G54" s="366">
        <v>0</v>
      </c>
      <c r="H54" s="366">
        <v>732.88</v>
      </c>
      <c r="I54" s="366">
        <v>106.88</v>
      </c>
      <c r="J54" s="365">
        <v>0.12727445936934362</v>
      </c>
    </row>
    <row r="55" spans="1:10" x14ac:dyDescent="0.2">
      <c r="A55" s="368" t="s">
        <v>1625</v>
      </c>
      <c r="B55" s="368" t="s">
        <v>1624</v>
      </c>
      <c r="C55" s="368" t="s">
        <v>1010</v>
      </c>
      <c r="D55" s="368">
        <v>4</v>
      </c>
      <c r="E55" s="368">
        <v>0</v>
      </c>
      <c r="F55" s="367">
        <v>2509.2199999999998</v>
      </c>
      <c r="G55" s="366">
        <v>0</v>
      </c>
      <c r="H55" s="366">
        <v>2076.6</v>
      </c>
      <c r="I55" s="366">
        <v>432.62</v>
      </c>
      <c r="J55" s="365">
        <v>0.17241214401288049</v>
      </c>
    </row>
    <row r="56" spans="1:10" x14ac:dyDescent="0.2">
      <c r="A56" s="368" t="s">
        <v>1623</v>
      </c>
      <c r="B56" s="368" t="s">
        <v>1622</v>
      </c>
      <c r="C56" s="368" t="s">
        <v>1010</v>
      </c>
      <c r="D56" s="368">
        <v>1</v>
      </c>
      <c r="E56" s="368">
        <v>0</v>
      </c>
      <c r="F56" s="367">
        <v>755.15</v>
      </c>
      <c r="G56" s="366">
        <v>0</v>
      </c>
      <c r="H56" s="366">
        <v>614.37</v>
      </c>
      <c r="I56" s="366">
        <v>140.78</v>
      </c>
      <c r="J56" s="365">
        <v>0.18642653777395218</v>
      </c>
    </row>
    <row r="57" spans="1:10" ht="15" customHeight="1" x14ac:dyDescent="0.2">
      <c r="A57" s="368" t="s">
        <v>1621</v>
      </c>
      <c r="B57" s="368" t="s">
        <v>1620</v>
      </c>
      <c r="C57" s="368" t="s">
        <v>1010</v>
      </c>
      <c r="D57" s="368">
        <v>1</v>
      </c>
      <c r="E57" s="368">
        <v>0</v>
      </c>
      <c r="F57" s="367">
        <v>1360.45</v>
      </c>
      <c r="G57" s="366">
        <v>0</v>
      </c>
      <c r="H57" s="366">
        <v>831</v>
      </c>
      <c r="I57" s="366">
        <v>529.45000000000005</v>
      </c>
      <c r="J57" s="365">
        <v>0.38917270020948952</v>
      </c>
    </row>
    <row r="58" spans="1:10" ht="15" customHeight="1" x14ac:dyDescent="0.2">
      <c r="A58" s="368" t="s">
        <v>1619</v>
      </c>
      <c r="B58" s="368" t="s">
        <v>1618</v>
      </c>
      <c r="C58" s="368" t="s">
        <v>1010</v>
      </c>
      <c r="D58" s="368">
        <v>7</v>
      </c>
      <c r="E58" s="368">
        <v>0</v>
      </c>
      <c r="F58" s="367">
        <v>4332.3599999999997</v>
      </c>
      <c r="G58" s="366">
        <v>0</v>
      </c>
      <c r="H58" s="366">
        <v>3155.3</v>
      </c>
      <c r="I58" s="366">
        <v>1177.06</v>
      </c>
      <c r="J58" s="365">
        <v>0.27169025658070889</v>
      </c>
    </row>
    <row r="59" spans="1:10" ht="15" customHeight="1" x14ac:dyDescent="0.2">
      <c r="A59" s="368" t="s">
        <v>1617</v>
      </c>
      <c r="B59" s="368" t="s">
        <v>1616</v>
      </c>
      <c r="C59" s="368" t="s">
        <v>1010</v>
      </c>
      <c r="D59" s="368">
        <v>2</v>
      </c>
      <c r="E59" s="368">
        <v>0</v>
      </c>
      <c r="F59" s="367">
        <v>1687.42</v>
      </c>
      <c r="G59" s="366">
        <v>0</v>
      </c>
      <c r="H59" s="366">
        <v>1154.46</v>
      </c>
      <c r="I59" s="366">
        <v>532.96</v>
      </c>
      <c r="J59" s="365">
        <v>0.31584312145168364</v>
      </c>
    </row>
    <row r="60" spans="1:10" ht="15" customHeight="1" x14ac:dyDescent="0.2">
      <c r="A60" s="368" t="s">
        <v>1615</v>
      </c>
      <c r="B60" s="368" t="s">
        <v>1614</v>
      </c>
      <c r="C60" s="368" t="s">
        <v>1010</v>
      </c>
      <c r="D60" s="368">
        <v>1</v>
      </c>
      <c r="E60" s="368">
        <v>0</v>
      </c>
      <c r="F60" s="367">
        <v>759.34</v>
      </c>
      <c r="G60" s="366">
        <v>0</v>
      </c>
      <c r="H60" s="366">
        <v>561.04999999999995</v>
      </c>
      <c r="I60" s="366">
        <v>198.29</v>
      </c>
      <c r="J60" s="365">
        <v>0.26113466958147863</v>
      </c>
    </row>
    <row r="61" spans="1:10" ht="15" customHeight="1" x14ac:dyDescent="0.2">
      <c r="A61" s="368" t="s">
        <v>1613</v>
      </c>
      <c r="B61" s="368" t="s">
        <v>1612</v>
      </c>
      <c r="C61" s="368" t="s">
        <v>1010</v>
      </c>
      <c r="D61" s="368">
        <v>3</v>
      </c>
      <c r="E61" s="368">
        <v>0</v>
      </c>
      <c r="F61" s="367">
        <v>1918.38</v>
      </c>
      <c r="G61" s="366">
        <v>0</v>
      </c>
      <c r="H61" s="366">
        <v>1352.88</v>
      </c>
      <c r="I61" s="366">
        <v>565.5</v>
      </c>
      <c r="J61" s="365">
        <v>0.2947799706001939</v>
      </c>
    </row>
    <row r="62" spans="1:10" ht="15" customHeight="1" x14ac:dyDescent="0.2">
      <c r="A62" s="368" t="s">
        <v>1611</v>
      </c>
      <c r="B62" s="368" t="s">
        <v>1610</v>
      </c>
      <c r="C62" s="368" t="s">
        <v>1010</v>
      </c>
      <c r="D62" s="368">
        <v>4</v>
      </c>
      <c r="E62" s="368">
        <v>0</v>
      </c>
      <c r="F62" s="367">
        <v>4218.82</v>
      </c>
      <c r="G62" s="366">
        <v>0</v>
      </c>
      <c r="H62" s="366">
        <v>3638.88</v>
      </c>
      <c r="I62" s="366">
        <v>579.94000000000005</v>
      </c>
      <c r="J62" s="365">
        <v>0.13746497835887761</v>
      </c>
    </row>
    <row r="63" spans="1:10" ht="15" customHeight="1" x14ac:dyDescent="0.2">
      <c r="A63" s="368" t="s">
        <v>1609</v>
      </c>
      <c r="B63" s="368" t="s">
        <v>1608</v>
      </c>
      <c r="C63" s="368" t="s">
        <v>1010</v>
      </c>
      <c r="D63" s="368">
        <v>1</v>
      </c>
      <c r="E63" s="368">
        <v>0</v>
      </c>
      <c r="F63" s="367">
        <v>1255.32</v>
      </c>
      <c r="G63" s="366">
        <v>0</v>
      </c>
      <c r="H63" s="366">
        <v>1021.28</v>
      </c>
      <c r="I63" s="366">
        <v>234.04</v>
      </c>
      <c r="J63" s="365">
        <v>0.18643851766880157</v>
      </c>
    </row>
    <row r="64" spans="1:10" ht="15" customHeight="1" x14ac:dyDescent="0.2">
      <c r="A64" s="368" t="s">
        <v>1607</v>
      </c>
      <c r="B64" s="368" t="s">
        <v>1606</v>
      </c>
      <c r="C64" s="368" t="s">
        <v>1010</v>
      </c>
      <c r="D64" s="368">
        <v>3</v>
      </c>
      <c r="E64" s="368">
        <v>0</v>
      </c>
      <c r="F64" s="367">
        <v>2418.0700000000002</v>
      </c>
      <c r="G64" s="366">
        <v>0</v>
      </c>
      <c r="H64" s="366">
        <v>1907.94</v>
      </c>
      <c r="I64" s="366">
        <v>510.13</v>
      </c>
      <c r="J64" s="365">
        <v>0.21096577022170573</v>
      </c>
    </row>
    <row r="65" spans="1:10" x14ac:dyDescent="0.2">
      <c r="A65" s="368" t="s">
        <v>1605</v>
      </c>
      <c r="B65" s="368" t="s">
        <v>1604</v>
      </c>
      <c r="C65" s="368" t="s">
        <v>1010</v>
      </c>
      <c r="D65" s="368">
        <v>1</v>
      </c>
      <c r="E65" s="368">
        <v>0</v>
      </c>
      <c r="F65" s="367">
        <v>758.92</v>
      </c>
      <c r="G65" s="366">
        <v>0</v>
      </c>
      <c r="H65" s="366">
        <v>578.23</v>
      </c>
      <c r="I65" s="366">
        <v>180.69</v>
      </c>
      <c r="J65" s="365">
        <v>0.23808833605650134</v>
      </c>
    </row>
    <row r="66" spans="1:10" x14ac:dyDescent="0.2">
      <c r="A66" s="368" t="s">
        <v>1603</v>
      </c>
      <c r="B66" s="368" t="s">
        <v>1602</v>
      </c>
      <c r="C66" s="368" t="s">
        <v>1010</v>
      </c>
      <c r="D66" s="368">
        <v>3</v>
      </c>
      <c r="E66" s="368">
        <v>0</v>
      </c>
      <c r="F66" s="367">
        <v>2026.32</v>
      </c>
      <c r="G66" s="366">
        <v>0</v>
      </c>
      <c r="H66" s="366">
        <v>1674.09</v>
      </c>
      <c r="I66" s="366">
        <v>352.23</v>
      </c>
      <c r="J66" s="365">
        <v>0.17382743100793557</v>
      </c>
    </row>
    <row r="67" spans="1:10" x14ac:dyDescent="0.2">
      <c r="A67" s="368" t="s">
        <v>1601</v>
      </c>
      <c r="B67" s="368" t="s">
        <v>1600</v>
      </c>
      <c r="C67" s="368" t="s">
        <v>1010</v>
      </c>
      <c r="D67" s="368">
        <v>3</v>
      </c>
      <c r="E67" s="368">
        <v>0</v>
      </c>
      <c r="F67" s="367">
        <v>2320.38</v>
      </c>
      <c r="G67" s="366">
        <v>0</v>
      </c>
      <c r="H67" s="366">
        <v>1887.78</v>
      </c>
      <c r="I67" s="366">
        <v>432.6</v>
      </c>
      <c r="J67" s="365">
        <v>0.18643498047733562</v>
      </c>
    </row>
    <row r="68" spans="1:10" x14ac:dyDescent="0.2">
      <c r="A68" s="368" t="s">
        <v>1599</v>
      </c>
      <c r="B68" s="368" t="s">
        <v>1598</v>
      </c>
      <c r="C68" s="368" t="s">
        <v>1010</v>
      </c>
      <c r="D68" s="368">
        <v>2</v>
      </c>
      <c r="E68" s="368">
        <v>0</v>
      </c>
      <c r="F68" s="367">
        <v>604.5</v>
      </c>
      <c r="G68" s="366">
        <v>0</v>
      </c>
      <c r="H68" s="366">
        <v>477.62</v>
      </c>
      <c r="I68" s="366">
        <v>126.88</v>
      </c>
      <c r="J68" s="365">
        <v>0.20989247311827958</v>
      </c>
    </row>
    <row r="69" spans="1:10" x14ac:dyDescent="0.2">
      <c r="A69" s="368" t="s">
        <v>1597</v>
      </c>
      <c r="B69" s="368" t="s">
        <v>1596</v>
      </c>
      <c r="C69" s="368" t="s">
        <v>1010</v>
      </c>
      <c r="D69" s="368">
        <v>2</v>
      </c>
      <c r="E69" s="368">
        <v>0</v>
      </c>
      <c r="F69" s="367">
        <v>690.13</v>
      </c>
      <c r="G69" s="366">
        <v>0</v>
      </c>
      <c r="H69" s="366">
        <v>515.78</v>
      </c>
      <c r="I69" s="366">
        <v>174.35</v>
      </c>
      <c r="J69" s="365">
        <v>0.25263356179270574</v>
      </c>
    </row>
    <row r="70" spans="1:10" x14ac:dyDescent="0.2">
      <c r="A70" s="368" t="s">
        <v>1595</v>
      </c>
      <c r="B70" s="368" t="s">
        <v>1594</v>
      </c>
      <c r="C70" s="368" t="s">
        <v>1010</v>
      </c>
      <c r="D70" s="368">
        <v>1</v>
      </c>
      <c r="E70" s="368">
        <v>0</v>
      </c>
      <c r="F70" s="367">
        <v>792.3</v>
      </c>
      <c r="G70" s="366">
        <v>0</v>
      </c>
      <c r="H70" s="366">
        <v>691.46</v>
      </c>
      <c r="I70" s="366">
        <v>100.84</v>
      </c>
      <c r="J70" s="365">
        <v>0.12727502208759309</v>
      </c>
    </row>
    <row r="71" spans="1:10" ht="15" customHeight="1" x14ac:dyDescent="0.2">
      <c r="A71" s="368" t="s">
        <v>1593</v>
      </c>
      <c r="B71" s="368" t="s">
        <v>1592</v>
      </c>
      <c r="C71" s="368" t="s">
        <v>1010</v>
      </c>
      <c r="D71" s="368">
        <v>1</v>
      </c>
      <c r="E71" s="368">
        <v>0</v>
      </c>
      <c r="F71" s="367">
        <v>398.65</v>
      </c>
      <c r="G71" s="366">
        <v>0</v>
      </c>
      <c r="H71" s="366">
        <v>347.91</v>
      </c>
      <c r="I71" s="366">
        <v>50.74</v>
      </c>
      <c r="J71" s="365">
        <v>0.12727956854383546</v>
      </c>
    </row>
    <row r="72" spans="1:10" ht="15" customHeight="1" x14ac:dyDescent="0.2">
      <c r="A72" s="368" t="s">
        <v>1591</v>
      </c>
      <c r="B72" s="368" t="s">
        <v>1590</v>
      </c>
      <c r="C72" s="368" t="s">
        <v>1010</v>
      </c>
      <c r="D72" s="368">
        <v>5</v>
      </c>
      <c r="E72" s="368">
        <v>0</v>
      </c>
      <c r="F72" s="367">
        <v>700.2</v>
      </c>
      <c r="G72" s="366">
        <v>0</v>
      </c>
      <c r="H72" s="366">
        <v>505.4</v>
      </c>
      <c r="I72" s="366">
        <v>194.8</v>
      </c>
      <c r="J72" s="365">
        <v>0.27820622679234502</v>
      </c>
    </row>
    <row r="73" spans="1:10" ht="15" customHeight="1" x14ac:dyDescent="0.2">
      <c r="A73" s="368" t="s">
        <v>1589</v>
      </c>
      <c r="B73" s="368" t="s">
        <v>1588</v>
      </c>
      <c r="C73" s="368" t="s">
        <v>1010</v>
      </c>
      <c r="D73" s="368">
        <v>2</v>
      </c>
      <c r="E73" s="368">
        <v>0</v>
      </c>
      <c r="F73" s="367">
        <v>249.16</v>
      </c>
      <c r="G73" s="366">
        <v>0</v>
      </c>
      <c r="H73" s="366">
        <v>150.58000000000001</v>
      </c>
      <c r="I73" s="366">
        <v>98.58</v>
      </c>
      <c r="J73" s="365">
        <v>0.39564938192326216</v>
      </c>
    </row>
    <row r="74" spans="1:10" ht="15" customHeight="1" x14ac:dyDescent="0.2">
      <c r="A74" s="368" t="s">
        <v>1587</v>
      </c>
      <c r="B74" s="368" t="s">
        <v>1586</v>
      </c>
      <c r="C74" s="368" t="s">
        <v>1010</v>
      </c>
      <c r="D74" s="368">
        <v>2</v>
      </c>
      <c r="E74" s="368">
        <v>0</v>
      </c>
      <c r="F74" s="367">
        <v>678.48</v>
      </c>
      <c r="G74" s="366">
        <v>0</v>
      </c>
      <c r="H74" s="366">
        <v>561.52</v>
      </c>
      <c r="I74" s="366">
        <v>116.96</v>
      </c>
      <c r="J74" s="365">
        <v>0.17238533191840585</v>
      </c>
    </row>
    <row r="75" spans="1:10" ht="15" customHeight="1" x14ac:dyDescent="0.2">
      <c r="A75" s="368" t="s">
        <v>1585</v>
      </c>
      <c r="B75" s="368" t="s">
        <v>1584</v>
      </c>
      <c r="C75" s="368" t="s">
        <v>1010</v>
      </c>
      <c r="D75" s="368">
        <v>1</v>
      </c>
      <c r="E75" s="368">
        <v>0</v>
      </c>
      <c r="F75" s="367">
        <v>382.48</v>
      </c>
      <c r="G75" s="366">
        <v>0</v>
      </c>
      <c r="H75" s="366">
        <v>119.88</v>
      </c>
      <c r="I75" s="366">
        <v>262.60000000000002</v>
      </c>
      <c r="J75" s="365">
        <v>0.68657184689395523</v>
      </c>
    </row>
    <row r="76" spans="1:10" ht="15" customHeight="1" x14ac:dyDescent="0.2">
      <c r="A76" s="368" t="s">
        <v>1583</v>
      </c>
      <c r="B76" s="368" t="s">
        <v>1582</v>
      </c>
      <c r="C76" s="368" t="s">
        <v>1010</v>
      </c>
      <c r="D76" s="368">
        <v>12</v>
      </c>
      <c r="E76" s="368">
        <v>0</v>
      </c>
      <c r="F76" s="367">
        <v>2178.48</v>
      </c>
      <c r="G76" s="366">
        <v>0</v>
      </c>
      <c r="H76" s="366">
        <v>1894.32</v>
      </c>
      <c r="I76" s="366">
        <v>284.16000000000003</v>
      </c>
      <c r="J76" s="365">
        <v>0.13043957254599536</v>
      </c>
    </row>
    <row r="77" spans="1:10" ht="15" customHeight="1" x14ac:dyDescent="0.2">
      <c r="A77" s="368" t="s">
        <v>1581</v>
      </c>
      <c r="B77" s="368" t="s">
        <v>1580</v>
      </c>
      <c r="C77" s="368" t="s">
        <v>1010</v>
      </c>
      <c r="D77" s="368">
        <v>3</v>
      </c>
      <c r="E77" s="368">
        <v>0</v>
      </c>
      <c r="F77" s="367">
        <v>585.63</v>
      </c>
      <c r="G77" s="366">
        <v>0</v>
      </c>
      <c r="H77" s="366">
        <v>467.61</v>
      </c>
      <c r="I77" s="366">
        <v>118.02</v>
      </c>
      <c r="J77" s="365">
        <v>0.20152656113928591</v>
      </c>
    </row>
    <row r="78" spans="1:10" ht="15" customHeight="1" x14ac:dyDescent="0.2">
      <c r="A78" s="368" t="s">
        <v>1579</v>
      </c>
      <c r="B78" s="368" t="s">
        <v>1578</v>
      </c>
      <c r="C78" s="368" t="s">
        <v>1010</v>
      </c>
      <c r="D78" s="368">
        <v>1</v>
      </c>
      <c r="E78" s="368">
        <v>0</v>
      </c>
      <c r="F78" s="367">
        <v>194.91</v>
      </c>
      <c r="G78" s="366">
        <v>0</v>
      </c>
      <c r="H78" s="366">
        <v>131.30000000000001</v>
      </c>
      <c r="I78" s="366">
        <v>63.61</v>
      </c>
      <c r="J78" s="365">
        <v>0.32635575393771482</v>
      </c>
    </row>
    <row r="79" spans="1:10" ht="15" customHeight="1" x14ac:dyDescent="0.2">
      <c r="A79" s="368" t="s">
        <v>1577</v>
      </c>
      <c r="B79" s="368" t="s">
        <v>1576</v>
      </c>
      <c r="C79" s="368" t="s">
        <v>1010</v>
      </c>
      <c r="D79" s="368">
        <v>4</v>
      </c>
      <c r="E79" s="368">
        <v>0</v>
      </c>
      <c r="F79" s="367">
        <v>6535.48</v>
      </c>
      <c r="G79" s="366">
        <v>0</v>
      </c>
      <c r="H79" s="366">
        <v>4695.16</v>
      </c>
      <c r="I79" s="366">
        <v>1840.32</v>
      </c>
      <c r="J79" s="365">
        <v>0.28158911051674856</v>
      </c>
    </row>
    <row r="80" spans="1:10" ht="15" customHeight="1" x14ac:dyDescent="0.2">
      <c r="A80" s="368" t="s">
        <v>1575</v>
      </c>
      <c r="B80" s="368" t="s">
        <v>1574</v>
      </c>
      <c r="C80" s="368" t="s">
        <v>1010</v>
      </c>
      <c r="D80" s="368">
        <v>3</v>
      </c>
      <c r="E80" s="368">
        <v>0</v>
      </c>
      <c r="F80" s="367">
        <v>1928.98</v>
      </c>
      <c r="G80" s="366">
        <v>0</v>
      </c>
      <c r="H80" s="366">
        <v>1443</v>
      </c>
      <c r="I80" s="366">
        <v>485.98</v>
      </c>
      <c r="J80" s="365">
        <v>0.25193625646714846</v>
      </c>
    </row>
    <row r="81" spans="1:10" ht="15" customHeight="1" x14ac:dyDescent="0.2">
      <c r="A81" s="368" t="s">
        <v>1573</v>
      </c>
      <c r="B81" s="368" t="s">
        <v>1572</v>
      </c>
      <c r="C81" s="368" t="s">
        <v>1010</v>
      </c>
      <c r="D81" s="368">
        <v>4</v>
      </c>
      <c r="E81" s="368">
        <v>0</v>
      </c>
      <c r="F81" s="367">
        <v>1117.6400000000001</v>
      </c>
      <c r="G81" s="366">
        <v>0</v>
      </c>
      <c r="H81" s="366">
        <v>899.36</v>
      </c>
      <c r="I81" s="366">
        <v>218.28</v>
      </c>
      <c r="J81" s="365">
        <v>0.19530439139615619</v>
      </c>
    </row>
    <row r="82" spans="1:10" ht="15" customHeight="1" x14ac:dyDescent="0.2">
      <c r="A82" s="368" t="s">
        <v>1571</v>
      </c>
      <c r="B82" s="368" t="s">
        <v>1570</v>
      </c>
      <c r="C82" s="368" t="s">
        <v>1010</v>
      </c>
      <c r="D82" s="368">
        <v>13</v>
      </c>
      <c r="E82" s="368">
        <v>0</v>
      </c>
      <c r="F82" s="367">
        <v>5241.99</v>
      </c>
      <c r="G82" s="366">
        <v>0</v>
      </c>
      <c r="H82" s="366">
        <v>4130.49</v>
      </c>
      <c r="I82" s="366">
        <v>1111.5</v>
      </c>
      <c r="J82" s="365">
        <v>0.21203779480693402</v>
      </c>
    </row>
    <row r="83" spans="1:10" ht="15" customHeight="1" x14ac:dyDescent="0.2">
      <c r="A83" s="368" t="s">
        <v>1569</v>
      </c>
      <c r="B83" s="368" t="s">
        <v>1568</v>
      </c>
      <c r="C83" s="368" t="s">
        <v>1010</v>
      </c>
      <c r="D83" s="368">
        <v>3</v>
      </c>
      <c r="E83" s="368">
        <v>0</v>
      </c>
      <c r="F83" s="367">
        <v>1279.32</v>
      </c>
      <c r="G83" s="366">
        <v>0</v>
      </c>
      <c r="H83" s="366">
        <v>913.38</v>
      </c>
      <c r="I83" s="366">
        <v>365.94</v>
      </c>
      <c r="J83" s="365">
        <v>0.28604258512334679</v>
      </c>
    </row>
    <row r="84" spans="1:10" ht="15" customHeight="1" x14ac:dyDescent="0.2">
      <c r="A84" s="368" t="s">
        <v>1567</v>
      </c>
      <c r="B84" s="368" t="s">
        <v>1566</v>
      </c>
      <c r="C84" s="368" t="s">
        <v>1010</v>
      </c>
      <c r="D84" s="368">
        <v>4</v>
      </c>
      <c r="E84" s="368">
        <v>0</v>
      </c>
      <c r="F84" s="367">
        <v>2432.21</v>
      </c>
      <c r="G84" s="366">
        <v>0</v>
      </c>
      <c r="H84" s="366">
        <v>2043.72</v>
      </c>
      <c r="I84" s="366">
        <v>388.49</v>
      </c>
      <c r="J84" s="365">
        <v>0.15972716171712145</v>
      </c>
    </row>
    <row r="85" spans="1:10" ht="15" customHeight="1" x14ac:dyDescent="0.2">
      <c r="A85" s="368" t="s">
        <v>1565</v>
      </c>
      <c r="B85" s="368" t="s">
        <v>1564</v>
      </c>
      <c r="C85" s="368" t="s">
        <v>1010</v>
      </c>
      <c r="D85" s="368">
        <v>2</v>
      </c>
      <c r="E85" s="368">
        <v>0</v>
      </c>
      <c r="F85" s="367">
        <v>972.49</v>
      </c>
      <c r="G85" s="366">
        <v>0</v>
      </c>
      <c r="H85" s="366">
        <v>729.36</v>
      </c>
      <c r="I85" s="366">
        <v>243.13</v>
      </c>
      <c r="J85" s="365">
        <v>0.25000771216156464</v>
      </c>
    </row>
    <row r="86" spans="1:10" ht="15" customHeight="1" x14ac:dyDescent="0.2">
      <c r="A86" s="368" t="s">
        <v>1563</v>
      </c>
      <c r="B86" s="368" t="s">
        <v>1562</v>
      </c>
      <c r="C86" s="368" t="s">
        <v>1010</v>
      </c>
      <c r="D86" s="368">
        <v>2</v>
      </c>
      <c r="E86" s="368">
        <v>0</v>
      </c>
      <c r="F86" s="367">
        <v>324.89999999999998</v>
      </c>
      <c r="G86" s="366">
        <v>0</v>
      </c>
      <c r="H86" s="366">
        <v>286.14</v>
      </c>
      <c r="I86" s="366">
        <v>38.76</v>
      </c>
      <c r="J86" s="365">
        <v>0.11929824561403508</v>
      </c>
    </row>
    <row r="87" spans="1:10" ht="15" customHeight="1" x14ac:dyDescent="0.2">
      <c r="A87" s="368" t="s">
        <v>1561</v>
      </c>
      <c r="B87" s="368" t="s">
        <v>1560</v>
      </c>
      <c r="C87" s="368" t="s">
        <v>1010</v>
      </c>
      <c r="D87" s="368">
        <v>1</v>
      </c>
      <c r="E87" s="368">
        <v>0</v>
      </c>
      <c r="F87" s="367">
        <v>701.91</v>
      </c>
      <c r="G87" s="366">
        <v>0</v>
      </c>
      <c r="H87" s="366">
        <v>499.4</v>
      </c>
      <c r="I87" s="366">
        <v>202.51</v>
      </c>
      <c r="J87" s="365">
        <v>0.28851277229274408</v>
      </c>
    </row>
    <row r="88" spans="1:10" ht="15" customHeight="1" x14ac:dyDescent="0.2">
      <c r="A88" s="368" t="s">
        <v>1559</v>
      </c>
      <c r="B88" s="368" t="s">
        <v>1558</v>
      </c>
      <c r="C88" s="368" t="s">
        <v>1010</v>
      </c>
      <c r="D88" s="368">
        <v>1</v>
      </c>
      <c r="E88" s="368">
        <v>0</v>
      </c>
      <c r="F88" s="367">
        <v>633.77</v>
      </c>
      <c r="G88" s="366">
        <v>0</v>
      </c>
      <c r="H88" s="366">
        <v>457.46</v>
      </c>
      <c r="I88" s="366">
        <v>176.31</v>
      </c>
      <c r="J88" s="365">
        <v>0.27819240418448332</v>
      </c>
    </row>
    <row r="89" spans="1:10" x14ac:dyDescent="0.2">
      <c r="A89" s="368" t="s">
        <v>1557</v>
      </c>
      <c r="B89" s="368" t="s">
        <v>1556</v>
      </c>
      <c r="C89" s="368" t="s">
        <v>1010</v>
      </c>
      <c r="D89" s="368">
        <v>5</v>
      </c>
      <c r="E89" s="368">
        <v>0</v>
      </c>
      <c r="F89" s="367">
        <v>2749.28</v>
      </c>
      <c r="G89" s="366">
        <v>0</v>
      </c>
      <c r="H89" s="366">
        <v>2177.65</v>
      </c>
      <c r="I89" s="366">
        <v>571.63</v>
      </c>
      <c r="J89" s="365">
        <v>0.20791989175347728</v>
      </c>
    </row>
    <row r="90" spans="1:10" ht="15" customHeight="1" x14ac:dyDescent="0.2">
      <c r="A90" s="368" t="s">
        <v>1555</v>
      </c>
      <c r="B90" s="368" t="s">
        <v>1554</v>
      </c>
      <c r="C90" s="368" t="s">
        <v>1010</v>
      </c>
      <c r="D90" s="368">
        <v>12</v>
      </c>
      <c r="E90" s="368">
        <v>0</v>
      </c>
      <c r="F90" s="367">
        <v>7878.84</v>
      </c>
      <c r="G90" s="366">
        <v>0</v>
      </c>
      <c r="H90" s="366">
        <v>5863.32</v>
      </c>
      <c r="I90" s="366">
        <v>2015.52</v>
      </c>
      <c r="J90" s="365">
        <v>0.25581430768996449</v>
      </c>
    </row>
    <row r="91" spans="1:10" ht="15" customHeight="1" x14ac:dyDescent="0.2">
      <c r="A91" s="368" t="s">
        <v>1553</v>
      </c>
      <c r="B91" s="368" t="s">
        <v>1552</v>
      </c>
      <c r="C91" s="368" t="s">
        <v>1010</v>
      </c>
      <c r="D91" s="368">
        <v>6</v>
      </c>
      <c r="E91" s="368">
        <v>0</v>
      </c>
      <c r="F91" s="367">
        <v>3612.96</v>
      </c>
      <c r="G91" s="366">
        <v>0</v>
      </c>
      <c r="H91" s="366">
        <v>2974.83</v>
      </c>
      <c r="I91" s="366">
        <v>638.13</v>
      </c>
      <c r="J91" s="365">
        <v>0.17662249236083433</v>
      </c>
    </row>
    <row r="92" spans="1:10" ht="15" customHeight="1" x14ac:dyDescent="0.2">
      <c r="A92" s="368" t="s">
        <v>1551</v>
      </c>
      <c r="B92" s="368" t="s">
        <v>1550</v>
      </c>
      <c r="C92" s="368" t="s">
        <v>1010</v>
      </c>
      <c r="D92" s="368">
        <v>1</v>
      </c>
      <c r="E92" s="368">
        <v>0</v>
      </c>
      <c r="F92" s="367">
        <v>1052.4100000000001</v>
      </c>
      <c r="G92" s="366">
        <v>0</v>
      </c>
      <c r="H92" s="366">
        <v>733.41</v>
      </c>
      <c r="I92" s="366">
        <v>319</v>
      </c>
      <c r="J92" s="365">
        <v>0.30311380545604849</v>
      </c>
    </row>
    <row r="93" spans="1:10" x14ac:dyDescent="0.2">
      <c r="A93" s="368" t="s">
        <v>1549</v>
      </c>
      <c r="B93" s="368" t="s">
        <v>1548</v>
      </c>
      <c r="C93" s="368" t="s">
        <v>1010</v>
      </c>
      <c r="D93" s="368">
        <v>1</v>
      </c>
      <c r="E93" s="368">
        <v>0</v>
      </c>
      <c r="F93" s="367">
        <v>713.52</v>
      </c>
      <c r="G93" s="366">
        <v>0</v>
      </c>
      <c r="H93" s="366">
        <v>513.37</v>
      </c>
      <c r="I93" s="366">
        <v>200.15</v>
      </c>
      <c r="J93" s="365">
        <v>0.28051070747841689</v>
      </c>
    </row>
    <row r="94" spans="1:10" ht="15" customHeight="1" x14ac:dyDescent="0.2">
      <c r="A94" s="368" t="s">
        <v>1547</v>
      </c>
      <c r="B94" s="368" t="s">
        <v>1546</v>
      </c>
      <c r="C94" s="368" t="s">
        <v>1010</v>
      </c>
      <c r="D94" s="368">
        <v>1</v>
      </c>
      <c r="E94" s="368">
        <v>0</v>
      </c>
      <c r="F94" s="367">
        <v>854.4</v>
      </c>
      <c r="G94" s="366">
        <v>0</v>
      </c>
      <c r="H94" s="366">
        <v>604.72</v>
      </c>
      <c r="I94" s="366">
        <v>249.68</v>
      </c>
      <c r="J94" s="365">
        <v>0.29222846441947564</v>
      </c>
    </row>
    <row r="95" spans="1:10" ht="15" customHeight="1" x14ac:dyDescent="0.2">
      <c r="A95" s="368" t="s">
        <v>1545</v>
      </c>
      <c r="B95" s="368" t="s">
        <v>1544</v>
      </c>
      <c r="C95" s="368" t="s">
        <v>1010</v>
      </c>
      <c r="D95" s="368">
        <v>1</v>
      </c>
      <c r="E95" s="368">
        <v>0</v>
      </c>
      <c r="F95" s="367">
        <v>772.25</v>
      </c>
      <c r="G95" s="366">
        <v>0</v>
      </c>
      <c r="H95" s="366">
        <v>564.41999999999996</v>
      </c>
      <c r="I95" s="366">
        <v>207.83</v>
      </c>
      <c r="J95" s="365">
        <v>0.26912269342829392</v>
      </c>
    </row>
    <row r="96" spans="1:10" x14ac:dyDescent="0.2">
      <c r="A96" s="368" t="s">
        <v>1543</v>
      </c>
      <c r="B96" s="368" t="s">
        <v>1542</v>
      </c>
      <c r="C96" s="368" t="s">
        <v>1010</v>
      </c>
      <c r="D96" s="368">
        <v>2</v>
      </c>
      <c r="E96" s="368">
        <v>0</v>
      </c>
      <c r="F96" s="367">
        <v>2944.04</v>
      </c>
      <c r="G96" s="366">
        <v>0</v>
      </c>
      <c r="H96" s="366">
        <v>2095.86</v>
      </c>
      <c r="I96" s="366">
        <v>848.18</v>
      </c>
      <c r="J96" s="365">
        <v>0.28810070515346259</v>
      </c>
    </row>
    <row r="97" spans="1:10" x14ac:dyDescent="0.2">
      <c r="A97" s="368" t="s">
        <v>1541</v>
      </c>
      <c r="B97" s="368" t="s">
        <v>1540</v>
      </c>
      <c r="C97" s="368" t="s">
        <v>1010</v>
      </c>
      <c r="D97" s="368">
        <v>2</v>
      </c>
      <c r="E97" s="368">
        <v>0</v>
      </c>
      <c r="F97" s="367">
        <v>1841.65</v>
      </c>
      <c r="G97" s="366">
        <v>0</v>
      </c>
      <c r="H97" s="366">
        <v>1269.8599999999999</v>
      </c>
      <c r="I97" s="366">
        <v>571.79</v>
      </c>
      <c r="J97" s="365">
        <v>0.31047701789156462</v>
      </c>
    </row>
    <row r="98" spans="1:10" ht="15" customHeight="1" x14ac:dyDescent="0.2">
      <c r="A98" s="368" t="s">
        <v>1539</v>
      </c>
      <c r="B98" s="368" t="s">
        <v>1538</v>
      </c>
      <c r="C98" s="368" t="s">
        <v>1010</v>
      </c>
      <c r="D98" s="368">
        <v>7</v>
      </c>
      <c r="E98" s="368">
        <v>0</v>
      </c>
      <c r="F98" s="367">
        <v>3305.43</v>
      </c>
      <c r="G98" s="366">
        <v>0</v>
      </c>
      <c r="H98" s="366">
        <v>2732.17</v>
      </c>
      <c r="I98" s="366">
        <v>573.26</v>
      </c>
      <c r="J98" s="365">
        <v>0.17342978069419107</v>
      </c>
    </row>
    <row r="99" spans="1:10" ht="15" customHeight="1" x14ac:dyDescent="0.2">
      <c r="A99" s="368" t="s">
        <v>1537</v>
      </c>
      <c r="B99" s="368" t="s">
        <v>1536</v>
      </c>
      <c r="C99" s="368" t="s">
        <v>1010</v>
      </c>
      <c r="D99" s="368">
        <v>1</v>
      </c>
      <c r="E99" s="368">
        <v>0</v>
      </c>
      <c r="F99" s="367">
        <v>673.42</v>
      </c>
      <c r="G99" s="366">
        <v>0</v>
      </c>
      <c r="H99" s="366">
        <v>513.08000000000004</v>
      </c>
      <c r="I99" s="366">
        <v>160.34</v>
      </c>
      <c r="J99" s="365">
        <v>0.23809806658548899</v>
      </c>
    </row>
    <row r="100" spans="1:10" x14ac:dyDescent="0.2">
      <c r="A100" s="368" t="s">
        <v>1535</v>
      </c>
      <c r="B100" s="368" t="s">
        <v>1534</v>
      </c>
      <c r="C100" s="368" t="s">
        <v>1010</v>
      </c>
      <c r="D100" s="368">
        <v>5</v>
      </c>
      <c r="E100" s="368">
        <v>0</v>
      </c>
      <c r="F100" s="367">
        <v>1851.13</v>
      </c>
      <c r="G100" s="366">
        <v>0</v>
      </c>
      <c r="H100" s="366">
        <v>1421.7</v>
      </c>
      <c r="I100" s="366">
        <v>429.43</v>
      </c>
      <c r="J100" s="365">
        <v>0.23198262682793752</v>
      </c>
    </row>
    <row r="101" spans="1:10" ht="15" customHeight="1" x14ac:dyDescent="0.2">
      <c r="A101" s="368" t="s">
        <v>1533</v>
      </c>
      <c r="B101" s="368" t="s">
        <v>1532</v>
      </c>
      <c r="C101" s="368" t="s">
        <v>1010</v>
      </c>
      <c r="D101" s="368">
        <v>1</v>
      </c>
      <c r="E101" s="368">
        <v>0</v>
      </c>
      <c r="F101" s="367">
        <v>613.5</v>
      </c>
      <c r="G101" s="366">
        <v>0</v>
      </c>
      <c r="H101" s="366">
        <v>455.86</v>
      </c>
      <c r="I101" s="366">
        <v>157.63999999999999</v>
      </c>
      <c r="J101" s="365">
        <v>0.25695191524042382</v>
      </c>
    </row>
    <row r="102" spans="1:10" ht="15" customHeight="1" x14ac:dyDescent="0.2">
      <c r="A102" s="368" t="s">
        <v>1531</v>
      </c>
      <c r="B102" s="368" t="s">
        <v>1530</v>
      </c>
      <c r="C102" s="368" t="s">
        <v>1010</v>
      </c>
      <c r="D102" s="368">
        <v>9</v>
      </c>
      <c r="E102" s="368">
        <v>0</v>
      </c>
      <c r="F102" s="367">
        <v>2128.5</v>
      </c>
      <c r="G102" s="366">
        <v>0</v>
      </c>
      <c r="H102" s="366">
        <v>1866.27</v>
      </c>
      <c r="I102" s="366">
        <v>262.23</v>
      </c>
      <c r="J102" s="365">
        <v>0.12319943622269204</v>
      </c>
    </row>
    <row r="103" spans="1:10" x14ac:dyDescent="0.2">
      <c r="A103" s="368" t="s">
        <v>1529</v>
      </c>
      <c r="B103" s="368" t="s">
        <v>1528</v>
      </c>
      <c r="C103" s="368" t="s">
        <v>1010</v>
      </c>
      <c r="D103" s="368">
        <v>6</v>
      </c>
      <c r="E103" s="368">
        <v>0</v>
      </c>
      <c r="F103" s="367">
        <v>4396.9399999999996</v>
      </c>
      <c r="G103" s="366">
        <v>0</v>
      </c>
      <c r="H103" s="366">
        <v>3427.14</v>
      </c>
      <c r="I103" s="366">
        <v>969.8</v>
      </c>
      <c r="J103" s="365">
        <v>0.22056248208981702</v>
      </c>
    </row>
    <row r="104" spans="1:10" x14ac:dyDescent="0.2">
      <c r="A104" s="368" t="s">
        <v>1527</v>
      </c>
      <c r="B104" s="368" t="s">
        <v>1526</v>
      </c>
      <c r="C104" s="368" t="s">
        <v>1010</v>
      </c>
      <c r="D104" s="368">
        <v>6</v>
      </c>
      <c r="E104" s="368">
        <v>0</v>
      </c>
      <c r="F104" s="367">
        <v>2767.39</v>
      </c>
      <c r="G104" s="366">
        <v>0</v>
      </c>
      <c r="H104" s="366">
        <v>2154.9</v>
      </c>
      <c r="I104" s="366">
        <v>612.49</v>
      </c>
      <c r="J104" s="365">
        <v>0.22132406346774397</v>
      </c>
    </row>
    <row r="105" spans="1:10" ht="15" customHeight="1" x14ac:dyDescent="0.2">
      <c r="A105" s="368" t="s">
        <v>1525</v>
      </c>
      <c r="B105" s="368" t="s">
        <v>1524</v>
      </c>
      <c r="C105" s="368" t="s">
        <v>1010</v>
      </c>
      <c r="D105" s="368">
        <v>3</v>
      </c>
      <c r="E105" s="368">
        <v>0</v>
      </c>
      <c r="F105" s="367">
        <v>4425.26</v>
      </c>
      <c r="G105" s="366">
        <v>0</v>
      </c>
      <c r="H105" s="366">
        <v>3596.49</v>
      </c>
      <c r="I105" s="366">
        <v>828.77</v>
      </c>
      <c r="J105" s="365">
        <v>0.18728165124761031</v>
      </c>
    </row>
    <row r="106" spans="1:10" ht="15" customHeight="1" x14ac:dyDescent="0.2">
      <c r="A106" s="368" t="s">
        <v>1523</v>
      </c>
      <c r="B106" s="368" t="s">
        <v>1522</v>
      </c>
      <c r="C106" s="368" t="s">
        <v>1010</v>
      </c>
      <c r="D106" s="368">
        <v>2</v>
      </c>
      <c r="E106" s="368">
        <v>0</v>
      </c>
      <c r="F106" s="367">
        <v>1313.2</v>
      </c>
      <c r="G106" s="366">
        <v>0</v>
      </c>
      <c r="H106" s="366">
        <v>1065.7</v>
      </c>
      <c r="I106" s="366">
        <v>247.5</v>
      </c>
      <c r="J106" s="365">
        <v>0.18847091075236064</v>
      </c>
    </row>
    <row r="107" spans="1:10" ht="15" customHeight="1" x14ac:dyDescent="0.2">
      <c r="A107" s="368" t="s">
        <v>1521</v>
      </c>
      <c r="B107" s="368" t="s">
        <v>1520</v>
      </c>
      <c r="C107" s="368" t="s">
        <v>1010</v>
      </c>
      <c r="D107" s="368">
        <v>1</v>
      </c>
      <c r="E107" s="368">
        <v>0</v>
      </c>
      <c r="F107" s="367">
        <v>623.62</v>
      </c>
      <c r="G107" s="366">
        <v>0</v>
      </c>
      <c r="H107" s="366">
        <v>535.65</v>
      </c>
      <c r="I107" s="366">
        <v>87.97</v>
      </c>
      <c r="J107" s="365">
        <v>0.14106346813764792</v>
      </c>
    </row>
    <row r="108" spans="1:10" ht="15" customHeight="1" x14ac:dyDescent="0.2">
      <c r="A108" s="368" t="s">
        <v>1519</v>
      </c>
      <c r="B108" s="368" t="s">
        <v>1518</v>
      </c>
      <c r="C108" s="368" t="s">
        <v>1010</v>
      </c>
      <c r="D108" s="368">
        <v>1</v>
      </c>
      <c r="E108" s="368">
        <v>0</v>
      </c>
      <c r="F108" s="367">
        <v>98.31</v>
      </c>
      <c r="G108" s="366">
        <v>0</v>
      </c>
      <c r="H108" s="366">
        <v>74.900000000000006</v>
      </c>
      <c r="I108" s="366">
        <v>23.41</v>
      </c>
      <c r="J108" s="365">
        <v>0.23812430068151766</v>
      </c>
    </row>
    <row r="109" spans="1:10" ht="15" customHeight="1" x14ac:dyDescent="0.2">
      <c r="A109" s="368" t="s">
        <v>1517</v>
      </c>
      <c r="B109" s="368" t="s">
        <v>1516</v>
      </c>
      <c r="C109" s="368" t="s">
        <v>1010</v>
      </c>
      <c r="D109" s="368">
        <v>12</v>
      </c>
      <c r="E109" s="368">
        <v>0</v>
      </c>
      <c r="F109" s="367">
        <v>753.48</v>
      </c>
      <c r="G109" s="366">
        <v>0</v>
      </c>
      <c r="H109" s="366">
        <v>657.48</v>
      </c>
      <c r="I109" s="366">
        <v>96</v>
      </c>
      <c r="J109" s="365">
        <v>0.12740882306099696</v>
      </c>
    </row>
    <row r="110" spans="1:10" ht="15" customHeight="1" x14ac:dyDescent="0.2">
      <c r="A110" s="368" t="s">
        <v>1515</v>
      </c>
      <c r="B110" s="368" t="s">
        <v>1514</v>
      </c>
      <c r="C110" s="368" t="s">
        <v>1010</v>
      </c>
      <c r="D110" s="368">
        <v>5</v>
      </c>
      <c r="E110" s="368">
        <v>0</v>
      </c>
      <c r="F110" s="367">
        <v>375.55</v>
      </c>
      <c r="G110" s="366">
        <v>0</v>
      </c>
      <c r="H110" s="366">
        <v>294.3</v>
      </c>
      <c r="I110" s="366">
        <v>81.25</v>
      </c>
      <c r="J110" s="365">
        <v>0.21634935428038876</v>
      </c>
    </row>
    <row r="111" spans="1:10" ht="15" customHeight="1" x14ac:dyDescent="0.2">
      <c r="A111" s="368" t="s">
        <v>1513</v>
      </c>
      <c r="B111" s="368" t="s">
        <v>1512</v>
      </c>
      <c r="C111" s="368" t="s">
        <v>1010</v>
      </c>
      <c r="D111" s="368">
        <v>14</v>
      </c>
      <c r="E111" s="368">
        <v>0</v>
      </c>
      <c r="F111" s="367">
        <v>1775.51</v>
      </c>
      <c r="G111" s="366">
        <v>0</v>
      </c>
      <c r="H111" s="366">
        <v>1444.54</v>
      </c>
      <c r="I111" s="366">
        <v>330.97</v>
      </c>
      <c r="J111" s="365">
        <v>0.18640841223085197</v>
      </c>
    </row>
    <row r="112" spans="1:10" ht="15" customHeight="1" x14ac:dyDescent="0.2">
      <c r="A112" s="368" t="s">
        <v>1511</v>
      </c>
      <c r="B112" s="368" t="s">
        <v>1510</v>
      </c>
      <c r="C112" s="368" t="s">
        <v>1010</v>
      </c>
      <c r="D112" s="368">
        <v>4</v>
      </c>
      <c r="E112" s="368">
        <v>0</v>
      </c>
      <c r="F112" s="367">
        <v>383.12</v>
      </c>
      <c r="G112" s="366">
        <v>0</v>
      </c>
      <c r="H112" s="366">
        <v>329.96</v>
      </c>
      <c r="I112" s="366">
        <v>53.16</v>
      </c>
      <c r="J112" s="365">
        <v>0.1387554813113385</v>
      </c>
    </row>
    <row r="113" spans="1:10" x14ac:dyDescent="0.2">
      <c r="A113" s="368" t="s">
        <v>1509</v>
      </c>
      <c r="B113" s="368" t="s">
        <v>1508</v>
      </c>
      <c r="C113" s="368" t="s">
        <v>1010</v>
      </c>
      <c r="D113" s="368">
        <v>2</v>
      </c>
      <c r="E113" s="368">
        <v>0</v>
      </c>
      <c r="F113" s="367">
        <v>317.5</v>
      </c>
      <c r="G113" s="366">
        <v>0</v>
      </c>
      <c r="H113" s="366">
        <v>228.1</v>
      </c>
      <c r="I113" s="366">
        <v>89.4</v>
      </c>
      <c r="J113" s="365">
        <v>0.28157480314960631</v>
      </c>
    </row>
    <row r="114" spans="1:10" ht="15" customHeight="1" x14ac:dyDescent="0.2">
      <c r="A114" s="368" t="s">
        <v>1507</v>
      </c>
      <c r="B114" s="368" t="s">
        <v>1506</v>
      </c>
      <c r="C114" s="368" t="s">
        <v>1010</v>
      </c>
      <c r="D114" s="368">
        <v>2</v>
      </c>
      <c r="E114" s="368">
        <v>0</v>
      </c>
      <c r="F114" s="367">
        <v>295.48</v>
      </c>
      <c r="G114" s="366">
        <v>0</v>
      </c>
      <c r="H114" s="366">
        <v>193.36</v>
      </c>
      <c r="I114" s="366">
        <v>102.12</v>
      </c>
      <c r="J114" s="365">
        <v>0.34560714769189116</v>
      </c>
    </row>
    <row r="115" spans="1:10" ht="15" customHeight="1" x14ac:dyDescent="0.2">
      <c r="A115" s="368" t="s">
        <v>1505</v>
      </c>
      <c r="B115" s="368" t="s">
        <v>1504</v>
      </c>
      <c r="C115" s="368" t="s">
        <v>1010</v>
      </c>
      <c r="D115" s="368">
        <v>40</v>
      </c>
      <c r="E115" s="368">
        <v>0</v>
      </c>
      <c r="F115" s="367">
        <v>5393.69</v>
      </c>
      <c r="G115" s="366">
        <v>0</v>
      </c>
      <c r="H115" s="366">
        <v>4001.98</v>
      </c>
      <c r="I115" s="366">
        <v>1391.71</v>
      </c>
      <c r="J115" s="365">
        <v>0.25802558174459417</v>
      </c>
    </row>
    <row r="116" spans="1:10" ht="15" customHeight="1" x14ac:dyDescent="0.2">
      <c r="A116" s="368" t="s">
        <v>1503</v>
      </c>
      <c r="B116" s="368" t="s">
        <v>1502</v>
      </c>
      <c r="C116" s="368" t="s">
        <v>1010</v>
      </c>
      <c r="D116" s="368">
        <v>12</v>
      </c>
      <c r="E116" s="368">
        <v>0</v>
      </c>
      <c r="F116" s="367">
        <v>1140.96</v>
      </c>
      <c r="G116" s="366">
        <v>0</v>
      </c>
      <c r="H116" s="366">
        <v>995.4</v>
      </c>
      <c r="I116" s="366">
        <v>145.56</v>
      </c>
      <c r="J116" s="365">
        <v>0.12757677745056795</v>
      </c>
    </row>
    <row r="117" spans="1:10" ht="15" customHeight="1" x14ac:dyDescent="0.2">
      <c r="A117" s="368" t="s">
        <v>1501</v>
      </c>
      <c r="B117" s="368" t="s">
        <v>1500</v>
      </c>
      <c r="C117" s="368" t="s">
        <v>1010</v>
      </c>
      <c r="D117" s="368">
        <v>5</v>
      </c>
      <c r="E117" s="368">
        <v>0</v>
      </c>
      <c r="F117" s="367">
        <v>374.2</v>
      </c>
      <c r="G117" s="366">
        <v>0</v>
      </c>
      <c r="H117" s="366">
        <v>320.75</v>
      </c>
      <c r="I117" s="366">
        <v>53.45</v>
      </c>
      <c r="J117" s="365">
        <v>0.14283805451630144</v>
      </c>
    </row>
    <row r="118" spans="1:10" ht="15" customHeight="1" x14ac:dyDescent="0.2">
      <c r="A118" s="368" t="s">
        <v>1499</v>
      </c>
      <c r="B118" s="368" t="s">
        <v>1498</v>
      </c>
      <c r="C118" s="368" t="s">
        <v>1010</v>
      </c>
      <c r="D118" s="368">
        <v>2</v>
      </c>
      <c r="E118" s="368">
        <v>0</v>
      </c>
      <c r="F118" s="367">
        <v>283.18</v>
      </c>
      <c r="G118" s="366">
        <v>0</v>
      </c>
      <c r="H118" s="366">
        <v>261.58</v>
      </c>
      <c r="I118" s="366">
        <v>21.6</v>
      </c>
      <c r="J118" s="365">
        <v>7.6276573204322337E-2</v>
      </c>
    </row>
    <row r="119" spans="1:10" ht="15" customHeight="1" x14ac:dyDescent="0.2">
      <c r="A119" s="368" t="s">
        <v>1497</v>
      </c>
      <c r="B119" s="368" t="s">
        <v>1496</v>
      </c>
      <c r="C119" s="368" t="s">
        <v>1010</v>
      </c>
      <c r="D119" s="368">
        <v>16</v>
      </c>
      <c r="E119" s="368">
        <v>0</v>
      </c>
      <c r="F119" s="367">
        <v>4416.7</v>
      </c>
      <c r="G119" s="366">
        <v>0</v>
      </c>
      <c r="H119" s="366">
        <v>3419.27</v>
      </c>
      <c r="I119" s="366">
        <v>997.43</v>
      </c>
      <c r="J119" s="365">
        <v>0.22583150315846673</v>
      </c>
    </row>
    <row r="120" spans="1:10" ht="15" customHeight="1" x14ac:dyDescent="0.2">
      <c r="A120" s="368" t="s">
        <v>1495</v>
      </c>
      <c r="B120" s="368" t="s">
        <v>1494</v>
      </c>
      <c r="C120" s="368" t="s">
        <v>1010</v>
      </c>
      <c r="D120" s="368">
        <v>8</v>
      </c>
      <c r="E120" s="368">
        <v>0</v>
      </c>
      <c r="F120" s="367">
        <v>1756.34</v>
      </c>
      <c r="G120" s="366">
        <v>0</v>
      </c>
      <c r="H120" s="366">
        <v>1302</v>
      </c>
      <c r="I120" s="366">
        <v>454.34</v>
      </c>
      <c r="J120" s="365">
        <v>0.25868567589418906</v>
      </c>
    </row>
    <row r="121" spans="1:10" ht="15" customHeight="1" x14ac:dyDescent="0.2">
      <c r="A121" s="368" t="s">
        <v>1493</v>
      </c>
      <c r="B121" s="368" t="s">
        <v>1492</v>
      </c>
      <c r="C121" s="368" t="s">
        <v>1010</v>
      </c>
      <c r="D121" s="368">
        <v>10</v>
      </c>
      <c r="E121" s="368">
        <v>0</v>
      </c>
      <c r="F121" s="367">
        <v>3174.39</v>
      </c>
      <c r="G121" s="366">
        <v>0</v>
      </c>
      <c r="H121" s="366">
        <v>2578.6999999999998</v>
      </c>
      <c r="I121" s="366">
        <v>595.69000000000005</v>
      </c>
      <c r="J121" s="365">
        <v>0.18765495102996166</v>
      </c>
    </row>
    <row r="122" spans="1:10" ht="15" customHeight="1" x14ac:dyDescent="0.2">
      <c r="A122" s="368" t="s">
        <v>1491</v>
      </c>
      <c r="B122" s="368" t="s">
        <v>1490</v>
      </c>
      <c r="C122" s="368" t="s">
        <v>1010</v>
      </c>
      <c r="D122" s="368">
        <v>26</v>
      </c>
      <c r="E122" s="368">
        <v>0</v>
      </c>
      <c r="F122" s="367">
        <v>6390.74</v>
      </c>
      <c r="G122" s="366">
        <v>0</v>
      </c>
      <c r="H122" s="366">
        <v>5578.98</v>
      </c>
      <c r="I122" s="366">
        <v>811.76</v>
      </c>
      <c r="J122" s="365">
        <v>0.12702128392017201</v>
      </c>
    </row>
    <row r="123" spans="1:10" ht="15" customHeight="1" x14ac:dyDescent="0.2">
      <c r="A123" s="368" t="s">
        <v>1489</v>
      </c>
      <c r="B123" s="368" t="s">
        <v>1488</v>
      </c>
      <c r="C123" s="368" t="s">
        <v>1010</v>
      </c>
      <c r="D123" s="368">
        <v>12</v>
      </c>
      <c r="E123" s="368">
        <v>0</v>
      </c>
      <c r="F123" s="367">
        <v>1244.76</v>
      </c>
      <c r="G123" s="366">
        <v>0</v>
      </c>
      <c r="H123" s="366">
        <v>927.48</v>
      </c>
      <c r="I123" s="366">
        <v>317.27999999999997</v>
      </c>
      <c r="J123" s="365">
        <v>0.25489250939940228</v>
      </c>
    </row>
    <row r="124" spans="1:10" ht="15" customHeight="1" x14ac:dyDescent="0.2">
      <c r="A124" s="368" t="s">
        <v>1487</v>
      </c>
      <c r="B124" s="368" t="s">
        <v>1486</v>
      </c>
      <c r="C124" s="368" t="s">
        <v>1010</v>
      </c>
      <c r="D124" s="368">
        <v>3</v>
      </c>
      <c r="E124" s="368">
        <v>0</v>
      </c>
      <c r="F124" s="367">
        <v>555.15</v>
      </c>
      <c r="G124" s="366">
        <v>0</v>
      </c>
      <c r="H124" s="366">
        <v>469.65</v>
      </c>
      <c r="I124" s="366">
        <v>85.5</v>
      </c>
      <c r="J124" s="365">
        <v>0.15401242907322346</v>
      </c>
    </row>
    <row r="125" spans="1:10" ht="15" customHeight="1" x14ac:dyDescent="0.2">
      <c r="A125" s="368" t="s">
        <v>1485</v>
      </c>
      <c r="B125" s="368" t="s">
        <v>1484</v>
      </c>
      <c r="C125" s="368" t="s">
        <v>1010</v>
      </c>
      <c r="D125" s="368">
        <v>24</v>
      </c>
      <c r="E125" s="368">
        <v>0</v>
      </c>
      <c r="F125" s="367">
        <v>7176</v>
      </c>
      <c r="G125" s="366">
        <v>0</v>
      </c>
      <c r="H125" s="366">
        <v>6260.88</v>
      </c>
      <c r="I125" s="366">
        <v>915.12</v>
      </c>
      <c r="J125" s="365">
        <v>0.12752508361204012</v>
      </c>
    </row>
    <row r="126" spans="1:10" ht="15" customHeight="1" x14ac:dyDescent="0.2">
      <c r="A126" s="368" t="s">
        <v>1483</v>
      </c>
      <c r="B126" s="368" t="s">
        <v>1482</v>
      </c>
      <c r="C126" s="368" t="s">
        <v>1010</v>
      </c>
      <c r="D126" s="368">
        <v>4</v>
      </c>
      <c r="E126" s="368">
        <v>0</v>
      </c>
      <c r="F126" s="367">
        <v>1052.04</v>
      </c>
      <c r="G126" s="366">
        <v>0</v>
      </c>
      <c r="H126" s="366">
        <v>831.88</v>
      </c>
      <c r="I126" s="366">
        <v>220.16</v>
      </c>
      <c r="J126" s="365">
        <v>0.20926960952055054</v>
      </c>
    </row>
    <row r="127" spans="1:10" ht="15" customHeight="1" x14ac:dyDescent="0.2">
      <c r="A127" s="368" t="s">
        <v>1481</v>
      </c>
      <c r="B127" s="368" t="s">
        <v>1480</v>
      </c>
      <c r="C127" s="368" t="s">
        <v>1010</v>
      </c>
      <c r="D127" s="368">
        <v>13</v>
      </c>
      <c r="E127" s="368">
        <v>0</v>
      </c>
      <c r="F127" s="367">
        <v>2031.52</v>
      </c>
      <c r="G127" s="366">
        <v>0</v>
      </c>
      <c r="H127" s="366">
        <v>1731.41</v>
      </c>
      <c r="I127" s="366">
        <v>300.11</v>
      </c>
      <c r="J127" s="365">
        <v>0.14772682523430733</v>
      </c>
    </row>
    <row r="128" spans="1:10" ht="15" customHeight="1" x14ac:dyDescent="0.2">
      <c r="A128" s="368" t="s">
        <v>1479</v>
      </c>
      <c r="B128" s="368" t="s">
        <v>1478</v>
      </c>
      <c r="C128" s="368" t="s">
        <v>1010</v>
      </c>
      <c r="D128" s="368">
        <v>4</v>
      </c>
      <c r="E128" s="368">
        <v>0</v>
      </c>
      <c r="F128" s="367">
        <v>388.73</v>
      </c>
      <c r="G128" s="366">
        <v>0</v>
      </c>
      <c r="H128" s="366">
        <v>316.2</v>
      </c>
      <c r="I128" s="366">
        <v>72.53</v>
      </c>
      <c r="J128" s="365">
        <v>0.18658194633807526</v>
      </c>
    </row>
    <row r="129" spans="1:10" ht="15" customHeight="1" x14ac:dyDescent="0.2">
      <c r="A129" s="368" t="s">
        <v>1477</v>
      </c>
      <c r="B129" s="368" t="s">
        <v>1476</v>
      </c>
      <c r="C129" s="368" t="s">
        <v>1010</v>
      </c>
      <c r="D129" s="368">
        <v>5</v>
      </c>
      <c r="E129" s="368">
        <v>0</v>
      </c>
      <c r="F129" s="367">
        <v>608.54</v>
      </c>
      <c r="G129" s="366">
        <v>0</v>
      </c>
      <c r="H129" s="366">
        <v>538.9</v>
      </c>
      <c r="I129" s="366">
        <v>69.64</v>
      </c>
      <c r="J129" s="365">
        <v>0.11443783481776054</v>
      </c>
    </row>
    <row r="130" spans="1:10" ht="15" customHeight="1" x14ac:dyDescent="0.2">
      <c r="A130" s="368" t="s">
        <v>1475</v>
      </c>
      <c r="B130" s="368" t="s">
        <v>1474</v>
      </c>
      <c r="C130" s="368" t="s">
        <v>1010</v>
      </c>
      <c r="D130" s="368">
        <v>1</v>
      </c>
      <c r="E130" s="368">
        <v>0</v>
      </c>
      <c r="F130" s="367">
        <v>242.25</v>
      </c>
      <c r="G130" s="366">
        <v>0</v>
      </c>
      <c r="H130" s="366">
        <v>110.72</v>
      </c>
      <c r="I130" s="366">
        <v>131.53</v>
      </c>
      <c r="J130" s="365">
        <v>0.54295149638802886</v>
      </c>
    </row>
    <row r="131" spans="1:10" ht="15" customHeight="1" x14ac:dyDescent="0.2">
      <c r="A131" s="368" t="s">
        <v>1473</v>
      </c>
      <c r="B131" s="368" t="s">
        <v>1472</v>
      </c>
      <c r="C131" s="368" t="s">
        <v>1010</v>
      </c>
      <c r="D131" s="368">
        <v>6</v>
      </c>
      <c r="E131" s="368">
        <v>0</v>
      </c>
      <c r="F131" s="367">
        <v>1405.72</v>
      </c>
      <c r="G131" s="366">
        <v>-151.32</v>
      </c>
      <c r="H131" s="366">
        <v>633.85</v>
      </c>
      <c r="I131" s="366">
        <v>620.54999999999995</v>
      </c>
      <c r="J131" s="365">
        <v>0.4946986607142857</v>
      </c>
    </row>
    <row r="132" spans="1:10" x14ac:dyDescent="0.2">
      <c r="A132" s="368" t="s">
        <v>1471</v>
      </c>
      <c r="B132" s="368" t="s">
        <v>1470</v>
      </c>
      <c r="C132" s="368" t="s">
        <v>1010</v>
      </c>
      <c r="D132" s="368">
        <v>1</v>
      </c>
      <c r="E132" s="368">
        <v>0</v>
      </c>
      <c r="F132" s="367">
        <v>347.48</v>
      </c>
      <c r="G132" s="366">
        <v>0</v>
      </c>
      <c r="H132" s="366">
        <v>197.48</v>
      </c>
      <c r="I132" s="366">
        <v>150</v>
      </c>
      <c r="J132" s="365">
        <v>0.43167952112351787</v>
      </c>
    </row>
    <row r="133" spans="1:10" ht="15" customHeight="1" x14ac:dyDescent="0.2">
      <c r="A133" s="368" t="s">
        <v>1469</v>
      </c>
      <c r="B133" s="368" t="s">
        <v>1468</v>
      </c>
      <c r="C133" s="368" t="s">
        <v>1010</v>
      </c>
      <c r="D133" s="368">
        <v>4</v>
      </c>
      <c r="E133" s="368">
        <v>0</v>
      </c>
      <c r="F133" s="367">
        <v>779.37</v>
      </c>
      <c r="G133" s="366">
        <v>0</v>
      </c>
      <c r="H133" s="366">
        <v>577.12</v>
      </c>
      <c r="I133" s="366">
        <v>202.25</v>
      </c>
      <c r="J133" s="365">
        <v>0.25950447156036288</v>
      </c>
    </row>
    <row r="134" spans="1:10" ht="15" customHeight="1" x14ac:dyDescent="0.2">
      <c r="A134" s="368" t="s">
        <v>1467</v>
      </c>
      <c r="B134" s="368" t="s">
        <v>1466</v>
      </c>
      <c r="C134" s="368" t="s">
        <v>1010</v>
      </c>
      <c r="D134" s="368">
        <v>5</v>
      </c>
      <c r="E134" s="368">
        <v>0</v>
      </c>
      <c r="F134" s="367">
        <v>999.47</v>
      </c>
      <c r="G134" s="366">
        <v>0</v>
      </c>
      <c r="H134" s="366">
        <v>666.41</v>
      </c>
      <c r="I134" s="366">
        <v>333.06</v>
      </c>
      <c r="J134" s="365">
        <v>0.33323661540616528</v>
      </c>
    </row>
    <row r="135" spans="1:10" ht="15" customHeight="1" x14ac:dyDescent="0.2">
      <c r="A135" s="368" t="s">
        <v>1465</v>
      </c>
      <c r="B135" s="368" t="s">
        <v>1464</v>
      </c>
      <c r="C135" s="368" t="s">
        <v>1010</v>
      </c>
      <c r="D135" s="368">
        <v>17</v>
      </c>
      <c r="E135" s="368">
        <v>0</v>
      </c>
      <c r="F135" s="367">
        <v>5578.6</v>
      </c>
      <c r="G135" s="366">
        <v>0</v>
      </c>
      <c r="H135" s="366">
        <v>4188.46</v>
      </c>
      <c r="I135" s="366">
        <v>1390.14</v>
      </c>
      <c r="J135" s="365">
        <v>0.24919155343634602</v>
      </c>
    </row>
    <row r="136" spans="1:10" ht="15" customHeight="1" x14ac:dyDescent="0.2">
      <c r="A136" s="368" t="s">
        <v>1463</v>
      </c>
      <c r="B136" s="368" t="s">
        <v>1462</v>
      </c>
      <c r="C136" s="368" t="s">
        <v>1010</v>
      </c>
      <c r="D136" s="368">
        <v>45</v>
      </c>
      <c r="E136" s="368">
        <v>0</v>
      </c>
      <c r="F136" s="367">
        <v>8000.65</v>
      </c>
      <c r="G136" s="366">
        <v>0</v>
      </c>
      <c r="H136" s="366">
        <v>6169.5</v>
      </c>
      <c r="I136" s="366">
        <v>1831.15</v>
      </c>
      <c r="J136" s="365">
        <v>0.22887515389374613</v>
      </c>
    </row>
    <row r="137" spans="1:10" ht="15" customHeight="1" x14ac:dyDescent="0.2">
      <c r="A137" s="368" t="s">
        <v>1461</v>
      </c>
      <c r="B137" s="368" t="s">
        <v>1460</v>
      </c>
      <c r="C137" s="368" t="s">
        <v>1010</v>
      </c>
      <c r="D137" s="368">
        <v>3</v>
      </c>
      <c r="E137" s="368">
        <v>0</v>
      </c>
      <c r="F137" s="367">
        <v>756.54</v>
      </c>
      <c r="G137" s="366">
        <v>0</v>
      </c>
      <c r="H137" s="366">
        <v>560.25</v>
      </c>
      <c r="I137" s="366">
        <v>196.29</v>
      </c>
      <c r="J137" s="365">
        <v>0.25945753033547464</v>
      </c>
    </row>
    <row r="138" spans="1:10" ht="15" customHeight="1" x14ac:dyDescent="0.2">
      <c r="A138" s="368" t="s">
        <v>1459</v>
      </c>
      <c r="B138" s="368" t="s">
        <v>1458</v>
      </c>
      <c r="C138" s="368" t="s">
        <v>1010</v>
      </c>
      <c r="D138" s="368">
        <v>3</v>
      </c>
      <c r="E138" s="368">
        <v>0</v>
      </c>
      <c r="F138" s="367">
        <v>577.29</v>
      </c>
      <c r="G138" s="366">
        <v>0</v>
      </c>
      <c r="H138" s="366">
        <v>386.64</v>
      </c>
      <c r="I138" s="366">
        <v>190.65</v>
      </c>
      <c r="J138" s="365">
        <v>0.33024996102478821</v>
      </c>
    </row>
    <row r="139" spans="1:10" ht="15" customHeight="1" x14ac:dyDescent="0.2">
      <c r="A139" s="368" t="s">
        <v>1457</v>
      </c>
      <c r="B139" s="368" t="s">
        <v>1456</v>
      </c>
      <c r="C139" s="368" t="s">
        <v>1010</v>
      </c>
      <c r="D139" s="368">
        <v>1</v>
      </c>
      <c r="E139" s="368">
        <v>0</v>
      </c>
      <c r="F139" s="367">
        <v>297.20999999999998</v>
      </c>
      <c r="G139" s="366">
        <v>0</v>
      </c>
      <c r="H139" s="366">
        <v>169.41</v>
      </c>
      <c r="I139" s="366">
        <v>127.8</v>
      </c>
      <c r="J139" s="365">
        <v>0.42999899061269808</v>
      </c>
    </row>
    <row r="140" spans="1:10" ht="15" customHeight="1" x14ac:dyDescent="0.2">
      <c r="A140" s="368" t="s">
        <v>1455</v>
      </c>
      <c r="B140" s="368" t="s">
        <v>1454</v>
      </c>
      <c r="C140" s="368" t="s">
        <v>1010</v>
      </c>
      <c r="D140" s="368">
        <v>1</v>
      </c>
      <c r="E140" s="368">
        <v>0</v>
      </c>
      <c r="F140" s="367">
        <v>505.91</v>
      </c>
      <c r="G140" s="366">
        <v>0</v>
      </c>
      <c r="H140" s="366">
        <v>294.26</v>
      </c>
      <c r="I140" s="366">
        <v>211.65</v>
      </c>
      <c r="J140" s="365">
        <v>0.41835504338716373</v>
      </c>
    </row>
    <row r="141" spans="1:10" ht="15" customHeight="1" x14ac:dyDescent="0.2">
      <c r="A141" s="368" t="s">
        <v>1453</v>
      </c>
      <c r="B141" s="368" t="s">
        <v>1452</v>
      </c>
      <c r="C141" s="368" t="s">
        <v>1010</v>
      </c>
      <c r="D141" s="368">
        <v>25</v>
      </c>
      <c r="E141" s="368">
        <v>0</v>
      </c>
      <c r="F141" s="367">
        <v>3894</v>
      </c>
      <c r="G141" s="366">
        <v>0</v>
      </c>
      <c r="H141" s="366">
        <v>2804.75</v>
      </c>
      <c r="I141" s="366">
        <v>1089.25</v>
      </c>
      <c r="J141" s="365">
        <v>0.27972521828454033</v>
      </c>
    </row>
    <row r="142" spans="1:10" ht="15" customHeight="1" x14ac:dyDescent="0.2">
      <c r="A142" s="368" t="s">
        <v>1451</v>
      </c>
      <c r="B142" s="368" t="s">
        <v>1450</v>
      </c>
      <c r="C142" s="368" t="s">
        <v>1010</v>
      </c>
      <c r="D142" s="368">
        <v>9</v>
      </c>
      <c r="E142" s="368">
        <v>0</v>
      </c>
      <c r="F142" s="367">
        <v>3303.72</v>
      </c>
      <c r="G142" s="366">
        <v>0</v>
      </c>
      <c r="H142" s="366">
        <v>2890.98</v>
      </c>
      <c r="I142" s="366">
        <v>412.74</v>
      </c>
      <c r="J142" s="365">
        <v>0.12493189495477824</v>
      </c>
    </row>
    <row r="143" spans="1:10" ht="15" customHeight="1" x14ac:dyDescent="0.2">
      <c r="A143" s="368" t="s">
        <v>1449</v>
      </c>
      <c r="B143" s="368" t="s">
        <v>1448</v>
      </c>
      <c r="C143" s="368" t="s">
        <v>1010</v>
      </c>
      <c r="D143" s="368">
        <v>30</v>
      </c>
      <c r="E143" s="368">
        <v>0</v>
      </c>
      <c r="F143" s="367">
        <v>3610.7</v>
      </c>
      <c r="G143" s="366">
        <v>0</v>
      </c>
      <c r="H143" s="366">
        <v>2932.8</v>
      </c>
      <c r="I143" s="366">
        <v>677.9</v>
      </c>
      <c r="J143" s="365">
        <v>0.18774752818013127</v>
      </c>
    </row>
    <row r="144" spans="1:10" ht="15" customHeight="1" x14ac:dyDescent="0.2">
      <c r="A144" s="368" t="s">
        <v>1447</v>
      </c>
      <c r="B144" s="368" t="s">
        <v>1446</v>
      </c>
      <c r="C144" s="368" t="s">
        <v>1010</v>
      </c>
      <c r="D144" s="368">
        <v>35</v>
      </c>
      <c r="E144" s="368">
        <v>0</v>
      </c>
      <c r="F144" s="367">
        <v>6507.99</v>
      </c>
      <c r="G144" s="366">
        <v>0</v>
      </c>
      <c r="H144" s="366">
        <v>5202.05</v>
      </c>
      <c r="I144" s="366">
        <v>1305.94</v>
      </c>
      <c r="J144" s="365">
        <v>0.20066717988196048</v>
      </c>
    </row>
    <row r="145" spans="1:10" ht="15" customHeight="1" x14ac:dyDescent="0.2">
      <c r="A145" s="368" t="s">
        <v>1445</v>
      </c>
      <c r="B145" s="368" t="s">
        <v>1444</v>
      </c>
      <c r="C145" s="368" t="s">
        <v>1010</v>
      </c>
      <c r="D145" s="368">
        <v>5</v>
      </c>
      <c r="E145" s="368">
        <v>0</v>
      </c>
      <c r="F145" s="367">
        <v>1139.05</v>
      </c>
      <c r="G145" s="366">
        <v>0</v>
      </c>
      <c r="H145" s="366">
        <v>883.2</v>
      </c>
      <c r="I145" s="366">
        <v>255.85</v>
      </c>
      <c r="J145" s="365">
        <v>0.22461700539923621</v>
      </c>
    </row>
    <row r="146" spans="1:10" ht="15" customHeight="1" x14ac:dyDescent="0.2">
      <c r="A146" s="368" t="s">
        <v>1443</v>
      </c>
      <c r="B146" s="368" t="s">
        <v>1442</v>
      </c>
      <c r="C146" s="368" t="s">
        <v>1010</v>
      </c>
      <c r="D146" s="368">
        <v>19</v>
      </c>
      <c r="E146" s="368">
        <v>0</v>
      </c>
      <c r="F146" s="367">
        <v>4115.58</v>
      </c>
      <c r="G146" s="366">
        <v>0</v>
      </c>
      <c r="H146" s="366">
        <v>3422.49</v>
      </c>
      <c r="I146" s="366">
        <v>693.09</v>
      </c>
      <c r="J146" s="365">
        <v>0.16840639715422856</v>
      </c>
    </row>
    <row r="147" spans="1:10" ht="15" customHeight="1" x14ac:dyDescent="0.2">
      <c r="A147" s="368" t="s">
        <v>1441</v>
      </c>
      <c r="B147" s="368" t="s">
        <v>1440</v>
      </c>
      <c r="C147" s="368" t="s">
        <v>1010</v>
      </c>
      <c r="D147" s="368">
        <v>1</v>
      </c>
      <c r="E147" s="368">
        <v>0</v>
      </c>
      <c r="F147" s="367">
        <v>441.33</v>
      </c>
      <c r="G147" s="366">
        <v>0</v>
      </c>
      <c r="H147" s="366">
        <v>302.63</v>
      </c>
      <c r="I147" s="366">
        <v>138.69999999999999</v>
      </c>
      <c r="J147" s="365">
        <v>0.31427729816690458</v>
      </c>
    </row>
    <row r="148" spans="1:10" ht="15" customHeight="1" x14ac:dyDescent="0.2">
      <c r="A148" s="368" t="s">
        <v>1439</v>
      </c>
      <c r="B148" s="368" t="s">
        <v>1438</v>
      </c>
      <c r="C148" s="368" t="s">
        <v>1010</v>
      </c>
      <c r="D148" s="368">
        <v>1</v>
      </c>
      <c r="E148" s="368">
        <v>0</v>
      </c>
      <c r="F148" s="367">
        <v>222.77</v>
      </c>
      <c r="G148" s="366">
        <v>0</v>
      </c>
      <c r="H148" s="366">
        <v>169.73</v>
      </c>
      <c r="I148" s="366">
        <v>53.04</v>
      </c>
      <c r="J148" s="365">
        <v>0.23809310050724963</v>
      </c>
    </row>
    <row r="149" spans="1:10" x14ac:dyDescent="0.2">
      <c r="A149" s="368" t="s">
        <v>1437</v>
      </c>
      <c r="B149" s="368" t="s">
        <v>1436</v>
      </c>
      <c r="C149" s="368" t="s">
        <v>1010</v>
      </c>
      <c r="D149" s="368">
        <v>1</v>
      </c>
      <c r="E149" s="368">
        <v>0</v>
      </c>
      <c r="F149" s="367">
        <v>345.4</v>
      </c>
      <c r="G149" s="366">
        <v>0</v>
      </c>
      <c r="H149" s="366">
        <v>301.33999999999997</v>
      </c>
      <c r="I149" s="366">
        <v>44.06</v>
      </c>
      <c r="J149" s="365">
        <v>0.12756224667052693</v>
      </c>
    </row>
    <row r="150" spans="1:10" x14ac:dyDescent="0.2">
      <c r="A150" s="368" t="s">
        <v>1435</v>
      </c>
      <c r="B150" s="368" t="s">
        <v>1434</v>
      </c>
      <c r="C150" s="368" t="s">
        <v>1010</v>
      </c>
      <c r="D150" s="368">
        <v>1</v>
      </c>
      <c r="E150" s="368">
        <v>0</v>
      </c>
      <c r="F150" s="367">
        <v>171.09</v>
      </c>
      <c r="G150" s="366">
        <v>0</v>
      </c>
      <c r="H150" s="366">
        <v>117.27</v>
      </c>
      <c r="I150" s="366">
        <v>53.82</v>
      </c>
      <c r="J150" s="365">
        <v>0.3145712782745923</v>
      </c>
    </row>
    <row r="151" spans="1:10" ht="15" customHeight="1" x14ac:dyDescent="0.2">
      <c r="A151" s="368" t="s">
        <v>1433</v>
      </c>
      <c r="B151" s="368" t="s">
        <v>1432</v>
      </c>
      <c r="C151" s="368" t="s">
        <v>1010</v>
      </c>
      <c r="D151" s="368">
        <v>32</v>
      </c>
      <c r="E151" s="368">
        <v>0</v>
      </c>
      <c r="F151" s="367">
        <v>9166.2000000000007</v>
      </c>
      <c r="G151" s="366">
        <v>0</v>
      </c>
      <c r="H151" s="366">
        <v>7265</v>
      </c>
      <c r="I151" s="366">
        <v>1901.2</v>
      </c>
      <c r="J151" s="365">
        <v>0.20741419563177763</v>
      </c>
    </row>
    <row r="152" spans="1:10" ht="15" customHeight="1" x14ac:dyDescent="0.2">
      <c r="A152" s="368" t="s">
        <v>1431</v>
      </c>
      <c r="B152" s="368" t="s">
        <v>1430</v>
      </c>
      <c r="C152" s="368" t="s">
        <v>1010</v>
      </c>
      <c r="D152" s="368">
        <v>2</v>
      </c>
      <c r="E152" s="368">
        <v>0</v>
      </c>
      <c r="F152" s="367">
        <v>611.16</v>
      </c>
      <c r="G152" s="366">
        <v>0</v>
      </c>
      <c r="H152" s="366">
        <v>392.72</v>
      </c>
      <c r="I152" s="366">
        <v>218.44</v>
      </c>
      <c r="J152" s="365">
        <v>0.35741867923293408</v>
      </c>
    </row>
    <row r="153" spans="1:10" ht="15" customHeight="1" x14ac:dyDescent="0.2">
      <c r="A153" s="368" t="s">
        <v>1429</v>
      </c>
      <c r="B153" s="368" t="s">
        <v>1428</v>
      </c>
      <c r="C153" s="368" t="s">
        <v>1010</v>
      </c>
      <c r="D153" s="368">
        <v>10</v>
      </c>
      <c r="E153" s="368">
        <v>0</v>
      </c>
      <c r="F153" s="367">
        <v>6256.54</v>
      </c>
      <c r="G153" s="366">
        <v>0</v>
      </c>
      <c r="H153" s="366">
        <v>4548.8999999999996</v>
      </c>
      <c r="I153" s="366">
        <v>1707.64</v>
      </c>
      <c r="J153" s="365">
        <v>0.2729367989335959</v>
      </c>
    </row>
    <row r="154" spans="1:10" ht="15" customHeight="1" x14ac:dyDescent="0.2">
      <c r="A154" s="368" t="s">
        <v>1427</v>
      </c>
      <c r="B154" s="368" t="s">
        <v>1426</v>
      </c>
      <c r="C154" s="368" t="s">
        <v>1010</v>
      </c>
      <c r="D154" s="368">
        <v>3</v>
      </c>
      <c r="E154" s="368">
        <v>0</v>
      </c>
      <c r="F154" s="367">
        <v>1077.93</v>
      </c>
      <c r="G154" s="366">
        <v>0</v>
      </c>
      <c r="H154" s="366">
        <v>820.59</v>
      </c>
      <c r="I154" s="366">
        <v>257.33999999999997</v>
      </c>
      <c r="J154" s="365">
        <v>0.23873535387270045</v>
      </c>
    </row>
    <row r="155" spans="1:10" ht="15" customHeight="1" x14ac:dyDescent="0.2">
      <c r="A155" s="368" t="s">
        <v>1425</v>
      </c>
      <c r="B155" s="368" t="s">
        <v>1424</v>
      </c>
      <c r="C155" s="368" t="s">
        <v>1010</v>
      </c>
      <c r="D155" s="368">
        <v>3</v>
      </c>
      <c r="E155" s="368">
        <v>0</v>
      </c>
      <c r="F155" s="367">
        <v>544</v>
      </c>
      <c r="G155" s="366">
        <v>0</v>
      </c>
      <c r="H155" s="366">
        <v>391.83</v>
      </c>
      <c r="I155" s="366">
        <v>152.16999999999999</v>
      </c>
      <c r="J155" s="365">
        <v>0.27972426470588235</v>
      </c>
    </row>
    <row r="156" spans="1:10" ht="15" customHeight="1" x14ac:dyDescent="0.2">
      <c r="A156" s="368" t="s">
        <v>1423</v>
      </c>
      <c r="B156" s="368" t="s">
        <v>1422</v>
      </c>
      <c r="C156" s="368" t="s">
        <v>1010</v>
      </c>
      <c r="D156" s="368">
        <v>1</v>
      </c>
      <c r="E156" s="368">
        <v>0</v>
      </c>
      <c r="F156" s="367">
        <v>249.67</v>
      </c>
      <c r="G156" s="366">
        <v>0</v>
      </c>
      <c r="H156" s="366">
        <v>153.07</v>
      </c>
      <c r="I156" s="366">
        <v>96.6</v>
      </c>
      <c r="J156" s="365">
        <v>0.38691072215324229</v>
      </c>
    </row>
    <row r="157" spans="1:10" ht="15" customHeight="1" x14ac:dyDescent="0.2">
      <c r="A157" s="368" t="s">
        <v>1421</v>
      </c>
      <c r="B157" s="368" t="s">
        <v>1420</v>
      </c>
      <c r="C157" s="368" t="s">
        <v>1010</v>
      </c>
      <c r="D157" s="368">
        <v>12</v>
      </c>
      <c r="E157" s="368">
        <v>0</v>
      </c>
      <c r="F157" s="367">
        <v>5127.96</v>
      </c>
      <c r="G157" s="366">
        <v>0</v>
      </c>
      <c r="H157" s="366">
        <v>4475.3999999999996</v>
      </c>
      <c r="I157" s="366">
        <v>652.55999999999995</v>
      </c>
      <c r="J157" s="365">
        <v>0.12725528280251797</v>
      </c>
    </row>
    <row r="158" spans="1:10" x14ac:dyDescent="0.2">
      <c r="A158" s="368" t="s">
        <v>1419</v>
      </c>
      <c r="B158" s="368" t="s">
        <v>1418</v>
      </c>
      <c r="C158" s="368" t="s">
        <v>1010</v>
      </c>
      <c r="D158" s="368">
        <v>1</v>
      </c>
      <c r="E158" s="368">
        <v>0</v>
      </c>
      <c r="F158" s="367">
        <v>324.54000000000002</v>
      </c>
      <c r="G158" s="366">
        <v>0</v>
      </c>
      <c r="H158" s="366">
        <v>149.5</v>
      </c>
      <c r="I158" s="366">
        <v>175.04</v>
      </c>
      <c r="J158" s="365">
        <v>0.53934800024650276</v>
      </c>
    </row>
    <row r="159" spans="1:10" ht="15" customHeight="1" x14ac:dyDescent="0.2">
      <c r="A159" s="368" t="s">
        <v>1417</v>
      </c>
      <c r="B159" s="368" t="s">
        <v>1416</v>
      </c>
      <c r="C159" s="368" t="s">
        <v>1010</v>
      </c>
      <c r="D159" s="368">
        <v>2</v>
      </c>
      <c r="E159" s="368">
        <v>0</v>
      </c>
      <c r="F159" s="367">
        <v>2277.56</v>
      </c>
      <c r="G159" s="366">
        <v>0</v>
      </c>
      <c r="H159" s="366">
        <v>1652.58</v>
      </c>
      <c r="I159" s="366">
        <v>624.98</v>
      </c>
      <c r="J159" s="365">
        <v>0.27440769946785154</v>
      </c>
    </row>
    <row r="160" spans="1:10" ht="15" customHeight="1" x14ac:dyDescent="0.2">
      <c r="A160" s="368" t="s">
        <v>1415</v>
      </c>
      <c r="B160" s="368" t="s">
        <v>1414</v>
      </c>
      <c r="C160" s="368" t="s">
        <v>1010</v>
      </c>
      <c r="D160" s="368">
        <v>3</v>
      </c>
      <c r="E160" s="368">
        <v>0</v>
      </c>
      <c r="F160" s="367">
        <v>1471.93</v>
      </c>
      <c r="G160" s="366">
        <v>0</v>
      </c>
      <c r="H160" s="366">
        <v>1031.9100000000001</v>
      </c>
      <c r="I160" s="366">
        <v>440.02</v>
      </c>
      <c r="J160" s="365">
        <v>0.29894084637177037</v>
      </c>
    </row>
    <row r="161" spans="1:10" ht="15" customHeight="1" x14ac:dyDescent="0.2">
      <c r="A161" s="368" t="s">
        <v>1413</v>
      </c>
      <c r="B161" s="368" t="s">
        <v>1412</v>
      </c>
      <c r="C161" s="368" t="s">
        <v>1010</v>
      </c>
      <c r="D161" s="368">
        <v>1</v>
      </c>
      <c r="E161" s="368">
        <v>0</v>
      </c>
      <c r="F161" s="367">
        <v>132.08000000000001</v>
      </c>
      <c r="G161" s="366">
        <v>0</v>
      </c>
      <c r="H161" s="366">
        <v>75.010000000000005</v>
      </c>
      <c r="I161" s="366">
        <v>57.07</v>
      </c>
      <c r="J161" s="365">
        <v>0.43208661417322836</v>
      </c>
    </row>
    <row r="162" spans="1:10" ht="15" customHeight="1" x14ac:dyDescent="0.2">
      <c r="A162" s="368" t="s">
        <v>1411</v>
      </c>
      <c r="B162" s="368" t="s">
        <v>1410</v>
      </c>
      <c r="C162" s="368" t="s">
        <v>1010</v>
      </c>
      <c r="D162" s="368">
        <v>1</v>
      </c>
      <c r="E162" s="368">
        <v>0</v>
      </c>
      <c r="F162" s="367">
        <v>137.15</v>
      </c>
      <c r="G162" s="366">
        <v>0</v>
      </c>
      <c r="H162" s="366">
        <v>98.67</v>
      </c>
      <c r="I162" s="366">
        <v>38.479999999999997</v>
      </c>
      <c r="J162" s="365">
        <v>0.28056872037914693</v>
      </c>
    </row>
    <row r="163" spans="1:10" ht="15" customHeight="1" x14ac:dyDescent="0.2">
      <c r="A163" s="368" t="s">
        <v>1409</v>
      </c>
      <c r="B163" s="368" t="s">
        <v>1408</v>
      </c>
      <c r="C163" s="368" t="s">
        <v>1010</v>
      </c>
      <c r="D163" s="368">
        <v>29</v>
      </c>
      <c r="E163" s="368">
        <v>0</v>
      </c>
      <c r="F163" s="367">
        <v>4888.92</v>
      </c>
      <c r="G163" s="366">
        <v>0</v>
      </c>
      <c r="H163" s="366">
        <v>3518.55</v>
      </c>
      <c r="I163" s="366">
        <v>1370.37</v>
      </c>
      <c r="J163" s="365">
        <v>0.28030117081073119</v>
      </c>
    </row>
    <row r="164" spans="1:10" ht="15" customHeight="1" x14ac:dyDescent="0.2">
      <c r="A164" s="368" t="s">
        <v>1407</v>
      </c>
      <c r="B164" s="368" t="s">
        <v>1406</v>
      </c>
      <c r="C164" s="368" t="s">
        <v>1010</v>
      </c>
      <c r="D164" s="368">
        <v>12</v>
      </c>
      <c r="E164" s="368">
        <v>0</v>
      </c>
      <c r="F164" s="367">
        <v>6431.58</v>
      </c>
      <c r="G164" s="366">
        <v>0</v>
      </c>
      <c r="H164" s="366">
        <v>5122.32</v>
      </c>
      <c r="I164" s="366">
        <v>1309.26</v>
      </c>
      <c r="J164" s="365">
        <v>0.20356739712481225</v>
      </c>
    </row>
    <row r="165" spans="1:10" ht="15" customHeight="1" x14ac:dyDescent="0.2">
      <c r="A165" s="368" t="s">
        <v>1405</v>
      </c>
      <c r="B165" s="368" t="s">
        <v>1404</v>
      </c>
      <c r="C165" s="368" t="s">
        <v>1010</v>
      </c>
      <c r="D165" s="368">
        <v>2</v>
      </c>
      <c r="E165" s="368">
        <v>0</v>
      </c>
      <c r="F165" s="367">
        <v>1390.13</v>
      </c>
      <c r="G165" s="366">
        <v>0</v>
      </c>
      <c r="H165" s="366">
        <v>1136.92</v>
      </c>
      <c r="I165" s="366">
        <v>253.21</v>
      </c>
      <c r="J165" s="365">
        <v>0.18214843216102092</v>
      </c>
    </row>
    <row r="166" spans="1:10" ht="15" customHeight="1" x14ac:dyDescent="0.2">
      <c r="A166" s="368" t="s">
        <v>1403</v>
      </c>
      <c r="B166" s="368" t="s">
        <v>1402</v>
      </c>
      <c r="C166" s="368" t="s">
        <v>1010</v>
      </c>
      <c r="D166" s="368">
        <v>30</v>
      </c>
      <c r="E166" s="368">
        <v>0</v>
      </c>
      <c r="F166" s="367">
        <v>14957.63</v>
      </c>
      <c r="G166" s="366">
        <v>0</v>
      </c>
      <c r="H166" s="366">
        <v>12403.33</v>
      </c>
      <c r="I166" s="366">
        <v>2554.3000000000002</v>
      </c>
      <c r="J166" s="365">
        <v>0.17076903225978982</v>
      </c>
    </row>
    <row r="167" spans="1:10" ht="15" customHeight="1" x14ac:dyDescent="0.2">
      <c r="A167" s="368" t="s">
        <v>1401</v>
      </c>
      <c r="B167" s="368" t="s">
        <v>1400</v>
      </c>
      <c r="C167" s="368" t="s">
        <v>1010</v>
      </c>
      <c r="D167" s="368">
        <v>1</v>
      </c>
      <c r="E167" s="368">
        <v>0</v>
      </c>
      <c r="F167" s="367">
        <v>576.20000000000005</v>
      </c>
      <c r="G167" s="366">
        <v>0</v>
      </c>
      <c r="H167" s="366">
        <v>400.73</v>
      </c>
      <c r="I167" s="366">
        <v>175.47</v>
      </c>
      <c r="J167" s="365">
        <v>0.30452967719541824</v>
      </c>
    </row>
    <row r="168" spans="1:10" ht="15" customHeight="1" x14ac:dyDescent="0.2">
      <c r="A168" s="368" t="s">
        <v>1399</v>
      </c>
      <c r="B168" s="368" t="s">
        <v>1398</v>
      </c>
      <c r="C168" s="368" t="s">
        <v>1010</v>
      </c>
      <c r="D168" s="368">
        <v>1</v>
      </c>
      <c r="E168" s="368">
        <v>0</v>
      </c>
      <c r="F168" s="367">
        <v>2806.22</v>
      </c>
      <c r="G168" s="366">
        <v>0</v>
      </c>
      <c r="H168" s="366">
        <v>2123.5300000000002</v>
      </c>
      <c r="I168" s="366">
        <v>682.69</v>
      </c>
      <c r="J168" s="365">
        <v>0.24327743370085025</v>
      </c>
    </row>
    <row r="169" spans="1:10" ht="15" customHeight="1" x14ac:dyDescent="0.2">
      <c r="A169" s="368" t="s">
        <v>1397</v>
      </c>
      <c r="B169" s="368" t="s">
        <v>1396</v>
      </c>
      <c r="C169" s="368" t="s">
        <v>1010</v>
      </c>
      <c r="D169" s="368">
        <v>26</v>
      </c>
      <c r="E169" s="368">
        <v>0</v>
      </c>
      <c r="F169" s="367">
        <v>9342.06</v>
      </c>
      <c r="G169" s="366">
        <v>0</v>
      </c>
      <c r="H169" s="366">
        <v>8968.44</v>
      </c>
      <c r="I169" s="366">
        <v>373.62</v>
      </c>
      <c r="J169" s="365">
        <v>3.9993320531017784E-2</v>
      </c>
    </row>
    <row r="170" spans="1:10" ht="15" customHeight="1" x14ac:dyDescent="0.2">
      <c r="A170" s="368" t="s">
        <v>1395</v>
      </c>
      <c r="B170" s="368" t="s">
        <v>1394</v>
      </c>
      <c r="C170" s="368" t="s">
        <v>1010</v>
      </c>
      <c r="D170" s="368">
        <v>16</v>
      </c>
      <c r="E170" s="368">
        <v>0</v>
      </c>
      <c r="F170" s="367">
        <v>4080.96</v>
      </c>
      <c r="G170" s="366">
        <v>0</v>
      </c>
      <c r="H170" s="366">
        <v>2791.2</v>
      </c>
      <c r="I170" s="366">
        <v>1289.76</v>
      </c>
      <c r="J170" s="365">
        <v>0.3160432839331922</v>
      </c>
    </row>
    <row r="171" spans="1:10" ht="15" customHeight="1" x14ac:dyDescent="0.2">
      <c r="A171" s="368" t="s">
        <v>1393</v>
      </c>
      <c r="B171" s="368" t="s">
        <v>1392</v>
      </c>
      <c r="C171" s="368" t="s">
        <v>1010</v>
      </c>
      <c r="D171" s="368">
        <v>15</v>
      </c>
      <c r="E171" s="368">
        <v>0</v>
      </c>
      <c r="F171" s="367">
        <v>6237.98</v>
      </c>
      <c r="G171" s="366">
        <v>0</v>
      </c>
      <c r="H171" s="366">
        <v>5221.6499999999996</v>
      </c>
      <c r="I171" s="366">
        <v>1016.33</v>
      </c>
      <c r="J171" s="365">
        <v>0.16292613955158561</v>
      </c>
    </row>
    <row r="172" spans="1:10" ht="15" customHeight="1" x14ac:dyDescent="0.2">
      <c r="A172" s="368" t="s">
        <v>1391</v>
      </c>
      <c r="B172" s="368" t="s">
        <v>1390</v>
      </c>
      <c r="C172" s="368" t="s">
        <v>1010</v>
      </c>
      <c r="D172" s="368">
        <v>2</v>
      </c>
      <c r="E172" s="368">
        <v>0</v>
      </c>
      <c r="F172" s="367">
        <v>2856.38</v>
      </c>
      <c r="G172" s="366">
        <v>0</v>
      </c>
      <c r="H172" s="366">
        <v>2359.84</v>
      </c>
      <c r="I172" s="366">
        <v>496.54</v>
      </c>
      <c r="J172" s="365">
        <v>0.17383541405555283</v>
      </c>
    </row>
    <row r="173" spans="1:10" ht="15" customHeight="1" x14ac:dyDescent="0.2">
      <c r="A173" s="368" t="s">
        <v>1389</v>
      </c>
      <c r="B173" s="368" t="s">
        <v>1388</v>
      </c>
      <c r="C173" s="368" t="s">
        <v>1010</v>
      </c>
      <c r="D173" s="368">
        <v>20</v>
      </c>
      <c r="E173" s="368">
        <v>0</v>
      </c>
      <c r="F173" s="367">
        <v>3108.66</v>
      </c>
      <c r="G173" s="366">
        <v>0</v>
      </c>
      <c r="H173" s="366">
        <v>2617.2399999999998</v>
      </c>
      <c r="I173" s="366">
        <v>491.42</v>
      </c>
      <c r="J173" s="365">
        <v>0.1580809737957834</v>
      </c>
    </row>
    <row r="174" spans="1:10" ht="15" customHeight="1" x14ac:dyDescent="0.2">
      <c r="A174" s="368" t="s">
        <v>1387</v>
      </c>
      <c r="B174" s="368" t="s">
        <v>1386</v>
      </c>
      <c r="C174" s="368" t="s">
        <v>1010</v>
      </c>
      <c r="D174" s="368">
        <v>12</v>
      </c>
      <c r="E174" s="368">
        <v>0</v>
      </c>
      <c r="F174" s="367">
        <v>2190.2399999999998</v>
      </c>
      <c r="G174" s="366">
        <v>0</v>
      </c>
      <c r="H174" s="366">
        <v>1882.44</v>
      </c>
      <c r="I174" s="366">
        <v>307.8</v>
      </c>
      <c r="J174" s="365">
        <v>0.14053254437869822</v>
      </c>
    </row>
    <row r="175" spans="1:10" ht="15" customHeight="1" x14ac:dyDescent="0.2">
      <c r="A175" s="368" t="s">
        <v>1385</v>
      </c>
      <c r="B175" s="368" t="s">
        <v>1384</v>
      </c>
      <c r="C175" s="368" t="s">
        <v>1010</v>
      </c>
      <c r="D175" s="368">
        <v>3</v>
      </c>
      <c r="E175" s="368">
        <v>0</v>
      </c>
      <c r="F175" s="367">
        <v>505</v>
      </c>
      <c r="G175" s="366">
        <v>0</v>
      </c>
      <c r="H175" s="366">
        <v>368.16</v>
      </c>
      <c r="I175" s="366">
        <v>136.84</v>
      </c>
      <c r="J175" s="365">
        <v>0.27097029702970299</v>
      </c>
    </row>
    <row r="176" spans="1:10" ht="15" customHeight="1" x14ac:dyDescent="0.2">
      <c r="A176" s="368" t="s">
        <v>1383</v>
      </c>
      <c r="B176" s="368" t="s">
        <v>1382</v>
      </c>
      <c r="C176" s="368" t="s">
        <v>1010</v>
      </c>
      <c r="D176" s="368">
        <v>53</v>
      </c>
      <c r="E176" s="368">
        <v>0</v>
      </c>
      <c r="F176" s="367">
        <v>7456.35</v>
      </c>
      <c r="G176" s="366">
        <v>0</v>
      </c>
      <c r="H176" s="366">
        <v>6052.6</v>
      </c>
      <c r="I176" s="366">
        <v>1403.75</v>
      </c>
      <c r="J176" s="365">
        <v>0.18826235356441154</v>
      </c>
    </row>
    <row r="177" spans="1:10" ht="15" customHeight="1" x14ac:dyDescent="0.2">
      <c r="A177" s="368" t="s">
        <v>1381</v>
      </c>
      <c r="B177" s="368" t="s">
        <v>1380</v>
      </c>
      <c r="C177" s="368" t="s">
        <v>1010</v>
      </c>
      <c r="D177" s="368">
        <v>12</v>
      </c>
      <c r="E177" s="368">
        <v>0</v>
      </c>
      <c r="F177" s="367">
        <v>2113.08</v>
      </c>
      <c r="G177" s="366">
        <v>0</v>
      </c>
      <c r="H177" s="366">
        <v>1831.44</v>
      </c>
      <c r="I177" s="366">
        <v>281.64</v>
      </c>
      <c r="J177" s="365">
        <v>0.13328411607700608</v>
      </c>
    </row>
    <row r="178" spans="1:10" ht="15" customHeight="1" x14ac:dyDescent="0.2">
      <c r="A178" s="368" t="s">
        <v>1379</v>
      </c>
      <c r="B178" s="368" t="s">
        <v>1378</v>
      </c>
      <c r="C178" s="368" t="s">
        <v>1010</v>
      </c>
      <c r="D178" s="368">
        <v>7</v>
      </c>
      <c r="E178" s="368">
        <v>0</v>
      </c>
      <c r="F178" s="367">
        <v>1038.52</v>
      </c>
      <c r="G178" s="366">
        <v>0</v>
      </c>
      <c r="H178" s="366">
        <v>782.18</v>
      </c>
      <c r="I178" s="366">
        <v>256.33999999999997</v>
      </c>
      <c r="J178" s="365">
        <v>0.24683203019681854</v>
      </c>
    </row>
    <row r="179" spans="1:10" ht="15" customHeight="1" x14ac:dyDescent="0.2">
      <c r="A179" s="368" t="s">
        <v>1377</v>
      </c>
      <c r="B179" s="368" t="s">
        <v>1376</v>
      </c>
      <c r="C179" s="368" t="s">
        <v>1010</v>
      </c>
      <c r="D179" s="368">
        <v>4</v>
      </c>
      <c r="E179" s="368">
        <v>0</v>
      </c>
      <c r="F179" s="367">
        <v>1855.48</v>
      </c>
      <c r="G179" s="366">
        <v>0</v>
      </c>
      <c r="H179" s="366">
        <v>1535.56</v>
      </c>
      <c r="I179" s="366">
        <v>319.92</v>
      </c>
      <c r="J179" s="365">
        <v>0.17241899670166211</v>
      </c>
    </row>
    <row r="180" spans="1:10" ht="15" customHeight="1" x14ac:dyDescent="0.2">
      <c r="A180" s="368" t="s">
        <v>1375</v>
      </c>
      <c r="B180" s="368" t="s">
        <v>1374</v>
      </c>
      <c r="C180" s="368" t="s">
        <v>1010</v>
      </c>
      <c r="D180" s="368">
        <v>3</v>
      </c>
      <c r="E180" s="368">
        <v>0</v>
      </c>
      <c r="F180" s="367">
        <v>616.62</v>
      </c>
      <c r="G180" s="366">
        <v>0</v>
      </c>
      <c r="H180" s="366">
        <v>766.02</v>
      </c>
      <c r="I180" s="366">
        <v>-149.4</v>
      </c>
      <c r="J180" s="365">
        <v>-0.2422886056242094</v>
      </c>
    </row>
    <row r="181" spans="1:10" ht="15" customHeight="1" x14ac:dyDescent="0.2">
      <c r="A181" s="368" t="s">
        <v>1373</v>
      </c>
      <c r="B181" s="368" t="s">
        <v>1372</v>
      </c>
      <c r="C181" s="368" t="s">
        <v>1010</v>
      </c>
      <c r="D181" s="368">
        <v>4</v>
      </c>
      <c r="E181" s="368">
        <v>0</v>
      </c>
      <c r="F181" s="367">
        <v>2472.81</v>
      </c>
      <c r="G181" s="366">
        <v>0</v>
      </c>
      <c r="H181" s="366">
        <v>1990.68</v>
      </c>
      <c r="I181" s="366">
        <v>482.13</v>
      </c>
      <c r="J181" s="365">
        <v>0.19497252113991775</v>
      </c>
    </row>
    <row r="182" spans="1:10" ht="15" customHeight="1" x14ac:dyDescent="0.2">
      <c r="A182" s="368" t="s">
        <v>1371</v>
      </c>
      <c r="B182" s="368" t="s">
        <v>1370</v>
      </c>
      <c r="C182" s="368" t="s">
        <v>1010</v>
      </c>
      <c r="D182" s="368">
        <v>7</v>
      </c>
      <c r="E182" s="368">
        <v>0</v>
      </c>
      <c r="F182" s="367">
        <v>3481.05</v>
      </c>
      <c r="G182" s="366">
        <v>0</v>
      </c>
      <c r="H182" s="366">
        <v>2627.03</v>
      </c>
      <c r="I182" s="366">
        <v>854.02</v>
      </c>
      <c r="J182" s="365">
        <v>0.24533402278048291</v>
      </c>
    </row>
    <row r="183" spans="1:10" ht="15" customHeight="1" x14ac:dyDescent="0.2">
      <c r="A183" s="368" t="s">
        <v>1369</v>
      </c>
      <c r="B183" s="368" t="s">
        <v>1368</v>
      </c>
      <c r="C183" s="368" t="s">
        <v>1010</v>
      </c>
      <c r="D183" s="368">
        <v>14</v>
      </c>
      <c r="E183" s="368">
        <v>0</v>
      </c>
      <c r="F183" s="367">
        <v>4748.29</v>
      </c>
      <c r="G183" s="366">
        <v>0</v>
      </c>
      <c r="H183" s="366">
        <v>4024.31</v>
      </c>
      <c r="I183" s="366">
        <v>723.98</v>
      </c>
      <c r="J183" s="365">
        <v>0.15247173192875751</v>
      </c>
    </row>
    <row r="184" spans="1:10" ht="15" customHeight="1" x14ac:dyDescent="0.2">
      <c r="A184" s="368" t="s">
        <v>1367</v>
      </c>
      <c r="B184" s="368" t="s">
        <v>1366</v>
      </c>
      <c r="C184" s="368" t="s">
        <v>1010</v>
      </c>
      <c r="D184" s="368">
        <v>9</v>
      </c>
      <c r="E184" s="368">
        <v>0</v>
      </c>
      <c r="F184" s="367">
        <v>3173.14</v>
      </c>
      <c r="G184" s="366">
        <v>0</v>
      </c>
      <c r="H184" s="366">
        <v>2328.66</v>
      </c>
      <c r="I184" s="366">
        <v>844.48</v>
      </c>
      <c r="J184" s="365">
        <v>0.26613386109657944</v>
      </c>
    </row>
    <row r="185" spans="1:10" ht="15" customHeight="1" x14ac:dyDescent="0.2">
      <c r="A185" s="368" t="s">
        <v>1365</v>
      </c>
      <c r="B185" s="368" t="s">
        <v>1364</v>
      </c>
      <c r="C185" s="368" t="s">
        <v>1010</v>
      </c>
      <c r="D185" s="368">
        <v>1</v>
      </c>
      <c r="E185" s="368">
        <v>0</v>
      </c>
      <c r="F185" s="367">
        <v>434.45</v>
      </c>
      <c r="G185" s="366">
        <v>0</v>
      </c>
      <c r="H185" s="366">
        <v>252.99</v>
      </c>
      <c r="I185" s="366">
        <v>181.46</v>
      </c>
      <c r="J185" s="365">
        <v>0.41767752330532859</v>
      </c>
    </row>
    <row r="186" spans="1:10" ht="15" customHeight="1" x14ac:dyDescent="0.2">
      <c r="A186" s="368" t="s">
        <v>1363</v>
      </c>
      <c r="B186" s="368" t="s">
        <v>1362</v>
      </c>
      <c r="C186" s="368" t="s">
        <v>1010</v>
      </c>
      <c r="D186" s="368">
        <v>9</v>
      </c>
      <c r="E186" s="368">
        <v>0</v>
      </c>
      <c r="F186" s="367">
        <v>2912.61</v>
      </c>
      <c r="G186" s="366">
        <v>0</v>
      </c>
      <c r="H186" s="366">
        <v>2424.42</v>
      </c>
      <c r="I186" s="366">
        <v>488.19</v>
      </c>
      <c r="J186" s="365">
        <v>0.16761255368895939</v>
      </c>
    </row>
    <row r="187" spans="1:10" ht="15" customHeight="1" x14ac:dyDescent="0.2">
      <c r="A187" s="368" t="s">
        <v>1361</v>
      </c>
      <c r="B187" s="368" t="s">
        <v>1360</v>
      </c>
      <c r="C187" s="368" t="s">
        <v>1010</v>
      </c>
      <c r="D187" s="368">
        <v>2</v>
      </c>
      <c r="E187" s="368">
        <v>0</v>
      </c>
      <c r="F187" s="367">
        <v>709.8</v>
      </c>
      <c r="G187" s="366">
        <v>0</v>
      </c>
      <c r="H187" s="366">
        <v>471.7</v>
      </c>
      <c r="I187" s="366">
        <v>238.1</v>
      </c>
      <c r="J187" s="365">
        <v>0.33544660467737392</v>
      </c>
    </row>
    <row r="188" spans="1:10" ht="15" customHeight="1" x14ac:dyDescent="0.2">
      <c r="A188" s="368" t="s">
        <v>1359</v>
      </c>
      <c r="B188" s="368" t="s">
        <v>1358</v>
      </c>
      <c r="C188" s="368" t="s">
        <v>1010</v>
      </c>
      <c r="D188" s="368">
        <v>9</v>
      </c>
      <c r="E188" s="368">
        <v>0</v>
      </c>
      <c r="F188" s="367">
        <v>4149</v>
      </c>
      <c r="G188" s="366">
        <v>0</v>
      </c>
      <c r="H188" s="366">
        <v>3347.64</v>
      </c>
      <c r="I188" s="366">
        <v>801.36</v>
      </c>
      <c r="J188" s="365">
        <v>0.19314533622559654</v>
      </c>
    </row>
    <row r="189" spans="1:10" ht="15" customHeight="1" x14ac:dyDescent="0.2">
      <c r="A189" s="368" t="s">
        <v>1357</v>
      </c>
      <c r="B189" s="368" t="s">
        <v>1356</v>
      </c>
      <c r="C189" s="368" t="s">
        <v>1010</v>
      </c>
      <c r="D189" s="368">
        <v>25</v>
      </c>
      <c r="E189" s="368">
        <v>0</v>
      </c>
      <c r="F189" s="367">
        <v>9078.65</v>
      </c>
      <c r="G189" s="366">
        <v>0</v>
      </c>
      <c r="H189" s="366">
        <v>6909.1</v>
      </c>
      <c r="I189" s="366">
        <v>2169.5500000000002</v>
      </c>
      <c r="J189" s="365">
        <v>0.23897275475979357</v>
      </c>
    </row>
    <row r="190" spans="1:10" ht="15" customHeight="1" x14ac:dyDescent="0.2">
      <c r="A190" s="368" t="s">
        <v>1355</v>
      </c>
      <c r="B190" s="368" t="s">
        <v>1354</v>
      </c>
      <c r="C190" s="368" t="s">
        <v>1010</v>
      </c>
      <c r="D190" s="368">
        <v>6</v>
      </c>
      <c r="E190" s="368">
        <v>0</v>
      </c>
      <c r="F190" s="367">
        <v>2073.7199999999998</v>
      </c>
      <c r="G190" s="366">
        <v>0</v>
      </c>
      <c r="H190" s="366">
        <v>1795.8</v>
      </c>
      <c r="I190" s="366">
        <v>277.92</v>
      </c>
      <c r="J190" s="365">
        <v>0.13402002198946819</v>
      </c>
    </row>
    <row r="191" spans="1:10" ht="15" customHeight="1" x14ac:dyDescent="0.2">
      <c r="A191" s="368" t="s">
        <v>1353</v>
      </c>
      <c r="B191" s="368" t="s">
        <v>1352</v>
      </c>
      <c r="C191" s="368" t="s">
        <v>1010</v>
      </c>
      <c r="D191" s="368">
        <v>12</v>
      </c>
      <c r="E191" s="368">
        <v>0</v>
      </c>
      <c r="F191" s="367">
        <v>1371.36</v>
      </c>
      <c r="G191" s="366">
        <v>0</v>
      </c>
      <c r="H191" s="366">
        <v>1077.5999999999999</v>
      </c>
      <c r="I191" s="366">
        <v>293.76</v>
      </c>
      <c r="J191" s="365">
        <v>0.21421071053552679</v>
      </c>
    </row>
    <row r="192" spans="1:10" ht="15" customHeight="1" x14ac:dyDescent="0.2">
      <c r="A192" s="368" t="s">
        <v>1351</v>
      </c>
      <c r="B192" s="368" t="s">
        <v>1350</v>
      </c>
      <c r="C192" s="368" t="s">
        <v>1010</v>
      </c>
      <c r="D192" s="368">
        <v>13</v>
      </c>
      <c r="E192" s="368">
        <v>0</v>
      </c>
      <c r="F192" s="367">
        <v>2217.44</v>
      </c>
      <c r="G192" s="366">
        <v>0</v>
      </c>
      <c r="H192" s="366">
        <v>1832.48</v>
      </c>
      <c r="I192" s="366">
        <v>384.96</v>
      </c>
      <c r="J192" s="365">
        <v>0.1736055992495851</v>
      </c>
    </row>
    <row r="193" spans="1:10" ht="15" customHeight="1" x14ac:dyDescent="0.2">
      <c r="A193" s="368" t="s">
        <v>1349</v>
      </c>
      <c r="B193" s="368" t="s">
        <v>1348</v>
      </c>
      <c r="C193" s="368" t="s">
        <v>1010</v>
      </c>
      <c r="D193" s="368">
        <v>2</v>
      </c>
      <c r="E193" s="368">
        <v>0</v>
      </c>
      <c r="F193" s="367">
        <v>358.89</v>
      </c>
      <c r="G193" s="366">
        <v>0</v>
      </c>
      <c r="H193" s="366">
        <v>269.92</v>
      </c>
      <c r="I193" s="366">
        <v>88.97</v>
      </c>
      <c r="J193" s="365">
        <v>0.24790325726545739</v>
      </c>
    </row>
    <row r="194" spans="1:10" ht="15" customHeight="1" x14ac:dyDescent="0.2">
      <c r="A194" s="368" t="s">
        <v>1347</v>
      </c>
      <c r="B194" s="368" t="s">
        <v>1346</v>
      </c>
      <c r="C194" s="368" t="s">
        <v>1010</v>
      </c>
      <c r="D194" s="368">
        <v>2</v>
      </c>
      <c r="E194" s="368">
        <v>0</v>
      </c>
      <c r="F194" s="367">
        <v>1524.72</v>
      </c>
      <c r="G194" s="366">
        <v>0</v>
      </c>
      <c r="H194" s="366">
        <v>1304.08</v>
      </c>
      <c r="I194" s="366">
        <v>220.64</v>
      </c>
      <c r="J194" s="365">
        <v>0.14470853664935202</v>
      </c>
    </row>
    <row r="195" spans="1:10" ht="15" customHeight="1" x14ac:dyDescent="0.2">
      <c r="A195" s="368" t="s">
        <v>1345</v>
      </c>
      <c r="B195" s="368" t="s">
        <v>1344</v>
      </c>
      <c r="C195" s="368" t="s">
        <v>1010</v>
      </c>
      <c r="D195" s="368">
        <v>6</v>
      </c>
      <c r="E195" s="368">
        <v>0</v>
      </c>
      <c r="F195" s="367">
        <v>3066.48</v>
      </c>
      <c r="G195" s="366">
        <v>0</v>
      </c>
      <c r="H195" s="366">
        <v>2344.08</v>
      </c>
      <c r="I195" s="366">
        <v>722.4</v>
      </c>
      <c r="J195" s="365">
        <v>0.23557955701651404</v>
      </c>
    </row>
    <row r="196" spans="1:10" ht="15" customHeight="1" x14ac:dyDescent="0.2">
      <c r="A196" s="368" t="s">
        <v>1343</v>
      </c>
      <c r="B196" s="368" t="s">
        <v>1342</v>
      </c>
      <c r="C196" s="368" t="s">
        <v>1010</v>
      </c>
      <c r="D196" s="368">
        <v>6</v>
      </c>
      <c r="E196" s="368">
        <v>0</v>
      </c>
      <c r="F196" s="367">
        <v>2692.44</v>
      </c>
      <c r="G196" s="366">
        <v>0</v>
      </c>
      <c r="H196" s="366">
        <v>2311.02</v>
      </c>
      <c r="I196" s="366">
        <v>381.42</v>
      </c>
      <c r="J196" s="365">
        <v>0.14166332397379328</v>
      </c>
    </row>
    <row r="197" spans="1:10" ht="15" customHeight="1" x14ac:dyDescent="0.2">
      <c r="A197" s="368" t="s">
        <v>1341</v>
      </c>
      <c r="B197" s="368" t="s">
        <v>1340</v>
      </c>
      <c r="C197" s="368" t="s">
        <v>1010</v>
      </c>
      <c r="D197" s="368">
        <v>2</v>
      </c>
      <c r="E197" s="368">
        <v>0</v>
      </c>
      <c r="F197" s="367">
        <v>1422.62</v>
      </c>
      <c r="G197" s="366">
        <v>0</v>
      </c>
      <c r="H197" s="366">
        <v>722.06</v>
      </c>
      <c r="I197" s="366">
        <v>700.56</v>
      </c>
      <c r="J197" s="365">
        <v>0.49244351970308303</v>
      </c>
    </row>
    <row r="198" spans="1:10" ht="15" customHeight="1" x14ac:dyDescent="0.2">
      <c r="A198" s="368" t="s">
        <v>1339</v>
      </c>
      <c r="B198" s="368" t="s">
        <v>1338</v>
      </c>
      <c r="C198" s="368" t="s">
        <v>1010</v>
      </c>
      <c r="D198" s="368">
        <v>22</v>
      </c>
      <c r="E198" s="368">
        <v>0</v>
      </c>
      <c r="F198" s="367">
        <v>10016.94</v>
      </c>
      <c r="G198" s="366">
        <v>0</v>
      </c>
      <c r="H198" s="366">
        <v>7685.92</v>
      </c>
      <c r="I198" s="366">
        <v>2331.02</v>
      </c>
      <c r="J198" s="365">
        <v>0.23270779299866026</v>
      </c>
    </row>
    <row r="199" spans="1:10" ht="15" customHeight="1" x14ac:dyDescent="0.2">
      <c r="A199" s="368" t="s">
        <v>1337</v>
      </c>
      <c r="B199" s="368" t="s">
        <v>1336</v>
      </c>
      <c r="C199" s="368" t="s">
        <v>1010</v>
      </c>
      <c r="D199" s="368">
        <v>2</v>
      </c>
      <c r="E199" s="368">
        <v>0</v>
      </c>
      <c r="F199" s="367">
        <v>270.98</v>
      </c>
      <c r="G199" s="366">
        <v>0</v>
      </c>
      <c r="H199" s="366">
        <v>237.06</v>
      </c>
      <c r="I199" s="366">
        <v>33.92</v>
      </c>
      <c r="J199" s="365">
        <v>0.12517528968927596</v>
      </c>
    </row>
    <row r="200" spans="1:10" ht="15" customHeight="1" x14ac:dyDescent="0.2">
      <c r="A200" s="368" t="s">
        <v>1335</v>
      </c>
      <c r="B200" s="368" t="s">
        <v>1334</v>
      </c>
      <c r="C200" s="368" t="s">
        <v>1010</v>
      </c>
      <c r="D200" s="368">
        <v>3</v>
      </c>
      <c r="E200" s="368">
        <v>0</v>
      </c>
      <c r="F200" s="367">
        <v>2027.73</v>
      </c>
      <c r="G200" s="366">
        <v>0</v>
      </c>
      <c r="H200" s="366">
        <v>1644.39</v>
      </c>
      <c r="I200" s="366">
        <v>383.34</v>
      </c>
      <c r="J200" s="365">
        <v>0.18904883786302909</v>
      </c>
    </row>
    <row r="201" spans="1:10" ht="15" customHeight="1" x14ac:dyDescent="0.2">
      <c r="A201" s="368" t="s">
        <v>1333</v>
      </c>
      <c r="B201" s="368" t="s">
        <v>1332</v>
      </c>
      <c r="C201" s="368" t="s">
        <v>1010</v>
      </c>
      <c r="D201" s="368">
        <v>4</v>
      </c>
      <c r="E201" s="368">
        <v>0</v>
      </c>
      <c r="F201" s="367">
        <v>487.51</v>
      </c>
      <c r="G201" s="366">
        <v>0</v>
      </c>
      <c r="H201" s="366">
        <v>397.24</v>
      </c>
      <c r="I201" s="366">
        <v>90.27</v>
      </c>
      <c r="J201" s="365">
        <v>0.18516543250394862</v>
      </c>
    </row>
    <row r="202" spans="1:10" ht="15" customHeight="1" x14ac:dyDescent="0.2">
      <c r="A202" s="368" t="s">
        <v>1331</v>
      </c>
      <c r="B202" s="368" t="s">
        <v>1330</v>
      </c>
      <c r="C202" s="368" t="s">
        <v>1010</v>
      </c>
      <c r="D202" s="368">
        <v>6</v>
      </c>
      <c r="E202" s="368">
        <v>0</v>
      </c>
      <c r="F202" s="367">
        <v>883.03</v>
      </c>
      <c r="G202" s="366">
        <v>0</v>
      </c>
      <c r="H202" s="366">
        <v>712.86</v>
      </c>
      <c r="I202" s="366">
        <v>170.17</v>
      </c>
      <c r="J202" s="365">
        <v>0.19271145940681517</v>
      </c>
    </row>
    <row r="203" spans="1:10" x14ac:dyDescent="0.2">
      <c r="A203" s="368" t="s">
        <v>1329</v>
      </c>
      <c r="B203" s="368" t="s">
        <v>1328</v>
      </c>
      <c r="C203" s="368" t="s">
        <v>1010</v>
      </c>
      <c r="D203" s="368">
        <v>14</v>
      </c>
      <c r="E203" s="368">
        <v>0</v>
      </c>
      <c r="F203" s="367">
        <v>2207.81</v>
      </c>
      <c r="G203" s="366">
        <v>0</v>
      </c>
      <c r="H203" s="366">
        <v>1895.46</v>
      </c>
      <c r="I203" s="366">
        <v>312.35000000000002</v>
      </c>
      <c r="J203" s="365">
        <v>0.14147503634823649</v>
      </c>
    </row>
    <row r="204" spans="1:10" ht="15" customHeight="1" x14ac:dyDescent="0.2">
      <c r="A204" s="368" t="s">
        <v>1327</v>
      </c>
      <c r="B204" s="368" t="s">
        <v>1326</v>
      </c>
      <c r="C204" s="368" t="s">
        <v>1010</v>
      </c>
      <c r="D204" s="368">
        <v>22</v>
      </c>
      <c r="E204" s="368">
        <v>0</v>
      </c>
      <c r="F204" s="367">
        <v>3763.68</v>
      </c>
      <c r="G204" s="366">
        <v>0</v>
      </c>
      <c r="H204" s="366">
        <v>3478.2</v>
      </c>
      <c r="I204" s="366">
        <v>285.48</v>
      </c>
      <c r="J204" s="365">
        <v>7.585129447774519E-2</v>
      </c>
    </row>
    <row r="205" spans="1:10" ht="15" customHeight="1" x14ac:dyDescent="0.2">
      <c r="A205" s="368" t="s">
        <v>1325</v>
      </c>
      <c r="B205" s="368" t="s">
        <v>1324</v>
      </c>
      <c r="C205" s="368" t="s">
        <v>1010</v>
      </c>
      <c r="D205" s="368">
        <v>17</v>
      </c>
      <c r="E205" s="368">
        <v>0</v>
      </c>
      <c r="F205" s="367">
        <v>4583.6000000000004</v>
      </c>
      <c r="G205" s="366">
        <v>0</v>
      </c>
      <c r="H205" s="366">
        <v>4100.3100000000004</v>
      </c>
      <c r="I205" s="366">
        <v>483.29</v>
      </c>
      <c r="J205" s="365">
        <v>0.10543895627890741</v>
      </c>
    </row>
    <row r="206" spans="1:10" ht="15" customHeight="1" x14ac:dyDescent="0.2">
      <c r="A206" s="368" t="s">
        <v>1323</v>
      </c>
      <c r="B206" s="368" t="s">
        <v>1322</v>
      </c>
      <c r="C206" s="368" t="s">
        <v>1010</v>
      </c>
      <c r="D206" s="368">
        <v>12</v>
      </c>
      <c r="E206" s="368">
        <v>0</v>
      </c>
      <c r="F206" s="367">
        <v>1696.32</v>
      </c>
      <c r="G206" s="366">
        <v>0</v>
      </c>
      <c r="H206" s="366">
        <v>1480.44</v>
      </c>
      <c r="I206" s="366">
        <v>215.88</v>
      </c>
      <c r="J206" s="365">
        <v>0.12726372382569326</v>
      </c>
    </row>
    <row r="207" spans="1:10" ht="15" customHeight="1" x14ac:dyDescent="0.2">
      <c r="A207" s="368" t="s">
        <v>1321</v>
      </c>
      <c r="B207" s="368" t="s">
        <v>1320</v>
      </c>
      <c r="C207" s="368" t="s">
        <v>1010</v>
      </c>
      <c r="D207" s="368">
        <v>44</v>
      </c>
      <c r="E207" s="368">
        <v>0</v>
      </c>
      <c r="F207" s="367">
        <v>15505.31</v>
      </c>
      <c r="G207" s="366">
        <v>-390.73</v>
      </c>
      <c r="H207" s="366">
        <v>12407.22</v>
      </c>
      <c r="I207" s="366">
        <v>2707.36</v>
      </c>
      <c r="J207" s="365">
        <v>0.17912241028199261</v>
      </c>
    </row>
    <row r="208" spans="1:10" x14ac:dyDescent="0.2">
      <c r="A208" s="368" t="s">
        <v>1319</v>
      </c>
      <c r="B208" s="368" t="s">
        <v>1318</v>
      </c>
      <c r="C208" s="368" t="s">
        <v>1010</v>
      </c>
      <c r="D208" s="368">
        <v>3</v>
      </c>
      <c r="E208" s="368">
        <v>0</v>
      </c>
      <c r="F208" s="367">
        <v>452.92</v>
      </c>
      <c r="G208" s="366">
        <v>0</v>
      </c>
      <c r="H208" s="366">
        <v>359.94</v>
      </c>
      <c r="I208" s="366">
        <v>92.98</v>
      </c>
      <c r="J208" s="365">
        <v>0.20529011746003709</v>
      </c>
    </row>
    <row r="209" spans="1:10" x14ac:dyDescent="0.2">
      <c r="A209" s="368" t="s">
        <v>1317</v>
      </c>
      <c r="B209" s="368" t="s">
        <v>1316</v>
      </c>
      <c r="C209" s="368" t="s">
        <v>1010</v>
      </c>
      <c r="D209" s="368">
        <v>17</v>
      </c>
      <c r="E209" s="368">
        <v>0</v>
      </c>
      <c r="F209" s="367">
        <v>3355.42</v>
      </c>
      <c r="G209" s="366">
        <v>0</v>
      </c>
      <c r="H209" s="366">
        <v>2779.67</v>
      </c>
      <c r="I209" s="366">
        <v>575.75</v>
      </c>
      <c r="J209" s="365">
        <v>0.17158805753080092</v>
      </c>
    </row>
    <row r="210" spans="1:10" ht="15" customHeight="1" x14ac:dyDescent="0.2">
      <c r="A210" s="368" t="s">
        <v>1315</v>
      </c>
      <c r="B210" s="368" t="s">
        <v>1314</v>
      </c>
      <c r="C210" s="368" t="s">
        <v>1010</v>
      </c>
      <c r="D210" s="368">
        <v>1</v>
      </c>
      <c r="E210" s="368">
        <v>0</v>
      </c>
      <c r="F210" s="367">
        <v>432.91</v>
      </c>
      <c r="G210" s="366">
        <v>0</v>
      </c>
      <c r="H210" s="366">
        <v>316.43</v>
      </c>
      <c r="I210" s="366">
        <v>116.48</v>
      </c>
      <c r="J210" s="365">
        <v>0.26906285371093297</v>
      </c>
    </row>
    <row r="211" spans="1:10" ht="15" customHeight="1" x14ac:dyDescent="0.2">
      <c r="A211" s="368" t="s">
        <v>1313</v>
      </c>
      <c r="B211" s="368" t="s">
        <v>1312</v>
      </c>
      <c r="C211" s="368" t="s">
        <v>1010</v>
      </c>
      <c r="D211" s="368">
        <v>2</v>
      </c>
      <c r="E211" s="368">
        <v>0</v>
      </c>
      <c r="F211" s="367">
        <v>234.82</v>
      </c>
      <c r="G211" s="366">
        <v>0</v>
      </c>
      <c r="H211" s="366">
        <v>123.2</v>
      </c>
      <c r="I211" s="366">
        <v>111.62</v>
      </c>
      <c r="J211" s="365">
        <v>0.47534281577378418</v>
      </c>
    </row>
    <row r="212" spans="1:10" ht="15" customHeight="1" x14ac:dyDescent="0.2">
      <c r="A212" s="368" t="s">
        <v>1311</v>
      </c>
      <c r="B212" s="368" t="s">
        <v>1310</v>
      </c>
      <c r="C212" s="368" t="s">
        <v>1010</v>
      </c>
      <c r="D212" s="368">
        <v>2</v>
      </c>
      <c r="E212" s="368">
        <v>0</v>
      </c>
      <c r="F212" s="367">
        <v>473.65</v>
      </c>
      <c r="G212" s="366">
        <v>0</v>
      </c>
      <c r="H212" s="366">
        <v>322.26</v>
      </c>
      <c r="I212" s="366">
        <v>151.38999999999999</v>
      </c>
      <c r="J212" s="365">
        <v>0.31962419508075585</v>
      </c>
    </row>
    <row r="213" spans="1:10" ht="15" customHeight="1" x14ac:dyDescent="0.2">
      <c r="A213" s="368" t="s">
        <v>1309</v>
      </c>
      <c r="B213" s="368" t="s">
        <v>1308</v>
      </c>
      <c r="C213" s="368" t="s">
        <v>1010</v>
      </c>
      <c r="D213" s="368">
        <v>3</v>
      </c>
      <c r="E213" s="368">
        <v>0</v>
      </c>
      <c r="F213" s="367">
        <v>732.42</v>
      </c>
      <c r="G213" s="366">
        <v>0</v>
      </c>
      <c r="H213" s="366">
        <v>372.48</v>
      </c>
      <c r="I213" s="366">
        <v>359.94</v>
      </c>
      <c r="J213" s="365">
        <v>0.49143933808470552</v>
      </c>
    </row>
    <row r="214" spans="1:10" ht="15" customHeight="1" x14ac:dyDescent="0.2">
      <c r="A214" s="368" t="s">
        <v>1307</v>
      </c>
      <c r="B214" s="368" t="s">
        <v>1306</v>
      </c>
      <c r="C214" s="368" t="s">
        <v>1010</v>
      </c>
      <c r="D214" s="368">
        <v>38</v>
      </c>
      <c r="E214" s="368">
        <v>0</v>
      </c>
      <c r="F214" s="367">
        <v>6441.66</v>
      </c>
      <c r="G214" s="366">
        <v>0</v>
      </c>
      <c r="H214" s="366">
        <v>5202.66</v>
      </c>
      <c r="I214" s="366">
        <v>1239</v>
      </c>
      <c r="J214" s="365">
        <v>0.19234172558005236</v>
      </c>
    </row>
    <row r="215" spans="1:10" ht="15" customHeight="1" x14ac:dyDescent="0.2">
      <c r="A215" s="368" t="s">
        <v>1305</v>
      </c>
      <c r="B215" s="368" t="s">
        <v>1304</v>
      </c>
      <c r="C215" s="368" t="s">
        <v>1010</v>
      </c>
      <c r="D215" s="368">
        <v>16</v>
      </c>
      <c r="E215" s="368">
        <v>0</v>
      </c>
      <c r="F215" s="367">
        <v>4320.29</v>
      </c>
      <c r="G215" s="366">
        <v>0</v>
      </c>
      <c r="H215" s="366">
        <v>3740.04</v>
      </c>
      <c r="I215" s="366">
        <v>580.25</v>
      </c>
      <c r="J215" s="365">
        <v>0.13430811357570904</v>
      </c>
    </row>
    <row r="216" spans="1:10" x14ac:dyDescent="0.2">
      <c r="A216" s="368" t="s">
        <v>1303</v>
      </c>
      <c r="B216" s="368" t="s">
        <v>1302</v>
      </c>
      <c r="C216" s="368" t="s">
        <v>1010</v>
      </c>
      <c r="D216" s="368">
        <v>2</v>
      </c>
      <c r="E216" s="368">
        <v>0</v>
      </c>
      <c r="F216" s="367">
        <v>283.2</v>
      </c>
      <c r="G216" s="366">
        <v>0</v>
      </c>
      <c r="H216" s="366">
        <v>161.94</v>
      </c>
      <c r="I216" s="366">
        <v>121.26</v>
      </c>
      <c r="J216" s="365">
        <v>0.4281779661016949</v>
      </c>
    </row>
    <row r="217" spans="1:10" x14ac:dyDescent="0.2">
      <c r="A217" s="368" t="s">
        <v>1301</v>
      </c>
      <c r="B217" s="368" t="s">
        <v>1300</v>
      </c>
      <c r="C217" s="368" t="s">
        <v>1010</v>
      </c>
      <c r="D217" s="368">
        <v>16</v>
      </c>
      <c r="E217" s="368">
        <v>0</v>
      </c>
      <c r="F217" s="367">
        <v>1597.2</v>
      </c>
      <c r="G217" s="366">
        <v>0</v>
      </c>
      <c r="H217" s="366">
        <v>1136.1600000000001</v>
      </c>
      <c r="I217" s="366">
        <v>461.04</v>
      </c>
      <c r="J217" s="365">
        <v>0.28865514650638618</v>
      </c>
    </row>
    <row r="218" spans="1:10" ht="15" customHeight="1" x14ac:dyDescent="0.2">
      <c r="A218" s="368" t="s">
        <v>1299</v>
      </c>
      <c r="B218" s="368" t="s">
        <v>1298</v>
      </c>
      <c r="C218" s="368" t="s">
        <v>1010</v>
      </c>
      <c r="D218" s="368">
        <v>4</v>
      </c>
      <c r="E218" s="368">
        <v>0</v>
      </c>
      <c r="F218" s="367">
        <v>918.55</v>
      </c>
      <c r="G218" s="366">
        <v>0</v>
      </c>
      <c r="H218" s="366">
        <v>780.17</v>
      </c>
      <c r="I218" s="366">
        <v>138.38</v>
      </c>
      <c r="J218" s="365">
        <v>0.1506504817375211</v>
      </c>
    </row>
    <row r="219" spans="1:10" ht="15" customHeight="1" x14ac:dyDescent="0.2">
      <c r="A219" s="368" t="s">
        <v>1297</v>
      </c>
      <c r="B219" s="368" t="s">
        <v>1296</v>
      </c>
      <c r="C219" s="368" t="s">
        <v>1010</v>
      </c>
      <c r="D219" s="368">
        <v>15</v>
      </c>
      <c r="E219" s="368">
        <v>0</v>
      </c>
      <c r="F219" s="367">
        <v>2103.7600000000002</v>
      </c>
      <c r="G219" s="366">
        <v>0</v>
      </c>
      <c r="H219" s="366">
        <v>1820.04</v>
      </c>
      <c r="I219" s="366">
        <v>283.72000000000003</v>
      </c>
      <c r="J219" s="365">
        <v>0.134863292390767</v>
      </c>
    </row>
    <row r="220" spans="1:10" ht="15" customHeight="1" x14ac:dyDescent="0.2">
      <c r="A220" s="368" t="s">
        <v>1295</v>
      </c>
      <c r="B220" s="368" t="s">
        <v>1294</v>
      </c>
      <c r="C220" s="368" t="s">
        <v>1010</v>
      </c>
      <c r="D220" s="368">
        <v>19</v>
      </c>
      <c r="E220" s="368">
        <v>0</v>
      </c>
      <c r="F220" s="367">
        <v>2133.37</v>
      </c>
      <c r="G220" s="366">
        <v>0</v>
      </c>
      <c r="H220" s="366">
        <v>1761.52</v>
      </c>
      <c r="I220" s="366">
        <v>371.85</v>
      </c>
      <c r="J220" s="365">
        <v>0.17430169168967408</v>
      </c>
    </row>
    <row r="221" spans="1:10" ht="15" customHeight="1" x14ac:dyDescent="0.2">
      <c r="A221" s="368" t="s">
        <v>1293</v>
      </c>
      <c r="B221" s="368" t="s">
        <v>1292</v>
      </c>
      <c r="C221" s="368" t="s">
        <v>1010</v>
      </c>
      <c r="D221" s="368">
        <v>8</v>
      </c>
      <c r="E221" s="368">
        <v>0</v>
      </c>
      <c r="F221" s="367">
        <v>1572.21</v>
      </c>
      <c r="G221" s="366">
        <v>0</v>
      </c>
      <c r="H221" s="366">
        <v>1341.6</v>
      </c>
      <c r="I221" s="366">
        <v>230.61</v>
      </c>
      <c r="J221" s="365">
        <v>0.14667887877573607</v>
      </c>
    </row>
    <row r="222" spans="1:10" ht="15" customHeight="1" x14ac:dyDescent="0.2">
      <c r="A222" s="368" t="s">
        <v>1291</v>
      </c>
      <c r="B222" s="368" t="s">
        <v>1290</v>
      </c>
      <c r="C222" s="368" t="s">
        <v>1010</v>
      </c>
      <c r="D222" s="368">
        <v>2</v>
      </c>
      <c r="E222" s="368">
        <v>0</v>
      </c>
      <c r="F222" s="367">
        <v>342.86</v>
      </c>
      <c r="G222" s="366">
        <v>0</v>
      </c>
      <c r="H222" s="366">
        <v>196.78</v>
      </c>
      <c r="I222" s="366">
        <v>146.08000000000001</v>
      </c>
      <c r="J222" s="365">
        <v>0.42606311614069881</v>
      </c>
    </row>
    <row r="223" spans="1:10" ht="15" customHeight="1" x14ac:dyDescent="0.2">
      <c r="A223" s="368" t="s">
        <v>1289</v>
      </c>
      <c r="B223" s="368" t="s">
        <v>1288</v>
      </c>
      <c r="C223" s="368" t="s">
        <v>1010</v>
      </c>
      <c r="D223" s="368">
        <v>1</v>
      </c>
      <c r="E223" s="368">
        <v>0</v>
      </c>
      <c r="F223" s="367">
        <v>78.47</v>
      </c>
      <c r="G223" s="366">
        <v>0</v>
      </c>
      <c r="H223" s="366">
        <v>68.489999999999995</v>
      </c>
      <c r="I223" s="366">
        <v>9.98</v>
      </c>
      <c r="J223" s="365">
        <v>0.12718236268637695</v>
      </c>
    </row>
    <row r="224" spans="1:10" ht="15" customHeight="1" x14ac:dyDescent="0.2">
      <c r="A224" s="368" t="s">
        <v>1287</v>
      </c>
      <c r="B224" s="368" t="s">
        <v>1286</v>
      </c>
      <c r="C224" s="368" t="s">
        <v>1010</v>
      </c>
      <c r="D224" s="368">
        <v>1</v>
      </c>
      <c r="E224" s="368">
        <v>0</v>
      </c>
      <c r="F224" s="367">
        <v>129.21</v>
      </c>
      <c r="G224" s="366">
        <v>0</v>
      </c>
      <c r="H224" s="366">
        <v>78.67</v>
      </c>
      <c r="I224" s="366">
        <v>50.54</v>
      </c>
      <c r="J224" s="365">
        <v>0.3911461961148518</v>
      </c>
    </row>
    <row r="225" spans="1:10" ht="15" customHeight="1" x14ac:dyDescent="0.2">
      <c r="A225" s="368" t="s">
        <v>1285</v>
      </c>
      <c r="B225" s="368" t="s">
        <v>1284</v>
      </c>
      <c r="C225" s="368" t="s">
        <v>1010</v>
      </c>
      <c r="D225" s="368">
        <v>12</v>
      </c>
      <c r="E225" s="368">
        <v>0</v>
      </c>
      <c r="F225" s="367">
        <v>1129.68</v>
      </c>
      <c r="G225" s="366">
        <v>0</v>
      </c>
      <c r="H225" s="366">
        <v>946.92</v>
      </c>
      <c r="I225" s="366">
        <v>182.76</v>
      </c>
      <c r="J225" s="365">
        <v>0.16178032717229657</v>
      </c>
    </row>
    <row r="226" spans="1:10" ht="15" customHeight="1" x14ac:dyDescent="0.2">
      <c r="A226" s="368" t="s">
        <v>1283</v>
      </c>
      <c r="B226" s="368" t="s">
        <v>1282</v>
      </c>
      <c r="C226" s="368" t="s">
        <v>1010</v>
      </c>
      <c r="D226" s="368">
        <v>3</v>
      </c>
      <c r="E226" s="368">
        <v>0</v>
      </c>
      <c r="F226" s="367">
        <v>300.49</v>
      </c>
      <c r="G226" s="366">
        <v>0</v>
      </c>
      <c r="H226" s="366">
        <v>227.91</v>
      </c>
      <c r="I226" s="366">
        <v>72.58</v>
      </c>
      <c r="J226" s="365">
        <v>0.24153881992745183</v>
      </c>
    </row>
    <row r="227" spans="1:10" ht="15" customHeight="1" x14ac:dyDescent="0.2">
      <c r="A227" s="368" t="s">
        <v>1281</v>
      </c>
      <c r="B227" s="368" t="s">
        <v>1280</v>
      </c>
      <c r="C227" s="368" t="s">
        <v>1010</v>
      </c>
      <c r="D227" s="368">
        <v>2</v>
      </c>
      <c r="E227" s="368">
        <v>0</v>
      </c>
      <c r="F227" s="367">
        <v>197.38</v>
      </c>
      <c r="G227" s="366">
        <v>0</v>
      </c>
      <c r="H227" s="366">
        <v>148.91999999999999</v>
      </c>
      <c r="I227" s="366">
        <v>48.46</v>
      </c>
      <c r="J227" s="365">
        <v>0.2455162630459013</v>
      </c>
    </row>
    <row r="228" spans="1:10" ht="15" customHeight="1" x14ac:dyDescent="0.2">
      <c r="A228" s="368" t="s">
        <v>1279</v>
      </c>
      <c r="B228" s="368" t="s">
        <v>1278</v>
      </c>
      <c r="C228" s="368" t="s">
        <v>1010</v>
      </c>
      <c r="D228" s="368">
        <v>23</v>
      </c>
      <c r="E228" s="368">
        <v>0</v>
      </c>
      <c r="F228" s="367">
        <v>3369.1</v>
      </c>
      <c r="G228" s="366">
        <v>0</v>
      </c>
      <c r="H228" s="366">
        <v>2633.72</v>
      </c>
      <c r="I228" s="366">
        <v>735.38</v>
      </c>
      <c r="J228" s="365">
        <v>0.21827194206167819</v>
      </c>
    </row>
    <row r="229" spans="1:10" ht="15" customHeight="1" x14ac:dyDescent="0.2">
      <c r="A229" s="368" t="s">
        <v>1277</v>
      </c>
      <c r="B229" s="368" t="s">
        <v>1276</v>
      </c>
      <c r="C229" s="368" t="s">
        <v>1010</v>
      </c>
      <c r="D229" s="368">
        <v>6</v>
      </c>
      <c r="E229" s="368">
        <v>0</v>
      </c>
      <c r="F229" s="367">
        <v>937.12</v>
      </c>
      <c r="G229" s="366">
        <v>0</v>
      </c>
      <c r="H229" s="366">
        <v>488.28</v>
      </c>
      <c r="I229" s="366">
        <v>448.84</v>
      </c>
      <c r="J229" s="365">
        <v>0.47895680382448352</v>
      </c>
    </row>
    <row r="230" spans="1:10" ht="15" customHeight="1" x14ac:dyDescent="0.2">
      <c r="A230" s="368" t="s">
        <v>1275</v>
      </c>
      <c r="B230" s="368" t="s">
        <v>1274</v>
      </c>
      <c r="C230" s="368" t="s">
        <v>1010</v>
      </c>
      <c r="D230" s="368">
        <v>37</v>
      </c>
      <c r="E230" s="368">
        <v>0</v>
      </c>
      <c r="F230" s="367">
        <v>18412.509999999998</v>
      </c>
      <c r="G230" s="366">
        <v>0</v>
      </c>
      <c r="H230" s="366">
        <v>15609.66</v>
      </c>
      <c r="I230" s="366">
        <v>2802.85</v>
      </c>
      <c r="J230" s="365">
        <v>0.1522253076848295</v>
      </c>
    </row>
    <row r="231" spans="1:10" ht="15" customHeight="1" x14ac:dyDescent="0.2">
      <c r="A231" s="368" t="s">
        <v>1273</v>
      </c>
      <c r="B231" s="368" t="s">
        <v>1272</v>
      </c>
      <c r="C231" s="368" t="s">
        <v>1010</v>
      </c>
      <c r="D231" s="368">
        <v>2</v>
      </c>
      <c r="E231" s="368">
        <v>0</v>
      </c>
      <c r="F231" s="367">
        <v>478.2</v>
      </c>
      <c r="G231" s="366">
        <v>0</v>
      </c>
      <c r="H231" s="366">
        <v>199.64</v>
      </c>
      <c r="I231" s="366">
        <v>278.56</v>
      </c>
      <c r="J231" s="365">
        <v>0.58251777498954416</v>
      </c>
    </row>
    <row r="232" spans="1:10" ht="15" customHeight="1" x14ac:dyDescent="0.2">
      <c r="A232" s="368" t="s">
        <v>1271</v>
      </c>
      <c r="B232" s="368" t="s">
        <v>1270</v>
      </c>
      <c r="C232" s="368" t="s">
        <v>1010</v>
      </c>
      <c r="D232" s="368">
        <v>1</v>
      </c>
      <c r="E232" s="368">
        <v>0</v>
      </c>
      <c r="F232" s="367">
        <v>1181.53</v>
      </c>
      <c r="G232" s="366">
        <v>0</v>
      </c>
      <c r="H232" s="366">
        <v>961.25</v>
      </c>
      <c r="I232" s="366">
        <v>220.28</v>
      </c>
      <c r="J232" s="365">
        <v>0.18643623098863338</v>
      </c>
    </row>
    <row r="233" spans="1:10" ht="15" customHeight="1" x14ac:dyDescent="0.2">
      <c r="A233" s="368" t="s">
        <v>1269</v>
      </c>
      <c r="B233" s="368" t="s">
        <v>1268</v>
      </c>
      <c r="C233" s="368" t="s">
        <v>1010</v>
      </c>
      <c r="D233" s="368">
        <v>1</v>
      </c>
      <c r="E233" s="368">
        <v>0</v>
      </c>
      <c r="F233" s="367">
        <v>1912.88</v>
      </c>
      <c r="G233" s="366">
        <v>0</v>
      </c>
      <c r="H233" s="366">
        <v>1476.85</v>
      </c>
      <c r="I233" s="366">
        <v>436.03</v>
      </c>
      <c r="J233" s="365">
        <v>0.22794425159968215</v>
      </c>
    </row>
    <row r="234" spans="1:10" ht="15" customHeight="1" x14ac:dyDescent="0.2">
      <c r="A234" s="368" t="s">
        <v>1267</v>
      </c>
      <c r="B234" s="368" t="s">
        <v>1266</v>
      </c>
      <c r="C234" s="368" t="s">
        <v>1010</v>
      </c>
      <c r="D234" s="368">
        <v>7</v>
      </c>
      <c r="E234" s="368">
        <v>0</v>
      </c>
      <c r="F234" s="367">
        <v>7325.43</v>
      </c>
      <c r="G234" s="366">
        <v>0</v>
      </c>
      <c r="H234" s="366">
        <v>6088.55</v>
      </c>
      <c r="I234" s="366">
        <v>1236.8800000000001</v>
      </c>
      <c r="J234" s="365">
        <v>0.16884742602140762</v>
      </c>
    </row>
    <row r="235" spans="1:10" ht="15" customHeight="1" x14ac:dyDescent="0.2">
      <c r="A235" s="368" t="s">
        <v>1265</v>
      </c>
      <c r="B235" s="368" t="s">
        <v>1264</v>
      </c>
      <c r="C235" s="368" t="s">
        <v>1010</v>
      </c>
      <c r="D235" s="368">
        <v>1</v>
      </c>
      <c r="E235" s="368">
        <v>0</v>
      </c>
      <c r="F235" s="367">
        <v>717.91</v>
      </c>
      <c r="G235" s="366">
        <v>0</v>
      </c>
      <c r="H235" s="366">
        <v>626.54</v>
      </c>
      <c r="I235" s="366">
        <v>91.37</v>
      </c>
      <c r="J235" s="365">
        <v>0.12727222075190484</v>
      </c>
    </row>
    <row r="236" spans="1:10" ht="15" customHeight="1" x14ac:dyDescent="0.2">
      <c r="A236" s="368" t="s">
        <v>1263</v>
      </c>
      <c r="B236" s="368" t="s">
        <v>1262</v>
      </c>
      <c r="C236" s="368" t="s">
        <v>1010</v>
      </c>
      <c r="D236" s="368">
        <v>1</v>
      </c>
      <c r="E236" s="368">
        <v>0</v>
      </c>
      <c r="F236" s="367">
        <v>475.83</v>
      </c>
      <c r="G236" s="366">
        <v>0</v>
      </c>
      <c r="H236" s="366">
        <v>323.69</v>
      </c>
      <c r="I236" s="366">
        <v>152.13999999999999</v>
      </c>
      <c r="J236" s="365">
        <v>0.31973604018241808</v>
      </c>
    </row>
    <row r="237" spans="1:10" x14ac:dyDescent="0.2">
      <c r="A237" s="368" t="s">
        <v>1261</v>
      </c>
      <c r="B237" s="368" t="s">
        <v>1260</v>
      </c>
      <c r="C237" s="368" t="s">
        <v>1010</v>
      </c>
      <c r="D237" s="368">
        <v>20</v>
      </c>
      <c r="E237" s="368">
        <v>0</v>
      </c>
      <c r="F237" s="367">
        <v>3154.07</v>
      </c>
      <c r="G237" s="366">
        <v>0</v>
      </c>
      <c r="H237" s="366">
        <v>2384.1999999999998</v>
      </c>
      <c r="I237" s="366">
        <v>769.87</v>
      </c>
      <c r="J237" s="365">
        <v>0.24408779767094579</v>
      </c>
    </row>
    <row r="238" spans="1:10" ht="15" customHeight="1" x14ac:dyDescent="0.2">
      <c r="A238" s="368" t="s">
        <v>1259</v>
      </c>
      <c r="B238" s="368" t="s">
        <v>1258</v>
      </c>
      <c r="C238" s="368" t="s">
        <v>1010</v>
      </c>
      <c r="D238" s="368">
        <v>21</v>
      </c>
      <c r="E238" s="368">
        <v>0</v>
      </c>
      <c r="F238" s="367">
        <v>7820.82</v>
      </c>
      <c r="G238" s="366">
        <v>0</v>
      </c>
      <c r="H238" s="366">
        <v>7507.92</v>
      </c>
      <c r="I238" s="366">
        <v>312.89999999999998</v>
      </c>
      <c r="J238" s="365">
        <v>4.0008592449385101E-2</v>
      </c>
    </row>
    <row r="239" spans="1:10" x14ac:dyDescent="0.2">
      <c r="A239" s="368" t="s">
        <v>1257</v>
      </c>
      <c r="B239" s="368" t="s">
        <v>1256</v>
      </c>
      <c r="C239" s="368" t="s">
        <v>1010</v>
      </c>
      <c r="D239" s="368">
        <v>1</v>
      </c>
      <c r="E239" s="368">
        <v>0</v>
      </c>
      <c r="F239" s="367">
        <v>1064.26</v>
      </c>
      <c r="G239" s="366">
        <v>0</v>
      </c>
      <c r="H239" s="366">
        <v>768.2</v>
      </c>
      <c r="I239" s="366">
        <v>296.06</v>
      </c>
      <c r="J239" s="365">
        <v>0.27818390242985735</v>
      </c>
    </row>
    <row r="240" spans="1:10" ht="15" customHeight="1" x14ac:dyDescent="0.2">
      <c r="A240" s="368" t="s">
        <v>1255</v>
      </c>
      <c r="B240" s="368" t="s">
        <v>1254</v>
      </c>
      <c r="C240" s="368" t="s">
        <v>1010</v>
      </c>
      <c r="D240" s="368">
        <v>10</v>
      </c>
      <c r="E240" s="368">
        <v>0</v>
      </c>
      <c r="F240" s="367">
        <v>5311.83</v>
      </c>
      <c r="G240" s="366">
        <v>0</v>
      </c>
      <c r="H240" s="366">
        <v>4545.9799999999996</v>
      </c>
      <c r="I240" s="366">
        <v>765.85</v>
      </c>
      <c r="J240" s="365">
        <v>0.14417818341324928</v>
      </c>
    </row>
    <row r="241" spans="1:10" x14ac:dyDescent="0.2">
      <c r="A241" s="368" t="s">
        <v>1253</v>
      </c>
      <c r="B241" s="368" t="s">
        <v>1252</v>
      </c>
      <c r="C241" s="368" t="s">
        <v>1010</v>
      </c>
      <c r="D241" s="368">
        <v>3</v>
      </c>
      <c r="E241" s="368">
        <v>0</v>
      </c>
      <c r="F241" s="367">
        <v>1880.46</v>
      </c>
      <c r="G241" s="366">
        <v>0</v>
      </c>
      <c r="H241" s="366">
        <v>879.51</v>
      </c>
      <c r="I241" s="366">
        <v>1000.95</v>
      </c>
      <c r="J241" s="365">
        <v>0.53228997160269298</v>
      </c>
    </row>
    <row r="242" spans="1:10" x14ac:dyDescent="0.2">
      <c r="A242" s="368" t="s">
        <v>1251</v>
      </c>
      <c r="B242" s="368" t="s">
        <v>1250</v>
      </c>
      <c r="C242" s="368" t="s">
        <v>1010</v>
      </c>
      <c r="D242" s="368">
        <v>10</v>
      </c>
      <c r="E242" s="368">
        <v>0</v>
      </c>
      <c r="F242" s="367">
        <v>9491.6200000000008</v>
      </c>
      <c r="G242" s="366">
        <v>0</v>
      </c>
      <c r="H242" s="366">
        <v>7982.62</v>
      </c>
      <c r="I242" s="366">
        <v>1509</v>
      </c>
      <c r="J242" s="365">
        <v>0.15898234442592518</v>
      </c>
    </row>
    <row r="243" spans="1:10" x14ac:dyDescent="0.2">
      <c r="A243" s="368" t="s">
        <v>1249</v>
      </c>
      <c r="B243" s="368" t="s">
        <v>1248</v>
      </c>
      <c r="C243" s="368" t="s">
        <v>1010</v>
      </c>
      <c r="D243" s="368">
        <v>2</v>
      </c>
      <c r="E243" s="368">
        <v>0</v>
      </c>
      <c r="F243" s="367">
        <v>835.68</v>
      </c>
      <c r="G243" s="366">
        <v>0</v>
      </c>
      <c r="H243" s="366">
        <v>729.32</v>
      </c>
      <c r="I243" s="366">
        <v>106.36</v>
      </c>
      <c r="J243" s="365">
        <v>0.12727359754930118</v>
      </c>
    </row>
    <row r="244" spans="1:10" x14ac:dyDescent="0.2">
      <c r="A244" s="368" t="s">
        <v>1247</v>
      </c>
      <c r="B244" s="368" t="s">
        <v>1246</v>
      </c>
      <c r="C244" s="368" t="s">
        <v>1010</v>
      </c>
      <c r="D244" s="368">
        <v>1</v>
      </c>
      <c r="E244" s="368">
        <v>0</v>
      </c>
      <c r="F244" s="367">
        <v>1628.93</v>
      </c>
      <c r="G244" s="366">
        <v>0</v>
      </c>
      <c r="H244" s="366">
        <v>1230.68</v>
      </c>
      <c r="I244" s="366">
        <v>398.25</v>
      </c>
      <c r="J244" s="365">
        <v>0.24448564395032321</v>
      </c>
    </row>
    <row r="245" spans="1:10" x14ac:dyDescent="0.2">
      <c r="A245" s="368" t="s">
        <v>1245</v>
      </c>
      <c r="B245" s="368" t="s">
        <v>1244</v>
      </c>
      <c r="C245" s="368" t="s">
        <v>1010</v>
      </c>
      <c r="D245" s="368">
        <v>2</v>
      </c>
      <c r="E245" s="368">
        <v>0</v>
      </c>
      <c r="F245" s="367">
        <v>4945.72</v>
      </c>
      <c r="G245" s="366">
        <v>0</v>
      </c>
      <c r="H245" s="366">
        <v>2640.76</v>
      </c>
      <c r="I245" s="366">
        <v>2304.96</v>
      </c>
      <c r="J245" s="365">
        <v>0.46605145459104036</v>
      </c>
    </row>
    <row r="246" spans="1:10" x14ac:dyDescent="0.2">
      <c r="A246" s="368" t="s">
        <v>1243</v>
      </c>
      <c r="B246" s="368" t="s">
        <v>1242</v>
      </c>
      <c r="C246" s="368" t="s">
        <v>1010</v>
      </c>
      <c r="D246" s="368">
        <v>4</v>
      </c>
      <c r="E246" s="368">
        <v>0</v>
      </c>
      <c r="F246" s="367">
        <v>1767.35</v>
      </c>
      <c r="G246" s="366">
        <v>0</v>
      </c>
      <c r="H246" s="366">
        <v>1400.84</v>
      </c>
      <c r="I246" s="366">
        <v>366.51</v>
      </c>
      <c r="J246" s="365">
        <v>0.20737827821314397</v>
      </c>
    </row>
    <row r="247" spans="1:10" x14ac:dyDescent="0.2">
      <c r="A247" s="368" t="s">
        <v>1241</v>
      </c>
      <c r="B247" s="368" t="s">
        <v>1240</v>
      </c>
      <c r="C247" s="368" t="s">
        <v>1010</v>
      </c>
      <c r="D247" s="368">
        <v>1</v>
      </c>
      <c r="E247" s="368">
        <v>0</v>
      </c>
      <c r="F247" s="367">
        <v>754.8</v>
      </c>
      <c r="G247" s="366">
        <v>0</v>
      </c>
      <c r="H247" s="366">
        <v>504.58</v>
      </c>
      <c r="I247" s="366">
        <v>250.22</v>
      </c>
      <c r="J247" s="365">
        <v>0.33150503444621093</v>
      </c>
    </row>
    <row r="248" spans="1:10" x14ac:dyDescent="0.2">
      <c r="A248" s="368" t="s">
        <v>1239</v>
      </c>
      <c r="B248" s="368" t="s">
        <v>1238</v>
      </c>
      <c r="C248" s="368" t="s">
        <v>1010</v>
      </c>
      <c r="D248" s="368">
        <v>1</v>
      </c>
      <c r="E248" s="368">
        <v>0</v>
      </c>
      <c r="F248" s="367">
        <v>500.29</v>
      </c>
      <c r="G248" s="366">
        <v>0</v>
      </c>
      <c r="H248" s="366">
        <v>377.68</v>
      </c>
      <c r="I248" s="366">
        <v>122.61</v>
      </c>
      <c r="J248" s="365">
        <v>0.24507785484419037</v>
      </c>
    </row>
    <row r="249" spans="1:10" ht="15" customHeight="1" x14ac:dyDescent="0.2">
      <c r="A249" s="368" t="s">
        <v>1237</v>
      </c>
      <c r="B249" s="368" t="s">
        <v>1236</v>
      </c>
      <c r="C249" s="368" t="s">
        <v>1010</v>
      </c>
      <c r="D249" s="368">
        <v>5</v>
      </c>
      <c r="E249" s="368">
        <v>0</v>
      </c>
      <c r="F249" s="367">
        <v>3969.16</v>
      </c>
      <c r="G249" s="366">
        <v>0</v>
      </c>
      <c r="H249" s="366">
        <v>3470.35</v>
      </c>
      <c r="I249" s="366">
        <v>498.81</v>
      </c>
      <c r="J249" s="365">
        <v>0.1256714266998559</v>
      </c>
    </row>
    <row r="250" spans="1:10" ht="15" customHeight="1" x14ac:dyDescent="0.2">
      <c r="A250" s="368" t="s">
        <v>1235</v>
      </c>
      <c r="B250" s="368" t="s">
        <v>1234</v>
      </c>
      <c r="C250" s="368" t="s">
        <v>1010</v>
      </c>
      <c r="D250" s="368">
        <v>3</v>
      </c>
      <c r="E250" s="368">
        <v>0</v>
      </c>
      <c r="F250" s="367">
        <v>1370.96</v>
      </c>
      <c r="G250" s="366">
        <v>0</v>
      </c>
      <c r="H250" s="366">
        <v>1163.6400000000001</v>
      </c>
      <c r="I250" s="366">
        <v>207.32</v>
      </c>
      <c r="J250" s="365">
        <v>0.15122250102118223</v>
      </c>
    </row>
    <row r="251" spans="1:10" x14ac:dyDescent="0.2">
      <c r="A251" s="368" t="s">
        <v>1233</v>
      </c>
      <c r="B251" s="368" t="s">
        <v>1232</v>
      </c>
      <c r="C251" s="368" t="s">
        <v>1010</v>
      </c>
      <c r="D251" s="368">
        <v>2</v>
      </c>
      <c r="E251" s="368">
        <v>0</v>
      </c>
      <c r="F251" s="367">
        <v>3967.8</v>
      </c>
      <c r="G251" s="366">
        <v>0</v>
      </c>
      <c r="H251" s="366">
        <v>3351.22</v>
      </c>
      <c r="I251" s="366">
        <v>616.58000000000004</v>
      </c>
      <c r="J251" s="365">
        <v>0.15539593729522658</v>
      </c>
    </row>
    <row r="252" spans="1:10" ht="15" customHeight="1" x14ac:dyDescent="0.2">
      <c r="A252" s="368" t="s">
        <v>1231</v>
      </c>
      <c r="B252" s="368" t="s">
        <v>1230</v>
      </c>
      <c r="C252" s="368" t="s">
        <v>1010</v>
      </c>
      <c r="D252" s="368">
        <v>4</v>
      </c>
      <c r="E252" s="368">
        <v>0</v>
      </c>
      <c r="F252" s="367">
        <v>6430.83</v>
      </c>
      <c r="G252" s="366">
        <v>0</v>
      </c>
      <c r="H252" s="366">
        <v>5659.12</v>
      </c>
      <c r="I252" s="366">
        <v>771.71</v>
      </c>
      <c r="J252" s="365">
        <v>0.12000161720959814</v>
      </c>
    </row>
    <row r="253" spans="1:10" x14ac:dyDescent="0.2">
      <c r="A253" s="368" t="s">
        <v>1229</v>
      </c>
      <c r="B253" s="368" t="s">
        <v>1228</v>
      </c>
      <c r="C253" s="368" t="s">
        <v>1010</v>
      </c>
      <c r="D253" s="368">
        <v>1</v>
      </c>
      <c r="E253" s="368">
        <v>0</v>
      </c>
      <c r="F253" s="367">
        <v>309.32</v>
      </c>
      <c r="G253" s="366">
        <v>0</v>
      </c>
      <c r="H253" s="366">
        <v>195.26</v>
      </c>
      <c r="I253" s="366">
        <v>114.06</v>
      </c>
      <c r="J253" s="365">
        <v>0.36874434242855297</v>
      </c>
    </row>
    <row r="254" spans="1:10" ht="15" customHeight="1" x14ac:dyDescent="0.2">
      <c r="A254" s="368" t="s">
        <v>1227</v>
      </c>
      <c r="B254" s="368" t="s">
        <v>1226</v>
      </c>
      <c r="C254" s="368" t="s">
        <v>1010</v>
      </c>
      <c r="D254" s="368">
        <v>2</v>
      </c>
      <c r="E254" s="368">
        <v>0</v>
      </c>
      <c r="F254" s="367">
        <v>1139.32</v>
      </c>
      <c r="G254" s="366">
        <v>0</v>
      </c>
      <c r="H254" s="366">
        <v>760.62</v>
      </c>
      <c r="I254" s="366">
        <v>378.7</v>
      </c>
      <c r="J254" s="365">
        <v>0.33239125092160238</v>
      </c>
    </row>
    <row r="255" spans="1:10" x14ac:dyDescent="0.2">
      <c r="A255" s="368" t="s">
        <v>1225</v>
      </c>
      <c r="B255" s="368" t="s">
        <v>1224</v>
      </c>
      <c r="C255" s="368" t="s">
        <v>1010</v>
      </c>
      <c r="D255" s="368">
        <v>2</v>
      </c>
      <c r="E255" s="368">
        <v>0</v>
      </c>
      <c r="F255" s="367">
        <v>1242.68</v>
      </c>
      <c r="G255" s="366">
        <v>0</v>
      </c>
      <c r="H255" s="366">
        <v>852.14</v>
      </c>
      <c r="I255" s="366">
        <v>390.54</v>
      </c>
      <c r="J255" s="365">
        <v>0.31427237905172689</v>
      </c>
    </row>
    <row r="256" spans="1:10" ht="15" customHeight="1" x14ac:dyDescent="0.2">
      <c r="A256" s="368" t="s">
        <v>1223</v>
      </c>
      <c r="B256" s="368" t="s">
        <v>1222</v>
      </c>
      <c r="C256" s="368" t="s">
        <v>1010</v>
      </c>
      <c r="D256" s="368">
        <v>1</v>
      </c>
      <c r="E256" s="368">
        <v>0</v>
      </c>
      <c r="F256" s="367">
        <v>260.14</v>
      </c>
      <c r="G256" s="366">
        <v>0</v>
      </c>
      <c r="H256" s="366">
        <v>187.78</v>
      </c>
      <c r="I256" s="366">
        <v>72.36</v>
      </c>
      <c r="J256" s="365">
        <v>0.27815791496886294</v>
      </c>
    </row>
    <row r="257" spans="1:10" ht="15" customHeight="1" x14ac:dyDescent="0.2">
      <c r="A257" s="368" t="s">
        <v>1221</v>
      </c>
      <c r="B257" s="368" t="s">
        <v>1220</v>
      </c>
      <c r="C257" s="368" t="s">
        <v>1010</v>
      </c>
      <c r="D257" s="368">
        <v>3</v>
      </c>
      <c r="E257" s="368">
        <v>0</v>
      </c>
      <c r="F257" s="367">
        <v>2921.19</v>
      </c>
      <c r="G257" s="366">
        <v>0</v>
      </c>
      <c r="H257" s="366">
        <v>2510.0100000000002</v>
      </c>
      <c r="I257" s="366">
        <v>411.18</v>
      </c>
      <c r="J257" s="365">
        <v>0.14075770490793135</v>
      </c>
    </row>
    <row r="258" spans="1:10" x14ac:dyDescent="0.2">
      <c r="A258" s="368" t="s">
        <v>1219</v>
      </c>
      <c r="B258" s="368" t="s">
        <v>1218</v>
      </c>
      <c r="C258" s="368" t="s">
        <v>1010</v>
      </c>
      <c r="D258" s="368">
        <v>1</v>
      </c>
      <c r="E258" s="368">
        <v>0</v>
      </c>
      <c r="F258" s="367">
        <v>659.29</v>
      </c>
      <c r="G258" s="366">
        <v>0</v>
      </c>
      <c r="H258" s="366">
        <v>510.42</v>
      </c>
      <c r="I258" s="366">
        <v>148.87</v>
      </c>
      <c r="J258" s="365">
        <v>0.22580351590347192</v>
      </c>
    </row>
    <row r="259" spans="1:10" x14ac:dyDescent="0.2">
      <c r="A259" s="368" t="s">
        <v>1217</v>
      </c>
      <c r="B259" s="368" t="s">
        <v>1216</v>
      </c>
      <c r="C259" s="368" t="s">
        <v>1010</v>
      </c>
      <c r="D259" s="368">
        <v>3</v>
      </c>
      <c r="E259" s="368">
        <v>0</v>
      </c>
      <c r="F259" s="367">
        <v>1720.95</v>
      </c>
      <c r="G259" s="366">
        <v>0</v>
      </c>
      <c r="H259" s="366">
        <v>1264.3499999999999</v>
      </c>
      <c r="I259" s="366">
        <v>456.6</v>
      </c>
      <c r="J259" s="365">
        <v>0.26531857404340625</v>
      </c>
    </row>
    <row r="260" spans="1:10" x14ac:dyDescent="0.2">
      <c r="A260" s="368" t="s">
        <v>1215</v>
      </c>
      <c r="B260" s="368" t="s">
        <v>1214</v>
      </c>
      <c r="C260" s="368" t="s">
        <v>1010</v>
      </c>
      <c r="D260" s="368">
        <v>7</v>
      </c>
      <c r="E260" s="368">
        <v>0</v>
      </c>
      <c r="F260" s="367">
        <v>11196.52</v>
      </c>
      <c r="G260" s="366">
        <v>0</v>
      </c>
      <c r="H260" s="366">
        <v>8357.7199999999993</v>
      </c>
      <c r="I260" s="366">
        <v>2838.8</v>
      </c>
      <c r="J260" s="365">
        <v>0.2535430651666768</v>
      </c>
    </row>
    <row r="261" spans="1:10" ht="15" customHeight="1" x14ac:dyDescent="0.2">
      <c r="A261" s="368" t="s">
        <v>1213</v>
      </c>
      <c r="B261" s="368" t="s">
        <v>1212</v>
      </c>
      <c r="C261" s="368" t="s">
        <v>1010</v>
      </c>
      <c r="D261" s="368">
        <v>13</v>
      </c>
      <c r="E261" s="368">
        <v>0</v>
      </c>
      <c r="F261" s="367">
        <v>9158.1200000000008</v>
      </c>
      <c r="G261" s="366">
        <v>0</v>
      </c>
      <c r="H261" s="366">
        <v>6741.54</v>
      </c>
      <c r="I261" s="366">
        <v>2416.58</v>
      </c>
      <c r="J261" s="365">
        <v>0.26387293461976913</v>
      </c>
    </row>
    <row r="262" spans="1:10" x14ac:dyDescent="0.2">
      <c r="A262" s="368" t="s">
        <v>1211</v>
      </c>
      <c r="B262" s="368" t="s">
        <v>1210</v>
      </c>
      <c r="C262" s="368" t="s">
        <v>1010</v>
      </c>
      <c r="D262" s="368">
        <v>2</v>
      </c>
      <c r="E262" s="368">
        <v>0</v>
      </c>
      <c r="F262" s="367">
        <v>1709.92</v>
      </c>
      <c r="G262" s="366">
        <v>0</v>
      </c>
      <c r="H262" s="366">
        <v>1191.1400000000001</v>
      </c>
      <c r="I262" s="366">
        <v>518.78</v>
      </c>
      <c r="J262" s="365">
        <v>0.30339431084495183</v>
      </c>
    </row>
    <row r="263" spans="1:10" x14ac:dyDescent="0.2">
      <c r="A263" s="368" t="s">
        <v>1209</v>
      </c>
      <c r="B263" s="368" t="s">
        <v>1208</v>
      </c>
      <c r="C263" s="368" t="s">
        <v>1010</v>
      </c>
      <c r="D263" s="368">
        <v>1</v>
      </c>
      <c r="E263" s="368">
        <v>0</v>
      </c>
      <c r="F263" s="367">
        <v>602.29</v>
      </c>
      <c r="G263" s="366">
        <v>0</v>
      </c>
      <c r="H263" s="366">
        <v>432.78</v>
      </c>
      <c r="I263" s="366">
        <v>169.51</v>
      </c>
      <c r="J263" s="365">
        <v>0.28144249447940362</v>
      </c>
    </row>
    <row r="264" spans="1:10" x14ac:dyDescent="0.2">
      <c r="A264" s="368" t="s">
        <v>1207</v>
      </c>
      <c r="B264" s="368" t="s">
        <v>1206</v>
      </c>
      <c r="C264" s="368" t="s">
        <v>1010</v>
      </c>
      <c r="D264" s="368">
        <v>1</v>
      </c>
      <c r="E264" s="368">
        <v>0</v>
      </c>
      <c r="F264" s="367">
        <v>800.08</v>
      </c>
      <c r="G264" s="366">
        <v>0</v>
      </c>
      <c r="H264" s="366">
        <v>650.91999999999996</v>
      </c>
      <c r="I264" s="366">
        <v>149.16</v>
      </c>
      <c r="J264" s="365">
        <v>0.18643135686431356</v>
      </c>
    </row>
    <row r="265" spans="1:10" x14ac:dyDescent="0.2">
      <c r="A265" s="368" t="s">
        <v>1205</v>
      </c>
      <c r="B265" s="368" t="s">
        <v>1204</v>
      </c>
      <c r="C265" s="368" t="s">
        <v>1010</v>
      </c>
      <c r="D265" s="368">
        <v>1</v>
      </c>
      <c r="E265" s="368">
        <v>0</v>
      </c>
      <c r="F265" s="367">
        <v>786.6</v>
      </c>
      <c r="G265" s="366">
        <v>0</v>
      </c>
      <c r="H265" s="366">
        <v>566.1</v>
      </c>
      <c r="I265" s="366">
        <v>220.5</v>
      </c>
      <c r="J265" s="365">
        <v>0.2803203661327231</v>
      </c>
    </row>
    <row r="266" spans="1:10" ht="15" customHeight="1" x14ac:dyDescent="0.2">
      <c r="A266" s="368" t="s">
        <v>1203</v>
      </c>
      <c r="B266" s="368" t="s">
        <v>1202</v>
      </c>
      <c r="C266" s="368" t="s">
        <v>1010</v>
      </c>
      <c r="D266" s="368">
        <v>1</v>
      </c>
      <c r="E266" s="368">
        <v>0</v>
      </c>
      <c r="F266" s="367">
        <v>950.71</v>
      </c>
      <c r="G266" s="366">
        <v>0</v>
      </c>
      <c r="H266" s="366">
        <v>686.23</v>
      </c>
      <c r="I266" s="366">
        <v>264.48</v>
      </c>
      <c r="J266" s="365">
        <v>0.27819208801842832</v>
      </c>
    </row>
    <row r="267" spans="1:10" ht="15" customHeight="1" x14ac:dyDescent="0.2">
      <c r="A267" s="368" t="s">
        <v>1201</v>
      </c>
      <c r="B267" s="368" t="s">
        <v>1200</v>
      </c>
      <c r="C267" s="368" t="s">
        <v>1010</v>
      </c>
      <c r="D267" s="368">
        <v>1</v>
      </c>
      <c r="E267" s="368">
        <v>0</v>
      </c>
      <c r="F267" s="367">
        <v>956.39</v>
      </c>
      <c r="G267" s="366">
        <v>0</v>
      </c>
      <c r="H267" s="366">
        <v>690.33</v>
      </c>
      <c r="I267" s="366">
        <v>266.06</v>
      </c>
      <c r="J267" s="365">
        <v>0.27819195098233984</v>
      </c>
    </row>
    <row r="268" spans="1:10" x14ac:dyDescent="0.2">
      <c r="A268" s="368" t="s">
        <v>1199</v>
      </c>
      <c r="B268" s="368" t="s">
        <v>1198</v>
      </c>
      <c r="C268" s="368" t="s">
        <v>1010</v>
      </c>
      <c r="D268" s="368">
        <v>1</v>
      </c>
      <c r="E268" s="368">
        <v>0</v>
      </c>
      <c r="F268" s="367">
        <v>1430.6</v>
      </c>
      <c r="G268" s="366">
        <v>0</v>
      </c>
      <c r="H268" s="366">
        <v>980.97</v>
      </c>
      <c r="I268" s="366">
        <v>449.63</v>
      </c>
      <c r="J268" s="365">
        <v>0.31429470152383615</v>
      </c>
    </row>
    <row r="269" spans="1:10" ht="15" customHeight="1" x14ac:dyDescent="0.2">
      <c r="A269" s="368" t="s">
        <v>1197</v>
      </c>
      <c r="B269" s="368" t="s">
        <v>1196</v>
      </c>
      <c r="C269" s="368" t="s">
        <v>1010</v>
      </c>
      <c r="D269" s="368">
        <v>1</v>
      </c>
      <c r="E269" s="368">
        <v>0</v>
      </c>
      <c r="F269" s="367">
        <v>1304.72</v>
      </c>
      <c r="G269" s="366">
        <v>0</v>
      </c>
      <c r="H269" s="366">
        <v>1149.1199999999999</v>
      </c>
      <c r="I269" s="366">
        <v>155.6</v>
      </c>
      <c r="J269" s="365">
        <v>0.11925930467839843</v>
      </c>
    </row>
    <row r="270" spans="1:10" x14ac:dyDescent="0.2">
      <c r="A270" s="368" t="s">
        <v>1195</v>
      </c>
      <c r="B270" s="368" t="s">
        <v>1194</v>
      </c>
      <c r="C270" s="368" t="s">
        <v>1010</v>
      </c>
      <c r="D270" s="368">
        <v>1</v>
      </c>
      <c r="E270" s="368">
        <v>0</v>
      </c>
      <c r="F270" s="367">
        <v>860.52</v>
      </c>
      <c r="G270" s="366">
        <v>0</v>
      </c>
      <c r="H270" s="366">
        <v>621.13</v>
      </c>
      <c r="I270" s="366">
        <v>239.39</v>
      </c>
      <c r="J270" s="365">
        <v>0.27819225584530283</v>
      </c>
    </row>
    <row r="271" spans="1:10" x14ac:dyDescent="0.2">
      <c r="A271" s="368" t="s">
        <v>1193</v>
      </c>
      <c r="B271" s="368" t="s">
        <v>1192</v>
      </c>
      <c r="C271" s="368" t="s">
        <v>1010</v>
      </c>
      <c r="D271" s="368">
        <v>1</v>
      </c>
      <c r="E271" s="368">
        <v>0</v>
      </c>
      <c r="F271" s="367">
        <v>910</v>
      </c>
      <c r="G271" s="366">
        <v>0</v>
      </c>
      <c r="H271" s="366">
        <v>624.33000000000004</v>
      </c>
      <c r="I271" s="366">
        <v>285.67</v>
      </c>
      <c r="J271" s="365">
        <v>0.31392307692307692</v>
      </c>
    </row>
    <row r="272" spans="1:10" x14ac:dyDescent="0.2">
      <c r="A272" s="368" t="s">
        <v>1191</v>
      </c>
      <c r="B272" s="368" t="s">
        <v>1190</v>
      </c>
      <c r="C272" s="368" t="s">
        <v>1010</v>
      </c>
      <c r="D272" s="368">
        <v>1</v>
      </c>
      <c r="E272" s="368">
        <v>0</v>
      </c>
      <c r="F272" s="367">
        <v>981.54</v>
      </c>
      <c r="G272" s="366">
        <v>0</v>
      </c>
      <c r="H272" s="366">
        <v>864.48</v>
      </c>
      <c r="I272" s="366">
        <v>117.06</v>
      </c>
      <c r="J272" s="365">
        <v>0.11926156855553519</v>
      </c>
    </row>
    <row r="273" spans="1:10" x14ac:dyDescent="0.2">
      <c r="A273" s="368" t="s">
        <v>1189</v>
      </c>
      <c r="B273" s="368" t="s">
        <v>1188</v>
      </c>
      <c r="C273" s="368" t="s">
        <v>1010</v>
      </c>
      <c r="D273" s="368">
        <v>1</v>
      </c>
      <c r="E273" s="368">
        <v>0</v>
      </c>
      <c r="F273" s="367">
        <v>1228.5</v>
      </c>
      <c r="G273" s="366">
        <v>0</v>
      </c>
      <c r="H273" s="366">
        <v>657.67</v>
      </c>
      <c r="I273" s="366">
        <v>570.83000000000004</v>
      </c>
      <c r="J273" s="365">
        <v>0.46465608465608466</v>
      </c>
    </row>
    <row r="274" spans="1:10" x14ac:dyDescent="0.2">
      <c r="A274" s="368" t="s">
        <v>1187</v>
      </c>
      <c r="B274" s="368" t="s">
        <v>1186</v>
      </c>
      <c r="C274" s="368" t="s">
        <v>1010</v>
      </c>
      <c r="D274" s="368">
        <v>3</v>
      </c>
      <c r="E274" s="368">
        <v>0</v>
      </c>
      <c r="F274" s="367">
        <v>1874.07</v>
      </c>
      <c r="G274" s="366">
        <v>0</v>
      </c>
      <c r="H274" s="366">
        <v>1411.26</v>
      </c>
      <c r="I274" s="366">
        <v>462.81</v>
      </c>
      <c r="J274" s="365">
        <v>0.24695448942675566</v>
      </c>
    </row>
    <row r="275" spans="1:10" x14ac:dyDescent="0.2">
      <c r="A275" s="368" t="s">
        <v>1185</v>
      </c>
      <c r="B275" s="368" t="s">
        <v>1184</v>
      </c>
      <c r="C275" s="368" t="s">
        <v>1010</v>
      </c>
      <c r="D275" s="368">
        <v>1</v>
      </c>
      <c r="E275" s="368">
        <v>0</v>
      </c>
      <c r="F275" s="367">
        <v>1668.94</v>
      </c>
      <c r="G275" s="366">
        <v>0</v>
      </c>
      <c r="H275" s="366">
        <v>1271.58</v>
      </c>
      <c r="I275" s="366">
        <v>397.36</v>
      </c>
      <c r="J275" s="365">
        <v>0.23809124354380626</v>
      </c>
    </row>
    <row r="276" spans="1:10" x14ac:dyDescent="0.2">
      <c r="A276" s="368" t="s">
        <v>1183</v>
      </c>
      <c r="B276" s="368" t="s">
        <v>1182</v>
      </c>
      <c r="C276" s="368" t="s">
        <v>1010</v>
      </c>
      <c r="D276" s="368">
        <v>16</v>
      </c>
      <c r="E276" s="368">
        <v>0</v>
      </c>
      <c r="F276" s="367">
        <v>4705.3599999999997</v>
      </c>
      <c r="G276" s="366">
        <v>0</v>
      </c>
      <c r="H276" s="366">
        <v>4013.92</v>
      </c>
      <c r="I276" s="366">
        <v>691.44</v>
      </c>
      <c r="J276" s="365">
        <v>0.14694731115153781</v>
      </c>
    </row>
    <row r="277" spans="1:10" x14ac:dyDescent="0.2">
      <c r="A277" s="368" t="s">
        <v>1181</v>
      </c>
      <c r="B277" s="368" t="s">
        <v>1180</v>
      </c>
      <c r="C277" s="368" t="s">
        <v>1010</v>
      </c>
      <c r="D277" s="368">
        <v>1</v>
      </c>
      <c r="E277" s="368">
        <v>0</v>
      </c>
      <c r="F277" s="367">
        <v>203.98</v>
      </c>
      <c r="G277" s="366">
        <v>0</v>
      </c>
      <c r="H277" s="366">
        <v>139.87</v>
      </c>
      <c r="I277" s="366">
        <v>64.11</v>
      </c>
      <c r="J277" s="365">
        <v>0.31429551916854592</v>
      </c>
    </row>
    <row r="278" spans="1:10" ht="15" customHeight="1" x14ac:dyDescent="0.2">
      <c r="A278" s="368" t="s">
        <v>1179</v>
      </c>
      <c r="B278" s="368" t="s">
        <v>1178</v>
      </c>
      <c r="C278" s="368" t="s">
        <v>1010</v>
      </c>
      <c r="D278" s="368">
        <v>4</v>
      </c>
      <c r="E278" s="368">
        <v>0</v>
      </c>
      <c r="F278" s="367">
        <v>1833.87</v>
      </c>
      <c r="G278" s="366">
        <v>0</v>
      </c>
      <c r="H278" s="366">
        <v>1319.56</v>
      </c>
      <c r="I278" s="366">
        <v>514.30999999999995</v>
      </c>
      <c r="J278" s="365">
        <v>0.28045063172416801</v>
      </c>
    </row>
    <row r="279" spans="1:10" ht="15" customHeight="1" x14ac:dyDescent="0.2">
      <c r="A279" s="368" t="s">
        <v>1177</v>
      </c>
      <c r="B279" s="368" t="s">
        <v>1176</v>
      </c>
      <c r="C279" s="368" t="s">
        <v>1010</v>
      </c>
      <c r="D279" s="368">
        <v>22</v>
      </c>
      <c r="E279" s="368">
        <v>0</v>
      </c>
      <c r="F279" s="367">
        <v>8525.14</v>
      </c>
      <c r="G279" s="366">
        <v>0</v>
      </c>
      <c r="H279" s="366">
        <v>7602.58</v>
      </c>
      <c r="I279" s="366">
        <v>922.56</v>
      </c>
      <c r="J279" s="365">
        <v>0.10821640465728422</v>
      </c>
    </row>
    <row r="280" spans="1:10" x14ac:dyDescent="0.2">
      <c r="A280" s="368" t="s">
        <v>1175</v>
      </c>
      <c r="B280" s="368" t="s">
        <v>1174</v>
      </c>
      <c r="C280" s="368" t="s">
        <v>1010</v>
      </c>
      <c r="D280" s="368">
        <v>4</v>
      </c>
      <c r="E280" s="368">
        <v>0</v>
      </c>
      <c r="F280" s="367">
        <v>1356.24</v>
      </c>
      <c r="G280" s="366">
        <v>0</v>
      </c>
      <c r="H280" s="366">
        <v>1037</v>
      </c>
      <c r="I280" s="366">
        <v>319.24</v>
      </c>
      <c r="J280" s="365">
        <v>0.23538606736270867</v>
      </c>
    </row>
    <row r="281" spans="1:10" x14ac:dyDescent="0.2">
      <c r="A281" s="368" t="s">
        <v>1173</v>
      </c>
      <c r="B281" s="368" t="s">
        <v>1172</v>
      </c>
      <c r="C281" s="368" t="s">
        <v>1010</v>
      </c>
      <c r="D281" s="368">
        <v>12</v>
      </c>
      <c r="E281" s="368">
        <v>0</v>
      </c>
      <c r="F281" s="367">
        <v>3769.59</v>
      </c>
      <c r="G281" s="366">
        <v>0</v>
      </c>
      <c r="H281" s="366">
        <v>2919.36</v>
      </c>
      <c r="I281" s="366">
        <v>850.23</v>
      </c>
      <c r="J281" s="365">
        <v>0.22554972821977987</v>
      </c>
    </row>
    <row r="282" spans="1:10" ht="15" customHeight="1" x14ac:dyDescent="0.2">
      <c r="A282" s="368" t="s">
        <v>1171</v>
      </c>
      <c r="B282" s="368" t="s">
        <v>1170</v>
      </c>
      <c r="C282" s="368" t="s">
        <v>1010</v>
      </c>
      <c r="D282" s="368">
        <v>1</v>
      </c>
      <c r="E282" s="368">
        <v>0</v>
      </c>
      <c r="F282" s="367">
        <v>656.75</v>
      </c>
      <c r="G282" s="366">
        <v>0</v>
      </c>
      <c r="H282" s="366">
        <v>463.1</v>
      </c>
      <c r="I282" s="366">
        <v>193.65</v>
      </c>
      <c r="J282" s="365">
        <v>0.29486105824133996</v>
      </c>
    </row>
    <row r="283" spans="1:10" ht="15" customHeight="1" x14ac:dyDescent="0.2">
      <c r="A283" s="368" t="s">
        <v>1169</v>
      </c>
      <c r="B283" s="368" t="s">
        <v>1168</v>
      </c>
      <c r="C283" s="368" t="s">
        <v>1010</v>
      </c>
      <c r="D283" s="368">
        <v>1</v>
      </c>
      <c r="E283" s="368">
        <v>0</v>
      </c>
      <c r="F283" s="367">
        <v>496.06</v>
      </c>
      <c r="G283" s="366">
        <v>0</v>
      </c>
      <c r="H283" s="366">
        <v>424.08</v>
      </c>
      <c r="I283" s="366">
        <v>71.98</v>
      </c>
      <c r="J283" s="365">
        <v>0.14510341490948675</v>
      </c>
    </row>
    <row r="284" spans="1:10" ht="15" customHeight="1" x14ac:dyDescent="0.2">
      <c r="A284" s="368" t="s">
        <v>1167</v>
      </c>
      <c r="B284" s="368" t="s">
        <v>1166</v>
      </c>
      <c r="C284" s="368" t="s">
        <v>1010</v>
      </c>
      <c r="D284" s="368">
        <v>1</v>
      </c>
      <c r="E284" s="368">
        <v>0</v>
      </c>
      <c r="F284" s="367">
        <v>585.41999999999996</v>
      </c>
      <c r="G284" s="366">
        <v>0</v>
      </c>
      <c r="H284" s="366">
        <v>408.71</v>
      </c>
      <c r="I284" s="366">
        <v>176.71</v>
      </c>
      <c r="J284" s="365">
        <v>0.30185166205459329</v>
      </c>
    </row>
    <row r="285" spans="1:10" ht="15" customHeight="1" x14ac:dyDescent="0.2">
      <c r="A285" s="368" t="s">
        <v>1165</v>
      </c>
      <c r="B285" s="368" t="s">
        <v>1164</v>
      </c>
      <c r="C285" s="368" t="s">
        <v>1010</v>
      </c>
      <c r="D285" s="368">
        <v>3</v>
      </c>
      <c r="E285" s="368">
        <v>0</v>
      </c>
      <c r="F285" s="367">
        <v>348</v>
      </c>
      <c r="G285" s="366">
        <v>0</v>
      </c>
      <c r="H285" s="366">
        <v>214.68</v>
      </c>
      <c r="I285" s="366">
        <v>133.32</v>
      </c>
      <c r="J285" s="365">
        <v>0.38310344827586207</v>
      </c>
    </row>
    <row r="286" spans="1:10" x14ac:dyDescent="0.2">
      <c r="A286" s="368" t="s">
        <v>1158</v>
      </c>
      <c r="B286" s="368" t="s">
        <v>1157</v>
      </c>
      <c r="C286" s="368" t="s">
        <v>1010</v>
      </c>
      <c r="D286" s="368">
        <v>8</v>
      </c>
      <c r="E286" s="368">
        <v>0</v>
      </c>
      <c r="F286" s="367">
        <v>3756.8</v>
      </c>
      <c r="G286" s="366">
        <v>0</v>
      </c>
      <c r="H286" s="366">
        <v>3109.12</v>
      </c>
      <c r="I286" s="366">
        <v>647.67999999999995</v>
      </c>
      <c r="J286" s="365">
        <v>0.17240204429301534</v>
      </c>
    </row>
    <row r="287" spans="1:10" x14ac:dyDescent="0.2">
      <c r="A287" s="368" t="s">
        <v>1156</v>
      </c>
      <c r="B287" s="368" t="s">
        <v>1155</v>
      </c>
      <c r="C287" s="368" t="s">
        <v>1010</v>
      </c>
      <c r="D287" s="368">
        <v>1</v>
      </c>
      <c r="E287" s="368">
        <v>0</v>
      </c>
      <c r="F287" s="367">
        <v>316.89999999999998</v>
      </c>
      <c r="G287" s="366">
        <v>0</v>
      </c>
      <c r="H287" s="366">
        <v>211.56</v>
      </c>
      <c r="I287" s="366">
        <v>105.34</v>
      </c>
      <c r="J287" s="365">
        <v>0.33240769958977595</v>
      </c>
    </row>
    <row r="288" spans="1:10" ht="15" customHeight="1" x14ac:dyDescent="0.2">
      <c r="A288" s="368" t="s">
        <v>1154</v>
      </c>
      <c r="B288" s="368" t="s">
        <v>1153</v>
      </c>
      <c r="C288" s="368" t="s">
        <v>1010</v>
      </c>
      <c r="D288" s="368">
        <v>1</v>
      </c>
      <c r="E288" s="368">
        <v>0</v>
      </c>
      <c r="F288" s="367">
        <v>190.31</v>
      </c>
      <c r="G288" s="366">
        <v>0</v>
      </c>
      <c r="H288" s="366">
        <v>343.11</v>
      </c>
      <c r="I288" s="366">
        <v>-152.80000000000001</v>
      </c>
      <c r="J288" s="365">
        <v>-0.80290053071304712</v>
      </c>
    </row>
    <row r="289" spans="1:10" ht="15" customHeight="1" x14ac:dyDescent="0.2">
      <c r="A289" s="368" t="s">
        <v>1152</v>
      </c>
      <c r="B289" s="368" t="s">
        <v>1151</v>
      </c>
      <c r="C289" s="368" t="s">
        <v>1010</v>
      </c>
      <c r="D289" s="368">
        <v>12</v>
      </c>
      <c r="E289" s="368">
        <v>0</v>
      </c>
      <c r="F289" s="367">
        <v>4915.4399999999996</v>
      </c>
      <c r="G289" s="366">
        <v>0</v>
      </c>
      <c r="H289" s="366">
        <v>4068</v>
      </c>
      <c r="I289" s="366">
        <v>847.44</v>
      </c>
      <c r="J289" s="365">
        <v>0.17240369122601434</v>
      </c>
    </row>
    <row r="290" spans="1:10" ht="15" customHeight="1" x14ac:dyDescent="0.2">
      <c r="A290" s="368" t="s">
        <v>1150</v>
      </c>
      <c r="B290" s="368" t="s">
        <v>1149</v>
      </c>
      <c r="C290" s="368" t="s">
        <v>1010</v>
      </c>
      <c r="D290" s="368">
        <v>1</v>
      </c>
      <c r="E290" s="368">
        <v>0</v>
      </c>
      <c r="F290" s="367">
        <v>1338.22</v>
      </c>
      <c r="G290" s="366">
        <v>0</v>
      </c>
      <c r="H290" s="366">
        <v>968.89</v>
      </c>
      <c r="I290" s="366">
        <v>369.33</v>
      </c>
      <c r="J290" s="365">
        <v>0.2759860112687002</v>
      </c>
    </row>
    <row r="291" spans="1:10" ht="15" customHeight="1" x14ac:dyDescent="0.2">
      <c r="A291" s="368" t="s">
        <v>1148</v>
      </c>
      <c r="B291" s="368" t="s">
        <v>1147</v>
      </c>
      <c r="C291" s="368" t="s">
        <v>1010</v>
      </c>
      <c r="D291" s="368">
        <v>1</v>
      </c>
      <c r="E291" s="368">
        <v>0</v>
      </c>
      <c r="F291" s="367">
        <v>1017.71</v>
      </c>
      <c r="G291" s="366">
        <v>0</v>
      </c>
      <c r="H291" s="366">
        <v>739.14</v>
      </c>
      <c r="I291" s="366">
        <v>278.57</v>
      </c>
      <c r="J291" s="365">
        <v>0.27372237670849259</v>
      </c>
    </row>
    <row r="292" spans="1:10" ht="15" customHeight="1" x14ac:dyDescent="0.2">
      <c r="A292" s="368" t="s">
        <v>1146</v>
      </c>
      <c r="B292" s="368" t="s">
        <v>1145</v>
      </c>
      <c r="C292" s="368" t="s">
        <v>1010</v>
      </c>
      <c r="D292" s="368">
        <v>1</v>
      </c>
      <c r="E292" s="368">
        <v>0</v>
      </c>
      <c r="F292" s="367">
        <v>744.97</v>
      </c>
      <c r="G292" s="366">
        <v>0</v>
      </c>
      <c r="H292" s="366">
        <v>375.23</v>
      </c>
      <c r="I292" s="366">
        <v>369.74</v>
      </c>
      <c r="J292" s="365">
        <v>0.49631528786394086</v>
      </c>
    </row>
    <row r="293" spans="1:10" x14ac:dyDescent="0.2">
      <c r="A293" s="368" t="s">
        <v>1144</v>
      </c>
      <c r="B293" s="368" t="s">
        <v>1143</v>
      </c>
      <c r="C293" s="368" t="s">
        <v>1010</v>
      </c>
      <c r="D293" s="368">
        <v>12</v>
      </c>
      <c r="E293" s="368">
        <v>0</v>
      </c>
      <c r="F293" s="367">
        <v>2093.52</v>
      </c>
      <c r="G293" s="366">
        <v>0</v>
      </c>
      <c r="H293" s="366">
        <v>1844.52</v>
      </c>
      <c r="I293" s="366">
        <v>249</v>
      </c>
      <c r="J293" s="365">
        <v>0.11893843861056975</v>
      </c>
    </row>
    <row r="294" spans="1:10" ht="15" customHeight="1" x14ac:dyDescent="0.2">
      <c r="A294" s="368" t="s">
        <v>1142</v>
      </c>
      <c r="B294" s="368" t="s">
        <v>1141</v>
      </c>
      <c r="C294" s="368" t="s">
        <v>1010</v>
      </c>
      <c r="D294" s="368">
        <v>1</v>
      </c>
      <c r="E294" s="368">
        <v>0</v>
      </c>
      <c r="F294" s="367">
        <v>444.03</v>
      </c>
      <c r="G294" s="366">
        <v>0</v>
      </c>
      <c r="H294" s="366">
        <v>391.08</v>
      </c>
      <c r="I294" s="366">
        <v>52.95</v>
      </c>
      <c r="J294" s="365">
        <v>0.11924869941220188</v>
      </c>
    </row>
    <row r="295" spans="1:10" ht="15" customHeight="1" x14ac:dyDescent="0.2">
      <c r="A295" s="368" t="s">
        <v>1140</v>
      </c>
      <c r="B295" s="368" t="s">
        <v>1139</v>
      </c>
      <c r="C295" s="368" t="s">
        <v>1010</v>
      </c>
      <c r="D295" s="368">
        <v>1</v>
      </c>
      <c r="E295" s="368">
        <v>0</v>
      </c>
      <c r="F295" s="367">
        <v>1227.47</v>
      </c>
      <c r="G295" s="366">
        <v>0</v>
      </c>
      <c r="H295" s="366">
        <v>1081.08</v>
      </c>
      <c r="I295" s="366">
        <v>146.38999999999999</v>
      </c>
      <c r="J295" s="365">
        <v>0.11926157054754902</v>
      </c>
    </row>
    <row r="296" spans="1:10" ht="15" customHeight="1" x14ac:dyDescent="0.2">
      <c r="A296" s="368" t="s">
        <v>1138</v>
      </c>
      <c r="B296" s="368" t="s">
        <v>1137</v>
      </c>
      <c r="C296" s="368" t="s">
        <v>1010</v>
      </c>
      <c r="D296" s="368">
        <v>1</v>
      </c>
      <c r="E296" s="368">
        <v>0</v>
      </c>
      <c r="F296" s="367">
        <v>334.65</v>
      </c>
      <c r="G296" s="366">
        <v>0</v>
      </c>
      <c r="H296" s="366">
        <v>275.16000000000003</v>
      </c>
      <c r="I296" s="366">
        <v>59.49</v>
      </c>
      <c r="J296" s="365">
        <v>0.17776781712236664</v>
      </c>
    </row>
    <row r="297" spans="1:10" ht="15" customHeight="1" x14ac:dyDescent="0.2">
      <c r="A297" s="368" t="s">
        <v>1136</v>
      </c>
      <c r="B297" s="368" t="s">
        <v>1135</v>
      </c>
      <c r="C297" s="368" t="s">
        <v>1010</v>
      </c>
      <c r="D297" s="368">
        <v>1</v>
      </c>
      <c r="E297" s="368">
        <v>0</v>
      </c>
      <c r="F297" s="367">
        <v>277.11</v>
      </c>
      <c r="G297" s="366">
        <v>0</v>
      </c>
      <c r="H297" s="366">
        <v>185.08</v>
      </c>
      <c r="I297" s="366">
        <v>92.03</v>
      </c>
      <c r="J297" s="365">
        <v>0.33210638374652662</v>
      </c>
    </row>
    <row r="298" spans="1:10" ht="15" customHeight="1" x14ac:dyDescent="0.2">
      <c r="A298" s="368" t="s">
        <v>1134</v>
      </c>
      <c r="B298" s="368" t="s">
        <v>1133</v>
      </c>
      <c r="C298" s="368" t="s">
        <v>1010</v>
      </c>
      <c r="D298" s="368">
        <v>3</v>
      </c>
      <c r="E298" s="368">
        <v>0</v>
      </c>
      <c r="F298" s="367">
        <v>862.85</v>
      </c>
      <c r="G298" s="366">
        <v>0</v>
      </c>
      <c r="H298" s="366">
        <v>454.92</v>
      </c>
      <c r="I298" s="366">
        <v>407.93</v>
      </c>
      <c r="J298" s="365">
        <v>0.47277046995422145</v>
      </c>
    </row>
    <row r="299" spans="1:10" ht="15" customHeight="1" x14ac:dyDescent="0.2">
      <c r="A299" s="368" t="s">
        <v>1132</v>
      </c>
      <c r="B299" s="368" t="s">
        <v>1131</v>
      </c>
      <c r="C299" s="368" t="s">
        <v>1010</v>
      </c>
      <c r="D299" s="368">
        <v>1</v>
      </c>
      <c r="E299" s="368">
        <v>0</v>
      </c>
      <c r="F299" s="367">
        <v>960.56</v>
      </c>
      <c r="G299" s="366">
        <v>0</v>
      </c>
      <c r="H299" s="366">
        <v>731.86</v>
      </c>
      <c r="I299" s="366">
        <v>228.7</v>
      </c>
      <c r="J299" s="365">
        <v>0.23809028066960938</v>
      </c>
    </row>
    <row r="300" spans="1:10" ht="15" customHeight="1" x14ac:dyDescent="0.2">
      <c r="A300" s="368" t="s">
        <v>1130</v>
      </c>
      <c r="B300" s="368" t="s">
        <v>1129</v>
      </c>
      <c r="C300" s="368" t="s">
        <v>1010</v>
      </c>
      <c r="D300" s="368">
        <v>1</v>
      </c>
      <c r="E300" s="368">
        <v>0</v>
      </c>
      <c r="F300" s="367">
        <v>1941.45</v>
      </c>
      <c r="G300" s="366">
        <v>0</v>
      </c>
      <c r="H300" s="366">
        <v>1479.21</v>
      </c>
      <c r="I300" s="366">
        <v>462.24</v>
      </c>
      <c r="J300" s="365">
        <v>0.23809008730587963</v>
      </c>
    </row>
    <row r="301" spans="1:10" ht="15" customHeight="1" x14ac:dyDescent="0.2">
      <c r="A301" s="368" t="s">
        <v>1128</v>
      </c>
      <c r="B301" s="368" t="s">
        <v>1127</v>
      </c>
      <c r="C301" s="368" t="s">
        <v>1010</v>
      </c>
      <c r="D301" s="368">
        <v>1</v>
      </c>
      <c r="E301" s="368">
        <v>0</v>
      </c>
      <c r="F301" s="367">
        <v>1309.29</v>
      </c>
      <c r="G301" s="366">
        <v>0</v>
      </c>
      <c r="H301" s="366">
        <v>760.95</v>
      </c>
      <c r="I301" s="366">
        <v>548.34</v>
      </c>
      <c r="J301" s="365">
        <v>0.41880713974749673</v>
      </c>
    </row>
    <row r="302" spans="1:10" ht="15" customHeight="1" x14ac:dyDescent="0.2">
      <c r="A302" s="368" t="s">
        <v>1113</v>
      </c>
      <c r="B302" s="368" t="s">
        <v>1112</v>
      </c>
      <c r="C302" s="368" t="s">
        <v>1010</v>
      </c>
      <c r="D302" s="368">
        <v>12</v>
      </c>
      <c r="E302" s="368">
        <v>0</v>
      </c>
      <c r="F302" s="367">
        <v>1842.04</v>
      </c>
      <c r="G302" s="366">
        <v>0</v>
      </c>
      <c r="H302" s="366">
        <v>1583.88</v>
      </c>
      <c r="I302" s="366">
        <v>258.16000000000003</v>
      </c>
      <c r="J302" s="365">
        <v>0.14014896527762699</v>
      </c>
    </row>
    <row r="303" spans="1:10" ht="15" customHeight="1" x14ac:dyDescent="0.2">
      <c r="A303" s="368" t="s">
        <v>1111</v>
      </c>
      <c r="B303" s="368" t="s">
        <v>1110</v>
      </c>
      <c r="C303" s="368" t="s">
        <v>1010</v>
      </c>
      <c r="D303" s="368">
        <v>1</v>
      </c>
      <c r="E303" s="368">
        <v>0</v>
      </c>
      <c r="F303" s="367">
        <v>798.02</v>
      </c>
      <c r="G303" s="366">
        <v>0</v>
      </c>
      <c r="H303" s="366">
        <v>583.36</v>
      </c>
      <c r="I303" s="366">
        <v>214.66</v>
      </c>
      <c r="J303" s="365">
        <v>0.26899075211147588</v>
      </c>
    </row>
    <row r="304" spans="1:10" x14ac:dyDescent="0.2">
      <c r="A304" s="368" t="s">
        <v>1086</v>
      </c>
      <c r="B304" s="368" t="s">
        <v>1085</v>
      </c>
      <c r="C304" s="368" t="s">
        <v>1010</v>
      </c>
      <c r="D304" s="372">
        <v>1</v>
      </c>
      <c r="E304" s="372">
        <v>0</v>
      </c>
      <c r="F304" s="373">
        <v>1050.06</v>
      </c>
      <c r="G304" s="374">
        <v>0</v>
      </c>
      <c r="H304" s="374">
        <v>757.94</v>
      </c>
      <c r="I304" s="374">
        <v>292.12</v>
      </c>
      <c r="J304" s="375">
        <v>0.27819362703083633</v>
      </c>
    </row>
    <row r="305" spans="4:9" ht="14.25" customHeight="1" x14ac:dyDescent="0.2">
      <c r="D305" s="364">
        <f>SUM(D53:D304)</f>
        <v>1721</v>
      </c>
      <c r="E305" s="364">
        <f t="shared" ref="E305:I305" si="1">SUM(E53:E304)</f>
        <v>0</v>
      </c>
      <c r="F305" s="376">
        <f t="shared" si="1"/>
        <v>580839.33999999973</v>
      </c>
      <c r="G305" s="377">
        <f t="shared" si="1"/>
        <v>-542.04999999999995</v>
      </c>
      <c r="H305" s="376">
        <f t="shared" si="1"/>
        <v>461578.03999999963</v>
      </c>
      <c r="I305" s="376">
        <f t="shared" si="1"/>
        <v>118719.24999999997</v>
      </c>
    </row>
    <row r="307" spans="4:9" ht="15" customHeight="1" x14ac:dyDescent="0.2"/>
    <row r="308" spans="4:9" ht="15" customHeight="1" x14ac:dyDescent="0.2"/>
    <row r="310" spans="4:9" ht="15" customHeight="1" x14ac:dyDescent="0.2"/>
    <row r="312" spans="4:9" ht="15" customHeight="1" x14ac:dyDescent="0.2"/>
    <row r="314" spans="4:9" ht="15" customHeight="1" x14ac:dyDescent="0.2"/>
    <row r="317" spans="4:9" ht="15" customHeight="1" x14ac:dyDescent="0.2"/>
    <row r="319" spans="4:9" ht="15" customHeight="1" x14ac:dyDescent="0.2"/>
    <row r="324" ht="15" customHeight="1" x14ac:dyDescent="0.2"/>
    <row r="325" ht="15" customHeight="1" x14ac:dyDescent="0.2"/>
    <row r="326" ht="15" customHeight="1" x14ac:dyDescent="0.2"/>
    <row r="327" ht="18.600000000000001" customHeight="1" x14ac:dyDescent="0.2"/>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52B60-99CE-4D2B-A510-8E5BD098F7F4}">
  <sheetPr codeName="Hoja2"/>
  <dimension ref="A1:J170"/>
  <sheetViews>
    <sheetView showGridLines="0" workbookViewId="0">
      <pane ySplit="6" topLeftCell="A154" activePane="bottomLeft" state="frozen"/>
      <selection pane="bottomLeft" activeCell="B174" sqref="B174"/>
    </sheetView>
  </sheetViews>
  <sheetFormatPr baseColWidth="10" defaultColWidth="11.42578125" defaultRowHeight="12" x14ac:dyDescent="0.2"/>
  <cols>
    <col min="1" max="1" width="16" style="364" customWidth="1"/>
    <col min="2" max="2" width="52.85546875" style="364" customWidth="1"/>
    <col min="3" max="14" width="21.42578125" style="364" customWidth="1"/>
    <col min="15"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1911</v>
      </c>
    </row>
    <row r="4" spans="1:10" ht="23.25" customHeight="1" x14ac:dyDescent="0.2">
      <c r="A4" s="368" t="s">
        <v>1910</v>
      </c>
    </row>
    <row r="5" spans="1:10" ht="25.7" customHeight="1" x14ac:dyDescent="0.2">
      <c r="A5" s="371" t="s">
        <v>1909</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x14ac:dyDescent="0.2">
      <c r="A9" s="368" t="s">
        <v>1899</v>
      </c>
      <c r="B9" s="368" t="s">
        <v>1898</v>
      </c>
      <c r="C9" s="368" t="s">
        <v>1771</v>
      </c>
      <c r="D9" s="368">
        <v>2</v>
      </c>
      <c r="E9" s="368">
        <v>12</v>
      </c>
      <c r="F9" s="367">
        <v>2476.96</v>
      </c>
      <c r="G9" s="366">
        <v>0</v>
      </c>
      <c r="H9" s="366">
        <v>1426.94</v>
      </c>
      <c r="I9" s="366">
        <v>1050.02</v>
      </c>
      <c r="J9" s="365">
        <v>0.42391479878560817</v>
      </c>
    </row>
    <row r="10" spans="1:10" x14ac:dyDescent="0.2">
      <c r="A10" s="368" t="s">
        <v>1654</v>
      </c>
      <c r="B10" s="368" t="s">
        <v>1653</v>
      </c>
      <c r="C10" s="368" t="s">
        <v>1010</v>
      </c>
      <c r="D10" s="368">
        <v>6</v>
      </c>
      <c r="E10" s="368">
        <v>0</v>
      </c>
      <c r="F10" s="367">
        <v>21000.01</v>
      </c>
      <c r="G10" s="366">
        <v>0</v>
      </c>
      <c r="H10" s="366">
        <v>25644</v>
      </c>
      <c r="I10" s="366">
        <v>-4643.99</v>
      </c>
      <c r="J10" s="365">
        <v>-0.22114227564653541</v>
      </c>
    </row>
    <row r="11" spans="1:10" x14ac:dyDescent="0.2">
      <c r="A11" s="368" t="s">
        <v>1899</v>
      </c>
      <c r="B11" s="368" t="s">
        <v>1898</v>
      </c>
      <c r="C11" s="368" t="s">
        <v>1774</v>
      </c>
      <c r="D11" s="368">
        <v>96</v>
      </c>
      <c r="E11" s="368">
        <v>24</v>
      </c>
      <c r="F11" s="367">
        <v>3578.88</v>
      </c>
      <c r="G11" s="366">
        <v>0</v>
      </c>
      <c r="H11" s="366">
        <v>2845.84</v>
      </c>
      <c r="I11" s="366">
        <v>733.04</v>
      </c>
      <c r="J11" s="365">
        <v>0.20482385550786839</v>
      </c>
    </row>
    <row r="12" spans="1:10" x14ac:dyDescent="0.2">
      <c r="A12" s="368" t="s">
        <v>1897</v>
      </c>
      <c r="B12" s="368" t="s">
        <v>1896</v>
      </c>
      <c r="C12" s="368" t="s">
        <v>1774</v>
      </c>
      <c r="D12" s="368">
        <v>24</v>
      </c>
      <c r="E12" s="368">
        <v>6</v>
      </c>
      <c r="F12" s="367">
        <v>1050.24</v>
      </c>
      <c r="G12" s="366">
        <v>0</v>
      </c>
      <c r="H12" s="366">
        <v>595.19000000000005</v>
      </c>
      <c r="I12" s="366">
        <v>455.05</v>
      </c>
      <c r="J12" s="365">
        <v>0.43328191651432052</v>
      </c>
    </row>
    <row r="13" spans="1:10" x14ac:dyDescent="0.2">
      <c r="A13" s="368" t="s">
        <v>1895</v>
      </c>
      <c r="B13" s="368" t="s">
        <v>1894</v>
      </c>
      <c r="C13" s="368" t="s">
        <v>1771</v>
      </c>
      <c r="D13" s="368">
        <v>8</v>
      </c>
      <c r="E13" s="368">
        <v>48</v>
      </c>
      <c r="F13" s="367">
        <v>7681.86</v>
      </c>
      <c r="G13" s="366">
        <v>0</v>
      </c>
      <c r="H13" s="366">
        <v>2597.86</v>
      </c>
      <c r="I13" s="366">
        <v>5084</v>
      </c>
      <c r="J13" s="365">
        <v>0.661818882406084</v>
      </c>
    </row>
    <row r="14" spans="1:10" x14ac:dyDescent="0.2">
      <c r="A14" s="368" t="s">
        <v>1893</v>
      </c>
      <c r="B14" s="368" t="s">
        <v>1892</v>
      </c>
      <c r="C14" s="368" t="s">
        <v>1116</v>
      </c>
      <c r="D14" s="368">
        <v>1</v>
      </c>
      <c r="E14" s="368">
        <v>5.6760000000000002</v>
      </c>
      <c r="F14" s="367">
        <v>642.76</v>
      </c>
      <c r="G14" s="366">
        <v>0</v>
      </c>
      <c r="H14" s="366">
        <v>444.35</v>
      </c>
      <c r="I14" s="366">
        <v>198.41</v>
      </c>
      <c r="J14" s="365">
        <v>0.30868442342398406</v>
      </c>
    </row>
    <row r="15" spans="1:10" x14ac:dyDescent="0.2">
      <c r="A15" s="368" t="s">
        <v>1891</v>
      </c>
      <c r="B15" s="368" t="s">
        <v>1890</v>
      </c>
      <c r="C15" s="368" t="s">
        <v>1077</v>
      </c>
      <c r="D15" s="368">
        <v>18</v>
      </c>
      <c r="E15" s="368">
        <v>204.33600000000001</v>
      </c>
      <c r="F15" s="367">
        <v>13976.14</v>
      </c>
      <c r="G15" s="366">
        <v>0</v>
      </c>
      <c r="H15" s="366">
        <v>8023.6</v>
      </c>
      <c r="I15" s="366">
        <v>5952.54</v>
      </c>
      <c r="J15" s="365">
        <v>0.42590729629210927</v>
      </c>
    </row>
    <row r="16" spans="1:10" x14ac:dyDescent="0.2">
      <c r="A16" s="368" t="s">
        <v>1891</v>
      </c>
      <c r="B16" s="368" t="s">
        <v>1890</v>
      </c>
      <c r="C16" s="368" t="s">
        <v>1074</v>
      </c>
      <c r="D16" s="368">
        <v>24</v>
      </c>
      <c r="E16" s="368">
        <v>22.704000000000001</v>
      </c>
      <c r="F16" s="367">
        <v>1312.8</v>
      </c>
      <c r="G16" s="366">
        <v>0</v>
      </c>
      <c r="H16" s="366">
        <v>903.52</v>
      </c>
      <c r="I16" s="366">
        <v>409.28</v>
      </c>
      <c r="J16" s="365">
        <v>0.31176112126751981</v>
      </c>
    </row>
    <row r="17" spans="1:10" x14ac:dyDescent="0.2">
      <c r="A17" s="368" t="s">
        <v>1889</v>
      </c>
      <c r="B17" s="368" t="s">
        <v>1888</v>
      </c>
      <c r="C17" s="368" t="s">
        <v>1077</v>
      </c>
      <c r="D17" s="368">
        <v>1</v>
      </c>
      <c r="E17" s="368">
        <v>11.352</v>
      </c>
      <c r="F17" s="367">
        <v>936.1</v>
      </c>
      <c r="G17" s="366">
        <v>0</v>
      </c>
      <c r="H17" s="366">
        <v>617.77</v>
      </c>
      <c r="I17" s="366">
        <v>318.33</v>
      </c>
      <c r="J17" s="365">
        <v>0.34005982266851831</v>
      </c>
    </row>
    <row r="18" spans="1:10" x14ac:dyDescent="0.2">
      <c r="A18" s="368" t="s">
        <v>1887</v>
      </c>
      <c r="B18" s="368" t="s">
        <v>1886</v>
      </c>
      <c r="C18" s="368" t="s">
        <v>1882</v>
      </c>
      <c r="D18" s="368">
        <v>25</v>
      </c>
      <c r="E18" s="368">
        <v>378.5</v>
      </c>
      <c r="F18" s="367">
        <v>14685.06</v>
      </c>
      <c r="G18" s="366">
        <v>0</v>
      </c>
      <c r="H18" s="366">
        <v>11126.45</v>
      </c>
      <c r="I18" s="366">
        <v>3558.61</v>
      </c>
      <c r="J18" s="365">
        <v>0.2423285979083504</v>
      </c>
    </row>
    <row r="19" spans="1:10" x14ac:dyDescent="0.2">
      <c r="A19" s="368" t="s">
        <v>1887</v>
      </c>
      <c r="B19" s="368" t="s">
        <v>1886</v>
      </c>
      <c r="C19" s="368" t="s">
        <v>1885</v>
      </c>
      <c r="D19" s="368">
        <v>28</v>
      </c>
      <c r="E19" s="368">
        <v>105.98</v>
      </c>
      <c r="F19" s="367">
        <v>3505.6</v>
      </c>
      <c r="G19" s="366">
        <v>0</v>
      </c>
      <c r="H19" s="366">
        <v>3137.89</v>
      </c>
      <c r="I19" s="366">
        <v>367.71</v>
      </c>
      <c r="J19" s="365">
        <v>0.10489217252396166</v>
      </c>
    </row>
    <row r="20" spans="1:10" x14ac:dyDescent="0.2">
      <c r="A20" s="368" t="s">
        <v>1884</v>
      </c>
      <c r="B20" s="368" t="s">
        <v>1883</v>
      </c>
      <c r="C20" s="368" t="s">
        <v>1882</v>
      </c>
      <c r="D20" s="368">
        <v>1</v>
      </c>
      <c r="E20" s="368">
        <v>15.14</v>
      </c>
      <c r="F20" s="367">
        <v>944.92</v>
      </c>
      <c r="G20" s="366">
        <v>0</v>
      </c>
      <c r="H20" s="366">
        <v>707.59</v>
      </c>
      <c r="I20" s="366">
        <v>237.33</v>
      </c>
      <c r="J20" s="365">
        <v>0.25116411971383823</v>
      </c>
    </row>
    <row r="21" spans="1:10" x14ac:dyDescent="0.2">
      <c r="A21" s="368" t="s">
        <v>1881</v>
      </c>
      <c r="B21" s="368" t="s">
        <v>1880</v>
      </c>
      <c r="C21" s="368" t="s">
        <v>1077</v>
      </c>
      <c r="D21" s="368">
        <v>2182</v>
      </c>
      <c r="E21" s="368">
        <v>24770.063999999998</v>
      </c>
      <c r="F21" s="367">
        <v>1930765.35</v>
      </c>
      <c r="G21" s="366">
        <v>0</v>
      </c>
      <c r="H21" s="366">
        <v>1776148</v>
      </c>
      <c r="I21" s="366">
        <v>154617.35</v>
      </c>
      <c r="J21" s="365">
        <v>8.0080860162525705E-2</v>
      </c>
    </row>
    <row r="22" spans="1:10" x14ac:dyDescent="0.2">
      <c r="A22" s="368" t="s">
        <v>1881</v>
      </c>
      <c r="B22" s="368" t="s">
        <v>1880</v>
      </c>
      <c r="C22" s="368" t="s">
        <v>1074</v>
      </c>
      <c r="D22" s="368">
        <v>60</v>
      </c>
      <c r="E22" s="368">
        <v>56.76</v>
      </c>
      <c r="F22" s="367">
        <v>5153.88</v>
      </c>
      <c r="G22" s="366">
        <v>0</v>
      </c>
      <c r="H22" s="366">
        <v>4070</v>
      </c>
      <c r="I22" s="366">
        <v>1083.8800000000001</v>
      </c>
      <c r="J22" s="365">
        <v>0.21030369352798281</v>
      </c>
    </row>
    <row r="23" spans="1:10" x14ac:dyDescent="0.2">
      <c r="A23" s="368" t="s">
        <v>1879</v>
      </c>
      <c r="B23" s="368" t="s">
        <v>1878</v>
      </c>
      <c r="C23" s="368" t="s">
        <v>1875</v>
      </c>
      <c r="D23" s="368">
        <v>43</v>
      </c>
      <c r="E23" s="368">
        <v>976.53</v>
      </c>
      <c r="F23" s="367">
        <v>19008.740000000002</v>
      </c>
      <c r="G23" s="366">
        <v>0</v>
      </c>
      <c r="H23" s="366">
        <v>14543.89</v>
      </c>
      <c r="I23" s="366">
        <v>4464.8500000000004</v>
      </c>
      <c r="J23" s="365">
        <v>0.23488405859620365</v>
      </c>
    </row>
    <row r="24" spans="1:10" x14ac:dyDescent="0.2">
      <c r="A24" s="368" t="s">
        <v>1877</v>
      </c>
      <c r="B24" s="368" t="s">
        <v>1876</v>
      </c>
      <c r="C24" s="368" t="s">
        <v>1875</v>
      </c>
      <c r="D24" s="368">
        <v>13</v>
      </c>
      <c r="E24" s="368">
        <v>295.23</v>
      </c>
      <c r="F24" s="367">
        <v>6510.06</v>
      </c>
      <c r="G24" s="366">
        <v>0</v>
      </c>
      <c r="H24" s="366">
        <v>5370.3</v>
      </c>
      <c r="I24" s="366">
        <v>1139.76</v>
      </c>
      <c r="J24" s="365">
        <v>0.17507672740343408</v>
      </c>
    </row>
    <row r="25" spans="1:10" ht="18" customHeight="1" x14ac:dyDescent="0.2">
      <c r="A25" s="368" t="s">
        <v>1874</v>
      </c>
      <c r="B25" s="368" t="s">
        <v>1873</v>
      </c>
      <c r="C25" s="368" t="s">
        <v>1677</v>
      </c>
      <c r="D25" s="368">
        <v>20</v>
      </c>
      <c r="E25" s="368">
        <v>240</v>
      </c>
      <c r="F25" s="367">
        <v>6755.47</v>
      </c>
      <c r="G25" s="366">
        <v>0</v>
      </c>
      <c r="H25" s="366">
        <v>5259.8</v>
      </c>
      <c r="I25" s="366">
        <v>1495.67</v>
      </c>
      <c r="J25" s="365">
        <v>0.22140132366807935</v>
      </c>
    </row>
    <row r="26" spans="1:10" x14ac:dyDescent="0.2">
      <c r="A26" s="368" t="s">
        <v>1872</v>
      </c>
      <c r="B26" s="368" t="s">
        <v>1871</v>
      </c>
      <c r="C26" s="368" t="s">
        <v>1677</v>
      </c>
      <c r="D26" s="368">
        <v>3</v>
      </c>
      <c r="E26" s="368">
        <v>36</v>
      </c>
      <c r="F26" s="367">
        <v>1010.6</v>
      </c>
      <c r="G26" s="366">
        <v>0</v>
      </c>
      <c r="H26" s="366">
        <v>743.7</v>
      </c>
      <c r="I26" s="366">
        <v>266.89999999999998</v>
      </c>
      <c r="J26" s="365">
        <v>0.26410053433603797</v>
      </c>
    </row>
    <row r="27" spans="1:10" x14ac:dyDescent="0.2">
      <c r="A27" s="368" t="s">
        <v>1870</v>
      </c>
      <c r="B27" s="368" t="s">
        <v>1869</v>
      </c>
      <c r="C27" s="368" t="s">
        <v>1771</v>
      </c>
      <c r="D27" s="368">
        <v>16</v>
      </c>
      <c r="E27" s="368">
        <v>96</v>
      </c>
      <c r="F27" s="367">
        <v>14889</v>
      </c>
      <c r="G27" s="366">
        <v>0</v>
      </c>
      <c r="H27" s="366">
        <v>11646.24</v>
      </c>
      <c r="I27" s="366">
        <v>3242.76</v>
      </c>
      <c r="J27" s="365">
        <v>0.21779568809187991</v>
      </c>
    </row>
    <row r="28" spans="1:10" x14ac:dyDescent="0.2">
      <c r="A28" s="368" t="s">
        <v>1868</v>
      </c>
      <c r="B28" s="368" t="s">
        <v>1867</v>
      </c>
      <c r="C28" s="368" t="s">
        <v>1866</v>
      </c>
      <c r="D28" s="368">
        <v>1</v>
      </c>
      <c r="E28" s="368">
        <v>11.28</v>
      </c>
      <c r="F28" s="367">
        <v>1345.35</v>
      </c>
      <c r="G28" s="366">
        <v>0</v>
      </c>
      <c r="H28" s="366">
        <v>1081.53</v>
      </c>
      <c r="I28" s="366">
        <v>263.82</v>
      </c>
      <c r="J28" s="365">
        <v>0.19609766975136581</v>
      </c>
    </row>
    <row r="29" spans="1:10" x14ac:dyDescent="0.2">
      <c r="A29" s="368" t="s">
        <v>1865</v>
      </c>
      <c r="B29" s="368" t="s">
        <v>1864</v>
      </c>
      <c r="C29" s="368" t="s">
        <v>1863</v>
      </c>
      <c r="D29" s="368">
        <v>1</v>
      </c>
      <c r="E29" s="368">
        <v>11.28</v>
      </c>
      <c r="F29" s="367">
        <v>1420.07</v>
      </c>
      <c r="G29" s="366">
        <v>0</v>
      </c>
      <c r="H29" s="366">
        <v>1178.81</v>
      </c>
      <c r="I29" s="366">
        <v>241.26</v>
      </c>
      <c r="J29" s="365">
        <v>0.16989303344201342</v>
      </c>
    </row>
    <row r="30" spans="1:10" x14ac:dyDescent="0.2">
      <c r="A30" s="368" t="s">
        <v>1862</v>
      </c>
      <c r="B30" s="368" t="s">
        <v>1861</v>
      </c>
      <c r="C30" s="368" t="s">
        <v>1860</v>
      </c>
      <c r="D30" s="368">
        <v>5</v>
      </c>
      <c r="E30" s="368">
        <v>24</v>
      </c>
      <c r="F30" s="367">
        <v>4114.63</v>
      </c>
      <c r="G30" s="366">
        <v>0</v>
      </c>
      <c r="H30" s="366">
        <v>3049.09</v>
      </c>
      <c r="I30" s="366">
        <v>1065.54</v>
      </c>
      <c r="J30" s="365">
        <v>0.25896374643649611</v>
      </c>
    </row>
    <row r="31" spans="1:10" x14ac:dyDescent="0.2">
      <c r="A31" s="368" t="s">
        <v>1859</v>
      </c>
      <c r="B31" s="368" t="s">
        <v>1858</v>
      </c>
      <c r="C31" s="368" t="s">
        <v>1013</v>
      </c>
      <c r="D31" s="368">
        <v>2</v>
      </c>
      <c r="E31" s="368">
        <v>38</v>
      </c>
      <c r="F31" s="367">
        <v>4132.3599999999997</v>
      </c>
      <c r="G31" s="366">
        <v>0</v>
      </c>
      <c r="H31" s="366">
        <v>3111.72</v>
      </c>
      <c r="I31" s="366">
        <v>1020.64</v>
      </c>
      <c r="J31" s="365">
        <v>0.24698719375853023</v>
      </c>
    </row>
    <row r="32" spans="1:10" x14ac:dyDescent="0.2">
      <c r="A32" s="368" t="s">
        <v>1857</v>
      </c>
      <c r="B32" s="368" t="s">
        <v>1856</v>
      </c>
      <c r="C32" s="368" t="s">
        <v>1013</v>
      </c>
      <c r="D32" s="368">
        <v>15</v>
      </c>
      <c r="E32" s="368">
        <v>285</v>
      </c>
      <c r="F32" s="367">
        <v>18332.2</v>
      </c>
      <c r="G32" s="366">
        <v>0</v>
      </c>
      <c r="H32" s="366">
        <v>12955.05</v>
      </c>
      <c r="I32" s="366">
        <v>5377.15</v>
      </c>
      <c r="J32" s="365">
        <v>0.29331722324652798</v>
      </c>
    </row>
    <row r="33" spans="1:10" x14ac:dyDescent="0.2">
      <c r="A33" s="368" t="s">
        <v>1855</v>
      </c>
      <c r="B33" s="368" t="s">
        <v>1854</v>
      </c>
      <c r="C33" s="368" t="s">
        <v>1013</v>
      </c>
      <c r="D33" s="368">
        <v>25</v>
      </c>
      <c r="E33" s="368">
        <v>475</v>
      </c>
      <c r="F33" s="367">
        <v>30475.88</v>
      </c>
      <c r="G33" s="366">
        <v>0</v>
      </c>
      <c r="H33" s="366">
        <v>23254.5</v>
      </c>
      <c r="I33" s="366">
        <v>7221.38</v>
      </c>
      <c r="J33" s="365">
        <v>0.23695394521831692</v>
      </c>
    </row>
    <row r="34" spans="1:10" x14ac:dyDescent="0.2">
      <c r="A34" s="368" t="s">
        <v>1853</v>
      </c>
      <c r="B34" s="368" t="s">
        <v>1852</v>
      </c>
      <c r="C34" s="368" t="s">
        <v>1013</v>
      </c>
      <c r="D34" s="368">
        <v>24</v>
      </c>
      <c r="E34" s="368">
        <v>456</v>
      </c>
      <c r="F34" s="367">
        <v>29706.48</v>
      </c>
      <c r="G34" s="366">
        <v>0</v>
      </c>
      <c r="H34" s="366">
        <v>22986.42</v>
      </c>
      <c r="I34" s="366">
        <v>6720.06</v>
      </c>
      <c r="J34" s="365">
        <v>0.22621529040128618</v>
      </c>
    </row>
    <row r="35" spans="1:10" ht="18" customHeight="1" x14ac:dyDescent="0.2">
      <c r="A35" s="368" t="s">
        <v>1851</v>
      </c>
      <c r="B35" s="368" t="s">
        <v>1850</v>
      </c>
      <c r="C35" s="368" t="s">
        <v>1013</v>
      </c>
      <c r="D35" s="368">
        <v>30</v>
      </c>
      <c r="E35" s="368">
        <v>570</v>
      </c>
      <c r="F35" s="367">
        <v>38281.339999999997</v>
      </c>
      <c r="G35" s="366">
        <v>0</v>
      </c>
      <c r="H35" s="366">
        <v>36220.800000000003</v>
      </c>
      <c r="I35" s="366">
        <v>2060.54</v>
      </c>
      <c r="J35" s="365">
        <v>5.3826224473855933E-2</v>
      </c>
    </row>
    <row r="36" spans="1:10" ht="18" customHeight="1" x14ac:dyDescent="0.2">
      <c r="A36" s="368" t="s">
        <v>1849</v>
      </c>
      <c r="B36" s="368" t="s">
        <v>1848</v>
      </c>
      <c r="C36" s="368" t="s">
        <v>1013</v>
      </c>
      <c r="D36" s="368">
        <v>10</v>
      </c>
      <c r="E36" s="368">
        <v>190</v>
      </c>
      <c r="F36" s="367">
        <v>18645.62</v>
      </c>
      <c r="G36" s="366">
        <v>0</v>
      </c>
      <c r="H36" s="366">
        <v>12953.1</v>
      </c>
      <c r="I36" s="366">
        <v>5692.52</v>
      </c>
      <c r="J36" s="365">
        <v>0.30530065506000875</v>
      </c>
    </row>
    <row r="37" spans="1:10" x14ac:dyDescent="0.2">
      <c r="A37" s="368" t="s">
        <v>1847</v>
      </c>
      <c r="B37" s="368" t="s">
        <v>1846</v>
      </c>
      <c r="C37" s="368" t="s">
        <v>1013</v>
      </c>
      <c r="D37" s="368">
        <v>3</v>
      </c>
      <c r="E37" s="368">
        <v>57</v>
      </c>
      <c r="F37" s="367">
        <v>4600.42</v>
      </c>
      <c r="G37" s="366">
        <v>0</v>
      </c>
      <c r="H37" s="366">
        <v>3150.84</v>
      </c>
      <c r="I37" s="366">
        <v>1449.58</v>
      </c>
      <c r="J37" s="365">
        <v>0.31509731720147288</v>
      </c>
    </row>
    <row r="38" spans="1:10" x14ac:dyDescent="0.2">
      <c r="A38" s="368" t="s">
        <v>1845</v>
      </c>
      <c r="B38" s="368" t="s">
        <v>1844</v>
      </c>
      <c r="C38" s="368" t="s">
        <v>1013</v>
      </c>
      <c r="D38" s="368">
        <v>3</v>
      </c>
      <c r="E38" s="368">
        <v>57</v>
      </c>
      <c r="F38" s="367">
        <v>6998.01</v>
      </c>
      <c r="G38" s="366">
        <v>0</v>
      </c>
      <c r="H38" s="366">
        <v>4810.26</v>
      </c>
      <c r="I38" s="366">
        <v>2187.75</v>
      </c>
      <c r="J38" s="365">
        <v>0.31262458899029866</v>
      </c>
    </row>
    <row r="39" spans="1:10" x14ac:dyDescent="0.2">
      <c r="A39" s="368" t="s">
        <v>1843</v>
      </c>
      <c r="B39" s="368" t="s">
        <v>1842</v>
      </c>
      <c r="C39" s="368" t="s">
        <v>1013</v>
      </c>
      <c r="D39" s="368">
        <v>4</v>
      </c>
      <c r="E39" s="368">
        <v>76</v>
      </c>
      <c r="F39" s="367">
        <v>6011.64</v>
      </c>
      <c r="G39" s="366">
        <v>0</v>
      </c>
      <c r="H39" s="366">
        <v>3925.68</v>
      </c>
      <c r="I39" s="366">
        <v>2085.96</v>
      </c>
      <c r="J39" s="365">
        <v>0.34698684551969178</v>
      </c>
    </row>
    <row r="40" spans="1:10" x14ac:dyDescent="0.2">
      <c r="A40" s="368" t="s">
        <v>1841</v>
      </c>
      <c r="B40" s="368" t="s">
        <v>1840</v>
      </c>
      <c r="C40" s="368" t="s">
        <v>1013</v>
      </c>
      <c r="D40" s="368">
        <v>15</v>
      </c>
      <c r="E40" s="368">
        <v>285</v>
      </c>
      <c r="F40" s="367">
        <v>19913.7</v>
      </c>
      <c r="G40" s="366">
        <v>0</v>
      </c>
      <c r="H40" s="366">
        <v>16380.75</v>
      </c>
      <c r="I40" s="366">
        <v>3532.95</v>
      </c>
      <c r="J40" s="365">
        <v>0.1774130372557586</v>
      </c>
    </row>
    <row r="41" spans="1:10" x14ac:dyDescent="0.2">
      <c r="A41" s="368" t="s">
        <v>1839</v>
      </c>
      <c r="B41" s="368" t="s">
        <v>1838</v>
      </c>
      <c r="C41" s="368" t="s">
        <v>1013</v>
      </c>
      <c r="D41" s="368">
        <v>1</v>
      </c>
      <c r="E41" s="368">
        <v>19</v>
      </c>
      <c r="F41" s="367">
        <v>1959.69</v>
      </c>
      <c r="G41" s="366">
        <v>0</v>
      </c>
      <c r="H41" s="366">
        <v>1093.3900000000001</v>
      </c>
      <c r="I41" s="366">
        <v>866.3</v>
      </c>
      <c r="J41" s="365">
        <v>0.44205971352611895</v>
      </c>
    </row>
    <row r="42" spans="1:10" x14ac:dyDescent="0.2">
      <c r="A42" s="368" t="s">
        <v>1837</v>
      </c>
      <c r="B42" s="368" t="s">
        <v>1836</v>
      </c>
      <c r="C42" s="368" t="s">
        <v>1013</v>
      </c>
      <c r="D42" s="368">
        <v>553</v>
      </c>
      <c r="E42" s="368">
        <v>10507</v>
      </c>
      <c r="F42" s="367">
        <v>543718.56999999995</v>
      </c>
      <c r="G42" s="366">
        <v>0</v>
      </c>
      <c r="H42" s="366">
        <v>481218.09</v>
      </c>
      <c r="I42" s="366">
        <v>62500.480000000003</v>
      </c>
      <c r="J42" s="365">
        <v>0.11495005587173526</v>
      </c>
    </row>
    <row r="43" spans="1:10" x14ac:dyDescent="0.2">
      <c r="A43" s="368" t="s">
        <v>1835</v>
      </c>
      <c r="B43" s="368" t="s">
        <v>1834</v>
      </c>
      <c r="C43" s="368" t="s">
        <v>1013</v>
      </c>
      <c r="D43" s="368">
        <v>1</v>
      </c>
      <c r="E43" s="368">
        <v>19</v>
      </c>
      <c r="F43" s="367">
        <v>1854.27</v>
      </c>
      <c r="G43" s="366">
        <v>0</v>
      </c>
      <c r="H43" s="366">
        <v>1291.25</v>
      </c>
      <c r="I43" s="366">
        <v>563.02</v>
      </c>
      <c r="J43" s="365">
        <v>0.30363431431237092</v>
      </c>
    </row>
    <row r="44" spans="1:10" x14ac:dyDescent="0.2">
      <c r="A44" s="368" t="s">
        <v>1833</v>
      </c>
      <c r="B44" s="368" t="s">
        <v>1832</v>
      </c>
      <c r="C44" s="368" t="s">
        <v>1013</v>
      </c>
      <c r="D44" s="368">
        <v>2</v>
      </c>
      <c r="E44" s="368">
        <v>38</v>
      </c>
      <c r="F44" s="367">
        <v>3272.56</v>
      </c>
      <c r="G44" s="366">
        <v>0</v>
      </c>
      <c r="H44" s="366">
        <v>2288.66</v>
      </c>
      <c r="I44" s="366">
        <v>983.9</v>
      </c>
      <c r="J44" s="365">
        <v>0.30065147774219569</v>
      </c>
    </row>
    <row r="45" spans="1:10" x14ac:dyDescent="0.2">
      <c r="A45" s="368" t="s">
        <v>1831</v>
      </c>
      <c r="B45" s="368" t="s">
        <v>1830</v>
      </c>
      <c r="C45" s="368" t="s">
        <v>1013</v>
      </c>
      <c r="D45" s="368">
        <v>1</v>
      </c>
      <c r="E45" s="368">
        <v>19</v>
      </c>
      <c r="F45" s="367">
        <v>1635.6</v>
      </c>
      <c r="G45" s="366">
        <v>0</v>
      </c>
      <c r="H45" s="366">
        <v>1222.03</v>
      </c>
      <c r="I45" s="366">
        <v>413.57</v>
      </c>
      <c r="J45" s="365">
        <v>0.25285522132550747</v>
      </c>
    </row>
    <row r="46" spans="1:10" x14ac:dyDescent="0.2">
      <c r="A46" s="368" t="s">
        <v>1829</v>
      </c>
      <c r="B46" s="368" t="s">
        <v>1828</v>
      </c>
      <c r="C46" s="368" t="s">
        <v>1013</v>
      </c>
      <c r="D46" s="368">
        <v>3</v>
      </c>
      <c r="E46" s="368">
        <v>57</v>
      </c>
      <c r="F46" s="367">
        <v>4742.5200000000004</v>
      </c>
      <c r="G46" s="366">
        <v>0</v>
      </c>
      <c r="H46" s="366">
        <v>3558.81</v>
      </c>
      <c r="I46" s="366">
        <v>1183.71</v>
      </c>
      <c r="J46" s="365">
        <v>0.24959515194453583</v>
      </c>
    </row>
    <row r="47" spans="1:10" x14ac:dyDescent="0.2">
      <c r="A47" s="368" t="s">
        <v>1827</v>
      </c>
      <c r="B47" s="368" t="s">
        <v>1826</v>
      </c>
      <c r="C47" s="368" t="s">
        <v>1013</v>
      </c>
      <c r="D47" s="368">
        <v>3</v>
      </c>
      <c r="E47" s="368">
        <v>57</v>
      </c>
      <c r="F47" s="367">
        <v>7494.88</v>
      </c>
      <c r="G47" s="366">
        <v>0</v>
      </c>
      <c r="H47" s="366">
        <v>5559.3</v>
      </c>
      <c r="I47" s="366">
        <v>1935.58</v>
      </c>
      <c r="J47" s="365">
        <v>0.25825363448113914</v>
      </c>
    </row>
    <row r="48" spans="1:10" x14ac:dyDescent="0.2">
      <c r="A48" s="368" t="s">
        <v>1825</v>
      </c>
      <c r="B48" s="368" t="s">
        <v>1824</v>
      </c>
      <c r="C48" s="368" t="s">
        <v>1013</v>
      </c>
      <c r="D48" s="368">
        <v>5</v>
      </c>
      <c r="E48" s="368">
        <v>95</v>
      </c>
      <c r="F48" s="367">
        <v>8172.06</v>
      </c>
      <c r="G48" s="366">
        <v>0</v>
      </c>
      <c r="H48" s="366">
        <v>5994.05</v>
      </c>
      <c r="I48" s="366">
        <v>2178.0100000000002</v>
      </c>
      <c r="J48" s="365">
        <v>0.26651909065767992</v>
      </c>
    </row>
    <row r="49" spans="1:10" x14ac:dyDescent="0.2">
      <c r="A49" s="368" t="s">
        <v>1823</v>
      </c>
      <c r="B49" s="368" t="s">
        <v>1822</v>
      </c>
      <c r="C49" s="368" t="s">
        <v>1821</v>
      </c>
      <c r="D49" s="368">
        <v>24</v>
      </c>
      <c r="E49" s="368">
        <v>10.632</v>
      </c>
      <c r="F49" s="367">
        <v>1254.48</v>
      </c>
      <c r="G49" s="366">
        <v>0</v>
      </c>
      <c r="H49" s="366">
        <v>814.21</v>
      </c>
      <c r="I49" s="366">
        <v>440.27</v>
      </c>
      <c r="J49" s="365">
        <v>0.3509581659332951</v>
      </c>
    </row>
    <row r="50" spans="1:10" x14ac:dyDescent="0.2">
      <c r="A50" s="368" t="s">
        <v>1820</v>
      </c>
      <c r="B50" s="368" t="s">
        <v>1819</v>
      </c>
      <c r="C50" s="368" t="s">
        <v>1818</v>
      </c>
      <c r="D50" s="368">
        <v>27</v>
      </c>
      <c r="E50" s="368">
        <v>298.08</v>
      </c>
      <c r="F50" s="367">
        <v>9517.85</v>
      </c>
      <c r="G50" s="366">
        <v>0</v>
      </c>
      <c r="H50" s="366">
        <v>6675.66</v>
      </c>
      <c r="I50" s="366">
        <v>2842.19</v>
      </c>
      <c r="J50" s="365">
        <v>0.29861680946852492</v>
      </c>
    </row>
    <row r="51" spans="1:10" x14ac:dyDescent="0.2">
      <c r="A51" s="368" t="s">
        <v>1817</v>
      </c>
      <c r="B51" s="368" t="s">
        <v>1816</v>
      </c>
      <c r="C51" s="368" t="s">
        <v>1013</v>
      </c>
      <c r="D51" s="368">
        <v>19</v>
      </c>
      <c r="E51" s="368">
        <v>361</v>
      </c>
      <c r="F51" s="367">
        <v>14276.34</v>
      </c>
      <c r="G51" s="366">
        <v>0</v>
      </c>
      <c r="H51" s="366">
        <v>10160.629999999999</v>
      </c>
      <c r="I51" s="366">
        <v>4115.71</v>
      </c>
      <c r="J51" s="365">
        <v>0.28828887515987989</v>
      </c>
    </row>
    <row r="52" spans="1:10" x14ac:dyDescent="0.2">
      <c r="A52" s="368" t="s">
        <v>1815</v>
      </c>
      <c r="B52" s="368" t="s">
        <v>1814</v>
      </c>
      <c r="C52" s="368" t="s">
        <v>1013</v>
      </c>
      <c r="D52" s="368">
        <v>13</v>
      </c>
      <c r="E52" s="368">
        <v>247</v>
      </c>
      <c r="F52" s="367">
        <v>10720.17</v>
      </c>
      <c r="G52" s="366">
        <v>0</v>
      </c>
      <c r="H52" s="366">
        <v>9772.51</v>
      </c>
      <c r="I52" s="366">
        <v>947.66</v>
      </c>
      <c r="J52" s="365">
        <v>8.8399717541792711E-2</v>
      </c>
    </row>
    <row r="53" spans="1:10" x14ac:dyDescent="0.2">
      <c r="A53" s="368" t="s">
        <v>1813</v>
      </c>
      <c r="B53" s="368" t="s">
        <v>1812</v>
      </c>
      <c r="C53" s="368" t="s">
        <v>1013</v>
      </c>
      <c r="D53" s="368">
        <v>2</v>
      </c>
      <c r="E53" s="368">
        <v>38</v>
      </c>
      <c r="F53" s="367">
        <v>3317.36</v>
      </c>
      <c r="G53" s="366">
        <v>0</v>
      </c>
      <c r="H53" s="366">
        <v>2406.96</v>
      </c>
      <c r="I53" s="366">
        <v>910.4</v>
      </c>
      <c r="J53" s="365">
        <v>0.27443509296549062</v>
      </c>
    </row>
    <row r="54" spans="1:10" x14ac:dyDescent="0.2">
      <c r="A54" s="368" t="s">
        <v>1811</v>
      </c>
      <c r="B54" s="368" t="s">
        <v>1810</v>
      </c>
      <c r="C54" s="368" t="s">
        <v>1013</v>
      </c>
      <c r="D54" s="368">
        <v>96</v>
      </c>
      <c r="E54" s="368">
        <v>1824</v>
      </c>
      <c r="F54" s="367">
        <v>116580.73</v>
      </c>
      <c r="G54" s="366">
        <v>-2394.8000000000002</v>
      </c>
      <c r="H54" s="366">
        <v>81809.14</v>
      </c>
      <c r="I54" s="366">
        <v>32376.79</v>
      </c>
      <c r="J54" s="365">
        <v>0.28354447872868399</v>
      </c>
    </row>
    <row r="55" spans="1:10" x14ac:dyDescent="0.2">
      <c r="A55" s="368" t="s">
        <v>1809</v>
      </c>
      <c r="B55" s="368" t="s">
        <v>1808</v>
      </c>
      <c r="C55" s="368" t="s">
        <v>1013</v>
      </c>
      <c r="D55" s="368">
        <v>12</v>
      </c>
      <c r="E55" s="368">
        <v>228</v>
      </c>
      <c r="F55" s="367">
        <v>13100.12</v>
      </c>
      <c r="G55" s="366">
        <v>0</v>
      </c>
      <c r="H55" s="366">
        <v>10152.959999999999</v>
      </c>
      <c r="I55" s="366">
        <v>2947.16</v>
      </c>
      <c r="J55" s="365">
        <v>0.22497198498945048</v>
      </c>
    </row>
    <row r="56" spans="1:10" x14ac:dyDescent="0.2">
      <c r="A56" s="368" t="s">
        <v>1807</v>
      </c>
      <c r="B56" s="368" t="s">
        <v>1806</v>
      </c>
      <c r="C56" s="368" t="s">
        <v>1013</v>
      </c>
      <c r="D56" s="368">
        <v>1</v>
      </c>
      <c r="E56" s="368">
        <v>19</v>
      </c>
      <c r="F56" s="367">
        <v>0.01</v>
      </c>
      <c r="G56" s="366">
        <v>0</v>
      </c>
      <c r="H56" s="366">
        <v>638.88</v>
      </c>
      <c r="I56" s="366">
        <v>-638.87</v>
      </c>
      <c r="J56" s="365">
        <v>-63887</v>
      </c>
    </row>
    <row r="57" spans="1:10" x14ac:dyDescent="0.2">
      <c r="A57" s="368" t="s">
        <v>1805</v>
      </c>
      <c r="B57" s="368" t="s">
        <v>1804</v>
      </c>
      <c r="C57" s="368" t="s">
        <v>1013</v>
      </c>
      <c r="D57" s="368">
        <v>1</v>
      </c>
      <c r="E57" s="368">
        <v>19</v>
      </c>
      <c r="F57" s="367">
        <v>1849.97</v>
      </c>
      <c r="G57" s="366">
        <v>0</v>
      </c>
      <c r="H57" s="366">
        <v>1614.32</v>
      </c>
      <c r="I57" s="366">
        <v>235.65</v>
      </c>
      <c r="J57" s="365">
        <v>0.12738044400720011</v>
      </c>
    </row>
    <row r="58" spans="1:10" ht="18" customHeight="1" x14ac:dyDescent="0.2">
      <c r="A58" s="368" t="s">
        <v>1802</v>
      </c>
      <c r="B58" s="368" t="s">
        <v>1801</v>
      </c>
      <c r="C58" s="368" t="s">
        <v>1803</v>
      </c>
      <c r="D58" s="368">
        <v>12</v>
      </c>
      <c r="E58" s="368">
        <v>68.111999999999995</v>
      </c>
      <c r="F58" s="367">
        <v>17446.650000000001</v>
      </c>
      <c r="G58" s="366">
        <v>0</v>
      </c>
      <c r="H58" s="366">
        <v>16014.36</v>
      </c>
      <c r="I58" s="366">
        <v>1432.29</v>
      </c>
      <c r="J58" s="365">
        <v>8.209541659860202E-2</v>
      </c>
    </row>
    <row r="59" spans="1:10" ht="18" customHeight="1" x14ac:dyDescent="0.2">
      <c r="A59" s="368" t="s">
        <v>1802</v>
      </c>
      <c r="B59" s="368" t="s">
        <v>1801</v>
      </c>
      <c r="C59" s="368" t="s">
        <v>1800</v>
      </c>
      <c r="D59" s="368">
        <v>216</v>
      </c>
      <c r="E59" s="368">
        <v>102.16800000000001</v>
      </c>
      <c r="F59" s="367">
        <v>25306.560000000001</v>
      </c>
      <c r="G59" s="366">
        <v>0</v>
      </c>
      <c r="H59" s="366">
        <v>24021.54</v>
      </c>
      <c r="I59" s="366">
        <v>1285.02</v>
      </c>
      <c r="J59" s="365">
        <v>5.0778138158643453E-2</v>
      </c>
    </row>
    <row r="60" spans="1:10" x14ac:dyDescent="0.2">
      <c r="A60" s="368" t="s">
        <v>1799</v>
      </c>
      <c r="B60" s="368" t="s">
        <v>1798</v>
      </c>
      <c r="C60" s="368" t="s">
        <v>1013</v>
      </c>
      <c r="D60" s="368">
        <v>24</v>
      </c>
      <c r="E60" s="368">
        <v>456</v>
      </c>
      <c r="F60" s="367">
        <v>40366.800000000003</v>
      </c>
      <c r="G60" s="366">
        <v>0</v>
      </c>
      <c r="H60" s="366">
        <v>29659.919999999998</v>
      </c>
      <c r="I60" s="366">
        <v>10706.88</v>
      </c>
      <c r="J60" s="365">
        <v>0.26523975147893813</v>
      </c>
    </row>
    <row r="61" spans="1:10" x14ac:dyDescent="0.2">
      <c r="A61" s="368" t="s">
        <v>1797</v>
      </c>
      <c r="B61" s="368" t="s">
        <v>1796</v>
      </c>
      <c r="C61" s="368" t="s">
        <v>1013</v>
      </c>
      <c r="D61" s="368">
        <v>1</v>
      </c>
      <c r="E61" s="368">
        <v>19</v>
      </c>
      <c r="F61" s="367">
        <v>0.01</v>
      </c>
      <c r="G61" s="366">
        <v>0</v>
      </c>
      <c r="H61" s="366">
        <v>1015.75</v>
      </c>
      <c r="I61" s="366">
        <v>-1015.74</v>
      </c>
      <c r="J61" s="365">
        <v>-101574</v>
      </c>
    </row>
    <row r="62" spans="1:10" x14ac:dyDescent="0.2">
      <c r="A62" s="368" t="s">
        <v>1795</v>
      </c>
      <c r="B62" s="368" t="s">
        <v>1794</v>
      </c>
      <c r="C62" s="368" t="s">
        <v>1013</v>
      </c>
      <c r="D62" s="368">
        <v>93</v>
      </c>
      <c r="E62" s="368">
        <v>1767</v>
      </c>
      <c r="F62" s="367">
        <v>41908.86</v>
      </c>
      <c r="G62" s="366">
        <v>0</v>
      </c>
      <c r="H62" s="366">
        <v>80086.95</v>
      </c>
      <c r="I62" s="366">
        <v>-38178.089999999997</v>
      </c>
      <c r="J62" s="365">
        <v>-0.91097896721600158</v>
      </c>
    </row>
    <row r="63" spans="1:10" x14ac:dyDescent="0.2">
      <c r="A63" s="368" t="s">
        <v>1793</v>
      </c>
      <c r="B63" s="368" t="s">
        <v>1792</v>
      </c>
      <c r="C63" s="368" t="s">
        <v>1013</v>
      </c>
      <c r="D63" s="368">
        <v>2</v>
      </c>
      <c r="E63" s="368">
        <v>38</v>
      </c>
      <c r="F63" s="367">
        <v>3398.33</v>
      </c>
      <c r="G63" s="366">
        <v>0</v>
      </c>
      <c r="H63" s="366">
        <v>2370.6799999999998</v>
      </c>
      <c r="I63" s="366">
        <v>1027.6500000000001</v>
      </c>
      <c r="J63" s="365">
        <v>0.30239853104318887</v>
      </c>
    </row>
    <row r="64" spans="1:10" x14ac:dyDescent="0.2">
      <c r="A64" s="368" t="s">
        <v>1791</v>
      </c>
      <c r="B64" s="368" t="s">
        <v>1790</v>
      </c>
      <c r="C64" s="368" t="s">
        <v>1013</v>
      </c>
      <c r="D64" s="368">
        <v>2</v>
      </c>
      <c r="E64" s="368">
        <v>38</v>
      </c>
      <c r="F64" s="367">
        <v>3240.72</v>
      </c>
      <c r="G64" s="366">
        <v>0</v>
      </c>
      <c r="H64" s="366">
        <v>2421.3000000000002</v>
      </c>
      <c r="I64" s="366">
        <v>819.42</v>
      </c>
      <c r="J64" s="365">
        <v>0.25285121824779677</v>
      </c>
    </row>
    <row r="65" spans="1:10" x14ac:dyDescent="0.2">
      <c r="A65" s="368" t="s">
        <v>1789</v>
      </c>
      <c r="B65" s="368" t="s">
        <v>1788</v>
      </c>
      <c r="C65" s="368" t="s">
        <v>1785</v>
      </c>
      <c r="D65" s="368">
        <v>55</v>
      </c>
      <c r="E65" s="368">
        <v>1100</v>
      </c>
      <c r="F65" s="367">
        <v>21921.360000000001</v>
      </c>
      <c r="G65" s="366">
        <v>0</v>
      </c>
      <c r="H65" s="366">
        <v>18379.349999999999</v>
      </c>
      <c r="I65" s="366">
        <v>3542.01</v>
      </c>
      <c r="J65" s="365">
        <v>0.16157802253144879</v>
      </c>
    </row>
    <row r="66" spans="1:10" x14ac:dyDescent="0.2">
      <c r="A66" s="368" t="s">
        <v>1787</v>
      </c>
      <c r="B66" s="368" t="s">
        <v>1786</v>
      </c>
      <c r="C66" s="368" t="s">
        <v>1785</v>
      </c>
      <c r="D66" s="368">
        <v>8</v>
      </c>
      <c r="E66" s="368">
        <v>160</v>
      </c>
      <c r="F66" s="367">
        <v>4342.6400000000003</v>
      </c>
      <c r="G66" s="366">
        <v>0</v>
      </c>
      <c r="H66" s="366">
        <v>3303.44</v>
      </c>
      <c r="I66" s="366">
        <v>1039.2</v>
      </c>
      <c r="J66" s="365">
        <v>0.23930143875614834</v>
      </c>
    </row>
    <row r="67" spans="1:10" x14ac:dyDescent="0.2">
      <c r="A67" s="368" t="s">
        <v>1784</v>
      </c>
      <c r="B67" s="368" t="s">
        <v>1783</v>
      </c>
      <c r="C67" s="368" t="s">
        <v>1771</v>
      </c>
      <c r="D67" s="368">
        <v>58</v>
      </c>
      <c r="E67" s="368">
        <v>348</v>
      </c>
      <c r="F67" s="367">
        <v>37831</v>
      </c>
      <c r="G67" s="366">
        <v>0</v>
      </c>
      <c r="H67" s="366">
        <v>16013.44</v>
      </c>
      <c r="I67" s="366">
        <v>21817.56</v>
      </c>
      <c r="J67" s="365">
        <v>0.57671116280299228</v>
      </c>
    </row>
    <row r="68" spans="1:10" x14ac:dyDescent="0.2">
      <c r="A68" s="368" t="s">
        <v>1784</v>
      </c>
      <c r="B68" s="368" t="s">
        <v>1783</v>
      </c>
      <c r="C68" s="368" t="s">
        <v>1774</v>
      </c>
      <c r="D68" s="368">
        <v>528</v>
      </c>
      <c r="E68" s="368">
        <v>132</v>
      </c>
      <c r="F68" s="367">
        <v>13052.16</v>
      </c>
      <c r="G68" s="366">
        <v>0</v>
      </c>
      <c r="H68" s="366">
        <v>7100.94</v>
      </c>
      <c r="I68" s="366">
        <v>5951.22</v>
      </c>
      <c r="J68" s="365">
        <v>0.45595671521035597</v>
      </c>
    </row>
    <row r="69" spans="1:10" x14ac:dyDescent="0.2">
      <c r="A69" s="368" t="s">
        <v>1782</v>
      </c>
      <c r="B69" s="368" t="s">
        <v>1781</v>
      </c>
      <c r="C69" s="368" t="s">
        <v>1771</v>
      </c>
      <c r="D69" s="368">
        <v>92</v>
      </c>
      <c r="E69" s="368">
        <v>552</v>
      </c>
      <c r="F69" s="367">
        <v>81996.41</v>
      </c>
      <c r="G69" s="366">
        <v>0</v>
      </c>
      <c r="H69" s="366">
        <v>49849.59</v>
      </c>
      <c r="I69" s="366">
        <v>32146.82</v>
      </c>
      <c r="J69" s="365">
        <v>0.39205155445220102</v>
      </c>
    </row>
    <row r="70" spans="1:10" x14ac:dyDescent="0.2">
      <c r="A70" s="368" t="s">
        <v>1782</v>
      </c>
      <c r="B70" s="368" t="s">
        <v>1781</v>
      </c>
      <c r="C70" s="368" t="s">
        <v>1774</v>
      </c>
      <c r="D70" s="368">
        <v>168</v>
      </c>
      <c r="E70" s="368">
        <v>42</v>
      </c>
      <c r="F70" s="367">
        <v>6126.96</v>
      </c>
      <c r="G70" s="366">
        <v>0</v>
      </c>
      <c r="H70" s="366">
        <v>4156.76</v>
      </c>
      <c r="I70" s="366">
        <v>1970.2</v>
      </c>
      <c r="J70" s="365">
        <v>0.32156240615248016</v>
      </c>
    </row>
    <row r="71" spans="1:10" x14ac:dyDescent="0.2">
      <c r="A71" s="368" t="s">
        <v>1780</v>
      </c>
      <c r="B71" s="368" t="s">
        <v>1779</v>
      </c>
      <c r="C71" s="368" t="s">
        <v>1771</v>
      </c>
      <c r="D71" s="368">
        <v>2</v>
      </c>
      <c r="E71" s="368">
        <v>12</v>
      </c>
      <c r="F71" s="367">
        <v>3419.51</v>
      </c>
      <c r="G71" s="366">
        <v>0</v>
      </c>
      <c r="H71" s="366">
        <v>1871.88</v>
      </c>
      <c r="I71" s="366">
        <v>1547.63</v>
      </c>
      <c r="J71" s="365">
        <v>0.45258823632625728</v>
      </c>
    </row>
    <row r="72" spans="1:10" x14ac:dyDescent="0.2">
      <c r="A72" s="368" t="s">
        <v>1780</v>
      </c>
      <c r="B72" s="368" t="s">
        <v>1779</v>
      </c>
      <c r="C72" s="368" t="s">
        <v>1774</v>
      </c>
      <c r="D72" s="368">
        <v>192</v>
      </c>
      <c r="E72" s="368">
        <v>48</v>
      </c>
      <c r="F72" s="367">
        <v>10268.16</v>
      </c>
      <c r="G72" s="366">
        <v>0</v>
      </c>
      <c r="H72" s="366">
        <v>7487.52</v>
      </c>
      <c r="I72" s="366">
        <v>2780.64</v>
      </c>
      <c r="J72" s="365">
        <v>0.27080216903515331</v>
      </c>
    </row>
    <row r="73" spans="1:10" x14ac:dyDescent="0.2">
      <c r="A73" s="368" t="s">
        <v>1778</v>
      </c>
      <c r="B73" s="368" t="s">
        <v>1777</v>
      </c>
      <c r="C73" s="368" t="s">
        <v>1771</v>
      </c>
      <c r="D73" s="368">
        <v>92</v>
      </c>
      <c r="E73" s="368">
        <v>552</v>
      </c>
      <c r="F73" s="367">
        <v>65134.73</v>
      </c>
      <c r="G73" s="366">
        <v>0</v>
      </c>
      <c r="H73" s="366">
        <v>51887.27</v>
      </c>
      <c r="I73" s="366">
        <v>13247.46</v>
      </c>
      <c r="J73" s="365">
        <v>0.20338550570486744</v>
      </c>
    </row>
    <row r="74" spans="1:10" x14ac:dyDescent="0.2">
      <c r="A74" s="368" t="s">
        <v>1778</v>
      </c>
      <c r="B74" s="368" t="s">
        <v>1777</v>
      </c>
      <c r="C74" s="368" t="s">
        <v>1774</v>
      </c>
      <c r="D74" s="368">
        <v>144</v>
      </c>
      <c r="E74" s="368">
        <v>36</v>
      </c>
      <c r="F74" s="367">
        <v>4142.88</v>
      </c>
      <c r="G74" s="366">
        <v>0</v>
      </c>
      <c r="H74" s="366">
        <v>3383.82</v>
      </c>
      <c r="I74" s="366">
        <v>759.06</v>
      </c>
      <c r="J74" s="365">
        <v>0.18322036843934655</v>
      </c>
    </row>
    <row r="75" spans="1:10" x14ac:dyDescent="0.2">
      <c r="A75" s="368" t="s">
        <v>1776</v>
      </c>
      <c r="B75" s="368" t="s">
        <v>1775</v>
      </c>
      <c r="C75" s="368" t="s">
        <v>1771</v>
      </c>
      <c r="D75" s="368">
        <v>58</v>
      </c>
      <c r="E75" s="368">
        <v>348</v>
      </c>
      <c r="F75" s="367">
        <v>34484.239999999998</v>
      </c>
      <c r="G75" s="366">
        <v>0</v>
      </c>
      <c r="H75" s="366">
        <v>8202.64</v>
      </c>
      <c r="I75" s="366">
        <v>26281.599999999999</v>
      </c>
      <c r="J75" s="365">
        <v>0.76213365873802064</v>
      </c>
    </row>
    <row r="76" spans="1:10" x14ac:dyDescent="0.2">
      <c r="A76" s="368" t="s">
        <v>1776</v>
      </c>
      <c r="B76" s="368" t="s">
        <v>1775</v>
      </c>
      <c r="C76" s="368" t="s">
        <v>1774</v>
      </c>
      <c r="D76" s="368">
        <v>168</v>
      </c>
      <c r="E76" s="368">
        <v>42</v>
      </c>
      <c r="F76" s="367">
        <v>4561.2</v>
      </c>
      <c r="G76" s="366">
        <v>0</v>
      </c>
      <c r="H76" s="366">
        <v>999.65</v>
      </c>
      <c r="I76" s="366">
        <v>3561.55</v>
      </c>
      <c r="J76" s="365">
        <v>0.78083618346049288</v>
      </c>
    </row>
    <row r="77" spans="1:10" x14ac:dyDescent="0.2">
      <c r="A77" s="368" t="s">
        <v>1773</v>
      </c>
      <c r="B77" s="368" t="s">
        <v>1772</v>
      </c>
      <c r="C77" s="368" t="s">
        <v>1771</v>
      </c>
      <c r="D77" s="368">
        <v>35</v>
      </c>
      <c r="E77" s="368">
        <v>210</v>
      </c>
      <c r="F77" s="367">
        <v>24155.200000000001</v>
      </c>
      <c r="G77" s="366">
        <v>0</v>
      </c>
      <c r="H77" s="366">
        <v>19447.84</v>
      </c>
      <c r="I77" s="366">
        <v>4707.3599999999997</v>
      </c>
      <c r="J77" s="365">
        <v>0.19487977743922633</v>
      </c>
    </row>
    <row r="78" spans="1:10" x14ac:dyDescent="0.2">
      <c r="A78" s="368" t="s">
        <v>1770</v>
      </c>
      <c r="B78" s="368" t="s">
        <v>1769</v>
      </c>
      <c r="C78" s="368" t="s">
        <v>1764</v>
      </c>
      <c r="D78" s="368">
        <v>4</v>
      </c>
      <c r="E78" s="368">
        <v>56.76</v>
      </c>
      <c r="F78" s="367">
        <v>5245.38</v>
      </c>
      <c r="G78" s="366">
        <v>0</v>
      </c>
      <c r="H78" s="366">
        <v>3869.84</v>
      </c>
      <c r="I78" s="366">
        <v>1375.54</v>
      </c>
      <c r="J78" s="365">
        <v>0.26223838882978928</v>
      </c>
    </row>
    <row r="79" spans="1:10" x14ac:dyDescent="0.2">
      <c r="A79" s="368" t="s">
        <v>1770</v>
      </c>
      <c r="B79" s="368" t="s">
        <v>1769</v>
      </c>
      <c r="C79" s="368" t="s">
        <v>1074</v>
      </c>
      <c r="D79" s="368">
        <v>15</v>
      </c>
      <c r="E79" s="368">
        <v>14.19</v>
      </c>
      <c r="F79" s="367">
        <v>1087.95</v>
      </c>
      <c r="G79" s="366">
        <v>0</v>
      </c>
      <c r="H79" s="366">
        <v>967.46</v>
      </c>
      <c r="I79" s="366">
        <v>120.49</v>
      </c>
      <c r="J79" s="365">
        <v>0.11074957488855186</v>
      </c>
    </row>
    <row r="80" spans="1:10" x14ac:dyDescent="0.2">
      <c r="A80" s="368" t="s">
        <v>1768</v>
      </c>
      <c r="B80" s="368" t="s">
        <v>1767</v>
      </c>
      <c r="C80" s="368" t="s">
        <v>1764</v>
      </c>
      <c r="D80" s="368">
        <v>2</v>
      </c>
      <c r="E80" s="368">
        <v>28.38</v>
      </c>
      <c r="F80" s="367">
        <v>2753.08</v>
      </c>
      <c r="G80" s="366">
        <v>0</v>
      </c>
      <c r="H80" s="366">
        <v>2008.54</v>
      </c>
      <c r="I80" s="366">
        <v>744.54</v>
      </c>
      <c r="J80" s="365">
        <v>0.27043892658404406</v>
      </c>
    </row>
    <row r="81" spans="1:10" x14ac:dyDescent="0.2">
      <c r="A81" s="368" t="s">
        <v>1768</v>
      </c>
      <c r="B81" s="368" t="s">
        <v>1767</v>
      </c>
      <c r="C81" s="368" t="s">
        <v>1074</v>
      </c>
      <c r="D81" s="368">
        <v>15</v>
      </c>
      <c r="E81" s="368">
        <v>14.19</v>
      </c>
      <c r="F81" s="367">
        <v>1087.95</v>
      </c>
      <c r="G81" s="366">
        <v>0</v>
      </c>
      <c r="H81" s="366">
        <v>1005.79</v>
      </c>
      <c r="I81" s="366">
        <v>82.16</v>
      </c>
      <c r="J81" s="365">
        <v>7.5518176386782487E-2</v>
      </c>
    </row>
    <row r="82" spans="1:10" x14ac:dyDescent="0.2">
      <c r="A82" s="368" t="s">
        <v>1766</v>
      </c>
      <c r="B82" s="368" t="s">
        <v>1765</v>
      </c>
      <c r="C82" s="368" t="s">
        <v>1764</v>
      </c>
      <c r="D82" s="368">
        <v>2</v>
      </c>
      <c r="E82" s="368">
        <v>28.38</v>
      </c>
      <c r="F82" s="367">
        <v>2645.19</v>
      </c>
      <c r="G82" s="366">
        <v>0</v>
      </c>
      <c r="H82" s="366">
        <v>1936.14</v>
      </c>
      <c r="I82" s="366">
        <v>709.05</v>
      </c>
      <c r="J82" s="365">
        <v>0.26805257845372166</v>
      </c>
    </row>
    <row r="83" spans="1:10" x14ac:dyDescent="0.2">
      <c r="A83" s="368" t="s">
        <v>1763</v>
      </c>
      <c r="B83" s="368" t="s">
        <v>1762</v>
      </c>
      <c r="C83" s="368" t="s">
        <v>1764</v>
      </c>
      <c r="D83" s="368">
        <v>78</v>
      </c>
      <c r="E83" s="368">
        <v>1106.82</v>
      </c>
      <c r="F83" s="367">
        <v>91669.62</v>
      </c>
      <c r="G83" s="366">
        <v>0</v>
      </c>
      <c r="H83" s="366">
        <v>43877.65</v>
      </c>
      <c r="I83" s="366">
        <v>47791.97</v>
      </c>
      <c r="J83" s="365">
        <v>0.52135014850067007</v>
      </c>
    </row>
    <row r="84" spans="1:10" x14ac:dyDescent="0.2">
      <c r="A84" s="368" t="s">
        <v>1763</v>
      </c>
      <c r="B84" s="368" t="s">
        <v>1762</v>
      </c>
      <c r="C84" s="368" t="s">
        <v>1074</v>
      </c>
      <c r="D84" s="368">
        <v>45</v>
      </c>
      <c r="E84" s="368">
        <v>42.57</v>
      </c>
      <c r="F84" s="367">
        <v>3718.8</v>
      </c>
      <c r="G84" s="366">
        <v>0</v>
      </c>
      <c r="H84" s="366">
        <v>2511.14</v>
      </c>
      <c r="I84" s="366">
        <v>1207.6600000000001</v>
      </c>
      <c r="J84" s="365">
        <v>0.32474454124986557</v>
      </c>
    </row>
    <row r="85" spans="1:10" x14ac:dyDescent="0.2">
      <c r="A85" s="368" t="s">
        <v>1761</v>
      </c>
      <c r="B85" s="368" t="s">
        <v>1760</v>
      </c>
      <c r="C85" s="368" t="s">
        <v>1099</v>
      </c>
      <c r="D85" s="368">
        <v>2000</v>
      </c>
      <c r="E85" s="368">
        <v>2000</v>
      </c>
      <c r="F85" s="367">
        <v>30620</v>
      </c>
      <c r="G85" s="366">
        <v>0</v>
      </c>
      <c r="H85" s="366">
        <v>25600</v>
      </c>
      <c r="I85" s="366">
        <v>5020</v>
      </c>
      <c r="J85" s="365">
        <v>0.16394513389941215</v>
      </c>
    </row>
    <row r="86" spans="1:10" ht="15" customHeight="1" x14ac:dyDescent="0.2">
      <c r="A86" s="368" t="s">
        <v>1759</v>
      </c>
      <c r="B86" s="368" t="s">
        <v>1758</v>
      </c>
      <c r="C86" s="368" t="s">
        <v>1099</v>
      </c>
      <c r="D86" s="368">
        <v>1000</v>
      </c>
      <c r="E86" s="368">
        <v>1000</v>
      </c>
      <c r="F86" s="367">
        <v>75000</v>
      </c>
      <c r="G86" s="366">
        <v>0</v>
      </c>
      <c r="H86" s="366">
        <v>33310</v>
      </c>
      <c r="I86" s="366">
        <v>41690</v>
      </c>
      <c r="J86" s="365">
        <v>0.55586666666666662</v>
      </c>
    </row>
    <row r="87" spans="1:10" ht="15" customHeight="1" x14ac:dyDescent="0.2">
      <c r="A87" s="368" t="s">
        <v>1757</v>
      </c>
      <c r="B87" s="368" t="s">
        <v>1756</v>
      </c>
      <c r="C87" s="368" t="s">
        <v>1099</v>
      </c>
      <c r="D87" s="368">
        <v>1000</v>
      </c>
      <c r="E87" s="368">
        <v>1000</v>
      </c>
      <c r="F87" s="367">
        <v>58800</v>
      </c>
      <c r="G87" s="366">
        <v>0</v>
      </c>
      <c r="H87" s="366">
        <v>55470</v>
      </c>
      <c r="I87" s="366">
        <v>3330</v>
      </c>
      <c r="J87" s="365">
        <v>5.6632653061224489E-2</v>
      </c>
    </row>
    <row r="88" spans="1:10" x14ac:dyDescent="0.2">
      <c r="A88" s="368" t="s">
        <v>1755</v>
      </c>
      <c r="B88" s="368" t="s">
        <v>1754</v>
      </c>
      <c r="C88" s="368" t="s">
        <v>1018</v>
      </c>
      <c r="D88" s="368">
        <v>7</v>
      </c>
      <c r="E88" s="368">
        <v>1456</v>
      </c>
      <c r="F88" s="367">
        <v>28713.71</v>
      </c>
      <c r="G88" s="366">
        <v>0</v>
      </c>
      <c r="H88" s="366">
        <v>24392.83</v>
      </c>
      <c r="I88" s="366">
        <v>4320.88</v>
      </c>
      <c r="J88" s="365">
        <v>0.15048142507533857</v>
      </c>
    </row>
    <row r="89" spans="1:10" x14ac:dyDescent="0.2">
      <c r="A89" s="368" t="s">
        <v>1753</v>
      </c>
      <c r="B89" s="368" t="s">
        <v>1752</v>
      </c>
      <c r="C89" s="368" t="s">
        <v>1018</v>
      </c>
      <c r="D89" s="368">
        <v>2</v>
      </c>
      <c r="E89" s="368">
        <v>416</v>
      </c>
      <c r="F89" s="367">
        <v>11622.6</v>
      </c>
      <c r="G89" s="366">
        <v>0</v>
      </c>
      <c r="H89" s="366">
        <v>9770.24</v>
      </c>
      <c r="I89" s="366">
        <v>1852.36</v>
      </c>
      <c r="J89" s="365">
        <v>0.1593756990690551</v>
      </c>
    </row>
    <row r="90" spans="1:10" x14ac:dyDescent="0.2">
      <c r="A90" s="368" t="s">
        <v>1751</v>
      </c>
      <c r="B90" s="368" t="s">
        <v>1750</v>
      </c>
      <c r="C90" s="368" t="s">
        <v>1018</v>
      </c>
      <c r="D90" s="368">
        <v>1</v>
      </c>
      <c r="E90" s="368">
        <v>208</v>
      </c>
      <c r="F90" s="367">
        <v>10243.459999999999</v>
      </c>
      <c r="G90" s="366">
        <v>0</v>
      </c>
      <c r="H90" s="366">
        <v>7777.99</v>
      </c>
      <c r="I90" s="366">
        <v>2465.4699999999998</v>
      </c>
      <c r="J90" s="365">
        <v>0.24068722872935511</v>
      </c>
    </row>
    <row r="91" spans="1:10" x14ac:dyDescent="0.2">
      <c r="A91" s="368" t="s">
        <v>1749</v>
      </c>
      <c r="B91" s="368" t="s">
        <v>1748</v>
      </c>
      <c r="C91" s="368" t="s">
        <v>1018</v>
      </c>
      <c r="D91" s="368">
        <v>4</v>
      </c>
      <c r="E91" s="368">
        <v>832</v>
      </c>
      <c r="F91" s="367">
        <v>26845</v>
      </c>
      <c r="G91" s="366">
        <v>0</v>
      </c>
      <c r="H91" s="366">
        <v>39222.080000000002</v>
      </c>
      <c r="I91" s="366">
        <v>-12377.08</v>
      </c>
      <c r="J91" s="365">
        <v>-0.46105718010802754</v>
      </c>
    </row>
    <row r="92" spans="1:10" x14ac:dyDescent="0.2">
      <c r="A92" s="368" t="s">
        <v>1747</v>
      </c>
      <c r="B92" s="368" t="s">
        <v>1746</v>
      </c>
      <c r="C92" s="368" t="s">
        <v>1018</v>
      </c>
      <c r="D92" s="368">
        <v>19</v>
      </c>
      <c r="E92" s="368">
        <v>3952</v>
      </c>
      <c r="F92" s="367">
        <v>250288.19</v>
      </c>
      <c r="G92" s="366">
        <v>0</v>
      </c>
      <c r="H92" s="366">
        <v>223751.41</v>
      </c>
      <c r="I92" s="366">
        <v>26536.78</v>
      </c>
      <c r="J92" s="365">
        <v>0.10602489873773109</v>
      </c>
    </row>
    <row r="93" spans="1:10" x14ac:dyDescent="0.2">
      <c r="A93" s="368" t="s">
        <v>1745</v>
      </c>
      <c r="B93" s="368" t="s">
        <v>1744</v>
      </c>
      <c r="C93" s="368" t="s">
        <v>1018</v>
      </c>
      <c r="D93" s="368">
        <v>1</v>
      </c>
      <c r="E93" s="368">
        <v>208</v>
      </c>
      <c r="F93" s="367">
        <v>12119.6</v>
      </c>
      <c r="G93" s="366">
        <v>0</v>
      </c>
      <c r="H93" s="366">
        <v>11238.17</v>
      </c>
      <c r="I93" s="366">
        <v>881.43</v>
      </c>
      <c r="J93" s="365">
        <v>7.2727647777154361E-2</v>
      </c>
    </row>
    <row r="94" spans="1:10" x14ac:dyDescent="0.2">
      <c r="A94" s="368" t="s">
        <v>1743</v>
      </c>
      <c r="B94" s="368" t="s">
        <v>1742</v>
      </c>
      <c r="C94" s="368" t="s">
        <v>1018</v>
      </c>
      <c r="D94" s="368">
        <v>2</v>
      </c>
      <c r="E94" s="368">
        <v>416</v>
      </c>
      <c r="F94" s="367">
        <v>29134</v>
      </c>
      <c r="G94" s="366">
        <v>0</v>
      </c>
      <c r="H94" s="366">
        <v>27206.94</v>
      </c>
      <c r="I94" s="366">
        <v>1927.06</v>
      </c>
      <c r="J94" s="365">
        <v>6.6144710647353611E-2</v>
      </c>
    </row>
    <row r="95" spans="1:10" x14ac:dyDescent="0.2">
      <c r="A95" s="368" t="s">
        <v>1741</v>
      </c>
      <c r="B95" s="368" t="s">
        <v>1740</v>
      </c>
      <c r="C95" s="368" t="s">
        <v>1018</v>
      </c>
      <c r="D95" s="368">
        <v>2</v>
      </c>
      <c r="E95" s="368">
        <v>416</v>
      </c>
      <c r="F95" s="367">
        <v>29134</v>
      </c>
      <c r="G95" s="366">
        <v>0</v>
      </c>
      <c r="H95" s="366">
        <v>25317.58</v>
      </c>
      <c r="I95" s="366">
        <v>3816.42</v>
      </c>
      <c r="J95" s="365">
        <v>0.13099540056291617</v>
      </c>
    </row>
    <row r="96" spans="1:10" x14ac:dyDescent="0.2">
      <c r="A96" s="368" t="s">
        <v>1739</v>
      </c>
      <c r="B96" s="368" t="s">
        <v>1738</v>
      </c>
      <c r="C96" s="368" t="s">
        <v>1018</v>
      </c>
      <c r="D96" s="368">
        <v>3</v>
      </c>
      <c r="E96" s="368">
        <v>624</v>
      </c>
      <c r="F96" s="367">
        <v>42739</v>
      </c>
      <c r="G96" s="366">
        <v>0</v>
      </c>
      <c r="H96" s="366">
        <v>37549.760000000002</v>
      </c>
      <c r="I96" s="366">
        <v>5189.24</v>
      </c>
      <c r="J96" s="365">
        <v>0.1214169727883198</v>
      </c>
    </row>
    <row r="97" spans="1:10" x14ac:dyDescent="0.2">
      <c r="A97" s="368" t="s">
        <v>1737</v>
      </c>
      <c r="B97" s="368" t="s">
        <v>1736</v>
      </c>
      <c r="C97" s="368" t="s">
        <v>1018</v>
      </c>
      <c r="D97" s="368">
        <v>1</v>
      </c>
      <c r="E97" s="368">
        <v>208</v>
      </c>
      <c r="F97" s="367">
        <v>13780.08</v>
      </c>
      <c r="G97" s="366">
        <v>0</v>
      </c>
      <c r="H97" s="366">
        <v>9166.51</v>
      </c>
      <c r="I97" s="366">
        <v>4613.57</v>
      </c>
      <c r="J97" s="365">
        <v>0.33479994310628097</v>
      </c>
    </row>
    <row r="98" spans="1:10" x14ac:dyDescent="0.2">
      <c r="A98" s="368" t="s">
        <v>1735</v>
      </c>
      <c r="B98" s="368" t="s">
        <v>1734</v>
      </c>
      <c r="C98" s="368" t="s">
        <v>1018</v>
      </c>
      <c r="D98" s="368">
        <v>20</v>
      </c>
      <c r="E98" s="368">
        <v>4160</v>
      </c>
      <c r="F98" s="367">
        <v>188485.6</v>
      </c>
      <c r="G98" s="366">
        <v>0</v>
      </c>
      <c r="H98" s="366">
        <v>235228.4</v>
      </c>
      <c r="I98" s="366">
        <v>-46742.8</v>
      </c>
      <c r="J98" s="365">
        <v>-0.24799135849104653</v>
      </c>
    </row>
    <row r="99" spans="1:10" x14ac:dyDescent="0.2">
      <c r="A99" s="368" t="s">
        <v>1733</v>
      </c>
      <c r="B99" s="368" t="s">
        <v>1732</v>
      </c>
      <c r="C99" s="368" t="s">
        <v>1018</v>
      </c>
      <c r="D99" s="368">
        <v>6</v>
      </c>
      <c r="E99" s="368">
        <v>1248</v>
      </c>
      <c r="F99" s="367">
        <v>93216.83</v>
      </c>
      <c r="G99" s="366">
        <v>0</v>
      </c>
      <c r="H99" s="366">
        <v>69163.92</v>
      </c>
      <c r="I99" s="366">
        <v>24052.91</v>
      </c>
      <c r="J99" s="365">
        <v>0.2580318382420857</v>
      </c>
    </row>
    <row r="100" spans="1:10" x14ac:dyDescent="0.2">
      <c r="A100" s="368" t="s">
        <v>1731</v>
      </c>
      <c r="B100" s="368" t="s">
        <v>1730</v>
      </c>
      <c r="C100" s="368" t="s">
        <v>1018</v>
      </c>
      <c r="D100" s="368">
        <v>5</v>
      </c>
      <c r="E100" s="368">
        <v>1040</v>
      </c>
      <c r="F100" s="367">
        <v>52097.95</v>
      </c>
      <c r="G100" s="366">
        <v>0</v>
      </c>
      <c r="H100" s="366">
        <v>56547.1</v>
      </c>
      <c r="I100" s="366">
        <v>-4449.1499999999996</v>
      </c>
      <c r="J100" s="365">
        <v>-8.5399713424424567E-2</v>
      </c>
    </row>
    <row r="101" spans="1:10" x14ac:dyDescent="0.2">
      <c r="A101" s="368" t="s">
        <v>1729</v>
      </c>
      <c r="B101" s="368" t="s">
        <v>1728</v>
      </c>
      <c r="C101" s="368" t="s">
        <v>1018</v>
      </c>
      <c r="D101" s="368">
        <v>2</v>
      </c>
      <c r="E101" s="368">
        <v>416</v>
      </c>
      <c r="F101" s="367">
        <v>35141.43</v>
      </c>
      <c r="G101" s="366">
        <v>0</v>
      </c>
      <c r="H101" s="366">
        <v>30829.08</v>
      </c>
      <c r="I101" s="366">
        <v>4312.3500000000004</v>
      </c>
      <c r="J101" s="365">
        <v>0.12271412973234157</v>
      </c>
    </row>
    <row r="102" spans="1:10" x14ac:dyDescent="0.2">
      <c r="A102" s="368" t="s">
        <v>1727</v>
      </c>
      <c r="B102" s="368" t="s">
        <v>1726</v>
      </c>
      <c r="C102" s="368" t="s">
        <v>1018</v>
      </c>
      <c r="D102" s="368">
        <v>1</v>
      </c>
      <c r="E102" s="368">
        <v>208</v>
      </c>
      <c r="F102" s="367">
        <v>20018.689999999999</v>
      </c>
      <c r="G102" s="366">
        <v>0</v>
      </c>
      <c r="H102" s="366">
        <v>10171.48</v>
      </c>
      <c r="I102" s="366">
        <v>9847.2099999999991</v>
      </c>
      <c r="J102" s="365">
        <v>0.4919008186849389</v>
      </c>
    </row>
    <row r="103" spans="1:10" x14ac:dyDescent="0.2">
      <c r="A103" s="368" t="s">
        <v>1725</v>
      </c>
      <c r="B103" s="368" t="s">
        <v>1724</v>
      </c>
      <c r="C103" s="368" t="s">
        <v>1018</v>
      </c>
      <c r="D103" s="368">
        <v>7</v>
      </c>
      <c r="E103" s="368">
        <v>1456</v>
      </c>
      <c r="F103" s="367">
        <v>88804.95</v>
      </c>
      <c r="G103" s="366">
        <v>0</v>
      </c>
      <c r="H103" s="366">
        <v>70162.58</v>
      </c>
      <c r="I103" s="366">
        <v>18642.37</v>
      </c>
      <c r="J103" s="365">
        <v>0.20992489720449142</v>
      </c>
    </row>
    <row r="104" spans="1:10" x14ac:dyDescent="0.2">
      <c r="A104" s="368" t="s">
        <v>1723</v>
      </c>
      <c r="B104" s="368" t="s">
        <v>1722</v>
      </c>
      <c r="C104" s="368" t="s">
        <v>1018</v>
      </c>
      <c r="D104" s="368">
        <v>27</v>
      </c>
      <c r="E104" s="368">
        <v>5616</v>
      </c>
      <c r="F104" s="367">
        <v>301484.96000000002</v>
      </c>
      <c r="G104" s="366">
        <v>0</v>
      </c>
      <c r="H104" s="366">
        <v>251398.94</v>
      </c>
      <c r="I104" s="366">
        <v>50086.02</v>
      </c>
      <c r="J104" s="365">
        <v>0.16613107333778773</v>
      </c>
    </row>
    <row r="105" spans="1:10" x14ac:dyDescent="0.2">
      <c r="A105" s="368" t="s">
        <v>1721</v>
      </c>
      <c r="B105" s="368" t="s">
        <v>1720</v>
      </c>
      <c r="C105" s="368" t="s">
        <v>1719</v>
      </c>
      <c r="D105" s="368">
        <v>48</v>
      </c>
      <c r="E105" s="368">
        <v>43.2</v>
      </c>
      <c r="F105" s="367">
        <v>3870.24</v>
      </c>
      <c r="G105" s="366">
        <v>0</v>
      </c>
      <c r="H105" s="366">
        <v>2890.52</v>
      </c>
      <c r="I105" s="366">
        <v>979.72</v>
      </c>
      <c r="J105" s="365">
        <v>0.25314192401504815</v>
      </c>
    </row>
    <row r="106" spans="1:10" x14ac:dyDescent="0.2">
      <c r="A106" s="368" t="s">
        <v>1718</v>
      </c>
      <c r="B106" s="368" t="s">
        <v>1717</v>
      </c>
      <c r="C106" s="368" t="s">
        <v>1714</v>
      </c>
      <c r="D106" s="368">
        <v>3</v>
      </c>
      <c r="E106" s="368">
        <v>64.8</v>
      </c>
      <c r="F106" s="367">
        <v>6159.33</v>
      </c>
      <c r="G106" s="366">
        <v>0</v>
      </c>
      <c r="H106" s="366">
        <v>4470.32</v>
      </c>
      <c r="I106" s="366">
        <v>1689.01</v>
      </c>
      <c r="J106" s="365">
        <v>0.27421976091555411</v>
      </c>
    </row>
    <row r="107" spans="1:10" x14ac:dyDescent="0.2">
      <c r="A107" s="368" t="s">
        <v>1716</v>
      </c>
      <c r="B107" s="368" t="s">
        <v>1715</v>
      </c>
      <c r="C107" s="368" t="s">
        <v>1714</v>
      </c>
      <c r="D107" s="368">
        <v>1</v>
      </c>
      <c r="E107" s="368">
        <v>21.6</v>
      </c>
      <c r="F107" s="367">
        <v>1945.04</v>
      </c>
      <c r="G107" s="366">
        <v>0</v>
      </c>
      <c r="H107" s="366">
        <v>985.85</v>
      </c>
      <c r="I107" s="366">
        <v>959.19</v>
      </c>
      <c r="J107" s="365">
        <v>0.49314667050549088</v>
      </c>
    </row>
    <row r="108" spans="1:10" ht="15" customHeight="1" x14ac:dyDescent="0.2">
      <c r="A108" s="368" t="s">
        <v>1713</v>
      </c>
      <c r="B108" s="368" t="s">
        <v>1712</v>
      </c>
      <c r="C108" s="368" t="s">
        <v>1099</v>
      </c>
      <c r="D108" s="368">
        <v>1000</v>
      </c>
      <c r="E108" s="368">
        <v>1000</v>
      </c>
      <c r="F108" s="367">
        <v>34490</v>
      </c>
      <c r="G108" s="366">
        <v>0</v>
      </c>
      <c r="H108" s="366">
        <v>30800</v>
      </c>
      <c r="I108" s="366">
        <v>3690</v>
      </c>
      <c r="J108" s="365">
        <v>0.10698753261815019</v>
      </c>
    </row>
    <row r="109" spans="1:10" ht="15" customHeight="1" x14ac:dyDescent="0.2">
      <c r="A109" s="368" t="s">
        <v>1711</v>
      </c>
      <c r="B109" s="368" t="s">
        <v>1710</v>
      </c>
      <c r="C109" s="368" t="s">
        <v>1099</v>
      </c>
      <c r="D109" s="368">
        <v>2000</v>
      </c>
      <c r="E109" s="368">
        <v>2000</v>
      </c>
      <c r="F109" s="367">
        <v>127550</v>
      </c>
      <c r="G109" s="366">
        <v>0</v>
      </c>
      <c r="H109" s="366">
        <v>83990</v>
      </c>
      <c r="I109" s="366">
        <v>43560</v>
      </c>
      <c r="J109" s="365">
        <v>0.34151313210505685</v>
      </c>
    </row>
    <row r="110" spans="1:10" x14ac:dyDescent="0.2">
      <c r="A110" s="368" t="s">
        <v>1709</v>
      </c>
      <c r="B110" s="368" t="s">
        <v>1708</v>
      </c>
      <c r="C110" s="368" t="s">
        <v>1701</v>
      </c>
      <c r="D110" s="368">
        <v>3</v>
      </c>
      <c r="E110" s="368">
        <v>12</v>
      </c>
      <c r="F110" s="367">
        <v>1162.5899999999999</v>
      </c>
      <c r="G110" s="366">
        <v>0</v>
      </c>
      <c r="H110" s="366">
        <v>867.51</v>
      </c>
      <c r="I110" s="366">
        <v>295.08</v>
      </c>
      <c r="J110" s="365">
        <v>0.25381260805615047</v>
      </c>
    </row>
    <row r="111" spans="1:10" x14ac:dyDescent="0.2">
      <c r="A111" s="368" t="s">
        <v>1707</v>
      </c>
      <c r="B111" s="368" t="s">
        <v>1706</v>
      </c>
      <c r="C111" s="368" t="s">
        <v>1701</v>
      </c>
      <c r="D111" s="368">
        <v>3</v>
      </c>
      <c r="E111" s="368">
        <v>12</v>
      </c>
      <c r="F111" s="367">
        <v>1780.27</v>
      </c>
      <c r="G111" s="366">
        <v>0</v>
      </c>
      <c r="H111" s="366">
        <v>1107.1199999999999</v>
      </c>
      <c r="I111" s="366">
        <v>673.15</v>
      </c>
      <c r="J111" s="365">
        <v>0.37811680250748481</v>
      </c>
    </row>
    <row r="112" spans="1:10" x14ac:dyDescent="0.2">
      <c r="A112" s="368" t="s">
        <v>1705</v>
      </c>
      <c r="B112" s="368" t="s">
        <v>1704</v>
      </c>
      <c r="C112" s="368" t="s">
        <v>1701</v>
      </c>
      <c r="D112" s="368">
        <v>8</v>
      </c>
      <c r="E112" s="368">
        <v>32</v>
      </c>
      <c r="F112" s="367">
        <v>3975.88</v>
      </c>
      <c r="G112" s="366">
        <v>0</v>
      </c>
      <c r="H112" s="366">
        <v>2927.2</v>
      </c>
      <c r="I112" s="366">
        <v>1048.68</v>
      </c>
      <c r="J112" s="365">
        <v>0.2637604756682797</v>
      </c>
    </row>
    <row r="113" spans="1:10" x14ac:dyDescent="0.2">
      <c r="A113" s="368" t="s">
        <v>1703</v>
      </c>
      <c r="B113" s="368" t="s">
        <v>1702</v>
      </c>
      <c r="C113" s="368" t="s">
        <v>1701</v>
      </c>
      <c r="D113" s="368">
        <v>4</v>
      </c>
      <c r="E113" s="368">
        <v>16</v>
      </c>
      <c r="F113" s="367">
        <v>1969.04</v>
      </c>
      <c r="G113" s="366">
        <v>0</v>
      </c>
      <c r="H113" s="366">
        <v>1557.96</v>
      </c>
      <c r="I113" s="366">
        <v>411.08</v>
      </c>
      <c r="J113" s="365">
        <v>0.20877178726689147</v>
      </c>
    </row>
    <row r="114" spans="1:10" x14ac:dyDescent="0.2">
      <c r="A114" s="368" t="s">
        <v>1700</v>
      </c>
      <c r="B114" s="368" t="s">
        <v>1699</v>
      </c>
      <c r="C114" s="368" t="s">
        <v>1684</v>
      </c>
      <c r="D114" s="368">
        <v>1</v>
      </c>
      <c r="E114" s="368">
        <v>16</v>
      </c>
      <c r="F114" s="367">
        <v>1524.11</v>
      </c>
      <c r="G114" s="366">
        <v>0</v>
      </c>
      <c r="H114" s="366">
        <v>1337.7</v>
      </c>
      <c r="I114" s="366">
        <v>186.41</v>
      </c>
      <c r="J114" s="365">
        <v>0.12230744500068892</v>
      </c>
    </row>
    <row r="115" spans="1:10" x14ac:dyDescent="0.2">
      <c r="A115" s="368" t="s">
        <v>1698</v>
      </c>
      <c r="B115" s="368" t="s">
        <v>1697</v>
      </c>
      <c r="C115" s="368" t="s">
        <v>1684</v>
      </c>
      <c r="D115" s="368">
        <v>43</v>
      </c>
      <c r="E115" s="368">
        <v>688</v>
      </c>
      <c r="F115" s="367">
        <v>78164.850000000006</v>
      </c>
      <c r="G115" s="366">
        <v>0</v>
      </c>
      <c r="H115" s="366">
        <v>59538.28</v>
      </c>
      <c r="I115" s="366">
        <v>18626.57</v>
      </c>
      <c r="J115" s="365">
        <v>0.23829854467833048</v>
      </c>
    </row>
    <row r="116" spans="1:10" x14ac:dyDescent="0.2">
      <c r="A116" s="368" t="s">
        <v>1696</v>
      </c>
      <c r="B116" s="368" t="s">
        <v>1695</v>
      </c>
      <c r="C116" s="368" t="s">
        <v>1684</v>
      </c>
      <c r="D116" s="368">
        <v>3</v>
      </c>
      <c r="E116" s="368">
        <v>48</v>
      </c>
      <c r="F116" s="367">
        <v>5962.95</v>
      </c>
      <c r="G116" s="366">
        <v>0</v>
      </c>
      <c r="H116" s="366">
        <v>4398.84</v>
      </c>
      <c r="I116" s="366">
        <v>1564.11</v>
      </c>
      <c r="J116" s="365">
        <v>0.26230473171836088</v>
      </c>
    </row>
    <row r="117" spans="1:10" x14ac:dyDescent="0.2">
      <c r="A117" s="368" t="s">
        <v>1694</v>
      </c>
      <c r="B117" s="368" t="s">
        <v>1693</v>
      </c>
      <c r="C117" s="368" t="s">
        <v>1684</v>
      </c>
      <c r="D117" s="368">
        <v>11</v>
      </c>
      <c r="E117" s="368">
        <v>176</v>
      </c>
      <c r="F117" s="367">
        <v>27015.919999999998</v>
      </c>
      <c r="G117" s="366">
        <v>0</v>
      </c>
      <c r="H117" s="366">
        <v>19738.73</v>
      </c>
      <c r="I117" s="366">
        <v>7277.19</v>
      </c>
      <c r="J117" s="365">
        <v>0.26936672895092967</v>
      </c>
    </row>
    <row r="118" spans="1:10" x14ac:dyDescent="0.2">
      <c r="A118" s="368" t="s">
        <v>1692</v>
      </c>
      <c r="B118" s="368" t="s">
        <v>1691</v>
      </c>
      <c r="C118" s="368" t="s">
        <v>1684</v>
      </c>
      <c r="D118" s="368">
        <v>24</v>
      </c>
      <c r="E118" s="368">
        <v>384</v>
      </c>
      <c r="F118" s="367">
        <v>33325.86</v>
      </c>
      <c r="G118" s="366">
        <v>0</v>
      </c>
      <c r="H118" s="366">
        <v>28955.22</v>
      </c>
      <c r="I118" s="366">
        <v>4370.6400000000003</v>
      </c>
      <c r="J118" s="365">
        <v>0.13114860351690849</v>
      </c>
    </row>
    <row r="119" spans="1:10" x14ac:dyDescent="0.2">
      <c r="A119" s="368" t="s">
        <v>1690</v>
      </c>
      <c r="B119" s="368" t="s">
        <v>1689</v>
      </c>
      <c r="C119" s="368" t="s">
        <v>1684</v>
      </c>
      <c r="D119" s="368">
        <v>2</v>
      </c>
      <c r="E119" s="368">
        <v>32</v>
      </c>
      <c r="F119" s="367">
        <v>3540.61</v>
      </c>
      <c r="G119" s="366">
        <v>0</v>
      </c>
      <c r="H119" s="366">
        <v>2555.75</v>
      </c>
      <c r="I119" s="366">
        <v>984.86</v>
      </c>
      <c r="J119" s="365">
        <v>0.27816110783170134</v>
      </c>
    </row>
    <row r="120" spans="1:10" x14ac:dyDescent="0.2">
      <c r="A120" s="368" t="s">
        <v>1688</v>
      </c>
      <c r="B120" s="368" t="s">
        <v>1687</v>
      </c>
      <c r="C120" s="368" t="s">
        <v>1684</v>
      </c>
      <c r="D120" s="368">
        <v>25</v>
      </c>
      <c r="E120" s="368">
        <v>400</v>
      </c>
      <c r="F120" s="367">
        <v>46122.15</v>
      </c>
      <c r="G120" s="366">
        <v>0</v>
      </c>
      <c r="H120" s="366">
        <v>38100</v>
      </c>
      <c r="I120" s="366">
        <v>8022.15</v>
      </c>
      <c r="J120" s="365">
        <v>0.17393269828054417</v>
      </c>
    </row>
    <row r="121" spans="1:10" x14ac:dyDescent="0.2">
      <c r="A121" s="368" t="s">
        <v>1686</v>
      </c>
      <c r="B121" s="368" t="s">
        <v>1685</v>
      </c>
      <c r="C121" s="368" t="s">
        <v>1684</v>
      </c>
      <c r="D121" s="368">
        <v>4</v>
      </c>
      <c r="E121" s="368">
        <v>64</v>
      </c>
      <c r="F121" s="367">
        <v>12413.83</v>
      </c>
      <c r="G121" s="366">
        <v>0</v>
      </c>
      <c r="H121" s="366">
        <v>7122.04</v>
      </c>
      <c r="I121" s="366">
        <v>5291.79</v>
      </c>
      <c r="J121" s="365">
        <v>0.42628181632904594</v>
      </c>
    </row>
    <row r="122" spans="1:10" x14ac:dyDescent="0.2">
      <c r="A122" s="368" t="s">
        <v>1683</v>
      </c>
      <c r="B122" s="368" t="s">
        <v>1682</v>
      </c>
      <c r="C122" s="368" t="s">
        <v>1677</v>
      </c>
      <c r="D122" s="368">
        <v>2</v>
      </c>
      <c r="E122" s="368">
        <v>24</v>
      </c>
      <c r="F122" s="367">
        <v>2924.38</v>
      </c>
      <c r="G122" s="366">
        <v>0</v>
      </c>
      <c r="H122" s="366">
        <v>2245.98</v>
      </c>
      <c r="I122" s="366">
        <v>678.4</v>
      </c>
      <c r="J122" s="365">
        <v>0.23198079592939358</v>
      </c>
    </row>
    <row r="123" spans="1:10" ht="15" customHeight="1" x14ac:dyDescent="0.2">
      <c r="A123" s="368" t="s">
        <v>1683</v>
      </c>
      <c r="B123" s="368" t="s">
        <v>1682</v>
      </c>
      <c r="C123" s="368" t="s">
        <v>1078</v>
      </c>
      <c r="D123" s="368">
        <v>24</v>
      </c>
      <c r="E123" s="368">
        <v>24</v>
      </c>
      <c r="F123" s="367">
        <v>2489.2800000000002</v>
      </c>
      <c r="G123" s="366">
        <v>0</v>
      </c>
      <c r="H123" s="366">
        <v>2246</v>
      </c>
      <c r="I123" s="366">
        <v>243.28</v>
      </c>
      <c r="J123" s="365">
        <v>9.7731070831726441E-2</v>
      </c>
    </row>
    <row r="124" spans="1:10" x14ac:dyDescent="0.2">
      <c r="A124" s="368" t="s">
        <v>1681</v>
      </c>
      <c r="B124" s="368" t="s">
        <v>1680</v>
      </c>
      <c r="C124" s="368" t="s">
        <v>1077</v>
      </c>
      <c r="D124" s="368">
        <v>3</v>
      </c>
      <c r="E124" s="368">
        <v>34.055999999999997</v>
      </c>
      <c r="F124" s="367">
        <v>4208.04</v>
      </c>
      <c r="G124" s="366">
        <v>0</v>
      </c>
      <c r="H124" s="366">
        <v>3168.72</v>
      </c>
      <c r="I124" s="366">
        <v>1039.32</v>
      </c>
      <c r="J124" s="365">
        <v>0.24698434425528273</v>
      </c>
    </row>
    <row r="125" spans="1:10" x14ac:dyDescent="0.2">
      <c r="A125" s="368" t="s">
        <v>1679</v>
      </c>
      <c r="B125" s="368" t="s">
        <v>1678</v>
      </c>
      <c r="C125" s="368" t="s">
        <v>1077</v>
      </c>
      <c r="D125" s="368">
        <v>117</v>
      </c>
      <c r="E125" s="368">
        <v>1328.184</v>
      </c>
      <c r="F125" s="367">
        <v>59252.480000000003</v>
      </c>
      <c r="G125" s="366">
        <v>0</v>
      </c>
      <c r="H125" s="366">
        <v>30366.35</v>
      </c>
      <c r="I125" s="366">
        <v>28886.13</v>
      </c>
      <c r="J125" s="365">
        <v>0.48750921480417359</v>
      </c>
    </row>
    <row r="126" spans="1:10" x14ac:dyDescent="0.2">
      <c r="A126" s="368" t="s">
        <v>1679</v>
      </c>
      <c r="B126" s="368" t="s">
        <v>1678</v>
      </c>
      <c r="C126" s="368" t="s">
        <v>1074</v>
      </c>
      <c r="D126" s="368">
        <v>24</v>
      </c>
      <c r="E126" s="368">
        <v>22.704000000000001</v>
      </c>
      <c r="F126" s="367">
        <v>923.76</v>
      </c>
      <c r="G126" s="366">
        <v>0</v>
      </c>
      <c r="H126" s="366">
        <v>512.94000000000005</v>
      </c>
      <c r="I126" s="366">
        <v>410.82</v>
      </c>
      <c r="J126" s="365">
        <v>0.44472590283190438</v>
      </c>
    </row>
    <row r="127" spans="1:10" x14ac:dyDescent="0.2">
      <c r="A127" s="368" t="s">
        <v>1676</v>
      </c>
      <c r="B127" s="368" t="s">
        <v>1675</v>
      </c>
      <c r="C127" s="368" t="s">
        <v>1677</v>
      </c>
      <c r="D127" s="368">
        <v>112</v>
      </c>
      <c r="E127" s="368">
        <v>1344</v>
      </c>
      <c r="F127" s="367">
        <v>38247</v>
      </c>
      <c r="G127" s="366">
        <v>0</v>
      </c>
      <c r="H127" s="366">
        <v>29380.560000000001</v>
      </c>
      <c r="I127" s="366">
        <v>8866.44</v>
      </c>
      <c r="J127" s="365">
        <v>0.23182053494391716</v>
      </c>
    </row>
    <row r="128" spans="1:10" ht="15" customHeight="1" x14ac:dyDescent="0.2">
      <c r="A128" s="368" t="s">
        <v>1676</v>
      </c>
      <c r="B128" s="368" t="s">
        <v>1675</v>
      </c>
      <c r="C128" s="368" t="s">
        <v>1078</v>
      </c>
      <c r="D128" s="368">
        <v>36</v>
      </c>
      <c r="E128" s="368">
        <v>36</v>
      </c>
      <c r="F128" s="367">
        <v>962.64</v>
      </c>
      <c r="G128" s="366">
        <v>0</v>
      </c>
      <c r="H128" s="366">
        <v>823.77</v>
      </c>
      <c r="I128" s="366">
        <v>138.87</v>
      </c>
      <c r="J128" s="365">
        <v>0.14425953627524307</v>
      </c>
    </row>
    <row r="129" spans="1:10" x14ac:dyDescent="0.2">
      <c r="A129" s="368" t="s">
        <v>1674</v>
      </c>
      <c r="B129" s="368" t="s">
        <v>1673</v>
      </c>
      <c r="C129" s="368" t="s">
        <v>1077</v>
      </c>
      <c r="D129" s="368">
        <v>20</v>
      </c>
      <c r="E129" s="368">
        <v>227.04</v>
      </c>
      <c r="F129" s="367">
        <v>16111.06</v>
      </c>
      <c r="G129" s="366">
        <v>0</v>
      </c>
      <c r="H129" s="366">
        <v>1747.43</v>
      </c>
      <c r="I129" s="366">
        <v>14363.63</v>
      </c>
      <c r="J129" s="365">
        <v>0.89153848350139597</v>
      </c>
    </row>
    <row r="130" spans="1:10" x14ac:dyDescent="0.2">
      <c r="A130" s="368" t="s">
        <v>1672</v>
      </c>
      <c r="B130" s="368" t="s">
        <v>1671</v>
      </c>
      <c r="C130" s="368" t="s">
        <v>1077</v>
      </c>
      <c r="D130" s="368">
        <v>83</v>
      </c>
      <c r="E130" s="368">
        <v>942.21600000000001</v>
      </c>
      <c r="F130" s="367">
        <v>86359.78</v>
      </c>
      <c r="G130" s="366">
        <v>0</v>
      </c>
      <c r="H130" s="366">
        <v>65960.7</v>
      </c>
      <c r="I130" s="366">
        <v>20399.080000000002</v>
      </c>
      <c r="J130" s="365">
        <v>0.23621042110111906</v>
      </c>
    </row>
    <row r="131" spans="1:10" x14ac:dyDescent="0.2">
      <c r="A131" s="368" t="s">
        <v>1672</v>
      </c>
      <c r="B131" s="368" t="s">
        <v>1671</v>
      </c>
      <c r="C131" s="368" t="s">
        <v>1074</v>
      </c>
      <c r="D131" s="368">
        <v>36</v>
      </c>
      <c r="E131" s="368">
        <v>34.055999999999997</v>
      </c>
      <c r="F131" s="367">
        <v>2625.48</v>
      </c>
      <c r="G131" s="366">
        <v>0</v>
      </c>
      <c r="H131" s="366">
        <v>2383.8000000000002</v>
      </c>
      <c r="I131" s="366">
        <v>241.68</v>
      </c>
      <c r="J131" s="365">
        <v>9.2051739110562636E-2</v>
      </c>
    </row>
    <row r="132" spans="1:10" x14ac:dyDescent="0.2">
      <c r="A132" s="368" t="s">
        <v>1670</v>
      </c>
      <c r="B132" s="368" t="s">
        <v>1669</v>
      </c>
      <c r="C132" s="368" t="s">
        <v>1077</v>
      </c>
      <c r="D132" s="368">
        <v>332</v>
      </c>
      <c r="E132" s="368">
        <v>3768.864</v>
      </c>
      <c r="F132" s="367">
        <v>280716.90999999997</v>
      </c>
      <c r="G132" s="366">
        <v>0</v>
      </c>
      <c r="H132" s="366">
        <v>129596.06</v>
      </c>
      <c r="I132" s="366">
        <v>151120.85</v>
      </c>
      <c r="J132" s="365">
        <v>0.53833896219504551</v>
      </c>
    </row>
    <row r="133" spans="1:10" x14ac:dyDescent="0.2">
      <c r="A133" s="368" t="s">
        <v>1670</v>
      </c>
      <c r="B133" s="368" t="s">
        <v>1669</v>
      </c>
      <c r="C133" s="368" t="s">
        <v>1074</v>
      </c>
      <c r="D133" s="368">
        <v>276</v>
      </c>
      <c r="E133" s="368">
        <v>261.096</v>
      </c>
      <c r="F133" s="367">
        <v>20241.84</v>
      </c>
      <c r="G133" s="366">
        <v>0</v>
      </c>
      <c r="H133" s="366">
        <v>13559.15</v>
      </c>
      <c r="I133" s="366">
        <v>6682.69</v>
      </c>
      <c r="J133" s="365">
        <v>0.33014241788295928</v>
      </c>
    </row>
    <row r="134" spans="1:10" x14ac:dyDescent="0.2">
      <c r="A134" s="368" t="s">
        <v>1668</v>
      </c>
      <c r="B134" s="368" t="s">
        <v>1667</v>
      </c>
      <c r="C134" s="368" t="s">
        <v>1077</v>
      </c>
      <c r="D134" s="368">
        <v>2</v>
      </c>
      <c r="E134" s="368">
        <v>22.704000000000001</v>
      </c>
      <c r="F134" s="367">
        <v>3337.52</v>
      </c>
      <c r="G134" s="366">
        <v>0</v>
      </c>
      <c r="H134" s="366">
        <v>2493.64</v>
      </c>
      <c r="I134" s="366">
        <v>843.88</v>
      </c>
      <c r="J134" s="365">
        <v>0.25284642489033776</v>
      </c>
    </row>
    <row r="135" spans="1:10" x14ac:dyDescent="0.2">
      <c r="A135" s="368" t="s">
        <v>1666</v>
      </c>
      <c r="B135" s="368" t="s">
        <v>1665</v>
      </c>
      <c r="C135" s="368" t="s">
        <v>1077</v>
      </c>
      <c r="D135" s="368">
        <v>32</v>
      </c>
      <c r="E135" s="368">
        <v>363.26400000000001</v>
      </c>
      <c r="F135" s="367">
        <v>36556.239999999998</v>
      </c>
      <c r="G135" s="366">
        <v>0</v>
      </c>
      <c r="H135" s="366">
        <v>31407.45</v>
      </c>
      <c r="I135" s="366">
        <v>5148.79</v>
      </c>
      <c r="J135" s="365">
        <v>0.14084572155123173</v>
      </c>
    </row>
    <row r="136" spans="1:10" x14ac:dyDescent="0.2">
      <c r="A136" s="368" t="s">
        <v>1666</v>
      </c>
      <c r="B136" s="368" t="s">
        <v>1665</v>
      </c>
      <c r="C136" s="368" t="s">
        <v>1074</v>
      </c>
      <c r="D136" s="368">
        <v>876</v>
      </c>
      <c r="E136" s="368">
        <v>828.69600000000003</v>
      </c>
      <c r="F136" s="367">
        <v>78086.64</v>
      </c>
      <c r="G136" s="366">
        <v>0</v>
      </c>
      <c r="H136" s="366">
        <v>71642.2</v>
      </c>
      <c r="I136" s="366">
        <v>6444.44</v>
      </c>
      <c r="J136" s="365">
        <v>8.2529354573330341E-2</v>
      </c>
    </row>
    <row r="137" spans="1:10" x14ac:dyDescent="0.2">
      <c r="A137" s="368" t="s">
        <v>1664</v>
      </c>
      <c r="B137" s="368" t="s">
        <v>1663</v>
      </c>
      <c r="C137" s="368" t="s">
        <v>1077</v>
      </c>
      <c r="D137" s="368">
        <v>11</v>
      </c>
      <c r="E137" s="368">
        <v>124.872</v>
      </c>
      <c r="F137" s="367">
        <v>13034.44</v>
      </c>
      <c r="G137" s="366">
        <v>0</v>
      </c>
      <c r="H137" s="366">
        <v>10004.17</v>
      </c>
      <c r="I137" s="366">
        <v>3030.27</v>
      </c>
      <c r="J137" s="365">
        <v>0.23248179438472233</v>
      </c>
    </row>
    <row r="138" spans="1:10" x14ac:dyDescent="0.2">
      <c r="A138" s="368" t="s">
        <v>1662</v>
      </c>
      <c r="B138" s="368" t="s">
        <v>1661</v>
      </c>
      <c r="C138" s="368" t="s">
        <v>1658</v>
      </c>
      <c r="D138" s="368">
        <v>1</v>
      </c>
      <c r="E138" s="368">
        <v>180</v>
      </c>
      <c r="F138" s="367">
        <v>14616.9</v>
      </c>
      <c r="G138" s="366">
        <v>0</v>
      </c>
      <c r="H138" s="366">
        <v>13553.85</v>
      </c>
      <c r="I138" s="366">
        <v>1063.05</v>
      </c>
      <c r="J138" s="365">
        <v>7.2727459310797771E-2</v>
      </c>
    </row>
    <row r="139" spans="1:10" x14ac:dyDescent="0.2">
      <c r="A139" s="368" t="s">
        <v>1660</v>
      </c>
      <c r="B139" s="368" t="s">
        <v>1659</v>
      </c>
      <c r="C139" s="368" t="s">
        <v>1658</v>
      </c>
      <c r="D139" s="368">
        <v>1</v>
      </c>
      <c r="E139" s="368">
        <v>180</v>
      </c>
      <c r="F139" s="367">
        <v>22379.41</v>
      </c>
      <c r="G139" s="366">
        <v>0</v>
      </c>
      <c r="H139" s="366">
        <v>16720.77</v>
      </c>
      <c r="I139" s="366">
        <v>5658.64</v>
      </c>
      <c r="J139" s="365">
        <v>0.25285027621371609</v>
      </c>
    </row>
    <row r="140" spans="1:10" ht="15" customHeight="1" x14ac:dyDescent="0.2">
      <c r="A140" s="378" t="s">
        <v>1657</v>
      </c>
      <c r="B140" s="378" t="s">
        <v>1656</v>
      </c>
      <c r="C140" s="378" t="s">
        <v>1655</v>
      </c>
      <c r="D140" s="378">
        <v>2</v>
      </c>
      <c r="E140" s="378">
        <v>0</v>
      </c>
      <c r="F140" s="379">
        <v>10218.049999999999</v>
      </c>
      <c r="G140" s="380">
        <v>0</v>
      </c>
      <c r="H140" s="380">
        <v>0</v>
      </c>
      <c r="I140" s="380">
        <v>10218.049999999999</v>
      </c>
      <c r="J140" s="381">
        <v>1</v>
      </c>
    </row>
    <row r="141" spans="1:10" x14ac:dyDescent="0.2">
      <c r="A141" s="368" t="s">
        <v>1652</v>
      </c>
      <c r="B141" s="368" t="s">
        <v>1651</v>
      </c>
      <c r="C141" s="368" t="s">
        <v>1077</v>
      </c>
      <c r="D141" s="368">
        <v>13</v>
      </c>
      <c r="E141" s="368">
        <v>147.57599999999999</v>
      </c>
      <c r="F141" s="367">
        <v>10792.73</v>
      </c>
      <c r="G141" s="366">
        <v>0</v>
      </c>
      <c r="H141" s="366">
        <v>11732.63</v>
      </c>
      <c r="I141" s="366">
        <v>-939.9</v>
      </c>
      <c r="J141" s="365">
        <v>-8.7086399826549907E-2</v>
      </c>
    </row>
    <row r="142" spans="1:10" x14ac:dyDescent="0.2">
      <c r="A142" s="368" t="s">
        <v>1163</v>
      </c>
      <c r="B142" s="368" t="s">
        <v>1162</v>
      </c>
      <c r="C142" s="368" t="s">
        <v>1018</v>
      </c>
      <c r="D142" s="368">
        <v>2</v>
      </c>
      <c r="E142" s="368">
        <v>416</v>
      </c>
      <c r="F142" s="367">
        <v>35090.559999999998</v>
      </c>
      <c r="G142" s="366">
        <v>0</v>
      </c>
      <c r="H142" s="366">
        <v>37136</v>
      </c>
      <c r="I142" s="366">
        <v>-2045.44</v>
      </c>
      <c r="J142" s="365">
        <v>-5.8290320815626767E-2</v>
      </c>
    </row>
    <row r="143" spans="1:10" x14ac:dyDescent="0.2">
      <c r="A143" s="368" t="s">
        <v>1120</v>
      </c>
      <c r="B143" s="368" t="s">
        <v>1119</v>
      </c>
      <c r="C143" s="368" t="s">
        <v>1077</v>
      </c>
      <c r="D143" s="368">
        <v>117</v>
      </c>
      <c r="E143" s="368">
        <v>1328.184</v>
      </c>
      <c r="F143" s="367">
        <v>135508.57999999999</v>
      </c>
      <c r="G143" s="366">
        <v>0</v>
      </c>
      <c r="H143" s="366">
        <v>87223.5</v>
      </c>
      <c r="I143" s="366">
        <v>48285.08</v>
      </c>
      <c r="J143" s="365">
        <v>0.35632489101428116</v>
      </c>
    </row>
    <row r="144" spans="1:10" x14ac:dyDescent="0.2">
      <c r="A144" s="368" t="s">
        <v>1120</v>
      </c>
      <c r="B144" s="368" t="s">
        <v>1119</v>
      </c>
      <c r="C144" s="368" t="s">
        <v>1074</v>
      </c>
      <c r="D144" s="368">
        <v>132</v>
      </c>
      <c r="E144" s="368">
        <v>124.872</v>
      </c>
      <c r="F144" s="367">
        <v>12140.04</v>
      </c>
      <c r="G144" s="366">
        <v>0</v>
      </c>
      <c r="H144" s="366">
        <v>8200.5</v>
      </c>
      <c r="I144" s="366">
        <v>3939.54</v>
      </c>
      <c r="J144" s="365">
        <v>0.3245079917364358</v>
      </c>
    </row>
    <row r="145" spans="1:10" x14ac:dyDescent="0.2">
      <c r="A145" s="368" t="s">
        <v>1118</v>
      </c>
      <c r="B145" s="368" t="s">
        <v>1117</v>
      </c>
      <c r="C145" s="368" t="s">
        <v>1077</v>
      </c>
      <c r="D145" s="368">
        <v>27</v>
      </c>
      <c r="E145" s="368">
        <v>306.50400000000002</v>
      </c>
      <c r="F145" s="367">
        <v>26923.24</v>
      </c>
      <c r="G145" s="366">
        <v>0</v>
      </c>
      <c r="H145" s="366">
        <v>6582.65</v>
      </c>
      <c r="I145" s="366">
        <v>20340.59</v>
      </c>
      <c r="J145" s="365">
        <v>0.75550305238151128</v>
      </c>
    </row>
    <row r="146" spans="1:10" x14ac:dyDescent="0.2">
      <c r="A146" s="368" t="s">
        <v>1118</v>
      </c>
      <c r="B146" s="368" t="s">
        <v>1117</v>
      </c>
      <c r="C146" s="368" t="s">
        <v>1074</v>
      </c>
      <c r="D146" s="368">
        <v>96</v>
      </c>
      <c r="E146" s="368">
        <v>90.816000000000003</v>
      </c>
      <c r="F146" s="367">
        <v>8829.1200000000008</v>
      </c>
      <c r="G146" s="366">
        <v>0</v>
      </c>
      <c r="H146" s="366">
        <v>2051.79</v>
      </c>
      <c r="I146" s="366">
        <v>6777.33</v>
      </c>
      <c r="J146" s="365">
        <v>0.76761104164401439</v>
      </c>
    </row>
    <row r="147" spans="1:10" x14ac:dyDescent="0.2">
      <c r="A147" s="368" t="s">
        <v>1115</v>
      </c>
      <c r="B147" s="368" t="s">
        <v>1114</v>
      </c>
      <c r="C147" s="368" t="s">
        <v>1116</v>
      </c>
      <c r="D147" s="368">
        <v>23</v>
      </c>
      <c r="E147" s="368">
        <v>130.548</v>
      </c>
      <c r="F147" s="367">
        <v>24805.58</v>
      </c>
      <c r="G147" s="366">
        <v>0</v>
      </c>
      <c r="H147" s="366">
        <v>17498.169999999998</v>
      </c>
      <c r="I147" s="366">
        <v>7307.41</v>
      </c>
      <c r="J147" s="365">
        <v>0.29458734687921023</v>
      </c>
    </row>
    <row r="148" spans="1:10" x14ac:dyDescent="0.2">
      <c r="A148" s="368" t="s">
        <v>1115</v>
      </c>
      <c r="B148" s="368" t="s">
        <v>1114</v>
      </c>
      <c r="C148" s="368" t="s">
        <v>1074</v>
      </c>
      <c r="D148" s="368">
        <v>72</v>
      </c>
      <c r="E148" s="368">
        <v>68.111999999999995</v>
      </c>
      <c r="F148" s="367">
        <v>12057.84</v>
      </c>
      <c r="G148" s="366">
        <v>0</v>
      </c>
      <c r="H148" s="366">
        <v>9129.48</v>
      </c>
      <c r="I148" s="366">
        <v>2928.36</v>
      </c>
      <c r="J148" s="365">
        <v>0.24285941760713362</v>
      </c>
    </row>
    <row r="149" spans="1:10" x14ac:dyDescent="0.2">
      <c r="A149" s="368" t="s">
        <v>1109</v>
      </c>
      <c r="B149" s="368" t="s">
        <v>1108</v>
      </c>
      <c r="C149" s="368" t="s">
        <v>1077</v>
      </c>
      <c r="D149" s="368">
        <v>35</v>
      </c>
      <c r="E149" s="368">
        <v>397.32</v>
      </c>
      <c r="F149" s="367">
        <v>31239.96</v>
      </c>
      <c r="G149" s="366">
        <v>0</v>
      </c>
      <c r="H149" s="366">
        <v>26092.5</v>
      </c>
      <c r="I149" s="366">
        <v>5147.46</v>
      </c>
      <c r="J149" s="365">
        <v>0.16477165783823028</v>
      </c>
    </row>
    <row r="150" spans="1:10" x14ac:dyDescent="0.2">
      <c r="A150" s="368" t="s">
        <v>1101</v>
      </c>
      <c r="B150" s="368" t="s">
        <v>1100</v>
      </c>
      <c r="C150" s="368" t="s">
        <v>1099</v>
      </c>
      <c r="D150" s="368">
        <v>1000</v>
      </c>
      <c r="E150" s="368">
        <v>1000</v>
      </c>
      <c r="F150" s="367">
        <v>36170</v>
      </c>
      <c r="G150" s="366">
        <v>0</v>
      </c>
      <c r="H150" s="366">
        <v>44730</v>
      </c>
      <c r="I150" s="366">
        <v>-8560</v>
      </c>
      <c r="J150" s="365">
        <v>-0.23666021564832734</v>
      </c>
    </row>
    <row r="151" spans="1:10" x14ac:dyDescent="0.2">
      <c r="A151" s="368" t="s">
        <v>1098</v>
      </c>
      <c r="B151" s="368" t="s">
        <v>1097</v>
      </c>
      <c r="C151" s="368" t="s">
        <v>1013</v>
      </c>
      <c r="D151" s="368">
        <v>210</v>
      </c>
      <c r="E151" s="368">
        <v>3990</v>
      </c>
      <c r="F151" s="367">
        <v>243189.9</v>
      </c>
      <c r="G151" s="366">
        <v>0</v>
      </c>
      <c r="H151" s="366">
        <v>162060.26</v>
      </c>
      <c r="I151" s="366">
        <v>81129.64</v>
      </c>
      <c r="J151" s="365">
        <v>0.33360612426749631</v>
      </c>
    </row>
    <row r="152" spans="1:10" x14ac:dyDescent="0.2">
      <c r="A152" s="368" t="s">
        <v>1096</v>
      </c>
      <c r="B152" s="368" t="s">
        <v>1095</v>
      </c>
      <c r="C152" s="368" t="s">
        <v>1013</v>
      </c>
      <c r="D152" s="368">
        <v>96</v>
      </c>
      <c r="E152" s="368">
        <v>1824</v>
      </c>
      <c r="F152" s="367">
        <v>110771.89</v>
      </c>
      <c r="G152" s="366">
        <v>0</v>
      </c>
      <c r="H152" s="366">
        <v>94556.160000000003</v>
      </c>
      <c r="I152" s="366">
        <v>16215.73</v>
      </c>
      <c r="J152" s="365">
        <v>0.14638849260403519</v>
      </c>
    </row>
    <row r="153" spans="1:10" x14ac:dyDescent="0.2">
      <c r="A153" s="368" t="s">
        <v>1094</v>
      </c>
      <c r="B153" s="368" t="s">
        <v>1093</v>
      </c>
      <c r="C153" s="368" t="s">
        <v>1013</v>
      </c>
      <c r="D153" s="368">
        <v>74</v>
      </c>
      <c r="E153" s="368">
        <v>1406</v>
      </c>
      <c r="F153" s="367">
        <v>83233.509999999995</v>
      </c>
      <c r="G153" s="366">
        <v>0</v>
      </c>
      <c r="H153" s="366">
        <v>68647.58</v>
      </c>
      <c r="I153" s="366">
        <v>14585.93</v>
      </c>
      <c r="J153" s="365">
        <v>0.17524107778225381</v>
      </c>
    </row>
    <row r="154" spans="1:10" x14ac:dyDescent="0.2">
      <c r="A154" s="368" t="s">
        <v>1092</v>
      </c>
      <c r="B154" s="368" t="s">
        <v>1091</v>
      </c>
      <c r="C154" s="368" t="s">
        <v>1013</v>
      </c>
      <c r="D154" s="368">
        <v>27</v>
      </c>
      <c r="E154" s="368">
        <v>513</v>
      </c>
      <c r="F154" s="367">
        <v>39410.57</v>
      </c>
      <c r="G154" s="366">
        <v>0</v>
      </c>
      <c r="H154" s="366">
        <v>27064.799999999999</v>
      </c>
      <c r="I154" s="366">
        <v>12345.77</v>
      </c>
      <c r="J154" s="365">
        <v>0.31326037659440092</v>
      </c>
    </row>
    <row r="155" spans="1:10" x14ac:dyDescent="0.2">
      <c r="A155" s="368" t="s">
        <v>1090</v>
      </c>
      <c r="B155" s="368" t="s">
        <v>1089</v>
      </c>
      <c r="C155" s="368" t="s">
        <v>1013</v>
      </c>
      <c r="D155" s="368">
        <v>5</v>
      </c>
      <c r="E155" s="368">
        <v>95</v>
      </c>
      <c r="F155" s="367">
        <v>6469.55</v>
      </c>
      <c r="G155" s="366">
        <v>0</v>
      </c>
      <c r="H155" s="366">
        <v>4515.45</v>
      </c>
      <c r="I155" s="366">
        <v>1954.1</v>
      </c>
      <c r="J155" s="365">
        <v>0.30204573733876389</v>
      </c>
    </row>
    <row r="156" spans="1:10" ht="18" customHeight="1" x14ac:dyDescent="0.2">
      <c r="A156" s="368" t="s">
        <v>1088</v>
      </c>
      <c r="B156" s="368" t="s">
        <v>1087</v>
      </c>
      <c r="C156" s="368" t="s">
        <v>1013</v>
      </c>
      <c r="D156" s="368">
        <v>26</v>
      </c>
      <c r="E156" s="368">
        <v>494</v>
      </c>
      <c r="F156" s="367">
        <v>9802.82</v>
      </c>
      <c r="G156" s="366">
        <v>0</v>
      </c>
      <c r="H156" s="366">
        <v>16867.07</v>
      </c>
      <c r="I156" s="366">
        <v>-7064.25</v>
      </c>
      <c r="J156" s="365">
        <v>-0.72063447048910412</v>
      </c>
    </row>
    <row r="157" spans="1:10" x14ac:dyDescent="0.2">
      <c r="A157" s="368" t="s">
        <v>1084</v>
      </c>
      <c r="B157" s="368" t="s">
        <v>1083</v>
      </c>
      <c r="C157" s="368" t="s">
        <v>1082</v>
      </c>
      <c r="D157" s="368">
        <v>3</v>
      </c>
      <c r="E157" s="368">
        <v>19.62</v>
      </c>
      <c r="F157" s="367">
        <v>2776.17</v>
      </c>
      <c r="G157" s="366">
        <v>0</v>
      </c>
      <c r="H157" s="366">
        <v>2015.7</v>
      </c>
      <c r="I157" s="366">
        <v>760.47</v>
      </c>
      <c r="J157" s="365">
        <v>0.2739277493813419</v>
      </c>
    </row>
    <row r="158" spans="1:10" x14ac:dyDescent="0.2">
      <c r="A158" s="368" t="s">
        <v>1080</v>
      </c>
      <c r="B158" s="368" t="s">
        <v>1079</v>
      </c>
      <c r="C158" s="368" t="s">
        <v>1081</v>
      </c>
      <c r="D158" s="368">
        <v>5</v>
      </c>
      <c r="E158" s="368">
        <v>30</v>
      </c>
      <c r="F158" s="367">
        <v>4478.25</v>
      </c>
      <c r="G158" s="366">
        <v>0</v>
      </c>
      <c r="H158" s="366">
        <v>3803.95</v>
      </c>
      <c r="I158" s="366">
        <v>674.3</v>
      </c>
      <c r="J158" s="365">
        <v>0.15057221012672362</v>
      </c>
    </row>
    <row r="159" spans="1:10" ht="15" customHeight="1" x14ac:dyDescent="0.2">
      <c r="A159" s="368" t="s">
        <v>1080</v>
      </c>
      <c r="B159" s="368" t="s">
        <v>1079</v>
      </c>
      <c r="C159" s="368" t="s">
        <v>1078</v>
      </c>
      <c r="D159" s="368">
        <v>6</v>
      </c>
      <c r="E159" s="368">
        <v>6</v>
      </c>
      <c r="F159" s="367">
        <v>1064.82</v>
      </c>
      <c r="G159" s="366">
        <v>0</v>
      </c>
      <c r="H159" s="366">
        <v>760.79</v>
      </c>
      <c r="I159" s="366">
        <v>304.02999999999997</v>
      </c>
      <c r="J159" s="365">
        <v>0.28552243571683478</v>
      </c>
    </row>
    <row r="160" spans="1:10" x14ac:dyDescent="0.2">
      <c r="A160" s="368" t="s">
        <v>1076</v>
      </c>
      <c r="B160" s="368" t="s">
        <v>1075</v>
      </c>
      <c r="C160" s="368" t="s">
        <v>1077</v>
      </c>
      <c r="D160" s="368">
        <v>9</v>
      </c>
      <c r="E160" s="368">
        <v>102.16800000000001</v>
      </c>
      <c r="F160" s="367">
        <v>9196.4500000000007</v>
      </c>
      <c r="G160" s="366">
        <v>0</v>
      </c>
      <c r="H160" s="366">
        <v>7168.18</v>
      </c>
      <c r="I160" s="366">
        <v>2028.27</v>
      </c>
      <c r="J160" s="365">
        <v>0.22054923367168852</v>
      </c>
    </row>
    <row r="161" spans="1:10" x14ac:dyDescent="0.2">
      <c r="A161" s="368" t="s">
        <v>1076</v>
      </c>
      <c r="B161" s="368" t="s">
        <v>1075</v>
      </c>
      <c r="C161" s="368" t="s">
        <v>1074</v>
      </c>
      <c r="D161" s="368">
        <v>24</v>
      </c>
      <c r="E161" s="368">
        <v>22.704000000000001</v>
      </c>
      <c r="F161" s="367">
        <v>1779.6</v>
      </c>
      <c r="G161" s="366">
        <v>0</v>
      </c>
      <c r="H161" s="366">
        <v>1592.92</v>
      </c>
      <c r="I161" s="366">
        <v>186.68</v>
      </c>
      <c r="J161" s="365">
        <v>0.10489997752303888</v>
      </c>
    </row>
    <row r="162" spans="1:10" ht="18" customHeight="1" x14ac:dyDescent="0.2">
      <c r="A162" s="368" t="s">
        <v>1073</v>
      </c>
      <c r="B162" s="368" t="s">
        <v>1072</v>
      </c>
      <c r="C162" s="368" t="s">
        <v>1071</v>
      </c>
      <c r="D162" s="368">
        <v>84</v>
      </c>
      <c r="E162" s="368">
        <v>37.799999999999997</v>
      </c>
      <c r="F162" s="367">
        <v>4220.16</v>
      </c>
      <c r="G162" s="366">
        <v>0</v>
      </c>
      <c r="H162" s="366">
        <v>3867.78</v>
      </c>
      <c r="I162" s="366">
        <v>352.38</v>
      </c>
      <c r="J162" s="365">
        <v>8.3499203821656057E-2</v>
      </c>
    </row>
    <row r="163" spans="1:10" x14ac:dyDescent="0.2">
      <c r="A163" s="368" t="s">
        <v>1034</v>
      </c>
      <c r="B163" s="368" t="s">
        <v>1033</v>
      </c>
      <c r="C163" s="368" t="s">
        <v>1032</v>
      </c>
      <c r="D163" s="368">
        <v>8</v>
      </c>
      <c r="E163" s="368">
        <v>40</v>
      </c>
      <c r="F163" s="367">
        <v>2807.04</v>
      </c>
      <c r="G163" s="366">
        <v>0</v>
      </c>
      <c r="H163" s="366">
        <v>2827.22</v>
      </c>
      <c r="I163" s="366">
        <v>-20.18</v>
      </c>
      <c r="J163" s="365">
        <v>-7.1890674874601004E-3</v>
      </c>
    </row>
    <row r="164" spans="1:10" x14ac:dyDescent="0.2">
      <c r="A164" s="368" t="s">
        <v>1029</v>
      </c>
      <c r="B164" s="368" t="s">
        <v>1028</v>
      </c>
      <c r="C164" s="368" t="s">
        <v>1021</v>
      </c>
      <c r="D164" s="368">
        <v>2</v>
      </c>
      <c r="E164" s="368">
        <v>40</v>
      </c>
      <c r="F164" s="367">
        <v>2692.66</v>
      </c>
      <c r="G164" s="366">
        <v>0</v>
      </c>
      <c r="H164" s="366">
        <v>2288.7600000000002</v>
      </c>
      <c r="I164" s="366">
        <v>403.9</v>
      </c>
      <c r="J164" s="365">
        <v>0.15000037137997371</v>
      </c>
    </row>
    <row r="165" spans="1:10" x14ac:dyDescent="0.2">
      <c r="A165" s="368" t="s">
        <v>1027</v>
      </c>
      <c r="B165" s="368" t="s">
        <v>1026</v>
      </c>
      <c r="C165" s="368" t="s">
        <v>1021</v>
      </c>
      <c r="D165" s="368">
        <v>2</v>
      </c>
      <c r="E165" s="368">
        <v>40</v>
      </c>
      <c r="F165" s="367">
        <v>2692.66</v>
      </c>
      <c r="G165" s="366">
        <v>0</v>
      </c>
      <c r="H165" s="366">
        <v>2288.7600000000002</v>
      </c>
      <c r="I165" s="366">
        <v>403.9</v>
      </c>
      <c r="J165" s="365">
        <v>0.15000037137997371</v>
      </c>
    </row>
    <row r="166" spans="1:10" x14ac:dyDescent="0.2">
      <c r="A166" s="368" t="s">
        <v>1025</v>
      </c>
      <c r="B166" s="368" t="s">
        <v>1024</v>
      </c>
      <c r="C166" s="368" t="s">
        <v>1018</v>
      </c>
      <c r="D166" s="368">
        <v>1</v>
      </c>
      <c r="E166" s="368">
        <v>208</v>
      </c>
      <c r="F166" s="367">
        <v>4512.87</v>
      </c>
      <c r="G166" s="366">
        <v>0</v>
      </c>
      <c r="H166" s="366">
        <v>3371.78</v>
      </c>
      <c r="I166" s="366">
        <v>1141.0899999999999</v>
      </c>
      <c r="J166" s="365">
        <v>0.25285239769813889</v>
      </c>
    </row>
    <row r="167" spans="1:10" x14ac:dyDescent="0.2">
      <c r="A167" s="368" t="s">
        <v>1023</v>
      </c>
      <c r="B167" s="368" t="s">
        <v>1022</v>
      </c>
      <c r="C167" s="368" t="s">
        <v>1021</v>
      </c>
      <c r="D167" s="368">
        <v>1</v>
      </c>
      <c r="E167" s="368">
        <v>20</v>
      </c>
      <c r="F167" s="367">
        <v>1346.33</v>
      </c>
      <c r="G167" s="366">
        <v>0</v>
      </c>
      <c r="H167" s="366">
        <v>1144.3800000000001</v>
      </c>
      <c r="I167" s="366">
        <v>201.95</v>
      </c>
      <c r="J167" s="365">
        <v>0.15000037137997371</v>
      </c>
    </row>
    <row r="168" spans="1:10" x14ac:dyDescent="0.2">
      <c r="A168" s="368" t="s">
        <v>1020</v>
      </c>
      <c r="B168" s="368" t="s">
        <v>1019</v>
      </c>
      <c r="C168" s="368" t="s">
        <v>1018</v>
      </c>
      <c r="D168" s="368">
        <v>4</v>
      </c>
      <c r="E168" s="368">
        <v>832</v>
      </c>
      <c r="F168" s="367">
        <v>50860</v>
      </c>
      <c r="G168" s="366">
        <v>0</v>
      </c>
      <c r="H168" s="366">
        <v>42395</v>
      </c>
      <c r="I168" s="366">
        <v>8465</v>
      </c>
      <c r="J168" s="365">
        <v>0.16643727880456155</v>
      </c>
    </row>
    <row r="169" spans="1:10" x14ac:dyDescent="0.2">
      <c r="A169" s="368" t="s">
        <v>1015</v>
      </c>
      <c r="B169" s="368" t="s">
        <v>1014</v>
      </c>
      <c r="C169" s="368" t="s">
        <v>1013</v>
      </c>
      <c r="D169" s="372">
        <v>186</v>
      </c>
      <c r="E169" s="372">
        <v>3534</v>
      </c>
      <c r="F169" s="373">
        <v>191867.95</v>
      </c>
      <c r="G169" s="374">
        <v>0</v>
      </c>
      <c r="H169" s="374">
        <v>183788.46</v>
      </c>
      <c r="I169" s="374">
        <v>8079.49</v>
      </c>
      <c r="J169" s="375">
        <v>4.2109638425802745E-2</v>
      </c>
    </row>
    <row r="170" spans="1:10" ht="18.600000000000001" customHeight="1" x14ac:dyDescent="0.2">
      <c r="D170" s="364">
        <f>SUM(D9:D169)</f>
        <v>17157</v>
      </c>
      <c r="E170" s="383">
        <f t="shared" ref="E170:I170" si="0">SUM(E9:E169)</f>
        <v>109956.68999999999</v>
      </c>
      <c r="F170" s="376">
        <f t="shared" si="0"/>
        <v>7123927.0800000038</v>
      </c>
      <c r="G170" s="377">
        <f t="shared" si="0"/>
        <v>-2394.8000000000002</v>
      </c>
      <c r="H170" s="376">
        <f t="shared" si="0"/>
        <v>5904867.339999998</v>
      </c>
      <c r="I170" s="376">
        <f t="shared" si="0"/>
        <v>1216664.9399999997</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04186-E269-4243-9F34-3849529F8C88}">
  <sheetPr codeName="Hoja3"/>
  <dimension ref="A1:J122"/>
  <sheetViews>
    <sheetView showGridLines="0" workbookViewId="0">
      <pane ySplit="6" topLeftCell="A103" activePane="bottomLeft" state="frozen"/>
      <selection pane="bottomLeft" activeCell="H111" sqref="H111"/>
    </sheetView>
  </sheetViews>
  <sheetFormatPr baseColWidth="10" defaultColWidth="11" defaultRowHeight="12" x14ac:dyDescent="0.2"/>
  <cols>
    <col min="1" max="1" width="12.85546875" style="364" customWidth="1"/>
    <col min="2" max="2" width="39.140625" style="364" customWidth="1"/>
    <col min="3" max="3" width="15.42578125" style="364" customWidth="1"/>
    <col min="4" max="5" width="11.140625" style="364" bestFit="1" customWidth="1"/>
    <col min="6" max="6" width="12" style="364" bestFit="1" customWidth="1"/>
    <col min="7" max="7" width="11.140625" style="364" bestFit="1" customWidth="1"/>
    <col min="8" max="8" width="12" style="364" bestFit="1" customWidth="1"/>
    <col min="9" max="9" width="11.140625" style="364" bestFit="1" customWidth="1"/>
    <col min="10" max="10" width="14.42578125" style="364" bestFit="1" customWidth="1"/>
    <col min="11" max="11" width="11" style="364"/>
    <col min="12" max="12" width="11.140625" style="364" bestFit="1" customWidth="1"/>
    <col min="13" max="16384" width="11" style="364"/>
  </cols>
  <sheetData>
    <row r="1" spans="1:10" ht="21" customHeight="1" x14ac:dyDescent="0.2">
      <c r="A1" s="368" t="s">
        <v>1969</v>
      </c>
    </row>
    <row r="2" spans="1:10" ht="0.95" customHeight="1" x14ac:dyDescent="0.2"/>
    <row r="3" spans="1:10" ht="23.1" customHeight="1" x14ac:dyDescent="0.2">
      <c r="A3" s="368" t="s">
        <v>1968</v>
      </c>
    </row>
    <row r="4" spans="1:10" ht="17.100000000000001" customHeight="1" x14ac:dyDescent="0.2">
      <c r="A4" s="368" t="s">
        <v>1967</v>
      </c>
    </row>
    <row r="5" spans="1:10" ht="25.7" customHeight="1" x14ac:dyDescent="0.2">
      <c r="A5" s="371" t="s">
        <v>1909</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18.75" customHeight="1" x14ac:dyDescent="0.2">
      <c r="A9" s="368" t="s">
        <v>1899</v>
      </c>
      <c r="B9" s="368" t="s">
        <v>1966</v>
      </c>
      <c r="C9" s="368" t="s">
        <v>1774</v>
      </c>
      <c r="D9" s="368">
        <v>144</v>
      </c>
      <c r="E9" s="368">
        <v>36</v>
      </c>
      <c r="F9" s="367">
        <v>5368.32</v>
      </c>
      <c r="G9" s="366">
        <v>0</v>
      </c>
      <c r="H9" s="366">
        <v>4428.54</v>
      </c>
      <c r="I9" s="366">
        <v>939.78</v>
      </c>
      <c r="J9" s="365">
        <v>0.17506035407725321</v>
      </c>
    </row>
    <row r="10" spans="1:10" ht="18.75" customHeight="1" x14ac:dyDescent="0.2">
      <c r="A10" s="368" t="s">
        <v>1897</v>
      </c>
      <c r="B10" s="368" t="s">
        <v>1896</v>
      </c>
      <c r="C10" s="368" t="s">
        <v>1774</v>
      </c>
      <c r="D10" s="368">
        <v>24</v>
      </c>
      <c r="E10" s="368">
        <v>6</v>
      </c>
      <c r="F10" s="367">
        <v>1050.24</v>
      </c>
      <c r="G10" s="366">
        <v>0</v>
      </c>
      <c r="H10" s="366">
        <v>773.03</v>
      </c>
      <c r="I10" s="366">
        <v>277.20999999999998</v>
      </c>
      <c r="J10" s="365">
        <v>0.26394919256550886</v>
      </c>
    </row>
    <row r="11" spans="1:10" ht="18.75" customHeight="1" x14ac:dyDescent="0.2">
      <c r="A11" s="368" t="s">
        <v>1895</v>
      </c>
      <c r="B11" s="368" t="s">
        <v>1894</v>
      </c>
      <c r="C11" s="368" t="s">
        <v>1774</v>
      </c>
      <c r="D11" s="368">
        <v>216</v>
      </c>
      <c r="E11" s="368">
        <v>54</v>
      </c>
      <c r="F11" s="367">
        <v>7000.56</v>
      </c>
      <c r="G11" s="366">
        <v>0</v>
      </c>
      <c r="H11" s="366">
        <v>5973.04</v>
      </c>
      <c r="I11" s="366">
        <v>1027.52</v>
      </c>
      <c r="J11" s="365">
        <v>0.14677682928222885</v>
      </c>
    </row>
    <row r="12" spans="1:10" ht="18.75" customHeight="1" x14ac:dyDescent="0.2">
      <c r="A12" s="368" t="s">
        <v>1891</v>
      </c>
      <c r="B12" s="368" t="s">
        <v>1890</v>
      </c>
      <c r="C12" s="368" t="s">
        <v>1077</v>
      </c>
      <c r="D12" s="368">
        <v>1</v>
      </c>
      <c r="E12" s="368">
        <v>11.352</v>
      </c>
      <c r="F12" s="367">
        <v>793.74</v>
      </c>
      <c r="G12" s="366">
        <v>0</v>
      </c>
      <c r="H12" s="366">
        <v>576.54999999999995</v>
      </c>
      <c r="I12" s="366">
        <v>217.19</v>
      </c>
      <c r="J12" s="365">
        <v>0.27362589875487725</v>
      </c>
    </row>
    <row r="13" spans="1:10" ht="18.75" customHeight="1" x14ac:dyDescent="0.2">
      <c r="A13" s="368" t="s">
        <v>1891</v>
      </c>
      <c r="B13" s="368" t="s">
        <v>1890</v>
      </c>
      <c r="C13" s="368" t="s">
        <v>1074</v>
      </c>
      <c r="D13" s="368">
        <v>240</v>
      </c>
      <c r="E13" s="368">
        <v>227.04</v>
      </c>
      <c r="F13" s="367">
        <v>13128</v>
      </c>
      <c r="G13" s="366">
        <v>0</v>
      </c>
      <c r="H13" s="366">
        <v>11530.98</v>
      </c>
      <c r="I13" s="366">
        <v>1597.02</v>
      </c>
      <c r="J13" s="365">
        <v>0.12164990859232175</v>
      </c>
    </row>
    <row r="14" spans="1:10" ht="18.75" customHeight="1" x14ac:dyDescent="0.2">
      <c r="A14" s="368" t="s">
        <v>1887</v>
      </c>
      <c r="B14" s="368" t="s">
        <v>1886</v>
      </c>
      <c r="C14" s="368" t="s">
        <v>1885</v>
      </c>
      <c r="D14" s="368">
        <v>88</v>
      </c>
      <c r="E14" s="368">
        <v>333.08</v>
      </c>
      <c r="F14" s="367">
        <v>11017.6</v>
      </c>
      <c r="G14" s="366">
        <v>0</v>
      </c>
      <c r="H14" s="366">
        <v>10198.56</v>
      </c>
      <c r="I14" s="366">
        <v>819.04</v>
      </c>
      <c r="J14" s="365">
        <v>7.4339239035724661E-2</v>
      </c>
    </row>
    <row r="15" spans="1:10" ht="18.75" customHeight="1" x14ac:dyDescent="0.2">
      <c r="A15" s="368" t="s">
        <v>1881</v>
      </c>
      <c r="B15" s="368" t="s">
        <v>1880</v>
      </c>
      <c r="C15" s="368" t="s">
        <v>1077</v>
      </c>
      <c r="D15" s="368">
        <v>607</v>
      </c>
      <c r="E15" s="368">
        <v>6890.6639999999998</v>
      </c>
      <c r="F15" s="367">
        <v>538943.06000000006</v>
      </c>
      <c r="G15" s="366">
        <v>0</v>
      </c>
      <c r="H15" s="366">
        <v>494098</v>
      </c>
      <c r="I15" s="366">
        <v>44845.06</v>
      </c>
      <c r="J15" s="365">
        <v>8.3209272608501542E-2</v>
      </c>
    </row>
    <row r="16" spans="1:10" ht="18.75" customHeight="1" x14ac:dyDescent="0.2">
      <c r="A16" s="368" t="s">
        <v>1881</v>
      </c>
      <c r="B16" s="368" t="s">
        <v>1880</v>
      </c>
      <c r="C16" s="368" t="s">
        <v>1074</v>
      </c>
      <c r="D16" s="368">
        <v>216</v>
      </c>
      <c r="E16" s="368">
        <v>204.33600000000001</v>
      </c>
      <c r="F16" s="367">
        <v>18554.400000000001</v>
      </c>
      <c r="G16" s="366">
        <v>0</v>
      </c>
      <c r="H16" s="366">
        <v>14652</v>
      </c>
      <c r="I16" s="366">
        <v>3902.4</v>
      </c>
      <c r="J16" s="365">
        <v>0.2103220799379123</v>
      </c>
    </row>
    <row r="17" spans="1:10" ht="18.75" customHeight="1" x14ac:dyDescent="0.2">
      <c r="A17" s="368" t="s">
        <v>1879</v>
      </c>
      <c r="B17" s="368" t="s">
        <v>1878</v>
      </c>
      <c r="C17" s="368" t="s">
        <v>1875</v>
      </c>
      <c r="D17" s="368">
        <v>7</v>
      </c>
      <c r="E17" s="368">
        <v>158.97</v>
      </c>
      <c r="F17" s="367">
        <v>3107.77</v>
      </c>
      <c r="G17" s="366">
        <v>0</v>
      </c>
      <c r="H17" s="366">
        <v>2398.06</v>
      </c>
      <c r="I17" s="366">
        <v>709.71</v>
      </c>
      <c r="J17" s="365">
        <v>0.22836632054495667</v>
      </c>
    </row>
    <row r="18" spans="1:10" ht="18.75" customHeight="1" x14ac:dyDescent="0.2">
      <c r="A18" s="368" t="s">
        <v>1877</v>
      </c>
      <c r="B18" s="368" t="s">
        <v>1876</v>
      </c>
      <c r="C18" s="368" t="s">
        <v>1875</v>
      </c>
      <c r="D18" s="368">
        <v>1</v>
      </c>
      <c r="E18" s="368">
        <v>22.71</v>
      </c>
      <c r="F18" s="367">
        <v>677.25</v>
      </c>
      <c r="G18" s="366">
        <v>0</v>
      </c>
      <c r="H18" s="366">
        <v>341.78</v>
      </c>
      <c r="I18" s="366">
        <v>335.47</v>
      </c>
      <c r="J18" s="365">
        <v>0.49534145441122185</v>
      </c>
    </row>
    <row r="19" spans="1:10" ht="18.75" customHeight="1" x14ac:dyDescent="0.2">
      <c r="A19" s="368" t="s">
        <v>1872</v>
      </c>
      <c r="B19" s="368" t="s">
        <v>1871</v>
      </c>
      <c r="C19" s="368" t="s">
        <v>1677</v>
      </c>
      <c r="D19" s="368">
        <v>2</v>
      </c>
      <c r="E19" s="368">
        <v>24</v>
      </c>
      <c r="F19" s="367">
        <v>793.26</v>
      </c>
      <c r="G19" s="366">
        <v>0</v>
      </c>
      <c r="H19" s="366">
        <v>342.72</v>
      </c>
      <c r="I19" s="366">
        <v>450.54</v>
      </c>
      <c r="J19" s="365">
        <v>0.56796006353528472</v>
      </c>
    </row>
    <row r="20" spans="1:10" ht="18.75" customHeight="1" x14ac:dyDescent="0.2">
      <c r="A20" s="368" t="s">
        <v>1870</v>
      </c>
      <c r="B20" s="368" t="s">
        <v>1869</v>
      </c>
      <c r="C20" s="368" t="s">
        <v>1771</v>
      </c>
      <c r="D20" s="368">
        <v>4</v>
      </c>
      <c r="E20" s="368">
        <v>24</v>
      </c>
      <c r="F20" s="367">
        <v>4639.99</v>
      </c>
      <c r="G20" s="366">
        <v>0</v>
      </c>
      <c r="H20" s="366">
        <v>2911.56</v>
      </c>
      <c r="I20" s="366">
        <v>1728.43</v>
      </c>
      <c r="J20" s="365">
        <v>0.37250705195728506</v>
      </c>
    </row>
    <row r="21" spans="1:10" ht="18.75" customHeight="1" x14ac:dyDescent="0.2">
      <c r="A21" s="368" t="s">
        <v>1965</v>
      </c>
      <c r="B21" s="368" t="s">
        <v>1964</v>
      </c>
      <c r="C21" s="368" t="s">
        <v>1860</v>
      </c>
      <c r="D21" s="368">
        <v>3</v>
      </c>
      <c r="E21" s="368">
        <v>14.4</v>
      </c>
      <c r="F21" s="367">
        <v>2533.21</v>
      </c>
      <c r="G21" s="366">
        <v>0</v>
      </c>
      <c r="H21" s="366">
        <v>1839.36</v>
      </c>
      <c r="I21" s="366">
        <v>693.85</v>
      </c>
      <c r="J21" s="365">
        <v>0.2739004033702428</v>
      </c>
    </row>
    <row r="22" spans="1:10" ht="18.75" customHeight="1" x14ac:dyDescent="0.2">
      <c r="A22" s="368" t="s">
        <v>1859</v>
      </c>
      <c r="B22" s="368" t="s">
        <v>1858</v>
      </c>
      <c r="C22" s="368" t="s">
        <v>1013</v>
      </c>
      <c r="D22" s="368">
        <v>2</v>
      </c>
      <c r="E22" s="368">
        <v>38</v>
      </c>
      <c r="F22" s="367">
        <v>5400.22</v>
      </c>
      <c r="G22" s="366">
        <v>0</v>
      </c>
      <c r="H22" s="366">
        <v>2810.92</v>
      </c>
      <c r="I22" s="366">
        <v>2589.3000000000002</v>
      </c>
      <c r="J22" s="365">
        <v>0.47948027283343003</v>
      </c>
    </row>
    <row r="23" spans="1:10" ht="18.75" customHeight="1" x14ac:dyDescent="0.2">
      <c r="A23" s="368" t="s">
        <v>1857</v>
      </c>
      <c r="B23" s="368" t="s">
        <v>1856</v>
      </c>
      <c r="C23" s="368" t="s">
        <v>1013</v>
      </c>
      <c r="D23" s="368">
        <v>14</v>
      </c>
      <c r="E23" s="368">
        <v>266</v>
      </c>
      <c r="F23" s="367">
        <v>16543.919999999998</v>
      </c>
      <c r="G23" s="366">
        <v>0</v>
      </c>
      <c r="H23" s="366">
        <v>12671.7</v>
      </c>
      <c r="I23" s="366">
        <v>3872.22</v>
      </c>
      <c r="J23" s="365">
        <v>0.23405690879132962</v>
      </c>
    </row>
    <row r="24" spans="1:10" ht="18.75" customHeight="1" x14ac:dyDescent="0.2">
      <c r="A24" s="368" t="s">
        <v>1855</v>
      </c>
      <c r="B24" s="368" t="s">
        <v>1854</v>
      </c>
      <c r="C24" s="368" t="s">
        <v>1013</v>
      </c>
      <c r="D24" s="368">
        <v>3</v>
      </c>
      <c r="E24" s="368">
        <v>57</v>
      </c>
      <c r="F24" s="367">
        <v>3459.19</v>
      </c>
      <c r="G24" s="366">
        <v>0</v>
      </c>
      <c r="H24" s="366">
        <v>2787.63</v>
      </c>
      <c r="I24" s="366">
        <v>671.56</v>
      </c>
      <c r="J24" s="365">
        <v>0.19413709535860801</v>
      </c>
    </row>
    <row r="25" spans="1:10" ht="18.75" customHeight="1" x14ac:dyDescent="0.2">
      <c r="A25" s="368" t="s">
        <v>1853</v>
      </c>
      <c r="B25" s="368" t="s">
        <v>1852</v>
      </c>
      <c r="C25" s="368" t="s">
        <v>1013</v>
      </c>
      <c r="D25" s="368">
        <v>1</v>
      </c>
      <c r="E25" s="368">
        <v>19</v>
      </c>
      <c r="F25" s="367">
        <v>1277.3399999999999</v>
      </c>
      <c r="G25" s="366">
        <v>0</v>
      </c>
      <c r="H25" s="366">
        <v>958.03</v>
      </c>
      <c r="I25" s="366">
        <v>319.31</v>
      </c>
      <c r="J25" s="365">
        <v>0.2499820134408722</v>
      </c>
    </row>
    <row r="26" spans="1:10" ht="18.75" customHeight="1" x14ac:dyDescent="0.2">
      <c r="A26" s="368" t="s">
        <v>1963</v>
      </c>
      <c r="B26" s="368" t="s">
        <v>1962</v>
      </c>
      <c r="C26" s="368" t="s">
        <v>1013</v>
      </c>
      <c r="D26" s="368">
        <v>1</v>
      </c>
      <c r="E26" s="368">
        <v>19</v>
      </c>
      <c r="F26" s="367">
        <v>1234.31</v>
      </c>
      <c r="G26" s="366">
        <v>0</v>
      </c>
      <c r="H26" s="366">
        <v>547.91</v>
      </c>
      <c r="I26" s="366">
        <v>686.4</v>
      </c>
      <c r="J26" s="365">
        <v>0.55610117629826084</v>
      </c>
    </row>
    <row r="27" spans="1:10" ht="18.75" customHeight="1" x14ac:dyDescent="0.2">
      <c r="A27" s="368" t="s">
        <v>1841</v>
      </c>
      <c r="B27" s="368" t="s">
        <v>1840</v>
      </c>
      <c r="C27" s="368" t="s">
        <v>1013</v>
      </c>
      <c r="D27" s="368">
        <v>95</v>
      </c>
      <c r="E27" s="368">
        <v>1805</v>
      </c>
      <c r="F27" s="367">
        <v>124274.85</v>
      </c>
      <c r="G27" s="366">
        <v>0</v>
      </c>
      <c r="H27" s="366">
        <v>103767.9</v>
      </c>
      <c r="I27" s="366">
        <v>20506.95</v>
      </c>
      <c r="J27" s="365">
        <v>0.16501290089624582</v>
      </c>
    </row>
    <row r="28" spans="1:10" ht="18.75" customHeight="1" x14ac:dyDescent="0.2">
      <c r="A28" s="368" t="s">
        <v>1837</v>
      </c>
      <c r="B28" s="368" t="s">
        <v>1836</v>
      </c>
      <c r="C28" s="368" t="s">
        <v>1013</v>
      </c>
      <c r="D28" s="368">
        <v>753</v>
      </c>
      <c r="E28" s="368">
        <v>14307</v>
      </c>
      <c r="F28" s="367">
        <v>655349.12</v>
      </c>
      <c r="G28" s="366">
        <v>0</v>
      </c>
      <c r="H28" s="366">
        <v>645049.92000000004</v>
      </c>
      <c r="I28" s="366">
        <v>10299.200000000001</v>
      </c>
      <c r="J28" s="365">
        <v>1.5715592934648328E-2</v>
      </c>
    </row>
    <row r="29" spans="1:10" ht="18.75" customHeight="1" x14ac:dyDescent="0.2">
      <c r="A29" s="368" t="s">
        <v>1827</v>
      </c>
      <c r="B29" s="368" t="s">
        <v>1826</v>
      </c>
      <c r="C29" s="368" t="s">
        <v>1013</v>
      </c>
      <c r="D29" s="368">
        <v>1</v>
      </c>
      <c r="E29" s="368">
        <v>19</v>
      </c>
      <c r="F29" s="367">
        <v>2473.7600000000002</v>
      </c>
      <c r="G29" s="366">
        <v>0</v>
      </c>
      <c r="H29" s="366">
        <v>1848.27</v>
      </c>
      <c r="I29" s="366">
        <v>625.49</v>
      </c>
      <c r="J29" s="365">
        <v>0.25285018451055635</v>
      </c>
    </row>
    <row r="30" spans="1:10" ht="18.75" customHeight="1" x14ac:dyDescent="0.2">
      <c r="A30" s="368" t="s">
        <v>1820</v>
      </c>
      <c r="B30" s="368" t="s">
        <v>1819</v>
      </c>
      <c r="C30" s="368" t="s">
        <v>1818</v>
      </c>
      <c r="D30" s="368">
        <v>3</v>
      </c>
      <c r="E30" s="368">
        <v>33.119999999999997</v>
      </c>
      <c r="F30" s="367">
        <v>1067.8800000000001</v>
      </c>
      <c r="G30" s="366">
        <v>0</v>
      </c>
      <c r="H30" s="366">
        <v>745.37</v>
      </c>
      <c r="I30" s="366">
        <v>322.51</v>
      </c>
      <c r="J30" s="365">
        <v>0.30200802039484675</v>
      </c>
    </row>
    <row r="31" spans="1:10" ht="18.75" customHeight="1" x14ac:dyDescent="0.2">
      <c r="A31" s="368" t="s">
        <v>1820</v>
      </c>
      <c r="B31" s="368" t="s">
        <v>1819</v>
      </c>
      <c r="C31" s="368" t="s">
        <v>1961</v>
      </c>
      <c r="D31" s="368">
        <v>240</v>
      </c>
      <c r="E31" s="368">
        <v>110.4</v>
      </c>
      <c r="F31" s="367">
        <v>3112.8</v>
      </c>
      <c r="G31" s="366">
        <v>0</v>
      </c>
      <c r="H31" s="366">
        <v>2484.6999999999998</v>
      </c>
      <c r="I31" s="366">
        <v>628.1</v>
      </c>
      <c r="J31" s="365">
        <v>0.20177974813672578</v>
      </c>
    </row>
    <row r="32" spans="1:10" ht="18.75" customHeight="1" x14ac:dyDescent="0.2">
      <c r="A32" s="368" t="s">
        <v>1960</v>
      </c>
      <c r="B32" s="368" t="s">
        <v>1959</v>
      </c>
      <c r="C32" s="368" t="s">
        <v>1013</v>
      </c>
      <c r="D32" s="368">
        <v>6</v>
      </c>
      <c r="E32" s="368">
        <v>114</v>
      </c>
      <c r="F32" s="367">
        <v>7481.06</v>
      </c>
      <c r="G32" s="366">
        <v>0</v>
      </c>
      <c r="H32" s="366">
        <v>5915.22</v>
      </c>
      <c r="I32" s="366">
        <v>1565.84</v>
      </c>
      <c r="J32" s="365">
        <v>0.20930670874629315</v>
      </c>
    </row>
    <row r="33" spans="1:10" ht="18.75" customHeight="1" x14ac:dyDescent="0.2">
      <c r="A33" s="368" t="s">
        <v>1811</v>
      </c>
      <c r="B33" s="368" t="s">
        <v>1810</v>
      </c>
      <c r="C33" s="368" t="s">
        <v>1013</v>
      </c>
      <c r="D33" s="368">
        <v>128</v>
      </c>
      <c r="E33" s="368">
        <v>2432</v>
      </c>
      <c r="F33" s="367">
        <v>153659.70000000001</v>
      </c>
      <c r="G33" s="366">
        <v>0</v>
      </c>
      <c r="H33" s="366">
        <v>115668.49</v>
      </c>
      <c r="I33" s="366">
        <v>37991.21</v>
      </c>
      <c r="J33" s="365">
        <v>0.24724249880340776</v>
      </c>
    </row>
    <row r="34" spans="1:10" ht="18.75" customHeight="1" x14ac:dyDescent="0.2">
      <c r="A34" s="368" t="s">
        <v>1809</v>
      </c>
      <c r="B34" s="368" t="s">
        <v>1808</v>
      </c>
      <c r="C34" s="368" t="s">
        <v>1013</v>
      </c>
      <c r="D34" s="368">
        <v>1</v>
      </c>
      <c r="E34" s="368">
        <v>19</v>
      </c>
      <c r="F34" s="367">
        <v>0.01</v>
      </c>
      <c r="G34" s="366">
        <v>0</v>
      </c>
      <c r="H34" s="366">
        <v>363.55</v>
      </c>
      <c r="I34" s="366">
        <v>-363.54</v>
      </c>
      <c r="J34" s="365">
        <v>-36354</v>
      </c>
    </row>
    <row r="35" spans="1:10" ht="18.75" customHeight="1" x14ac:dyDescent="0.2">
      <c r="A35" s="368" t="s">
        <v>1802</v>
      </c>
      <c r="B35" s="368" t="s">
        <v>1801</v>
      </c>
      <c r="C35" s="368" t="s">
        <v>1800</v>
      </c>
      <c r="D35" s="368">
        <v>552</v>
      </c>
      <c r="E35" s="368">
        <v>261.096</v>
      </c>
      <c r="F35" s="367">
        <v>64633.68</v>
      </c>
      <c r="G35" s="366">
        <v>0</v>
      </c>
      <c r="H35" s="366">
        <v>61389.98</v>
      </c>
      <c r="I35" s="366">
        <v>3243.7</v>
      </c>
      <c r="J35" s="365">
        <v>5.0185909265881193E-2</v>
      </c>
    </row>
    <row r="36" spans="1:10" ht="18.75" customHeight="1" x14ac:dyDescent="0.2">
      <c r="A36" s="368" t="s">
        <v>1958</v>
      </c>
      <c r="B36" s="368" t="s">
        <v>1957</v>
      </c>
      <c r="C36" s="368" t="s">
        <v>1013</v>
      </c>
      <c r="D36" s="368">
        <v>2</v>
      </c>
      <c r="E36" s="368">
        <v>38</v>
      </c>
      <c r="F36" s="367">
        <v>0.02</v>
      </c>
      <c r="G36" s="366">
        <v>0</v>
      </c>
      <c r="H36" s="366">
        <v>1854.12</v>
      </c>
      <c r="I36" s="366">
        <v>-1854.1</v>
      </c>
      <c r="J36" s="365">
        <v>-92705</v>
      </c>
    </row>
    <row r="37" spans="1:10" ht="18.75" customHeight="1" x14ac:dyDescent="0.2">
      <c r="A37" s="368" t="s">
        <v>1795</v>
      </c>
      <c r="B37" s="368" t="s">
        <v>1794</v>
      </c>
      <c r="C37" s="368" t="s">
        <v>1013</v>
      </c>
      <c r="D37" s="368">
        <v>88</v>
      </c>
      <c r="E37" s="368">
        <v>1672</v>
      </c>
      <c r="F37" s="367">
        <v>0.88</v>
      </c>
      <c r="G37" s="366">
        <v>0</v>
      </c>
      <c r="H37" s="366">
        <v>46635.89</v>
      </c>
      <c r="I37" s="366">
        <v>-46635.01</v>
      </c>
      <c r="J37" s="365">
        <v>-52994.329545454544</v>
      </c>
    </row>
    <row r="38" spans="1:10" ht="18.75" customHeight="1" x14ac:dyDescent="0.2">
      <c r="A38" s="368" t="s">
        <v>1789</v>
      </c>
      <c r="B38" s="368" t="s">
        <v>1788</v>
      </c>
      <c r="C38" s="368" t="s">
        <v>1785</v>
      </c>
      <c r="D38" s="368">
        <v>30</v>
      </c>
      <c r="E38" s="368">
        <v>600</v>
      </c>
      <c r="F38" s="367">
        <v>11714.21</v>
      </c>
      <c r="G38" s="366">
        <v>0</v>
      </c>
      <c r="H38" s="366">
        <v>10025.1</v>
      </c>
      <c r="I38" s="366">
        <v>1689.11</v>
      </c>
      <c r="J38" s="365">
        <v>0.14419327827678424</v>
      </c>
    </row>
    <row r="39" spans="1:10" ht="18.75" customHeight="1" x14ac:dyDescent="0.2">
      <c r="A39" s="368" t="s">
        <v>1784</v>
      </c>
      <c r="B39" s="368" t="s">
        <v>1783</v>
      </c>
      <c r="C39" s="368" t="s">
        <v>1774</v>
      </c>
      <c r="D39" s="368">
        <v>1440</v>
      </c>
      <c r="E39" s="368">
        <v>360</v>
      </c>
      <c r="F39" s="367">
        <v>35596.800000000003</v>
      </c>
      <c r="G39" s="366">
        <v>0</v>
      </c>
      <c r="H39" s="366">
        <v>31899.45</v>
      </c>
      <c r="I39" s="366">
        <v>3697.35</v>
      </c>
      <c r="J39" s="365">
        <v>0.10386748247033441</v>
      </c>
    </row>
    <row r="40" spans="1:10" ht="18.75" customHeight="1" x14ac:dyDescent="0.2">
      <c r="A40" s="368" t="s">
        <v>1782</v>
      </c>
      <c r="B40" s="368" t="s">
        <v>1781</v>
      </c>
      <c r="C40" s="368" t="s">
        <v>1774</v>
      </c>
      <c r="D40" s="368">
        <v>840</v>
      </c>
      <c r="E40" s="368">
        <v>210</v>
      </c>
      <c r="F40" s="367">
        <v>30634.799999999999</v>
      </c>
      <c r="G40" s="366">
        <v>0</v>
      </c>
      <c r="H40" s="366">
        <v>21204.26</v>
      </c>
      <c r="I40" s="366">
        <v>9430.5400000000009</v>
      </c>
      <c r="J40" s="365">
        <v>0.30783749200255917</v>
      </c>
    </row>
    <row r="41" spans="1:10" ht="18.75" customHeight="1" x14ac:dyDescent="0.2">
      <c r="A41" s="368" t="s">
        <v>1780</v>
      </c>
      <c r="B41" s="368" t="s">
        <v>1779</v>
      </c>
      <c r="C41" s="368" t="s">
        <v>1774</v>
      </c>
      <c r="D41" s="368">
        <v>168</v>
      </c>
      <c r="E41" s="368">
        <v>42</v>
      </c>
      <c r="F41" s="367">
        <v>8984.64</v>
      </c>
      <c r="G41" s="366">
        <v>0</v>
      </c>
      <c r="H41" s="366">
        <v>6824.28</v>
      </c>
      <c r="I41" s="366">
        <v>2160.36</v>
      </c>
      <c r="J41" s="365">
        <v>0.24045036862912705</v>
      </c>
    </row>
    <row r="42" spans="1:10" ht="18.75" customHeight="1" x14ac:dyDescent="0.2">
      <c r="A42" s="368" t="s">
        <v>1778</v>
      </c>
      <c r="B42" s="368" t="s">
        <v>1777</v>
      </c>
      <c r="C42" s="368" t="s">
        <v>1771</v>
      </c>
      <c r="D42" s="368">
        <v>3</v>
      </c>
      <c r="E42" s="368">
        <v>18</v>
      </c>
      <c r="F42" s="367">
        <v>2264.46</v>
      </c>
      <c r="G42" s="366">
        <v>0</v>
      </c>
      <c r="H42" s="366">
        <v>1700.34</v>
      </c>
      <c r="I42" s="366">
        <v>564.12</v>
      </c>
      <c r="J42" s="365">
        <v>0.24912038794872535</v>
      </c>
    </row>
    <row r="43" spans="1:10" ht="18.75" customHeight="1" x14ac:dyDescent="0.2">
      <c r="A43" s="368" t="s">
        <v>1778</v>
      </c>
      <c r="B43" s="368" t="s">
        <v>1777</v>
      </c>
      <c r="C43" s="368" t="s">
        <v>1774</v>
      </c>
      <c r="D43" s="368">
        <v>360</v>
      </c>
      <c r="E43" s="368">
        <v>90</v>
      </c>
      <c r="F43" s="367">
        <v>10357.200000000001</v>
      </c>
      <c r="G43" s="366">
        <v>0</v>
      </c>
      <c r="H43" s="366">
        <v>8510.35</v>
      </c>
      <c r="I43" s="366">
        <v>1846.85</v>
      </c>
      <c r="J43" s="365">
        <v>0.17831556791410805</v>
      </c>
    </row>
    <row r="44" spans="1:10" ht="18.75" customHeight="1" x14ac:dyDescent="0.2">
      <c r="A44" s="368" t="s">
        <v>1776</v>
      </c>
      <c r="B44" s="368" t="s">
        <v>1775</v>
      </c>
      <c r="C44" s="368" t="s">
        <v>1774</v>
      </c>
      <c r="D44" s="368">
        <v>264</v>
      </c>
      <c r="E44" s="368">
        <v>66</v>
      </c>
      <c r="F44" s="367">
        <v>7167.6</v>
      </c>
      <c r="G44" s="366">
        <v>0</v>
      </c>
      <c r="H44" s="366">
        <v>5347.94</v>
      </c>
      <c r="I44" s="366">
        <v>1819.66</v>
      </c>
      <c r="J44" s="365">
        <v>0.25387298398348124</v>
      </c>
    </row>
    <row r="45" spans="1:10" ht="18.75" customHeight="1" x14ac:dyDescent="0.2">
      <c r="A45" s="368" t="s">
        <v>1773</v>
      </c>
      <c r="B45" s="368" t="s">
        <v>1772</v>
      </c>
      <c r="C45" s="368" t="s">
        <v>1771</v>
      </c>
      <c r="D45" s="368">
        <v>2</v>
      </c>
      <c r="E45" s="368">
        <v>12</v>
      </c>
      <c r="F45" s="367">
        <v>1594.47</v>
      </c>
      <c r="G45" s="366">
        <v>0</v>
      </c>
      <c r="H45" s="366">
        <v>1122.7</v>
      </c>
      <c r="I45" s="366">
        <v>471.77</v>
      </c>
      <c r="J45" s="365">
        <v>0.29588073610723836</v>
      </c>
    </row>
    <row r="46" spans="1:10" ht="18.75" customHeight="1" x14ac:dyDescent="0.2">
      <c r="A46" s="368" t="s">
        <v>1773</v>
      </c>
      <c r="B46" s="368" t="s">
        <v>1772</v>
      </c>
      <c r="C46" s="368" t="s">
        <v>1774</v>
      </c>
      <c r="D46" s="368">
        <v>192</v>
      </c>
      <c r="E46" s="368">
        <v>48</v>
      </c>
      <c r="F46" s="367">
        <v>5834.88</v>
      </c>
      <c r="G46" s="366">
        <v>0</v>
      </c>
      <c r="H46" s="366">
        <v>4492.82</v>
      </c>
      <c r="I46" s="366">
        <v>1342.06</v>
      </c>
      <c r="J46" s="365">
        <v>0.23000644400570364</v>
      </c>
    </row>
    <row r="47" spans="1:10" ht="18.75" customHeight="1" x14ac:dyDescent="0.2">
      <c r="A47" s="368" t="s">
        <v>1770</v>
      </c>
      <c r="B47" s="368" t="s">
        <v>1769</v>
      </c>
      <c r="C47" s="368" t="s">
        <v>1764</v>
      </c>
      <c r="D47" s="368">
        <v>8</v>
      </c>
      <c r="E47" s="368">
        <v>113.52</v>
      </c>
      <c r="F47" s="367">
        <v>9203.77</v>
      </c>
      <c r="G47" s="366">
        <v>0</v>
      </c>
      <c r="H47" s="366">
        <v>7741.6</v>
      </c>
      <c r="I47" s="366">
        <v>1462.17</v>
      </c>
      <c r="J47" s="365">
        <v>0.15886660382286741</v>
      </c>
    </row>
    <row r="48" spans="1:10" ht="18.75" customHeight="1" x14ac:dyDescent="0.2">
      <c r="A48" s="368" t="s">
        <v>1768</v>
      </c>
      <c r="B48" s="368" t="s">
        <v>1767</v>
      </c>
      <c r="C48" s="368" t="s">
        <v>1764</v>
      </c>
      <c r="D48" s="368">
        <v>1</v>
      </c>
      <c r="E48" s="368">
        <v>14.19</v>
      </c>
      <c r="F48" s="367">
        <v>1474.31</v>
      </c>
      <c r="G48" s="366">
        <v>0</v>
      </c>
      <c r="H48" s="366">
        <v>1017.15</v>
      </c>
      <c r="I48" s="366">
        <v>457.16</v>
      </c>
      <c r="J48" s="365">
        <v>0.3100861451203254</v>
      </c>
    </row>
    <row r="49" spans="1:10" ht="18.75" customHeight="1" x14ac:dyDescent="0.2">
      <c r="A49" s="368" t="s">
        <v>1766</v>
      </c>
      <c r="B49" s="368" t="s">
        <v>1765</v>
      </c>
      <c r="C49" s="368" t="s">
        <v>1764</v>
      </c>
      <c r="D49" s="368">
        <v>4</v>
      </c>
      <c r="E49" s="368">
        <v>56.76</v>
      </c>
      <c r="F49" s="367">
        <v>4982.08</v>
      </c>
      <c r="G49" s="366">
        <v>0</v>
      </c>
      <c r="H49" s="366">
        <v>4067.98</v>
      </c>
      <c r="I49" s="366">
        <v>914.1</v>
      </c>
      <c r="J49" s="365">
        <v>0.18347758365983685</v>
      </c>
    </row>
    <row r="50" spans="1:10" ht="18.75" customHeight="1" x14ac:dyDescent="0.2">
      <c r="A50" s="368" t="s">
        <v>1763</v>
      </c>
      <c r="B50" s="368" t="s">
        <v>1762</v>
      </c>
      <c r="C50" s="368" t="s">
        <v>1764</v>
      </c>
      <c r="D50" s="368">
        <v>14</v>
      </c>
      <c r="E50" s="368">
        <v>198.66</v>
      </c>
      <c r="F50" s="367">
        <v>15555.38</v>
      </c>
      <c r="G50" s="366">
        <v>0</v>
      </c>
      <c r="H50" s="366">
        <v>13660.21</v>
      </c>
      <c r="I50" s="366">
        <v>1895.17</v>
      </c>
      <c r="J50" s="365">
        <v>0.12183373212354826</v>
      </c>
    </row>
    <row r="51" spans="1:10" ht="18.75" customHeight="1" x14ac:dyDescent="0.2">
      <c r="A51" s="368" t="s">
        <v>1763</v>
      </c>
      <c r="B51" s="368" t="s">
        <v>1762</v>
      </c>
      <c r="C51" s="368" t="s">
        <v>1074</v>
      </c>
      <c r="D51" s="368">
        <v>525</v>
      </c>
      <c r="E51" s="368">
        <v>496.65</v>
      </c>
      <c r="F51" s="367">
        <v>43396.5</v>
      </c>
      <c r="G51" s="366">
        <v>0</v>
      </c>
      <c r="H51" s="366">
        <v>33588.35</v>
      </c>
      <c r="I51" s="366">
        <v>9808.15</v>
      </c>
      <c r="J51" s="365">
        <v>0.22601246644314635</v>
      </c>
    </row>
    <row r="52" spans="1:10" ht="18.75" customHeight="1" x14ac:dyDescent="0.2">
      <c r="A52" s="368" t="s">
        <v>1956</v>
      </c>
      <c r="B52" s="368" t="s">
        <v>1955</v>
      </c>
      <c r="C52" s="368" t="s">
        <v>1099</v>
      </c>
      <c r="D52" s="368">
        <v>1000</v>
      </c>
      <c r="E52" s="368">
        <v>1000</v>
      </c>
      <c r="F52" s="367">
        <v>72540</v>
      </c>
      <c r="G52" s="366">
        <v>0</v>
      </c>
      <c r="H52" s="366">
        <v>57000</v>
      </c>
      <c r="I52" s="366">
        <v>15540</v>
      </c>
      <c r="J52" s="365">
        <v>0.21422663358147229</v>
      </c>
    </row>
    <row r="53" spans="1:10" ht="18.75" customHeight="1" x14ac:dyDescent="0.2">
      <c r="A53" s="368" t="s">
        <v>1755</v>
      </c>
      <c r="B53" s="368" t="s">
        <v>1754</v>
      </c>
      <c r="C53" s="368" t="s">
        <v>1018</v>
      </c>
      <c r="D53" s="368">
        <v>2</v>
      </c>
      <c r="E53" s="368">
        <v>416</v>
      </c>
      <c r="F53" s="367">
        <v>9066.4699999999993</v>
      </c>
      <c r="G53" s="366">
        <v>0</v>
      </c>
      <c r="H53" s="366">
        <v>6969.38</v>
      </c>
      <c r="I53" s="366">
        <v>2097.09</v>
      </c>
      <c r="J53" s="365">
        <v>0.23130194577984065</v>
      </c>
    </row>
    <row r="54" spans="1:10" ht="18.75" customHeight="1" x14ac:dyDescent="0.2">
      <c r="A54" s="368" t="s">
        <v>1747</v>
      </c>
      <c r="B54" s="368" t="s">
        <v>1746</v>
      </c>
      <c r="C54" s="368" t="s">
        <v>1018</v>
      </c>
      <c r="D54" s="368">
        <v>3</v>
      </c>
      <c r="E54" s="368">
        <v>624</v>
      </c>
      <c r="F54" s="367">
        <v>44061.54</v>
      </c>
      <c r="G54" s="366">
        <v>0</v>
      </c>
      <c r="H54" s="366">
        <v>35329.17</v>
      </c>
      <c r="I54" s="366">
        <v>8732.3700000000008</v>
      </c>
      <c r="J54" s="365">
        <v>0.19818580112334697</v>
      </c>
    </row>
    <row r="55" spans="1:10" ht="18.75" customHeight="1" x14ac:dyDescent="0.2">
      <c r="A55" s="368" t="s">
        <v>1735</v>
      </c>
      <c r="B55" s="368" t="s">
        <v>1734</v>
      </c>
      <c r="C55" s="368" t="s">
        <v>1018</v>
      </c>
      <c r="D55" s="368">
        <v>10</v>
      </c>
      <c r="E55" s="368">
        <v>2080</v>
      </c>
      <c r="F55" s="367">
        <v>186992</v>
      </c>
      <c r="G55" s="366">
        <v>0</v>
      </c>
      <c r="H55" s="366">
        <v>94252.800000000003</v>
      </c>
      <c r="I55" s="366">
        <v>92739.199999999997</v>
      </c>
      <c r="J55" s="365">
        <v>0.49595276803285704</v>
      </c>
    </row>
    <row r="56" spans="1:10" ht="18.75" customHeight="1" x14ac:dyDescent="0.2">
      <c r="A56" s="368" t="s">
        <v>1954</v>
      </c>
      <c r="B56" s="368" t="s">
        <v>1953</v>
      </c>
      <c r="C56" s="368" t="s">
        <v>1018</v>
      </c>
      <c r="D56" s="368">
        <v>1</v>
      </c>
      <c r="E56" s="368">
        <v>208</v>
      </c>
      <c r="F56" s="367">
        <v>15080.98</v>
      </c>
      <c r="G56" s="366">
        <v>0</v>
      </c>
      <c r="H56" s="366">
        <v>11310.95</v>
      </c>
      <c r="I56" s="366">
        <v>3770.03</v>
      </c>
      <c r="J56" s="365">
        <v>0.24998574363204512</v>
      </c>
    </row>
    <row r="57" spans="1:10" ht="18.75" customHeight="1" x14ac:dyDescent="0.2">
      <c r="A57" s="368" t="s">
        <v>1731</v>
      </c>
      <c r="B57" s="368" t="s">
        <v>1730</v>
      </c>
      <c r="C57" s="368" t="s">
        <v>1018</v>
      </c>
      <c r="D57" s="368">
        <v>5</v>
      </c>
      <c r="E57" s="368">
        <v>1040</v>
      </c>
      <c r="F57" s="367">
        <v>88296</v>
      </c>
      <c r="G57" s="366">
        <v>0</v>
      </c>
      <c r="H57" s="366">
        <v>52102.95</v>
      </c>
      <c r="I57" s="366">
        <v>36193.050000000003</v>
      </c>
      <c r="J57" s="365">
        <v>0.40990588475129114</v>
      </c>
    </row>
    <row r="58" spans="1:10" ht="18.75" customHeight="1" x14ac:dyDescent="0.2">
      <c r="A58" s="368" t="s">
        <v>1952</v>
      </c>
      <c r="B58" s="368" t="s">
        <v>1951</v>
      </c>
      <c r="C58" s="368" t="s">
        <v>1018</v>
      </c>
      <c r="D58" s="368">
        <v>1</v>
      </c>
      <c r="E58" s="368">
        <v>208</v>
      </c>
      <c r="F58" s="367">
        <v>8681.4699999999993</v>
      </c>
      <c r="G58" s="366">
        <v>0</v>
      </c>
      <c r="H58" s="366">
        <v>7751.32</v>
      </c>
      <c r="I58" s="366">
        <v>930.15</v>
      </c>
      <c r="J58" s="365">
        <v>0.10714199323386477</v>
      </c>
    </row>
    <row r="59" spans="1:10" ht="18.75" customHeight="1" x14ac:dyDescent="0.2">
      <c r="A59" s="368" t="s">
        <v>1723</v>
      </c>
      <c r="B59" s="368" t="s">
        <v>1722</v>
      </c>
      <c r="C59" s="368" t="s">
        <v>1018</v>
      </c>
      <c r="D59" s="368">
        <v>14</v>
      </c>
      <c r="E59" s="368">
        <v>2912</v>
      </c>
      <c r="F59" s="367">
        <v>191397.42</v>
      </c>
      <c r="G59" s="366">
        <v>0</v>
      </c>
      <c r="H59" s="366">
        <v>116382</v>
      </c>
      <c r="I59" s="366">
        <v>75015.42</v>
      </c>
      <c r="J59" s="365">
        <v>0.39193537909151949</v>
      </c>
    </row>
    <row r="60" spans="1:10" ht="18.75" customHeight="1" x14ac:dyDescent="0.2">
      <c r="A60" s="368" t="s">
        <v>1721</v>
      </c>
      <c r="B60" s="368" t="s">
        <v>1720</v>
      </c>
      <c r="C60" s="368" t="s">
        <v>1719</v>
      </c>
      <c r="D60" s="368">
        <v>24</v>
      </c>
      <c r="E60" s="368">
        <v>21.6</v>
      </c>
      <c r="F60" s="367">
        <v>1935.12</v>
      </c>
      <c r="G60" s="366">
        <v>0</v>
      </c>
      <c r="H60" s="366">
        <v>1447.86</v>
      </c>
      <c r="I60" s="366">
        <v>487.26</v>
      </c>
      <c r="J60" s="365">
        <v>0.25179833808756047</v>
      </c>
    </row>
    <row r="61" spans="1:10" ht="18.75" customHeight="1" x14ac:dyDescent="0.2">
      <c r="A61" s="368" t="s">
        <v>1950</v>
      </c>
      <c r="B61" s="368" t="s">
        <v>1949</v>
      </c>
      <c r="C61" s="368" t="s">
        <v>1719</v>
      </c>
      <c r="D61" s="368">
        <v>72</v>
      </c>
      <c r="E61" s="368">
        <v>64.8</v>
      </c>
      <c r="F61" s="367">
        <v>5222.16</v>
      </c>
      <c r="G61" s="366">
        <v>0</v>
      </c>
      <c r="H61" s="366">
        <v>3817.93</v>
      </c>
      <c r="I61" s="366">
        <v>1404.23</v>
      </c>
      <c r="J61" s="365">
        <v>0.26889831027773947</v>
      </c>
    </row>
    <row r="62" spans="1:10" ht="18.75" customHeight="1" x14ac:dyDescent="0.2">
      <c r="A62" s="368" t="s">
        <v>1709</v>
      </c>
      <c r="B62" s="368" t="s">
        <v>1708</v>
      </c>
      <c r="C62" s="368" t="s">
        <v>1701</v>
      </c>
      <c r="D62" s="368">
        <v>10</v>
      </c>
      <c r="E62" s="368">
        <v>40</v>
      </c>
      <c r="F62" s="367">
        <v>3468.22</v>
      </c>
      <c r="G62" s="366">
        <v>0</v>
      </c>
      <c r="H62" s="366">
        <v>3591.1</v>
      </c>
      <c r="I62" s="366">
        <v>-122.88</v>
      </c>
      <c r="J62" s="365">
        <v>-3.5429949953306034E-2</v>
      </c>
    </row>
    <row r="63" spans="1:10" ht="18.75" customHeight="1" x14ac:dyDescent="0.2">
      <c r="A63" s="368" t="s">
        <v>1705</v>
      </c>
      <c r="B63" s="368" t="s">
        <v>1704</v>
      </c>
      <c r="C63" s="368" t="s">
        <v>1701</v>
      </c>
      <c r="D63" s="368">
        <v>6</v>
      </c>
      <c r="E63" s="368">
        <v>24</v>
      </c>
      <c r="F63" s="367">
        <v>2862.17</v>
      </c>
      <c r="G63" s="366">
        <v>0</v>
      </c>
      <c r="H63" s="366">
        <v>2224.08</v>
      </c>
      <c r="I63" s="366">
        <v>638.09</v>
      </c>
      <c r="J63" s="365">
        <v>0.22293809813533513</v>
      </c>
    </row>
    <row r="64" spans="1:10" ht="18.75" customHeight="1" x14ac:dyDescent="0.2">
      <c r="A64" s="368" t="s">
        <v>1696</v>
      </c>
      <c r="B64" s="368" t="s">
        <v>1695</v>
      </c>
      <c r="C64" s="368" t="s">
        <v>1684</v>
      </c>
      <c r="D64" s="368">
        <v>3</v>
      </c>
      <c r="E64" s="368">
        <v>48</v>
      </c>
      <c r="F64" s="367">
        <v>5658.48</v>
      </c>
      <c r="G64" s="366">
        <v>0</v>
      </c>
      <c r="H64" s="366">
        <v>4168.74</v>
      </c>
      <c r="I64" s="366">
        <v>1489.74</v>
      </c>
      <c r="J64" s="365">
        <v>0.26327611871138057</v>
      </c>
    </row>
    <row r="65" spans="1:10" ht="18.75" customHeight="1" x14ac:dyDescent="0.2">
      <c r="A65" s="368" t="s">
        <v>1692</v>
      </c>
      <c r="B65" s="368" t="s">
        <v>1691</v>
      </c>
      <c r="C65" s="368" t="s">
        <v>1684</v>
      </c>
      <c r="D65" s="368">
        <v>1</v>
      </c>
      <c r="E65" s="368">
        <v>16</v>
      </c>
      <c r="F65" s="367">
        <v>1613.02</v>
      </c>
      <c r="G65" s="366">
        <v>0</v>
      </c>
      <c r="H65" s="366">
        <v>643.79999999999995</v>
      </c>
      <c r="I65" s="366">
        <v>969.22</v>
      </c>
      <c r="J65" s="365">
        <v>0.60087277308178855</v>
      </c>
    </row>
    <row r="66" spans="1:10" ht="18.75" customHeight="1" x14ac:dyDescent="0.2">
      <c r="A66" s="368" t="s">
        <v>1690</v>
      </c>
      <c r="B66" s="368" t="s">
        <v>1689</v>
      </c>
      <c r="C66" s="368" t="s">
        <v>1684</v>
      </c>
      <c r="D66" s="368">
        <v>3</v>
      </c>
      <c r="E66" s="368">
        <v>48</v>
      </c>
      <c r="F66" s="367">
        <v>3840</v>
      </c>
      <c r="G66" s="366">
        <v>0</v>
      </c>
      <c r="H66" s="366">
        <v>3823.11</v>
      </c>
      <c r="I66" s="366">
        <v>16.89</v>
      </c>
      <c r="J66" s="365">
        <v>4.3984374999999996E-3</v>
      </c>
    </row>
    <row r="67" spans="1:10" ht="18.75" customHeight="1" x14ac:dyDescent="0.2">
      <c r="A67" s="368" t="s">
        <v>1688</v>
      </c>
      <c r="B67" s="368" t="s">
        <v>1687</v>
      </c>
      <c r="C67" s="368" t="s">
        <v>1684</v>
      </c>
      <c r="D67" s="368">
        <v>24</v>
      </c>
      <c r="E67" s="368">
        <v>384</v>
      </c>
      <c r="F67" s="367">
        <v>39422.97</v>
      </c>
      <c r="G67" s="366">
        <v>0</v>
      </c>
      <c r="H67" s="366">
        <v>36410.160000000003</v>
      </c>
      <c r="I67" s="366">
        <v>3012.81</v>
      </c>
      <c r="J67" s="365">
        <v>7.642278683012077E-2</v>
      </c>
    </row>
    <row r="68" spans="1:10" ht="18.75" customHeight="1" x14ac:dyDescent="0.2">
      <c r="A68" s="368" t="s">
        <v>1683</v>
      </c>
      <c r="B68" s="368" t="s">
        <v>1682</v>
      </c>
      <c r="C68" s="368" t="s">
        <v>1677</v>
      </c>
      <c r="D68" s="368">
        <v>1</v>
      </c>
      <c r="E68" s="368">
        <v>12</v>
      </c>
      <c r="F68" s="367">
        <v>1633.77</v>
      </c>
      <c r="G68" s="366">
        <v>0</v>
      </c>
      <c r="H68" s="366">
        <v>1123.0999999999999</v>
      </c>
      <c r="I68" s="366">
        <v>510.67</v>
      </c>
      <c r="J68" s="365">
        <v>0.31257237852038106</v>
      </c>
    </row>
    <row r="69" spans="1:10" ht="18.75" customHeight="1" x14ac:dyDescent="0.2">
      <c r="A69" s="368" t="s">
        <v>1683</v>
      </c>
      <c r="B69" s="368" t="s">
        <v>1682</v>
      </c>
      <c r="C69" s="368" t="s">
        <v>1078</v>
      </c>
      <c r="D69" s="368">
        <v>288</v>
      </c>
      <c r="E69" s="368">
        <v>288</v>
      </c>
      <c r="F69" s="367">
        <v>29871.360000000001</v>
      </c>
      <c r="G69" s="366">
        <v>0</v>
      </c>
      <c r="H69" s="366">
        <v>26967.200000000001</v>
      </c>
      <c r="I69" s="366">
        <v>2904.16</v>
      </c>
      <c r="J69" s="365">
        <v>9.7222222222222224E-2</v>
      </c>
    </row>
    <row r="70" spans="1:10" ht="18.75" customHeight="1" x14ac:dyDescent="0.2">
      <c r="A70" s="368" t="s">
        <v>1679</v>
      </c>
      <c r="B70" s="368" t="s">
        <v>1678</v>
      </c>
      <c r="C70" s="368" t="s">
        <v>1074</v>
      </c>
      <c r="D70" s="368">
        <v>888</v>
      </c>
      <c r="E70" s="368">
        <v>840.048</v>
      </c>
      <c r="F70" s="367">
        <v>34179.120000000003</v>
      </c>
      <c r="G70" s="366">
        <v>0</v>
      </c>
      <c r="H70" s="366">
        <v>26735.41</v>
      </c>
      <c r="I70" s="366">
        <v>7443.71</v>
      </c>
      <c r="J70" s="365">
        <v>0.21778530283986247</v>
      </c>
    </row>
    <row r="71" spans="1:10" ht="18.75" customHeight="1" x14ac:dyDescent="0.2">
      <c r="A71" s="368" t="s">
        <v>1676</v>
      </c>
      <c r="B71" s="368" t="s">
        <v>1675</v>
      </c>
      <c r="C71" s="368" t="s">
        <v>1078</v>
      </c>
      <c r="D71" s="368">
        <v>1212</v>
      </c>
      <c r="E71" s="368">
        <v>1212</v>
      </c>
      <c r="F71" s="367">
        <v>32408.880000000001</v>
      </c>
      <c r="G71" s="366">
        <v>0</v>
      </c>
      <c r="H71" s="366">
        <v>28258.15</v>
      </c>
      <c r="I71" s="366">
        <v>4150.7299999999996</v>
      </c>
      <c r="J71" s="365">
        <v>0.12807384889573475</v>
      </c>
    </row>
    <row r="72" spans="1:10" ht="18.75" customHeight="1" x14ac:dyDescent="0.2">
      <c r="A72" s="368" t="s">
        <v>1674</v>
      </c>
      <c r="B72" s="368" t="s">
        <v>1673</v>
      </c>
      <c r="C72" s="368" t="s">
        <v>1077</v>
      </c>
      <c r="D72" s="368">
        <v>3</v>
      </c>
      <c r="E72" s="368">
        <v>34.055999999999997</v>
      </c>
      <c r="F72" s="367">
        <v>2199.5100000000002</v>
      </c>
      <c r="G72" s="366">
        <v>0</v>
      </c>
      <c r="H72" s="366">
        <v>2187.4499999999998</v>
      </c>
      <c r="I72" s="366">
        <v>12.06</v>
      </c>
      <c r="J72" s="365">
        <v>5.4830394042309424E-3</v>
      </c>
    </row>
    <row r="73" spans="1:10" ht="18.75" customHeight="1" x14ac:dyDescent="0.2">
      <c r="A73" s="368" t="s">
        <v>1674</v>
      </c>
      <c r="B73" s="368" t="s">
        <v>1673</v>
      </c>
      <c r="C73" s="368" t="s">
        <v>1074</v>
      </c>
      <c r="D73" s="368">
        <v>168</v>
      </c>
      <c r="E73" s="368">
        <v>158.928</v>
      </c>
      <c r="F73" s="367">
        <v>12252.24</v>
      </c>
      <c r="G73" s="366">
        <v>0</v>
      </c>
      <c r="H73" s="366">
        <v>10072.200000000001</v>
      </c>
      <c r="I73" s="366">
        <v>2180.04</v>
      </c>
      <c r="J73" s="365">
        <v>0.17792991322403087</v>
      </c>
    </row>
    <row r="74" spans="1:10" ht="18.75" customHeight="1" x14ac:dyDescent="0.2">
      <c r="A74" s="368" t="s">
        <v>1672</v>
      </c>
      <c r="B74" s="368" t="s">
        <v>1671</v>
      </c>
      <c r="C74" s="368" t="s">
        <v>1074</v>
      </c>
      <c r="D74" s="368">
        <v>396</v>
      </c>
      <c r="E74" s="368">
        <v>374.61599999999999</v>
      </c>
      <c r="F74" s="367">
        <v>28880.28</v>
      </c>
      <c r="G74" s="366">
        <v>0</v>
      </c>
      <c r="H74" s="366">
        <v>26233.37</v>
      </c>
      <c r="I74" s="366">
        <v>2646.91</v>
      </c>
      <c r="J74" s="365">
        <v>9.1651119725986038E-2</v>
      </c>
    </row>
    <row r="75" spans="1:10" ht="18.75" customHeight="1" x14ac:dyDescent="0.2">
      <c r="A75" s="368" t="s">
        <v>1670</v>
      </c>
      <c r="B75" s="368" t="s">
        <v>1669</v>
      </c>
      <c r="C75" s="368" t="s">
        <v>1077</v>
      </c>
      <c r="D75" s="368">
        <v>23</v>
      </c>
      <c r="E75" s="368">
        <v>261.096</v>
      </c>
      <c r="F75" s="367">
        <v>19262.75</v>
      </c>
      <c r="G75" s="366">
        <v>0</v>
      </c>
      <c r="H75" s="366">
        <v>16807.52</v>
      </c>
      <c r="I75" s="366">
        <v>2455.23</v>
      </c>
      <c r="J75" s="365">
        <v>0.12746001214862857</v>
      </c>
    </row>
    <row r="76" spans="1:10" ht="18.75" customHeight="1" x14ac:dyDescent="0.2">
      <c r="A76" s="368" t="s">
        <v>1670</v>
      </c>
      <c r="B76" s="368" t="s">
        <v>1669</v>
      </c>
      <c r="C76" s="368" t="s">
        <v>1074</v>
      </c>
      <c r="D76" s="368">
        <v>2208</v>
      </c>
      <c r="E76" s="368">
        <v>2088.768</v>
      </c>
      <c r="F76" s="367">
        <v>161934.72</v>
      </c>
      <c r="G76" s="366">
        <v>0</v>
      </c>
      <c r="H76" s="366">
        <v>134027.07999999999</v>
      </c>
      <c r="I76" s="366">
        <v>27907.64</v>
      </c>
      <c r="J76" s="365">
        <v>0.17233882888116892</v>
      </c>
    </row>
    <row r="77" spans="1:10" ht="18.75" customHeight="1" x14ac:dyDescent="0.2">
      <c r="A77" s="368" t="s">
        <v>1666</v>
      </c>
      <c r="B77" s="368" t="s">
        <v>1665</v>
      </c>
      <c r="C77" s="368" t="s">
        <v>1077</v>
      </c>
      <c r="D77" s="368">
        <v>21</v>
      </c>
      <c r="E77" s="368">
        <v>238.392</v>
      </c>
      <c r="F77" s="367">
        <v>22079.84</v>
      </c>
      <c r="G77" s="366">
        <v>0</v>
      </c>
      <c r="H77" s="366">
        <v>20608.77</v>
      </c>
      <c r="I77" s="366">
        <v>1471.07</v>
      </c>
      <c r="J77" s="365">
        <v>6.6625067936970511E-2</v>
      </c>
    </row>
    <row r="78" spans="1:10" ht="18.75" customHeight="1" x14ac:dyDescent="0.2">
      <c r="A78" s="368" t="s">
        <v>1666</v>
      </c>
      <c r="B78" s="368" t="s">
        <v>1665</v>
      </c>
      <c r="C78" s="368" t="s">
        <v>1074</v>
      </c>
      <c r="D78" s="368">
        <v>1416</v>
      </c>
      <c r="E78" s="368">
        <v>1339.5360000000001</v>
      </c>
      <c r="F78" s="367">
        <v>126222.24</v>
      </c>
      <c r="G78" s="366">
        <v>0</v>
      </c>
      <c r="H78" s="366">
        <v>115801.66</v>
      </c>
      <c r="I78" s="366">
        <v>10420.58</v>
      </c>
      <c r="J78" s="365">
        <v>8.2557400344028115E-2</v>
      </c>
    </row>
    <row r="79" spans="1:10" ht="18.75" customHeight="1" x14ac:dyDescent="0.2">
      <c r="A79" s="368" t="s">
        <v>1664</v>
      </c>
      <c r="B79" s="368" t="s">
        <v>1663</v>
      </c>
      <c r="C79" s="368" t="s">
        <v>1077</v>
      </c>
      <c r="D79" s="368">
        <v>2</v>
      </c>
      <c r="E79" s="368">
        <v>22.704000000000001</v>
      </c>
      <c r="F79" s="367">
        <v>1740</v>
      </c>
      <c r="G79" s="366">
        <v>0</v>
      </c>
      <c r="H79" s="366">
        <v>1833.36</v>
      </c>
      <c r="I79" s="366">
        <v>-93.36</v>
      </c>
      <c r="J79" s="365">
        <v>-5.3655172413793105E-2</v>
      </c>
    </row>
    <row r="80" spans="1:10" ht="18.75" customHeight="1" x14ac:dyDescent="0.2">
      <c r="A80" s="368" t="s">
        <v>1664</v>
      </c>
      <c r="B80" s="368" t="s">
        <v>1663</v>
      </c>
      <c r="C80" s="368" t="s">
        <v>1074</v>
      </c>
      <c r="D80" s="368">
        <v>108</v>
      </c>
      <c r="E80" s="368">
        <v>102.16800000000001</v>
      </c>
      <c r="F80" s="367">
        <v>9757.7999999999993</v>
      </c>
      <c r="G80" s="366">
        <v>0</v>
      </c>
      <c r="H80" s="366">
        <v>8235.99</v>
      </c>
      <c r="I80" s="366">
        <v>1521.81</v>
      </c>
      <c r="J80" s="365">
        <v>0.15595831027485704</v>
      </c>
    </row>
    <row r="81" spans="1:10" ht="18.75" customHeight="1" x14ac:dyDescent="0.2">
      <c r="A81" s="368" t="s">
        <v>1654</v>
      </c>
      <c r="B81" s="368" t="s">
        <v>1948</v>
      </c>
      <c r="C81" s="368" t="s">
        <v>1010</v>
      </c>
      <c r="D81" s="368">
        <v>1</v>
      </c>
      <c r="E81" s="368">
        <v>0</v>
      </c>
      <c r="F81" s="367">
        <v>4274</v>
      </c>
      <c r="G81" s="366">
        <v>0</v>
      </c>
      <c r="H81" s="366">
        <v>4274</v>
      </c>
      <c r="I81" s="366">
        <v>0</v>
      </c>
      <c r="J81" s="365">
        <v>0</v>
      </c>
    </row>
    <row r="82" spans="1:10" ht="18.75" customHeight="1" x14ac:dyDescent="0.2">
      <c r="A82" s="368" t="s">
        <v>1947</v>
      </c>
      <c r="B82" s="368" t="s">
        <v>1946</v>
      </c>
      <c r="C82" s="368" t="s">
        <v>1013</v>
      </c>
      <c r="D82" s="368">
        <v>1</v>
      </c>
      <c r="E82" s="368">
        <v>19</v>
      </c>
      <c r="F82" s="367">
        <v>900</v>
      </c>
      <c r="G82" s="366">
        <v>0</v>
      </c>
      <c r="H82" s="366">
        <v>789.24</v>
      </c>
      <c r="I82" s="366">
        <v>110.76</v>
      </c>
      <c r="J82" s="365">
        <v>0.12306666666666667</v>
      </c>
    </row>
    <row r="83" spans="1:10" ht="18.75" customHeight="1" x14ac:dyDescent="0.2">
      <c r="A83" s="368" t="s">
        <v>1073</v>
      </c>
      <c r="B83" s="368" t="s">
        <v>1941</v>
      </c>
      <c r="C83" s="368" t="s">
        <v>1940</v>
      </c>
      <c r="D83" s="368">
        <v>12</v>
      </c>
      <c r="E83" s="368">
        <v>5.4</v>
      </c>
      <c r="F83" s="367">
        <v>602.88</v>
      </c>
      <c r="G83" s="366">
        <v>0</v>
      </c>
      <c r="H83" s="366">
        <v>551.79</v>
      </c>
      <c r="I83" s="366">
        <v>51.09</v>
      </c>
      <c r="J83" s="365">
        <v>8.4743232484076433E-2</v>
      </c>
    </row>
    <row r="84" spans="1:10" ht="18.75" customHeight="1" x14ac:dyDescent="0.2">
      <c r="A84" s="368" t="s">
        <v>1120</v>
      </c>
      <c r="B84" s="368" t="s">
        <v>1937</v>
      </c>
      <c r="C84" s="368" t="s">
        <v>1077</v>
      </c>
      <c r="D84" s="368">
        <v>6</v>
      </c>
      <c r="E84" s="368">
        <v>68.111999999999995</v>
      </c>
      <c r="F84" s="367">
        <v>5262.36</v>
      </c>
      <c r="G84" s="366">
        <v>0</v>
      </c>
      <c r="H84" s="366">
        <v>4473</v>
      </c>
      <c r="I84" s="366">
        <v>789.36</v>
      </c>
      <c r="J84" s="365">
        <v>0.15000114017285021</v>
      </c>
    </row>
    <row r="85" spans="1:10" ht="18.75" customHeight="1" x14ac:dyDescent="0.2">
      <c r="A85" s="368" t="s">
        <v>1120</v>
      </c>
      <c r="B85" s="368" t="s">
        <v>1937</v>
      </c>
      <c r="C85" s="368" t="s">
        <v>1074</v>
      </c>
      <c r="D85" s="368">
        <v>168</v>
      </c>
      <c r="E85" s="368">
        <v>158.928</v>
      </c>
      <c r="F85" s="367">
        <v>15450.96</v>
      </c>
      <c r="G85" s="366">
        <v>0</v>
      </c>
      <c r="H85" s="366">
        <v>10454.26</v>
      </c>
      <c r="I85" s="366">
        <v>4996.7</v>
      </c>
      <c r="J85" s="365">
        <v>0.32339090904383933</v>
      </c>
    </row>
    <row r="86" spans="1:10" ht="18.75" customHeight="1" x14ac:dyDescent="0.2">
      <c r="A86" s="368" t="s">
        <v>1118</v>
      </c>
      <c r="B86" s="368" t="s">
        <v>1936</v>
      </c>
      <c r="C86" s="368" t="s">
        <v>1077</v>
      </c>
      <c r="D86" s="368">
        <v>4</v>
      </c>
      <c r="E86" s="368">
        <v>45.408000000000001</v>
      </c>
      <c r="F86" s="367">
        <v>3508.24</v>
      </c>
      <c r="G86" s="366">
        <v>0</v>
      </c>
      <c r="H86" s="366">
        <v>2992.99</v>
      </c>
      <c r="I86" s="366">
        <v>515.25</v>
      </c>
      <c r="J86" s="365">
        <v>0.14686851526691447</v>
      </c>
    </row>
    <row r="87" spans="1:10" ht="18.75" customHeight="1" x14ac:dyDescent="0.2">
      <c r="A87" s="368" t="s">
        <v>1118</v>
      </c>
      <c r="B87" s="368" t="s">
        <v>1936</v>
      </c>
      <c r="C87" s="368" t="s">
        <v>1074</v>
      </c>
      <c r="D87" s="368">
        <v>300</v>
      </c>
      <c r="E87" s="368">
        <v>283.8</v>
      </c>
      <c r="F87" s="367">
        <v>27591</v>
      </c>
      <c r="G87" s="366">
        <v>0</v>
      </c>
      <c r="H87" s="366">
        <v>18719.82</v>
      </c>
      <c r="I87" s="366">
        <v>8871.18</v>
      </c>
      <c r="J87" s="365">
        <v>0.32152441013373928</v>
      </c>
    </row>
    <row r="88" spans="1:10" ht="18.75" customHeight="1" x14ac:dyDescent="0.2">
      <c r="A88" s="368" t="s">
        <v>1115</v>
      </c>
      <c r="B88" s="368" t="s">
        <v>1935</v>
      </c>
      <c r="C88" s="368" t="s">
        <v>1078</v>
      </c>
      <c r="D88" s="368">
        <v>312</v>
      </c>
      <c r="E88" s="368">
        <v>312</v>
      </c>
      <c r="F88" s="367">
        <v>55370.64</v>
      </c>
      <c r="G88" s="366">
        <v>0</v>
      </c>
      <c r="H88" s="366">
        <v>39807.339999999997</v>
      </c>
      <c r="I88" s="366">
        <v>15563.3</v>
      </c>
      <c r="J88" s="365">
        <v>0.28107495235742264</v>
      </c>
    </row>
    <row r="89" spans="1:10" ht="18.75" customHeight="1" x14ac:dyDescent="0.2">
      <c r="A89" s="368" t="s">
        <v>1109</v>
      </c>
      <c r="B89" s="368" t="s">
        <v>1934</v>
      </c>
      <c r="C89" s="368" t="s">
        <v>1077</v>
      </c>
      <c r="D89" s="368">
        <v>2</v>
      </c>
      <c r="E89" s="368">
        <v>22.704000000000001</v>
      </c>
      <c r="F89" s="367">
        <v>1754.12</v>
      </c>
      <c r="G89" s="366">
        <v>0</v>
      </c>
      <c r="H89" s="366">
        <v>1491</v>
      </c>
      <c r="I89" s="366">
        <v>263.12</v>
      </c>
      <c r="J89" s="365">
        <v>0.15000114017285021</v>
      </c>
    </row>
    <row r="90" spans="1:10" ht="18.75" customHeight="1" x14ac:dyDescent="0.2">
      <c r="A90" s="368" t="s">
        <v>1109</v>
      </c>
      <c r="B90" s="368" t="s">
        <v>1934</v>
      </c>
      <c r="C90" s="368" t="s">
        <v>1074</v>
      </c>
      <c r="D90" s="368">
        <v>36</v>
      </c>
      <c r="E90" s="368">
        <v>34.055999999999997</v>
      </c>
      <c r="F90" s="367">
        <v>3310.92</v>
      </c>
      <c r="G90" s="366">
        <v>0</v>
      </c>
      <c r="H90" s="366">
        <v>2236.5</v>
      </c>
      <c r="I90" s="366">
        <v>1074.42</v>
      </c>
      <c r="J90" s="365">
        <v>0.3245079917364358</v>
      </c>
    </row>
    <row r="91" spans="1:10" ht="18.75" customHeight="1" x14ac:dyDescent="0.2">
      <c r="A91" s="368" t="s">
        <v>1080</v>
      </c>
      <c r="B91" s="368" t="s">
        <v>1933</v>
      </c>
      <c r="C91" s="368" t="s">
        <v>1078</v>
      </c>
      <c r="D91" s="368">
        <v>60</v>
      </c>
      <c r="E91" s="368">
        <v>60</v>
      </c>
      <c r="F91" s="367">
        <v>10648.2</v>
      </c>
      <c r="G91" s="366">
        <v>0</v>
      </c>
      <c r="H91" s="366">
        <v>7666.8</v>
      </c>
      <c r="I91" s="366">
        <v>2981.4</v>
      </c>
      <c r="J91" s="365">
        <v>0.2799909843917282</v>
      </c>
    </row>
    <row r="92" spans="1:10" ht="18.75" customHeight="1" x14ac:dyDescent="0.2">
      <c r="A92" s="368" t="s">
        <v>1094</v>
      </c>
      <c r="B92" s="368" t="s">
        <v>1932</v>
      </c>
      <c r="C92" s="368" t="s">
        <v>1013</v>
      </c>
      <c r="D92" s="368">
        <v>139</v>
      </c>
      <c r="E92" s="368">
        <v>2641</v>
      </c>
      <c r="F92" s="367">
        <v>157340.85</v>
      </c>
      <c r="G92" s="366">
        <v>0</v>
      </c>
      <c r="H92" s="366">
        <v>128946.13</v>
      </c>
      <c r="I92" s="366">
        <v>28394.720000000001</v>
      </c>
      <c r="J92" s="365">
        <v>0.1804662829832975</v>
      </c>
    </row>
    <row r="93" spans="1:10" ht="18.75" customHeight="1" x14ac:dyDescent="0.2">
      <c r="A93" s="368" t="s">
        <v>1931</v>
      </c>
      <c r="B93" s="368" t="s">
        <v>1930</v>
      </c>
      <c r="C93" s="368" t="s">
        <v>1074</v>
      </c>
      <c r="D93" s="368">
        <v>12</v>
      </c>
      <c r="E93" s="368">
        <v>11.352</v>
      </c>
      <c r="F93" s="367">
        <v>889.8</v>
      </c>
      <c r="G93" s="366">
        <v>0</v>
      </c>
      <c r="H93" s="366">
        <v>732.46</v>
      </c>
      <c r="I93" s="366">
        <v>157.34</v>
      </c>
      <c r="J93" s="365">
        <v>0.17682625309058214</v>
      </c>
    </row>
    <row r="94" spans="1:10" ht="18.75" customHeight="1" x14ac:dyDescent="0.2">
      <c r="A94" s="368" t="s">
        <v>1098</v>
      </c>
      <c r="B94" s="368" t="s">
        <v>1929</v>
      </c>
      <c r="C94" s="368" t="s">
        <v>1013</v>
      </c>
      <c r="D94" s="368">
        <v>141</v>
      </c>
      <c r="E94" s="368">
        <v>2679</v>
      </c>
      <c r="F94" s="367">
        <v>154908.23000000001</v>
      </c>
      <c r="G94" s="366">
        <v>0</v>
      </c>
      <c r="H94" s="366">
        <v>136031.01999999999</v>
      </c>
      <c r="I94" s="366">
        <v>18877.21</v>
      </c>
      <c r="J94" s="365">
        <v>0.12186059981688591</v>
      </c>
    </row>
    <row r="95" spans="1:10" ht="18.75" customHeight="1" x14ac:dyDescent="0.2">
      <c r="A95" s="368" t="s">
        <v>1096</v>
      </c>
      <c r="B95" s="368" t="s">
        <v>1928</v>
      </c>
      <c r="C95" s="368" t="s">
        <v>1013</v>
      </c>
      <c r="D95" s="368">
        <v>147</v>
      </c>
      <c r="E95" s="368">
        <v>2793</v>
      </c>
      <c r="F95" s="367">
        <v>154126.97</v>
      </c>
      <c r="G95" s="366">
        <v>0</v>
      </c>
      <c r="H95" s="366">
        <v>138294.75</v>
      </c>
      <c r="I95" s="366">
        <v>15832.22</v>
      </c>
      <c r="J95" s="365">
        <v>0.10272193114547051</v>
      </c>
    </row>
    <row r="96" spans="1:10" ht="18.75" customHeight="1" x14ac:dyDescent="0.2">
      <c r="A96" s="368" t="s">
        <v>1092</v>
      </c>
      <c r="B96" s="368" t="s">
        <v>1927</v>
      </c>
      <c r="C96" s="368" t="s">
        <v>1013</v>
      </c>
      <c r="D96" s="368">
        <v>7</v>
      </c>
      <c r="E96" s="368">
        <v>133</v>
      </c>
      <c r="F96" s="367">
        <v>9026.0400000000009</v>
      </c>
      <c r="G96" s="366">
        <v>0</v>
      </c>
      <c r="H96" s="366">
        <v>6551.58</v>
      </c>
      <c r="I96" s="366">
        <v>2474.46</v>
      </c>
      <c r="J96" s="365">
        <v>0.27414641591470862</v>
      </c>
    </row>
    <row r="97" spans="1:10" ht="18.75" customHeight="1" x14ac:dyDescent="0.2">
      <c r="A97" s="368" t="s">
        <v>1926</v>
      </c>
      <c r="B97" s="368" t="s">
        <v>1925</v>
      </c>
      <c r="C97" s="368" t="s">
        <v>1032</v>
      </c>
      <c r="D97" s="368">
        <v>12</v>
      </c>
      <c r="E97" s="368">
        <v>60</v>
      </c>
      <c r="F97" s="367">
        <v>4176.4799999999996</v>
      </c>
      <c r="G97" s="366">
        <v>0</v>
      </c>
      <c r="H97" s="366">
        <v>3798.27</v>
      </c>
      <c r="I97" s="366">
        <v>378.21</v>
      </c>
      <c r="J97" s="365">
        <v>9.0557119871279165E-2</v>
      </c>
    </row>
    <row r="98" spans="1:10" ht="18.75" customHeight="1" x14ac:dyDescent="0.2">
      <c r="A98" s="368" t="s">
        <v>1090</v>
      </c>
      <c r="B98" s="368" t="s">
        <v>1924</v>
      </c>
      <c r="C98" s="368" t="s">
        <v>1013</v>
      </c>
      <c r="D98" s="368">
        <v>30</v>
      </c>
      <c r="E98" s="368">
        <v>570</v>
      </c>
      <c r="F98" s="367">
        <v>35684.57</v>
      </c>
      <c r="G98" s="366">
        <v>0</v>
      </c>
      <c r="H98" s="366">
        <v>28684.73</v>
      </c>
      <c r="I98" s="366">
        <v>6999.84</v>
      </c>
      <c r="J98" s="365">
        <v>0.19615882201648252</v>
      </c>
    </row>
    <row r="99" spans="1:10" ht="18.75" customHeight="1" x14ac:dyDescent="0.2">
      <c r="A99" s="368" t="s">
        <v>1088</v>
      </c>
      <c r="B99" s="368" t="s">
        <v>1923</v>
      </c>
      <c r="C99" s="368" t="s">
        <v>1013</v>
      </c>
      <c r="D99" s="368">
        <v>15</v>
      </c>
      <c r="E99" s="368">
        <v>285</v>
      </c>
      <c r="F99" s="367">
        <v>0.15</v>
      </c>
      <c r="G99" s="366">
        <v>0</v>
      </c>
      <c r="H99" s="366">
        <v>9587.5300000000007</v>
      </c>
      <c r="I99" s="366">
        <v>-9587.3799999999992</v>
      </c>
      <c r="J99" s="365">
        <v>-63915.866666666669</v>
      </c>
    </row>
    <row r="100" spans="1:10" ht="18.75" customHeight="1" x14ac:dyDescent="0.2">
      <c r="A100" s="368" t="s">
        <v>1076</v>
      </c>
      <c r="B100" s="368" t="s">
        <v>1922</v>
      </c>
      <c r="C100" s="368" t="s">
        <v>1074</v>
      </c>
      <c r="D100" s="368">
        <v>132</v>
      </c>
      <c r="E100" s="368">
        <v>124.872</v>
      </c>
      <c r="F100" s="367">
        <v>9787.7999999999993</v>
      </c>
      <c r="G100" s="366">
        <v>0</v>
      </c>
      <c r="H100" s="366">
        <v>8760.9500000000007</v>
      </c>
      <c r="I100" s="366">
        <v>1026.8499999999999</v>
      </c>
      <c r="J100" s="365">
        <v>0.10491121600359632</v>
      </c>
    </row>
    <row r="101" spans="1:10" ht="18.75" customHeight="1" x14ac:dyDescent="0.2">
      <c r="A101" s="368" t="s">
        <v>1084</v>
      </c>
      <c r="B101" s="368" t="s">
        <v>1921</v>
      </c>
      <c r="C101" s="368" t="s">
        <v>1082</v>
      </c>
      <c r="D101" s="368">
        <v>1</v>
      </c>
      <c r="E101" s="368">
        <v>6.54</v>
      </c>
      <c r="F101" s="367">
        <v>1117.8699999999999</v>
      </c>
      <c r="G101" s="366">
        <v>0</v>
      </c>
      <c r="H101" s="366">
        <v>644.96</v>
      </c>
      <c r="I101" s="366">
        <v>472.91</v>
      </c>
      <c r="J101" s="365">
        <v>0.42304561353287951</v>
      </c>
    </row>
    <row r="102" spans="1:10" ht="18.75" customHeight="1" x14ac:dyDescent="0.2">
      <c r="A102" s="368" t="s">
        <v>1920</v>
      </c>
      <c r="B102" s="368" t="s">
        <v>1919</v>
      </c>
      <c r="C102" s="368" t="s">
        <v>1771</v>
      </c>
      <c r="D102" s="368">
        <v>1</v>
      </c>
      <c r="E102" s="368">
        <v>6</v>
      </c>
      <c r="F102" s="367">
        <v>540</v>
      </c>
      <c r="G102" s="366">
        <v>0</v>
      </c>
      <c r="H102" s="366">
        <v>559.26</v>
      </c>
      <c r="I102" s="366">
        <v>-19.260000000000002</v>
      </c>
      <c r="J102" s="365">
        <v>-3.5666666666666666E-2</v>
      </c>
    </row>
    <row r="103" spans="1:10" ht="18.75" customHeight="1" x14ac:dyDescent="0.2">
      <c r="A103" s="368" t="s">
        <v>1034</v>
      </c>
      <c r="B103" s="368" t="s">
        <v>1918</v>
      </c>
      <c r="C103" s="368" t="s">
        <v>1032</v>
      </c>
      <c r="D103" s="368">
        <v>16</v>
      </c>
      <c r="E103" s="368">
        <v>80</v>
      </c>
      <c r="F103" s="367">
        <v>5614.08</v>
      </c>
      <c r="G103" s="366">
        <v>0</v>
      </c>
      <c r="H103" s="366">
        <v>5679.32</v>
      </c>
      <c r="I103" s="366">
        <v>-65.239999999999995</v>
      </c>
      <c r="J103" s="365">
        <v>-1.162078203374373E-2</v>
      </c>
    </row>
    <row r="104" spans="1:10" ht="18.75" customHeight="1" x14ac:dyDescent="0.2">
      <c r="A104" s="368" t="s">
        <v>1917</v>
      </c>
      <c r="B104" s="368" t="s">
        <v>1916</v>
      </c>
      <c r="C104" s="368" t="s">
        <v>1885</v>
      </c>
      <c r="D104" s="368">
        <v>64</v>
      </c>
      <c r="E104" s="368">
        <v>242.24</v>
      </c>
      <c r="F104" s="367">
        <v>22508.16</v>
      </c>
      <c r="G104" s="366">
        <v>0</v>
      </c>
      <c r="H104" s="366">
        <v>21820</v>
      </c>
      <c r="I104" s="366">
        <v>688.16</v>
      </c>
      <c r="J104" s="365">
        <v>3.057380079046888E-2</v>
      </c>
    </row>
    <row r="105" spans="1:10" ht="18.75" customHeight="1" x14ac:dyDescent="0.2">
      <c r="A105" s="368" t="s">
        <v>1015</v>
      </c>
      <c r="B105" s="368" t="s">
        <v>1915</v>
      </c>
      <c r="C105" s="368" t="s">
        <v>1013</v>
      </c>
      <c r="D105" s="372">
        <v>36</v>
      </c>
      <c r="E105" s="372">
        <v>684</v>
      </c>
      <c r="F105" s="373">
        <v>36837.800000000003</v>
      </c>
      <c r="G105" s="374">
        <v>0</v>
      </c>
      <c r="H105" s="374">
        <v>35571.96</v>
      </c>
      <c r="I105" s="374">
        <v>1265.8399999999999</v>
      </c>
      <c r="J105" s="375">
        <v>3.4362529792767209E-2</v>
      </c>
    </row>
    <row r="106" spans="1:10" ht="15" customHeight="1" x14ac:dyDescent="0.2">
      <c r="D106" s="364">
        <f>SUM(D9:D105)</f>
        <v>16862</v>
      </c>
      <c r="E106" s="388">
        <f t="shared" ref="E106:I106" si="0">SUM(E9:E105)</f>
        <v>58974.072</v>
      </c>
      <c r="F106" s="376">
        <f t="shared" si="0"/>
        <v>3720129.8900000006</v>
      </c>
      <c r="G106" s="376">
        <f t="shared" si="0"/>
        <v>0</v>
      </c>
      <c r="H106" s="376">
        <f t="shared" si="0"/>
        <v>3182002.580000001</v>
      </c>
      <c r="I106" s="376">
        <f t="shared" si="0"/>
        <v>538127.30999999982</v>
      </c>
    </row>
    <row r="107" spans="1:10" ht="15" customHeight="1" x14ac:dyDescent="0.2"/>
    <row r="108" spans="1:10" ht="18.600000000000001" customHeight="1" x14ac:dyDescent="0.2"/>
    <row r="117" spans="1:10" ht="20.25" customHeight="1" x14ac:dyDescent="0.2">
      <c r="A117" s="368" t="s">
        <v>1914</v>
      </c>
      <c r="B117" s="368" t="s">
        <v>1913</v>
      </c>
      <c r="C117" s="368" t="s">
        <v>1010</v>
      </c>
      <c r="D117" s="368">
        <v>12</v>
      </c>
      <c r="E117" s="368">
        <v>0</v>
      </c>
      <c r="F117" s="367">
        <v>2353.6799999999998</v>
      </c>
      <c r="G117" s="366">
        <v>0</v>
      </c>
      <c r="H117" s="366">
        <v>1186.56</v>
      </c>
      <c r="I117" s="366">
        <v>1167.1199999999999</v>
      </c>
      <c r="J117" s="365">
        <v>0.49587029672682775</v>
      </c>
    </row>
    <row r="118" spans="1:10" ht="20.25" customHeight="1" x14ac:dyDescent="0.2">
      <c r="A118" s="368" t="s">
        <v>1337</v>
      </c>
      <c r="B118" s="368" t="s">
        <v>1912</v>
      </c>
      <c r="C118" s="368" t="s">
        <v>1010</v>
      </c>
      <c r="D118" s="368">
        <v>6</v>
      </c>
      <c r="E118" s="368">
        <v>0</v>
      </c>
      <c r="F118" s="367">
        <v>924.78</v>
      </c>
      <c r="G118" s="366">
        <v>0</v>
      </c>
      <c r="H118" s="366">
        <v>711.18</v>
      </c>
      <c r="I118" s="366">
        <v>213.6</v>
      </c>
      <c r="J118" s="365">
        <v>0.23097385324077077</v>
      </c>
    </row>
    <row r="119" spans="1:10" ht="20.25" customHeight="1" x14ac:dyDescent="0.2">
      <c r="A119" s="378" t="s">
        <v>1945</v>
      </c>
      <c r="B119" s="378" t="s">
        <v>1944</v>
      </c>
      <c r="C119" s="378" t="s">
        <v>1159</v>
      </c>
      <c r="D119" s="378">
        <v>3</v>
      </c>
      <c r="E119" s="378">
        <v>0</v>
      </c>
      <c r="F119" s="379">
        <v>2701.99</v>
      </c>
      <c r="G119" s="380">
        <v>0</v>
      </c>
      <c r="H119" s="380">
        <v>1.83</v>
      </c>
      <c r="I119" s="380">
        <v>2700.16</v>
      </c>
      <c r="J119" s="381">
        <v>0.99932272210347861</v>
      </c>
    </row>
    <row r="120" spans="1:10" ht="20.25" customHeight="1" x14ac:dyDescent="0.2">
      <c r="A120" s="378" t="s">
        <v>1943</v>
      </c>
      <c r="B120" s="378" t="s">
        <v>1942</v>
      </c>
      <c r="C120" s="378" t="s">
        <v>1159</v>
      </c>
      <c r="D120" s="378">
        <v>4</v>
      </c>
      <c r="E120" s="378">
        <v>0</v>
      </c>
      <c r="F120" s="379">
        <v>2274.42</v>
      </c>
      <c r="G120" s="380">
        <v>0</v>
      </c>
      <c r="H120" s="380">
        <v>1526.88</v>
      </c>
      <c r="I120" s="380">
        <v>747.54</v>
      </c>
      <c r="J120" s="381">
        <v>0.32867374901909197</v>
      </c>
    </row>
    <row r="121" spans="1:10" ht="20.25" customHeight="1" x14ac:dyDescent="0.2">
      <c r="A121" s="378" t="s">
        <v>1939</v>
      </c>
      <c r="B121" s="378" t="s">
        <v>1938</v>
      </c>
      <c r="C121" s="378" t="s">
        <v>1875</v>
      </c>
      <c r="D121" s="384">
        <v>3</v>
      </c>
      <c r="E121" s="384">
        <v>68.13</v>
      </c>
      <c r="F121" s="385">
        <v>648</v>
      </c>
      <c r="G121" s="386">
        <v>0</v>
      </c>
      <c r="H121" s="386">
        <v>414</v>
      </c>
      <c r="I121" s="386">
        <v>234</v>
      </c>
      <c r="J121" s="387">
        <v>0.3611111111111111</v>
      </c>
    </row>
    <row r="122" spans="1:10" x14ac:dyDescent="0.2">
      <c r="D122" s="364">
        <f>SUM(D117:D121)</f>
        <v>28</v>
      </c>
      <c r="E122" s="364">
        <f t="shared" ref="E122:I122" si="1">SUM(E117:E121)</f>
        <v>68.13</v>
      </c>
      <c r="F122" s="376">
        <f t="shared" si="1"/>
        <v>8902.869999999999</v>
      </c>
      <c r="G122" s="376">
        <f t="shared" si="1"/>
        <v>0</v>
      </c>
      <c r="H122" s="376">
        <f t="shared" si="1"/>
        <v>3840.45</v>
      </c>
      <c r="I122" s="376">
        <f t="shared" si="1"/>
        <v>5062.42</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A9249-2F07-4707-ABB6-DFD1B8C41591}">
  <sheetPr codeName="Hoja4"/>
  <dimension ref="A1:E14"/>
  <sheetViews>
    <sheetView workbookViewId="0">
      <selection activeCell="B29" sqref="B29"/>
    </sheetView>
  </sheetViews>
  <sheetFormatPr baseColWidth="10" defaultRowHeight="15" x14ac:dyDescent="0.25"/>
  <cols>
    <col min="2" max="2" width="42.7109375" customWidth="1"/>
    <col min="3" max="3" width="23.28515625" customWidth="1"/>
    <col min="5" max="5" width="11.42578125" style="2"/>
  </cols>
  <sheetData>
    <row r="1" spans="1:5" x14ac:dyDescent="0.25">
      <c r="A1" t="s">
        <v>2378</v>
      </c>
      <c r="B1" t="s">
        <v>2377</v>
      </c>
      <c r="C1" t="s">
        <v>2376</v>
      </c>
      <c r="D1" t="s">
        <v>239</v>
      </c>
      <c r="E1" s="2" t="s">
        <v>241</v>
      </c>
    </row>
    <row r="2" spans="1:5" x14ac:dyDescent="0.25">
      <c r="A2">
        <v>1094</v>
      </c>
      <c r="B2" t="s">
        <v>2433</v>
      </c>
      <c r="C2" t="s">
        <v>2432</v>
      </c>
      <c r="D2" s="21">
        <v>44964</v>
      </c>
      <c r="E2" s="2">
        <v>188.2</v>
      </c>
    </row>
    <row r="3" spans="1:5" x14ac:dyDescent="0.25">
      <c r="A3">
        <v>1096</v>
      </c>
      <c r="B3" t="s">
        <v>2437</v>
      </c>
      <c r="C3" t="s">
        <v>2436</v>
      </c>
      <c r="D3" s="21">
        <v>44964</v>
      </c>
      <c r="E3" s="2">
        <v>753.38</v>
      </c>
    </row>
    <row r="4" spans="1:5" x14ac:dyDescent="0.25">
      <c r="A4">
        <v>1097</v>
      </c>
      <c r="B4" t="s">
        <v>2433</v>
      </c>
      <c r="C4" t="s">
        <v>2432</v>
      </c>
      <c r="D4" s="21">
        <v>44968</v>
      </c>
      <c r="E4" s="2">
        <v>64.17</v>
      </c>
    </row>
    <row r="5" spans="1:5" x14ac:dyDescent="0.25">
      <c r="A5">
        <v>1100</v>
      </c>
      <c r="B5" t="s">
        <v>2435</v>
      </c>
      <c r="C5" t="s">
        <v>2434</v>
      </c>
      <c r="D5" s="21">
        <v>44971</v>
      </c>
      <c r="E5" s="2">
        <v>10899.11</v>
      </c>
    </row>
    <row r="6" spans="1:5" x14ac:dyDescent="0.25">
      <c r="A6">
        <v>1101</v>
      </c>
      <c r="B6" t="s">
        <v>2433</v>
      </c>
      <c r="C6" t="s">
        <v>2432</v>
      </c>
      <c r="D6" s="21">
        <v>44971</v>
      </c>
      <c r="E6" s="2">
        <v>1673.13</v>
      </c>
    </row>
    <row r="7" spans="1:5" x14ac:dyDescent="0.25">
      <c r="A7">
        <v>1102</v>
      </c>
      <c r="B7" t="s">
        <v>2433</v>
      </c>
      <c r="C7" t="s">
        <v>2432</v>
      </c>
      <c r="D7" s="21">
        <v>44972</v>
      </c>
      <c r="E7" s="2">
        <v>2854.33</v>
      </c>
    </row>
    <row r="8" spans="1:5" x14ac:dyDescent="0.25">
      <c r="A8">
        <v>1103</v>
      </c>
      <c r="B8" t="s">
        <v>2433</v>
      </c>
      <c r="C8" t="s">
        <v>2432</v>
      </c>
      <c r="D8" s="21">
        <v>44972</v>
      </c>
      <c r="E8" s="2">
        <v>78.010000000000005</v>
      </c>
    </row>
    <row r="9" spans="1:5" x14ac:dyDescent="0.25">
      <c r="A9">
        <v>1104</v>
      </c>
      <c r="B9" t="s">
        <v>2433</v>
      </c>
      <c r="C9" t="s">
        <v>2432</v>
      </c>
      <c r="D9" s="21">
        <v>44974</v>
      </c>
      <c r="E9" s="2">
        <v>94.35</v>
      </c>
    </row>
    <row r="10" spans="1:5" x14ac:dyDescent="0.25">
      <c r="A10">
        <v>1105</v>
      </c>
      <c r="B10" t="s">
        <v>2433</v>
      </c>
      <c r="C10" t="s">
        <v>2432</v>
      </c>
      <c r="D10" s="21">
        <v>44974</v>
      </c>
      <c r="E10" s="2">
        <v>1673.13</v>
      </c>
    </row>
    <row r="11" spans="1:5" x14ac:dyDescent="0.25">
      <c r="A11">
        <v>1106</v>
      </c>
      <c r="B11" t="s">
        <v>2433</v>
      </c>
      <c r="C11" t="s">
        <v>2432</v>
      </c>
      <c r="D11" s="21">
        <v>44975</v>
      </c>
      <c r="E11" s="2">
        <v>54.83</v>
      </c>
    </row>
    <row r="12" spans="1:5" x14ac:dyDescent="0.25">
      <c r="A12">
        <v>1107</v>
      </c>
      <c r="B12" t="s">
        <v>2433</v>
      </c>
      <c r="C12" t="s">
        <v>2432</v>
      </c>
      <c r="D12" s="21">
        <v>44975</v>
      </c>
      <c r="E12" s="2">
        <v>143.69</v>
      </c>
    </row>
    <row r="13" spans="1:5" x14ac:dyDescent="0.25">
      <c r="A13">
        <v>1108</v>
      </c>
      <c r="B13" t="s">
        <v>2433</v>
      </c>
      <c r="C13" t="s">
        <v>2432</v>
      </c>
      <c r="D13" s="21">
        <v>44979</v>
      </c>
      <c r="E13" s="2">
        <v>8548</v>
      </c>
    </row>
    <row r="14" spans="1:5" x14ac:dyDescent="0.25">
      <c r="E14" s="11">
        <f>SUM(E2:E13)</f>
        <v>27024.329999999998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FD80E-0F31-4BC2-B140-C1D46F813DD9}">
  <sheetPr codeName="Hoja5"/>
  <dimension ref="A1:E38"/>
  <sheetViews>
    <sheetView workbookViewId="0">
      <selection activeCell="K30" sqref="K30"/>
    </sheetView>
  </sheetViews>
  <sheetFormatPr baseColWidth="10" defaultRowHeight="15" x14ac:dyDescent="0.25"/>
  <cols>
    <col min="2" max="2" width="59.7109375" customWidth="1"/>
    <col min="3" max="3" width="32.42578125" customWidth="1"/>
    <col min="5" max="5" width="11.42578125" style="2"/>
  </cols>
  <sheetData>
    <row r="1" spans="1:5" x14ac:dyDescent="0.25">
      <c r="A1" t="s">
        <v>2378</v>
      </c>
      <c r="B1" t="s">
        <v>2377</v>
      </c>
      <c r="C1" t="s">
        <v>2376</v>
      </c>
      <c r="D1" t="s">
        <v>239</v>
      </c>
      <c r="E1" s="2" t="s">
        <v>241</v>
      </c>
    </row>
    <row r="2" spans="1:5" x14ac:dyDescent="0.25">
      <c r="A2">
        <v>2969</v>
      </c>
      <c r="B2" t="s">
        <v>2375</v>
      </c>
      <c r="C2" t="s">
        <v>2344</v>
      </c>
      <c r="D2" s="21">
        <v>44961</v>
      </c>
      <c r="E2" s="2">
        <v>2579.6120000000001</v>
      </c>
    </row>
    <row r="3" spans="1:5" x14ac:dyDescent="0.25">
      <c r="A3">
        <v>2970</v>
      </c>
      <c r="B3" t="s">
        <v>2353</v>
      </c>
      <c r="C3" t="s">
        <v>2352</v>
      </c>
      <c r="D3" s="21">
        <v>44961</v>
      </c>
      <c r="E3" s="2">
        <v>1236</v>
      </c>
    </row>
    <row r="4" spans="1:5" x14ac:dyDescent="0.25">
      <c r="A4">
        <v>2971</v>
      </c>
      <c r="B4" t="s">
        <v>2374</v>
      </c>
      <c r="C4" t="s">
        <v>2352</v>
      </c>
      <c r="D4" s="21">
        <v>44961</v>
      </c>
      <c r="E4" s="2">
        <v>227.25800000000001</v>
      </c>
    </row>
    <row r="5" spans="1:5" x14ac:dyDescent="0.25">
      <c r="A5">
        <v>2972</v>
      </c>
      <c r="B5" t="s">
        <v>2373</v>
      </c>
      <c r="C5" t="s">
        <v>2032</v>
      </c>
      <c r="D5" s="21">
        <v>44961</v>
      </c>
      <c r="E5" s="2">
        <v>210</v>
      </c>
    </row>
    <row r="6" spans="1:5" x14ac:dyDescent="0.25">
      <c r="A6">
        <v>2973</v>
      </c>
      <c r="B6" t="s">
        <v>2372</v>
      </c>
      <c r="C6" t="s">
        <v>2032</v>
      </c>
      <c r="D6" s="21">
        <v>44961</v>
      </c>
      <c r="E6" s="2">
        <v>1650</v>
      </c>
    </row>
    <row r="7" spans="1:5" x14ac:dyDescent="0.25">
      <c r="A7">
        <v>2974</v>
      </c>
      <c r="B7" t="s">
        <v>2371</v>
      </c>
      <c r="C7" t="s">
        <v>2341</v>
      </c>
      <c r="D7" s="21">
        <v>44961</v>
      </c>
      <c r="E7" s="2">
        <v>1325</v>
      </c>
    </row>
    <row r="8" spans="1:5" x14ac:dyDescent="0.25">
      <c r="A8">
        <v>2975</v>
      </c>
      <c r="B8" t="s">
        <v>2351</v>
      </c>
      <c r="C8" t="s">
        <v>2341</v>
      </c>
      <c r="D8" s="21">
        <v>44961</v>
      </c>
      <c r="E8" s="2">
        <v>194.48</v>
      </c>
    </row>
    <row r="9" spans="1:5" x14ac:dyDescent="0.25">
      <c r="A9">
        <v>2976</v>
      </c>
      <c r="B9" t="s">
        <v>2370</v>
      </c>
      <c r="C9" t="s">
        <v>2032</v>
      </c>
      <c r="D9" s="21">
        <v>44964</v>
      </c>
      <c r="E9" s="2">
        <v>1961.982</v>
      </c>
    </row>
    <row r="10" spans="1:5" x14ac:dyDescent="0.25">
      <c r="A10">
        <v>2977</v>
      </c>
      <c r="B10" t="s">
        <v>2370</v>
      </c>
      <c r="C10" t="s">
        <v>2032</v>
      </c>
      <c r="D10" s="21">
        <v>44964</v>
      </c>
      <c r="E10" s="2">
        <v>2469.5680000000002</v>
      </c>
    </row>
    <row r="11" spans="1:5" x14ac:dyDescent="0.25">
      <c r="A11">
        <v>2978</v>
      </c>
      <c r="B11" t="s">
        <v>2370</v>
      </c>
      <c r="C11" t="s">
        <v>2032</v>
      </c>
      <c r="D11" s="21">
        <v>44964</v>
      </c>
      <c r="E11" s="2">
        <v>1338.896</v>
      </c>
    </row>
    <row r="12" spans="1:5" x14ac:dyDescent="0.25">
      <c r="A12">
        <v>2979</v>
      </c>
      <c r="B12" t="s">
        <v>2369</v>
      </c>
      <c r="C12" t="s">
        <v>2032</v>
      </c>
      <c r="D12" s="21">
        <v>44964</v>
      </c>
      <c r="E12" s="2">
        <v>3956.5859999999998</v>
      </c>
    </row>
    <row r="13" spans="1:5" x14ac:dyDescent="0.25">
      <c r="A13">
        <v>2980</v>
      </c>
      <c r="B13" t="s">
        <v>2368</v>
      </c>
      <c r="C13" t="s">
        <v>2032</v>
      </c>
      <c r="D13" s="21">
        <v>44964</v>
      </c>
      <c r="E13" s="2">
        <v>271.28399999999999</v>
      </c>
    </row>
    <row r="14" spans="1:5" x14ac:dyDescent="0.25">
      <c r="A14">
        <v>2981</v>
      </c>
      <c r="B14" t="s">
        <v>2367</v>
      </c>
      <c r="C14" t="s">
        <v>2341</v>
      </c>
      <c r="D14" s="21">
        <v>44965</v>
      </c>
      <c r="E14" s="2">
        <v>830.21</v>
      </c>
    </row>
    <row r="15" spans="1:5" x14ac:dyDescent="0.25">
      <c r="A15">
        <v>2983</v>
      </c>
      <c r="B15" t="s">
        <v>2366</v>
      </c>
      <c r="C15" t="s">
        <v>2032</v>
      </c>
      <c r="D15" s="21">
        <v>44965</v>
      </c>
      <c r="E15" s="2">
        <v>340</v>
      </c>
    </row>
    <row r="16" spans="1:5" x14ac:dyDescent="0.25">
      <c r="A16">
        <v>2984</v>
      </c>
      <c r="B16" t="s">
        <v>2348</v>
      </c>
      <c r="C16" t="s">
        <v>2032</v>
      </c>
      <c r="D16" s="21">
        <v>44965</v>
      </c>
      <c r="E16" s="2">
        <v>8549.8179999999993</v>
      </c>
    </row>
    <row r="17" spans="1:5" x14ac:dyDescent="0.25">
      <c r="A17">
        <v>2985</v>
      </c>
      <c r="B17" t="s">
        <v>2365</v>
      </c>
      <c r="C17" t="s">
        <v>2033</v>
      </c>
      <c r="D17" s="21">
        <v>44966</v>
      </c>
      <c r="E17" s="2">
        <v>426.4051</v>
      </c>
    </row>
    <row r="18" spans="1:5" x14ac:dyDescent="0.25">
      <c r="A18">
        <v>2986</v>
      </c>
      <c r="B18" t="s">
        <v>2364</v>
      </c>
      <c r="C18" t="s">
        <v>2344</v>
      </c>
      <c r="D18" s="21">
        <v>44972</v>
      </c>
      <c r="E18" s="2">
        <v>4200</v>
      </c>
    </row>
    <row r="19" spans="1:5" x14ac:dyDescent="0.25">
      <c r="A19">
        <v>2987</v>
      </c>
      <c r="B19" t="s">
        <v>2348</v>
      </c>
      <c r="C19" t="s">
        <v>2032</v>
      </c>
      <c r="D19" s="21">
        <v>44972</v>
      </c>
      <c r="E19" s="2">
        <v>1100</v>
      </c>
    </row>
    <row r="20" spans="1:5" x14ac:dyDescent="0.25">
      <c r="A20">
        <v>2988</v>
      </c>
      <c r="B20" t="s">
        <v>2363</v>
      </c>
      <c r="C20" t="s">
        <v>2352</v>
      </c>
      <c r="D20" s="21">
        <v>44977</v>
      </c>
      <c r="E20" s="2">
        <v>210</v>
      </c>
    </row>
    <row r="21" spans="1:5" x14ac:dyDescent="0.25">
      <c r="A21">
        <v>2990</v>
      </c>
      <c r="B21" t="s">
        <v>2362</v>
      </c>
      <c r="C21" t="s">
        <v>2344</v>
      </c>
      <c r="D21" s="21">
        <v>44979</v>
      </c>
      <c r="E21" s="2">
        <v>4200</v>
      </c>
    </row>
    <row r="22" spans="1:5" x14ac:dyDescent="0.25">
      <c r="A22">
        <v>2991</v>
      </c>
      <c r="B22" t="s">
        <v>2361</v>
      </c>
      <c r="C22" t="s">
        <v>2360</v>
      </c>
      <c r="D22" s="21">
        <v>44979</v>
      </c>
      <c r="E22" s="2">
        <v>210</v>
      </c>
    </row>
    <row r="23" spans="1:5" x14ac:dyDescent="0.25">
      <c r="A23">
        <v>2992</v>
      </c>
      <c r="B23" t="s">
        <v>2359</v>
      </c>
      <c r="C23" t="s">
        <v>2341</v>
      </c>
      <c r="D23" s="21">
        <v>44979</v>
      </c>
      <c r="E23" s="2">
        <v>420</v>
      </c>
    </row>
    <row r="24" spans="1:5" x14ac:dyDescent="0.25">
      <c r="A24">
        <v>2993</v>
      </c>
      <c r="B24" t="s">
        <v>2358</v>
      </c>
      <c r="C24" t="s">
        <v>2033</v>
      </c>
      <c r="D24" s="21">
        <v>44979</v>
      </c>
      <c r="E24" s="2">
        <v>210</v>
      </c>
    </row>
    <row r="25" spans="1:5" x14ac:dyDescent="0.25">
      <c r="A25">
        <v>2994</v>
      </c>
      <c r="B25" t="s">
        <v>2357</v>
      </c>
      <c r="C25" t="s">
        <v>2033</v>
      </c>
      <c r="D25" s="21">
        <v>44979</v>
      </c>
      <c r="E25" s="2">
        <v>210</v>
      </c>
    </row>
    <row r="26" spans="1:5" x14ac:dyDescent="0.25">
      <c r="A26">
        <v>2995</v>
      </c>
      <c r="B26" t="s">
        <v>2356</v>
      </c>
      <c r="C26" t="s">
        <v>2032</v>
      </c>
      <c r="D26" s="21">
        <v>44981</v>
      </c>
      <c r="E26" s="2">
        <v>592.03440000000001</v>
      </c>
    </row>
    <row r="27" spans="1:5" x14ac:dyDescent="0.25">
      <c r="A27">
        <v>2996</v>
      </c>
      <c r="B27" t="s">
        <v>2356</v>
      </c>
      <c r="C27" t="s">
        <v>2032</v>
      </c>
      <c r="D27" s="21">
        <v>44981</v>
      </c>
      <c r="E27" s="2">
        <v>339.84480000000002</v>
      </c>
    </row>
    <row r="28" spans="1:5" x14ac:dyDescent="0.25">
      <c r="A28">
        <v>2997</v>
      </c>
      <c r="B28" t="s">
        <v>2350</v>
      </c>
      <c r="C28" t="s">
        <v>2349</v>
      </c>
      <c r="D28" s="21">
        <v>44985</v>
      </c>
      <c r="E28" s="2">
        <v>770</v>
      </c>
    </row>
    <row r="29" spans="1:5" x14ac:dyDescent="0.25">
      <c r="A29">
        <v>2998</v>
      </c>
      <c r="B29" t="s">
        <v>2355</v>
      </c>
      <c r="C29" t="s">
        <v>2354</v>
      </c>
      <c r="D29" s="21">
        <v>44985</v>
      </c>
      <c r="E29" s="2">
        <v>1907.02</v>
      </c>
    </row>
    <row r="30" spans="1:5" x14ac:dyDescent="0.25">
      <c r="A30">
        <v>2999</v>
      </c>
      <c r="B30" t="s">
        <v>2353</v>
      </c>
      <c r="C30" t="s">
        <v>2352</v>
      </c>
      <c r="D30" s="21">
        <v>44985</v>
      </c>
      <c r="E30" s="2">
        <v>340</v>
      </c>
    </row>
    <row r="31" spans="1:5" x14ac:dyDescent="0.25">
      <c r="A31">
        <v>3000</v>
      </c>
      <c r="B31" t="s">
        <v>2351</v>
      </c>
      <c r="C31" t="s">
        <v>2341</v>
      </c>
      <c r="D31" s="21">
        <v>44985</v>
      </c>
      <c r="E31" s="2">
        <v>491.38</v>
      </c>
    </row>
    <row r="32" spans="1:5" x14ac:dyDescent="0.25">
      <c r="A32">
        <v>3001</v>
      </c>
      <c r="B32" t="s">
        <v>2350</v>
      </c>
      <c r="C32" t="s">
        <v>2349</v>
      </c>
      <c r="D32" s="21">
        <v>44985</v>
      </c>
      <c r="E32" s="2">
        <v>3300</v>
      </c>
    </row>
    <row r="33" spans="1:5" x14ac:dyDescent="0.25">
      <c r="A33">
        <v>3002</v>
      </c>
      <c r="B33" t="s">
        <v>2348</v>
      </c>
      <c r="C33" t="s">
        <v>2032</v>
      </c>
      <c r="D33" s="21">
        <v>44985</v>
      </c>
      <c r="E33" s="2">
        <v>224.91</v>
      </c>
    </row>
    <row r="34" spans="1:5" x14ac:dyDescent="0.25">
      <c r="A34">
        <v>3003</v>
      </c>
      <c r="B34" t="s">
        <v>2347</v>
      </c>
      <c r="C34" t="s">
        <v>2346</v>
      </c>
      <c r="D34" s="21">
        <v>44985</v>
      </c>
      <c r="E34" s="2">
        <v>14.232699999999999</v>
      </c>
    </row>
    <row r="35" spans="1:5" x14ac:dyDescent="0.25">
      <c r="A35">
        <v>3004</v>
      </c>
      <c r="B35" t="s">
        <v>2345</v>
      </c>
      <c r="C35" t="s">
        <v>2344</v>
      </c>
      <c r="D35" s="21">
        <v>44985</v>
      </c>
      <c r="E35" s="2">
        <v>31.215499999999999</v>
      </c>
    </row>
    <row r="36" spans="1:5" x14ac:dyDescent="0.25">
      <c r="A36">
        <v>3005</v>
      </c>
      <c r="B36" t="s">
        <v>2343</v>
      </c>
      <c r="C36" t="s">
        <v>2341</v>
      </c>
      <c r="D36" s="21">
        <v>44985</v>
      </c>
      <c r="E36" s="2">
        <v>936.41</v>
      </c>
    </row>
    <row r="37" spans="1:5" x14ac:dyDescent="0.25">
      <c r="A37">
        <v>3006</v>
      </c>
      <c r="B37" t="s">
        <v>2342</v>
      </c>
      <c r="C37" t="s">
        <v>2341</v>
      </c>
      <c r="D37" s="21">
        <v>44985</v>
      </c>
      <c r="E37" s="2">
        <v>946.41</v>
      </c>
    </row>
    <row r="38" spans="1:5" x14ac:dyDescent="0.25">
      <c r="E38" s="431">
        <f>SUM(E2:E37)</f>
        <v>48220.556499999992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DC268-662A-46F6-861A-6D8EBF8BAA30}">
  <sheetPr codeName="Hoja6"/>
  <dimension ref="A1:J291"/>
  <sheetViews>
    <sheetView showGridLines="0" workbookViewId="0">
      <pane ySplit="6" topLeftCell="A281" activePane="bottomLeft" state="frozen"/>
      <selection pane="bottomLeft" activeCell="F291" sqref="F291"/>
    </sheetView>
  </sheetViews>
  <sheetFormatPr baseColWidth="10" defaultColWidth="12.28515625" defaultRowHeight="12.75" x14ac:dyDescent="0.2"/>
  <cols>
    <col min="1" max="1" width="12.28515625" style="410"/>
    <col min="2" max="2" width="40.28515625" style="410" customWidth="1"/>
    <col min="3" max="3" width="20.42578125" style="410" customWidth="1"/>
    <col min="4" max="16384" width="12.28515625" style="410"/>
  </cols>
  <sheetData>
    <row r="1" spans="1:10" ht="21" customHeight="1" x14ac:dyDescent="0.2">
      <c r="A1" s="414" t="s">
        <v>227</v>
      </c>
    </row>
    <row r="2" spans="1:10" ht="0.95" customHeight="1" x14ac:dyDescent="0.2"/>
    <row r="3" spans="1:10" ht="23.1" customHeight="1" x14ac:dyDescent="0.2">
      <c r="A3" s="414" t="s">
        <v>1911</v>
      </c>
    </row>
    <row r="4" spans="1:10" ht="17.100000000000001" customHeight="1" x14ac:dyDescent="0.2">
      <c r="A4" s="414" t="s">
        <v>1910</v>
      </c>
    </row>
    <row r="5" spans="1:10" ht="25.7" customHeight="1" x14ac:dyDescent="0.2">
      <c r="A5" s="417" t="s">
        <v>2340</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4.75" customHeight="1" x14ac:dyDescent="0.2">
      <c r="A9" s="414" t="s">
        <v>1625</v>
      </c>
      <c r="B9" s="414" t="s">
        <v>1624</v>
      </c>
      <c r="C9" s="414" t="s">
        <v>1010</v>
      </c>
      <c r="D9" s="414">
        <v>3</v>
      </c>
      <c r="E9" s="414">
        <v>0</v>
      </c>
      <c r="F9" s="413">
        <v>1881.93</v>
      </c>
      <c r="G9" s="412">
        <v>0</v>
      </c>
      <c r="H9" s="412">
        <v>1557.45</v>
      </c>
      <c r="I9" s="412">
        <v>324.48</v>
      </c>
      <c r="J9" s="411">
        <v>0.17241874033571919</v>
      </c>
    </row>
    <row r="10" spans="1:10" ht="24.75" customHeight="1" x14ac:dyDescent="0.2">
      <c r="A10" s="414" t="s">
        <v>2286</v>
      </c>
      <c r="B10" s="414" t="s">
        <v>2285</v>
      </c>
      <c r="C10" s="414" t="s">
        <v>1010</v>
      </c>
      <c r="D10" s="414">
        <v>4</v>
      </c>
      <c r="E10" s="414">
        <v>0</v>
      </c>
      <c r="F10" s="413">
        <v>1443.98</v>
      </c>
      <c r="G10" s="412">
        <v>0</v>
      </c>
      <c r="H10" s="412">
        <v>1084.48</v>
      </c>
      <c r="I10" s="412">
        <v>359.5</v>
      </c>
      <c r="J10" s="411">
        <v>0.24896466710065238</v>
      </c>
    </row>
    <row r="11" spans="1:10" ht="24.75" customHeight="1" x14ac:dyDescent="0.2">
      <c r="A11" s="414" t="s">
        <v>2284</v>
      </c>
      <c r="B11" s="414" t="s">
        <v>2283</v>
      </c>
      <c r="C11" s="414" t="s">
        <v>1010</v>
      </c>
      <c r="D11" s="414">
        <v>3</v>
      </c>
      <c r="E11" s="414">
        <v>0</v>
      </c>
      <c r="F11" s="413">
        <v>1917.71</v>
      </c>
      <c r="G11" s="412">
        <v>0</v>
      </c>
      <c r="H11" s="412">
        <v>1657.02</v>
      </c>
      <c r="I11" s="412">
        <v>260.69</v>
      </c>
      <c r="J11" s="411">
        <v>0.13593817626231286</v>
      </c>
    </row>
    <row r="12" spans="1:10" ht="24.75" customHeight="1" x14ac:dyDescent="0.2">
      <c r="A12" s="414" t="s">
        <v>2282</v>
      </c>
      <c r="B12" s="414" t="s">
        <v>2281</v>
      </c>
      <c r="C12" s="414" t="s">
        <v>1010</v>
      </c>
      <c r="D12" s="414">
        <v>1</v>
      </c>
      <c r="E12" s="414">
        <v>0</v>
      </c>
      <c r="F12" s="413">
        <v>696.15</v>
      </c>
      <c r="G12" s="412">
        <v>0</v>
      </c>
      <c r="H12" s="412">
        <v>477.36</v>
      </c>
      <c r="I12" s="412">
        <v>218.79</v>
      </c>
      <c r="J12" s="411">
        <v>0.31428571428571428</v>
      </c>
    </row>
    <row r="13" spans="1:10" ht="24.75" customHeight="1" x14ac:dyDescent="0.2">
      <c r="A13" s="414" t="s">
        <v>2280</v>
      </c>
      <c r="B13" s="414" t="s">
        <v>2279</v>
      </c>
      <c r="C13" s="414" t="s">
        <v>1010</v>
      </c>
      <c r="D13" s="414">
        <v>5</v>
      </c>
      <c r="E13" s="414">
        <v>0</v>
      </c>
      <c r="F13" s="413">
        <v>807.63</v>
      </c>
      <c r="G13" s="412">
        <v>0</v>
      </c>
      <c r="H13" s="412">
        <v>671.4</v>
      </c>
      <c r="I13" s="412">
        <v>136.22999999999999</v>
      </c>
      <c r="J13" s="411">
        <v>0.16867872664462688</v>
      </c>
    </row>
    <row r="14" spans="1:10" ht="24.75" customHeight="1" x14ac:dyDescent="0.2">
      <c r="A14" s="414" t="s">
        <v>2278</v>
      </c>
      <c r="B14" s="414" t="s">
        <v>2277</v>
      </c>
      <c r="C14" s="414" t="s">
        <v>1010</v>
      </c>
      <c r="D14" s="414">
        <v>1</v>
      </c>
      <c r="E14" s="414">
        <v>0</v>
      </c>
      <c r="F14" s="413">
        <v>521.01</v>
      </c>
      <c r="G14" s="412">
        <v>0</v>
      </c>
      <c r="H14" s="412">
        <v>357.26</v>
      </c>
      <c r="I14" s="412">
        <v>163.75</v>
      </c>
      <c r="J14" s="411">
        <v>0.31429339168154163</v>
      </c>
    </row>
    <row r="15" spans="1:10" ht="24.75" customHeight="1" x14ac:dyDescent="0.2">
      <c r="A15" s="414" t="s">
        <v>2276</v>
      </c>
      <c r="B15" s="414" t="s">
        <v>2275</v>
      </c>
      <c r="C15" s="414" t="s">
        <v>1010</v>
      </c>
      <c r="D15" s="414">
        <v>1</v>
      </c>
      <c r="E15" s="414">
        <v>0</v>
      </c>
      <c r="F15" s="413">
        <v>479.24</v>
      </c>
      <c r="G15" s="412">
        <v>0</v>
      </c>
      <c r="H15" s="412">
        <v>237.77</v>
      </c>
      <c r="I15" s="412">
        <v>241.47</v>
      </c>
      <c r="J15" s="411">
        <v>0.50386027877472661</v>
      </c>
    </row>
    <row r="16" spans="1:10" ht="24.75" customHeight="1" x14ac:dyDescent="0.2">
      <c r="A16" s="414" t="s">
        <v>2274</v>
      </c>
      <c r="B16" s="414" t="s">
        <v>2273</v>
      </c>
      <c r="C16" s="414" t="s">
        <v>1010</v>
      </c>
      <c r="D16" s="414">
        <v>1</v>
      </c>
      <c r="E16" s="414">
        <v>0</v>
      </c>
      <c r="F16" s="413">
        <v>756.2</v>
      </c>
      <c r="G16" s="412">
        <v>0</v>
      </c>
      <c r="H16" s="412">
        <v>376.86</v>
      </c>
      <c r="I16" s="412">
        <v>379.34</v>
      </c>
      <c r="J16" s="411">
        <v>0.50163977783655123</v>
      </c>
    </row>
    <row r="17" spans="1:10" ht="24.75" customHeight="1" x14ac:dyDescent="0.2">
      <c r="A17" s="414" t="s">
        <v>1619</v>
      </c>
      <c r="B17" s="414" t="s">
        <v>1618</v>
      </c>
      <c r="C17" s="414" t="s">
        <v>1010</v>
      </c>
      <c r="D17" s="414">
        <v>1</v>
      </c>
      <c r="E17" s="414">
        <v>0</v>
      </c>
      <c r="F17" s="413">
        <v>602.95000000000005</v>
      </c>
      <c r="G17" s="412">
        <v>0</v>
      </c>
      <c r="H17" s="412">
        <v>453.74</v>
      </c>
      <c r="I17" s="412">
        <v>149.21</v>
      </c>
      <c r="J17" s="411">
        <v>0.2474666224396716</v>
      </c>
    </row>
    <row r="18" spans="1:10" ht="24.75" customHeight="1" x14ac:dyDescent="0.2">
      <c r="A18" s="414" t="s">
        <v>2272</v>
      </c>
      <c r="B18" s="414" t="s">
        <v>2271</v>
      </c>
      <c r="C18" s="414" t="s">
        <v>1010</v>
      </c>
      <c r="D18" s="414">
        <v>1</v>
      </c>
      <c r="E18" s="414">
        <v>0</v>
      </c>
      <c r="F18" s="413">
        <v>646.5</v>
      </c>
      <c r="G18" s="412">
        <v>0</v>
      </c>
      <c r="H18" s="412">
        <v>492.58</v>
      </c>
      <c r="I18" s="412">
        <v>153.91999999999999</v>
      </c>
      <c r="J18" s="411">
        <v>0.23808197989172467</v>
      </c>
    </row>
    <row r="19" spans="1:10" ht="24.75" customHeight="1" x14ac:dyDescent="0.2">
      <c r="A19" s="414" t="s">
        <v>2270</v>
      </c>
      <c r="B19" s="414" t="s">
        <v>2269</v>
      </c>
      <c r="C19" s="414" t="s">
        <v>1010</v>
      </c>
      <c r="D19" s="414">
        <v>2</v>
      </c>
      <c r="E19" s="414">
        <v>0</v>
      </c>
      <c r="F19" s="413">
        <v>1726.88</v>
      </c>
      <c r="G19" s="412">
        <v>0</v>
      </c>
      <c r="H19" s="412">
        <v>1336.94</v>
      </c>
      <c r="I19" s="412">
        <v>389.94</v>
      </c>
      <c r="J19" s="411">
        <v>0.22580607801352728</v>
      </c>
    </row>
    <row r="20" spans="1:10" ht="24.75" customHeight="1" x14ac:dyDescent="0.2">
      <c r="A20" s="414" t="s">
        <v>2268</v>
      </c>
      <c r="B20" s="414" t="s">
        <v>2267</v>
      </c>
      <c r="C20" s="414" t="s">
        <v>1010</v>
      </c>
      <c r="D20" s="414">
        <v>1</v>
      </c>
      <c r="E20" s="414">
        <v>0</v>
      </c>
      <c r="F20" s="413">
        <v>732.91</v>
      </c>
      <c r="G20" s="412">
        <v>0</v>
      </c>
      <c r="H20" s="412">
        <v>558.41</v>
      </c>
      <c r="I20" s="412">
        <v>174.5</v>
      </c>
      <c r="J20" s="411">
        <v>0.23809198946664664</v>
      </c>
    </row>
    <row r="21" spans="1:10" ht="24.75" customHeight="1" x14ac:dyDescent="0.2">
      <c r="A21" s="414" t="s">
        <v>2266</v>
      </c>
      <c r="B21" s="414" t="s">
        <v>2265</v>
      </c>
      <c r="C21" s="414" t="s">
        <v>1010</v>
      </c>
      <c r="D21" s="414">
        <v>3</v>
      </c>
      <c r="E21" s="414">
        <v>0</v>
      </c>
      <c r="F21" s="413">
        <v>3329.22</v>
      </c>
      <c r="G21" s="412">
        <v>0</v>
      </c>
      <c r="H21" s="412">
        <v>1724.04</v>
      </c>
      <c r="I21" s="412">
        <v>1605.18</v>
      </c>
      <c r="J21" s="411">
        <v>0.48214897183123973</v>
      </c>
    </row>
    <row r="22" spans="1:10" ht="24.75" customHeight="1" x14ac:dyDescent="0.2">
      <c r="A22" s="414" t="s">
        <v>1617</v>
      </c>
      <c r="B22" s="414" t="s">
        <v>1616</v>
      </c>
      <c r="C22" s="414" t="s">
        <v>1010</v>
      </c>
      <c r="D22" s="414">
        <v>4</v>
      </c>
      <c r="E22" s="414">
        <v>0</v>
      </c>
      <c r="F22" s="413">
        <v>2989.16</v>
      </c>
      <c r="G22" s="412">
        <v>0</v>
      </c>
      <c r="H22" s="412">
        <v>2308.92</v>
      </c>
      <c r="I22" s="412">
        <v>680.24</v>
      </c>
      <c r="J22" s="411">
        <v>0.22756894913621217</v>
      </c>
    </row>
    <row r="23" spans="1:10" ht="24.75" customHeight="1" x14ac:dyDescent="0.2">
      <c r="A23" s="414" t="s">
        <v>2264</v>
      </c>
      <c r="B23" s="414" t="s">
        <v>2263</v>
      </c>
      <c r="C23" s="414" t="s">
        <v>1010</v>
      </c>
      <c r="D23" s="414">
        <v>1</v>
      </c>
      <c r="E23" s="414">
        <v>0</v>
      </c>
      <c r="F23" s="413">
        <v>655.25</v>
      </c>
      <c r="G23" s="412">
        <v>0</v>
      </c>
      <c r="H23" s="412">
        <v>391.01</v>
      </c>
      <c r="I23" s="412">
        <v>264.24</v>
      </c>
      <c r="J23" s="411">
        <v>0.40326592903471958</v>
      </c>
    </row>
    <row r="24" spans="1:10" ht="24.75" customHeight="1" x14ac:dyDescent="0.2">
      <c r="A24" s="414" t="s">
        <v>2262</v>
      </c>
      <c r="B24" s="414" t="s">
        <v>2261</v>
      </c>
      <c r="C24" s="414" t="s">
        <v>1010</v>
      </c>
      <c r="D24" s="414">
        <v>1</v>
      </c>
      <c r="E24" s="414">
        <v>0</v>
      </c>
      <c r="F24" s="413">
        <v>886.46</v>
      </c>
      <c r="G24" s="412">
        <v>0</v>
      </c>
      <c r="H24" s="412">
        <v>703.54</v>
      </c>
      <c r="I24" s="412">
        <v>182.92</v>
      </c>
      <c r="J24" s="411">
        <v>0.20634884822778241</v>
      </c>
    </row>
    <row r="25" spans="1:10" ht="24.75" customHeight="1" x14ac:dyDescent="0.2">
      <c r="A25" s="414" t="s">
        <v>2260</v>
      </c>
      <c r="B25" s="414" t="s">
        <v>2259</v>
      </c>
      <c r="C25" s="414" t="s">
        <v>1010</v>
      </c>
      <c r="D25" s="414">
        <v>3</v>
      </c>
      <c r="E25" s="414">
        <v>0</v>
      </c>
      <c r="F25" s="413">
        <v>1924.59</v>
      </c>
      <c r="G25" s="412">
        <v>0</v>
      </c>
      <c r="H25" s="412">
        <v>1605.9</v>
      </c>
      <c r="I25" s="412">
        <v>318.69</v>
      </c>
      <c r="J25" s="411">
        <v>0.16558851495643229</v>
      </c>
    </row>
    <row r="26" spans="1:10" ht="24.75" customHeight="1" x14ac:dyDescent="0.2">
      <c r="A26" s="414" t="s">
        <v>1611</v>
      </c>
      <c r="B26" s="414" t="s">
        <v>1610</v>
      </c>
      <c r="C26" s="414" t="s">
        <v>1010</v>
      </c>
      <c r="D26" s="414">
        <v>4</v>
      </c>
      <c r="E26" s="414">
        <v>0</v>
      </c>
      <c r="F26" s="413">
        <v>4292.7299999999996</v>
      </c>
      <c r="G26" s="412">
        <v>0</v>
      </c>
      <c r="H26" s="412">
        <v>3638.88</v>
      </c>
      <c r="I26" s="412">
        <v>653.85</v>
      </c>
      <c r="J26" s="411">
        <v>0.15231565926578192</v>
      </c>
    </row>
    <row r="27" spans="1:10" ht="24.75" customHeight="1" x14ac:dyDescent="0.2">
      <c r="A27" s="414" t="s">
        <v>2258</v>
      </c>
      <c r="B27" s="414" t="s">
        <v>2257</v>
      </c>
      <c r="C27" s="414" t="s">
        <v>1010</v>
      </c>
      <c r="D27" s="414">
        <v>2</v>
      </c>
      <c r="E27" s="414">
        <v>0</v>
      </c>
      <c r="F27" s="413">
        <v>1734.46</v>
      </c>
      <c r="G27" s="412">
        <v>0</v>
      </c>
      <c r="H27" s="412">
        <v>1527.6</v>
      </c>
      <c r="I27" s="412">
        <v>206.86</v>
      </c>
      <c r="J27" s="411">
        <v>0.11926478558167961</v>
      </c>
    </row>
    <row r="28" spans="1:10" ht="24.75" customHeight="1" x14ac:dyDescent="0.2">
      <c r="A28" s="414" t="s">
        <v>2256</v>
      </c>
      <c r="B28" s="414" t="s">
        <v>2255</v>
      </c>
      <c r="C28" s="414" t="s">
        <v>1010</v>
      </c>
      <c r="D28" s="414">
        <v>2</v>
      </c>
      <c r="E28" s="414">
        <v>0</v>
      </c>
      <c r="F28" s="413">
        <v>1909.64</v>
      </c>
      <c r="G28" s="412">
        <v>0</v>
      </c>
      <c r="H28" s="412">
        <v>1175.82</v>
      </c>
      <c r="I28" s="412">
        <v>733.82</v>
      </c>
      <c r="J28" s="411">
        <v>0.38427138099327623</v>
      </c>
    </row>
    <row r="29" spans="1:10" ht="24.75" customHeight="1" x14ac:dyDescent="0.2">
      <c r="A29" s="414" t="s">
        <v>1607</v>
      </c>
      <c r="B29" s="414" t="s">
        <v>1606</v>
      </c>
      <c r="C29" s="414" t="s">
        <v>1010</v>
      </c>
      <c r="D29" s="414">
        <v>2</v>
      </c>
      <c r="E29" s="414">
        <v>0</v>
      </c>
      <c r="F29" s="413">
        <v>1612.06</v>
      </c>
      <c r="G29" s="412">
        <v>0</v>
      </c>
      <c r="H29" s="412">
        <v>1271.96</v>
      </c>
      <c r="I29" s="412">
        <v>340.1</v>
      </c>
      <c r="J29" s="411">
        <v>0.21097229631651426</v>
      </c>
    </row>
    <row r="30" spans="1:10" ht="24.75" customHeight="1" x14ac:dyDescent="0.2">
      <c r="A30" s="414" t="s">
        <v>2254</v>
      </c>
      <c r="B30" s="414" t="s">
        <v>2253</v>
      </c>
      <c r="C30" s="414" t="s">
        <v>1010</v>
      </c>
      <c r="D30" s="414">
        <v>7</v>
      </c>
      <c r="E30" s="414">
        <v>0</v>
      </c>
      <c r="F30" s="413">
        <v>2701.9</v>
      </c>
      <c r="G30" s="412">
        <v>0</v>
      </c>
      <c r="H30" s="412">
        <v>2115.04</v>
      </c>
      <c r="I30" s="412">
        <v>586.86</v>
      </c>
      <c r="J30" s="411">
        <v>0.21720270920463378</v>
      </c>
    </row>
    <row r="31" spans="1:10" ht="24.75" customHeight="1" x14ac:dyDescent="0.2">
      <c r="A31" s="414" t="s">
        <v>1601</v>
      </c>
      <c r="B31" s="414" t="s">
        <v>1600</v>
      </c>
      <c r="C31" s="414" t="s">
        <v>1010</v>
      </c>
      <c r="D31" s="414">
        <v>2</v>
      </c>
      <c r="E31" s="414">
        <v>0</v>
      </c>
      <c r="F31" s="413">
        <v>1520.7</v>
      </c>
      <c r="G31" s="412">
        <v>0</v>
      </c>
      <c r="H31" s="412">
        <v>1258.52</v>
      </c>
      <c r="I31" s="412">
        <v>262.18</v>
      </c>
      <c r="J31" s="411">
        <v>0.17240744394029064</v>
      </c>
    </row>
    <row r="32" spans="1:10" ht="24.75" customHeight="1" x14ac:dyDescent="0.2">
      <c r="A32" s="414" t="s">
        <v>2252</v>
      </c>
      <c r="B32" s="414" t="s">
        <v>2251</v>
      </c>
      <c r="C32" s="414" t="s">
        <v>1010</v>
      </c>
      <c r="D32" s="414">
        <v>1</v>
      </c>
      <c r="E32" s="414">
        <v>0</v>
      </c>
      <c r="F32" s="413">
        <v>1201.8900000000001</v>
      </c>
      <c r="G32" s="412">
        <v>0</v>
      </c>
      <c r="H32" s="412">
        <v>1038.43</v>
      </c>
      <c r="I32" s="412">
        <v>163.46</v>
      </c>
      <c r="J32" s="411">
        <v>0.13600246278777592</v>
      </c>
    </row>
    <row r="33" spans="1:10" ht="24.75" customHeight="1" x14ac:dyDescent="0.2">
      <c r="A33" s="414" t="s">
        <v>1599</v>
      </c>
      <c r="B33" s="414" t="s">
        <v>1598</v>
      </c>
      <c r="C33" s="414" t="s">
        <v>1010</v>
      </c>
      <c r="D33" s="414">
        <v>1</v>
      </c>
      <c r="E33" s="414">
        <v>0</v>
      </c>
      <c r="F33" s="413">
        <v>308.47000000000003</v>
      </c>
      <c r="G33" s="412">
        <v>0</v>
      </c>
      <c r="H33" s="412">
        <v>238.81</v>
      </c>
      <c r="I33" s="412">
        <v>69.66</v>
      </c>
      <c r="J33" s="411">
        <v>0.22582422926054396</v>
      </c>
    </row>
    <row r="34" spans="1:10" ht="24.75" customHeight="1" x14ac:dyDescent="0.2">
      <c r="A34" s="414" t="s">
        <v>2250</v>
      </c>
      <c r="B34" s="414" t="s">
        <v>2249</v>
      </c>
      <c r="C34" s="414" t="s">
        <v>1010</v>
      </c>
      <c r="D34" s="414">
        <v>4</v>
      </c>
      <c r="E34" s="414">
        <v>0</v>
      </c>
      <c r="F34" s="413">
        <v>2749.3</v>
      </c>
      <c r="G34" s="412">
        <v>0</v>
      </c>
      <c r="H34" s="412">
        <v>2181.2800000000002</v>
      </c>
      <c r="I34" s="412">
        <v>568.02</v>
      </c>
      <c r="J34" s="411">
        <v>0.20660531771723711</v>
      </c>
    </row>
    <row r="35" spans="1:10" ht="24.75" customHeight="1" x14ac:dyDescent="0.2">
      <c r="A35" s="414" t="s">
        <v>2248</v>
      </c>
      <c r="B35" s="414" t="s">
        <v>2247</v>
      </c>
      <c r="C35" s="414" t="s">
        <v>1010</v>
      </c>
      <c r="D35" s="414">
        <v>3</v>
      </c>
      <c r="E35" s="414">
        <v>0</v>
      </c>
      <c r="F35" s="413">
        <v>1595.94</v>
      </c>
      <c r="G35" s="412">
        <v>0</v>
      </c>
      <c r="H35" s="412">
        <v>1392.81</v>
      </c>
      <c r="I35" s="412">
        <v>203.13</v>
      </c>
      <c r="J35" s="411">
        <v>0.12727922102334674</v>
      </c>
    </row>
    <row r="36" spans="1:10" ht="24.75" customHeight="1" x14ac:dyDescent="0.2">
      <c r="A36" s="414" t="s">
        <v>2246</v>
      </c>
      <c r="B36" s="414" t="s">
        <v>2245</v>
      </c>
      <c r="C36" s="414" t="s">
        <v>1010</v>
      </c>
      <c r="D36" s="414">
        <v>2</v>
      </c>
      <c r="E36" s="414">
        <v>0</v>
      </c>
      <c r="F36" s="413">
        <v>920.38</v>
      </c>
      <c r="G36" s="412">
        <v>0</v>
      </c>
      <c r="H36" s="412">
        <v>654.98</v>
      </c>
      <c r="I36" s="412">
        <v>265.39999999999998</v>
      </c>
      <c r="J36" s="411">
        <v>0.28835915600078227</v>
      </c>
    </row>
    <row r="37" spans="1:10" ht="24.75" customHeight="1" x14ac:dyDescent="0.2">
      <c r="A37" s="414" t="s">
        <v>1593</v>
      </c>
      <c r="B37" s="414" t="s">
        <v>1592</v>
      </c>
      <c r="C37" s="414" t="s">
        <v>1010</v>
      </c>
      <c r="D37" s="414">
        <v>3</v>
      </c>
      <c r="E37" s="414">
        <v>0</v>
      </c>
      <c r="F37" s="413">
        <v>1355.38</v>
      </c>
      <c r="G37" s="412">
        <v>0</v>
      </c>
      <c r="H37" s="412">
        <v>1043.73</v>
      </c>
      <c r="I37" s="412">
        <v>311.64999999999998</v>
      </c>
      <c r="J37" s="411">
        <v>0.22993551623898834</v>
      </c>
    </row>
    <row r="38" spans="1:10" ht="24.75" customHeight="1" x14ac:dyDescent="0.2">
      <c r="A38" s="414" t="s">
        <v>2244</v>
      </c>
      <c r="B38" s="414" t="s">
        <v>2243</v>
      </c>
      <c r="C38" s="414" t="s">
        <v>1010</v>
      </c>
      <c r="D38" s="414">
        <v>2</v>
      </c>
      <c r="E38" s="414">
        <v>0</v>
      </c>
      <c r="F38" s="413">
        <v>1711.48</v>
      </c>
      <c r="G38" s="412">
        <v>0</v>
      </c>
      <c r="H38" s="412">
        <v>1254.04</v>
      </c>
      <c r="I38" s="412">
        <v>457.44</v>
      </c>
      <c r="J38" s="411">
        <v>0.26727744408348331</v>
      </c>
    </row>
    <row r="39" spans="1:10" ht="24.75" customHeight="1" x14ac:dyDescent="0.2">
      <c r="A39" s="414" t="s">
        <v>1591</v>
      </c>
      <c r="B39" s="414" t="s">
        <v>1590</v>
      </c>
      <c r="C39" s="414" t="s">
        <v>1010</v>
      </c>
      <c r="D39" s="414">
        <v>2</v>
      </c>
      <c r="E39" s="414">
        <v>0</v>
      </c>
      <c r="F39" s="413">
        <v>244.7</v>
      </c>
      <c r="G39" s="412">
        <v>0</v>
      </c>
      <c r="H39" s="412">
        <v>202.16</v>
      </c>
      <c r="I39" s="412">
        <v>42.54</v>
      </c>
      <c r="J39" s="411">
        <v>0.1738455251328157</v>
      </c>
    </row>
    <row r="40" spans="1:10" ht="24.75" customHeight="1" x14ac:dyDescent="0.2">
      <c r="A40" s="414" t="s">
        <v>2242</v>
      </c>
      <c r="B40" s="414" t="s">
        <v>2241</v>
      </c>
      <c r="C40" s="414" t="s">
        <v>1010</v>
      </c>
      <c r="D40" s="414">
        <v>2</v>
      </c>
      <c r="E40" s="414">
        <v>0</v>
      </c>
      <c r="F40" s="413">
        <v>285.44</v>
      </c>
      <c r="G40" s="412">
        <v>0</v>
      </c>
      <c r="H40" s="412">
        <v>210.54</v>
      </c>
      <c r="I40" s="412">
        <v>74.900000000000006</v>
      </c>
      <c r="J40" s="411">
        <v>0.26240190582959644</v>
      </c>
    </row>
    <row r="41" spans="1:10" ht="24.75" customHeight="1" x14ac:dyDescent="0.2">
      <c r="A41" s="414" t="s">
        <v>1587</v>
      </c>
      <c r="B41" s="414" t="s">
        <v>1586</v>
      </c>
      <c r="C41" s="414" t="s">
        <v>1010</v>
      </c>
      <c r="D41" s="414">
        <v>6</v>
      </c>
      <c r="E41" s="414">
        <v>0</v>
      </c>
      <c r="F41" s="413">
        <v>1930.2</v>
      </c>
      <c r="G41" s="412">
        <v>0</v>
      </c>
      <c r="H41" s="412">
        <v>1684.56</v>
      </c>
      <c r="I41" s="412">
        <v>245.64</v>
      </c>
      <c r="J41" s="411">
        <v>0.1272614236866646</v>
      </c>
    </row>
    <row r="42" spans="1:10" ht="24.75" customHeight="1" x14ac:dyDescent="0.2">
      <c r="A42" s="414" t="s">
        <v>1583</v>
      </c>
      <c r="B42" s="414" t="s">
        <v>1582</v>
      </c>
      <c r="C42" s="414" t="s">
        <v>1010</v>
      </c>
      <c r="D42" s="414">
        <v>1</v>
      </c>
      <c r="E42" s="414">
        <v>0</v>
      </c>
      <c r="F42" s="413">
        <v>181.54</v>
      </c>
      <c r="G42" s="412">
        <v>0</v>
      </c>
      <c r="H42" s="412">
        <v>157.86000000000001</v>
      </c>
      <c r="I42" s="412">
        <v>23.68</v>
      </c>
      <c r="J42" s="411">
        <v>0.13043957254599536</v>
      </c>
    </row>
    <row r="43" spans="1:10" ht="24.75" customHeight="1" x14ac:dyDescent="0.2">
      <c r="A43" s="414" t="s">
        <v>2240</v>
      </c>
      <c r="B43" s="414" t="s">
        <v>2239</v>
      </c>
      <c r="C43" s="414" t="s">
        <v>1010</v>
      </c>
      <c r="D43" s="414">
        <v>2</v>
      </c>
      <c r="E43" s="414">
        <v>0</v>
      </c>
      <c r="F43" s="413">
        <v>315.95999999999998</v>
      </c>
      <c r="G43" s="412">
        <v>0</v>
      </c>
      <c r="H43" s="412">
        <v>187.74</v>
      </c>
      <c r="I43" s="412">
        <v>128.22</v>
      </c>
      <c r="J43" s="411">
        <v>0.40581086213444739</v>
      </c>
    </row>
    <row r="44" spans="1:10" ht="24.75" customHeight="1" x14ac:dyDescent="0.2">
      <c r="A44" s="414" t="s">
        <v>2238</v>
      </c>
      <c r="B44" s="414" t="s">
        <v>2237</v>
      </c>
      <c r="C44" s="414" t="s">
        <v>1010</v>
      </c>
      <c r="D44" s="414">
        <v>1</v>
      </c>
      <c r="E44" s="414">
        <v>0</v>
      </c>
      <c r="F44" s="413">
        <v>1618.46</v>
      </c>
      <c r="G44" s="412">
        <v>0</v>
      </c>
      <c r="H44" s="412">
        <v>799.02</v>
      </c>
      <c r="I44" s="412">
        <v>819.44</v>
      </c>
      <c r="J44" s="411">
        <v>0.50630846607268643</v>
      </c>
    </row>
    <row r="45" spans="1:10" ht="24.75" customHeight="1" x14ac:dyDescent="0.2">
      <c r="A45" s="414" t="s">
        <v>2236</v>
      </c>
      <c r="B45" s="414" t="s">
        <v>2235</v>
      </c>
      <c r="C45" s="414" t="s">
        <v>1010</v>
      </c>
      <c r="D45" s="414">
        <v>6</v>
      </c>
      <c r="E45" s="414">
        <v>0</v>
      </c>
      <c r="F45" s="413">
        <v>1595.66</v>
      </c>
      <c r="G45" s="412">
        <v>0</v>
      </c>
      <c r="H45" s="412">
        <v>1282.26</v>
      </c>
      <c r="I45" s="412">
        <v>313.39999999999998</v>
      </c>
      <c r="J45" s="411">
        <v>0.19640775603825375</v>
      </c>
    </row>
    <row r="46" spans="1:10" ht="24.75" customHeight="1" x14ac:dyDescent="0.2">
      <c r="A46" s="414" t="s">
        <v>2234</v>
      </c>
      <c r="B46" s="414" t="s">
        <v>2233</v>
      </c>
      <c r="C46" s="414" t="s">
        <v>1010</v>
      </c>
      <c r="D46" s="414">
        <v>2</v>
      </c>
      <c r="E46" s="414">
        <v>0</v>
      </c>
      <c r="F46" s="413">
        <v>684.32</v>
      </c>
      <c r="G46" s="412">
        <v>0</v>
      </c>
      <c r="H46" s="412">
        <v>568.67999999999995</v>
      </c>
      <c r="I46" s="412">
        <v>115.64</v>
      </c>
      <c r="J46" s="411">
        <v>0.16898527004909983</v>
      </c>
    </row>
    <row r="47" spans="1:10" ht="24.75" customHeight="1" x14ac:dyDescent="0.2">
      <c r="A47" s="414" t="s">
        <v>1577</v>
      </c>
      <c r="B47" s="414" t="s">
        <v>1576</v>
      </c>
      <c r="C47" s="414" t="s">
        <v>1010</v>
      </c>
      <c r="D47" s="414">
        <v>3</v>
      </c>
      <c r="E47" s="414">
        <v>0</v>
      </c>
      <c r="F47" s="413">
        <v>4901.6099999999997</v>
      </c>
      <c r="G47" s="412">
        <v>0</v>
      </c>
      <c r="H47" s="412">
        <v>3619.68</v>
      </c>
      <c r="I47" s="412">
        <v>1281.93</v>
      </c>
      <c r="J47" s="411">
        <v>0.26153243526106729</v>
      </c>
    </row>
    <row r="48" spans="1:10" ht="24.75" customHeight="1" x14ac:dyDescent="0.2">
      <c r="A48" s="414" t="s">
        <v>1575</v>
      </c>
      <c r="B48" s="414" t="s">
        <v>1574</v>
      </c>
      <c r="C48" s="414" t="s">
        <v>1010</v>
      </c>
      <c r="D48" s="414">
        <v>4</v>
      </c>
      <c r="E48" s="414">
        <v>0</v>
      </c>
      <c r="F48" s="413">
        <v>2525.1999999999998</v>
      </c>
      <c r="G48" s="412">
        <v>0</v>
      </c>
      <c r="H48" s="412">
        <v>1924</v>
      </c>
      <c r="I48" s="412">
        <v>601.20000000000005</v>
      </c>
      <c r="J48" s="411">
        <v>0.23808015206716299</v>
      </c>
    </row>
    <row r="49" spans="1:10" ht="24.75" customHeight="1" x14ac:dyDescent="0.2">
      <c r="A49" s="414" t="s">
        <v>2232</v>
      </c>
      <c r="B49" s="414" t="s">
        <v>2231</v>
      </c>
      <c r="C49" s="414" t="s">
        <v>1010</v>
      </c>
      <c r="D49" s="414">
        <v>4</v>
      </c>
      <c r="E49" s="414">
        <v>0</v>
      </c>
      <c r="F49" s="413">
        <v>8276.1299999999992</v>
      </c>
      <c r="G49" s="412">
        <v>0</v>
      </c>
      <c r="H49" s="412">
        <v>6278.24</v>
      </c>
      <c r="I49" s="412">
        <v>1997.89</v>
      </c>
      <c r="J49" s="411">
        <v>0.24140389288230127</v>
      </c>
    </row>
    <row r="50" spans="1:10" ht="24.75" customHeight="1" x14ac:dyDescent="0.2">
      <c r="A50" s="414" t="s">
        <v>1571</v>
      </c>
      <c r="B50" s="414" t="s">
        <v>1570</v>
      </c>
      <c r="C50" s="414" t="s">
        <v>1010</v>
      </c>
      <c r="D50" s="414">
        <v>7</v>
      </c>
      <c r="E50" s="414">
        <v>0</v>
      </c>
      <c r="F50" s="413">
        <v>2817.25</v>
      </c>
      <c r="G50" s="412">
        <v>0</v>
      </c>
      <c r="H50" s="412">
        <v>2256.21</v>
      </c>
      <c r="I50" s="412">
        <v>561.04</v>
      </c>
      <c r="J50" s="411">
        <v>0.19914455586121219</v>
      </c>
    </row>
    <row r="51" spans="1:10" ht="24.75" customHeight="1" x14ac:dyDescent="0.2">
      <c r="A51" s="414" t="s">
        <v>1569</v>
      </c>
      <c r="B51" s="414" t="s">
        <v>1568</v>
      </c>
      <c r="C51" s="414" t="s">
        <v>1010</v>
      </c>
      <c r="D51" s="414">
        <v>6</v>
      </c>
      <c r="E51" s="414">
        <v>0</v>
      </c>
      <c r="F51" s="413">
        <v>2294.19</v>
      </c>
      <c r="G51" s="412">
        <v>0</v>
      </c>
      <c r="H51" s="412">
        <v>1831.32</v>
      </c>
      <c r="I51" s="412">
        <v>462.87</v>
      </c>
      <c r="J51" s="411">
        <v>0.20175748303322741</v>
      </c>
    </row>
    <row r="52" spans="1:10" ht="24.75" customHeight="1" x14ac:dyDescent="0.2">
      <c r="A52" s="414" t="s">
        <v>1567</v>
      </c>
      <c r="B52" s="414" t="s">
        <v>1566</v>
      </c>
      <c r="C52" s="414" t="s">
        <v>1010</v>
      </c>
      <c r="D52" s="414">
        <v>2</v>
      </c>
      <c r="E52" s="414">
        <v>0</v>
      </c>
      <c r="F52" s="413">
        <v>1250.7</v>
      </c>
      <c r="G52" s="412">
        <v>0</v>
      </c>
      <c r="H52" s="412">
        <v>1021.86</v>
      </c>
      <c r="I52" s="412">
        <v>228.84</v>
      </c>
      <c r="J52" s="411">
        <v>0.18296953705924682</v>
      </c>
    </row>
    <row r="53" spans="1:10" ht="24.75" customHeight="1" x14ac:dyDescent="0.2">
      <c r="A53" s="414" t="s">
        <v>1565</v>
      </c>
      <c r="B53" s="414" t="s">
        <v>1564</v>
      </c>
      <c r="C53" s="414" t="s">
        <v>1010</v>
      </c>
      <c r="D53" s="414">
        <v>1</v>
      </c>
      <c r="E53" s="414">
        <v>0</v>
      </c>
      <c r="F53" s="413">
        <v>478.64</v>
      </c>
      <c r="G53" s="412">
        <v>0</v>
      </c>
      <c r="H53" s="412">
        <v>364.68</v>
      </c>
      <c r="I53" s="412">
        <v>113.96</v>
      </c>
      <c r="J53" s="411">
        <v>0.23809125856593683</v>
      </c>
    </row>
    <row r="54" spans="1:10" ht="24.75" customHeight="1" x14ac:dyDescent="0.2">
      <c r="A54" s="414" t="s">
        <v>2230</v>
      </c>
      <c r="B54" s="414" t="s">
        <v>2229</v>
      </c>
      <c r="C54" s="414" t="s">
        <v>1010</v>
      </c>
      <c r="D54" s="414">
        <v>2</v>
      </c>
      <c r="E54" s="414">
        <v>0</v>
      </c>
      <c r="F54" s="413">
        <v>1056.98</v>
      </c>
      <c r="G54" s="412">
        <v>0</v>
      </c>
      <c r="H54" s="412">
        <v>873.24</v>
      </c>
      <c r="I54" s="412">
        <v>183.74</v>
      </c>
      <c r="J54" s="411">
        <v>0.17383488807735245</v>
      </c>
    </row>
    <row r="55" spans="1:10" ht="24.75" customHeight="1" x14ac:dyDescent="0.2">
      <c r="A55" s="414" t="s">
        <v>1561</v>
      </c>
      <c r="B55" s="414" t="s">
        <v>1560</v>
      </c>
      <c r="C55" s="414" t="s">
        <v>1010</v>
      </c>
      <c r="D55" s="414">
        <v>1</v>
      </c>
      <c r="E55" s="414">
        <v>0</v>
      </c>
      <c r="F55" s="413">
        <v>686.07</v>
      </c>
      <c r="G55" s="412">
        <v>0</v>
      </c>
      <c r="H55" s="412">
        <v>499.4</v>
      </c>
      <c r="I55" s="412">
        <v>186.67</v>
      </c>
      <c r="J55" s="411">
        <v>0.27208593875260539</v>
      </c>
    </row>
    <row r="56" spans="1:10" ht="24.75" customHeight="1" x14ac:dyDescent="0.2">
      <c r="A56" s="414" t="s">
        <v>1559</v>
      </c>
      <c r="B56" s="414" t="s">
        <v>1558</v>
      </c>
      <c r="C56" s="414" t="s">
        <v>1010</v>
      </c>
      <c r="D56" s="414">
        <v>1</v>
      </c>
      <c r="E56" s="414">
        <v>0</v>
      </c>
      <c r="F56" s="413">
        <v>619.47</v>
      </c>
      <c r="G56" s="412">
        <v>0</v>
      </c>
      <c r="H56" s="412">
        <v>457.46</v>
      </c>
      <c r="I56" s="412">
        <v>162.01</v>
      </c>
      <c r="J56" s="411">
        <v>0.26153001759568661</v>
      </c>
    </row>
    <row r="57" spans="1:10" ht="24.75" customHeight="1" x14ac:dyDescent="0.2">
      <c r="A57" s="414" t="s">
        <v>1557</v>
      </c>
      <c r="B57" s="414" t="s">
        <v>1556</v>
      </c>
      <c r="C57" s="414" t="s">
        <v>1010</v>
      </c>
      <c r="D57" s="414">
        <v>2</v>
      </c>
      <c r="E57" s="414">
        <v>0</v>
      </c>
      <c r="F57" s="413">
        <v>1179.54</v>
      </c>
      <c r="G57" s="412">
        <v>0</v>
      </c>
      <c r="H57" s="412">
        <v>871.06</v>
      </c>
      <c r="I57" s="412">
        <v>308.48</v>
      </c>
      <c r="J57" s="411">
        <v>0.26152567950217881</v>
      </c>
    </row>
    <row r="58" spans="1:10" ht="24.75" customHeight="1" x14ac:dyDescent="0.2">
      <c r="A58" s="414" t="s">
        <v>2228</v>
      </c>
      <c r="B58" s="414" t="s">
        <v>2227</v>
      </c>
      <c r="C58" s="414" t="s">
        <v>1010</v>
      </c>
      <c r="D58" s="414">
        <v>2</v>
      </c>
      <c r="E58" s="414">
        <v>0</v>
      </c>
      <c r="F58" s="413">
        <v>1126.68</v>
      </c>
      <c r="G58" s="412">
        <v>0</v>
      </c>
      <c r="H58" s="412">
        <v>823.94</v>
      </c>
      <c r="I58" s="412">
        <v>302.74</v>
      </c>
      <c r="J58" s="411">
        <v>0.26870096211879152</v>
      </c>
    </row>
    <row r="59" spans="1:10" ht="24.75" customHeight="1" x14ac:dyDescent="0.2">
      <c r="A59" s="414" t="s">
        <v>1555</v>
      </c>
      <c r="B59" s="414" t="s">
        <v>1554</v>
      </c>
      <c r="C59" s="414" t="s">
        <v>1010</v>
      </c>
      <c r="D59" s="414">
        <v>9</v>
      </c>
      <c r="E59" s="414">
        <v>0</v>
      </c>
      <c r="F59" s="413">
        <v>5947.43</v>
      </c>
      <c r="G59" s="412">
        <v>0</v>
      </c>
      <c r="H59" s="412">
        <v>4397.49</v>
      </c>
      <c r="I59" s="412">
        <v>1549.94</v>
      </c>
      <c r="J59" s="411">
        <v>0.2606066822139983</v>
      </c>
    </row>
    <row r="60" spans="1:10" ht="24.75" customHeight="1" x14ac:dyDescent="0.2">
      <c r="A60" s="414" t="s">
        <v>1553</v>
      </c>
      <c r="B60" s="414" t="s">
        <v>1552</v>
      </c>
      <c r="C60" s="414" t="s">
        <v>1010</v>
      </c>
      <c r="D60" s="414">
        <v>9</v>
      </c>
      <c r="E60" s="414">
        <v>0</v>
      </c>
      <c r="F60" s="413">
        <v>6065.79</v>
      </c>
      <c r="G60" s="412">
        <v>0</v>
      </c>
      <c r="H60" s="412">
        <v>4485.1499999999996</v>
      </c>
      <c r="I60" s="412">
        <v>1580.64</v>
      </c>
      <c r="J60" s="411">
        <v>0.26058271057850668</v>
      </c>
    </row>
    <row r="61" spans="1:10" ht="24.75" customHeight="1" x14ac:dyDescent="0.2">
      <c r="A61" s="414" t="s">
        <v>1551</v>
      </c>
      <c r="B61" s="414" t="s">
        <v>1550</v>
      </c>
      <c r="C61" s="414" t="s">
        <v>1010</v>
      </c>
      <c r="D61" s="414">
        <v>6</v>
      </c>
      <c r="E61" s="414">
        <v>0</v>
      </c>
      <c r="F61" s="413">
        <v>5934.65</v>
      </c>
      <c r="G61" s="412">
        <v>0</v>
      </c>
      <c r="H61" s="412">
        <v>4431.8999999999996</v>
      </c>
      <c r="I61" s="412">
        <v>1502.75</v>
      </c>
      <c r="J61" s="411">
        <v>0.25321628065682056</v>
      </c>
    </row>
    <row r="62" spans="1:10" ht="24.75" customHeight="1" x14ac:dyDescent="0.2">
      <c r="A62" s="414" t="s">
        <v>1549</v>
      </c>
      <c r="B62" s="414" t="s">
        <v>1548</v>
      </c>
      <c r="C62" s="414" t="s">
        <v>1010</v>
      </c>
      <c r="D62" s="414">
        <v>2</v>
      </c>
      <c r="E62" s="414">
        <v>0</v>
      </c>
      <c r="F62" s="413">
        <v>1341.22</v>
      </c>
      <c r="G62" s="412">
        <v>0</v>
      </c>
      <c r="H62" s="412">
        <v>1027.22</v>
      </c>
      <c r="I62" s="412">
        <v>314</v>
      </c>
      <c r="J62" s="411">
        <v>0.23411520854147716</v>
      </c>
    </row>
    <row r="63" spans="1:10" ht="24.75" customHeight="1" x14ac:dyDescent="0.2">
      <c r="A63" s="414" t="s">
        <v>1547</v>
      </c>
      <c r="B63" s="414" t="s">
        <v>1546</v>
      </c>
      <c r="C63" s="414" t="s">
        <v>1010</v>
      </c>
      <c r="D63" s="414">
        <v>5</v>
      </c>
      <c r="E63" s="414">
        <v>0</v>
      </c>
      <c r="F63" s="413">
        <v>3694.92</v>
      </c>
      <c r="G63" s="412">
        <v>0</v>
      </c>
      <c r="H63" s="412">
        <v>3023.6</v>
      </c>
      <c r="I63" s="412">
        <v>671.32</v>
      </c>
      <c r="J63" s="411">
        <v>0.18168728957595834</v>
      </c>
    </row>
    <row r="64" spans="1:10" ht="24.75" customHeight="1" x14ac:dyDescent="0.2">
      <c r="A64" s="414" t="s">
        <v>1545</v>
      </c>
      <c r="B64" s="414" t="s">
        <v>1544</v>
      </c>
      <c r="C64" s="414" t="s">
        <v>1010</v>
      </c>
      <c r="D64" s="414">
        <v>3</v>
      </c>
      <c r="E64" s="414">
        <v>0</v>
      </c>
      <c r="F64" s="413">
        <v>1974.59</v>
      </c>
      <c r="G64" s="412">
        <v>0</v>
      </c>
      <c r="H64" s="412">
        <v>1693.26</v>
      </c>
      <c r="I64" s="412">
        <v>281.33</v>
      </c>
      <c r="J64" s="411">
        <v>0.1424751467393231</v>
      </c>
    </row>
    <row r="65" spans="1:10" ht="24.75" customHeight="1" x14ac:dyDescent="0.2">
      <c r="A65" s="414" t="s">
        <v>1543</v>
      </c>
      <c r="B65" s="414" t="s">
        <v>1542</v>
      </c>
      <c r="C65" s="414" t="s">
        <v>1010</v>
      </c>
      <c r="D65" s="414">
        <v>2</v>
      </c>
      <c r="E65" s="414">
        <v>0</v>
      </c>
      <c r="F65" s="413">
        <v>2707.16</v>
      </c>
      <c r="G65" s="412">
        <v>0</v>
      </c>
      <c r="H65" s="412">
        <v>2095.86</v>
      </c>
      <c r="I65" s="412">
        <v>611.29999999999995</v>
      </c>
      <c r="J65" s="411">
        <v>0.2258085964627137</v>
      </c>
    </row>
    <row r="66" spans="1:10" ht="24.75" customHeight="1" x14ac:dyDescent="0.2">
      <c r="A66" s="414" t="s">
        <v>1541</v>
      </c>
      <c r="B66" s="414" t="s">
        <v>1540</v>
      </c>
      <c r="C66" s="414" t="s">
        <v>1010</v>
      </c>
      <c r="D66" s="414">
        <v>2</v>
      </c>
      <c r="E66" s="414">
        <v>0</v>
      </c>
      <c r="F66" s="413">
        <v>1673</v>
      </c>
      <c r="G66" s="412">
        <v>0</v>
      </c>
      <c r="H66" s="412">
        <v>1276.2</v>
      </c>
      <c r="I66" s="412">
        <v>396.8</v>
      </c>
      <c r="J66" s="411">
        <v>0.23717872086072922</v>
      </c>
    </row>
    <row r="67" spans="1:10" ht="24.75" customHeight="1" x14ac:dyDescent="0.2">
      <c r="A67" s="414" t="s">
        <v>1539</v>
      </c>
      <c r="B67" s="414" t="s">
        <v>1538</v>
      </c>
      <c r="C67" s="414" t="s">
        <v>1010</v>
      </c>
      <c r="D67" s="414">
        <v>11</v>
      </c>
      <c r="E67" s="414">
        <v>0</v>
      </c>
      <c r="F67" s="413">
        <v>5458.44</v>
      </c>
      <c r="G67" s="412">
        <v>0</v>
      </c>
      <c r="H67" s="412">
        <v>4293.41</v>
      </c>
      <c r="I67" s="412">
        <v>1165.03</v>
      </c>
      <c r="J67" s="411">
        <v>0.21343643971537654</v>
      </c>
    </row>
    <row r="68" spans="1:10" ht="24.75" customHeight="1" x14ac:dyDescent="0.2">
      <c r="A68" s="414" t="s">
        <v>1537</v>
      </c>
      <c r="B68" s="414" t="s">
        <v>1536</v>
      </c>
      <c r="C68" s="414" t="s">
        <v>1010</v>
      </c>
      <c r="D68" s="414">
        <v>1</v>
      </c>
      <c r="E68" s="414">
        <v>0</v>
      </c>
      <c r="F68" s="413">
        <v>673.41</v>
      </c>
      <c r="G68" s="412">
        <v>0</v>
      </c>
      <c r="H68" s="412">
        <v>513.08000000000004</v>
      </c>
      <c r="I68" s="412">
        <v>160.33000000000001</v>
      </c>
      <c r="J68" s="411">
        <v>0.23808675249847788</v>
      </c>
    </row>
    <row r="69" spans="1:10" ht="24.75" customHeight="1" x14ac:dyDescent="0.2">
      <c r="A69" s="414" t="s">
        <v>1535</v>
      </c>
      <c r="B69" s="414" t="s">
        <v>1534</v>
      </c>
      <c r="C69" s="414" t="s">
        <v>1010</v>
      </c>
      <c r="D69" s="414">
        <v>11</v>
      </c>
      <c r="E69" s="414">
        <v>0</v>
      </c>
      <c r="F69" s="413">
        <v>3976.69</v>
      </c>
      <c r="G69" s="412">
        <v>0</v>
      </c>
      <c r="H69" s="412">
        <v>3127.74</v>
      </c>
      <c r="I69" s="412">
        <v>848.95</v>
      </c>
      <c r="J69" s="411">
        <v>0.21348156381312097</v>
      </c>
    </row>
    <row r="70" spans="1:10" ht="24.75" customHeight="1" x14ac:dyDescent="0.2">
      <c r="A70" s="414" t="s">
        <v>1529</v>
      </c>
      <c r="B70" s="414" t="s">
        <v>1528</v>
      </c>
      <c r="C70" s="414" t="s">
        <v>1010</v>
      </c>
      <c r="D70" s="414">
        <v>8</v>
      </c>
      <c r="E70" s="414">
        <v>0</v>
      </c>
      <c r="F70" s="413">
        <v>5818.95</v>
      </c>
      <c r="G70" s="412">
        <v>0</v>
      </c>
      <c r="H70" s="412">
        <v>4569.5200000000004</v>
      </c>
      <c r="I70" s="412">
        <v>1249.43</v>
      </c>
      <c r="J70" s="411">
        <v>0.21471743183907749</v>
      </c>
    </row>
    <row r="71" spans="1:10" ht="24.75" customHeight="1" x14ac:dyDescent="0.2">
      <c r="A71" s="414" t="s">
        <v>1527</v>
      </c>
      <c r="B71" s="414" t="s">
        <v>1526</v>
      </c>
      <c r="C71" s="414" t="s">
        <v>1010</v>
      </c>
      <c r="D71" s="414">
        <v>7</v>
      </c>
      <c r="E71" s="414">
        <v>0</v>
      </c>
      <c r="F71" s="413">
        <v>3175.57</v>
      </c>
      <c r="G71" s="412">
        <v>0</v>
      </c>
      <c r="H71" s="412">
        <v>2515.1</v>
      </c>
      <c r="I71" s="412">
        <v>660.47</v>
      </c>
      <c r="J71" s="411">
        <v>0.2079847082571003</v>
      </c>
    </row>
    <row r="72" spans="1:10" ht="24.75" customHeight="1" x14ac:dyDescent="0.2">
      <c r="A72" s="414" t="s">
        <v>1525</v>
      </c>
      <c r="B72" s="414" t="s">
        <v>1524</v>
      </c>
      <c r="C72" s="414" t="s">
        <v>1010</v>
      </c>
      <c r="D72" s="414">
        <v>9</v>
      </c>
      <c r="E72" s="414">
        <v>0</v>
      </c>
      <c r="F72" s="413">
        <v>14017.73</v>
      </c>
      <c r="G72" s="412">
        <v>0</v>
      </c>
      <c r="H72" s="412">
        <v>10797.62</v>
      </c>
      <c r="I72" s="412">
        <v>3220.11</v>
      </c>
      <c r="J72" s="411">
        <v>0.22971693705043542</v>
      </c>
    </row>
    <row r="73" spans="1:10" ht="24.75" customHeight="1" x14ac:dyDescent="0.2">
      <c r="A73" s="414" t="s">
        <v>1523</v>
      </c>
      <c r="B73" s="414" t="s">
        <v>1522</v>
      </c>
      <c r="C73" s="414" t="s">
        <v>1010</v>
      </c>
      <c r="D73" s="414">
        <v>5</v>
      </c>
      <c r="E73" s="414">
        <v>0</v>
      </c>
      <c r="F73" s="413">
        <v>3526.04</v>
      </c>
      <c r="G73" s="412">
        <v>0</v>
      </c>
      <c r="H73" s="412">
        <v>2695.26</v>
      </c>
      <c r="I73" s="412">
        <v>830.78</v>
      </c>
      <c r="J73" s="411">
        <v>0.23561275538564508</v>
      </c>
    </row>
    <row r="74" spans="1:10" ht="24.75" customHeight="1" x14ac:dyDescent="0.2">
      <c r="A74" s="414" t="s">
        <v>1521</v>
      </c>
      <c r="B74" s="414" t="s">
        <v>1520</v>
      </c>
      <c r="C74" s="414" t="s">
        <v>1010</v>
      </c>
      <c r="D74" s="414">
        <v>3</v>
      </c>
      <c r="E74" s="414">
        <v>0</v>
      </c>
      <c r="F74" s="413">
        <v>1976.31</v>
      </c>
      <c r="G74" s="412">
        <v>0</v>
      </c>
      <c r="H74" s="412">
        <v>1606.95</v>
      </c>
      <c r="I74" s="412">
        <v>369.36</v>
      </c>
      <c r="J74" s="411">
        <v>0.18689375654629081</v>
      </c>
    </row>
    <row r="75" spans="1:10" ht="24.75" customHeight="1" x14ac:dyDescent="0.2">
      <c r="A75" s="414" t="s">
        <v>2226</v>
      </c>
      <c r="B75" s="414" t="s">
        <v>2225</v>
      </c>
      <c r="C75" s="414" t="s">
        <v>1010</v>
      </c>
      <c r="D75" s="414">
        <v>12</v>
      </c>
      <c r="E75" s="414">
        <v>0</v>
      </c>
      <c r="F75" s="413">
        <v>1105.08</v>
      </c>
      <c r="G75" s="412">
        <v>0</v>
      </c>
      <c r="H75" s="412">
        <v>832.44</v>
      </c>
      <c r="I75" s="412">
        <v>272.64</v>
      </c>
      <c r="J75" s="411">
        <v>0.2467151699424476</v>
      </c>
    </row>
    <row r="76" spans="1:10" ht="24.75" customHeight="1" x14ac:dyDescent="0.2">
      <c r="A76" s="414" t="s">
        <v>2224</v>
      </c>
      <c r="B76" s="414" t="s">
        <v>2223</v>
      </c>
      <c r="C76" s="414" t="s">
        <v>1010</v>
      </c>
      <c r="D76" s="414">
        <v>2</v>
      </c>
      <c r="E76" s="414">
        <v>0</v>
      </c>
      <c r="F76" s="413">
        <v>156.68</v>
      </c>
      <c r="G76" s="412">
        <v>0</v>
      </c>
      <c r="H76" s="412">
        <v>111.42</v>
      </c>
      <c r="I76" s="412">
        <v>45.26</v>
      </c>
      <c r="J76" s="411">
        <v>0.28886903242277251</v>
      </c>
    </row>
    <row r="77" spans="1:10" ht="24.75" customHeight="1" x14ac:dyDescent="0.2">
      <c r="A77" s="414" t="s">
        <v>2222</v>
      </c>
      <c r="B77" s="414" t="s">
        <v>2221</v>
      </c>
      <c r="C77" s="414" t="s">
        <v>1010</v>
      </c>
      <c r="D77" s="414">
        <v>1</v>
      </c>
      <c r="E77" s="414">
        <v>0</v>
      </c>
      <c r="F77" s="413">
        <v>85.49</v>
      </c>
      <c r="G77" s="412">
        <v>0</v>
      </c>
      <c r="H77" s="412">
        <v>69.209999999999994</v>
      </c>
      <c r="I77" s="412">
        <v>16.28</v>
      </c>
      <c r="J77" s="411">
        <v>0.19043162943034272</v>
      </c>
    </row>
    <row r="78" spans="1:10" ht="24.75" customHeight="1" x14ac:dyDescent="0.2">
      <c r="A78" s="414" t="s">
        <v>1515</v>
      </c>
      <c r="B78" s="414" t="s">
        <v>1514</v>
      </c>
      <c r="C78" s="414" t="s">
        <v>1010</v>
      </c>
      <c r="D78" s="414">
        <v>18</v>
      </c>
      <c r="E78" s="414">
        <v>0</v>
      </c>
      <c r="F78" s="413">
        <v>1435.83</v>
      </c>
      <c r="G78" s="412">
        <v>0</v>
      </c>
      <c r="H78" s="412">
        <v>1074.42</v>
      </c>
      <c r="I78" s="412">
        <v>361.41</v>
      </c>
      <c r="J78" s="411">
        <v>0.25170807128977662</v>
      </c>
    </row>
    <row r="79" spans="1:10" ht="24.75" customHeight="1" x14ac:dyDescent="0.2">
      <c r="A79" s="414" t="s">
        <v>2220</v>
      </c>
      <c r="B79" s="414" t="s">
        <v>2219</v>
      </c>
      <c r="C79" s="414" t="s">
        <v>1010</v>
      </c>
      <c r="D79" s="414">
        <v>6</v>
      </c>
      <c r="E79" s="414">
        <v>0</v>
      </c>
      <c r="F79" s="413">
        <v>998.7</v>
      </c>
      <c r="G79" s="412">
        <v>0</v>
      </c>
      <c r="H79" s="412">
        <v>555.54</v>
      </c>
      <c r="I79" s="412">
        <v>443.16</v>
      </c>
      <c r="J79" s="411">
        <v>0.44373685791528988</v>
      </c>
    </row>
    <row r="80" spans="1:10" ht="24.75" customHeight="1" x14ac:dyDescent="0.2">
      <c r="A80" s="414" t="s">
        <v>1509</v>
      </c>
      <c r="B80" s="414" t="s">
        <v>1508</v>
      </c>
      <c r="C80" s="414" t="s">
        <v>1010</v>
      </c>
      <c r="D80" s="414">
        <v>1</v>
      </c>
      <c r="E80" s="414">
        <v>0</v>
      </c>
      <c r="F80" s="413">
        <v>155.76</v>
      </c>
      <c r="G80" s="412">
        <v>0</v>
      </c>
      <c r="H80" s="412">
        <v>114.05</v>
      </c>
      <c r="I80" s="412">
        <v>41.71</v>
      </c>
      <c r="J80" s="411">
        <v>0.26778376990241398</v>
      </c>
    </row>
    <row r="81" spans="1:10" ht="24.75" customHeight="1" x14ac:dyDescent="0.2">
      <c r="A81" s="414" t="s">
        <v>2218</v>
      </c>
      <c r="B81" s="414" t="s">
        <v>2217</v>
      </c>
      <c r="C81" s="414" t="s">
        <v>1010</v>
      </c>
      <c r="D81" s="414">
        <v>6</v>
      </c>
      <c r="E81" s="414">
        <v>0</v>
      </c>
      <c r="F81" s="413">
        <v>1339.02</v>
      </c>
      <c r="G81" s="412">
        <v>0</v>
      </c>
      <c r="H81" s="412">
        <v>718.02</v>
      </c>
      <c r="I81" s="412">
        <v>621</v>
      </c>
      <c r="J81" s="411">
        <v>0.46377201236725368</v>
      </c>
    </row>
    <row r="82" spans="1:10" ht="24.75" customHeight="1" x14ac:dyDescent="0.2">
      <c r="A82" s="414" t="s">
        <v>1507</v>
      </c>
      <c r="B82" s="414" t="s">
        <v>1506</v>
      </c>
      <c r="C82" s="414" t="s">
        <v>1010</v>
      </c>
      <c r="D82" s="414">
        <v>2</v>
      </c>
      <c r="E82" s="414">
        <v>0</v>
      </c>
      <c r="F82" s="413">
        <v>302.3</v>
      </c>
      <c r="G82" s="412">
        <v>0</v>
      </c>
      <c r="H82" s="412">
        <v>193.36</v>
      </c>
      <c r="I82" s="412">
        <v>108.94</v>
      </c>
      <c r="J82" s="411">
        <v>0.36037049288785972</v>
      </c>
    </row>
    <row r="83" spans="1:10" ht="24.75" customHeight="1" x14ac:dyDescent="0.2">
      <c r="A83" s="414" t="s">
        <v>1505</v>
      </c>
      <c r="B83" s="414" t="s">
        <v>1504</v>
      </c>
      <c r="C83" s="414" t="s">
        <v>1010</v>
      </c>
      <c r="D83" s="414">
        <v>32</v>
      </c>
      <c r="E83" s="414">
        <v>0</v>
      </c>
      <c r="F83" s="413">
        <v>4006.7</v>
      </c>
      <c r="G83" s="412">
        <v>0</v>
      </c>
      <c r="H83" s="412">
        <v>3201.62</v>
      </c>
      <c r="I83" s="412">
        <v>805.08</v>
      </c>
      <c r="J83" s="411">
        <v>0.20093343649387277</v>
      </c>
    </row>
    <row r="84" spans="1:10" ht="24.75" customHeight="1" x14ac:dyDescent="0.2">
      <c r="A84" s="414" t="s">
        <v>2216</v>
      </c>
      <c r="B84" s="414" t="s">
        <v>2215</v>
      </c>
      <c r="C84" s="414" t="s">
        <v>1010</v>
      </c>
      <c r="D84" s="414">
        <v>6</v>
      </c>
      <c r="E84" s="414">
        <v>0</v>
      </c>
      <c r="F84" s="413">
        <v>2409.06</v>
      </c>
      <c r="G84" s="412">
        <v>0</v>
      </c>
      <c r="H84" s="412">
        <v>1835.52</v>
      </c>
      <c r="I84" s="412">
        <v>573.54</v>
      </c>
      <c r="J84" s="411">
        <v>0.23807626211053273</v>
      </c>
    </row>
    <row r="85" spans="1:10" ht="24.75" customHeight="1" x14ac:dyDescent="0.2">
      <c r="A85" s="414" t="s">
        <v>1503</v>
      </c>
      <c r="B85" s="414" t="s">
        <v>1502</v>
      </c>
      <c r="C85" s="414" t="s">
        <v>1010</v>
      </c>
      <c r="D85" s="414">
        <v>32</v>
      </c>
      <c r="E85" s="414">
        <v>0</v>
      </c>
      <c r="F85" s="413">
        <v>3153.2</v>
      </c>
      <c r="G85" s="412">
        <v>0</v>
      </c>
      <c r="H85" s="412">
        <v>2655.04</v>
      </c>
      <c r="I85" s="412">
        <v>498.16</v>
      </c>
      <c r="J85" s="411">
        <v>0.15798553850057084</v>
      </c>
    </row>
    <row r="86" spans="1:10" ht="24.75" customHeight="1" x14ac:dyDescent="0.2">
      <c r="A86" s="414" t="s">
        <v>1501</v>
      </c>
      <c r="B86" s="414" t="s">
        <v>1500</v>
      </c>
      <c r="C86" s="414" t="s">
        <v>1010</v>
      </c>
      <c r="D86" s="414">
        <v>3</v>
      </c>
      <c r="E86" s="414">
        <v>0</v>
      </c>
      <c r="F86" s="413">
        <v>224.52</v>
      </c>
      <c r="G86" s="412">
        <v>0</v>
      </c>
      <c r="H86" s="412">
        <v>192.45</v>
      </c>
      <c r="I86" s="412">
        <v>32.07</v>
      </c>
      <c r="J86" s="411">
        <v>0.14283805451630144</v>
      </c>
    </row>
    <row r="87" spans="1:10" ht="24.75" customHeight="1" x14ac:dyDescent="0.2">
      <c r="A87" s="414" t="s">
        <v>2214</v>
      </c>
      <c r="B87" s="414" t="s">
        <v>2213</v>
      </c>
      <c r="C87" s="414" t="s">
        <v>1010</v>
      </c>
      <c r="D87" s="414">
        <v>1</v>
      </c>
      <c r="E87" s="414">
        <v>0</v>
      </c>
      <c r="F87" s="413">
        <v>162.28</v>
      </c>
      <c r="G87" s="412">
        <v>0</v>
      </c>
      <c r="H87" s="412">
        <v>141.62</v>
      </c>
      <c r="I87" s="412">
        <v>20.66</v>
      </c>
      <c r="J87" s="411">
        <v>0.12731082080354941</v>
      </c>
    </row>
    <row r="88" spans="1:10" ht="24.75" customHeight="1" x14ac:dyDescent="0.2">
      <c r="A88" s="414" t="s">
        <v>1499</v>
      </c>
      <c r="B88" s="414" t="s">
        <v>1498</v>
      </c>
      <c r="C88" s="414" t="s">
        <v>1010</v>
      </c>
      <c r="D88" s="414">
        <v>26</v>
      </c>
      <c r="E88" s="414">
        <v>0</v>
      </c>
      <c r="F88" s="413">
        <v>4094.8</v>
      </c>
      <c r="G88" s="412">
        <v>0</v>
      </c>
      <c r="H88" s="412">
        <v>3482.86</v>
      </c>
      <c r="I88" s="412">
        <v>611.94000000000005</v>
      </c>
      <c r="J88" s="411">
        <v>0.14944319624890104</v>
      </c>
    </row>
    <row r="89" spans="1:10" ht="24.75" customHeight="1" x14ac:dyDescent="0.2">
      <c r="A89" s="414" t="s">
        <v>2212</v>
      </c>
      <c r="B89" s="414" t="s">
        <v>2211</v>
      </c>
      <c r="C89" s="414" t="s">
        <v>1010</v>
      </c>
      <c r="D89" s="414">
        <v>3</v>
      </c>
      <c r="E89" s="414">
        <v>0</v>
      </c>
      <c r="F89" s="413">
        <v>394.23</v>
      </c>
      <c r="G89" s="412">
        <v>0</v>
      </c>
      <c r="H89" s="412">
        <v>292.02</v>
      </c>
      <c r="I89" s="412">
        <v>102.21</v>
      </c>
      <c r="J89" s="411">
        <v>0.25926489612662657</v>
      </c>
    </row>
    <row r="90" spans="1:10" ht="24.75" customHeight="1" x14ac:dyDescent="0.2">
      <c r="A90" s="414" t="s">
        <v>1497</v>
      </c>
      <c r="B90" s="414" t="s">
        <v>1496</v>
      </c>
      <c r="C90" s="414" t="s">
        <v>1010</v>
      </c>
      <c r="D90" s="414">
        <v>7</v>
      </c>
      <c r="E90" s="414">
        <v>0</v>
      </c>
      <c r="F90" s="413">
        <v>2246.67</v>
      </c>
      <c r="G90" s="412">
        <v>0</v>
      </c>
      <c r="H90" s="412">
        <v>1519.49</v>
      </c>
      <c r="I90" s="412">
        <v>727.18</v>
      </c>
      <c r="J90" s="411">
        <v>0.32367014292263663</v>
      </c>
    </row>
    <row r="91" spans="1:10" ht="24.75" customHeight="1" x14ac:dyDescent="0.2">
      <c r="A91" s="414" t="s">
        <v>2210</v>
      </c>
      <c r="B91" s="414" t="s">
        <v>2209</v>
      </c>
      <c r="C91" s="414" t="s">
        <v>1010</v>
      </c>
      <c r="D91" s="414">
        <v>12</v>
      </c>
      <c r="E91" s="414">
        <v>0</v>
      </c>
      <c r="F91" s="413">
        <v>2109.6</v>
      </c>
      <c r="G91" s="412">
        <v>0</v>
      </c>
      <c r="H91" s="412">
        <v>1841.04</v>
      </c>
      <c r="I91" s="412">
        <v>268.56</v>
      </c>
      <c r="J91" s="411">
        <v>0.1273037542662116</v>
      </c>
    </row>
    <row r="92" spans="1:10" ht="24.75" customHeight="1" x14ac:dyDescent="0.2">
      <c r="A92" s="414" t="s">
        <v>1495</v>
      </c>
      <c r="B92" s="414" t="s">
        <v>1494</v>
      </c>
      <c r="C92" s="414" t="s">
        <v>1010</v>
      </c>
      <c r="D92" s="414">
        <v>4</v>
      </c>
      <c r="E92" s="414">
        <v>0</v>
      </c>
      <c r="F92" s="413">
        <v>825.62</v>
      </c>
      <c r="G92" s="412">
        <v>0</v>
      </c>
      <c r="H92" s="412">
        <v>651</v>
      </c>
      <c r="I92" s="412">
        <v>174.62</v>
      </c>
      <c r="J92" s="411">
        <v>0.21150165935902715</v>
      </c>
    </row>
    <row r="93" spans="1:10" ht="24.75" customHeight="1" x14ac:dyDescent="0.2">
      <c r="A93" s="414" t="s">
        <v>2208</v>
      </c>
      <c r="B93" s="414" t="s">
        <v>2207</v>
      </c>
      <c r="C93" s="414" t="s">
        <v>1010</v>
      </c>
      <c r="D93" s="414">
        <v>6</v>
      </c>
      <c r="E93" s="414">
        <v>0</v>
      </c>
      <c r="F93" s="413">
        <v>3842.82</v>
      </c>
      <c r="G93" s="412">
        <v>0</v>
      </c>
      <c r="H93" s="412">
        <v>2927.88</v>
      </c>
      <c r="I93" s="412">
        <v>914.94</v>
      </c>
      <c r="J93" s="411">
        <v>0.23809077708557777</v>
      </c>
    </row>
    <row r="94" spans="1:10" ht="24.75" customHeight="1" x14ac:dyDescent="0.2">
      <c r="A94" s="414" t="s">
        <v>2206</v>
      </c>
      <c r="B94" s="414" t="s">
        <v>2205</v>
      </c>
      <c r="C94" s="414" t="s">
        <v>1010</v>
      </c>
      <c r="D94" s="414">
        <v>6</v>
      </c>
      <c r="E94" s="414">
        <v>0</v>
      </c>
      <c r="F94" s="413">
        <v>1718.56</v>
      </c>
      <c r="G94" s="412">
        <v>0</v>
      </c>
      <c r="H94" s="412">
        <v>1412.16</v>
      </c>
      <c r="I94" s="412">
        <v>306.39999999999998</v>
      </c>
      <c r="J94" s="411">
        <v>0.17828879992551905</v>
      </c>
    </row>
    <row r="95" spans="1:10" ht="24.75" customHeight="1" x14ac:dyDescent="0.2">
      <c r="A95" s="414" t="s">
        <v>1493</v>
      </c>
      <c r="B95" s="414" t="s">
        <v>1492</v>
      </c>
      <c r="C95" s="414" t="s">
        <v>1010</v>
      </c>
      <c r="D95" s="414">
        <v>9</v>
      </c>
      <c r="E95" s="414">
        <v>0</v>
      </c>
      <c r="F95" s="413">
        <v>2910</v>
      </c>
      <c r="G95" s="412">
        <v>0</v>
      </c>
      <c r="H95" s="412">
        <v>2320.83</v>
      </c>
      <c r="I95" s="412">
        <v>589.16999999999996</v>
      </c>
      <c r="J95" s="411">
        <v>0.2024639175257732</v>
      </c>
    </row>
    <row r="96" spans="1:10" ht="24.75" customHeight="1" x14ac:dyDescent="0.2">
      <c r="A96" s="414" t="s">
        <v>1491</v>
      </c>
      <c r="B96" s="414" t="s">
        <v>1490</v>
      </c>
      <c r="C96" s="414" t="s">
        <v>1010</v>
      </c>
      <c r="D96" s="414">
        <v>7</v>
      </c>
      <c r="E96" s="414">
        <v>0</v>
      </c>
      <c r="F96" s="413">
        <v>1754.38</v>
      </c>
      <c r="G96" s="412">
        <v>0</v>
      </c>
      <c r="H96" s="412">
        <v>1502.13</v>
      </c>
      <c r="I96" s="412">
        <v>252.25</v>
      </c>
      <c r="J96" s="411">
        <v>0.14378298886216212</v>
      </c>
    </row>
    <row r="97" spans="1:10" ht="24.75" customHeight="1" x14ac:dyDescent="0.2">
      <c r="A97" s="414" t="s">
        <v>1483</v>
      </c>
      <c r="B97" s="414" t="s">
        <v>1482</v>
      </c>
      <c r="C97" s="414" t="s">
        <v>1010</v>
      </c>
      <c r="D97" s="414">
        <v>12</v>
      </c>
      <c r="E97" s="414">
        <v>0</v>
      </c>
      <c r="F97" s="413">
        <v>2942.16</v>
      </c>
      <c r="G97" s="412">
        <v>0</v>
      </c>
      <c r="H97" s="412">
        <v>2530.1999999999998</v>
      </c>
      <c r="I97" s="412">
        <v>411.96</v>
      </c>
      <c r="J97" s="411">
        <v>0.14001957745329963</v>
      </c>
    </row>
    <row r="98" spans="1:10" ht="24.75" customHeight="1" x14ac:dyDescent="0.2">
      <c r="A98" s="414" t="s">
        <v>1481</v>
      </c>
      <c r="B98" s="414" t="s">
        <v>1480</v>
      </c>
      <c r="C98" s="414" t="s">
        <v>1010</v>
      </c>
      <c r="D98" s="414">
        <v>15</v>
      </c>
      <c r="E98" s="414">
        <v>0</v>
      </c>
      <c r="F98" s="413">
        <v>2616</v>
      </c>
      <c r="G98" s="412">
        <v>0</v>
      </c>
      <c r="H98" s="412">
        <v>1999.95</v>
      </c>
      <c r="I98" s="412">
        <v>616.04999999999995</v>
      </c>
      <c r="J98" s="411">
        <v>0.23549311926605504</v>
      </c>
    </row>
    <row r="99" spans="1:10" ht="24.75" customHeight="1" x14ac:dyDescent="0.2">
      <c r="A99" s="414" t="s">
        <v>1479</v>
      </c>
      <c r="B99" s="414" t="s">
        <v>1478</v>
      </c>
      <c r="C99" s="414" t="s">
        <v>1010</v>
      </c>
      <c r="D99" s="414">
        <v>13</v>
      </c>
      <c r="E99" s="414">
        <v>0</v>
      </c>
      <c r="F99" s="413">
        <v>1202.5</v>
      </c>
      <c r="G99" s="412">
        <v>0</v>
      </c>
      <c r="H99" s="412">
        <v>1027.6500000000001</v>
      </c>
      <c r="I99" s="412">
        <v>174.85</v>
      </c>
      <c r="J99" s="411">
        <v>0.14540540540540542</v>
      </c>
    </row>
    <row r="100" spans="1:10" ht="24.75" customHeight="1" x14ac:dyDescent="0.2">
      <c r="A100" s="414" t="s">
        <v>1477</v>
      </c>
      <c r="B100" s="414" t="s">
        <v>1476</v>
      </c>
      <c r="C100" s="414" t="s">
        <v>1010</v>
      </c>
      <c r="D100" s="414">
        <v>12</v>
      </c>
      <c r="E100" s="414">
        <v>0</v>
      </c>
      <c r="F100" s="413">
        <v>1482</v>
      </c>
      <c r="G100" s="412">
        <v>0</v>
      </c>
      <c r="H100" s="412">
        <v>1293.3599999999999</v>
      </c>
      <c r="I100" s="412">
        <v>188.64</v>
      </c>
      <c r="J100" s="411">
        <v>0.12728744939271255</v>
      </c>
    </row>
    <row r="101" spans="1:10" ht="24.75" customHeight="1" x14ac:dyDescent="0.2">
      <c r="A101" s="414" t="s">
        <v>2204</v>
      </c>
      <c r="B101" s="414" t="s">
        <v>2203</v>
      </c>
      <c r="C101" s="414" t="s">
        <v>1010</v>
      </c>
      <c r="D101" s="414">
        <v>4</v>
      </c>
      <c r="E101" s="414">
        <v>0</v>
      </c>
      <c r="F101" s="413">
        <v>1166.24</v>
      </c>
      <c r="G101" s="412">
        <v>0</v>
      </c>
      <c r="H101" s="412">
        <v>1017.8</v>
      </c>
      <c r="I101" s="412">
        <v>148.44</v>
      </c>
      <c r="J101" s="411">
        <v>0.12728083413362601</v>
      </c>
    </row>
    <row r="102" spans="1:10" ht="24.75" customHeight="1" x14ac:dyDescent="0.2">
      <c r="A102" s="414" t="s">
        <v>1471</v>
      </c>
      <c r="B102" s="414" t="s">
        <v>1470</v>
      </c>
      <c r="C102" s="414" t="s">
        <v>1010</v>
      </c>
      <c r="D102" s="414">
        <v>12</v>
      </c>
      <c r="E102" s="414">
        <v>0</v>
      </c>
      <c r="F102" s="413">
        <v>3887.16</v>
      </c>
      <c r="G102" s="412">
        <v>0</v>
      </c>
      <c r="H102" s="412">
        <v>3051.48</v>
      </c>
      <c r="I102" s="412">
        <v>835.68</v>
      </c>
      <c r="J102" s="411">
        <v>0.21498471892075449</v>
      </c>
    </row>
    <row r="103" spans="1:10" ht="24.75" customHeight="1" x14ac:dyDescent="0.2">
      <c r="A103" s="414" t="s">
        <v>1467</v>
      </c>
      <c r="B103" s="414" t="s">
        <v>1466</v>
      </c>
      <c r="C103" s="414" t="s">
        <v>1010</v>
      </c>
      <c r="D103" s="414">
        <v>3</v>
      </c>
      <c r="E103" s="414">
        <v>0</v>
      </c>
      <c r="F103" s="413">
        <v>582.74</v>
      </c>
      <c r="G103" s="412">
        <v>0</v>
      </c>
      <c r="H103" s="412">
        <v>430.5</v>
      </c>
      <c r="I103" s="412">
        <v>152.24</v>
      </c>
      <c r="J103" s="411">
        <v>0.26124858427429043</v>
      </c>
    </row>
    <row r="104" spans="1:10" ht="24.75" customHeight="1" x14ac:dyDescent="0.2">
      <c r="A104" s="414" t="s">
        <v>2202</v>
      </c>
      <c r="B104" s="414" t="s">
        <v>2201</v>
      </c>
      <c r="C104" s="414" t="s">
        <v>1010</v>
      </c>
      <c r="D104" s="414">
        <v>1</v>
      </c>
      <c r="E104" s="414">
        <v>0</v>
      </c>
      <c r="F104" s="413">
        <v>551.55999999999995</v>
      </c>
      <c r="G104" s="412">
        <v>0</v>
      </c>
      <c r="H104" s="412">
        <v>420.24</v>
      </c>
      <c r="I104" s="412">
        <v>131.32</v>
      </c>
      <c r="J104" s="411">
        <v>0.23808833127855536</v>
      </c>
    </row>
    <row r="105" spans="1:10" ht="24.75" customHeight="1" x14ac:dyDescent="0.2">
      <c r="A105" s="414" t="s">
        <v>1465</v>
      </c>
      <c r="B105" s="414" t="s">
        <v>1464</v>
      </c>
      <c r="C105" s="414" t="s">
        <v>1010</v>
      </c>
      <c r="D105" s="414">
        <v>42</v>
      </c>
      <c r="E105" s="414">
        <v>0</v>
      </c>
      <c r="F105" s="413">
        <v>13167.83</v>
      </c>
      <c r="G105" s="412">
        <v>0</v>
      </c>
      <c r="H105" s="412">
        <v>10607.52</v>
      </c>
      <c r="I105" s="412">
        <v>2560.31</v>
      </c>
      <c r="J105" s="411">
        <v>0.19443674470280981</v>
      </c>
    </row>
    <row r="106" spans="1:10" ht="24.75" customHeight="1" x14ac:dyDescent="0.2">
      <c r="A106" s="414" t="s">
        <v>1463</v>
      </c>
      <c r="B106" s="414" t="s">
        <v>1462</v>
      </c>
      <c r="C106" s="414" t="s">
        <v>1010</v>
      </c>
      <c r="D106" s="414">
        <v>40</v>
      </c>
      <c r="E106" s="414">
        <v>0</v>
      </c>
      <c r="F106" s="413">
        <v>7395.42</v>
      </c>
      <c r="G106" s="412">
        <v>0</v>
      </c>
      <c r="H106" s="412">
        <v>6287.33</v>
      </c>
      <c r="I106" s="412">
        <v>1108.0899999999999</v>
      </c>
      <c r="J106" s="411">
        <v>0.14983462737748499</v>
      </c>
    </row>
    <row r="107" spans="1:10" ht="24.75" customHeight="1" x14ac:dyDescent="0.2">
      <c r="A107" s="414" t="s">
        <v>1461</v>
      </c>
      <c r="B107" s="414" t="s">
        <v>1460</v>
      </c>
      <c r="C107" s="414" t="s">
        <v>1010</v>
      </c>
      <c r="D107" s="414">
        <v>1</v>
      </c>
      <c r="E107" s="414">
        <v>0</v>
      </c>
      <c r="F107" s="413">
        <v>298.02999999999997</v>
      </c>
      <c r="G107" s="412">
        <v>0</v>
      </c>
      <c r="H107" s="412">
        <v>186.75</v>
      </c>
      <c r="I107" s="412">
        <v>111.28</v>
      </c>
      <c r="J107" s="411">
        <v>0.37338522967486493</v>
      </c>
    </row>
    <row r="108" spans="1:10" ht="24.75" customHeight="1" x14ac:dyDescent="0.2">
      <c r="A108" s="414" t="s">
        <v>2200</v>
      </c>
      <c r="B108" s="414" t="s">
        <v>2199</v>
      </c>
      <c r="C108" s="414" t="s">
        <v>1010</v>
      </c>
      <c r="D108" s="414">
        <v>3</v>
      </c>
      <c r="E108" s="414">
        <v>0</v>
      </c>
      <c r="F108" s="413">
        <v>2073.0300000000002</v>
      </c>
      <c r="G108" s="412">
        <v>0</v>
      </c>
      <c r="H108" s="412">
        <v>1084.29</v>
      </c>
      <c r="I108" s="412">
        <v>988.74</v>
      </c>
      <c r="J108" s="411">
        <v>0.47695402382020519</v>
      </c>
    </row>
    <row r="109" spans="1:10" ht="24.75" customHeight="1" x14ac:dyDescent="0.2">
      <c r="A109" s="414" t="s">
        <v>1453</v>
      </c>
      <c r="B109" s="414" t="s">
        <v>1452</v>
      </c>
      <c r="C109" s="414" t="s">
        <v>1010</v>
      </c>
      <c r="D109" s="414">
        <v>14</v>
      </c>
      <c r="E109" s="414">
        <v>0</v>
      </c>
      <c r="F109" s="413">
        <v>2186.3200000000002</v>
      </c>
      <c r="G109" s="412">
        <v>0</v>
      </c>
      <c r="H109" s="412">
        <v>1657.9</v>
      </c>
      <c r="I109" s="412">
        <v>528.41999999999996</v>
      </c>
      <c r="J109" s="411">
        <v>0.24169380511544514</v>
      </c>
    </row>
    <row r="110" spans="1:10" ht="24.75" customHeight="1" x14ac:dyDescent="0.2">
      <c r="A110" s="414" t="s">
        <v>1451</v>
      </c>
      <c r="B110" s="414" t="s">
        <v>1450</v>
      </c>
      <c r="C110" s="414" t="s">
        <v>1010</v>
      </c>
      <c r="D110" s="414">
        <v>1</v>
      </c>
      <c r="E110" s="414">
        <v>0</v>
      </c>
      <c r="F110" s="413">
        <v>367.08</v>
      </c>
      <c r="G110" s="412">
        <v>0</v>
      </c>
      <c r="H110" s="412">
        <v>321.22000000000003</v>
      </c>
      <c r="I110" s="412">
        <v>45.86</v>
      </c>
      <c r="J110" s="411">
        <v>0.12493189495477824</v>
      </c>
    </row>
    <row r="111" spans="1:10" ht="24.75" customHeight="1" x14ac:dyDescent="0.2">
      <c r="A111" s="414" t="s">
        <v>1449</v>
      </c>
      <c r="B111" s="414" t="s">
        <v>1448</v>
      </c>
      <c r="C111" s="414" t="s">
        <v>1010</v>
      </c>
      <c r="D111" s="414">
        <v>16</v>
      </c>
      <c r="E111" s="414">
        <v>0</v>
      </c>
      <c r="F111" s="413">
        <v>2176.02</v>
      </c>
      <c r="G111" s="412">
        <v>0</v>
      </c>
      <c r="H111" s="412">
        <v>1615.2</v>
      </c>
      <c r="I111" s="412">
        <v>560.82000000000005</v>
      </c>
      <c r="J111" s="411">
        <v>0.25772741059365262</v>
      </c>
    </row>
    <row r="112" spans="1:10" ht="24.75" customHeight="1" x14ac:dyDescent="0.2">
      <c r="A112" s="414" t="s">
        <v>1447</v>
      </c>
      <c r="B112" s="414" t="s">
        <v>1446</v>
      </c>
      <c r="C112" s="414" t="s">
        <v>1010</v>
      </c>
      <c r="D112" s="414">
        <v>39</v>
      </c>
      <c r="E112" s="414">
        <v>0</v>
      </c>
      <c r="F112" s="413">
        <v>6982.37</v>
      </c>
      <c r="G112" s="412">
        <v>0</v>
      </c>
      <c r="H112" s="412">
        <v>5796.57</v>
      </c>
      <c r="I112" s="412">
        <v>1185.8</v>
      </c>
      <c r="J112" s="411">
        <v>0.1698277232515607</v>
      </c>
    </row>
    <row r="113" spans="1:10" ht="24.75" customHeight="1" x14ac:dyDescent="0.2">
      <c r="A113" s="414" t="s">
        <v>1445</v>
      </c>
      <c r="B113" s="414" t="s">
        <v>1444</v>
      </c>
      <c r="C113" s="414" t="s">
        <v>1010</v>
      </c>
      <c r="D113" s="414">
        <v>9</v>
      </c>
      <c r="E113" s="414">
        <v>0</v>
      </c>
      <c r="F113" s="413">
        <v>2162.41</v>
      </c>
      <c r="G113" s="412">
        <v>0</v>
      </c>
      <c r="H113" s="412">
        <v>1599.44</v>
      </c>
      <c r="I113" s="412">
        <v>562.97</v>
      </c>
      <c r="J113" s="411">
        <v>0.26034378309386286</v>
      </c>
    </row>
    <row r="114" spans="1:10" ht="24.75" customHeight="1" x14ac:dyDescent="0.2">
      <c r="A114" s="414" t="s">
        <v>1443</v>
      </c>
      <c r="B114" s="414" t="s">
        <v>1442</v>
      </c>
      <c r="C114" s="414" t="s">
        <v>1010</v>
      </c>
      <c r="D114" s="414">
        <v>19</v>
      </c>
      <c r="E114" s="414">
        <v>0</v>
      </c>
      <c r="F114" s="413">
        <v>4485.04</v>
      </c>
      <c r="G114" s="412">
        <v>0</v>
      </c>
      <c r="H114" s="412">
        <v>3422.09</v>
      </c>
      <c r="I114" s="412">
        <v>1062.95</v>
      </c>
      <c r="J114" s="411">
        <v>0.23699900112373579</v>
      </c>
    </row>
    <row r="115" spans="1:10" ht="24.75" customHeight="1" x14ac:dyDescent="0.2">
      <c r="A115" s="414" t="s">
        <v>1441</v>
      </c>
      <c r="B115" s="414" t="s">
        <v>1440</v>
      </c>
      <c r="C115" s="414" t="s">
        <v>1010</v>
      </c>
      <c r="D115" s="414">
        <v>4</v>
      </c>
      <c r="E115" s="414">
        <v>0</v>
      </c>
      <c r="F115" s="413">
        <v>1550.97</v>
      </c>
      <c r="G115" s="412">
        <v>0</v>
      </c>
      <c r="H115" s="412">
        <v>1210.52</v>
      </c>
      <c r="I115" s="412">
        <v>340.45</v>
      </c>
      <c r="J115" s="411">
        <v>0.21950779189797354</v>
      </c>
    </row>
    <row r="116" spans="1:10" ht="24.75" customHeight="1" x14ac:dyDescent="0.2">
      <c r="A116" s="414" t="s">
        <v>1439</v>
      </c>
      <c r="B116" s="414" t="s">
        <v>1438</v>
      </c>
      <c r="C116" s="414" t="s">
        <v>1010</v>
      </c>
      <c r="D116" s="414">
        <v>1</v>
      </c>
      <c r="E116" s="414">
        <v>0</v>
      </c>
      <c r="F116" s="413">
        <v>257.42</v>
      </c>
      <c r="G116" s="412">
        <v>0</v>
      </c>
      <c r="H116" s="412">
        <v>169.73</v>
      </c>
      <c r="I116" s="412">
        <v>87.69</v>
      </c>
      <c r="J116" s="411">
        <v>0.34064952218164868</v>
      </c>
    </row>
    <row r="117" spans="1:10" ht="24.75" customHeight="1" x14ac:dyDescent="0.2">
      <c r="A117" s="414" t="s">
        <v>2198</v>
      </c>
      <c r="B117" s="414" t="s">
        <v>2197</v>
      </c>
      <c r="C117" s="414" t="s">
        <v>1010</v>
      </c>
      <c r="D117" s="414">
        <v>1</v>
      </c>
      <c r="E117" s="414">
        <v>0</v>
      </c>
      <c r="F117" s="413">
        <v>387.5</v>
      </c>
      <c r="G117" s="412">
        <v>0</v>
      </c>
      <c r="H117" s="412">
        <v>288.63</v>
      </c>
      <c r="I117" s="412">
        <v>98.87</v>
      </c>
      <c r="J117" s="411">
        <v>0.25514838709677418</v>
      </c>
    </row>
    <row r="118" spans="1:10" ht="24.75" customHeight="1" x14ac:dyDescent="0.2">
      <c r="A118" s="414" t="s">
        <v>1437</v>
      </c>
      <c r="B118" s="414" t="s">
        <v>1436</v>
      </c>
      <c r="C118" s="414" t="s">
        <v>1010</v>
      </c>
      <c r="D118" s="414">
        <v>4</v>
      </c>
      <c r="E118" s="414">
        <v>0</v>
      </c>
      <c r="F118" s="413">
        <v>1713.89</v>
      </c>
      <c r="G118" s="412">
        <v>0</v>
      </c>
      <c r="H118" s="412">
        <v>1205.3599999999999</v>
      </c>
      <c r="I118" s="412">
        <v>508.53</v>
      </c>
      <c r="J118" s="411">
        <v>0.29671099078704</v>
      </c>
    </row>
    <row r="119" spans="1:10" ht="24.75" customHeight="1" x14ac:dyDescent="0.2">
      <c r="A119" s="414" t="s">
        <v>2196</v>
      </c>
      <c r="B119" s="414" t="s">
        <v>2195</v>
      </c>
      <c r="C119" s="414" t="s">
        <v>1010</v>
      </c>
      <c r="D119" s="414">
        <v>1</v>
      </c>
      <c r="E119" s="414">
        <v>0</v>
      </c>
      <c r="F119" s="413">
        <v>163.21</v>
      </c>
      <c r="G119" s="412">
        <v>0</v>
      </c>
      <c r="H119" s="412">
        <v>88.4</v>
      </c>
      <c r="I119" s="412">
        <v>74.81</v>
      </c>
      <c r="J119" s="411">
        <v>0.45836652165921205</v>
      </c>
    </row>
    <row r="120" spans="1:10" ht="24.75" customHeight="1" x14ac:dyDescent="0.2">
      <c r="A120" s="414" t="s">
        <v>1435</v>
      </c>
      <c r="B120" s="414" t="s">
        <v>1434</v>
      </c>
      <c r="C120" s="414" t="s">
        <v>1010</v>
      </c>
      <c r="D120" s="414">
        <v>20</v>
      </c>
      <c r="E120" s="414">
        <v>0</v>
      </c>
      <c r="F120" s="413">
        <v>2864.54</v>
      </c>
      <c r="G120" s="412">
        <v>0</v>
      </c>
      <c r="H120" s="412">
        <v>2346</v>
      </c>
      <c r="I120" s="412">
        <v>518.54</v>
      </c>
      <c r="J120" s="411">
        <v>0.18102033834402731</v>
      </c>
    </row>
    <row r="121" spans="1:10" ht="24.75" customHeight="1" x14ac:dyDescent="0.2">
      <c r="A121" s="414" t="s">
        <v>1433</v>
      </c>
      <c r="B121" s="414" t="s">
        <v>1432</v>
      </c>
      <c r="C121" s="414" t="s">
        <v>1010</v>
      </c>
      <c r="D121" s="414">
        <v>10</v>
      </c>
      <c r="E121" s="414">
        <v>0</v>
      </c>
      <c r="F121" s="413">
        <v>3112.38</v>
      </c>
      <c r="G121" s="412">
        <v>0</v>
      </c>
      <c r="H121" s="412">
        <v>2277.4</v>
      </c>
      <c r="I121" s="412">
        <v>834.98</v>
      </c>
      <c r="J121" s="411">
        <v>0.26827700987668601</v>
      </c>
    </row>
    <row r="122" spans="1:10" ht="24.75" customHeight="1" x14ac:dyDescent="0.2">
      <c r="A122" s="414" t="s">
        <v>1429</v>
      </c>
      <c r="B122" s="414" t="s">
        <v>1428</v>
      </c>
      <c r="C122" s="414" t="s">
        <v>1010</v>
      </c>
      <c r="D122" s="414">
        <v>4</v>
      </c>
      <c r="E122" s="414">
        <v>0</v>
      </c>
      <c r="F122" s="413">
        <v>2441.1999999999998</v>
      </c>
      <c r="G122" s="412">
        <v>0</v>
      </c>
      <c r="H122" s="412">
        <v>1819.56</v>
      </c>
      <c r="I122" s="412">
        <v>621.64</v>
      </c>
      <c r="J122" s="411">
        <v>0.25464525643126329</v>
      </c>
    </row>
    <row r="123" spans="1:10" ht="24.75" customHeight="1" x14ac:dyDescent="0.2">
      <c r="A123" s="414" t="s">
        <v>1427</v>
      </c>
      <c r="B123" s="414" t="s">
        <v>1426</v>
      </c>
      <c r="C123" s="414" t="s">
        <v>1010</v>
      </c>
      <c r="D123" s="414">
        <v>4</v>
      </c>
      <c r="E123" s="414">
        <v>0</v>
      </c>
      <c r="F123" s="413">
        <v>1436.94</v>
      </c>
      <c r="G123" s="412">
        <v>0</v>
      </c>
      <c r="H123" s="412">
        <v>1094.1199999999999</v>
      </c>
      <c r="I123" s="412">
        <v>342.82</v>
      </c>
      <c r="J123" s="411">
        <v>0.23857641933553245</v>
      </c>
    </row>
    <row r="124" spans="1:10" ht="24.75" customHeight="1" x14ac:dyDescent="0.2">
      <c r="A124" s="414" t="s">
        <v>1425</v>
      </c>
      <c r="B124" s="414" t="s">
        <v>1424</v>
      </c>
      <c r="C124" s="414" t="s">
        <v>1010</v>
      </c>
      <c r="D124" s="414">
        <v>17</v>
      </c>
      <c r="E124" s="414">
        <v>0</v>
      </c>
      <c r="F124" s="413">
        <v>3009.79</v>
      </c>
      <c r="G124" s="412">
        <v>0</v>
      </c>
      <c r="H124" s="412">
        <v>2293.81</v>
      </c>
      <c r="I124" s="412">
        <v>715.98</v>
      </c>
      <c r="J124" s="411">
        <v>0.23788370617219143</v>
      </c>
    </row>
    <row r="125" spans="1:10" ht="24.75" customHeight="1" x14ac:dyDescent="0.2">
      <c r="A125" s="414" t="s">
        <v>2194</v>
      </c>
      <c r="B125" s="414" t="s">
        <v>2193</v>
      </c>
      <c r="C125" s="414" t="s">
        <v>1010</v>
      </c>
      <c r="D125" s="414">
        <v>1</v>
      </c>
      <c r="E125" s="414">
        <v>0</v>
      </c>
      <c r="F125" s="413">
        <v>645.28</v>
      </c>
      <c r="G125" s="412">
        <v>0</v>
      </c>
      <c r="H125" s="412">
        <v>434.68</v>
      </c>
      <c r="I125" s="412">
        <v>210.6</v>
      </c>
      <c r="J125" s="411">
        <v>0.32636994792958096</v>
      </c>
    </row>
    <row r="126" spans="1:10" ht="24.75" customHeight="1" x14ac:dyDescent="0.2">
      <c r="A126" s="414" t="s">
        <v>1423</v>
      </c>
      <c r="B126" s="414" t="s">
        <v>1422</v>
      </c>
      <c r="C126" s="414" t="s">
        <v>1010</v>
      </c>
      <c r="D126" s="414">
        <v>5</v>
      </c>
      <c r="E126" s="414">
        <v>0</v>
      </c>
      <c r="F126" s="413">
        <v>1150.69</v>
      </c>
      <c r="G126" s="412">
        <v>0</v>
      </c>
      <c r="H126" s="412">
        <v>890.6</v>
      </c>
      <c r="I126" s="412">
        <v>260.08999999999997</v>
      </c>
      <c r="J126" s="411">
        <v>0.22602959963152544</v>
      </c>
    </row>
    <row r="127" spans="1:10" ht="24.75" customHeight="1" x14ac:dyDescent="0.2">
      <c r="A127" s="414" t="s">
        <v>1421</v>
      </c>
      <c r="B127" s="414" t="s">
        <v>1420</v>
      </c>
      <c r="C127" s="414" t="s">
        <v>1010</v>
      </c>
      <c r="D127" s="414">
        <v>2</v>
      </c>
      <c r="E127" s="414">
        <v>0</v>
      </c>
      <c r="F127" s="413">
        <v>901.28</v>
      </c>
      <c r="G127" s="412">
        <v>0</v>
      </c>
      <c r="H127" s="412">
        <v>745.9</v>
      </c>
      <c r="I127" s="412">
        <v>155.38</v>
      </c>
      <c r="J127" s="411">
        <v>0.17239925439375112</v>
      </c>
    </row>
    <row r="128" spans="1:10" ht="24.75" customHeight="1" x14ac:dyDescent="0.2">
      <c r="A128" s="414" t="s">
        <v>1419</v>
      </c>
      <c r="B128" s="414" t="s">
        <v>1418</v>
      </c>
      <c r="C128" s="414" t="s">
        <v>1010</v>
      </c>
      <c r="D128" s="414">
        <v>13</v>
      </c>
      <c r="E128" s="414">
        <v>0</v>
      </c>
      <c r="F128" s="413">
        <v>2367.81</v>
      </c>
      <c r="G128" s="412">
        <v>0</v>
      </c>
      <c r="H128" s="412">
        <v>2000.18</v>
      </c>
      <c r="I128" s="412">
        <v>367.63</v>
      </c>
      <c r="J128" s="411">
        <v>0.1552616130517229</v>
      </c>
    </row>
    <row r="129" spans="1:10" ht="24.75" customHeight="1" x14ac:dyDescent="0.2">
      <c r="A129" s="414" t="s">
        <v>1417</v>
      </c>
      <c r="B129" s="414" t="s">
        <v>1416</v>
      </c>
      <c r="C129" s="414" t="s">
        <v>1010</v>
      </c>
      <c r="D129" s="414">
        <v>3</v>
      </c>
      <c r="E129" s="414">
        <v>0</v>
      </c>
      <c r="F129" s="413">
        <v>3416.34</v>
      </c>
      <c r="G129" s="412">
        <v>0</v>
      </c>
      <c r="H129" s="412">
        <v>2499.1799999999998</v>
      </c>
      <c r="I129" s="412">
        <v>917.16</v>
      </c>
      <c r="J129" s="411">
        <v>0.26846274082790356</v>
      </c>
    </row>
    <row r="130" spans="1:10" ht="24.75" customHeight="1" x14ac:dyDescent="0.2">
      <c r="A130" s="414" t="s">
        <v>2192</v>
      </c>
      <c r="B130" s="414" t="s">
        <v>2191</v>
      </c>
      <c r="C130" s="414" t="s">
        <v>1010</v>
      </c>
      <c r="D130" s="414">
        <v>14</v>
      </c>
      <c r="E130" s="414">
        <v>0</v>
      </c>
      <c r="F130" s="413">
        <v>2549.2399999999998</v>
      </c>
      <c r="G130" s="412">
        <v>0</v>
      </c>
      <c r="H130" s="412">
        <v>1969.1</v>
      </c>
      <c r="I130" s="412">
        <v>580.14</v>
      </c>
      <c r="J130" s="411">
        <v>0.22757370824245657</v>
      </c>
    </row>
    <row r="131" spans="1:10" ht="24.75" customHeight="1" x14ac:dyDescent="0.2">
      <c r="A131" s="414" t="s">
        <v>1415</v>
      </c>
      <c r="B131" s="414" t="s">
        <v>1414</v>
      </c>
      <c r="C131" s="414" t="s">
        <v>1010</v>
      </c>
      <c r="D131" s="414">
        <v>1</v>
      </c>
      <c r="E131" s="414">
        <v>0</v>
      </c>
      <c r="F131" s="413">
        <v>501.28</v>
      </c>
      <c r="G131" s="412">
        <v>0</v>
      </c>
      <c r="H131" s="412">
        <v>343.97</v>
      </c>
      <c r="I131" s="412">
        <v>157.31</v>
      </c>
      <c r="J131" s="411">
        <v>0.31381662942866262</v>
      </c>
    </row>
    <row r="132" spans="1:10" ht="24.75" customHeight="1" x14ac:dyDescent="0.2">
      <c r="A132" s="414" t="s">
        <v>1413</v>
      </c>
      <c r="B132" s="414" t="s">
        <v>1412</v>
      </c>
      <c r="C132" s="414" t="s">
        <v>1010</v>
      </c>
      <c r="D132" s="414">
        <v>12</v>
      </c>
      <c r="E132" s="414">
        <v>0</v>
      </c>
      <c r="F132" s="413">
        <v>1341.12</v>
      </c>
      <c r="G132" s="412">
        <v>0</v>
      </c>
      <c r="H132" s="412">
        <v>1047.5999999999999</v>
      </c>
      <c r="I132" s="412">
        <v>293.52</v>
      </c>
      <c r="J132" s="411">
        <v>0.21886184681460272</v>
      </c>
    </row>
    <row r="133" spans="1:10" ht="24.75" customHeight="1" x14ac:dyDescent="0.2">
      <c r="A133" s="414" t="s">
        <v>2190</v>
      </c>
      <c r="B133" s="414" t="s">
        <v>2189</v>
      </c>
      <c r="C133" s="414" t="s">
        <v>1010</v>
      </c>
      <c r="D133" s="414">
        <v>12</v>
      </c>
      <c r="E133" s="414">
        <v>0</v>
      </c>
      <c r="F133" s="413">
        <v>1268.1600000000001</v>
      </c>
      <c r="G133" s="412">
        <v>0</v>
      </c>
      <c r="H133" s="412">
        <v>964.56</v>
      </c>
      <c r="I133" s="412">
        <v>303.60000000000002</v>
      </c>
      <c r="J133" s="411">
        <v>0.23940196820590462</v>
      </c>
    </row>
    <row r="134" spans="1:10" ht="24.75" customHeight="1" x14ac:dyDescent="0.2">
      <c r="A134" s="414" t="s">
        <v>1409</v>
      </c>
      <c r="B134" s="414" t="s">
        <v>1408</v>
      </c>
      <c r="C134" s="414" t="s">
        <v>1010</v>
      </c>
      <c r="D134" s="414">
        <v>6</v>
      </c>
      <c r="E134" s="414">
        <v>0</v>
      </c>
      <c r="F134" s="413">
        <v>1206</v>
      </c>
      <c r="G134" s="412">
        <v>0</v>
      </c>
      <c r="H134" s="412">
        <v>736.26</v>
      </c>
      <c r="I134" s="412">
        <v>469.74</v>
      </c>
      <c r="J134" s="411">
        <v>0.38950248756218908</v>
      </c>
    </row>
    <row r="135" spans="1:10" ht="24.75" customHeight="1" x14ac:dyDescent="0.2">
      <c r="A135" s="414" t="s">
        <v>2188</v>
      </c>
      <c r="B135" s="414" t="s">
        <v>2187</v>
      </c>
      <c r="C135" s="414" t="s">
        <v>1010</v>
      </c>
      <c r="D135" s="414">
        <v>3</v>
      </c>
      <c r="E135" s="414">
        <v>0</v>
      </c>
      <c r="F135" s="413">
        <v>2496.1799999999998</v>
      </c>
      <c r="G135" s="412">
        <v>0</v>
      </c>
      <c r="H135" s="412">
        <v>1552.44</v>
      </c>
      <c r="I135" s="412">
        <v>943.74</v>
      </c>
      <c r="J135" s="411">
        <v>0.37807369660841766</v>
      </c>
    </row>
    <row r="136" spans="1:10" ht="24.75" customHeight="1" x14ac:dyDescent="0.2">
      <c r="A136" s="414" t="s">
        <v>1407</v>
      </c>
      <c r="B136" s="414" t="s">
        <v>1406</v>
      </c>
      <c r="C136" s="414" t="s">
        <v>1010</v>
      </c>
      <c r="D136" s="414">
        <v>2</v>
      </c>
      <c r="E136" s="414">
        <v>0</v>
      </c>
      <c r="F136" s="413">
        <v>1135.54</v>
      </c>
      <c r="G136" s="412">
        <v>0</v>
      </c>
      <c r="H136" s="412">
        <v>853.72</v>
      </c>
      <c r="I136" s="412">
        <v>281.82</v>
      </c>
      <c r="J136" s="411">
        <v>0.24818148193810874</v>
      </c>
    </row>
    <row r="137" spans="1:10" ht="24.75" customHeight="1" x14ac:dyDescent="0.2">
      <c r="A137" s="414" t="s">
        <v>1405</v>
      </c>
      <c r="B137" s="414" t="s">
        <v>1404</v>
      </c>
      <c r="C137" s="414" t="s">
        <v>1010</v>
      </c>
      <c r="D137" s="414">
        <v>1</v>
      </c>
      <c r="E137" s="414">
        <v>0</v>
      </c>
      <c r="F137" s="413">
        <v>679.53</v>
      </c>
      <c r="G137" s="412">
        <v>0</v>
      </c>
      <c r="H137" s="412">
        <v>568.46</v>
      </c>
      <c r="I137" s="412">
        <v>111.07</v>
      </c>
      <c r="J137" s="411">
        <v>0.16345120892381498</v>
      </c>
    </row>
    <row r="138" spans="1:10" ht="24.75" customHeight="1" x14ac:dyDescent="0.2">
      <c r="A138" s="414" t="s">
        <v>2186</v>
      </c>
      <c r="B138" s="414" t="s">
        <v>2185</v>
      </c>
      <c r="C138" s="414" t="s">
        <v>1010</v>
      </c>
      <c r="D138" s="414">
        <v>2</v>
      </c>
      <c r="E138" s="414">
        <v>0</v>
      </c>
      <c r="F138" s="413">
        <v>1153.1400000000001</v>
      </c>
      <c r="G138" s="412">
        <v>0</v>
      </c>
      <c r="H138" s="412">
        <v>797.1</v>
      </c>
      <c r="I138" s="412">
        <v>356.04</v>
      </c>
      <c r="J138" s="411">
        <v>0.30875695925906654</v>
      </c>
    </row>
    <row r="139" spans="1:10" ht="24.75" customHeight="1" x14ac:dyDescent="0.2">
      <c r="A139" s="414" t="s">
        <v>2184</v>
      </c>
      <c r="B139" s="414" t="s">
        <v>2183</v>
      </c>
      <c r="C139" s="414" t="s">
        <v>1010</v>
      </c>
      <c r="D139" s="414">
        <v>2</v>
      </c>
      <c r="E139" s="414">
        <v>0</v>
      </c>
      <c r="F139" s="413">
        <v>759.06</v>
      </c>
      <c r="G139" s="412">
        <v>0</v>
      </c>
      <c r="H139" s="412">
        <v>402.74</v>
      </c>
      <c r="I139" s="412">
        <v>356.32</v>
      </c>
      <c r="J139" s="411">
        <v>0.46942270703238215</v>
      </c>
    </row>
    <row r="140" spans="1:10" ht="24.75" customHeight="1" x14ac:dyDescent="0.2">
      <c r="A140" s="414" t="s">
        <v>1403</v>
      </c>
      <c r="B140" s="414" t="s">
        <v>1402</v>
      </c>
      <c r="C140" s="414" t="s">
        <v>1010</v>
      </c>
      <c r="D140" s="414">
        <v>19</v>
      </c>
      <c r="E140" s="414">
        <v>0</v>
      </c>
      <c r="F140" s="413">
        <v>9495.64</v>
      </c>
      <c r="G140" s="412">
        <v>0</v>
      </c>
      <c r="H140" s="412">
        <v>8166.39</v>
      </c>
      <c r="I140" s="412">
        <v>1329.25</v>
      </c>
      <c r="J140" s="411">
        <v>0.13998529851595048</v>
      </c>
    </row>
    <row r="141" spans="1:10" ht="24.75" customHeight="1" x14ac:dyDescent="0.2">
      <c r="A141" s="414" t="s">
        <v>1401</v>
      </c>
      <c r="B141" s="414" t="s">
        <v>1400</v>
      </c>
      <c r="C141" s="414" t="s">
        <v>1010</v>
      </c>
      <c r="D141" s="414">
        <v>8</v>
      </c>
      <c r="E141" s="414">
        <v>0</v>
      </c>
      <c r="F141" s="413">
        <v>4042.3</v>
      </c>
      <c r="G141" s="412">
        <v>0</v>
      </c>
      <c r="H141" s="412">
        <v>3280.16</v>
      </c>
      <c r="I141" s="412">
        <v>762.14</v>
      </c>
      <c r="J141" s="411">
        <v>0.18854117705266804</v>
      </c>
    </row>
    <row r="142" spans="1:10" ht="24.75" customHeight="1" x14ac:dyDescent="0.2">
      <c r="A142" s="414" t="s">
        <v>2182</v>
      </c>
      <c r="B142" s="414" t="s">
        <v>2181</v>
      </c>
      <c r="C142" s="414" t="s">
        <v>1010</v>
      </c>
      <c r="D142" s="414">
        <v>2</v>
      </c>
      <c r="E142" s="414">
        <v>0</v>
      </c>
      <c r="F142" s="413">
        <v>1120.6400000000001</v>
      </c>
      <c r="G142" s="412">
        <v>0</v>
      </c>
      <c r="H142" s="412">
        <v>925.84</v>
      </c>
      <c r="I142" s="412">
        <v>194.8</v>
      </c>
      <c r="J142" s="411">
        <v>0.17382924043403769</v>
      </c>
    </row>
    <row r="143" spans="1:10" ht="24.75" customHeight="1" x14ac:dyDescent="0.2">
      <c r="A143" s="414" t="s">
        <v>1399</v>
      </c>
      <c r="B143" s="414" t="s">
        <v>1398</v>
      </c>
      <c r="C143" s="414" t="s">
        <v>1010</v>
      </c>
      <c r="D143" s="414">
        <v>1</v>
      </c>
      <c r="E143" s="414">
        <v>0</v>
      </c>
      <c r="F143" s="413">
        <v>2806.22</v>
      </c>
      <c r="G143" s="412">
        <v>0</v>
      </c>
      <c r="H143" s="412">
        <v>2123.5300000000002</v>
      </c>
      <c r="I143" s="412">
        <v>682.69</v>
      </c>
      <c r="J143" s="411">
        <v>0.24327743370085025</v>
      </c>
    </row>
    <row r="144" spans="1:10" ht="24.75" customHeight="1" x14ac:dyDescent="0.2">
      <c r="A144" s="414" t="s">
        <v>2180</v>
      </c>
      <c r="B144" s="414" t="s">
        <v>2179</v>
      </c>
      <c r="C144" s="414" t="s">
        <v>1010</v>
      </c>
      <c r="D144" s="414">
        <v>12</v>
      </c>
      <c r="E144" s="414">
        <v>0</v>
      </c>
      <c r="F144" s="413">
        <v>4456.32</v>
      </c>
      <c r="G144" s="412">
        <v>0</v>
      </c>
      <c r="H144" s="412">
        <v>3423.36</v>
      </c>
      <c r="I144" s="412">
        <v>1032.96</v>
      </c>
      <c r="J144" s="411">
        <v>0.23179663937957776</v>
      </c>
    </row>
    <row r="145" spans="1:10" ht="24.75" customHeight="1" x14ac:dyDescent="0.2">
      <c r="A145" s="414" t="s">
        <v>1397</v>
      </c>
      <c r="B145" s="414" t="s">
        <v>1396</v>
      </c>
      <c r="C145" s="414" t="s">
        <v>1010</v>
      </c>
      <c r="D145" s="414">
        <v>2</v>
      </c>
      <c r="E145" s="414">
        <v>0</v>
      </c>
      <c r="F145" s="413">
        <v>983.24</v>
      </c>
      <c r="G145" s="412">
        <v>0</v>
      </c>
      <c r="H145" s="412">
        <v>689.88</v>
      </c>
      <c r="I145" s="412">
        <v>293.36</v>
      </c>
      <c r="J145" s="411">
        <v>0.29836052235466415</v>
      </c>
    </row>
    <row r="146" spans="1:10" ht="24.75" customHeight="1" x14ac:dyDescent="0.2">
      <c r="A146" s="414" t="s">
        <v>2178</v>
      </c>
      <c r="B146" s="414" t="s">
        <v>2177</v>
      </c>
      <c r="C146" s="414" t="s">
        <v>1010</v>
      </c>
      <c r="D146" s="414">
        <v>6</v>
      </c>
      <c r="E146" s="414">
        <v>0</v>
      </c>
      <c r="F146" s="413">
        <v>3649.86</v>
      </c>
      <c r="G146" s="412">
        <v>0</v>
      </c>
      <c r="H146" s="412">
        <v>1945.92</v>
      </c>
      <c r="I146" s="412">
        <v>1703.94</v>
      </c>
      <c r="J146" s="411">
        <v>0.46685078331771629</v>
      </c>
    </row>
    <row r="147" spans="1:10" ht="24.75" customHeight="1" x14ac:dyDescent="0.2">
      <c r="A147" s="414" t="s">
        <v>1395</v>
      </c>
      <c r="B147" s="414" t="s">
        <v>1394</v>
      </c>
      <c r="C147" s="414" t="s">
        <v>1010</v>
      </c>
      <c r="D147" s="414">
        <v>24</v>
      </c>
      <c r="E147" s="414">
        <v>0</v>
      </c>
      <c r="F147" s="413">
        <v>8315.35</v>
      </c>
      <c r="G147" s="412">
        <v>0</v>
      </c>
      <c r="H147" s="412">
        <v>4266.38</v>
      </c>
      <c r="I147" s="412">
        <v>4048.97</v>
      </c>
      <c r="J147" s="411">
        <v>0.48692718887358921</v>
      </c>
    </row>
    <row r="148" spans="1:10" ht="24.75" customHeight="1" x14ac:dyDescent="0.2">
      <c r="A148" s="414" t="s">
        <v>1393</v>
      </c>
      <c r="B148" s="414" t="s">
        <v>1392</v>
      </c>
      <c r="C148" s="414" t="s">
        <v>1010</v>
      </c>
      <c r="D148" s="414">
        <v>13</v>
      </c>
      <c r="E148" s="414">
        <v>0</v>
      </c>
      <c r="F148" s="413">
        <v>5243.33</v>
      </c>
      <c r="G148" s="412">
        <v>0</v>
      </c>
      <c r="H148" s="412">
        <v>4525.43</v>
      </c>
      <c r="I148" s="412">
        <v>717.9</v>
      </c>
      <c r="J148" s="411">
        <v>0.13691680668582751</v>
      </c>
    </row>
    <row r="149" spans="1:10" ht="24.75" customHeight="1" x14ac:dyDescent="0.2">
      <c r="A149" s="414" t="s">
        <v>1391</v>
      </c>
      <c r="B149" s="414" t="s">
        <v>1390</v>
      </c>
      <c r="C149" s="414" t="s">
        <v>1010</v>
      </c>
      <c r="D149" s="414">
        <v>3</v>
      </c>
      <c r="E149" s="414">
        <v>0</v>
      </c>
      <c r="F149" s="413">
        <v>4621.3500000000004</v>
      </c>
      <c r="G149" s="412">
        <v>0</v>
      </c>
      <c r="H149" s="412">
        <v>3539.76</v>
      </c>
      <c r="I149" s="412">
        <v>1081.5899999999999</v>
      </c>
      <c r="J149" s="411">
        <v>0.23404200071407705</v>
      </c>
    </row>
    <row r="150" spans="1:10" ht="24.75" customHeight="1" x14ac:dyDescent="0.2">
      <c r="A150" s="414" t="s">
        <v>2176</v>
      </c>
      <c r="B150" s="414" t="s">
        <v>2175</v>
      </c>
      <c r="C150" s="414" t="s">
        <v>1010</v>
      </c>
      <c r="D150" s="414">
        <v>12</v>
      </c>
      <c r="E150" s="414">
        <v>0</v>
      </c>
      <c r="F150" s="413">
        <v>4689.84</v>
      </c>
      <c r="G150" s="412">
        <v>0</v>
      </c>
      <c r="H150" s="412">
        <v>2414.04</v>
      </c>
      <c r="I150" s="412">
        <v>2275.8000000000002</v>
      </c>
      <c r="J150" s="411">
        <v>0.48526175733074051</v>
      </c>
    </row>
    <row r="151" spans="1:10" ht="24.75" customHeight="1" x14ac:dyDescent="0.2">
      <c r="A151" s="414" t="s">
        <v>2174</v>
      </c>
      <c r="B151" s="414" t="s">
        <v>2173</v>
      </c>
      <c r="C151" s="414" t="s">
        <v>1010</v>
      </c>
      <c r="D151" s="414">
        <v>1</v>
      </c>
      <c r="E151" s="414">
        <v>0</v>
      </c>
      <c r="F151" s="413">
        <v>640.83000000000004</v>
      </c>
      <c r="G151" s="412">
        <v>0</v>
      </c>
      <c r="H151" s="412">
        <v>559.27</v>
      </c>
      <c r="I151" s="412">
        <v>81.56</v>
      </c>
      <c r="J151" s="411">
        <v>0.12727244354977138</v>
      </c>
    </row>
    <row r="152" spans="1:10" ht="24.75" customHeight="1" x14ac:dyDescent="0.2">
      <c r="A152" s="414" t="s">
        <v>1389</v>
      </c>
      <c r="B152" s="414" t="s">
        <v>1388</v>
      </c>
      <c r="C152" s="414" t="s">
        <v>1010</v>
      </c>
      <c r="D152" s="414">
        <v>9</v>
      </c>
      <c r="E152" s="414">
        <v>0</v>
      </c>
      <c r="F152" s="413">
        <v>1437.07</v>
      </c>
      <c r="G152" s="412">
        <v>0</v>
      </c>
      <c r="H152" s="412">
        <v>1180.8900000000001</v>
      </c>
      <c r="I152" s="412">
        <v>256.18</v>
      </c>
      <c r="J152" s="411">
        <v>0.17826549854913121</v>
      </c>
    </row>
    <row r="153" spans="1:10" ht="24.75" customHeight="1" x14ac:dyDescent="0.2">
      <c r="A153" s="414" t="s">
        <v>1385</v>
      </c>
      <c r="B153" s="414" t="s">
        <v>1384</v>
      </c>
      <c r="C153" s="414" t="s">
        <v>1010</v>
      </c>
      <c r="D153" s="414">
        <v>5</v>
      </c>
      <c r="E153" s="414">
        <v>0</v>
      </c>
      <c r="F153" s="413">
        <v>809.28</v>
      </c>
      <c r="G153" s="412">
        <v>0</v>
      </c>
      <c r="H153" s="412">
        <v>616.35</v>
      </c>
      <c r="I153" s="412">
        <v>192.93</v>
      </c>
      <c r="J153" s="411">
        <v>0.23839709371293002</v>
      </c>
    </row>
    <row r="154" spans="1:10" ht="24.75" customHeight="1" x14ac:dyDescent="0.2">
      <c r="A154" s="414" t="s">
        <v>1383</v>
      </c>
      <c r="B154" s="414" t="s">
        <v>1382</v>
      </c>
      <c r="C154" s="414" t="s">
        <v>1010</v>
      </c>
      <c r="D154" s="414">
        <v>42</v>
      </c>
      <c r="E154" s="414">
        <v>0</v>
      </c>
      <c r="F154" s="413">
        <v>5814.56</v>
      </c>
      <c r="G154" s="412">
        <v>0</v>
      </c>
      <c r="H154" s="412">
        <v>4796.3999999999996</v>
      </c>
      <c r="I154" s="412">
        <v>1018.16</v>
      </c>
      <c r="J154" s="411">
        <v>0.17510525302000496</v>
      </c>
    </row>
    <row r="155" spans="1:10" ht="24.75" customHeight="1" x14ac:dyDescent="0.2">
      <c r="A155" s="414" t="s">
        <v>1381</v>
      </c>
      <c r="B155" s="414" t="s">
        <v>1380</v>
      </c>
      <c r="C155" s="414" t="s">
        <v>1010</v>
      </c>
      <c r="D155" s="414">
        <v>32</v>
      </c>
      <c r="E155" s="414">
        <v>0</v>
      </c>
      <c r="F155" s="413">
        <v>5884.58</v>
      </c>
      <c r="G155" s="412">
        <v>0</v>
      </c>
      <c r="H155" s="412">
        <v>4912.5600000000004</v>
      </c>
      <c r="I155" s="412">
        <v>972.02</v>
      </c>
      <c r="J155" s="411">
        <v>0.16518086252544786</v>
      </c>
    </row>
    <row r="156" spans="1:10" ht="24.75" customHeight="1" x14ac:dyDescent="0.2">
      <c r="A156" s="414" t="s">
        <v>1379</v>
      </c>
      <c r="B156" s="414" t="s">
        <v>1378</v>
      </c>
      <c r="C156" s="414" t="s">
        <v>1010</v>
      </c>
      <c r="D156" s="414">
        <v>10</v>
      </c>
      <c r="E156" s="414">
        <v>0</v>
      </c>
      <c r="F156" s="413">
        <v>1176.29</v>
      </c>
      <c r="G156" s="412">
        <v>0</v>
      </c>
      <c r="H156" s="412">
        <v>1117.4000000000001</v>
      </c>
      <c r="I156" s="412">
        <v>58.89</v>
      </c>
      <c r="J156" s="411">
        <v>5.0064184852374842E-2</v>
      </c>
    </row>
    <row r="157" spans="1:10" ht="24.75" customHeight="1" x14ac:dyDescent="0.2">
      <c r="A157" s="414" t="s">
        <v>1375</v>
      </c>
      <c r="B157" s="414" t="s">
        <v>1374</v>
      </c>
      <c r="C157" s="414" t="s">
        <v>1010</v>
      </c>
      <c r="D157" s="414">
        <v>13</v>
      </c>
      <c r="E157" s="414">
        <v>0</v>
      </c>
      <c r="F157" s="413">
        <v>3863.57</v>
      </c>
      <c r="G157" s="412">
        <v>0</v>
      </c>
      <c r="H157" s="412">
        <v>3333.34</v>
      </c>
      <c r="I157" s="412">
        <v>530.23</v>
      </c>
      <c r="J157" s="411">
        <v>0.13723835727060724</v>
      </c>
    </row>
    <row r="158" spans="1:10" ht="24.75" customHeight="1" x14ac:dyDescent="0.2">
      <c r="A158" s="414" t="s">
        <v>2172</v>
      </c>
      <c r="B158" s="414" t="s">
        <v>2171</v>
      </c>
      <c r="C158" s="414" t="s">
        <v>1010</v>
      </c>
      <c r="D158" s="414">
        <v>19</v>
      </c>
      <c r="E158" s="414">
        <v>0</v>
      </c>
      <c r="F158" s="413">
        <v>3635.14</v>
      </c>
      <c r="G158" s="412">
        <v>0</v>
      </c>
      <c r="H158" s="412">
        <v>2833.09</v>
      </c>
      <c r="I158" s="412">
        <v>802.05</v>
      </c>
      <c r="J158" s="411">
        <v>0.22063799468521159</v>
      </c>
    </row>
    <row r="159" spans="1:10" ht="24.75" customHeight="1" x14ac:dyDescent="0.2">
      <c r="A159" s="414" t="s">
        <v>1373</v>
      </c>
      <c r="B159" s="414" t="s">
        <v>1372</v>
      </c>
      <c r="C159" s="414" t="s">
        <v>1010</v>
      </c>
      <c r="D159" s="414">
        <v>1</v>
      </c>
      <c r="E159" s="414">
        <v>0</v>
      </c>
      <c r="F159" s="413">
        <v>689.48</v>
      </c>
      <c r="G159" s="412">
        <v>0</v>
      </c>
      <c r="H159" s="412">
        <v>497.67</v>
      </c>
      <c r="I159" s="412">
        <v>191.81</v>
      </c>
      <c r="J159" s="411">
        <v>0.27819516157103902</v>
      </c>
    </row>
    <row r="160" spans="1:10" ht="24.75" customHeight="1" x14ac:dyDescent="0.2">
      <c r="A160" s="414" t="s">
        <v>1371</v>
      </c>
      <c r="B160" s="414" t="s">
        <v>1370</v>
      </c>
      <c r="C160" s="414" t="s">
        <v>1010</v>
      </c>
      <c r="D160" s="414">
        <v>3</v>
      </c>
      <c r="E160" s="414">
        <v>0</v>
      </c>
      <c r="F160" s="413">
        <v>1479.96</v>
      </c>
      <c r="G160" s="412">
        <v>0</v>
      </c>
      <c r="H160" s="412">
        <v>1223.3699999999999</v>
      </c>
      <c r="I160" s="412">
        <v>256.58999999999997</v>
      </c>
      <c r="J160" s="411">
        <v>0.17337630746776939</v>
      </c>
    </row>
    <row r="161" spans="1:10" ht="24.75" customHeight="1" x14ac:dyDescent="0.2">
      <c r="A161" s="414" t="s">
        <v>2170</v>
      </c>
      <c r="B161" s="414" t="s">
        <v>2169</v>
      </c>
      <c r="C161" s="414" t="s">
        <v>1010</v>
      </c>
      <c r="D161" s="414">
        <v>3</v>
      </c>
      <c r="E161" s="414">
        <v>0</v>
      </c>
      <c r="F161" s="413">
        <v>1126.9000000000001</v>
      </c>
      <c r="G161" s="412">
        <v>0</v>
      </c>
      <c r="H161" s="412">
        <v>799.74</v>
      </c>
      <c r="I161" s="412">
        <v>327.16000000000003</v>
      </c>
      <c r="J161" s="411">
        <v>0.29031857307658177</v>
      </c>
    </row>
    <row r="162" spans="1:10" ht="24.75" customHeight="1" x14ac:dyDescent="0.2">
      <c r="A162" s="414" t="s">
        <v>1369</v>
      </c>
      <c r="B162" s="414" t="s">
        <v>1368</v>
      </c>
      <c r="C162" s="414" t="s">
        <v>1010</v>
      </c>
      <c r="D162" s="414">
        <v>4</v>
      </c>
      <c r="E162" s="414">
        <v>0</v>
      </c>
      <c r="F162" s="413">
        <v>973.83</v>
      </c>
      <c r="G162" s="412">
        <v>0</v>
      </c>
      <c r="H162" s="412">
        <v>1157.48</v>
      </c>
      <c r="I162" s="412">
        <v>-183.65</v>
      </c>
      <c r="J162" s="411">
        <v>-0.18858527669100356</v>
      </c>
    </row>
    <row r="163" spans="1:10" ht="24.75" customHeight="1" x14ac:dyDescent="0.2">
      <c r="A163" s="414" t="s">
        <v>2168</v>
      </c>
      <c r="B163" s="414" t="s">
        <v>2167</v>
      </c>
      <c r="C163" s="414" t="s">
        <v>1010</v>
      </c>
      <c r="D163" s="414">
        <v>17</v>
      </c>
      <c r="E163" s="414">
        <v>0</v>
      </c>
      <c r="F163" s="413">
        <v>6394.21</v>
      </c>
      <c r="G163" s="412">
        <v>0</v>
      </c>
      <c r="H163" s="412">
        <v>4930.0600000000004</v>
      </c>
      <c r="I163" s="412">
        <v>1464.15</v>
      </c>
      <c r="J163" s="411">
        <v>0.228980593380574</v>
      </c>
    </row>
    <row r="164" spans="1:10" ht="24.75" customHeight="1" x14ac:dyDescent="0.2">
      <c r="A164" s="414" t="s">
        <v>1367</v>
      </c>
      <c r="B164" s="414" t="s">
        <v>1366</v>
      </c>
      <c r="C164" s="414" t="s">
        <v>1010</v>
      </c>
      <c r="D164" s="414">
        <v>21</v>
      </c>
      <c r="E164" s="414">
        <v>0</v>
      </c>
      <c r="F164" s="413">
        <v>6581.67</v>
      </c>
      <c r="G164" s="412">
        <v>0</v>
      </c>
      <c r="H164" s="412">
        <v>5433.54</v>
      </c>
      <c r="I164" s="412">
        <v>1148.1300000000001</v>
      </c>
      <c r="J164" s="411">
        <v>0.17444356827370561</v>
      </c>
    </row>
    <row r="165" spans="1:10" ht="24.75" customHeight="1" x14ac:dyDescent="0.2">
      <c r="A165" s="414" t="s">
        <v>2166</v>
      </c>
      <c r="B165" s="414" t="s">
        <v>2165</v>
      </c>
      <c r="C165" s="414" t="s">
        <v>1010</v>
      </c>
      <c r="D165" s="414">
        <v>3</v>
      </c>
      <c r="E165" s="414">
        <v>0</v>
      </c>
      <c r="F165" s="413">
        <v>1045.0899999999999</v>
      </c>
      <c r="G165" s="412">
        <v>0</v>
      </c>
      <c r="H165" s="412">
        <v>982.44</v>
      </c>
      <c r="I165" s="412">
        <v>62.65</v>
      </c>
      <c r="J165" s="411">
        <v>5.9946990211369358E-2</v>
      </c>
    </row>
    <row r="166" spans="1:10" ht="24.75" customHeight="1" x14ac:dyDescent="0.2">
      <c r="A166" s="414" t="s">
        <v>1363</v>
      </c>
      <c r="B166" s="414" t="s">
        <v>1362</v>
      </c>
      <c r="C166" s="414" t="s">
        <v>1010</v>
      </c>
      <c r="D166" s="414">
        <v>9</v>
      </c>
      <c r="E166" s="414">
        <v>0</v>
      </c>
      <c r="F166" s="413">
        <v>3065.85</v>
      </c>
      <c r="G166" s="412">
        <v>0</v>
      </c>
      <c r="H166" s="412">
        <v>2424.42</v>
      </c>
      <c r="I166" s="412">
        <v>641.42999999999995</v>
      </c>
      <c r="J166" s="411">
        <v>0.20921767209746073</v>
      </c>
    </row>
    <row r="167" spans="1:10" ht="24.75" customHeight="1" x14ac:dyDescent="0.2">
      <c r="A167" s="414" t="s">
        <v>1361</v>
      </c>
      <c r="B167" s="414" t="s">
        <v>1360</v>
      </c>
      <c r="C167" s="414" t="s">
        <v>1010</v>
      </c>
      <c r="D167" s="414">
        <v>1</v>
      </c>
      <c r="E167" s="414">
        <v>0</v>
      </c>
      <c r="F167" s="413">
        <v>354.9</v>
      </c>
      <c r="G167" s="412">
        <v>0</v>
      </c>
      <c r="H167" s="412">
        <v>235.85</v>
      </c>
      <c r="I167" s="412">
        <v>119.05</v>
      </c>
      <c r="J167" s="411">
        <v>0.33544660467737392</v>
      </c>
    </row>
    <row r="168" spans="1:10" ht="24.75" customHeight="1" x14ac:dyDescent="0.2">
      <c r="A168" s="414" t="s">
        <v>1359</v>
      </c>
      <c r="B168" s="414" t="s">
        <v>1358</v>
      </c>
      <c r="C168" s="414" t="s">
        <v>1010</v>
      </c>
      <c r="D168" s="414">
        <v>10</v>
      </c>
      <c r="E168" s="414">
        <v>0</v>
      </c>
      <c r="F168" s="413">
        <v>5228.46</v>
      </c>
      <c r="G168" s="412">
        <v>0</v>
      </c>
      <c r="H168" s="412">
        <v>3725.5</v>
      </c>
      <c r="I168" s="412">
        <v>1502.96</v>
      </c>
      <c r="J168" s="411">
        <v>0.28745749226349632</v>
      </c>
    </row>
    <row r="169" spans="1:10" ht="24.75" customHeight="1" x14ac:dyDescent="0.2">
      <c r="A169" s="414" t="s">
        <v>1357</v>
      </c>
      <c r="B169" s="414" t="s">
        <v>1356</v>
      </c>
      <c r="C169" s="414" t="s">
        <v>1010</v>
      </c>
      <c r="D169" s="414">
        <v>4</v>
      </c>
      <c r="E169" s="414">
        <v>0</v>
      </c>
      <c r="F169" s="413">
        <v>1496.74</v>
      </c>
      <c r="G169" s="412">
        <v>0</v>
      </c>
      <c r="H169" s="412">
        <v>1109.56</v>
      </c>
      <c r="I169" s="412">
        <v>387.18</v>
      </c>
      <c r="J169" s="411">
        <v>0.25868220265376751</v>
      </c>
    </row>
    <row r="170" spans="1:10" ht="24.75" customHeight="1" x14ac:dyDescent="0.2">
      <c r="A170" s="414" t="s">
        <v>1355</v>
      </c>
      <c r="B170" s="414" t="s">
        <v>1354</v>
      </c>
      <c r="C170" s="414" t="s">
        <v>1010</v>
      </c>
      <c r="D170" s="414">
        <v>3</v>
      </c>
      <c r="E170" s="414">
        <v>0</v>
      </c>
      <c r="F170" s="413">
        <v>1087.1300000000001</v>
      </c>
      <c r="G170" s="412">
        <v>0</v>
      </c>
      <c r="H170" s="412">
        <v>897.9</v>
      </c>
      <c r="I170" s="412">
        <v>189.23</v>
      </c>
      <c r="J170" s="411">
        <v>0.17406381941442145</v>
      </c>
    </row>
    <row r="171" spans="1:10" ht="24.75" customHeight="1" x14ac:dyDescent="0.2">
      <c r="A171" s="414" t="s">
        <v>1353</v>
      </c>
      <c r="B171" s="414" t="s">
        <v>1352</v>
      </c>
      <c r="C171" s="414" t="s">
        <v>1010</v>
      </c>
      <c r="D171" s="414">
        <v>12</v>
      </c>
      <c r="E171" s="414">
        <v>0</v>
      </c>
      <c r="F171" s="413">
        <v>1371.36</v>
      </c>
      <c r="G171" s="412">
        <v>0</v>
      </c>
      <c r="H171" s="412">
        <v>1106.1600000000001</v>
      </c>
      <c r="I171" s="412">
        <v>265.2</v>
      </c>
      <c r="J171" s="411">
        <v>0.19338466923346168</v>
      </c>
    </row>
    <row r="172" spans="1:10" ht="24.75" customHeight="1" x14ac:dyDescent="0.2">
      <c r="A172" s="414" t="s">
        <v>2164</v>
      </c>
      <c r="B172" s="414" t="s">
        <v>2163</v>
      </c>
      <c r="C172" s="414" t="s">
        <v>1010</v>
      </c>
      <c r="D172" s="414">
        <v>14</v>
      </c>
      <c r="E172" s="414">
        <v>0</v>
      </c>
      <c r="F172" s="413">
        <v>1611.46</v>
      </c>
      <c r="G172" s="412">
        <v>0</v>
      </c>
      <c r="H172" s="412">
        <v>1132.5999999999999</v>
      </c>
      <c r="I172" s="412">
        <v>478.86</v>
      </c>
      <c r="J172" s="411">
        <v>0.29715909796085538</v>
      </c>
    </row>
    <row r="173" spans="1:10" ht="24.75" customHeight="1" x14ac:dyDescent="0.2">
      <c r="A173" s="414" t="s">
        <v>2162</v>
      </c>
      <c r="B173" s="414" t="s">
        <v>2161</v>
      </c>
      <c r="C173" s="414" t="s">
        <v>1010</v>
      </c>
      <c r="D173" s="414">
        <v>2</v>
      </c>
      <c r="E173" s="414">
        <v>0</v>
      </c>
      <c r="F173" s="413">
        <v>630.54</v>
      </c>
      <c r="G173" s="412">
        <v>0</v>
      </c>
      <c r="H173" s="412">
        <v>397.4</v>
      </c>
      <c r="I173" s="412">
        <v>233.14</v>
      </c>
      <c r="J173" s="411">
        <v>0.36974656643511911</v>
      </c>
    </row>
    <row r="174" spans="1:10" ht="24.75" customHeight="1" x14ac:dyDescent="0.2">
      <c r="A174" s="414" t="s">
        <v>1351</v>
      </c>
      <c r="B174" s="414" t="s">
        <v>1350</v>
      </c>
      <c r="C174" s="414" t="s">
        <v>1010</v>
      </c>
      <c r="D174" s="414">
        <v>17</v>
      </c>
      <c r="E174" s="414">
        <v>0</v>
      </c>
      <c r="F174" s="413">
        <v>2892.81</v>
      </c>
      <c r="G174" s="412">
        <v>0</v>
      </c>
      <c r="H174" s="412">
        <v>2396.44</v>
      </c>
      <c r="I174" s="412">
        <v>496.37</v>
      </c>
      <c r="J174" s="411">
        <v>0.17158748759856332</v>
      </c>
    </row>
    <row r="175" spans="1:10" ht="24.75" customHeight="1" x14ac:dyDescent="0.2">
      <c r="A175" s="414" t="s">
        <v>2160</v>
      </c>
      <c r="B175" s="414" t="s">
        <v>2159</v>
      </c>
      <c r="C175" s="414" t="s">
        <v>1010</v>
      </c>
      <c r="D175" s="414">
        <v>7</v>
      </c>
      <c r="E175" s="414">
        <v>0</v>
      </c>
      <c r="F175" s="413">
        <v>2433.11</v>
      </c>
      <c r="G175" s="412">
        <v>0</v>
      </c>
      <c r="H175" s="412">
        <v>1782.24</v>
      </c>
      <c r="I175" s="412">
        <v>650.87</v>
      </c>
      <c r="J175" s="411">
        <v>0.26750537378088124</v>
      </c>
    </row>
    <row r="176" spans="1:10" ht="24.75" customHeight="1" x14ac:dyDescent="0.2">
      <c r="A176" s="414" t="s">
        <v>1349</v>
      </c>
      <c r="B176" s="414" t="s">
        <v>1348</v>
      </c>
      <c r="C176" s="414" t="s">
        <v>1010</v>
      </c>
      <c r="D176" s="414">
        <v>5</v>
      </c>
      <c r="E176" s="414">
        <v>0</v>
      </c>
      <c r="F176" s="413">
        <v>914.89</v>
      </c>
      <c r="G176" s="412">
        <v>0</v>
      </c>
      <c r="H176" s="412">
        <v>674.8</v>
      </c>
      <c r="I176" s="412">
        <v>240.09</v>
      </c>
      <c r="J176" s="411">
        <v>0.26242499098252248</v>
      </c>
    </row>
    <row r="177" spans="1:10" ht="24.75" customHeight="1" x14ac:dyDescent="0.2">
      <c r="A177" s="414" t="s">
        <v>2158</v>
      </c>
      <c r="B177" s="414" t="s">
        <v>2157</v>
      </c>
      <c r="C177" s="414" t="s">
        <v>1010</v>
      </c>
      <c r="D177" s="414">
        <v>4</v>
      </c>
      <c r="E177" s="414">
        <v>0</v>
      </c>
      <c r="F177" s="413">
        <v>782.34</v>
      </c>
      <c r="G177" s="412">
        <v>0</v>
      </c>
      <c r="H177" s="412">
        <v>630.79999999999995</v>
      </c>
      <c r="I177" s="412">
        <v>151.54</v>
      </c>
      <c r="J177" s="411">
        <v>0.19370094843674107</v>
      </c>
    </row>
    <row r="178" spans="1:10" ht="24.75" customHeight="1" x14ac:dyDescent="0.2">
      <c r="A178" s="414" t="s">
        <v>1347</v>
      </c>
      <c r="B178" s="414" t="s">
        <v>1346</v>
      </c>
      <c r="C178" s="414" t="s">
        <v>1010</v>
      </c>
      <c r="D178" s="414">
        <v>6</v>
      </c>
      <c r="E178" s="414">
        <v>0</v>
      </c>
      <c r="F178" s="413">
        <v>4551.79</v>
      </c>
      <c r="G178" s="412">
        <v>0</v>
      </c>
      <c r="H178" s="412">
        <v>3915.72</v>
      </c>
      <c r="I178" s="412">
        <v>636.07000000000005</v>
      </c>
      <c r="J178" s="411">
        <v>0.13974062951058813</v>
      </c>
    </row>
    <row r="179" spans="1:10" ht="24.75" customHeight="1" x14ac:dyDescent="0.2">
      <c r="A179" s="414" t="s">
        <v>2156</v>
      </c>
      <c r="B179" s="414" t="s">
        <v>2155</v>
      </c>
      <c r="C179" s="414" t="s">
        <v>1010</v>
      </c>
      <c r="D179" s="414">
        <v>6</v>
      </c>
      <c r="E179" s="414">
        <v>0</v>
      </c>
      <c r="F179" s="413">
        <v>2508.1799999999998</v>
      </c>
      <c r="G179" s="412">
        <v>0</v>
      </c>
      <c r="H179" s="412">
        <v>2188.98</v>
      </c>
      <c r="I179" s="412">
        <v>319.2</v>
      </c>
      <c r="J179" s="411">
        <v>0.12726359352199604</v>
      </c>
    </row>
    <row r="180" spans="1:10" ht="24.75" customHeight="1" x14ac:dyDescent="0.2">
      <c r="A180" s="414" t="s">
        <v>1345</v>
      </c>
      <c r="B180" s="414" t="s">
        <v>1344</v>
      </c>
      <c r="C180" s="414" t="s">
        <v>1010</v>
      </c>
      <c r="D180" s="414">
        <v>6</v>
      </c>
      <c r="E180" s="414">
        <v>0</v>
      </c>
      <c r="F180" s="413">
        <v>3066.48</v>
      </c>
      <c r="G180" s="412">
        <v>0</v>
      </c>
      <c r="H180" s="412">
        <v>2543.4</v>
      </c>
      <c r="I180" s="412">
        <v>523.08000000000004</v>
      </c>
      <c r="J180" s="411">
        <v>0.17057994834468185</v>
      </c>
    </row>
    <row r="181" spans="1:10" ht="24.75" customHeight="1" x14ac:dyDescent="0.2">
      <c r="A181" s="414" t="s">
        <v>1341</v>
      </c>
      <c r="B181" s="414" t="s">
        <v>1340</v>
      </c>
      <c r="C181" s="414" t="s">
        <v>1010</v>
      </c>
      <c r="D181" s="414">
        <v>4</v>
      </c>
      <c r="E181" s="414">
        <v>0</v>
      </c>
      <c r="F181" s="413">
        <v>2890.4</v>
      </c>
      <c r="G181" s="412">
        <v>0</v>
      </c>
      <c r="H181" s="412">
        <v>1444.12</v>
      </c>
      <c r="I181" s="412">
        <v>1446.28</v>
      </c>
      <c r="J181" s="411">
        <v>0.50037365070578466</v>
      </c>
    </row>
    <row r="182" spans="1:10" ht="24.75" customHeight="1" x14ac:dyDescent="0.2">
      <c r="A182" s="414" t="s">
        <v>1339</v>
      </c>
      <c r="B182" s="414" t="s">
        <v>1338</v>
      </c>
      <c r="C182" s="414" t="s">
        <v>1010</v>
      </c>
      <c r="D182" s="414">
        <v>39</v>
      </c>
      <c r="E182" s="414">
        <v>0</v>
      </c>
      <c r="F182" s="413">
        <v>17394.54</v>
      </c>
      <c r="G182" s="412">
        <v>0</v>
      </c>
      <c r="H182" s="412">
        <v>13687.44</v>
      </c>
      <c r="I182" s="412">
        <v>3707.1</v>
      </c>
      <c r="J182" s="411">
        <v>0.21311859928460311</v>
      </c>
    </row>
    <row r="183" spans="1:10" ht="24.75" customHeight="1" x14ac:dyDescent="0.2">
      <c r="A183" s="414" t="s">
        <v>1335</v>
      </c>
      <c r="B183" s="414" t="s">
        <v>1334</v>
      </c>
      <c r="C183" s="414" t="s">
        <v>1010</v>
      </c>
      <c r="D183" s="414">
        <v>1</v>
      </c>
      <c r="E183" s="414">
        <v>0</v>
      </c>
      <c r="F183" s="413">
        <v>691.27</v>
      </c>
      <c r="G183" s="412">
        <v>0</v>
      </c>
      <c r="H183" s="412">
        <v>548.13</v>
      </c>
      <c r="I183" s="412">
        <v>143.13999999999999</v>
      </c>
      <c r="J183" s="411">
        <v>0.20706814992694605</v>
      </c>
    </row>
    <row r="184" spans="1:10" ht="24.75" customHeight="1" x14ac:dyDescent="0.2">
      <c r="A184" s="414" t="s">
        <v>2154</v>
      </c>
      <c r="B184" s="414" t="s">
        <v>2153</v>
      </c>
      <c r="C184" s="414" t="s">
        <v>1010</v>
      </c>
      <c r="D184" s="414">
        <v>12</v>
      </c>
      <c r="E184" s="414">
        <v>0</v>
      </c>
      <c r="F184" s="413">
        <v>2292.12</v>
      </c>
      <c r="G184" s="412">
        <v>0</v>
      </c>
      <c r="H184" s="412">
        <v>1359.12</v>
      </c>
      <c r="I184" s="412">
        <v>933</v>
      </c>
      <c r="J184" s="411">
        <v>0.40704675147898017</v>
      </c>
    </row>
    <row r="185" spans="1:10" ht="24.75" customHeight="1" x14ac:dyDescent="0.2">
      <c r="A185" s="414" t="s">
        <v>1333</v>
      </c>
      <c r="B185" s="414" t="s">
        <v>1332</v>
      </c>
      <c r="C185" s="414" t="s">
        <v>1010</v>
      </c>
      <c r="D185" s="414">
        <v>1</v>
      </c>
      <c r="E185" s="414">
        <v>0</v>
      </c>
      <c r="F185" s="413">
        <v>121.04</v>
      </c>
      <c r="G185" s="412">
        <v>0</v>
      </c>
      <c r="H185" s="412">
        <v>99.31</v>
      </c>
      <c r="I185" s="412">
        <v>21.73</v>
      </c>
      <c r="J185" s="411">
        <v>0.17952742894910773</v>
      </c>
    </row>
    <row r="186" spans="1:10" ht="24.75" customHeight="1" x14ac:dyDescent="0.2">
      <c r="A186" s="414" t="s">
        <v>1331</v>
      </c>
      <c r="B186" s="414" t="s">
        <v>1330</v>
      </c>
      <c r="C186" s="414" t="s">
        <v>1010</v>
      </c>
      <c r="D186" s="414">
        <v>2</v>
      </c>
      <c r="E186" s="414">
        <v>0</v>
      </c>
      <c r="F186" s="413">
        <v>349.72</v>
      </c>
      <c r="G186" s="412">
        <v>0</v>
      </c>
      <c r="H186" s="412">
        <v>237.62</v>
      </c>
      <c r="I186" s="412">
        <v>112.1</v>
      </c>
      <c r="J186" s="411">
        <v>0.32054214800411757</v>
      </c>
    </row>
    <row r="187" spans="1:10" ht="24.75" customHeight="1" x14ac:dyDescent="0.2">
      <c r="A187" s="414" t="s">
        <v>1329</v>
      </c>
      <c r="B187" s="414" t="s">
        <v>1328</v>
      </c>
      <c r="C187" s="414" t="s">
        <v>1010</v>
      </c>
      <c r="D187" s="414">
        <v>9</v>
      </c>
      <c r="E187" s="414">
        <v>0</v>
      </c>
      <c r="F187" s="413">
        <v>1559.29</v>
      </c>
      <c r="G187" s="412">
        <v>0</v>
      </c>
      <c r="H187" s="412">
        <v>1218.51</v>
      </c>
      <c r="I187" s="412">
        <v>340.78</v>
      </c>
      <c r="J187" s="411">
        <v>0.21854818539206947</v>
      </c>
    </row>
    <row r="188" spans="1:10" ht="24.75" customHeight="1" x14ac:dyDescent="0.2">
      <c r="A188" s="414" t="s">
        <v>2152</v>
      </c>
      <c r="B188" s="414" t="s">
        <v>2151</v>
      </c>
      <c r="C188" s="414" t="s">
        <v>1010</v>
      </c>
      <c r="D188" s="414">
        <v>5</v>
      </c>
      <c r="E188" s="414">
        <v>0</v>
      </c>
      <c r="F188" s="413">
        <v>1144.1500000000001</v>
      </c>
      <c r="G188" s="412">
        <v>0</v>
      </c>
      <c r="H188" s="412">
        <v>784.55</v>
      </c>
      <c r="I188" s="412">
        <v>359.6</v>
      </c>
      <c r="J188" s="411">
        <v>0.31429445439846176</v>
      </c>
    </row>
    <row r="189" spans="1:10" ht="24.75" customHeight="1" x14ac:dyDescent="0.2">
      <c r="A189" s="414" t="s">
        <v>1327</v>
      </c>
      <c r="B189" s="414" t="s">
        <v>1326</v>
      </c>
      <c r="C189" s="414" t="s">
        <v>1010</v>
      </c>
      <c r="D189" s="414">
        <v>45</v>
      </c>
      <c r="E189" s="414">
        <v>0</v>
      </c>
      <c r="F189" s="413">
        <v>8648.5</v>
      </c>
      <c r="G189" s="412">
        <v>0</v>
      </c>
      <c r="H189" s="412">
        <v>7114.03</v>
      </c>
      <c r="I189" s="412">
        <v>1534.47</v>
      </c>
      <c r="J189" s="411">
        <v>0.17742614326183731</v>
      </c>
    </row>
    <row r="190" spans="1:10" ht="24.75" customHeight="1" x14ac:dyDescent="0.2">
      <c r="A190" s="414" t="s">
        <v>1325</v>
      </c>
      <c r="B190" s="414" t="s">
        <v>1324</v>
      </c>
      <c r="C190" s="414" t="s">
        <v>1010</v>
      </c>
      <c r="D190" s="414">
        <v>5</v>
      </c>
      <c r="E190" s="414">
        <v>0</v>
      </c>
      <c r="F190" s="413">
        <v>1428.73</v>
      </c>
      <c r="G190" s="412">
        <v>0</v>
      </c>
      <c r="H190" s="412">
        <v>1181.5999999999999</v>
      </c>
      <c r="I190" s="412">
        <v>247.13</v>
      </c>
      <c r="J190" s="411">
        <v>0.17297180013018554</v>
      </c>
    </row>
    <row r="191" spans="1:10" ht="24.75" customHeight="1" x14ac:dyDescent="0.2">
      <c r="A191" s="414" t="s">
        <v>2150</v>
      </c>
      <c r="B191" s="414" t="s">
        <v>2149</v>
      </c>
      <c r="C191" s="414" t="s">
        <v>1010</v>
      </c>
      <c r="D191" s="414">
        <v>2</v>
      </c>
      <c r="E191" s="414">
        <v>0</v>
      </c>
      <c r="F191" s="413">
        <v>221.74</v>
      </c>
      <c r="G191" s="412">
        <v>0</v>
      </c>
      <c r="H191" s="412">
        <v>138.24</v>
      </c>
      <c r="I191" s="412">
        <v>83.5</v>
      </c>
      <c r="J191" s="411">
        <v>0.37656715071705599</v>
      </c>
    </row>
    <row r="192" spans="1:10" ht="24.75" customHeight="1" x14ac:dyDescent="0.2">
      <c r="A192" s="414" t="s">
        <v>1323</v>
      </c>
      <c r="B192" s="414" t="s">
        <v>1322</v>
      </c>
      <c r="C192" s="414" t="s">
        <v>1010</v>
      </c>
      <c r="D192" s="414">
        <v>12</v>
      </c>
      <c r="E192" s="414">
        <v>0</v>
      </c>
      <c r="F192" s="413">
        <v>1696.32</v>
      </c>
      <c r="G192" s="412">
        <v>0</v>
      </c>
      <c r="H192" s="412">
        <v>1480.44</v>
      </c>
      <c r="I192" s="412">
        <v>215.88</v>
      </c>
      <c r="J192" s="411">
        <v>0.12726372382569326</v>
      </c>
    </row>
    <row r="193" spans="1:10" ht="24.75" customHeight="1" x14ac:dyDescent="0.2">
      <c r="A193" s="414" t="s">
        <v>1321</v>
      </c>
      <c r="B193" s="414" t="s">
        <v>1320</v>
      </c>
      <c r="C193" s="414" t="s">
        <v>1010</v>
      </c>
      <c r="D193" s="414">
        <v>22</v>
      </c>
      <c r="E193" s="414">
        <v>0</v>
      </c>
      <c r="F193" s="413">
        <v>8132.74</v>
      </c>
      <c r="G193" s="412">
        <v>0</v>
      </c>
      <c r="H193" s="412">
        <v>6347.88</v>
      </c>
      <c r="I193" s="412">
        <v>1784.86</v>
      </c>
      <c r="J193" s="411">
        <v>0.2194660102253361</v>
      </c>
    </row>
    <row r="194" spans="1:10" ht="24.75" customHeight="1" x14ac:dyDescent="0.2">
      <c r="A194" s="414" t="s">
        <v>1319</v>
      </c>
      <c r="B194" s="414" t="s">
        <v>1318</v>
      </c>
      <c r="C194" s="414" t="s">
        <v>1010</v>
      </c>
      <c r="D194" s="414">
        <v>12</v>
      </c>
      <c r="E194" s="414">
        <v>0</v>
      </c>
      <c r="F194" s="413">
        <v>1649.64</v>
      </c>
      <c r="G194" s="412">
        <v>0</v>
      </c>
      <c r="H194" s="412">
        <v>1439.76</v>
      </c>
      <c r="I194" s="412">
        <v>209.88</v>
      </c>
      <c r="J194" s="411">
        <v>0.12722775878373463</v>
      </c>
    </row>
    <row r="195" spans="1:10" ht="24.75" customHeight="1" x14ac:dyDescent="0.2">
      <c r="A195" s="414" t="s">
        <v>2148</v>
      </c>
      <c r="B195" s="414" t="s">
        <v>2147</v>
      </c>
      <c r="C195" s="414" t="s">
        <v>1010</v>
      </c>
      <c r="D195" s="414">
        <v>1</v>
      </c>
      <c r="E195" s="414">
        <v>0</v>
      </c>
      <c r="F195" s="413">
        <v>999.71</v>
      </c>
      <c r="G195" s="412">
        <v>0</v>
      </c>
      <c r="H195" s="412">
        <v>623.85</v>
      </c>
      <c r="I195" s="412">
        <v>375.86</v>
      </c>
      <c r="J195" s="411">
        <v>0.37596903101899554</v>
      </c>
    </row>
    <row r="196" spans="1:10" ht="24.75" customHeight="1" x14ac:dyDescent="0.2">
      <c r="A196" s="414" t="s">
        <v>1317</v>
      </c>
      <c r="B196" s="414" t="s">
        <v>1316</v>
      </c>
      <c r="C196" s="414" t="s">
        <v>1010</v>
      </c>
      <c r="D196" s="414">
        <v>6</v>
      </c>
      <c r="E196" s="414">
        <v>0</v>
      </c>
      <c r="F196" s="413">
        <v>1311.44</v>
      </c>
      <c r="G196" s="412">
        <v>0</v>
      </c>
      <c r="H196" s="412">
        <v>981.06</v>
      </c>
      <c r="I196" s="412">
        <v>330.38</v>
      </c>
      <c r="J196" s="411">
        <v>0.2519215518819008</v>
      </c>
    </row>
    <row r="197" spans="1:10" ht="24.75" customHeight="1" x14ac:dyDescent="0.2">
      <c r="A197" s="414" t="s">
        <v>2146</v>
      </c>
      <c r="B197" s="414" t="s">
        <v>2145</v>
      </c>
      <c r="C197" s="414" t="s">
        <v>1010</v>
      </c>
      <c r="D197" s="414">
        <v>6</v>
      </c>
      <c r="E197" s="414">
        <v>0</v>
      </c>
      <c r="F197" s="413">
        <v>1444.56</v>
      </c>
      <c r="G197" s="412">
        <v>0</v>
      </c>
      <c r="H197" s="412">
        <v>1260.72</v>
      </c>
      <c r="I197" s="412">
        <v>183.84</v>
      </c>
      <c r="J197" s="411">
        <v>0.1272636650606413</v>
      </c>
    </row>
    <row r="198" spans="1:10" ht="24.75" customHeight="1" x14ac:dyDescent="0.2">
      <c r="A198" s="414" t="s">
        <v>1313</v>
      </c>
      <c r="B198" s="414" t="s">
        <v>1312</v>
      </c>
      <c r="C198" s="414" t="s">
        <v>1010</v>
      </c>
      <c r="D198" s="414">
        <v>2</v>
      </c>
      <c r="E198" s="414">
        <v>0</v>
      </c>
      <c r="F198" s="413">
        <v>234.82</v>
      </c>
      <c r="G198" s="412">
        <v>0</v>
      </c>
      <c r="H198" s="412">
        <v>123.2</v>
      </c>
      <c r="I198" s="412">
        <v>111.62</v>
      </c>
      <c r="J198" s="411">
        <v>0.47534281577378418</v>
      </c>
    </row>
    <row r="199" spans="1:10" ht="24.75" customHeight="1" x14ac:dyDescent="0.2">
      <c r="A199" s="414" t="s">
        <v>1311</v>
      </c>
      <c r="B199" s="414" t="s">
        <v>1310</v>
      </c>
      <c r="C199" s="414" t="s">
        <v>1010</v>
      </c>
      <c r="D199" s="414">
        <v>1</v>
      </c>
      <c r="E199" s="414">
        <v>0</v>
      </c>
      <c r="F199" s="413">
        <v>194.09</v>
      </c>
      <c r="G199" s="412">
        <v>0</v>
      </c>
      <c r="H199" s="412">
        <v>161.13</v>
      </c>
      <c r="I199" s="412">
        <v>32.96</v>
      </c>
      <c r="J199" s="411">
        <v>0.16981812561182957</v>
      </c>
    </row>
    <row r="200" spans="1:10" ht="24.75" customHeight="1" x14ac:dyDescent="0.2">
      <c r="A200" s="414" t="s">
        <v>1309</v>
      </c>
      <c r="B200" s="414" t="s">
        <v>1308</v>
      </c>
      <c r="C200" s="414" t="s">
        <v>1010</v>
      </c>
      <c r="D200" s="414">
        <v>1</v>
      </c>
      <c r="E200" s="414">
        <v>0</v>
      </c>
      <c r="F200" s="413">
        <v>236.62</v>
      </c>
      <c r="G200" s="412">
        <v>0</v>
      </c>
      <c r="H200" s="412">
        <v>124.16</v>
      </c>
      <c r="I200" s="412">
        <v>112.46</v>
      </c>
      <c r="J200" s="411">
        <v>0.47527681514664866</v>
      </c>
    </row>
    <row r="201" spans="1:10" ht="24.75" customHeight="1" x14ac:dyDescent="0.2">
      <c r="A201" s="414" t="s">
        <v>1307</v>
      </c>
      <c r="B201" s="414" t="s">
        <v>1306</v>
      </c>
      <c r="C201" s="414" t="s">
        <v>1010</v>
      </c>
      <c r="D201" s="414">
        <v>62</v>
      </c>
      <c r="E201" s="414">
        <v>0</v>
      </c>
      <c r="F201" s="413">
        <v>10481.709999999999</v>
      </c>
      <c r="G201" s="412">
        <v>0</v>
      </c>
      <c r="H201" s="412">
        <v>8580.36</v>
      </c>
      <c r="I201" s="412">
        <v>1901.35</v>
      </c>
      <c r="J201" s="411">
        <v>0.18139692855459652</v>
      </c>
    </row>
    <row r="202" spans="1:10" ht="24.75" customHeight="1" x14ac:dyDescent="0.2">
      <c r="A202" s="414" t="s">
        <v>1305</v>
      </c>
      <c r="B202" s="414" t="s">
        <v>1304</v>
      </c>
      <c r="C202" s="414" t="s">
        <v>1010</v>
      </c>
      <c r="D202" s="414">
        <v>16</v>
      </c>
      <c r="E202" s="414">
        <v>0</v>
      </c>
      <c r="F202" s="413">
        <v>4750.37</v>
      </c>
      <c r="G202" s="412">
        <v>0</v>
      </c>
      <c r="H202" s="412">
        <v>3760.76</v>
      </c>
      <c r="I202" s="412">
        <v>989.61</v>
      </c>
      <c r="J202" s="411">
        <v>0.2083227201249587</v>
      </c>
    </row>
    <row r="203" spans="1:10" ht="24.75" customHeight="1" x14ac:dyDescent="0.2">
      <c r="A203" s="414" t="s">
        <v>1301</v>
      </c>
      <c r="B203" s="414" t="s">
        <v>1300</v>
      </c>
      <c r="C203" s="414" t="s">
        <v>1010</v>
      </c>
      <c r="D203" s="414">
        <v>1</v>
      </c>
      <c r="E203" s="414">
        <v>0</v>
      </c>
      <c r="F203" s="413">
        <v>102.67</v>
      </c>
      <c r="G203" s="412">
        <v>0</v>
      </c>
      <c r="H203" s="412">
        <v>71.010000000000005</v>
      </c>
      <c r="I203" s="412">
        <v>31.66</v>
      </c>
      <c r="J203" s="411">
        <v>0.30836661147365346</v>
      </c>
    </row>
    <row r="204" spans="1:10" ht="24.75" customHeight="1" x14ac:dyDescent="0.2">
      <c r="A204" s="414" t="s">
        <v>2144</v>
      </c>
      <c r="B204" s="414" t="s">
        <v>2143</v>
      </c>
      <c r="C204" s="414" t="s">
        <v>1010</v>
      </c>
      <c r="D204" s="414">
        <v>13</v>
      </c>
      <c r="E204" s="414">
        <v>0</v>
      </c>
      <c r="F204" s="413">
        <v>1533.28</v>
      </c>
      <c r="G204" s="412">
        <v>0</v>
      </c>
      <c r="H204" s="412">
        <v>1319.24</v>
      </c>
      <c r="I204" s="412">
        <v>214.04</v>
      </c>
      <c r="J204" s="411">
        <v>0.13959615986643015</v>
      </c>
    </row>
    <row r="205" spans="1:10" ht="24.75" customHeight="1" x14ac:dyDescent="0.2">
      <c r="A205" s="414" t="s">
        <v>2142</v>
      </c>
      <c r="B205" s="414" t="s">
        <v>2141</v>
      </c>
      <c r="C205" s="414" t="s">
        <v>1010</v>
      </c>
      <c r="D205" s="414">
        <v>12</v>
      </c>
      <c r="E205" s="414">
        <v>0</v>
      </c>
      <c r="F205" s="413">
        <v>1324.2</v>
      </c>
      <c r="G205" s="412">
        <v>0</v>
      </c>
      <c r="H205" s="412">
        <v>1155.72</v>
      </c>
      <c r="I205" s="412">
        <v>168.48</v>
      </c>
      <c r="J205" s="411">
        <v>0.12723153602174897</v>
      </c>
    </row>
    <row r="206" spans="1:10" ht="24.75" customHeight="1" x14ac:dyDescent="0.2">
      <c r="A206" s="414" t="s">
        <v>2140</v>
      </c>
      <c r="B206" s="414" t="s">
        <v>2139</v>
      </c>
      <c r="C206" s="414" t="s">
        <v>1010</v>
      </c>
      <c r="D206" s="414">
        <v>12</v>
      </c>
      <c r="E206" s="414">
        <v>0</v>
      </c>
      <c r="F206" s="413">
        <v>1635.6</v>
      </c>
      <c r="G206" s="412">
        <v>0</v>
      </c>
      <c r="H206" s="412">
        <v>1324.08</v>
      </c>
      <c r="I206" s="412">
        <v>311.52</v>
      </c>
      <c r="J206" s="411">
        <v>0.1904622157006603</v>
      </c>
    </row>
    <row r="207" spans="1:10" ht="24.75" customHeight="1" x14ac:dyDescent="0.2">
      <c r="A207" s="414" t="s">
        <v>1299</v>
      </c>
      <c r="B207" s="414" t="s">
        <v>1298</v>
      </c>
      <c r="C207" s="414" t="s">
        <v>1010</v>
      </c>
      <c r="D207" s="414">
        <v>7</v>
      </c>
      <c r="E207" s="414">
        <v>0</v>
      </c>
      <c r="F207" s="413">
        <v>1549.52</v>
      </c>
      <c r="G207" s="412">
        <v>0</v>
      </c>
      <c r="H207" s="412">
        <v>1386.98</v>
      </c>
      <c r="I207" s="412">
        <v>162.54</v>
      </c>
      <c r="J207" s="411">
        <v>0.10489700036140225</v>
      </c>
    </row>
    <row r="208" spans="1:10" ht="24.75" customHeight="1" x14ac:dyDescent="0.2">
      <c r="A208" s="414" t="s">
        <v>2138</v>
      </c>
      <c r="B208" s="414" t="s">
        <v>2137</v>
      </c>
      <c r="C208" s="414" t="s">
        <v>1010</v>
      </c>
      <c r="D208" s="414">
        <v>13</v>
      </c>
      <c r="E208" s="414">
        <v>0</v>
      </c>
      <c r="F208" s="413">
        <v>1665.79</v>
      </c>
      <c r="G208" s="412">
        <v>0</v>
      </c>
      <c r="H208" s="412">
        <v>1399.71</v>
      </c>
      <c r="I208" s="412">
        <v>266.08</v>
      </c>
      <c r="J208" s="411">
        <v>0.15973201904201609</v>
      </c>
    </row>
    <row r="209" spans="1:10" ht="24.75" customHeight="1" x14ac:dyDescent="0.2">
      <c r="A209" s="414" t="s">
        <v>1297</v>
      </c>
      <c r="B209" s="414" t="s">
        <v>1296</v>
      </c>
      <c r="C209" s="414" t="s">
        <v>1010</v>
      </c>
      <c r="D209" s="414">
        <v>6</v>
      </c>
      <c r="E209" s="414">
        <v>0</v>
      </c>
      <c r="F209" s="413">
        <v>940.62</v>
      </c>
      <c r="G209" s="412">
        <v>0</v>
      </c>
      <c r="H209" s="412">
        <v>728.04</v>
      </c>
      <c r="I209" s="412">
        <v>212.58</v>
      </c>
      <c r="J209" s="411">
        <v>0.22599987242457104</v>
      </c>
    </row>
    <row r="210" spans="1:10" ht="24.75" customHeight="1" x14ac:dyDescent="0.2">
      <c r="A210" s="414" t="s">
        <v>2136</v>
      </c>
      <c r="B210" s="414" t="s">
        <v>2135</v>
      </c>
      <c r="C210" s="414" t="s">
        <v>1010</v>
      </c>
      <c r="D210" s="414">
        <v>1</v>
      </c>
      <c r="E210" s="414">
        <v>0</v>
      </c>
      <c r="F210" s="413">
        <v>133.66</v>
      </c>
      <c r="G210" s="412">
        <v>0</v>
      </c>
      <c r="H210" s="412">
        <v>86.13</v>
      </c>
      <c r="I210" s="412">
        <v>47.53</v>
      </c>
      <c r="J210" s="411">
        <v>0.35560377076163402</v>
      </c>
    </row>
    <row r="211" spans="1:10" ht="24.75" customHeight="1" x14ac:dyDescent="0.2">
      <c r="A211" s="414" t="s">
        <v>1295</v>
      </c>
      <c r="B211" s="414" t="s">
        <v>1294</v>
      </c>
      <c r="C211" s="414" t="s">
        <v>1010</v>
      </c>
      <c r="D211" s="414">
        <v>12</v>
      </c>
      <c r="E211" s="414">
        <v>0</v>
      </c>
      <c r="F211" s="413">
        <v>1337.16</v>
      </c>
      <c r="G211" s="412">
        <v>0</v>
      </c>
      <c r="H211" s="412">
        <v>1143.24</v>
      </c>
      <c r="I211" s="412">
        <v>193.92</v>
      </c>
      <c r="J211" s="411">
        <v>0.14502378174638786</v>
      </c>
    </row>
    <row r="212" spans="1:10" ht="24.75" customHeight="1" x14ac:dyDescent="0.2">
      <c r="A212" s="414" t="s">
        <v>2134</v>
      </c>
      <c r="B212" s="414" t="s">
        <v>2133</v>
      </c>
      <c r="C212" s="414" t="s">
        <v>1010</v>
      </c>
      <c r="D212" s="414">
        <v>12</v>
      </c>
      <c r="E212" s="414">
        <v>0</v>
      </c>
      <c r="F212" s="413">
        <v>1264.68</v>
      </c>
      <c r="G212" s="412">
        <v>0</v>
      </c>
      <c r="H212" s="412">
        <v>1103.76</v>
      </c>
      <c r="I212" s="412">
        <v>160.91999999999999</v>
      </c>
      <c r="J212" s="411">
        <v>0.12724167378309137</v>
      </c>
    </row>
    <row r="213" spans="1:10" ht="24.75" customHeight="1" x14ac:dyDescent="0.2">
      <c r="A213" s="414" t="s">
        <v>1289</v>
      </c>
      <c r="B213" s="414" t="s">
        <v>1288</v>
      </c>
      <c r="C213" s="414" t="s">
        <v>1010</v>
      </c>
      <c r="D213" s="414">
        <v>15</v>
      </c>
      <c r="E213" s="414">
        <v>0</v>
      </c>
      <c r="F213" s="413">
        <v>1241.25</v>
      </c>
      <c r="G213" s="412">
        <v>0</v>
      </c>
      <c r="H213" s="412">
        <v>1027.3499999999999</v>
      </c>
      <c r="I213" s="412">
        <v>213.9</v>
      </c>
      <c r="J213" s="411">
        <v>0.17232628398791541</v>
      </c>
    </row>
    <row r="214" spans="1:10" ht="24.75" customHeight="1" x14ac:dyDescent="0.2">
      <c r="A214" s="414" t="s">
        <v>1287</v>
      </c>
      <c r="B214" s="414" t="s">
        <v>1286</v>
      </c>
      <c r="C214" s="414" t="s">
        <v>1010</v>
      </c>
      <c r="D214" s="414">
        <v>23</v>
      </c>
      <c r="E214" s="414">
        <v>0</v>
      </c>
      <c r="F214" s="413">
        <v>2774.68</v>
      </c>
      <c r="G214" s="412">
        <v>0</v>
      </c>
      <c r="H214" s="412">
        <v>1997.55</v>
      </c>
      <c r="I214" s="412">
        <v>777.13</v>
      </c>
      <c r="J214" s="411">
        <v>0.28007914426168062</v>
      </c>
    </row>
    <row r="215" spans="1:10" ht="24.75" customHeight="1" x14ac:dyDescent="0.2">
      <c r="A215" s="414" t="s">
        <v>1285</v>
      </c>
      <c r="B215" s="414" t="s">
        <v>1284</v>
      </c>
      <c r="C215" s="414" t="s">
        <v>1010</v>
      </c>
      <c r="D215" s="414">
        <v>24</v>
      </c>
      <c r="E215" s="414">
        <v>0</v>
      </c>
      <c r="F215" s="413">
        <v>2403.12</v>
      </c>
      <c r="G215" s="412">
        <v>0</v>
      </c>
      <c r="H215" s="412">
        <v>1933.68</v>
      </c>
      <c r="I215" s="412">
        <v>469.44</v>
      </c>
      <c r="J215" s="411">
        <v>0.19534605013482473</v>
      </c>
    </row>
    <row r="216" spans="1:10" ht="24.75" customHeight="1" x14ac:dyDescent="0.2">
      <c r="A216" s="414" t="s">
        <v>1283</v>
      </c>
      <c r="B216" s="414" t="s">
        <v>1282</v>
      </c>
      <c r="C216" s="414" t="s">
        <v>1010</v>
      </c>
      <c r="D216" s="414">
        <v>30</v>
      </c>
      <c r="E216" s="414">
        <v>0</v>
      </c>
      <c r="F216" s="413">
        <v>6141.03</v>
      </c>
      <c r="G216" s="412">
        <v>0</v>
      </c>
      <c r="H216" s="412">
        <v>2330.4</v>
      </c>
      <c r="I216" s="412">
        <v>3810.63</v>
      </c>
      <c r="J216" s="411">
        <v>0.62051968480857445</v>
      </c>
    </row>
    <row r="217" spans="1:10" ht="24.75" customHeight="1" x14ac:dyDescent="0.2">
      <c r="A217" s="414" t="s">
        <v>1281</v>
      </c>
      <c r="B217" s="414" t="s">
        <v>1280</v>
      </c>
      <c r="C217" s="414" t="s">
        <v>1010</v>
      </c>
      <c r="D217" s="414">
        <v>26</v>
      </c>
      <c r="E217" s="414">
        <v>0</v>
      </c>
      <c r="F217" s="413">
        <v>2462.7199999999998</v>
      </c>
      <c r="G217" s="412">
        <v>0</v>
      </c>
      <c r="H217" s="412">
        <v>1951.3</v>
      </c>
      <c r="I217" s="412">
        <v>511.42</v>
      </c>
      <c r="J217" s="411">
        <v>0.20766469594594594</v>
      </c>
    </row>
    <row r="218" spans="1:10" ht="24.75" customHeight="1" x14ac:dyDescent="0.2">
      <c r="A218" s="414" t="s">
        <v>1279</v>
      </c>
      <c r="B218" s="414" t="s">
        <v>1278</v>
      </c>
      <c r="C218" s="414" t="s">
        <v>1010</v>
      </c>
      <c r="D218" s="414">
        <v>29</v>
      </c>
      <c r="E218" s="414">
        <v>0</v>
      </c>
      <c r="F218" s="413">
        <v>4734.5200000000004</v>
      </c>
      <c r="G218" s="412">
        <v>0</v>
      </c>
      <c r="H218" s="412">
        <v>3411.72</v>
      </c>
      <c r="I218" s="412">
        <v>1322.8</v>
      </c>
      <c r="J218" s="411">
        <v>0.27939474328971048</v>
      </c>
    </row>
    <row r="219" spans="1:10" ht="24.75" customHeight="1" x14ac:dyDescent="0.2">
      <c r="A219" s="414" t="s">
        <v>2132</v>
      </c>
      <c r="B219" s="414" t="s">
        <v>2131</v>
      </c>
      <c r="C219" s="414" t="s">
        <v>1010</v>
      </c>
      <c r="D219" s="414">
        <v>12</v>
      </c>
      <c r="E219" s="414">
        <v>0</v>
      </c>
      <c r="F219" s="413">
        <v>1615.56</v>
      </c>
      <c r="G219" s="412">
        <v>0</v>
      </c>
      <c r="H219" s="412">
        <v>1410</v>
      </c>
      <c r="I219" s="412">
        <v>205.56</v>
      </c>
      <c r="J219" s="411">
        <v>0.12723761420188665</v>
      </c>
    </row>
    <row r="220" spans="1:10" ht="24.75" customHeight="1" x14ac:dyDescent="0.2">
      <c r="A220" s="414" t="s">
        <v>2130</v>
      </c>
      <c r="B220" s="414" t="s">
        <v>2129</v>
      </c>
      <c r="C220" s="414" t="s">
        <v>1010</v>
      </c>
      <c r="D220" s="414">
        <v>24</v>
      </c>
      <c r="E220" s="414">
        <v>0</v>
      </c>
      <c r="F220" s="413">
        <v>3116.86</v>
      </c>
      <c r="G220" s="412">
        <v>0</v>
      </c>
      <c r="H220" s="412">
        <v>2347.92</v>
      </c>
      <c r="I220" s="412">
        <v>768.94</v>
      </c>
      <c r="J220" s="411">
        <v>0.24670341305031346</v>
      </c>
    </row>
    <row r="221" spans="1:10" ht="24.75" customHeight="1" x14ac:dyDescent="0.2">
      <c r="A221" s="414" t="s">
        <v>1277</v>
      </c>
      <c r="B221" s="414" t="s">
        <v>1276</v>
      </c>
      <c r="C221" s="414" t="s">
        <v>1010</v>
      </c>
      <c r="D221" s="414">
        <v>18</v>
      </c>
      <c r="E221" s="414">
        <v>0</v>
      </c>
      <c r="F221" s="413">
        <v>1744.03</v>
      </c>
      <c r="G221" s="412">
        <v>0</v>
      </c>
      <c r="H221" s="412">
        <v>1472.76</v>
      </c>
      <c r="I221" s="412">
        <v>271.27</v>
      </c>
      <c r="J221" s="411">
        <v>0.15554204916199835</v>
      </c>
    </row>
    <row r="222" spans="1:10" ht="24.75" customHeight="1" x14ac:dyDescent="0.2">
      <c r="A222" s="414" t="s">
        <v>1275</v>
      </c>
      <c r="B222" s="414" t="s">
        <v>1274</v>
      </c>
      <c r="C222" s="414" t="s">
        <v>1010</v>
      </c>
      <c r="D222" s="414">
        <v>17</v>
      </c>
      <c r="E222" s="414">
        <v>0</v>
      </c>
      <c r="F222" s="413">
        <v>8758.31</v>
      </c>
      <c r="G222" s="412">
        <v>0</v>
      </c>
      <c r="H222" s="412">
        <v>7123.17</v>
      </c>
      <c r="I222" s="412">
        <v>1635.14</v>
      </c>
      <c r="J222" s="411">
        <v>0.18669583515541241</v>
      </c>
    </row>
    <row r="223" spans="1:10" ht="24.75" customHeight="1" x14ac:dyDescent="0.2">
      <c r="A223" s="414" t="s">
        <v>1273</v>
      </c>
      <c r="B223" s="414" t="s">
        <v>1272</v>
      </c>
      <c r="C223" s="414" t="s">
        <v>1010</v>
      </c>
      <c r="D223" s="414">
        <v>1</v>
      </c>
      <c r="E223" s="414">
        <v>0</v>
      </c>
      <c r="F223" s="413">
        <v>152.15</v>
      </c>
      <c r="G223" s="412">
        <v>0</v>
      </c>
      <c r="H223" s="412">
        <v>99.82</v>
      </c>
      <c r="I223" s="412">
        <v>52.33</v>
      </c>
      <c r="J223" s="411">
        <v>0.3439369043706868</v>
      </c>
    </row>
    <row r="224" spans="1:10" ht="24.75" customHeight="1" x14ac:dyDescent="0.2">
      <c r="A224" s="414" t="s">
        <v>2128</v>
      </c>
      <c r="B224" s="414" t="s">
        <v>2127</v>
      </c>
      <c r="C224" s="414" t="s">
        <v>1010</v>
      </c>
      <c r="D224" s="414">
        <v>4</v>
      </c>
      <c r="E224" s="414">
        <v>0</v>
      </c>
      <c r="F224" s="413">
        <v>1823</v>
      </c>
      <c r="G224" s="412">
        <v>0</v>
      </c>
      <c r="H224" s="412">
        <v>1403.4</v>
      </c>
      <c r="I224" s="412">
        <v>419.6</v>
      </c>
      <c r="J224" s="411">
        <v>0.23017004936917171</v>
      </c>
    </row>
    <row r="225" spans="1:10" ht="24.75" customHeight="1" x14ac:dyDescent="0.2">
      <c r="A225" s="414" t="s">
        <v>1271</v>
      </c>
      <c r="B225" s="414" t="s">
        <v>1270</v>
      </c>
      <c r="C225" s="414" t="s">
        <v>1010</v>
      </c>
      <c r="D225" s="414">
        <v>1</v>
      </c>
      <c r="E225" s="414">
        <v>0</v>
      </c>
      <c r="F225" s="413">
        <v>1261.6300000000001</v>
      </c>
      <c r="G225" s="412">
        <v>0</v>
      </c>
      <c r="H225" s="412">
        <v>961.25</v>
      </c>
      <c r="I225" s="412">
        <v>300.38</v>
      </c>
      <c r="J225" s="411">
        <v>0.23808882160379827</v>
      </c>
    </row>
    <row r="226" spans="1:10" ht="24.75" customHeight="1" x14ac:dyDescent="0.2">
      <c r="A226" s="414" t="s">
        <v>1267</v>
      </c>
      <c r="B226" s="414" t="s">
        <v>1266</v>
      </c>
      <c r="C226" s="414" t="s">
        <v>1010</v>
      </c>
      <c r="D226" s="414">
        <v>2</v>
      </c>
      <c r="E226" s="414">
        <v>0</v>
      </c>
      <c r="F226" s="413">
        <v>2144.92</v>
      </c>
      <c r="G226" s="412">
        <v>0</v>
      </c>
      <c r="H226" s="412">
        <v>1745.02</v>
      </c>
      <c r="I226" s="412">
        <v>399.9</v>
      </c>
      <c r="J226" s="411">
        <v>0.1864405199261511</v>
      </c>
    </row>
    <row r="227" spans="1:10" ht="24.75" customHeight="1" x14ac:dyDescent="0.2">
      <c r="A227" s="414" t="s">
        <v>1265</v>
      </c>
      <c r="B227" s="414" t="s">
        <v>1264</v>
      </c>
      <c r="C227" s="414" t="s">
        <v>1010</v>
      </c>
      <c r="D227" s="414">
        <v>2</v>
      </c>
      <c r="E227" s="414">
        <v>0</v>
      </c>
      <c r="F227" s="413">
        <v>1631.61</v>
      </c>
      <c r="G227" s="412">
        <v>0</v>
      </c>
      <c r="H227" s="412">
        <v>1253.08</v>
      </c>
      <c r="I227" s="412">
        <v>378.53</v>
      </c>
      <c r="J227" s="411">
        <v>0.23199784262170495</v>
      </c>
    </row>
    <row r="228" spans="1:10" ht="24.75" customHeight="1" x14ac:dyDescent="0.2">
      <c r="A228" s="414" t="s">
        <v>1263</v>
      </c>
      <c r="B228" s="414" t="s">
        <v>1262</v>
      </c>
      <c r="C228" s="414" t="s">
        <v>1010</v>
      </c>
      <c r="D228" s="414">
        <v>6</v>
      </c>
      <c r="E228" s="414">
        <v>0</v>
      </c>
      <c r="F228" s="413">
        <v>2945.58</v>
      </c>
      <c r="G228" s="412">
        <v>0</v>
      </c>
      <c r="H228" s="412">
        <v>1942.14</v>
      </c>
      <c r="I228" s="412">
        <v>1003.44</v>
      </c>
      <c r="J228" s="411">
        <v>0.34065956450003054</v>
      </c>
    </row>
    <row r="229" spans="1:10" ht="24.75" customHeight="1" x14ac:dyDescent="0.2">
      <c r="A229" s="414" t="s">
        <v>1261</v>
      </c>
      <c r="B229" s="414" t="s">
        <v>1260</v>
      </c>
      <c r="C229" s="414" t="s">
        <v>1010</v>
      </c>
      <c r="D229" s="414">
        <v>3</v>
      </c>
      <c r="E229" s="414">
        <v>0</v>
      </c>
      <c r="F229" s="413">
        <v>483.3</v>
      </c>
      <c r="G229" s="412">
        <v>0</v>
      </c>
      <c r="H229" s="412">
        <v>357.63</v>
      </c>
      <c r="I229" s="412">
        <v>125.67</v>
      </c>
      <c r="J229" s="411">
        <v>0.26002482929857229</v>
      </c>
    </row>
    <row r="230" spans="1:10" ht="24.75" customHeight="1" x14ac:dyDescent="0.2">
      <c r="A230" s="414" t="s">
        <v>2126</v>
      </c>
      <c r="B230" s="414" t="s">
        <v>2125</v>
      </c>
      <c r="C230" s="414" t="s">
        <v>1010</v>
      </c>
      <c r="D230" s="414">
        <v>3</v>
      </c>
      <c r="E230" s="414">
        <v>0</v>
      </c>
      <c r="F230" s="413">
        <v>1403.55</v>
      </c>
      <c r="G230" s="412">
        <v>0</v>
      </c>
      <c r="H230" s="412">
        <v>1156.92</v>
      </c>
      <c r="I230" s="412">
        <v>246.63</v>
      </c>
      <c r="J230" s="411">
        <v>0.17571871326279789</v>
      </c>
    </row>
    <row r="231" spans="1:10" ht="24.75" customHeight="1" x14ac:dyDescent="0.2">
      <c r="A231" s="414" t="s">
        <v>2124</v>
      </c>
      <c r="B231" s="414" t="s">
        <v>2123</v>
      </c>
      <c r="C231" s="414" t="s">
        <v>1010</v>
      </c>
      <c r="D231" s="414">
        <v>1</v>
      </c>
      <c r="E231" s="414">
        <v>0</v>
      </c>
      <c r="F231" s="413">
        <v>443.1</v>
      </c>
      <c r="G231" s="412">
        <v>0</v>
      </c>
      <c r="H231" s="412">
        <v>240.56</v>
      </c>
      <c r="I231" s="412">
        <v>202.54</v>
      </c>
      <c r="J231" s="411">
        <v>0.45709772060482962</v>
      </c>
    </row>
    <row r="232" spans="1:10" ht="24.75" customHeight="1" x14ac:dyDescent="0.2">
      <c r="A232" s="414" t="s">
        <v>1259</v>
      </c>
      <c r="B232" s="414" t="s">
        <v>1258</v>
      </c>
      <c r="C232" s="414" t="s">
        <v>1010</v>
      </c>
      <c r="D232" s="414">
        <v>3</v>
      </c>
      <c r="E232" s="414">
        <v>0</v>
      </c>
      <c r="F232" s="413">
        <v>882.57</v>
      </c>
      <c r="G232" s="412">
        <v>0</v>
      </c>
      <c r="H232" s="412">
        <v>1072.56</v>
      </c>
      <c r="I232" s="412">
        <v>-189.99</v>
      </c>
      <c r="J232" s="411">
        <v>-0.21526904381522147</v>
      </c>
    </row>
    <row r="233" spans="1:10" ht="24.75" customHeight="1" x14ac:dyDescent="0.2">
      <c r="A233" s="414" t="s">
        <v>2122</v>
      </c>
      <c r="B233" s="414" t="s">
        <v>2121</v>
      </c>
      <c r="C233" s="414" t="s">
        <v>1010</v>
      </c>
      <c r="D233" s="414">
        <v>1</v>
      </c>
      <c r="E233" s="414">
        <v>0</v>
      </c>
      <c r="F233" s="413">
        <v>515.14</v>
      </c>
      <c r="G233" s="412">
        <v>0</v>
      </c>
      <c r="H233" s="412">
        <v>334.85</v>
      </c>
      <c r="I233" s="412">
        <v>180.29</v>
      </c>
      <c r="J233" s="411">
        <v>0.34998252902123694</v>
      </c>
    </row>
    <row r="234" spans="1:10" ht="24.75" customHeight="1" x14ac:dyDescent="0.2">
      <c r="A234" s="414" t="s">
        <v>1255</v>
      </c>
      <c r="B234" s="414" t="s">
        <v>1254</v>
      </c>
      <c r="C234" s="414" t="s">
        <v>1010</v>
      </c>
      <c r="D234" s="414">
        <v>10</v>
      </c>
      <c r="E234" s="414">
        <v>0</v>
      </c>
      <c r="F234" s="413">
        <v>5451.02</v>
      </c>
      <c r="G234" s="412">
        <v>0</v>
      </c>
      <c r="H234" s="412">
        <v>4554.42</v>
      </c>
      <c r="I234" s="412">
        <v>896.6</v>
      </c>
      <c r="J234" s="411">
        <v>0.1644829774977894</v>
      </c>
    </row>
    <row r="235" spans="1:10" ht="24.75" customHeight="1" x14ac:dyDescent="0.2">
      <c r="A235" s="414" t="s">
        <v>1251</v>
      </c>
      <c r="B235" s="414" t="s">
        <v>1250</v>
      </c>
      <c r="C235" s="414" t="s">
        <v>1010</v>
      </c>
      <c r="D235" s="414">
        <v>2</v>
      </c>
      <c r="E235" s="414">
        <v>0</v>
      </c>
      <c r="F235" s="413">
        <v>1898.34</v>
      </c>
      <c r="G235" s="412">
        <v>0</v>
      </c>
      <c r="H235" s="412">
        <v>1641.1</v>
      </c>
      <c r="I235" s="412">
        <v>257.24</v>
      </c>
      <c r="J235" s="411">
        <v>0.13550786476605878</v>
      </c>
    </row>
    <row r="236" spans="1:10" ht="24.75" customHeight="1" x14ac:dyDescent="0.2">
      <c r="A236" s="414" t="s">
        <v>2120</v>
      </c>
      <c r="B236" s="414" t="s">
        <v>2119</v>
      </c>
      <c r="C236" s="414" t="s">
        <v>1010</v>
      </c>
      <c r="D236" s="414">
        <v>3</v>
      </c>
      <c r="E236" s="414">
        <v>0</v>
      </c>
      <c r="F236" s="413">
        <v>2112.9</v>
      </c>
      <c r="G236" s="412">
        <v>0</v>
      </c>
      <c r="H236" s="412">
        <v>1724.88</v>
      </c>
      <c r="I236" s="412">
        <v>388.02</v>
      </c>
      <c r="J236" s="411">
        <v>0.18364333380661649</v>
      </c>
    </row>
    <row r="237" spans="1:10" ht="24.75" customHeight="1" x14ac:dyDescent="0.2">
      <c r="A237" s="414" t="s">
        <v>1247</v>
      </c>
      <c r="B237" s="414" t="s">
        <v>1246</v>
      </c>
      <c r="C237" s="414" t="s">
        <v>1010</v>
      </c>
      <c r="D237" s="414">
        <v>2</v>
      </c>
      <c r="E237" s="414">
        <v>0</v>
      </c>
      <c r="F237" s="413">
        <v>3206.14</v>
      </c>
      <c r="G237" s="412">
        <v>0</v>
      </c>
      <c r="H237" s="412">
        <v>2469.6799999999998</v>
      </c>
      <c r="I237" s="412">
        <v>736.46</v>
      </c>
      <c r="J237" s="411">
        <v>0.22970300735463828</v>
      </c>
    </row>
    <row r="238" spans="1:10" ht="24.75" customHeight="1" x14ac:dyDescent="0.2">
      <c r="A238" s="414" t="s">
        <v>1245</v>
      </c>
      <c r="B238" s="414" t="s">
        <v>1244</v>
      </c>
      <c r="C238" s="414" t="s">
        <v>1010</v>
      </c>
      <c r="D238" s="414">
        <v>9</v>
      </c>
      <c r="E238" s="414">
        <v>0</v>
      </c>
      <c r="F238" s="413">
        <v>22255.74</v>
      </c>
      <c r="G238" s="412">
        <v>0</v>
      </c>
      <c r="H238" s="412">
        <v>16435.080000000002</v>
      </c>
      <c r="I238" s="412">
        <v>5820.66</v>
      </c>
      <c r="J238" s="411">
        <v>0.26153522641799376</v>
      </c>
    </row>
    <row r="239" spans="1:10" ht="24.75" customHeight="1" x14ac:dyDescent="0.2">
      <c r="A239" s="414" t="s">
        <v>1243</v>
      </c>
      <c r="B239" s="414" t="s">
        <v>1242</v>
      </c>
      <c r="C239" s="414" t="s">
        <v>1010</v>
      </c>
      <c r="D239" s="414">
        <v>4</v>
      </c>
      <c r="E239" s="414">
        <v>0</v>
      </c>
      <c r="F239" s="413">
        <v>1798.36</v>
      </c>
      <c r="G239" s="412">
        <v>0</v>
      </c>
      <c r="H239" s="412">
        <v>1466.44</v>
      </c>
      <c r="I239" s="412">
        <v>331.92</v>
      </c>
      <c r="J239" s="411">
        <v>0.18456816210324964</v>
      </c>
    </row>
    <row r="240" spans="1:10" ht="24.75" customHeight="1" x14ac:dyDescent="0.2">
      <c r="A240" s="414" t="s">
        <v>2118</v>
      </c>
      <c r="B240" s="414" t="s">
        <v>2117</v>
      </c>
      <c r="C240" s="414" t="s">
        <v>1010</v>
      </c>
      <c r="D240" s="414">
        <v>4</v>
      </c>
      <c r="E240" s="414">
        <v>0</v>
      </c>
      <c r="F240" s="413">
        <v>3274.88</v>
      </c>
      <c r="G240" s="412">
        <v>0</v>
      </c>
      <c r="H240" s="412">
        <v>2155.7199999999998</v>
      </c>
      <c r="I240" s="412">
        <v>1119.1600000000001</v>
      </c>
      <c r="J240" s="411">
        <v>0.34174076607387138</v>
      </c>
    </row>
    <row r="241" spans="1:10" ht="24.75" customHeight="1" x14ac:dyDescent="0.2">
      <c r="A241" s="414" t="s">
        <v>2116</v>
      </c>
      <c r="B241" s="414" t="s">
        <v>2115</v>
      </c>
      <c r="C241" s="414" t="s">
        <v>1010</v>
      </c>
      <c r="D241" s="414">
        <v>2</v>
      </c>
      <c r="E241" s="414">
        <v>0</v>
      </c>
      <c r="F241" s="413">
        <v>1061.0999999999999</v>
      </c>
      <c r="G241" s="412">
        <v>0</v>
      </c>
      <c r="H241" s="412">
        <v>814.76</v>
      </c>
      <c r="I241" s="412">
        <v>246.34</v>
      </c>
      <c r="J241" s="411">
        <v>0.23215531052681179</v>
      </c>
    </row>
    <row r="242" spans="1:10" ht="24.75" customHeight="1" x14ac:dyDescent="0.2">
      <c r="A242" s="414" t="s">
        <v>2114</v>
      </c>
      <c r="B242" s="414" t="s">
        <v>2113</v>
      </c>
      <c r="C242" s="414" t="s">
        <v>1010</v>
      </c>
      <c r="D242" s="414">
        <v>2</v>
      </c>
      <c r="E242" s="414">
        <v>0</v>
      </c>
      <c r="F242" s="413">
        <v>1812.42</v>
      </c>
      <c r="G242" s="412">
        <v>0</v>
      </c>
      <c r="H242" s="412">
        <v>1391.92</v>
      </c>
      <c r="I242" s="412">
        <v>420.5</v>
      </c>
      <c r="J242" s="411">
        <v>0.23201024045199237</v>
      </c>
    </row>
    <row r="243" spans="1:10" ht="24.75" customHeight="1" x14ac:dyDescent="0.2">
      <c r="A243" s="414" t="s">
        <v>1239</v>
      </c>
      <c r="B243" s="414" t="s">
        <v>1238</v>
      </c>
      <c r="C243" s="414" t="s">
        <v>1010</v>
      </c>
      <c r="D243" s="414">
        <v>1</v>
      </c>
      <c r="E243" s="414">
        <v>0</v>
      </c>
      <c r="F243" s="413">
        <v>500.29</v>
      </c>
      <c r="G243" s="412">
        <v>0</v>
      </c>
      <c r="H243" s="412">
        <v>377.68</v>
      </c>
      <c r="I243" s="412">
        <v>122.61</v>
      </c>
      <c r="J243" s="411">
        <v>0.24507785484419037</v>
      </c>
    </row>
    <row r="244" spans="1:10" ht="24.75" customHeight="1" x14ac:dyDescent="0.2">
      <c r="A244" s="414" t="s">
        <v>1237</v>
      </c>
      <c r="B244" s="414" t="s">
        <v>1236</v>
      </c>
      <c r="C244" s="414" t="s">
        <v>1010</v>
      </c>
      <c r="D244" s="414">
        <v>2</v>
      </c>
      <c r="E244" s="414">
        <v>0</v>
      </c>
      <c r="F244" s="413">
        <v>2106.7600000000002</v>
      </c>
      <c r="G244" s="412">
        <v>0</v>
      </c>
      <c r="H244" s="412">
        <v>1388.14</v>
      </c>
      <c r="I244" s="412">
        <v>718.62</v>
      </c>
      <c r="J244" s="411">
        <v>0.34110197649471224</v>
      </c>
    </row>
    <row r="245" spans="1:10" ht="24.75" customHeight="1" x14ac:dyDescent="0.2">
      <c r="A245" s="414" t="s">
        <v>1231</v>
      </c>
      <c r="B245" s="414" t="s">
        <v>1230</v>
      </c>
      <c r="C245" s="414" t="s">
        <v>1010</v>
      </c>
      <c r="D245" s="414">
        <v>4</v>
      </c>
      <c r="E245" s="414">
        <v>0</v>
      </c>
      <c r="F245" s="413">
        <v>6490.08</v>
      </c>
      <c r="G245" s="412">
        <v>0</v>
      </c>
      <c r="H245" s="412">
        <v>5659.12</v>
      </c>
      <c r="I245" s="412">
        <v>830.96</v>
      </c>
      <c r="J245" s="411">
        <v>0.12803540172078001</v>
      </c>
    </row>
    <row r="246" spans="1:10" ht="24.75" customHeight="1" x14ac:dyDescent="0.2">
      <c r="A246" s="414" t="s">
        <v>2112</v>
      </c>
      <c r="B246" s="414" t="s">
        <v>2111</v>
      </c>
      <c r="C246" s="414" t="s">
        <v>1010</v>
      </c>
      <c r="D246" s="414">
        <v>1</v>
      </c>
      <c r="E246" s="414">
        <v>0</v>
      </c>
      <c r="F246" s="413">
        <v>3172.8</v>
      </c>
      <c r="G246" s="412">
        <v>0</v>
      </c>
      <c r="H246" s="412">
        <v>1405.77</v>
      </c>
      <c r="I246" s="412">
        <v>1767.03</v>
      </c>
      <c r="J246" s="411">
        <v>0.55693078668683815</v>
      </c>
    </row>
    <row r="247" spans="1:10" ht="24.75" customHeight="1" x14ac:dyDescent="0.2">
      <c r="A247" s="414" t="s">
        <v>2110</v>
      </c>
      <c r="B247" s="414" t="s">
        <v>2109</v>
      </c>
      <c r="C247" s="414" t="s">
        <v>1010</v>
      </c>
      <c r="D247" s="414">
        <v>1</v>
      </c>
      <c r="E247" s="414">
        <v>0</v>
      </c>
      <c r="F247" s="413">
        <v>292.8</v>
      </c>
      <c r="G247" s="412">
        <v>0</v>
      </c>
      <c r="H247" s="412">
        <v>234.96</v>
      </c>
      <c r="I247" s="412">
        <v>57.84</v>
      </c>
      <c r="J247" s="411">
        <v>0.19754098360655736</v>
      </c>
    </row>
    <row r="248" spans="1:10" ht="24.75" customHeight="1" x14ac:dyDescent="0.2">
      <c r="A248" s="414" t="s">
        <v>1227</v>
      </c>
      <c r="B248" s="414" t="s">
        <v>1226</v>
      </c>
      <c r="C248" s="414" t="s">
        <v>1010</v>
      </c>
      <c r="D248" s="414">
        <v>12</v>
      </c>
      <c r="E248" s="414">
        <v>0</v>
      </c>
      <c r="F248" s="413">
        <v>6079.02</v>
      </c>
      <c r="G248" s="412">
        <v>0</v>
      </c>
      <c r="H248" s="412">
        <v>4563.72</v>
      </c>
      <c r="I248" s="412">
        <v>1515.3</v>
      </c>
      <c r="J248" s="411">
        <v>0.24926715161325344</v>
      </c>
    </row>
    <row r="249" spans="1:10" ht="24.75" customHeight="1" x14ac:dyDescent="0.2">
      <c r="A249" s="414" t="s">
        <v>1225</v>
      </c>
      <c r="B249" s="414" t="s">
        <v>1224</v>
      </c>
      <c r="C249" s="414" t="s">
        <v>1010</v>
      </c>
      <c r="D249" s="414">
        <v>8</v>
      </c>
      <c r="E249" s="414">
        <v>0</v>
      </c>
      <c r="F249" s="413">
        <v>4420.3999999999996</v>
      </c>
      <c r="G249" s="412">
        <v>0</v>
      </c>
      <c r="H249" s="412">
        <v>3408.56</v>
      </c>
      <c r="I249" s="412">
        <v>1011.84</v>
      </c>
      <c r="J249" s="411">
        <v>0.22890236177721474</v>
      </c>
    </row>
    <row r="250" spans="1:10" ht="24.75" customHeight="1" x14ac:dyDescent="0.2">
      <c r="A250" s="414" t="s">
        <v>2108</v>
      </c>
      <c r="B250" s="414" t="s">
        <v>2107</v>
      </c>
      <c r="C250" s="414" t="s">
        <v>1010</v>
      </c>
      <c r="D250" s="414">
        <v>5</v>
      </c>
      <c r="E250" s="414">
        <v>0</v>
      </c>
      <c r="F250" s="413">
        <v>2301.62</v>
      </c>
      <c r="G250" s="412">
        <v>0</v>
      </c>
      <c r="H250" s="412">
        <v>1870</v>
      </c>
      <c r="I250" s="412">
        <v>431.62</v>
      </c>
      <c r="J250" s="411">
        <v>0.18752878407382625</v>
      </c>
    </row>
    <row r="251" spans="1:10" ht="24.75" customHeight="1" x14ac:dyDescent="0.2">
      <c r="A251" s="414" t="s">
        <v>2106</v>
      </c>
      <c r="B251" s="414" t="s">
        <v>2105</v>
      </c>
      <c r="C251" s="414" t="s">
        <v>1010</v>
      </c>
      <c r="D251" s="414">
        <v>2</v>
      </c>
      <c r="E251" s="414">
        <v>0</v>
      </c>
      <c r="F251" s="413">
        <v>1709.6</v>
      </c>
      <c r="G251" s="412">
        <v>0</v>
      </c>
      <c r="H251" s="412">
        <v>1023.98</v>
      </c>
      <c r="I251" s="412">
        <v>685.62</v>
      </c>
      <c r="J251" s="411">
        <v>0.40104117922321009</v>
      </c>
    </row>
    <row r="252" spans="1:10" ht="24.75" customHeight="1" x14ac:dyDescent="0.2">
      <c r="A252" s="414" t="s">
        <v>1215</v>
      </c>
      <c r="B252" s="414" t="s">
        <v>1214</v>
      </c>
      <c r="C252" s="414" t="s">
        <v>1010</v>
      </c>
      <c r="D252" s="414">
        <v>4</v>
      </c>
      <c r="E252" s="414">
        <v>0</v>
      </c>
      <c r="F252" s="413">
        <v>5645.78</v>
      </c>
      <c r="G252" s="412">
        <v>0</v>
      </c>
      <c r="H252" s="412">
        <v>4776.1000000000004</v>
      </c>
      <c r="I252" s="412">
        <v>869.68</v>
      </c>
      <c r="J252" s="411">
        <v>0.15404071713740175</v>
      </c>
    </row>
    <row r="253" spans="1:10" ht="24.75" customHeight="1" x14ac:dyDescent="0.2">
      <c r="A253" s="414" t="s">
        <v>1213</v>
      </c>
      <c r="B253" s="414" t="s">
        <v>1212</v>
      </c>
      <c r="C253" s="414" t="s">
        <v>1010</v>
      </c>
      <c r="D253" s="414">
        <v>6</v>
      </c>
      <c r="E253" s="414">
        <v>0</v>
      </c>
      <c r="F253" s="413">
        <v>4045.73</v>
      </c>
      <c r="G253" s="412">
        <v>0</v>
      </c>
      <c r="H253" s="412">
        <v>3116.12</v>
      </c>
      <c r="I253" s="412">
        <v>929.61</v>
      </c>
      <c r="J253" s="411">
        <v>0.22977559056091237</v>
      </c>
    </row>
    <row r="254" spans="1:10" ht="24.75" customHeight="1" x14ac:dyDescent="0.2">
      <c r="A254" s="414" t="s">
        <v>2104</v>
      </c>
      <c r="B254" s="414" t="s">
        <v>2103</v>
      </c>
      <c r="C254" s="414" t="s">
        <v>1010</v>
      </c>
      <c r="D254" s="414">
        <v>1</v>
      </c>
      <c r="E254" s="414">
        <v>0</v>
      </c>
      <c r="F254" s="413">
        <v>1028.79</v>
      </c>
      <c r="G254" s="412">
        <v>0</v>
      </c>
      <c r="H254" s="412">
        <v>897.85</v>
      </c>
      <c r="I254" s="412">
        <v>130.94</v>
      </c>
      <c r="J254" s="411">
        <v>0.12727573168479475</v>
      </c>
    </row>
    <row r="255" spans="1:10" ht="24.75" customHeight="1" x14ac:dyDescent="0.2">
      <c r="A255" s="414" t="s">
        <v>2102</v>
      </c>
      <c r="B255" s="414" t="s">
        <v>2101</v>
      </c>
      <c r="C255" s="414" t="s">
        <v>1010</v>
      </c>
      <c r="D255" s="414">
        <v>1</v>
      </c>
      <c r="E255" s="414">
        <v>0</v>
      </c>
      <c r="F255" s="413">
        <v>745.67</v>
      </c>
      <c r="G255" s="412">
        <v>0</v>
      </c>
      <c r="H255" s="412">
        <v>646.9</v>
      </c>
      <c r="I255" s="412">
        <v>98.77</v>
      </c>
      <c r="J255" s="411">
        <v>0.13245805785401049</v>
      </c>
    </row>
    <row r="256" spans="1:10" ht="24.75" customHeight="1" x14ac:dyDescent="0.2">
      <c r="A256" s="414" t="s">
        <v>2100</v>
      </c>
      <c r="B256" s="414" t="s">
        <v>2099</v>
      </c>
      <c r="C256" s="414" t="s">
        <v>1010</v>
      </c>
      <c r="D256" s="414">
        <v>5</v>
      </c>
      <c r="E256" s="414">
        <v>0</v>
      </c>
      <c r="F256" s="413">
        <v>2774.79</v>
      </c>
      <c r="G256" s="412">
        <v>0</v>
      </c>
      <c r="H256" s="412">
        <v>2139.4</v>
      </c>
      <c r="I256" s="412">
        <v>635.39</v>
      </c>
      <c r="J256" s="411">
        <v>0.22898669809246827</v>
      </c>
    </row>
    <row r="257" spans="1:10" ht="24.75" customHeight="1" x14ac:dyDescent="0.2">
      <c r="A257" s="414" t="s">
        <v>1211</v>
      </c>
      <c r="B257" s="414" t="s">
        <v>1210</v>
      </c>
      <c r="C257" s="414" t="s">
        <v>1010</v>
      </c>
      <c r="D257" s="414">
        <v>3</v>
      </c>
      <c r="E257" s="414">
        <v>0</v>
      </c>
      <c r="F257" s="413">
        <v>2564.88</v>
      </c>
      <c r="G257" s="412">
        <v>0</v>
      </c>
      <c r="H257" s="412">
        <v>1954.2</v>
      </c>
      <c r="I257" s="412">
        <v>610.67999999999995</v>
      </c>
      <c r="J257" s="411">
        <v>0.23809301019930756</v>
      </c>
    </row>
    <row r="258" spans="1:10" ht="24.75" customHeight="1" x14ac:dyDescent="0.2">
      <c r="A258" s="414" t="s">
        <v>2098</v>
      </c>
      <c r="B258" s="414" t="s">
        <v>2097</v>
      </c>
      <c r="C258" s="414" t="s">
        <v>1010</v>
      </c>
      <c r="D258" s="414">
        <v>2</v>
      </c>
      <c r="E258" s="414">
        <v>0</v>
      </c>
      <c r="F258" s="413">
        <v>1207.18</v>
      </c>
      <c r="G258" s="412">
        <v>0</v>
      </c>
      <c r="H258" s="412">
        <v>895.62</v>
      </c>
      <c r="I258" s="412">
        <v>311.56</v>
      </c>
      <c r="J258" s="411">
        <v>0.25808910021703474</v>
      </c>
    </row>
    <row r="259" spans="1:10" ht="24.75" customHeight="1" x14ac:dyDescent="0.2">
      <c r="A259" s="414" t="s">
        <v>1207</v>
      </c>
      <c r="B259" s="414" t="s">
        <v>1206</v>
      </c>
      <c r="C259" s="414" t="s">
        <v>1010</v>
      </c>
      <c r="D259" s="414">
        <v>2</v>
      </c>
      <c r="E259" s="414">
        <v>0</v>
      </c>
      <c r="F259" s="413">
        <v>1681.54</v>
      </c>
      <c r="G259" s="412">
        <v>0</v>
      </c>
      <c r="H259" s="412">
        <v>1301.8399999999999</v>
      </c>
      <c r="I259" s="412">
        <v>379.7</v>
      </c>
      <c r="J259" s="411">
        <v>0.22580491692139348</v>
      </c>
    </row>
    <row r="260" spans="1:10" ht="24.75" customHeight="1" x14ac:dyDescent="0.2">
      <c r="A260" s="414" t="s">
        <v>1201</v>
      </c>
      <c r="B260" s="414" t="s">
        <v>1200</v>
      </c>
      <c r="C260" s="414" t="s">
        <v>1010</v>
      </c>
      <c r="D260" s="414">
        <v>3</v>
      </c>
      <c r="E260" s="414">
        <v>0</v>
      </c>
      <c r="F260" s="413">
        <v>2595.88</v>
      </c>
      <c r="G260" s="412">
        <v>0</v>
      </c>
      <c r="H260" s="412">
        <v>2070.9899999999998</v>
      </c>
      <c r="I260" s="412">
        <v>524.89</v>
      </c>
      <c r="J260" s="411">
        <v>0.20220118033191056</v>
      </c>
    </row>
    <row r="261" spans="1:10" ht="24.75" customHeight="1" x14ac:dyDescent="0.2">
      <c r="A261" s="414" t="s">
        <v>1199</v>
      </c>
      <c r="B261" s="414" t="s">
        <v>1198</v>
      </c>
      <c r="C261" s="414" t="s">
        <v>1010</v>
      </c>
      <c r="D261" s="414">
        <v>3</v>
      </c>
      <c r="E261" s="414">
        <v>0</v>
      </c>
      <c r="F261" s="413">
        <v>3662.28</v>
      </c>
      <c r="G261" s="412">
        <v>0</v>
      </c>
      <c r="H261" s="412">
        <v>2942.91</v>
      </c>
      <c r="I261" s="412">
        <v>719.37</v>
      </c>
      <c r="J261" s="411">
        <v>0.19642681608178511</v>
      </c>
    </row>
    <row r="262" spans="1:10" ht="24.75" customHeight="1" x14ac:dyDescent="0.2">
      <c r="A262" s="414" t="s">
        <v>1195</v>
      </c>
      <c r="B262" s="414" t="s">
        <v>1194</v>
      </c>
      <c r="C262" s="414" t="s">
        <v>1010</v>
      </c>
      <c r="D262" s="414">
        <v>2</v>
      </c>
      <c r="E262" s="414">
        <v>0</v>
      </c>
      <c r="F262" s="413">
        <v>1630.44</v>
      </c>
      <c r="G262" s="412">
        <v>0</v>
      </c>
      <c r="H262" s="412">
        <v>1242.26</v>
      </c>
      <c r="I262" s="412">
        <v>388.18</v>
      </c>
      <c r="J262" s="411">
        <v>0.23808297146782464</v>
      </c>
    </row>
    <row r="263" spans="1:10" ht="24.75" customHeight="1" x14ac:dyDescent="0.2">
      <c r="A263" s="414" t="s">
        <v>1193</v>
      </c>
      <c r="B263" s="414" t="s">
        <v>1192</v>
      </c>
      <c r="C263" s="414" t="s">
        <v>1010</v>
      </c>
      <c r="D263" s="414">
        <v>2</v>
      </c>
      <c r="E263" s="414">
        <v>0</v>
      </c>
      <c r="F263" s="413">
        <v>1638.86</v>
      </c>
      <c r="G263" s="412">
        <v>0</v>
      </c>
      <c r="H263" s="412">
        <v>1248.6600000000001</v>
      </c>
      <c r="I263" s="412">
        <v>390.2</v>
      </c>
      <c r="J263" s="411">
        <v>0.23809233247501313</v>
      </c>
    </row>
    <row r="264" spans="1:10" ht="24.75" customHeight="1" x14ac:dyDescent="0.2">
      <c r="A264" s="414" t="s">
        <v>1185</v>
      </c>
      <c r="B264" s="414" t="s">
        <v>1184</v>
      </c>
      <c r="C264" s="414" t="s">
        <v>1010</v>
      </c>
      <c r="D264" s="414">
        <v>5</v>
      </c>
      <c r="E264" s="414">
        <v>0</v>
      </c>
      <c r="F264" s="413">
        <v>8212.2999999999993</v>
      </c>
      <c r="G264" s="412">
        <v>0</v>
      </c>
      <c r="H264" s="412">
        <v>6357.9</v>
      </c>
      <c r="I264" s="412">
        <v>1854.4</v>
      </c>
      <c r="J264" s="411">
        <v>0.22580763001838705</v>
      </c>
    </row>
    <row r="265" spans="1:10" ht="24.75" customHeight="1" x14ac:dyDescent="0.2">
      <c r="A265" s="414" t="s">
        <v>1183</v>
      </c>
      <c r="B265" s="414" t="s">
        <v>1182</v>
      </c>
      <c r="C265" s="414" t="s">
        <v>1010</v>
      </c>
      <c r="D265" s="414">
        <v>2</v>
      </c>
      <c r="E265" s="414">
        <v>0</v>
      </c>
      <c r="F265" s="413">
        <v>716.18</v>
      </c>
      <c r="G265" s="412">
        <v>0</v>
      </c>
      <c r="H265" s="412">
        <v>501.86</v>
      </c>
      <c r="I265" s="412">
        <v>214.32</v>
      </c>
      <c r="J265" s="411">
        <v>0.29925437739115862</v>
      </c>
    </row>
    <row r="266" spans="1:10" ht="24.75" customHeight="1" x14ac:dyDescent="0.2">
      <c r="A266" s="414" t="s">
        <v>1179</v>
      </c>
      <c r="B266" s="414" t="s">
        <v>1178</v>
      </c>
      <c r="C266" s="414" t="s">
        <v>1010</v>
      </c>
      <c r="D266" s="414">
        <v>9</v>
      </c>
      <c r="E266" s="414">
        <v>0</v>
      </c>
      <c r="F266" s="413">
        <v>3921.02</v>
      </c>
      <c r="G266" s="412">
        <v>0</v>
      </c>
      <c r="H266" s="412">
        <v>2969.01</v>
      </c>
      <c r="I266" s="412">
        <v>952.01</v>
      </c>
      <c r="J266" s="411">
        <v>0.24279651723276086</v>
      </c>
    </row>
    <row r="267" spans="1:10" ht="24.75" customHeight="1" x14ac:dyDescent="0.2">
      <c r="A267" s="414" t="s">
        <v>1177</v>
      </c>
      <c r="B267" s="414" t="s">
        <v>1176</v>
      </c>
      <c r="C267" s="414" t="s">
        <v>1010</v>
      </c>
      <c r="D267" s="414">
        <v>15</v>
      </c>
      <c r="E267" s="414">
        <v>0</v>
      </c>
      <c r="F267" s="413">
        <v>6240.83</v>
      </c>
      <c r="G267" s="412">
        <v>0</v>
      </c>
      <c r="H267" s="412">
        <v>5195.49</v>
      </c>
      <c r="I267" s="412">
        <v>1045.3399999999999</v>
      </c>
      <c r="J267" s="411">
        <v>0.16750015622921952</v>
      </c>
    </row>
    <row r="268" spans="1:10" ht="24.75" customHeight="1" x14ac:dyDescent="0.2">
      <c r="A268" s="414" t="s">
        <v>1175</v>
      </c>
      <c r="B268" s="414" t="s">
        <v>1174</v>
      </c>
      <c r="C268" s="414" t="s">
        <v>1010</v>
      </c>
      <c r="D268" s="414">
        <v>11</v>
      </c>
      <c r="E268" s="414">
        <v>0</v>
      </c>
      <c r="F268" s="413">
        <v>3514.61</v>
      </c>
      <c r="G268" s="412">
        <v>0</v>
      </c>
      <c r="H268" s="412">
        <v>2851.75</v>
      </c>
      <c r="I268" s="412">
        <v>662.86</v>
      </c>
      <c r="J268" s="411">
        <v>0.18860129573409282</v>
      </c>
    </row>
    <row r="269" spans="1:10" ht="24.75" customHeight="1" x14ac:dyDescent="0.2">
      <c r="A269" s="414" t="s">
        <v>1173</v>
      </c>
      <c r="B269" s="414" t="s">
        <v>1172</v>
      </c>
      <c r="C269" s="414" t="s">
        <v>1010</v>
      </c>
      <c r="D269" s="414">
        <v>4</v>
      </c>
      <c r="E269" s="414">
        <v>0</v>
      </c>
      <c r="F269" s="413">
        <v>1273.26</v>
      </c>
      <c r="G269" s="412">
        <v>0</v>
      </c>
      <c r="H269" s="412">
        <v>973.12</v>
      </c>
      <c r="I269" s="412">
        <v>300.14</v>
      </c>
      <c r="J269" s="411">
        <v>0.23572561770573175</v>
      </c>
    </row>
    <row r="270" spans="1:10" ht="24.75" customHeight="1" x14ac:dyDescent="0.2">
      <c r="A270" s="414" t="s">
        <v>1169</v>
      </c>
      <c r="B270" s="414" t="s">
        <v>1168</v>
      </c>
      <c r="C270" s="414" t="s">
        <v>1010</v>
      </c>
      <c r="D270" s="414">
        <v>1</v>
      </c>
      <c r="E270" s="414">
        <v>0</v>
      </c>
      <c r="F270" s="413">
        <v>496.06</v>
      </c>
      <c r="G270" s="412">
        <v>0</v>
      </c>
      <c r="H270" s="412">
        <v>426.29</v>
      </c>
      <c r="I270" s="412">
        <v>69.77</v>
      </c>
      <c r="J270" s="411">
        <v>0.14064830867233802</v>
      </c>
    </row>
    <row r="271" spans="1:10" ht="24.75" customHeight="1" x14ac:dyDescent="0.2">
      <c r="A271" s="414" t="s">
        <v>2096</v>
      </c>
      <c r="B271" s="414" t="s">
        <v>2095</v>
      </c>
      <c r="C271" s="414" t="s">
        <v>1010</v>
      </c>
      <c r="D271" s="414">
        <v>3</v>
      </c>
      <c r="E271" s="414">
        <v>0</v>
      </c>
      <c r="F271" s="413">
        <v>2186.6999999999998</v>
      </c>
      <c r="G271" s="412">
        <v>0</v>
      </c>
      <c r="H271" s="412">
        <v>1809.75</v>
      </c>
      <c r="I271" s="412">
        <v>376.95</v>
      </c>
      <c r="J271" s="411">
        <v>0.17238304294141857</v>
      </c>
    </row>
    <row r="272" spans="1:10" ht="24.75" customHeight="1" x14ac:dyDescent="0.2">
      <c r="A272" s="414" t="s">
        <v>2094</v>
      </c>
      <c r="B272" s="414" t="s">
        <v>2093</v>
      </c>
      <c r="C272" s="414" t="s">
        <v>1010</v>
      </c>
      <c r="D272" s="414">
        <v>1</v>
      </c>
      <c r="E272" s="414">
        <v>0</v>
      </c>
      <c r="F272" s="413">
        <v>1033.42</v>
      </c>
      <c r="G272" s="412">
        <v>0</v>
      </c>
      <c r="H272" s="412">
        <v>510.2</v>
      </c>
      <c r="I272" s="412">
        <v>523.22</v>
      </c>
      <c r="J272" s="411">
        <v>0.50629947165721589</v>
      </c>
    </row>
    <row r="273" spans="1:10" ht="24.75" customHeight="1" x14ac:dyDescent="0.2">
      <c r="A273" s="414" t="s">
        <v>2092</v>
      </c>
      <c r="B273" s="414" t="s">
        <v>2091</v>
      </c>
      <c r="C273" s="414" t="s">
        <v>1010</v>
      </c>
      <c r="D273" s="414">
        <v>12</v>
      </c>
      <c r="E273" s="414">
        <v>0</v>
      </c>
      <c r="F273" s="413">
        <v>2937.12</v>
      </c>
      <c r="G273" s="412">
        <v>0</v>
      </c>
      <c r="H273" s="412">
        <v>2525.7600000000002</v>
      </c>
      <c r="I273" s="412">
        <v>411.36</v>
      </c>
      <c r="J273" s="411">
        <v>0.14005556463474425</v>
      </c>
    </row>
    <row r="274" spans="1:10" ht="24.75" customHeight="1" x14ac:dyDescent="0.2">
      <c r="A274" s="414" t="s">
        <v>1158</v>
      </c>
      <c r="B274" s="414" t="s">
        <v>1157</v>
      </c>
      <c r="C274" s="414" t="s">
        <v>1010</v>
      </c>
      <c r="D274" s="414">
        <v>15</v>
      </c>
      <c r="E274" s="414">
        <v>0</v>
      </c>
      <c r="F274" s="413">
        <v>7044</v>
      </c>
      <c r="G274" s="412">
        <v>0</v>
      </c>
      <c r="H274" s="412">
        <v>5829.6</v>
      </c>
      <c r="I274" s="412">
        <v>1214.4000000000001</v>
      </c>
      <c r="J274" s="411">
        <v>0.17240204429301534</v>
      </c>
    </row>
    <row r="275" spans="1:10" ht="24.75" customHeight="1" x14ac:dyDescent="0.2">
      <c r="A275" s="414" t="s">
        <v>2090</v>
      </c>
      <c r="B275" s="414" t="s">
        <v>2089</v>
      </c>
      <c r="C275" s="414" t="s">
        <v>1010</v>
      </c>
      <c r="D275" s="414">
        <v>4</v>
      </c>
      <c r="E275" s="414">
        <v>0</v>
      </c>
      <c r="F275" s="413">
        <v>3134.19</v>
      </c>
      <c r="G275" s="412">
        <v>0</v>
      </c>
      <c r="H275" s="412">
        <v>2289.6</v>
      </c>
      <c r="I275" s="412">
        <v>844.59</v>
      </c>
      <c r="J275" s="411">
        <v>0.26947632402630345</v>
      </c>
    </row>
    <row r="276" spans="1:10" ht="24.75" customHeight="1" x14ac:dyDescent="0.2">
      <c r="A276" s="414" t="s">
        <v>2088</v>
      </c>
      <c r="B276" s="414" t="s">
        <v>2087</v>
      </c>
      <c r="C276" s="414" t="s">
        <v>1010</v>
      </c>
      <c r="D276" s="414">
        <v>2</v>
      </c>
      <c r="E276" s="414">
        <v>0</v>
      </c>
      <c r="F276" s="413">
        <v>2224.5500000000002</v>
      </c>
      <c r="G276" s="412">
        <v>0</v>
      </c>
      <c r="H276" s="412">
        <v>1943.64</v>
      </c>
      <c r="I276" s="412">
        <v>280.91000000000003</v>
      </c>
      <c r="J276" s="411">
        <v>0.12627722460722393</v>
      </c>
    </row>
    <row r="277" spans="1:10" ht="24.75" customHeight="1" x14ac:dyDescent="0.2">
      <c r="A277" s="414" t="s">
        <v>1154</v>
      </c>
      <c r="B277" s="414" t="s">
        <v>1153</v>
      </c>
      <c r="C277" s="414" t="s">
        <v>1010</v>
      </c>
      <c r="D277" s="414">
        <v>2</v>
      </c>
      <c r="E277" s="414">
        <v>0</v>
      </c>
      <c r="F277" s="413">
        <v>1016.9</v>
      </c>
      <c r="G277" s="412">
        <v>0</v>
      </c>
      <c r="H277" s="412">
        <v>686.22</v>
      </c>
      <c r="I277" s="412">
        <v>330.68</v>
      </c>
      <c r="J277" s="411">
        <v>0.32518438391188909</v>
      </c>
    </row>
    <row r="278" spans="1:10" ht="24.75" customHeight="1" x14ac:dyDescent="0.2">
      <c r="A278" s="414" t="s">
        <v>2086</v>
      </c>
      <c r="B278" s="414" t="s">
        <v>2085</v>
      </c>
      <c r="C278" s="414" t="s">
        <v>1010</v>
      </c>
      <c r="D278" s="414">
        <v>1</v>
      </c>
      <c r="E278" s="414">
        <v>0</v>
      </c>
      <c r="F278" s="413">
        <v>1640</v>
      </c>
      <c r="G278" s="412">
        <v>0</v>
      </c>
      <c r="H278" s="412">
        <v>1243.3800000000001</v>
      </c>
      <c r="I278" s="412">
        <v>396.62</v>
      </c>
      <c r="J278" s="411">
        <v>0.24184146341463414</v>
      </c>
    </row>
    <row r="279" spans="1:10" ht="24.75" customHeight="1" x14ac:dyDescent="0.2">
      <c r="A279" s="414" t="s">
        <v>1144</v>
      </c>
      <c r="B279" s="414" t="s">
        <v>1143</v>
      </c>
      <c r="C279" s="414" t="s">
        <v>1010</v>
      </c>
      <c r="D279" s="414">
        <v>6</v>
      </c>
      <c r="E279" s="414">
        <v>0</v>
      </c>
      <c r="F279" s="413">
        <v>1046.76</v>
      </c>
      <c r="G279" s="412">
        <v>0</v>
      </c>
      <c r="H279" s="412">
        <v>922.26</v>
      </c>
      <c r="I279" s="412">
        <v>124.5</v>
      </c>
      <c r="J279" s="411">
        <v>0.11893843861056975</v>
      </c>
    </row>
    <row r="280" spans="1:10" ht="24.75" customHeight="1" x14ac:dyDescent="0.2">
      <c r="A280" s="414" t="s">
        <v>2082</v>
      </c>
      <c r="B280" s="414" t="s">
        <v>2081</v>
      </c>
      <c r="C280" s="414" t="s">
        <v>1010</v>
      </c>
      <c r="D280" s="414">
        <v>6</v>
      </c>
      <c r="E280" s="414">
        <v>0</v>
      </c>
      <c r="F280" s="413">
        <v>1053.6600000000001</v>
      </c>
      <c r="G280" s="412">
        <v>0</v>
      </c>
      <c r="H280" s="412">
        <v>685.98</v>
      </c>
      <c r="I280" s="412">
        <v>367.68</v>
      </c>
      <c r="J280" s="411">
        <v>0.34895507089573485</v>
      </c>
    </row>
    <row r="281" spans="1:10" ht="24.75" customHeight="1" x14ac:dyDescent="0.2">
      <c r="A281" s="414" t="s">
        <v>1142</v>
      </c>
      <c r="B281" s="414" t="s">
        <v>1141</v>
      </c>
      <c r="C281" s="414" t="s">
        <v>1010</v>
      </c>
      <c r="D281" s="414">
        <v>2</v>
      </c>
      <c r="E281" s="414">
        <v>0</v>
      </c>
      <c r="F281" s="413">
        <v>1026.56</v>
      </c>
      <c r="G281" s="412">
        <v>0</v>
      </c>
      <c r="H281" s="412">
        <v>782.16</v>
      </c>
      <c r="I281" s="412">
        <v>244.4</v>
      </c>
      <c r="J281" s="411">
        <v>0.23807668329177056</v>
      </c>
    </row>
    <row r="282" spans="1:10" ht="24.75" customHeight="1" x14ac:dyDescent="0.2">
      <c r="A282" s="414" t="s">
        <v>2078</v>
      </c>
      <c r="B282" s="414" t="s">
        <v>2077</v>
      </c>
      <c r="C282" s="414" t="s">
        <v>1010</v>
      </c>
      <c r="D282" s="414">
        <v>3</v>
      </c>
      <c r="E282" s="414">
        <v>0</v>
      </c>
      <c r="F282" s="413">
        <v>1865.76</v>
      </c>
      <c r="G282" s="412">
        <v>0</v>
      </c>
      <c r="H282" s="412">
        <v>1011.3</v>
      </c>
      <c r="I282" s="412">
        <v>854.46</v>
      </c>
      <c r="J282" s="411">
        <v>0.45796887059428865</v>
      </c>
    </row>
    <row r="283" spans="1:10" ht="24.75" customHeight="1" x14ac:dyDescent="0.2">
      <c r="A283" s="414" t="s">
        <v>2076</v>
      </c>
      <c r="B283" s="414" t="s">
        <v>2075</v>
      </c>
      <c r="C283" s="414" t="s">
        <v>1010</v>
      </c>
      <c r="D283" s="414">
        <v>1</v>
      </c>
      <c r="E283" s="414">
        <v>0</v>
      </c>
      <c r="F283" s="413">
        <v>429.06</v>
      </c>
      <c r="G283" s="412">
        <v>0</v>
      </c>
      <c r="H283" s="412">
        <v>265.33</v>
      </c>
      <c r="I283" s="412">
        <v>163.72999999999999</v>
      </c>
      <c r="J283" s="411">
        <v>0.38160164079615905</v>
      </c>
    </row>
    <row r="284" spans="1:10" ht="24.75" customHeight="1" x14ac:dyDescent="0.2">
      <c r="A284" s="414" t="s">
        <v>1136</v>
      </c>
      <c r="B284" s="414" t="s">
        <v>1135</v>
      </c>
      <c r="C284" s="414" t="s">
        <v>1010</v>
      </c>
      <c r="D284" s="414">
        <v>3</v>
      </c>
      <c r="E284" s="414">
        <v>0</v>
      </c>
      <c r="F284" s="413">
        <v>767.91</v>
      </c>
      <c r="G284" s="412">
        <v>0</v>
      </c>
      <c r="H284" s="412">
        <v>555.24</v>
      </c>
      <c r="I284" s="412">
        <v>212.67</v>
      </c>
      <c r="J284" s="411">
        <v>0.27694651716998087</v>
      </c>
    </row>
    <row r="285" spans="1:10" ht="24.75" customHeight="1" x14ac:dyDescent="0.2">
      <c r="A285" s="414" t="s">
        <v>1130</v>
      </c>
      <c r="B285" s="414" t="s">
        <v>1129</v>
      </c>
      <c r="C285" s="414" t="s">
        <v>1010</v>
      </c>
      <c r="D285" s="414">
        <v>1</v>
      </c>
      <c r="E285" s="414">
        <v>0</v>
      </c>
      <c r="F285" s="413">
        <v>1941.45</v>
      </c>
      <c r="G285" s="412">
        <v>0</v>
      </c>
      <c r="H285" s="412">
        <v>1479.21</v>
      </c>
      <c r="I285" s="412">
        <v>462.24</v>
      </c>
      <c r="J285" s="411">
        <v>0.23809008730587963</v>
      </c>
    </row>
    <row r="286" spans="1:10" ht="24.75" customHeight="1" x14ac:dyDescent="0.2">
      <c r="A286" s="414" t="s">
        <v>1111</v>
      </c>
      <c r="B286" s="414" t="s">
        <v>1110</v>
      </c>
      <c r="C286" s="414" t="s">
        <v>1010</v>
      </c>
      <c r="D286" s="414">
        <v>1</v>
      </c>
      <c r="E286" s="414">
        <v>0</v>
      </c>
      <c r="F286" s="413">
        <v>798.02</v>
      </c>
      <c r="G286" s="412">
        <v>0</v>
      </c>
      <c r="H286" s="412">
        <v>583.36</v>
      </c>
      <c r="I286" s="412">
        <v>214.66</v>
      </c>
      <c r="J286" s="411">
        <v>0.26899075211147588</v>
      </c>
    </row>
    <row r="287" spans="1:10" ht="24.75" customHeight="1" x14ac:dyDescent="0.2">
      <c r="A287" s="414" t="s">
        <v>2048</v>
      </c>
      <c r="B287" s="414" t="s">
        <v>2047</v>
      </c>
      <c r="C287" s="414" t="s">
        <v>1010</v>
      </c>
      <c r="D287" s="414">
        <v>1</v>
      </c>
      <c r="E287" s="414">
        <v>0</v>
      </c>
      <c r="F287" s="413">
        <v>184.56</v>
      </c>
      <c r="G287" s="412">
        <v>0</v>
      </c>
      <c r="H287" s="412">
        <v>161.07</v>
      </c>
      <c r="I287" s="412">
        <v>23.49</v>
      </c>
      <c r="J287" s="411">
        <v>0.12727568270481143</v>
      </c>
    </row>
    <row r="288" spans="1:10" ht="24.75" customHeight="1" x14ac:dyDescent="0.2">
      <c r="A288" s="414" t="s">
        <v>2046</v>
      </c>
      <c r="B288" s="414" t="s">
        <v>2045</v>
      </c>
      <c r="C288" s="414" t="s">
        <v>1010</v>
      </c>
      <c r="D288" s="414">
        <v>1</v>
      </c>
      <c r="E288" s="414">
        <v>0</v>
      </c>
      <c r="F288" s="413">
        <v>2259.13</v>
      </c>
      <c r="G288" s="412">
        <v>0</v>
      </c>
      <c r="H288" s="412">
        <v>1749</v>
      </c>
      <c r="I288" s="412">
        <v>510.13</v>
      </c>
      <c r="J288" s="411">
        <v>0.22580816509010104</v>
      </c>
    </row>
    <row r="289" spans="1:10" ht="24.75" customHeight="1" x14ac:dyDescent="0.2">
      <c r="A289" s="414" t="s">
        <v>2044</v>
      </c>
      <c r="B289" s="414" t="s">
        <v>2043</v>
      </c>
      <c r="C289" s="414" t="s">
        <v>1010</v>
      </c>
      <c r="D289" s="414">
        <v>1</v>
      </c>
      <c r="E289" s="414">
        <v>0</v>
      </c>
      <c r="F289" s="413">
        <v>664.46</v>
      </c>
      <c r="G289" s="412">
        <v>0</v>
      </c>
      <c r="H289" s="412">
        <v>579.89</v>
      </c>
      <c r="I289" s="412">
        <v>84.57</v>
      </c>
      <c r="J289" s="411">
        <v>0.12727628450170064</v>
      </c>
    </row>
    <row r="290" spans="1:10" ht="24.75" customHeight="1" x14ac:dyDescent="0.2">
      <c r="A290" s="414" t="s">
        <v>2038</v>
      </c>
      <c r="B290" s="414" t="s">
        <v>2037</v>
      </c>
      <c r="C290" s="414" t="s">
        <v>1010</v>
      </c>
      <c r="D290" s="418">
        <v>1</v>
      </c>
      <c r="E290" s="418">
        <v>0</v>
      </c>
      <c r="F290" s="419">
        <v>224.91</v>
      </c>
      <c r="G290" s="420">
        <v>-224.91</v>
      </c>
      <c r="H290" s="420">
        <v>0</v>
      </c>
      <c r="I290" s="420">
        <v>0</v>
      </c>
      <c r="J290" s="418" t="e">
        <v>#VALUE!</v>
      </c>
    </row>
    <row r="291" spans="1:10" ht="18.2" customHeight="1" x14ac:dyDescent="0.2">
      <c r="D291" s="410">
        <f>SUM(D9:D290)</f>
        <v>2037</v>
      </c>
      <c r="E291" s="410">
        <f t="shared" ref="E291:I291" si="0">SUM(E9:E290)</f>
        <v>0</v>
      </c>
      <c r="F291" s="432">
        <f t="shared" si="0"/>
        <v>685337.83000000077</v>
      </c>
      <c r="G291" s="422">
        <f t="shared" si="0"/>
        <v>-224.91</v>
      </c>
      <c r="H291" s="422">
        <f t="shared" si="0"/>
        <v>527373.66999999946</v>
      </c>
      <c r="I291" s="422">
        <f t="shared" si="0"/>
        <v>157739.24999999994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CAB8E-FA9A-42A9-B859-746A8FB1DECE}">
  <sheetPr codeName="Hoja7"/>
  <dimension ref="A1:J46"/>
  <sheetViews>
    <sheetView showGridLines="0" workbookViewId="0">
      <pane ySplit="6" topLeftCell="A41" activePane="bottomLeft" state="frozen"/>
      <selection pane="bottomLeft" activeCell="I56" sqref="I56"/>
    </sheetView>
  </sheetViews>
  <sheetFormatPr baseColWidth="10" defaultColWidth="12.28515625" defaultRowHeight="12.75" x14ac:dyDescent="0.2"/>
  <cols>
    <col min="1" max="1" width="12.28515625" style="410"/>
    <col min="2" max="2" width="40.28515625" style="410" customWidth="1"/>
    <col min="3" max="3" width="20.42578125" style="410" customWidth="1"/>
    <col min="4" max="16384" width="12.28515625" style="410"/>
  </cols>
  <sheetData>
    <row r="1" spans="1:10" ht="21" customHeight="1" x14ac:dyDescent="0.2">
      <c r="A1" s="414" t="s">
        <v>227</v>
      </c>
    </row>
    <row r="2" spans="1:10" ht="0.95" customHeight="1" x14ac:dyDescent="0.2"/>
    <row r="3" spans="1:10" ht="23.1" customHeight="1" x14ac:dyDescent="0.2">
      <c r="A3" s="414" t="s">
        <v>1911</v>
      </c>
    </row>
    <row r="4" spans="1:10" ht="17.100000000000001" customHeight="1" x14ac:dyDescent="0.2">
      <c r="A4" s="414" t="s">
        <v>1910</v>
      </c>
    </row>
    <row r="5" spans="1:10" ht="25.7" customHeight="1" x14ac:dyDescent="0.2">
      <c r="A5" s="417" t="s">
        <v>2340</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4.75" customHeight="1" x14ac:dyDescent="0.2">
      <c r="A9" s="414" t="s">
        <v>1650</v>
      </c>
      <c r="B9" s="414" t="s">
        <v>1649</v>
      </c>
      <c r="C9" s="414" t="s">
        <v>1159</v>
      </c>
      <c r="D9" s="414">
        <v>3</v>
      </c>
      <c r="E9" s="414">
        <v>0</v>
      </c>
      <c r="F9" s="413">
        <v>1820.59</v>
      </c>
      <c r="G9" s="412">
        <v>0</v>
      </c>
      <c r="H9" s="412">
        <v>1625.13</v>
      </c>
      <c r="I9" s="412">
        <v>195.46</v>
      </c>
      <c r="J9" s="411">
        <v>0.10736080061957937</v>
      </c>
    </row>
    <row r="10" spans="1:10" ht="24.75" customHeight="1" x14ac:dyDescent="0.2">
      <c r="A10" s="414" t="s">
        <v>1648</v>
      </c>
      <c r="B10" s="414" t="s">
        <v>1647</v>
      </c>
      <c r="C10" s="414" t="s">
        <v>1159</v>
      </c>
      <c r="D10" s="414">
        <v>1</v>
      </c>
      <c r="E10" s="414">
        <v>0</v>
      </c>
      <c r="F10" s="413">
        <v>2159</v>
      </c>
      <c r="G10" s="412">
        <v>0</v>
      </c>
      <c r="H10" s="412">
        <v>2056.8000000000002</v>
      </c>
      <c r="I10" s="412">
        <v>102.2</v>
      </c>
      <c r="J10" s="411">
        <v>4.7336729967577582E-2</v>
      </c>
    </row>
    <row r="11" spans="1:10" ht="24.75" customHeight="1" x14ac:dyDescent="0.2">
      <c r="A11" s="414" t="s">
        <v>2290</v>
      </c>
      <c r="B11" s="414" t="s">
        <v>2289</v>
      </c>
      <c r="C11" s="414" t="s">
        <v>1159</v>
      </c>
      <c r="D11" s="414">
        <v>3</v>
      </c>
      <c r="E11" s="414">
        <v>0</v>
      </c>
      <c r="F11" s="413">
        <v>2202.17</v>
      </c>
      <c r="G11" s="412">
        <v>0</v>
      </c>
      <c r="H11" s="412">
        <v>1602.67</v>
      </c>
      <c r="I11" s="412">
        <v>599.5</v>
      </c>
      <c r="J11" s="411">
        <v>0.27223148076669829</v>
      </c>
    </row>
    <row r="12" spans="1:10" ht="24.75" customHeight="1" x14ac:dyDescent="0.2">
      <c r="A12" s="414" t="s">
        <v>1646</v>
      </c>
      <c r="B12" s="414" t="s">
        <v>1645</v>
      </c>
      <c r="C12" s="414" t="s">
        <v>1159</v>
      </c>
      <c r="D12" s="414">
        <v>17</v>
      </c>
      <c r="E12" s="414">
        <v>0</v>
      </c>
      <c r="F12" s="413">
        <v>13555.1</v>
      </c>
      <c r="G12" s="412">
        <v>0</v>
      </c>
      <c r="H12" s="412">
        <v>727.13</v>
      </c>
      <c r="I12" s="412">
        <v>12827.97</v>
      </c>
      <c r="J12" s="411">
        <v>0.94635745955396866</v>
      </c>
    </row>
    <row r="13" spans="1:10" ht="24.75" customHeight="1" x14ac:dyDescent="0.2">
      <c r="A13" s="414" t="s">
        <v>2288</v>
      </c>
      <c r="B13" s="414" t="s">
        <v>2287</v>
      </c>
      <c r="C13" s="414" t="s">
        <v>1159</v>
      </c>
      <c r="D13" s="414">
        <v>2</v>
      </c>
      <c r="E13" s="414">
        <v>0</v>
      </c>
      <c r="F13" s="413">
        <v>1377.67</v>
      </c>
      <c r="G13" s="412">
        <v>0</v>
      </c>
      <c r="H13" s="412">
        <v>983.18</v>
      </c>
      <c r="I13" s="412">
        <v>394.49</v>
      </c>
      <c r="J13" s="411">
        <v>0.28634578672686495</v>
      </c>
    </row>
    <row r="14" spans="1:10" ht="24.75" customHeight="1" x14ac:dyDescent="0.2">
      <c r="A14" s="414" t="s">
        <v>1644</v>
      </c>
      <c r="B14" s="414" t="s">
        <v>1643</v>
      </c>
      <c r="C14" s="414" t="s">
        <v>1159</v>
      </c>
      <c r="D14" s="414">
        <v>18</v>
      </c>
      <c r="E14" s="414">
        <v>0</v>
      </c>
      <c r="F14" s="413">
        <v>8308.83</v>
      </c>
      <c r="G14" s="412">
        <v>0</v>
      </c>
      <c r="H14" s="412">
        <v>2630.6</v>
      </c>
      <c r="I14" s="412">
        <v>5678.23</v>
      </c>
      <c r="J14" s="411">
        <v>0.68339706071733319</v>
      </c>
    </row>
    <row r="15" spans="1:10" ht="24.75" customHeight="1" x14ac:dyDescent="0.2">
      <c r="A15" s="414" t="s">
        <v>1642</v>
      </c>
      <c r="B15" s="414" t="s">
        <v>1641</v>
      </c>
      <c r="C15" s="414" t="s">
        <v>1159</v>
      </c>
      <c r="D15" s="414">
        <v>4</v>
      </c>
      <c r="E15" s="414">
        <v>0</v>
      </c>
      <c r="F15" s="413">
        <v>3183.56</v>
      </c>
      <c r="G15" s="412">
        <v>0</v>
      </c>
      <c r="H15" s="412">
        <v>2643.84</v>
      </c>
      <c r="I15" s="412">
        <v>539.72</v>
      </c>
      <c r="J15" s="411">
        <v>0.16953347824448103</v>
      </c>
    </row>
    <row r="16" spans="1:10" ht="24.75" customHeight="1" x14ac:dyDescent="0.2">
      <c r="A16" s="414" t="s">
        <v>1638</v>
      </c>
      <c r="B16" s="414" t="s">
        <v>1637</v>
      </c>
      <c r="C16" s="414" t="s">
        <v>1159</v>
      </c>
      <c r="D16" s="414">
        <v>33</v>
      </c>
      <c r="E16" s="414">
        <v>0</v>
      </c>
      <c r="F16" s="413">
        <v>19764.63</v>
      </c>
      <c r="G16" s="412">
        <v>0</v>
      </c>
      <c r="H16" s="412">
        <v>13262.37</v>
      </c>
      <c r="I16" s="412">
        <v>6502.26</v>
      </c>
      <c r="J16" s="411">
        <v>0.32898465592323256</v>
      </c>
    </row>
    <row r="17" spans="1:10" ht="24.75" customHeight="1" x14ac:dyDescent="0.2">
      <c r="A17" s="414" t="s">
        <v>1636</v>
      </c>
      <c r="B17" s="414" t="s">
        <v>1635</v>
      </c>
      <c r="C17" s="414" t="s">
        <v>1159</v>
      </c>
      <c r="D17" s="414">
        <v>3</v>
      </c>
      <c r="E17" s="414">
        <v>0</v>
      </c>
      <c r="F17" s="413">
        <v>1506.18</v>
      </c>
      <c r="G17" s="412">
        <v>0</v>
      </c>
      <c r="H17" s="412">
        <v>962.31</v>
      </c>
      <c r="I17" s="412">
        <v>543.87</v>
      </c>
      <c r="J17" s="411">
        <v>0.36109229972513246</v>
      </c>
    </row>
    <row r="18" spans="1:10" ht="24.75" customHeight="1" x14ac:dyDescent="0.2">
      <c r="A18" s="414" t="s">
        <v>1634</v>
      </c>
      <c r="B18" s="414" t="s">
        <v>1633</v>
      </c>
      <c r="C18" s="414" t="s">
        <v>1630</v>
      </c>
      <c r="D18" s="414">
        <v>3</v>
      </c>
      <c r="E18" s="414">
        <v>0</v>
      </c>
      <c r="F18" s="413">
        <v>2060.5</v>
      </c>
      <c r="G18" s="412">
        <v>0</v>
      </c>
      <c r="H18" s="412">
        <v>260.76</v>
      </c>
      <c r="I18" s="412">
        <v>1799.74</v>
      </c>
      <c r="J18" s="411">
        <v>0.87344819218636249</v>
      </c>
    </row>
    <row r="19" spans="1:10" ht="24.75" customHeight="1" x14ac:dyDescent="0.2">
      <c r="A19" s="414" t="s">
        <v>1632</v>
      </c>
      <c r="B19" s="414" t="s">
        <v>1631</v>
      </c>
      <c r="C19" s="414" t="s">
        <v>1630</v>
      </c>
      <c r="D19" s="414">
        <v>2</v>
      </c>
      <c r="E19" s="414">
        <v>0</v>
      </c>
      <c r="F19" s="413">
        <v>1532.16</v>
      </c>
      <c r="G19" s="412">
        <v>0</v>
      </c>
      <c r="H19" s="412">
        <v>847.45</v>
      </c>
      <c r="I19" s="412">
        <v>684.71</v>
      </c>
      <c r="J19" s="411">
        <v>0.44689196950710108</v>
      </c>
    </row>
    <row r="20" spans="1:10" ht="24.75" customHeight="1" x14ac:dyDescent="0.2">
      <c r="A20" s="414" t="s">
        <v>1161</v>
      </c>
      <c r="B20" s="414" t="s">
        <v>1160</v>
      </c>
      <c r="C20" s="414" t="s">
        <v>1159</v>
      </c>
      <c r="D20" s="414">
        <v>10</v>
      </c>
      <c r="E20" s="414">
        <v>0</v>
      </c>
      <c r="F20" s="413">
        <v>4992.0600000000004</v>
      </c>
      <c r="G20" s="412">
        <v>0</v>
      </c>
      <c r="H20" s="412">
        <v>3817.2</v>
      </c>
      <c r="I20" s="412">
        <v>1174.8599999999999</v>
      </c>
      <c r="J20" s="411">
        <v>0.23534572901768008</v>
      </c>
    </row>
    <row r="21" spans="1:10" ht="24.75" customHeight="1" x14ac:dyDescent="0.2">
      <c r="A21" s="414" t="s">
        <v>1126</v>
      </c>
      <c r="B21" s="414" t="s">
        <v>1125</v>
      </c>
      <c r="C21" s="414" t="s">
        <v>1010</v>
      </c>
      <c r="D21" s="414">
        <v>4</v>
      </c>
      <c r="E21" s="414">
        <v>0</v>
      </c>
      <c r="F21" s="413">
        <v>19266</v>
      </c>
      <c r="G21" s="412">
        <v>0</v>
      </c>
      <c r="H21" s="412">
        <v>13800</v>
      </c>
      <c r="I21" s="412">
        <v>5466</v>
      </c>
      <c r="J21" s="411">
        <v>0.28371223917782623</v>
      </c>
    </row>
    <row r="22" spans="1:10" ht="24.75" customHeight="1" x14ac:dyDescent="0.2">
      <c r="A22" s="414" t="s">
        <v>1124</v>
      </c>
      <c r="B22" s="414" t="s">
        <v>1123</v>
      </c>
      <c r="C22" s="414" t="s">
        <v>1010</v>
      </c>
      <c r="D22" s="414">
        <v>10</v>
      </c>
      <c r="E22" s="414">
        <v>0</v>
      </c>
      <c r="F22" s="413">
        <v>2160</v>
      </c>
      <c r="G22" s="412">
        <v>0</v>
      </c>
      <c r="H22" s="412">
        <v>1080</v>
      </c>
      <c r="I22" s="412">
        <v>1080</v>
      </c>
      <c r="J22" s="411">
        <v>0.5</v>
      </c>
    </row>
    <row r="23" spans="1:10" ht="24.75" customHeight="1" x14ac:dyDescent="0.2">
      <c r="A23" s="414" t="s">
        <v>2074</v>
      </c>
      <c r="B23" s="414" t="s">
        <v>2073</v>
      </c>
      <c r="C23" s="414" t="s">
        <v>1010</v>
      </c>
      <c r="D23" s="414">
        <v>2</v>
      </c>
      <c r="E23" s="414">
        <v>0</v>
      </c>
      <c r="F23" s="413">
        <v>16728.2</v>
      </c>
      <c r="G23" s="412">
        <v>0</v>
      </c>
      <c r="H23" s="412">
        <v>12800</v>
      </c>
      <c r="I23" s="412">
        <v>3928.2</v>
      </c>
      <c r="J23" s="411">
        <v>0.23482502600399327</v>
      </c>
    </row>
    <row r="24" spans="1:10" ht="24.75" customHeight="1" x14ac:dyDescent="0.2">
      <c r="A24" s="414" t="s">
        <v>2072</v>
      </c>
      <c r="B24" s="414" t="s">
        <v>2071</v>
      </c>
      <c r="C24" s="414" t="s">
        <v>1010</v>
      </c>
      <c r="D24" s="414">
        <v>2</v>
      </c>
      <c r="E24" s="414">
        <v>0</v>
      </c>
      <c r="F24" s="413">
        <v>7249.32</v>
      </c>
      <c r="G24" s="412">
        <v>0</v>
      </c>
      <c r="H24" s="412">
        <v>6146</v>
      </c>
      <c r="I24" s="412">
        <v>1103.32</v>
      </c>
      <c r="J24" s="411">
        <v>0.1521963439329482</v>
      </c>
    </row>
    <row r="25" spans="1:10" ht="24.75" customHeight="1" x14ac:dyDescent="0.2">
      <c r="A25" s="414" t="s">
        <v>2070</v>
      </c>
      <c r="B25" s="414" t="s">
        <v>2069</v>
      </c>
      <c r="C25" s="414" t="s">
        <v>1010</v>
      </c>
      <c r="D25" s="414">
        <v>4</v>
      </c>
      <c r="E25" s="414">
        <v>0</v>
      </c>
      <c r="F25" s="413">
        <v>14667.84</v>
      </c>
      <c r="G25" s="412">
        <v>0</v>
      </c>
      <c r="H25" s="412">
        <v>11572.12</v>
      </c>
      <c r="I25" s="412">
        <v>3095.72</v>
      </c>
      <c r="J25" s="411">
        <v>0.21105493378711521</v>
      </c>
    </row>
    <row r="26" spans="1:10" ht="24.75" customHeight="1" x14ac:dyDescent="0.2">
      <c r="A26" s="414" t="s">
        <v>1103</v>
      </c>
      <c r="B26" s="414" t="s">
        <v>1102</v>
      </c>
      <c r="C26" s="414" t="s">
        <v>1010</v>
      </c>
      <c r="D26" s="414">
        <v>390</v>
      </c>
      <c r="E26" s="414">
        <v>0</v>
      </c>
      <c r="F26" s="413">
        <v>14734.2</v>
      </c>
      <c r="G26" s="412">
        <v>0</v>
      </c>
      <c r="H26" s="412">
        <v>8268</v>
      </c>
      <c r="I26" s="412">
        <v>6466.2</v>
      </c>
      <c r="J26" s="411">
        <v>0.43885653785071466</v>
      </c>
    </row>
    <row r="27" spans="1:10" ht="24.75" customHeight="1" x14ac:dyDescent="0.2">
      <c r="A27" s="414" t="s">
        <v>2063</v>
      </c>
      <c r="B27" s="414" t="s">
        <v>2062</v>
      </c>
      <c r="C27" s="414" t="s">
        <v>1010</v>
      </c>
      <c r="D27" s="414">
        <v>2</v>
      </c>
      <c r="E27" s="414">
        <v>0</v>
      </c>
      <c r="F27" s="413">
        <v>12479.3</v>
      </c>
      <c r="G27" s="412">
        <v>0</v>
      </c>
      <c r="H27" s="412">
        <v>9591.5400000000009</v>
      </c>
      <c r="I27" s="412">
        <v>2887.76</v>
      </c>
      <c r="J27" s="411">
        <v>0.23140400503233355</v>
      </c>
    </row>
    <row r="28" spans="1:10" ht="24.75" customHeight="1" x14ac:dyDescent="0.2">
      <c r="A28" s="414" t="s">
        <v>1070</v>
      </c>
      <c r="B28" s="414" t="s">
        <v>1069</v>
      </c>
      <c r="C28" s="414" t="s">
        <v>1010</v>
      </c>
      <c r="D28" s="414">
        <v>1</v>
      </c>
      <c r="E28" s="414">
        <v>0</v>
      </c>
      <c r="F28" s="413">
        <v>684</v>
      </c>
      <c r="G28" s="412">
        <v>0</v>
      </c>
      <c r="H28" s="412">
        <v>594.71</v>
      </c>
      <c r="I28" s="412">
        <v>89.29</v>
      </c>
      <c r="J28" s="411">
        <v>0.13054093567251462</v>
      </c>
    </row>
    <row r="29" spans="1:10" ht="24.75" customHeight="1" x14ac:dyDescent="0.2">
      <c r="A29" s="414" t="s">
        <v>1068</v>
      </c>
      <c r="B29" s="414" t="s">
        <v>218</v>
      </c>
      <c r="C29" s="414" t="s">
        <v>1010</v>
      </c>
      <c r="D29" s="414">
        <v>7</v>
      </c>
      <c r="E29" s="414">
        <v>0</v>
      </c>
      <c r="F29" s="413">
        <v>1470</v>
      </c>
      <c r="G29" s="412">
        <v>0</v>
      </c>
      <c r="H29" s="412">
        <v>1470</v>
      </c>
      <c r="I29" s="412">
        <v>0</v>
      </c>
      <c r="J29" s="411">
        <v>0</v>
      </c>
    </row>
    <row r="30" spans="1:10" ht="24.75" customHeight="1" x14ac:dyDescent="0.2">
      <c r="A30" s="414" t="s">
        <v>1063</v>
      </c>
      <c r="B30" s="414" t="s">
        <v>1062</v>
      </c>
      <c r="C30" s="414" t="s">
        <v>1010</v>
      </c>
      <c r="D30" s="414">
        <v>1</v>
      </c>
      <c r="E30" s="414">
        <v>0</v>
      </c>
      <c r="F30" s="413">
        <v>1419</v>
      </c>
      <c r="G30" s="412">
        <v>0</v>
      </c>
      <c r="H30" s="412">
        <v>987.01</v>
      </c>
      <c r="I30" s="412">
        <v>431.99</v>
      </c>
      <c r="J30" s="411">
        <v>0.30443269908386189</v>
      </c>
    </row>
    <row r="31" spans="1:10" ht="24.75" customHeight="1" x14ac:dyDescent="0.2">
      <c r="A31" s="414" t="s">
        <v>1061</v>
      </c>
      <c r="B31" s="414" t="s">
        <v>1060</v>
      </c>
      <c r="C31" s="414" t="s">
        <v>1010</v>
      </c>
      <c r="D31" s="414">
        <v>3</v>
      </c>
      <c r="E31" s="414">
        <v>0</v>
      </c>
      <c r="F31" s="413">
        <v>4765.5</v>
      </c>
      <c r="G31" s="412">
        <v>0</v>
      </c>
      <c r="H31" s="412">
        <v>3103.44</v>
      </c>
      <c r="I31" s="412">
        <v>1662.06</v>
      </c>
      <c r="J31" s="411">
        <v>0.34876927919420836</v>
      </c>
    </row>
    <row r="32" spans="1:10" ht="24.75" customHeight="1" x14ac:dyDescent="0.2">
      <c r="A32" s="414" t="s">
        <v>1059</v>
      </c>
      <c r="B32" s="414" t="s">
        <v>1058</v>
      </c>
      <c r="C32" s="414" t="s">
        <v>1010</v>
      </c>
      <c r="D32" s="414">
        <v>15</v>
      </c>
      <c r="E32" s="414">
        <v>0</v>
      </c>
      <c r="F32" s="413">
        <v>23970.6</v>
      </c>
      <c r="G32" s="412">
        <v>0</v>
      </c>
      <c r="H32" s="412">
        <v>18117.75</v>
      </c>
      <c r="I32" s="412">
        <v>5852.85</v>
      </c>
      <c r="J32" s="411">
        <v>0.24416785562313834</v>
      </c>
    </row>
    <row r="33" spans="1:10" ht="24.75" customHeight="1" x14ac:dyDescent="0.2">
      <c r="A33" s="414" t="s">
        <v>1057</v>
      </c>
      <c r="B33" s="414" t="s">
        <v>1056</v>
      </c>
      <c r="C33" s="414" t="s">
        <v>1010</v>
      </c>
      <c r="D33" s="414">
        <v>5</v>
      </c>
      <c r="E33" s="414">
        <v>0</v>
      </c>
      <c r="F33" s="413">
        <v>7942.5</v>
      </c>
      <c r="G33" s="412">
        <v>0</v>
      </c>
      <c r="H33" s="412">
        <v>5172.3999999999996</v>
      </c>
      <c r="I33" s="412">
        <v>2770.1</v>
      </c>
      <c r="J33" s="411">
        <v>0.34876927919420836</v>
      </c>
    </row>
    <row r="34" spans="1:10" ht="24.75" customHeight="1" x14ac:dyDescent="0.2">
      <c r="A34" s="414" t="s">
        <v>1055</v>
      </c>
      <c r="B34" s="414" t="s">
        <v>1054</v>
      </c>
      <c r="C34" s="414" t="s">
        <v>1010</v>
      </c>
      <c r="D34" s="414">
        <v>18</v>
      </c>
      <c r="E34" s="414">
        <v>0</v>
      </c>
      <c r="F34" s="413">
        <v>30780</v>
      </c>
      <c r="G34" s="412">
        <v>0</v>
      </c>
      <c r="H34" s="412">
        <v>21339.54</v>
      </c>
      <c r="I34" s="412">
        <v>9440.4599999999991</v>
      </c>
      <c r="J34" s="411">
        <v>0.30670760233918126</v>
      </c>
    </row>
    <row r="35" spans="1:10" ht="24.75" customHeight="1" x14ac:dyDescent="0.2">
      <c r="A35" s="414" t="s">
        <v>2060</v>
      </c>
      <c r="B35" s="414" t="s">
        <v>2059</v>
      </c>
      <c r="C35" s="414" t="s">
        <v>1010</v>
      </c>
      <c r="D35" s="414">
        <v>2</v>
      </c>
      <c r="E35" s="414">
        <v>0</v>
      </c>
      <c r="F35" s="413">
        <v>3394.34</v>
      </c>
      <c r="G35" s="412">
        <v>0</v>
      </c>
      <c r="H35" s="412">
        <v>2273.36</v>
      </c>
      <c r="I35" s="412">
        <v>1120.98</v>
      </c>
      <c r="J35" s="411">
        <v>0.33024976873265494</v>
      </c>
    </row>
    <row r="36" spans="1:10" ht="24.75" customHeight="1" x14ac:dyDescent="0.2">
      <c r="A36" s="414" t="s">
        <v>1047</v>
      </c>
      <c r="B36" s="414" t="s">
        <v>1046</v>
      </c>
      <c r="C36" s="414" t="s">
        <v>1010</v>
      </c>
      <c r="D36" s="414">
        <v>1</v>
      </c>
      <c r="E36" s="414">
        <v>0</v>
      </c>
      <c r="F36" s="413">
        <v>1179</v>
      </c>
      <c r="G36" s="412">
        <v>0</v>
      </c>
      <c r="H36" s="412">
        <v>773.64</v>
      </c>
      <c r="I36" s="412">
        <v>405.36</v>
      </c>
      <c r="J36" s="411">
        <v>0.34381679389312975</v>
      </c>
    </row>
    <row r="37" spans="1:10" ht="24.75" customHeight="1" x14ac:dyDescent="0.2">
      <c r="A37" s="414" t="s">
        <v>1045</v>
      </c>
      <c r="B37" s="414" t="s">
        <v>1044</v>
      </c>
      <c r="C37" s="414" t="s">
        <v>1010</v>
      </c>
      <c r="D37" s="414">
        <v>2</v>
      </c>
      <c r="E37" s="414">
        <v>0</v>
      </c>
      <c r="F37" s="413">
        <v>3215.25</v>
      </c>
      <c r="G37" s="412">
        <v>0</v>
      </c>
      <c r="H37" s="412">
        <v>2039.76</v>
      </c>
      <c r="I37" s="412">
        <v>1175.49</v>
      </c>
      <c r="J37" s="411">
        <v>0.36559832050384883</v>
      </c>
    </row>
    <row r="38" spans="1:10" ht="24.75" customHeight="1" x14ac:dyDescent="0.2">
      <c r="A38" s="414" t="s">
        <v>2058</v>
      </c>
      <c r="B38" s="414" t="s">
        <v>2057</v>
      </c>
      <c r="C38" s="414" t="s">
        <v>1010</v>
      </c>
      <c r="D38" s="414">
        <v>2</v>
      </c>
      <c r="E38" s="414">
        <v>0</v>
      </c>
      <c r="F38" s="413">
        <v>4517.1000000000004</v>
      </c>
      <c r="G38" s="412">
        <v>0</v>
      </c>
      <c r="H38" s="412">
        <v>3491.06</v>
      </c>
      <c r="I38" s="412">
        <v>1026.04</v>
      </c>
      <c r="J38" s="411">
        <v>0.22714573509552588</v>
      </c>
    </row>
    <row r="39" spans="1:10" ht="24.75" customHeight="1" x14ac:dyDescent="0.2">
      <c r="A39" s="414" t="s">
        <v>2056</v>
      </c>
      <c r="B39" s="414" t="s">
        <v>2055</v>
      </c>
      <c r="C39" s="414" t="s">
        <v>1010</v>
      </c>
      <c r="D39" s="414">
        <v>2</v>
      </c>
      <c r="E39" s="414">
        <v>0</v>
      </c>
      <c r="F39" s="413">
        <v>680</v>
      </c>
      <c r="G39" s="412">
        <v>0</v>
      </c>
      <c r="H39" s="412">
        <v>680</v>
      </c>
      <c r="I39" s="412">
        <v>0</v>
      </c>
      <c r="J39" s="411">
        <v>0</v>
      </c>
    </row>
    <row r="40" spans="1:10" ht="24.75" customHeight="1" x14ac:dyDescent="0.2">
      <c r="A40" s="414" t="s">
        <v>1041</v>
      </c>
      <c r="B40" s="414" t="s">
        <v>1040</v>
      </c>
      <c r="C40" s="414" t="s">
        <v>1010</v>
      </c>
      <c r="D40" s="414">
        <v>2</v>
      </c>
      <c r="E40" s="414">
        <v>0</v>
      </c>
      <c r="F40" s="413">
        <v>1540</v>
      </c>
      <c r="G40" s="412">
        <v>0</v>
      </c>
      <c r="H40" s="412">
        <v>1540</v>
      </c>
      <c r="I40" s="412">
        <v>0</v>
      </c>
      <c r="J40" s="411">
        <v>0</v>
      </c>
    </row>
    <row r="41" spans="1:10" ht="24.75" customHeight="1" x14ac:dyDescent="0.2">
      <c r="A41" s="414" t="s">
        <v>1039</v>
      </c>
      <c r="B41" s="414" t="s">
        <v>221</v>
      </c>
      <c r="C41" s="414" t="s">
        <v>1010</v>
      </c>
      <c r="D41" s="414">
        <v>41</v>
      </c>
      <c r="E41" s="414">
        <v>0</v>
      </c>
      <c r="F41" s="413">
        <v>22550</v>
      </c>
      <c r="G41" s="412">
        <v>0</v>
      </c>
      <c r="H41" s="412">
        <v>22550</v>
      </c>
      <c r="I41" s="412">
        <v>0</v>
      </c>
      <c r="J41" s="411">
        <v>0</v>
      </c>
    </row>
    <row r="42" spans="1:10" ht="24.75" customHeight="1" x14ac:dyDescent="0.2">
      <c r="A42" s="414" t="s">
        <v>2054</v>
      </c>
      <c r="B42" s="414" t="s">
        <v>2053</v>
      </c>
      <c r="C42" s="414" t="s">
        <v>1010</v>
      </c>
      <c r="D42" s="414">
        <v>2</v>
      </c>
      <c r="E42" s="414">
        <v>0</v>
      </c>
      <c r="F42" s="413">
        <v>2572.5</v>
      </c>
      <c r="G42" s="412">
        <v>0</v>
      </c>
      <c r="H42" s="412">
        <v>1716.32</v>
      </c>
      <c r="I42" s="412">
        <v>856.18</v>
      </c>
      <c r="J42" s="411">
        <v>0.33282021379980564</v>
      </c>
    </row>
    <row r="43" spans="1:10" ht="24.75" customHeight="1" x14ac:dyDescent="0.2">
      <c r="A43" s="414" t="s">
        <v>2050</v>
      </c>
      <c r="B43" s="414" t="s">
        <v>2049</v>
      </c>
      <c r="C43" s="414" t="s">
        <v>1010</v>
      </c>
      <c r="D43" s="414">
        <v>2</v>
      </c>
      <c r="E43" s="414">
        <v>0</v>
      </c>
      <c r="F43" s="413">
        <v>1481.54</v>
      </c>
      <c r="G43" s="412">
        <v>0</v>
      </c>
      <c r="H43" s="412">
        <v>1139.6600000000001</v>
      </c>
      <c r="I43" s="412">
        <v>341.88</v>
      </c>
      <c r="J43" s="411">
        <v>0.23075988498454311</v>
      </c>
    </row>
    <row r="44" spans="1:10" ht="24.75" customHeight="1" x14ac:dyDescent="0.2">
      <c r="A44" s="414" t="s">
        <v>2042</v>
      </c>
      <c r="B44" s="414" t="s">
        <v>2041</v>
      </c>
      <c r="C44" s="414" t="s">
        <v>1010</v>
      </c>
      <c r="D44" s="414">
        <v>1</v>
      </c>
      <c r="E44" s="414">
        <v>0</v>
      </c>
      <c r="F44" s="413">
        <v>4771</v>
      </c>
      <c r="G44" s="412">
        <v>0</v>
      </c>
      <c r="H44" s="412">
        <v>3400</v>
      </c>
      <c r="I44" s="412">
        <v>1371</v>
      </c>
      <c r="J44" s="411">
        <v>0.28736114022217563</v>
      </c>
    </row>
    <row r="45" spans="1:10" ht="24.75" customHeight="1" x14ac:dyDescent="0.2">
      <c r="A45" s="414" t="s">
        <v>2040</v>
      </c>
      <c r="B45" s="414" t="s">
        <v>2039</v>
      </c>
      <c r="C45" s="414" t="s">
        <v>1010</v>
      </c>
      <c r="D45" s="418">
        <v>2</v>
      </c>
      <c r="E45" s="418">
        <v>0</v>
      </c>
      <c r="F45" s="419">
        <v>18961.02</v>
      </c>
      <c r="G45" s="420">
        <v>0</v>
      </c>
      <c r="H45" s="420">
        <v>16206</v>
      </c>
      <c r="I45" s="420">
        <v>2755.02</v>
      </c>
      <c r="J45" s="421">
        <v>0.14529914529914531</v>
      </c>
    </row>
    <row r="46" spans="1:10" ht="18.2" customHeight="1" x14ac:dyDescent="0.2">
      <c r="D46" s="410">
        <f>SUM(D9:D45)</f>
        <v>622</v>
      </c>
      <c r="E46" s="410">
        <f t="shared" ref="E46:I46" si="0">SUM(E9:E45)</f>
        <v>0</v>
      </c>
      <c r="F46" s="432">
        <f t="shared" si="0"/>
        <v>285640.66000000003</v>
      </c>
      <c r="G46" s="422">
        <f t="shared" si="0"/>
        <v>0</v>
      </c>
      <c r="H46" s="422">
        <f t="shared" si="0"/>
        <v>201271.75000000003</v>
      </c>
      <c r="I46" s="422">
        <f t="shared" si="0"/>
        <v>84368.909999999989</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457B4-194A-47D7-A58E-7B27189D3076}">
  <sheetPr codeName="Hoja8"/>
  <dimension ref="A1:J167"/>
  <sheetViews>
    <sheetView showGridLines="0" workbookViewId="0">
      <pane ySplit="6" topLeftCell="A157" activePane="bottomLeft" state="frozen"/>
      <selection pane="bottomLeft" activeCell="D14" sqref="D14"/>
    </sheetView>
  </sheetViews>
  <sheetFormatPr baseColWidth="10" defaultColWidth="12.28515625" defaultRowHeight="12.75" x14ac:dyDescent="0.2"/>
  <cols>
    <col min="1" max="1" width="14.28515625" style="410" customWidth="1"/>
    <col min="2" max="2" width="43.7109375" style="410" customWidth="1"/>
    <col min="3" max="3" width="20.42578125" style="410" customWidth="1"/>
    <col min="4" max="5" width="12.42578125" style="410" bestFit="1" customWidth="1"/>
    <col min="6" max="6" width="13.85546875" style="410" bestFit="1" customWidth="1"/>
    <col min="7" max="7" width="13.42578125" style="410" customWidth="1"/>
    <col min="8" max="9" width="13.85546875" style="410" bestFit="1" customWidth="1"/>
    <col min="10" max="10" width="15.42578125" style="410" customWidth="1"/>
    <col min="11" max="16384" width="12.28515625" style="410"/>
  </cols>
  <sheetData>
    <row r="1" spans="1:10" ht="21" customHeight="1" x14ac:dyDescent="0.2">
      <c r="A1" s="414" t="s">
        <v>227</v>
      </c>
    </row>
    <row r="2" spans="1:10" ht="0.95" customHeight="1" x14ac:dyDescent="0.2"/>
    <row r="3" spans="1:10" ht="23.1" customHeight="1" x14ac:dyDescent="0.2">
      <c r="A3" s="414" t="s">
        <v>1911</v>
      </c>
    </row>
    <row r="4" spans="1:10" ht="17.100000000000001" customHeight="1" x14ac:dyDescent="0.2">
      <c r="A4" s="414" t="s">
        <v>1910</v>
      </c>
    </row>
    <row r="5" spans="1:10" ht="25.7" customHeight="1" x14ac:dyDescent="0.2">
      <c r="A5" s="417" t="s">
        <v>2340</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3.25" customHeight="1" x14ac:dyDescent="0.2">
      <c r="A9" s="414" t="s">
        <v>1891</v>
      </c>
      <c r="B9" s="414" t="s">
        <v>1890</v>
      </c>
      <c r="C9" s="414" t="s">
        <v>1077</v>
      </c>
      <c r="D9" s="414">
        <v>12</v>
      </c>
      <c r="E9" s="414">
        <v>136.22399999999999</v>
      </c>
      <c r="F9" s="413">
        <v>7842.72</v>
      </c>
      <c r="G9" s="412">
        <v>0</v>
      </c>
      <c r="H9" s="412">
        <v>5517</v>
      </c>
      <c r="I9" s="412">
        <v>2325.7199999999998</v>
      </c>
      <c r="J9" s="411">
        <v>0.29654507619805376</v>
      </c>
    </row>
    <row r="10" spans="1:10" ht="23.25" customHeight="1" x14ac:dyDescent="0.2">
      <c r="A10" s="414" t="s">
        <v>2066</v>
      </c>
      <c r="B10" s="414" t="s">
        <v>2065</v>
      </c>
      <c r="C10" s="414" t="s">
        <v>2064</v>
      </c>
      <c r="D10" s="414">
        <v>1</v>
      </c>
      <c r="E10" s="414">
        <v>0</v>
      </c>
      <c r="F10" s="413">
        <v>167.06</v>
      </c>
      <c r="G10" s="412">
        <v>0</v>
      </c>
      <c r="H10" s="412">
        <v>0</v>
      </c>
      <c r="I10" s="412">
        <v>167.06</v>
      </c>
      <c r="J10" s="411">
        <v>1</v>
      </c>
    </row>
    <row r="11" spans="1:10" ht="23.25" customHeight="1" x14ac:dyDescent="0.2">
      <c r="A11" s="414" t="s">
        <v>1654</v>
      </c>
      <c r="B11" s="414" t="s">
        <v>1653</v>
      </c>
      <c r="C11" s="414" t="s">
        <v>1010</v>
      </c>
      <c r="D11" s="414">
        <v>5</v>
      </c>
      <c r="E11" s="414">
        <v>0</v>
      </c>
      <c r="F11" s="413">
        <v>21000</v>
      </c>
      <c r="G11" s="412">
        <v>0</v>
      </c>
      <c r="H11" s="412">
        <v>21370</v>
      </c>
      <c r="I11" s="412">
        <v>-370</v>
      </c>
      <c r="J11" s="411">
        <v>-1.7619047619047618E-2</v>
      </c>
    </row>
    <row r="12" spans="1:10" ht="23.25" customHeight="1" x14ac:dyDescent="0.2">
      <c r="A12" s="414" t="s">
        <v>1891</v>
      </c>
      <c r="B12" s="414" t="s">
        <v>1890</v>
      </c>
      <c r="C12" s="414" t="s">
        <v>1074</v>
      </c>
      <c r="D12" s="414">
        <v>48</v>
      </c>
      <c r="E12" s="414">
        <v>45.408000000000001</v>
      </c>
      <c r="F12" s="413">
        <v>2625.6</v>
      </c>
      <c r="G12" s="412">
        <v>0</v>
      </c>
      <c r="H12" s="412">
        <v>1839</v>
      </c>
      <c r="I12" s="412">
        <v>786.6</v>
      </c>
      <c r="J12" s="411">
        <v>0.29958866544789764</v>
      </c>
    </row>
    <row r="13" spans="1:10" ht="23.25" customHeight="1" x14ac:dyDescent="0.2">
      <c r="A13" s="414" t="s">
        <v>1887</v>
      </c>
      <c r="B13" s="414" t="s">
        <v>1886</v>
      </c>
      <c r="C13" s="414" t="s">
        <v>1882</v>
      </c>
      <c r="D13" s="414">
        <v>14</v>
      </c>
      <c r="E13" s="414">
        <v>211.96</v>
      </c>
      <c r="F13" s="413">
        <v>7986.94</v>
      </c>
      <c r="G13" s="412">
        <v>0</v>
      </c>
      <c r="H13" s="412">
        <v>6026.76</v>
      </c>
      <c r="I13" s="412">
        <v>1960.18</v>
      </c>
      <c r="J13" s="411">
        <v>0.2454231532977586</v>
      </c>
    </row>
    <row r="14" spans="1:10" ht="23.25" customHeight="1" x14ac:dyDescent="0.2">
      <c r="A14" s="414" t="s">
        <v>1887</v>
      </c>
      <c r="B14" s="414" t="s">
        <v>1886</v>
      </c>
      <c r="C14" s="414" t="s">
        <v>1885</v>
      </c>
      <c r="D14" s="414">
        <v>8</v>
      </c>
      <c r="E14" s="414">
        <v>30.28</v>
      </c>
      <c r="F14" s="413">
        <v>1001.6</v>
      </c>
      <c r="G14" s="412">
        <v>0</v>
      </c>
      <c r="H14" s="412">
        <v>874.32</v>
      </c>
      <c r="I14" s="412">
        <v>127.28</v>
      </c>
      <c r="J14" s="411">
        <v>0.12707667731629393</v>
      </c>
    </row>
    <row r="15" spans="1:10" ht="23.25" customHeight="1" x14ac:dyDescent="0.2">
      <c r="A15" s="414" t="s">
        <v>1884</v>
      </c>
      <c r="B15" s="414" t="s">
        <v>1883</v>
      </c>
      <c r="C15" s="414" t="s">
        <v>1882</v>
      </c>
      <c r="D15" s="414">
        <v>3</v>
      </c>
      <c r="E15" s="414">
        <v>45.42</v>
      </c>
      <c r="F15" s="413">
        <v>2741.79</v>
      </c>
      <c r="G15" s="412">
        <v>0</v>
      </c>
      <c r="H15" s="412">
        <v>2206.37</v>
      </c>
      <c r="I15" s="412">
        <v>535.41999999999996</v>
      </c>
      <c r="J15" s="411">
        <v>0.19528118491934102</v>
      </c>
    </row>
    <row r="16" spans="1:10" ht="23.25" customHeight="1" x14ac:dyDescent="0.2">
      <c r="A16" s="414" t="s">
        <v>1881</v>
      </c>
      <c r="B16" s="414" t="s">
        <v>1880</v>
      </c>
      <c r="C16" s="414" t="s">
        <v>1077</v>
      </c>
      <c r="D16" s="414">
        <v>850</v>
      </c>
      <c r="E16" s="414">
        <v>9649.2000000000007</v>
      </c>
      <c r="F16" s="413">
        <v>777250.19</v>
      </c>
      <c r="G16" s="412">
        <v>-1907.02</v>
      </c>
      <c r="H16" s="412">
        <v>690272</v>
      </c>
      <c r="I16" s="412">
        <v>85071.17</v>
      </c>
      <c r="J16" s="411">
        <v>0.10972066730142216</v>
      </c>
    </row>
    <row r="17" spans="1:10" ht="23.25" customHeight="1" x14ac:dyDescent="0.2">
      <c r="A17" s="414" t="s">
        <v>1881</v>
      </c>
      <c r="B17" s="414" t="s">
        <v>1880</v>
      </c>
      <c r="C17" s="414" t="s">
        <v>1074</v>
      </c>
      <c r="D17" s="414">
        <v>12</v>
      </c>
      <c r="E17" s="414">
        <v>11.352</v>
      </c>
      <c r="F17" s="413">
        <v>1030.8</v>
      </c>
      <c r="G17" s="412">
        <v>0</v>
      </c>
      <c r="H17" s="412">
        <v>814</v>
      </c>
      <c r="I17" s="412">
        <v>216.8</v>
      </c>
      <c r="J17" s="411">
        <v>0.2103220799379123</v>
      </c>
    </row>
    <row r="18" spans="1:10" ht="23.25" customHeight="1" x14ac:dyDescent="0.2">
      <c r="A18" s="414" t="s">
        <v>1879</v>
      </c>
      <c r="B18" s="414" t="s">
        <v>1878</v>
      </c>
      <c r="C18" s="414" t="s">
        <v>1875</v>
      </c>
      <c r="D18" s="414">
        <v>52</v>
      </c>
      <c r="E18" s="414">
        <v>1180.92</v>
      </c>
      <c r="F18" s="413">
        <v>23323.87</v>
      </c>
      <c r="G18" s="412">
        <v>0</v>
      </c>
      <c r="H18" s="412">
        <v>17587.96</v>
      </c>
      <c r="I18" s="412">
        <v>5735.91</v>
      </c>
      <c r="J18" s="411">
        <v>0.2459244542179321</v>
      </c>
    </row>
    <row r="19" spans="1:10" ht="23.25" customHeight="1" x14ac:dyDescent="0.2">
      <c r="A19" s="414" t="s">
        <v>1877</v>
      </c>
      <c r="B19" s="414" t="s">
        <v>1876</v>
      </c>
      <c r="C19" s="414" t="s">
        <v>1875</v>
      </c>
      <c r="D19" s="414">
        <v>30</v>
      </c>
      <c r="E19" s="414">
        <v>681.3</v>
      </c>
      <c r="F19" s="413">
        <v>15365.93</v>
      </c>
      <c r="G19" s="412">
        <v>0</v>
      </c>
      <c r="H19" s="412">
        <v>11759.97</v>
      </c>
      <c r="I19" s="412">
        <v>3605.96</v>
      </c>
      <c r="J19" s="411">
        <v>0.23467242138939851</v>
      </c>
    </row>
    <row r="20" spans="1:10" ht="23.25" customHeight="1" x14ac:dyDescent="0.2">
      <c r="A20" s="414" t="s">
        <v>2339</v>
      </c>
      <c r="B20" s="414" t="s">
        <v>2338</v>
      </c>
      <c r="C20" s="414" t="s">
        <v>1021</v>
      </c>
      <c r="D20" s="414">
        <v>1</v>
      </c>
      <c r="E20" s="414">
        <v>20</v>
      </c>
      <c r="F20" s="413">
        <v>1544.23</v>
      </c>
      <c r="G20" s="412">
        <v>0</v>
      </c>
      <c r="H20" s="412">
        <v>1092.3900000000001</v>
      </c>
      <c r="I20" s="412">
        <v>451.84</v>
      </c>
      <c r="J20" s="411">
        <v>0.29259890042286446</v>
      </c>
    </row>
    <row r="21" spans="1:10" ht="23.25" customHeight="1" x14ac:dyDescent="0.2">
      <c r="A21" s="414" t="s">
        <v>2337</v>
      </c>
      <c r="B21" s="414" t="s">
        <v>2336</v>
      </c>
      <c r="C21" s="414" t="s">
        <v>1021</v>
      </c>
      <c r="D21" s="414">
        <v>1</v>
      </c>
      <c r="E21" s="414">
        <v>20</v>
      </c>
      <c r="F21" s="413">
        <v>2053.88</v>
      </c>
      <c r="G21" s="412">
        <v>0</v>
      </c>
      <c r="H21" s="412">
        <v>1440.83</v>
      </c>
      <c r="I21" s="412">
        <v>613.04999999999995</v>
      </c>
      <c r="J21" s="411">
        <v>0.29848384521004151</v>
      </c>
    </row>
    <row r="22" spans="1:10" ht="23.25" customHeight="1" x14ac:dyDescent="0.2">
      <c r="A22" s="414" t="s">
        <v>2335</v>
      </c>
      <c r="B22" s="414" t="s">
        <v>2334</v>
      </c>
      <c r="C22" s="414" t="s">
        <v>1021</v>
      </c>
      <c r="D22" s="414">
        <v>1</v>
      </c>
      <c r="E22" s="414">
        <v>20</v>
      </c>
      <c r="F22" s="413">
        <v>1653.51</v>
      </c>
      <c r="G22" s="412">
        <v>0</v>
      </c>
      <c r="H22" s="412">
        <v>934.49</v>
      </c>
      <c r="I22" s="412">
        <v>719.02</v>
      </c>
      <c r="J22" s="411">
        <v>0.43484466377584652</v>
      </c>
    </row>
    <row r="23" spans="1:10" ht="23.25" customHeight="1" x14ac:dyDescent="0.2">
      <c r="A23" s="414" t="s">
        <v>2333</v>
      </c>
      <c r="B23" s="414" t="s">
        <v>2332</v>
      </c>
      <c r="C23" s="414" t="s">
        <v>1021</v>
      </c>
      <c r="D23" s="414">
        <v>1</v>
      </c>
      <c r="E23" s="414">
        <v>20</v>
      </c>
      <c r="F23" s="413">
        <v>1913.75</v>
      </c>
      <c r="G23" s="412">
        <v>0</v>
      </c>
      <c r="H23" s="412">
        <v>1208.3800000000001</v>
      </c>
      <c r="I23" s="412">
        <v>705.37</v>
      </c>
      <c r="J23" s="411">
        <v>0.3685800130633573</v>
      </c>
    </row>
    <row r="24" spans="1:10" ht="23.25" customHeight="1" x14ac:dyDescent="0.2">
      <c r="A24" s="414" t="s">
        <v>1874</v>
      </c>
      <c r="B24" s="414" t="s">
        <v>1873</v>
      </c>
      <c r="C24" s="414" t="s">
        <v>1677</v>
      </c>
      <c r="D24" s="414">
        <v>9</v>
      </c>
      <c r="E24" s="414">
        <v>108</v>
      </c>
      <c r="F24" s="413">
        <v>3037.47</v>
      </c>
      <c r="G24" s="412">
        <v>0</v>
      </c>
      <c r="H24" s="412">
        <v>2366.91</v>
      </c>
      <c r="I24" s="412">
        <v>670.56</v>
      </c>
      <c r="J24" s="411">
        <v>0.22076267419925136</v>
      </c>
    </row>
    <row r="25" spans="1:10" ht="23.25" customHeight="1" x14ac:dyDescent="0.2">
      <c r="A25" s="414" t="s">
        <v>1872</v>
      </c>
      <c r="B25" s="414" t="s">
        <v>1871</v>
      </c>
      <c r="C25" s="414" t="s">
        <v>1677</v>
      </c>
      <c r="D25" s="414">
        <v>1</v>
      </c>
      <c r="E25" s="414">
        <v>12</v>
      </c>
      <c r="F25" s="413">
        <v>325.24</v>
      </c>
      <c r="G25" s="412">
        <v>0</v>
      </c>
      <c r="H25" s="412">
        <v>247.9</v>
      </c>
      <c r="I25" s="412">
        <v>77.34</v>
      </c>
      <c r="J25" s="411">
        <v>0.23779362931988685</v>
      </c>
    </row>
    <row r="26" spans="1:10" ht="23.25" customHeight="1" x14ac:dyDescent="0.2">
      <c r="A26" s="414" t="s">
        <v>2331</v>
      </c>
      <c r="B26" s="414" t="s">
        <v>2330</v>
      </c>
      <c r="C26" s="414" t="s">
        <v>1771</v>
      </c>
      <c r="D26" s="414">
        <v>2</v>
      </c>
      <c r="E26" s="414">
        <v>12</v>
      </c>
      <c r="F26" s="413">
        <v>1913.13</v>
      </c>
      <c r="G26" s="412">
        <v>0</v>
      </c>
      <c r="H26" s="412">
        <v>1288.1400000000001</v>
      </c>
      <c r="I26" s="412">
        <v>624.99</v>
      </c>
      <c r="J26" s="411">
        <v>0.32668454313089024</v>
      </c>
    </row>
    <row r="27" spans="1:10" ht="23.25" customHeight="1" x14ac:dyDescent="0.2">
      <c r="A27" s="414" t="s">
        <v>2329</v>
      </c>
      <c r="B27" s="414" t="s">
        <v>2328</v>
      </c>
      <c r="C27" s="414" t="s">
        <v>1771</v>
      </c>
      <c r="D27" s="414">
        <v>1</v>
      </c>
      <c r="E27" s="414">
        <v>6</v>
      </c>
      <c r="F27" s="413">
        <v>1221.9100000000001</v>
      </c>
      <c r="G27" s="412">
        <v>0</v>
      </c>
      <c r="H27" s="412">
        <v>821.44</v>
      </c>
      <c r="I27" s="412">
        <v>400.47</v>
      </c>
      <c r="J27" s="411">
        <v>0.32774099565434445</v>
      </c>
    </row>
    <row r="28" spans="1:10" ht="23.25" customHeight="1" x14ac:dyDescent="0.2">
      <c r="A28" s="414" t="s">
        <v>1870</v>
      </c>
      <c r="B28" s="414" t="s">
        <v>1869</v>
      </c>
      <c r="C28" s="414" t="s">
        <v>1771</v>
      </c>
      <c r="D28" s="414">
        <v>8</v>
      </c>
      <c r="E28" s="414">
        <v>48</v>
      </c>
      <c r="F28" s="413">
        <v>7179.59</v>
      </c>
      <c r="G28" s="412">
        <v>0</v>
      </c>
      <c r="H28" s="412">
        <v>5823.12</v>
      </c>
      <c r="I28" s="412">
        <v>1356.47</v>
      </c>
      <c r="J28" s="411">
        <v>0.18893418704967832</v>
      </c>
    </row>
    <row r="29" spans="1:10" ht="23.25" customHeight="1" x14ac:dyDescent="0.2">
      <c r="A29" s="414" t="s">
        <v>1868</v>
      </c>
      <c r="B29" s="414" t="s">
        <v>1867</v>
      </c>
      <c r="C29" s="414" t="s">
        <v>1866</v>
      </c>
      <c r="D29" s="414">
        <v>1</v>
      </c>
      <c r="E29" s="414">
        <v>11.28</v>
      </c>
      <c r="F29" s="413">
        <v>1345.35</v>
      </c>
      <c r="G29" s="412">
        <v>0</v>
      </c>
      <c r="H29" s="412">
        <v>1081.53</v>
      </c>
      <c r="I29" s="412">
        <v>263.82</v>
      </c>
      <c r="J29" s="411">
        <v>0.19609766975136581</v>
      </c>
    </row>
    <row r="30" spans="1:10" ht="23.25" customHeight="1" x14ac:dyDescent="0.2">
      <c r="A30" s="414" t="s">
        <v>1865</v>
      </c>
      <c r="B30" s="414" t="s">
        <v>1864</v>
      </c>
      <c r="C30" s="414" t="s">
        <v>1863</v>
      </c>
      <c r="D30" s="414">
        <v>1</v>
      </c>
      <c r="E30" s="414">
        <v>11.28</v>
      </c>
      <c r="F30" s="413">
        <v>1420.07</v>
      </c>
      <c r="G30" s="412">
        <v>0</v>
      </c>
      <c r="H30" s="412">
        <v>1178.81</v>
      </c>
      <c r="I30" s="412">
        <v>241.26</v>
      </c>
      <c r="J30" s="411">
        <v>0.16989303344201342</v>
      </c>
    </row>
    <row r="31" spans="1:10" ht="23.25" customHeight="1" x14ac:dyDescent="0.2">
      <c r="A31" s="414" t="s">
        <v>1965</v>
      </c>
      <c r="B31" s="414" t="s">
        <v>1964</v>
      </c>
      <c r="C31" s="414" t="s">
        <v>1860</v>
      </c>
      <c r="D31" s="414">
        <v>8</v>
      </c>
      <c r="E31" s="414">
        <v>38.4</v>
      </c>
      <c r="F31" s="413">
        <v>6662.56</v>
      </c>
      <c r="G31" s="412">
        <v>0</v>
      </c>
      <c r="H31" s="412">
        <v>4904.96</v>
      </c>
      <c r="I31" s="412">
        <v>1757.6</v>
      </c>
      <c r="J31" s="411">
        <v>0.26380250234144231</v>
      </c>
    </row>
    <row r="32" spans="1:10" ht="23.25" customHeight="1" x14ac:dyDescent="0.2">
      <c r="A32" s="414" t="s">
        <v>2327</v>
      </c>
      <c r="B32" s="414" t="s">
        <v>2326</v>
      </c>
      <c r="C32" s="414" t="s">
        <v>1013</v>
      </c>
      <c r="D32" s="414">
        <v>10</v>
      </c>
      <c r="E32" s="414">
        <v>190</v>
      </c>
      <c r="F32" s="413">
        <v>21137.9</v>
      </c>
      <c r="G32" s="412">
        <v>0</v>
      </c>
      <c r="H32" s="412">
        <v>13959.4</v>
      </c>
      <c r="I32" s="412">
        <v>7178.5</v>
      </c>
      <c r="J32" s="411">
        <v>0.33960327184819683</v>
      </c>
    </row>
    <row r="33" spans="1:10" ht="23.25" customHeight="1" x14ac:dyDescent="0.2">
      <c r="A33" s="414" t="s">
        <v>1859</v>
      </c>
      <c r="B33" s="414" t="s">
        <v>1858</v>
      </c>
      <c r="C33" s="414" t="s">
        <v>1013</v>
      </c>
      <c r="D33" s="414">
        <v>5</v>
      </c>
      <c r="E33" s="414">
        <v>95</v>
      </c>
      <c r="F33" s="413">
        <v>10330.9</v>
      </c>
      <c r="G33" s="412">
        <v>0</v>
      </c>
      <c r="H33" s="412">
        <v>7755.05</v>
      </c>
      <c r="I33" s="412">
        <v>2575.85</v>
      </c>
      <c r="J33" s="411">
        <v>0.24933452070971551</v>
      </c>
    </row>
    <row r="34" spans="1:10" ht="23.25" customHeight="1" x14ac:dyDescent="0.2">
      <c r="A34" s="414" t="s">
        <v>1857</v>
      </c>
      <c r="B34" s="414" t="s">
        <v>1856</v>
      </c>
      <c r="C34" s="414" t="s">
        <v>1013</v>
      </c>
      <c r="D34" s="414">
        <v>45</v>
      </c>
      <c r="E34" s="414">
        <v>855</v>
      </c>
      <c r="F34" s="413">
        <v>47539.57</v>
      </c>
      <c r="G34" s="412">
        <v>0</v>
      </c>
      <c r="H34" s="412">
        <v>40643.93</v>
      </c>
      <c r="I34" s="412">
        <v>6895.64</v>
      </c>
      <c r="J34" s="411">
        <v>0.14505053369224838</v>
      </c>
    </row>
    <row r="35" spans="1:10" ht="23.25" customHeight="1" x14ac:dyDescent="0.2">
      <c r="A35" s="414" t="s">
        <v>1855</v>
      </c>
      <c r="B35" s="414" t="s">
        <v>1854</v>
      </c>
      <c r="C35" s="414" t="s">
        <v>1013</v>
      </c>
      <c r="D35" s="414">
        <v>78</v>
      </c>
      <c r="E35" s="414">
        <v>1482</v>
      </c>
      <c r="F35" s="413">
        <v>85296.81</v>
      </c>
      <c r="G35" s="412">
        <v>0</v>
      </c>
      <c r="H35" s="412">
        <v>72598.66</v>
      </c>
      <c r="I35" s="412">
        <v>12698.15</v>
      </c>
      <c r="J35" s="411">
        <v>0.14887016290527161</v>
      </c>
    </row>
    <row r="36" spans="1:10" ht="23.25" customHeight="1" x14ac:dyDescent="0.2">
      <c r="A36" s="414" t="s">
        <v>1853</v>
      </c>
      <c r="B36" s="414" t="s">
        <v>1852</v>
      </c>
      <c r="C36" s="414" t="s">
        <v>1013</v>
      </c>
      <c r="D36" s="414">
        <v>78</v>
      </c>
      <c r="E36" s="414">
        <v>1482</v>
      </c>
      <c r="F36" s="413">
        <v>87815.82</v>
      </c>
      <c r="G36" s="412">
        <v>0</v>
      </c>
      <c r="H36" s="412">
        <v>74766.58</v>
      </c>
      <c r="I36" s="412">
        <v>13049.24</v>
      </c>
      <c r="J36" s="411">
        <v>0.14859782667860985</v>
      </c>
    </row>
    <row r="37" spans="1:10" ht="23.25" customHeight="1" x14ac:dyDescent="0.2">
      <c r="A37" s="414" t="s">
        <v>1851</v>
      </c>
      <c r="B37" s="414" t="s">
        <v>1850</v>
      </c>
      <c r="C37" s="414" t="s">
        <v>1013</v>
      </c>
      <c r="D37" s="414">
        <v>16</v>
      </c>
      <c r="E37" s="414">
        <v>304</v>
      </c>
      <c r="F37" s="413">
        <v>19663.84</v>
      </c>
      <c r="G37" s="412">
        <v>0</v>
      </c>
      <c r="H37" s="412">
        <v>19317.759999999998</v>
      </c>
      <c r="I37" s="412">
        <v>346.08</v>
      </c>
      <c r="J37" s="411">
        <v>1.7599817736515349E-2</v>
      </c>
    </row>
    <row r="38" spans="1:10" ht="23.25" customHeight="1" x14ac:dyDescent="0.2">
      <c r="A38" s="414" t="s">
        <v>1963</v>
      </c>
      <c r="B38" s="414" t="s">
        <v>1962</v>
      </c>
      <c r="C38" s="414" t="s">
        <v>1013</v>
      </c>
      <c r="D38" s="414">
        <v>15</v>
      </c>
      <c r="E38" s="414">
        <v>285</v>
      </c>
      <c r="F38" s="413">
        <v>15456.15</v>
      </c>
      <c r="G38" s="412">
        <v>0</v>
      </c>
      <c r="H38" s="412">
        <v>14393.25</v>
      </c>
      <c r="I38" s="412">
        <v>1062.9000000000001</v>
      </c>
      <c r="J38" s="411">
        <v>6.8768742539377523E-2</v>
      </c>
    </row>
    <row r="39" spans="1:10" ht="23.25" customHeight="1" x14ac:dyDescent="0.2">
      <c r="A39" s="414" t="s">
        <v>1847</v>
      </c>
      <c r="B39" s="414" t="s">
        <v>1846</v>
      </c>
      <c r="C39" s="414" t="s">
        <v>1013</v>
      </c>
      <c r="D39" s="414">
        <v>1</v>
      </c>
      <c r="E39" s="414">
        <v>19</v>
      </c>
      <c r="F39" s="413">
        <v>1383.35</v>
      </c>
      <c r="G39" s="412">
        <v>0</v>
      </c>
      <c r="H39" s="412">
        <v>1050.32</v>
      </c>
      <c r="I39" s="412">
        <v>333.03</v>
      </c>
      <c r="J39" s="411">
        <v>0.24074167781111072</v>
      </c>
    </row>
    <row r="40" spans="1:10" ht="23.25" customHeight="1" x14ac:dyDescent="0.2">
      <c r="A40" s="414" t="s">
        <v>1843</v>
      </c>
      <c r="B40" s="414" t="s">
        <v>1842</v>
      </c>
      <c r="C40" s="414" t="s">
        <v>1013</v>
      </c>
      <c r="D40" s="414">
        <v>8</v>
      </c>
      <c r="E40" s="414">
        <v>152</v>
      </c>
      <c r="F40" s="413">
        <v>9588.8700000000008</v>
      </c>
      <c r="G40" s="412">
        <v>0</v>
      </c>
      <c r="H40" s="412">
        <v>7851.36</v>
      </c>
      <c r="I40" s="412">
        <v>1737.51</v>
      </c>
      <c r="J40" s="411">
        <v>0.18120070456685719</v>
      </c>
    </row>
    <row r="41" spans="1:10" ht="23.25" customHeight="1" x14ac:dyDescent="0.2">
      <c r="A41" s="414" t="s">
        <v>2325</v>
      </c>
      <c r="B41" s="414" t="s">
        <v>2324</v>
      </c>
      <c r="C41" s="414" t="s">
        <v>1013</v>
      </c>
      <c r="D41" s="414">
        <v>1</v>
      </c>
      <c r="E41" s="414">
        <v>19</v>
      </c>
      <c r="F41" s="413">
        <v>1207.2</v>
      </c>
      <c r="G41" s="412">
        <v>0</v>
      </c>
      <c r="H41" s="412">
        <v>913.75</v>
      </c>
      <c r="I41" s="412">
        <v>293.45</v>
      </c>
      <c r="J41" s="411">
        <v>0.24308316766070245</v>
      </c>
    </row>
    <row r="42" spans="1:10" ht="23.25" customHeight="1" x14ac:dyDescent="0.2">
      <c r="A42" s="414" t="s">
        <v>1837</v>
      </c>
      <c r="B42" s="414" t="s">
        <v>1836</v>
      </c>
      <c r="C42" s="414" t="s">
        <v>1013</v>
      </c>
      <c r="D42" s="414">
        <v>775</v>
      </c>
      <c r="E42" s="414">
        <v>14725</v>
      </c>
      <c r="F42" s="413">
        <v>684258.98</v>
      </c>
      <c r="G42" s="412">
        <v>0</v>
      </c>
      <c r="H42" s="412">
        <v>663896</v>
      </c>
      <c r="I42" s="412">
        <v>20362.98</v>
      </c>
      <c r="J42" s="411">
        <v>2.9759171008614312E-2</v>
      </c>
    </row>
    <row r="43" spans="1:10" ht="23.25" customHeight="1" x14ac:dyDescent="0.2">
      <c r="A43" s="414" t="s">
        <v>2323</v>
      </c>
      <c r="B43" s="414" t="s">
        <v>2322</v>
      </c>
      <c r="C43" s="414" t="s">
        <v>1013</v>
      </c>
      <c r="D43" s="414">
        <v>1</v>
      </c>
      <c r="E43" s="414">
        <v>19</v>
      </c>
      <c r="F43" s="413">
        <v>1223.2</v>
      </c>
      <c r="G43" s="412">
        <v>0</v>
      </c>
      <c r="H43" s="412">
        <v>815.65</v>
      </c>
      <c r="I43" s="412">
        <v>407.55</v>
      </c>
      <c r="J43" s="411">
        <v>0.33318345323741005</v>
      </c>
    </row>
    <row r="44" spans="1:10" ht="23.25" customHeight="1" x14ac:dyDescent="0.2">
      <c r="A44" s="414" t="s">
        <v>2321</v>
      </c>
      <c r="B44" s="414" t="s">
        <v>2320</v>
      </c>
      <c r="C44" s="414" t="s">
        <v>1013</v>
      </c>
      <c r="D44" s="414">
        <v>2</v>
      </c>
      <c r="E44" s="414">
        <v>38</v>
      </c>
      <c r="F44" s="413">
        <v>3734.42</v>
      </c>
      <c r="G44" s="412">
        <v>0</v>
      </c>
      <c r="H44" s="412">
        <v>2768.28</v>
      </c>
      <c r="I44" s="412">
        <v>966.14</v>
      </c>
      <c r="J44" s="411">
        <v>0.25871219627144243</v>
      </c>
    </row>
    <row r="45" spans="1:10" ht="23.25" customHeight="1" x14ac:dyDescent="0.2">
      <c r="A45" s="414" t="s">
        <v>2319</v>
      </c>
      <c r="B45" s="414" t="s">
        <v>2318</v>
      </c>
      <c r="C45" s="414" t="s">
        <v>1013</v>
      </c>
      <c r="D45" s="414">
        <v>2</v>
      </c>
      <c r="E45" s="414">
        <v>38</v>
      </c>
      <c r="F45" s="413">
        <v>4416.84</v>
      </c>
      <c r="G45" s="412">
        <v>0</v>
      </c>
      <c r="H45" s="412">
        <v>3274.12</v>
      </c>
      <c r="I45" s="412">
        <v>1142.72</v>
      </c>
      <c r="J45" s="411">
        <v>0.25871890310719881</v>
      </c>
    </row>
    <row r="46" spans="1:10" ht="23.25" customHeight="1" x14ac:dyDescent="0.2">
      <c r="A46" s="414" t="s">
        <v>1827</v>
      </c>
      <c r="B46" s="414" t="s">
        <v>1826</v>
      </c>
      <c r="C46" s="414" t="s">
        <v>1013</v>
      </c>
      <c r="D46" s="414">
        <v>1</v>
      </c>
      <c r="E46" s="414">
        <v>19</v>
      </c>
      <c r="F46" s="413">
        <v>2688.87</v>
      </c>
      <c r="G46" s="412">
        <v>0</v>
      </c>
      <c r="H46" s="412">
        <v>1853.1</v>
      </c>
      <c r="I46" s="412">
        <v>835.77</v>
      </c>
      <c r="J46" s="411">
        <v>0.31082573720559192</v>
      </c>
    </row>
    <row r="47" spans="1:10" ht="23.25" customHeight="1" x14ac:dyDescent="0.2">
      <c r="A47" s="414" t="s">
        <v>1825</v>
      </c>
      <c r="B47" s="414" t="s">
        <v>1824</v>
      </c>
      <c r="C47" s="414" t="s">
        <v>1013</v>
      </c>
      <c r="D47" s="414">
        <v>1</v>
      </c>
      <c r="E47" s="414">
        <v>19</v>
      </c>
      <c r="F47" s="413">
        <v>1604.51</v>
      </c>
      <c r="G47" s="412">
        <v>0</v>
      </c>
      <c r="H47" s="412">
        <v>1198.81</v>
      </c>
      <c r="I47" s="412">
        <v>405.7</v>
      </c>
      <c r="J47" s="411">
        <v>0.25284977968351707</v>
      </c>
    </row>
    <row r="48" spans="1:10" ht="23.25" customHeight="1" x14ac:dyDescent="0.2">
      <c r="A48" s="414" t="s">
        <v>2317</v>
      </c>
      <c r="B48" s="414" t="s">
        <v>2316</v>
      </c>
      <c r="C48" s="414" t="s">
        <v>1013</v>
      </c>
      <c r="D48" s="414">
        <v>6</v>
      </c>
      <c r="E48" s="414">
        <v>114</v>
      </c>
      <c r="F48" s="413">
        <v>67569.399999999994</v>
      </c>
      <c r="G48" s="412">
        <v>0</v>
      </c>
      <c r="H48" s="412">
        <v>48171.24</v>
      </c>
      <c r="I48" s="412">
        <v>19398.16</v>
      </c>
      <c r="J48" s="411">
        <v>0.28708498225528123</v>
      </c>
    </row>
    <row r="49" spans="1:10" ht="23.25" customHeight="1" x14ac:dyDescent="0.2">
      <c r="A49" s="414" t="s">
        <v>1820</v>
      </c>
      <c r="B49" s="414" t="s">
        <v>1819</v>
      </c>
      <c r="C49" s="414" t="s">
        <v>1818</v>
      </c>
      <c r="D49" s="414">
        <v>4</v>
      </c>
      <c r="E49" s="414">
        <v>44.16</v>
      </c>
      <c r="F49" s="413">
        <v>1353.51</v>
      </c>
      <c r="G49" s="412">
        <v>0</v>
      </c>
      <c r="H49" s="412">
        <v>989.2</v>
      </c>
      <c r="I49" s="412">
        <v>364.31</v>
      </c>
      <c r="J49" s="411">
        <v>0.26915944470303138</v>
      </c>
    </row>
    <row r="50" spans="1:10" ht="23.25" customHeight="1" x14ac:dyDescent="0.2">
      <c r="A50" s="414" t="s">
        <v>1820</v>
      </c>
      <c r="B50" s="414" t="s">
        <v>1819</v>
      </c>
      <c r="C50" s="414" t="s">
        <v>1961</v>
      </c>
      <c r="D50" s="414">
        <v>24</v>
      </c>
      <c r="E50" s="414">
        <v>11.04</v>
      </c>
      <c r="F50" s="413">
        <v>311.27999999999997</v>
      </c>
      <c r="G50" s="412">
        <v>0</v>
      </c>
      <c r="H50" s="412">
        <v>247.3</v>
      </c>
      <c r="I50" s="412">
        <v>63.98</v>
      </c>
      <c r="J50" s="411">
        <v>0.20553842199948599</v>
      </c>
    </row>
    <row r="51" spans="1:10" ht="23.25" customHeight="1" x14ac:dyDescent="0.2">
      <c r="A51" s="414" t="s">
        <v>1817</v>
      </c>
      <c r="B51" s="414" t="s">
        <v>1816</v>
      </c>
      <c r="C51" s="414" t="s">
        <v>1013</v>
      </c>
      <c r="D51" s="414">
        <v>15</v>
      </c>
      <c r="E51" s="414">
        <v>285</v>
      </c>
      <c r="F51" s="413">
        <v>11169.16</v>
      </c>
      <c r="G51" s="412">
        <v>0</v>
      </c>
      <c r="H51" s="412">
        <v>8021.55</v>
      </c>
      <c r="I51" s="412">
        <v>3147.61</v>
      </c>
      <c r="J51" s="411">
        <v>0.2818125982616419</v>
      </c>
    </row>
    <row r="52" spans="1:10" ht="23.25" customHeight="1" x14ac:dyDescent="0.2">
      <c r="A52" s="414" t="s">
        <v>1815</v>
      </c>
      <c r="B52" s="414" t="s">
        <v>1814</v>
      </c>
      <c r="C52" s="414" t="s">
        <v>1013</v>
      </c>
      <c r="D52" s="414">
        <v>9</v>
      </c>
      <c r="E52" s="414">
        <v>171</v>
      </c>
      <c r="F52" s="413">
        <v>7285.71</v>
      </c>
      <c r="G52" s="412">
        <v>0</v>
      </c>
      <c r="H52" s="412">
        <v>6765.57</v>
      </c>
      <c r="I52" s="412">
        <v>520.14</v>
      </c>
      <c r="J52" s="411">
        <v>7.1391806701062765E-2</v>
      </c>
    </row>
    <row r="53" spans="1:10" ht="23.25" customHeight="1" x14ac:dyDescent="0.2">
      <c r="A53" s="414" t="s">
        <v>1960</v>
      </c>
      <c r="B53" s="414" t="s">
        <v>1959</v>
      </c>
      <c r="C53" s="414" t="s">
        <v>1013</v>
      </c>
      <c r="D53" s="414">
        <v>3</v>
      </c>
      <c r="E53" s="414">
        <v>57</v>
      </c>
      <c r="F53" s="413">
        <v>4247.22</v>
      </c>
      <c r="G53" s="412">
        <v>0</v>
      </c>
      <c r="H53" s="412">
        <v>2957.61</v>
      </c>
      <c r="I53" s="412">
        <v>1289.6099999999999</v>
      </c>
      <c r="J53" s="411">
        <v>0.30363626089536216</v>
      </c>
    </row>
    <row r="54" spans="1:10" ht="23.25" customHeight="1" x14ac:dyDescent="0.2">
      <c r="A54" s="414" t="s">
        <v>2315</v>
      </c>
      <c r="B54" s="414" t="s">
        <v>2314</v>
      </c>
      <c r="C54" s="414" t="s">
        <v>1013</v>
      </c>
      <c r="D54" s="414">
        <v>1</v>
      </c>
      <c r="E54" s="414">
        <v>19</v>
      </c>
      <c r="F54" s="413">
        <v>1621.98</v>
      </c>
      <c r="G54" s="412">
        <v>0</v>
      </c>
      <c r="H54" s="412">
        <v>1211.8599999999999</v>
      </c>
      <c r="I54" s="412">
        <v>410.12</v>
      </c>
      <c r="J54" s="411">
        <v>0.25285145316218449</v>
      </c>
    </row>
    <row r="55" spans="1:10" ht="23.25" customHeight="1" x14ac:dyDescent="0.2">
      <c r="A55" s="414" t="s">
        <v>1811</v>
      </c>
      <c r="B55" s="414" t="s">
        <v>1810</v>
      </c>
      <c r="C55" s="414" t="s">
        <v>1013</v>
      </c>
      <c r="D55" s="414">
        <v>209</v>
      </c>
      <c r="E55" s="414">
        <v>3971</v>
      </c>
      <c r="F55" s="413">
        <v>259174.18</v>
      </c>
      <c r="G55" s="412">
        <v>0</v>
      </c>
      <c r="H55" s="412">
        <v>129913.58</v>
      </c>
      <c r="I55" s="412">
        <v>129260.6</v>
      </c>
      <c r="J55" s="411">
        <v>0.49874026803132937</v>
      </c>
    </row>
    <row r="56" spans="1:10" ht="23.25" customHeight="1" x14ac:dyDescent="0.2">
      <c r="A56" s="414" t="s">
        <v>1809</v>
      </c>
      <c r="B56" s="414" t="s">
        <v>1808</v>
      </c>
      <c r="C56" s="414" t="s">
        <v>1013</v>
      </c>
      <c r="D56" s="414">
        <v>3</v>
      </c>
      <c r="E56" s="414">
        <v>57</v>
      </c>
      <c r="F56" s="413">
        <v>0.03</v>
      </c>
      <c r="G56" s="412">
        <v>0</v>
      </c>
      <c r="H56" s="412">
        <v>2805.83</v>
      </c>
      <c r="I56" s="412">
        <v>-2805.8</v>
      </c>
      <c r="J56" s="411">
        <v>-93526.666666666672</v>
      </c>
    </row>
    <row r="57" spans="1:10" ht="23.25" customHeight="1" x14ac:dyDescent="0.2">
      <c r="A57" s="414" t="s">
        <v>1807</v>
      </c>
      <c r="B57" s="414" t="s">
        <v>1806</v>
      </c>
      <c r="C57" s="414" t="s">
        <v>1013</v>
      </c>
      <c r="D57" s="414">
        <v>6</v>
      </c>
      <c r="E57" s="414">
        <v>114</v>
      </c>
      <c r="F57" s="413">
        <v>0.06</v>
      </c>
      <c r="G57" s="412">
        <v>0</v>
      </c>
      <c r="H57" s="412">
        <v>2167.09</v>
      </c>
      <c r="I57" s="412">
        <v>-2167.0300000000002</v>
      </c>
      <c r="J57" s="411">
        <v>-36117.166666666664</v>
      </c>
    </row>
    <row r="58" spans="1:10" ht="23.25" customHeight="1" x14ac:dyDescent="0.2">
      <c r="A58" s="414" t="s">
        <v>2313</v>
      </c>
      <c r="B58" s="414" t="s">
        <v>2312</v>
      </c>
      <c r="C58" s="414" t="s">
        <v>1013</v>
      </c>
      <c r="D58" s="414">
        <v>6</v>
      </c>
      <c r="E58" s="414">
        <v>114</v>
      </c>
      <c r="F58" s="413">
        <v>0.06</v>
      </c>
      <c r="G58" s="412">
        <v>0</v>
      </c>
      <c r="H58" s="412">
        <v>2132.96</v>
      </c>
      <c r="I58" s="412">
        <v>-2132.9</v>
      </c>
      <c r="J58" s="411">
        <v>-35548.333333333336</v>
      </c>
    </row>
    <row r="59" spans="1:10" ht="23.25" customHeight="1" x14ac:dyDescent="0.2">
      <c r="A59" s="414" t="s">
        <v>1805</v>
      </c>
      <c r="B59" s="414" t="s">
        <v>1804</v>
      </c>
      <c r="C59" s="414" t="s">
        <v>1013</v>
      </c>
      <c r="D59" s="414">
        <v>2</v>
      </c>
      <c r="E59" s="414">
        <v>38</v>
      </c>
      <c r="F59" s="413">
        <v>3699.94</v>
      </c>
      <c r="G59" s="412">
        <v>0</v>
      </c>
      <c r="H59" s="412">
        <v>3228.64</v>
      </c>
      <c r="I59" s="412">
        <v>471.3</v>
      </c>
      <c r="J59" s="411">
        <v>0.12738044400720011</v>
      </c>
    </row>
    <row r="60" spans="1:10" ht="23.25" customHeight="1" x14ac:dyDescent="0.2">
      <c r="A60" s="414" t="s">
        <v>1802</v>
      </c>
      <c r="B60" s="414" t="s">
        <v>1801</v>
      </c>
      <c r="C60" s="414" t="s">
        <v>1800</v>
      </c>
      <c r="D60" s="414">
        <v>180</v>
      </c>
      <c r="E60" s="414">
        <v>85.14</v>
      </c>
      <c r="F60" s="413">
        <v>21076.2</v>
      </c>
      <c r="G60" s="412">
        <v>0</v>
      </c>
      <c r="H60" s="412">
        <v>20014.5</v>
      </c>
      <c r="I60" s="412">
        <v>1061.7</v>
      </c>
      <c r="J60" s="411">
        <v>5.0374355908560368E-2</v>
      </c>
    </row>
    <row r="61" spans="1:10" ht="23.25" customHeight="1" x14ac:dyDescent="0.2">
      <c r="A61" s="414" t="s">
        <v>1799</v>
      </c>
      <c r="B61" s="414" t="s">
        <v>1798</v>
      </c>
      <c r="C61" s="414" t="s">
        <v>1013</v>
      </c>
      <c r="D61" s="414">
        <v>18</v>
      </c>
      <c r="E61" s="414">
        <v>342</v>
      </c>
      <c r="F61" s="413">
        <v>29905.25</v>
      </c>
      <c r="G61" s="412">
        <v>0</v>
      </c>
      <c r="H61" s="412">
        <v>22244.94</v>
      </c>
      <c r="I61" s="412">
        <v>7660.31</v>
      </c>
      <c r="J61" s="411">
        <v>0.25615268222134907</v>
      </c>
    </row>
    <row r="62" spans="1:10" ht="23.25" customHeight="1" x14ac:dyDescent="0.2">
      <c r="A62" s="414" t="s">
        <v>1795</v>
      </c>
      <c r="B62" s="414" t="s">
        <v>1794</v>
      </c>
      <c r="C62" s="414" t="s">
        <v>1013</v>
      </c>
      <c r="D62" s="414">
        <v>232</v>
      </c>
      <c r="E62" s="414">
        <v>4408</v>
      </c>
      <c r="F62" s="413">
        <v>132790.82999999999</v>
      </c>
      <c r="G62" s="412">
        <v>0</v>
      </c>
      <c r="H62" s="412">
        <v>26033.78</v>
      </c>
      <c r="I62" s="412">
        <v>106757.05</v>
      </c>
      <c r="J62" s="411">
        <v>0.80394896243965042</v>
      </c>
    </row>
    <row r="63" spans="1:10" ht="23.25" customHeight="1" x14ac:dyDescent="0.2">
      <c r="A63" s="414" t="s">
        <v>2311</v>
      </c>
      <c r="B63" s="414" t="s">
        <v>2310</v>
      </c>
      <c r="C63" s="414" t="s">
        <v>1013</v>
      </c>
      <c r="D63" s="414">
        <v>1</v>
      </c>
      <c r="E63" s="414">
        <v>19</v>
      </c>
      <c r="F63" s="413">
        <v>1857.42</v>
      </c>
      <c r="G63" s="412">
        <v>0</v>
      </c>
      <c r="H63" s="412">
        <v>1318.39</v>
      </c>
      <c r="I63" s="412">
        <v>539.03</v>
      </c>
      <c r="J63" s="411">
        <v>0.29020361576810844</v>
      </c>
    </row>
    <row r="64" spans="1:10" ht="23.25" customHeight="1" x14ac:dyDescent="0.2">
      <c r="A64" s="414" t="s">
        <v>1789</v>
      </c>
      <c r="B64" s="414" t="s">
        <v>1788</v>
      </c>
      <c r="C64" s="414" t="s">
        <v>1785</v>
      </c>
      <c r="D64" s="414">
        <v>80</v>
      </c>
      <c r="E64" s="414">
        <v>1600</v>
      </c>
      <c r="F64" s="413">
        <v>30865</v>
      </c>
      <c r="G64" s="412">
        <v>0</v>
      </c>
      <c r="H64" s="412">
        <v>26733.599999999999</v>
      </c>
      <c r="I64" s="412">
        <v>4131.3999999999996</v>
      </c>
      <c r="J64" s="411">
        <v>0.13385387979912522</v>
      </c>
    </row>
    <row r="65" spans="1:10" ht="23.25" customHeight="1" x14ac:dyDescent="0.2">
      <c r="A65" s="414" t="s">
        <v>1787</v>
      </c>
      <c r="B65" s="414" t="s">
        <v>1786</v>
      </c>
      <c r="C65" s="414" t="s">
        <v>1785</v>
      </c>
      <c r="D65" s="414">
        <v>4</v>
      </c>
      <c r="E65" s="414">
        <v>80</v>
      </c>
      <c r="F65" s="413">
        <v>1988.8</v>
      </c>
      <c r="G65" s="412">
        <v>0</v>
      </c>
      <c r="H65" s="412">
        <v>1652.84</v>
      </c>
      <c r="I65" s="412">
        <v>335.96</v>
      </c>
      <c r="J65" s="411">
        <v>0.16892598551890586</v>
      </c>
    </row>
    <row r="66" spans="1:10" ht="23.25" customHeight="1" x14ac:dyDescent="0.2">
      <c r="A66" s="414" t="s">
        <v>1784</v>
      </c>
      <c r="B66" s="414" t="s">
        <v>1783</v>
      </c>
      <c r="C66" s="414" t="s">
        <v>1771</v>
      </c>
      <c r="D66" s="414">
        <v>61</v>
      </c>
      <c r="E66" s="414">
        <v>366</v>
      </c>
      <c r="F66" s="413">
        <v>36694.080000000002</v>
      </c>
      <c r="G66" s="412">
        <v>0</v>
      </c>
      <c r="H66" s="412">
        <v>26179.11</v>
      </c>
      <c r="I66" s="412">
        <v>10514.97</v>
      </c>
      <c r="J66" s="411">
        <v>0.28655766815791539</v>
      </c>
    </row>
    <row r="67" spans="1:10" ht="23.25" customHeight="1" x14ac:dyDescent="0.2">
      <c r="A67" s="414" t="s">
        <v>1784</v>
      </c>
      <c r="B67" s="414" t="s">
        <v>1783</v>
      </c>
      <c r="C67" s="414" t="s">
        <v>1774</v>
      </c>
      <c r="D67" s="414">
        <v>336</v>
      </c>
      <c r="E67" s="414">
        <v>84</v>
      </c>
      <c r="F67" s="413">
        <v>8305.92</v>
      </c>
      <c r="G67" s="412">
        <v>0</v>
      </c>
      <c r="H67" s="412">
        <v>6490.36</v>
      </c>
      <c r="I67" s="412">
        <v>1815.56</v>
      </c>
      <c r="J67" s="411">
        <v>0.21858626136538759</v>
      </c>
    </row>
    <row r="68" spans="1:10" ht="23.25" customHeight="1" x14ac:dyDescent="0.2">
      <c r="A68" s="414" t="s">
        <v>1782</v>
      </c>
      <c r="B68" s="414" t="s">
        <v>1781</v>
      </c>
      <c r="C68" s="414" t="s">
        <v>1771</v>
      </c>
      <c r="D68" s="414">
        <v>65</v>
      </c>
      <c r="E68" s="414">
        <v>390</v>
      </c>
      <c r="F68" s="413">
        <v>54187.72</v>
      </c>
      <c r="G68" s="412">
        <v>0</v>
      </c>
      <c r="H68" s="412">
        <v>41075.980000000003</v>
      </c>
      <c r="I68" s="412">
        <v>13111.74</v>
      </c>
      <c r="J68" s="411">
        <v>0.24196884460169205</v>
      </c>
    </row>
    <row r="69" spans="1:10" ht="23.25" customHeight="1" x14ac:dyDescent="0.2">
      <c r="A69" s="414" t="s">
        <v>1782</v>
      </c>
      <c r="B69" s="414" t="s">
        <v>1781</v>
      </c>
      <c r="C69" s="414" t="s">
        <v>1774</v>
      </c>
      <c r="D69" s="414">
        <v>528</v>
      </c>
      <c r="E69" s="414">
        <v>132</v>
      </c>
      <c r="F69" s="413">
        <v>19280.16</v>
      </c>
      <c r="G69" s="412">
        <v>0</v>
      </c>
      <c r="H69" s="412">
        <v>13833.24</v>
      </c>
      <c r="I69" s="412">
        <v>5446.92</v>
      </c>
      <c r="J69" s="411">
        <v>0.2825142529937511</v>
      </c>
    </row>
    <row r="70" spans="1:10" ht="23.25" customHeight="1" x14ac:dyDescent="0.2">
      <c r="A70" s="414" t="s">
        <v>1780</v>
      </c>
      <c r="B70" s="414" t="s">
        <v>1779</v>
      </c>
      <c r="C70" s="414" t="s">
        <v>1771</v>
      </c>
      <c r="D70" s="414">
        <v>6</v>
      </c>
      <c r="E70" s="414">
        <v>36</v>
      </c>
      <c r="F70" s="413">
        <v>9268.4500000000007</v>
      </c>
      <c r="G70" s="412">
        <v>0</v>
      </c>
      <c r="H70" s="412">
        <v>5511.65</v>
      </c>
      <c r="I70" s="412">
        <v>3756.8</v>
      </c>
      <c r="J70" s="411">
        <v>0.40533206738990879</v>
      </c>
    </row>
    <row r="71" spans="1:10" ht="23.25" customHeight="1" x14ac:dyDescent="0.2">
      <c r="A71" s="414" t="s">
        <v>1780</v>
      </c>
      <c r="B71" s="414" t="s">
        <v>1779</v>
      </c>
      <c r="C71" s="414" t="s">
        <v>1774</v>
      </c>
      <c r="D71" s="414">
        <v>120</v>
      </c>
      <c r="E71" s="414">
        <v>30</v>
      </c>
      <c r="F71" s="413">
        <v>6417.6</v>
      </c>
      <c r="G71" s="412">
        <v>0</v>
      </c>
      <c r="H71" s="412">
        <v>4679.7</v>
      </c>
      <c r="I71" s="412">
        <v>1737.9</v>
      </c>
      <c r="J71" s="411">
        <v>0.27080216903515331</v>
      </c>
    </row>
    <row r="72" spans="1:10" ht="23.25" customHeight="1" x14ac:dyDescent="0.2">
      <c r="A72" s="414" t="s">
        <v>1778</v>
      </c>
      <c r="B72" s="414" t="s">
        <v>1777</v>
      </c>
      <c r="C72" s="414" t="s">
        <v>1771</v>
      </c>
      <c r="D72" s="414">
        <v>15</v>
      </c>
      <c r="E72" s="414">
        <v>90</v>
      </c>
      <c r="F72" s="413">
        <v>10160.629999999999</v>
      </c>
      <c r="G72" s="412">
        <v>0</v>
      </c>
      <c r="H72" s="412">
        <v>8464.6299999999992</v>
      </c>
      <c r="I72" s="412">
        <v>1696</v>
      </c>
      <c r="J72" s="411">
        <v>0.16691878357936465</v>
      </c>
    </row>
    <row r="73" spans="1:10" ht="23.25" customHeight="1" x14ac:dyDescent="0.2">
      <c r="A73" s="414" t="s">
        <v>1776</v>
      </c>
      <c r="B73" s="414" t="s">
        <v>1775</v>
      </c>
      <c r="C73" s="414" t="s">
        <v>1771</v>
      </c>
      <c r="D73" s="414">
        <v>50</v>
      </c>
      <c r="E73" s="414">
        <v>300</v>
      </c>
      <c r="F73" s="413">
        <v>29857.07</v>
      </c>
      <c r="G73" s="412">
        <v>0</v>
      </c>
      <c r="H73" s="412">
        <v>14031.43</v>
      </c>
      <c r="I73" s="412">
        <v>15825.64</v>
      </c>
      <c r="J73" s="411">
        <v>0.53004665226695047</v>
      </c>
    </row>
    <row r="74" spans="1:10" ht="23.25" customHeight="1" x14ac:dyDescent="0.2">
      <c r="A74" s="414" t="s">
        <v>1776</v>
      </c>
      <c r="B74" s="414" t="s">
        <v>1775</v>
      </c>
      <c r="C74" s="414" t="s">
        <v>1774</v>
      </c>
      <c r="D74" s="414">
        <v>48</v>
      </c>
      <c r="E74" s="414">
        <v>12</v>
      </c>
      <c r="F74" s="413">
        <v>1303.2</v>
      </c>
      <c r="G74" s="412">
        <v>0</v>
      </c>
      <c r="H74" s="412">
        <v>493.84</v>
      </c>
      <c r="I74" s="412">
        <v>809.36</v>
      </c>
      <c r="J74" s="411">
        <v>0.62105586249232658</v>
      </c>
    </row>
    <row r="75" spans="1:10" ht="23.25" customHeight="1" x14ac:dyDescent="0.2">
      <c r="A75" s="414" t="s">
        <v>1773</v>
      </c>
      <c r="B75" s="414" t="s">
        <v>1772</v>
      </c>
      <c r="C75" s="414" t="s">
        <v>1771</v>
      </c>
      <c r="D75" s="414">
        <v>28</v>
      </c>
      <c r="E75" s="414">
        <v>168</v>
      </c>
      <c r="F75" s="413">
        <v>18143.45</v>
      </c>
      <c r="G75" s="412">
        <v>0</v>
      </c>
      <c r="H75" s="412">
        <v>15564.66</v>
      </c>
      <c r="I75" s="412">
        <v>2578.79</v>
      </c>
      <c r="J75" s="411">
        <v>0.14213338697987429</v>
      </c>
    </row>
    <row r="76" spans="1:10" ht="23.25" customHeight="1" x14ac:dyDescent="0.2">
      <c r="A76" s="414" t="s">
        <v>1773</v>
      </c>
      <c r="B76" s="414" t="s">
        <v>1772</v>
      </c>
      <c r="C76" s="414" t="s">
        <v>1774</v>
      </c>
      <c r="D76" s="414">
        <v>96</v>
      </c>
      <c r="E76" s="414">
        <v>24</v>
      </c>
      <c r="F76" s="413">
        <v>2917.44</v>
      </c>
      <c r="G76" s="412">
        <v>0</v>
      </c>
      <c r="H76" s="412">
        <v>2223.48</v>
      </c>
      <c r="I76" s="412">
        <v>693.96</v>
      </c>
      <c r="J76" s="411">
        <v>0.23786607436656795</v>
      </c>
    </row>
    <row r="77" spans="1:10" ht="23.25" customHeight="1" x14ac:dyDescent="0.2">
      <c r="A77" s="414" t="s">
        <v>1770</v>
      </c>
      <c r="B77" s="414" t="s">
        <v>1769</v>
      </c>
      <c r="C77" s="414" t="s">
        <v>1764</v>
      </c>
      <c r="D77" s="414">
        <v>3</v>
      </c>
      <c r="E77" s="414">
        <v>42.57</v>
      </c>
      <c r="F77" s="413">
        <v>3961.53</v>
      </c>
      <c r="G77" s="412">
        <v>0</v>
      </c>
      <c r="H77" s="412">
        <v>2902.38</v>
      </c>
      <c r="I77" s="412">
        <v>1059.1500000000001</v>
      </c>
      <c r="J77" s="411">
        <v>0.26735882348486567</v>
      </c>
    </row>
    <row r="78" spans="1:10" ht="23.25" customHeight="1" x14ac:dyDescent="0.2">
      <c r="A78" s="414" t="s">
        <v>1768</v>
      </c>
      <c r="B78" s="414" t="s">
        <v>1767</v>
      </c>
      <c r="C78" s="414" t="s">
        <v>1764</v>
      </c>
      <c r="D78" s="414">
        <v>6</v>
      </c>
      <c r="E78" s="414">
        <v>85.14</v>
      </c>
      <c r="F78" s="413">
        <v>6797.67</v>
      </c>
      <c r="G78" s="412">
        <v>0</v>
      </c>
      <c r="H78" s="412">
        <v>6061.06</v>
      </c>
      <c r="I78" s="412">
        <v>736.61</v>
      </c>
      <c r="J78" s="411">
        <v>0.1083621299651204</v>
      </c>
    </row>
    <row r="79" spans="1:10" ht="23.25" customHeight="1" x14ac:dyDescent="0.2">
      <c r="A79" s="414" t="s">
        <v>1766</v>
      </c>
      <c r="B79" s="414" t="s">
        <v>1765</v>
      </c>
      <c r="C79" s="414" t="s">
        <v>1764</v>
      </c>
      <c r="D79" s="414">
        <v>5</v>
      </c>
      <c r="E79" s="414">
        <v>70.95</v>
      </c>
      <c r="F79" s="413">
        <v>6872.67</v>
      </c>
      <c r="G79" s="412">
        <v>0</v>
      </c>
      <c r="H79" s="412">
        <v>4875.49</v>
      </c>
      <c r="I79" s="412">
        <v>1997.18</v>
      </c>
      <c r="J79" s="411">
        <v>0.29059739518993344</v>
      </c>
    </row>
    <row r="80" spans="1:10" ht="23.25" customHeight="1" x14ac:dyDescent="0.2">
      <c r="A80" s="414" t="s">
        <v>2309</v>
      </c>
      <c r="B80" s="414" t="s">
        <v>2308</v>
      </c>
      <c r="C80" s="414" t="s">
        <v>1764</v>
      </c>
      <c r="D80" s="414">
        <v>1</v>
      </c>
      <c r="E80" s="414">
        <v>14.19</v>
      </c>
      <c r="F80" s="413">
        <v>1273.83</v>
      </c>
      <c r="G80" s="412">
        <v>0</v>
      </c>
      <c r="H80" s="412">
        <v>980.94</v>
      </c>
      <c r="I80" s="412">
        <v>292.89</v>
      </c>
      <c r="J80" s="411">
        <v>0.22992864039942534</v>
      </c>
    </row>
    <row r="81" spans="1:10" ht="23.25" customHeight="1" x14ac:dyDescent="0.2">
      <c r="A81" s="414" t="s">
        <v>1763</v>
      </c>
      <c r="B81" s="414" t="s">
        <v>1762</v>
      </c>
      <c r="C81" s="414" t="s">
        <v>1764</v>
      </c>
      <c r="D81" s="414">
        <v>70</v>
      </c>
      <c r="E81" s="414">
        <v>993.3</v>
      </c>
      <c r="F81" s="413">
        <v>72378.8</v>
      </c>
      <c r="G81" s="412">
        <v>0</v>
      </c>
      <c r="H81" s="412">
        <v>66559.58</v>
      </c>
      <c r="I81" s="412">
        <v>5819.22</v>
      </c>
      <c r="J81" s="411">
        <v>8.0399509248564496E-2</v>
      </c>
    </row>
    <row r="82" spans="1:10" ht="23.25" customHeight="1" x14ac:dyDescent="0.2">
      <c r="A82" s="414" t="s">
        <v>1763</v>
      </c>
      <c r="B82" s="414" t="s">
        <v>1762</v>
      </c>
      <c r="C82" s="414" t="s">
        <v>1074</v>
      </c>
      <c r="D82" s="414">
        <v>30</v>
      </c>
      <c r="E82" s="414">
        <v>28.38</v>
      </c>
      <c r="F82" s="413">
        <v>2479.8000000000002</v>
      </c>
      <c r="G82" s="412">
        <v>0</v>
      </c>
      <c r="H82" s="412">
        <v>1877.58</v>
      </c>
      <c r="I82" s="412">
        <v>602.22</v>
      </c>
      <c r="J82" s="411">
        <v>0.24285022985724655</v>
      </c>
    </row>
    <row r="83" spans="1:10" ht="23.25" customHeight="1" x14ac:dyDescent="0.2">
      <c r="A83" s="414" t="s">
        <v>1761</v>
      </c>
      <c r="B83" s="414" t="s">
        <v>1760</v>
      </c>
      <c r="C83" s="414" t="s">
        <v>1099</v>
      </c>
      <c r="D83" s="414">
        <v>2000</v>
      </c>
      <c r="E83" s="414">
        <v>2000</v>
      </c>
      <c r="F83" s="413">
        <v>33060</v>
      </c>
      <c r="G83" s="412">
        <v>0</v>
      </c>
      <c r="H83" s="412">
        <v>25600</v>
      </c>
      <c r="I83" s="412">
        <v>7460</v>
      </c>
      <c r="J83" s="411">
        <v>0.22565033272837265</v>
      </c>
    </row>
    <row r="84" spans="1:10" ht="23.25" customHeight="1" x14ac:dyDescent="0.2">
      <c r="A84" s="414" t="s">
        <v>1755</v>
      </c>
      <c r="B84" s="414" t="s">
        <v>1754</v>
      </c>
      <c r="C84" s="414" t="s">
        <v>1018</v>
      </c>
      <c r="D84" s="414">
        <v>6</v>
      </c>
      <c r="E84" s="414">
        <v>1248</v>
      </c>
      <c r="F84" s="413">
        <v>24918.1</v>
      </c>
      <c r="G84" s="412">
        <v>0</v>
      </c>
      <c r="H84" s="412">
        <v>20908.14</v>
      </c>
      <c r="I84" s="412">
        <v>4009.96</v>
      </c>
      <c r="J84" s="411">
        <v>0.16092559224017883</v>
      </c>
    </row>
    <row r="85" spans="1:10" ht="23.25" customHeight="1" x14ac:dyDescent="0.2">
      <c r="A85" s="414" t="s">
        <v>1753</v>
      </c>
      <c r="B85" s="414" t="s">
        <v>1752</v>
      </c>
      <c r="C85" s="414" t="s">
        <v>1018</v>
      </c>
      <c r="D85" s="414">
        <v>2</v>
      </c>
      <c r="E85" s="414">
        <v>416</v>
      </c>
      <c r="F85" s="413">
        <v>11622.6</v>
      </c>
      <c r="G85" s="412">
        <v>0</v>
      </c>
      <c r="H85" s="412">
        <v>9758.32</v>
      </c>
      <c r="I85" s="412">
        <v>1864.28</v>
      </c>
      <c r="J85" s="411">
        <v>0.16040128714745411</v>
      </c>
    </row>
    <row r="86" spans="1:10" ht="23.25" customHeight="1" x14ac:dyDescent="0.2">
      <c r="A86" s="414" t="s">
        <v>1751</v>
      </c>
      <c r="B86" s="414" t="s">
        <v>1750</v>
      </c>
      <c r="C86" s="414" t="s">
        <v>1018</v>
      </c>
      <c r="D86" s="414">
        <v>2</v>
      </c>
      <c r="E86" s="414">
        <v>416</v>
      </c>
      <c r="F86" s="413">
        <v>20653.669999999998</v>
      </c>
      <c r="G86" s="412">
        <v>0</v>
      </c>
      <c r="H86" s="412">
        <v>15555.98</v>
      </c>
      <c r="I86" s="412">
        <v>5097.6899999999996</v>
      </c>
      <c r="J86" s="411">
        <v>0.24681763580032023</v>
      </c>
    </row>
    <row r="87" spans="1:10" ht="23.25" customHeight="1" x14ac:dyDescent="0.2">
      <c r="A87" s="414" t="s">
        <v>1749</v>
      </c>
      <c r="B87" s="414" t="s">
        <v>1748</v>
      </c>
      <c r="C87" s="414" t="s">
        <v>1018</v>
      </c>
      <c r="D87" s="414">
        <v>2</v>
      </c>
      <c r="E87" s="414">
        <v>416</v>
      </c>
      <c r="F87" s="413">
        <v>15151.32</v>
      </c>
      <c r="G87" s="412">
        <v>0</v>
      </c>
      <c r="H87" s="412">
        <v>19611.04</v>
      </c>
      <c r="I87" s="412">
        <v>-4459.72</v>
      </c>
      <c r="J87" s="411">
        <v>-0.29434531116760781</v>
      </c>
    </row>
    <row r="88" spans="1:10" ht="23.25" customHeight="1" x14ac:dyDescent="0.2">
      <c r="A88" s="414" t="s">
        <v>1747</v>
      </c>
      <c r="B88" s="414" t="s">
        <v>1746</v>
      </c>
      <c r="C88" s="414" t="s">
        <v>1018</v>
      </c>
      <c r="D88" s="414">
        <v>12</v>
      </c>
      <c r="E88" s="414">
        <v>2496</v>
      </c>
      <c r="F88" s="413">
        <v>145139.1</v>
      </c>
      <c r="G88" s="412">
        <v>0</v>
      </c>
      <c r="H88" s="412">
        <v>141316.68</v>
      </c>
      <c r="I88" s="412">
        <v>3822.42</v>
      </c>
      <c r="J88" s="411">
        <v>2.6336252601814398E-2</v>
      </c>
    </row>
    <row r="89" spans="1:10" ht="23.25" customHeight="1" x14ac:dyDescent="0.2">
      <c r="A89" s="414" t="s">
        <v>1745</v>
      </c>
      <c r="B89" s="414" t="s">
        <v>1744</v>
      </c>
      <c r="C89" s="414" t="s">
        <v>1018</v>
      </c>
      <c r="D89" s="414">
        <v>1</v>
      </c>
      <c r="E89" s="414">
        <v>208</v>
      </c>
      <c r="F89" s="413">
        <v>12119.6</v>
      </c>
      <c r="G89" s="412">
        <v>0</v>
      </c>
      <c r="H89" s="412">
        <v>11238.17</v>
      </c>
      <c r="I89" s="412">
        <v>881.43</v>
      </c>
      <c r="J89" s="411">
        <v>7.2727647777154361E-2</v>
      </c>
    </row>
    <row r="90" spans="1:10" ht="23.25" customHeight="1" x14ac:dyDescent="0.2">
      <c r="A90" s="414" t="s">
        <v>1743</v>
      </c>
      <c r="B90" s="414" t="s">
        <v>1742</v>
      </c>
      <c r="C90" s="414" t="s">
        <v>1018</v>
      </c>
      <c r="D90" s="414">
        <v>1</v>
      </c>
      <c r="E90" s="414">
        <v>208</v>
      </c>
      <c r="F90" s="413">
        <v>14567</v>
      </c>
      <c r="G90" s="412">
        <v>0</v>
      </c>
      <c r="H90" s="412">
        <v>13603.47</v>
      </c>
      <c r="I90" s="412">
        <v>963.53</v>
      </c>
      <c r="J90" s="411">
        <v>6.6144710647353611E-2</v>
      </c>
    </row>
    <row r="91" spans="1:10" ht="23.25" customHeight="1" x14ac:dyDescent="0.2">
      <c r="A91" s="414" t="s">
        <v>1739</v>
      </c>
      <c r="B91" s="414" t="s">
        <v>1738</v>
      </c>
      <c r="C91" s="414" t="s">
        <v>1018</v>
      </c>
      <c r="D91" s="414">
        <v>1</v>
      </c>
      <c r="E91" s="414">
        <v>208</v>
      </c>
      <c r="F91" s="413">
        <v>11880</v>
      </c>
      <c r="G91" s="412">
        <v>0</v>
      </c>
      <c r="H91" s="412">
        <v>12546.47</v>
      </c>
      <c r="I91" s="412">
        <v>-666.47</v>
      </c>
      <c r="J91" s="411">
        <v>-5.6100168350168352E-2</v>
      </c>
    </row>
    <row r="92" spans="1:10" ht="23.25" customHeight="1" x14ac:dyDescent="0.2">
      <c r="A92" s="414" t="s">
        <v>1737</v>
      </c>
      <c r="B92" s="414" t="s">
        <v>1736</v>
      </c>
      <c r="C92" s="414" t="s">
        <v>1018</v>
      </c>
      <c r="D92" s="414">
        <v>3</v>
      </c>
      <c r="E92" s="414">
        <v>624</v>
      </c>
      <c r="F92" s="413">
        <v>36552.58</v>
      </c>
      <c r="G92" s="412">
        <v>0</v>
      </c>
      <c r="H92" s="412">
        <v>27499.53</v>
      </c>
      <c r="I92" s="412">
        <v>9053.0499999999993</v>
      </c>
      <c r="J92" s="411">
        <v>0.24767198375600299</v>
      </c>
    </row>
    <row r="93" spans="1:10" ht="23.25" customHeight="1" x14ac:dyDescent="0.2">
      <c r="A93" s="414" t="s">
        <v>2307</v>
      </c>
      <c r="B93" s="414" t="s">
        <v>2306</v>
      </c>
      <c r="C93" s="414" t="s">
        <v>1018</v>
      </c>
      <c r="D93" s="414">
        <v>1</v>
      </c>
      <c r="E93" s="414">
        <v>208</v>
      </c>
      <c r="F93" s="413">
        <v>18509.09</v>
      </c>
      <c r="G93" s="412">
        <v>0</v>
      </c>
      <c r="H93" s="412">
        <v>12086.6</v>
      </c>
      <c r="I93" s="412">
        <v>6422.49</v>
      </c>
      <c r="J93" s="411">
        <v>0.34699112706243257</v>
      </c>
    </row>
    <row r="94" spans="1:10" ht="23.25" customHeight="1" x14ac:dyDescent="0.2">
      <c r="A94" s="414" t="s">
        <v>1733</v>
      </c>
      <c r="B94" s="414" t="s">
        <v>1732</v>
      </c>
      <c r="C94" s="414" t="s">
        <v>1018</v>
      </c>
      <c r="D94" s="414">
        <v>2</v>
      </c>
      <c r="E94" s="414">
        <v>416</v>
      </c>
      <c r="F94" s="413">
        <v>27560.080000000002</v>
      </c>
      <c r="G94" s="412">
        <v>0</v>
      </c>
      <c r="H94" s="412">
        <v>23054.639999999999</v>
      </c>
      <c r="I94" s="412">
        <v>4505.4399999999996</v>
      </c>
      <c r="J94" s="411">
        <v>0.16347702909425518</v>
      </c>
    </row>
    <row r="95" spans="1:10" ht="23.25" customHeight="1" x14ac:dyDescent="0.2">
      <c r="A95" s="414" t="s">
        <v>1729</v>
      </c>
      <c r="B95" s="414" t="s">
        <v>1728</v>
      </c>
      <c r="C95" s="414" t="s">
        <v>1018</v>
      </c>
      <c r="D95" s="414">
        <v>2</v>
      </c>
      <c r="E95" s="414">
        <v>416</v>
      </c>
      <c r="F95" s="413">
        <v>31570</v>
      </c>
      <c r="G95" s="412">
        <v>0</v>
      </c>
      <c r="H95" s="412">
        <v>30829.08</v>
      </c>
      <c r="I95" s="412">
        <v>740.92</v>
      </c>
      <c r="J95" s="411">
        <v>2.3469116249604054E-2</v>
      </c>
    </row>
    <row r="96" spans="1:10" ht="23.25" customHeight="1" x14ac:dyDescent="0.2">
      <c r="A96" s="414" t="s">
        <v>1727</v>
      </c>
      <c r="B96" s="414" t="s">
        <v>1726</v>
      </c>
      <c r="C96" s="414" t="s">
        <v>1018</v>
      </c>
      <c r="D96" s="414">
        <v>1</v>
      </c>
      <c r="E96" s="414">
        <v>208</v>
      </c>
      <c r="F96" s="413">
        <v>20018.689999999999</v>
      </c>
      <c r="G96" s="412">
        <v>0</v>
      </c>
      <c r="H96" s="412">
        <v>10171.48</v>
      </c>
      <c r="I96" s="412">
        <v>9847.2099999999991</v>
      </c>
      <c r="J96" s="411">
        <v>0.4919008186849389</v>
      </c>
    </row>
    <row r="97" spans="1:10" ht="23.25" customHeight="1" x14ac:dyDescent="0.2">
      <c r="A97" s="414" t="s">
        <v>1952</v>
      </c>
      <c r="B97" s="414" t="s">
        <v>1951</v>
      </c>
      <c r="C97" s="414" t="s">
        <v>1018</v>
      </c>
      <c r="D97" s="414">
        <v>2</v>
      </c>
      <c r="E97" s="414">
        <v>416</v>
      </c>
      <c r="F97" s="413">
        <v>17362</v>
      </c>
      <c r="G97" s="412">
        <v>0</v>
      </c>
      <c r="H97" s="412">
        <v>15502.64</v>
      </c>
      <c r="I97" s="412">
        <v>1859.36</v>
      </c>
      <c r="J97" s="411">
        <v>0.10709365280497639</v>
      </c>
    </row>
    <row r="98" spans="1:10" ht="23.25" customHeight="1" x14ac:dyDescent="0.2">
      <c r="A98" s="414" t="s">
        <v>1725</v>
      </c>
      <c r="B98" s="414" t="s">
        <v>1724</v>
      </c>
      <c r="C98" s="414" t="s">
        <v>1018</v>
      </c>
      <c r="D98" s="414">
        <v>5</v>
      </c>
      <c r="E98" s="414">
        <v>1040</v>
      </c>
      <c r="F98" s="413">
        <v>62876.88</v>
      </c>
      <c r="G98" s="412">
        <v>0</v>
      </c>
      <c r="H98" s="412">
        <v>53677.45</v>
      </c>
      <c r="I98" s="412">
        <v>9199.43</v>
      </c>
      <c r="J98" s="411">
        <v>0.14630862727285451</v>
      </c>
    </row>
    <row r="99" spans="1:10" ht="23.25" customHeight="1" x14ac:dyDescent="0.2">
      <c r="A99" s="414" t="s">
        <v>1723</v>
      </c>
      <c r="B99" s="414" t="s">
        <v>1722</v>
      </c>
      <c r="C99" s="414" t="s">
        <v>1018</v>
      </c>
      <c r="D99" s="414">
        <v>8</v>
      </c>
      <c r="E99" s="414">
        <v>1664</v>
      </c>
      <c r="F99" s="413">
        <v>111216.54</v>
      </c>
      <c r="G99" s="412">
        <v>0</v>
      </c>
      <c r="H99" s="412">
        <v>74485.440000000002</v>
      </c>
      <c r="I99" s="412">
        <v>36731.1</v>
      </c>
      <c r="J99" s="411">
        <v>0.3302665233066952</v>
      </c>
    </row>
    <row r="100" spans="1:10" ht="23.25" customHeight="1" x14ac:dyDescent="0.2">
      <c r="A100" s="414" t="s">
        <v>1718</v>
      </c>
      <c r="B100" s="414" t="s">
        <v>1717</v>
      </c>
      <c r="C100" s="414" t="s">
        <v>1714</v>
      </c>
      <c r="D100" s="414">
        <v>6</v>
      </c>
      <c r="E100" s="414">
        <v>129.6</v>
      </c>
      <c r="F100" s="413">
        <v>11939.6</v>
      </c>
      <c r="G100" s="412">
        <v>0</v>
      </c>
      <c r="H100" s="412">
        <v>8941.08</v>
      </c>
      <c r="I100" s="412">
        <v>2998.52</v>
      </c>
      <c r="J100" s="411">
        <v>0.2511407417333914</v>
      </c>
    </row>
    <row r="101" spans="1:10" ht="23.25" customHeight="1" x14ac:dyDescent="0.2">
      <c r="A101" s="414" t="s">
        <v>2305</v>
      </c>
      <c r="B101" s="414" t="s">
        <v>2304</v>
      </c>
      <c r="C101" s="414" t="s">
        <v>1714</v>
      </c>
      <c r="D101" s="414">
        <v>1</v>
      </c>
      <c r="E101" s="414">
        <v>21.6</v>
      </c>
      <c r="F101" s="413">
        <v>2180.69</v>
      </c>
      <c r="G101" s="412">
        <v>0</v>
      </c>
      <c r="H101" s="412">
        <v>1448.7</v>
      </c>
      <c r="I101" s="412">
        <v>731.99</v>
      </c>
      <c r="J101" s="411">
        <v>0.33566898550458801</v>
      </c>
    </row>
    <row r="102" spans="1:10" ht="23.25" customHeight="1" x14ac:dyDescent="0.2">
      <c r="A102" s="414" t="s">
        <v>1713</v>
      </c>
      <c r="B102" s="414" t="s">
        <v>1712</v>
      </c>
      <c r="C102" s="414" t="s">
        <v>1099</v>
      </c>
      <c r="D102" s="414">
        <v>3000</v>
      </c>
      <c r="E102" s="414">
        <v>3000</v>
      </c>
      <c r="F102" s="413">
        <v>103470</v>
      </c>
      <c r="G102" s="412">
        <v>0</v>
      </c>
      <c r="H102" s="412">
        <v>92400</v>
      </c>
      <c r="I102" s="412">
        <v>11070</v>
      </c>
      <c r="J102" s="411">
        <v>0.10698753261815019</v>
      </c>
    </row>
    <row r="103" spans="1:10" ht="23.25" customHeight="1" x14ac:dyDescent="0.2">
      <c r="A103" s="414" t="s">
        <v>1711</v>
      </c>
      <c r="B103" s="414" t="s">
        <v>1710</v>
      </c>
      <c r="C103" s="414" t="s">
        <v>1099</v>
      </c>
      <c r="D103" s="414">
        <v>1000</v>
      </c>
      <c r="E103" s="414">
        <v>1000</v>
      </c>
      <c r="F103" s="413">
        <v>77210</v>
      </c>
      <c r="G103" s="412">
        <v>0</v>
      </c>
      <c r="H103" s="412">
        <v>42130</v>
      </c>
      <c r="I103" s="412">
        <v>35080</v>
      </c>
      <c r="J103" s="411">
        <v>0.45434529206061391</v>
      </c>
    </row>
    <row r="104" spans="1:10" ht="23.25" customHeight="1" x14ac:dyDescent="0.2">
      <c r="A104" s="414" t="s">
        <v>1709</v>
      </c>
      <c r="B104" s="414" t="s">
        <v>1708</v>
      </c>
      <c r="C104" s="414" t="s">
        <v>1701</v>
      </c>
      <c r="D104" s="414">
        <v>1</v>
      </c>
      <c r="E104" s="414">
        <v>4</v>
      </c>
      <c r="F104" s="413">
        <v>356.53</v>
      </c>
      <c r="G104" s="412">
        <v>0</v>
      </c>
      <c r="H104" s="412">
        <v>289.17</v>
      </c>
      <c r="I104" s="412">
        <v>67.36</v>
      </c>
      <c r="J104" s="411">
        <v>0.18893220766835891</v>
      </c>
    </row>
    <row r="105" spans="1:10" ht="23.25" customHeight="1" x14ac:dyDescent="0.2">
      <c r="A105" s="414" t="s">
        <v>1705</v>
      </c>
      <c r="B105" s="414" t="s">
        <v>1704</v>
      </c>
      <c r="C105" s="414" t="s">
        <v>1701</v>
      </c>
      <c r="D105" s="414">
        <v>3</v>
      </c>
      <c r="E105" s="414">
        <v>12</v>
      </c>
      <c r="F105" s="413">
        <v>1469.19</v>
      </c>
      <c r="G105" s="412">
        <v>0</v>
      </c>
      <c r="H105" s="412">
        <v>1097.7</v>
      </c>
      <c r="I105" s="412">
        <v>371.49</v>
      </c>
      <c r="J105" s="411">
        <v>0.25285361321544525</v>
      </c>
    </row>
    <row r="106" spans="1:10" ht="23.25" customHeight="1" x14ac:dyDescent="0.2">
      <c r="A106" s="414" t="s">
        <v>2303</v>
      </c>
      <c r="B106" s="414" t="s">
        <v>2302</v>
      </c>
      <c r="C106" s="414" t="s">
        <v>1701</v>
      </c>
      <c r="D106" s="414">
        <v>1</v>
      </c>
      <c r="E106" s="414">
        <v>4</v>
      </c>
      <c r="F106" s="413">
        <v>646.58000000000004</v>
      </c>
      <c r="G106" s="412">
        <v>0</v>
      </c>
      <c r="H106" s="412">
        <v>489.4</v>
      </c>
      <c r="I106" s="412">
        <v>157.18</v>
      </c>
      <c r="J106" s="411">
        <v>0.24309443533669461</v>
      </c>
    </row>
    <row r="107" spans="1:10" ht="23.25" customHeight="1" x14ac:dyDescent="0.2">
      <c r="A107" s="414" t="s">
        <v>2301</v>
      </c>
      <c r="B107" s="414" t="s">
        <v>2300</v>
      </c>
      <c r="C107" s="414" t="s">
        <v>1701</v>
      </c>
      <c r="D107" s="414">
        <v>4</v>
      </c>
      <c r="E107" s="414">
        <v>16</v>
      </c>
      <c r="F107" s="413">
        <v>1775.08</v>
      </c>
      <c r="G107" s="412">
        <v>0</v>
      </c>
      <c r="H107" s="412">
        <v>1282.5999999999999</v>
      </c>
      <c r="I107" s="412">
        <v>492.48</v>
      </c>
      <c r="J107" s="411">
        <v>0.27744101674290739</v>
      </c>
    </row>
    <row r="108" spans="1:10" ht="23.25" customHeight="1" x14ac:dyDescent="0.2">
      <c r="A108" s="414" t="s">
        <v>1700</v>
      </c>
      <c r="B108" s="414" t="s">
        <v>1699</v>
      </c>
      <c r="C108" s="414" t="s">
        <v>1684</v>
      </c>
      <c r="D108" s="414">
        <v>10</v>
      </c>
      <c r="E108" s="414">
        <v>160</v>
      </c>
      <c r="F108" s="413">
        <v>15153.21</v>
      </c>
      <c r="G108" s="412">
        <v>0</v>
      </c>
      <c r="H108" s="412">
        <v>13377</v>
      </c>
      <c r="I108" s="412">
        <v>1776.21</v>
      </c>
      <c r="J108" s="411">
        <v>0.11721674813455367</v>
      </c>
    </row>
    <row r="109" spans="1:10" ht="23.25" customHeight="1" x14ac:dyDescent="0.2">
      <c r="A109" s="414" t="s">
        <v>1698</v>
      </c>
      <c r="B109" s="414" t="s">
        <v>1697</v>
      </c>
      <c r="C109" s="414" t="s">
        <v>1684</v>
      </c>
      <c r="D109" s="414">
        <v>69</v>
      </c>
      <c r="E109" s="414">
        <v>1104</v>
      </c>
      <c r="F109" s="413">
        <v>111972.66</v>
      </c>
      <c r="G109" s="412">
        <v>0</v>
      </c>
      <c r="H109" s="412">
        <v>95442.97</v>
      </c>
      <c r="I109" s="412">
        <v>16529.689999999999</v>
      </c>
      <c r="J109" s="411">
        <v>0.14762255357691778</v>
      </c>
    </row>
    <row r="110" spans="1:10" ht="23.25" customHeight="1" x14ac:dyDescent="0.2">
      <c r="A110" s="414" t="s">
        <v>1696</v>
      </c>
      <c r="B110" s="414" t="s">
        <v>1695</v>
      </c>
      <c r="C110" s="414" t="s">
        <v>1684</v>
      </c>
      <c r="D110" s="414">
        <v>8</v>
      </c>
      <c r="E110" s="414">
        <v>128</v>
      </c>
      <c r="F110" s="413">
        <v>15816.82</v>
      </c>
      <c r="G110" s="412">
        <v>0</v>
      </c>
      <c r="H110" s="412">
        <v>11730.24</v>
      </c>
      <c r="I110" s="412">
        <v>4086.58</v>
      </c>
      <c r="J110" s="411">
        <v>0.25836925500827601</v>
      </c>
    </row>
    <row r="111" spans="1:10" ht="23.25" customHeight="1" x14ac:dyDescent="0.2">
      <c r="A111" s="414" t="s">
        <v>1694</v>
      </c>
      <c r="B111" s="414" t="s">
        <v>1693</v>
      </c>
      <c r="C111" s="414" t="s">
        <v>1684</v>
      </c>
      <c r="D111" s="414">
        <v>11</v>
      </c>
      <c r="E111" s="414">
        <v>176</v>
      </c>
      <c r="F111" s="413">
        <v>25867.41</v>
      </c>
      <c r="G111" s="412">
        <v>0</v>
      </c>
      <c r="H111" s="412">
        <v>19738.73</v>
      </c>
      <c r="I111" s="412">
        <v>6128.68</v>
      </c>
      <c r="J111" s="411">
        <v>0.236926696565292</v>
      </c>
    </row>
    <row r="112" spans="1:10" ht="23.25" customHeight="1" x14ac:dyDescent="0.2">
      <c r="A112" s="414" t="s">
        <v>1692</v>
      </c>
      <c r="B112" s="414" t="s">
        <v>1691</v>
      </c>
      <c r="C112" s="414" t="s">
        <v>1684</v>
      </c>
      <c r="D112" s="414">
        <v>39</v>
      </c>
      <c r="E112" s="414">
        <v>624</v>
      </c>
      <c r="F112" s="413">
        <v>57602.04</v>
      </c>
      <c r="G112" s="412">
        <v>0</v>
      </c>
      <c r="H112" s="412">
        <v>47046.31</v>
      </c>
      <c r="I112" s="412">
        <v>10555.73</v>
      </c>
      <c r="J112" s="411">
        <v>0.18325271118870096</v>
      </c>
    </row>
    <row r="113" spans="1:10" ht="23.25" customHeight="1" x14ac:dyDescent="0.2">
      <c r="A113" s="414" t="s">
        <v>1690</v>
      </c>
      <c r="B113" s="414" t="s">
        <v>1689</v>
      </c>
      <c r="C113" s="414" t="s">
        <v>1684</v>
      </c>
      <c r="D113" s="414">
        <v>20</v>
      </c>
      <c r="E113" s="414">
        <v>320</v>
      </c>
      <c r="F113" s="413">
        <v>32803.910000000003</v>
      </c>
      <c r="G113" s="412">
        <v>0</v>
      </c>
      <c r="H113" s="412">
        <v>25553.53</v>
      </c>
      <c r="I113" s="412">
        <v>7250.38</v>
      </c>
      <c r="J113" s="411">
        <v>0.22102182331313555</v>
      </c>
    </row>
    <row r="114" spans="1:10" ht="23.25" customHeight="1" x14ac:dyDescent="0.2">
      <c r="A114" s="414" t="s">
        <v>1688</v>
      </c>
      <c r="B114" s="414" t="s">
        <v>1687</v>
      </c>
      <c r="C114" s="414" t="s">
        <v>1684</v>
      </c>
      <c r="D114" s="414">
        <v>45</v>
      </c>
      <c r="E114" s="414">
        <v>720</v>
      </c>
      <c r="F114" s="413">
        <v>74314.490000000005</v>
      </c>
      <c r="G114" s="412">
        <v>0</v>
      </c>
      <c r="H114" s="412">
        <v>68580</v>
      </c>
      <c r="I114" s="412">
        <v>5734.49</v>
      </c>
      <c r="J114" s="411">
        <v>7.7165166577877337E-2</v>
      </c>
    </row>
    <row r="115" spans="1:10" ht="23.25" customHeight="1" x14ac:dyDescent="0.2">
      <c r="A115" s="414" t="s">
        <v>1686</v>
      </c>
      <c r="B115" s="414" t="s">
        <v>1685</v>
      </c>
      <c r="C115" s="414" t="s">
        <v>1684</v>
      </c>
      <c r="D115" s="414">
        <v>3</v>
      </c>
      <c r="E115" s="414">
        <v>48</v>
      </c>
      <c r="F115" s="413">
        <v>8699.67</v>
      </c>
      <c r="G115" s="412">
        <v>0</v>
      </c>
      <c r="H115" s="412">
        <v>6225.27</v>
      </c>
      <c r="I115" s="412">
        <v>2474.4</v>
      </c>
      <c r="J115" s="411">
        <v>0.28442458162206152</v>
      </c>
    </row>
    <row r="116" spans="1:10" ht="23.25" customHeight="1" x14ac:dyDescent="0.2">
      <c r="A116" s="414" t="s">
        <v>1683</v>
      </c>
      <c r="B116" s="414" t="s">
        <v>1682</v>
      </c>
      <c r="C116" s="414" t="s">
        <v>1677</v>
      </c>
      <c r="D116" s="414">
        <v>13</v>
      </c>
      <c r="E116" s="414">
        <v>156</v>
      </c>
      <c r="F116" s="413">
        <v>19432.75</v>
      </c>
      <c r="G116" s="412">
        <v>0</v>
      </c>
      <c r="H116" s="412">
        <v>14599.07</v>
      </c>
      <c r="I116" s="412">
        <v>4833.68</v>
      </c>
      <c r="J116" s="411">
        <v>0.24873885579755825</v>
      </c>
    </row>
    <row r="117" spans="1:10" ht="23.25" customHeight="1" x14ac:dyDescent="0.2">
      <c r="A117" s="414" t="s">
        <v>1683</v>
      </c>
      <c r="B117" s="414" t="s">
        <v>1682</v>
      </c>
      <c r="C117" s="414" t="s">
        <v>1078</v>
      </c>
      <c r="D117" s="414">
        <v>24</v>
      </c>
      <c r="E117" s="414">
        <v>24</v>
      </c>
      <c r="F117" s="413">
        <v>2489.2800000000002</v>
      </c>
      <c r="G117" s="412">
        <v>0</v>
      </c>
      <c r="H117" s="412">
        <v>2246</v>
      </c>
      <c r="I117" s="412">
        <v>243.28</v>
      </c>
      <c r="J117" s="411">
        <v>9.7731070831726441E-2</v>
      </c>
    </row>
    <row r="118" spans="1:10" ht="23.25" customHeight="1" x14ac:dyDescent="0.2">
      <c r="A118" s="414" t="s">
        <v>1679</v>
      </c>
      <c r="B118" s="414" t="s">
        <v>1678</v>
      </c>
      <c r="C118" s="414" t="s">
        <v>1077</v>
      </c>
      <c r="D118" s="414">
        <v>75</v>
      </c>
      <c r="E118" s="414">
        <v>851.4</v>
      </c>
      <c r="F118" s="413">
        <v>37006.25</v>
      </c>
      <c r="G118" s="412">
        <v>0</v>
      </c>
      <c r="H118" s="412">
        <v>25372.53</v>
      </c>
      <c r="I118" s="412">
        <v>11633.72</v>
      </c>
      <c r="J118" s="411">
        <v>0.3143717615267691</v>
      </c>
    </row>
    <row r="119" spans="1:10" ht="23.25" customHeight="1" x14ac:dyDescent="0.2">
      <c r="A119" s="414" t="s">
        <v>1679</v>
      </c>
      <c r="B119" s="414" t="s">
        <v>1678</v>
      </c>
      <c r="C119" s="414" t="s">
        <v>1074</v>
      </c>
      <c r="D119" s="414">
        <v>228</v>
      </c>
      <c r="E119" s="414">
        <v>215.68799999999999</v>
      </c>
      <c r="F119" s="413">
        <v>8775.7199999999993</v>
      </c>
      <c r="G119" s="412">
        <v>0</v>
      </c>
      <c r="H119" s="412">
        <v>6417.25</v>
      </c>
      <c r="I119" s="412">
        <v>2358.4699999999998</v>
      </c>
      <c r="J119" s="411">
        <v>0.26874945873387029</v>
      </c>
    </row>
    <row r="120" spans="1:10" ht="23.25" customHeight="1" x14ac:dyDescent="0.2">
      <c r="A120" s="414" t="s">
        <v>1676</v>
      </c>
      <c r="B120" s="414" t="s">
        <v>1675</v>
      </c>
      <c r="C120" s="414" t="s">
        <v>1677</v>
      </c>
      <c r="D120" s="414">
        <v>100</v>
      </c>
      <c r="E120" s="414">
        <v>1200</v>
      </c>
      <c r="F120" s="413">
        <v>32043.58</v>
      </c>
      <c r="G120" s="412">
        <v>0</v>
      </c>
      <c r="H120" s="412">
        <v>26978.2</v>
      </c>
      <c r="I120" s="412">
        <v>5065.38</v>
      </c>
      <c r="J120" s="411">
        <v>0.1580778427379213</v>
      </c>
    </row>
    <row r="121" spans="1:10" ht="23.25" customHeight="1" x14ac:dyDescent="0.2">
      <c r="A121" s="414" t="s">
        <v>1676</v>
      </c>
      <c r="B121" s="414" t="s">
        <v>1675</v>
      </c>
      <c r="C121" s="414" t="s">
        <v>1078</v>
      </c>
      <c r="D121" s="414">
        <v>456</v>
      </c>
      <c r="E121" s="414">
        <v>456</v>
      </c>
      <c r="F121" s="413">
        <v>12198.24</v>
      </c>
      <c r="G121" s="412">
        <v>0</v>
      </c>
      <c r="H121" s="412">
        <v>10049.86</v>
      </c>
      <c r="I121" s="412">
        <v>2148.38</v>
      </c>
      <c r="J121" s="411">
        <v>0.17612212909403324</v>
      </c>
    </row>
    <row r="122" spans="1:10" ht="23.25" customHeight="1" x14ac:dyDescent="0.2">
      <c r="A122" s="414" t="s">
        <v>1674</v>
      </c>
      <c r="B122" s="414" t="s">
        <v>1673</v>
      </c>
      <c r="C122" s="414" t="s">
        <v>1077</v>
      </c>
      <c r="D122" s="414">
        <v>8</v>
      </c>
      <c r="E122" s="414">
        <v>90.816000000000003</v>
      </c>
      <c r="F122" s="413">
        <v>7319.82</v>
      </c>
      <c r="G122" s="412">
        <v>0</v>
      </c>
      <c r="H122" s="412">
        <v>4344.59</v>
      </c>
      <c r="I122" s="412">
        <v>2975.23</v>
      </c>
      <c r="J122" s="411">
        <v>0.40646218076400786</v>
      </c>
    </row>
    <row r="123" spans="1:10" ht="23.25" customHeight="1" x14ac:dyDescent="0.2">
      <c r="A123" s="414" t="s">
        <v>1672</v>
      </c>
      <c r="B123" s="414" t="s">
        <v>1671</v>
      </c>
      <c r="C123" s="414" t="s">
        <v>1077</v>
      </c>
      <c r="D123" s="414">
        <v>62</v>
      </c>
      <c r="E123" s="414">
        <v>703.82399999999996</v>
      </c>
      <c r="F123" s="413">
        <v>61833.74</v>
      </c>
      <c r="G123" s="412">
        <v>0</v>
      </c>
      <c r="H123" s="412">
        <v>49298.63</v>
      </c>
      <c r="I123" s="412">
        <v>12535.11</v>
      </c>
      <c r="J123" s="411">
        <v>0.20272281767203471</v>
      </c>
    </row>
    <row r="124" spans="1:10" ht="23.25" customHeight="1" x14ac:dyDescent="0.2">
      <c r="A124" s="414" t="s">
        <v>1672</v>
      </c>
      <c r="B124" s="414" t="s">
        <v>1671</v>
      </c>
      <c r="C124" s="414" t="s">
        <v>1074</v>
      </c>
      <c r="D124" s="414">
        <v>24</v>
      </c>
      <c r="E124" s="414">
        <v>22.704000000000001</v>
      </c>
      <c r="F124" s="413">
        <v>1750.32</v>
      </c>
      <c r="G124" s="412">
        <v>0</v>
      </c>
      <c r="H124" s="412">
        <v>1590.58</v>
      </c>
      <c r="I124" s="412">
        <v>159.74</v>
      </c>
      <c r="J124" s="411">
        <v>9.1263311851547152E-2</v>
      </c>
    </row>
    <row r="125" spans="1:10" ht="23.25" customHeight="1" x14ac:dyDescent="0.2">
      <c r="A125" s="414" t="s">
        <v>1670</v>
      </c>
      <c r="B125" s="414" t="s">
        <v>1669</v>
      </c>
      <c r="C125" s="414" t="s">
        <v>1077</v>
      </c>
      <c r="D125" s="414">
        <v>317</v>
      </c>
      <c r="E125" s="414">
        <v>3598.5839999999998</v>
      </c>
      <c r="F125" s="413">
        <v>258221.6</v>
      </c>
      <c r="G125" s="412">
        <v>0</v>
      </c>
      <c r="H125" s="412">
        <v>228616.25</v>
      </c>
      <c r="I125" s="412">
        <v>29605.35</v>
      </c>
      <c r="J125" s="411">
        <v>0.11465094322086146</v>
      </c>
    </row>
    <row r="126" spans="1:10" ht="23.25" customHeight="1" x14ac:dyDescent="0.2">
      <c r="A126" s="414" t="s">
        <v>1670</v>
      </c>
      <c r="B126" s="414" t="s">
        <v>1669</v>
      </c>
      <c r="C126" s="414" t="s">
        <v>1074</v>
      </c>
      <c r="D126" s="414">
        <v>528</v>
      </c>
      <c r="E126" s="414">
        <v>499.488</v>
      </c>
      <c r="F126" s="413">
        <v>38723.519999999997</v>
      </c>
      <c r="G126" s="412">
        <v>0</v>
      </c>
      <c r="H126" s="412">
        <v>34275.56</v>
      </c>
      <c r="I126" s="412">
        <v>4447.96</v>
      </c>
      <c r="J126" s="411">
        <v>0.11486455776747569</v>
      </c>
    </row>
    <row r="127" spans="1:10" ht="23.25" customHeight="1" x14ac:dyDescent="0.2">
      <c r="A127" s="414" t="s">
        <v>2299</v>
      </c>
      <c r="B127" s="414" t="s">
        <v>2298</v>
      </c>
      <c r="C127" s="414" t="s">
        <v>1077</v>
      </c>
      <c r="D127" s="414">
        <v>6</v>
      </c>
      <c r="E127" s="414">
        <v>68.111999999999995</v>
      </c>
      <c r="F127" s="413">
        <v>5071.26</v>
      </c>
      <c r="G127" s="412">
        <v>0</v>
      </c>
      <c r="H127" s="412">
        <v>4884.54</v>
      </c>
      <c r="I127" s="412">
        <v>186.72</v>
      </c>
      <c r="J127" s="411">
        <v>3.6819252020207999E-2</v>
      </c>
    </row>
    <row r="128" spans="1:10" ht="23.25" customHeight="1" x14ac:dyDescent="0.2">
      <c r="A128" s="414" t="s">
        <v>1666</v>
      </c>
      <c r="B128" s="414" t="s">
        <v>1665</v>
      </c>
      <c r="C128" s="414" t="s">
        <v>1077</v>
      </c>
      <c r="D128" s="414">
        <v>3</v>
      </c>
      <c r="E128" s="414">
        <v>34.055999999999997</v>
      </c>
      <c r="F128" s="413">
        <v>3444.81</v>
      </c>
      <c r="G128" s="412">
        <v>0</v>
      </c>
      <c r="H128" s="412">
        <v>2944.14</v>
      </c>
      <c r="I128" s="412">
        <v>500.67</v>
      </c>
      <c r="J128" s="411">
        <v>0.14534038161756382</v>
      </c>
    </row>
    <row r="129" spans="1:10" ht="23.25" customHeight="1" x14ac:dyDescent="0.2">
      <c r="A129" s="414" t="s">
        <v>1664</v>
      </c>
      <c r="B129" s="414" t="s">
        <v>1663</v>
      </c>
      <c r="C129" s="414" t="s">
        <v>1077</v>
      </c>
      <c r="D129" s="414">
        <v>11</v>
      </c>
      <c r="E129" s="414">
        <v>124.872</v>
      </c>
      <c r="F129" s="413">
        <v>13524.41</v>
      </c>
      <c r="G129" s="412">
        <v>0</v>
      </c>
      <c r="H129" s="412">
        <v>10007.950000000001</v>
      </c>
      <c r="I129" s="412">
        <v>3516.46</v>
      </c>
      <c r="J129" s="411">
        <v>0.26000838483896893</v>
      </c>
    </row>
    <row r="130" spans="1:10" ht="23.25" customHeight="1" x14ac:dyDescent="0.2">
      <c r="A130" s="414" t="s">
        <v>2297</v>
      </c>
      <c r="B130" s="414" t="s">
        <v>2296</v>
      </c>
      <c r="C130" s="414" t="s">
        <v>2291</v>
      </c>
      <c r="D130" s="414">
        <v>1</v>
      </c>
      <c r="E130" s="414">
        <v>180</v>
      </c>
      <c r="F130" s="413">
        <v>48979.839999999997</v>
      </c>
      <c r="G130" s="412">
        <v>0</v>
      </c>
      <c r="H130" s="412">
        <v>37073.64</v>
      </c>
      <c r="I130" s="412">
        <v>11906.2</v>
      </c>
      <c r="J130" s="411">
        <v>0.24308368504266245</v>
      </c>
    </row>
    <row r="131" spans="1:10" ht="23.25" customHeight="1" x14ac:dyDescent="0.2">
      <c r="A131" s="414" t="s">
        <v>1660</v>
      </c>
      <c r="B131" s="414" t="s">
        <v>1659</v>
      </c>
      <c r="C131" s="414" t="s">
        <v>1658</v>
      </c>
      <c r="D131" s="414">
        <v>1</v>
      </c>
      <c r="E131" s="414">
        <v>180</v>
      </c>
      <c r="F131" s="413">
        <v>22379.41</v>
      </c>
      <c r="G131" s="412">
        <v>0</v>
      </c>
      <c r="H131" s="412">
        <v>16720.77</v>
      </c>
      <c r="I131" s="412">
        <v>5658.64</v>
      </c>
      <c r="J131" s="411">
        <v>0.25285027621371609</v>
      </c>
    </row>
    <row r="132" spans="1:10" ht="23.25" customHeight="1" x14ac:dyDescent="0.2">
      <c r="A132" s="414" t="s">
        <v>2295</v>
      </c>
      <c r="B132" s="414" t="s">
        <v>2294</v>
      </c>
      <c r="C132" s="414" t="s">
        <v>2291</v>
      </c>
      <c r="D132" s="414">
        <v>1</v>
      </c>
      <c r="E132" s="414">
        <v>180</v>
      </c>
      <c r="F132" s="413">
        <v>15153.14</v>
      </c>
      <c r="G132" s="412">
        <v>0</v>
      </c>
      <c r="H132" s="412">
        <v>14025.43</v>
      </c>
      <c r="I132" s="412">
        <v>1127.71</v>
      </c>
      <c r="J132" s="411">
        <v>7.4420879104924786E-2</v>
      </c>
    </row>
    <row r="133" spans="1:10" ht="23.25" customHeight="1" x14ac:dyDescent="0.2">
      <c r="A133" s="414" t="s">
        <v>2293</v>
      </c>
      <c r="B133" s="414" t="s">
        <v>2292</v>
      </c>
      <c r="C133" s="414" t="s">
        <v>2291</v>
      </c>
      <c r="D133" s="414">
        <v>1</v>
      </c>
      <c r="E133" s="414">
        <v>180</v>
      </c>
      <c r="F133" s="413">
        <v>19815.86</v>
      </c>
      <c r="G133" s="412">
        <v>0</v>
      </c>
      <c r="H133" s="412">
        <v>15523.12</v>
      </c>
      <c r="I133" s="412">
        <v>4292.74</v>
      </c>
      <c r="J133" s="411">
        <v>0.21663152646415548</v>
      </c>
    </row>
    <row r="134" spans="1:10" ht="23.25" customHeight="1" x14ac:dyDescent="0.2">
      <c r="A134" s="427" t="s">
        <v>1657</v>
      </c>
      <c r="B134" s="427" t="s">
        <v>1656</v>
      </c>
      <c r="C134" s="427" t="s">
        <v>1655</v>
      </c>
      <c r="D134" s="427">
        <v>5</v>
      </c>
      <c r="E134" s="427">
        <v>0</v>
      </c>
      <c r="F134" s="428">
        <v>9156.67</v>
      </c>
      <c r="G134" s="429">
        <v>0</v>
      </c>
      <c r="H134" s="429">
        <v>0</v>
      </c>
      <c r="I134" s="429">
        <v>9156.67</v>
      </c>
      <c r="J134" s="430">
        <v>1</v>
      </c>
    </row>
    <row r="135" spans="1:10" ht="23.25" customHeight="1" x14ac:dyDescent="0.2">
      <c r="A135" s="414" t="s">
        <v>1652</v>
      </c>
      <c r="B135" s="414" t="s">
        <v>1651</v>
      </c>
      <c r="C135" s="414" t="s">
        <v>1077</v>
      </c>
      <c r="D135" s="414">
        <v>5</v>
      </c>
      <c r="E135" s="414">
        <v>56.76</v>
      </c>
      <c r="F135" s="413">
        <v>6021.15</v>
      </c>
      <c r="G135" s="412">
        <v>0</v>
      </c>
      <c r="H135" s="412">
        <v>4498.7</v>
      </c>
      <c r="I135" s="412">
        <v>1522.45</v>
      </c>
      <c r="J135" s="411">
        <v>0.25285036911553443</v>
      </c>
    </row>
    <row r="136" spans="1:10" ht="23.25" customHeight="1" x14ac:dyDescent="0.2">
      <c r="A136" s="414" t="s">
        <v>1163</v>
      </c>
      <c r="B136" s="414" t="s">
        <v>1162</v>
      </c>
      <c r="C136" s="414" t="s">
        <v>1018</v>
      </c>
      <c r="D136" s="414">
        <v>2</v>
      </c>
      <c r="E136" s="414">
        <v>416</v>
      </c>
      <c r="F136" s="413">
        <v>35090.559999999998</v>
      </c>
      <c r="G136" s="412">
        <v>0</v>
      </c>
      <c r="H136" s="412">
        <v>37136</v>
      </c>
      <c r="I136" s="412">
        <v>-2045.44</v>
      </c>
      <c r="J136" s="411">
        <v>-5.8290320815626767E-2</v>
      </c>
    </row>
    <row r="137" spans="1:10" ht="23.25" customHeight="1" x14ac:dyDescent="0.2">
      <c r="A137" s="414" t="s">
        <v>2084</v>
      </c>
      <c r="B137" s="414" t="s">
        <v>2083</v>
      </c>
      <c r="C137" s="414" t="s">
        <v>1860</v>
      </c>
      <c r="D137" s="414">
        <v>6</v>
      </c>
      <c r="E137" s="414">
        <v>28.8</v>
      </c>
      <c r="F137" s="413">
        <v>3192.02</v>
      </c>
      <c r="G137" s="412">
        <v>0</v>
      </c>
      <c r="H137" s="412">
        <v>2258.52</v>
      </c>
      <c r="I137" s="412">
        <v>933.5</v>
      </c>
      <c r="J137" s="411">
        <v>0.29244804230549931</v>
      </c>
    </row>
    <row r="138" spans="1:10" ht="23.25" customHeight="1" x14ac:dyDescent="0.2">
      <c r="A138" s="414" t="s">
        <v>2080</v>
      </c>
      <c r="B138" s="414" t="s">
        <v>2079</v>
      </c>
      <c r="C138" s="414" t="s">
        <v>1018</v>
      </c>
      <c r="D138" s="414">
        <v>1</v>
      </c>
      <c r="E138" s="414">
        <v>208</v>
      </c>
      <c r="F138" s="413">
        <v>11949.07</v>
      </c>
      <c r="G138" s="412">
        <v>0</v>
      </c>
      <c r="H138" s="412">
        <v>8857.73</v>
      </c>
      <c r="I138" s="412">
        <v>3091.34</v>
      </c>
      <c r="J138" s="411">
        <v>0.25870967363987324</v>
      </c>
    </row>
    <row r="139" spans="1:10" ht="23.25" customHeight="1" x14ac:dyDescent="0.2">
      <c r="A139" s="414" t="s">
        <v>1120</v>
      </c>
      <c r="B139" s="414" t="s">
        <v>1119</v>
      </c>
      <c r="C139" s="414" t="s">
        <v>1077</v>
      </c>
      <c r="D139" s="414">
        <v>78</v>
      </c>
      <c r="E139" s="414">
        <v>885.45599999999899</v>
      </c>
      <c r="F139" s="413">
        <v>70022.240000000005</v>
      </c>
      <c r="G139" s="412">
        <v>0</v>
      </c>
      <c r="H139" s="412">
        <v>58149</v>
      </c>
      <c r="I139" s="412">
        <v>11873.24</v>
      </c>
      <c r="J139" s="411">
        <v>0.16956384143095107</v>
      </c>
    </row>
    <row r="140" spans="1:10" ht="23.25" customHeight="1" x14ac:dyDescent="0.2">
      <c r="A140" s="414" t="s">
        <v>1120</v>
      </c>
      <c r="B140" s="414" t="s">
        <v>1119</v>
      </c>
      <c r="C140" s="414" t="s">
        <v>1074</v>
      </c>
      <c r="D140" s="414">
        <v>72</v>
      </c>
      <c r="E140" s="414">
        <v>68.111999999999995</v>
      </c>
      <c r="F140" s="413">
        <v>6621.84</v>
      </c>
      <c r="G140" s="412">
        <v>0</v>
      </c>
      <c r="H140" s="412">
        <v>4473</v>
      </c>
      <c r="I140" s="412">
        <v>2148.84</v>
      </c>
      <c r="J140" s="411">
        <v>0.3245079917364358</v>
      </c>
    </row>
    <row r="141" spans="1:10" ht="23.25" customHeight="1" x14ac:dyDescent="0.2">
      <c r="A141" s="414" t="s">
        <v>1118</v>
      </c>
      <c r="B141" s="414" t="s">
        <v>1117</v>
      </c>
      <c r="C141" s="414" t="s">
        <v>1077</v>
      </c>
      <c r="D141" s="414">
        <v>76</v>
      </c>
      <c r="E141" s="414">
        <v>862.75199999999995</v>
      </c>
      <c r="F141" s="413">
        <v>76422.31</v>
      </c>
      <c r="G141" s="412">
        <v>0</v>
      </c>
      <c r="H141" s="412">
        <v>39135.72</v>
      </c>
      <c r="I141" s="412">
        <v>37286.589999999997</v>
      </c>
      <c r="J141" s="411">
        <v>0.48790189671052864</v>
      </c>
    </row>
    <row r="142" spans="1:10" ht="23.25" customHeight="1" x14ac:dyDescent="0.2">
      <c r="A142" s="414" t="s">
        <v>1118</v>
      </c>
      <c r="B142" s="414" t="s">
        <v>1117</v>
      </c>
      <c r="C142" s="414" t="s">
        <v>1074</v>
      </c>
      <c r="D142" s="414">
        <v>84</v>
      </c>
      <c r="E142" s="414">
        <v>79.463999999999999</v>
      </c>
      <c r="F142" s="413">
        <v>7725.48</v>
      </c>
      <c r="G142" s="412">
        <v>0</v>
      </c>
      <c r="H142" s="412">
        <v>1811.39</v>
      </c>
      <c r="I142" s="412">
        <v>5914.09</v>
      </c>
      <c r="J142" s="411">
        <v>0.76553042658838022</v>
      </c>
    </row>
    <row r="143" spans="1:10" ht="23.25" customHeight="1" x14ac:dyDescent="0.2">
      <c r="A143" s="414" t="s">
        <v>1115</v>
      </c>
      <c r="B143" s="414" t="s">
        <v>1114</v>
      </c>
      <c r="C143" s="414" t="s">
        <v>1116</v>
      </c>
      <c r="D143" s="414">
        <v>31</v>
      </c>
      <c r="E143" s="414">
        <v>175.95599999999999</v>
      </c>
      <c r="F143" s="413">
        <v>31770.65</v>
      </c>
      <c r="G143" s="412">
        <v>0</v>
      </c>
      <c r="H143" s="412">
        <v>23584.49</v>
      </c>
      <c r="I143" s="412">
        <v>8186.16</v>
      </c>
      <c r="J143" s="411">
        <v>0.25766422783292126</v>
      </c>
    </row>
    <row r="144" spans="1:10" ht="23.25" customHeight="1" x14ac:dyDescent="0.2">
      <c r="A144" s="414" t="s">
        <v>1115</v>
      </c>
      <c r="B144" s="414" t="s">
        <v>1114</v>
      </c>
      <c r="C144" s="414" t="s">
        <v>1074</v>
      </c>
      <c r="D144" s="414">
        <v>96</v>
      </c>
      <c r="E144" s="414">
        <v>90.816000000000003</v>
      </c>
      <c r="F144" s="413">
        <v>17037.12</v>
      </c>
      <c r="G144" s="412">
        <v>0</v>
      </c>
      <c r="H144" s="412">
        <v>12172.64</v>
      </c>
      <c r="I144" s="412">
        <v>4864.4799999999996</v>
      </c>
      <c r="J144" s="411">
        <v>0.28552243571683478</v>
      </c>
    </row>
    <row r="145" spans="1:10" ht="23.25" customHeight="1" x14ac:dyDescent="0.2">
      <c r="A145" s="414" t="s">
        <v>2068</v>
      </c>
      <c r="B145" s="414" t="s">
        <v>2067</v>
      </c>
      <c r="C145" s="414" t="s">
        <v>1077</v>
      </c>
      <c r="D145" s="414">
        <v>3</v>
      </c>
      <c r="E145" s="414">
        <v>34.055999999999997</v>
      </c>
      <c r="F145" s="413">
        <v>4670.18</v>
      </c>
      <c r="G145" s="412">
        <v>0</v>
      </c>
      <c r="H145" s="412">
        <v>3867.57</v>
      </c>
      <c r="I145" s="412">
        <v>802.61</v>
      </c>
      <c r="J145" s="411">
        <v>0.17185847226445233</v>
      </c>
    </row>
    <row r="146" spans="1:10" ht="23.25" customHeight="1" x14ac:dyDescent="0.2">
      <c r="A146" s="414" t="s">
        <v>1109</v>
      </c>
      <c r="B146" s="414" t="s">
        <v>1108</v>
      </c>
      <c r="C146" s="414" t="s">
        <v>1077</v>
      </c>
      <c r="D146" s="414">
        <v>23</v>
      </c>
      <c r="E146" s="414">
        <v>261.096</v>
      </c>
      <c r="F146" s="413">
        <v>19652.91</v>
      </c>
      <c r="G146" s="412">
        <v>0</v>
      </c>
      <c r="H146" s="412">
        <v>17146.5</v>
      </c>
      <c r="I146" s="412">
        <v>2506.41</v>
      </c>
      <c r="J146" s="411">
        <v>0.12753378507305024</v>
      </c>
    </row>
    <row r="147" spans="1:10" ht="23.25" customHeight="1" x14ac:dyDescent="0.2">
      <c r="A147" s="414" t="s">
        <v>1098</v>
      </c>
      <c r="B147" s="414" t="s">
        <v>1097</v>
      </c>
      <c r="C147" s="414" t="s">
        <v>1013</v>
      </c>
      <c r="D147" s="414">
        <v>212</v>
      </c>
      <c r="E147" s="414">
        <v>4028</v>
      </c>
      <c r="F147" s="413">
        <v>237591.81</v>
      </c>
      <c r="G147" s="412">
        <v>0</v>
      </c>
      <c r="H147" s="412">
        <v>200840.8</v>
      </c>
      <c r="I147" s="412">
        <v>36751.01</v>
      </c>
      <c r="J147" s="411">
        <v>0.15468129983100007</v>
      </c>
    </row>
    <row r="148" spans="1:10" ht="23.25" customHeight="1" x14ac:dyDescent="0.2">
      <c r="A148" s="414" t="s">
        <v>1096</v>
      </c>
      <c r="B148" s="414" t="s">
        <v>1095</v>
      </c>
      <c r="C148" s="414" t="s">
        <v>1013</v>
      </c>
      <c r="D148" s="414">
        <v>73</v>
      </c>
      <c r="E148" s="414">
        <v>1387</v>
      </c>
      <c r="F148" s="413">
        <v>79825.08</v>
      </c>
      <c r="G148" s="412">
        <v>0</v>
      </c>
      <c r="H148" s="412">
        <v>67715.039999999994</v>
      </c>
      <c r="I148" s="412">
        <v>12110.04</v>
      </c>
      <c r="J148" s="411">
        <v>0.15170720780987629</v>
      </c>
    </row>
    <row r="149" spans="1:10" ht="23.25" customHeight="1" x14ac:dyDescent="0.2">
      <c r="A149" s="414" t="s">
        <v>1094</v>
      </c>
      <c r="B149" s="414" t="s">
        <v>1093</v>
      </c>
      <c r="C149" s="414" t="s">
        <v>1013</v>
      </c>
      <c r="D149" s="414">
        <v>188</v>
      </c>
      <c r="E149" s="414">
        <v>3572</v>
      </c>
      <c r="F149" s="413">
        <v>207106.3</v>
      </c>
      <c r="G149" s="412">
        <v>0</v>
      </c>
      <c r="H149" s="412">
        <v>174401.96</v>
      </c>
      <c r="I149" s="412">
        <v>32704.34</v>
      </c>
      <c r="J149" s="411">
        <v>0.15791088923900432</v>
      </c>
    </row>
    <row r="150" spans="1:10" ht="23.25" customHeight="1" x14ac:dyDescent="0.2">
      <c r="A150" s="414" t="s">
        <v>1092</v>
      </c>
      <c r="B150" s="414" t="s">
        <v>1091</v>
      </c>
      <c r="C150" s="414" t="s">
        <v>1013</v>
      </c>
      <c r="D150" s="414">
        <v>6</v>
      </c>
      <c r="E150" s="414">
        <v>114</v>
      </c>
      <c r="F150" s="413">
        <v>8940.07</v>
      </c>
      <c r="G150" s="412">
        <v>0</v>
      </c>
      <c r="H150" s="412">
        <v>6014.4</v>
      </c>
      <c r="I150" s="412">
        <v>2925.67</v>
      </c>
      <c r="J150" s="411">
        <v>0.32725358973699309</v>
      </c>
    </row>
    <row r="151" spans="1:10" ht="23.25" customHeight="1" x14ac:dyDescent="0.2">
      <c r="A151" s="414" t="s">
        <v>1090</v>
      </c>
      <c r="B151" s="414" t="s">
        <v>1089</v>
      </c>
      <c r="C151" s="414" t="s">
        <v>1013</v>
      </c>
      <c r="D151" s="414">
        <v>28</v>
      </c>
      <c r="E151" s="414">
        <v>532</v>
      </c>
      <c r="F151" s="413">
        <v>30020.28</v>
      </c>
      <c r="G151" s="412">
        <v>0</v>
      </c>
      <c r="H151" s="412">
        <v>26798.52</v>
      </c>
      <c r="I151" s="412">
        <v>3221.76</v>
      </c>
      <c r="J151" s="411">
        <v>0.10731945205041392</v>
      </c>
    </row>
    <row r="152" spans="1:10" ht="23.25" customHeight="1" x14ac:dyDescent="0.2">
      <c r="A152" s="414" t="s">
        <v>1088</v>
      </c>
      <c r="B152" s="414" t="s">
        <v>1087</v>
      </c>
      <c r="C152" s="414" t="s">
        <v>1013</v>
      </c>
      <c r="D152" s="414">
        <v>56</v>
      </c>
      <c r="E152" s="414">
        <v>1064</v>
      </c>
      <c r="F152" s="413">
        <v>38835.57</v>
      </c>
      <c r="G152" s="412">
        <v>0</v>
      </c>
      <c r="H152" s="412">
        <v>9611.66</v>
      </c>
      <c r="I152" s="412">
        <v>29223.91</v>
      </c>
      <c r="J152" s="411">
        <v>0.75250369699736608</v>
      </c>
    </row>
    <row r="153" spans="1:10" ht="23.25" customHeight="1" x14ac:dyDescent="0.2">
      <c r="A153" s="414" t="s">
        <v>1084</v>
      </c>
      <c r="B153" s="414" t="s">
        <v>1083</v>
      </c>
      <c r="C153" s="414" t="s">
        <v>1082</v>
      </c>
      <c r="D153" s="414">
        <v>4</v>
      </c>
      <c r="E153" s="414">
        <v>26.16</v>
      </c>
      <c r="F153" s="413">
        <v>3856.06</v>
      </c>
      <c r="G153" s="412">
        <v>0</v>
      </c>
      <c r="H153" s="412">
        <v>2687.6</v>
      </c>
      <c r="I153" s="412">
        <v>1168.46</v>
      </c>
      <c r="J153" s="411">
        <v>0.30301914389298923</v>
      </c>
    </row>
    <row r="154" spans="1:10" ht="23.25" customHeight="1" x14ac:dyDescent="0.2">
      <c r="A154" s="414" t="s">
        <v>1076</v>
      </c>
      <c r="B154" s="414" t="s">
        <v>1075</v>
      </c>
      <c r="C154" s="414" t="s">
        <v>1077</v>
      </c>
      <c r="D154" s="414">
        <v>14</v>
      </c>
      <c r="E154" s="414">
        <v>158.928</v>
      </c>
      <c r="F154" s="413">
        <v>12251</v>
      </c>
      <c r="G154" s="412">
        <v>0</v>
      </c>
      <c r="H154" s="412">
        <v>11150.37</v>
      </c>
      <c r="I154" s="412">
        <v>1100.6300000000001</v>
      </c>
      <c r="J154" s="411">
        <v>8.9840013060158361E-2</v>
      </c>
    </row>
    <row r="155" spans="1:10" ht="23.25" customHeight="1" x14ac:dyDescent="0.2">
      <c r="A155" s="414" t="s">
        <v>1076</v>
      </c>
      <c r="B155" s="414" t="s">
        <v>1075</v>
      </c>
      <c r="C155" s="414" t="s">
        <v>1074</v>
      </c>
      <c r="D155" s="414">
        <v>36</v>
      </c>
      <c r="E155" s="414">
        <v>34.055999999999997</v>
      </c>
      <c r="F155" s="413">
        <v>2669.4</v>
      </c>
      <c r="G155" s="412">
        <v>0</v>
      </c>
      <c r="H155" s="412">
        <v>2389.35</v>
      </c>
      <c r="I155" s="412">
        <v>280.05</v>
      </c>
      <c r="J155" s="411">
        <v>0.10491121600359632</v>
      </c>
    </row>
    <row r="156" spans="1:10" ht="23.25" customHeight="1" x14ac:dyDescent="0.2">
      <c r="A156" s="414" t="s">
        <v>1073</v>
      </c>
      <c r="B156" s="414" t="s">
        <v>1072</v>
      </c>
      <c r="C156" s="414" t="s">
        <v>2061</v>
      </c>
      <c r="D156" s="414">
        <v>8</v>
      </c>
      <c r="E156" s="414">
        <v>43.2</v>
      </c>
      <c r="F156" s="413">
        <v>5376.66</v>
      </c>
      <c r="G156" s="412">
        <v>0</v>
      </c>
      <c r="H156" s="412">
        <v>4419.47</v>
      </c>
      <c r="I156" s="412">
        <v>957.19</v>
      </c>
      <c r="J156" s="411">
        <v>0.17802687914058171</v>
      </c>
    </row>
    <row r="157" spans="1:10" ht="23.25" customHeight="1" x14ac:dyDescent="0.2">
      <c r="A157" s="414" t="s">
        <v>1034</v>
      </c>
      <c r="B157" s="414" t="s">
        <v>1033</v>
      </c>
      <c r="C157" s="414" t="s">
        <v>1032</v>
      </c>
      <c r="D157" s="414">
        <v>8</v>
      </c>
      <c r="E157" s="414">
        <v>40</v>
      </c>
      <c r="F157" s="413">
        <v>2807.04</v>
      </c>
      <c r="G157" s="412">
        <v>0</v>
      </c>
      <c r="H157" s="412">
        <v>2827.22</v>
      </c>
      <c r="I157" s="412">
        <v>-20.18</v>
      </c>
      <c r="J157" s="411">
        <v>-7.1890674874601004E-3</v>
      </c>
    </row>
    <row r="158" spans="1:10" ht="23.25" customHeight="1" x14ac:dyDescent="0.2">
      <c r="A158" s="414" t="s">
        <v>1029</v>
      </c>
      <c r="B158" s="414" t="s">
        <v>1028</v>
      </c>
      <c r="C158" s="414" t="s">
        <v>1021</v>
      </c>
      <c r="D158" s="414">
        <v>8</v>
      </c>
      <c r="E158" s="414">
        <v>160</v>
      </c>
      <c r="F158" s="413">
        <v>9962.86</v>
      </c>
      <c r="G158" s="412">
        <v>0</v>
      </c>
      <c r="H158" s="412">
        <v>9155.0400000000009</v>
      </c>
      <c r="I158" s="412">
        <v>807.82</v>
      </c>
      <c r="J158" s="411">
        <v>8.1083142792330712E-2</v>
      </c>
    </row>
    <row r="159" spans="1:10" ht="23.25" customHeight="1" x14ac:dyDescent="0.2">
      <c r="A159" s="414" t="s">
        <v>1027</v>
      </c>
      <c r="B159" s="414" t="s">
        <v>1026</v>
      </c>
      <c r="C159" s="414" t="s">
        <v>1021</v>
      </c>
      <c r="D159" s="414">
        <v>11</v>
      </c>
      <c r="E159" s="414">
        <v>220</v>
      </c>
      <c r="F159" s="413">
        <v>14383.52</v>
      </c>
      <c r="G159" s="412">
        <v>0</v>
      </c>
      <c r="H159" s="412">
        <v>12588.18</v>
      </c>
      <c r="I159" s="412">
        <v>1795.34</v>
      </c>
      <c r="J159" s="411">
        <v>0.12481923757188783</v>
      </c>
    </row>
    <row r="160" spans="1:10" ht="23.25" customHeight="1" x14ac:dyDescent="0.2">
      <c r="A160" s="414" t="s">
        <v>1025</v>
      </c>
      <c r="B160" s="414" t="s">
        <v>1024</v>
      </c>
      <c r="C160" s="414" t="s">
        <v>1018</v>
      </c>
      <c r="D160" s="414">
        <v>1</v>
      </c>
      <c r="E160" s="414">
        <v>208</v>
      </c>
      <c r="F160" s="413">
        <v>4512.87</v>
      </c>
      <c r="G160" s="412">
        <v>0</v>
      </c>
      <c r="H160" s="412">
        <v>3371.78</v>
      </c>
      <c r="I160" s="412">
        <v>1141.0899999999999</v>
      </c>
      <c r="J160" s="411">
        <v>0.25285239769813889</v>
      </c>
    </row>
    <row r="161" spans="1:10" ht="23.25" customHeight="1" x14ac:dyDescent="0.2">
      <c r="A161" s="414" t="s">
        <v>1023</v>
      </c>
      <c r="B161" s="414" t="s">
        <v>1022</v>
      </c>
      <c r="C161" s="414" t="s">
        <v>1021</v>
      </c>
      <c r="D161" s="414">
        <v>11</v>
      </c>
      <c r="E161" s="414">
        <v>220</v>
      </c>
      <c r="F161" s="413">
        <v>14809.63</v>
      </c>
      <c r="G161" s="412">
        <v>0</v>
      </c>
      <c r="H161" s="412">
        <v>12588.18</v>
      </c>
      <c r="I161" s="412">
        <v>2221.4499999999998</v>
      </c>
      <c r="J161" s="411">
        <v>0.15000037137997371</v>
      </c>
    </row>
    <row r="162" spans="1:10" ht="23.25" customHeight="1" x14ac:dyDescent="0.2">
      <c r="A162" s="414" t="s">
        <v>1020</v>
      </c>
      <c r="B162" s="414" t="s">
        <v>1019</v>
      </c>
      <c r="C162" s="414" t="s">
        <v>1018</v>
      </c>
      <c r="D162" s="414">
        <v>3</v>
      </c>
      <c r="E162" s="414">
        <v>624</v>
      </c>
      <c r="F162" s="413">
        <v>37136.42</v>
      </c>
      <c r="G162" s="412">
        <v>0</v>
      </c>
      <c r="H162" s="412">
        <v>31796.25</v>
      </c>
      <c r="I162" s="412">
        <v>5340.17</v>
      </c>
      <c r="J162" s="411">
        <v>0.14379872911820796</v>
      </c>
    </row>
    <row r="163" spans="1:10" ht="23.25" customHeight="1" x14ac:dyDescent="0.2">
      <c r="A163" s="414" t="s">
        <v>2052</v>
      </c>
      <c r="B163" s="414" t="s">
        <v>2051</v>
      </c>
      <c r="C163" s="414" t="s">
        <v>1099</v>
      </c>
      <c r="D163" s="414">
        <v>1000</v>
      </c>
      <c r="E163" s="414">
        <v>1000</v>
      </c>
      <c r="F163" s="413">
        <v>77940</v>
      </c>
      <c r="G163" s="412">
        <v>0</v>
      </c>
      <c r="H163" s="412">
        <v>44830</v>
      </c>
      <c r="I163" s="412">
        <v>33110</v>
      </c>
      <c r="J163" s="411">
        <v>0.42481395945599176</v>
      </c>
    </row>
    <row r="164" spans="1:10" ht="23.25" customHeight="1" x14ac:dyDescent="0.2">
      <c r="A164" s="414" t="s">
        <v>1015</v>
      </c>
      <c r="B164" s="414" t="s">
        <v>1014</v>
      </c>
      <c r="C164" s="414" t="s">
        <v>1013</v>
      </c>
      <c r="D164" s="414">
        <v>164</v>
      </c>
      <c r="E164" s="414">
        <v>3116</v>
      </c>
      <c r="F164" s="413">
        <v>158819.60999999999</v>
      </c>
      <c r="G164" s="412">
        <v>0</v>
      </c>
      <c r="H164" s="412">
        <v>125473.22</v>
      </c>
      <c r="I164" s="412">
        <v>33346.39</v>
      </c>
      <c r="J164" s="411">
        <v>0.20996393329513904</v>
      </c>
    </row>
    <row r="165" spans="1:10" ht="23.25" customHeight="1" x14ac:dyDescent="0.2">
      <c r="A165" s="414" t="s">
        <v>2036</v>
      </c>
      <c r="B165" s="414" t="s">
        <v>2035</v>
      </c>
      <c r="C165" s="414" t="s">
        <v>1013</v>
      </c>
      <c r="D165" s="418">
        <v>3</v>
      </c>
      <c r="E165" s="418">
        <v>57</v>
      </c>
      <c r="F165" s="419">
        <v>0.03</v>
      </c>
      <c r="G165" s="420">
        <v>0</v>
      </c>
      <c r="H165" s="420">
        <v>3033.78</v>
      </c>
      <c r="I165" s="420">
        <v>-3033.75</v>
      </c>
      <c r="J165" s="421">
        <v>-101125</v>
      </c>
    </row>
    <row r="166" spans="1:10" ht="18.2" customHeight="1" x14ac:dyDescent="0.2">
      <c r="D166" s="424">
        <f>SUM(D9:D165)</f>
        <v>14827</v>
      </c>
      <c r="E166" s="425">
        <f t="shared" ref="E166:I166" si="0">SUM(E9:E165)</f>
        <v>95068.249999999985</v>
      </c>
      <c r="F166" s="426">
        <f t="shared" si="0"/>
        <v>5763565.5600000005</v>
      </c>
      <c r="G166" s="426">
        <f t="shared" si="0"/>
        <v>-1907.02</v>
      </c>
      <c r="H166" s="426">
        <f t="shared" si="0"/>
        <v>4659097.910000002</v>
      </c>
      <c r="I166" s="426">
        <f t="shared" si="0"/>
        <v>1102560.6299999997</v>
      </c>
      <c r="J166" s="424"/>
    </row>
    <row r="167" spans="1:10" x14ac:dyDescent="0.2">
      <c r="D167" s="424"/>
      <c r="E167" s="424"/>
      <c r="F167" s="424"/>
      <c r="G167" s="424"/>
      <c r="H167" s="424"/>
      <c r="I167" s="424"/>
      <c r="J167" s="424"/>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34749-4525-4D3D-8DB5-B7C4AF6BEFDA}">
  <sheetPr codeName="Hoja9"/>
  <dimension ref="A1:J123"/>
  <sheetViews>
    <sheetView showGridLines="0" workbookViewId="0">
      <pane ySplit="6" topLeftCell="A107" activePane="bottomLeft" state="frozen"/>
      <selection pane="bottomLeft" activeCell="B129" sqref="B129"/>
    </sheetView>
  </sheetViews>
  <sheetFormatPr baseColWidth="10" defaultColWidth="11.42578125" defaultRowHeight="12.75" x14ac:dyDescent="0.2"/>
  <cols>
    <col min="1" max="1" width="13.85546875" style="410" customWidth="1"/>
    <col min="2" max="2" width="35.42578125" style="410" customWidth="1"/>
    <col min="3" max="3" width="21.85546875" style="410" customWidth="1"/>
    <col min="4" max="4" width="14" style="410" customWidth="1"/>
    <col min="5" max="5" width="12.28515625" style="410" customWidth="1"/>
    <col min="6" max="14" width="21.85546875" style="410" customWidth="1"/>
    <col min="15" max="15" width="0" style="410" hidden="1" customWidth="1"/>
    <col min="16" max="16384" width="11.42578125" style="410"/>
  </cols>
  <sheetData>
    <row r="1" spans="1:10" ht="21" customHeight="1" x14ac:dyDescent="0.2">
      <c r="A1" s="414" t="s">
        <v>1969</v>
      </c>
    </row>
    <row r="2" spans="1:10" ht="0.95" customHeight="1" x14ac:dyDescent="0.2"/>
    <row r="3" spans="1:10" ht="23.1" customHeight="1" x14ac:dyDescent="0.2">
      <c r="A3" s="414" t="s">
        <v>1968</v>
      </c>
    </row>
    <row r="4" spans="1:10" ht="17.100000000000001" customHeight="1" x14ac:dyDescent="0.2">
      <c r="A4" s="414" t="s">
        <v>1967</v>
      </c>
    </row>
    <row r="5" spans="1:10" ht="25.7" customHeight="1" x14ac:dyDescent="0.2">
      <c r="A5" s="417" t="s">
        <v>2340</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x14ac:dyDescent="0.2">
      <c r="A9" s="414" t="s">
        <v>1899</v>
      </c>
      <c r="B9" s="414" t="s">
        <v>1966</v>
      </c>
      <c r="C9" s="414" t="s">
        <v>1771</v>
      </c>
      <c r="D9" s="414">
        <v>2</v>
      </c>
      <c r="E9" s="414">
        <v>12</v>
      </c>
      <c r="F9" s="413">
        <v>3020.68</v>
      </c>
      <c r="G9" s="412">
        <v>0</v>
      </c>
      <c r="H9" s="412">
        <v>1481.46</v>
      </c>
      <c r="I9" s="412">
        <v>1539.22</v>
      </c>
      <c r="J9" s="411">
        <v>0.50956076115311788</v>
      </c>
    </row>
    <row r="10" spans="1:10" x14ac:dyDescent="0.2">
      <c r="A10" s="414" t="s">
        <v>1899</v>
      </c>
      <c r="B10" s="414" t="s">
        <v>1966</v>
      </c>
      <c r="C10" s="414" t="s">
        <v>1774</v>
      </c>
      <c r="D10" s="414">
        <v>192</v>
      </c>
      <c r="E10" s="414">
        <v>48</v>
      </c>
      <c r="F10" s="413">
        <v>7157.76</v>
      </c>
      <c r="G10" s="412">
        <v>0</v>
      </c>
      <c r="H10" s="412">
        <v>5926.6</v>
      </c>
      <c r="I10" s="412">
        <v>1231.1600000000001</v>
      </c>
      <c r="J10" s="411">
        <v>0.17200353183118741</v>
      </c>
    </row>
    <row r="11" spans="1:10" x14ac:dyDescent="0.2">
      <c r="A11" s="414" t="s">
        <v>1897</v>
      </c>
      <c r="B11" s="414" t="s">
        <v>1896</v>
      </c>
      <c r="C11" s="414" t="s">
        <v>1771</v>
      </c>
      <c r="D11" s="414">
        <v>2</v>
      </c>
      <c r="E11" s="414">
        <v>12</v>
      </c>
      <c r="F11" s="413">
        <v>3000</v>
      </c>
      <c r="G11" s="412">
        <v>0</v>
      </c>
      <c r="H11" s="412">
        <v>1596.7</v>
      </c>
      <c r="I11" s="412">
        <v>1403.3</v>
      </c>
      <c r="J11" s="411">
        <v>0.46776666666666666</v>
      </c>
    </row>
    <row r="12" spans="1:10" x14ac:dyDescent="0.2">
      <c r="A12" s="414" t="s">
        <v>1897</v>
      </c>
      <c r="B12" s="414" t="s">
        <v>1896</v>
      </c>
      <c r="C12" s="414" t="s">
        <v>1774</v>
      </c>
      <c r="D12" s="414">
        <v>48</v>
      </c>
      <c r="E12" s="414">
        <v>12</v>
      </c>
      <c r="F12" s="413">
        <v>2100.48</v>
      </c>
      <c r="G12" s="412">
        <v>0</v>
      </c>
      <c r="H12" s="412">
        <v>1600.07</v>
      </c>
      <c r="I12" s="412">
        <v>500.41</v>
      </c>
      <c r="J12" s="411">
        <v>0.23823602224253504</v>
      </c>
    </row>
    <row r="13" spans="1:10" x14ac:dyDescent="0.2">
      <c r="A13" s="414" t="s">
        <v>1895</v>
      </c>
      <c r="B13" s="414" t="s">
        <v>1894</v>
      </c>
      <c r="C13" s="414" t="s">
        <v>1774</v>
      </c>
      <c r="D13" s="414">
        <v>120</v>
      </c>
      <c r="E13" s="414">
        <v>30</v>
      </c>
      <c r="F13" s="413">
        <v>3889.2</v>
      </c>
      <c r="G13" s="412">
        <v>0</v>
      </c>
      <c r="H13" s="412">
        <v>3505.37</v>
      </c>
      <c r="I13" s="412">
        <v>383.83</v>
      </c>
      <c r="J13" s="411">
        <v>9.8691247557338269E-2</v>
      </c>
    </row>
    <row r="14" spans="1:10" x14ac:dyDescent="0.2">
      <c r="A14" s="414" t="s">
        <v>1891</v>
      </c>
      <c r="B14" s="414" t="s">
        <v>1890</v>
      </c>
      <c r="C14" s="414" t="s">
        <v>1074</v>
      </c>
      <c r="D14" s="414">
        <v>204</v>
      </c>
      <c r="E14" s="414">
        <v>192.98400000000001</v>
      </c>
      <c r="F14" s="413">
        <v>11158.8</v>
      </c>
      <c r="G14" s="412">
        <v>0</v>
      </c>
      <c r="H14" s="412">
        <v>9800.4699999999993</v>
      </c>
      <c r="I14" s="412">
        <v>1358.33</v>
      </c>
      <c r="J14" s="411">
        <v>0.12172724665734667</v>
      </c>
    </row>
    <row r="15" spans="1:10" x14ac:dyDescent="0.2">
      <c r="A15" s="414" t="s">
        <v>2431</v>
      </c>
      <c r="B15" s="414" t="s">
        <v>2430</v>
      </c>
      <c r="C15" s="414" t="s">
        <v>1074</v>
      </c>
      <c r="D15" s="414">
        <v>12</v>
      </c>
      <c r="E15" s="414">
        <v>11.352</v>
      </c>
      <c r="F15" s="413">
        <v>713.88</v>
      </c>
      <c r="G15" s="412">
        <v>0</v>
      </c>
      <c r="H15" s="412">
        <v>1073.76</v>
      </c>
      <c r="I15" s="412">
        <v>-359.88</v>
      </c>
      <c r="J15" s="411">
        <v>-0.50411833921667504</v>
      </c>
    </row>
    <row r="16" spans="1:10" x14ac:dyDescent="0.2">
      <c r="A16" s="414" t="s">
        <v>1887</v>
      </c>
      <c r="B16" s="414" t="s">
        <v>1886</v>
      </c>
      <c r="C16" s="414" t="s">
        <v>1882</v>
      </c>
      <c r="D16" s="414">
        <v>14</v>
      </c>
      <c r="E16" s="414">
        <v>211.96</v>
      </c>
      <c r="F16" s="413">
        <v>5979.26</v>
      </c>
      <c r="G16" s="412">
        <v>0</v>
      </c>
      <c r="H16" s="412">
        <v>6482.14</v>
      </c>
      <c r="I16" s="412">
        <v>-502.88</v>
      </c>
      <c r="J16" s="411">
        <v>-8.4104053009904242E-2</v>
      </c>
    </row>
    <row r="17" spans="1:10" x14ac:dyDescent="0.2">
      <c r="A17" s="414" t="s">
        <v>1887</v>
      </c>
      <c r="B17" s="414" t="s">
        <v>1886</v>
      </c>
      <c r="C17" s="414" t="s">
        <v>1885</v>
      </c>
      <c r="D17" s="414">
        <v>104</v>
      </c>
      <c r="E17" s="414">
        <v>393.64</v>
      </c>
      <c r="F17" s="413">
        <v>13020.8</v>
      </c>
      <c r="G17" s="412">
        <v>0</v>
      </c>
      <c r="H17" s="412">
        <v>12041.5</v>
      </c>
      <c r="I17" s="412">
        <v>979.3</v>
      </c>
      <c r="J17" s="411">
        <v>7.5210432538707295E-2</v>
      </c>
    </row>
    <row r="18" spans="1:10" x14ac:dyDescent="0.2">
      <c r="A18" s="414" t="s">
        <v>1884</v>
      </c>
      <c r="B18" s="414" t="s">
        <v>1883</v>
      </c>
      <c r="C18" s="414" t="s">
        <v>1882</v>
      </c>
      <c r="D18" s="414">
        <v>3</v>
      </c>
      <c r="E18" s="414">
        <v>45.42</v>
      </c>
      <c r="F18" s="413">
        <v>2062.89</v>
      </c>
      <c r="G18" s="412">
        <v>0</v>
      </c>
      <c r="H18" s="412">
        <v>2222.5500000000002</v>
      </c>
      <c r="I18" s="412">
        <v>-159.66</v>
      </c>
      <c r="J18" s="411">
        <v>-7.7396274159068107E-2</v>
      </c>
    </row>
    <row r="19" spans="1:10" x14ac:dyDescent="0.2">
      <c r="A19" s="414" t="s">
        <v>1881</v>
      </c>
      <c r="B19" s="414" t="s">
        <v>1880</v>
      </c>
      <c r="C19" s="414" t="s">
        <v>1077</v>
      </c>
      <c r="D19" s="414">
        <v>98</v>
      </c>
      <c r="E19" s="414">
        <v>1112.4960000000001</v>
      </c>
      <c r="F19" s="413">
        <v>91717.67</v>
      </c>
      <c r="G19" s="412">
        <v>0</v>
      </c>
      <c r="H19" s="412">
        <v>79772</v>
      </c>
      <c r="I19" s="412">
        <v>11945.67</v>
      </c>
      <c r="J19" s="411">
        <v>0.13024393227608158</v>
      </c>
    </row>
    <row r="20" spans="1:10" x14ac:dyDescent="0.2">
      <c r="A20" s="414" t="s">
        <v>1881</v>
      </c>
      <c r="B20" s="414" t="s">
        <v>1880</v>
      </c>
      <c r="C20" s="414" t="s">
        <v>1074</v>
      </c>
      <c r="D20" s="414">
        <v>132</v>
      </c>
      <c r="E20" s="414">
        <v>124.872</v>
      </c>
      <c r="F20" s="413">
        <v>11338.8</v>
      </c>
      <c r="G20" s="412">
        <v>0</v>
      </c>
      <c r="H20" s="412">
        <v>8954</v>
      </c>
      <c r="I20" s="412">
        <v>2384.8000000000002</v>
      </c>
      <c r="J20" s="411">
        <v>0.2103220799379123</v>
      </c>
    </row>
    <row r="21" spans="1:10" ht="25.5" x14ac:dyDescent="0.2">
      <c r="A21" s="414" t="s">
        <v>1879</v>
      </c>
      <c r="B21" s="414" t="s">
        <v>1878</v>
      </c>
      <c r="C21" s="414" t="s">
        <v>1875</v>
      </c>
      <c r="D21" s="414">
        <v>7</v>
      </c>
      <c r="E21" s="414">
        <v>158.97</v>
      </c>
      <c r="F21" s="413">
        <v>3107.77</v>
      </c>
      <c r="G21" s="412">
        <v>0</v>
      </c>
      <c r="H21" s="412">
        <v>2398.06</v>
      </c>
      <c r="I21" s="412">
        <v>709.71</v>
      </c>
      <c r="J21" s="411">
        <v>0.22836632054495667</v>
      </c>
    </row>
    <row r="22" spans="1:10" x14ac:dyDescent="0.2">
      <c r="A22" s="414" t="s">
        <v>2429</v>
      </c>
      <c r="B22" s="414" t="s">
        <v>2428</v>
      </c>
      <c r="C22" s="414" t="s">
        <v>1032</v>
      </c>
      <c r="D22" s="414">
        <v>12</v>
      </c>
      <c r="E22" s="414">
        <v>60</v>
      </c>
      <c r="F22" s="413">
        <v>2744.04</v>
      </c>
      <c r="G22" s="412">
        <v>0</v>
      </c>
      <c r="H22" s="412">
        <v>4231.68</v>
      </c>
      <c r="I22" s="412">
        <v>-1487.64</v>
      </c>
      <c r="J22" s="411">
        <v>-0.54213495430095771</v>
      </c>
    </row>
    <row r="23" spans="1:10" ht="25.5" x14ac:dyDescent="0.2">
      <c r="A23" s="414" t="s">
        <v>2427</v>
      </c>
      <c r="B23" s="414" t="s">
        <v>2426</v>
      </c>
      <c r="C23" s="414" t="s">
        <v>2423</v>
      </c>
      <c r="D23" s="414">
        <v>1</v>
      </c>
      <c r="E23" s="414">
        <v>9</v>
      </c>
      <c r="F23" s="413">
        <v>782.13</v>
      </c>
      <c r="G23" s="412">
        <v>0</v>
      </c>
      <c r="H23" s="412">
        <v>406.42</v>
      </c>
      <c r="I23" s="412">
        <v>375.71</v>
      </c>
      <c r="J23" s="411">
        <v>0.48036771380716758</v>
      </c>
    </row>
    <row r="24" spans="1:10" x14ac:dyDescent="0.2">
      <c r="A24" s="414" t="s">
        <v>2425</v>
      </c>
      <c r="B24" s="414" t="s">
        <v>2424</v>
      </c>
      <c r="C24" s="414" t="s">
        <v>2423</v>
      </c>
      <c r="D24" s="414">
        <v>1</v>
      </c>
      <c r="E24" s="414">
        <v>9</v>
      </c>
      <c r="F24" s="413">
        <v>702.58</v>
      </c>
      <c r="G24" s="412">
        <v>0</v>
      </c>
      <c r="H24" s="412">
        <v>464.66</v>
      </c>
      <c r="I24" s="412">
        <v>237.92</v>
      </c>
      <c r="J24" s="411">
        <v>0.33863985206575059</v>
      </c>
    </row>
    <row r="25" spans="1:10" x14ac:dyDescent="0.2">
      <c r="A25" s="414" t="s">
        <v>1859</v>
      </c>
      <c r="B25" s="414" t="s">
        <v>1858</v>
      </c>
      <c r="C25" s="414" t="s">
        <v>1013</v>
      </c>
      <c r="D25" s="414">
        <v>4</v>
      </c>
      <c r="E25" s="414">
        <v>76</v>
      </c>
      <c r="F25" s="413">
        <v>8463.2999999999993</v>
      </c>
      <c r="G25" s="412">
        <v>0</v>
      </c>
      <c r="H25" s="412">
        <v>5621.84</v>
      </c>
      <c r="I25" s="412">
        <v>2841.46</v>
      </c>
      <c r="J25" s="411">
        <v>0.33573893584523007</v>
      </c>
    </row>
    <row r="26" spans="1:10" ht="25.5" x14ac:dyDescent="0.2">
      <c r="A26" s="414" t="s">
        <v>1855</v>
      </c>
      <c r="B26" s="414" t="s">
        <v>1854</v>
      </c>
      <c r="C26" s="414" t="s">
        <v>1013</v>
      </c>
      <c r="D26" s="414">
        <v>18</v>
      </c>
      <c r="E26" s="414">
        <v>342</v>
      </c>
      <c r="F26" s="413">
        <v>20680.61</v>
      </c>
      <c r="G26" s="412">
        <v>0</v>
      </c>
      <c r="H26" s="412">
        <v>16725.78</v>
      </c>
      <c r="I26" s="412">
        <v>3954.83</v>
      </c>
      <c r="J26" s="411">
        <v>0.19123370521921171</v>
      </c>
    </row>
    <row r="27" spans="1:10" ht="25.5" x14ac:dyDescent="0.2">
      <c r="A27" s="414" t="s">
        <v>1853</v>
      </c>
      <c r="B27" s="414" t="s">
        <v>1852</v>
      </c>
      <c r="C27" s="414" t="s">
        <v>1013</v>
      </c>
      <c r="D27" s="414">
        <v>14</v>
      </c>
      <c r="E27" s="414">
        <v>266</v>
      </c>
      <c r="F27" s="413">
        <v>17250.37</v>
      </c>
      <c r="G27" s="412">
        <v>0</v>
      </c>
      <c r="H27" s="412">
        <v>13421.1</v>
      </c>
      <c r="I27" s="412">
        <v>3829.27</v>
      </c>
      <c r="J27" s="411">
        <v>0.22198169784855687</v>
      </c>
    </row>
    <row r="28" spans="1:10" ht="25.5" x14ac:dyDescent="0.2">
      <c r="A28" s="414" t="s">
        <v>1841</v>
      </c>
      <c r="B28" s="414" t="s">
        <v>1840</v>
      </c>
      <c r="C28" s="414" t="s">
        <v>1013</v>
      </c>
      <c r="D28" s="414">
        <v>45</v>
      </c>
      <c r="E28" s="414">
        <v>855</v>
      </c>
      <c r="F28" s="413">
        <v>58449.8</v>
      </c>
      <c r="G28" s="412">
        <v>0</v>
      </c>
      <c r="H28" s="412">
        <v>49143.5</v>
      </c>
      <c r="I28" s="412">
        <v>9306.2999999999993</v>
      </c>
      <c r="J28" s="411">
        <v>0.1592186799612659</v>
      </c>
    </row>
    <row r="29" spans="1:10" ht="25.5" x14ac:dyDescent="0.2">
      <c r="A29" s="414" t="s">
        <v>1837</v>
      </c>
      <c r="B29" s="414" t="s">
        <v>1836</v>
      </c>
      <c r="C29" s="414" t="s">
        <v>1013</v>
      </c>
      <c r="D29" s="414">
        <v>613</v>
      </c>
      <c r="E29" s="414">
        <v>11647</v>
      </c>
      <c r="F29" s="413">
        <v>545101.85</v>
      </c>
      <c r="G29" s="412">
        <v>0</v>
      </c>
      <c r="H29" s="412">
        <v>525120.31999999995</v>
      </c>
      <c r="I29" s="412">
        <v>19981.53</v>
      </c>
      <c r="J29" s="411">
        <v>3.6656498566795349E-2</v>
      </c>
    </row>
    <row r="30" spans="1:10" x14ac:dyDescent="0.2">
      <c r="A30" s="414" t="s">
        <v>1823</v>
      </c>
      <c r="B30" s="414" t="s">
        <v>1822</v>
      </c>
      <c r="C30" s="414" t="s">
        <v>1821</v>
      </c>
      <c r="D30" s="414">
        <v>24</v>
      </c>
      <c r="E30" s="414">
        <v>10.632</v>
      </c>
      <c r="F30" s="413">
        <v>1254.48</v>
      </c>
      <c r="G30" s="412">
        <v>0</v>
      </c>
      <c r="H30" s="412">
        <v>1013.35</v>
      </c>
      <c r="I30" s="412">
        <v>241.13</v>
      </c>
      <c r="J30" s="411">
        <v>0.1922151010777374</v>
      </c>
    </row>
    <row r="31" spans="1:10" x14ac:dyDescent="0.2">
      <c r="A31" s="414" t="s">
        <v>1820</v>
      </c>
      <c r="B31" s="414" t="s">
        <v>1819</v>
      </c>
      <c r="C31" s="414" t="s">
        <v>1818</v>
      </c>
      <c r="D31" s="414">
        <v>4</v>
      </c>
      <c r="E31" s="414">
        <v>44.16</v>
      </c>
      <c r="F31" s="413">
        <v>1632.89</v>
      </c>
      <c r="G31" s="412">
        <v>0</v>
      </c>
      <c r="H31" s="412">
        <v>991.96</v>
      </c>
      <c r="I31" s="412">
        <v>640.92999999999995</v>
      </c>
      <c r="J31" s="411">
        <v>0.39251325685060784</v>
      </c>
    </row>
    <row r="32" spans="1:10" x14ac:dyDescent="0.2">
      <c r="A32" s="414" t="s">
        <v>1820</v>
      </c>
      <c r="B32" s="414" t="s">
        <v>1819</v>
      </c>
      <c r="C32" s="414" t="s">
        <v>1961</v>
      </c>
      <c r="D32" s="414">
        <v>480</v>
      </c>
      <c r="E32" s="414">
        <v>220.8</v>
      </c>
      <c r="F32" s="413">
        <v>6225.6</v>
      </c>
      <c r="G32" s="412">
        <v>0</v>
      </c>
      <c r="H32" s="412">
        <v>4964.72</v>
      </c>
      <c r="I32" s="412">
        <v>1260.8800000000001</v>
      </c>
      <c r="J32" s="411">
        <v>0.20253148290927783</v>
      </c>
    </row>
    <row r="33" spans="1:10" x14ac:dyDescent="0.2">
      <c r="A33" s="414" t="s">
        <v>1817</v>
      </c>
      <c r="B33" s="414" t="s">
        <v>1816</v>
      </c>
      <c r="C33" s="414" t="s">
        <v>1013</v>
      </c>
      <c r="D33" s="414">
        <v>5</v>
      </c>
      <c r="E33" s="414">
        <v>95</v>
      </c>
      <c r="F33" s="413">
        <v>4094.6</v>
      </c>
      <c r="G33" s="412">
        <v>0</v>
      </c>
      <c r="H33" s="412">
        <v>2679.2</v>
      </c>
      <c r="I33" s="412">
        <v>1415.4</v>
      </c>
      <c r="J33" s="411">
        <v>0.34567479118839445</v>
      </c>
    </row>
    <row r="34" spans="1:10" ht="25.5" x14ac:dyDescent="0.2">
      <c r="A34" s="414" t="s">
        <v>1960</v>
      </c>
      <c r="B34" s="414" t="s">
        <v>1959</v>
      </c>
      <c r="C34" s="414" t="s">
        <v>1013</v>
      </c>
      <c r="D34" s="414">
        <v>2</v>
      </c>
      <c r="E34" s="414">
        <v>38</v>
      </c>
      <c r="F34" s="413">
        <v>2604.96</v>
      </c>
      <c r="G34" s="412">
        <v>0</v>
      </c>
      <c r="H34" s="412">
        <v>1971.74</v>
      </c>
      <c r="I34" s="412">
        <v>633.22</v>
      </c>
      <c r="J34" s="411">
        <v>0.24308199151733129</v>
      </c>
    </row>
    <row r="35" spans="1:10" x14ac:dyDescent="0.2">
      <c r="A35" s="414" t="s">
        <v>1811</v>
      </c>
      <c r="B35" s="414" t="s">
        <v>1810</v>
      </c>
      <c r="C35" s="414" t="s">
        <v>1013</v>
      </c>
      <c r="D35" s="414">
        <v>133</v>
      </c>
      <c r="E35" s="414">
        <v>2527</v>
      </c>
      <c r="F35" s="413">
        <v>155756.59</v>
      </c>
      <c r="G35" s="412">
        <v>0</v>
      </c>
      <c r="H35" s="412">
        <v>139434.23000000001</v>
      </c>
      <c r="I35" s="412">
        <v>16322.36</v>
      </c>
      <c r="J35" s="411">
        <v>0.10479403428342611</v>
      </c>
    </row>
    <row r="36" spans="1:10" x14ac:dyDescent="0.2">
      <c r="A36" s="414" t="s">
        <v>1807</v>
      </c>
      <c r="B36" s="414" t="s">
        <v>1806</v>
      </c>
      <c r="C36" s="414" t="s">
        <v>1013</v>
      </c>
      <c r="D36" s="414">
        <v>1</v>
      </c>
      <c r="E36" s="414">
        <v>19</v>
      </c>
      <c r="F36" s="413">
        <v>0.01</v>
      </c>
      <c r="G36" s="412">
        <v>0</v>
      </c>
      <c r="H36" s="412">
        <v>209.57</v>
      </c>
      <c r="I36" s="412">
        <v>-209.56</v>
      </c>
      <c r="J36" s="411">
        <v>-20956</v>
      </c>
    </row>
    <row r="37" spans="1:10" ht="25.5" x14ac:dyDescent="0.2">
      <c r="A37" s="414" t="s">
        <v>2313</v>
      </c>
      <c r="B37" s="414" t="s">
        <v>2422</v>
      </c>
      <c r="C37" s="414" t="s">
        <v>1013</v>
      </c>
      <c r="D37" s="414">
        <v>1</v>
      </c>
      <c r="E37" s="414">
        <v>19</v>
      </c>
      <c r="F37" s="413">
        <v>0.01</v>
      </c>
      <c r="G37" s="412">
        <v>0</v>
      </c>
      <c r="H37" s="412">
        <v>390.07</v>
      </c>
      <c r="I37" s="412">
        <v>-390.06</v>
      </c>
      <c r="J37" s="411">
        <v>-39006</v>
      </c>
    </row>
    <row r="38" spans="1:10" ht="18" customHeight="1" x14ac:dyDescent="0.2">
      <c r="A38" s="414" t="s">
        <v>1802</v>
      </c>
      <c r="B38" s="414" t="s">
        <v>1801</v>
      </c>
      <c r="C38" s="414" t="s">
        <v>1800</v>
      </c>
      <c r="D38" s="414">
        <v>672</v>
      </c>
      <c r="E38" s="414">
        <v>317.85599999999999</v>
      </c>
      <c r="F38" s="413">
        <v>78684.479999999996</v>
      </c>
      <c r="G38" s="412">
        <v>0</v>
      </c>
      <c r="H38" s="412">
        <v>74723.19</v>
      </c>
      <c r="I38" s="412">
        <v>3961.29</v>
      </c>
      <c r="J38" s="411">
        <v>5.0343981430645536E-2</v>
      </c>
    </row>
    <row r="39" spans="1:10" x14ac:dyDescent="0.2">
      <c r="A39" s="414" t="s">
        <v>2421</v>
      </c>
      <c r="B39" s="414" t="s">
        <v>2420</v>
      </c>
      <c r="C39" s="414" t="s">
        <v>1013</v>
      </c>
      <c r="D39" s="414">
        <v>2</v>
      </c>
      <c r="E39" s="414">
        <v>38</v>
      </c>
      <c r="F39" s="413">
        <v>3497.8</v>
      </c>
      <c r="G39" s="412">
        <v>0</v>
      </c>
      <c r="H39" s="412">
        <v>2327.62</v>
      </c>
      <c r="I39" s="412">
        <v>1170.18</v>
      </c>
      <c r="J39" s="411">
        <v>0.33454742981302532</v>
      </c>
    </row>
    <row r="40" spans="1:10" x14ac:dyDescent="0.2">
      <c r="A40" s="414" t="s">
        <v>1795</v>
      </c>
      <c r="B40" s="414" t="s">
        <v>1794</v>
      </c>
      <c r="C40" s="414" t="s">
        <v>1013</v>
      </c>
      <c r="D40" s="414">
        <v>105</v>
      </c>
      <c r="E40" s="414">
        <v>1995</v>
      </c>
      <c r="F40" s="413">
        <v>30154.65</v>
      </c>
      <c r="G40" s="412">
        <v>0</v>
      </c>
      <c r="H40" s="412">
        <v>23130.13</v>
      </c>
      <c r="I40" s="412">
        <v>7024.52</v>
      </c>
      <c r="J40" s="411">
        <v>0.23294981039408516</v>
      </c>
    </row>
    <row r="41" spans="1:10" x14ac:dyDescent="0.2">
      <c r="A41" s="414" t="s">
        <v>1789</v>
      </c>
      <c r="B41" s="414" t="s">
        <v>1788</v>
      </c>
      <c r="C41" s="414" t="s">
        <v>1785</v>
      </c>
      <c r="D41" s="414">
        <v>10</v>
      </c>
      <c r="E41" s="414">
        <v>200</v>
      </c>
      <c r="F41" s="413">
        <v>3742.7</v>
      </c>
      <c r="G41" s="412">
        <v>0</v>
      </c>
      <c r="H41" s="412">
        <v>3341.7</v>
      </c>
      <c r="I41" s="412">
        <v>401</v>
      </c>
      <c r="J41" s="411">
        <v>0.10714190290432041</v>
      </c>
    </row>
    <row r="42" spans="1:10" x14ac:dyDescent="0.2">
      <c r="A42" s="414" t="s">
        <v>1784</v>
      </c>
      <c r="B42" s="414" t="s">
        <v>1783</v>
      </c>
      <c r="C42" s="414" t="s">
        <v>1774</v>
      </c>
      <c r="D42" s="414">
        <v>1464</v>
      </c>
      <c r="E42" s="414">
        <v>366</v>
      </c>
      <c r="F42" s="413">
        <v>36190.080000000002</v>
      </c>
      <c r="G42" s="412">
        <v>0</v>
      </c>
      <c r="H42" s="412">
        <v>33210.18</v>
      </c>
      <c r="I42" s="412">
        <v>2979.9</v>
      </c>
      <c r="J42" s="411">
        <v>8.2340243514244793E-2</v>
      </c>
    </row>
    <row r="43" spans="1:10" x14ac:dyDescent="0.2">
      <c r="A43" s="414" t="s">
        <v>1782</v>
      </c>
      <c r="B43" s="414" t="s">
        <v>1781</v>
      </c>
      <c r="C43" s="414" t="s">
        <v>1771</v>
      </c>
      <c r="D43" s="414">
        <v>3</v>
      </c>
      <c r="E43" s="414">
        <v>18</v>
      </c>
      <c r="F43" s="413">
        <v>3631.02</v>
      </c>
      <c r="G43" s="412">
        <v>0</v>
      </c>
      <c r="H43" s="412">
        <v>1888.89</v>
      </c>
      <c r="I43" s="412">
        <v>1742.13</v>
      </c>
      <c r="J43" s="411">
        <v>0.47979080258439777</v>
      </c>
    </row>
    <row r="44" spans="1:10" x14ac:dyDescent="0.2">
      <c r="A44" s="414" t="s">
        <v>1782</v>
      </c>
      <c r="B44" s="414" t="s">
        <v>1781</v>
      </c>
      <c r="C44" s="414" t="s">
        <v>1774</v>
      </c>
      <c r="D44" s="414">
        <v>528</v>
      </c>
      <c r="E44" s="414">
        <v>132</v>
      </c>
      <c r="F44" s="413">
        <v>19256.16</v>
      </c>
      <c r="G44" s="412">
        <v>0</v>
      </c>
      <c r="H44" s="412">
        <v>13819.61</v>
      </c>
      <c r="I44" s="412">
        <v>5436.55</v>
      </c>
      <c r="J44" s="411">
        <v>0.2823278369103705</v>
      </c>
    </row>
    <row r="45" spans="1:10" x14ac:dyDescent="0.2">
      <c r="A45" s="414" t="s">
        <v>1780</v>
      </c>
      <c r="B45" s="414" t="s">
        <v>1779</v>
      </c>
      <c r="C45" s="414" t="s">
        <v>1774</v>
      </c>
      <c r="D45" s="414">
        <v>72</v>
      </c>
      <c r="E45" s="414">
        <v>18</v>
      </c>
      <c r="F45" s="413">
        <v>3850.56</v>
      </c>
      <c r="G45" s="412">
        <v>0</v>
      </c>
      <c r="H45" s="412">
        <v>2924.64</v>
      </c>
      <c r="I45" s="412">
        <v>925.92</v>
      </c>
      <c r="J45" s="411">
        <v>0.24046372475691846</v>
      </c>
    </row>
    <row r="46" spans="1:10" x14ac:dyDescent="0.2">
      <c r="A46" s="414" t="s">
        <v>1778</v>
      </c>
      <c r="B46" s="414" t="s">
        <v>1777</v>
      </c>
      <c r="C46" s="414" t="s">
        <v>1771</v>
      </c>
      <c r="D46" s="414">
        <v>3</v>
      </c>
      <c r="E46" s="414">
        <v>18</v>
      </c>
      <c r="F46" s="413">
        <v>2214.37</v>
      </c>
      <c r="G46" s="412">
        <v>0</v>
      </c>
      <c r="H46" s="412">
        <v>1699.12</v>
      </c>
      <c r="I46" s="412">
        <v>515.25</v>
      </c>
      <c r="J46" s="411">
        <v>0.23268573090441402</v>
      </c>
    </row>
    <row r="47" spans="1:10" x14ac:dyDescent="0.2">
      <c r="A47" s="414" t="s">
        <v>1778</v>
      </c>
      <c r="B47" s="414" t="s">
        <v>1777</v>
      </c>
      <c r="C47" s="414" t="s">
        <v>1774</v>
      </c>
      <c r="D47" s="414">
        <v>504</v>
      </c>
      <c r="E47" s="414">
        <v>126</v>
      </c>
      <c r="F47" s="413">
        <v>14500.08</v>
      </c>
      <c r="G47" s="412">
        <v>0</v>
      </c>
      <c r="H47" s="412">
        <v>11886.92</v>
      </c>
      <c r="I47" s="412">
        <v>2613.16</v>
      </c>
      <c r="J47" s="411">
        <v>0.18021693673414216</v>
      </c>
    </row>
    <row r="48" spans="1:10" x14ac:dyDescent="0.2">
      <c r="A48" s="414" t="s">
        <v>1776</v>
      </c>
      <c r="B48" s="414" t="s">
        <v>1775</v>
      </c>
      <c r="C48" s="414" t="s">
        <v>1771</v>
      </c>
      <c r="D48" s="414">
        <v>4</v>
      </c>
      <c r="E48" s="414">
        <v>24</v>
      </c>
      <c r="F48" s="413">
        <v>3378.48</v>
      </c>
      <c r="G48" s="412">
        <v>0</v>
      </c>
      <c r="H48" s="412">
        <v>1943.92</v>
      </c>
      <c r="I48" s="412">
        <v>1434.56</v>
      </c>
      <c r="J48" s="411">
        <v>0.42461744735291967</v>
      </c>
    </row>
    <row r="49" spans="1:10" x14ac:dyDescent="0.2">
      <c r="A49" s="414" t="s">
        <v>1776</v>
      </c>
      <c r="B49" s="414" t="s">
        <v>1775</v>
      </c>
      <c r="C49" s="414" t="s">
        <v>1774</v>
      </c>
      <c r="D49" s="414">
        <v>312</v>
      </c>
      <c r="E49" s="414">
        <v>78</v>
      </c>
      <c r="F49" s="413">
        <v>8470.7999999999993</v>
      </c>
      <c r="G49" s="412">
        <v>0</v>
      </c>
      <c r="H49" s="412">
        <v>6319</v>
      </c>
      <c r="I49" s="412">
        <v>2151.8000000000002</v>
      </c>
      <c r="J49" s="411">
        <v>0.25402559380459933</v>
      </c>
    </row>
    <row r="50" spans="1:10" x14ac:dyDescent="0.2">
      <c r="A50" s="414" t="s">
        <v>1773</v>
      </c>
      <c r="B50" s="414" t="s">
        <v>1772</v>
      </c>
      <c r="C50" s="414" t="s">
        <v>1771</v>
      </c>
      <c r="D50" s="414">
        <v>3</v>
      </c>
      <c r="E50" s="414">
        <v>18</v>
      </c>
      <c r="F50" s="413">
        <v>2886.21</v>
      </c>
      <c r="G50" s="412">
        <v>0</v>
      </c>
      <c r="H50" s="412">
        <v>1670.19</v>
      </c>
      <c r="I50" s="412">
        <v>1216.02</v>
      </c>
      <c r="J50" s="411">
        <v>0.42132069392040078</v>
      </c>
    </row>
    <row r="51" spans="1:10" x14ac:dyDescent="0.2">
      <c r="A51" s="414" t="s">
        <v>1773</v>
      </c>
      <c r="B51" s="414" t="s">
        <v>1772</v>
      </c>
      <c r="C51" s="414" t="s">
        <v>1774</v>
      </c>
      <c r="D51" s="414">
        <v>240</v>
      </c>
      <c r="E51" s="414">
        <v>60</v>
      </c>
      <c r="F51" s="413">
        <v>7293.6</v>
      </c>
      <c r="G51" s="412">
        <v>0</v>
      </c>
      <c r="H51" s="412">
        <v>5600.09</v>
      </c>
      <c r="I51" s="412">
        <v>1693.51</v>
      </c>
      <c r="J51" s="411">
        <v>0.23219123615224307</v>
      </c>
    </row>
    <row r="52" spans="1:10" x14ac:dyDescent="0.2">
      <c r="A52" s="414" t="s">
        <v>1770</v>
      </c>
      <c r="B52" s="414" t="s">
        <v>1769</v>
      </c>
      <c r="C52" s="414" t="s">
        <v>1764</v>
      </c>
      <c r="D52" s="414">
        <v>4</v>
      </c>
      <c r="E52" s="414">
        <v>56.76</v>
      </c>
      <c r="F52" s="413">
        <v>4376.6899999999996</v>
      </c>
      <c r="G52" s="412">
        <v>0</v>
      </c>
      <c r="H52" s="412">
        <v>3870.32</v>
      </c>
      <c r="I52" s="412">
        <v>506.37</v>
      </c>
      <c r="J52" s="411">
        <v>0.11569742627536962</v>
      </c>
    </row>
    <row r="53" spans="1:10" x14ac:dyDescent="0.2">
      <c r="A53" s="414" t="s">
        <v>1768</v>
      </c>
      <c r="B53" s="414" t="s">
        <v>1767</v>
      </c>
      <c r="C53" s="414" t="s">
        <v>1764</v>
      </c>
      <c r="D53" s="414">
        <v>10</v>
      </c>
      <c r="E53" s="414">
        <v>141.9</v>
      </c>
      <c r="F53" s="413">
        <v>10829.14</v>
      </c>
      <c r="G53" s="412">
        <v>0</v>
      </c>
      <c r="H53" s="412">
        <v>10153.58</v>
      </c>
      <c r="I53" s="412">
        <v>675.56</v>
      </c>
      <c r="J53" s="411">
        <v>6.238342794165682E-2</v>
      </c>
    </row>
    <row r="54" spans="1:10" x14ac:dyDescent="0.2">
      <c r="A54" s="414" t="s">
        <v>1768</v>
      </c>
      <c r="B54" s="414" t="s">
        <v>1767</v>
      </c>
      <c r="C54" s="414" t="s">
        <v>1074</v>
      </c>
      <c r="D54" s="414">
        <v>30</v>
      </c>
      <c r="E54" s="414">
        <v>28.38</v>
      </c>
      <c r="F54" s="413">
        <v>2175.9</v>
      </c>
      <c r="G54" s="412">
        <v>0</v>
      </c>
      <c r="H54" s="412">
        <v>2029.82</v>
      </c>
      <c r="I54" s="412">
        <v>146.08000000000001</v>
      </c>
      <c r="J54" s="411">
        <v>6.7135438209476539E-2</v>
      </c>
    </row>
    <row r="55" spans="1:10" ht="25.5" x14ac:dyDescent="0.2">
      <c r="A55" s="414" t="s">
        <v>1766</v>
      </c>
      <c r="B55" s="414" t="s">
        <v>1765</v>
      </c>
      <c r="C55" s="414" t="s">
        <v>1764</v>
      </c>
      <c r="D55" s="414">
        <v>6</v>
      </c>
      <c r="E55" s="414">
        <v>85.14</v>
      </c>
      <c r="F55" s="413">
        <v>6774.94</v>
      </c>
      <c r="G55" s="412">
        <v>0</v>
      </c>
      <c r="H55" s="412">
        <v>6089.46</v>
      </c>
      <c r="I55" s="412">
        <v>685.48</v>
      </c>
      <c r="J55" s="411">
        <v>0.10117896809619732</v>
      </c>
    </row>
    <row r="56" spans="1:10" x14ac:dyDescent="0.2">
      <c r="A56" s="414" t="s">
        <v>2419</v>
      </c>
      <c r="B56" s="414" t="s">
        <v>2418</v>
      </c>
      <c r="C56" s="414" t="s">
        <v>1764</v>
      </c>
      <c r="D56" s="414">
        <v>1</v>
      </c>
      <c r="E56" s="414">
        <v>14.19</v>
      </c>
      <c r="F56" s="413">
        <v>1719.58</v>
      </c>
      <c r="G56" s="412">
        <v>0</v>
      </c>
      <c r="H56" s="412">
        <v>1301.57</v>
      </c>
      <c r="I56" s="412">
        <v>418.01</v>
      </c>
      <c r="J56" s="411">
        <v>0.24308737215465007</v>
      </c>
    </row>
    <row r="57" spans="1:10" x14ac:dyDescent="0.2">
      <c r="A57" s="414" t="s">
        <v>1763</v>
      </c>
      <c r="B57" s="414" t="s">
        <v>1762</v>
      </c>
      <c r="C57" s="414" t="s">
        <v>1764</v>
      </c>
      <c r="D57" s="414">
        <v>25</v>
      </c>
      <c r="E57" s="414">
        <v>354.75</v>
      </c>
      <c r="F57" s="413">
        <v>29633.65</v>
      </c>
      <c r="G57" s="412">
        <v>0</v>
      </c>
      <c r="H57" s="412">
        <v>26245.42</v>
      </c>
      <c r="I57" s="412">
        <v>3388.23</v>
      </c>
      <c r="J57" s="411">
        <v>0.11433724836461252</v>
      </c>
    </row>
    <row r="58" spans="1:10" x14ac:dyDescent="0.2">
      <c r="A58" s="414" t="s">
        <v>1763</v>
      </c>
      <c r="B58" s="414" t="s">
        <v>1762</v>
      </c>
      <c r="C58" s="414" t="s">
        <v>1074</v>
      </c>
      <c r="D58" s="414">
        <v>330</v>
      </c>
      <c r="E58" s="414">
        <v>312.18</v>
      </c>
      <c r="F58" s="413">
        <v>27277.8</v>
      </c>
      <c r="G58" s="412">
        <v>0</v>
      </c>
      <c r="H58" s="412">
        <v>22716.61</v>
      </c>
      <c r="I58" s="412">
        <v>4561.1899999999996</v>
      </c>
      <c r="J58" s="411">
        <v>0.16721253180241807</v>
      </c>
    </row>
    <row r="59" spans="1:10" ht="15" customHeight="1" x14ac:dyDescent="0.2">
      <c r="A59" s="414" t="s">
        <v>1759</v>
      </c>
      <c r="B59" s="414" t="s">
        <v>1758</v>
      </c>
      <c r="C59" s="414" t="s">
        <v>1099</v>
      </c>
      <c r="D59" s="414">
        <v>1000</v>
      </c>
      <c r="E59" s="414">
        <v>1000</v>
      </c>
      <c r="F59" s="413">
        <v>41828.199999999997</v>
      </c>
      <c r="G59" s="412">
        <v>0</v>
      </c>
      <c r="H59" s="412">
        <v>33530</v>
      </c>
      <c r="I59" s="412">
        <v>8298.2000000000007</v>
      </c>
      <c r="J59" s="411">
        <v>0.19838769060107775</v>
      </c>
    </row>
    <row r="60" spans="1:10" ht="15" customHeight="1" x14ac:dyDescent="0.2">
      <c r="A60" s="414" t="s">
        <v>1757</v>
      </c>
      <c r="B60" s="414" t="s">
        <v>1756</v>
      </c>
      <c r="C60" s="414" t="s">
        <v>1099</v>
      </c>
      <c r="D60" s="414">
        <v>1000</v>
      </c>
      <c r="E60" s="414">
        <v>1000</v>
      </c>
      <c r="F60" s="413">
        <v>71358</v>
      </c>
      <c r="G60" s="412">
        <v>0</v>
      </c>
      <c r="H60" s="412">
        <v>55470</v>
      </c>
      <c r="I60" s="412">
        <v>15888</v>
      </c>
      <c r="J60" s="411">
        <v>0.22265198015639451</v>
      </c>
    </row>
    <row r="61" spans="1:10" x14ac:dyDescent="0.2">
      <c r="A61" s="414" t="s">
        <v>1735</v>
      </c>
      <c r="B61" s="414" t="s">
        <v>1734</v>
      </c>
      <c r="C61" s="414" t="s">
        <v>1018</v>
      </c>
      <c r="D61" s="414">
        <v>10</v>
      </c>
      <c r="E61" s="414">
        <v>2080</v>
      </c>
      <c r="F61" s="413">
        <v>186992</v>
      </c>
      <c r="G61" s="412">
        <v>0</v>
      </c>
      <c r="H61" s="412">
        <v>94252.800000000003</v>
      </c>
      <c r="I61" s="412">
        <v>92739.199999999997</v>
      </c>
      <c r="J61" s="411">
        <v>0.49595276803285704</v>
      </c>
    </row>
    <row r="62" spans="1:10" x14ac:dyDescent="0.2">
      <c r="A62" s="414" t="s">
        <v>1731</v>
      </c>
      <c r="B62" s="414" t="s">
        <v>1730</v>
      </c>
      <c r="C62" s="414" t="s">
        <v>1018</v>
      </c>
      <c r="D62" s="414">
        <v>5</v>
      </c>
      <c r="E62" s="414">
        <v>1040</v>
      </c>
      <c r="F62" s="413">
        <v>88296</v>
      </c>
      <c r="G62" s="412">
        <v>0</v>
      </c>
      <c r="H62" s="412">
        <v>52102.95</v>
      </c>
      <c r="I62" s="412">
        <v>36193.050000000003</v>
      </c>
      <c r="J62" s="411">
        <v>0.40990588475129114</v>
      </c>
    </row>
    <row r="63" spans="1:10" x14ac:dyDescent="0.2">
      <c r="A63" s="414" t="s">
        <v>1952</v>
      </c>
      <c r="B63" s="414" t="s">
        <v>1951</v>
      </c>
      <c r="C63" s="414" t="s">
        <v>1018</v>
      </c>
      <c r="D63" s="414">
        <v>1</v>
      </c>
      <c r="E63" s="414">
        <v>208</v>
      </c>
      <c r="F63" s="413">
        <v>8526.4500000000007</v>
      </c>
      <c r="G63" s="412">
        <v>0</v>
      </c>
      <c r="H63" s="412">
        <v>7751.32</v>
      </c>
      <c r="I63" s="412">
        <v>775.13</v>
      </c>
      <c r="J63" s="411">
        <v>9.0908877668900892E-2</v>
      </c>
    </row>
    <row r="64" spans="1:10" x14ac:dyDescent="0.2">
      <c r="A64" s="414" t="s">
        <v>1721</v>
      </c>
      <c r="B64" s="414" t="s">
        <v>1720</v>
      </c>
      <c r="C64" s="414" t="s">
        <v>1719</v>
      </c>
      <c r="D64" s="414">
        <v>144</v>
      </c>
      <c r="E64" s="414">
        <v>129.6</v>
      </c>
      <c r="F64" s="413">
        <v>11610.72</v>
      </c>
      <c r="G64" s="412">
        <v>0</v>
      </c>
      <c r="H64" s="412">
        <v>8687.16</v>
      </c>
      <c r="I64" s="412">
        <v>2923.56</v>
      </c>
      <c r="J64" s="411">
        <v>0.25179833808756047</v>
      </c>
    </row>
    <row r="65" spans="1:10" x14ac:dyDescent="0.2">
      <c r="A65" s="414" t="s">
        <v>1709</v>
      </c>
      <c r="B65" s="414" t="s">
        <v>1708</v>
      </c>
      <c r="C65" s="414" t="s">
        <v>1701</v>
      </c>
      <c r="D65" s="414">
        <v>9</v>
      </c>
      <c r="E65" s="414">
        <v>36</v>
      </c>
      <c r="F65" s="413">
        <v>3083.95</v>
      </c>
      <c r="G65" s="412">
        <v>0</v>
      </c>
      <c r="H65" s="412">
        <v>3250.62</v>
      </c>
      <c r="I65" s="412">
        <v>-166.67</v>
      </c>
      <c r="J65" s="411">
        <v>-5.4044052842866362E-2</v>
      </c>
    </row>
    <row r="66" spans="1:10" x14ac:dyDescent="0.2">
      <c r="A66" s="414" t="s">
        <v>1705</v>
      </c>
      <c r="B66" s="414" t="s">
        <v>1704</v>
      </c>
      <c r="C66" s="414" t="s">
        <v>1701</v>
      </c>
      <c r="D66" s="414">
        <v>11</v>
      </c>
      <c r="E66" s="414">
        <v>44</v>
      </c>
      <c r="F66" s="413">
        <v>5194.28</v>
      </c>
      <c r="G66" s="412">
        <v>0</v>
      </c>
      <c r="H66" s="412">
        <v>4047.12</v>
      </c>
      <c r="I66" s="412">
        <v>1147.1600000000001</v>
      </c>
      <c r="J66" s="411">
        <v>0.22085085300055454</v>
      </c>
    </row>
    <row r="67" spans="1:10" x14ac:dyDescent="0.2">
      <c r="A67" s="414" t="s">
        <v>1694</v>
      </c>
      <c r="B67" s="414" t="s">
        <v>1693</v>
      </c>
      <c r="C67" s="414" t="s">
        <v>1684</v>
      </c>
      <c r="D67" s="414">
        <v>2</v>
      </c>
      <c r="E67" s="414">
        <v>32</v>
      </c>
      <c r="F67" s="413">
        <v>4803.3999999999996</v>
      </c>
      <c r="G67" s="412">
        <v>0</v>
      </c>
      <c r="H67" s="412">
        <v>3588.86</v>
      </c>
      <c r="I67" s="412">
        <v>1214.54</v>
      </c>
      <c r="J67" s="411">
        <v>0.25284994010075196</v>
      </c>
    </row>
    <row r="68" spans="1:10" x14ac:dyDescent="0.2">
      <c r="A68" s="414" t="s">
        <v>1690</v>
      </c>
      <c r="B68" s="414" t="s">
        <v>1689</v>
      </c>
      <c r="C68" s="414" t="s">
        <v>1684</v>
      </c>
      <c r="D68" s="414">
        <v>6</v>
      </c>
      <c r="E68" s="414">
        <v>96</v>
      </c>
      <c r="F68" s="413">
        <v>8004.03</v>
      </c>
      <c r="G68" s="412">
        <v>0</v>
      </c>
      <c r="H68" s="412">
        <v>7646.22</v>
      </c>
      <c r="I68" s="412">
        <v>357.81</v>
      </c>
      <c r="J68" s="411">
        <v>4.470430338458798E-2</v>
      </c>
    </row>
    <row r="69" spans="1:10" x14ac:dyDescent="0.2">
      <c r="A69" s="414" t="s">
        <v>1688</v>
      </c>
      <c r="B69" s="414" t="s">
        <v>1687</v>
      </c>
      <c r="C69" s="414" t="s">
        <v>1684</v>
      </c>
      <c r="D69" s="414">
        <v>9</v>
      </c>
      <c r="E69" s="414">
        <v>144</v>
      </c>
      <c r="F69" s="413">
        <v>15177.62</v>
      </c>
      <c r="G69" s="412">
        <v>0</v>
      </c>
      <c r="H69" s="412">
        <v>13716</v>
      </c>
      <c r="I69" s="412">
        <v>1461.62</v>
      </c>
      <c r="J69" s="411">
        <v>9.6301001079220586E-2</v>
      </c>
    </row>
    <row r="70" spans="1:10" ht="15" customHeight="1" x14ac:dyDescent="0.2">
      <c r="A70" s="414" t="s">
        <v>1683</v>
      </c>
      <c r="B70" s="414" t="s">
        <v>1682</v>
      </c>
      <c r="C70" s="414" t="s">
        <v>1078</v>
      </c>
      <c r="D70" s="414">
        <v>108</v>
      </c>
      <c r="E70" s="414">
        <v>108</v>
      </c>
      <c r="F70" s="413">
        <v>11201.76</v>
      </c>
      <c r="G70" s="412">
        <v>0</v>
      </c>
      <c r="H70" s="412">
        <v>10117.52</v>
      </c>
      <c r="I70" s="412">
        <v>1084.24</v>
      </c>
      <c r="J70" s="411">
        <v>9.6791932696290578E-2</v>
      </c>
    </row>
    <row r="71" spans="1:10" x14ac:dyDescent="0.2">
      <c r="A71" s="414" t="s">
        <v>1681</v>
      </c>
      <c r="B71" s="414" t="s">
        <v>1680</v>
      </c>
      <c r="C71" s="414" t="s">
        <v>1077</v>
      </c>
      <c r="D71" s="414">
        <v>1</v>
      </c>
      <c r="E71" s="414">
        <v>11.352</v>
      </c>
      <c r="F71" s="413">
        <v>1407.23</v>
      </c>
      <c r="G71" s="412">
        <v>0</v>
      </c>
      <c r="H71" s="412">
        <v>1070.05</v>
      </c>
      <c r="I71" s="412">
        <v>337.18</v>
      </c>
      <c r="J71" s="411">
        <v>0.23960276430563698</v>
      </c>
    </row>
    <row r="72" spans="1:10" x14ac:dyDescent="0.2">
      <c r="A72" s="414" t="s">
        <v>1679</v>
      </c>
      <c r="B72" s="414" t="s">
        <v>1678</v>
      </c>
      <c r="C72" s="414" t="s">
        <v>1074</v>
      </c>
      <c r="D72" s="414">
        <v>852</v>
      </c>
      <c r="E72" s="414">
        <v>805.99199999999996</v>
      </c>
      <c r="F72" s="413">
        <v>32793.480000000003</v>
      </c>
      <c r="G72" s="412">
        <v>0</v>
      </c>
      <c r="H72" s="412">
        <v>25666.49</v>
      </c>
      <c r="I72" s="412">
        <v>7126.99</v>
      </c>
      <c r="J72" s="411">
        <v>0.21732948134812163</v>
      </c>
    </row>
    <row r="73" spans="1:10" x14ac:dyDescent="0.2">
      <c r="A73" s="414" t="s">
        <v>1676</v>
      </c>
      <c r="B73" s="414" t="s">
        <v>1675</v>
      </c>
      <c r="C73" s="414" t="s">
        <v>1677</v>
      </c>
      <c r="D73" s="414">
        <v>5</v>
      </c>
      <c r="E73" s="414">
        <v>60</v>
      </c>
      <c r="F73" s="413">
        <v>2327.6</v>
      </c>
      <c r="G73" s="412">
        <v>0</v>
      </c>
      <c r="H73" s="412">
        <v>1420.05</v>
      </c>
      <c r="I73" s="412">
        <v>907.55</v>
      </c>
      <c r="J73" s="411">
        <v>0.38990805980409005</v>
      </c>
    </row>
    <row r="74" spans="1:10" ht="15" customHeight="1" x14ac:dyDescent="0.2">
      <c r="A74" s="414" t="s">
        <v>1676</v>
      </c>
      <c r="B74" s="414" t="s">
        <v>1675</v>
      </c>
      <c r="C74" s="414" t="s">
        <v>1078</v>
      </c>
      <c r="D74" s="414">
        <v>840</v>
      </c>
      <c r="E74" s="414">
        <v>840</v>
      </c>
      <c r="F74" s="413">
        <v>22461.599999999999</v>
      </c>
      <c r="G74" s="412">
        <v>0</v>
      </c>
      <c r="H74" s="412">
        <v>19835.38</v>
      </c>
      <c r="I74" s="412">
        <v>2626.22</v>
      </c>
      <c r="J74" s="411">
        <v>0.11692043309470385</v>
      </c>
    </row>
    <row r="75" spans="1:10" x14ac:dyDescent="0.2">
      <c r="A75" s="414" t="s">
        <v>1674</v>
      </c>
      <c r="B75" s="414" t="s">
        <v>1673</v>
      </c>
      <c r="C75" s="414" t="s">
        <v>1074</v>
      </c>
      <c r="D75" s="414">
        <v>216</v>
      </c>
      <c r="E75" s="414">
        <v>204.33600000000001</v>
      </c>
      <c r="F75" s="413">
        <v>15752.88</v>
      </c>
      <c r="G75" s="412">
        <v>0</v>
      </c>
      <c r="H75" s="412">
        <v>13497.23</v>
      </c>
      <c r="I75" s="412">
        <v>2255.65</v>
      </c>
      <c r="J75" s="411">
        <v>0.1431896897583172</v>
      </c>
    </row>
    <row r="76" spans="1:10" x14ac:dyDescent="0.2">
      <c r="A76" s="414" t="s">
        <v>1672</v>
      </c>
      <c r="B76" s="414" t="s">
        <v>1671</v>
      </c>
      <c r="C76" s="414" t="s">
        <v>1074</v>
      </c>
      <c r="D76" s="414">
        <v>108</v>
      </c>
      <c r="E76" s="414">
        <v>102.16800000000001</v>
      </c>
      <c r="F76" s="413">
        <v>7876.44</v>
      </c>
      <c r="G76" s="412">
        <v>0</v>
      </c>
      <c r="H76" s="412">
        <v>7168.53</v>
      </c>
      <c r="I76" s="412">
        <v>707.91</v>
      </c>
      <c r="J76" s="411">
        <v>8.9876898700428115E-2</v>
      </c>
    </row>
    <row r="77" spans="1:10" ht="25.5" x14ac:dyDescent="0.2">
      <c r="A77" s="414" t="s">
        <v>1670</v>
      </c>
      <c r="B77" s="414" t="s">
        <v>1669</v>
      </c>
      <c r="C77" s="414" t="s">
        <v>1077</v>
      </c>
      <c r="D77" s="414">
        <v>29</v>
      </c>
      <c r="E77" s="414">
        <v>329.20800000000003</v>
      </c>
      <c r="F77" s="413">
        <v>25484.04</v>
      </c>
      <c r="G77" s="412">
        <v>0</v>
      </c>
      <c r="H77" s="412">
        <v>22457.3</v>
      </c>
      <c r="I77" s="412">
        <v>3026.74</v>
      </c>
      <c r="J77" s="411">
        <v>0.11877002233554805</v>
      </c>
    </row>
    <row r="78" spans="1:10" ht="25.5" x14ac:dyDescent="0.2">
      <c r="A78" s="414" t="s">
        <v>1670</v>
      </c>
      <c r="B78" s="414" t="s">
        <v>1669</v>
      </c>
      <c r="C78" s="414" t="s">
        <v>1074</v>
      </c>
      <c r="D78" s="414">
        <v>1440</v>
      </c>
      <c r="E78" s="414">
        <v>1362.24</v>
      </c>
      <c r="F78" s="413">
        <v>105609.60000000001</v>
      </c>
      <c r="G78" s="412">
        <v>0</v>
      </c>
      <c r="H78" s="412">
        <v>93099.23</v>
      </c>
      <c r="I78" s="412">
        <v>12510.37</v>
      </c>
      <c r="J78" s="411">
        <v>0.11845864391115959</v>
      </c>
    </row>
    <row r="79" spans="1:10" x14ac:dyDescent="0.2">
      <c r="A79" s="414" t="s">
        <v>1666</v>
      </c>
      <c r="B79" s="414" t="s">
        <v>1665</v>
      </c>
      <c r="C79" s="414" t="s">
        <v>1077</v>
      </c>
      <c r="D79" s="414">
        <v>55</v>
      </c>
      <c r="E79" s="414">
        <v>624.36</v>
      </c>
      <c r="F79" s="413">
        <v>55000</v>
      </c>
      <c r="G79" s="412">
        <v>0</v>
      </c>
      <c r="H79" s="412">
        <v>53975.35</v>
      </c>
      <c r="I79" s="412">
        <v>1024.6500000000001</v>
      </c>
      <c r="J79" s="411">
        <v>1.8630000000000001E-2</v>
      </c>
    </row>
    <row r="80" spans="1:10" x14ac:dyDescent="0.2">
      <c r="A80" s="414" t="s">
        <v>1666</v>
      </c>
      <c r="B80" s="414" t="s">
        <v>1665</v>
      </c>
      <c r="C80" s="414" t="s">
        <v>1074</v>
      </c>
      <c r="D80" s="414">
        <v>1752</v>
      </c>
      <c r="E80" s="414">
        <v>1657.3920000000001</v>
      </c>
      <c r="F80" s="413">
        <v>156173.28</v>
      </c>
      <c r="G80" s="412">
        <v>0</v>
      </c>
      <c r="H80" s="412">
        <v>143280.01999999999</v>
      </c>
      <c r="I80" s="412">
        <v>12893.26</v>
      </c>
      <c r="J80" s="411">
        <v>8.2557400344028115E-2</v>
      </c>
    </row>
    <row r="81" spans="1:10" x14ac:dyDescent="0.2">
      <c r="A81" s="414" t="s">
        <v>1664</v>
      </c>
      <c r="B81" s="414" t="s">
        <v>1663</v>
      </c>
      <c r="C81" s="414" t="s">
        <v>1077</v>
      </c>
      <c r="D81" s="414">
        <v>1</v>
      </c>
      <c r="E81" s="414">
        <v>11.352</v>
      </c>
      <c r="F81" s="413">
        <v>870</v>
      </c>
      <c r="G81" s="412">
        <v>0</v>
      </c>
      <c r="H81" s="412">
        <v>914.86</v>
      </c>
      <c r="I81" s="412">
        <v>-44.86</v>
      </c>
      <c r="J81" s="411">
        <v>-5.1563218390804598E-2</v>
      </c>
    </row>
    <row r="82" spans="1:10" x14ac:dyDescent="0.2">
      <c r="A82" s="414" t="s">
        <v>1664</v>
      </c>
      <c r="B82" s="414" t="s">
        <v>1663</v>
      </c>
      <c r="C82" s="414" t="s">
        <v>1074</v>
      </c>
      <c r="D82" s="414">
        <v>96</v>
      </c>
      <c r="E82" s="414">
        <v>90.816000000000003</v>
      </c>
      <c r="F82" s="413">
        <v>8673.6</v>
      </c>
      <c r="G82" s="412">
        <v>0</v>
      </c>
      <c r="H82" s="412">
        <v>7318.26</v>
      </c>
      <c r="I82" s="412">
        <v>1355.34</v>
      </c>
      <c r="J82" s="411">
        <v>0.15626037631433315</v>
      </c>
    </row>
    <row r="83" spans="1:10" x14ac:dyDescent="0.2">
      <c r="A83" s="427" t="s">
        <v>1657</v>
      </c>
      <c r="B83" s="427" t="s">
        <v>1656</v>
      </c>
      <c r="C83" s="427" t="s">
        <v>1655</v>
      </c>
      <c r="D83" s="427">
        <v>1</v>
      </c>
      <c r="E83" s="427">
        <v>0</v>
      </c>
      <c r="F83" s="428">
        <v>2700</v>
      </c>
      <c r="G83" s="429">
        <v>0</v>
      </c>
      <c r="H83" s="429">
        <v>0</v>
      </c>
      <c r="I83" s="429">
        <v>2700</v>
      </c>
      <c r="J83" s="430">
        <v>1</v>
      </c>
    </row>
    <row r="84" spans="1:10" ht="15" customHeight="1" x14ac:dyDescent="0.2">
      <c r="A84" s="414" t="s">
        <v>1654</v>
      </c>
      <c r="B84" s="414" t="s">
        <v>1948</v>
      </c>
      <c r="C84" s="414" t="s">
        <v>1010</v>
      </c>
      <c r="D84" s="414">
        <v>2</v>
      </c>
      <c r="E84" s="414">
        <v>0</v>
      </c>
      <c r="F84" s="413">
        <v>8548</v>
      </c>
      <c r="G84" s="412">
        <v>0</v>
      </c>
      <c r="H84" s="412">
        <v>8548</v>
      </c>
      <c r="I84" s="412">
        <v>0</v>
      </c>
      <c r="J84" s="411">
        <v>0</v>
      </c>
    </row>
    <row r="85" spans="1:10" ht="18" customHeight="1" x14ac:dyDescent="0.2">
      <c r="A85" s="414" t="s">
        <v>1073</v>
      </c>
      <c r="B85" s="414" t="s">
        <v>1941</v>
      </c>
      <c r="C85" s="414" t="s">
        <v>1940</v>
      </c>
      <c r="D85" s="414">
        <v>96</v>
      </c>
      <c r="E85" s="414">
        <v>43.2</v>
      </c>
      <c r="F85" s="413">
        <v>4823.04</v>
      </c>
      <c r="G85" s="412">
        <v>0</v>
      </c>
      <c r="H85" s="412">
        <v>4414.32</v>
      </c>
      <c r="I85" s="412">
        <v>408.72</v>
      </c>
      <c r="J85" s="411">
        <v>8.4743232484076433E-2</v>
      </c>
    </row>
    <row r="86" spans="1:10" x14ac:dyDescent="0.2">
      <c r="A86" s="414" t="s">
        <v>1120</v>
      </c>
      <c r="B86" s="414" t="s">
        <v>1937</v>
      </c>
      <c r="C86" s="414" t="s">
        <v>1077</v>
      </c>
      <c r="D86" s="414">
        <v>5</v>
      </c>
      <c r="E86" s="414">
        <v>56.76</v>
      </c>
      <c r="F86" s="413">
        <v>4122.17</v>
      </c>
      <c r="G86" s="412">
        <v>0</v>
      </c>
      <c r="H86" s="412">
        <v>3727.5</v>
      </c>
      <c r="I86" s="412">
        <v>394.67</v>
      </c>
      <c r="J86" s="411">
        <v>9.5743261437543817E-2</v>
      </c>
    </row>
    <row r="87" spans="1:10" x14ac:dyDescent="0.2">
      <c r="A87" s="414" t="s">
        <v>1120</v>
      </c>
      <c r="B87" s="414" t="s">
        <v>1937</v>
      </c>
      <c r="C87" s="414" t="s">
        <v>1074</v>
      </c>
      <c r="D87" s="414">
        <v>108</v>
      </c>
      <c r="E87" s="414">
        <v>102.16800000000001</v>
      </c>
      <c r="F87" s="413">
        <v>9932.76</v>
      </c>
      <c r="G87" s="412">
        <v>0</v>
      </c>
      <c r="H87" s="412">
        <v>6709.5</v>
      </c>
      <c r="I87" s="412">
        <v>3223.26</v>
      </c>
      <c r="J87" s="411">
        <v>0.3245079917364358</v>
      </c>
    </row>
    <row r="88" spans="1:10" x14ac:dyDescent="0.2">
      <c r="A88" s="414" t="s">
        <v>1118</v>
      </c>
      <c r="B88" s="414" t="s">
        <v>1936</v>
      </c>
      <c r="C88" s="414" t="s">
        <v>1077</v>
      </c>
      <c r="D88" s="414">
        <v>6</v>
      </c>
      <c r="E88" s="414">
        <v>68.111999999999995</v>
      </c>
      <c r="F88" s="413">
        <v>4736.1000000000004</v>
      </c>
      <c r="G88" s="412">
        <v>0</v>
      </c>
      <c r="H88" s="412">
        <v>4475.46</v>
      </c>
      <c r="I88" s="412">
        <v>260.64</v>
      </c>
      <c r="J88" s="411">
        <v>5.5032621777411792E-2</v>
      </c>
    </row>
    <row r="89" spans="1:10" x14ac:dyDescent="0.2">
      <c r="A89" s="414" t="s">
        <v>1118</v>
      </c>
      <c r="B89" s="414" t="s">
        <v>1936</v>
      </c>
      <c r="C89" s="414" t="s">
        <v>1074</v>
      </c>
      <c r="D89" s="414">
        <v>144</v>
      </c>
      <c r="E89" s="414">
        <v>136.22399999999999</v>
      </c>
      <c r="F89" s="413">
        <v>13243.68</v>
      </c>
      <c r="G89" s="412">
        <v>0</v>
      </c>
      <c r="H89" s="412">
        <v>8967.3799999999992</v>
      </c>
      <c r="I89" s="412">
        <v>4276.3</v>
      </c>
      <c r="J89" s="411">
        <v>0.3228936368139369</v>
      </c>
    </row>
    <row r="90" spans="1:10" x14ac:dyDescent="0.2">
      <c r="A90" s="414" t="s">
        <v>1115</v>
      </c>
      <c r="B90" s="414" t="s">
        <v>1935</v>
      </c>
      <c r="C90" s="414" t="s">
        <v>1081</v>
      </c>
      <c r="D90" s="414">
        <v>2</v>
      </c>
      <c r="E90" s="414">
        <v>12</v>
      </c>
      <c r="F90" s="413">
        <v>1790.1</v>
      </c>
      <c r="G90" s="412">
        <v>0</v>
      </c>
      <c r="H90" s="412">
        <v>1521.58</v>
      </c>
      <c r="I90" s="412">
        <v>268.52</v>
      </c>
      <c r="J90" s="411">
        <v>0.15000279314004805</v>
      </c>
    </row>
    <row r="91" spans="1:10" x14ac:dyDescent="0.2">
      <c r="A91" s="414" t="s">
        <v>1115</v>
      </c>
      <c r="B91" s="414" t="s">
        <v>1935</v>
      </c>
      <c r="C91" s="414" t="s">
        <v>1078</v>
      </c>
      <c r="D91" s="414">
        <v>108</v>
      </c>
      <c r="E91" s="414">
        <v>108</v>
      </c>
      <c r="F91" s="413">
        <v>19166.759999999998</v>
      </c>
      <c r="G91" s="412">
        <v>0</v>
      </c>
      <c r="H91" s="412">
        <v>13694.22</v>
      </c>
      <c r="I91" s="412">
        <v>5472.54</v>
      </c>
      <c r="J91" s="411">
        <v>0.28552243571683478</v>
      </c>
    </row>
    <row r="92" spans="1:10" x14ac:dyDescent="0.2">
      <c r="A92" s="414" t="s">
        <v>1109</v>
      </c>
      <c r="B92" s="414" t="s">
        <v>1934</v>
      </c>
      <c r="C92" s="414" t="s">
        <v>1077</v>
      </c>
      <c r="D92" s="414">
        <v>2</v>
      </c>
      <c r="E92" s="414">
        <v>22.704000000000001</v>
      </c>
      <c r="F92" s="413">
        <v>1578.7</v>
      </c>
      <c r="G92" s="412">
        <v>0</v>
      </c>
      <c r="H92" s="412">
        <v>1491</v>
      </c>
      <c r="I92" s="412">
        <v>87.7</v>
      </c>
      <c r="J92" s="411">
        <v>5.5552036485716098E-2</v>
      </c>
    </row>
    <row r="93" spans="1:10" ht="15" customHeight="1" x14ac:dyDescent="0.2">
      <c r="A93" s="414" t="s">
        <v>1080</v>
      </c>
      <c r="B93" s="414" t="s">
        <v>1933</v>
      </c>
      <c r="C93" s="414" t="s">
        <v>1078</v>
      </c>
      <c r="D93" s="414">
        <v>42</v>
      </c>
      <c r="E93" s="414">
        <v>42</v>
      </c>
      <c r="F93" s="413">
        <v>7453.74</v>
      </c>
      <c r="G93" s="412">
        <v>0</v>
      </c>
      <c r="H93" s="412">
        <v>5358.72</v>
      </c>
      <c r="I93" s="412">
        <v>2095.02</v>
      </c>
      <c r="J93" s="411">
        <v>0.28106963752424957</v>
      </c>
    </row>
    <row r="94" spans="1:10" x14ac:dyDescent="0.2">
      <c r="A94" s="414" t="s">
        <v>2417</v>
      </c>
      <c r="B94" s="414" t="s">
        <v>2416</v>
      </c>
      <c r="C94" s="414" t="s">
        <v>1885</v>
      </c>
      <c r="D94" s="414">
        <v>36</v>
      </c>
      <c r="E94" s="414">
        <v>136.26</v>
      </c>
      <c r="F94" s="413">
        <v>3697.2</v>
      </c>
      <c r="G94" s="412">
        <v>0</v>
      </c>
      <c r="H94" s="412">
        <v>2893.55</v>
      </c>
      <c r="I94" s="412">
        <v>803.65</v>
      </c>
      <c r="J94" s="411">
        <v>0.21736719679757655</v>
      </c>
    </row>
    <row r="95" spans="1:10" x14ac:dyDescent="0.2">
      <c r="A95" s="414" t="s">
        <v>1094</v>
      </c>
      <c r="B95" s="414" t="s">
        <v>1932</v>
      </c>
      <c r="C95" s="414" t="s">
        <v>1013</v>
      </c>
      <c r="D95" s="414">
        <v>92</v>
      </c>
      <c r="E95" s="414">
        <v>1748</v>
      </c>
      <c r="F95" s="413">
        <v>103224.6</v>
      </c>
      <c r="G95" s="412">
        <v>0</v>
      </c>
      <c r="H95" s="412">
        <v>85345.64</v>
      </c>
      <c r="I95" s="412">
        <v>17878.96</v>
      </c>
      <c r="J95" s="411">
        <v>0.17320443330765017</v>
      </c>
    </row>
    <row r="96" spans="1:10" ht="25.5" x14ac:dyDescent="0.2">
      <c r="A96" s="414" t="s">
        <v>1931</v>
      </c>
      <c r="B96" s="414" t="s">
        <v>1930</v>
      </c>
      <c r="C96" s="414" t="s">
        <v>1074</v>
      </c>
      <c r="D96" s="414">
        <v>60</v>
      </c>
      <c r="E96" s="414">
        <v>56.76</v>
      </c>
      <c r="F96" s="413">
        <v>4449</v>
      </c>
      <c r="G96" s="412">
        <v>0</v>
      </c>
      <c r="H96" s="412">
        <v>3662.3</v>
      </c>
      <c r="I96" s="412">
        <v>786.7</v>
      </c>
      <c r="J96" s="411">
        <v>0.17682625309058214</v>
      </c>
    </row>
    <row r="97" spans="1:10" x14ac:dyDescent="0.2">
      <c r="A97" s="414" t="s">
        <v>1098</v>
      </c>
      <c r="B97" s="414" t="s">
        <v>1929</v>
      </c>
      <c r="C97" s="414" t="s">
        <v>1013</v>
      </c>
      <c r="D97" s="414">
        <v>143</v>
      </c>
      <c r="E97" s="414">
        <v>2717</v>
      </c>
      <c r="F97" s="413">
        <v>154665.57</v>
      </c>
      <c r="G97" s="412">
        <v>0</v>
      </c>
      <c r="H97" s="412">
        <v>137392.59</v>
      </c>
      <c r="I97" s="412">
        <v>17272.98</v>
      </c>
      <c r="J97" s="411">
        <v>0.11167951889174867</v>
      </c>
    </row>
    <row r="98" spans="1:10" ht="18" customHeight="1" x14ac:dyDescent="0.2">
      <c r="A98" s="414" t="s">
        <v>1096</v>
      </c>
      <c r="B98" s="414" t="s">
        <v>1928</v>
      </c>
      <c r="C98" s="414" t="s">
        <v>1013</v>
      </c>
      <c r="D98" s="414">
        <v>158</v>
      </c>
      <c r="E98" s="414">
        <v>3002</v>
      </c>
      <c r="F98" s="413">
        <v>166578.85999999999</v>
      </c>
      <c r="G98" s="412">
        <v>0</v>
      </c>
      <c r="H98" s="412">
        <v>117070.75</v>
      </c>
      <c r="I98" s="412">
        <v>49508.11</v>
      </c>
      <c r="J98" s="411">
        <v>0.29720523960843531</v>
      </c>
    </row>
    <row r="99" spans="1:10" x14ac:dyDescent="0.2">
      <c r="A99" s="414" t="s">
        <v>1092</v>
      </c>
      <c r="B99" s="414" t="s">
        <v>1927</v>
      </c>
      <c r="C99" s="414" t="s">
        <v>1013</v>
      </c>
      <c r="D99" s="414">
        <v>4</v>
      </c>
      <c r="E99" s="414">
        <v>76</v>
      </c>
      <c r="F99" s="413">
        <v>5262.12</v>
      </c>
      <c r="G99" s="412">
        <v>0</v>
      </c>
      <c r="H99" s="412">
        <v>3743.76</v>
      </c>
      <c r="I99" s="412">
        <v>1518.36</v>
      </c>
      <c r="J99" s="411">
        <v>0.28854492256462855</v>
      </c>
    </row>
    <row r="100" spans="1:10" x14ac:dyDescent="0.2">
      <c r="A100" s="414" t="s">
        <v>1090</v>
      </c>
      <c r="B100" s="414" t="s">
        <v>1924</v>
      </c>
      <c r="C100" s="414" t="s">
        <v>1013</v>
      </c>
      <c r="D100" s="414">
        <v>10</v>
      </c>
      <c r="E100" s="414">
        <v>190</v>
      </c>
      <c r="F100" s="413">
        <v>10543.9</v>
      </c>
      <c r="G100" s="412">
        <v>0</v>
      </c>
      <c r="H100" s="412">
        <v>9575.2000000000007</v>
      </c>
      <c r="I100" s="412">
        <v>968.7</v>
      </c>
      <c r="J100" s="411">
        <v>9.1873026109883446E-2</v>
      </c>
    </row>
    <row r="101" spans="1:10" ht="25.5" x14ac:dyDescent="0.2">
      <c r="A101" s="414" t="s">
        <v>2036</v>
      </c>
      <c r="B101" s="414" t="s">
        <v>2415</v>
      </c>
      <c r="C101" s="414" t="s">
        <v>1013</v>
      </c>
      <c r="D101" s="414">
        <v>1</v>
      </c>
      <c r="E101" s="414">
        <v>19</v>
      </c>
      <c r="F101" s="413">
        <v>0.01</v>
      </c>
      <c r="G101" s="412">
        <v>0</v>
      </c>
      <c r="H101" s="412">
        <v>337.09</v>
      </c>
      <c r="I101" s="412">
        <v>-337.08</v>
      </c>
      <c r="J101" s="411">
        <v>-33708</v>
      </c>
    </row>
    <row r="102" spans="1:10" ht="25.5" x14ac:dyDescent="0.2">
      <c r="A102" s="414" t="s">
        <v>1088</v>
      </c>
      <c r="B102" s="414" t="s">
        <v>1923</v>
      </c>
      <c r="C102" s="414" t="s">
        <v>1013</v>
      </c>
      <c r="D102" s="414">
        <v>14</v>
      </c>
      <c r="E102" s="414">
        <v>266</v>
      </c>
      <c r="F102" s="413">
        <v>0.14000000000000001</v>
      </c>
      <c r="G102" s="412">
        <v>0</v>
      </c>
      <c r="H102" s="412">
        <v>5196.25</v>
      </c>
      <c r="I102" s="412">
        <v>-5196.1099999999997</v>
      </c>
      <c r="J102" s="411">
        <v>-37115.071428571428</v>
      </c>
    </row>
    <row r="103" spans="1:10" ht="25.5" x14ac:dyDescent="0.2">
      <c r="A103" s="414" t="s">
        <v>1076</v>
      </c>
      <c r="B103" s="414" t="s">
        <v>1922</v>
      </c>
      <c r="C103" s="414" t="s">
        <v>1074</v>
      </c>
      <c r="D103" s="414">
        <v>156</v>
      </c>
      <c r="E103" s="414">
        <v>147.57599999999999</v>
      </c>
      <c r="F103" s="413">
        <v>11567.4</v>
      </c>
      <c r="G103" s="412">
        <v>0</v>
      </c>
      <c r="H103" s="412">
        <v>10353.85</v>
      </c>
      <c r="I103" s="412">
        <v>1213.55</v>
      </c>
      <c r="J103" s="411">
        <v>0.10491121600359632</v>
      </c>
    </row>
    <row r="104" spans="1:10" x14ac:dyDescent="0.2">
      <c r="A104" s="414" t="s">
        <v>1920</v>
      </c>
      <c r="B104" s="414" t="s">
        <v>1919</v>
      </c>
      <c r="C104" s="414" t="s">
        <v>1771</v>
      </c>
      <c r="D104" s="414">
        <v>6</v>
      </c>
      <c r="E104" s="414">
        <v>36</v>
      </c>
      <c r="F104" s="413">
        <v>3434.4</v>
      </c>
      <c r="G104" s="412">
        <v>0</v>
      </c>
      <c r="H104" s="412">
        <v>3355.56</v>
      </c>
      <c r="I104" s="412">
        <v>78.84</v>
      </c>
      <c r="J104" s="411">
        <v>2.2955974842767294E-2</v>
      </c>
    </row>
    <row r="105" spans="1:10" ht="25.5" x14ac:dyDescent="0.2">
      <c r="A105" s="414" t="s">
        <v>1034</v>
      </c>
      <c r="B105" s="414" t="s">
        <v>1918</v>
      </c>
      <c r="C105" s="414" t="s">
        <v>1032</v>
      </c>
      <c r="D105" s="414">
        <v>12</v>
      </c>
      <c r="E105" s="414">
        <v>60</v>
      </c>
      <c r="F105" s="413">
        <v>4210.5600000000004</v>
      </c>
      <c r="G105" s="412">
        <v>0</v>
      </c>
      <c r="H105" s="412">
        <v>4257.6899999999996</v>
      </c>
      <c r="I105" s="412">
        <v>-47.13</v>
      </c>
      <c r="J105" s="411">
        <v>-1.1193285453716371E-2</v>
      </c>
    </row>
    <row r="106" spans="1:10" ht="25.5" x14ac:dyDescent="0.2">
      <c r="A106" s="414" t="s">
        <v>1027</v>
      </c>
      <c r="B106" s="414" t="s">
        <v>2414</v>
      </c>
      <c r="C106" s="414" t="s">
        <v>1021</v>
      </c>
      <c r="D106" s="414">
        <v>10</v>
      </c>
      <c r="E106" s="414">
        <v>200</v>
      </c>
      <c r="F106" s="413">
        <v>13463.3</v>
      </c>
      <c r="G106" s="412">
        <v>0</v>
      </c>
      <c r="H106" s="412">
        <v>11443.8</v>
      </c>
      <c r="I106" s="412">
        <v>2019.5</v>
      </c>
      <c r="J106" s="411">
        <v>0.15000037137997371</v>
      </c>
    </row>
    <row r="107" spans="1:10" ht="25.5" x14ac:dyDescent="0.2">
      <c r="A107" s="414" t="s">
        <v>1917</v>
      </c>
      <c r="B107" s="414" t="s">
        <v>1916</v>
      </c>
      <c r="C107" s="414" t="s">
        <v>1885</v>
      </c>
      <c r="D107" s="414">
        <v>88</v>
      </c>
      <c r="E107" s="414">
        <v>333.08</v>
      </c>
      <c r="F107" s="413">
        <v>30948.720000000001</v>
      </c>
      <c r="G107" s="412">
        <v>0</v>
      </c>
      <c r="H107" s="412">
        <v>30002.5</v>
      </c>
      <c r="I107" s="412">
        <v>946.22</v>
      </c>
      <c r="J107" s="411">
        <v>3.057380079046888E-2</v>
      </c>
    </row>
    <row r="108" spans="1:10" ht="25.5" x14ac:dyDescent="0.2">
      <c r="A108" s="414" t="s">
        <v>1015</v>
      </c>
      <c r="B108" s="414" t="s">
        <v>1915</v>
      </c>
      <c r="C108" s="414" t="s">
        <v>1013</v>
      </c>
      <c r="D108" s="418">
        <v>32</v>
      </c>
      <c r="E108" s="418">
        <v>608</v>
      </c>
      <c r="F108" s="419">
        <v>37158.46</v>
      </c>
      <c r="G108" s="420">
        <v>0</v>
      </c>
      <c r="H108" s="420">
        <v>12161.28</v>
      </c>
      <c r="I108" s="420">
        <v>24997.18</v>
      </c>
      <c r="J108" s="421">
        <v>0.67271842413714544</v>
      </c>
    </row>
    <row r="109" spans="1:10" ht="0" hidden="1" customHeight="1" x14ac:dyDescent="0.2"/>
    <row r="110" spans="1:10" ht="18.2" customHeight="1" x14ac:dyDescent="0.2">
      <c r="D110" s="410">
        <f t="shared" ref="D110:I110" si="0">SUM(D9:D109)</f>
        <v>15662</v>
      </c>
      <c r="E110" s="423">
        <f t="shared" si="0"/>
        <v>45209.101999999999</v>
      </c>
      <c r="F110" s="433">
        <f t="shared" si="0"/>
        <v>2802355.9499999997</v>
      </c>
      <c r="G110" s="433">
        <f t="shared" si="0"/>
        <v>0</v>
      </c>
      <c r="H110" s="433">
        <f t="shared" si="0"/>
        <v>2340099.61</v>
      </c>
      <c r="I110" s="433">
        <f t="shared" si="0"/>
        <v>462256.33999999991</v>
      </c>
    </row>
    <row r="119" spans="1:10" x14ac:dyDescent="0.2">
      <c r="A119" s="427" t="s">
        <v>1636</v>
      </c>
      <c r="B119" s="427" t="s">
        <v>2413</v>
      </c>
      <c r="C119" s="427" t="s">
        <v>1159</v>
      </c>
      <c r="D119" s="427">
        <v>1</v>
      </c>
      <c r="E119" s="427">
        <v>0</v>
      </c>
      <c r="F119" s="428">
        <v>549.70000000000005</v>
      </c>
      <c r="G119" s="429">
        <v>0</v>
      </c>
      <c r="H119" s="429">
        <v>315.23</v>
      </c>
      <c r="I119" s="429">
        <v>234.47</v>
      </c>
      <c r="J119" s="430">
        <v>0.42654175004547934</v>
      </c>
    </row>
    <row r="120" spans="1:10" ht="25.5" x14ac:dyDescent="0.2">
      <c r="A120" s="427" t="s">
        <v>2412</v>
      </c>
      <c r="B120" s="427" t="s">
        <v>2411</v>
      </c>
      <c r="C120" s="427" t="s">
        <v>2410</v>
      </c>
      <c r="D120" s="427">
        <v>1</v>
      </c>
      <c r="E120" s="427">
        <v>0</v>
      </c>
      <c r="F120" s="428">
        <v>696.75</v>
      </c>
      <c r="G120" s="429">
        <v>0</v>
      </c>
      <c r="H120" s="429">
        <v>395.56</v>
      </c>
      <c r="I120" s="429">
        <v>301.19</v>
      </c>
      <c r="J120" s="430">
        <v>0.43228071706349797</v>
      </c>
    </row>
    <row r="121" spans="1:10" ht="25.5" x14ac:dyDescent="0.2">
      <c r="A121" s="427" t="s">
        <v>2409</v>
      </c>
      <c r="B121" s="427" t="s">
        <v>2408</v>
      </c>
      <c r="C121" s="427" t="s">
        <v>1159</v>
      </c>
      <c r="D121" s="427">
        <v>4</v>
      </c>
      <c r="E121" s="427">
        <v>0</v>
      </c>
      <c r="F121" s="428">
        <v>2905.96</v>
      </c>
      <c r="G121" s="429">
        <v>0</v>
      </c>
      <c r="H121" s="429">
        <v>2090.8000000000002</v>
      </c>
      <c r="I121" s="429">
        <v>815.16</v>
      </c>
      <c r="J121" s="430">
        <v>0.28051255806347619</v>
      </c>
    </row>
    <row r="122" spans="1:10" ht="29.25" customHeight="1" x14ac:dyDescent="0.2">
      <c r="A122" s="427" t="s">
        <v>1943</v>
      </c>
      <c r="B122" s="427" t="s">
        <v>1942</v>
      </c>
      <c r="C122" s="427" t="s">
        <v>1159</v>
      </c>
      <c r="D122" s="437">
        <v>2</v>
      </c>
      <c r="E122" s="437">
        <v>0</v>
      </c>
      <c r="F122" s="436">
        <v>1160.42</v>
      </c>
      <c r="G122" s="435">
        <v>0</v>
      </c>
      <c r="H122" s="435">
        <v>763.44</v>
      </c>
      <c r="I122" s="435">
        <v>396.98</v>
      </c>
      <c r="J122" s="434">
        <v>0.34210027403871013</v>
      </c>
    </row>
    <row r="123" spans="1:10" ht="15" customHeight="1" x14ac:dyDescent="0.2">
      <c r="D123" s="410">
        <f t="shared" ref="D123:I123" si="1">SUM(D119:D122)</f>
        <v>8</v>
      </c>
      <c r="E123" s="410">
        <f t="shared" si="1"/>
        <v>0</v>
      </c>
      <c r="F123" s="433">
        <f t="shared" si="1"/>
        <v>5312.83</v>
      </c>
      <c r="G123" s="433">
        <f t="shared" si="1"/>
        <v>0</v>
      </c>
      <c r="H123" s="433">
        <f t="shared" si="1"/>
        <v>3565.03</v>
      </c>
      <c r="I123" s="433">
        <f t="shared" si="1"/>
        <v>1747.8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7E102-E2D2-499F-A910-84AED8B27CB5}">
  <sheetPr codeName="Hoja10"/>
  <dimension ref="A1:E53"/>
  <sheetViews>
    <sheetView topLeftCell="A31" workbookViewId="0">
      <selection activeCell="B68" sqref="B68"/>
    </sheetView>
  </sheetViews>
  <sheetFormatPr baseColWidth="10" defaultRowHeight="15" x14ac:dyDescent="0.25"/>
  <cols>
    <col min="2" max="2" width="46.7109375" customWidth="1"/>
    <col min="3" max="3" width="31.42578125" customWidth="1"/>
    <col min="5" max="5" width="12.42578125" style="2" bestFit="1" customWidth="1"/>
  </cols>
  <sheetData>
    <row r="1" spans="1:5" x14ac:dyDescent="0.25">
      <c r="A1" t="s">
        <v>2378</v>
      </c>
      <c r="B1" t="s">
        <v>2377</v>
      </c>
      <c r="C1" t="s">
        <v>2376</v>
      </c>
      <c r="D1" t="s">
        <v>239</v>
      </c>
      <c r="E1" s="2" t="s">
        <v>241</v>
      </c>
    </row>
    <row r="2" spans="1:5" x14ac:dyDescent="0.25">
      <c r="A2">
        <v>3041</v>
      </c>
      <c r="B2" t="s">
        <v>3830</v>
      </c>
      <c r="C2" t="s">
        <v>2344</v>
      </c>
      <c r="D2" s="21">
        <v>45020</v>
      </c>
      <c r="E2" s="2">
        <v>275</v>
      </c>
    </row>
    <row r="3" spans="1:5" x14ac:dyDescent="0.25">
      <c r="A3">
        <v>3042</v>
      </c>
      <c r="B3" t="s">
        <v>3829</v>
      </c>
      <c r="C3" t="s">
        <v>2344</v>
      </c>
      <c r="D3" s="21">
        <v>45020</v>
      </c>
      <c r="E3" s="2">
        <v>550</v>
      </c>
    </row>
    <row r="4" spans="1:5" x14ac:dyDescent="0.25">
      <c r="A4">
        <v>3043</v>
      </c>
      <c r="B4" t="s">
        <v>3808</v>
      </c>
      <c r="C4" t="s">
        <v>2344</v>
      </c>
      <c r="D4" s="21">
        <v>45020</v>
      </c>
      <c r="E4" s="2">
        <v>4200</v>
      </c>
    </row>
    <row r="5" spans="1:5" x14ac:dyDescent="0.25">
      <c r="A5">
        <v>3044</v>
      </c>
      <c r="B5" t="s">
        <v>3808</v>
      </c>
      <c r="C5" t="s">
        <v>2344</v>
      </c>
      <c r="D5" s="21">
        <v>45020</v>
      </c>
      <c r="E5" s="2">
        <v>4200</v>
      </c>
    </row>
    <row r="6" spans="1:5" x14ac:dyDescent="0.25">
      <c r="A6">
        <v>3045</v>
      </c>
      <c r="B6" t="s">
        <v>3808</v>
      </c>
      <c r="C6" t="s">
        <v>2344</v>
      </c>
      <c r="D6" s="21">
        <v>45020</v>
      </c>
      <c r="E6" s="2">
        <v>4200</v>
      </c>
    </row>
    <row r="7" spans="1:5" x14ac:dyDescent="0.25">
      <c r="A7">
        <v>3046</v>
      </c>
      <c r="B7" t="s">
        <v>3815</v>
      </c>
      <c r="C7" t="s">
        <v>2344</v>
      </c>
      <c r="D7" s="21">
        <v>45020</v>
      </c>
      <c r="E7" s="2">
        <v>4200</v>
      </c>
    </row>
    <row r="8" spans="1:5" x14ac:dyDescent="0.25">
      <c r="A8">
        <v>3047</v>
      </c>
      <c r="B8" t="s">
        <v>3828</v>
      </c>
      <c r="C8" t="s">
        <v>2360</v>
      </c>
      <c r="D8" s="21">
        <v>45020</v>
      </c>
      <c r="E8" s="2">
        <v>210</v>
      </c>
    </row>
    <row r="9" spans="1:5" x14ac:dyDescent="0.25">
      <c r="A9">
        <v>3048</v>
      </c>
      <c r="B9" t="s">
        <v>3172</v>
      </c>
      <c r="C9" t="s">
        <v>2354</v>
      </c>
      <c r="D9" s="21">
        <v>45020</v>
      </c>
      <c r="E9" s="2">
        <v>210</v>
      </c>
    </row>
    <row r="10" spans="1:5" x14ac:dyDescent="0.25">
      <c r="A10">
        <v>3049</v>
      </c>
      <c r="B10" t="s">
        <v>3827</v>
      </c>
      <c r="C10" t="s">
        <v>2360</v>
      </c>
      <c r="D10" s="21">
        <v>45020</v>
      </c>
      <c r="E10" s="2">
        <v>3950</v>
      </c>
    </row>
    <row r="11" spans="1:5" x14ac:dyDescent="0.25">
      <c r="A11">
        <v>3050</v>
      </c>
      <c r="B11" t="s">
        <v>3826</v>
      </c>
      <c r="C11" t="s">
        <v>2344</v>
      </c>
      <c r="D11" s="21">
        <v>45021</v>
      </c>
      <c r="E11" s="2">
        <v>1100</v>
      </c>
    </row>
    <row r="12" spans="1:5" x14ac:dyDescent="0.25">
      <c r="A12">
        <v>3051</v>
      </c>
      <c r="B12" t="s">
        <v>3825</v>
      </c>
      <c r="C12" t="s">
        <v>2344</v>
      </c>
      <c r="D12" s="21">
        <v>45021</v>
      </c>
      <c r="E12" s="2">
        <v>1100</v>
      </c>
    </row>
    <row r="13" spans="1:5" x14ac:dyDescent="0.25">
      <c r="A13">
        <v>3052</v>
      </c>
      <c r="B13" t="s">
        <v>3173</v>
      </c>
      <c r="C13" t="s">
        <v>2341</v>
      </c>
      <c r="D13" s="21">
        <v>45021</v>
      </c>
      <c r="E13" s="2">
        <v>210</v>
      </c>
    </row>
    <row r="14" spans="1:5" x14ac:dyDescent="0.25">
      <c r="A14">
        <v>3053</v>
      </c>
      <c r="B14" t="s">
        <v>2369</v>
      </c>
      <c r="C14" t="s">
        <v>2032</v>
      </c>
      <c r="D14" s="21">
        <v>45021</v>
      </c>
      <c r="E14" s="2">
        <v>2220.2930000000001</v>
      </c>
    </row>
    <row r="15" spans="1:5" x14ac:dyDescent="0.25">
      <c r="A15">
        <v>3054</v>
      </c>
      <c r="B15" t="s">
        <v>3826</v>
      </c>
      <c r="C15" t="s">
        <v>2344</v>
      </c>
      <c r="D15" s="21">
        <v>45021</v>
      </c>
      <c r="E15" s="2">
        <v>1100</v>
      </c>
    </row>
    <row r="16" spans="1:5" x14ac:dyDescent="0.25">
      <c r="A16">
        <v>3055</v>
      </c>
      <c r="B16" t="s">
        <v>3825</v>
      </c>
      <c r="C16" t="s">
        <v>2344</v>
      </c>
      <c r="D16" s="21">
        <v>45021</v>
      </c>
      <c r="E16" s="2">
        <v>1100</v>
      </c>
    </row>
    <row r="17" spans="1:5" x14ac:dyDescent="0.25">
      <c r="A17">
        <v>3056</v>
      </c>
      <c r="B17" t="s">
        <v>3824</v>
      </c>
      <c r="C17" t="s">
        <v>2032</v>
      </c>
      <c r="D17" s="21">
        <v>45027</v>
      </c>
      <c r="E17" s="2">
        <v>210</v>
      </c>
    </row>
    <row r="18" spans="1:5" x14ac:dyDescent="0.25">
      <c r="A18">
        <v>3057</v>
      </c>
      <c r="B18" t="s">
        <v>3823</v>
      </c>
      <c r="C18" t="s">
        <v>2344</v>
      </c>
      <c r="D18" s="21">
        <v>45027</v>
      </c>
      <c r="E18" s="2">
        <v>1100</v>
      </c>
    </row>
    <row r="19" spans="1:5" x14ac:dyDescent="0.25">
      <c r="A19">
        <v>3058</v>
      </c>
      <c r="B19" t="s">
        <v>3822</v>
      </c>
      <c r="C19" t="s">
        <v>3821</v>
      </c>
      <c r="D19" s="21">
        <v>45027</v>
      </c>
      <c r="E19" s="2">
        <v>2631.18</v>
      </c>
    </row>
    <row r="20" spans="1:5" x14ac:dyDescent="0.25">
      <c r="A20">
        <v>3060</v>
      </c>
      <c r="B20" t="s">
        <v>3176</v>
      </c>
      <c r="C20" t="s">
        <v>2360</v>
      </c>
      <c r="D20" s="21">
        <v>45027</v>
      </c>
      <c r="E20" s="2">
        <v>1375</v>
      </c>
    </row>
    <row r="21" spans="1:5" x14ac:dyDescent="0.25">
      <c r="A21">
        <v>3061</v>
      </c>
      <c r="B21" t="s">
        <v>3820</v>
      </c>
      <c r="C21" t="s">
        <v>2032</v>
      </c>
      <c r="D21" s="21">
        <v>45027</v>
      </c>
      <c r="E21" s="2">
        <v>210</v>
      </c>
    </row>
    <row r="22" spans="1:5" x14ac:dyDescent="0.25">
      <c r="A22">
        <v>3062</v>
      </c>
      <c r="B22" t="s">
        <v>3159</v>
      </c>
      <c r="C22" t="s">
        <v>2032</v>
      </c>
      <c r="D22" s="21">
        <v>45027</v>
      </c>
      <c r="E22" s="2">
        <v>4200</v>
      </c>
    </row>
    <row r="23" spans="1:5" x14ac:dyDescent="0.25">
      <c r="A23">
        <v>3063</v>
      </c>
      <c r="B23" t="s">
        <v>3162</v>
      </c>
      <c r="C23" t="s">
        <v>2360</v>
      </c>
      <c r="D23" s="21">
        <v>45027</v>
      </c>
      <c r="E23" s="2">
        <v>210</v>
      </c>
    </row>
    <row r="24" spans="1:5" x14ac:dyDescent="0.25">
      <c r="A24">
        <v>3064</v>
      </c>
      <c r="B24" t="s">
        <v>3819</v>
      </c>
      <c r="C24" t="s">
        <v>2360</v>
      </c>
      <c r="D24" s="21">
        <v>45027</v>
      </c>
      <c r="E24" s="2">
        <v>2200</v>
      </c>
    </row>
    <row r="25" spans="1:5" x14ac:dyDescent="0.25">
      <c r="A25">
        <v>3065</v>
      </c>
      <c r="B25" t="s">
        <v>3167</v>
      </c>
      <c r="C25" t="s">
        <v>2344</v>
      </c>
      <c r="D25" s="21">
        <v>45027</v>
      </c>
      <c r="E25" s="2">
        <v>210</v>
      </c>
    </row>
    <row r="26" spans="1:5" x14ac:dyDescent="0.25">
      <c r="A26">
        <v>3066</v>
      </c>
      <c r="B26" t="s">
        <v>3818</v>
      </c>
      <c r="C26" t="s">
        <v>2360</v>
      </c>
      <c r="D26" s="21">
        <v>45027</v>
      </c>
      <c r="E26" s="2">
        <v>1100</v>
      </c>
    </row>
    <row r="27" spans="1:5" x14ac:dyDescent="0.25">
      <c r="A27">
        <v>3067</v>
      </c>
      <c r="B27" t="s">
        <v>3817</v>
      </c>
      <c r="C27" t="s">
        <v>2344</v>
      </c>
      <c r="D27" s="21">
        <v>45027</v>
      </c>
      <c r="E27" s="2">
        <v>48979.839999999997</v>
      </c>
    </row>
    <row r="28" spans="1:5" x14ac:dyDescent="0.25">
      <c r="A28">
        <v>3069</v>
      </c>
      <c r="B28" t="s">
        <v>3816</v>
      </c>
      <c r="C28" t="s">
        <v>2344</v>
      </c>
      <c r="D28" s="21">
        <v>45030</v>
      </c>
      <c r="E28" s="2">
        <v>4200</v>
      </c>
    </row>
    <row r="29" spans="1:5" x14ac:dyDescent="0.25">
      <c r="A29">
        <v>3070</v>
      </c>
      <c r="B29" t="s">
        <v>3815</v>
      </c>
      <c r="C29" t="s">
        <v>2344</v>
      </c>
      <c r="D29" s="21">
        <v>45031</v>
      </c>
      <c r="E29" s="2">
        <v>4200</v>
      </c>
    </row>
    <row r="30" spans="1:5" x14ac:dyDescent="0.25">
      <c r="A30">
        <v>3071</v>
      </c>
      <c r="B30" t="s">
        <v>3815</v>
      </c>
      <c r="C30" t="s">
        <v>2344</v>
      </c>
      <c r="D30" s="21">
        <v>45031</v>
      </c>
      <c r="E30" s="2">
        <v>4200</v>
      </c>
    </row>
    <row r="31" spans="1:5" x14ac:dyDescent="0.25">
      <c r="A31">
        <v>3072</v>
      </c>
      <c r="B31" t="s">
        <v>3815</v>
      </c>
      <c r="C31" t="s">
        <v>2344</v>
      </c>
      <c r="D31" s="21">
        <v>45031</v>
      </c>
      <c r="E31" s="2">
        <v>4200</v>
      </c>
    </row>
    <row r="32" spans="1:5" x14ac:dyDescent="0.25">
      <c r="A32">
        <v>3073</v>
      </c>
      <c r="B32" t="s">
        <v>3164</v>
      </c>
      <c r="C32" t="s">
        <v>2344</v>
      </c>
      <c r="D32" s="21">
        <v>45034</v>
      </c>
      <c r="E32" s="2">
        <v>666</v>
      </c>
    </row>
    <row r="33" spans="1:5" x14ac:dyDescent="0.25">
      <c r="A33">
        <v>3074</v>
      </c>
      <c r="B33" t="s">
        <v>2366</v>
      </c>
      <c r="C33" t="s">
        <v>2032</v>
      </c>
      <c r="D33" s="21">
        <v>45035</v>
      </c>
      <c r="E33" s="2">
        <v>550</v>
      </c>
    </row>
    <row r="34" spans="1:5" x14ac:dyDescent="0.25">
      <c r="A34">
        <v>3075</v>
      </c>
      <c r="B34" t="s">
        <v>3814</v>
      </c>
      <c r="C34" t="s">
        <v>3813</v>
      </c>
      <c r="D34" s="21">
        <v>45037</v>
      </c>
      <c r="E34" s="2">
        <v>120.52</v>
      </c>
    </row>
    <row r="35" spans="1:5" x14ac:dyDescent="0.25">
      <c r="A35">
        <v>3076</v>
      </c>
      <c r="B35" t="s">
        <v>3812</v>
      </c>
      <c r="C35" t="s">
        <v>2032</v>
      </c>
      <c r="D35" s="21">
        <v>45037</v>
      </c>
      <c r="E35" s="2">
        <v>1225.71</v>
      </c>
    </row>
    <row r="36" spans="1:5" x14ac:dyDescent="0.25">
      <c r="A36">
        <v>3077</v>
      </c>
      <c r="B36" t="s">
        <v>2370</v>
      </c>
      <c r="C36" t="s">
        <v>2032</v>
      </c>
      <c r="D36" s="21">
        <v>45038</v>
      </c>
      <c r="E36" s="2">
        <v>1925.1378999999999</v>
      </c>
    </row>
    <row r="37" spans="1:5" x14ac:dyDescent="0.25">
      <c r="A37">
        <v>3078</v>
      </c>
      <c r="B37" t="s">
        <v>2370</v>
      </c>
      <c r="C37" t="s">
        <v>2032</v>
      </c>
      <c r="D37" s="21">
        <v>45038</v>
      </c>
      <c r="E37" s="2">
        <v>847.89649999999995</v>
      </c>
    </row>
    <row r="38" spans="1:5" x14ac:dyDescent="0.25">
      <c r="A38">
        <v>3079</v>
      </c>
      <c r="B38" t="s">
        <v>3811</v>
      </c>
      <c r="C38" t="s">
        <v>2344</v>
      </c>
      <c r="D38" s="21">
        <v>45038</v>
      </c>
      <c r="E38" s="2">
        <v>899</v>
      </c>
    </row>
    <row r="39" spans="1:5" x14ac:dyDescent="0.25">
      <c r="A39">
        <v>3080</v>
      </c>
      <c r="B39" t="s">
        <v>3810</v>
      </c>
      <c r="C39" t="s">
        <v>2360</v>
      </c>
      <c r="D39" s="21">
        <v>45041</v>
      </c>
      <c r="E39" s="2">
        <v>210</v>
      </c>
    </row>
    <row r="40" spans="1:5" x14ac:dyDescent="0.25">
      <c r="A40">
        <v>3081</v>
      </c>
      <c r="B40" t="s">
        <v>3808</v>
      </c>
      <c r="C40" t="s">
        <v>2344</v>
      </c>
      <c r="D40" s="21">
        <v>45041</v>
      </c>
      <c r="E40" s="2">
        <v>4200</v>
      </c>
    </row>
    <row r="41" spans="1:5" x14ac:dyDescent="0.25">
      <c r="A41">
        <v>3082</v>
      </c>
      <c r="B41" t="s">
        <v>3809</v>
      </c>
      <c r="C41" t="s">
        <v>2360</v>
      </c>
      <c r="D41" s="21">
        <v>45041</v>
      </c>
      <c r="E41" s="2">
        <v>1100</v>
      </c>
    </row>
    <row r="42" spans="1:5" x14ac:dyDescent="0.25">
      <c r="A42">
        <v>3083</v>
      </c>
      <c r="B42" t="s">
        <v>3808</v>
      </c>
      <c r="C42" t="s">
        <v>2344</v>
      </c>
      <c r="D42" s="21">
        <v>45041</v>
      </c>
      <c r="E42" s="2">
        <v>4200</v>
      </c>
    </row>
    <row r="43" spans="1:5" x14ac:dyDescent="0.25">
      <c r="A43">
        <v>3086</v>
      </c>
      <c r="B43" t="s">
        <v>3164</v>
      </c>
      <c r="C43" t="s">
        <v>2344</v>
      </c>
      <c r="D43" s="21">
        <v>45042</v>
      </c>
      <c r="E43" s="2">
        <v>411</v>
      </c>
    </row>
    <row r="44" spans="1:5" x14ac:dyDescent="0.25">
      <c r="A44">
        <v>3087</v>
      </c>
      <c r="B44" t="s">
        <v>3164</v>
      </c>
      <c r="C44" t="s">
        <v>2344</v>
      </c>
      <c r="D44" s="21">
        <v>45042</v>
      </c>
      <c r="E44" s="2">
        <v>932</v>
      </c>
    </row>
    <row r="45" spans="1:5" x14ac:dyDescent="0.25">
      <c r="A45">
        <v>3088</v>
      </c>
      <c r="B45" t="s">
        <v>2373</v>
      </c>
      <c r="C45" t="s">
        <v>2032</v>
      </c>
      <c r="D45" s="21">
        <v>45042</v>
      </c>
      <c r="E45" s="2">
        <v>932</v>
      </c>
    </row>
    <row r="46" spans="1:5" x14ac:dyDescent="0.25">
      <c r="A46">
        <v>3089</v>
      </c>
      <c r="B46" t="s">
        <v>3165</v>
      </c>
      <c r="C46" t="s">
        <v>2032</v>
      </c>
      <c r="D46" s="21">
        <v>45042</v>
      </c>
      <c r="E46" s="2">
        <v>275</v>
      </c>
    </row>
    <row r="47" spans="1:5" x14ac:dyDescent="0.25">
      <c r="A47">
        <v>3090</v>
      </c>
      <c r="B47" t="s">
        <v>3159</v>
      </c>
      <c r="C47" t="s">
        <v>2032</v>
      </c>
      <c r="D47" s="21">
        <v>45042</v>
      </c>
      <c r="E47" s="2">
        <v>1998</v>
      </c>
    </row>
    <row r="48" spans="1:5" x14ac:dyDescent="0.25">
      <c r="A48">
        <v>3091</v>
      </c>
      <c r="B48" t="s">
        <v>3807</v>
      </c>
      <c r="C48" t="s">
        <v>2344</v>
      </c>
      <c r="D48" s="21">
        <v>45042</v>
      </c>
      <c r="E48" s="2">
        <v>411</v>
      </c>
    </row>
    <row r="49" spans="1:5" x14ac:dyDescent="0.25">
      <c r="A49">
        <v>3092</v>
      </c>
      <c r="B49" t="s">
        <v>3806</v>
      </c>
      <c r="C49" t="s">
        <v>2032</v>
      </c>
      <c r="D49" s="21">
        <v>45044</v>
      </c>
      <c r="E49" s="2">
        <v>395.49</v>
      </c>
    </row>
    <row r="50" spans="1:5" x14ac:dyDescent="0.25">
      <c r="A50">
        <v>3093</v>
      </c>
      <c r="B50" t="s">
        <v>3805</v>
      </c>
      <c r="C50" t="s">
        <v>2032</v>
      </c>
      <c r="D50" s="21">
        <v>45044</v>
      </c>
      <c r="E50" s="2">
        <v>1584.92</v>
      </c>
    </row>
    <row r="51" spans="1:5" x14ac:dyDescent="0.25">
      <c r="A51">
        <v>3094</v>
      </c>
      <c r="B51" t="s">
        <v>3804</v>
      </c>
      <c r="C51" t="s">
        <v>2352</v>
      </c>
      <c r="D51" s="21">
        <v>45045</v>
      </c>
      <c r="E51" s="2">
        <v>113.646</v>
      </c>
    </row>
    <row r="52" spans="1:5" x14ac:dyDescent="0.25">
      <c r="A52">
        <v>3095</v>
      </c>
      <c r="B52" t="s">
        <v>2356</v>
      </c>
      <c r="C52" t="s">
        <v>2032</v>
      </c>
      <c r="D52" s="21">
        <v>45045</v>
      </c>
      <c r="E52" s="2">
        <v>657.34400000000005</v>
      </c>
    </row>
    <row r="53" spans="1:5" x14ac:dyDescent="0.25">
      <c r="E53" s="18">
        <f>SUM(E2:E52)</f>
        <v>131705.9774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95BC6-864E-4D52-A254-5DF1BF3AC08F}">
  <sheetPr codeName="Hoja11"/>
  <dimension ref="A1:J256"/>
  <sheetViews>
    <sheetView showGridLines="0" workbookViewId="0">
      <pane ySplit="6" topLeftCell="A239" activePane="bottomLeft" state="frozen"/>
      <selection pane="bottomLeft" activeCell="K251" sqref="K251"/>
    </sheetView>
  </sheetViews>
  <sheetFormatPr baseColWidth="10" defaultColWidth="11.42578125" defaultRowHeight="12.75" x14ac:dyDescent="0.2"/>
  <cols>
    <col min="1" max="1" width="16.7109375" style="410" customWidth="1"/>
    <col min="2" max="2" width="51" style="410" customWidth="1"/>
    <col min="3" max="3" width="20.85546875" style="410" customWidth="1"/>
    <col min="4" max="14" width="13.140625" style="410" customWidth="1"/>
    <col min="15"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9.5" customHeight="1" x14ac:dyDescent="0.2">
      <c r="A4" s="414" t="s">
        <v>3157</v>
      </c>
    </row>
    <row r="5" spans="1:10" ht="25.7" customHeight="1" x14ac:dyDescent="0.2">
      <c r="A5" s="417" t="s">
        <v>3803</v>
      </c>
    </row>
    <row r="6" spans="1:10" ht="2.4500000000000002" customHeight="1" x14ac:dyDescent="0.2"/>
    <row r="7" spans="1:10" ht="23.85" customHeight="1" x14ac:dyDescent="0.2"/>
    <row r="8" spans="1:10" ht="25.5" x14ac:dyDescent="0.2">
      <c r="A8" s="416" t="s">
        <v>1908</v>
      </c>
      <c r="B8" s="415" t="s">
        <v>1907</v>
      </c>
      <c r="C8" s="416" t="s">
        <v>1906</v>
      </c>
      <c r="D8" s="415" t="s">
        <v>1905</v>
      </c>
      <c r="E8" s="415" t="s">
        <v>1904</v>
      </c>
      <c r="F8" s="415" t="s">
        <v>245</v>
      </c>
      <c r="G8" s="416" t="s">
        <v>1903</v>
      </c>
      <c r="H8" s="416" t="s">
        <v>1902</v>
      </c>
      <c r="I8" s="416" t="s">
        <v>1901</v>
      </c>
      <c r="J8" s="415" t="s">
        <v>1900</v>
      </c>
    </row>
    <row r="9" spans="1:10" ht="15" customHeight="1" x14ac:dyDescent="0.2">
      <c r="A9" s="414" t="s">
        <v>3124</v>
      </c>
      <c r="B9" s="414" t="s">
        <v>3123</v>
      </c>
      <c r="C9" s="414" t="s">
        <v>1010</v>
      </c>
      <c r="D9" s="414">
        <v>1</v>
      </c>
      <c r="E9" s="414">
        <v>0</v>
      </c>
      <c r="F9" s="413">
        <v>474.12</v>
      </c>
      <c r="G9" s="412">
        <v>0</v>
      </c>
      <c r="H9" s="412">
        <v>413.77</v>
      </c>
      <c r="I9" s="412">
        <v>60.35</v>
      </c>
      <c r="J9" s="411">
        <v>0.12728845018138868</v>
      </c>
    </row>
    <row r="10" spans="1:10" ht="15" customHeight="1" x14ac:dyDescent="0.2">
      <c r="A10" s="414" t="s">
        <v>3784</v>
      </c>
      <c r="B10" s="414" t="s">
        <v>3783</v>
      </c>
      <c r="C10" s="414" t="s">
        <v>1010</v>
      </c>
      <c r="D10" s="414">
        <v>2</v>
      </c>
      <c r="E10" s="414">
        <v>0</v>
      </c>
      <c r="F10" s="413">
        <v>1344.56</v>
      </c>
      <c r="G10" s="412">
        <v>0</v>
      </c>
      <c r="H10" s="412">
        <v>1093.8800000000001</v>
      </c>
      <c r="I10" s="412">
        <v>250.68</v>
      </c>
      <c r="J10" s="411">
        <v>0.18644017373713334</v>
      </c>
    </row>
    <row r="11" spans="1:10" ht="15" customHeight="1" x14ac:dyDescent="0.2">
      <c r="A11" s="414" t="s">
        <v>2286</v>
      </c>
      <c r="B11" s="414" t="s">
        <v>2285</v>
      </c>
      <c r="C11" s="414" t="s">
        <v>1010</v>
      </c>
      <c r="D11" s="414">
        <v>2</v>
      </c>
      <c r="E11" s="414">
        <v>0</v>
      </c>
      <c r="F11" s="413">
        <v>739.9</v>
      </c>
      <c r="G11" s="412">
        <v>0</v>
      </c>
      <c r="H11" s="412">
        <v>549.66</v>
      </c>
      <c r="I11" s="412">
        <v>190.24</v>
      </c>
      <c r="J11" s="411">
        <v>0.25711582646303555</v>
      </c>
    </row>
    <row r="12" spans="1:10" ht="15" customHeight="1" x14ac:dyDescent="0.2">
      <c r="A12" s="414" t="s">
        <v>3120</v>
      </c>
      <c r="B12" s="414" t="s">
        <v>3119</v>
      </c>
      <c r="C12" s="414" t="s">
        <v>1010</v>
      </c>
      <c r="D12" s="414">
        <v>1</v>
      </c>
      <c r="E12" s="414">
        <v>0</v>
      </c>
      <c r="F12" s="413">
        <v>331.96</v>
      </c>
      <c r="G12" s="412">
        <v>0</v>
      </c>
      <c r="H12" s="412">
        <v>287.76</v>
      </c>
      <c r="I12" s="412">
        <v>44.2</v>
      </c>
      <c r="J12" s="411">
        <v>0.13314857211712255</v>
      </c>
    </row>
    <row r="13" spans="1:10" ht="15" customHeight="1" x14ac:dyDescent="0.2">
      <c r="A13" s="414" t="s">
        <v>2284</v>
      </c>
      <c r="B13" s="414" t="s">
        <v>2283</v>
      </c>
      <c r="C13" s="414" t="s">
        <v>1010</v>
      </c>
      <c r="D13" s="414">
        <v>3</v>
      </c>
      <c r="E13" s="414">
        <v>0</v>
      </c>
      <c r="F13" s="413">
        <v>2018</v>
      </c>
      <c r="G13" s="412">
        <v>0</v>
      </c>
      <c r="H13" s="412">
        <v>1713.24</v>
      </c>
      <c r="I13" s="412">
        <v>304.76</v>
      </c>
      <c r="J13" s="411">
        <v>0.15102081268582757</v>
      </c>
    </row>
    <row r="14" spans="1:10" ht="15" customHeight="1" x14ac:dyDescent="0.2">
      <c r="A14" s="414" t="s">
        <v>3782</v>
      </c>
      <c r="B14" s="414" t="s">
        <v>3781</v>
      </c>
      <c r="C14" s="414" t="s">
        <v>1010</v>
      </c>
      <c r="D14" s="414">
        <v>1</v>
      </c>
      <c r="E14" s="414">
        <v>0</v>
      </c>
      <c r="F14" s="413">
        <v>475.31</v>
      </c>
      <c r="G14" s="412">
        <v>0</v>
      </c>
      <c r="H14" s="412">
        <v>229.61</v>
      </c>
      <c r="I14" s="412">
        <v>245.7</v>
      </c>
      <c r="J14" s="411">
        <v>0.51692579579642761</v>
      </c>
    </row>
    <row r="15" spans="1:10" ht="15" customHeight="1" x14ac:dyDescent="0.2">
      <c r="A15" s="414" t="s">
        <v>2282</v>
      </c>
      <c r="B15" s="414" t="s">
        <v>2281</v>
      </c>
      <c r="C15" s="414" t="s">
        <v>1010</v>
      </c>
      <c r="D15" s="414">
        <v>3</v>
      </c>
      <c r="E15" s="414">
        <v>0</v>
      </c>
      <c r="F15" s="413">
        <v>1949.21</v>
      </c>
      <c r="G15" s="412">
        <v>0</v>
      </c>
      <c r="H15" s="412">
        <v>1432.08</v>
      </c>
      <c r="I15" s="412">
        <v>517.13</v>
      </c>
      <c r="J15" s="411">
        <v>0.26530235326106472</v>
      </c>
    </row>
    <row r="16" spans="1:10" ht="15" customHeight="1" x14ac:dyDescent="0.2">
      <c r="A16" s="414" t="s">
        <v>2278</v>
      </c>
      <c r="B16" s="414" t="s">
        <v>2277</v>
      </c>
      <c r="C16" s="414" t="s">
        <v>1010</v>
      </c>
      <c r="D16" s="414">
        <v>1</v>
      </c>
      <c r="E16" s="414">
        <v>0</v>
      </c>
      <c r="F16" s="413">
        <v>468.9</v>
      </c>
      <c r="G16" s="412">
        <v>0</v>
      </c>
      <c r="H16" s="412">
        <v>357.26</v>
      </c>
      <c r="I16" s="412">
        <v>111.64</v>
      </c>
      <c r="J16" s="411">
        <v>0.23808914480699508</v>
      </c>
    </row>
    <row r="17" spans="1:10" ht="15" customHeight="1" x14ac:dyDescent="0.2">
      <c r="A17" s="414" t="s">
        <v>1619</v>
      </c>
      <c r="B17" s="414" t="s">
        <v>1618</v>
      </c>
      <c r="C17" s="414" t="s">
        <v>1010</v>
      </c>
      <c r="D17" s="414">
        <v>4</v>
      </c>
      <c r="E17" s="414">
        <v>0</v>
      </c>
      <c r="F17" s="413">
        <v>2359.85</v>
      </c>
      <c r="G17" s="412">
        <v>0</v>
      </c>
      <c r="H17" s="412">
        <v>1954.84</v>
      </c>
      <c r="I17" s="412">
        <v>405.01</v>
      </c>
      <c r="J17" s="411">
        <v>0.17162531516833698</v>
      </c>
    </row>
    <row r="18" spans="1:10" ht="15" customHeight="1" x14ac:dyDescent="0.2">
      <c r="A18" s="414" t="s">
        <v>2270</v>
      </c>
      <c r="B18" s="414" t="s">
        <v>2269</v>
      </c>
      <c r="C18" s="414" t="s">
        <v>1010</v>
      </c>
      <c r="D18" s="414">
        <v>1</v>
      </c>
      <c r="E18" s="414">
        <v>0</v>
      </c>
      <c r="F18" s="413">
        <v>884.21</v>
      </c>
      <c r="G18" s="412">
        <v>0</v>
      </c>
      <c r="H18" s="412">
        <v>668.47</v>
      </c>
      <c r="I18" s="412">
        <v>215.74</v>
      </c>
      <c r="J18" s="411">
        <v>0.24399181189988803</v>
      </c>
    </row>
    <row r="19" spans="1:10" ht="15" customHeight="1" x14ac:dyDescent="0.2">
      <c r="A19" s="414" t="s">
        <v>3780</v>
      </c>
      <c r="B19" s="414" t="s">
        <v>3779</v>
      </c>
      <c r="C19" s="414" t="s">
        <v>1010</v>
      </c>
      <c r="D19" s="414">
        <v>1</v>
      </c>
      <c r="E19" s="414">
        <v>0</v>
      </c>
      <c r="F19" s="413">
        <v>815.64</v>
      </c>
      <c r="G19" s="412">
        <v>0</v>
      </c>
      <c r="H19" s="412">
        <v>424.18</v>
      </c>
      <c r="I19" s="412">
        <v>391.46</v>
      </c>
      <c r="J19" s="411">
        <v>0.47994213133245062</v>
      </c>
    </row>
    <row r="20" spans="1:10" ht="15" customHeight="1" x14ac:dyDescent="0.2">
      <c r="A20" s="414" t="s">
        <v>1617</v>
      </c>
      <c r="B20" s="414" t="s">
        <v>1616</v>
      </c>
      <c r="C20" s="414" t="s">
        <v>1010</v>
      </c>
      <c r="D20" s="414">
        <v>1</v>
      </c>
      <c r="E20" s="414">
        <v>0</v>
      </c>
      <c r="F20" s="413">
        <v>759.33</v>
      </c>
      <c r="G20" s="412">
        <v>0</v>
      </c>
      <c r="H20" s="412">
        <v>577.23</v>
      </c>
      <c r="I20" s="412">
        <v>182.1</v>
      </c>
      <c r="J20" s="411">
        <v>0.23981668049464661</v>
      </c>
    </row>
    <row r="21" spans="1:10" ht="15" customHeight="1" x14ac:dyDescent="0.2">
      <c r="A21" s="414" t="s">
        <v>1613</v>
      </c>
      <c r="B21" s="414" t="s">
        <v>1612</v>
      </c>
      <c r="C21" s="414" t="s">
        <v>1010</v>
      </c>
      <c r="D21" s="414">
        <v>9</v>
      </c>
      <c r="E21" s="414">
        <v>0</v>
      </c>
      <c r="F21" s="413">
        <v>5247.66</v>
      </c>
      <c r="G21" s="412">
        <v>0</v>
      </c>
      <c r="H21" s="412">
        <v>4322.76</v>
      </c>
      <c r="I21" s="412">
        <v>924.9</v>
      </c>
      <c r="J21" s="411">
        <v>0.17624998570791553</v>
      </c>
    </row>
    <row r="22" spans="1:10" ht="15" customHeight="1" x14ac:dyDescent="0.2">
      <c r="A22" s="414" t="s">
        <v>3110</v>
      </c>
      <c r="B22" s="414" t="s">
        <v>3109</v>
      </c>
      <c r="C22" s="414" t="s">
        <v>1010</v>
      </c>
      <c r="D22" s="414">
        <v>1</v>
      </c>
      <c r="E22" s="414">
        <v>0</v>
      </c>
      <c r="F22" s="413">
        <v>1189.6600000000001</v>
      </c>
      <c r="G22" s="412">
        <v>0</v>
      </c>
      <c r="H22" s="412">
        <v>921.03</v>
      </c>
      <c r="I22" s="412">
        <v>268.63</v>
      </c>
      <c r="J22" s="411">
        <v>0.22580401123009936</v>
      </c>
    </row>
    <row r="23" spans="1:10" ht="15" customHeight="1" x14ac:dyDescent="0.2">
      <c r="A23" s="414" t="s">
        <v>3778</v>
      </c>
      <c r="B23" s="414" t="s">
        <v>3777</v>
      </c>
      <c r="C23" s="414" t="s">
        <v>1010</v>
      </c>
      <c r="D23" s="414">
        <v>1</v>
      </c>
      <c r="E23" s="414">
        <v>0</v>
      </c>
      <c r="F23" s="413">
        <v>1743.63</v>
      </c>
      <c r="G23" s="412">
        <v>0</v>
      </c>
      <c r="H23" s="412">
        <v>1173.21</v>
      </c>
      <c r="I23" s="412">
        <v>570.41999999999996</v>
      </c>
      <c r="J23" s="411">
        <v>0.32714509385592128</v>
      </c>
    </row>
    <row r="24" spans="1:10" ht="15" customHeight="1" x14ac:dyDescent="0.2">
      <c r="A24" s="414" t="s">
        <v>1611</v>
      </c>
      <c r="B24" s="414" t="s">
        <v>1610</v>
      </c>
      <c r="C24" s="414" t="s">
        <v>1010</v>
      </c>
      <c r="D24" s="414">
        <v>2</v>
      </c>
      <c r="E24" s="414">
        <v>0</v>
      </c>
      <c r="F24" s="413">
        <v>2350.12</v>
      </c>
      <c r="G24" s="412">
        <v>0</v>
      </c>
      <c r="H24" s="412">
        <v>1819.44</v>
      </c>
      <c r="I24" s="412">
        <v>530.67999999999995</v>
      </c>
      <c r="J24" s="411">
        <v>0.22580974588531649</v>
      </c>
    </row>
    <row r="25" spans="1:10" ht="15" customHeight="1" x14ac:dyDescent="0.2">
      <c r="A25" s="414" t="s">
        <v>3776</v>
      </c>
      <c r="B25" s="414" t="s">
        <v>3775</v>
      </c>
      <c r="C25" s="414" t="s">
        <v>1010</v>
      </c>
      <c r="D25" s="414">
        <v>1</v>
      </c>
      <c r="E25" s="414">
        <v>0</v>
      </c>
      <c r="F25" s="413">
        <v>2322.98</v>
      </c>
      <c r="G25" s="412">
        <v>0</v>
      </c>
      <c r="H25" s="412">
        <v>1756.23</v>
      </c>
      <c r="I25" s="412">
        <v>566.75</v>
      </c>
      <c r="J25" s="411">
        <v>0.24397541089462674</v>
      </c>
    </row>
    <row r="26" spans="1:10" ht="15" customHeight="1" x14ac:dyDescent="0.2">
      <c r="A26" s="414" t="s">
        <v>1607</v>
      </c>
      <c r="B26" s="414" t="s">
        <v>1606</v>
      </c>
      <c r="C26" s="414" t="s">
        <v>1010</v>
      </c>
      <c r="D26" s="414">
        <v>7</v>
      </c>
      <c r="E26" s="414">
        <v>0</v>
      </c>
      <c r="F26" s="413">
        <v>5970.05</v>
      </c>
      <c r="G26" s="412">
        <v>0</v>
      </c>
      <c r="H26" s="412">
        <v>4548.75</v>
      </c>
      <c r="I26" s="412">
        <v>1421.3</v>
      </c>
      <c r="J26" s="411">
        <v>0.23807170794214455</v>
      </c>
    </row>
    <row r="27" spans="1:10" ht="15" customHeight="1" x14ac:dyDescent="0.2">
      <c r="A27" s="414" t="s">
        <v>3774</v>
      </c>
      <c r="B27" s="414" t="s">
        <v>3773</v>
      </c>
      <c r="C27" s="414" t="s">
        <v>1010</v>
      </c>
      <c r="D27" s="414">
        <v>1</v>
      </c>
      <c r="E27" s="414">
        <v>0</v>
      </c>
      <c r="F27" s="413">
        <v>857.1</v>
      </c>
      <c r="G27" s="412">
        <v>0</v>
      </c>
      <c r="H27" s="412">
        <v>403</v>
      </c>
      <c r="I27" s="412">
        <v>454.1</v>
      </c>
      <c r="J27" s="411">
        <v>0.52980982382452457</v>
      </c>
    </row>
    <row r="28" spans="1:10" ht="15" customHeight="1" x14ac:dyDescent="0.2">
      <c r="A28" s="414" t="s">
        <v>3772</v>
      </c>
      <c r="B28" s="414" t="s">
        <v>3771</v>
      </c>
      <c r="C28" s="414" t="s">
        <v>1010</v>
      </c>
      <c r="D28" s="414">
        <v>1</v>
      </c>
      <c r="E28" s="414">
        <v>0</v>
      </c>
      <c r="F28" s="413">
        <v>421.97</v>
      </c>
      <c r="G28" s="412">
        <v>0</v>
      </c>
      <c r="H28" s="412">
        <v>304.58999999999997</v>
      </c>
      <c r="I28" s="412">
        <v>117.38</v>
      </c>
      <c r="J28" s="411">
        <v>0.27817143398819821</v>
      </c>
    </row>
    <row r="29" spans="1:10" ht="15" customHeight="1" x14ac:dyDescent="0.2">
      <c r="A29" s="414" t="s">
        <v>2254</v>
      </c>
      <c r="B29" s="414" t="s">
        <v>2253</v>
      </c>
      <c r="C29" s="414" t="s">
        <v>1010</v>
      </c>
      <c r="D29" s="414">
        <v>2</v>
      </c>
      <c r="E29" s="414">
        <v>0</v>
      </c>
      <c r="F29" s="413">
        <v>756.26</v>
      </c>
      <c r="G29" s="412">
        <v>0</v>
      </c>
      <c r="H29" s="412">
        <v>646.14</v>
      </c>
      <c r="I29" s="412">
        <v>110.12</v>
      </c>
      <c r="J29" s="411">
        <v>0.14561129770184858</v>
      </c>
    </row>
    <row r="30" spans="1:10" ht="15" customHeight="1" x14ac:dyDescent="0.2">
      <c r="A30" s="414" t="s">
        <v>3770</v>
      </c>
      <c r="B30" s="414" t="s">
        <v>3769</v>
      </c>
      <c r="C30" s="414" t="s">
        <v>1010</v>
      </c>
      <c r="D30" s="414">
        <v>1</v>
      </c>
      <c r="E30" s="414">
        <v>0</v>
      </c>
      <c r="F30" s="413">
        <v>399.9</v>
      </c>
      <c r="G30" s="412">
        <v>0</v>
      </c>
      <c r="H30" s="412">
        <v>349</v>
      </c>
      <c r="I30" s="412">
        <v>50.9</v>
      </c>
      <c r="J30" s="411">
        <v>0.12728182045511377</v>
      </c>
    </row>
    <row r="31" spans="1:10" ht="15" customHeight="1" x14ac:dyDescent="0.2">
      <c r="A31" s="414" t="s">
        <v>3768</v>
      </c>
      <c r="B31" s="414" t="s">
        <v>3767</v>
      </c>
      <c r="C31" s="414" t="s">
        <v>1010</v>
      </c>
      <c r="D31" s="414">
        <v>1</v>
      </c>
      <c r="E31" s="414">
        <v>0</v>
      </c>
      <c r="F31" s="413">
        <v>690.54</v>
      </c>
      <c r="G31" s="412">
        <v>0</v>
      </c>
      <c r="H31" s="412">
        <v>602.65</v>
      </c>
      <c r="I31" s="412">
        <v>87.89</v>
      </c>
      <c r="J31" s="411">
        <v>0.12727720334810438</v>
      </c>
    </row>
    <row r="32" spans="1:10" ht="15" customHeight="1" x14ac:dyDescent="0.2">
      <c r="A32" s="414" t="s">
        <v>1601</v>
      </c>
      <c r="B32" s="414" t="s">
        <v>1600</v>
      </c>
      <c r="C32" s="414" t="s">
        <v>1010</v>
      </c>
      <c r="D32" s="414">
        <v>1</v>
      </c>
      <c r="E32" s="414">
        <v>0</v>
      </c>
      <c r="F32" s="413">
        <v>721.03</v>
      </c>
      <c r="G32" s="412">
        <v>0</v>
      </c>
      <c r="H32" s="412">
        <v>629.26</v>
      </c>
      <c r="I32" s="412">
        <v>91.77</v>
      </c>
      <c r="J32" s="411">
        <v>0.12727625757596772</v>
      </c>
    </row>
    <row r="33" spans="1:10" ht="15" customHeight="1" x14ac:dyDescent="0.2">
      <c r="A33" s="414" t="s">
        <v>2252</v>
      </c>
      <c r="B33" s="414" t="s">
        <v>2251</v>
      </c>
      <c r="C33" s="414" t="s">
        <v>1010</v>
      </c>
      <c r="D33" s="414">
        <v>2</v>
      </c>
      <c r="E33" s="414">
        <v>0</v>
      </c>
      <c r="F33" s="413">
        <v>2539.2600000000002</v>
      </c>
      <c r="G33" s="412">
        <v>0</v>
      </c>
      <c r="H33" s="412">
        <v>2088.3000000000002</v>
      </c>
      <c r="I33" s="412">
        <v>450.96</v>
      </c>
      <c r="J33" s="411">
        <v>0.17759504737600718</v>
      </c>
    </row>
    <row r="34" spans="1:10" ht="15" customHeight="1" x14ac:dyDescent="0.2">
      <c r="A34" s="414" t="s">
        <v>3766</v>
      </c>
      <c r="B34" s="414" t="s">
        <v>3765</v>
      </c>
      <c r="C34" s="414" t="s">
        <v>1010</v>
      </c>
      <c r="D34" s="414">
        <v>1</v>
      </c>
      <c r="E34" s="414">
        <v>0</v>
      </c>
      <c r="F34" s="413">
        <v>372.37</v>
      </c>
      <c r="G34" s="412">
        <v>0</v>
      </c>
      <c r="H34" s="412">
        <v>324.98</v>
      </c>
      <c r="I34" s="412">
        <v>47.39</v>
      </c>
      <c r="J34" s="411">
        <v>0.12726589145205039</v>
      </c>
    </row>
    <row r="35" spans="1:10" ht="15" customHeight="1" x14ac:dyDescent="0.2">
      <c r="A35" s="414" t="s">
        <v>3108</v>
      </c>
      <c r="B35" s="414" t="s">
        <v>3107</v>
      </c>
      <c r="C35" s="414" t="s">
        <v>1010</v>
      </c>
      <c r="D35" s="414">
        <v>3</v>
      </c>
      <c r="E35" s="414">
        <v>0</v>
      </c>
      <c r="F35" s="413">
        <v>1588.44</v>
      </c>
      <c r="G35" s="412">
        <v>0</v>
      </c>
      <c r="H35" s="412">
        <v>1386.3</v>
      </c>
      <c r="I35" s="412">
        <v>202.14</v>
      </c>
      <c r="J35" s="411">
        <v>0.12725693132885094</v>
      </c>
    </row>
    <row r="36" spans="1:10" ht="15" customHeight="1" x14ac:dyDescent="0.2">
      <c r="A36" s="414" t="s">
        <v>1599</v>
      </c>
      <c r="B36" s="414" t="s">
        <v>1598</v>
      </c>
      <c r="C36" s="414" t="s">
        <v>1010</v>
      </c>
      <c r="D36" s="414">
        <v>1</v>
      </c>
      <c r="E36" s="414">
        <v>0</v>
      </c>
      <c r="F36" s="413">
        <v>273.64999999999998</v>
      </c>
      <c r="G36" s="412">
        <v>0</v>
      </c>
      <c r="H36" s="412">
        <v>238.81</v>
      </c>
      <c r="I36" s="412">
        <v>34.840000000000003</v>
      </c>
      <c r="J36" s="411">
        <v>0.12731591448931118</v>
      </c>
    </row>
    <row r="37" spans="1:10" ht="15" customHeight="1" x14ac:dyDescent="0.2">
      <c r="A37" s="414" t="s">
        <v>1597</v>
      </c>
      <c r="B37" s="414" t="s">
        <v>1596</v>
      </c>
      <c r="C37" s="414" t="s">
        <v>1010</v>
      </c>
      <c r="D37" s="414">
        <v>3</v>
      </c>
      <c r="E37" s="414">
        <v>0</v>
      </c>
      <c r="F37" s="413">
        <v>889.62</v>
      </c>
      <c r="G37" s="412">
        <v>0</v>
      </c>
      <c r="H37" s="412">
        <v>774.36</v>
      </c>
      <c r="I37" s="412">
        <v>115.26</v>
      </c>
      <c r="J37" s="411">
        <v>0.12956093613003306</v>
      </c>
    </row>
    <row r="38" spans="1:10" ht="15" customHeight="1" x14ac:dyDescent="0.2">
      <c r="A38" s="414" t="s">
        <v>2250</v>
      </c>
      <c r="B38" s="414" t="s">
        <v>2249</v>
      </c>
      <c r="C38" s="414" t="s">
        <v>1010</v>
      </c>
      <c r="D38" s="414">
        <v>4</v>
      </c>
      <c r="E38" s="414">
        <v>0</v>
      </c>
      <c r="F38" s="413">
        <v>2658.42</v>
      </c>
      <c r="G38" s="412">
        <v>0</v>
      </c>
      <c r="H38" s="412">
        <v>2181.2800000000002</v>
      </c>
      <c r="I38" s="412">
        <v>477.14</v>
      </c>
      <c r="J38" s="411">
        <v>0.17948254978521078</v>
      </c>
    </row>
    <row r="39" spans="1:10" ht="15" customHeight="1" x14ac:dyDescent="0.2">
      <c r="A39" s="414" t="s">
        <v>3104</v>
      </c>
      <c r="B39" s="414" t="s">
        <v>3103</v>
      </c>
      <c r="C39" s="414" t="s">
        <v>1010</v>
      </c>
      <c r="D39" s="414">
        <v>3</v>
      </c>
      <c r="E39" s="414">
        <v>0</v>
      </c>
      <c r="F39" s="413">
        <v>1218.96</v>
      </c>
      <c r="G39" s="412">
        <v>0</v>
      </c>
      <c r="H39" s="412">
        <v>1063.83</v>
      </c>
      <c r="I39" s="412">
        <v>155.13</v>
      </c>
      <c r="J39" s="411">
        <v>0.12726422524118922</v>
      </c>
    </row>
    <row r="40" spans="1:10" ht="15" customHeight="1" x14ac:dyDescent="0.2">
      <c r="A40" s="414" t="s">
        <v>1593</v>
      </c>
      <c r="B40" s="414" t="s">
        <v>1592</v>
      </c>
      <c r="C40" s="414" t="s">
        <v>1010</v>
      </c>
      <c r="D40" s="414">
        <v>3</v>
      </c>
      <c r="E40" s="414">
        <v>0</v>
      </c>
      <c r="F40" s="413">
        <v>1279.29</v>
      </c>
      <c r="G40" s="412">
        <v>0</v>
      </c>
      <c r="H40" s="412">
        <v>1043.73</v>
      </c>
      <c r="I40" s="412">
        <v>235.56</v>
      </c>
      <c r="J40" s="411">
        <v>0.18413338648781746</v>
      </c>
    </row>
    <row r="41" spans="1:10" ht="15" customHeight="1" x14ac:dyDescent="0.2">
      <c r="A41" s="414" t="s">
        <v>3764</v>
      </c>
      <c r="B41" s="414" t="s">
        <v>3763</v>
      </c>
      <c r="C41" s="414" t="s">
        <v>1010</v>
      </c>
      <c r="D41" s="414">
        <v>1</v>
      </c>
      <c r="E41" s="414">
        <v>0</v>
      </c>
      <c r="F41" s="413">
        <v>1931.12</v>
      </c>
      <c r="G41" s="412">
        <v>0</v>
      </c>
      <c r="H41" s="412">
        <v>933.49</v>
      </c>
      <c r="I41" s="412">
        <v>997.63</v>
      </c>
      <c r="J41" s="411">
        <v>0.51660694312109035</v>
      </c>
    </row>
    <row r="42" spans="1:10" ht="15" customHeight="1" x14ac:dyDescent="0.2">
      <c r="A42" s="414" t="s">
        <v>3762</v>
      </c>
      <c r="B42" s="414" t="s">
        <v>3761</v>
      </c>
      <c r="C42" s="414" t="s">
        <v>1010</v>
      </c>
      <c r="D42" s="414">
        <v>1</v>
      </c>
      <c r="E42" s="414">
        <v>0</v>
      </c>
      <c r="F42" s="413">
        <v>106.82</v>
      </c>
      <c r="G42" s="412">
        <v>0</v>
      </c>
      <c r="H42" s="412">
        <v>78.8</v>
      </c>
      <c r="I42" s="412">
        <v>28.02</v>
      </c>
      <c r="J42" s="411">
        <v>0.26231042875865945</v>
      </c>
    </row>
    <row r="43" spans="1:10" ht="15" customHeight="1" x14ac:dyDescent="0.2">
      <c r="A43" s="414" t="s">
        <v>3760</v>
      </c>
      <c r="B43" s="414" t="s">
        <v>3759</v>
      </c>
      <c r="C43" s="414" t="s">
        <v>1010</v>
      </c>
      <c r="D43" s="414">
        <v>1</v>
      </c>
      <c r="E43" s="414">
        <v>0</v>
      </c>
      <c r="F43" s="413">
        <v>924.84</v>
      </c>
      <c r="G43" s="412">
        <v>0</v>
      </c>
      <c r="H43" s="412">
        <v>477.5</v>
      </c>
      <c r="I43" s="412">
        <v>447.34</v>
      </c>
      <c r="J43" s="411">
        <v>0.48369447688248779</v>
      </c>
    </row>
    <row r="44" spans="1:10" ht="15" customHeight="1" x14ac:dyDescent="0.2">
      <c r="A44" s="414" t="s">
        <v>3758</v>
      </c>
      <c r="B44" s="414" t="s">
        <v>3757</v>
      </c>
      <c r="C44" s="414" t="s">
        <v>1010</v>
      </c>
      <c r="D44" s="414">
        <v>1</v>
      </c>
      <c r="E44" s="414">
        <v>0</v>
      </c>
      <c r="F44" s="413">
        <v>393.72</v>
      </c>
      <c r="G44" s="412">
        <v>0</v>
      </c>
      <c r="H44" s="412">
        <v>211.65</v>
      </c>
      <c r="I44" s="412">
        <v>182.07</v>
      </c>
      <c r="J44" s="411">
        <v>0.46243523316062174</v>
      </c>
    </row>
    <row r="45" spans="1:10" ht="15" customHeight="1" x14ac:dyDescent="0.2">
      <c r="A45" s="414" t="s">
        <v>2236</v>
      </c>
      <c r="B45" s="414" t="s">
        <v>2235</v>
      </c>
      <c r="C45" s="414" t="s">
        <v>1010</v>
      </c>
      <c r="D45" s="414">
        <v>13</v>
      </c>
      <c r="E45" s="414">
        <v>0</v>
      </c>
      <c r="F45" s="413">
        <v>1077.57</v>
      </c>
      <c r="G45" s="412">
        <v>0</v>
      </c>
      <c r="H45" s="412">
        <v>2778.23</v>
      </c>
      <c r="I45" s="412">
        <v>-1700.66</v>
      </c>
      <c r="J45" s="411">
        <v>-1.5782362166726989</v>
      </c>
    </row>
    <row r="46" spans="1:10" ht="15" customHeight="1" x14ac:dyDescent="0.2">
      <c r="A46" s="414" t="s">
        <v>2232</v>
      </c>
      <c r="B46" s="414" t="s">
        <v>2231</v>
      </c>
      <c r="C46" s="414" t="s">
        <v>1010</v>
      </c>
      <c r="D46" s="414">
        <v>1</v>
      </c>
      <c r="E46" s="414">
        <v>0</v>
      </c>
      <c r="F46" s="413">
        <v>2060.04</v>
      </c>
      <c r="G46" s="412">
        <v>0</v>
      </c>
      <c r="H46" s="412">
        <v>1569.56</v>
      </c>
      <c r="I46" s="412">
        <v>490.48</v>
      </c>
      <c r="J46" s="411">
        <v>0.23809246422399566</v>
      </c>
    </row>
    <row r="47" spans="1:10" ht="15" customHeight="1" x14ac:dyDescent="0.2">
      <c r="A47" s="414" t="s">
        <v>3756</v>
      </c>
      <c r="B47" s="414" t="s">
        <v>3755</v>
      </c>
      <c r="C47" s="414" t="s">
        <v>1010</v>
      </c>
      <c r="D47" s="414">
        <v>24</v>
      </c>
      <c r="E47" s="414">
        <v>0</v>
      </c>
      <c r="F47" s="413">
        <v>3412.32</v>
      </c>
      <c r="G47" s="412">
        <v>0</v>
      </c>
      <c r="H47" s="412">
        <v>2375.52</v>
      </c>
      <c r="I47" s="412">
        <v>1036.8</v>
      </c>
      <c r="J47" s="411">
        <v>0.30384020256013505</v>
      </c>
    </row>
    <row r="48" spans="1:10" ht="15" customHeight="1" x14ac:dyDescent="0.2">
      <c r="A48" s="414" t="s">
        <v>1571</v>
      </c>
      <c r="B48" s="414" t="s">
        <v>1570</v>
      </c>
      <c r="C48" s="414" t="s">
        <v>1010</v>
      </c>
      <c r="D48" s="414">
        <v>7</v>
      </c>
      <c r="E48" s="414">
        <v>0</v>
      </c>
      <c r="F48" s="413">
        <v>6350.57</v>
      </c>
      <c r="G48" s="412">
        <v>0</v>
      </c>
      <c r="H48" s="412">
        <v>2285.52</v>
      </c>
      <c r="I48" s="412">
        <v>4065.05</v>
      </c>
      <c r="J48" s="411">
        <v>0.64010789582667382</v>
      </c>
    </row>
    <row r="49" spans="1:10" ht="15" customHeight="1" x14ac:dyDescent="0.2">
      <c r="A49" s="414" t="s">
        <v>1569</v>
      </c>
      <c r="B49" s="414" t="s">
        <v>1568</v>
      </c>
      <c r="C49" s="414" t="s">
        <v>1010</v>
      </c>
      <c r="D49" s="414">
        <v>1</v>
      </c>
      <c r="E49" s="414">
        <v>0</v>
      </c>
      <c r="F49" s="413">
        <v>396.21</v>
      </c>
      <c r="G49" s="412">
        <v>0</v>
      </c>
      <c r="H49" s="412">
        <v>306.32</v>
      </c>
      <c r="I49" s="412">
        <v>89.89</v>
      </c>
      <c r="J49" s="411">
        <v>0.22687463718735015</v>
      </c>
    </row>
    <row r="50" spans="1:10" ht="15" customHeight="1" x14ac:dyDescent="0.2">
      <c r="A50" s="414" t="s">
        <v>1567</v>
      </c>
      <c r="B50" s="414" t="s">
        <v>1566</v>
      </c>
      <c r="C50" s="414" t="s">
        <v>1010</v>
      </c>
      <c r="D50" s="414">
        <v>2</v>
      </c>
      <c r="E50" s="414">
        <v>0</v>
      </c>
      <c r="F50" s="413">
        <v>1160.22</v>
      </c>
      <c r="G50" s="412">
        <v>0</v>
      </c>
      <c r="H50" s="412">
        <v>1021.86</v>
      </c>
      <c r="I50" s="412">
        <v>138.36000000000001</v>
      </c>
      <c r="J50" s="411">
        <v>0.11925324507421006</v>
      </c>
    </row>
    <row r="51" spans="1:10" ht="15" customHeight="1" x14ac:dyDescent="0.2">
      <c r="A51" s="414" t="s">
        <v>3754</v>
      </c>
      <c r="B51" s="414" t="s">
        <v>3753</v>
      </c>
      <c r="C51" s="414" t="s">
        <v>1010</v>
      </c>
      <c r="D51" s="414">
        <v>1</v>
      </c>
      <c r="E51" s="414">
        <v>0</v>
      </c>
      <c r="F51" s="413">
        <v>679.48</v>
      </c>
      <c r="G51" s="412">
        <v>0</v>
      </c>
      <c r="H51" s="412">
        <v>443.46</v>
      </c>
      <c r="I51" s="412">
        <v>236.02</v>
      </c>
      <c r="J51" s="411">
        <v>0.34735385883322539</v>
      </c>
    </row>
    <row r="52" spans="1:10" ht="15" customHeight="1" x14ac:dyDescent="0.2">
      <c r="A52" s="414" t="s">
        <v>1561</v>
      </c>
      <c r="B52" s="414" t="s">
        <v>1560</v>
      </c>
      <c r="C52" s="414" t="s">
        <v>1010</v>
      </c>
      <c r="D52" s="414">
        <v>3</v>
      </c>
      <c r="E52" s="414">
        <v>0</v>
      </c>
      <c r="F52" s="413">
        <v>2105.6999999999998</v>
      </c>
      <c r="G52" s="412">
        <v>0</v>
      </c>
      <c r="H52" s="412">
        <v>1519.92</v>
      </c>
      <c r="I52" s="412">
        <v>585.78</v>
      </c>
      <c r="J52" s="411">
        <v>0.27818777603647243</v>
      </c>
    </row>
    <row r="53" spans="1:10" ht="15" customHeight="1" x14ac:dyDescent="0.2">
      <c r="A53" s="414" t="s">
        <v>1559</v>
      </c>
      <c r="B53" s="414" t="s">
        <v>1558</v>
      </c>
      <c r="C53" s="414" t="s">
        <v>1010</v>
      </c>
      <c r="D53" s="414">
        <v>3</v>
      </c>
      <c r="E53" s="414">
        <v>0</v>
      </c>
      <c r="F53" s="413">
        <v>1901.28</v>
      </c>
      <c r="G53" s="412">
        <v>0</v>
      </c>
      <c r="H53" s="412">
        <v>1372.38</v>
      </c>
      <c r="I53" s="412">
        <v>528.9</v>
      </c>
      <c r="J53" s="411">
        <v>0.27818101489522845</v>
      </c>
    </row>
    <row r="54" spans="1:10" ht="15" customHeight="1" x14ac:dyDescent="0.2">
      <c r="A54" s="414" t="s">
        <v>1553</v>
      </c>
      <c r="B54" s="414" t="s">
        <v>1552</v>
      </c>
      <c r="C54" s="414" t="s">
        <v>1010</v>
      </c>
      <c r="D54" s="414">
        <v>1</v>
      </c>
      <c r="E54" s="414">
        <v>0</v>
      </c>
      <c r="F54" s="413">
        <v>571.02</v>
      </c>
      <c r="G54" s="412">
        <v>0</v>
      </c>
      <c r="H54" s="412">
        <v>498.35</v>
      </c>
      <c r="I54" s="412">
        <v>72.67</v>
      </c>
      <c r="J54" s="411">
        <v>0.12726349339777943</v>
      </c>
    </row>
    <row r="55" spans="1:10" ht="15" customHeight="1" x14ac:dyDescent="0.2">
      <c r="A55" s="414" t="s">
        <v>1551</v>
      </c>
      <c r="B55" s="414" t="s">
        <v>1550</v>
      </c>
      <c r="C55" s="414" t="s">
        <v>1010</v>
      </c>
      <c r="D55" s="414">
        <v>1</v>
      </c>
      <c r="E55" s="414">
        <v>0</v>
      </c>
      <c r="F55" s="413">
        <v>981.2</v>
      </c>
      <c r="G55" s="412">
        <v>0</v>
      </c>
      <c r="H55" s="412">
        <v>758.93</v>
      </c>
      <c r="I55" s="412">
        <v>222.27</v>
      </c>
      <c r="J55" s="411">
        <v>0.22652874031797798</v>
      </c>
    </row>
    <row r="56" spans="1:10" ht="15" customHeight="1" x14ac:dyDescent="0.2">
      <c r="A56" s="414" t="s">
        <v>1549</v>
      </c>
      <c r="B56" s="414" t="s">
        <v>1548</v>
      </c>
      <c r="C56" s="414" t="s">
        <v>1010</v>
      </c>
      <c r="D56" s="414">
        <v>1</v>
      </c>
      <c r="E56" s="414">
        <v>0</v>
      </c>
      <c r="F56" s="413">
        <v>665.25</v>
      </c>
      <c r="G56" s="412">
        <v>0</v>
      </c>
      <c r="H56" s="412">
        <v>514.83000000000004</v>
      </c>
      <c r="I56" s="412">
        <v>150.41999999999999</v>
      </c>
      <c r="J56" s="411">
        <v>0.22611048478015783</v>
      </c>
    </row>
    <row r="57" spans="1:10" ht="15" customHeight="1" x14ac:dyDescent="0.2">
      <c r="A57" s="414" t="s">
        <v>1547</v>
      </c>
      <c r="B57" s="414" t="s">
        <v>1546</v>
      </c>
      <c r="C57" s="414" t="s">
        <v>1010</v>
      </c>
      <c r="D57" s="414">
        <v>4</v>
      </c>
      <c r="E57" s="414">
        <v>0</v>
      </c>
      <c r="F57" s="413">
        <v>2897.05</v>
      </c>
      <c r="G57" s="412">
        <v>0</v>
      </c>
      <c r="H57" s="412">
        <v>2471.13</v>
      </c>
      <c r="I57" s="412">
        <v>425.92</v>
      </c>
      <c r="J57" s="411">
        <v>0.14701851883812844</v>
      </c>
    </row>
    <row r="58" spans="1:10" ht="15" customHeight="1" x14ac:dyDescent="0.2">
      <c r="A58" s="414" t="s">
        <v>1545</v>
      </c>
      <c r="B58" s="414" t="s">
        <v>1544</v>
      </c>
      <c r="C58" s="414" t="s">
        <v>1010</v>
      </c>
      <c r="D58" s="414">
        <v>1</v>
      </c>
      <c r="E58" s="414">
        <v>0</v>
      </c>
      <c r="F58" s="413">
        <v>736.62</v>
      </c>
      <c r="G58" s="412">
        <v>0</v>
      </c>
      <c r="H58" s="412">
        <v>569.87</v>
      </c>
      <c r="I58" s="412">
        <v>166.75</v>
      </c>
      <c r="J58" s="411">
        <v>0.22637180635877385</v>
      </c>
    </row>
    <row r="59" spans="1:10" ht="15" customHeight="1" x14ac:dyDescent="0.2">
      <c r="A59" s="414" t="s">
        <v>3752</v>
      </c>
      <c r="B59" s="414" t="s">
        <v>3751</v>
      </c>
      <c r="C59" s="414" t="s">
        <v>1010</v>
      </c>
      <c r="D59" s="414">
        <v>1</v>
      </c>
      <c r="E59" s="414">
        <v>0</v>
      </c>
      <c r="F59" s="413">
        <v>801.8</v>
      </c>
      <c r="G59" s="412">
        <v>0</v>
      </c>
      <c r="H59" s="412">
        <v>494.39</v>
      </c>
      <c r="I59" s="412">
        <v>307.41000000000003</v>
      </c>
      <c r="J59" s="411">
        <v>0.38339985033674234</v>
      </c>
    </row>
    <row r="60" spans="1:10" ht="15" customHeight="1" x14ac:dyDescent="0.2">
      <c r="A60" s="414" t="s">
        <v>1543</v>
      </c>
      <c r="B60" s="414" t="s">
        <v>1542</v>
      </c>
      <c r="C60" s="414" t="s">
        <v>1010</v>
      </c>
      <c r="D60" s="414">
        <v>1</v>
      </c>
      <c r="E60" s="414">
        <v>0</v>
      </c>
      <c r="F60" s="413">
        <v>1451.81</v>
      </c>
      <c r="G60" s="412">
        <v>0</v>
      </c>
      <c r="H60" s="412">
        <v>1047.93</v>
      </c>
      <c r="I60" s="412">
        <v>403.88</v>
      </c>
      <c r="J60" s="411">
        <v>0.27819067233315653</v>
      </c>
    </row>
    <row r="61" spans="1:10" ht="15" customHeight="1" x14ac:dyDescent="0.2">
      <c r="A61" s="414" t="s">
        <v>1541</v>
      </c>
      <c r="B61" s="414" t="s">
        <v>1540</v>
      </c>
      <c r="C61" s="414" t="s">
        <v>1010</v>
      </c>
      <c r="D61" s="414">
        <v>1</v>
      </c>
      <c r="E61" s="414">
        <v>0</v>
      </c>
      <c r="F61" s="413">
        <v>897.21</v>
      </c>
      <c r="G61" s="412">
        <v>0</v>
      </c>
      <c r="H61" s="412">
        <v>638.1</v>
      </c>
      <c r="I61" s="412">
        <v>259.11</v>
      </c>
      <c r="J61" s="411">
        <v>0.28879526532249977</v>
      </c>
    </row>
    <row r="62" spans="1:10" ht="15" customHeight="1" x14ac:dyDescent="0.2">
      <c r="A62" s="414" t="s">
        <v>1539</v>
      </c>
      <c r="B62" s="414" t="s">
        <v>1538</v>
      </c>
      <c r="C62" s="414" t="s">
        <v>1010</v>
      </c>
      <c r="D62" s="414">
        <v>10</v>
      </c>
      <c r="E62" s="414">
        <v>0</v>
      </c>
      <c r="F62" s="413">
        <v>5114.72</v>
      </c>
      <c r="G62" s="412">
        <v>0</v>
      </c>
      <c r="H62" s="412">
        <v>3903.1</v>
      </c>
      <c r="I62" s="412">
        <v>1211.6199999999999</v>
      </c>
      <c r="J62" s="411">
        <v>0.23688882284856258</v>
      </c>
    </row>
    <row r="63" spans="1:10" ht="15" customHeight="1" x14ac:dyDescent="0.2">
      <c r="A63" s="414" t="s">
        <v>1535</v>
      </c>
      <c r="B63" s="414" t="s">
        <v>1534</v>
      </c>
      <c r="C63" s="414" t="s">
        <v>1010</v>
      </c>
      <c r="D63" s="414">
        <v>9</v>
      </c>
      <c r="E63" s="414">
        <v>0</v>
      </c>
      <c r="F63" s="413">
        <v>3358.72</v>
      </c>
      <c r="G63" s="412">
        <v>0</v>
      </c>
      <c r="H63" s="412">
        <v>2559.06</v>
      </c>
      <c r="I63" s="412">
        <v>799.66</v>
      </c>
      <c r="J63" s="411">
        <v>0.23808474657012196</v>
      </c>
    </row>
    <row r="64" spans="1:10" ht="15" customHeight="1" x14ac:dyDescent="0.2">
      <c r="A64" s="414" t="s">
        <v>1533</v>
      </c>
      <c r="B64" s="414" t="s">
        <v>1532</v>
      </c>
      <c r="C64" s="414" t="s">
        <v>1010</v>
      </c>
      <c r="D64" s="414">
        <v>2</v>
      </c>
      <c r="E64" s="414">
        <v>0</v>
      </c>
      <c r="F64" s="413">
        <v>1071.18</v>
      </c>
      <c r="G64" s="412">
        <v>0</v>
      </c>
      <c r="H64" s="412">
        <v>916.34</v>
      </c>
      <c r="I64" s="412">
        <v>154.84</v>
      </c>
      <c r="J64" s="411">
        <v>0.14455086913497264</v>
      </c>
    </row>
    <row r="65" spans="1:10" ht="15" customHeight="1" x14ac:dyDescent="0.2">
      <c r="A65" s="414" t="s">
        <v>1531</v>
      </c>
      <c r="B65" s="414" t="s">
        <v>1530</v>
      </c>
      <c r="C65" s="414" t="s">
        <v>1010</v>
      </c>
      <c r="D65" s="414">
        <v>1</v>
      </c>
      <c r="E65" s="414">
        <v>0</v>
      </c>
      <c r="F65" s="413">
        <v>235.06</v>
      </c>
      <c r="G65" s="412">
        <v>0</v>
      </c>
      <c r="H65" s="412">
        <v>207.05</v>
      </c>
      <c r="I65" s="412">
        <v>28.01</v>
      </c>
      <c r="J65" s="411">
        <v>0.11916106525993364</v>
      </c>
    </row>
    <row r="66" spans="1:10" ht="15" customHeight="1" x14ac:dyDescent="0.2">
      <c r="A66" s="414" t="s">
        <v>1529</v>
      </c>
      <c r="B66" s="414" t="s">
        <v>1528</v>
      </c>
      <c r="C66" s="414" t="s">
        <v>1010</v>
      </c>
      <c r="D66" s="414">
        <v>9</v>
      </c>
      <c r="E66" s="414">
        <v>0</v>
      </c>
      <c r="F66" s="413">
        <v>6877.96</v>
      </c>
      <c r="G66" s="412">
        <v>0</v>
      </c>
      <c r="H66" s="412">
        <v>5140.71</v>
      </c>
      <c r="I66" s="412">
        <v>1737.25</v>
      </c>
      <c r="J66" s="411">
        <v>0.25258216098959574</v>
      </c>
    </row>
    <row r="67" spans="1:10" ht="15" customHeight="1" x14ac:dyDescent="0.2">
      <c r="A67" s="414" t="s">
        <v>1527</v>
      </c>
      <c r="B67" s="414" t="s">
        <v>1526</v>
      </c>
      <c r="C67" s="414" t="s">
        <v>1010</v>
      </c>
      <c r="D67" s="414">
        <v>8</v>
      </c>
      <c r="E67" s="414">
        <v>0</v>
      </c>
      <c r="F67" s="413">
        <v>3830.88</v>
      </c>
      <c r="G67" s="412">
        <v>0</v>
      </c>
      <c r="H67" s="412">
        <v>2876</v>
      </c>
      <c r="I67" s="412">
        <v>954.88</v>
      </c>
      <c r="J67" s="411">
        <v>0.24925865597460636</v>
      </c>
    </row>
    <row r="68" spans="1:10" ht="15" customHeight="1" x14ac:dyDescent="0.2">
      <c r="A68" s="414" t="s">
        <v>1525</v>
      </c>
      <c r="B68" s="414" t="s">
        <v>1524</v>
      </c>
      <c r="C68" s="414" t="s">
        <v>1010</v>
      </c>
      <c r="D68" s="414">
        <v>4</v>
      </c>
      <c r="E68" s="414">
        <v>0</v>
      </c>
      <c r="F68" s="413">
        <v>6151.49</v>
      </c>
      <c r="G68" s="412">
        <v>0</v>
      </c>
      <c r="H68" s="412">
        <v>4799.2</v>
      </c>
      <c r="I68" s="412">
        <v>1352.29</v>
      </c>
      <c r="J68" s="411">
        <v>0.21983129290627149</v>
      </c>
    </row>
    <row r="69" spans="1:10" ht="15" customHeight="1" x14ac:dyDescent="0.2">
      <c r="A69" s="414" t="s">
        <v>1523</v>
      </c>
      <c r="B69" s="414" t="s">
        <v>1522</v>
      </c>
      <c r="C69" s="414" t="s">
        <v>1010</v>
      </c>
      <c r="D69" s="414">
        <v>8</v>
      </c>
      <c r="E69" s="414">
        <v>0</v>
      </c>
      <c r="F69" s="413">
        <v>5463.04</v>
      </c>
      <c r="G69" s="412">
        <v>0</v>
      </c>
      <c r="H69" s="412">
        <v>4339.38</v>
      </c>
      <c r="I69" s="412">
        <v>1123.6600000000001</v>
      </c>
      <c r="J69" s="411">
        <v>0.2056840147610122</v>
      </c>
    </row>
    <row r="70" spans="1:10" ht="15" customHeight="1" x14ac:dyDescent="0.2">
      <c r="A70" s="414" t="s">
        <v>1521</v>
      </c>
      <c r="B70" s="414" t="s">
        <v>1520</v>
      </c>
      <c r="C70" s="414" t="s">
        <v>1010</v>
      </c>
      <c r="D70" s="414">
        <v>2</v>
      </c>
      <c r="E70" s="414">
        <v>0</v>
      </c>
      <c r="F70" s="413">
        <v>1428.68</v>
      </c>
      <c r="G70" s="412">
        <v>0</v>
      </c>
      <c r="H70" s="412">
        <v>1088.5</v>
      </c>
      <c r="I70" s="412">
        <v>340.18</v>
      </c>
      <c r="J70" s="411">
        <v>0.23810790379931127</v>
      </c>
    </row>
    <row r="71" spans="1:10" ht="15" customHeight="1" x14ac:dyDescent="0.2">
      <c r="A71" s="414" t="s">
        <v>2224</v>
      </c>
      <c r="B71" s="414" t="s">
        <v>2223</v>
      </c>
      <c r="C71" s="414" t="s">
        <v>1010</v>
      </c>
      <c r="D71" s="414">
        <v>12</v>
      </c>
      <c r="E71" s="414">
        <v>0</v>
      </c>
      <c r="F71" s="413">
        <v>1003.32</v>
      </c>
      <c r="G71" s="412">
        <v>0</v>
      </c>
      <c r="H71" s="412">
        <v>733.8</v>
      </c>
      <c r="I71" s="412">
        <v>269.52</v>
      </c>
      <c r="J71" s="411">
        <v>0.26862815452697048</v>
      </c>
    </row>
    <row r="72" spans="1:10" ht="15" customHeight="1" x14ac:dyDescent="0.2">
      <c r="A72" s="414" t="s">
        <v>3086</v>
      </c>
      <c r="B72" s="414" t="s">
        <v>3085</v>
      </c>
      <c r="C72" s="414" t="s">
        <v>1010</v>
      </c>
      <c r="D72" s="414">
        <v>2</v>
      </c>
      <c r="E72" s="414">
        <v>0</v>
      </c>
      <c r="F72" s="413">
        <v>242.96</v>
      </c>
      <c r="G72" s="412">
        <v>0</v>
      </c>
      <c r="H72" s="412">
        <v>125.76</v>
      </c>
      <c r="I72" s="412">
        <v>117.2</v>
      </c>
      <c r="J72" s="411">
        <v>0.48238393151135989</v>
      </c>
    </row>
    <row r="73" spans="1:10" ht="15" customHeight="1" x14ac:dyDescent="0.2">
      <c r="A73" s="414" t="s">
        <v>3750</v>
      </c>
      <c r="B73" s="414" t="s">
        <v>3749</v>
      </c>
      <c r="C73" s="414" t="s">
        <v>1010</v>
      </c>
      <c r="D73" s="414">
        <v>2</v>
      </c>
      <c r="E73" s="414">
        <v>0</v>
      </c>
      <c r="F73" s="413">
        <v>214.54</v>
      </c>
      <c r="G73" s="412">
        <v>0</v>
      </c>
      <c r="H73" s="412">
        <v>130.58000000000001</v>
      </c>
      <c r="I73" s="412">
        <v>83.96</v>
      </c>
      <c r="J73" s="411">
        <v>0.39134893259998138</v>
      </c>
    </row>
    <row r="74" spans="1:10" ht="15" customHeight="1" x14ac:dyDescent="0.2">
      <c r="A74" s="414" t="s">
        <v>1515</v>
      </c>
      <c r="B74" s="414" t="s">
        <v>1514</v>
      </c>
      <c r="C74" s="414" t="s">
        <v>1010</v>
      </c>
      <c r="D74" s="414">
        <v>8</v>
      </c>
      <c r="E74" s="414">
        <v>0</v>
      </c>
      <c r="F74" s="413">
        <v>686.47</v>
      </c>
      <c r="G74" s="412">
        <v>0</v>
      </c>
      <c r="H74" s="412">
        <v>489.61</v>
      </c>
      <c r="I74" s="412">
        <v>196.86</v>
      </c>
      <c r="J74" s="411">
        <v>0.28677145396011477</v>
      </c>
    </row>
    <row r="75" spans="1:10" x14ac:dyDescent="0.2">
      <c r="A75" s="414" t="s">
        <v>3082</v>
      </c>
      <c r="B75" s="414" t="s">
        <v>3081</v>
      </c>
      <c r="C75" s="414" t="s">
        <v>1010</v>
      </c>
      <c r="D75" s="414">
        <v>12</v>
      </c>
      <c r="E75" s="414">
        <v>0</v>
      </c>
      <c r="F75" s="413">
        <v>1017.48</v>
      </c>
      <c r="G75" s="412">
        <v>0</v>
      </c>
      <c r="H75" s="412">
        <v>523.20000000000005</v>
      </c>
      <c r="I75" s="412">
        <v>494.28</v>
      </c>
      <c r="J75" s="411">
        <v>0.48578841844557141</v>
      </c>
    </row>
    <row r="76" spans="1:10" ht="15" customHeight="1" x14ac:dyDescent="0.2">
      <c r="A76" s="414" t="s">
        <v>1513</v>
      </c>
      <c r="B76" s="414" t="s">
        <v>1512</v>
      </c>
      <c r="C76" s="414" t="s">
        <v>1010</v>
      </c>
      <c r="D76" s="414">
        <v>3</v>
      </c>
      <c r="E76" s="414">
        <v>0</v>
      </c>
      <c r="F76" s="413">
        <v>395.49</v>
      </c>
      <c r="G76" s="412">
        <v>0</v>
      </c>
      <c r="H76" s="412">
        <v>321.36</v>
      </c>
      <c r="I76" s="412">
        <v>74.13</v>
      </c>
      <c r="J76" s="411">
        <v>0.18743836759462945</v>
      </c>
    </row>
    <row r="77" spans="1:10" ht="15" customHeight="1" x14ac:dyDescent="0.2">
      <c r="A77" s="414" t="s">
        <v>3748</v>
      </c>
      <c r="B77" s="414" t="s">
        <v>3747</v>
      </c>
      <c r="C77" s="414" t="s">
        <v>1010</v>
      </c>
      <c r="D77" s="414">
        <v>14</v>
      </c>
      <c r="E77" s="414">
        <v>0</v>
      </c>
      <c r="F77" s="413">
        <v>2900.68</v>
      </c>
      <c r="G77" s="412">
        <v>0</v>
      </c>
      <c r="H77" s="412">
        <v>2107.7600000000002</v>
      </c>
      <c r="I77" s="412">
        <v>792.92</v>
      </c>
      <c r="J77" s="411">
        <v>0.27335659224733511</v>
      </c>
    </row>
    <row r="78" spans="1:10" ht="15" customHeight="1" x14ac:dyDescent="0.2">
      <c r="A78" s="414" t="s">
        <v>1507</v>
      </c>
      <c r="B78" s="414" t="s">
        <v>1506</v>
      </c>
      <c r="C78" s="414" t="s">
        <v>1010</v>
      </c>
      <c r="D78" s="414">
        <v>1</v>
      </c>
      <c r="E78" s="414">
        <v>0</v>
      </c>
      <c r="F78" s="413">
        <v>125.02</v>
      </c>
      <c r="G78" s="412">
        <v>0</v>
      </c>
      <c r="H78" s="412">
        <v>96.68</v>
      </c>
      <c r="I78" s="412">
        <v>28.34</v>
      </c>
      <c r="J78" s="411">
        <v>0.22668373060310351</v>
      </c>
    </row>
    <row r="79" spans="1:10" ht="15" customHeight="1" x14ac:dyDescent="0.2">
      <c r="A79" s="414" t="s">
        <v>1505</v>
      </c>
      <c r="B79" s="414" t="s">
        <v>1504</v>
      </c>
      <c r="C79" s="414" t="s">
        <v>1010</v>
      </c>
      <c r="D79" s="414">
        <v>19</v>
      </c>
      <c r="E79" s="414">
        <v>0</v>
      </c>
      <c r="F79" s="413">
        <v>2472.7399999999998</v>
      </c>
      <c r="G79" s="412">
        <v>0</v>
      </c>
      <c r="H79" s="412">
        <v>1901.14</v>
      </c>
      <c r="I79" s="412">
        <v>571.6</v>
      </c>
      <c r="J79" s="411">
        <v>0.23116057490880562</v>
      </c>
    </row>
    <row r="80" spans="1:10" ht="15" customHeight="1" x14ac:dyDescent="0.2">
      <c r="A80" s="414" t="s">
        <v>2216</v>
      </c>
      <c r="B80" s="414" t="s">
        <v>2215</v>
      </c>
      <c r="C80" s="414" t="s">
        <v>1010</v>
      </c>
      <c r="D80" s="414">
        <v>2</v>
      </c>
      <c r="E80" s="414">
        <v>0</v>
      </c>
      <c r="F80" s="413">
        <v>847.68</v>
      </c>
      <c r="G80" s="412">
        <v>0</v>
      </c>
      <c r="H80" s="412">
        <v>611.84</v>
      </c>
      <c r="I80" s="412">
        <v>235.84</v>
      </c>
      <c r="J80" s="411">
        <v>0.27821819554548888</v>
      </c>
    </row>
    <row r="81" spans="1:10" ht="15" customHeight="1" x14ac:dyDescent="0.2">
      <c r="A81" s="414" t="s">
        <v>3080</v>
      </c>
      <c r="B81" s="414" t="s">
        <v>3079</v>
      </c>
      <c r="C81" s="414" t="s">
        <v>1010</v>
      </c>
      <c r="D81" s="414">
        <v>27</v>
      </c>
      <c r="E81" s="414">
        <v>0</v>
      </c>
      <c r="F81" s="413">
        <v>1955.34</v>
      </c>
      <c r="G81" s="412">
        <v>0</v>
      </c>
      <c r="H81" s="412">
        <v>1706.13</v>
      </c>
      <c r="I81" s="412">
        <v>249.21</v>
      </c>
      <c r="J81" s="411">
        <v>0.12745098039215685</v>
      </c>
    </row>
    <row r="82" spans="1:10" ht="15" customHeight="1" x14ac:dyDescent="0.2">
      <c r="A82" s="414" t="s">
        <v>1497</v>
      </c>
      <c r="B82" s="414" t="s">
        <v>1496</v>
      </c>
      <c r="C82" s="414" t="s">
        <v>1010</v>
      </c>
      <c r="D82" s="414">
        <v>6</v>
      </c>
      <c r="E82" s="414">
        <v>0</v>
      </c>
      <c r="F82" s="413">
        <v>5059.79</v>
      </c>
      <c r="G82" s="412">
        <v>0</v>
      </c>
      <c r="H82" s="412">
        <v>1358.46</v>
      </c>
      <c r="I82" s="412">
        <v>3701.33</v>
      </c>
      <c r="J82" s="411">
        <v>0.73151850175600175</v>
      </c>
    </row>
    <row r="83" spans="1:10" ht="15" customHeight="1" x14ac:dyDescent="0.2">
      <c r="A83" s="414" t="s">
        <v>1493</v>
      </c>
      <c r="B83" s="414" t="s">
        <v>1492</v>
      </c>
      <c r="C83" s="414" t="s">
        <v>1010</v>
      </c>
      <c r="D83" s="414">
        <v>9</v>
      </c>
      <c r="E83" s="414">
        <v>0</v>
      </c>
      <c r="F83" s="413">
        <v>2652.06</v>
      </c>
      <c r="G83" s="412">
        <v>0</v>
      </c>
      <c r="H83" s="412">
        <v>2321.46</v>
      </c>
      <c r="I83" s="412">
        <v>330.6</v>
      </c>
      <c r="J83" s="411">
        <v>0.1246578131716477</v>
      </c>
    </row>
    <row r="84" spans="1:10" ht="15" customHeight="1" x14ac:dyDescent="0.2">
      <c r="A84" s="414" t="s">
        <v>1491</v>
      </c>
      <c r="B84" s="414" t="s">
        <v>1490</v>
      </c>
      <c r="C84" s="414" t="s">
        <v>1010</v>
      </c>
      <c r="D84" s="414">
        <v>2</v>
      </c>
      <c r="E84" s="414">
        <v>0</v>
      </c>
      <c r="F84" s="413">
        <v>487.46</v>
      </c>
      <c r="G84" s="412">
        <v>0</v>
      </c>
      <c r="H84" s="412">
        <v>429.26</v>
      </c>
      <c r="I84" s="412">
        <v>58.2</v>
      </c>
      <c r="J84" s="411">
        <v>0.11939441184917737</v>
      </c>
    </row>
    <row r="85" spans="1:10" ht="15" customHeight="1" x14ac:dyDescent="0.2">
      <c r="A85" s="414" t="s">
        <v>3076</v>
      </c>
      <c r="B85" s="414" t="s">
        <v>3075</v>
      </c>
      <c r="C85" s="414" t="s">
        <v>1010</v>
      </c>
      <c r="D85" s="414">
        <v>1</v>
      </c>
      <c r="E85" s="414">
        <v>0</v>
      </c>
      <c r="F85" s="413">
        <v>194.5</v>
      </c>
      <c r="G85" s="412">
        <v>0</v>
      </c>
      <c r="H85" s="412">
        <v>117.74</v>
      </c>
      <c r="I85" s="412">
        <v>76.760000000000005</v>
      </c>
      <c r="J85" s="411">
        <v>0.39465295629820052</v>
      </c>
    </row>
    <row r="86" spans="1:10" ht="15" customHeight="1" x14ac:dyDescent="0.2">
      <c r="A86" s="414" t="s">
        <v>1483</v>
      </c>
      <c r="B86" s="414" t="s">
        <v>1482</v>
      </c>
      <c r="C86" s="414" t="s">
        <v>1010</v>
      </c>
      <c r="D86" s="414">
        <v>1</v>
      </c>
      <c r="E86" s="414">
        <v>0</v>
      </c>
      <c r="F86" s="413">
        <v>296.44</v>
      </c>
      <c r="G86" s="412">
        <v>0</v>
      </c>
      <c r="H86" s="412">
        <v>212.42</v>
      </c>
      <c r="I86" s="412">
        <v>84.02</v>
      </c>
      <c r="J86" s="411">
        <v>0.28343003643233033</v>
      </c>
    </row>
    <row r="87" spans="1:10" ht="15" customHeight="1" x14ac:dyDescent="0.2">
      <c r="A87" s="414" t="s">
        <v>1481</v>
      </c>
      <c r="B87" s="414" t="s">
        <v>1480</v>
      </c>
      <c r="C87" s="414" t="s">
        <v>1010</v>
      </c>
      <c r="D87" s="414">
        <v>13</v>
      </c>
      <c r="E87" s="414">
        <v>0</v>
      </c>
      <c r="F87" s="413">
        <v>2348.77</v>
      </c>
      <c r="G87" s="412">
        <v>0</v>
      </c>
      <c r="H87" s="412">
        <v>1735.73</v>
      </c>
      <c r="I87" s="412">
        <v>613.04</v>
      </c>
      <c r="J87" s="411">
        <v>0.2610046960749669</v>
      </c>
    </row>
    <row r="88" spans="1:10" ht="15" customHeight="1" x14ac:dyDescent="0.2">
      <c r="A88" s="414" t="s">
        <v>3746</v>
      </c>
      <c r="B88" s="414" t="s">
        <v>3745</v>
      </c>
      <c r="C88" s="414" t="s">
        <v>1010</v>
      </c>
      <c r="D88" s="414">
        <v>1</v>
      </c>
      <c r="E88" s="414">
        <v>0</v>
      </c>
      <c r="F88" s="413">
        <v>167.17</v>
      </c>
      <c r="G88" s="412">
        <v>0</v>
      </c>
      <c r="H88" s="412">
        <v>98.57</v>
      </c>
      <c r="I88" s="412">
        <v>68.599999999999994</v>
      </c>
      <c r="J88" s="411">
        <v>0.41036071065382546</v>
      </c>
    </row>
    <row r="89" spans="1:10" ht="15" customHeight="1" x14ac:dyDescent="0.2">
      <c r="A89" s="414" t="s">
        <v>1479</v>
      </c>
      <c r="B89" s="414" t="s">
        <v>1478</v>
      </c>
      <c r="C89" s="414" t="s">
        <v>1010</v>
      </c>
      <c r="D89" s="414">
        <v>2</v>
      </c>
      <c r="E89" s="414">
        <v>0</v>
      </c>
      <c r="F89" s="413">
        <v>181.2</v>
      </c>
      <c r="G89" s="412">
        <v>0</v>
      </c>
      <c r="H89" s="412">
        <v>158.1</v>
      </c>
      <c r="I89" s="412">
        <v>23.1</v>
      </c>
      <c r="J89" s="411">
        <v>0.12748344370860928</v>
      </c>
    </row>
    <row r="90" spans="1:10" ht="15" customHeight="1" x14ac:dyDescent="0.2">
      <c r="A90" s="414" t="s">
        <v>1475</v>
      </c>
      <c r="B90" s="414" t="s">
        <v>1474</v>
      </c>
      <c r="C90" s="414" t="s">
        <v>1010</v>
      </c>
      <c r="D90" s="414">
        <v>12</v>
      </c>
      <c r="E90" s="414">
        <v>0</v>
      </c>
      <c r="F90" s="413">
        <v>2492.16</v>
      </c>
      <c r="G90" s="412">
        <v>0</v>
      </c>
      <c r="H90" s="412">
        <v>1872</v>
      </c>
      <c r="I90" s="412">
        <v>620.16</v>
      </c>
      <c r="J90" s="411">
        <v>0.24884437596302003</v>
      </c>
    </row>
    <row r="91" spans="1:10" ht="15" customHeight="1" x14ac:dyDescent="0.2">
      <c r="A91" s="414" t="s">
        <v>2204</v>
      </c>
      <c r="B91" s="414" t="s">
        <v>2203</v>
      </c>
      <c r="C91" s="414" t="s">
        <v>1010</v>
      </c>
      <c r="D91" s="414">
        <v>1</v>
      </c>
      <c r="E91" s="414">
        <v>0</v>
      </c>
      <c r="F91" s="413">
        <v>333.98</v>
      </c>
      <c r="G91" s="412">
        <v>0</v>
      </c>
      <c r="H91" s="412">
        <v>254.45</v>
      </c>
      <c r="I91" s="412">
        <v>79.53</v>
      </c>
      <c r="J91" s="411">
        <v>0.23812803161865981</v>
      </c>
    </row>
    <row r="92" spans="1:10" ht="15" customHeight="1" x14ac:dyDescent="0.2">
      <c r="A92" s="414" t="s">
        <v>3068</v>
      </c>
      <c r="B92" s="414" t="s">
        <v>3067</v>
      </c>
      <c r="C92" s="414" t="s">
        <v>1010</v>
      </c>
      <c r="D92" s="414">
        <v>1</v>
      </c>
      <c r="E92" s="414">
        <v>0</v>
      </c>
      <c r="F92" s="413">
        <v>476.1</v>
      </c>
      <c r="G92" s="412">
        <v>0</v>
      </c>
      <c r="H92" s="412">
        <v>324.85000000000002</v>
      </c>
      <c r="I92" s="412">
        <v>151.25</v>
      </c>
      <c r="J92" s="411">
        <v>0.31768536021844151</v>
      </c>
    </row>
    <row r="93" spans="1:10" ht="15" customHeight="1" x14ac:dyDescent="0.2">
      <c r="A93" s="414" t="s">
        <v>1469</v>
      </c>
      <c r="B93" s="414" t="s">
        <v>1468</v>
      </c>
      <c r="C93" s="414" t="s">
        <v>1010</v>
      </c>
      <c r="D93" s="414">
        <v>2</v>
      </c>
      <c r="E93" s="414">
        <v>0</v>
      </c>
      <c r="F93" s="413">
        <v>386.67</v>
      </c>
      <c r="G93" s="412">
        <v>0</v>
      </c>
      <c r="H93" s="412">
        <v>290</v>
      </c>
      <c r="I93" s="412">
        <v>96.67</v>
      </c>
      <c r="J93" s="411">
        <v>0.25000646546150462</v>
      </c>
    </row>
    <row r="94" spans="1:10" ht="15" customHeight="1" x14ac:dyDescent="0.2">
      <c r="A94" s="414" t="s">
        <v>1467</v>
      </c>
      <c r="B94" s="414" t="s">
        <v>1466</v>
      </c>
      <c r="C94" s="414" t="s">
        <v>1010</v>
      </c>
      <c r="D94" s="414">
        <v>14</v>
      </c>
      <c r="E94" s="414">
        <v>0</v>
      </c>
      <c r="F94" s="413">
        <v>2806.36</v>
      </c>
      <c r="G94" s="412">
        <v>0</v>
      </c>
      <c r="H94" s="412">
        <v>2119.88</v>
      </c>
      <c r="I94" s="412">
        <v>686.48</v>
      </c>
      <c r="J94" s="411">
        <v>0.24461580125144314</v>
      </c>
    </row>
    <row r="95" spans="1:10" ht="15" customHeight="1" x14ac:dyDescent="0.2">
      <c r="A95" s="414" t="s">
        <v>1465</v>
      </c>
      <c r="B95" s="414" t="s">
        <v>1464</v>
      </c>
      <c r="C95" s="414" t="s">
        <v>1010</v>
      </c>
      <c r="D95" s="414">
        <v>6</v>
      </c>
      <c r="E95" s="414">
        <v>0</v>
      </c>
      <c r="F95" s="413">
        <v>1716.37</v>
      </c>
      <c r="G95" s="412">
        <v>0</v>
      </c>
      <c r="H95" s="412">
        <v>1651.74</v>
      </c>
      <c r="I95" s="412">
        <v>64.63</v>
      </c>
      <c r="J95" s="411">
        <v>3.7655051067077609E-2</v>
      </c>
    </row>
    <row r="96" spans="1:10" ht="15" customHeight="1" x14ac:dyDescent="0.2">
      <c r="A96" s="414" t="s">
        <v>1463</v>
      </c>
      <c r="B96" s="414" t="s">
        <v>1462</v>
      </c>
      <c r="C96" s="414" t="s">
        <v>1010</v>
      </c>
      <c r="D96" s="414">
        <v>37</v>
      </c>
      <c r="E96" s="414">
        <v>0</v>
      </c>
      <c r="F96" s="413">
        <v>10049.51</v>
      </c>
      <c r="G96" s="412">
        <v>0</v>
      </c>
      <c r="H96" s="412">
        <v>5954.04</v>
      </c>
      <c r="I96" s="412">
        <v>4095.47</v>
      </c>
      <c r="J96" s="411">
        <v>0.40752932232516809</v>
      </c>
    </row>
    <row r="97" spans="1:10" ht="15" customHeight="1" x14ac:dyDescent="0.2">
      <c r="A97" s="414" t="s">
        <v>1457</v>
      </c>
      <c r="B97" s="414" t="s">
        <v>1456</v>
      </c>
      <c r="C97" s="414" t="s">
        <v>1010</v>
      </c>
      <c r="D97" s="414">
        <v>2</v>
      </c>
      <c r="E97" s="414">
        <v>0</v>
      </c>
      <c r="F97" s="413">
        <v>608.12</v>
      </c>
      <c r="G97" s="412">
        <v>0</v>
      </c>
      <c r="H97" s="412">
        <v>338.82</v>
      </c>
      <c r="I97" s="412">
        <v>269.3</v>
      </c>
      <c r="J97" s="411">
        <v>0.44284022890219038</v>
      </c>
    </row>
    <row r="98" spans="1:10" ht="15" customHeight="1" x14ac:dyDescent="0.2">
      <c r="A98" s="414" t="s">
        <v>3744</v>
      </c>
      <c r="B98" s="414" t="s">
        <v>3743</v>
      </c>
      <c r="C98" s="414" t="s">
        <v>1010</v>
      </c>
      <c r="D98" s="414">
        <v>1</v>
      </c>
      <c r="E98" s="414">
        <v>0</v>
      </c>
      <c r="F98" s="413">
        <v>340.37</v>
      </c>
      <c r="G98" s="412">
        <v>0</v>
      </c>
      <c r="H98" s="412">
        <v>213.84</v>
      </c>
      <c r="I98" s="412">
        <v>126.53</v>
      </c>
      <c r="J98" s="411">
        <v>0.3717425154978406</v>
      </c>
    </row>
    <row r="99" spans="1:10" ht="15" customHeight="1" x14ac:dyDescent="0.2">
      <c r="A99" s="414" t="s">
        <v>1453</v>
      </c>
      <c r="B99" s="414" t="s">
        <v>1452</v>
      </c>
      <c r="C99" s="414" t="s">
        <v>1010</v>
      </c>
      <c r="D99" s="414">
        <v>11</v>
      </c>
      <c r="E99" s="414">
        <v>0</v>
      </c>
      <c r="F99" s="413">
        <v>6096.61</v>
      </c>
      <c r="G99" s="412">
        <v>0</v>
      </c>
      <c r="H99" s="412">
        <v>1455.19</v>
      </c>
      <c r="I99" s="412">
        <v>4641.42</v>
      </c>
      <c r="J99" s="411">
        <v>0.76131161415934434</v>
      </c>
    </row>
    <row r="100" spans="1:10" ht="15" customHeight="1" x14ac:dyDescent="0.2">
      <c r="A100" s="414" t="s">
        <v>1451</v>
      </c>
      <c r="B100" s="414" t="s">
        <v>1450</v>
      </c>
      <c r="C100" s="414" t="s">
        <v>1010</v>
      </c>
      <c r="D100" s="414">
        <v>9</v>
      </c>
      <c r="E100" s="414">
        <v>0</v>
      </c>
      <c r="F100" s="413">
        <v>3303.72</v>
      </c>
      <c r="G100" s="412">
        <v>0</v>
      </c>
      <c r="H100" s="412">
        <v>2898.99</v>
      </c>
      <c r="I100" s="412">
        <v>404.73</v>
      </c>
      <c r="J100" s="411">
        <v>0.12250735534488395</v>
      </c>
    </row>
    <row r="101" spans="1:10" ht="15" customHeight="1" x14ac:dyDescent="0.2">
      <c r="A101" s="414" t="s">
        <v>1449</v>
      </c>
      <c r="B101" s="414" t="s">
        <v>1448</v>
      </c>
      <c r="C101" s="414" t="s">
        <v>1010</v>
      </c>
      <c r="D101" s="414">
        <v>21</v>
      </c>
      <c r="E101" s="414">
        <v>0</v>
      </c>
      <c r="F101" s="413">
        <v>2509.92</v>
      </c>
      <c r="G101" s="412">
        <v>0</v>
      </c>
      <c r="H101" s="412">
        <v>2238.6</v>
      </c>
      <c r="I101" s="412">
        <v>271.32</v>
      </c>
      <c r="J101" s="411">
        <v>0.10809906291834002</v>
      </c>
    </row>
    <row r="102" spans="1:10" ht="15" customHeight="1" x14ac:dyDescent="0.2">
      <c r="A102" s="414" t="s">
        <v>1447</v>
      </c>
      <c r="B102" s="414" t="s">
        <v>1446</v>
      </c>
      <c r="C102" s="414" t="s">
        <v>1010</v>
      </c>
      <c r="D102" s="414">
        <v>15</v>
      </c>
      <c r="E102" s="414">
        <v>0</v>
      </c>
      <c r="F102" s="413">
        <v>2864.21</v>
      </c>
      <c r="G102" s="412">
        <v>0</v>
      </c>
      <c r="H102" s="412">
        <v>2229.4499999999998</v>
      </c>
      <c r="I102" s="412">
        <v>634.76</v>
      </c>
      <c r="J102" s="411">
        <v>0.22161782830169577</v>
      </c>
    </row>
    <row r="103" spans="1:10" ht="15" customHeight="1" x14ac:dyDescent="0.2">
      <c r="A103" s="414" t="s">
        <v>1443</v>
      </c>
      <c r="B103" s="414" t="s">
        <v>1442</v>
      </c>
      <c r="C103" s="414" t="s">
        <v>1010</v>
      </c>
      <c r="D103" s="414">
        <v>27</v>
      </c>
      <c r="E103" s="414">
        <v>0</v>
      </c>
      <c r="F103" s="413">
        <v>5668.74</v>
      </c>
      <c r="G103" s="412">
        <v>0</v>
      </c>
      <c r="H103" s="412">
        <v>4862.16</v>
      </c>
      <c r="I103" s="412">
        <v>806.58</v>
      </c>
      <c r="J103" s="411">
        <v>0.14228558727336232</v>
      </c>
    </row>
    <row r="104" spans="1:10" ht="15" customHeight="1" x14ac:dyDescent="0.2">
      <c r="A104" s="414" t="s">
        <v>1441</v>
      </c>
      <c r="B104" s="414" t="s">
        <v>1440</v>
      </c>
      <c r="C104" s="414" t="s">
        <v>1010</v>
      </c>
      <c r="D104" s="414">
        <v>13</v>
      </c>
      <c r="E104" s="414">
        <v>0</v>
      </c>
      <c r="F104" s="413">
        <v>5087.57</v>
      </c>
      <c r="G104" s="412">
        <v>0</v>
      </c>
      <c r="H104" s="412">
        <v>3934.19</v>
      </c>
      <c r="I104" s="412">
        <v>1153.3800000000001</v>
      </c>
      <c r="J104" s="411">
        <v>0.22670548021943679</v>
      </c>
    </row>
    <row r="105" spans="1:10" ht="15" customHeight="1" x14ac:dyDescent="0.2">
      <c r="A105" s="414" t="s">
        <v>2198</v>
      </c>
      <c r="B105" s="414" t="s">
        <v>2197</v>
      </c>
      <c r="C105" s="414" t="s">
        <v>1010</v>
      </c>
      <c r="D105" s="414">
        <v>1</v>
      </c>
      <c r="E105" s="414">
        <v>0</v>
      </c>
      <c r="F105" s="413">
        <v>338.3</v>
      </c>
      <c r="G105" s="412">
        <v>0</v>
      </c>
      <c r="H105" s="412">
        <v>295.24</v>
      </c>
      <c r="I105" s="412">
        <v>43.06</v>
      </c>
      <c r="J105" s="411">
        <v>0.12728347620455216</v>
      </c>
    </row>
    <row r="106" spans="1:10" ht="15" customHeight="1" x14ac:dyDescent="0.2">
      <c r="A106" s="414" t="s">
        <v>1437</v>
      </c>
      <c r="B106" s="414" t="s">
        <v>1436</v>
      </c>
      <c r="C106" s="414" t="s">
        <v>1010</v>
      </c>
      <c r="D106" s="414">
        <v>1</v>
      </c>
      <c r="E106" s="414">
        <v>0</v>
      </c>
      <c r="F106" s="413">
        <v>370.41</v>
      </c>
      <c r="G106" s="412">
        <v>0</v>
      </c>
      <c r="H106" s="412">
        <v>301.33999999999997</v>
      </c>
      <c r="I106" s="412">
        <v>69.069999999999993</v>
      </c>
      <c r="J106" s="411">
        <v>0.18646904781188414</v>
      </c>
    </row>
    <row r="107" spans="1:10" ht="15" customHeight="1" x14ac:dyDescent="0.2">
      <c r="A107" s="414" t="s">
        <v>1435</v>
      </c>
      <c r="B107" s="414" t="s">
        <v>1434</v>
      </c>
      <c r="C107" s="414" t="s">
        <v>1010</v>
      </c>
      <c r="D107" s="414">
        <v>13</v>
      </c>
      <c r="E107" s="414">
        <v>0</v>
      </c>
      <c r="F107" s="413">
        <v>1960.5</v>
      </c>
      <c r="G107" s="412">
        <v>0</v>
      </c>
      <c r="H107" s="412">
        <v>1525.16</v>
      </c>
      <c r="I107" s="412">
        <v>435.34</v>
      </c>
      <c r="J107" s="411">
        <v>0.22205559806171896</v>
      </c>
    </row>
    <row r="108" spans="1:10" ht="15" customHeight="1" x14ac:dyDescent="0.2">
      <c r="A108" s="414" t="s">
        <v>1433</v>
      </c>
      <c r="B108" s="414" t="s">
        <v>1432</v>
      </c>
      <c r="C108" s="414" t="s">
        <v>1010</v>
      </c>
      <c r="D108" s="414">
        <v>14</v>
      </c>
      <c r="E108" s="414">
        <v>0</v>
      </c>
      <c r="F108" s="413">
        <v>4160.92</v>
      </c>
      <c r="G108" s="412">
        <v>0</v>
      </c>
      <c r="H108" s="412">
        <v>3188.36</v>
      </c>
      <c r="I108" s="412">
        <v>972.56</v>
      </c>
      <c r="J108" s="411">
        <v>0.23373676975284313</v>
      </c>
    </row>
    <row r="109" spans="1:10" ht="15" customHeight="1" x14ac:dyDescent="0.2">
      <c r="A109" s="414" t="s">
        <v>1431</v>
      </c>
      <c r="B109" s="414" t="s">
        <v>1430</v>
      </c>
      <c r="C109" s="414" t="s">
        <v>1010</v>
      </c>
      <c r="D109" s="414">
        <v>1</v>
      </c>
      <c r="E109" s="414">
        <v>0</v>
      </c>
      <c r="F109" s="413">
        <v>245.01</v>
      </c>
      <c r="G109" s="412">
        <v>0</v>
      </c>
      <c r="H109" s="412">
        <v>196.36</v>
      </c>
      <c r="I109" s="412">
        <v>48.65</v>
      </c>
      <c r="J109" s="411">
        <v>0.19856332394596138</v>
      </c>
    </row>
    <row r="110" spans="1:10" ht="15" customHeight="1" x14ac:dyDescent="0.2">
      <c r="A110" s="414" t="s">
        <v>1429</v>
      </c>
      <c r="B110" s="414" t="s">
        <v>1428</v>
      </c>
      <c r="C110" s="414" t="s">
        <v>1010</v>
      </c>
      <c r="D110" s="414">
        <v>3</v>
      </c>
      <c r="E110" s="414">
        <v>0</v>
      </c>
      <c r="F110" s="413">
        <v>1876.4</v>
      </c>
      <c r="G110" s="412">
        <v>0</v>
      </c>
      <c r="H110" s="412">
        <v>1364.67</v>
      </c>
      <c r="I110" s="412">
        <v>511.73</v>
      </c>
      <c r="J110" s="411">
        <v>0.27271903645278195</v>
      </c>
    </row>
    <row r="111" spans="1:10" ht="15" customHeight="1" x14ac:dyDescent="0.2">
      <c r="A111" s="414" t="s">
        <v>1427</v>
      </c>
      <c r="B111" s="414" t="s">
        <v>1426</v>
      </c>
      <c r="C111" s="414" t="s">
        <v>1010</v>
      </c>
      <c r="D111" s="414">
        <v>1</v>
      </c>
      <c r="E111" s="414">
        <v>0</v>
      </c>
      <c r="F111" s="413">
        <v>359.01</v>
      </c>
      <c r="G111" s="412">
        <v>0</v>
      </c>
      <c r="H111" s="412">
        <v>273.52999999999997</v>
      </c>
      <c r="I111" s="412">
        <v>85.48</v>
      </c>
      <c r="J111" s="411">
        <v>0.23809921729199743</v>
      </c>
    </row>
    <row r="112" spans="1:10" ht="15" customHeight="1" x14ac:dyDescent="0.2">
      <c r="A112" s="414" t="s">
        <v>1425</v>
      </c>
      <c r="B112" s="414" t="s">
        <v>1424</v>
      </c>
      <c r="C112" s="414" t="s">
        <v>1010</v>
      </c>
      <c r="D112" s="414">
        <v>14</v>
      </c>
      <c r="E112" s="414">
        <v>0</v>
      </c>
      <c r="F112" s="413">
        <v>2458.7199999999998</v>
      </c>
      <c r="G112" s="412">
        <v>0</v>
      </c>
      <c r="H112" s="412">
        <v>1896.64</v>
      </c>
      <c r="I112" s="412">
        <v>562.08000000000004</v>
      </c>
      <c r="J112" s="411">
        <v>0.22860675473417064</v>
      </c>
    </row>
    <row r="113" spans="1:10" ht="15" customHeight="1" x14ac:dyDescent="0.2">
      <c r="A113" s="414" t="s">
        <v>3742</v>
      </c>
      <c r="B113" s="414" t="s">
        <v>3741</v>
      </c>
      <c r="C113" s="414" t="s">
        <v>1010</v>
      </c>
      <c r="D113" s="414">
        <v>12</v>
      </c>
      <c r="E113" s="414">
        <v>0</v>
      </c>
      <c r="F113" s="413">
        <v>1640.16</v>
      </c>
      <c r="G113" s="412">
        <v>0</v>
      </c>
      <c r="H113" s="412">
        <v>1271.76</v>
      </c>
      <c r="I113" s="412">
        <v>368.4</v>
      </c>
      <c r="J113" s="411">
        <v>0.22461223295288266</v>
      </c>
    </row>
    <row r="114" spans="1:10" ht="15" customHeight="1" x14ac:dyDescent="0.2">
      <c r="A114" s="414" t="s">
        <v>2192</v>
      </c>
      <c r="B114" s="414" t="s">
        <v>2191</v>
      </c>
      <c r="C114" s="414" t="s">
        <v>1010</v>
      </c>
      <c r="D114" s="414">
        <v>1</v>
      </c>
      <c r="E114" s="414">
        <v>0</v>
      </c>
      <c r="F114" s="413">
        <v>184.6</v>
      </c>
      <c r="G114" s="412">
        <v>0</v>
      </c>
      <c r="H114" s="412">
        <v>140.65</v>
      </c>
      <c r="I114" s="412">
        <v>43.95</v>
      </c>
      <c r="J114" s="411">
        <v>0.23808234019501626</v>
      </c>
    </row>
    <row r="115" spans="1:10" ht="15" customHeight="1" x14ac:dyDescent="0.2">
      <c r="A115" s="414" t="s">
        <v>1407</v>
      </c>
      <c r="B115" s="414" t="s">
        <v>1406</v>
      </c>
      <c r="C115" s="414" t="s">
        <v>1010</v>
      </c>
      <c r="D115" s="414">
        <v>3</v>
      </c>
      <c r="E115" s="414">
        <v>0</v>
      </c>
      <c r="F115" s="413">
        <v>1831.24</v>
      </c>
      <c r="G115" s="412">
        <v>0</v>
      </c>
      <c r="H115" s="412">
        <v>1280.58</v>
      </c>
      <c r="I115" s="412">
        <v>550.66</v>
      </c>
      <c r="J115" s="411">
        <v>0.30070334855070879</v>
      </c>
    </row>
    <row r="116" spans="1:10" ht="15" customHeight="1" x14ac:dyDescent="0.2">
      <c r="A116" s="414" t="s">
        <v>1403</v>
      </c>
      <c r="B116" s="414" t="s">
        <v>1402</v>
      </c>
      <c r="C116" s="414" t="s">
        <v>1010</v>
      </c>
      <c r="D116" s="414">
        <v>16</v>
      </c>
      <c r="E116" s="414">
        <v>0</v>
      </c>
      <c r="F116" s="413">
        <v>8026.77</v>
      </c>
      <c r="G116" s="412">
        <v>0</v>
      </c>
      <c r="H116" s="412">
        <v>6888.64</v>
      </c>
      <c r="I116" s="412">
        <v>1138.1300000000001</v>
      </c>
      <c r="J116" s="411">
        <v>0.14179177925865571</v>
      </c>
    </row>
    <row r="117" spans="1:10" ht="15" customHeight="1" x14ac:dyDescent="0.2">
      <c r="A117" s="414" t="s">
        <v>3740</v>
      </c>
      <c r="B117" s="414" t="s">
        <v>3739</v>
      </c>
      <c r="C117" s="414" t="s">
        <v>1010</v>
      </c>
      <c r="D117" s="414">
        <v>2</v>
      </c>
      <c r="E117" s="414">
        <v>0</v>
      </c>
      <c r="F117" s="413">
        <v>352.14</v>
      </c>
      <c r="G117" s="412">
        <v>0</v>
      </c>
      <c r="H117" s="412">
        <v>274.38</v>
      </c>
      <c r="I117" s="412">
        <v>77.760000000000005</v>
      </c>
      <c r="J117" s="411">
        <v>0.22082126426989265</v>
      </c>
    </row>
    <row r="118" spans="1:10" ht="15" customHeight="1" x14ac:dyDescent="0.2">
      <c r="A118" s="414" t="s">
        <v>1399</v>
      </c>
      <c r="B118" s="414" t="s">
        <v>1398</v>
      </c>
      <c r="C118" s="414" t="s">
        <v>1010</v>
      </c>
      <c r="D118" s="414">
        <v>2</v>
      </c>
      <c r="E118" s="414">
        <v>0</v>
      </c>
      <c r="F118" s="413">
        <v>5612.44</v>
      </c>
      <c r="G118" s="412">
        <v>0</v>
      </c>
      <c r="H118" s="412">
        <v>4464.08</v>
      </c>
      <c r="I118" s="412">
        <v>1148.3599999999999</v>
      </c>
      <c r="J118" s="411">
        <v>0.2046097597479884</v>
      </c>
    </row>
    <row r="119" spans="1:10" ht="15" customHeight="1" x14ac:dyDescent="0.2">
      <c r="A119" s="414" t="s">
        <v>1397</v>
      </c>
      <c r="B119" s="414" t="s">
        <v>1396</v>
      </c>
      <c r="C119" s="414" t="s">
        <v>1010</v>
      </c>
      <c r="D119" s="414">
        <v>4</v>
      </c>
      <c r="E119" s="414">
        <v>0</v>
      </c>
      <c r="F119" s="413">
        <v>1437.24</v>
      </c>
      <c r="G119" s="412">
        <v>0</v>
      </c>
      <c r="H119" s="412">
        <v>1379.76</v>
      </c>
      <c r="I119" s="412">
        <v>57.48</v>
      </c>
      <c r="J119" s="411">
        <v>3.9993320531017784E-2</v>
      </c>
    </row>
    <row r="120" spans="1:10" ht="15" customHeight="1" x14ac:dyDescent="0.2">
      <c r="A120" s="414" t="s">
        <v>3058</v>
      </c>
      <c r="B120" s="414" t="s">
        <v>3057</v>
      </c>
      <c r="C120" s="414" t="s">
        <v>1010</v>
      </c>
      <c r="D120" s="414">
        <v>2</v>
      </c>
      <c r="E120" s="414">
        <v>0</v>
      </c>
      <c r="F120" s="413">
        <v>927.02</v>
      </c>
      <c r="G120" s="412">
        <v>0</v>
      </c>
      <c r="H120" s="412">
        <v>634.12</v>
      </c>
      <c r="I120" s="412">
        <v>292.89999999999998</v>
      </c>
      <c r="J120" s="411">
        <v>0.31595866324351146</v>
      </c>
    </row>
    <row r="121" spans="1:10" ht="15" customHeight="1" x14ac:dyDescent="0.2">
      <c r="A121" s="414" t="s">
        <v>1395</v>
      </c>
      <c r="B121" s="414" t="s">
        <v>1394</v>
      </c>
      <c r="C121" s="414" t="s">
        <v>1010</v>
      </c>
      <c r="D121" s="414">
        <v>49</v>
      </c>
      <c r="E121" s="414">
        <v>0</v>
      </c>
      <c r="F121" s="413">
        <v>12586.78</v>
      </c>
      <c r="G121" s="412">
        <v>0</v>
      </c>
      <c r="H121" s="412">
        <v>9047.6</v>
      </c>
      <c r="I121" s="412">
        <v>3539.18</v>
      </c>
      <c r="J121" s="411">
        <v>0.28118231986258596</v>
      </c>
    </row>
    <row r="122" spans="1:10" ht="15" customHeight="1" x14ac:dyDescent="0.2">
      <c r="A122" s="414" t="s">
        <v>1393</v>
      </c>
      <c r="B122" s="414" t="s">
        <v>1392</v>
      </c>
      <c r="C122" s="414" t="s">
        <v>1010</v>
      </c>
      <c r="D122" s="414">
        <v>12</v>
      </c>
      <c r="E122" s="414">
        <v>0</v>
      </c>
      <c r="F122" s="413">
        <v>5395.68</v>
      </c>
      <c r="G122" s="412">
        <v>0</v>
      </c>
      <c r="H122" s="412">
        <v>4177.32</v>
      </c>
      <c r="I122" s="412">
        <v>1218.3599999999999</v>
      </c>
      <c r="J122" s="411">
        <v>0.2258028645138333</v>
      </c>
    </row>
    <row r="123" spans="1:10" ht="15" customHeight="1" x14ac:dyDescent="0.2">
      <c r="A123" s="414" t="s">
        <v>1391</v>
      </c>
      <c r="B123" s="414" t="s">
        <v>1390</v>
      </c>
      <c r="C123" s="414" t="s">
        <v>1010</v>
      </c>
      <c r="D123" s="414">
        <v>4</v>
      </c>
      <c r="E123" s="414">
        <v>0</v>
      </c>
      <c r="F123" s="413">
        <v>5712.76</v>
      </c>
      <c r="G123" s="412">
        <v>0</v>
      </c>
      <c r="H123" s="412">
        <v>4719.68</v>
      </c>
      <c r="I123" s="412">
        <v>993.08</v>
      </c>
      <c r="J123" s="411">
        <v>0.17383541405555283</v>
      </c>
    </row>
    <row r="124" spans="1:10" ht="15" customHeight="1" x14ac:dyDescent="0.2">
      <c r="A124" s="414" t="s">
        <v>1389</v>
      </c>
      <c r="B124" s="414" t="s">
        <v>1388</v>
      </c>
      <c r="C124" s="414" t="s">
        <v>1010</v>
      </c>
      <c r="D124" s="414">
        <v>35</v>
      </c>
      <c r="E124" s="414">
        <v>0</v>
      </c>
      <c r="F124" s="413">
        <v>5715.1</v>
      </c>
      <c r="G124" s="412">
        <v>0</v>
      </c>
      <c r="H124" s="412">
        <v>4597.3500000000004</v>
      </c>
      <c r="I124" s="412">
        <v>1117.75</v>
      </c>
      <c r="J124" s="411">
        <v>0.19557838008083847</v>
      </c>
    </row>
    <row r="125" spans="1:10" ht="15" customHeight="1" x14ac:dyDescent="0.2">
      <c r="A125" s="414" t="s">
        <v>1385</v>
      </c>
      <c r="B125" s="414" t="s">
        <v>1384</v>
      </c>
      <c r="C125" s="414" t="s">
        <v>1010</v>
      </c>
      <c r="D125" s="414">
        <v>2</v>
      </c>
      <c r="E125" s="414">
        <v>0</v>
      </c>
      <c r="F125" s="413">
        <v>342.68</v>
      </c>
      <c r="G125" s="412">
        <v>0</v>
      </c>
      <c r="H125" s="412">
        <v>246.94</v>
      </c>
      <c r="I125" s="412">
        <v>95.74</v>
      </c>
      <c r="J125" s="411">
        <v>0.27938601610832264</v>
      </c>
    </row>
    <row r="126" spans="1:10" ht="15" customHeight="1" x14ac:dyDescent="0.2">
      <c r="A126" s="414" t="s">
        <v>1383</v>
      </c>
      <c r="B126" s="414" t="s">
        <v>1382</v>
      </c>
      <c r="C126" s="414" t="s">
        <v>1010</v>
      </c>
      <c r="D126" s="414">
        <v>7</v>
      </c>
      <c r="E126" s="414">
        <v>0</v>
      </c>
      <c r="F126" s="413">
        <v>1017.06</v>
      </c>
      <c r="G126" s="412">
        <v>0</v>
      </c>
      <c r="H126" s="412">
        <v>799.4</v>
      </c>
      <c r="I126" s="412">
        <v>217.66</v>
      </c>
      <c r="J126" s="411">
        <v>0.214009006351641</v>
      </c>
    </row>
    <row r="127" spans="1:10" ht="15" customHeight="1" x14ac:dyDescent="0.2">
      <c r="A127" s="414" t="s">
        <v>1381</v>
      </c>
      <c r="B127" s="414" t="s">
        <v>1380</v>
      </c>
      <c r="C127" s="414" t="s">
        <v>1010</v>
      </c>
      <c r="D127" s="414">
        <v>15</v>
      </c>
      <c r="E127" s="414">
        <v>0</v>
      </c>
      <c r="F127" s="413">
        <v>6346.21</v>
      </c>
      <c r="G127" s="412">
        <v>0</v>
      </c>
      <c r="H127" s="412">
        <v>2304.9</v>
      </c>
      <c r="I127" s="412">
        <v>4041.31</v>
      </c>
      <c r="J127" s="411">
        <v>0.63680685007272053</v>
      </c>
    </row>
    <row r="128" spans="1:10" ht="15" customHeight="1" x14ac:dyDescent="0.2">
      <c r="A128" s="414" t="s">
        <v>1379</v>
      </c>
      <c r="B128" s="414" t="s">
        <v>1378</v>
      </c>
      <c r="C128" s="414" t="s">
        <v>1010</v>
      </c>
      <c r="D128" s="414">
        <v>20</v>
      </c>
      <c r="E128" s="414">
        <v>0</v>
      </c>
      <c r="F128" s="413">
        <v>2877.44</v>
      </c>
      <c r="G128" s="412">
        <v>0</v>
      </c>
      <c r="H128" s="412">
        <v>2234.8000000000002</v>
      </c>
      <c r="I128" s="412">
        <v>642.64</v>
      </c>
      <c r="J128" s="411">
        <v>0.22333741103202848</v>
      </c>
    </row>
    <row r="129" spans="1:10" ht="15" customHeight="1" x14ac:dyDescent="0.2">
      <c r="A129" s="414" t="s">
        <v>1377</v>
      </c>
      <c r="B129" s="414" t="s">
        <v>1376</v>
      </c>
      <c r="C129" s="414" t="s">
        <v>1010</v>
      </c>
      <c r="D129" s="414">
        <v>8</v>
      </c>
      <c r="E129" s="414">
        <v>0</v>
      </c>
      <c r="F129" s="413">
        <v>3711.04</v>
      </c>
      <c r="G129" s="412">
        <v>0</v>
      </c>
      <c r="H129" s="412">
        <v>3071.12</v>
      </c>
      <c r="I129" s="412">
        <v>639.91999999999996</v>
      </c>
      <c r="J129" s="411">
        <v>0.17243683711304647</v>
      </c>
    </row>
    <row r="130" spans="1:10" ht="15" customHeight="1" x14ac:dyDescent="0.2">
      <c r="A130" s="414" t="s">
        <v>1375</v>
      </c>
      <c r="B130" s="414" t="s">
        <v>1374</v>
      </c>
      <c r="C130" s="414" t="s">
        <v>1010</v>
      </c>
      <c r="D130" s="414">
        <v>3</v>
      </c>
      <c r="E130" s="414">
        <v>0</v>
      </c>
      <c r="F130" s="413">
        <v>1009.97</v>
      </c>
      <c r="G130" s="412">
        <v>0</v>
      </c>
      <c r="H130" s="412">
        <v>769.5</v>
      </c>
      <c r="I130" s="412">
        <v>240.47</v>
      </c>
      <c r="J130" s="411">
        <v>0.23809618107468539</v>
      </c>
    </row>
    <row r="131" spans="1:10" ht="15" customHeight="1" x14ac:dyDescent="0.2">
      <c r="A131" s="414" t="s">
        <v>2172</v>
      </c>
      <c r="B131" s="414" t="s">
        <v>2171</v>
      </c>
      <c r="C131" s="414" t="s">
        <v>1010</v>
      </c>
      <c r="D131" s="414">
        <v>1</v>
      </c>
      <c r="E131" s="414">
        <v>0</v>
      </c>
      <c r="F131" s="413">
        <v>217.44</v>
      </c>
      <c r="G131" s="412">
        <v>0</v>
      </c>
      <c r="H131" s="412">
        <v>149.11000000000001</v>
      </c>
      <c r="I131" s="412">
        <v>68.33</v>
      </c>
      <c r="J131" s="411">
        <v>0.31424760853568801</v>
      </c>
    </row>
    <row r="132" spans="1:10" ht="15" customHeight="1" x14ac:dyDescent="0.2">
      <c r="A132" s="414" t="s">
        <v>1371</v>
      </c>
      <c r="B132" s="414" t="s">
        <v>1370</v>
      </c>
      <c r="C132" s="414" t="s">
        <v>1010</v>
      </c>
      <c r="D132" s="414">
        <v>6</v>
      </c>
      <c r="E132" s="414">
        <v>0</v>
      </c>
      <c r="F132" s="413">
        <v>2959.98</v>
      </c>
      <c r="G132" s="412">
        <v>0</v>
      </c>
      <c r="H132" s="412">
        <v>2556.7199999999998</v>
      </c>
      <c r="I132" s="412">
        <v>403.26</v>
      </c>
      <c r="J132" s="411">
        <v>0.13623740700950682</v>
      </c>
    </row>
    <row r="133" spans="1:10" ht="15" customHeight="1" x14ac:dyDescent="0.2">
      <c r="A133" s="414" t="s">
        <v>1369</v>
      </c>
      <c r="B133" s="414" t="s">
        <v>1368</v>
      </c>
      <c r="C133" s="414" t="s">
        <v>1010</v>
      </c>
      <c r="D133" s="414">
        <v>2</v>
      </c>
      <c r="E133" s="414">
        <v>0</v>
      </c>
      <c r="F133" s="413">
        <v>777.24</v>
      </c>
      <c r="G133" s="412">
        <v>0</v>
      </c>
      <c r="H133" s="412">
        <v>581.02</v>
      </c>
      <c r="I133" s="412">
        <v>196.22</v>
      </c>
      <c r="J133" s="411">
        <v>0.25245741341155886</v>
      </c>
    </row>
    <row r="134" spans="1:10" ht="15" customHeight="1" x14ac:dyDescent="0.2">
      <c r="A134" s="414" t="s">
        <v>2168</v>
      </c>
      <c r="B134" s="414" t="s">
        <v>2167</v>
      </c>
      <c r="C134" s="414" t="s">
        <v>1010</v>
      </c>
      <c r="D134" s="414">
        <v>1</v>
      </c>
      <c r="E134" s="414">
        <v>0</v>
      </c>
      <c r="F134" s="413">
        <v>424.66</v>
      </c>
      <c r="G134" s="412">
        <v>0</v>
      </c>
      <c r="H134" s="412">
        <v>291.2</v>
      </c>
      <c r="I134" s="412">
        <v>133.46</v>
      </c>
      <c r="J134" s="411">
        <v>0.31427494937126171</v>
      </c>
    </row>
    <row r="135" spans="1:10" ht="15" customHeight="1" x14ac:dyDescent="0.2">
      <c r="A135" s="414" t="s">
        <v>1367</v>
      </c>
      <c r="B135" s="414" t="s">
        <v>1366</v>
      </c>
      <c r="C135" s="414" t="s">
        <v>1010</v>
      </c>
      <c r="D135" s="414">
        <v>7</v>
      </c>
      <c r="E135" s="414">
        <v>0</v>
      </c>
      <c r="F135" s="413">
        <v>2339.41</v>
      </c>
      <c r="G135" s="412">
        <v>0</v>
      </c>
      <c r="H135" s="412">
        <v>1811.18</v>
      </c>
      <c r="I135" s="412">
        <v>528.23</v>
      </c>
      <c r="J135" s="411">
        <v>0.2257962477718741</v>
      </c>
    </row>
    <row r="136" spans="1:10" ht="15" customHeight="1" x14ac:dyDescent="0.2">
      <c r="A136" s="414" t="s">
        <v>2166</v>
      </c>
      <c r="B136" s="414" t="s">
        <v>2165</v>
      </c>
      <c r="C136" s="414" t="s">
        <v>1010</v>
      </c>
      <c r="D136" s="414">
        <v>6</v>
      </c>
      <c r="E136" s="414">
        <v>0</v>
      </c>
      <c r="F136" s="413">
        <v>2318.88</v>
      </c>
      <c r="G136" s="412">
        <v>0</v>
      </c>
      <c r="H136" s="412">
        <v>1993.14</v>
      </c>
      <c r="I136" s="412">
        <v>325.74</v>
      </c>
      <c r="J136" s="411">
        <v>0.1404729869592217</v>
      </c>
    </row>
    <row r="137" spans="1:10" ht="15" customHeight="1" x14ac:dyDescent="0.2">
      <c r="A137" s="414" t="s">
        <v>1363</v>
      </c>
      <c r="B137" s="414" t="s">
        <v>1362</v>
      </c>
      <c r="C137" s="414" t="s">
        <v>1010</v>
      </c>
      <c r="D137" s="414">
        <v>5</v>
      </c>
      <c r="E137" s="414">
        <v>0</v>
      </c>
      <c r="F137" s="413">
        <v>1630.25</v>
      </c>
      <c r="G137" s="412">
        <v>0</v>
      </c>
      <c r="H137" s="412">
        <v>1346.9</v>
      </c>
      <c r="I137" s="412">
        <v>283.35000000000002</v>
      </c>
      <c r="J137" s="411">
        <v>0.17380769820579667</v>
      </c>
    </row>
    <row r="138" spans="1:10" ht="15" customHeight="1" x14ac:dyDescent="0.2">
      <c r="A138" s="414" t="s">
        <v>3738</v>
      </c>
      <c r="B138" s="414" t="s">
        <v>3737</v>
      </c>
      <c r="C138" s="414" t="s">
        <v>1010</v>
      </c>
      <c r="D138" s="414">
        <v>6</v>
      </c>
      <c r="E138" s="414">
        <v>0</v>
      </c>
      <c r="F138" s="413">
        <v>1778.52</v>
      </c>
      <c r="G138" s="412">
        <v>0</v>
      </c>
      <c r="H138" s="412">
        <v>1323.84</v>
      </c>
      <c r="I138" s="412">
        <v>454.68</v>
      </c>
      <c r="J138" s="411">
        <v>0.25565076580527629</v>
      </c>
    </row>
    <row r="139" spans="1:10" ht="15" customHeight="1" x14ac:dyDescent="0.2">
      <c r="A139" s="414" t="s">
        <v>1361</v>
      </c>
      <c r="B139" s="414" t="s">
        <v>1360</v>
      </c>
      <c r="C139" s="414" t="s">
        <v>1010</v>
      </c>
      <c r="D139" s="414">
        <v>1</v>
      </c>
      <c r="E139" s="414">
        <v>0</v>
      </c>
      <c r="F139" s="413">
        <v>382.2</v>
      </c>
      <c r="G139" s="412">
        <v>0</v>
      </c>
      <c r="H139" s="412">
        <v>244.59</v>
      </c>
      <c r="I139" s="412">
        <v>137.61000000000001</v>
      </c>
      <c r="J139" s="411">
        <v>0.3600470957613815</v>
      </c>
    </row>
    <row r="140" spans="1:10" ht="15" customHeight="1" x14ac:dyDescent="0.2">
      <c r="A140" s="414" t="s">
        <v>1359</v>
      </c>
      <c r="B140" s="414" t="s">
        <v>1358</v>
      </c>
      <c r="C140" s="414" t="s">
        <v>1010</v>
      </c>
      <c r="D140" s="414">
        <v>15</v>
      </c>
      <c r="E140" s="414">
        <v>0</v>
      </c>
      <c r="F140" s="413">
        <v>7250.67</v>
      </c>
      <c r="G140" s="412">
        <v>0</v>
      </c>
      <c r="H140" s="412">
        <v>5773.11</v>
      </c>
      <c r="I140" s="412">
        <v>1477.56</v>
      </c>
      <c r="J140" s="411">
        <v>0.20378254699220899</v>
      </c>
    </row>
    <row r="141" spans="1:10" ht="15" customHeight="1" x14ac:dyDescent="0.2">
      <c r="A141" s="414" t="s">
        <v>1357</v>
      </c>
      <c r="B141" s="414" t="s">
        <v>1356</v>
      </c>
      <c r="C141" s="414" t="s">
        <v>1010</v>
      </c>
      <c r="D141" s="414">
        <v>4</v>
      </c>
      <c r="E141" s="414">
        <v>0</v>
      </c>
      <c r="F141" s="413">
        <v>1444.74</v>
      </c>
      <c r="G141" s="412">
        <v>0</v>
      </c>
      <c r="H141" s="412">
        <v>1109.56</v>
      </c>
      <c r="I141" s="412">
        <v>335.18</v>
      </c>
      <c r="J141" s="411">
        <v>0.23200022149314065</v>
      </c>
    </row>
    <row r="142" spans="1:10" ht="15" customHeight="1" x14ac:dyDescent="0.2">
      <c r="A142" s="414" t="s">
        <v>3736</v>
      </c>
      <c r="B142" s="414" t="s">
        <v>3735</v>
      </c>
      <c r="C142" s="414" t="s">
        <v>1010</v>
      </c>
      <c r="D142" s="414">
        <v>6</v>
      </c>
      <c r="E142" s="414">
        <v>0</v>
      </c>
      <c r="F142" s="413">
        <v>2091.1799999999998</v>
      </c>
      <c r="G142" s="412">
        <v>0</v>
      </c>
      <c r="H142" s="412">
        <v>1825.02</v>
      </c>
      <c r="I142" s="412">
        <v>266.16000000000003</v>
      </c>
      <c r="J142" s="411">
        <v>0.12727742231658681</v>
      </c>
    </row>
    <row r="143" spans="1:10" ht="15" customHeight="1" x14ac:dyDescent="0.2">
      <c r="A143" s="414" t="s">
        <v>1353</v>
      </c>
      <c r="B143" s="414" t="s">
        <v>1352</v>
      </c>
      <c r="C143" s="414" t="s">
        <v>1010</v>
      </c>
      <c r="D143" s="414">
        <v>13</v>
      </c>
      <c r="E143" s="414">
        <v>0</v>
      </c>
      <c r="F143" s="413">
        <v>1516.8</v>
      </c>
      <c r="G143" s="412">
        <v>0</v>
      </c>
      <c r="H143" s="412">
        <v>1238.79</v>
      </c>
      <c r="I143" s="412">
        <v>278.01</v>
      </c>
      <c r="J143" s="411">
        <v>0.18328718354430379</v>
      </c>
    </row>
    <row r="144" spans="1:10" ht="15" customHeight="1" x14ac:dyDescent="0.2">
      <c r="A144" s="414" t="s">
        <v>2164</v>
      </c>
      <c r="B144" s="414" t="s">
        <v>2163</v>
      </c>
      <c r="C144" s="414" t="s">
        <v>1010</v>
      </c>
      <c r="D144" s="414">
        <v>12</v>
      </c>
      <c r="E144" s="414">
        <v>0</v>
      </c>
      <c r="F144" s="413">
        <v>1415.7</v>
      </c>
      <c r="G144" s="412">
        <v>0</v>
      </c>
      <c r="H144" s="412">
        <v>970.8</v>
      </c>
      <c r="I144" s="412">
        <v>444.9</v>
      </c>
      <c r="J144" s="411">
        <v>0.3142614960796779</v>
      </c>
    </row>
    <row r="145" spans="1:10" ht="15" customHeight="1" x14ac:dyDescent="0.2">
      <c r="A145" s="414" t="s">
        <v>2162</v>
      </c>
      <c r="B145" s="414" t="s">
        <v>2161</v>
      </c>
      <c r="C145" s="414" t="s">
        <v>1010</v>
      </c>
      <c r="D145" s="414">
        <v>24</v>
      </c>
      <c r="E145" s="414">
        <v>0</v>
      </c>
      <c r="F145" s="413">
        <v>6258.24</v>
      </c>
      <c r="G145" s="412">
        <v>0</v>
      </c>
      <c r="H145" s="412">
        <v>5230.8</v>
      </c>
      <c r="I145" s="412">
        <v>1027.44</v>
      </c>
      <c r="J145" s="411">
        <v>0.16417395306028532</v>
      </c>
    </row>
    <row r="146" spans="1:10" ht="15" customHeight="1" x14ac:dyDescent="0.2">
      <c r="A146" s="414" t="s">
        <v>1351</v>
      </c>
      <c r="B146" s="414" t="s">
        <v>1350</v>
      </c>
      <c r="C146" s="414" t="s">
        <v>1010</v>
      </c>
      <c r="D146" s="414">
        <v>21</v>
      </c>
      <c r="E146" s="414">
        <v>0</v>
      </c>
      <c r="F146" s="413">
        <v>3544.85</v>
      </c>
      <c r="G146" s="412">
        <v>0</v>
      </c>
      <c r="H146" s="412">
        <v>2960.37</v>
      </c>
      <c r="I146" s="412">
        <v>584.48</v>
      </c>
      <c r="J146" s="411">
        <v>0.16488144773403671</v>
      </c>
    </row>
    <row r="147" spans="1:10" ht="15" customHeight="1" x14ac:dyDescent="0.2">
      <c r="A147" s="414" t="s">
        <v>1349</v>
      </c>
      <c r="B147" s="414" t="s">
        <v>1348</v>
      </c>
      <c r="C147" s="414" t="s">
        <v>1010</v>
      </c>
      <c r="D147" s="414">
        <v>2</v>
      </c>
      <c r="E147" s="414">
        <v>0</v>
      </c>
      <c r="F147" s="413">
        <v>376.54</v>
      </c>
      <c r="G147" s="412">
        <v>0</v>
      </c>
      <c r="H147" s="412">
        <v>269.92</v>
      </c>
      <c r="I147" s="412">
        <v>106.62</v>
      </c>
      <c r="J147" s="411">
        <v>0.28315716789716894</v>
      </c>
    </row>
    <row r="148" spans="1:10" ht="15" customHeight="1" x14ac:dyDescent="0.2">
      <c r="A148" s="414" t="s">
        <v>2158</v>
      </c>
      <c r="B148" s="414" t="s">
        <v>2157</v>
      </c>
      <c r="C148" s="414" t="s">
        <v>1010</v>
      </c>
      <c r="D148" s="414">
        <v>2</v>
      </c>
      <c r="E148" s="414">
        <v>0</v>
      </c>
      <c r="F148" s="413">
        <v>436.96</v>
      </c>
      <c r="G148" s="412">
        <v>0</v>
      </c>
      <c r="H148" s="412">
        <v>315.39999999999998</v>
      </c>
      <c r="I148" s="412">
        <v>121.56</v>
      </c>
      <c r="J148" s="411">
        <v>0.27819480043939948</v>
      </c>
    </row>
    <row r="149" spans="1:10" ht="15" customHeight="1" x14ac:dyDescent="0.2">
      <c r="A149" s="414" t="s">
        <v>1347</v>
      </c>
      <c r="B149" s="414" t="s">
        <v>1346</v>
      </c>
      <c r="C149" s="414" t="s">
        <v>1010</v>
      </c>
      <c r="D149" s="414">
        <v>3</v>
      </c>
      <c r="E149" s="414">
        <v>0</v>
      </c>
      <c r="F149" s="413">
        <v>1922.91</v>
      </c>
      <c r="G149" s="412">
        <v>0</v>
      </c>
      <c r="H149" s="412">
        <v>1957.86</v>
      </c>
      <c r="I149" s="412">
        <v>-34.950000000000003</v>
      </c>
      <c r="J149" s="411">
        <v>-1.8175577640139166E-2</v>
      </c>
    </row>
    <row r="150" spans="1:10" ht="15" customHeight="1" x14ac:dyDescent="0.2">
      <c r="A150" s="414" t="s">
        <v>3734</v>
      </c>
      <c r="B150" s="414" t="s">
        <v>3733</v>
      </c>
      <c r="C150" s="414" t="s">
        <v>1010</v>
      </c>
      <c r="D150" s="414">
        <v>1</v>
      </c>
      <c r="E150" s="414">
        <v>0</v>
      </c>
      <c r="F150" s="413">
        <v>511.08</v>
      </c>
      <c r="G150" s="412">
        <v>0</v>
      </c>
      <c r="H150" s="412">
        <v>264.42</v>
      </c>
      <c r="I150" s="412">
        <v>246.66</v>
      </c>
      <c r="J150" s="411">
        <v>0.4826250293496126</v>
      </c>
    </row>
    <row r="151" spans="1:10" ht="15" customHeight="1" x14ac:dyDescent="0.2">
      <c r="A151" s="414" t="s">
        <v>1339</v>
      </c>
      <c r="B151" s="414" t="s">
        <v>1338</v>
      </c>
      <c r="C151" s="414" t="s">
        <v>1010</v>
      </c>
      <c r="D151" s="414">
        <v>14</v>
      </c>
      <c r="E151" s="414">
        <v>0</v>
      </c>
      <c r="F151" s="413">
        <v>6361.22</v>
      </c>
      <c r="G151" s="412">
        <v>0</v>
      </c>
      <c r="H151" s="412">
        <v>4913.4399999999996</v>
      </c>
      <c r="I151" s="412">
        <v>1447.78</v>
      </c>
      <c r="J151" s="411">
        <v>0.22759470667576345</v>
      </c>
    </row>
    <row r="152" spans="1:10" ht="15" customHeight="1" x14ac:dyDescent="0.2">
      <c r="A152" s="414" t="s">
        <v>3732</v>
      </c>
      <c r="B152" s="414" t="s">
        <v>3731</v>
      </c>
      <c r="C152" s="414" t="s">
        <v>1010</v>
      </c>
      <c r="D152" s="414">
        <v>1</v>
      </c>
      <c r="E152" s="414">
        <v>0</v>
      </c>
      <c r="F152" s="413">
        <v>687.39</v>
      </c>
      <c r="G152" s="412">
        <v>0</v>
      </c>
      <c r="H152" s="412">
        <v>487.49</v>
      </c>
      <c r="I152" s="412">
        <v>199.9</v>
      </c>
      <c r="J152" s="411">
        <v>0.29081016599019477</v>
      </c>
    </row>
    <row r="153" spans="1:10" ht="15" customHeight="1" x14ac:dyDescent="0.2">
      <c r="A153" s="414" t="s">
        <v>1333</v>
      </c>
      <c r="B153" s="414" t="s">
        <v>1332</v>
      </c>
      <c r="C153" s="414" t="s">
        <v>1010</v>
      </c>
      <c r="D153" s="414">
        <v>1</v>
      </c>
      <c r="E153" s="414">
        <v>0</v>
      </c>
      <c r="F153" s="413">
        <v>138.78</v>
      </c>
      <c r="G153" s="412">
        <v>0</v>
      </c>
      <c r="H153" s="412">
        <v>99.31</v>
      </c>
      <c r="I153" s="412">
        <v>39.47</v>
      </c>
      <c r="J153" s="411">
        <v>0.28440697506845369</v>
      </c>
    </row>
    <row r="154" spans="1:10" ht="15" customHeight="1" x14ac:dyDescent="0.2">
      <c r="A154" s="414" t="s">
        <v>1331</v>
      </c>
      <c r="B154" s="414" t="s">
        <v>1330</v>
      </c>
      <c r="C154" s="414" t="s">
        <v>1010</v>
      </c>
      <c r="D154" s="414">
        <v>13</v>
      </c>
      <c r="E154" s="414">
        <v>0</v>
      </c>
      <c r="F154" s="413">
        <v>1796.07</v>
      </c>
      <c r="G154" s="412">
        <v>0</v>
      </c>
      <c r="H154" s="412">
        <v>1557.14</v>
      </c>
      <c r="I154" s="412">
        <v>238.93</v>
      </c>
      <c r="J154" s="411">
        <v>0.13302933627308514</v>
      </c>
    </row>
    <row r="155" spans="1:10" ht="15" customHeight="1" x14ac:dyDescent="0.2">
      <c r="A155" s="414" t="s">
        <v>1329</v>
      </c>
      <c r="B155" s="414" t="s">
        <v>1328</v>
      </c>
      <c r="C155" s="414" t="s">
        <v>1010</v>
      </c>
      <c r="D155" s="414">
        <v>10</v>
      </c>
      <c r="E155" s="414">
        <v>0</v>
      </c>
      <c r="F155" s="413">
        <v>1586.08</v>
      </c>
      <c r="G155" s="412">
        <v>0</v>
      </c>
      <c r="H155" s="412">
        <v>1354.2</v>
      </c>
      <c r="I155" s="412">
        <v>231.88</v>
      </c>
      <c r="J155" s="411">
        <v>0.1461969131443559</v>
      </c>
    </row>
    <row r="156" spans="1:10" ht="15" customHeight="1" x14ac:dyDescent="0.2">
      <c r="A156" s="414" t="s">
        <v>2152</v>
      </c>
      <c r="B156" s="414" t="s">
        <v>2151</v>
      </c>
      <c r="C156" s="414" t="s">
        <v>1010</v>
      </c>
      <c r="D156" s="414">
        <v>1</v>
      </c>
      <c r="E156" s="414">
        <v>0</v>
      </c>
      <c r="F156" s="413">
        <v>179.8</v>
      </c>
      <c r="G156" s="412">
        <v>0</v>
      </c>
      <c r="H156" s="412">
        <v>156.91</v>
      </c>
      <c r="I156" s="412">
        <v>22.89</v>
      </c>
      <c r="J156" s="411">
        <v>0.12730812013348164</v>
      </c>
    </row>
    <row r="157" spans="1:10" ht="15" customHeight="1" x14ac:dyDescent="0.2">
      <c r="A157" s="414" t="s">
        <v>1327</v>
      </c>
      <c r="B157" s="414" t="s">
        <v>1326</v>
      </c>
      <c r="C157" s="414" t="s">
        <v>1010</v>
      </c>
      <c r="D157" s="414">
        <v>8</v>
      </c>
      <c r="E157" s="414">
        <v>0</v>
      </c>
      <c r="F157" s="413">
        <v>1445.98</v>
      </c>
      <c r="G157" s="412">
        <v>0</v>
      </c>
      <c r="H157" s="412">
        <v>1264.6400000000001</v>
      </c>
      <c r="I157" s="412">
        <v>181.34</v>
      </c>
      <c r="J157" s="411">
        <v>0.12540975670479537</v>
      </c>
    </row>
    <row r="158" spans="1:10" ht="15" customHeight="1" x14ac:dyDescent="0.2">
      <c r="A158" s="414" t="s">
        <v>1325</v>
      </c>
      <c r="B158" s="414" t="s">
        <v>1324</v>
      </c>
      <c r="C158" s="414" t="s">
        <v>1010</v>
      </c>
      <c r="D158" s="414">
        <v>1</v>
      </c>
      <c r="E158" s="414">
        <v>0</v>
      </c>
      <c r="F158" s="413">
        <v>310.17</v>
      </c>
      <c r="G158" s="412">
        <v>0</v>
      </c>
      <c r="H158" s="412">
        <v>236.32</v>
      </c>
      <c r="I158" s="412">
        <v>73.849999999999994</v>
      </c>
      <c r="J158" s="411">
        <v>0.23809523809523808</v>
      </c>
    </row>
    <row r="159" spans="1:10" ht="15" customHeight="1" x14ac:dyDescent="0.2">
      <c r="A159" s="414" t="s">
        <v>3730</v>
      </c>
      <c r="B159" s="414" t="s">
        <v>3729</v>
      </c>
      <c r="C159" s="414" t="s">
        <v>1010</v>
      </c>
      <c r="D159" s="414">
        <v>1</v>
      </c>
      <c r="E159" s="414">
        <v>0</v>
      </c>
      <c r="F159" s="413">
        <v>286.72000000000003</v>
      </c>
      <c r="G159" s="412">
        <v>0</v>
      </c>
      <c r="H159" s="412">
        <v>201.02</v>
      </c>
      <c r="I159" s="412">
        <v>85.7</v>
      </c>
      <c r="J159" s="411">
        <v>0.2988978794642857</v>
      </c>
    </row>
    <row r="160" spans="1:10" ht="15" customHeight="1" x14ac:dyDescent="0.2">
      <c r="A160" s="414" t="s">
        <v>3728</v>
      </c>
      <c r="B160" s="414" t="s">
        <v>3727</v>
      </c>
      <c r="C160" s="414" t="s">
        <v>1010</v>
      </c>
      <c r="D160" s="414">
        <v>1</v>
      </c>
      <c r="E160" s="414">
        <v>0</v>
      </c>
      <c r="F160" s="413">
        <v>139.38</v>
      </c>
      <c r="G160" s="412">
        <v>0</v>
      </c>
      <c r="H160" s="412">
        <v>109.82</v>
      </c>
      <c r="I160" s="412">
        <v>29.56</v>
      </c>
      <c r="J160" s="411">
        <v>0.2120820777729947</v>
      </c>
    </row>
    <row r="161" spans="1:10" ht="15" customHeight="1" x14ac:dyDescent="0.2">
      <c r="A161" s="414" t="s">
        <v>3726</v>
      </c>
      <c r="B161" s="414" t="s">
        <v>3725</v>
      </c>
      <c r="C161" s="414" t="s">
        <v>1010</v>
      </c>
      <c r="D161" s="414">
        <v>2</v>
      </c>
      <c r="E161" s="414">
        <v>0</v>
      </c>
      <c r="F161" s="413">
        <v>226.02</v>
      </c>
      <c r="G161" s="412">
        <v>0</v>
      </c>
      <c r="H161" s="412">
        <v>169.98</v>
      </c>
      <c r="I161" s="412">
        <v>56.04</v>
      </c>
      <c r="J161" s="411">
        <v>0.24794265994159809</v>
      </c>
    </row>
    <row r="162" spans="1:10" ht="15" customHeight="1" x14ac:dyDescent="0.2">
      <c r="A162" s="414" t="s">
        <v>1321</v>
      </c>
      <c r="B162" s="414" t="s">
        <v>1320</v>
      </c>
      <c r="C162" s="414" t="s">
        <v>1010</v>
      </c>
      <c r="D162" s="414">
        <v>7</v>
      </c>
      <c r="E162" s="414">
        <v>0</v>
      </c>
      <c r="F162" s="413">
        <v>2687.07</v>
      </c>
      <c r="G162" s="412">
        <v>0</v>
      </c>
      <c r="H162" s="412">
        <v>2019.78</v>
      </c>
      <c r="I162" s="412">
        <v>667.29</v>
      </c>
      <c r="J162" s="411">
        <v>0.24833368687827262</v>
      </c>
    </row>
    <row r="163" spans="1:10" ht="15" customHeight="1" x14ac:dyDescent="0.2">
      <c r="A163" s="414" t="s">
        <v>1319</v>
      </c>
      <c r="B163" s="414" t="s">
        <v>1318</v>
      </c>
      <c r="C163" s="414" t="s">
        <v>1010</v>
      </c>
      <c r="D163" s="414">
        <v>1</v>
      </c>
      <c r="E163" s="414">
        <v>0</v>
      </c>
      <c r="F163" s="413">
        <v>137.47999999999999</v>
      </c>
      <c r="G163" s="412">
        <v>0</v>
      </c>
      <c r="H163" s="412">
        <v>119.98</v>
      </c>
      <c r="I163" s="412">
        <v>17.5</v>
      </c>
      <c r="J163" s="411">
        <v>0.12729124236252545</v>
      </c>
    </row>
    <row r="164" spans="1:10" ht="15" customHeight="1" x14ac:dyDescent="0.2">
      <c r="A164" s="414" t="s">
        <v>1317</v>
      </c>
      <c r="B164" s="414" t="s">
        <v>1316</v>
      </c>
      <c r="C164" s="414" t="s">
        <v>1010</v>
      </c>
      <c r="D164" s="414">
        <v>3</v>
      </c>
      <c r="E164" s="414">
        <v>0</v>
      </c>
      <c r="F164" s="413">
        <v>650.63</v>
      </c>
      <c r="G164" s="412">
        <v>0</v>
      </c>
      <c r="H164" s="412">
        <v>490.53</v>
      </c>
      <c r="I164" s="412">
        <v>160.1</v>
      </c>
      <c r="J164" s="411">
        <v>0.2460691944730492</v>
      </c>
    </row>
    <row r="165" spans="1:10" ht="15" customHeight="1" x14ac:dyDescent="0.2">
      <c r="A165" s="414" t="s">
        <v>2146</v>
      </c>
      <c r="B165" s="414" t="s">
        <v>2145</v>
      </c>
      <c r="C165" s="414" t="s">
        <v>1010</v>
      </c>
      <c r="D165" s="414">
        <v>1</v>
      </c>
      <c r="E165" s="414">
        <v>0</v>
      </c>
      <c r="F165" s="413">
        <v>284.52999999999997</v>
      </c>
      <c r="G165" s="412">
        <v>0</v>
      </c>
      <c r="H165" s="412">
        <v>210.12</v>
      </c>
      <c r="I165" s="412">
        <v>74.41</v>
      </c>
      <c r="J165" s="411">
        <v>0.26151899623941238</v>
      </c>
    </row>
    <row r="166" spans="1:10" ht="15" customHeight="1" x14ac:dyDescent="0.2">
      <c r="A166" s="414" t="s">
        <v>3044</v>
      </c>
      <c r="B166" s="414" t="s">
        <v>3043</v>
      </c>
      <c r="C166" s="414" t="s">
        <v>1010</v>
      </c>
      <c r="D166" s="414">
        <v>12</v>
      </c>
      <c r="E166" s="414">
        <v>0</v>
      </c>
      <c r="F166" s="413">
        <v>1657.56</v>
      </c>
      <c r="G166" s="412">
        <v>0</v>
      </c>
      <c r="H166" s="412">
        <v>1275.8399999999999</v>
      </c>
      <c r="I166" s="412">
        <v>381.72</v>
      </c>
      <c r="J166" s="411">
        <v>0.23029030623325852</v>
      </c>
    </row>
    <row r="167" spans="1:10" ht="15" customHeight="1" x14ac:dyDescent="0.2">
      <c r="A167" s="414" t="s">
        <v>3724</v>
      </c>
      <c r="B167" s="414" t="s">
        <v>3723</v>
      </c>
      <c r="C167" s="414" t="s">
        <v>1010</v>
      </c>
      <c r="D167" s="414">
        <v>3</v>
      </c>
      <c r="E167" s="414">
        <v>0</v>
      </c>
      <c r="F167" s="413">
        <v>1367.46</v>
      </c>
      <c r="G167" s="412">
        <v>0</v>
      </c>
      <c r="H167" s="412">
        <v>1065.57</v>
      </c>
      <c r="I167" s="412">
        <v>301.89</v>
      </c>
      <c r="J167" s="411">
        <v>0.22076696941775262</v>
      </c>
    </row>
    <row r="168" spans="1:10" ht="15" customHeight="1" x14ac:dyDescent="0.2">
      <c r="A168" s="414" t="s">
        <v>1307</v>
      </c>
      <c r="B168" s="414" t="s">
        <v>1306</v>
      </c>
      <c r="C168" s="414" t="s">
        <v>1010</v>
      </c>
      <c r="D168" s="414">
        <v>8</v>
      </c>
      <c r="E168" s="414">
        <v>0</v>
      </c>
      <c r="F168" s="413">
        <v>4661.43</v>
      </c>
      <c r="G168" s="412">
        <v>0</v>
      </c>
      <c r="H168" s="412">
        <v>1115.1199999999999</v>
      </c>
      <c r="I168" s="412">
        <v>3546.31</v>
      </c>
      <c r="J168" s="411">
        <v>0.76077727221045899</v>
      </c>
    </row>
    <row r="169" spans="1:10" ht="15" customHeight="1" x14ac:dyDescent="0.2">
      <c r="A169" s="414" t="s">
        <v>1305</v>
      </c>
      <c r="B169" s="414" t="s">
        <v>1304</v>
      </c>
      <c r="C169" s="414" t="s">
        <v>1010</v>
      </c>
      <c r="D169" s="414">
        <v>10</v>
      </c>
      <c r="E169" s="414">
        <v>0</v>
      </c>
      <c r="F169" s="413">
        <v>2957.02</v>
      </c>
      <c r="G169" s="412">
        <v>0</v>
      </c>
      <c r="H169" s="412">
        <v>2355.4699999999998</v>
      </c>
      <c r="I169" s="412">
        <v>601.54999999999995</v>
      </c>
      <c r="J169" s="411">
        <v>0.20343115704323947</v>
      </c>
    </row>
    <row r="170" spans="1:10" ht="15" customHeight="1" x14ac:dyDescent="0.2">
      <c r="A170" s="414" t="s">
        <v>1303</v>
      </c>
      <c r="B170" s="414" t="s">
        <v>1302</v>
      </c>
      <c r="C170" s="414" t="s">
        <v>1010</v>
      </c>
      <c r="D170" s="414">
        <v>1</v>
      </c>
      <c r="E170" s="414">
        <v>0</v>
      </c>
      <c r="F170" s="413">
        <v>159.78</v>
      </c>
      <c r="G170" s="412">
        <v>0</v>
      </c>
      <c r="H170" s="412">
        <v>80.97</v>
      </c>
      <c r="I170" s="412">
        <v>78.81</v>
      </c>
      <c r="J170" s="411">
        <v>0.49324070597070974</v>
      </c>
    </row>
    <row r="171" spans="1:10" ht="15" customHeight="1" x14ac:dyDescent="0.2">
      <c r="A171" s="414" t="s">
        <v>1301</v>
      </c>
      <c r="B171" s="414" t="s">
        <v>1300</v>
      </c>
      <c r="C171" s="414" t="s">
        <v>1010</v>
      </c>
      <c r="D171" s="414">
        <v>1</v>
      </c>
      <c r="E171" s="414">
        <v>0</v>
      </c>
      <c r="F171" s="413">
        <v>115.52</v>
      </c>
      <c r="G171" s="412">
        <v>0</v>
      </c>
      <c r="H171" s="412">
        <v>71.010000000000005</v>
      </c>
      <c r="I171" s="412">
        <v>44.51</v>
      </c>
      <c r="J171" s="411">
        <v>0.38530124653739611</v>
      </c>
    </row>
    <row r="172" spans="1:10" ht="15" customHeight="1" x14ac:dyDescent="0.2">
      <c r="A172" s="414" t="s">
        <v>1299</v>
      </c>
      <c r="B172" s="414" t="s">
        <v>1298</v>
      </c>
      <c r="C172" s="414" t="s">
        <v>1010</v>
      </c>
      <c r="D172" s="414">
        <v>6</v>
      </c>
      <c r="E172" s="414">
        <v>0</v>
      </c>
      <c r="F172" s="413">
        <v>1328.16</v>
      </c>
      <c r="G172" s="412">
        <v>0</v>
      </c>
      <c r="H172" s="412">
        <v>1188.8399999999999</v>
      </c>
      <c r="I172" s="412">
        <v>139.32</v>
      </c>
      <c r="J172" s="411">
        <v>0.10489700036140225</v>
      </c>
    </row>
    <row r="173" spans="1:10" ht="15" customHeight="1" x14ac:dyDescent="0.2">
      <c r="A173" s="414" t="s">
        <v>1297</v>
      </c>
      <c r="B173" s="414" t="s">
        <v>1296</v>
      </c>
      <c r="C173" s="414" t="s">
        <v>1010</v>
      </c>
      <c r="D173" s="414">
        <v>3</v>
      </c>
      <c r="E173" s="414">
        <v>0</v>
      </c>
      <c r="F173" s="413">
        <v>417.21</v>
      </c>
      <c r="G173" s="412">
        <v>0</v>
      </c>
      <c r="H173" s="412">
        <v>364.11</v>
      </c>
      <c r="I173" s="412">
        <v>53.1</v>
      </c>
      <c r="J173" s="411">
        <v>0.12727403465880491</v>
      </c>
    </row>
    <row r="174" spans="1:10" ht="15" customHeight="1" x14ac:dyDescent="0.2">
      <c r="A174" s="414" t="s">
        <v>3722</v>
      </c>
      <c r="B174" s="414" t="s">
        <v>3721</v>
      </c>
      <c r="C174" s="414" t="s">
        <v>1010</v>
      </c>
      <c r="D174" s="414">
        <v>2</v>
      </c>
      <c r="E174" s="414">
        <v>0</v>
      </c>
      <c r="F174" s="413">
        <v>398.12</v>
      </c>
      <c r="G174" s="412">
        <v>0</v>
      </c>
      <c r="H174" s="412">
        <v>222.24</v>
      </c>
      <c r="I174" s="412">
        <v>175.88</v>
      </c>
      <c r="J174" s="411">
        <v>0.44177634883954586</v>
      </c>
    </row>
    <row r="175" spans="1:10" ht="15" customHeight="1" x14ac:dyDescent="0.2">
      <c r="A175" s="414" t="s">
        <v>3038</v>
      </c>
      <c r="B175" s="414" t="s">
        <v>3037</v>
      </c>
      <c r="C175" s="414" t="s">
        <v>1010</v>
      </c>
      <c r="D175" s="414">
        <v>12</v>
      </c>
      <c r="E175" s="414">
        <v>0</v>
      </c>
      <c r="F175" s="413">
        <v>1095.5999999999999</v>
      </c>
      <c r="G175" s="412">
        <v>0</v>
      </c>
      <c r="H175" s="412">
        <v>808.68</v>
      </c>
      <c r="I175" s="412">
        <v>286.92</v>
      </c>
      <c r="J175" s="411">
        <v>0.2618838992332968</v>
      </c>
    </row>
    <row r="176" spans="1:10" ht="15" customHeight="1" x14ac:dyDescent="0.2">
      <c r="A176" s="414" t="s">
        <v>2134</v>
      </c>
      <c r="B176" s="414" t="s">
        <v>2133</v>
      </c>
      <c r="C176" s="414" t="s">
        <v>1010</v>
      </c>
      <c r="D176" s="414">
        <v>1</v>
      </c>
      <c r="E176" s="414">
        <v>0</v>
      </c>
      <c r="F176" s="413">
        <v>120.73</v>
      </c>
      <c r="G176" s="412">
        <v>0</v>
      </c>
      <c r="H176" s="412">
        <v>91.98</v>
      </c>
      <c r="I176" s="412">
        <v>28.75</v>
      </c>
      <c r="J176" s="411">
        <v>0.23813468069245425</v>
      </c>
    </row>
    <row r="177" spans="1:10" ht="15" customHeight="1" x14ac:dyDescent="0.2">
      <c r="A177" s="414" t="s">
        <v>1289</v>
      </c>
      <c r="B177" s="414" t="s">
        <v>1288</v>
      </c>
      <c r="C177" s="414" t="s">
        <v>1010</v>
      </c>
      <c r="D177" s="414">
        <v>5</v>
      </c>
      <c r="E177" s="414">
        <v>0</v>
      </c>
      <c r="F177" s="413">
        <v>426.6</v>
      </c>
      <c r="G177" s="412">
        <v>0</v>
      </c>
      <c r="H177" s="412">
        <v>342.45</v>
      </c>
      <c r="I177" s="412">
        <v>84.15</v>
      </c>
      <c r="J177" s="411">
        <v>0.19725738396624473</v>
      </c>
    </row>
    <row r="178" spans="1:10" ht="15" customHeight="1" x14ac:dyDescent="0.2">
      <c r="A178" s="414" t="s">
        <v>1285</v>
      </c>
      <c r="B178" s="414" t="s">
        <v>1284</v>
      </c>
      <c r="C178" s="414" t="s">
        <v>1010</v>
      </c>
      <c r="D178" s="414">
        <v>1</v>
      </c>
      <c r="E178" s="414">
        <v>0</v>
      </c>
      <c r="F178" s="413">
        <v>107.83</v>
      </c>
      <c r="G178" s="412">
        <v>0</v>
      </c>
      <c r="H178" s="412">
        <v>81.12</v>
      </c>
      <c r="I178" s="412">
        <v>26.71</v>
      </c>
      <c r="J178" s="411">
        <v>0.24770472039321154</v>
      </c>
    </row>
    <row r="179" spans="1:10" ht="15" customHeight="1" x14ac:dyDescent="0.2">
      <c r="A179" s="414" t="s">
        <v>1283</v>
      </c>
      <c r="B179" s="414" t="s">
        <v>1282</v>
      </c>
      <c r="C179" s="414" t="s">
        <v>1010</v>
      </c>
      <c r="D179" s="414">
        <v>2</v>
      </c>
      <c r="E179" s="414">
        <v>0</v>
      </c>
      <c r="F179" s="413">
        <v>202.55</v>
      </c>
      <c r="G179" s="412">
        <v>0</v>
      </c>
      <c r="H179" s="412">
        <v>155.74</v>
      </c>
      <c r="I179" s="412">
        <v>46.81</v>
      </c>
      <c r="J179" s="411">
        <v>0.23110343125154284</v>
      </c>
    </row>
    <row r="180" spans="1:10" ht="15" customHeight="1" x14ac:dyDescent="0.2">
      <c r="A180" s="414" t="s">
        <v>1281</v>
      </c>
      <c r="B180" s="414" t="s">
        <v>1280</v>
      </c>
      <c r="C180" s="414" t="s">
        <v>1010</v>
      </c>
      <c r="D180" s="414">
        <v>2</v>
      </c>
      <c r="E180" s="414">
        <v>0</v>
      </c>
      <c r="F180" s="413">
        <v>404.63</v>
      </c>
      <c r="G180" s="412">
        <v>0</v>
      </c>
      <c r="H180" s="412">
        <v>151.22</v>
      </c>
      <c r="I180" s="412">
        <v>253.41</v>
      </c>
      <c r="J180" s="411">
        <v>0.62627585695573729</v>
      </c>
    </row>
    <row r="181" spans="1:10" ht="15" customHeight="1" x14ac:dyDescent="0.2">
      <c r="A181" s="414" t="s">
        <v>3720</v>
      </c>
      <c r="B181" s="414" t="s">
        <v>3719</v>
      </c>
      <c r="C181" s="414" t="s">
        <v>1010</v>
      </c>
      <c r="D181" s="414">
        <v>3</v>
      </c>
      <c r="E181" s="414">
        <v>0</v>
      </c>
      <c r="F181" s="413">
        <v>1960.02</v>
      </c>
      <c r="G181" s="412">
        <v>0</v>
      </c>
      <c r="H181" s="412">
        <v>1493.37</v>
      </c>
      <c r="I181" s="412">
        <v>466.65</v>
      </c>
      <c r="J181" s="411">
        <v>0.23808430526219121</v>
      </c>
    </row>
    <row r="182" spans="1:10" ht="15" customHeight="1" x14ac:dyDescent="0.2">
      <c r="A182" s="414" t="s">
        <v>1279</v>
      </c>
      <c r="B182" s="414" t="s">
        <v>1278</v>
      </c>
      <c r="C182" s="414" t="s">
        <v>1010</v>
      </c>
      <c r="D182" s="414">
        <v>4</v>
      </c>
      <c r="E182" s="414">
        <v>0</v>
      </c>
      <c r="F182" s="413">
        <v>575.34</v>
      </c>
      <c r="G182" s="412">
        <v>0</v>
      </c>
      <c r="H182" s="412">
        <v>482.4</v>
      </c>
      <c r="I182" s="412">
        <v>92.94</v>
      </c>
      <c r="J182" s="411">
        <v>0.16153926373970173</v>
      </c>
    </row>
    <row r="183" spans="1:10" ht="15" customHeight="1" x14ac:dyDescent="0.2">
      <c r="A183" s="414" t="s">
        <v>2130</v>
      </c>
      <c r="B183" s="414" t="s">
        <v>2129</v>
      </c>
      <c r="C183" s="414" t="s">
        <v>1010</v>
      </c>
      <c r="D183" s="414">
        <v>28</v>
      </c>
      <c r="E183" s="414">
        <v>0</v>
      </c>
      <c r="F183" s="413">
        <v>3572.19</v>
      </c>
      <c r="G183" s="412">
        <v>0</v>
      </c>
      <c r="H183" s="412">
        <v>2778.55</v>
      </c>
      <c r="I183" s="412">
        <v>793.64</v>
      </c>
      <c r="J183" s="411">
        <v>0.22217183296521181</v>
      </c>
    </row>
    <row r="184" spans="1:10" ht="15" customHeight="1" x14ac:dyDescent="0.2">
      <c r="A184" s="414" t="s">
        <v>1277</v>
      </c>
      <c r="B184" s="414" t="s">
        <v>1276</v>
      </c>
      <c r="C184" s="414" t="s">
        <v>1010</v>
      </c>
      <c r="D184" s="414">
        <v>4</v>
      </c>
      <c r="E184" s="414">
        <v>0</v>
      </c>
      <c r="F184" s="413">
        <v>420.32</v>
      </c>
      <c r="G184" s="412">
        <v>0</v>
      </c>
      <c r="H184" s="412">
        <v>327.8</v>
      </c>
      <c r="I184" s="412">
        <v>92.52</v>
      </c>
      <c r="J184" s="411">
        <v>0.22011800532927295</v>
      </c>
    </row>
    <row r="185" spans="1:10" ht="15" customHeight="1" x14ac:dyDescent="0.2">
      <c r="A185" s="414" t="s">
        <v>1275</v>
      </c>
      <c r="B185" s="414" t="s">
        <v>1274</v>
      </c>
      <c r="C185" s="414" t="s">
        <v>1010</v>
      </c>
      <c r="D185" s="414">
        <v>12</v>
      </c>
      <c r="E185" s="414">
        <v>0</v>
      </c>
      <c r="F185" s="413">
        <v>5981.36</v>
      </c>
      <c r="G185" s="412">
        <v>0</v>
      </c>
      <c r="H185" s="412">
        <v>5025.24</v>
      </c>
      <c r="I185" s="412">
        <v>956.12</v>
      </c>
      <c r="J185" s="411">
        <v>0.15984993379432103</v>
      </c>
    </row>
    <row r="186" spans="1:10" ht="15" customHeight="1" x14ac:dyDescent="0.2">
      <c r="A186" s="414" t="s">
        <v>3030</v>
      </c>
      <c r="B186" s="414" t="s">
        <v>3029</v>
      </c>
      <c r="C186" s="414" t="s">
        <v>1010</v>
      </c>
      <c r="D186" s="414">
        <v>1</v>
      </c>
      <c r="E186" s="414">
        <v>0</v>
      </c>
      <c r="F186" s="413">
        <v>155.19999999999999</v>
      </c>
      <c r="G186" s="412">
        <v>0</v>
      </c>
      <c r="H186" s="412">
        <v>85.3</v>
      </c>
      <c r="I186" s="412">
        <v>69.900000000000006</v>
      </c>
      <c r="J186" s="411">
        <v>0.45038659793814434</v>
      </c>
    </row>
    <row r="187" spans="1:10" ht="15" customHeight="1" x14ac:dyDescent="0.2">
      <c r="A187" s="414" t="s">
        <v>3028</v>
      </c>
      <c r="B187" s="414" t="s">
        <v>3027</v>
      </c>
      <c r="C187" s="414" t="s">
        <v>1010</v>
      </c>
      <c r="D187" s="414">
        <v>1</v>
      </c>
      <c r="E187" s="414">
        <v>0</v>
      </c>
      <c r="F187" s="413">
        <v>1260.76</v>
      </c>
      <c r="G187" s="412">
        <v>0</v>
      </c>
      <c r="H187" s="412">
        <v>958.58</v>
      </c>
      <c r="I187" s="412">
        <v>302.18</v>
      </c>
      <c r="J187" s="411">
        <v>0.2396808274374187</v>
      </c>
    </row>
    <row r="188" spans="1:10" ht="15" customHeight="1" x14ac:dyDescent="0.2">
      <c r="A188" s="414" t="s">
        <v>3718</v>
      </c>
      <c r="B188" s="414" t="s">
        <v>3717</v>
      </c>
      <c r="C188" s="414" t="s">
        <v>1010</v>
      </c>
      <c r="D188" s="414">
        <v>2</v>
      </c>
      <c r="E188" s="414">
        <v>0</v>
      </c>
      <c r="F188" s="413">
        <v>1086.3399999999999</v>
      </c>
      <c r="G188" s="412">
        <v>0</v>
      </c>
      <c r="H188" s="412">
        <v>948.08</v>
      </c>
      <c r="I188" s="412">
        <v>138.26</v>
      </c>
      <c r="J188" s="411">
        <v>0.12727138833146159</v>
      </c>
    </row>
    <row r="189" spans="1:10" ht="15" customHeight="1" x14ac:dyDescent="0.2">
      <c r="A189" s="414" t="s">
        <v>3716</v>
      </c>
      <c r="B189" s="414" t="s">
        <v>3715</v>
      </c>
      <c r="C189" s="414" t="s">
        <v>1010</v>
      </c>
      <c r="D189" s="414">
        <v>1</v>
      </c>
      <c r="E189" s="414">
        <v>0</v>
      </c>
      <c r="F189" s="413">
        <v>1207.56</v>
      </c>
      <c r="G189" s="412">
        <v>0</v>
      </c>
      <c r="H189" s="412">
        <v>1013.21</v>
      </c>
      <c r="I189" s="412">
        <v>194.35</v>
      </c>
      <c r="J189" s="411">
        <v>0.16094438371592301</v>
      </c>
    </row>
    <row r="190" spans="1:10" ht="15" customHeight="1" x14ac:dyDescent="0.2">
      <c r="A190" s="414" t="s">
        <v>1271</v>
      </c>
      <c r="B190" s="414" t="s">
        <v>1270</v>
      </c>
      <c r="C190" s="414" t="s">
        <v>1010</v>
      </c>
      <c r="D190" s="414">
        <v>2</v>
      </c>
      <c r="E190" s="414">
        <v>0</v>
      </c>
      <c r="F190" s="413">
        <v>2423.15</v>
      </c>
      <c r="G190" s="412">
        <v>0</v>
      </c>
      <c r="H190" s="412">
        <v>1922.5</v>
      </c>
      <c r="I190" s="412">
        <v>500.65</v>
      </c>
      <c r="J190" s="411">
        <v>0.20661122918515157</v>
      </c>
    </row>
    <row r="191" spans="1:10" ht="15" customHeight="1" x14ac:dyDescent="0.2">
      <c r="A191" s="414" t="s">
        <v>1269</v>
      </c>
      <c r="B191" s="414" t="s">
        <v>1268</v>
      </c>
      <c r="C191" s="414" t="s">
        <v>1010</v>
      </c>
      <c r="D191" s="414">
        <v>1</v>
      </c>
      <c r="E191" s="414">
        <v>0</v>
      </c>
      <c r="F191" s="413">
        <v>1926.95</v>
      </c>
      <c r="G191" s="412">
        <v>0</v>
      </c>
      <c r="H191" s="412">
        <v>1583.07</v>
      </c>
      <c r="I191" s="412">
        <v>343.88</v>
      </c>
      <c r="J191" s="411">
        <v>0.17845818521497703</v>
      </c>
    </row>
    <row r="192" spans="1:10" ht="15" customHeight="1" x14ac:dyDescent="0.2">
      <c r="A192" s="414" t="s">
        <v>3714</v>
      </c>
      <c r="B192" s="414" t="s">
        <v>3713</v>
      </c>
      <c r="C192" s="414" t="s">
        <v>1010</v>
      </c>
      <c r="D192" s="414">
        <v>1</v>
      </c>
      <c r="E192" s="414">
        <v>0</v>
      </c>
      <c r="F192" s="413">
        <v>870.98</v>
      </c>
      <c r="G192" s="412">
        <v>0</v>
      </c>
      <c r="H192" s="412">
        <v>674.31</v>
      </c>
      <c r="I192" s="412">
        <v>196.67</v>
      </c>
      <c r="J192" s="411">
        <v>0.22580311832648281</v>
      </c>
    </row>
    <row r="193" spans="1:10" ht="15" customHeight="1" x14ac:dyDescent="0.2">
      <c r="A193" s="414" t="s">
        <v>1265</v>
      </c>
      <c r="B193" s="414" t="s">
        <v>1264</v>
      </c>
      <c r="C193" s="414" t="s">
        <v>1010</v>
      </c>
      <c r="D193" s="414">
        <v>2</v>
      </c>
      <c r="E193" s="414">
        <v>0</v>
      </c>
      <c r="F193" s="413">
        <v>1670.77</v>
      </c>
      <c r="G193" s="412">
        <v>0</v>
      </c>
      <c r="H193" s="412">
        <v>1253.08</v>
      </c>
      <c r="I193" s="412">
        <v>417.69</v>
      </c>
      <c r="J193" s="411">
        <v>0.24999850368393017</v>
      </c>
    </row>
    <row r="194" spans="1:10" ht="15" customHeight="1" x14ac:dyDescent="0.2">
      <c r="A194" s="414" t="s">
        <v>2126</v>
      </c>
      <c r="B194" s="414" t="s">
        <v>2125</v>
      </c>
      <c r="C194" s="414" t="s">
        <v>1010</v>
      </c>
      <c r="D194" s="414">
        <v>9</v>
      </c>
      <c r="E194" s="414">
        <v>0</v>
      </c>
      <c r="F194" s="413">
        <v>4462.6899999999996</v>
      </c>
      <c r="G194" s="412">
        <v>0</v>
      </c>
      <c r="H194" s="412">
        <v>3471.57</v>
      </c>
      <c r="I194" s="412">
        <v>991.12</v>
      </c>
      <c r="J194" s="411">
        <v>0.22209026394394413</v>
      </c>
    </row>
    <row r="195" spans="1:10" ht="15" customHeight="1" x14ac:dyDescent="0.2">
      <c r="A195" s="414" t="s">
        <v>3026</v>
      </c>
      <c r="B195" s="414" t="s">
        <v>3025</v>
      </c>
      <c r="C195" s="414" t="s">
        <v>1010</v>
      </c>
      <c r="D195" s="414">
        <v>4</v>
      </c>
      <c r="E195" s="414">
        <v>0</v>
      </c>
      <c r="F195" s="413">
        <v>3139.28</v>
      </c>
      <c r="G195" s="412">
        <v>0</v>
      </c>
      <c r="H195" s="412">
        <v>2252.4</v>
      </c>
      <c r="I195" s="412">
        <v>886.88</v>
      </c>
      <c r="J195" s="411">
        <v>0.28251063938227872</v>
      </c>
    </row>
    <row r="196" spans="1:10" ht="15" customHeight="1" x14ac:dyDescent="0.2">
      <c r="A196" s="414" t="s">
        <v>1259</v>
      </c>
      <c r="B196" s="414" t="s">
        <v>1258</v>
      </c>
      <c r="C196" s="414" t="s">
        <v>1010</v>
      </c>
      <c r="D196" s="414">
        <v>11</v>
      </c>
      <c r="E196" s="414">
        <v>0</v>
      </c>
      <c r="F196" s="413">
        <v>4096.62</v>
      </c>
      <c r="G196" s="412">
        <v>0</v>
      </c>
      <c r="H196" s="412">
        <v>3932.72</v>
      </c>
      <c r="I196" s="412">
        <v>163.9</v>
      </c>
      <c r="J196" s="411">
        <v>4.0008592449385101E-2</v>
      </c>
    </row>
    <row r="197" spans="1:10" ht="15" customHeight="1" x14ac:dyDescent="0.2">
      <c r="A197" s="414" t="s">
        <v>3024</v>
      </c>
      <c r="B197" s="414" t="s">
        <v>3023</v>
      </c>
      <c r="C197" s="414" t="s">
        <v>1010</v>
      </c>
      <c r="D197" s="414">
        <v>1</v>
      </c>
      <c r="E197" s="414">
        <v>0</v>
      </c>
      <c r="F197" s="413">
        <v>2551.37</v>
      </c>
      <c r="G197" s="412">
        <v>0</v>
      </c>
      <c r="H197" s="412">
        <v>1841.6</v>
      </c>
      <c r="I197" s="412">
        <v>709.77</v>
      </c>
      <c r="J197" s="411">
        <v>0.27819171660715614</v>
      </c>
    </row>
    <row r="198" spans="1:10" ht="15" customHeight="1" x14ac:dyDescent="0.2">
      <c r="A198" s="414" t="s">
        <v>1255</v>
      </c>
      <c r="B198" s="414" t="s">
        <v>1254</v>
      </c>
      <c r="C198" s="414" t="s">
        <v>1010</v>
      </c>
      <c r="D198" s="414">
        <v>13</v>
      </c>
      <c r="E198" s="414">
        <v>0</v>
      </c>
      <c r="F198" s="413">
        <v>10764.52</v>
      </c>
      <c r="G198" s="412">
        <v>0</v>
      </c>
      <c r="H198" s="412">
        <v>5925.13</v>
      </c>
      <c r="I198" s="412">
        <v>4839.3900000000003</v>
      </c>
      <c r="J198" s="411">
        <v>0.44956858271432448</v>
      </c>
    </row>
    <row r="199" spans="1:10" ht="15" customHeight="1" x14ac:dyDescent="0.2">
      <c r="A199" s="414" t="s">
        <v>3712</v>
      </c>
      <c r="B199" s="414" t="s">
        <v>3711</v>
      </c>
      <c r="C199" s="414" t="s">
        <v>1010</v>
      </c>
      <c r="D199" s="414">
        <v>5</v>
      </c>
      <c r="E199" s="414">
        <v>0</v>
      </c>
      <c r="F199" s="413">
        <v>2109.65</v>
      </c>
      <c r="G199" s="412">
        <v>0</v>
      </c>
      <c r="H199" s="412">
        <v>1690.79</v>
      </c>
      <c r="I199" s="412">
        <v>418.86</v>
      </c>
      <c r="J199" s="411">
        <v>0.19854478230986183</v>
      </c>
    </row>
    <row r="200" spans="1:10" ht="15" customHeight="1" x14ac:dyDescent="0.2">
      <c r="A200" s="414" t="s">
        <v>3710</v>
      </c>
      <c r="B200" s="414" t="s">
        <v>3709</v>
      </c>
      <c r="C200" s="414" t="s">
        <v>1010</v>
      </c>
      <c r="D200" s="414">
        <v>1</v>
      </c>
      <c r="E200" s="414">
        <v>0</v>
      </c>
      <c r="F200" s="413">
        <v>1787.42</v>
      </c>
      <c r="G200" s="412">
        <v>0</v>
      </c>
      <c r="H200" s="412">
        <v>787.86</v>
      </c>
      <c r="I200" s="412">
        <v>999.56</v>
      </c>
      <c r="J200" s="411">
        <v>0.55921943359702808</v>
      </c>
    </row>
    <row r="201" spans="1:10" ht="15" customHeight="1" x14ac:dyDescent="0.2">
      <c r="A201" s="414" t="s">
        <v>1251</v>
      </c>
      <c r="B201" s="414" t="s">
        <v>1250</v>
      </c>
      <c r="C201" s="414" t="s">
        <v>1010</v>
      </c>
      <c r="D201" s="414">
        <v>13</v>
      </c>
      <c r="E201" s="414">
        <v>0</v>
      </c>
      <c r="F201" s="413">
        <v>18570.560000000001</v>
      </c>
      <c r="G201" s="412">
        <v>0</v>
      </c>
      <c r="H201" s="412">
        <v>10734.49</v>
      </c>
      <c r="I201" s="412">
        <v>7836.07</v>
      </c>
      <c r="J201" s="411">
        <v>0.42196196560577603</v>
      </c>
    </row>
    <row r="202" spans="1:10" ht="15" customHeight="1" x14ac:dyDescent="0.2">
      <c r="A202" s="414" t="s">
        <v>2120</v>
      </c>
      <c r="B202" s="414" t="s">
        <v>2119</v>
      </c>
      <c r="C202" s="414" t="s">
        <v>1010</v>
      </c>
      <c r="D202" s="414">
        <v>8</v>
      </c>
      <c r="E202" s="414">
        <v>0</v>
      </c>
      <c r="F202" s="413">
        <v>5954.44</v>
      </c>
      <c r="G202" s="412">
        <v>0</v>
      </c>
      <c r="H202" s="412">
        <v>4609.4399999999996</v>
      </c>
      <c r="I202" s="412">
        <v>1345</v>
      </c>
      <c r="J202" s="411">
        <v>0.22588186294596974</v>
      </c>
    </row>
    <row r="203" spans="1:10" ht="15" customHeight="1" x14ac:dyDescent="0.2">
      <c r="A203" s="414" t="s">
        <v>1249</v>
      </c>
      <c r="B203" s="414" t="s">
        <v>1248</v>
      </c>
      <c r="C203" s="414" t="s">
        <v>1010</v>
      </c>
      <c r="D203" s="414">
        <v>2</v>
      </c>
      <c r="E203" s="414">
        <v>0</v>
      </c>
      <c r="F203" s="413">
        <v>835.68</v>
      </c>
      <c r="G203" s="412">
        <v>0</v>
      </c>
      <c r="H203" s="412">
        <v>729.32</v>
      </c>
      <c r="I203" s="412">
        <v>106.36</v>
      </c>
      <c r="J203" s="411">
        <v>0.12727359754930118</v>
      </c>
    </row>
    <row r="204" spans="1:10" ht="15" customHeight="1" x14ac:dyDescent="0.2">
      <c r="A204" s="414" t="s">
        <v>1247</v>
      </c>
      <c r="B204" s="414" t="s">
        <v>1246</v>
      </c>
      <c r="C204" s="414" t="s">
        <v>1010</v>
      </c>
      <c r="D204" s="414">
        <v>1</v>
      </c>
      <c r="E204" s="414">
        <v>0</v>
      </c>
      <c r="F204" s="413">
        <v>1719.41</v>
      </c>
      <c r="G204" s="412">
        <v>0</v>
      </c>
      <c r="H204" s="412">
        <v>1237.3399999999999</v>
      </c>
      <c r="I204" s="412">
        <v>482.07</v>
      </c>
      <c r="J204" s="411">
        <v>0.28036942904833634</v>
      </c>
    </row>
    <row r="205" spans="1:10" ht="15" customHeight="1" x14ac:dyDescent="0.2">
      <c r="A205" s="414" t="s">
        <v>1243</v>
      </c>
      <c r="B205" s="414" t="s">
        <v>1242</v>
      </c>
      <c r="C205" s="414" t="s">
        <v>1010</v>
      </c>
      <c r="D205" s="414">
        <v>4</v>
      </c>
      <c r="E205" s="414">
        <v>0</v>
      </c>
      <c r="F205" s="413">
        <v>1906.9</v>
      </c>
      <c r="G205" s="412">
        <v>0</v>
      </c>
      <c r="H205" s="412">
        <v>1487.53</v>
      </c>
      <c r="I205" s="412">
        <v>419.37</v>
      </c>
      <c r="J205" s="411">
        <v>0.21992238712045728</v>
      </c>
    </row>
    <row r="206" spans="1:10" ht="15" customHeight="1" x14ac:dyDescent="0.2">
      <c r="A206" s="414" t="s">
        <v>2116</v>
      </c>
      <c r="B206" s="414" t="s">
        <v>2115</v>
      </c>
      <c r="C206" s="414" t="s">
        <v>1010</v>
      </c>
      <c r="D206" s="414">
        <v>3</v>
      </c>
      <c r="E206" s="414">
        <v>0</v>
      </c>
      <c r="F206" s="413">
        <v>1591.65</v>
      </c>
      <c r="G206" s="412">
        <v>0</v>
      </c>
      <c r="H206" s="412">
        <v>1227.18</v>
      </c>
      <c r="I206" s="412">
        <v>364.47</v>
      </c>
      <c r="J206" s="411">
        <v>0.22898878522288191</v>
      </c>
    </row>
    <row r="207" spans="1:10" ht="15" customHeight="1" x14ac:dyDescent="0.2">
      <c r="A207" s="414" t="s">
        <v>2114</v>
      </c>
      <c r="B207" s="414" t="s">
        <v>2113</v>
      </c>
      <c r="C207" s="414" t="s">
        <v>1010</v>
      </c>
      <c r="D207" s="414">
        <v>3</v>
      </c>
      <c r="E207" s="414">
        <v>0</v>
      </c>
      <c r="F207" s="413">
        <v>2718.63</v>
      </c>
      <c r="G207" s="412">
        <v>0</v>
      </c>
      <c r="H207" s="412">
        <v>2099.1</v>
      </c>
      <c r="I207" s="412">
        <v>619.53</v>
      </c>
      <c r="J207" s="411">
        <v>0.22788316173955264</v>
      </c>
    </row>
    <row r="208" spans="1:10" ht="15" customHeight="1" x14ac:dyDescent="0.2">
      <c r="A208" s="414" t="s">
        <v>3708</v>
      </c>
      <c r="B208" s="414" t="s">
        <v>3707</v>
      </c>
      <c r="C208" s="414" t="s">
        <v>1010</v>
      </c>
      <c r="D208" s="414">
        <v>1</v>
      </c>
      <c r="E208" s="414">
        <v>0</v>
      </c>
      <c r="F208" s="413">
        <v>1439.09</v>
      </c>
      <c r="G208" s="412">
        <v>0</v>
      </c>
      <c r="H208" s="412">
        <v>801.79</v>
      </c>
      <c r="I208" s="412">
        <v>637.29999999999995</v>
      </c>
      <c r="J208" s="411">
        <v>0.44284930059968453</v>
      </c>
    </row>
    <row r="209" spans="1:10" ht="15" customHeight="1" x14ac:dyDescent="0.2">
      <c r="A209" s="414" t="s">
        <v>1241</v>
      </c>
      <c r="B209" s="414" t="s">
        <v>1240</v>
      </c>
      <c r="C209" s="414" t="s">
        <v>1010</v>
      </c>
      <c r="D209" s="414">
        <v>1</v>
      </c>
      <c r="E209" s="414">
        <v>0</v>
      </c>
      <c r="F209" s="413">
        <v>700.88</v>
      </c>
      <c r="G209" s="412">
        <v>0</v>
      </c>
      <c r="H209" s="412">
        <v>504.58</v>
      </c>
      <c r="I209" s="412">
        <v>196.3</v>
      </c>
      <c r="J209" s="411">
        <v>0.28007647528820911</v>
      </c>
    </row>
    <row r="210" spans="1:10" ht="15" customHeight="1" x14ac:dyDescent="0.2">
      <c r="A210" s="414" t="s">
        <v>1239</v>
      </c>
      <c r="B210" s="414" t="s">
        <v>1238</v>
      </c>
      <c r="C210" s="414" t="s">
        <v>1010</v>
      </c>
      <c r="D210" s="414">
        <v>1</v>
      </c>
      <c r="E210" s="414">
        <v>0</v>
      </c>
      <c r="F210" s="413">
        <v>516.16999999999996</v>
      </c>
      <c r="G210" s="412">
        <v>0</v>
      </c>
      <c r="H210" s="412">
        <v>377.68</v>
      </c>
      <c r="I210" s="412">
        <v>138.49</v>
      </c>
      <c r="J210" s="411">
        <v>0.2683030784431486</v>
      </c>
    </row>
    <row r="211" spans="1:10" ht="15" customHeight="1" x14ac:dyDescent="0.2">
      <c r="A211" s="414" t="s">
        <v>1235</v>
      </c>
      <c r="B211" s="414" t="s">
        <v>1234</v>
      </c>
      <c r="C211" s="414" t="s">
        <v>1010</v>
      </c>
      <c r="D211" s="414">
        <v>1</v>
      </c>
      <c r="E211" s="414">
        <v>0</v>
      </c>
      <c r="F211" s="413">
        <v>485.82</v>
      </c>
      <c r="G211" s="412">
        <v>0</v>
      </c>
      <c r="H211" s="412">
        <v>395.24</v>
      </c>
      <c r="I211" s="412">
        <v>90.58</v>
      </c>
      <c r="J211" s="411">
        <v>0.18644765551027129</v>
      </c>
    </row>
    <row r="212" spans="1:10" ht="15" customHeight="1" x14ac:dyDescent="0.2">
      <c r="A212" s="414" t="s">
        <v>1233</v>
      </c>
      <c r="B212" s="414" t="s">
        <v>1232</v>
      </c>
      <c r="C212" s="414" t="s">
        <v>1010</v>
      </c>
      <c r="D212" s="414">
        <v>1</v>
      </c>
      <c r="E212" s="414">
        <v>0</v>
      </c>
      <c r="F212" s="413">
        <v>2314.5500000000002</v>
      </c>
      <c r="G212" s="412">
        <v>0</v>
      </c>
      <c r="H212" s="412">
        <v>1728.33</v>
      </c>
      <c r="I212" s="412">
        <v>586.22</v>
      </c>
      <c r="J212" s="411">
        <v>0.25327601477609041</v>
      </c>
    </row>
    <row r="213" spans="1:10" ht="15" customHeight="1" x14ac:dyDescent="0.2">
      <c r="A213" s="414" t="s">
        <v>1227</v>
      </c>
      <c r="B213" s="414" t="s">
        <v>1226</v>
      </c>
      <c r="C213" s="414" t="s">
        <v>1010</v>
      </c>
      <c r="D213" s="414">
        <v>2</v>
      </c>
      <c r="E213" s="414">
        <v>0</v>
      </c>
      <c r="F213" s="413">
        <v>1139.32</v>
      </c>
      <c r="G213" s="412">
        <v>0</v>
      </c>
      <c r="H213" s="412">
        <v>781.26</v>
      </c>
      <c r="I213" s="412">
        <v>358.06</v>
      </c>
      <c r="J213" s="411">
        <v>0.31427518168732227</v>
      </c>
    </row>
    <row r="214" spans="1:10" ht="15" customHeight="1" x14ac:dyDescent="0.2">
      <c r="A214" s="414" t="s">
        <v>3706</v>
      </c>
      <c r="B214" s="414" t="s">
        <v>3705</v>
      </c>
      <c r="C214" s="414" t="s">
        <v>1010</v>
      </c>
      <c r="D214" s="414">
        <v>1</v>
      </c>
      <c r="E214" s="414">
        <v>0</v>
      </c>
      <c r="F214" s="413">
        <v>162.63</v>
      </c>
      <c r="G214" s="412">
        <v>0</v>
      </c>
      <c r="H214" s="412">
        <v>103.43</v>
      </c>
      <c r="I214" s="412">
        <v>59.2</v>
      </c>
      <c r="J214" s="411">
        <v>0.36401647912439278</v>
      </c>
    </row>
    <row r="215" spans="1:10" ht="15" customHeight="1" x14ac:dyDescent="0.2">
      <c r="A215" s="414" t="s">
        <v>1225</v>
      </c>
      <c r="B215" s="414" t="s">
        <v>1224</v>
      </c>
      <c r="C215" s="414" t="s">
        <v>1010</v>
      </c>
      <c r="D215" s="414">
        <v>2</v>
      </c>
      <c r="E215" s="414">
        <v>0</v>
      </c>
      <c r="F215" s="413">
        <v>1242.68</v>
      </c>
      <c r="G215" s="412">
        <v>0</v>
      </c>
      <c r="H215" s="412">
        <v>852.14</v>
      </c>
      <c r="I215" s="412">
        <v>390.54</v>
      </c>
      <c r="J215" s="411">
        <v>0.31427237905172689</v>
      </c>
    </row>
    <row r="216" spans="1:10" ht="15" customHeight="1" x14ac:dyDescent="0.2">
      <c r="A216" s="414" t="s">
        <v>3704</v>
      </c>
      <c r="B216" s="414" t="s">
        <v>3703</v>
      </c>
      <c r="C216" s="414" t="s">
        <v>1010</v>
      </c>
      <c r="D216" s="414">
        <v>1</v>
      </c>
      <c r="E216" s="414">
        <v>0</v>
      </c>
      <c r="F216" s="413">
        <v>2439.08</v>
      </c>
      <c r="G216" s="412">
        <v>0</v>
      </c>
      <c r="H216" s="412">
        <v>1416.93</v>
      </c>
      <c r="I216" s="412">
        <v>1022.15</v>
      </c>
      <c r="J216" s="411">
        <v>0.41907194515965035</v>
      </c>
    </row>
    <row r="217" spans="1:10" ht="15" customHeight="1" x14ac:dyDescent="0.2">
      <c r="A217" s="414" t="s">
        <v>2108</v>
      </c>
      <c r="B217" s="414" t="s">
        <v>2107</v>
      </c>
      <c r="C217" s="414" t="s">
        <v>1010</v>
      </c>
      <c r="D217" s="414">
        <v>31</v>
      </c>
      <c r="E217" s="414">
        <v>0</v>
      </c>
      <c r="F217" s="413">
        <v>18933.86</v>
      </c>
      <c r="G217" s="412">
        <v>0</v>
      </c>
      <c r="H217" s="412">
        <v>14049.2</v>
      </c>
      <c r="I217" s="412">
        <v>4884.66</v>
      </c>
      <c r="J217" s="411">
        <v>0.25798542927855178</v>
      </c>
    </row>
    <row r="218" spans="1:10" ht="15" customHeight="1" x14ac:dyDescent="0.2">
      <c r="A218" s="414" t="s">
        <v>3702</v>
      </c>
      <c r="B218" s="414" t="s">
        <v>3701</v>
      </c>
      <c r="C218" s="414" t="s">
        <v>1010</v>
      </c>
      <c r="D218" s="414">
        <v>1</v>
      </c>
      <c r="E218" s="414">
        <v>0</v>
      </c>
      <c r="F218" s="413">
        <v>943.92</v>
      </c>
      <c r="G218" s="412">
        <v>0</v>
      </c>
      <c r="H218" s="412">
        <v>730.78</v>
      </c>
      <c r="I218" s="412">
        <v>213.14</v>
      </c>
      <c r="J218" s="411">
        <v>0.2258030341554369</v>
      </c>
    </row>
    <row r="219" spans="1:10" ht="15" customHeight="1" x14ac:dyDescent="0.2">
      <c r="A219" s="414" t="s">
        <v>1217</v>
      </c>
      <c r="B219" s="414" t="s">
        <v>1216</v>
      </c>
      <c r="C219" s="414" t="s">
        <v>1010</v>
      </c>
      <c r="D219" s="414">
        <v>1</v>
      </c>
      <c r="E219" s="414">
        <v>0</v>
      </c>
      <c r="F219" s="413">
        <v>544.38</v>
      </c>
      <c r="G219" s="412">
        <v>0</v>
      </c>
      <c r="H219" s="412">
        <v>421.45</v>
      </c>
      <c r="I219" s="412">
        <v>122.93</v>
      </c>
      <c r="J219" s="411">
        <v>0.22581652522135273</v>
      </c>
    </row>
    <row r="220" spans="1:10" ht="15" customHeight="1" x14ac:dyDescent="0.2">
      <c r="A220" s="414" t="s">
        <v>1215</v>
      </c>
      <c r="B220" s="414" t="s">
        <v>1214</v>
      </c>
      <c r="C220" s="414" t="s">
        <v>1010</v>
      </c>
      <c r="D220" s="414">
        <v>2</v>
      </c>
      <c r="E220" s="414">
        <v>0</v>
      </c>
      <c r="F220" s="413">
        <v>2641.54</v>
      </c>
      <c r="G220" s="412">
        <v>0</v>
      </c>
      <c r="H220" s="412">
        <v>2390.52</v>
      </c>
      <c r="I220" s="412">
        <v>251.02</v>
      </c>
      <c r="J220" s="411">
        <v>9.5027900391438325E-2</v>
      </c>
    </row>
    <row r="221" spans="1:10" ht="15" customHeight="1" x14ac:dyDescent="0.2">
      <c r="A221" s="414" t="s">
        <v>3700</v>
      </c>
      <c r="B221" s="414" t="s">
        <v>3699</v>
      </c>
      <c r="C221" s="414" t="s">
        <v>1010</v>
      </c>
      <c r="D221" s="414">
        <v>1</v>
      </c>
      <c r="E221" s="414">
        <v>0</v>
      </c>
      <c r="F221" s="413">
        <v>511.65</v>
      </c>
      <c r="G221" s="412">
        <v>0</v>
      </c>
      <c r="H221" s="412">
        <v>389.82</v>
      </c>
      <c r="I221" s="412">
        <v>121.83</v>
      </c>
      <c r="J221" s="411">
        <v>0.23811199061858693</v>
      </c>
    </row>
    <row r="222" spans="1:10" ht="15" customHeight="1" x14ac:dyDescent="0.2">
      <c r="A222" s="414" t="s">
        <v>1211</v>
      </c>
      <c r="B222" s="414" t="s">
        <v>1210</v>
      </c>
      <c r="C222" s="414" t="s">
        <v>1010</v>
      </c>
      <c r="D222" s="414">
        <v>1</v>
      </c>
      <c r="E222" s="414">
        <v>0</v>
      </c>
      <c r="F222" s="413">
        <v>788.95</v>
      </c>
      <c r="G222" s="412">
        <v>0</v>
      </c>
      <c r="H222" s="412">
        <v>651.4</v>
      </c>
      <c r="I222" s="412">
        <v>137.55000000000001</v>
      </c>
      <c r="J222" s="411">
        <v>0.17434564928068952</v>
      </c>
    </row>
    <row r="223" spans="1:10" ht="15" customHeight="1" x14ac:dyDescent="0.2">
      <c r="A223" s="414" t="s">
        <v>1209</v>
      </c>
      <c r="B223" s="414" t="s">
        <v>1208</v>
      </c>
      <c r="C223" s="414" t="s">
        <v>1010</v>
      </c>
      <c r="D223" s="414">
        <v>1</v>
      </c>
      <c r="E223" s="414">
        <v>0</v>
      </c>
      <c r="F223" s="413">
        <v>570.6</v>
      </c>
      <c r="G223" s="412">
        <v>0</v>
      </c>
      <c r="H223" s="412">
        <v>432.78</v>
      </c>
      <c r="I223" s="412">
        <v>137.82</v>
      </c>
      <c r="J223" s="411">
        <v>0.24153522607781283</v>
      </c>
    </row>
    <row r="224" spans="1:10" ht="15" customHeight="1" x14ac:dyDescent="0.2">
      <c r="A224" s="414" t="s">
        <v>3020</v>
      </c>
      <c r="B224" s="414" t="s">
        <v>3019</v>
      </c>
      <c r="C224" s="414" t="s">
        <v>1010</v>
      </c>
      <c r="D224" s="414">
        <v>1</v>
      </c>
      <c r="E224" s="414">
        <v>0</v>
      </c>
      <c r="F224" s="413">
        <v>981.87</v>
      </c>
      <c r="G224" s="412">
        <v>0</v>
      </c>
      <c r="H224" s="412">
        <v>811.19</v>
      </c>
      <c r="I224" s="412">
        <v>170.68</v>
      </c>
      <c r="J224" s="411">
        <v>0.17383156629696395</v>
      </c>
    </row>
    <row r="225" spans="1:10" ht="15" customHeight="1" x14ac:dyDescent="0.2">
      <c r="A225" s="414" t="s">
        <v>1199</v>
      </c>
      <c r="B225" s="414" t="s">
        <v>1198</v>
      </c>
      <c r="C225" s="414" t="s">
        <v>1010</v>
      </c>
      <c r="D225" s="414">
        <v>1</v>
      </c>
      <c r="E225" s="414">
        <v>0</v>
      </c>
      <c r="F225" s="413">
        <v>1328.4</v>
      </c>
      <c r="G225" s="412">
        <v>0</v>
      </c>
      <c r="H225" s="412">
        <v>980.97</v>
      </c>
      <c r="I225" s="412">
        <v>347.43</v>
      </c>
      <c r="J225" s="411">
        <v>0.26154019873532069</v>
      </c>
    </row>
    <row r="226" spans="1:10" ht="15" customHeight="1" x14ac:dyDescent="0.2">
      <c r="A226" s="414" t="s">
        <v>1193</v>
      </c>
      <c r="B226" s="414" t="s">
        <v>1192</v>
      </c>
      <c r="C226" s="414" t="s">
        <v>1010</v>
      </c>
      <c r="D226" s="414">
        <v>1</v>
      </c>
      <c r="E226" s="414">
        <v>0</v>
      </c>
      <c r="F226" s="413">
        <v>845.45</v>
      </c>
      <c r="G226" s="412">
        <v>0</v>
      </c>
      <c r="H226" s="412">
        <v>624.33000000000004</v>
      </c>
      <c r="I226" s="412">
        <v>221.12</v>
      </c>
      <c r="J226" s="411">
        <v>0.26154119108167251</v>
      </c>
    </row>
    <row r="227" spans="1:10" ht="15" customHeight="1" x14ac:dyDescent="0.2">
      <c r="A227" s="414" t="s">
        <v>1191</v>
      </c>
      <c r="B227" s="414" t="s">
        <v>1190</v>
      </c>
      <c r="C227" s="414" t="s">
        <v>1010</v>
      </c>
      <c r="D227" s="414">
        <v>1</v>
      </c>
      <c r="E227" s="414">
        <v>0</v>
      </c>
      <c r="F227" s="413">
        <v>1260.7</v>
      </c>
      <c r="G227" s="412">
        <v>0</v>
      </c>
      <c r="H227" s="412">
        <v>864.48</v>
      </c>
      <c r="I227" s="412">
        <v>396.22</v>
      </c>
      <c r="J227" s="411">
        <v>0.31428571428571428</v>
      </c>
    </row>
    <row r="228" spans="1:10" ht="15" customHeight="1" x14ac:dyDescent="0.2">
      <c r="A228" s="414" t="s">
        <v>1187</v>
      </c>
      <c r="B228" s="414" t="s">
        <v>1186</v>
      </c>
      <c r="C228" s="414" t="s">
        <v>1010</v>
      </c>
      <c r="D228" s="414">
        <v>2</v>
      </c>
      <c r="E228" s="414">
        <v>0</v>
      </c>
      <c r="F228" s="413">
        <v>1249.3800000000001</v>
      </c>
      <c r="G228" s="412">
        <v>0</v>
      </c>
      <c r="H228" s="412">
        <v>1015.6</v>
      </c>
      <c r="I228" s="412">
        <v>233.78</v>
      </c>
      <c r="J228" s="411">
        <v>0.18711680993772911</v>
      </c>
    </row>
    <row r="229" spans="1:10" ht="15" customHeight="1" x14ac:dyDescent="0.2">
      <c r="A229" s="414" t="s">
        <v>1185</v>
      </c>
      <c r="B229" s="414" t="s">
        <v>1184</v>
      </c>
      <c r="C229" s="414" t="s">
        <v>1010</v>
      </c>
      <c r="D229" s="414">
        <v>1</v>
      </c>
      <c r="E229" s="414">
        <v>0</v>
      </c>
      <c r="F229" s="413">
        <v>1641.96</v>
      </c>
      <c r="G229" s="412">
        <v>0</v>
      </c>
      <c r="H229" s="412">
        <v>1271.58</v>
      </c>
      <c r="I229" s="412">
        <v>370.38</v>
      </c>
      <c r="J229" s="411">
        <v>0.22557187751224148</v>
      </c>
    </row>
    <row r="230" spans="1:10" ht="15" customHeight="1" x14ac:dyDescent="0.2">
      <c r="A230" s="414" t="s">
        <v>3018</v>
      </c>
      <c r="B230" s="414" t="s">
        <v>3017</v>
      </c>
      <c r="C230" s="414" t="s">
        <v>1010</v>
      </c>
      <c r="D230" s="414">
        <v>12</v>
      </c>
      <c r="E230" s="414">
        <v>0</v>
      </c>
      <c r="F230" s="413">
        <v>2523.7199999999998</v>
      </c>
      <c r="G230" s="412">
        <v>0</v>
      </c>
      <c r="H230" s="412">
        <v>2202.48</v>
      </c>
      <c r="I230" s="412">
        <v>321.24</v>
      </c>
      <c r="J230" s="411">
        <v>0.12728828871665637</v>
      </c>
    </row>
    <row r="231" spans="1:10" ht="15" customHeight="1" x14ac:dyDescent="0.2">
      <c r="A231" s="414" t="s">
        <v>1183</v>
      </c>
      <c r="B231" s="414" t="s">
        <v>1182</v>
      </c>
      <c r="C231" s="414" t="s">
        <v>1010</v>
      </c>
      <c r="D231" s="414">
        <v>8</v>
      </c>
      <c r="E231" s="414">
        <v>0</v>
      </c>
      <c r="F231" s="413">
        <v>2336.98</v>
      </c>
      <c r="G231" s="412">
        <v>0</v>
      </c>
      <c r="H231" s="412">
        <v>2008.95</v>
      </c>
      <c r="I231" s="412">
        <v>328.03</v>
      </c>
      <c r="J231" s="411">
        <v>0.1403649154036406</v>
      </c>
    </row>
    <row r="232" spans="1:10" ht="15" customHeight="1" x14ac:dyDescent="0.2">
      <c r="A232" s="414" t="s">
        <v>3698</v>
      </c>
      <c r="B232" s="414" t="s">
        <v>3697</v>
      </c>
      <c r="C232" s="414" t="s">
        <v>1010</v>
      </c>
      <c r="D232" s="414">
        <v>1</v>
      </c>
      <c r="E232" s="414">
        <v>0</v>
      </c>
      <c r="F232" s="413">
        <v>474.76</v>
      </c>
      <c r="G232" s="412">
        <v>0</v>
      </c>
      <c r="H232" s="412">
        <v>361.51</v>
      </c>
      <c r="I232" s="412">
        <v>113.25</v>
      </c>
      <c r="J232" s="411">
        <v>0.23854157890302469</v>
      </c>
    </row>
    <row r="233" spans="1:10" ht="15" customHeight="1" x14ac:dyDescent="0.2">
      <c r="A233" s="414" t="s">
        <v>1179</v>
      </c>
      <c r="B233" s="414" t="s">
        <v>1178</v>
      </c>
      <c r="C233" s="414" t="s">
        <v>1010</v>
      </c>
      <c r="D233" s="414">
        <v>7</v>
      </c>
      <c r="E233" s="414">
        <v>0</v>
      </c>
      <c r="F233" s="413">
        <v>2985.2</v>
      </c>
      <c r="G233" s="412">
        <v>0</v>
      </c>
      <c r="H233" s="412">
        <v>2312.31</v>
      </c>
      <c r="I233" s="412">
        <v>672.89</v>
      </c>
      <c r="J233" s="411">
        <v>0.22540868283532092</v>
      </c>
    </row>
    <row r="234" spans="1:10" ht="15" customHeight="1" x14ac:dyDescent="0.2">
      <c r="A234" s="414" t="s">
        <v>1177</v>
      </c>
      <c r="B234" s="414" t="s">
        <v>1176</v>
      </c>
      <c r="C234" s="414" t="s">
        <v>1010</v>
      </c>
      <c r="D234" s="414">
        <v>21</v>
      </c>
      <c r="E234" s="414">
        <v>0</v>
      </c>
      <c r="F234" s="413">
        <v>8771.08</v>
      </c>
      <c r="G234" s="412">
        <v>0</v>
      </c>
      <c r="H234" s="412">
        <v>7294.93</v>
      </c>
      <c r="I234" s="412">
        <v>1476.15</v>
      </c>
      <c r="J234" s="411">
        <v>0.16829740465256274</v>
      </c>
    </row>
    <row r="235" spans="1:10" ht="15" customHeight="1" x14ac:dyDescent="0.2">
      <c r="A235" s="414" t="s">
        <v>1175</v>
      </c>
      <c r="B235" s="414" t="s">
        <v>1174</v>
      </c>
      <c r="C235" s="414" t="s">
        <v>1010</v>
      </c>
      <c r="D235" s="414">
        <v>22</v>
      </c>
      <c r="E235" s="414">
        <v>0</v>
      </c>
      <c r="F235" s="413">
        <v>6759.45</v>
      </c>
      <c r="G235" s="412">
        <v>0</v>
      </c>
      <c r="H235" s="412">
        <v>5725.61</v>
      </c>
      <c r="I235" s="412">
        <v>1033.8399999999999</v>
      </c>
      <c r="J235" s="411">
        <v>0.15294735518422356</v>
      </c>
    </row>
    <row r="236" spans="1:10" ht="15" customHeight="1" x14ac:dyDescent="0.2">
      <c r="A236" s="414" t="s">
        <v>1173</v>
      </c>
      <c r="B236" s="414" t="s">
        <v>1172</v>
      </c>
      <c r="C236" s="414" t="s">
        <v>1010</v>
      </c>
      <c r="D236" s="414">
        <v>20</v>
      </c>
      <c r="E236" s="414">
        <v>0</v>
      </c>
      <c r="F236" s="413">
        <v>6018.25</v>
      </c>
      <c r="G236" s="412">
        <v>0</v>
      </c>
      <c r="H236" s="412">
        <v>4859.04</v>
      </c>
      <c r="I236" s="412">
        <v>1159.21</v>
      </c>
      <c r="J236" s="411">
        <v>0.19261579362771569</v>
      </c>
    </row>
    <row r="237" spans="1:10" ht="15" customHeight="1" x14ac:dyDescent="0.2">
      <c r="A237" s="414" t="s">
        <v>1167</v>
      </c>
      <c r="B237" s="414" t="s">
        <v>1166</v>
      </c>
      <c r="C237" s="414" t="s">
        <v>1010</v>
      </c>
      <c r="D237" s="414">
        <v>1</v>
      </c>
      <c r="E237" s="414">
        <v>0</v>
      </c>
      <c r="F237" s="413">
        <v>621.41999999999996</v>
      </c>
      <c r="G237" s="412">
        <v>0</v>
      </c>
      <c r="H237" s="412">
        <v>408.71</v>
      </c>
      <c r="I237" s="412">
        <v>212.71</v>
      </c>
      <c r="J237" s="411">
        <v>0.3422966753564417</v>
      </c>
    </row>
    <row r="238" spans="1:10" ht="15" customHeight="1" x14ac:dyDescent="0.2">
      <c r="A238" s="414" t="s">
        <v>3696</v>
      </c>
      <c r="B238" s="414" t="s">
        <v>3695</v>
      </c>
      <c r="C238" s="414" t="s">
        <v>1010</v>
      </c>
      <c r="D238" s="414">
        <v>1</v>
      </c>
      <c r="E238" s="414">
        <v>0</v>
      </c>
      <c r="F238" s="413">
        <v>702.06</v>
      </c>
      <c r="G238" s="412">
        <v>0</v>
      </c>
      <c r="H238" s="412">
        <v>464.8</v>
      </c>
      <c r="I238" s="412">
        <v>237.26</v>
      </c>
      <c r="J238" s="411">
        <v>0.3379483235051135</v>
      </c>
    </row>
    <row r="239" spans="1:10" ht="15" customHeight="1" x14ac:dyDescent="0.2">
      <c r="A239" s="414" t="s">
        <v>3694</v>
      </c>
      <c r="B239" s="414" t="s">
        <v>3693</v>
      </c>
      <c r="C239" s="414" t="s">
        <v>1010</v>
      </c>
      <c r="D239" s="414">
        <v>4</v>
      </c>
      <c r="E239" s="414">
        <v>0</v>
      </c>
      <c r="F239" s="413">
        <v>963.76</v>
      </c>
      <c r="G239" s="412">
        <v>0</v>
      </c>
      <c r="H239" s="412">
        <v>562.76</v>
      </c>
      <c r="I239" s="412">
        <v>401</v>
      </c>
      <c r="J239" s="411">
        <v>0.41607869179048723</v>
      </c>
    </row>
    <row r="240" spans="1:10" ht="15" customHeight="1" x14ac:dyDescent="0.2">
      <c r="A240" s="414" t="s">
        <v>3692</v>
      </c>
      <c r="B240" s="414" t="s">
        <v>3691</v>
      </c>
      <c r="C240" s="414" t="s">
        <v>1010</v>
      </c>
      <c r="D240" s="414">
        <v>5</v>
      </c>
      <c r="E240" s="414">
        <v>0</v>
      </c>
      <c r="F240" s="413">
        <v>1881.9</v>
      </c>
      <c r="G240" s="412">
        <v>0</v>
      </c>
      <c r="H240" s="412">
        <v>1642.4</v>
      </c>
      <c r="I240" s="412">
        <v>239.5</v>
      </c>
      <c r="J240" s="411">
        <v>0.12726499814017747</v>
      </c>
    </row>
    <row r="241" spans="1:10" ht="15" customHeight="1" x14ac:dyDescent="0.2">
      <c r="A241" s="414" t="s">
        <v>3690</v>
      </c>
      <c r="B241" s="414" t="s">
        <v>3689</v>
      </c>
      <c r="C241" s="414" t="s">
        <v>1010</v>
      </c>
      <c r="D241" s="414">
        <v>2</v>
      </c>
      <c r="E241" s="414">
        <v>0</v>
      </c>
      <c r="F241" s="413">
        <v>1368.32</v>
      </c>
      <c r="G241" s="412">
        <v>0</v>
      </c>
      <c r="H241" s="412">
        <v>1042.54</v>
      </c>
      <c r="I241" s="412">
        <v>325.77999999999997</v>
      </c>
      <c r="J241" s="411">
        <v>0.2380875818521983</v>
      </c>
    </row>
    <row r="242" spans="1:10" ht="15" customHeight="1" x14ac:dyDescent="0.2">
      <c r="A242" s="414" t="s">
        <v>3686</v>
      </c>
      <c r="B242" s="414" t="s">
        <v>3685</v>
      </c>
      <c r="C242" s="414" t="s">
        <v>1010</v>
      </c>
      <c r="D242" s="414">
        <v>2</v>
      </c>
      <c r="E242" s="414">
        <v>0</v>
      </c>
      <c r="F242" s="413">
        <v>2135.1999999999998</v>
      </c>
      <c r="G242" s="412">
        <v>0</v>
      </c>
      <c r="H242" s="412">
        <v>1464.2</v>
      </c>
      <c r="I242" s="412">
        <v>671</v>
      </c>
      <c r="J242" s="411">
        <v>0.31425627575871112</v>
      </c>
    </row>
    <row r="243" spans="1:10" ht="15" customHeight="1" x14ac:dyDescent="0.2">
      <c r="A243" s="414" t="s">
        <v>3684</v>
      </c>
      <c r="B243" s="414" t="s">
        <v>3683</v>
      </c>
      <c r="C243" s="414" t="s">
        <v>1010</v>
      </c>
      <c r="D243" s="414">
        <v>1</v>
      </c>
      <c r="E243" s="414">
        <v>0</v>
      </c>
      <c r="F243" s="413">
        <v>275.29000000000002</v>
      </c>
      <c r="G243" s="412">
        <v>0</v>
      </c>
      <c r="H243" s="412">
        <v>192.77</v>
      </c>
      <c r="I243" s="412">
        <v>82.52</v>
      </c>
      <c r="J243" s="411">
        <v>0.29975662029132916</v>
      </c>
    </row>
    <row r="244" spans="1:10" ht="15" customHeight="1" x14ac:dyDescent="0.2">
      <c r="A244" s="414" t="s">
        <v>1144</v>
      </c>
      <c r="B244" s="414" t="s">
        <v>1143</v>
      </c>
      <c r="C244" s="414" t="s">
        <v>1010</v>
      </c>
      <c r="D244" s="414">
        <v>7</v>
      </c>
      <c r="E244" s="414">
        <v>0</v>
      </c>
      <c r="F244" s="413">
        <v>1221.22</v>
      </c>
      <c r="G244" s="412">
        <v>0</v>
      </c>
      <c r="H244" s="412">
        <v>1075.97</v>
      </c>
      <c r="I244" s="412">
        <v>145.25</v>
      </c>
      <c r="J244" s="411">
        <v>0.11893843861056975</v>
      </c>
    </row>
    <row r="245" spans="1:10" ht="15" customHeight="1" x14ac:dyDescent="0.2">
      <c r="A245" s="414" t="s">
        <v>3682</v>
      </c>
      <c r="B245" s="414" t="s">
        <v>3681</v>
      </c>
      <c r="C245" s="414" t="s">
        <v>1010</v>
      </c>
      <c r="D245" s="414">
        <v>1</v>
      </c>
      <c r="E245" s="414">
        <v>0</v>
      </c>
      <c r="F245" s="413">
        <v>2857.52</v>
      </c>
      <c r="G245" s="412">
        <v>0</v>
      </c>
      <c r="H245" s="412">
        <v>1341.32</v>
      </c>
      <c r="I245" s="412">
        <v>1516.2</v>
      </c>
      <c r="J245" s="411">
        <v>0.53059996080517369</v>
      </c>
    </row>
    <row r="246" spans="1:10" ht="15" customHeight="1" x14ac:dyDescent="0.2">
      <c r="A246" s="414" t="s">
        <v>1140</v>
      </c>
      <c r="B246" s="414" t="s">
        <v>1139</v>
      </c>
      <c r="C246" s="414" t="s">
        <v>1010</v>
      </c>
      <c r="D246" s="414">
        <v>1</v>
      </c>
      <c r="E246" s="414">
        <v>0</v>
      </c>
      <c r="F246" s="413">
        <v>1261.6300000000001</v>
      </c>
      <c r="G246" s="412">
        <v>0</v>
      </c>
      <c r="H246" s="412">
        <v>1081.08</v>
      </c>
      <c r="I246" s="412">
        <v>180.55</v>
      </c>
      <c r="J246" s="411">
        <v>0.14310851834531518</v>
      </c>
    </row>
    <row r="247" spans="1:10" ht="15" customHeight="1" x14ac:dyDescent="0.2">
      <c r="A247" s="414" t="s">
        <v>1138</v>
      </c>
      <c r="B247" s="414" t="s">
        <v>1137</v>
      </c>
      <c r="C247" s="414" t="s">
        <v>1010</v>
      </c>
      <c r="D247" s="414">
        <v>1</v>
      </c>
      <c r="E247" s="414">
        <v>0</v>
      </c>
      <c r="F247" s="413">
        <v>334.65</v>
      </c>
      <c r="G247" s="412">
        <v>0</v>
      </c>
      <c r="H247" s="412">
        <v>287.39999999999998</v>
      </c>
      <c r="I247" s="412">
        <v>47.25</v>
      </c>
      <c r="J247" s="411">
        <v>0.14119229045271178</v>
      </c>
    </row>
    <row r="248" spans="1:10" ht="15" customHeight="1" x14ac:dyDescent="0.2">
      <c r="A248" s="414" t="s">
        <v>3680</v>
      </c>
      <c r="B248" s="414" t="s">
        <v>3679</v>
      </c>
      <c r="C248" s="414" t="s">
        <v>1010</v>
      </c>
      <c r="D248" s="414">
        <v>1</v>
      </c>
      <c r="E248" s="414">
        <v>0</v>
      </c>
      <c r="F248" s="413">
        <v>695.88</v>
      </c>
      <c r="G248" s="412">
        <v>0</v>
      </c>
      <c r="H248" s="412">
        <v>386.88</v>
      </c>
      <c r="I248" s="412">
        <v>309</v>
      </c>
      <c r="J248" s="411">
        <v>0.44404207622003794</v>
      </c>
    </row>
    <row r="249" spans="1:10" ht="15" customHeight="1" x14ac:dyDescent="0.2">
      <c r="A249" s="414" t="s">
        <v>3678</v>
      </c>
      <c r="B249" s="414" t="s">
        <v>3677</v>
      </c>
      <c r="C249" s="414" t="s">
        <v>1010</v>
      </c>
      <c r="D249" s="414">
        <v>2</v>
      </c>
      <c r="E249" s="414">
        <v>0</v>
      </c>
      <c r="F249" s="413">
        <v>1425.3</v>
      </c>
      <c r="G249" s="412">
        <v>0</v>
      </c>
      <c r="H249" s="412">
        <v>1243.9000000000001</v>
      </c>
      <c r="I249" s="412">
        <v>181.4</v>
      </c>
      <c r="J249" s="411">
        <v>0.12727145162421946</v>
      </c>
    </row>
    <row r="250" spans="1:10" ht="15" customHeight="1" x14ac:dyDescent="0.2">
      <c r="A250" s="414" t="s">
        <v>1134</v>
      </c>
      <c r="B250" s="414" t="s">
        <v>1133</v>
      </c>
      <c r="C250" s="414" t="s">
        <v>1010</v>
      </c>
      <c r="D250" s="414">
        <v>1</v>
      </c>
      <c r="E250" s="414">
        <v>0</v>
      </c>
      <c r="F250" s="413">
        <v>274.39</v>
      </c>
      <c r="G250" s="412">
        <v>0</v>
      </c>
      <c r="H250" s="412">
        <v>151.63999999999999</v>
      </c>
      <c r="I250" s="412">
        <v>122.75</v>
      </c>
      <c r="J250" s="411">
        <v>0.44735595320529176</v>
      </c>
    </row>
    <row r="251" spans="1:10" ht="15" customHeight="1" x14ac:dyDescent="0.2">
      <c r="A251" s="414" t="s">
        <v>1132</v>
      </c>
      <c r="B251" s="414" t="s">
        <v>1131</v>
      </c>
      <c r="C251" s="414" t="s">
        <v>1010</v>
      </c>
      <c r="D251" s="414">
        <v>1</v>
      </c>
      <c r="E251" s="414">
        <v>0</v>
      </c>
      <c r="F251" s="413">
        <v>1013.93</v>
      </c>
      <c r="G251" s="412">
        <v>0</v>
      </c>
      <c r="H251" s="412">
        <v>731.86</v>
      </c>
      <c r="I251" s="412">
        <v>282.07</v>
      </c>
      <c r="J251" s="411">
        <v>0.27819474717189552</v>
      </c>
    </row>
    <row r="252" spans="1:10" ht="15" customHeight="1" x14ac:dyDescent="0.2">
      <c r="A252" s="414" t="s">
        <v>1130</v>
      </c>
      <c r="B252" s="414" t="s">
        <v>1129</v>
      </c>
      <c r="C252" s="414" t="s">
        <v>1010</v>
      </c>
      <c r="D252" s="414">
        <v>2</v>
      </c>
      <c r="E252" s="414">
        <v>0</v>
      </c>
      <c r="F252" s="413">
        <v>4098.6400000000003</v>
      </c>
      <c r="G252" s="412">
        <v>0</v>
      </c>
      <c r="H252" s="412">
        <v>2958.42</v>
      </c>
      <c r="I252" s="412">
        <v>1140.22</v>
      </c>
      <c r="J252" s="411">
        <v>0.27819471824800424</v>
      </c>
    </row>
    <row r="253" spans="1:10" ht="15" customHeight="1" x14ac:dyDescent="0.2">
      <c r="A253" s="414" t="s">
        <v>2984</v>
      </c>
      <c r="B253" s="414" t="s">
        <v>2983</v>
      </c>
      <c r="C253" s="414" t="s">
        <v>1010</v>
      </c>
      <c r="D253" s="414">
        <v>1</v>
      </c>
      <c r="E253" s="414">
        <v>0</v>
      </c>
      <c r="F253" s="413">
        <v>595.61</v>
      </c>
      <c r="G253" s="412">
        <v>0</v>
      </c>
      <c r="H253" s="412">
        <v>453.8</v>
      </c>
      <c r="I253" s="412">
        <v>141.81</v>
      </c>
      <c r="J253" s="411">
        <v>0.23809204009334967</v>
      </c>
    </row>
    <row r="254" spans="1:10" ht="15" customHeight="1" x14ac:dyDescent="0.2">
      <c r="A254" s="414" t="s">
        <v>1113</v>
      </c>
      <c r="B254" s="414" t="s">
        <v>1112</v>
      </c>
      <c r="C254" s="414" t="s">
        <v>1010</v>
      </c>
      <c r="D254" s="414">
        <v>5</v>
      </c>
      <c r="E254" s="414">
        <v>0</v>
      </c>
      <c r="F254" s="413">
        <v>756.15</v>
      </c>
      <c r="G254" s="412">
        <v>0</v>
      </c>
      <c r="H254" s="412">
        <v>659.95</v>
      </c>
      <c r="I254" s="412">
        <v>96.2</v>
      </c>
      <c r="J254" s="411">
        <v>0.12722343450373602</v>
      </c>
    </row>
    <row r="255" spans="1:10" ht="15" customHeight="1" x14ac:dyDescent="0.2">
      <c r="A255" s="414" t="s">
        <v>1111</v>
      </c>
      <c r="B255" s="414" t="s">
        <v>1110</v>
      </c>
      <c r="C255" s="414" t="s">
        <v>1010</v>
      </c>
      <c r="D255" s="418">
        <v>1</v>
      </c>
      <c r="E255" s="418">
        <v>0</v>
      </c>
      <c r="F255" s="419">
        <v>798.02</v>
      </c>
      <c r="G255" s="420">
        <v>0</v>
      </c>
      <c r="H255" s="420">
        <v>583.36</v>
      </c>
      <c r="I255" s="420">
        <v>214.66</v>
      </c>
      <c r="J255" s="421">
        <v>0.26899075211147588</v>
      </c>
    </row>
    <row r="256" spans="1:10" ht="18.2" customHeight="1" x14ac:dyDescent="0.2">
      <c r="D256" s="410">
        <f>SUM(D9:D255)</f>
        <v>1345</v>
      </c>
      <c r="E256" s="410">
        <f t="shared" ref="E256:I256" si="0">SUM(E9:E255)</f>
        <v>0</v>
      </c>
      <c r="F256" s="422">
        <f t="shared" si="0"/>
        <v>508719.34000000032</v>
      </c>
      <c r="G256" s="422">
        <f t="shared" si="0"/>
        <v>0</v>
      </c>
      <c r="H256" s="422">
        <f t="shared" si="0"/>
        <v>376279.20999999996</v>
      </c>
      <c r="I256" s="422">
        <f t="shared" si="0"/>
        <v>132440.12999999998</v>
      </c>
    </row>
  </sheetData>
  <autoFilter ref="A8:J255" xr:uid="{422BD9FC-17A2-465F-8760-8C2110BF3F93}"/>
  <pageMargins left="0" right="0" top="1" bottom="1.3541653543307099" header="1" footer="1"/>
  <pageSetup paperSize="9" orientation="portrait" horizontalDpi="300" verticalDpi="300"/>
  <headerFooter alignWithMargins="0">
    <oddFooter>&amp;C&amp;"Arial,Regular"&amp;10&amp;P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B8085-3D3A-443F-BB4A-41D69184C0DC}">
  <sheetPr codeName="Hoja12"/>
  <dimension ref="A1:J150"/>
  <sheetViews>
    <sheetView showGridLines="0" workbookViewId="0">
      <pane ySplit="6" topLeftCell="A125" activePane="bottomLeft" state="frozen"/>
      <selection pane="bottomLeft" activeCell="H167" sqref="H167"/>
    </sheetView>
  </sheetViews>
  <sheetFormatPr baseColWidth="10" defaultColWidth="11.42578125" defaultRowHeight="12.75" x14ac:dyDescent="0.2"/>
  <cols>
    <col min="1" max="1" width="16.7109375" style="410" customWidth="1"/>
    <col min="2" max="2" width="51" style="410" customWidth="1"/>
    <col min="3" max="3" width="20.85546875" style="410" customWidth="1"/>
    <col min="4" max="14" width="13.140625" style="410" customWidth="1"/>
    <col min="15"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9.5" customHeight="1" x14ac:dyDescent="0.2">
      <c r="A4" s="414" t="s">
        <v>3157</v>
      </c>
    </row>
    <row r="5" spans="1:10" ht="25.7" customHeight="1" x14ac:dyDescent="0.2">
      <c r="A5" s="417" t="s">
        <v>3803</v>
      </c>
    </row>
    <row r="6" spans="1:10" ht="2.4500000000000002" customHeight="1" x14ac:dyDescent="0.2"/>
    <row r="7" spans="1:10" ht="23.85" customHeight="1" x14ac:dyDescent="0.2"/>
    <row r="8" spans="1:10" ht="25.5" x14ac:dyDescent="0.2">
      <c r="A8" s="416" t="s">
        <v>1908</v>
      </c>
      <c r="B8" s="415" t="s">
        <v>1907</v>
      </c>
      <c r="C8" s="416" t="s">
        <v>1906</v>
      </c>
      <c r="D8" s="415" t="s">
        <v>1905</v>
      </c>
      <c r="E8" s="415" t="s">
        <v>1904</v>
      </c>
      <c r="F8" s="415" t="s">
        <v>245</v>
      </c>
      <c r="G8" s="416" t="s">
        <v>1903</v>
      </c>
      <c r="H8" s="416" t="s">
        <v>1902</v>
      </c>
      <c r="I8" s="416" t="s">
        <v>1901</v>
      </c>
      <c r="J8" s="415" t="s">
        <v>1900</v>
      </c>
    </row>
    <row r="9" spans="1:10" ht="18" customHeight="1" x14ac:dyDescent="0.2">
      <c r="A9" s="414" t="s">
        <v>1899</v>
      </c>
      <c r="B9" s="414" t="s">
        <v>1898</v>
      </c>
      <c r="C9" s="414" t="s">
        <v>1771</v>
      </c>
      <c r="D9" s="414">
        <v>1</v>
      </c>
      <c r="E9" s="414">
        <v>6</v>
      </c>
      <c r="F9" s="413">
        <v>1193.17</v>
      </c>
      <c r="G9" s="412">
        <v>0</v>
      </c>
      <c r="H9" s="412">
        <v>713.47</v>
      </c>
      <c r="I9" s="412">
        <v>479.7</v>
      </c>
      <c r="J9" s="411">
        <v>0.40203826780760493</v>
      </c>
    </row>
    <row r="10" spans="1:10" ht="18" customHeight="1" x14ac:dyDescent="0.2">
      <c r="A10" s="414" t="s">
        <v>1895</v>
      </c>
      <c r="B10" s="414" t="s">
        <v>1894</v>
      </c>
      <c r="C10" s="414" t="s">
        <v>1771</v>
      </c>
      <c r="D10" s="414">
        <v>1</v>
      </c>
      <c r="E10" s="414">
        <v>6</v>
      </c>
      <c r="F10" s="413">
        <v>910.22</v>
      </c>
      <c r="G10" s="412">
        <v>0</v>
      </c>
      <c r="H10" s="412">
        <v>473.87</v>
      </c>
      <c r="I10" s="412">
        <v>436.35</v>
      </c>
      <c r="J10" s="411">
        <v>0.47938959811913601</v>
      </c>
    </row>
    <row r="11" spans="1:10" ht="18" customHeight="1" x14ac:dyDescent="0.2">
      <c r="A11" s="414" t="s">
        <v>1654</v>
      </c>
      <c r="B11" s="414" t="s">
        <v>1653</v>
      </c>
      <c r="C11" s="414" t="s">
        <v>1010</v>
      </c>
      <c r="D11" s="414">
        <v>5</v>
      </c>
      <c r="E11" s="414">
        <v>0</v>
      </c>
      <c r="F11" s="413">
        <v>21000</v>
      </c>
      <c r="G11" s="412">
        <v>0</v>
      </c>
      <c r="H11" s="412">
        <v>21370</v>
      </c>
      <c r="I11" s="412">
        <v>-370</v>
      </c>
      <c r="J11" s="411">
        <v>-1.7619047619047618E-2</v>
      </c>
    </row>
    <row r="12" spans="1:10" ht="18" customHeight="1" x14ac:dyDescent="0.2">
      <c r="A12" s="414" t="s">
        <v>1891</v>
      </c>
      <c r="B12" s="414" t="s">
        <v>1890</v>
      </c>
      <c r="C12" s="414" t="s">
        <v>1077</v>
      </c>
      <c r="D12" s="414">
        <v>20</v>
      </c>
      <c r="E12" s="414">
        <v>227.04</v>
      </c>
      <c r="F12" s="413">
        <v>12102.06</v>
      </c>
      <c r="G12" s="412">
        <v>0</v>
      </c>
      <c r="H12" s="412">
        <v>10755.8</v>
      </c>
      <c r="I12" s="412">
        <v>1346.26</v>
      </c>
      <c r="J12" s="411">
        <v>0.11124221826697273</v>
      </c>
    </row>
    <row r="13" spans="1:10" ht="18" customHeight="1" x14ac:dyDescent="0.2">
      <c r="A13" s="414" t="s">
        <v>1887</v>
      </c>
      <c r="B13" s="414" t="s">
        <v>1886</v>
      </c>
      <c r="C13" s="414" t="s">
        <v>1882</v>
      </c>
      <c r="D13" s="414">
        <v>23</v>
      </c>
      <c r="E13" s="414">
        <v>348.22</v>
      </c>
      <c r="F13" s="413">
        <v>13757.87</v>
      </c>
      <c r="G13" s="412">
        <v>0</v>
      </c>
      <c r="H13" s="412">
        <v>10384.959999999999</v>
      </c>
      <c r="I13" s="412">
        <v>3372.91</v>
      </c>
      <c r="J13" s="411">
        <v>0.24516222351279668</v>
      </c>
    </row>
    <row r="14" spans="1:10" ht="18" customHeight="1" x14ac:dyDescent="0.2">
      <c r="A14" s="414" t="s">
        <v>1884</v>
      </c>
      <c r="B14" s="414" t="s">
        <v>1883</v>
      </c>
      <c r="C14" s="414" t="s">
        <v>1882</v>
      </c>
      <c r="D14" s="414">
        <v>3</v>
      </c>
      <c r="E14" s="414">
        <v>45.42</v>
      </c>
      <c r="F14" s="413">
        <v>2916.2</v>
      </c>
      <c r="G14" s="412">
        <v>0</v>
      </c>
      <c r="H14" s="412">
        <v>2211.9899999999998</v>
      </c>
      <c r="I14" s="412">
        <v>704.21</v>
      </c>
      <c r="J14" s="411">
        <v>0.24148206570194089</v>
      </c>
    </row>
    <row r="15" spans="1:10" x14ac:dyDescent="0.2">
      <c r="A15" s="414" t="s">
        <v>3802</v>
      </c>
      <c r="B15" s="414" t="s">
        <v>3801</v>
      </c>
      <c r="C15" s="414" t="s">
        <v>1116</v>
      </c>
      <c r="D15" s="414">
        <v>2</v>
      </c>
      <c r="E15" s="414">
        <v>11.352</v>
      </c>
      <c r="F15" s="413">
        <v>2283.44</v>
      </c>
      <c r="G15" s="412">
        <v>0</v>
      </c>
      <c r="H15" s="412">
        <v>1667.62</v>
      </c>
      <c r="I15" s="412">
        <v>615.82000000000005</v>
      </c>
      <c r="J15" s="411">
        <v>0.26968959114318747</v>
      </c>
    </row>
    <row r="16" spans="1:10" x14ac:dyDescent="0.2">
      <c r="A16" s="414" t="s">
        <v>1881</v>
      </c>
      <c r="B16" s="414" t="s">
        <v>1880</v>
      </c>
      <c r="C16" s="414" t="s">
        <v>1077</v>
      </c>
      <c r="D16" s="414">
        <v>902</v>
      </c>
      <c r="E16" s="414">
        <v>10239.504000000001</v>
      </c>
      <c r="F16" s="413">
        <v>828468.72</v>
      </c>
      <c r="G16" s="412">
        <v>0</v>
      </c>
      <c r="H16" s="412">
        <v>734228</v>
      </c>
      <c r="I16" s="412">
        <v>94240.72</v>
      </c>
      <c r="J16" s="411">
        <v>0.11375290065266436</v>
      </c>
    </row>
    <row r="17" spans="1:10" x14ac:dyDescent="0.2">
      <c r="A17" s="414" t="s">
        <v>1881</v>
      </c>
      <c r="B17" s="414" t="s">
        <v>1880</v>
      </c>
      <c r="C17" s="414" t="s">
        <v>1074</v>
      </c>
      <c r="D17" s="414">
        <v>12</v>
      </c>
      <c r="E17" s="414">
        <v>11.352</v>
      </c>
      <c r="F17" s="413">
        <v>1030.8</v>
      </c>
      <c r="G17" s="412">
        <v>0</v>
      </c>
      <c r="H17" s="412">
        <v>814</v>
      </c>
      <c r="I17" s="412">
        <v>216.8</v>
      </c>
      <c r="J17" s="411">
        <v>0.2103220799379123</v>
      </c>
    </row>
    <row r="18" spans="1:10" ht="18" customHeight="1" x14ac:dyDescent="0.2">
      <c r="A18" s="414" t="s">
        <v>1879</v>
      </c>
      <c r="B18" s="414" t="s">
        <v>1878</v>
      </c>
      <c r="C18" s="414" t="s">
        <v>1875</v>
      </c>
      <c r="D18" s="414">
        <v>40</v>
      </c>
      <c r="E18" s="414">
        <v>908.4</v>
      </c>
      <c r="F18" s="413">
        <v>17393.57</v>
      </c>
      <c r="G18" s="412">
        <v>0</v>
      </c>
      <c r="H18" s="412">
        <v>13414.45</v>
      </c>
      <c r="I18" s="412">
        <v>3979.12</v>
      </c>
      <c r="J18" s="411">
        <v>0.22876959704074551</v>
      </c>
    </row>
    <row r="19" spans="1:10" x14ac:dyDescent="0.2">
      <c r="A19" s="414" t="s">
        <v>1877</v>
      </c>
      <c r="B19" s="414" t="s">
        <v>1876</v>
      </c>
      <c r="C19" s="414" t="s">
        <v>1875</v>
      </c>
      <c r="D19" s="414">
        <v>35</v>
      </c>
      <c r="E19" s="414">
        <v>794.85</v>
      </c>
      <c r="F19" s="413">
        <v>17493.599999999999</v>
      </c>
      <c r="G19" s="412">
        <v>0</v>
      </c>
      <c r="H19" s="412">
        <v>15252.15</v>
      </c>
      <c r="I19" s="412">
        <v>2241.4499999999998</v>
      </c>
      <c r="J19" s="411">
        <v>0.12812971601042666</v>
      </c>
    </row>
    <row r="20" spans="1:10" ht="15" customHeight="1" x14ac:dyDescent="0.2">
      <c r="A20" s="414" t="s">
        <v>2337</v>
      </c>
      <c r="B20" s="414" t="s">
        <v>2336</v>
      </c>
      <c r="C20" s="414" t="s">
        <v>1021</v>
      </c>
      <c r="D20" s="414">
        <v>1</v>
      </c>
      <c r="E20" s="414">
        <v>20</v>
      </c>
      <c r="F20" s="413">
        <v>1520.13</v>
      </c>
      <c r="G20" s="412">
        <v>0</v>
      </c>
      <c r="H20" s="412">
        <v>1694.42</v>
      </c>
      <c r="I20" s="412">
        <v>-174.29</v>
      </c>
      <c r="J20" s="411">
        <v>-0.11465466769289469</v>
      </c>
    </row>
    <row r="21" spans="1:10" ht="15" customHeight="1" x14ac:dyDescent="0.2">
      <c r="A21" s="414" t="s">
        <v>2333</v>
      </c>
      <c r="B21" s="414" t="s">
        <v>2332</v>
      </c>
      <c r="C21" s="414" t="s">
        <v>1021</v>
      </c>
      <c r="D21" s="414">
        <v>1</v>
      </c>
      <c r="E21" s="414">
        <v>20</v>
      </c>
      <c r="F21" s="413">
        <v>1970.67</v>
      </c>
      <c r="G21" s="412">
        <v>0</v>
      </c>
      <c r="H21" s="412">
        <v>1309.77</v>
      </c>
      <c r="I21" s="412">
        <v>660.9</v>
      </c>
      <c r="J21" s="411">
        <v>0.33536817427575394</v>
      </c>
    </row>
    <row r="22" spans="1:10" ht="18" customHeight="1" x14ac:dyDescent="0.2">
      <c r="A22" s="414" t="s">
        <v>1874</v>
      </c>
      <c r="B22" s="414" t="s">
        <v>1873</v>
      </c>
      <c r="C22" s="414" t="s">
        <v>1677</v>
      </c>
      <c r="D22" s="414">
        <v>4</v>
      </c>
      <c r="E22" s="414">
        <v>48</v>
      </c>
      <c r="F22" s="413">
        <v>1342.74</v>
      </c>
      <c r="G22" s="412">
        <v>0</v>
      </c>
      <c r="H22" s="412">
        <v>1038.2</v>
      </c>
      <c r="I22" s="412">
        <v>304.54000000000002</v>
      </c>
      <c r="J22" s="411">
        <v>0.22680489149053429</v>
      </c>
    </row>
    <row r="23" spans="1:10" x14ac:dyDescent="0.2">
      <c r="A23" s="414" t="s">
        <v>1872</v>
      </c>
      <c r="B23" s="414" t="s">
        <v>1871</v>
      </c>
      <c r="C23" s="414" t="s">
        <v>1677</v>
      </c>
      <c r="D23" s="414">
        <v>5</v>
      </c>
      <c r="E23" s="414">
        <v>60</v>
      </c>
      <c r="F23" s="413">
        <v>1642</v>
      </c>
      <c r="G23" s="412">
        <v>0</v>
      </c>
      <c r="H23" s="412">
        <v>1245.3</v>
      </c>
      <c r="I23" s="412">
        <v>396.7</v>
      </c>
      <c r="J23" s="411">
        <v>0.24159561510353228</v>
      </c>
    </row>
    <row r="24" spans="1:10" x14ac:dyDescent="0.2">
      <c r="A24" s="414" t="s">
        <v>2425</v>
      </c>
      <c r="B24" s="414" t="s">
        <v>2424</v>
      </c>
      <c r="C24" s="414" t="s">
        <v>2423</v>
      </c>
      <c r="D24" s="414">
        <v>1</v>
      </c>
      <c r="E24" s="414">
        <v>9</v>
      </c>
      <c r="F24" s="413">
        <v>702.58</v>
      </c>
      <c r="G24" s="412">
        <v>0</v>
      </c>
      <c r="H24" s="412">
        <v>357.24</v>
      </c>
      <c r="I24" s="412">
        <v>345.34</v>
      </c>
      <c r="J24" s="411">
        <v>0.49153121352728513</v>
      </c>
    </row>
    <row r="25" spans="1:10" ht="18" customHeight="1" x14ac:dyDescent="0.2">
      <c r="A25" s="414" t="s">
        <v>2329</v>
      </c>
      <c r="B25" s="414" t="s">
        <v>2328</v>
      </c>
      <c r="C25" s="414" t="s">
        <v>1771</v>
      </c>
      <c r="D25" s="414">
        <v>1</v>
      </c>
      <c r="E25" s="414">
        <v>6</v>
      </c>
      <c r="F25" s="413">
        <v>1230.3</v>
      </c>
      <c r="G25" s="412">
        <v>0</v>
      </c>
      <c r="H25" s="412">
        <v>862.11</v>
      </c>
      <c r="I25" s="412">
        <v>368.19</v>
      </c>
      <c r="J25" s="411">
        <v>0.29926847110460864</v>
      </c>
    </row>
    <row r="26" spans="1:10" x14ac:dyDescent="0.2">
      <c r="A26" s="414" t="s">
        <v>1870</v>
      </c>
      <c r="B26" s="414" t="s">
        <v>1869</v>
      </c>
      <c r="C26" s="414" t="s">
        <v>1771</v>
      </c>
      <c r="D26" s="414">
        <v>3</v>
      </c>
      <c r="E26" s="414">
        <v>18</v>
      </c>
      <c r="F26" s="413">
        <v>2327.9499999999998</v>
      </c>
      <c r="G26" s="412">
        <v>0</v>
      </c>
      <c r="H26" s="412">
        <v>2155.11</v>
      </c>
      <c r="I26" s="412">
        <v>172.84</v>
      </c>
      <c r="J26" s="411">
        <v>7.4245580875877917E-2</v>
      </c>
    </row>
    <row r="27" spans="1:10" x14ac:dyDescent="0.2">
      <c r="A27" s="414" t="s">
        <v>1862</v>
      </c>
      <c r="B27" s="414" t="s">
        <v>1861</v>
      </c>
      <c r="C27" s="414" t="s">
        <v>1860</v>
      </c>
      <c r="D27" s="414">
        <v>7</v>
      </c>
      <c r="E27" s="414">
        <v>33.6</v>
      </c>
      <c r="F27" s="413">
        <v>5805.89</v>
      </c>
      <c r="G27" s="412">
        <v>0</v>
      </c>
      <c r="H27" s="412">
        <v>4216.59</v>
      </c>
      <c r="I27" s="412">
        <v>1589.3</v>
      </c>
      <c r="J27" s="411">
        <v>0.27373925444677732</v>
      </c>
    </row>
    <row r="28" spans="1:10" x14ac:dyDescent="0.2">
      <c r="A28" s="414" t="s">
        <v>1965</v>
      </c>
      <c r="B28" s="414" t="s">
        <v>1964</v>
      </c>
      <c r="C28" s="414" t="s">
        <v>1860</v>
      </c>
      <c r="D28" s="414">
        <v>6</v>
      </c>
      <c r="E28" s="414">
        <v>28.8</v>
      </c>
      <c r="F28" s="413">
        <v>5045.72</v>
      </c>
      <c r="G28" s="412">
        <v>0</v>
      </c>
      <c r="H28" s="412">
        <v>3630.66</v>
      </c>
      <c r="I28" s="412">
        <v>1415.06</v>
      </c>
      <c r="J28" s="411">
        <v>0.28044758726207558</v>
      </c>
    </row>
    <row r="29" spans="1:10" ht="15" customHeight="1" x14ac:dyDescent="0.2">
      <c r="A29" s="414" t="s">
        <v>2327</v>
      </c>
      <c r="B29" s="414" t="s">
        <v>2326</v>
      </c>
      <c r="C29" s="414" t="s">
        <v>1013</v>
      </c>
      <c r="D29" s="414">
        <v>7</v>
      </c>
      <c r="E29" s="414">
        <v>133</v>
      </c>
      <c r="F29" s="413">
        <v>14017.78</v>
      </c>
      <c r="G29" s="412">
        <v>0</v>
      </c>
      <c r="H29" s="412">
        <v>10037.86</v>
      </c>
      <c r="I29" s="412">
        <v>3979.92</v>
      </c>
      <c r="J29" s="411">
        <v>0.28391942233363626</v>
      </c>
    </row>
    <row r="30" spans="1:10" ht="15" customHeight="1" x14ac:dyDescent="0.2">
      <c r="A30" s="414" t="s">
        <v>1859</v>
      </c>
      <c r="B30" s="414" t="s">
        <v>1858</v>
      </c>
      <c r="C30" s="414" t="s">
        <v>1013</v>
      </c>
      <c r="D30" s="414">
        <v>4</v>
      </c>
      <c r="E30" s="414">
        <v>76</v>
      </c>
      <c r="F30" s="413">
        <v>8264.7199999999993</v>
      </c>
      <c r="G30" s="412">
        <v>0</v>
      </c>
      <c r="H30" s="412">
        <v>6162.88</v>
      </c>
      <c r="I30" s="412">
        <v>2101.84</v>
      </c>
      <c r="J30" s="411">
        <v>0.25431472572573544</v>
      </c>
    </row>
    <row r="31" spans="1:10" ht="15" customHeight="1" x14ac:dyDescent="0.2">
      <c r="A31" s="414" t="s">
        <v>1857</v>
      </c>
      <c r="B31" s="414" t="s">
        <v>1856</v>
      </c>
      <c r="C31" s="414" t="s">
        <v>1013</v>
      </c>
      <c r="D31" s="414">
        <v>28</v>
      </c>
      <c r="E31" s="414">
        <v>532</v>
      </c>
      <c r="F31" s="413">
        <v>29812.23</v>
      </c>
      <c r="G31" s="412">
        <v>0</v>
      </c>
      <c r="H31" s="412">
        <v>25517.07</v>
      </c>
      <c r="I31" s="412">
        <v>4295.16</v>
      </c>
      <c r="J31" s="411">
        <v>0.14407375764912589</v>
      </c>
    </row>
    <row r="32" spans="1:10" ht="15" customHeight="1" x14ac:dyDescent="0.2">
      <c r="A32" s="414" t="s">
        <v>1855</v>
      </c>
      <c r="B32" s="414" t="s">
        <v>1854</v>
      </c>
      <c r="C32" s="414" t="s">
        <v>1013</v>
      </c>
      <c r="D32" s="414">
        <v>39</v>
      </c>
      <c r="E32" s="414">
        <v>741</v>
      </c>
      <c r="F32" s="413">
        <v>43487.34</v>
      </c>
      <c r="G32" s="412">
        <v>0</v>
      </c>
      <c r="H32" s="412">
        <v>35951.230000000003</v>
      </c>
      <c r="I32" s="412">
        <v>7536.11</v>
      </c>
      <c r="J32" s="411">
        <v>0.17329434267536253</v>
      </c>
    </row>
    <row r="33" spans="1:10" ht="15" customHeight="1" x14ac:dyDescent="0.2">
      <c r="A33" s="414" t="s">
        <v>1853</v>
      </c>
      <c r="B33" s="414" t="s">
        <v>1852</v>
      </c>
      <c r="C33" s="414" t="s">
        <v>1013</v>
      </c>
      <c r="D33" s="414">
        <v>34</v>
      </c>
      <c r="E33" s="414">
        <v>646</v>
      </c>
      <c r="F33" s="413">
        <v>39822.559999999998</v>
      </c>
      <c r="G33" s="412">
        <v>0</v>
      </c>
      <c r="H33" s="412">
        <v>32180.14</v>
      </c>
      <c r="I33" s="412">
        <v>7642.42</v>
      </c>
      <c r="J33" s="411">
        <v>0.19191182083723396</v>
      </c>
    </row>
    <row r="34" spans="1:10" ht="15" customHeight="1" x14ac:dyDescent="0.2">
      <c r="A34" s="414" t="s">
        <v>1851</v>
      </c>
      <c r="B34" s="414" t="s">
        <v>1850</v>
      </c>
      <c r="C34" s="414" t="s">
        <v>1013</v>
      </c>
      <c r="D34" s="414">
        <v>17</v>
      </c>
      <c r="E34" s="414">
        <v>323</v>
      </c>
      <c r="F34" s="413">
        <v>18700</v>
      </c>
      <c r="G34" s="412">
        <v>0</v>
      </c>
      <c r="H34" s="412">
        <v>20313.39</v>
      </c>
      <c r="I34" s="412">
        <v>-1613.39</v>
      </c>
      <c r="J34" s="411">
        <v>-8.6277540106951878E-2</v>
      </c>
    </row>
    <row r="35" spans="1:10" ht="15" customHeight="1" x14ac:dyDescent="0.2">
      <c r="A35" s="414" t="s">
        <v>1849</v>
      </c>
      <c r="B35" s="414" t="s">
        <v>1848</v>
      </c>
      <c r="C35" s="414" t="s">
        <v>1013</v>
      </c>
      <c r="D35" s="414">
        <v>6</v>
      </c>
      <c r="E35" s="414">
        <v>114</v>
      </c>
      <c r="F35" s="413">
        <v>11004.96</v>
      </c>
      <c r="G35" s="412">
        <v>0</v>
      </c>
      <c r="H35" s="412">
        <v>7771.86</v>
      </c>
      <c r="I35" s="412">
        <v>3233.1</v>
      </c>
      <c r="J35" s="411">
        <v>0.29378571117023594</v>
      </c>
    </row>
    <row r="36" spans="1:10" ht="15" customHeight="1" x14ac:dyDescent="0.2">
      <c r="A36" s="414" t="s">
        <v>1963</v>
      </c>
      <c r="B36" s="414" t="s">
        <v>1962</v>
      </c>
      <c r="C36" s="414" t="s">
        <v>1013</v>
      </c>
      <c r="D36" s="414">
        <v>10</v>
      </c>
      <c r="E36" s="414">
        <v>190</v>
      </c>
      <c r="F36" s="413">
        <v>10304.1</v>
      </c>
      <c r="G36" s="412">
        <v>0</v>
      </c>
      <c r="H36" s="412">
        <v>9470</v>
      </c>
      <c r="I36" s="412">
        <v>834.1</v>
      </c>
      <c r="J36" s="411">
        <v>8.0948360361409538E-2</v>
      </c>
    </row>
    <row r="37" spans="1:10" ht="15" customHeight="1" x14ac:dyDescent="0.2">
      <c r="A37" s="414" t="s">
        <v>1847</v>
      </c>
      <c r="B37" s="414" t="s">
        <v>1846</v>
      </c>
      <c r="C37" s="414" t="s">
        <v>1013</v>
      </c>
      <c r="D37" s="414">
        <v>6</v>
      </c>
      <c r="E37" s="414">
        <v>114</v>
      </c>
      <c r="F37" s="413">
        <v>7704.22</v>
      </c>
      <c r="G37" s="412">
        <v>0</v>
      </c>
      <c r="H37" s="412">
        <v>6263.7</v>
      </c>
      <c r="I37" s="412">
        <v>1440.52</v>
      </c>
      <c r="J37" s="411">
        <v>0.18697804579827679</v>
      </c>
    </row>
    <row r="38" spans="1:10" ht="15" customHeight="1" x14ac:dyDescent="0.2">
      <c r="A38" s="414" t="s">
        <v>1843</v>
      </c>
      <c r="B38" s="414" t="s">
        <v>1842</v>
      </c>
      <c r="C38" s="414" t="s">
        <v>1013</v>
      </c>
      <c r="D38" s="414">
        <v>10</v>
      </c>
      <c r="E38" s="414">
        <v>190</v>
      </c>
      <c r="F38" s="413">
        <v>10539</v>
      </c>
      <c r="G38" s="412">
        <v>0</v>
      </c>
      <c r="H38" s="412">
        <v>9728.6</v>
      </c>
      <c r="I38" s="412">
        <v>810.4</v>
      </c>
      <c r="J38" s="411">
        <v>7.6895341113957683E-2</v>
      </c>
    </row>
    <row r="39" spans="1:10" ht="15" customHeight="1" x14ac:dyDescent="0.2">
      <c r="A39" s="414" t="s">
        <v>1841</v>
      </c>
      <c r="B39" s="414" t="s">
        <v>1840</v>
      </c>
      <c r="C39" s="414" t="s">
        <v>1013</v>
      </c>
      <c r="D39" s="414">
        <v>27</v>
      </c>
      <c r="E39" s="414">
        <v>513</v>
      </c>
      <c r="F39" s="413">
        <v>35844.660000000003</v>
      </c>
      <c r="G39" s="412">
        <v>0</v>
      </c>
      <c r="H39" s="412">
        <v>29191.32</v>
      </c>
      <c r="I39" s="412">
        <v>6653.34</v>
      </c>
      <c r="J39" s="411">
        <v>0.18561593274981544</v>
      </c>
    </row>
    <row r="40" spans="1:10" ht="15" customHeight="1" x14ac:dyDescent="0.2">
      <c r="A40" s="414" t="s">
        <v>1837</v>
      </c>
      <c r="B40" s="414" t="s">
        <v>1836</v>
      </c>
      <c r="C40" s="414" t="s">
        <v>1013</v>
      </c>
      <c r="D40" s="414">
        <v>798</v>
      </c>
      <c r="E40" s="414">
        <v>15162</v>
      </c>
      <c r="F40" s="413">
        <v>778231.63</v>
      </c>
      <c r="G40" s="412">
        <v>0</v>
      </c>
      <c r="H40" s="412">
        <v>683598.72</v>
      </c>
      <c r="I40" s="412">
        <v>94632.91</v>
      </c>
      <c r="J40" s="411">
        <v>0.12159992777471663</v>
      </c>
    </row>
    <row r="41" spans="1:10" ht="15" customHeight="1" x14ac:dyDescent="0.2">
      <c r="A41" s="414" t="s">
        <v>3800</v>
      </c>
      <c r="B41" s="414" t="s">
        <v>3799</v>
      </c>
      <c r="C41" s="414" t="s">
        <v>1013</v>
      </c>
      <c r="D41" s="414">
        <v>1</v>
      </c>
      <c r="E41" s="414">
        <v>19</v>
      </c>
      <c r="F41" s="413">
        <v>1828.05</v>
      </c>
      <c r="G41" s="412">
        <v>0</v>
      </c>
      <c r="H41" s="412">
        <v>939.14</v>
      </c>
      <c r="I41" s="412">
        <v>888.91</v>
      </c>
      <c r="J41" s="411">
        <v>0.48626131670359124</v>
      </c>
    </row>
    <row r="42" spans="1:10" ht="15" customHeight="1" x14ac:dyDescent="0.2">
      <c r="A42" s="414" t="s">
        <v>3798</v>
      </c>
      <c r="B42" s="414" t="s">
        <v>3797</v>
      </c>
      <c r="C42" s="414" t="s">
        <v>1013</v>
      </c>
      <c r="D42" s="414">
        <v>1</v>
      </c>
      <c r="E42" s="414">
        <v>19</v>
      </c>
      <c r="F42" s="413">
        <v>1952.54</v>
      </c>
      <c r="G42" s="412">
        <v>0</v>
      </c>
      <c r="H42" s="412">
        <v>1258.3599999999999</v>
      </c>
      <c r="I42" s="412">
        <v>694.18</v>
      </c>
      <c r="J42" s="411">
        <v>0.35552664734141171</v>
      </c>
    </row>
    <row r="43" spans="1:10" ht="15" customHeight="1" x14ac:dyDescent="0.2">
      <c r="A43" s="414" t="s">
        <v>1835</v>
      </c>
      <c r="B43" s="414" t="s">
        <v>1834</v>
      </c>
      <c r="C43" s="414" t="s">
        <v>1013</v>
      </c>
      <c r="D43" s="414">
        <v>1</v>
      </c>
      <c r="E43" s="414">
        <v>19</v>
      </c>
      <c r="F43" s="413">
        <v>1854.27</v>
      </c>
      <c r="G43" s="412">
        <v>0</v>
      </c>
      <c r="H43" s="412">
        <v>1270.42</v>
      </c>
      <c r="I43" s="412">
        <v>583.85</v>
      </c>
      <c r="J43" s="411">
        <v>0.31486784556725828</v>
      </c>
    </row>
    <row r="44" spans="1:10" ht="15" customHeight="1" x14ac:dyDescent="0.2">
      <c r="A44" s="414" t="s">
        <v>3796</v>
      </c>
      <c r="B44" s="414" t="s">
        <v>3795</v>
      </c>
      <c r="C44" s="414" t="s">
        <v>1013</v>
      </c>
      <c r="D44" s="414">
        <v>3</v>
      </c>
      <c r="E44" s="414">
        <v>57</v>
      </c>
      <c r="F44" s="413">
        <v>4352.9399999999996</v>
      </c>
      <c r="G44" s="412">
        <v>0</v>
      </c>
      <c r="H44" s="412">
        <v>3814.29</v>
      </c>
      <c r="I44" s="412">
        <v>538.65</v>
      </c>
      <c r="J44" s="411">
        <v>0.12374395236323037</v>
      </c>
    </row>
    <row r="45" spans="1:10" ht="15" customHeight="1" x14ac:dyDescent="0.2">
      <c r="A45" s="414" t="s">
        <v>1827</v>
      </c>
      <c r="B45" s="414" t="s">
        <v>1826</v>
      </c>
      <c r="C45" s="414" t="s">
        <v>1013</v>
      </c>
      <c r="D45" s="414">
        <v>5</v>
      </c>
      <c r="E45" s="414">
        <v>95</v>
      </c>
      <c r="F45" s="413">
        <v>10486.5</v>
      </c>
      <c r="G45" s="412">
        <v>0</v>
      </c>
      <c r="H45" s="412">
        <v>9172.35</v>
      </c>
      <c r="I45" s="412">
        <v>1314.15</v>
      </c>
      <c r="J45" s="411">
        <v>0.12531826634244028</v>
      </c>
    </row>
    <row r="46" spans="1:10" ht="15" customHeight="1" x14ac:dyDescent="0.2">
      <c r="A46" s="414" t="s">
        <v>3794</v>
      </c>
      <c r="B46" s="414" t="s">
        <v>3793</v>
      </c>
      <c r="C46" s="414" t="s">
        <v>1013</v>
      </c>
      <c r="D46" s="414">
        <v>1</v>
      </c>
      <c r="E46" s="414">
        <v>19</v>
      </c>
      <c r="F46" s="413">
        <v>1810.03</v>
      </c>
      <c r="G46" s="412">
        <v>0</v>
      </c>
      <c r="H46" s="412">
        <v>1157.8800000000001</v>
      </c>
      <c r="I46" s="412">
        <v>652.15</v>
      </c>
      <c r="J46" s="411">
        <v>0.36029789561498982</v>
      </c>
    </row>
    <row r="47" spans="1:10" ht="15" customHeight="1" x14ac:dyDescent="0.2">
      <c r="A47" s="414" t="s">
        <v>3792</v>
      </c>
      <c r="B47" s="414" t="s">
        <v>3791</v>
      </c>
      <c r="C47" s="414" t="s">
        <v>1013</v>
      </c>
      <c r="D47" s="414">
        <v>1</v>
      </c>
      <c r="E47" s="414">
        <v>19</v>
      </c>
      <c r="F47" s="413">
        <v>1737.47</v>
      </c>
      <c r="G47" s="412">
        <v>0</v>
      </c>
      <c r="H47" s="412">
        <v>1115.3599999999999</v>
      </c>
      <c r="I47" s="412">
        <v>622.11</v>
      </c>
      <c r="J47" s="411">
        <v>0.35805510310969396</v>
      </c>
    </row>
    <row r="48" spans="1:10" ht="15" customHeight="1" x14ac:dyDescent="0.2">
      <c r="A48" s="414" t="s">
        <v>2317</v>
      </c>
      <c r="B48" s="414" t="s">
        <v>2316</v>
      </c>
      <c r="C48" s="414" t="s">
        <v>1013</v>
      </c>
      <c r="D48" s="414">
        <v>2</v>
      </c>
      <c r="E48" s="414">
        <v>38</v>
      </c>
      <c r="F48" s="413">
        <v>21490</v>
      </c>
      <c r="G48" s="412">
        <v>0</v>
      </c>
      <c r="H48" s="412">
        <v>16057.08</v>
      </c>
      <c r="I48" s="412">
        <v>5432.92</v>
      </c>
      <c r="J48" s="411">
        <v>0.25281154025127967</v>
      </c>
    </row>
    <row r="49" spans="1:10" ht="18" customHeight="1" x14ac:dyDescent="0.2">
      <c r="A49" s="414" t="s">
        <v>1820</v>
      </c>
      <c r="B49" s="414" t="s">
        <v>1819</v>
      </c>
      <c r="C49" s="414" t="s">
        <v>1818</v>
      </c>
      <c r="D49" s="414">
        <v>4</v>
      </c>
      <c r="E49" s="414">
        <v>44.16</v>
      </c>
      <c r="F49" s="413">
        <v>1443.24</v>
      </c>
      <c r="G49" s="412">
        <v>0</v>
      </c>
      <c r="H49" s="412">
        <v>988</v>
      </c>
      <c r="I49" s="412">
        <v>455.24</v>
      </c>
      <c r="J49" s="411">
        <v>0.31542917324907849</v>
      </c>
    </row>
    <row r="50" spans="1:10" ht="15" customHeight="1" x14ac:dyDescent="0.2">
      <c r="A50" s="414" t="s">
        <v>1817</v>
      </c>
      <c r="B50" s="414" t="s">
        <v>1816</v>
      </c>
      <c r="C50" s="414" t="s">
        <v>1013</v>
      </c>
      <c r="D50" s="414">
        <v>19</v>
      </c>
      <c r="E50" s="414">
        <v>361</v>
      </c>
      <c r="F50" s="413">
        <v>14350.47</v>
      </c>
      <c r="G50" s="412">
        <v>0</v>
      </c>
      <c r="H50" s="412">
        <v>10030.73</v>
      </c>
      <c r="I50" s="412">
        <v>4319.74</v>
      </c>
      <c r="J50" s="411">
        <v>0.30101731859653375</v>
      </c>
    </row>
    <row r="51" spans="1:10" ht="15" customHeight="1" x14ac:dyDescent="0.2">
      <c r="A51" s="414" t="s">
        <v>1815</v>
      </c>
      <c r="B51" s="414" t="s">
        <v>1814</v>
      </c>
      <c r="C51" s="414" t="s">
        <v>1013</v>
      </c>
      <c r="D51" s="414">
        <v>10</v>
      </c>
      <c r="E51" s="414">
        <v>190</v>
      </c>
      <c r="F51" s="413">
        <v>8363.18</v>
      </c>
      <c r="G51" s="412">
        <v>0</v>
      </c>
      <c r="H51" s="412">
        <v>7453.9</v>
      </c>
      <c r="I51" s="412">
        <v>909.28</v>
      </c>
      <c r="J51" s="411">
        <v>0.10872419342881535</v>
      </c>
    </row>
    <row r="52" spans="1:10" ht="15" customHeight="1" x14ac:dyDescent="0.2">
      <c r="A52" s="414" t="s">
        <v>3790</v>
      </c>
      <c r="B52" s="414" t="s">
        <v>3789</v>
      </c>
      <c r="C52" s="414" t="s">
        <v>1013</v>
      </c>
      <c r="D52" s="414">
        <v>1</v>
      </c>
      <c r="E52" s="414">
        <v>19</v>
      </c>
      <c r="F52" s="413">
        <v>1673.99</v>
      </c>
      <c r="G52" s="412">
        <v>0</v>
      </c>
      <c r="H52" s="412">
        <v>716.33</v>
      </c>
      <c r="I52" s="412">
        <v>957.66</v>
      </c>
      <c r="J52" s="411">
        <v>0.57208227050340799</v>
      </c>
    </row>
    <row r="53" spans="1:10" ht="15" customHeight="1" x14ac:dyDescent="0.2">
      <c r="A53" s="414" t="s">
        <v>1960</v>
      </c>
      <c r="B53" s="414" t="s">
        <v>1959</v>
      </c>
      <c r="C53" s="414" t="s">
        <v>1013</v>
      </c>
      <c r="D53" s="414">
        <v>2</v>
      </c>
      <c r="E53" s="414">
        <v>38</v>
      </c>
      <c r="F53" s="413">
        <v>2444.02</v>
      </c>
      <c r="G53" s="412">
        <v>0</v>
      </c>
      <c r="H53" s="412">
        <v>1971.74</v>
      </c>
      <c r="I53" s="412">
        <v>472.28</v>
      </c>
      <c r="J53" s="411">
        <v>0.19323900786409276</v>
      </c>
    </row>
    <row r="54" spans="1:10" ht="15" customHeight="1" x14ac:dyDescent="0.2">
      <c r="A54" s="414" t="s">
        <v>2315</v>
      </c>
      <c r="B54" s="414" t="s">
        <v>2314</v>
      </c>
      <c r="C54" s="414" t="s">
        <v>1013</v>
      </c>
      <c r="D54" s="414">
        <v>2</v>
      </c>
      <c r="E54" s="414">
        <v>38</v>
      </c>
      <c r="F54" s="413">
        <v>3711.62</v>
      </c>
      <c r="G54" s="412">
        <v>0</v>
      </c>
      <c r="H54" s="412">
        <v>2407.88</v>
      </c>
      <c r="I54" s="412">
        <v>1303.74</v>
      </c>
      <c r="J54" s="411">
        <v>0.35125901897284745</v>
      </c>
    </row>
    <row r="55" spans="1:10" ht="15" customHeight="1" x14ac:dyDescent="0.2">
      <c r="A55" s="414" t="s">
        <v>1811</v>
      </c>
      <c r="B55" s="414" t="s">
        <v>1810</v>
      </c>
      <c r="C55" s="414" t="s">
        <v>1013</v>
      </c>
      <c r="D55" s="414">
        <v>240</v>
      </c>
      <c r="E55" s="414">
        <v>4560</v>
      </c>
      <c r="F55" s="413">
        <v>275934.88</v>
      </c>
      <c r="G55" s="412">
        <v>0</v>
      </c>
      <c r="H55" s="412">
        <v>237317.16</v>
      </c>
      <c r="I55" s="412">
        <v>38617.72</v>
      </c>
      <c r="J55" s="411">
        <v>0.13995229599099612</v>
      </c>
    </row>
    <row r="56" spans="1:10" ht="15" customHeight="1" x14ac:dyDescent="0.2">
      <c r="A56" s="414" t="s">
        <v>1809</v>
      </c>
      <c r="B56" s="414" t="s">
        <v>1808</v>
      </c>
      <c r="C56" s="414" t="s">
        <v>1013</v>
      </c>
      <c r="D56" s="414">
        <v>3</v>
      </c>
      <c r="E56" s="414">
        <v>57</v>
      </c>
      <c r="F56" s="413">
        <v>1498.89</v>
      </c>
      <c r="G56" s="412">
        <v>0</v>
      </c>
      <c r="H56" s="412">
        <v>2102.2600000000002</v>
      </c>
      <c r="I56" s="412">
        <v>-603.37</v>
      </c>
      <c r="J56" s="411">
        <v>-0.40254454963339537</v>
      </c>
    </row>
    <row r="57" spans="1:10" ht="15" customHeight="1" x14ac:dyDescent="0.2">
      <c r="A57" s="414" t="s">
        <v>1807</v>
      </c>
      <c r="B57" s="414" t="s">
        <v>1806</v>
      </c>
      <c r="C57" s="414" t="s">
        <v>1013</v>
      </c>
      <c r="D57" s="414">
        <v>2</v>
      </c>
      <c r="E57" s="414">
        <v>38</v>
      </c>
      <c r="F57" s="413">
        <v>0.02</v>
      </c>
      <c r="G57" s="412">
        <v>0</v>
      </c>
      <c r="H57" s="412">
        <v>715.18</v>
      </c>
      <c r="I57" s="412">
        <v>-715.16</v>
      </c>
      <c r="J57" s="411">
        <v>-35758</v>
      </c>
    </row>
    <row r="58" spans="1:10" ht="15" customHeight="1" x14ac:dyDescent="0.2">
      <c r="A58" s="414" t="s">
        <v>2313</v>
      </c>
      <c r="B58" s="414" t="s">
        <v>2312</v>
      </c>
      <c r="C58" s="414" t="s">
        <v>1013</v>
      </c>
      <c r="D58" s="414">
        <v>2</v>
      </c>
      <c r="E58" s="414">
        <v>38</v>
      </c>
      <c r="F58" s="413">
        <v>0.02</v>
      </c>
      <c r="G58" s="412">
        <v>0</v>
      </c>
      <c r="H58" s="412">
        <v>711.6</v>
      </c>
      <c r="I58" s="412">
        <v>-711.58</v>
      </c>
      <c r="J58" s="411">
        <v>-35579</v>
      </c>
    </row>
    <row r="59" spans="1:10" ht="18" customHeight="1" x14ac:dyDescent="0.2">
      <c r="A59" s="414" t="s">
        <v>1802</v>
      </c>
      <c r="B59" s="414" t="s">
        <v>1801</v>
      </c>
      <c r="C59" s="414" t="s">
        <v>1803</v>
      </c>
      <c r="D59" s="414">
        <v>23</v>
      </c>
      <c r="E59" s="414">
        <v>130.548</v>
      </c>
      <c r="F59" s="413">
        <v>32875.85</v>
      </c>
      <c r="G59" s="412">
        <v>0</v>
      </c>
      <c r="H59" s="412">
        <v>30316.5</v>
      </c>
      <c r="I59" s="412">
        <v>2559.35</v>
      </c>
      <c r="J59" s="411">
        <v>7.7848937746096303E-2</v>
      </c>
    </row>
    <row r="60" spans="1:10" x14ac:dyDescent="0.2">
      <c r="A60" s="414" t="s">
        <v>1799</v>
      </c>
      <c r="B60" s="414" t="s">
        <v>1798</v>
      </c>
      <c r="C60" s="414" t="s">
        <v>1013</v>
      </c>
      <c r="D60" s="414">
        <v>20</v>
      </c>
      <c r="E60" s="414">
        <v>380</v>
      </c>
      <c r="F60" s="413">
        <v>33309.379999999997</v>
      </c>
      <c r="G60" s="412">
        <v>0</v>
      </c>
      <c r="H60" s="412">
        <v>24413.06</v>
      </c>
      <c r="I60" s="412">
        <v>8896.32</v>
      </c>
      <c r="J60" s="411">
        <v>0.26708152478370956</v>
      </c>
    </row>
    <row r="61" spans="1:10" ht="15" customHeight="1" x14ac:dyDescent="0.2">
      <c r="A61" s="414" t="s">
        <v>1958</v>
      </c>
      <c r="B61" s="414" t="s">
        <v>1957</v>
      </c>
      <c r="C61" s="414" t="s">
        <v>1013</v>
      </c>
      <c r="D61" s="414">
        <v>1</v>
      </c>
      <c r="E61" s="414">
        <v>19</v>
      </c>
      <c r="F61" s="413">
        <v>1225.71</v>
      </c>
      <c r="G61" s="412">
        <v>-1225.71</v>
      </c>
      <c r="H61" s="412">
        <v>0</v>
      </c>
      <c r="I61" s="412">
        <v>0</v>
      </c>
      <c r="J61" s="414" t="e">
        <v>#VALUE!</v>
      </c>
    </row>
    <row r="62" spans="1:10" ht="15" customHeight="1" x14ac:dyDescent="0.2">
      <c r="A62" s="414" t="s">
        <v>1795</v>
      </c>
      <c r="B62" s="414" t="s">
        <v>1794</v>
      </c>
      <c r="C62" s="414" t="s">
        <v>1013</v>
      </c>
      <c r="D62" s="414">
        <v>392</v>
      </c>
      <c r="E62" s="414">
        <v>7448</v>
      </c>
      <c r="F62" s="413">
        <v>204301.01</v>
      </c>
      <c r="G62" s="412">
        <v>0</v>
      </c>
      <c r="H62" s="412">
        <v>107611.7</v>
      </c>
      <c r="I62" s="412">
        <v>96689.31</v>
      </c>
      <c r="J62" s="411">
        <v>0.47326887909168924</v>
      </c>
    </row>
    <row r="63" spans="1:10" ht="15" customHeight="1" x14ac:dyDescent="0.2">
      <c r="A63" s="414" t="s">
        <v>1793</v>
      </c>
      <c r="B63" s="414" t="s">
        <v>1792</v>
      </c>
      <c r="C63" s="414" t="s">
        <v>1013</v>
      </c>
      <c r="D63" s="414">
        <v>1</v>
      </c>
      <c r="E63" s="414">
        <v>19</v>
      </c>
      <c r="F63" s="413">
        <v>1584.92</v>
      </c>
      <c r="G63" s="412">
        <v>0</v>
      </c>
      <c r="H63" s="412">
        <v>1168.69</v>
      </c>
      <c r="I63" s="412">
        <v>416.23</v>
      </c>
      <c r="J63" s="411">
        <v>0.26261893344774501</v>
      </c>
    </row>
    <row r="64" spans="1:10" ht="15" customHeight="1" x14ac:dyDescent="0.2">
      <c r="A64" s="414" t="s">
        <v>1789</v>
      </c>
      <c r="B64" s="414" t="s">
        <v>1788</v>
      </c>
      <c r="C64" s="414" t="s">
        <v>1785</v>
      </c>
      <c r="D64" s="414">
        <v>144</v>
      </c>
      <c r="E64" s="414">
        <v>2880</v>
      </c>
      <c r="F64" s="413">
        <v>55930.36</v>
      </c>
      <c r="G64" s="412">
        <v>0</v>
      </c>
      <c r="H64" s="412">
        <v>48120.480000000003</v>
      </c>
      <c r="I64" s="412">
        <v>7809.88</v>
      </c>
      <c r="J64" s="411">
        <v>0.13963578993591316</v>
      </c>
    </row>
    <row r="65" spans="1:10" ht="15" customHeight="1" x14ac:dyDescent="0.2">
      <c r="A65" s="414" t="s">
        <v>1787</v>
      </c>
      <c r="B65" s="414" t="s">
        <v>1786</v>
      </c>
      <c r="C65" s="414" t="s">
        <v>1785</v>
      </c>
      <c r="D65" s="414">
        <v>10</v>
      </c>
      <c r="E65" s="414">
        <v>200</v>
      </c>
      <c r="F65" s="413">
        <v>5193.58</v>
      </c>
      <c r="G65" s="412">
        <v>0</v>
      </c>
      <c r="H65" s="412">
        <v>4136.72</v>
      </c>
      <c r="I65" s="412">
        <v>1056.8599999999999</v>
      </c>
      <c r="J65" s="411">
        <v>0.20349354395234115</v>
      </c>
    </row>
    <row r="66" spans="1:10" ht="18" customHeight="1" x14ac:dyDescent="0.2">
      <c r="A66" s="414" t="s">
        <v>1784</v>
      </c>
      <c r="B66" s="414" t="s">
        <v>1783</v>
      </c>
      <c r="C66" s="414" t="s">
        <v>1771</v>
      </c>
      <c r="D66" s="414">
        <v>70</v>
      </c>
      <c r="E66" s="414">
        <v>420</v>
      </c>
      <c r="F66" s="413">
        <v>42468.98</v>
      </c>
      <c r="G66" s="412">
        <v>0</v>
      </c>
      <c r="H66" s="412">
        <v>33379.339999999997</v>
      </c>
      <c r="I66" s="412">
        <v>9089.64</v>
      </c>
      <c r="J66" s="411">
        <v>0.21403009914530557</v>
      </c>
    </row>
    <row r="67" spans="1:10" ht="18" customHeight="1" x14ac:dyDescent="0.2">
      <c r="A67" s="414" t="s">
        <v>1782</v>
      </c>
      <c r="B67" s="414" t="s">
        <v>1781</v>
      </c>
      <c r="C67" s="414" t="s">
        <v>1771</v>
      </c>
      <c r="D67" s="414">
        <v>68</v>
      </c>
      <c r="E67" s="414">
        <v>408</v>
      </c>
      <c r="F67" s="413">
        <v>52220.57</v>
      </c>
      <c r="G67" s="412">
        <v>0</v>
      </c>
      <c r="H67" s="412">
        <v>42735.199999999997</v>
      </c>
      <c r="I67" s="412">
        <v>9485.3700000000008</v>
      </c>
      <c r="J67" s="411">
        <v>0.18164049147682609</v>
      </c>
    </row>
    <row r="68" spans="1:10" ht="18" customHeight="1" x14ac:dyDescent="0.2">
      <c r="A68" s="414" t="s">
        <v>1782</v>
      </c>
      <c r="B68" s="414" t="s">
        <v>1781</v>
      </c>
      <c r="C68" s="414" t="s">
        <v>1774</v>
      </c>
      <c r="D68" s="414">
        <v>24</v>
      </c>
      <c r="E68" s="414">
        <v>6</v>
      </c>
      <c r="F68" s="413">
        <v>875.28</v>
      </c>
      <c r="G68" s="412">
        <v>0</v>
      </c>
      <c r="H68" s="412">
        <v>628.48</v>
      </c>
      <c r="I68" s="412">
        <v>246.8</v>
      </c>
      <c r="J68" s="411">
        <v>0.28196691344484048</v>
      </c>
    </row>
    <row r="69" spans="1:10" ht="18" customHeight="1" x14ac:dyDescent="0.2">
      <c r="A69" s="414" t="s">
        <v>1780</v>
      </c>
      <c r="B69" s="414" t="s">
        <v>1779</v>
      </c>
      <c r="C69" s="414" t="s">
        <v>1771</v>
      </c>
      <c r="D69" s="414">
        <v>5</v>
      </c>
      <c r="E69" s="414">
        <v>30</v>
      </c>
      <c r="F69" s="413">
        <v>5061.01</v>
      </c>
      <c r="G69" s="412">
        <v>0</v>
      </c>
      <c r="H69" s="412">
        <v>4680.45</v>
      </c>
      <c r="I69" s="412">
        <v>380.56</v>
      </c>
      <c r="J69" s="411">
        <v>7.5194476991746709E-2</v>
      </c>
    </row>
    <row r="70" spans="1:10" ht="18" customHeight="1" x14ac:dyDescent="0.2">
      <c r="A70" s="414" t="s">
        <v>1778</v>
      </c>
      <c r="B70" s="414" t="s">
        <v>1777</v>
      </c>
      <c r="C70" s="414" t="s">
        <v>1771</v>
      </c>
      <c r="D70" s="414">
        <v>73</v>
      </c>
      <c r="E70" s="414">
        <v>438</v>
      </c>
      <c r="F70" s="413">
        <v>47797.8</v>
      </c>
      <c r="G70" s="412">
        <v>0</v>
      </c>
      <c r="H70" s="412">
        <v>40826.089999999997</v>
      </c>
      <c r="I70" s="412">
        <v>6971.71</v>
      </c>
      <c r="J70" s="411">
        <v>0.14585838678767643</v>
      </c>
    </row>
    <row r="71" spans="1:10" ht="18" customHeight="1" x14ac:dyDescent="0.2">
      <c r="A71" s="414" t="s">
        <v>1776</v>
      </c>
      <c r="B71" s="414" t="s">
        <v>1775</v>
      </c>
      <c r="C71" s="414" t="s">
        <v>1771</v>
      </c>
      <c r="D71" s="414">
        <v>51</v>
      </c>
      <c r="E71" s="414">
        <v>306</v>
      </c>
      <c r="F71" s="413">
        <v>28911.43</v>
      </c>
      <c r="G71" s="412">
        <v>0</v>
      </c>
      <c r="H71" s="412">
        <v>23630.07</v>
      </c>
      <c r="I71" s="412">
        <v>5281.36</v>
      </c>
      <c r="J71" s="411">
        <v>0.18267377296799225</v>
      </c>
    </row>
    <row r="72" spans="1:10" ht="18" customHeight="1" x14ac:dyDescent="0.2">
      <c r="A72" s="414" t="s">
        <v>1773</v>
      </c>
      <c r="B72" s="414" t="s">
        <v>1772</v>
      </c>
      <c r="C72" s="414" t="s">
        <v>1771</v>
      </c>
      <c r="D72" s="414">
        <v>25</v>
      </c>
      <c r="E72" s="414">
        <v>150</v>
      </c>
      <c r="F72" s="413">
        <v>16498.7</v>
      </c>
      <c r="G72" s="412">
        <v>0</v>
      </c>
      <c r="H72" s="412">
        <v>13803.27</v>
      </c>
      <c r="I72" s="412">
        <v>2695.43</v>
      </c>
      <c r="J72" s="411">
        <v>0.1633722656936607</v>
      </c>
    </row>
    <row r="73" spans="1:10" x14ac:dyDescent="0.2">
      <c r="A73" s="414" t="s">
        <v>1770</v>
      </c>
      <c r="B73" s="414" t="s">
        <v>1769</v>
      </c>
      <c r="C73" s="414" t="s">
        <v>1764</v>
      </c>
      <c r="D73" s="414">
        <v>1</v>
      </c>
      <c r="E73" s="414">
        <v>14.19</v>
      </c>
      <c r="F73" s="413">
        <v>1284.8699999999999</v>
      </c>
      <c r="G73" s="412">
        <v>0</v>
      </c>
      <c r="H73" s="412">
        <v>967.46</v>
      </c>
      <c r="I73" s="412">
        <v>317.41000000000003</v>
      </c>
      <c r="J73" s="411">
        <v>0.24703666518791784</v>
      </c>
    </row>
    <row r="74" spans="1:10" x14ac:dyDescent="0.2">
      <c r="A74" s="414" t="s">
        <v>1763</v>
      </c>
      <c r="B74" s="414" t="s">
        <v>1762</v>
      </c>
      <c r="C74" s="414" t="s">
        <v>1764</v>
      </c>
      <c r="D74" s="414">
        <v>56</v>
      </c>
      <c r="E74" s="414">
        <v>794.64</v>
      </c>
      <c r="F74" s="413">
        <v>57311.63</v>
      </c>
      <c r="G74" s="412">
        <v>0</v>
      </c>
      <c r="H74" s="412">
        <v>49231.95</v>
      </c>
      <c r="I74" s="412">
        <v>8079.68</v>
      </c>
      <c r="J74" s="411">
        <v>0.14097801789968284</v>
      </c>
    </row>
    <row r="75" spans="1:10" x14ac:dyDescent="0.2">
      <c r="A75" s="414" t="s">
        <v>1763</v>
      </c>
      <c r="B75" s="414" t="s">
        <v>1762</v>
      </c>
      <c r="C75" s="414" t="s">
        <v>1074</v>
      </c>
      <c r="D75" s="414">
        <v>60</v>
      </c>
      <c r="E75" s="414">
        <v>56.76</v>
      </c>
      <c r="F75" s="413">
        <v>4959.6000000000004</v>
      </c>
      <c r="G75" s="412">
        <v>0</v>
      </c>
      <c r="H75" s="412">
        <v>3308.36</v>
      </c>
      <c r="I75" s="412">
        <v>1651.24</v>
      </c>
      <c r="J75" s="411">
        <v>0.33293814017259454</v>
      </c>
    </row>
    <row r="76" spans="1:10" ht="15" customHeight="1" x14ac:dyDescent="0.2">
      <c r="A76" s="414" t="s">
        <v>1761</v>
      </c>
      <c r="B76" s="414" t="s">
        <v>1760</v>
      </c>
      <c r="C76" s="414" t="s">
        <v>1099</v>
      </c>
      <c r="D76" s="414">
        <v>4000</v>
      </c>
      <c r="E76" s="414">
        <v>4000</v>
      </c>
      <c r="F76" s="413">
        <v>66120</v>
      </c>
      <c r="G76" s="412">
        <v>0</v>
      </c>
      <c r="H76" s="412">
        <v>51200</v>
      </c>
      <c r="I76" s="412">
        <v>14920</v>
      </c>
      <c r="J76" s="411">
        <v>0.22565033272837265</v>
      </c>
    </row>
    <row r="77" spans="1:10" ht="15" customHeight="1" x14ac:dyDescent="0.2">
      <c r="A77" s="414" t="s">
        <v>1759</v>
      </c>
      <c r="B77" s="414" t="s">
        <v>1758</v>
      </c>
      <c r="C77" s="414" t="s">
        <v>1099</v>
      </c>
      <c r="D77" s="414">
        <v>1000</v>
      </c>
      <c r="E77" s="414">
        <v>1000</v>
      </c>
      <c r="F77" s="413">
        <v>79500</v>
      </c>
      <c r="G77" s="412">
        <v>0</v>
      </c>
      <c r="H77" s="412">
        <v>33310</v>
      </c>
      <c r="I77" s="412">
        <v>46190</v>
      </c>
      <c r="J77" s="411">
        <v>0.5810062893081761</v>
      </c>
    </row>
    <row r="78" spans="1:10" ht="15" customHeight="1" x14ac:dyDescent="0.2">
      <c r="A78" s="414" t="s">
        <v>1755</v>
      </c>
      <c r="B78" s="414" t="s">
        <v>1754</v>
      </c>
      <c r="C78" s="414" t="s">
        <v>1018</v>
      </c>
      <c r="D78" s="414">
        <v>11</v>
      </c>
      <c r="E78" s="414">
        <v>2288</v>
      </c>
      <c r="F78" s="413">
        <v>45475.13</v>
      </c>
      <c r="G78" s="412">
        <v>0</v>
      </c>
      <c r="H78" s="412">
        <v>38331.589999999997</v>
      </c>
      <c r="I78" s="412">
        <v>7143.54</v>
      </c>
      <c r="J78" s="411">
        <v>0.15708674169815456</v>
      </c>
    </row>
    <row r="79" spans="1:10" ht="15" customHeight="1" x14ac:dyDescent="0.2">
      <c r="A79" s="414" t="s">
        <v>1753</v>
      </c>
      <c r="B79" s="414" t="s">
        <v>1752</v>
      </c>
      <c r="C79" s="414" t="s">
        <v>1018</v>
      </c>
      <c r="D79" s="414">
        <v>3</v>
      </c>
      <c r="E79" s="414">
        <v>624</v>
      </c>
      <c r="F79" s="413">
        <v>17560.3</v>
      </c>
      <c r="G79" s="412">
        <v>0</v>
      </c>
      <c r="H79" s="412">
        <v>14393.22</v>
      </c>
      <c r="I79" s="412">
        <v>3167.08</v>
      </c>
      <c r="J79" s="411">
        <v>0.18035454975142795</v>
      </c>
    </row>
    <row r="80" spans="1:10" ht="15" customHeight="1" x14ac:dyDescent="0.2">
      <c r="A80" s="414" t="s">
        <v>1749</v>
      </c>
      <c r="B80" s="414" t="s">
        <v>1748</v>
      </c>
      <c r="C80" s="414" t="s">
        <v>1018</v>
      </c>
      <c r="D80" s="414">
        <v>4</v>
      </c>
      <c r="E80" s="414">
        <v>832</v>
      </c>
      <c r="F80" s="413">
        <v>30088.46</v>
      </c>
      <c r="G80" s="412">
        <v>0</v>
      </c>
      <c r="H80" s="412">
        <v>38965.72</v>
      </c>
      <c r="I80" s="412">
        <v>-8877.26</v>
      </c>
      <c r="J80" s="411">
        <v>-0.29503869589869336</v>
      </c>
    </row>
    <row r="81" spans="1:10" ht="15" customHeight="1" x14ac:dyDescent="0.2">
      <c r="A81" s="414" t="s">
        <v>1747</v>
      </c>
      <c r="B81" s="414" t="s">
        <v>1746</v>
      </c>
      <c r="C81" s="414" t="s">
        <v>1018</v>
      </c>
      <c r="D81" s="414">
        <v>17</v>
      </c>
      <c r="E81" s="414">
        <v>3536</v>
      </c>
      <c r="F81" s="413">
        <v>217704.9</v>
      </c>
      <c r="G81" s="412">
        <v>0</v>
      </c>
      <c r="H81" s="412">
        <v>197581.65</v>
      </c>
      <c r="I81" s="412">
        <v>20123.25</v>
      </c>
      <c r="J81" s="411">
        <v>9.2433610819049092E-2</v>
      </c>
    </row>
    <row r="82" spans="1:10" ht="15" customHeight="1" x14ac:dyDescent="0.2">
      <c r="A82" s="414" t="s">
        <v>1745</v>
      </c>
      <c r="B82" s="414" t="s">
        <v>1744</v>
      </c>
      <c r="C82" s="414" t="s">
        <v>1018</v>
      </c>
      <c r="D82" s="414">
        <v>2</v>
      </c>
      <c r="E82" s="414">
        <v>416</v>
      </c>
      <c r="F82" s="413">
        <v>25942.55</v>
      </c>
      <c r="G82" s="412">
        <v>0</v>
      </c>
      <c r="H82" s="412">
        <v>22182.54</v>
      </c>
      <c r="I82" s="412">
        <v>3760.01</v>
      </c>
      <c r="J82" s="411">
        <v>0.14493602209497525</v>
      </c>
    </row>
    <row r="83" spans="1:10" ht="15" customHeight="1" x14ac:dyDescent="0.2">
      <c r="A83" s="414" t="s">
        <v>1743</v>
      </c>
      <c r="B83" s="414" t="s">
        <v>1742</v>
      </c>
      <c r="C83" s="414" t="s">
        <v>1018</v>
      </c>
      <c r="D83" s="414">
        <v>1</v>
      </c>
      <c r="E83" s="414">
        <v>208</v>
      </c>
      <c r="F83" s="413">
        <v>14567</v>
      </c>
      <c r="G83" s="412">
        <v>0</v>
      </c>
      <c r="H83" s="412">
        <v>13425.64</v>
      </c>
      <c r="I83" s="412">
        <v>1141.3599999999999</v>
      </c>
      <c r="J83" s="411">
        <v>7.8352440447587018E-2</v>
      </c>
    </row>
    <row r="84" spans="1:10" x14ac:dyDescent="0.2">
      <c r="A84" s="414" t="s">
        <v>1739</v>
      </c>
      <c r="B84" s="414" t="s">
        <v>1738</v>
      </c>
      <c r="C84" s="414" t="s">
        <v>1018</v>
      </c>
      <c r="D84" s="414">
        <v>1</v>
      </c>
      <c r="E84" s="414">
        <v>208</v>
      </c>
      <c r="F84" s="413">
        <v>21729</v>
      </c>
      <c r="G84" s="412">
        <v>0</v>
      </c>
      <c r="H84" s="412">
        <v>12725.77</v>
      </c>
      <c r="I84" s="412">
        <v>9003.23</v>
      </c>
      <c r="J84" s="411">
        <v>0.41434166321505822</v>
      </c>
    </row>
    <row r="85" spans="1:10" ht="15" customHeight="1" x14ac:dyDescent="0.2">
      <c r="A85" s="414" t="s">
        <v>1737</v>
      </c>
      <c r="B85" s="414" t="s">
        <v>1736</v>
      </c>
      <c r="C85" s="414" t="s">
        <v>1018</v>
      </c>
      <c r="D85" s="414">
        <v>1</v>
      </c>
      <c r="E85" s="414">
        <v>208</v>
      </c>
      <c r="F85" s="413">
        <v>12268.64</v>
      </c>
      <c r="G85" s="412">
        <v>0</v>
      </c>
      <c r="H85" s="412">
        <v>9166.51</v>
      </c>
      <c r="I85" s="412">
        <v>3102.13</v>
      </c>
      <c r="J85" s="411">
        <v>0.25285035668175121</v>
      </c>
    </row>
    <row r="86" spans="1:10" ht="15" customHeight="1" x14ac:dyDescent="0.2">
      <c r="A86" s="414" t="s">
        <v>2307</v>
      </c>
      <c r="B86" s="414" t="s">
        <v>2306</v>
      </c>
      <c r="C86" s="414" t="s">
        <v>1018</v>
      </c>
      <c r="D86" s="414">
        <v>2</v>
      </c>
      <c r="E86" s="414">
        <v>416</v>
      </c>
      <c r="F86" s="413">
        <v>37018.18</v>
      </c>
      <c r="G86" s="412">
        <v>0</v>
      </c>
      <c r="H86" s="412">
        <v>24067.88</v>
      </c>
      <c r="I86" s="412">
        <v>12950.3</v>
      </c>
      <c r="J86" s="411">
        <v>0.34983621561081607</v>
      </c>
    </row>
    <row r="87" spans="1:10" ht="15" customHeight="1" x14ac:dyDescent="0.2">
      <c r="A87" s="414" t="s">
        <v>1735</v>
      </c>
      <c r="B87" s="414" t="s">
        <v>1734</v>
      </c>
      <c r="C87" s="414" t="s">
        <v>1018</v>
      </c>
      <c r="D87" s="414">
        <v>10</v>
      </c>
      <c r="E87" s="414">
        <v>2080</v>
      </c>
      <c r="F87" s="413">
        <v>94242.8</v>
      </c>
      <c r="G87" s="412">
        <v>0</v>
      </c>
      <c r="H87" s="412">
        <v>116076.8</v>
      </c>
      <c r="I87" s="412">
        <v>-21834</v>
      </c>
      <c r="J87" s="411">
        <v>-0.23167817594553641</v>
      </c>
    </row>
    <row r="88" spans="1:10" ht="15" customHeight="1" x14ac:dyDescent="0.2">
      <c r="A88" s="414" t="s">
        <v>1733</v>
      </c>
      <c r="B88" s="414" t="s">
        <v>1732</v>
      </c>
      <c r="C88" s="414" t="s">
        <v>1018</v>
      </c>
      <c r="D88" s="414">
        <v>3</v>
      </c>
      <c r="E88" s="414">
        <v>624</v>
      </c>
      <c r="F88" s="413">
        <v>41340</v>
      </c>
      <c r="G88" s="412">
        <v>0</v>
      </c>
      <c r="H88" s="412">
        <v>34581.96</v>
      </c>
      <c r="I88" s="412">
        <v>6758.04</v>
      </c>
      <c r="J88" s="411">
        <v>0.1634746008708273</v>
      </c>
    </row>
    <row r="89" spans="1:10" ht="15" customHeight="1" x14ac:dyDescent="0.2">
      <c r="A89" s="414" t="s">
        <v>1731</v>
      </c>
      <c r="B89" s="414" t="s">
        <v>1730</v>
      </c>
      <c r="C89" s="414" t="s">
        <v>1018</v>
      </c>
      <c r="D89" s="414">
        <v>5</v>
      </c>
      <c r="E89" s="414">
        <v>1040</v>
      </c>
      <c r="F89" s="413">
        <v>52097.95</v>
      </c>
      <c r="G89" s="412">
        <v>0</v>
      </c>
      <c r="H89" s="412">
        <v>55807.9</v>
      </c>
      <c r="I89" s="412">
        <v>-3709.95</v>
      </c>
      <c r="J89" s="411">
        <v>-7.1211055329432352E-2</v>
      </c>
    </row>
    <row r="90" spans="1:10" ht="15" customHeight="1" x14ac:dyDescent="0.2">
      <c r="A90" s="414" t="s">
        <v>1727</v>
      </c>
      <c r="B90" s="414" t="s">
        <v>1726</v>
      </c>
      <c r="C90" s="414" t="s">
        <v>1018</v>
      </c>
      <c r="D90" s="414">
        <v>1</v>
      </c>
      <c r="E90" s="414">
        <v>208</v>
      </c>
      <c r="F90" s="413">
        <v>23018.69</v>
      </c>
      <c r="G90" s="412">
        <v>0</v>
      </c>
      <c r="H90" s="412">
        <v>10105</v>
      </c>
      <c r="I90" s="412">
        <v>12913.69</v>
      </c>
      <c r="J90" s="411">
        <v>0.56100890189667618</v>
      </c>
    </row>
    <row r="91" spans="1:10" ht="15" customHeight="1" x14ac:dyDescent="0.2">
      <c r="A91" s="414" t="s">
        <v>1952</v>
      </c>
      <c r="B91" s="414" t="s">
        <v>1951</v>
      </c>
      <c r="C91" s="414" t="s">
        <v>1018</v>
      </c>
      <c r="D91" s="414">
        <v>1</v>
      </c>
      <c r="E91" s="414">
        <v>208</v>
      </c>
      <c r="F91" s="413">
        <v>8641.4699999999993</v>
      </c>
      <c r="G91" s="412">
        <v>0</v>
      </c>
      <c r="H91" s="412">
        <v>7751.32</v>
      </c>
      <c r="I91" s="412">
        <v>890.15</v>
      </c>
      <c r="J91" s="411">
        <v>0.10300909451748372</v>
      </c>
    </row>
    <row r="92" spans="1:10" ht="15" customHeight="1" x14ac:dyDescent="0.2">
      <c r="A92" s="414" t="s">
        <v>1725</v>
      </c>
      <c r="B92" s="414" t="s">
        <v>1724</v>
      </c>
      <c r="C92" s="414" t="s">
        <v>1018</v>
      </c>
      <c r="D92" s="414">
        <v>4</v>
      </c>
      <c r="E92" s="414">
        <v>832</v>
      </c>
      <c r="F92" s="413">
        <v>47748</v>
      </c>
      <c r="G92" s="412">
        <v>0</v>
      </c>
      <c r="H92" s="412">
        <v>38656.25</v>
      </c>
      <c r="I92" s="412">
        <v>9091.75</v>
      </c>
      <c r="J92" s="411">
        <v>0.19041111669598726</v>
      </c>
    </row>
    <row r="93" spans="1:10" ht="15" customHeight="1" x14ac:dyDescent="0.2">
      <c r="A93" s="414" t="s">
        <v>1723</v>
      </c>
      <c r="B93" s="414" t="s">
        <v>1722</v>
      </c>
      <c r="C93" s="414" t="s">
        <v>1018</v>
      </c>
      <c r="D93" s="414">
        <v>22</v>
      </c>
      <c r="E93" s="414">
        <v>4576</v>
      </c>
      <c r="F93" s="413">
        <v>227968.72</v>
      </c>
      <c r="G93" s="412">
        <v>0</v>
      </c>
      <c r="H93" s="412">
        <v>202618.23</v>
      </c>
      <c r="I93" s="412">
        <v>25350.49</v>
      </c>
      <c r="J93" s="411">
        <v>0.11120161573043881</v>
      </c>
    </row>
    <row r="94" spans="1:10" x14ac:dyDescent="0.2">
      <c r="A94" s="414" t="s">
        <v>1718</v>
      </c>
      <c r="B94" s="414" t="s">
        <v>1717</v>
      </c>
      <c r="C94" s="414" t="s">
        <v>1714</v>
      </c>
      <c r="D94" s="414">
        <v>1</v>
      </c>
      <c r="E94" s="414">
        <v>21.6</v>
      </c>
      <c r="F94" s="413">
        <v>1942.56</v>
      </c>
      <c r="G94" s="412">
        <v>0</v>
      </c>
      <c r="H94" s="412">
        <v>1481.63</v>
      </c>
      <c r="I94" s="412">
        <v>460.93</v>
      </c>
      <c r="J94" s="411">
        <v>0.23727967218515772</v>
      </c>
    </row>
    <row r="95" spans="1:10" ht="18" customHeight="1" x14ac:dyDescent="0.2">
      <c r="A95" s="414" t="s">
        <v>1716</v>
      </c>
      <c r="B95" s="414" t="s">
        <v>1715</v>
      </c>
      <c r="C95" s="414" t="s">
        <v>1714</v>
      </c>
      <c r="D95" s="414">
        <v>1</v>
      </c>
      <c r="E95" s="414">
        <v>21.6</v>
      </c>
      <c r="F95" s="413">
        <v>2462.0700000000002</v>
      </c>
      <c r="G95" s="412">
        <v>0</v>
      </c>
      <c r="H95" s="412">
        <v>985.85</v>
      </c>
      <c r="I95" s="412">
        <v>1476.22</v>
      </c>
      <c r="J95" s="411">
        <v>0.59958490213519522</v>
      </c>
    </row>
    <row r="96" spans="1:10" ht="15" customHeight="1" x14ac:dyDescent="0.2">
      <c r="A96" s="414" t="s">
        <v>1713</v>
      </c>
      <c r="B96" s="414" t="s">
        <v>1712</v>
      </c>
      <c r="C96" s="414" t="s">
        <v>1099</v>
      </c>
      <c r="D96" s="414">
        <v>1000</v>
      </c>
      <c r="E96" s="414">
        <v>1000</v>
      </c>
      <c r="F96" s="413">
        <v>34490</v>
      </c>
      <c r="G96" s="412">
        <v>0</v>
      </c>
      <c r="H96" s="412">
        <v>30800</v>
      </c>
      <c r="I96" s="412">
        <v>3690</v>
      </c>
      <c r="J96" s="411">
        <v>0.10698753261815019</v>
      </c>
    </row>
    <row r="97" spans="1:10" ht="15" customHeight="1" x14ac:dyDescent="0.2">
      <c r="A97" s="414" t="s">
        <v>1711</v>
      </c>
      <c r="B97" s="414" t="s">
        <v>1710</v>
      </c>
      <c r="C97" s="414" t="s">
        <v>1099</v>
      </c>
      <c r="D97" s="414">
        <v>1000</v>
      </c>
      <c r="E97" s="414">
        <v>1000</v>
      </c>
      <c r="F97" s="413">
        <v>79210</v>
      </c>
      <c r="G97" s="412">
        <v>0</v>
      </c>
      <c r="H97" s="412">
        <v>41310</v>
      </c>
      <c r="I97" s="412">
        <v>37900</v>
      </c>
      <c r="J97" s="411">
        <v>0.47847494003282415</v>
      </c>
    </row>
    <row r="98" spans="1:10" ht="15" customHeight="1" x14ac:dyDescent="0.2">
      <c r="A98" s="414" t="s">
        <v>1709</v>
      </c>
      <c r="B98" s="414" t="s">
        <v>1708</v>
      </c>
      <c r="C98" s="414" t="s">
        <v>1701</v>
      </c>
      <c r="D98" s="414">
        <v>1</v>
      </c>
      <c r="E98" s="414">
        <v>4</v>
      </c>
      <c r="F98" s="413">
        <v>356.53</v>
      </c>
      <c r="G98" s="412">
        <v>0</v>
      </c>
      <c r="H98" s="412">
        <v>289.17</v>
      </c>
      <c r="I98" s="412">
        <v>67.36</v>
      </c>
      <c r="J98" s="411">
        <v>0.18893220766835891</v>
      </c>
    </row>
    <row r="99" spans="1:10" ht="15" customHeight="1" x14ac:dyDescent="0.2">
      <c r="A99" s="414" t="s">
        <v>1707</v>
      </c>
      <c r="B99" s="414" t="s">
        <v>1706</v>
      </c>
      <c r="C99" s="414" t="s">
        <v>1701</v>
      </c>
      <c r="D99" s="414">
        <v>4</v>
      </c>
      <c r="E99" s="414">
        <v>16</v>
      </c>
      <c r="F99" s="413">
        <v>2034.76</v>
      </c>
      <c r="G99" s="412">
        <v>0</v>
      </c>
      <c r="H99" s="412">
        <v>1461.88</v>
      </c>
      <c r="I99" s="412">
        <v>572.88</v>
      </c>
      <c r="J99" s="411">
        <v>0.28154671804045683</v>
      </c>
    </row>
    <row r="100" spans="1:10" ht="15" customHeight="1" x14ac:dyDescent="0.2">
      <c r="A100" s="414" t="s">
        <v>1705</v>
      </c>
      <c r="B100" s="414" t="s">
        <v>1704</v>
      </c>
      <c r="C100" s="414" t="s">
        <v>1701</v>
      </c>
      <c r="D100" s="414">
        <v>3</v>
      </c>
      <c r="E100" s="414">
        <v>12</v>
      </c>
      <c r="F100" s="413">
        <v>1512.87</v>
      </c>
      <c r="G100" s="412">
        <v>0</v>
      </c>
      <c r="H100" s="412">
        <v>1083.3599999999999</v>
      </c>
      <c r="I100" s="412">
        <v>429.51</v>
      </c>
      <c r="J100" s="411">
        <v>0.28390410279799322</v>
      </c>
    </row>
    <row r="101" spans="1:10" ht="15" customHeight="1" x14ac:dyDescent="0.2">
      <c r="A101" s="414" t="s">
        <v>1703</v>
      </c>
      <c r="B101" s="414" t="s">
        <v>1702</v>
      </c>
      <c r="C101" s="414" t="s">
        <v>1701</v>
      </c>
      <c r="D101" s="414">
        <v>4</v>
      </c>
      <c r="E101" s="414">
        <v>16</v>
      </c>
      <c r="F101" s="413">
        <v>2078.4</v>
      </c>
      <c r="G101" s="412">
        <v>0</v>
      </c>
      <c r="H101" s="412">
        <v>1552.88</v>
      </c>
      <c r="I101" s="412">
        <v>525.52</v>
      </c>
      <c r="J101" s="411">
        <v>0.25284834488067742</v>
      </c>
    </row>
    <row r="102" spans="1:10" ht="15" customHeight="1" x14ac:dyDescent="0.2">
      <c r="A102" s="414" t="s">
        <v>1700</v>
      </c>
      <c r="B102" s="414" t="s">
        <v>1699</v>
      </c>
      <c r="C102" s="414" t="s">
        <v>1684</v>
      </c>
      <c r="D102" s="414">
        <v>8</v>
      </c>
      <c r="E102" s="414">
        <v>128</v>
      </c>
      <c r="F102" s="413">
        <v>12407.88</v>
      </c>
      <c r="G102" s="412">
        <v>0</v>
      </c>
      <c r="H102" s="412">
        <v>10594</v>
      </c>
      <c r="I102" s="412">
        <v>1813.88</v>
      </c>
      <c r="J102" s="411">
        <v>0.14618774520707808</v>
      </c>
    </row>
    <row r="103" spans="1:10" ht="15" customHeight="1" x14ac:dyDescent="0.2">
      <c r="A103" s="414" t="s">
        <v>1698</v>
      </c>
      <c r="B103" s="414" t="s">
        <v>1697</v>
      </c>
      <c r="C103" s="414" t="s">
        <v>1684</v>
      </c>
      <c r="D103" s="414">
        <v>73</v>
      </c>
      <c r="E103" s="414">
        <v>1168</v>
      </c>
      <c r="F103" s="413">
        <v>109415.2</v>
      </c>
      <c r="G103" s="412">
        <v>0</v>
      </c>
      <c r="H103" s="412">
        <v>106706.49</v>
      </c>
      <c r="I103" s="412">
        <v>2708.71</v>
      </c>
      <c r="J103" s="411">
        <v>2.4756249588722589E-2</v>
      </c>
    </row>
    <row r="104" spans="1:10" ht="15" customHeight="1" x14ac:dyDescent="0.2">
      <c r="A104" s="414" t="s">
        <v>1696</v>
      </c>
      <c r="B104" s="414" t="s">
        <v>1695</v>
      </c>
      <c r="C104" s="414" t="s">
        <v>1684</v>
      </c>
      <c r="D104" s="414">
        <v>4</v>
      </c>
      <c r="E104" s="414">
        <v>64</v>
      </c>
      <c r="F104" s="413">
        <v>8532.64</v>
      </c>
      <c r="G104" s="412">
        <v>0</v>
      </c>
      <c r="H104" s="412">
        <v>5865.12</v>
      </c>
      <c r="I104" s="412">
        <v>2667.52</v>
      </c>
      <c r="J104" s="411">
        <v>0.31262540081381612</v>
      </c>
    </row>
    <row r="105" spans="1:10" ht="15" customHeight="1" x14ac:dyDescent="0.2">
      <c r="A105" s="414" t="s">
        <v>1694</v>
      </c>
      <c r="B105" s="414" t="s">
        <v>1693</v>
      </c>
      <c r="C105" s="414" t="s">
        <v>1684</v>
      </c>
      <c r="D105" s="414">
        <v>2</v>
      </c>
      <c r="E105" s="414">
        <v>32</v>
      </c>
      <c r="F105" s="413">
        <v>4449.4799999999996</v>
      </c>
      <c r="G105" s="412">
        <v>0</v>
      </c>
      <c r="H105" s="412">
        <v>3541.94</v>
      </c>
      <c r="I105" s="412">
        <v>907.54</v>
      </c>
      <c r="J105" s="411">
        <v>0.20396540719364958</v>
      </c>
    </row>
    <row r="106" spans="1:10" ht="15" customHeight="1" x14ac:dyDescent="0.2">
      <c r="A106" s="414" t="s">
        <v>3788</v>
      </c>
      <c r="B106" s="414" t="s">
        <v>3787</v>
      </c>
      <c r="C106" s="414" t="s">
        <v>1684</v>
      </c>
      <c r="D106" s="414">
        <v>1</v>
      </c>
      <c r="E106" s="414">
        <v>16</v>
      </c>
      <c r="F106" s="413">
        <v>3885.79</v>
      </c>
      <c r="G106" s="412">
        <v>0</v>
      </c>
      <c r="H106" s="412">
        <v>2782.54</v>
      </c>
      <c r="I106" s="412">
        <v>1103.25</v>
      </c>
      <c r="J106" s="411">
        <v>0.28391910010576998</v>
      </c>
    </row>
    <row r="107" spans="1:10" ht="15" customHeight="1" x14ac:dyDescent="0.2">
      <c r="A107" s="414" t="s">
        <v>1692</v>
      </c>
      <c r="B107" s="414" t="s">
        <v>1691</v>
      </c>
      <c r="C107" s="414" t="s">
        <v>1684</v>
      </c>
      <c r="D107" s="414">
        <v>19</v>
      </c>
      <c r="E107" s="414">
        <v>304</v>
      </c>
      <c r="F107" s="413">
        <v>28469.81</v>
      </c>
      <c r="G107" s="412">
        <v>0</v>
      </c>
      <c r="H107" s="412">
        <v>22807.919999999998</v>
      </c>
      <c r="I107" s="412">
        <v>5661.89</v>
      </c>
      <c r="J107" s="411">
        <v>0.19887347333895097</v>
      </c>
    </row>
    <row r="108" spans="1:10" ht="15" customHeight="1" x14ac:dyDescent="0.2">
      <c r="A108" s="414" t="s">
        <v>1690</v>
      </c>
      <c r="B108" s="414" t="s">
        <v>1689</v>
      </c>
      <c r="C108" s="414" t="s">
        <v>1684</v>
      </c>
      <c r="D108" s="414">
        <v>18</v>
      </c>
      <c r="E108" s="414">
        <v>288</v>
      </c>
      <c r="F108" s="413">
        <v>29306.33</v>
      </c>
      <c r="G108" s="412">
        <v>0</v>
      </c>
      <c r="H108" s="412">
        <v>22899.45</v>
      </c>
      <c r="I108" s="412">
        <v>6406.88</v>
      </c>
      <c r="J108" s="411">
        <v>0.21861761605769128</v>
      </c>
    </row>
    <row r="109" spans="1:10" ht="15" customHeight="1" x14ac:dyDescent="0.2">
      <c r="A109" s="414" t="s">
        <v>1688</v>
      </c>
      <c r="B109" s="414" t="s">
        <v>1687</v>
      </c>
      <c r="C109" s="414" t="s">
        <v>1684</v>
      </c>
      <c r="D109" s="414">
        <v>49</v>
      </c>
      <c r="E109" s="414">
        <v>784</v>
      </c>
      <c r="F109" s="413">
        <v>77053.55</v>
      </c>
      <c r="G109" s="412">
        <v>0</v>
      </c>
      <c r="H109" s="412">
        <v>73699.92</v>
      </c>
      <c r="I109" s="412">
        <v>3353.63</v>
      </c>
      <c r="J109" s="411">
        <v>4.3523367839638796E-2</v>
      </c>
    </row>
    <row r="110" spans="1:10" ht="15" customHeight="1" x14ac:dyDescent="0.2">
      <c r="A110" s="414" t="s">
        <v>1686</v>
      </c>
      <c r="B110" s="414" t="s">
        <v>1685</v>
      </c>
      <c r="C110" s="414" t="s">
        <v>1684</v>
      </c>
      <c r="D110" s="414">
        <v>4</v>
      </c>
      <c r="E110" s="414">
        <v>64</v>
      </c>
      <c r="F110" s="413">
        <v>11961.22</v>
      </c>
      <c r="G110" s="412">
        <v>0</v>
      </c>
      <c r="H110" s="412">
        <v>8300.36</v>
      </c>
      <c r="I110" s="412">
        <v>3660.86</v>
      </c>
      <c r="J110" s="411">
        <v>0.30606075300011204</v>
      </c>
    </row>
    <row r="111" spans="1:10" ht="18" customHeight="1" x14ac:dyDescent="0.2">
      <c r="A111" s="414" t="s">
        <v>1683</v>
      </c>
      <c r="B111" s="414" t="s">
        <v>1682</v>
      </c>
      <c r="C111" s="414" t="s">
        <v>1677</v>
      </c>
      <c r="D111" s="414">
        <v>12</v>
      </c>
      <c r="E111" s="414">
        <v>144</v>
      </c>
      <c r="F111" s="413">
        <v>17591.8</v>
      </c>
      <c r="G111" s="412">
        <v>0</v>
      </c>
      <c r="H111" s="412">
        <v>13353.58</v>
      </c>
      <c r="I111" s="412">
        <v>4238.22</v>
      </c>
      <c r="J111" s="411">
        <v>0.24092020145749724</v>
      </c>
    </row>
    <row r="112" spans="1:10" ht="18" customHeight="1" x14ac:dyDescent="0.2">
      <c r="A112" s="414" t="s">
        <v>1679</v>
      </c>
      <c r="B112" s="414" t="s">
        <v>1678</v>
      </c>
      <c r="C112" s="414" t="s">
        <v>1077</v>
      </c>
      <c r="D112" s="414">
        <v>139</v>
      </c>
      <c r="E112" s="414">
        <v>1577.9280000000001</v>
      </c>
      <c r="F112" s="413">
        <v>66883.12</v>
      </c>
      <c r="G112" s="412">
        <v>0</v>
      </c>
      <c r="H112" s="412">
        <v>49539.23</v>
      </c>
      <c r="I112" s="412">
        <v>17343.89</v>
      </c>
      <c r="J112" s="411">
        <v>0.25931640150758517</v>
      </c>
    </row>
    <row r="113" spans="1:10" ht="18" customHeight="1" x14ac:dyDescent="0.2">
      <c r="A113" s="414" t="s">
        <v>1679</v>
      </c>
      <c r="B113" s="414" t="s">
        <v>1678</v>
      </c>
      <c r="C113" s="414" t="s">
        <v>1074</v>
      </c>
      <c r="D113" s="414">
        <v>24</v>
      </c>
      <c r="E113" s="414">
        <v>22.704000000000001</v>
      </c>
      <c r="F113" s="413">
        <v>923.76</v>
      </c>
      <c r="G113" s="412">
        <v>0</v>
      </c>
      <c r="H113" s="412">
        <v>713.68</v>
      </c>
      <c r="I113" s="412">
        <v>210.08</v>
      </c>
      <c r="J113" s="411">
        <v>0.22741837706763662</v>
      </c>
    </row>
    <row r="114" spans="1:10" ht="18" customHeight="1" x14ac:dyDescent="0.2">
      <c r="A114" s="414" t="s">
        <v>1676</v>
      </c>
      <c r="B114" s="414" t="s">
        <v>1675</v>
      </c>
      <c r="C114" s="414" t="s">
        <v>1677</v>
      </c>
      <c r="D114" s="414">
        <v>87</v>
      </c>
      <c r="E114" s="414">
        <v>1044</v>
      </c>
      <c r="F114" s="413">
        <v>31583.13</v>
      </c>
      <c r="G114" s="412">
        <v>0</v>
      </c>
      <c r="H114" s="412">
        <v>21771.38</v>
      </c>
      <c r="I114" s="412">
        <v>9811.75</v>
      </c>
      <c r="J114" s="411">
        <v>0.31066426918421319</v>
      </c>
    </row>
    <row r="115" spans="1:10" ht="18" customHeight="1" x14ac:dyDescent="0.2">
      <c r="A115" s="414" t="s">
        <v>1674</v>
      </c>
      <c r="B115" s="414" t="s">
        <v>1673</v>
      </c>
      <c r="C115" s="414" t="s">
        <v>1077</v>
      </c>
      <c r="D115" s="414">
        <v>17</v>
      </c>
      <c r="E115" s="414">
        <v>192.98400000000001</v>
      </c>
      <c r="F115" s="413">
        <v>18808.71</v>
      </c>
      <c r="G115" s="412">
        <v>0</v>
      </c>
      <c r="H115" s="412">
        <v>13331.23</v>
      </c>
      <c r="I115" s="412">
        <v>5477.48</v>
      </c>
      <c r="J115" s="411">
        <v>0.29122039735845784</v>
      </c>
    </row>
    <row r="116" spans="1:10" ht="18" customHeight="1" x14ac:dyDescent="0.2">
      <c r="A116" s="414" t="s">
        <v>1672</v>
      </c>
      <c r="B116" s="414" t="s">
        <v>1671</v>
      </c>
      <c r="C116" s="414" t="s">
        <v>1077</v>
      </c>
      <c r="D116" s="414">
        <v>109</v>
      </c>
      <c r="E116" s="414">
        <v>1237.3679999999999</v>
      </c>
      <c r="F116" s="413">
        <v>109152.12</v>
      </c>
      <c r="G116" s="412">
        <v>0</v>
      </c>
      <c r="H116" s="412">
        <v>85514.5</v>
      </c>
      <c r="I116" s="412">
        <v>23637.62</v>
      </c>
      <c r="J116" s="411">
        <v>0.21655667338389764</v>
      </c>
    </row>
    <row r="117" spans="1:10" ht="18" customHeight="1" x14ac:dyDescent="0.2">
      <c r="A117" s="414" t="s">
        <v>1672</v>
      </c>
      <c r="B117" s="414" t="s">
        <v>1671</v>
      </c>
      <c r="C117" s="414" t="s">
        <v>1074</v>
      </c>
      <c r="D117" s="414">
        <v>24</v>
      </c>
      <c r="E117" s="414">
        <v>22.704000000000001</v>
      </c>
      <c r="F117" s="413">
        <v>1750.32</v>
      </c>
      <c r="G117" s="412">
        <v>0</v>
      </c>
      <c r="H117" s="412">
        <v>1568.84</v>
      </c>
      <c r="I117" s="412">
        <v>181.48</v>
      </c>
      <c r="J117" s="411">
        <v>0.10368389780154486</v>
      </c>
    </row>
    <row r="118" spans="1:10" ht="18" customHeight="1" x14ac:dyDescent="0.2">
      <c r="A118" s="414" t="s">
        <v>1670</v>
      </c>
      <c r="B118" s="414" t="s">
        <v>1669</v>
      </c>
      <c r="C118" s="414" t="s">
        <v>1077</v>
      </c>
      <c r="D118" s="414">
        <v>343</v>
      </c>
      <c r="E118" s="414">
        <v>3893.7359999999999</v>
      </c>
      <c r="F118" s="413">
        <v>284867.59000000003</v>
      </c>
      <c r="G118" s="412">
        <v>0</v>
      </c>
      <c r="H118" s="412">
        <v>224266.61</v>
      </c>
      <c r="I118" s="412">
        <v>60600.98</v>
      </c>
      <c r="J118" s="411">
        <v>0.21273385294550357</v>
      </c>
    </row>
    <row r="119" spans="1:10" ht="18" customHeight="1" x14ac:dyDescent="0.2">
      <c r="A119" s="414" t="s">
        <v>1670</v>
      </c>
      <c r="B119" s="414" t="s">
        <v>1669</v>
      </c>
      <c r="C119" s="414" t="s">
        <v>1074</v>
      </c>
      <c r="D119" s="414">
        <v>48</v>
      </c>
      <c r="E119" s="414">
        <v>45.408000000000001</v>
      </c>
      <c r="F119" s="413">
        <v>3520.32</v>
      </c>
      <c r="G119" s="412">
        <v>0</v>
      </c>
      <c r="H119" s="412">
        <v>2600.36</v>
      </c>
      <c r="I119" s="412">
        <v>919.96</v>
      </c>
      <c r="J119" s="411">
        <v>0.26132851558949188</v>
      </c>
    </row>
    <row r="120" spans="1:10" ht="18" customHeight="1" x14ac:dyDescent="0.2">
      <c r="A120" s="414" t="s">
        <v>3130</v>
      </c>
      <c r="B120" s="414" t="s">
        <v>3129</v>
      </c>
      <c r="C120" s="414" t="s">
        <v>1077</v>
      </c>
      <c r="D120" s="414">
        <v>1</v>
      </c>
      <c r="E120" s="414">
        <v>11.352</v>
      </c>
      <c r="F120" s="413">
        <v>1233.57</v>
      </c>
      <c r="G120" s="412">
        <v>0</v>
      </c>
      <c r="H120" s="412">
        <v>890.66</v>
      </c>
      <c r="I120" s="412">
        <v>342.91</v>
      </c>
      <c r="J120" s="411">
        <v>0.2779817926830257</v>
      </c>
    </row>
    <row r="121" spans="1:10" x14ac:dyDescent="0.2">
      <c r="A121" s="414" t="s">
        <v>1666</v>
      </c>
      <c r="B121" s="414" t="s">
        <v>1665</v>
      </c>
      <c r="C121" s="414" t="s">
        <v>1077</v>
      </c>
      <c r="D121" s="414">
        <v>26</v>
      </c>
      <c r="E121" s="414">
        <v>295.15199999999999</v>
      </c>
      <c r="F121" s="413">
        <v>30265.77</v>
      </c>
      <c r="G121" s="412">
        <v>0</v>
      </c>
      <c r="H121" s="412">
        <v>25338.82</v>
      </c>
      <c r="I121" s="412">
        <v>4926.95</v>
      </c>
      <c r="J121" s="411">
        <v>0.16278951435896064</v>
      </c>
    </row>
    <row r="122" spans="1:10" x14ac:dyDescent="0.2">
      <c r="A122" s="414" t="s">
        <v>1666</v>
      </c>
      <c r="B122" s="414" t="s">
        <v>1665</v>
      </c>
      <c r="C122" s="414" t="s">
        <v>1074</v>
      </c>
      <c r="D122" s="414">
        <v>600</v>
      </c>
      <c r="E122" s="414">
        <v>567.6</v>
      </c>
      <c r="F122" s="413">
        <v>53484</v>
      </c>
      <c r="G122" s="412">
        <v>0</v>
      </c>
      <c r="H122" s="412">
        <v>48739</v>
      </c>
      <c r="I122" s="412">
        <v>4745</v>
      </c>
      <c r="J122" s="411">
        <v>8.8718121307306858E-2</v>
      </c>
    </row>
    <row r="123" spans="1:10" ht="18" customHeight="1" x14ac:dyDescent="0.2">
      <c r="A123" s="414" t="s">
        <v>1664</v>
      </c>
      <c r="B123" s="414" t="s">
        <v>1663</v>
      </c>
      <c r="C123" s="414" t="s">
        <v>1077</v>
      </c>
      <c r="D123" s="414">
        <v>17</v>
      </c>
      <c r="E123" s="414">
        <v>192.98400000000001</v>
      </c>
      <c r="F123" s="413">
        <v>20819.72</v>
      </c>
      <c r="G123" s="412">
        <v>0</v>
      </c>
      <c r="H123" s="412">
        <v>15389.08</v>
      </c>
      <c r="I123" s="412">
        <v>5430.64</v>
      </c>
      <c r="J123" s="411">
        <v>0.260841164050237</v>
      </c>
    </row>
    <row r="124" spans="1:10" ht="15" customHeight="1" x14ac:dyDescent="0.2">
      <c r="A124" s="427" t="s">
        <v>1657</v>
      </c>
      <c r="B124" s="427" t="s">
        <v>1656</v>
      </c>
      <c r="C124" s="427" t="s">
        <v>1655</v>
      </c>
      <c r="D124" s="427">
        <v>3</v>
      </c>
      <c r="E124" s="427">
        <v>0</v>
      </c>
      <c r="F124" s="428">
        <v>53079.22</v>
      </c>
      <c r="G124" s="429">
        <v>0</v>
      </c>
      <c r="H124" s="429">
        <v>0</v>
      </c>
      <c r="I124" s="429">
        <v>53079.22</v>
      </c>
      <c r="J124" s="430">
        <v>1</v>
      </c>
    </row>
    <row r="125" spans="1:10" ht="15" customHeight="1" x14ac:dyDescent="0.2">
      <c r="A125" s="427" t="s">
        <v>3128</v>
      </c>
      <c r="B125" s="427" t="s">
        <v>3127</v>
      </c>
      <c r="C125" s="427" t="s">
        <v>1655</v>
      </c>
      <c r="D125" s="427">
        <v>1</v>
      </c>
      <c r="E125" s="427">
        <v>0</v>
      </c>
      <c r="F125" s="428">
        <v>88.23</v>
      </c>
      <c r="G125" s="429">
        <v>0</v>
      </c>
      <c r="H125" s="429">
        <v>0</v>
      </c>
      <c r="I125" s="429">
        <v>88.23</v>
      </c>
      <c r="J125" s="430">
        <v>1</v>
      </c>
    </row>
    <row r="126" spans="1:10" ht="18" customHeight="1" x14ac:dyDescent="0.2">
      <c r="A126" s="414" t="s">
        <v>1652</v>
      </c>
      <c r="B126" s="414" t="s">
        <v>1651</v>
      </c>
      <c r="C126" s="414" t="s">
        <v>1077</v>
      </c>
      <c r="D126" s="414">
        <v>2</v>
      </c>
      <c r="E126" s="414">
        <v>22.704000000000001</v>
      </c>
      <c r="F126" s="413">
        <v>2408.23</v>
      </c>
      <c r="G126" s="412">
        <v>0</v>
      </c>
      <c r="H126" s="412">
        <v>1775.96</v>
      </c>
      <c r="I126" s="412">
        <v>632.27</v>
      </c>
      <c r="J126" s="411">
        <v>0.26254552098429135</v>
      </c>
    </row>
    <row r="127" spans="1:10" ht="15" customHeight="1" x14ac:dyDescent="0.2">
      <c r="A127" s="414" t="s">
        <v>1163</v>
      </c>
      <c r="B127" s="414" t="s">
        <v>1162</v>
      </c>
      <c r="C127" s="414" t="s">
        <v>1018</v>
      </c>
      <c r="D127" s="414">
        <v>2</v>
      </c>
      <c r="E127" s="414">
        <v>416</v>
      </c>
      <c r="F127" s="413">
        <v>35090.559999999998</v>
      </c>
      <c r="G127" s="412">
        <v>0</v>
      </c>
      <c r="H127" s="412">
        <v>36650.559999999998</v>
      </c>
      <c r="I127" s="412">
        <v>-1560</v>
      </c>
      <c r="J127" s="411">
        <v>-4.4456400809790436E-2</v>
      </c>
    </row>
    <row r="128" spans="1:10" ht="18" customHeight="1" x14ac:dyDescent="0.2">
      <c r="A128" s="414" t="s">
        <v>1120</v>
      </c>
      <c r="B128" s="414" t="s">
        <v>1119</v>
      </c>
      <c r="C128" s="414" t="s">
        <v>1077</v>
      </c>
      <c r="D128" s="414">
        <v>117</v>
      </c>
      <c r="E128" s="414">
        <v>1328.184</v>
      </c>
      <c r="F128" s="413">
        <v>127713.02</v>
      </c>
      <c r="G128" s="412">
        <v>0</v>
      </c>
      <c r="H128" s="412">
        <v>87223.5</v>
      </c>
      <c r="I128" s="412">
        <v>40489.519999999997</v>
      </c>
      <c r="J128" s="411">
        <v>0.31703517777592294</v>
      </c>
    </row>
    <row r="129" spans="1:10" ht="18" customHeight="1" x14ac:dyDescent="0.2">
      <c r="A129" s="414" t="s">
        <v>1118</v>
      </c>
      <c r="B129" s="414" t="s">
        <v>1117</v>
      </c>
      <c r="C129" s="414" t="s">
        <v>1077</v>
      </c>
      <c r="D129" s="414">
        <v>65</v>
      </c>
      <c r="E129" s="414">
        <v>737.88</v>
      </c>
      <c r="F129" s="413">
        <v>66261.64</v>
      </c>
      <c r="G129" s="412">
        <v>0</v>
      </c>
      <c r="H129" s="412">
        <v>48457.5</v>
      </c>
      <c r="I129" s="412">
        <v>17804.14</v>
      </c>
      <c r="J129" s="411">
        <v>0.26869452672768135</v>
      </c>
    </row>
    <row r="130" spans="1:10" ht="18" customHeight="1" x14ac:dyDescent="0.2">
      <c r="A130" s="414" t="s">
        <v>1115</v>
      </c>
      <c r="B130" s="414" t="s">
        <v>1114</v>
      </c>
      <c r="C130" s="414" t="s">
        <v>1116</v>
      </c>
      <c r="D130" s="414">
        <v>30</v>
      </c>
      <c r="E130" s="414">
        <v>170.28</v>
      </c>
      <c r="F130" s="413">
        <v>26076.75</v>
      </c>
      <c r="G130" s="412">
        <v>0</v>
      </c>
      <c r="H130" s="412">
        <v>22823.7</v>
      </c>
      <c r="I130" s="412">
        <v>3253.05</v>
      </c>
      <c r="J130" s="411">
        <v>0.12474905806896948</v>
      </c>
    </row>
    <row r="131" spans="1:10" ht="18" customHeight="1" x14ac:dyDescent="0.2">
      <c r="A131" s="414" t="s">
        <v>1115</v>
      </c>
      <c r="B131" s="414" t="s">
        <v>1114</v>
      </c>
      <c r="C131" s="414" t="s">
        <v>1074</v>
      </c>
      <c r="D131" s="414">
        <v>10</v>
      </c>
      <c r="E131" s="414">
        <v>9.4600000000000009</v>
      </c>
      <c r="F131" s="413">
        <v>1774.7</v>
      </c>
      <c r="G131" s="412">
        <v>0</v>
      </c>
      <c r="H131" s="412">
        <v>1267.98</v>
      </c>
      <c r="I131" s="412">
        <v>506.72</v>
      </c>
      <c r="J131" s="411">
        <v>0.28552245449935199</v>
      </c>
    </row>
    <row r="132" spans="1:10" ht="18" customHeight="1" x14ac:dyDescent="0.2">
      <c r="A132" s="414" t="s">
        <v>1109</v>
      </c>
      <c r="B132" s="414" t="s">
        <v>1108</v>
      </c>
      <c r="C132" s="414" t="s">
        <v>1077</v>
      </c>
      <c r="D132" s="414">
        <v>45</v>
      </c>
      <c r="E132" s="414">
        <v>510.84</v>
      </c>
      <c r="F132" s="413">
        <v>36938.089999999997</v>
      </c>
      <c r="G132" s="412">
        <v>-2631.18</v>
      </c>
      <c r="H132" s="412">
        <v>31311</v>
      </c>
      <c r="I132" s="412">
        <v>2995.91</v>
      </c>
      <c r="J132" s="411">
        <v>8.7326722225930575E-2</v>
      </c>
    </row>
    <row r="133" spans="1:10" ht="15" customHeight="1" x14ac:dyDescent="0.2">
      <c r="A133" s="414" t="s">
        <v>1098</v>
      </c>
      <c r="B133" s="414" t="s">
        <v>1097</v>
      </c>
      <c r="C133" s="414" t="s">
        <v>1013</v>
      </c>
      <c r="D133" s="414">
        <v>260</v>
      </c>
      <c r="E133" s="414">
        <v>4940</v>
      </c>
      <c r="F133" s="413">
        <v>266463.01</v>
      </c>
      <c r="G133" s="412">
        <v>0</v>
      </c>
      <c r="H133" s="412">
        <v>244500.68</v>
      </c>
      <c r="I133" s="412">
        <v>21962.33</v>
      </c>
      <c r="J133" s="411">
        <v>8.2421683970319182E-2</v>
      </c>
    </row>
    <row r="134" spans="1:10" ht="15" customHeight="1" x14ac:dyDescent="0.2">
      <c r="A134" s="414" t="s">
        <v>1096</v>
      </c>
      <c r="B134" s="414" t="s">
        <v>1095</v>
      </c>
      <c r="C134" s="414" t="s">
        <v>1013</v>
      </c>
      <c r="D134" s="414">
        <v>70</v>
      </c>
      <c r="E134" s="414">
        <v>1330</v>
      </c>
      <c r="F134" s="413">
        <v>76586.02</v>
      </c>
      <c r="G134" s="412">
        <v>0</v>
      </c>
      <c r="H134" s="412">
        <v>59576.160000000003</v>
      </c>
      <c r="I134" s="412">
        <v>17009.86</v>
      </c>
      <c r="J134" s="411">
        <v>0.222101370458995</v>
      </c>
    </row>
    <row r="135" spans="1:10" ht="15" customHeight="1" x14ac:dyDescent="0.2">
      <c r="A135" s="414" t="s">
        <v>1094</v>
      </c>
      <c r="B135" s="414" t="s">
        <v>1093</v>
      </c>
      <c r="C135" s="414" t="s">
        <v>1013</v>
      </c>
      <c r="D135" s="414">
        <v>130</v>
      </c>
      <c r="E135" s="414">
        <v>2470</v>
      </c>
      <c r="F135" s="413">
        <v>147780.03</v>
      </c>
      <c r="G135" s="412">
        <v>0</v>
      </c>
      <c r="H135" s="412">
        <v>119594.8</v>
      </c>
      <c r="I135" s="412">
        <v>28185.23</v>
      </c>
      <c r="J135" s="411">
        <v>0.19072421354901606</v>
      </c>
    </row>
    <row r="136" spans="1:10" ht="15" customHeight="1" x14ac:dyDescent="0.2">
      <c r="A136" s="414" t="s">
        <v>1092</v>
      </c>
      <c r="B136" s="414" t="s">
        <v>1091</v>
      </c>
      <c r="C136" s="414" t="s">
        <v>1013</v>
      </c>
      <c r="D136" s="414">
        <v>53</v>
      </c>
      <c r="E136" s="414">
        <v>1007</v>
      </c>
      <c r="F136" s="413">
        <v>66518.92</v>
      </c>
      <c r="G136" s="412">
        <v>0</v>
      </c>
      <c r="H136" s="412">
        <v>52432.37</v>
      </c>
      <c r="I136" s="412">
        <v>14086.55</v>
      </c>
      <c r="J136" s="411">
        <v>0.21176756928705398</v>
      </c>
    </row>
    <row r="137" spans="1:10" ht="15" customHeight="1" x14ac:dyDescent="0.2">
      <c r="A137" s="414" t="s">
        <v>1088</v>
      </c>
      <c r="B137" s="414" t="s">
        <v>1087</v>
      </c>
      <c r="C137" s="414" t="s">
        <v>1013</v>
      </c>
      <c r="D137" s="414">
        <v>24</v>
      </c>
      <c r="E137" s="414">
        <v>456</v>
      </c>
      <c r="F137" s="413">
        <v>10242.24</v>
      </c>
      <c r="G137" s="412">
        <v>0</v>
      </c>
      <c r="H137" s="412">
        <v>6378.43</v>
      </c>
      <c r="I137" s="412">
        <v>3863.81</v>
      </c>
      <c r="J137" s="411">
        <v>0.37724267347767676</v>
      </c>
    </row>
    <row r="138" spans="1:10" ht="15" customHeight="1" x14ac:dyDescent="0.2">
      <c r="A138" s="414" t="s">
        <v>3674</v>
      </c>
      <c r="B138" s="414" t="s">
        <v>3673</v>
      </c>
      <c r="C138" s="414" t="s">
        <v>1018</v>
      </c>
      <c r="D138" s="414">
        <v>1</v>
      </c>
      <c r="E138" s="414">
        <v>208</v>
      </c>
      <c r="F138" s="413">
        <v>11398.15</v>
      </c>
      <c r="G138" s="412">
        <v>0</v>
      </c>
      <c r="H138" s="412">
        <v>10681.51</v>
      </c>
      <c r="I138" s="412">
        <v>716.64</v>
      </c>
      <c r="J138" s="411">
        <v>6.2873361027886099E-2</v>
      </c>
    </row>
    <row r="139" spans="1:10" x14ac:dyDescent="0.2">
      <c r="A139" s="414" t="s">
        <v>1084</v>
      </c>
      <c r="B139" s="414" t="s">
        <v>1083</v>
      </c>
      <c r="C139" s="414" t="s">
        <v>1082</v>
      </c>
      <c r="D139" s="414">
        <v>2</v>
      </c>
      <c r="E139" s="414">
        <v>13.08</v>
      </c>
      <c r="F139" s="413">
        <v>1851.59</v>
      </c>
      <c r="G139" s="412">
        <v>0</v>
      </c>
      <c r="H139" s="412">
        <v>1343.8</v>
      </c>
      <c r="I139" s="412">
        <v>507.79</v>
      </c>
      <c r="J139" s="411">
        <v>0.27424537829649115</v>
      </c>
    </row>
    <row r="140" spans="1:10" ht="15" customHeight="1" x14ac:dyDescent="0.2">
      <c r="A140" s="414" t="s">
        <v>1080</v>
      </c>
      <c r="B140" s="414" t="s">
        <v>1079</v>
      </c>
      <c r="C140" s="414" t="s">
        <v>1081</v>
      </c>
      <c r="D140" s="414">
        <v>7</v>
      </c>
      <c r="E140" s="414">
        <v>42</v>
      </c>
      <c r="F140" s="413">
        <v>6146.61</v>
      </c>
      <c r="G140" s="412">
        <v>0</v>
      </c>
      <c r="H140" s="412">
        <v>5325.53</v>
      </c>
      <c r="I140" s="412">
        <v>821.08</v>
      </c>
      <c r="J140" s="411">
        <v>0.1335825764120385</v>
      </c>
    </row>
    <row r="141" spans="1:10" ht="18" customHeight="1" x14ac:dyDescent="0.2">
      <c r="A141" s="414" t="s">
        <v>1076</v>
      </c>
      <c r="B141" s="414" t="s">
        <v>1075</v>
      </c>
      <c r="C141" s="414" t="s">
        <v>1077</v>
      </c>
      <c r="D141" s="414">
        <v>7</v>
      </c>
      <c r="E141" s="414">
        <v>79.463999999999999</v>
      </c>
      <c r="F141" s="413">
        <v>7423.85</v>
      </c>
      <c r="G141" s="412">
        <v>0</v>
      </c>
      <c r="H141" s="412">
        <v>5530.98</v>
      </c>
      <c r="I141" s="412">
        <v>1892.87</v>
      </c>
      <c r="J141" s="411">
        <v>0.25497147706378764</v>
      </c>
    </row>
    <row r="142" spans="1:10" ht="18" customHeight="1" x14ac:dyDescent="0.2">
      <c r="A142" s="414" t="s">
        <v>1073</v>
      </c>
      <c r="B142" s="414" t="s">
        <v>1072</v>
      </c>
      <c r="C142" s="414" t="s">
        <v>2061</v>
      </c>
      <c r="D142" s="414">
        <v>5</v>
      </c>
      <c r="E142" s="414">
        <v>27</v>
      </c>
      <c r="F142" s="413">
        <v>3232.8</v>
      </c>
      <c r="G142" s="412">
        <v>0</v>
      </c>
      <c r="H142" s="412">
        <v>2760.25</v>
      </c>
      <c r="I142" s="412">
        <v>472.55</v>
      </c>
      <c r="J142" s="411">
        <v>0.14617359564464241</v>
      </c>
    </row>
    <row r="143" spans="1:10" ht="15" customHeight="1" x14ac:dyDescent="0.2">
      <c r="A143" s="414" t="s">
        <v>1029</v>
      </c>
      <c r="B143" s="414" t="s">
        <v>1028</v>
      </c>
      <c r="C143" s="414" t="s">
        <v>1021</v>
      </c>
      <c r="D143" s="414">
        <v>10</v>
      </c>
      <c r="E143" s="414">
        <v>200</v>
      </c>
      <c r="F143" s="413">
        <v>12520.35</v>
      </c>
      <c r="G143" s="412">
        <v>0</v>
      </c>
      <c r="H143" s="412">
        <v>11443.8</v>
      </c>
      <c r="I143" s="412">
        <v>1076.55</v>
      </c>
      <c r="J143" s="411">
        <v>8.5984018018665606E-2</v>
      </c>
    </row>
    <row r="144" spans="1:10" ht="15" customHeight="1" x14ac:dyDescent="0.2">
      <c r="A144" s="414" t="s">
        <v>1027</v>
      </c>
      <c r="B144" s="414" t="s">
        <v>1026</v>
      </c>
      <c r="C144" s="414" t="s">
        <v>1021</v>
      </c>
      <c r="D144" s="414">
        <v>9</v>
      </c>
      <c r="E144" s="414">
        <v>180</v>
      </c>
      <c r="F144" s="413">
        <v>10904.22</v>
      </c>
      <c r="G144" s="412">
        <v>0</v>
      </c>
      <c r="H144" s="412">
        <v>10299.42</v>
      </c>
      <c r="I144" s="412">
        <v>604.79999999999995</v>
      </c>
      <c r="J144" s="411">
        <v>5.5464765017580353E-2</v>
      </c>
    </row>
    <row r="145" spans="1:10" ht="15" customHeight="1" x14ac:dyDescent="0.2">
      <c r="A145" s="414" t="s">
        <v>1025</v>
      </c>
      <c r="B145" s="414" t="s">
        <v>1024</v>
      </c>
      <c r="C145" s="414" t="s">
        <v>1018</v>
      </c>
      <c r="D145" s="414">
        <v>1</v>
      </c>
      <c r="E145" s="414">
        <v>208</v>
      </c>
      <c r="F145" s="413">
        <v>4512.87</v>
      </c>
      <c r="G145" s="412">
        <v>0</v>
      </c>
      <c r="H145" s="412">
        <v>3371.78</v>
      </c>
      <c r="I145" s="412">
        <v>1141.0899999999999</v>
      </c>
      <c r="J145" s="411">
        <v>0.25285239769813889</v>
      </c>
    </row>
    <row r="146" spans="1:10" ht="15" customHeight="1" x14ac:dyDescent="0.2">
      <c r="A146" s="414" t="s">
        <v>1023</v>
      </c>
      <c r="B146" s="414" t="s">
        <v>1022</v>
      </c>
      <c r="C146" s="414" t="s">
        <v>1021</v>
      </c>
      <c r="D146" s="414">
        <v>12</v>
      </c>
      <c r="E146" s="414">
        <v>240</v>
      </c>
      <c r="F146" s="413">
        <v>14540.04</v>
      </c>
      <c r="G146" s="412">
        <v>0</v>
      </c>
      <c r="H146" s="412">
        <v>13732.56</v>
      </c>
      <c r="I146" s="412">
        <v>807.48</v>
      </c>
      <c r="J146" s="411">
        <v>5.5534922875040235E-2</v>
      </c>
    </row>
    <row r="147" spans="1:10" ht="15" customHeight="1" x14ac:dyDescent="0.2">
      <c r="A147" s="414" t="s">
        <v>1020</v>
      </c>
      <c r="B147" s="414" t="s">
        <v>1019</v>
      </c>
      <c r="C147" s="414" t="s">
        <v>1018</v>
      </c>
      <c r="D147" s="414">
        <v>7</v>
      </c>
      <c r="E147" s="414">
        <v>1456</v>
      </c>
      <c r="F147" s="413">
        <v>87898.06</v>
      </c>
      <c r="G147" s="412">
        <v>0</v>
      </c>
      <c r="H147" s="412">
        <v>73221.47</v>
      </c>
      <c r="I147" s="412">
        <v>14676.59</v>
      </c>
      <c r="J147" s="411">
        <v>0.16697285469099091</v>
      </c>
    </row>
    <row r="148" spans="1:10" ht="15" customHeight="1" x14ac:dyDescent="0.2">
      <c r="A148" s="414" t="s">
        <v>2052</v>
      </c>
      <c r="B148" s="414" t="s">
        <v>2051</v>
      </c>
      <c r="C148" s="414" t="s">
        <v>1099</v>
      </c>
      <c r="D148" s="414">
        <v>1000</v>
      </c>
      <c r="E148" s="414">
        <v>1000</v>
      </c>
      <c r="F148" s="413">
        <v>77940</v>
      </c>
      <c r="G148" s="412">
        <v>0</v>
      </c>
      <c r="H148" s="412">
        <v>44540</v>
      </c>
      <c r="I148" s="412">
        <v>33400</v>
      </c>
      <c r="J148" s="411">
        <v>0.428534770336156</v>
      </c>
    </row>
    <row r="149" spans="1:10" ht="15" customHeight="1" x14ac:dyDescent="0.2">
      <c r="A149" s="414" t="s">
        <v>1015</v>
      </c>
      <c r="B149" s="414" t="s">
        <v>1014</v>
      </c>
      <c r="C149" s="414" t="s">
        <v>1013</v>
      </c>
      <c r="D149" s="418">
        <v>360</v>
      </c>
      <c r="E149" s="418">
        <v>6840</v>
      </c>
      <c r="F149" s="419">
        <v>365642.53</v>
      </c>
      <c r="G149" s="420">
        <v>0</v>
      </c>
      <c r="H149" s="420">
        <v>331302.24</v>
      </c>
      <c r="I149" s="420">
        <v>34340.29</v>
      </c>
      <c r="J149" s="421">
        <v>9.3917657773563701E-2</v>
      </c>
    </row>
    <row r="150" spans="1:10" ht="18.2" customHeight="1" x14ac:dyDescent="0.2">
      <c r="D150" s="410">
        <f>SUM(D9:D149)</f>
        <v>14343</v>
      </c>
      <c r="E150" s="513">
        <f t="shared" ref="E150:I150" si="0">SUM(E9:E149)</f>
        <v>112326.84800000003</v>
      </c>
      <c r="F150" s="422">
        <f t="shared" si="0"/>
        <v>6529130.1799999969</v>
      </c>
      <c r="G150" s="422">
        <f t="shared" si="0"/>
        <v>-3856.89</v>
      </c>
      <c r="H150" s="422">
        <f t="shared" si="0"/>
        <v>5417813.3999999985</v>
      </c>
      <c r="I150" s="422">
        <f t="shared" si="0"/>
        <v>1107459.8900000001</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BD9FC-17A2-465F-8760-8C2110BF3F93}">
  <sheetPr codeName="Hoja13"/>
  <dimension ref="A1:J58"/>
  <sheetViews>
    <sheetView showGridLines="0" workbookViewId="0">
      <pane ySplit="6" topLeftCell="A42" activePane="bottomLeft" state="frozen"/>
      <selection pane="bottomLeft" activeCell="H69" sqref="H69"/>
    </sheetView>
  </sheetViews>
  <sheetFormatPr baseColWidth="10" defaultColWidth="11.42578125" defaultRowHeight="12.75" x14ac:dyDescent="0.2"/>
  <cols>
    <col min="1" max="1" width="16.7109375" style="410" customWidth="1"/>
    <col min="2" max="2" width="51" style="410" customWidth="1"/>
    <col min="3" max="3" width="20.85546875" style="410" customWidth="1"/>
    <col min="4" max="14" width="13.140625" style="410" customWidth="1"/>
    <col min="15"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9.5" customHeight="1" x14ac:dyDescent="0.2">
      <c r="A4" s="414" t="s">
        <v>3157</v>
      </c>
    </row>
    <row r="5" spans="1:10" ht="25.7" customHeight="1" x14ac:dyDescent="0.2">
      <c r="A5" s="417" t="s">
        <v>3803</v>
      </c>
    </row>
    <row r="6" spans="1:10" ht="2.4500000000000002" customHeight="1" x14ac:dyDescent="0.2"/>
    <row r="7" spans="1:10" ht="23.85" customHeight="1" x14ac:dyDescent="0.2"/>
    <row r="8" spans="1:10" ht="25.5" x14ac:dyDescent="0.2">
      <c r="A8" s="416" t="s">
        <v>1908</v>
      </c>
      <c r="B8" s="415" t="s">
        <v>1907</v>
      </c>
      <c r="C8" s="416" t="s">
        <v>1906</v>
      </c>
      <c r="D8" s="415" t="s">
        <v>1905</v>
      </c>
      <c r="E8" s="415" t="s">
        <v>1904</v>
      </c>
      <c r="F8" s="415" t="s">
        <v>245</v>
      </c>
      <c r="G8" s="416" t="s">
        <v>1903</v>
      </c>
      <c r="H8" s="416" t="s">
        <v>1902</v>
      </c>
      <c r="I8" s="416" t="s">
        <v>1901</v>
      </c>
      <c r="J8" s="415" t="s">
        <v>1900</v>
      </c>
    </row>
    <row r="9" spans="1:10" ht="15" customHeight="1" x14ac:dyDescent="0.2">
      <c r="A9" s="414" t="s">
        <v>1650</v>
      </c>
      <c r="B9" s="414" t="s">
        <v>1649</v>
      </c>
      <c r="C9" s="414" t="s">
        <v>1159</v>
      </c>
      <c r="D9" s="414">
        <v>3</v>
      </c>
      <c r="E9" s="414">
        <v>0</v>
      </c>
      <c r="F9" s="413">
        <v>2034.46</v>
      </c>
      <c r="G9" s="412">
        <v>0</v>
      </c>
      <c r="H9" s="412">
        <v>1630.71</v>
      </c>
      <c r="I9" s="412">
        <v>403.75</v>
      </c>
      <c r="J9" s="411">
        <v>0.1984556098424152</v>
      </c>
    </row>
    <row r="10" spans="1:10" ht="15" customHeight="1" x14ac:dyDescent="0.2">
      <c r="A10" s="414" t="s">
        <v>1648</v>
      </c>
      <c r="B10" s="414" t="s">
        <v>1647</v>
      </c>
      <c r="C10" s="414" t="s">
        <v>1159</v>
      </c>
      <c r="D10" s="414">
        <v>1</v>
      </c>
      <c r="E10" s="414">
        <v>0</v>
      </c>
      <c r="F10" s="413">
        <v>2505.1799999999998</v>
      </c>
      <c r="G10" s="412">
        <v>0</v>
      </c>
      <c r="H10" s="412">
        <v>2056.8000000000002</v>
      </c>
      <c r="I10" s="412">
        <v>448.38</v>
      </c>
      <c r="J10" s="411">
        <v>0.178981151055014</v>
      </c>
    </row>
    <row r="11" spans="1:10" ht="15" customHeight="1" x14ac:dyDescent="0.2">
      <c r="A11" s="414" t="s">
        <v>2290</v>
      </c>
      <c r="B11" s="414" t="s">
        <v>2289</v>
      </c>
      <c r="C11" s="414" t="s">
        <v>1159</v>
      </c>
      <c r="D11" s="414">
        <v>1</v>
      </c>
      <c r="E11" s="414">
        <v>0</v>
      </c>
      <c r="F11" s="413">
        <v>699.23</v>
      </c>
      <c r="G11" s="412">
        <v>0</v>
      </c>
      <c r="H11" s="412">
        <v>540.13</v>
      </c>
      <c r="I11" s="412">
        <v>159.1</v>
      </c>
      <c r="J11" s="411">
        <v>0.22753600388999329</v>
      </c>
    </row>
    <row r="12" spans="1:10" ht="15" customHeight="1" x14ac:dyDescent="0.2">
      <c r="A12" s="414" t="s">
        <v>1646</v>
      </c>
      <c r="B12" s="414" t="s">
        <v>1645</v>
      </c>
      <c r="C12" s="414" t="s">
        <v>1159</v>
      </c>
      <c r="D12" s="414">
        <v>2</v>
      </c>
      <c r="E12" s="414">
        <v>0</v>
      </c>
      <c r="F12" s="413">
        <v>1702.62</v>
      </c>
      <c r="G12" s="412">
        <v>0</v>
      </c>
      <c r="H12" s="412">
        <v>692.98</v>
      </c>
      <c r="I12" s="412">
        <v>1009.64</v>
      </c>
      <c r="J12" s="411">
        <v>0.59299197707063234</v>
      </c>
    </row>
    <row r="13" spans="1:10" ht="15" customHeight="1" x14ac:dyDescent="0.2">
      <c r="A13" s="414" t="s">
        <v>2288</v>
      </c>
      <c r="B13" s="414" t="s">
        <v>2287</v>
      </c>
      <c r="C13" s="414" t="s">
        <v>1159</v>
      </c>
      <c r="D13" s="414">
        <v>1</v>
      </c>
      <c r="E13" s="414">
        <v>0</v>
      </c>
      <c r="F13" s="413">
        <v>622.98</v>
      </c>
      <c r="G13" s="412">
        <v>0</v>
      </c>
      <c r="H13" s="412">
        <v>491.59</v>
      </c>
      <c r="I13" s="412">
        <v>131.38999999999999</v>
      </c>
      <c r="J13" s="411">
        <v>0.21090564705126971</v>
      </c>
    </row>
    <row r="14" spans="1:10" ht="15" customHeight="1" x14ac:dyDescent="0.2">
      <c r="A14" s="414" t="s">
        <v>1644</v>
      </c>
      <c r="B14" s="414" t="s">
        <v>1643</v>
      </c>
      <c r="C14" s="414" t="s">
        <v>1159</v>
      </c>
      <c r="D14" s="414">
        <v>11</v>
      </c>
      <c r="E14" s="414">
        <v>0</v>
      </c>
      <c r="F14" s="413">
        <v>4844.7299999999996</v>
      </c>
      <c r="G14" s="412">
        <v>0</v>
      </c>
      <c r="H14" s="412">
        <v>2417.36</v>
      </c>
      <c r="I14" s="412">
        <v>2427.37</v>
      </c>
      <c r="J14" s="411">
        <v>0.5010330813069046</v>
      </c>
    </row>
    <row r="15" spans="1:10" ht="15" customHeight="1" x14ac:dyDescent="0.2">
      <c r="A15" s="414" t="s">
        <v>1640</v>
      </c>
      <c r="B15" s="414" t="s">
        <v>1639</v>
      </c>
      <c r="C15" s="414" t="s">
        <v>1159</v>
      </c>
      <c r="D15" s="414">
        <v>5</v>
      </c>
      <c r="E15" s="414">
        <v>0</v>
      </c>
      <c r="F15" s="413">
        <v>3310.65</v>
      </c>
      <c r="G15" s="412">
        <v>0</v>
      </c>
      <c r="H15" s="412">
        <v>2904</v>
      </c>
      <c r="I15" s="412">
        <v>406.65</v>
      </c>
      <c r="J15" s="411">
        <v>0.12283086402972226</v>
      </c>
    </row>
    <row r="16" spans="1:10" ht="15" customHeight="1" x14ac:dyDescent="0.2">
      <c r="A16" s="414" t="s">
        <v>1638</v>
      </c>
      <c r="B16" s="414" t="s">
        <v>1637</v>
      </c>
      <c r="C16" s="414" t="s">
        <v>1159</v>
      </c>
      <c r="D16" s="414">
        <v>19</v>
      </c>
      <c r="E16" s="414">
        <v>0</v>
      </c>
      <c r="F16" s="413">
        <v>11907.22</v>
      </c>
      <c r="G16" s="412">
        <v>0</v>
      </c>
      <c r="H16" s="412">
        <v>10.45</v>
      </c>
      <c r="I16" s="412">
        <v>11896.77</v>
      </c>
      <c r="J16" s="411">
        <v>0.99912238121072761</v>
      </c>
    </row>
    <row r="17" spans="1:10" ht="15" customHeight="1" x14ac:dyDescent="0.2">
      <c r="A17" s="414" t="s">
        <v>1636</v>
      </c>
      <c r="B17" s="414" t="s">
        <v>1635</v>
      </c>
      <c r="C17" s="414" t="s">
        <v>1159</v>
      </c>
      <c r="D17" s="414">
        <v>5</v>
      </c>
      <c r="E17" s="414">
        <v>0</v>
      </c>
      <c r="F17" s="413">
        <v>2391.1999999999998</v>
      </c>
      <c r="G17" s="412">
        <v>0</v>
      </c>
      <c r="H17" s="412">
        <v>1603.85</v>
      </c>
      <c r="I17" s="412">
        <v>787.35</v>
      </c>
      <c r="J17" s="411">
        <v>0.32926982268317162</v>
      </c>
    </row>
    <row r="18" spans="1:10" ht="15" customHeight="1" x14ac:dyDescent="0.2">
      <c r="A18" s="414" t="s">
        <v>3126</v>
      </c>
      <c r="B18" s="414" t="s">
        <v>3125</v>
      </c>
      <c r="C18" s="414" t="s">
        <v>1630</v>
      </c>
      <c r="D18" s="414">
        <v>2</v>
      </c>
      <c r="E18" s="414">
        <v>0</v>
      </c>
      <c r="F18" s="413">
        <v>1331.59</v>
      </c>
      <c r="G18" s="412">
        <v>0</v>
      </c>
      <c r="H18" s="412">
        <v>902.6</v>
      </c>
      <c r="I18" s="412">
        <v>428.99</v>
      </c>
      <c r="J18" s="411">
        <v>0.32216372907576657</v>
      </c>
    </row>
    <row r="19" spans="1:10" ht="15" customHeight="1" x14ac:dyDescent="0.2">
      <c r="A19" s="414" t="s">
        <v>1634</v>
      </c>
      <c r="B19" s="414" t="s">
        <v>1633</v>
      </c>
      <c r="C19" s="414" t="s">
        <v>1630</v>
      </c>
      <c r="D19" s="414">
        <v>4</v>
      </c>
      <c r="E19" s="414">
        <v>0</v>
      </c>
      <c r="F19" s="413">
        <v>3020.7</v>
      </c>
      <c r="G19" s="412">
        <v>0</v>
      </c>
      <c r="H19" s="412">
        <v>2.52</v>
      </c>
      <c r="I19" s="412">
        <v>3018.18</v>
      </c>
      <c r="J19" s="411">
        <v>0.9991657562816566</v>
      </c>
    </row>
    <row r="20" spans="1:10" ht="15" customHeight="1" x14ac:dyDescent="0.2">
      <c r="A20" s="414" t="s">
        <v>1632</v>
      </c>
      <c r="B20" s="414" t="s">
        <v>1631</v>
      </c>
      <c r="C20" s="414" t="s">
        <v>1630</v>
      </c>
      <c r="D20" s="414">
        <v>3</v>
      </c>
      <c r="E20" s="414">
        <v>0</v>
      </c>
      <c r="F20" s="413">
        <v>2179.4499999999998</v>
      </c>
      <c r="G20" s="412">
        <v>0</v>
      </c>
      <c r="H20" s="412">
        <v>1392.27</v>
      </c>
      <c r="I20" s="412">
        <v>787.18</v>
      </c>
      <c r="J20" s="411">
        <v>0.36118286723714699</v>
      </c>
    </row>
    <row r="21" spans="1:10" ht="15" customHeight="1" x14ac:dyDescent="0.2">
      <c r="A21" s="414" t="s">
        <v>3786</v>
      </c>
      <c r="B21" s="414" t="s">
        <v>3785</v>
      </c>
      <c r="C21" s="414" t="s">
        <v>1630</v>
      </c>
      <c r="D21" s="414">
        <v>1</v>
      </c>
      <c r="E21" s="414">
        <v>0</v>
      </c>
      <c r="F21" s="413">
        <v>766.17</v>
      </c>
      <c r="G21" s="412">
        <v>0</v>
      </c>
      <c r="H21" s="412">
        <v>348.46</v>
      </c>
      <c r="I21" s="412">
        <v>417.71</v>
      </c>
      <c r="J21" s="411">
        <v>0.54519232024224384</v>
      </c>
    </row>
    <row r="22" spans="1:10" ht="18" customHeight="1" x14ac:dyDescent="0.2">
      <c r="A22" s="414" t="s">
        <v>1161</v>
      </c>
      <c r="B22" s="414" t="s">
        <v>1160</v>
      </c>
      <c r="C22" s="414" t="s">
        <v>1159</v>
      </c>
      <c r="D22" s="414">
        <v>28</v>
      </c>
      <c r="E22" s="414">
        <v>0</v>
      </c>
      <c r="F22" s="413">
        <v>13966.48</v>
      </c>
      <c r="G22" s="412">
        <v>0</v>
      </c>
      <c r="H22" s="412">
        <v>10688.16</v>
      </c>
      <c r="I22" s="412">
        <v>3278.32</v>
      </c>
      <c r="J22" s="411">
        <v>0.23472771951128701</v>
      </c>
    </row>
    <row r="23" spans="1:10" ht="15" customHeight="1" x14ac:dyDescent="0.2">
      <c r="A23" s="414" t="s">
        <v>3688</v>
      </c>
      <c r="B23" s="414" t="s">
        <v>3687</v>
      </c>
      <c r="C23" s="414" t="s">
        <v>1010</v>
      </c>
      <c r="D23" s="414">
        <v>3</v>
      </c>
      <c r="E23" s="414">
        <v>0</v>
      </c>
      <c r="F23" s="413">
        <v>0.03</v>
      </c>
      <c r="G23" s="412">
        <v>0</v>
      </c>
      <c r="H23" s="412">
        <v>0</v>
      </c>
      <c r="I23" s="412">
        <v>0.03</v>
      </c>
      <c r="J23" s="411">
        <v>1</v>
      </c>
    </row>
    <row r="24" spans="1:10" ht="18" customHeight="1" x14ac:dyDescent="0.2">
      <c r="A24" s="414" t="s">
        <v>3676</v>
      </c>
      <c r="B24" s="414" t="s">
        <v>3675</v>
      </c>
      <c r="C24" s="414" t="s">
        <v>1010</v>
      </c>
      <c r="D24" s="414">
        <v>4</v>
      </c>
      <c r="E24" s="414">
        <v>0</v>
      </c>
      <c r="F24" s="413">
        <v>3584.36</v>
      </c>
      <c r="G24" s="412">
        <v>0</v>
      </c>
      <c r="H24" s="412">
        <v>3063.56</v>
      </c>
      <c r="I24" s="412">
        <v>520.79999999999995</v>
      </c>
      <c r="J24" s="411">
        <v>0.14529790534432926</v>
      </c>
    </row>
    <row r="25" spans="1:10" ht="18" customHeight="1" x14ac:dyDescent="0.2">
      <c r="A25" s="427" t="s">
        <v>1107</v>
      </c>
      <c r="B25" s="427" t="s">
        <v>1106</v>
      </c>
      <c r="C25" s="427" t="s">
        <v>1010</v>
      </c>
      <c r="D25" s="427">
        <v>320</v>
      </c>
      <c r="E25" s="427">
        <v>0</v>
      </c>
      <c r="F25" s="428">
        <v>4812.8</v>
      </c>
      <c r="G25" s="429">
        <v>0</v>
      </c>
      <c r="H25" s="429">
        <v>3184</v>
      </c>
      <c r="I25" s="429">
        <v>1628.8</v>
      </c>
      <c r="J25" s="430">
        <v>0.33843085106382981</v>
      </c>
    </row>
    <row r="26" spans="1:10" ht="18" customHeight="1" x14ac:dyDescent="0.2">
      <c r="A26" s="427" t="s">
        <v>1103</v>
      </c>
      <c r="B26" s="427" t="s">
        <v>1102</v>
      </c>
      <c r="C26" s="427" t="s">
        <v>1010</v>
      </c>
      <c r="D26" s="427">
        <v>902</v>
      </c>
      <c r="E26" s="427">
        <v>0</v>
      </c>
      <c r="F26" s="428">
        <v>33896</v>
      </c>
      <c r="G26" s="429">
        <v>0</v>
      </c>
      <c r="H26" s="429">
        <v>19122.400000000001</v>
      </c>
      <c r="I26" s="429">
        <v>14773.6</v>
      </c>
      <c r="J26" s="430">
        <v>0.43585083785697426</v>
      </c>
    </row>
    <row r="27" spans="1:10" ht="25.5" x14ac:dyDescent="0.2">
      <c r="A27" s="414" t="s">
        <v>2982</v>
      </c>
      <c r="B27" s="414" t="s">
        <v>2981</v>
      </c>
      <c r="C27" s="414" t="s">
        <v>1010</v>
      </c>
      <c r="D27" s="414">
        <v>1</v>
      </c>
      <c r="E27" s="414">
        <v>0</v>
      </c>
      <c r="F27" s="413">
        <v>2173.5</v>
      </c>
      <c r="G27" s="412">
        <v>0</v>
      </c>
      <c r="H27" s="412">
        <v>1890</v>
      </c>
      <c r="I27" s="412">
        <v>283.5</v>
      </c>
      <c r="J27" s="411">
        <v>0.13043478260869565</v>
      </c>
    </row>
    <row r="28" spans="1:10" ht="18" customHeight="1" x14ac:dyDescent="0.2">
      <c r="A28" s="414" t="s">
        <v>3672</v>
      </c>
      <c r="B28" s="414" t="s">
        <v>3671</v>
      </c>
      <c r="C28" s="414" t="s">
        <v>1010</v>
      </c>
      <c r="D28" s="414">
        <v>2</v>
      </c>
      <c r="E28" s="414">
        <v>0</v>
      </c>
      <c r="F28" s="413">
        <v>3393.48</v>
      </c>
      <c r="G28" s="412">
        <v>0</v>
      </c>
      <c r="H28" s="412">
        <v>2727.58</v>
      </c>
      <c r="I28" s="412">
        <v>665.9</v>
      </c>
      <c r="J28" s="411">
        <v>0.19622923960064595</v>
      </c>
    </row>
    <row r="29" spans="1:10" ht="25.5" x14ac:dyDescent="0.2">
      <c r="A29" s="414" t="s">
        <v>3670</v>
      </c>
      <c r="B29" s="414" t="s">
        <v>3669</v>
      </c>
      <c r="C29" s="414" t="s">
        <v>1010</v>
      </c>
      <c r="D29" s="414">
        <v>1</v>
      </c>
      <c r="E29" s="414">
        <v>0</v>
      </c>
      <c r="F29" s="413">
        <v>2058.62</v>
      </c>
      <c r="G29" s="412">
        <v>0</v>
      </c>
      <c r="H29" s="412">
        <v>1447</v>
      </c>
      <c r="I29" s="412">
        <v>611.62</v>
      </c>
      <c r="J29" s="411">
        <v>0.29710194207770252</v>
      </c>
    </row>
    <row r="30" spans="1:10" ht="15" customHeight="1" x14ac:dyDescent="0.2">
      <c r="A30" s="414" t="s">
        <v>1070</v>
      </c>
      <c r="B30" s="414" t="s">
        <v>1069</v>
      </c>
      <c r="C30" s="414" t="s">
        <v>1010</v>
      </c>
      <c r="D30" s="414">
        <v>6</v>
      </c>
      <c r="E30" s="414">
        <v>0</v>
      </c>
      <c r="F30" s="413">
        <v>5587.28</v>
      </c>
      <c r="G30" s="412">
        <v>0</v>
      </c>
      <c r="H30" s="412">
        <v>3807.72</v>
      </c>
      <c r="I30" s="412">
        <v>1779.56</v>
      </c>
      <c r="J30" s="411">
        <v>0.31850202603055511</v>
      </c>
    </row>
    <row r="31" spans="1:10" x14ac:dyDescent="0.2">
      <c r="A31" s="414" t="s">
        <v>1068</v>
      </c>
      <c r="B31" s="414" t="s">
        <v>218</v>
      </c>
      <c r="C31" s="414" t="s">
        <v>1010</v>
      </c>
      <c r="D31" s="414">
        <v>16</v>
      </c>
      <c r="E31" s="414">
        <v>0</v>
      </c>
      <c r="F31" s="413">
        <v>3492</v>
      </c>
      <c r="G31" s="412">
        <v>0</v>
      </c>
      <c r="H31" s="412">
        <v>3675.3</v>
      </c>
      <c r="I31" s="412">
        <v>-183.3</v>
      </c>
      <c r="J31" s="411">
        <v>-5.2491408934707905E-2</v>
      </c>
    </row>
    <row r="32" spans="1:10" ht="15" customHeight="1" x14ac:dyDescent="0.2">
      <c r="A32" s="414" t="s">
        <v>1063</v>
      </c>
      <c r="B32" s="414" t="s">
        <v>1062</v>
      </c>
      <c r="C32" s="414" t="s">
        <v>1010</v>
      </c>
      <c r="D32" s="414">
        <v>2</v>
      </c>
      <c r="E32" s="414">
        <v>0</v>
      </c>
      <c r="F32" s="413">
        <v>2723</v>
      </c>
      <c r="G32" s="412">
        <v>0</v>
      </c>
      <c r="H32" s="412">
        <v>1974.02</v>
      </c>
      <c r="I32" s="412">
        <v>748.98</v>
      </c>
      <c r="J32" s="411">
        <v>0.27505692251193536</v>
      </c>
    </row>
    <row r="33" spans="1:10" ht="15" customHeight="1" x14ac:dyDescent="0.2">
      <c r="A33" s="414" t="s">
        <v>1061</v>
      </c>
      <c r="B33" s="414" t="s">
        <v>1060</v>
      </c>
      <c r="C33" s="414" t="s">
        <v>1010</v>
      </c>
      <c r="D33" s="414">
        <v>4</v>
      </c>
      <c r="E33" s="414">
        <v>0</v>
      </c>
      <c r="F33" s="413">
        <v>6253.2</v>
      </c>
      <c r="G33" s="412">
        <v>0</v>
      </c>
      <c r="H33" s="412">
        <v>4137.92</v>
      </c>
      <c r="I33" s="412">
        <v>2115.2800000000002</v>
      </c>
      <c r="J33" s="411">
        <v>0.33827160493827163</v>
      </c>
    </row>
    <row r="34" spans="1:10" ht="15" customHeight="1" x14ac:dyDescent="0.2">
      <c r="A34" s="414" t="s">
        <v>1059</v>
      </c>
      <c r="B34" s="414" t="s">
        <v>1058</v>
      </c>
      <c r="C34" s="414" t="s">
        <v>1010</v>
      </c>
      <c r="D34" s="414">
        <v>8</v>
      </c>
      <c r="E34" s="414">
        <v>0</v>
      </c>
      <c r="F34" s="413">
        <v>14309.1</v>
      </c>
      <c r="G34" s="412">
        <v>0</v>
      </c>
      <c r="H34" s="412">
        <v>9663.84</v>
      </c>
      <c r="I34" s="412">
        <v>4645.26</v>
      </c>
      <c r="J34" s="411">
        <v>0.32463676960815147</v>
      </c>
    </row>
    <row r="35" spans="1:10" ht="15" customHeight="1" x14ac:dyDescent="0.2">
      <c r="A35" s="414" t="s">
        <v>1057</v>
      </c>
      <c r="B35" s="414" t="s">
        <v>1056</v>
      </c>
      <c r="C35" s="414" t="s">
        <v>1010</v>
      </c>
      <c r="D35" s="414">
        <v>1</v>
      </c>
      <c r="E35" s="414">
        <v>0</v>
      </c>
      <c r="F35" s="413">
        <v>1672.5</v>
      </c>
      <c r="G35" s="412">
        <v>0</v>
      </c>
      <c r="H35" s="412">
        <v>1163.3399999999999</v>
      </c>
      <c r="I35" s="412">
        <v>509.16</v>
      </c>
      <c r="J35" s="411">
        <v>0.3044304932735426</v>
      </c>
    </row>
    <row r="36" spans="1:10" ht="15" customHeight="1" x14ac:dyDescent="0.2">
      <c r="A36" s="414" t="s">
        <v>1055</v>
      </c>
      <c r="B36" s="414" t="s">
        <v>1054</v>
      </c>
      <c r="C36" s="414" t="s">
        <v>1010</v>
      </c>
      <c r="D36" s="414">
        <v>2</v>
      </c>
      <c r="E36" s="414">
        <v>0</v>
      </c>
      <c r="F36" s="413">
        <v>3669</v>
      </c>
      <c r="G36" s="412">
        <v>0</v>
      </c>
      <c r="H36" s="412">
        <v>2552.04</v>
      </c>
      <c r="I36" s="412">
        <v>1116.96</v>
      </c>
      <c r="J36" s="411">
        <v>0.30443172526573997</v>
      </c>
    </row>
    <row r="37" spans="1:10" ht="15" customHeight="1" x14ac:dyDescent="0.2">
      <c r="A37" s="414" t="s">
        <v>2972</v>
      </c>
      <c r="B37" s="414" t="s">
        <v>2971</v>
      </c>
      <c r="C37" s="414" t="s">
        <v>1010</v>
      </c>
      <c r="D37" s="414">
        <v>5</v>
      </c>
      <c r="E37" s="414">
        <v>0</v>
      </c>
      <c r="F37" s="413">
        <v>5688.75</v>
      </c>
      <c r="G37" s="412">
        <v>0</v>
      </c>
      <c r="H37" s="412">
        <v>3925.6</v>
      </c>
      <c r="I37" s="412">
        <v>1763.15</v>
      </c>
      <c r="J37" s="411">
        <v>0.30993627774115579</v>
      </c>
    </row>
    <row r="38" spans="1:10" ht="15" customHeight="1" x14ac:dyDescent="0.2">
      <c r="A38" s="414" t="s">
        <v>2968</v>
      </c>
      <c r="B38" s="414" t="s">
        <v>2967</v>
      </c>
      <c r="C38" s="414" t="s">
        <v>1010</v>
      </c>
      <c r="D38" s="414">
        <v>1</v>
      </c>
      <c r="E38" s="414">
        <v>0</v>
      </c>
      <c r="F38" s="413">
        <v>1990</v>
      </c>
      <c r="G38" s="412">
        <v>0</v>
      </c>
      <c r="H38" s="412">
        <v>1115.47</v>
      </c>
      <c r="I38" s="412">
        <v>874.53</v>
      </c>
      <c r="J38" s="411">
        <v>0.43946231155778892</v>
      </c>
    </row>
    <row r="39" spans="1:10" ht="15" customHeight="1" x14ac:dyDescent="0.2">
      <c r="A39" s="414" t="s">
        <v>2060</v>
      </c>
      <c r="B39" s="414" t="s">
        <v>2059</v>
      </c>
      <c r="C39" s="414" t="s">
        <v>1010</v>
      </c>
      <c r="D39" s="414">
        <v>3</v>
      </c>
      <c r="E39" s="414">
        <v>0</v>
      </c>
      <c r="F39" s="413">
        <v>4994.5</v>
      </c>
      <c r="G39" s="412">
        <v>0</v>
      </c>
      <c r="H39" s="412">
        <v>3410.04</v>
      </c>
      <c r="I39" s="412">
        <v>1584.46</v>
      </c>
      <c r="J39" s="411">
        <v>0.31724096506156774</v>
      </c>
    </row>
    <row r="40" spans="1:10" ht="18" customHeight="1" x14ac:dyDescent="0.2">
      <c r="A40" s="414" t="s">
        <v>2966</v>
      </c>
      <c r="B40" s="414" t="s">
        <v>2965</v>
      </c>
      <c r="C40" s="414" t="s">
        <v>1010</v>
      </c>
      <c r="D40" s="414">
        <v>4</v>
      </c>
      <c r="E40" s="414">
        <v>0</v>
      </c>
      <c r="F40" s="413">
        <v>6978</v>
      </c>
      <c r="G40" s="412">
        <v>0</v>
      </c>
      <c r="H40" s="412">
        <v>4790.04</v>
      </c>
      <c r="I40" s="412">
        <v>2187.96</v>
      </c>
      <c r="J40" s="411">
        <v>0.3135511607910576</v>
      </c>
    </row>
    <row r="41" spans="1:10" ht="15" customHeight="1" x14ac:dyDescent="0.2">
      <c r="A41" s="414" t="s">
        <v>3668</v>
      </c>
      <c r="B41" s="414" t="s">
        <v>3667</v>
      </c>
      <c r="C41" s="414" t="s">
        <v>1010</v>
      </c>
      <c r="D41" s="414">
        <v>1</v>
      </c>
      <c r="E41" s="414">
        <v>0</v>
      </c>
      <c r="F41" s="413">
        <v>1533</v>
      </c>
      <c r="G41" s="412">
        <v>0</v>
      </c>
      <c r="H41" s="412">
        <v>1037.46</v>
      </c>
      <c r="I41" s="412">
        <v>495.54</v>
      </c>
      <c r="J41" s="411">
        <v>0.32324853228962819</v>
      </c>
    </row>
    <row r="42" spans="1:10" ht="15" customHeight="1" x14ac:dyDescent="0.2">
      <c r="A42" s="414" t="s">
        <v>3666</v>
      </c>
      <c r="B42" s="414" t="s">
        <v>3665</v>
      </c>
      <c r="C42" s="414" t="s">
        <v>1010</v>
      </c>
      <c r="D42" s="414">
        <v>2</v>
      </c>
      <c r="E42" s="414">
        <v>0</v>
      </c>
      <c r="F42" s="413">
        <v>3219</v>
      </c>
      <c r="G42" s="412">
        <v>0</v>
      </c>
      <c r="H42" s="412">
        <v>2050.1799999999998</v>
      </c>
      <c r="I42" s="412">
        <v>1168.82</v>
      </c>
      <c r="J42" s="411">
        <v>0.36310034172103139</v>
      </c>
    </row>
    <row r="43" spans="1:10" ht="15" customHeight="1" x14ac:dyDescent="0.2">
      <c r="A43" s="414" t="s">
        <v>1047</v>
      </c>
      <c r="B43" s="414" t="s">
        <v>1046</v>
      </c>
      <c r="C43" s="414" t="s">
        <v>1010</v>
      </c>
      <c r="D43" s="414">
        <v>1</v>
      </c>
      <c r="E43" s="414">
        <v>0</v>
      </c>
      <c r="F43" s="413">
        <v>1257.5999999999999</v>
      </c>
      <c r="G43" s="412">
        <v>0</v>
      </c>
      <c r="H43" s="412">
        <v>850.72</v>
      </c>
      <c r="I43" s="412">
        <v>406.88</v>
      </c>
      <c r="J43" s="411">
        <v>0.32353689567430027</v>
      </c>
    </row>
    <row r="44" spans="1:10" ht="15" customHeight="1" x14ac:dyDescent="0.2">
      <c r="A44" s="414" t="s">
        <v>1045</v>
      </c>
      <c r="B44" s="414" t="s">
        <v>1044</v>
      </c>
      <c r="C44" s="414" t="s">
        <v>1010</v>
      </c>
      <c r="D44" s="414">
        <v>1</v>
      </c>
      <c r="E44" s="414">
        <v>0</v>
      </c>
      <c r="F44" s="413">
        <v>1564</v>
      </c>
      <c r="G44" s="412">
        <v>0</v>
      </c>
      <c r="H44" s="412">
        <v>1019.88</v>
      </c>
      <c r="I44" s="412">
        <v>544.12</v>
      </c>
      <c r="J44" s="411">
        <v>0.34790281329923273</v>
      </c>
    </row>
    <row r="45" spans="1:10" ht="15" customHeight="1" x14ac:dyDescent="0.2">
      <c r="A45" s="414" t="s">
        <v>3664</v>
      </c>
      <c r="B45" s="414" t="s">
        <v>3663</v>
      </c>
      <c r="C45" s="414" t="s">
        <v>1010</v>
      </c>
      <c r="D45" s="414">
        <v>1</v>
      </c>
      <c r="E45" s="414">
        <v>0</v>
      </c>
      <c r="F45" s="413">
        <v>1413.58</v>
      </c>
      <c r="G45" s="412">
        <v>0</v>
      </c>
      <c r="H45" s="412">
        <v>881.63</v>
      </c>
      <c r="I45" s="412">
        <v>531.95000000000005</v>
      </c>
      <c r="J45" s="411">
        <v>0.37631403953083659</v>
      </c>
    </row>
    <row r="46" spans="1:10" ht="15" customHeight="1" x14ac:dyDescent="0.2">
      <c r="A46" s="414" t="s">
        <v>2058</v>
      </c>
      <c r="B46" s="414" t="s">
        <v>2057</v>
      </c>
      <c r="C46" s="414" t="s">
        <v>1010</v>
      </c>
      <c r="D46" s="414">
        <v>2</v>
      </c>
      <c r="E46" s="414">
        <v>0</v>
      </c>
      <c r="F46" s="413">
        <v>5089.5</v>
      </c>
      <c r="G46" s="412">
        <v>0</v>
      </c>
      <c r="H46" s="412">
        <v>3491.06</v>
      </c>
      <c r="I46" s="412">
        <v>1598.44</v>
      </c>
      <c r="J46" s="411">
        <v>0.31406621475586993</v>
      </c>
    </row>
    <row r="47" spans="1:10" ht="15" customHeight="1" x14ac:dyDescent="0.2">
      <c r="A47" s="414" t="s">
        <v>2962</v>
      </c>
      <c r="B47" s="414" t="s">
        <v>2961</v>
      </c>
      <c r="C47" s="414" t="s">
        <v>1010</v>
      </c>
      <c r="D47" s="414">
        <v>3</v>
      </c>
      <c r="E47" s="414">
        <v>0</v>
      </c>
      <c r="F47" s="413">
        <v>4724.75</v>
      </c>
      <c r="G47" s="412">
        <v>0</v>
      </c>
      <c r="H47" s="412">
        <v>2928.18</v>
      </c>
      <c r="I47" s="412">
        <v>1796.57</v>
      </c>
      <c r="J47" s="411">
        <v>0.38024657389279853</v>
      </c>
    </row>
    <row r="48" spans="1:10" ht="15" customHeight="1" x14ac:dyDescent="0.2">
      <c r="A48" s="414" t="s">
        <v>2056</v>
      </c>
      <c r="B48" s="414" t="s">
        <v>2055</v>
      </c>
      <c r="C48" s="414" t="s">
        <v>1010</v>
      </c>
      <c r="D48" s="414">
        <v>4</v>
      </c>
      <c r="E48" s="414">
        <v>0</v>
      </c>
      <c r="F48" s="413">
        <v>1573</v>
      </c>
      <c r="G48" s="412">
        <v>0</v>
      </c>
      <c r="H48" s="412">
        <v>1360</v>
      </c>
      <c r="I48" s="412">
        <v>213</v>
      </c>
      <c r="J48" s="411">
        <v>0.13541004450095359</v>
      </c>
    </row>
    <row r="49" spans="1:10" ht="15" customHeight="1" x14ac:dyDescent="0.2">
      <c r="A49" s="414" t="s">
        <v>1041</v>
      </c>
      <c r="B49" s="414" t="s">
        <v>1040</v>
      </c>
      <c r="C49" s="414" t="s">
        <v>1010</v>
      </c>
      <c r="D49" s="414">
        <v>2</v>
      </c>
      <c r="E49" s="414">
        <v>0</v>
      </c>
      <c r="F49" s="413">
        <v>1864</v>
      </c>
      <c r="G49" s="412">
        <v>0</v>
      </c>
      <c r="H49" s="412">
        <v>1540</v>
      </c>
      <c r="I49" s="412">
        <v>324</v>
      </c>
      <c r="J49" s="411">
        <v>0.17381974248927037</v>
      </c>
    </row>
    <row r="50" spans="1:10" x14ac:dyDescent="0.2">
      <c r="A50" s="414" t="s">
        <v>1039</v>
      </c>
      <c r="B50" s="414" t="s">
        <v>221</v>
      </c>
      <c r="C50" s="414" t="s">
        <v>1010</v>
      </c>
      <c r="D50" s="414">
        <v>13</v>
      </c>
      <c r="E50" s="414">
        <v>0</v>
      </c>
      <c r="F50" s="413">
        <v>8426</v>
      </c>
      <c r="G50" s="412">
        <v>0</v>
      </c>
      <c r="H50" s="412">
        <v>7538.83</v>
      </c>
      <c r="I50" s="412">
        <v>887.17</v>
      </c>
      <c r="J50" s="411">
        <v>0.1052895798718253</v>
      </c>
    </row>
    <row r="51" spans="1:10" ht="15" customHeight="1" x14ac:dyDescent="0.2">
      <c r="A51" s="414" t="s">
        <v>1036</v>
      </c>
      <c r="B51" s="414" t="s">
        <v>1035</v>
      </c>
      <c r="C51" s="414" t="s">
        <v>1010</v>
      </c>
      <c r="D51" s="414">
        <v>9</v>
      </c>
      <c r="E51" s="414">
        <v>0</v>
      </c>
      <c r="F51" s="413">
        <v>2887.38</v>
      </c>
      <c r="G51" s="412">
        <v>0</v>
      </c>
      <c r="H51" s="412">
        <v>2509.83</v>
      </c>
      <c r="I51" s="412">
        <v>377.55</v>
      </c>
      <c r="J51" s="411">
        <v>0.13075868088024437</v>
      </c>
    </row>
    <row r="52" spans="1:10" ht="15" customHeight="1" x14ac:dyDescent="0.2">
      <c r="A52" s="414" t="s">
        <v>3662</v>
      </c>
      <c r="B52" s="414" t="s">
        <v>3661</v>
      </c>
      <c r="C52" s="414" t="s">
        <v>1010</v>
      </c>
      <c r="D52" s="414">
        <v>1</v>
      </c>
      <c r="E52" s="414">
        <v>0</v>
      </c>
      <c r="F52" s="413">
        <v>7768.8</v>
      </c>
      <c r="G52" s="412">
        <v>0</v>
      </c>
      <c r="H52" s="412">
        <v>6640</v>
      </c>
      <c r="I52" s="412">
        <v>1128.8</v>
      </c>
      <c r="J52" s="411">
        <v>0.14529914529914531</v>
      </c>
    </row>
    <row r="53" spans="1:10" ht="15" customHeight="1" x14ac:dyDescent="0.2">
      <c r="A53" s="414" t="s">
        <v>3660</v>
      </c>
      <c r="B53" s="414" t="s">
        <v>3659</v>
      </c>
      <c r="C53" s="414" t="s">
        <v>1010</v>
      </c>
      <c r="D53" s="414">
        <v>1</v>
      </c>
      <c r="E53" s="414">
        <v>0</v>
      </c>
      <c r="F53" s="413">
        <v>1788.5</v>
      </c>
      <c r="G53" s="412">
        <v>0</v>
      </c>
      <c r="H53" s="412">
        <v>1245.76</v>
      </c>
      <c r="I53" s="412">
        <v>542.74</v>
      </c>
      <c r="J53" s="411">
        <v>0.30346100083869165</v>
      </c>
    </row>
    <row r="54" spans="1:10" ht="15" customHeight="1" x14ac:dyDescent="0.2">
      <c r="A54" s="414" t="s">
        <v>2954</v>
      </c>
      <c r="B54" s="414" t="s">
        <v>2953</v>
      </c>
      <c r="C54" s="414" t="s">
        <v>1010</v>
      </c>
      <c r="D54" s="414">
        <v>4</v>
      </c>
      <c r="E54" s="414">
        <v>0</v>
      </c>
      <c r="F54" s="413">
        <v>2797.52</v>
      </c>
      <c r="G54" s="412">
        <v>0</v>
      </c>
      <c r="H54" s="412">
        <v>2441.48</v>
      </c>
      <c r="I54" s="412">
        <v>356.04</v>
      </c>
      <c r="J54" s="411">
        <v>0.1272698675970145</v>
      </c>
    </row>
    <row r="55" spans="1:10" ht="15" customHeight="1" x14ac:dyDescent="0.2">
      <c r="A55" s="414" t="s">
        <v>3658</v>
      </c>
      <c r="B55" s="414" t="s">
        <v>3657</v>
      </c>
      <c r="C55" s="414" t="s">
        <v>1010</v>
      </c>
      <c r="D55" s="414">
        <v>2</v>
      </c>
      <c r="E55" s="414">
        <v>0</v>
      </c>
      <c r="F55" s="413">
        <v>2025.3</v>
      </c>
      <c r="G55" s="412">
        <v>0</v>
      </c>
      <c r="H55" s="412">
        <v>1731.04</v>
      </c>
      <c r="I55" s="412">
        <v>294.26</v>
      </c>
      <c r="J55" s="411">
        <v>0.14529205549795093</v>
      </c>
    </row>
    <row r="56" spans="1:10" ht="15" customHeight="1" x14ac:dyDescent="0.2">
      <c r="A56" s="414" t="s">
        <v>3656</v>
      </c>
      <c r="B56" s="414" t="s">
        <v>3655</v>
      </c>
      <c r="C56" s="414" t="s">
        <v>1010</v>
      </c>
      <c r="D56" s="414">
        <v>4</v>
      </c>
      <c r="E56" s="414">
        <v>0</v>
      </c>
      <c r="F56" s="413">
        <v>5928</v>
      </c>
      <c r="G56" s="412">
        <v>0</v>
      </c>
      <c r="H56" s="412">
        <v>5064</v>
      </c>
      <c r="I56" s="412">
        <v>864</v>
      </c>
      <c r="J56" s="411">
        <v>0.145748987854251</v>
      </c>
    </row>
    <row r="57" spans="1:10" x14ac:dyDescent="0.2">
      <c r="A57" s="414" t="s">
        <v>3654</v>
      </c>
      <c r="B57" s="414" t="s">
        <v>3653</v>
      </c>
      <c r="C57" s="414" t="s">
        <v>1010</v>
      </c>
      <c r="D57" s="418">
        <v>2</v>
      </c>
      <c r="E57" s="418">
        <v>0</v>
      </c>
      <c r="F57" s="419">
        <v>6650.16</v>
      </c>
      <c r="G57" s="420">
        <v>0</v>
      </c>
      <c r="H57" s="420">
        <v>5114</v>
      </c>
      <c r="I57" s="420">
        <v>1536.16</v>
      </c>
      <c r="J57" s="421">
        <v>0.23099594596220241</v>
      </c>
    </row>
    <row r="58" spans="1:10" ht="18.2" customHeight="1" x14ac:dyDescent="0.2">
      <c r="D58" s="410">
        <f>SUM(D9:D57)</f>
        <v>1424</v>
      </c>
      <c r="E58" s="410">
        <f t="shared" ref="E58:I58" si="0">SUM(E9:E57)</f>
        <v>0</v>
      </c>
      <c r="F58" s="422">
        <f t="shared" si="0"/>
        <v>219068.86999999994</v>
      </c>
      <c r="G58" s="422">
        <f t="shared" si="0"/>
        <v>0</v>
      </c>
      <c r="H58" s="422">
        <f t="shared" si="0"/>
        <v>144775.80000000002</v>
      </c>
      <c r="I58" s="422">
        <f t="shared" si="0"/>
        <v>74293.070000000007</v>
      </c>
    </row>
  </sheetData>
  <autoFilter ref="A8:J57" xr:uid="{422BD9FC-17A2-465F-8760-8C2110BF3F93}"/>
  <pageMargins left="0" right="0" top="1" bottom="1.3541653543307099" header="1" footer="1"/>
  <pageSetup paperSize="9" orientation="portrait" horizontalDpi="300" verticalDpi="300"/>
  <headerFooter alignWithMargins="0">
    <oddFooter>&amp;C&amp;"Arial,Regular"&amp;10&amp;P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A259A-DFFF-4661-AC71-E2AC247F2007}">
  <sheetPr codeName="Hoja14"/>
  <dimension ref="A1:G11"/>
  <sheetViews>
    <sheetView workbookViewId="0">
      <selection activeCell="G35" sqref="G35"/>
    </sheetView>
  </sheetViews>
  <sheetFormatPr baseColWidth="10" defaultRowHeight="15" x14ac:dyDescent="0.25"/>
  <cols>
    <col min="5" max="7" width="11.42578125" style="2"/>
  </cols>
  <sheetData>
    <row r="1" spans="1:7" x14ac:dyDescent="0.25">
      <c r="A1" t="s">
        <v>2378</v>
      </c>
      <c r="B1" t="s">
        <v>2377</v>
      </c>
      <c r="C1" t="s">
        <v>2376</v>
      </c>
      <c r="D1" t="s">
        <v>239</v>
      </c>
      <c r="E1" s="2" t="s">
        <v>241</v>
      </c>
      <c r="F1" s="2" t="s">
        <v>3177</v>
      </c>
      <c r="G1" s="2" t="s">
        <v>33</v>
      </c>
    </row>
    <row r="2" spans="1:7" x14ac:dyDescent="0.25">
      <c r="A2">
        <v>1109</v>
      </c>
      <c r="B2" t="s">
        <v>3207</v>
      </c>
      <c r="C2" t="s">
        <v>3202</v>
      </c>
      <c r="D2" s="21">
        <v>44991</v>
      </c>
      <c r="E2" s="2">
        <v>4274</v>
      </c>
      <c r="F2" s="2">
        <v>683.84</v>
      </c>
      <c r="G2" s="2">
        <v>4957.84</v>
      </c>
    </row>
    <row r="3" spans="1:7" x14ac:dyDescent="0.25">
      <c r="A3">
        <v>1110</v>
      </c>
      <c r="B3" t="s">
        <v>2433</v>
      </c>
      <c r="C3" t="s">
        <v>2432</v>
      </c>
      <c r="D3" s="21">
        <v>44991</v>
      </c>
      <c r="E3" s="2">
        <v>150.62</v>
      </c>
      <c r="F3" s="2">
        <v>24.1</v>
      </c>
      <c r="G3" s="2">
        <v>174.72</v>
      </c>
    </row>
    <row r="4" spans="1:7" x14ac:dyDescent="0.25">
      <c r="A4">
        <v>1111</v>
      </c>
      <c r="B4" t="s">
        <v>2433</v>
      </c>
      <c r="C4" t="s">
        <v>2432</v>
      </c>
      <c r="D4" s="21">
        <v>44992</v>
      </c>
      <c r="E4" s="2">
        <v>175.82</v>
      </c>
      <c r="F4" s="2">
        <v>28.13</v>
      </c>
      <c r="G4" s="2">
        <v>203.95</v>
      </c>
    </row>
    <row r="5" spans="1:7" x14ac:dyDescent="0.25">
      <c r="A5">
        <v>1112</v>
      </c>
      <c r="B5" t="s">
        <v>2433</v>
      </c>
      <c r="C5" t="s">
        <v>2432</v>
      </c>
      <c r="D5" s="21">
        <v>45006</v>
      </c>
      <c r="E5" s="2">
        <v>606.82000000000005</v>
      </c>
      <c r="F5" s="2">
        <v>97.09</v>
      </c>
      <c r="G5" s="2">
        <v>703.91</v>
      </c>
    </row>
    <row r="6" spans="1:7" x14ac:dyDescent="0.25">
      <c r="A6">
        <v>1113</v>
      </c>
      <c r="B6" t="s">
        <v>2435</v>
      </c>
      <c r="C6" t="s">
        <v>2434</v>
      </c>
      <c r="D6" s="21">
        <v>45009</v>
      </c>
      <c r="E6" s="2">
        <v>15847</v>
      </c>
      <c r="F6" s="2">
        <v>2535.52</v>
      </c>
      <c r="G6" s="2">
        <v>18382.52</v>
      </c>
    </row>
    <row r="7" spans="1:7" x14ac:dyDescent="0.25">
      <c r="A7">
        <v>1114</v>
      </c>
      <c r="B7" t="s">
        <v>3206</v>
      </c>
      <c r="C7" t="s">
        <v>3204</v>
      </c>
      <c r="D7" s="21">
        <v>45013</v>
      </c>
      <c r="E7" s="2">
        <v>1296.28</v>
      </c>
      <c r="F7" s="2">
        <v>207.4</v>
      </c>
      <c r="G7" s="2">
        <v>1503.68</v>
      </c>
    </row>
    <row r="8" spans="1:7" x14ac:dyDescent="0.25">
      <c r="A8">
        <v>1115</v>
      </c>
      <c r="B8" t="s">
        <v>3205</v>
      </c>
      <c r="C8" t="s">
        <v>3204</v>
      </c>
      <c r="D8" s="21">
        <v>45014</v>
      </c>
      <c r="E8" s="2">
        <v>4274</v>
      </c>
      <c r="F8" s="2">
        <v>683.84</v>
      </c>
      <c r="G8" s="2">
        <v>4957.84</v>
      </c>
    </row>
    <row r="9" spans="1:7" x14ac:dyDescent="0.25">
      <c r="A9">
        <v>1116</v>
      </c>
      <c r="B9" t="s">
        <v>3205</v>
      </c>
      <c r="C9" t="s">
        <v>3204</v>
      </c>
      <c r="D9" s="21">
        <v>45014</v>
      </c>
      <c r="E9" s="2">
        <v>4274</v>
      </c>
      <c r="F9" s="2">
        <v>683.84</v>
      </c>
      <c r="G9" s="2">
        <v>4957.84</v>
      </c>
    </row>
    <row r="10" spans="1:7" x14ac:dyDescent="0.25">
      <c r="A10">
        <v>1117</v>
      </c>
      <c r="B10" t="s">
        <v>3203</v>
      </c>
      <c r="C10" t="s">
        <v>3202</v>
      </c>
      <c r="D10" s="21">
        <v>45016</v>
      </c>
      <c r="E10" s="2">
        <v>1361.12</v>
      </c>
      <c r="F10" s="2">
        <v>217.78</v>
      </c>
      <c r="G10" s="2">
        <v>1578.9</v>
      </c>
    </row>
    <row r="11" spans="1:7" x14ac:dyDescent="0.25">
      <c r="G11" s="460">
        <f>SUM(G2:G10)</f>
        <v>37421.200000000004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7C1E8-184A-460F-ADE8-CD90DDE25BBC}">
  <sheetPr codeName="Hoja15"/>
  <dimension ref="A1:G35"/>
  <sheetViews>
    <sheetView workbookViewId="0">
      <selection activeCell="K17" sqref="K17"/>
    </sheetView>
  </sheetViews>
  <sheetFormatPr baseColWidth="10" defaultRowHeight="15" x14ac:dyDescent="0.25"/>
  <cols>
    <col min="2" max="2" width="39.42578125" customWidth="1"/>
    <col min="3" max="3" width="27" customWidth="1"/>
    <col min="5" max="7" width="11.42578125" style="2"/>
  </cols>
  <sheetData>
    <row r="1" spans="1:7" x14ac:dyDescent="0.25">
      <c r="A1" t="s">
        <v>2378</v>
      </c>
      <c r="B1" t="s">
        <v>2377</v>
      </c>
      <c r="C1" t="s">
        <v>2376</v>
      </c>
      <c r="D1" t="s">
        <v>239</v>
      </c>
      <c r="E1" s="2" t="s">
        <v>241</v>
      </c>
      <c r="F1" s="2" t="s">
        <v>3177</v>
      </c>
      <c r="G1" s="2" t="s">
        <v>33</v>
      </c>
    </row>
    <row r="2" spans="1:7" x14ac:dyDescent="0.25">
      <c r="A2">
        <v>3007</v>
      </c>
      <c r="B2" t="s">
        <v>2348</v>
      </c>
      <c r="C2" t="s">
        <v>2032</v>
      </c>
      <c r="D2" s="21">
        <v>44986</v>
      </c>
      <c r="E2" s="2">
        <v>3687.12</v>
      </c>
      <c r="F2" s="2">
        <v>589.94000000000005</v>
      </c>
      <c r="G2" s="2">
        <v>4277.0600000000004</v>
      </c>
    </row>
    <row r="3" spans="1:7" x14ac:dyDescent="0.25">
      <c r="A3">
        <v>3008</v>
      </c>
      <c r="B3" t="s">
        <v>3164</v>
      </c>
      <c r="C3" t="s">
        <v>2344</v>
      </c>
      <c r="D3" s="21">
        <v>44986</v>
      </c>
      <c r="E3" s="2">
        <v>183.05</v>
      </c>
      <c r="F3" s="2">
        <v>29.29</v>
      </c>
      <c r="G3" s="2">
        <v>212.34</v>
      </c>
    </row>
    <row r="4" spans="1:7" x14ac:dyDescent="0.25">
      <c r="A4">
        <v>3009</v>
      </c>
      <c r="B4" t="s">
        <v>3176</v>
      </c>
      <c r="C4" t="s">
        <v>2360</v>
      </c>
      <c r="D4" s="21">
        <v>44988</v>
      </c>
      <c r="E4" s="2">
        <v>4400</v>
      </c>
      <c r="F4" s="2">
        <v>704</v>
      </c>
      <c r="G4" s="2">
        <v>5104</v>
      </c>
    </row>
    <row r="5" spans="1:7" x14ac:dyDescent="0.25">
      <c r="A5">
        <v>3011</v>
      </c>
      <c r="B5" t="s">
        <v>3175</v>
      </c>
      <c r="C5" t="s">
        <v>2344</v>
      </c>
      <c r="D5" s="21">
        <v>44988</v>
      </c>
      <c r="E5" s="2">
        <v>999.71</v>
      </c>
      <c r="F5" s="2">
        <v>159.94999999999999</v>
      </c>
      <c r="G5" s="2">
        <v>1159.6600000000001</v>
      </c>
    </row>
    <row r="6" spans="1:7" x14ac:dyDescent="0.25">
      <c r="A6">
        <v>3012</v>
      </c>
      <c r="B6" t="s">
        <v>2348</v>
      </c>
      <c r="C6" t="s">
        <v>2032</v>
      </c>
      <c r="D6" s="21">
        <v>44988</v>
      </c>
      <c r="E6" s="2">
        <v>2945.58</v>
      </c>
      <c r="F6" s="2">
        <v>471.29</v>
      </c>
      <c r="G6" s="2">
        <v>3416.87</v>
      </c>
    </row>
    <row r="7" spans="1:7" x14ac:dyDescent="0.25">
      <c r="A7">
        <v>3013</v>
      </c>
      <c r="B7" t="s">
        <v>2347</v>
      </c>
      <c r="C7" t="s">
        <v>2346</v>
      </c>
      <c r="D7" s="21">
        <v>44992</v>
      </c>
      <c r="E7" s="2">
        <v>658.12929999999994</v>
      </c>
      <c r="F7" s="2">
        <v>105.3</v>
      </c>
      <c r="G7" s="2">
        <v>763.42930000000001</v>
      </c>
    </row>
    <row r="8" spans="1:7" x14ac:dyDescent="0.25">
      <c r="A8">
        <v>3014</v>
      </c>
      <c r="B8" t="s">
        <v>3167</v>
      </c>
      <c r="C8" t="s">
        <v>2344</v>
      </c>
      <c r="D8" s="21">
        <v>44992</v>
      </c>
      <c r="E8" s="2">
        <v>206.91370000000001</v>
      </c>
      <c r="F8" s="2">
        <v>33.11</v>
      </c>
      <c r="G8" s="2">
        <v>240.02369999999999</v>
      </c>
    </row>
    <row r="9" spans="1:7" x14ac:dyDescent="0.25">
      <c r="A9">
        <v>3015</v>
      </c>
      <c r="B9" t="s">
        <v>3159</v>
      </c>
      <c r="C9" t="s">
        <v>2032</v>
      </c>
      <c r="D9" s="21">
        <v>44992</v>
      </c>
      <c r="E9" s="2">
        <v>550</v>
      </c>
      <c r="F9" s="2">
        <v>88</v>
      </c>
      <c r="G9" s="2">
        <v>638</v>
      </c>
    </row>
    <row r="10" spans="1:7" x14ac:dyDescent="0.25">
      <c r="A10">
        <v>3016</v>
      </c>
      <c r="B10" t="s">
        <v>3174</v>
      </c>
      <c r="C10" t="s">
        <v>2341</v>
      </c>
      <c r="D10" s="21">
        <v>44992</v>
      </c>
      <c r="E10" s="2">
        <v>2100</v>
      </c>
      <c r="F10" s="2">
        <v>336</v>
      </c>
      <c r="G10" s="2">
        <v>2436</v>
      </c>
    </row>
    <row r="11" spans="1:7" x14ac:dyDescent="0.25">
      <c r="A11">
        <v>3017</v>
      </c>
      <c r="B11" t="s">
        <v>2370</v>
      </c>
      <c r="C11" t="s">
        <v>2032</v>
      </c>
      <c r="D11" s="21">
        <v>44992</v>
      </c>
      <c r="E11" s="2">
        <v>2069.2154999999998</v>
      </c>
      <c r="F11" s="2">
        <v>331.07</v>
      </c>
      <c r="G11" s="2">
        <v>2400.2855</v>
      </c>
    </row>
    <row r="12" spans="1:7" x14ac:dyDescent="0.25">
      <c r="A12">
        <v>3018</v>
      </c>
      <c r="B12" t="s">
        <v>3173</v>
      </c>
      <c r="C12" t="s">
        <v>2341</v>
      </c>
      <c r="D12" s="21">
        <v>44992</v>
      </c>
      <c r="E12" s="2">
        <v>4446.78</v>
      </c>
      <c r="F12" s="2">
        <v>711.48</v>
      </c>
      <c r="G12" s="2">
        <v>5158.26</v>
      </c>
    </row>
    <row r="13" spans="1:7" x14ac:dyDescent="0.25">
      <c r="A13">
        <v>3019</v>
      </c>
      <c r="B13" t="s">
        <v>3160</v>
      </c>
      <c r="C13" t="s">
        <v>2341</v>
      </c>
      <c r="D13" s="21">
        <v>44992</v>
      </c>
      <c r="E13" s="2">
        <v>1470</v>
      </c>
      <c r="F13" s="2">
        <v>235.2</v>
      </c>
      <c r="G13" s="2">
        <v>1705.2</v>
      </c>
    </row>
    <row r="14" spans="1:7" x14ac:dyDescent="0.25">
      <c r="A14">
        <v>3020</v>
      </c>
      <c r="B14" t="s">
        <v>2370</v>
      </c>
      <c r="C14" t="s">
        <v>2032</v>
      </c>
      <c r="D14" s="21">
        <v>44992</v>
      </c>
      <c r="E14" s="2">
        <v>2623.5603000000001</v>
      </c>
      <c r="F14" s="2">
        <v>419.77</v>
      </c>
      <c r="G14" s="2">
        <v>3043.3303000000001</v>
      </c>
    </row>
    <row r="15" spans="1:7" x14ac:dyDescent="0.25">
      <c r="A15">
        <v>3021</v>
      </c>
      <c r="B15" t="s">
        <v>3172</v>
      </c>
      <c r="C15" t="s">
        <v>2354</v>
      </c>
      <c r="D15" s="21">
        <v>44992</v>
      </c>
      <c r="E15" s="2">
        <v>504.71</v>
      </c>
      <c r="F15" s="2">
        <v>80.75</v>
      </c>
      <c r="G15" s="2">
        <v>585.46</v>
      </c>
    </row>
    <row r="16" spans="1:7" x14ac:dyDescent="0.25">
      <c r="A16">
        <v>3022</v>
      </c>
      <c r="B16" t="s">
        <v>3171</v>
      </c>
      <c r="C16" t="s">
        <v>2033</v>
      </c>
      <c r="D16" s="21">
        <v>44995</v>
      </c>
      <c r="E16" s="2">
        <v>2013.62</v>
      </c>
      <c r="F16" s="2">
        <v>322.18</v>
      </c>
      <c r="G16" s="2">
        <v>2335.8000000000002</v>
      </c>
    </row>
    <row r="17" spans="1:7" x14ac:dyDescent="0.25">
      <c r="A17">
        <v>3023</v>
      </c>
      <c r="B17" t="s">
        <v>2369</v>
      </c>
      <c r="C17" t="s">
        <v>2032</v>
      </c>
      <c r="D17" s="21">
        <v>44996</v>
      </c>
      <c r="E17" s="2">
        <v>2362.6550999999999</v>
      </c>
      <c r="F17" s="2">
        <v>378.02</v>
      </c>
      <c r="G17" s="2">
        <v>2740.6750999999999</v>
      </c>
    </row>
    <row r="18" spans="1:7" x14ac:dyDescent="0.25">
      <c r="A18">
        <v>3024</v>
      </c>
      <c r="B18" t="s">
        <v>3170</v>
      </c>
      <c r="C18" t="s">
        <v>2344</v>
      </c>
      <c r="D18" s="21">
        <v>44998</v>
      </c>
      <c r="E18" s="2">
        <v>707.84</v>
      </c>
      <c r="F18" s="2">
        <v>113.25</v>
      </c>
      <c r="G18" s="2">
        <v>821.09</v>
      </c>
    </row>
    <row r="19" spans="1:7" x14ac:dyDescent="0.25">
      <c r="A19">
        <v>3025</v>
      </c>
      <c r="B19" t="s">
        <v>3169</v>
      </c>
      <c r="C19" t="s">
        <v>2360</v>
      </c>
      <c r="D19" s="21">
        <v>44998</v>
      </c>
      <c r="E19" s="2">
        <v>760</v>
      </c>
      <c r="F19" s="2">
        <v>121.6</v>
      </c>
      <c r="G19" s="2">
        <v>881.6</v>
      </c>
    </row>
    <row r="20" spans="1:7" x14ac:dyDescent="0.25">
      <c r="A20">
        <v>3026</v>
      </c>
      <c r="B20" t="s">
        <v>3169</v>
      </c>
      <c r="C20" t="s">
        <v>2360</v>
      </c>
      <c r="D20" s="21">
        <v>44998</v>
      </c>
      <c r="E20" s="2">
        <v>1650</v>
      </c>
      <c r="F20" s="2">
        <v>264</v>
      </c>
      <c r="G20" s="2">
        <v>1914</v>
      </c>
    </row>
    <row r="21" spans="1:7" x14ac:dyDescent="0.25">
      <c r="A21">
        <v>3027</v>
      </c>
      <c r="B21" t="s">
        <v>3168</v>
      </c>
      <c r="C21" t="s">
        <v>2346</v>
      </c>
      <c r="D21" s="21">
        <v>44998</v>
      </c>
      <c r="E21" s="2">
        <v>210</v>
      </c>
      <c r="F21" s="2">
        <v>33.6</v>
      </c>
      <c r="G21" s="2">
        <v>243.6</v>
      </c>
    </row>
    <row r="22" spans="1:7" x14ac:dyDescent="0.25">
      <c r="A22">
        <v>3028</v>
      </c>
      <c r="B22" t="s">
        <v>3167</v>
      </c>
      <c r="C22" t="s">
        <v>2344</v>
      </c>
      <c r="D22" s="21">
        <v>44998</v>
      </c>
      <c r="E22" s="2">
        <v>1100</v>
      </c>
      <c r="F22" s="2">
        <v>176</v>
      </c>
      <c r="G22" s="2">
        <v>1276</v>
      </c>
    </row>
    <row r="23" spans="1:7" x14ac:dyDescent="0.25">
      <c r="A23">
        <v>3029</v>
      </c>
      <c r="B23" t="s">
        <v>3166</v>
      </c>
      <c r="C23" t="s">
        <v>2344</v>
      </c>
      <c r="D23" s="21">
        <v>45000</v>
      </c>
      <c r="E23" s="2">
        <v>4200</v>
      </c>
      <c r="F23" s="2">
        <v>672</v>
      </c>
      <c r="G23" s="2">
        <v>4872</v>
      </c>
    </row>
    <row r="24" spans="1:7" x14ac:dyDescent="0.25">
      <c r="A24">
        <v>3030</v>
      </c>
      <c r="B24" t="s">
        <v>3165</v>
      </c>
      <c r="C24" t="s">
        <v>2032</v>
      </c>
      <c r="D24" s="21">
        <v>45000</v>
      </c>
      <c r="E24" s="2">
        <v>275</v>
      </c>
      <c r="F24" s="2">
        <v>44</v>
      </c>
      <c r="G24" s="2">
        <v>319</v>
      </c>
    </row>
    <row r="25" spans="1:7" x14ac:dyDescent="0.25">
      <c r="A25">
        <v>3031</v>
      </c>
      <c r="B25" t="s">
        <v>3164</v>
      </c>
      <c r="C25" t="s">
        <v>2344</v>
      </c>
      <c r="D25" s="21">
        <v>45001</v>
      </c>
      <c r="E25" s="2">
        <v>2683.26</v>
      </c>
      <c r="F25" s="2">
        <v>429.32</v>
      </c>
      <c r="G25" s="2">
        <v>3112.58</v>
      </c>
    </row>
    <row r="26" spans="1:7" x14ac:dyDescent="0.25">
      <c r="A26">
        <v>3032</v>
      </c>
      <c r="B26" t="s">
        <v>3164</v>
      </c>
      <c r="C26" t="s">
        <v>2344</v>
      </c>
      <c r="D26" s="21">
        <v>45001</v>
      </c>
      <c r="E26" s="2">
        <v>3040.26</v>
      </c>
      <c r="F26" s="2">
        <v>486.44</v>
      </c>
      <c r="G26" s="2">
        <v>3526.7</v>
      </c>
    </row>
    <row r="27" spans="1:7" x14ac:dyDescent="0.25">
      <c r="A27">
        <v>3033</v>
      </c>
      <c r="B27" t="s">
        <v>2356</v>
      </c>
      <c r="C27" t="s">
        <v>2032</v>
      </c>
      <c r="D27" s="21">
        <v>45012</v>
      </c>
      <c r="E27" s="2">
        <v>471.1293</v>
      </c>
      <c r="F27" s="2">
        <v>75.38</v>
      </c>
      <c r="G27" s="2">
        <v>546.50930000000005</v>
      </c>
    </row>
    <row r="28" spans="1:7" x14ac:dyDescent="0.25">
      <c r="A28">
        <v>3034</v>
      </c>
      <c r="B28" t="s">
        <v>2347</v>
      </c>
      <c r="C28" t="s">
        <v>2346</v>
      </c>
      <c r="D28" s="21">
        <v>45012</v>
      </c>
      <c r="E28" s="2">
        <v>7.5602999999999998</v>
      </c>
      <c r="F28" s="2">
        <v>1.21</v>
      </c>
      <c r="G28" s="2">
        <v>8.7703000000000007</v>
      </c>
    </row>
    <row r="29" spans="1:7" x14ac:dyDescent="0.25">
      <c r="A29">
        <v>3035</v>
      </c>
      <c r="B29" t="s">
        <v>3163</v>
      </c>
      <c r="C29" t="s">
        <v>2032</v>
      </c>
      <c r="D29" s="21">
        <v>45012</v>
      </c>
      <c r="E29" s="2">
        <v>413.96550000000002</v>
      </c>
      <c r="F29" s="2">
        <v>66.23</v>
      </c>
      <c r="G29" s="2">
        <v>480.19549999999998</v>
      </c>
    </row>
    <row r="30" spans="1:7" x14ac:dyDescent="0.25">
      <c r="A30">
        <v>3036</v>
      </c>
      <c r="B30" t="s">
        <v>3162</v>
      </c>
      <c r="C30" t="s">
        <v>2360</v>
      </c>
      <c r="D30" s="21">
        <v>45013</v>
      </c>
      <c r="E30" s="2">
        <v>630</v>
      </c>
      <c r="F30" s="2">
        <v>100.8</v>
      </c>
      <c r="G30" s="2">
        <v>730.8</v>
      </c>
    </row>
    <row r="31" spans="1:7" x14ac:dyDescent="0.25">
      <c r="A31">
        <v>3037</v>
      </c>
      <c r="B31" t="s">
        <v>3161</v>
      </c>
      <c r="C31" t="s">
        <v>2032</v>
      </c>
      <c r="D31" s="21">
        <v>45013</v>
      </c>
      <c r="E31" s="2">
        <v>16800</v>
      </c>
      <c r="F31" s="2">
        <v>2688</v>
      </c>
      <c r="G31" s="2">
        <v>19488</v>
      </c>
    </row>
    <row r="32" spans="1:7" x14ac:dyDescent="0.25">
      <c r="A32">
        <v>3038</v>
      </c>
      <c r="B32" t="s">
        <v>3160</v>
      </c>
      <c r="C32" t="s">
        <v>2341</v>
      </c>
      <c r="D32" s="21">
        <v>45013</v>
      </c>
      <c r="E32" s="2">
        <v>2100</v>
      </c>
      <c r="F32" s="2">
        <v>336</v>
      </c>
      <c r="G32" s="2">
        <v>2436</v>
      </c>
    </row>
    <row r="33" spans="1:7" x14ac:dyDescent="0.25">
      <c r="A33">
        <v>3039</v>
      </c>
      <c r="B33" t="s">
        <v>3159</v>
      </c>
      <c r="C33" t="s">
        <v>2032</v>
      </c>
      <c r="D33" s="21">
        <v>45015</v>
      </c>
      <c r="E33" s="2">
        <v>12600</v>
      </c>
      <c r="F33" s="2">
        <v>2016</v>
      </c>
      <c r="G33" s="2">
        <v>14616</v>
      </c>
    </row>
    <row r="34" spans="1:7" x14ac:dyDescent="0.25">
      <c r="A34">
        <v>3040</v>
      </c>
      <c r="B34" t="s">
        <v>2370</v>
      </c>
      <c r="C34" t="s">
        <v>2032</v>
      </c>
      <c r="D34" s="21">
        <v>45016</v>
      </c>
      <c r="E34" s="2">
        <v>1946.4390000000001</v>
      </c>
      <c r="F34" s="2">
        <v>311.43</v>
      </c>
      <c r="G34" s="2">
        <v>2257.8690000000001</v>
      </c>
    </row>
    <row r="35" spans="1:7" x14ac:dyDescent="0.25">
      <c r="G35" s="460">
        <f>SUM(G2:G34)</f>
        <v>93747.108000000007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39FA2-6C42-434E-A485-9901DAD71FCD}">
  <sheetPr codeName="Hoja16"/>
  <dimension ref="A1:J328"/>
  <sheetViews>
    <sheetView showGridLines="0" workbookViewId="0">
      <pane ySplit="6" topLeftCell="A306" activePane="bottomLeft" state="frozen"/>
      <selection pane="bottomLeft" activeCell="K329" sqref="K329"/>
    </sheetView>
  </sheetViews>
  <sheetFormatPr baseColWidth="10" defaultColWidth="11.42578125" defaultRowHeight="12" x14ac:dyDescent="0.2"/>
  <cols>
    <col min="1" max="1" width="25" style="364" customWidth="1"/>
    <col min="2" max="2" width="38" style="364" customWidth="1"/>
    <col min="3" max="3" width="21.140625" style="364" customWidth="1"/>
    <col min="4" max="14" width="11.85546875" style="364" customWidth="1"/>
    <col min="15"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3156</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15" customHeight="1" x14ac:dyDescent="0.2">
      <c r="A9" s="368" t="s">
        <v>3124</v>
      </c>
      <c r="B9" s="368" t="s">
        <v>3123</v>
      </c>
      <c r="C9" s="368" t="s">
        <v>1010</v>
      </c>
      <c r="D9" s="368">
        <v>5</v>
      </c>
      <c r="E9" s="368">
        <v>0</v>
      </c>
      <c r="F9" s="367">
        <v>2577.4299999999998</v>
      </c>
      <c r="G9" s="366">
        <v>0</v>
      </c>
      <c r="H9" s="366">
        <v>2068.85</v>
      </c>
      <c r="I9" s="366">
        <v>508.58</v>
      </c>
      <c r="J9" s="365">
        <v>0.1973205867860621</v>
      </c>
    </row>
    <row r="10" spans="1:10" x14ac:dyDescent="0.2">
      <c r="A10" s="368" t="s">
        <v>3122</v>
      </c>
      <c r="B10" s="368" t="s">
        <v>3121</v>
      </c>
      <c r="C10" s="368" t="s">
        <v>1010</v>
      </c>
      <c r="D10" s="368">
        <v>1</v>
      </c>
      <c r="E10" s="368">
        <v>0</v>
      </c>
      <c r="F10" s="367">
        <v>455.34</v>
      </c>
      <c r="G10" s="366">
        <v>0</v>
      </c>
      <c r="H10" s="366">
        <v>352.52</v>
      </c>
      <c r="I10" s="366">
        <v>102.82</v>
      </c>
      <c r="J10" s="365">
        <v>0.22580928536917469</v>
      </c>
    </row>
    <row r="11" spans="1:10" x14ac:dyDescent="0.2">
      <c r="A11" s="368" t="s">
        <v>2286</v>
      </c>
      <c r="B11" s="368" t="s">
        <v>2285</v>
      </c>
      <c r="C11" s="368" t="s">
        <v>1010</v>
      </c>
      <c r="D11" s="368">
        <v>7</v>
      </c>
      <c r="E11" s="368">
        <v>0</v>
      </c>
      <c r="F11" s="367">
        <v>2482.19</v>
      </c>
      <c r="G11" s="366">
        <v>0</v>
      </c>
      <c r="H11" s="366">
        <v>1899.23</v>
      </c>
      <c r="I11" s="366">
        <v>582.96</v>
      </c>
      <c r="J11" s="365">
        <v>0.23485712213811191</v>
      </c>
    </row>
    <row r="12" spans="1:10" x14ac:dyDescent="0.2">
      <c r="A12" s="368" t="s">
        <v>3120</v>
      </c>
      <c r="B12" s="368" t="s">
        <v>3119</v>
      </c>
      <c r="C12" s="368" t="s">
        <v>1010</v>
      </c>
      <c r="D12" s="368">
        <v>1</v>
      </c>
      <c r="E12" s="368">
        <v>0</v>
      </c>
      <c r="F12" s="367">
        <v>331.96</v>
      </c>
      <c r="G12" s="366">
        <v>0</v>
      </c>
      <c r="H12" s="366">
        <v>287.76</v>
      </c>
      <c r="I12" s="366">
        <v>44.2</v>
      </c>
      <c r="J12" s="365">
        <v>0.13314857211712255</v>
      </c>
    </row>
    <row r="13" spans="1:10" ht="15" customHeight="1" x14ac:dyDescent="0.2">
      <c r="A13" s="368" t="s">
        <v>2284</v>
      </c>
      <c r="B13" s="368" t="s">
        <v>2283</v>
      </c>
      <c r="C13" s="368" t="s">
        <v>1010</v>
      </c>
      <c r="D13" s="368">
        <v>1</v>
      </c>
      <c r="E13" s="368">
        <v>0</v>
      </c>
      <c r="F13" s="367">
        <v>630.48</v>
      </c>
      <c r="G13" s="366">
        <v>0</v>
      </c>
      <c r="H13" s="366">
        <v>552.34</v>
      </c>
      <c r="I13" s="366">
        <v>78.14</v>
      </c>
      <c r="J13" s="365">
        <v>0.12393731759928943</v>
      </c>
    </row>
    <row r="14" spans="1:10" x14ac:dyDescent="0.2">
      <c r="A14" s="368" t="s">
        <v>3118</v>
      </c>
      <c r="B14" s="368" t="s">
        <v>3117</v>
      </c>
      <c r="C14" s="368" t="s">
        <v>1010</v>
      </c>
      <c r="D14" s="368">
        <v>1</v>
      </c>
      <c r="E14" s="368">
        <v>0</v>
      </c>
      <c r="F14" s="367">
        <v>320.16000000000003</v>
      </c>
      <c r="G14" s="366">
        <v>0</v>
      </c>
      <c r="H14" s="366">
        <v>242.71</v>
      </c>
      <c r="I14" s="366">
        <v>77.45</v>
      </c>
      <c r="J14" s="365">
        <v>0.2419102948525737</v>
      </c>
    </row>
    <row r="15" spans="1:10" ht="15" customHeight="1" x14ac:dyDescent="0.2">
      <c r="A15" s="368" t="s">
        <v>2282</v>
      </c>
      <c r="B15" s="368" t="s">
        <v>2281</v>
      </c>
      <c r="C15" s="368" t="s">
        <v>1010</v>
      </c>
      <c r="D15" s="368">
        <v>1</v>
      </c>
      <c r="E15" s="368">
        <v>0</v>
      </c>
      <c r="F15" s="367">
        <v>577.79999999999995</v>
      </c>
      <c r="G15" s="366">
        <v>0</v>
      </c>
      <c r="H15" s="366">
        <v>477.36</v>
      </c>
      <c r="I15" s="366">
        <v>100.44</v>
      </c>
      <c r="J15" s="365">
        <v>0.17383177570093458</v>
      </c>
    </row>
    <row r="16" spans="1:10" ht="15" customHeight="1" x14ac:dyDescent="0.2">
      <c r="A16" s="368" t="s">
        <v>2280</v>
      </c>
      <c r="B16" s="368" t="s">
        <v>2279</v>
      </c>
      <c r="C16" s="368" t="s">
        <v>1010</v>
      </c>
      <c r="D16" s="368">
        <v>4</v>
      </c>
      <c r="E16" s="368">
        <v>0</v>
      </c>
      <c r="F16" s="367">
        <v>627.84</v>
      </c>
      <c r="G16" s="366">
        <v>0</v>
      </c>
      <c r="H16" s="366">
        <v>543.12</v>
      </c>
      <c r="I16" s="366">
        <v>84.72</v>
      </c>
      <c r="J16" s="365">
        <v>0.1349388379204893</v>
      </c>
    </row>
    <row r="17" spans="1:10" ht="15" customHeight="1" x14ac:dyDescent="0.2">
      <c r="A17" s="368" t="s">
        <v>1619</v>
      </c>
      <c r="B17" s="368" t="s">
        <v>1618</v>
      </c>
      <c r="C17" s="368" t="s">
        <v>1010</v>
      </c>
      <c r="D17" s="368">
        <v>17</v>
      </c>
      <c r="E17" s="368">
        <v>0</v>
      </c>
      <c r="F17" s="367">
        <v>11275</v>
      </c>
      <c r="G17" s="366">
        <v>0</v>
      </c>
      <c r="H17" s="366">
        <v>8100.05</v>
      </c>
      <c r="I17" s="366">
        <v>3174.95</v>
      </c>
      <c r="J17" s="365">
        <v>0.28159201773835918</v>
      </c>
    </row>
    <row r="18" spans="1:10" x14ac:dyDescent="0.2">
      <c r="A18" s="368" t="s">
        <v>2272</v>
      </c>
      <c r="B18" s="368" t="s">
        <v>2271</v>
      </c>
      <c r="C18" s="368" t="s">
        <v>1010</v>
      </c>
      <c r="D18" s="368">
        <v>2</v>
      </c>
      <c r="E18" s="368">
        <v>0</v>
      </c>
      <c r="F18" s="367">
        <v>1349.45</v>
      </c>
      <c r="G18" s="366">
        <v>0</v>
      </c>
      <c r="H18" s="366">
        <v>985.16</v>
      </c>
      <c r="I18" s="366">
        <v>364.29</v>
      </c>
      <c r="J18" s="365">
        <v>0.26995442587720925</v>
      </c>
    </row>
    <row r="19" spans="1:10" x14ac:dyDescent="0.2">
      <c r="A19" s="368" t="s">
        <v>3116</v>
      </c>
      <c r="B19" s="368" t="s">
        <v>3115</v>
      </c>
      <c r="C19" s="368" t="s">
        <v>1010</v>
      </c>
      <c r="D19" s="368">
        <v>1</v>
      </c>
      <c r="E19" s="368">
        <v>0</v>
      </c>
      <c r="F19" s="367">
        <v>1167.5899999999999</v>
      </c>
      <c r="G19" s="366">
        <v>0</v>
      </c>
      <c r="H19" s="366">
        <v>735.75</v>
      </c>
      <c r="I19" s="366">
        <v>431.84</v>
      </c>
      <c r="J19" s="365">
        <v>0.36985585693608203</v>
      </c>
    </row>
    <row r="20" spans="1:10" x14ac:dyDescent="0.2">
      <c r="A20" s="368" t="s">
        <v>2268</v>
      </c>
      <c r="B20" s="368" t="s">
        <v>2267</v>
      </c>
      <c r="C20" s="368" t="s">
        <v>1010</v>
      </c>
      <c r="D20" s="368">
        <v>2</v>
      </c>
      <c r="E20" s="368">
        <v>0</v>
      </c>
      <c r="F20" s="367">
        <v>1372.77</v>
      </c>
      <c r="G20" s="366">
        <v>0</v>
      </c>
      <c r="H20" s="366">
        <v>1116.82</v>
      </c>
      <c r="I20" s="366">
        <v>255.95</v>
      </c>
      <c r="J20" s="365">
        <v>0.18644783904077158</v>
      </c>
    </row>
    <row r="21" spans="1:10" ht="15" customHeight="1" x14ac:dyDescent="0.2">
      <c r="A21" s="368" t="s">
        <v>3114</v>
      </c>
      <c r="B21" s="368" t="s">
        <v>3113</v>
      </c>
      <c r="C21" s="368" t="s">
        <v>1010</v>
      </c>
      <c r="D21" s="368">
        <v>1</v>
      </c>
      <c r="E21" s="368">
        <v>0</v>
      </c>
      <c r="F21" s="367">
        <v>142.84</v>
      </c>
      <c r="G21" s="366">
        <v>0</v>
      </c>
      <c r="H21" s="366">
        <v>153.84</v>
      </c>
      <c r="I21" s="366">
        <v>-11</v>
      </c>
      <c r="J21" s="365">
        <v>-7.7009241108933077E-2</v>
      </c>
    </row>
    <row r="22" spans="1:10" ht="15" customHeight="1" x14ac:dyDescent="0.2">
      <c r="A22" s="368" t="s">
        <v>1617</v>
      </c>
      <c r="B22" s="368" t="s">
        <v>1616</v>
      </c>
      <c r="C22" s="368" t="s">
        <v>1010</v>
      </c>
      <c r="D22" s="368">
        <v>2</v>
      </c>
      <c r="E22" s="368">
        <v>0</v>
      </c>
      <c r="F22" s="367">
        <v>1518.66</v>
      </c>
      <c r="G22" s="366">
        <v>0</v>
      </c>
      <c r="H22" s="366">
        <v>1154.46</v>
      </c>
      <c r="I22" s="366">
        <v>364.2</v>
      </c>
      <c r="J22" s="365">
        <v>0.23981668049464661</v>
      </c>
    </row>
    <row r="23" spans="1:10" ht="15" customHeight="1" x14ac:dyDescent="0.2">
      <c r="A23" s="368" t="s">
        <v>3112</v>
      </c>
      <c r="B23" s="368" t="s">
        <v>3111</v>
      </c>
      <c r="C23" s="368" t="s">
        <v>1010</v>
      </c>
      <c r="D23" s="368">
        <v>5</v>
      </c>
      <c r="E23" s="368">
        <v>0</v>
      </c>
      <c r="F23" s="367">
        <v>4120.6400000000003</v>
      </c>
      <c r="G23" s="366">
        <v>0</v>
      </c>
      <c r="H23" s="366">
        <v>3200.5</v>
      </c>
      <c r="I23" s="366">
        <v>920.14</v>
      </c>
      <c r="J23" s="365">
        <v>0.22330026403665451</v>
      </c>
    </row>
    <row r="24" spans="1:10" ht="15" customHeight="1" x14ac:dyDescent="0.2">
      <c r="A24" s="368" t="s">
        <v>1613</v>
      </c>
      <c r="B24" s="368" t="s">
        <v>1612</v>
      </c>
      <c r="C24" s="368" t="s">
        <v>1010</v>
      </c>
      <c r="D24" s="368">
        <v>4</v>
      </c>
      <c r="E24" s="368">
        <v>0</v>
      </c>
      <c r="F24" s="367">
        <v>2517.3000000000002</v>
      </c>
      <c r="G24" s="366">
        <v>0</v>
      </c>
      <c r="H24" s="366">
        <v>1884.4</v>
      </c>
      <c r="I24" s="366">
        <v>632.9</v>
      </c>
      <c r="J24" s="365">
        <v>0.25142017240694392</v>
      </c>
    </row>
    <row r="25" spans="1:10" ht="15" customHeight="1" x14ac:dyDescent="0.2">
      <c r="A25" s="368" t="s">
        <v>2262</v>
      </c>
      <c r="B25" s="368" t="s">
        <v>2261</v>
      </c>
      <c r="C25" s="368" t="s">
        <v>1010</v>
      </c>
      <c r="D25" s="368">
        <v>1</v>
      </c>
      <c r="E25" s="368">
        <v>0</v>
      </c>
      <c r="F25" s="367">
        <v>886.46</v>
      </c>
      <c r="G25" s="366">
        <v>0</v>
      </c>
      <c r="H25" s="366">
        <v>703.54</v>
      </c>
      <c r="I25" s="366">
        <v>182.92</v>
      </c>
      <c r="J25" s="365">
        <v>0.20634884822778241</v>
      </c>
    </row>
    <row r="26" spans="1:10" ht="15" customHeight="1" x14ac:dyDescent="0.2">
      <c r="A26" s="368" t="s">
        <v>3110</v>
      </c>
      <c r="B26" s="368" t="s">
        <v>3109</v>
      </c>
      <c r="C26" s="368" t="s">
        <v>1010</v>
      </c>
      <c r="D26" s="368">
        <v>2</v>
      </c>
      <c r="E26" s="368">
        <v>0</v>
      </c>
      <c r="F26" s="367">
        <v>2229.66</v>
      </c>
      <c r="G26" s="366">
        <v>0</v>
      </c>
      <c r="H26" s="366">
        <v>1842.06</v>
      </c>
      <c r="I26" s="366">
        <v>387.6</v>
      </c>
      <c r="J26" s="365">
        <v>0.17383816366620919</v>
      </c>
    </row>
    <row r="27" spans="1:10" ht="15" customHeight="1" x14ac:dyDescent="0.2">
      <c r="A27" s="368" t="s">
        <v>1607</v>
      </c>
      <c r="B27" s="368" t="s">
        <v>1606</v>
      </c>
      <c r="C27" s="368" t="s">
        <v>1010</v>
      </c>
      <c r="D27" s="368">
        <v>6</v>
      </c>
      <c r="E27" s="368">
        <v>0</v>
      </c>
      <c r="F27" s="367">
        <v>5057.4799999999996</v>
      </c>
      <c r="G27" s="366">
        <v>0</v>
      </c>
      <c r="H27" s="366">
        <v>3852.39</v>
      </c>
      <c r="I27" s="366">
        <v>1205.0899999999999</v>
      </c>
      <c r="J27" s="365">
        <v>0.23827874751852701</v>
      </c>
    </row>
    <row r="28" spans="1:10" x14ac:dyDescent="0.2">
      <c r="A28" s="368" t="s">
        <v>2254</v>
      </c>
      <c r="B28" s="368" t="s">
        <v>2253</v>
      </c>
      <c r="C28" s="368" t="s">
        <v>1010</v>
      </c>
      <c r="D28" s="368">
        <v>7</v>
      </c>
      <c r="E28" s="368">
        <v>0</v>
      </c>
      <c r="F28" s="367">
        <v>2784.38</v>
      </c>
      <c r="G28" s="366">
        <v>0</v>
      </c>
      <c r="H28" s="366">
        <v>2177.5</v>
      </c>
      <c r="I28" s="366">
        <v>606.88</v>
      </c>
      <c r="J28" s="365">
        <v>0.21795875562961953</v>
      </c>
    </row>
    <row r="29" spans="1:10" x14ac:dyDescent="0.2">
      <c r="A29" s="368" t="s">
        <v>1601</v>
      </c>
      <c r="B29" s="368" t="s">
        <v>1600</v>
      </c>
      <c r="C29" s="368" t="s">
        <v>1010</v>
      </c>
      <c r="D29" s="368">
        <v>2</v>
      </c>
      <c r="E29" s="368">
        <v>0</v>
      </c>
      <c r="F29" s="367">
        <v>1520.7</v>
      </c>
      <c r="G29" s="366">
        <v>0</v>
      </c>
      <c r="H29" s="366">
        <v>1258.52</v>
      </c>
      <c r="I29" s="366">
        <v>262.18</v>
      </c>
      <c r="J29" s="365">
        <v>0.17240744394029064</v>
      </c>
    </row>
    <row r="30" spans="1:10" ht="15" customHeight="1" x14ac:dyDescent="0.2">
      <c r="A30" s="368" t="s">
        <v>3108</v>
      </c>
      <c r="B30" s="368" t="s">
        <v>3107</v>
      </c>
      <c r="C30" s="368" t="s">
        <v>1010</v>
      </c>
      <c r="D30" s="368">
        <v>2</v>
      </c>
      <c r="E30" s="368">
        <v>0</v>
      </c>
      <c r="F30" s="367">
        <v>1222.6199999999999</v>
      </c>
      <c r="G30" s="366">
        <v>0</v>
      </c>
      <c r="H30" s="366">
        <v>924.2</v>
      </c>
      <c r="I30" s="366">
        <v>298.42</v>
      </c>
      <c r="J30" s="365">
        <v>0.24408238046163158</v>
      </c>
    </row>
    <row r="31" spans="1:10" x14ac:dyDescent="0.2">
      <c r="A31" s="368" t="s">
        <v>3106</v>
      </c>
      <c r="B31" s="368" t="s">
        <v>3105</v>
      </c>
      <c r="C31" s="368" t="s">
        <v>1010</v>
      </c>
      <c r="D31" s="368">
        <v>1</v>
      </c>
      <c r="E31" s="368">
        <v>0</v>
      </c>
      <c r="F31" s="367">
        <v>1790.34</v>
      </c>
      <c r="G31" s="366">
        <v>0</v>
      </c>
      <c r="H31" s="366">
        <v>1514.65</v>
      </c>
      <c r="I31" s="366">
        <v>275.69</v>
      </c>
      <c r="J31" s="365">
        <v>0.15398751075214764</v>
      </c>
    </row>
    <row r="32" spans="1:10" x14ac:dyDescent="0.2">
      <c r="A32" s="368" t="s">
        <v>1599</v>
      </c>
      <c r="B32" s="368" t="s">
        <v>1598</v>
      </c>
      <c r="C32" s="368" t="s">
        <v>1010</v>
      </c>
      <c r="D32" s="368">
        <v>5</v>
      </c>
      <c r="E32" s="368">
        <v>0</v>
      </c>
      <c r="F32" s="367">
        <v>1368.2</v>
      </c>
      <c r="G32" s="366">
        <v>0</v>
      </c>
      <c r="H32" s="366">
        <v>1194.05</v>
      </c>
      <c r="I32" s="366">
        <v>174.15</v>
      </c>
      <c r="J32" s="365">
        <v>0.12728402280368367</v>
      </c>
    </row>
    <row r="33" spans="1:10" x14ac:dyDescent="0.2">
      <c r="A33" s="368" t="s">
        <v>1597</v>
      </c>
      <c r="B33" s="368" t="s">
        <v>1596</v>
      </c>
      <c r="C33" s="368" t="s">
        <v>1010</v>
      </c>
      <c r="D33" s="368">
        <v>2</v>
      </c>
      <c r="E33" s="368">
        <v>0</v>
      </c>
      <c r="F33" s="367">
        <v>618.96</v>
      </c>
      <c r="G33" s="366">
        <v>0</v>
      </c>
      <c r="H33" s="366">
        <v>515.85</v>
      </c>
      <c r="I33" s="366">
        <v>103.11</v>
      </c>
      <c r="J33" s="365">
        <v>0.16658588600232649</v>
      </c>
    </row>
    <row r="34" spans="1:10" x14ac:dyDescent="0.2">
      <c r="A34" s="368" t="s">
        <v>2250</v>
      </c>
      <c r="B34" s="368" t="s">
        <v>2249</v>
      </c>
      <c r="C34" s="368" t="s">
        <v>1010</v>
      </c>
      <c r="D34" s="368">
        <v>7</v>
      </c>
      <c r="E34" s="368">
        <v>0</v>
      </c>
      <c r="F34" s="367">
        <v>4726.05</v>
      </c>
      <c r="G34" s="366">
        <v>0</v>
      </c>
      <c r="H34" s="366">
        <v>3817.24</v>
      </c>
      <c r="I34" s="366">
        <v>908.81</v>
      </c>
      <c r="J34" s="365">
        <v>0.19229800785010739</v>
      </c>
    </row>
    <row r="35" spans="1:10" ht="15" customHeight="1" x14ac:dyDescent="0.2">
      <c r="A35" s="368" t="s">
        <v>3104</v>
      </c>
      <c r="B35" s="368" t="s">
        <v>3103</v>
      </c>
      <c r="C35" s="368" t="s">
        <v>1010</v>
      </c>
      <c r="D35" s="368">
        <v>2</v>
      </c>
      <c r="E35" s="368">
        <v>0</v>
      </c>
      <c r="F35" s="367">
        <v>983.04</v>
      </c>
      <c r="G35" s="366">
        <v>0</v>
      </c>
      <c r="H35" s="366">
        <v>691.84</v>
      </c>
      <c r="I35" s="366">
        <v>291.2</v>
      </c>
      <c r="J35" s="365">
        <v>0.29622395833333331</v>
      </c>
    </row>
    <row r="36" spans="1:10" ht="15" customHeight="1" x14ac:dyDescent="0.2">
      <c r="A36" s="368" t="s">
        <v>2248</v>
      </c>
      <c r="B36" s="368" t="s">
        <v>2247</v>
      </c>
      <c r="C36" s="368" t="s">
        <v>1010</v>
      </c>
      <c r="D36" s="368">
        <v>2</v>
      </c>
      <c r="E36" s="368">
        <v>0</v>
      </c>
      <c r="F36" s="367">
        <v>1063.96</v>
      </c>
      <c r="G36" s="366">
        <v>0</v>
      </c>
      <c r="H36" s="366">
        <v>928.54</v>
      </c>
      <c r="I36" s="366">
        <v>135.41999999999999</v>
      </c>
      <c r="J36" s="365">
        <v>0.12727922102334674</v>
      </c>
    </row>
    <row r="37" spans="1:10" ht="15" customHeight="1" x14ac:dyDescent="0.2">
      <c r="A37" s="368" t="s">
        <v>3102</v>
      </c>
      <c r="B37" s="368" t="s">
        <v>3101</v>
      </c>
      <c r="C37" s="368" t="s">
        <v>1010</v>
      </c>
      <c r="D37" s="368">
        <v>1</v>
      </c>
      <c r="E37" s="368">
        <v>0</v>
      </c>
      <c r="F37" s="367">
        <v>838.65</v>
      </c>
      <c r="G37" s="366">
        <v>0</v>
      </c>
      <c r="H37" s="366">
        <v>731.91</v>
      </c>
      <c r="I37" s="366">
        <v>106.74</v>
      </c>
      <c r="J37" s="365">
        <v>0.12727597925236989</v>
      </c>
    </row>
    <row r="38" spans="1:10" x14ac:dyDescent="0.2">
      <c r="A38" s="368" t="s">
        <v>2246</v>
      </c>
      <c r="B38" s="368" t="s">
        <v>2245</v>
      </c>
      <c r="C38" s="368" t="s">
        <v>1010</v>
      </c>
      <c r="D38" s="368">
        <v>4</v>
      </c>
      <c r="E38" s="368">
        <v>0</v>
      </c>
      <c r="F38" s="367">
        <v>1764.08</v>
      </c>
      <c r="G38" s="366">
        <v>0</v>
      </c>
      <c r="H38" s="366">
        <v>1356.24</v>
      </c>
      <c r="I38" s="366">
        <v>407.84</v>
      </c>
      <c r="J38" s="365">
        <v>0.23119132919141988</v>
      </c>
    </row>
    <row r="39" spans="1:10" ht="15" customHeight="1" x14ac:dyDescent="0.2">
      <c r="A39" s="368" t="s">
        <v>1593</v>
      </c>
      <c r="B39" s="368" t="s">
        <v>1592</v>
      </c>
      <c r="C39" s="368" t="s">
        <v>1010</v>
      </c>
      <c r="D39" s="368">
        <v>2</v>
      </c>
      <c r="E39" s="368">
        <v>0</v>
      </c>
      <c r="F39" s="367">
        <v>855.27</v>
      </c>
      <c r="G39" s="366">
        <v>0</v>
      </c>
      <c r="H39" s="366">
        <v>695.82</v>
      </c>
      <c r="I39" s="366">
        <v>159.44999999999999</v>
      </c>
      <c r="J39" s="365">
        <v>0.1864323546950086</v>
      </c>
    </row>
    <row r="40" spans="1:10" ht="15" customHeight="1" x14ac:dyDescent="0.2">
      <c r="A40" s="368" t="s">
        <v>3100</v>
      </c>
      <c r="B40" s="368" t="s">
        <v>3099</v>
      </c>
      <c r="C40" s="368" t="s">
        <v>1010</v>
      </c>
      <c r="D40" s="368">
        <v>1</v>
      </c>
      <c r="E40" s="368">
        <v>0</v>
      </c>
      <c r="F40" s="367">
        <v>1184.92</v>
      </c>
      <c r="G40" s="366">
        <v>0</v>
      </c>
      <c r="H40" s="366">
        <v>862.83</v>
      </c>
      <c r="I40" s="366">
        <v>322.08999999999997</v>
      </c>
      <c r="J40" s="365">
        <v>0.27182425817776729</v>
      </c>
    </row>
    <row r="41" spans="1:10" ht="15" customHeight="1" x14ac:dyDescent="0.2">
      <c r="A41" s="368" t="s">
        <v>1591</v>
      </c>
      <c r="B41" s="368" t="s">
        <v>1590</v>
      </c>
      <c r="C41" s="368" t="s">
        <v>1010</v>
      </c>
      <c r="D41" s="368">
        <v>1</v>
      </c>
      <c r="E41" s="368">
        <v>0</v>
      </c>
      <c r="F41" s="367">
        <v>140.05000000000001</v>
      </c>
      <c r="G41" s="366">
        <v>0</v>
      </c>
      <c r="H41" s="366">
        <v>101.08</v>
      </c>
      <c r="I41" s="366">
        <v>38.97</v>
      </c>
      <c r="J41" s="365">
        <v>0.2782577650838986</v>
      </c>
    </row>
    <row r="42" spans="1:10" ht="15" customHeight="1" x14ac:dyDescent="0.2">
      <c r="A42" s="368" t="s">
        <v>1587</v>
      </c>
      <c r="B42" s="368" t="s">
        <v>1586</v>
      </c>
      <c r="C42" s="368" t="s">
        <v>1010</v>
      </c>
      <c r="D42" s="368">
        <v>8</v>
      </c>
      <c r="E42" s="368">
        <v>0</v>
      </c>
      <c r="F42" s="367">
        <v>2608.6799999999998</v>
      </c>
      <c r="G42" s="366">
        <v>0</v>
      </c>
      <c r="H42" s="366">
        <v>2246.08</v>
      </c>
      <c r="I42" s="366">
        <v>362.6</v>
      </c>
      <c r="J42" s="365">
        <v>0.13899750065167057</v>
      </c>
    </row>
    <row r="43" spans="1:10" ht="15" customHeight="1" x14ac:dyDescent="0.2">
      <c r="A43" s="368" t="s">
        <v>2240</v>
      </c>
      <c r="B43" s="368" t="s">
        <v>2239</v>
      </c>
      <c r="C43" s="368" t="s">
        <v>1010</v>
      </c>
      <c r="D43" s="368">
        <v>1</v>
      </c>
      <c r="E43" s="368">
        <v>0</v>
      </c>
      <c r="F43" s="367">
        <v>175.53</v>
      </c>
      <c r="G43" s="366">
        <v>0</v>
      </c>
      <c r="H43" s="366">
        <v>93.87</v>
      </c>
      <c r="I43" s="366">
        <v>81.66</v>
      </c>
      <c r="J43" s="365">
        <v>0.46521962057767902</v>
      </c>
    </row>
    <row r="44" spans="1:10" ht="15" customHeight="1" x14ac:dyDescent="0.2">
      <c r="A44" s="368" t="s">
        <v>1581</v>
      </c>
      <c r="B44" s="368" t="s">
        <v>1580</v>
      </c>
      <c r="C44" s="368" t="s">
        <v>1010</v>
      </c>
      <c r="D44" s="368">
        <v>3</v>
      </c>
      <c r="E44" s="368">
        <v>0</v>
      </c>
      <c r="F44" s="367">
        <v>585.63</v>
      </c>
      <c r="G44" s="366">
        <v>0</v>
      </c>
      <c r="H44" s="366">
        <v>500.22</v>
      </c>
      <c r="I44" s="366">
        <v>85.41</v>
      </c>
      <c r="J44" s="365">
        <v>0.14584293837405871</v>
      </c>
    </row>
    <row r="45" spans="1:10" ht="15" customHeight="1" x14ac:dyDescent="0.2">
      <c r="A45" s="368" t="s">
        <v>2236</v>
      </c>
      <c r="B45" s="368" t="s">
        <v>2235</v>
      </c>
      <c r="C45" s="368" t="s">
        <v>1010</v>
      </c>
      <c r="D45" s="368">
        <v>4</v>
      </c>
      <c r="E45" s="368">
        <v>0</v>
      </c>
      <c r="F45" s="367">
        <v>1056.54</v>
      </c>
      <c r="G45" s="366">
        <v>0</v>
      </c>
      <c r="H45" s="366">
        <v>854.84</v>
      </c>
      <c r="I45" s="366">
        <v>201.7</v>
      </c>
      <c r="J45" s="365">
        <v>0.19090616540784069</v>
      </c>
    </row>
    <row r="46" spans="1:10" ht="15" customHeight="1" x14ac:dyDescent="0.2">
      <c r="A46" s="368" t="s">
        <v>1577</v>
      </c>
      <c r="B46" s="368" t="s">
        <v>1576</v>
      </c>
      <c r="C46" s="368" t="s">
        <v>1010</v>
      </c>
      <c r="D46" s="368">
        <v>1</v>
      </c>
      <c r="E46" s="368">
        <v>0</v>
      </c>
      <c r="F46" s="367">
        <v>1583.6</v>
      </c>
      <c r="G46" s="366">
        <v>0</v>
      </c>
      <c r="H46" s="366">
        <v>1206.56</v>
      </c>
      <c r="I46" s="366">
        <v>377.04</v>
      </c>
      <c r="J46" s="365">
        <v>0.2380904268754736</v>
      </c>
    </row>
    <row r="47" spans="1:10" ht="15" customHeight="1" x14ac:dyDescent="0.2">
      <c r="A47" s="368" t="s">
        <v>1575</v>
      </c>
      <c r="B47" s="368" t="s">
        <v>1574</v>
      </c>
      <c r="C47" s="368" t="s">
        <v>1010</v>
      </c>
      <c r="D47" s="368">
        <v>12</v>
      </c>
      <c r="E47" s="368">
        <v>0</v>
      </c>
      <c r="F47" s="367">
        <v>7455.48</v>
      </c>
      <c r="G47" s="366">
        <v>0</v>
      </c>
      <c r="H47" s="366">
        <v>5772</v>
      </c>
      <c r="I47" s="366">
        <v>1683.48</v>
      </c>
      <c r="J47" s="365">
        <v>0.22580437476862655</v>
      </c>
    </row>
    <row r="48" spans="1:10" ht="15" customHeight="1" x14ac:dyDescent="0.2">
      <c r="A48" s="368" t="s">
        <v>3098</v>
      </c>
      <c r="B48" s="368" t="s">
        <v>3097</v>
      </c>
      <c r="C48" s="368" t="s">
        <v>1010</v>
      </c>
      <c r="D48" s="368">
        <v>1</v>
      </c>
      <c r="E48" s="368">
        <v>0</v>
      </c>
      <c r="F48" s="367">
        <v>177.13</v>
      </c>
      <c r="G48" s="366">
        <v>0</v>
      </c>
      <c r="H48" s="366">
        <v>124.72</v>
      </c>
      <c r="I48" s="366">
        <v>52.41</v>
      </c>
      <c r="J48" s="365">
        <v>0.29588437870490603</v>
      </c>
    </row>
    <row r="49" spans="1:10" ht="15" customHeight="1" x14ac:dyDescent="0.2">
      <c r="A49" s="368" t="s">
        <v>1573</v>
      </c>
      <c r="B49" s="368" t="s">
        <v>1572</v>
      </c>
      <c r="C49" s="368" t="s">
        <v>1010</v>
      </c>
      <c r="D49" s="368">
        <v>1</v>
      </c>
      <c r="E49" s="368">
        <v>0</v>
      </c>
      <c r="F49" s="367">
        <v>303.5</v>
      </c>
      <c r="G49" s="366">
        <v>0</v>
      </c>
      <c r="H49" s="366">
        <v>224.84</v>
      </c>
      <c r="I49" s="366">
        <v>78.66</v>
      </c>
      <c r="J49" s="365">
        <v>0.25917627677100497</v>
      </c>
    </row>
    <row r="50" spans="1:10" x14ac:dyDescent="0.2">
      <c r="A50" s="368" t="s">
        <v>3096</v>
      </c>
      <c r="B50" s="368" t="s">
        <v>3095</v>
      </c>
      <c r="C50" s="368" t="s">
        <v>1010</v>
      </c>
      <c r="D50" s="368">
        <v>1</v>
      </c>
      <c r="E50" s="368">
        <v>0</v>
      </c>
      <c r="F50" s="367">
        <v>284.70999999999998</v>
      </c>
      <c r="G50" s="366">
        <v>0</v>
      </c>
      <c r="H50" s="366">
        <v>226.07</v>
      </c>
      <c r="I50" s="366">
        <v>58.64</v>
      </c>
      <c r="J50" s="365">
        <v>0.20596396333110883</v>
      </c>
    </row>
    <row r="51" spans="1:10" x14ac:dyDescent="0.2">
      <c r="A51" s="368" t="s">
        <v>3094</v>
      </c>
      <c r="B51" s="368" t="s">
        <v>3093</v>
      </c>
      <c r="C51" s="368" t="s">
        <v>1010</v>
      </c>
      <c r="D51" s="368">
        <v>1</v>
      </c>
      <c r="E51" s="368">
        <v>0</v>
      </c>
      <c r="F51" s="367">
        <v>2499.91</v>
      </c>
      <c r="G51" s="366">
        <v>0</v>
      </c>
      <c r="H51" s="366">
        <v>2181.73</v>
      </c>
      <c r="I51" s="366">
        <v>318.18</v>
      </c>
      <c r="J51" s="365">
        <v>0.12727658195695046</v>
      </c>
    </row>
    <row r="52" spans="1:10" ht="15" customHeight="1" x14ac:dyDescent="0.2">
      <c r="A52" s="368" t="s">
        <v>1571</v>
      </c>
      <c r="B52" s="368" t="s">
        <v>1570</v>
      </c>
      <c r="C52" s="368" t="s">
        <v>1010</v>
      </c>
      <c r="D52" s="368">
        <v>10</v>
      </c>
      <c r="E52" s="368">
        <v>0</v>
      </c>
      <c r="F52" s="367">
        <v>3946.86</v>
      </c>
      <c r="G52" s="366">
        <v>0</v>
      </c>
      <c r="H52" s="366">
        <v>3255.14</v>
      </c>
      <c r="I52" s="366">
        <v>691.72</v>
      </c>
      <c r="J52" s="365">
        <v>0.17525830660322383</v>
      </c>
    </row>
    <row r="53" spans="1:10" ht="15" customHeight="1" x14ac:dyDescent="0.2">
      <c r="A53" s="368" t="s">
        <v>1569</v>
      </c>
      <c r="B53" s="368" t="s">
        <v>1568</v>
      </c>
      <c r="C53" s="368" t="s">
        <v>1010</v>
      </c>
      <c r="D53" s="368">
        <v>4</v>
      </c>
      <c r="E53" s="368">
        <v>0</v>
      </c>
      <c r="F53" s="367">
        <v>1508.16</v>
      </c>
      <c r="G53" s="366">
        <v>0</v>
      </c>
      <c r="H53" s="366">
        <v>1223.04</v>
      </c>
      <c r="I53" s="366">
        <v>285.12</v>
      </c>
      <c r="J53" s="365">
        <v>0.1890515595162317</v>
      </c>
    </row>
    <row r="54" spans="1:10" ht="15" customHeight="1" x14ac:dyDescent="0.2">
      <c r="A54" s="368" t="s">
        <v>1567</v>
      </c>
      <c r="B54" s="368" t="s">
        <v>1566</v>
      </c>
      <c r="C54" s="368" t="s">
        <v>1010</v>
      </c>
      <c r="D54" s="368">
        <v>6</v>
      </c>
      <c r="E54" s="368">
        <v>0</v>
      </c>
      <c r="F54" s="367">
        <v>3943.72</v>
      </c>
      <c r="G54" s="366">
        <v>-707.84</v>
      </c>
      <c r="H54" s="366">
        <v>2554.65</v>
      </c>
      <c r="I54" s="366">
        <v>681.23</v>
      </c>
      <c r="J54" s="365">
        <v>0.21052387603990258</v>
      </c>
    </row>
    <row r="55" spans="1:10" ht="15" customHeight="1" x14ac:dyDescent="0.2">
      <c r="A55" s="368" t="s">
        <v>1565</v>
      </c>
      <c r="B55" s="368" t="s">
        <v>1564</v>
      </c>
      <c r="C55" s="368" t="s">
        <v>1010</v>
      </c>
      <c r="D55" s="368">
        <v>2</v>
      </c>
      <c r="E55" s="368">
        <v>0</v>
      </c>
      <c r="F55" s="367">
        <v>983.88</v>
      </c>
      <c r="G55" s="366">
        <v>0</v>
      </c>
      <c r="H55" s="366">
        <v>729.36</v>
      </c>
      <c r="I55" s="366">
        <v>254.52</v>
      </c>
      <c r="J55" s="365">
        <v>0.25869008415660444</v>
      </c>
    </row>
    <row r="56" spans="1:10" ht="15" customHeight="1" x14ac:dyDescent="0.2">
      <c r="A56" s="368" t="s">
        <v>1563</v>
      </c>
      <c r="B56" s="368" t="s">
        <v>1562</v>
      </c>
      <c r="C56" s="368" t="s">
        <v>1010</v>
      </c>
      <c r="D56" s="368">
        <v>4</v>
      </c>
      <c r="E56" s="368">
        <v>0</v>
      </c>
      <c r="F56" s="367">
        <v>649.79999999999995</v>
      </c>
      <c r="G56" s="366">
        <v>0</v>
      </c>
      <c r="H56" s="366">
        <v>572.28</v>
      </c>
      <c r="I56" s="366">
        <v>77.52</v>
      </c>
      <c r="J56" s="365">
        <v>0.11929824561403508</v>
      </c>
    </row>
    <row r="57" spans="1:10" ht="15" customHeight="1" x14ac:dyDescent="0.2">
      <c r="A57" s="368" t="s">
        <v>1561</v>
      </c>
      <c r="B57" s="368" t="s">
        <v>1560</v>
      </c>
      <c r="C57" s="368" t="s">
        <v>1010</v>
      </c>
      <c r="D57" s="368">
        <v>1</v>
      </c>
      <c r="E57" s="368">
        <v>0</v>
      </c>
      <c r="F57" s="367">
        <v>580.52</v>
      </c>
      <c r="G57" s="366">
        <v>0</v>
      </c>
      <c r="H57" s="366">
        <v>506.64</v>
      </c>
      <c r="I57" s="366">
        <v>73.88</v>
      </c>
      <c r="J57" s="365">
        <v>0.1272652105009302</v>
      </c>
    </row>
    <row r="58" spans="1:10" x14ac:dyDescent="0.2">
      <c r="A58" s="368" t="s">
        <v>1557</v>
      </c>
      <c r="B58" s="368" t="s">
        <v>1556</v>
      </c>
      <c r="C58" s="368" t="s">
        <v>1010</v>
      </c>
      <c r="D58" s="368">
        <v>4</v>
      </c>
      <c r="E58" s="368">
        <v>0</v>
      </c>
      <c r="F58" s="367">
        <v>2100.5</v>
      </c>
      <c r="G58" s="366">
        <v>0</v>
      </c>
      <c r="H58" s="366">
        <v>1742.12</v>
      </c>
      <c r="I58" s="366">
        <v>358.38</v>
      </c>
      <c r="J58" s="365">
        <v>0.17061651987621995</v>
      </c>
    </row>
    <row r="59" spans="1:10" x14ac:dyDescent="0.2">
      <c r="A59" s="368" t="s">
        <v>2228</v>
      </c>
      <c r="B59" s="368" t="s">
        <v>2227</v>
      </c>
      <c r="C59" s="368" t="s">
        <v>1010</v>
      </c>
      <c r="D59" s="368">
        <v>4</v>
      </c>
      <c r="E59" s="368">
        <v>0</v>
      </c>
      <c r="F59" s="367">
        <v>2028.02</v>
      </c>
      <c r="G59" s="366">
        <v>0</v>
      </c>
      <c r="H59" s="366">
        <v>1661</v>
      </c>
      <c r="I59" s="366">
        <v>367.02</v>
      </c>
      <c r="J59" s="365">
        <v>0.18097454660210452</v>
      </c>
    </row>
    <row r="60" spans="1:10" ht="15" customHeight="1" x14ac:dyDescent="0.2">
      <c r="A60" s="368" t="s">
        <v>1555</v>
      </c>
      <c r="B60" s="368" t="s">
        <v>1554</v>
      </c>
      <c r="C60" s="368" t="s">
        <v>1010</v>
      </c>
      <c r="D60" s="368">
        <v>5</v>
      </c>
      <c r="E60" s="368">
        <v>0</v>
      </c>
      <c r="F60" s="367">
        <v>3084.33</v>
      </c>
      <c r="G60" s="366">
        <v>0</v>
      </c>
      <c r="H60" s="366">
        <v>2443.0500000000002</v>
      </c>
      <c r="I60" s="366">
        <v>641.28</v>
      </c>
      <c r="J60" s="365">
        <v>0.20791549542364143</v>
      </c>
    </row>
    <row r="61" spans="1:10" ht="15" customHeight="1" x14ac:dyDescent="0.2">
      <c r="A61" s="368" t="s">
        <v>1553</v>
      </c>
      <c r="B61" s="368" t="s">
        <v>1552</v>
      </c>
      <c r="C61" s="368" t="s">
        <v>1010</v>
      </c>
      <c r="D61" s="368">
        <v>12</v>
      </c>
      <c r="E61" s="368">
        <v>0</v>
      </c>
      <c r="F61" s="367">
        <v>7454.39</v>
      </c>
      <c r="G61" s="366">
        <v>0</v>
      </c>
      <c r="H61" s="366">
        <v>5980.2</v>
      </c>
      <c r="I61" s="366">
        <v>1474.19</v>
      </c>
      <c r="J61" s="365">
        <v>0.19776131916897291</v>
      </c>
    </row>
    <row r="62" spans="1:10" ht="15" customHeight="1" x14ac:dyDescent="0.2">
      <c r="A62" s="368" t="s">
        <v>1551</v>
      </c>
      <c r="B62" s="368" t="s">
        <v>1550</v>
      </c>
      <c r="C62" s="368" t="s">
        <v>1010</v>
      </c>
      <c r="D62" s="368">
        <v>9</v>
      </c>
      <c r="E62" s="368">
        <v>0</v>
      </c>
      <c r="F62" s="367">
        <v>8344.93</v>
      </c>
      <c r="G62" s="366">
        <v>0</v>
      </c>
      <c r="H62" s="366">
        <v>6764.96</v>
      </c>
      <c r="I62" s="366">
        <v>1579.97</v>
      </c>
      <c r="J62" s="365">
        <v>0.18933292430254059</v>
      </c>
    </row>
    <row r="63" spans="1:10" x14ac:dyDescent="0.2">
      <c r="A63" s="368" t="s">
        <v>1549</v>
      </c>
      <c r="B63" s="368" t="s">
        <v>1548</v>
      </c>
      <c r="C63" s="368" t="s">
        <v>1010</v>
      </c>
      <c r="D63" s="368">
        <v>4</v>
      </c>
      <c r="E63" s="368">
        <v>0</v>
      </c>
      <c r="F63" s="367">
        <v>2621.29</v>
      </c>
      <c r="G63" s="366">
        <v>0</v>
      </c>
      <c r="H63" s="366">
        <v>2055.64</v>
      </c>
      <c r="I63" s="366">
        <v>565.65</v>
      </c>
      <c r="J63" s="365">
        <v>0.21579069847288931</v>
      </c>
    </row>
    <row r="64" spans="1:10" ht="15" customHeight="1" x14ac:dyDescent="0.2">
      <c r="A64" s="368" t="s">
        <v>1547</v>
      </c>
      <c r="B64" s="368" t="s">
        <v>1546</v>
      </c>
      <c r="C64" s="368" t="s">
        <v>1010</v>
      </c>
      <c r="D64" s="368">
        <v>9</v>
      </c>
      <c r="E64" s="368">
        <v>0</v>
      </c>
      <c r="F64" s="367">
        <v>7050.72</v>
      </c>
      <c r="G64" s="366">
        <v>0</v>
      </c>
      <c r="H64" s="366">
        <v>5447.48</v>
      </c>
      <c r="I64" s="366">
        <v>1603.24</v>
      </c>
      <c r="J64" s="365">
        <v>0.22738670660585017</v>
      </c>
    </row>
    <row r="65" spans="1:10" ht="15" customHeight="1" x14ac:dyDescent="0.2">
      <c r="A65" s="368" t="s">
        <v>1545</v>
      </c>
      <c r="B65" s="368" t="s">
        <v>1544</v>
      </c>
      <c r="C65" s="368" t="s">
        <v>1010</v>
      </c>
      <c r="D65" s="368">
        <v>3</v>
      </c>
      <c r="E65" s="368">
        <v>0</v>
      </c>
      <c r="F65" s="367">
        <v>1934.21</v>
      </c>
      <c r="G65" s="366">
        <v>0</v>
      </c>
      <c r="H65" s="366">
        <v>1704.08</v>
      </c>
      <c r="I65" s="366">
        <v>230.13</v>
      </c>
      <c r="J65" s="365">
        <v>0.11897880788538991</v>
      </c>
    </row>
    <row r="66" spans="1:10" x14ac:dyDescent="0.2">
      <c r="A66" s="368" t="s">
        <v>1543</v>
      </c>
      <c r="B66" s="368" t="s">
        <v>1542</v>
      </c>
      <c r="C66" s="368" t="s">
        <v>1010</v>
      </c>
      <c r="D66" s="368">
        <v>1</v>
      </c>
      <c r="E66" s="368">
        <v>0</v>
      </c>
      <c r="F66" s="367">
        <v>1451.81</v>
      </c>
      <c r="G66" s="366">
        <v>0</v>
      </c>
      <c r="H66" s="366">
        <v>1047.93</v>
      </c>
      <c r="I66" s="366">
        <v>403.88</v>
      </c>
      <c r="J66" s="365">
        <v>0.27819067233315653</v>
      </c>
    </row>
    <row r="67" spans="1:10" x14ac:dyDescent="0.2">
      <c r="A67" s="368" t="s">
        <v>1541</v>
      </c>
      <c r="B67" s="368" t="s">
        <v>1540</v>
      </c>
      <c r="C67" s="368" t="s">
        <v>1010</v>
      </c>
      <c r="D67" s="368">
        <v>1</v>
      </c>
      <c r="E67" s="368">
        <v>0</v>
      </c>
      <c r="F67" s="367">
        <v>897.21</v>
      </c>
      <c r="G67" s="366">
        <v>0</v>
      </c>
      <c r="H67" s="366">
        <v>638.1</v>
      </c>
      <c r="I67" s="366">
        <v>259.11</v>
      </c>
      <c r="J67" s="365">
        <v>0.28879526532249977</v>
      </c>
    </row>
    <row r="68" spans="1:10" ht="15" customHeight="1" x14ac:dyDescent="0.2">
      <c r="A68" s="368" t="s">
        <v>1539</v>
      </c>
      <c r="B68" s="368" t="s">
        <v>1538</v>
      </c>
      <c r="C68" s="368" t="s">
        <v>1010</v>
      </c>
      <c r="D68" s="368">
        <v>12</v>
      </c>
      <c r="E68" s="368">
        <v>0</v>
      </c>
      <c r="F68" s="367">
        <v>6037.65</v>
      </c>
      <c r="G68" s="366">
        <v>0</v>
      </c>
      <c r="H68" s="366">
        <v>4683.72</v>
      </c>
      <c r="I68" s="366">
        <v>1353.93</v>
      </c>
      <c r="J68" s="365">
        <v>0.22424784477404289</v>
      </c>
    </row>
    <row r="69" spans="1:10" x14ac:dyDescent="0.2">
      <c r="A69" s="368" t="s">
        <v>1535</v>
      </c>
      <c r="B69" s="368" t="s">
        <v>1534</v>
      </c>
      <c r="C69" s="368" t="s">
        <v>1010</v>
      </c>
      <c r="D69" s="368">
        <v>11</v>
      </c>
      <c r="E69" s="368">
        <v>0</v>
      </c>
      <c r="F69" s="367">
        <v>4025.15</v>
      </c>
      <c r="G69" s="366">
        <v>0</v>
      </c>
      <c r="H69" s="366">
        <v>3127.74</v>
      </c>
      <c r="I69" s="366">
        <v>897.41</v>
      </c>
      <c r="J69" s="365">
        <v>0.22295069748953456</v>
      </c>
    </row>
    <row r="70" spans="1:10" ht="15" customHeight="1" x14ac:dyDescent="0.2">
      <c r="A70" s="368" t="s">
        <v>1533</v>
      </c>
      <c r="B70" s="368" t="s">
        <v>1532</v>
      </c>
      <c r="C70" s="368" t="s">
        <v>1010</v>
      </c>
      <c r="D70" s="368">
        <v>1</v>
      </c>
      <c r="E70" s="368">
        <v>0</v>
      </c>
      <c r="F70" s="367">
        <v>613.49</v>
      </c>
      <c r="G70" s="366">
        <v>0</v>
      </c>
      <c r="H70" s="366">
        <v>455.86</v>
      </c>
      <c r="I70" s="366">
        <v>157.63</v>
      </c>
      <c r="J70" s="365">
        <v>0.25693980341977862</v>
      </c>
    </row>
    <row r="71" spans="1:10" ht="15" customHeight="1" x14ac:dyDescent="0.2">
      <c r="A71" s="368" t="s">
        <v>1531</v>
      </c>
      <c r="B71" s="368" t="s">
        <v>1530</v>
      </c>
      <c r="C71" s="368" t="s">
        <v>1010</v>
      </c>
      <c r="D71" s="368">
        <v>3</v>
      </c>
      <c r="E71" s="368">
        <v>0</v>
      </c>
      <c r="F71" s="367">
        <v>705.18</v>
      </c>
      <c r="G71" s="366">
        <v>0</v>
      </c>
      <c r="H71" s="366">
        <v>621.16999999999996</v>
      </c>
      <c r="I71" s="366">
        <v>84.01</v>
      </c>
      <c r="J71" s="365">
        <v>0.11913270370685498</v>
      </c>
    </row>
    <row r="72" spans="1:10" ht="15" customHeight="1" x14ac:dyDescent="0.2">
      <c r="A72" s="368" t="s">
        <v>3092</v>
      </c>
      <c r="B72" s="368" t="s">
        <v>3091</v>
      </c>
      <c r="C72" s="368" t="s">
        <v>1010</v>
      </c>
      <c r="D72" s="368">
        <v>1</v>
      </c>
      <c r="E72" s="368">
        <v>0</v>
      </c>
      <c r="F72" s="367">
        <v>1633.81</v>
      </c>
      <c r="G72" s="366">
        <v>0</v>
      </c>
      <c r="H72" s="366">
        <v>857.79</v>
      </c>
      <c r="I72" s="366">
        <v>776.02</v>
      </c>
      <c r="J72" s="365">
        <v>0.47497567036558719</v>
      </c>
    </row>
    <row r="73" spans="1:10" x14ac:dyDescent="0.2">
      <c r="A73" s="368" t="s">
        <v>1529</v>
      </c>
      <c r="B73" s="368" t="s">
        <v>1528</v>
      </c>
      <c r="C73" s="368" t="s">
        <v>1010</v>
      </c>
      <c r="D73" s="368">
        <v>4</v>
      </c>
      <c r="E73" s="368">
        <v>0</v>
      </c>
      <c r="F73" s="367">
        <v>2754.79</v>
      </c>
      <c r="G73" s="366">
        <v>0</v>
      </c>
      <c r="H73" s="366">
        <v>2284.7600000000002</v>
      </c>
      <c r="I73" s="366">
        <v>470.03</v>
      </c>
      <c r="J73" s="365">
        <v>0.17062280609411243</v>
      </c>
    </row>
    <row r="74" spans="1:10" x14ac:dyDescent="0.2">
      <c r="A74" s="368" t="s">
        <v>1527</v>
      </c>
      <c r="B74" s="368" t="s">
        <v>1526</v>
      </c>
      <c r="C74" s="368" t="s">
        <v>1010</v>
      </c>
      <c r="D74" s="368">
        <v>4</v>
      </c>
      <c r="E74" s="368">
        <v>0</v>
      </c>
      <c r="F74" s="367">
        <v>1733.84</v>
      </c>
      <c r="G74" s="366">
        <v>0</v>
      </c>
      <c r="H74" s="366">
        <v>1438</v>
      </c>
      <c r="I74" s="366">
        <v>295.83999999999997</v>
      </c>
      <c r="J74" s="365">
        <v>0.17062704747842938</v>
      </c>
    </row>
    <row r="75" spans="1:10" ht="15" customHeight="1" x14ac:dyDescent="0.2">
      <c r="A75" s="368" t="s">
        <v>3090</v>
      </c>
      <c r="B75" s="368" t="s">
        <v>3089</v>
      </c>
      <c r="C75" s="368" t="s">
        <v>1010</v>
      </c>
      <c r="D75" s="368">
        <v>2</v>
      </c>
      <c r="E75" s="368">
        <v>0</v>
      </c>
      <c r="F75" s="367">
        <v>843.69</v>
      </c>
      <c r="G75" s="366">
        <v>0</v>
      </c>
      <c r="H75" s="366">
        <v>687.57</v>
      </c>
      <c r="I75" s="366">
        <v>156.12</v>
      </c>
      <c r="J75" s="365">
        <v>0.18504426981474237</v>
      </c>
    </row>
    <row r="76" spans="1:10" ht="15" customHeight="1" x14ac:dyDescent="0.2">
      <c r="A76" s="368" t="s">
        <v>3088</v>
      </c>
      <c r="B76" s="368" t="s">
        <v>3087</v>
      </c>
      <c r="C76" s="368" t="s">
        <v>1010</v>
      </c>
      <c r="D76" s="368">
        <v>2</v>
      </c>
      <c r="E76" s="368">
        <v>0</v>
      </c>
      <c r="F76" s="367">
        <v>1166.3800000000001</v>
      </c>
      <c r="G76" s="366">
        <v>0</v>
      </c>
      <c r="H76" s="366">
        <v>957.02</v>
      </c>
      <c r="I76" s="366">
        <v>209.36</v>
      </c>
      <c r="J76" s="365">
        <v>0.17949553318815481</v>
      </c>
    </row>
    <row r="77" spans="1:10" ht="15" customHeight="1" x14ac:dyDescent="0.2">
      <c r="A77" s="368" t="s">
        <v>1525</v>
      </c>
      <c r="B77" s="368" t="s">
        <v>1524</v>
      </c>
      <c r="C77" s="368" t="s">
        <v>1010</v>
      </c>
      <c r="D77" s="368">
        <v>7</v>
      </c>
      <c r="E77" s="368">
        <v>0</v>
      </c>
      <c r="F77" s="367">
        <v>10598.27</v>
      </c>
      <c r="G77" s="366">
        <v>0</v>
      </c>
      <c r="H77" s="366">
        <v>8398.33</v>
      </c>
      <c r="I77" s="366">
        <v>2199.94</v>
      </c>
      <c r="J77" s="365">
        <v>0.20757538730377695</v>
      </c>
    </row>
    <row r="78" spans="1:10" ht="15" customHeight="1" x14ac:dyDescent="0.2">
      <c r="A78" s="368" t="s">
        <v>1523</v>
      </c>
      <c r="B78" s="368" t="s">
        <v>1522</v>
      </c>
      <c r="C78" s="368" t="s">
        <v>1010</v>
      </c>
      <c r="D78" s="368">
        <v>8</v>
      </c>
      <c r="E78" s="368">
        <v>0</v>
      </c>
      <c r="F78" s="367">
        <v>5594.17</v>
      </c>
      <c r="G78" s="366">
        <v>0</v>
      </c>
      <c r="H78" s="366">
        <v>4338.04</v>
      </c>
      <c r="I78" s="366">
        <v>1256.1300000000001</v>
      </c>
      <c r="J78" s="365">
        <v>0.2245426935541823</v>
      </c>
    </row>
    <row r="79" spans="1:10" ht="15" customHeight="1" x14ac:dyDescent="0.2">
      <c r="A79" s="368" t="s">
        <v>2226</v>
      </c>
      <c r="B79" s="368" t="s">
        <v>2225</v>
      </c>
      <c r="C79" s="368" t="s">
        <v>1010</v>
      </c>
      <c r="D79" s="368">
        <v>12</v>
      </c>
      <c r="E79" s="368">
        <v>0</v>
      </c>
      <c r="F79" s="367">
        <v>1087.68</v>
      </c>
      <c r="G79" s="366">
        <v>0</v>
      </c>
      <c r="H79" s="366">
        <v>833.76</v>
      </c>
      <c r="I79" s="366">
        <v>253.92</v>
      </c>
      <c r="J79" s="365">
        <v>0.23345101500441306</v>
      </c>
    </row>
    <row r="80" spans="1:10" x14ac:dyDescent="0.2">
      <c r="A80" s="368" t="s">
        <v>2224</v>
      </c>
      <c r="B80" s="368" t="s">
        <v>2223</v>
      </c>
      <c r="C80" s="368" t="s">
        <v>1010</v>
      </c>
      <c r="D80" s="368">
        <v>12</v>
      </c>
      <c r="E80" s="368">
        <v>0</v>
      </c>
      <c r="F80" s="367">
        <v>890.04</v>
      </c>
      <c r="G80" s="366">
        <v>0</v>
      </c>
      <c r="H80" s="366">
        <v>699.48</v>
      </c>
      <c r="I80" s="366">
        <v>190.56</v>
      </c>
      <c r="J80" s="365">
        <v>0.21410273695564244</v>
      </c>
    </row>
    <row r="81" spans="1:10" x14ac:dyDescent="0.2">
      <c r="A81" s="368" t="s">
        <v>3086</v>
      </c>
      <c r="B81" s="368" t="s">
        <v>3085</v>
      </c>
      <c r="C81" s="368" t="s">
        <v>1010</v>
      </c>
      <c r="D81" s="368">
        <v>1</v>
      </c>
      <c r="E81" s="368">
        <v>0</v>
      </c>
      <c r="F81" s="367">
        <v>117.74</v>
      </c>
      <c r="G81" s="366">
        <v>0</v>
      </c>
      <c r="H81" s="366">
        <v>62.88</v>
      </c>
      <c r="I81" s="366">
        <v>54.86</v>
      </c>
      <c r="J81" s="365">
        <v>0.46594190589434348</v>
      </c>
    </row>
    <row r="82" spans="1:10" ht="15" customHeight="1" x14ac:dyDescent="0.2">
      <c r="A82" s="368" t="s">
        <v>3084</v>
      </c>
      <c r="B82" s="368" t="s">
        <v>3083</v>
      </c>
      <c r="C82" s="368" t="s">
        <v>1010</v>
      </c>
      <c r="D82" s="368">
        <v>1</v>
      </c>
      <c r="E82" s="368">
        <v>0</v>
      </c>
      <c r="F82" s="367">
        <v>89.4</v>
      </c>
      <c r="G82" s="366">
        <v>0</v>
      </c>
      <c r="H82" s="366">
        <v>60.68</v>
      </c>
      <c r="I82" s="366">
        <v>28.72</v>
      </c>
      <c r="J82" s="365">
        <v>0.32125279642058163</v>
      </c>
    </row>
    <row r="83" spans="1:10" ht="15" customHeight="1" x14ac:dyDescent="0.2">
      <c r="A83" s="368" t="s">
        <v>1515</v>
      </c>
      <c r="B83" s="368" t="s">
        <v>1514</v>
      </c>
      <c r="C83" s="368" t="s">
        <v>1010</v>
      </c>
      <c r="D83" s="368">
        <v>26</v>
      </c>
      <c r="E83" s="368">
        <v>0</v>
      </c>
      <c r="F83" s="367">
        <v>2046.85</v>
      </c>
      <c r="G83" s="366">
        <v>0</v>
      </c>
      <c r="H83" s="366">
        <v>1583.27</v>
      </c>
      <c r="I83" s="366">
        <v>463.58</v>
      </c>
      <c r="J83" s="365">
        <v>0.2264845982851699</v>
      </c>
    </row>
    <row r="84" spans="1:10" x14ac:dyDescent="0.2">
      <c r="A84" s="368" t="s">
        <v>3082</v>
      </c>
      <c r="B84" s="368" t="s">
        <v>3081</v>
      </c>
      <c r="C84" s="368" t="s">
        <v>1010</v>
      </c>
      <c r="D84" s="368">
        <v>12</v>
      </c>
      <c r="E84" s="368">
        <v>0</v>
      </c>
      <c r="F84" s="367">
        <v>902.52</v>
      </c>
      <c r="G84" s="366">
        <v>0</v>
      </c>
      <c r="H84" s="366">
        <v>523.20000000000005</v>
      </c>
      <c r="I84" s="366">
        <v>379.32</v>
      </c>
      <c r="J84" s="365">
        <v>0.42028985507246375</v>
      </c>
    </row>
    <row r="85" spans="1:10" ht="15" customHeight="1" x14ac:dyDescent="0.2">
      <c r="A85" s="368" t="s">
        <v>1513</v>
      </c>
      <c r="B85" s="368" t="s">
        <v>1512</v>
      </c>
      <c r="C85" s="368" t="s">
        <v>1010</v>
      </c>
      <c r="D85" s="368">
        <v>1</v>
      </c>
      <c r="E85" s="368">
        <v>0</v>
      </c>
      <c r="F85" s="367">
        <v>131.83000000000001</v>
      </c>
      <c r="G85" s="366">
        <v>0</v>
      </c>
      <c r="H85" s="366">
        <v>104.13</v>
      </c>
      <c r="I85" s="366">
        <v>27.7</v>
      </c>
      <c r="J85" s="365">
        <v>0.21011909277099294</v>
      </c>
    </row>
    <row r="86" spans="1:10" ht="15" customHeight="1" x14ac:dyDescent="0.2">
      <c r="A86" s="368" t="s">
        <v>1505</v>
      </c>
      <c r="B86" s="368" t="s">
        <v>1504</v>
      </c>
      <c r="C86" s="368" t="s">
        <v>1010</v>
      </c>
      <c r="D86" s="368">
        <v>26</v>
      </c>
      <c r="E86" s="368">
        <v>0</v>
      </c>
      <c r="F86" s="367">
        <v>3224.76</v>
      </c>
      <c r="G86" s="366">
        <v>0</v>
      </c>
      <c r="H86" s="366">
        <v>2601.56</v>
      </c>
      <c r="I86" s="366">
        <v>623.20000000000005</v>
      </c>
      <c r="J86" s="365">
        <v>0.19325469182202706</v>
      </c>
    </row>
    <row r="87" spans="1:10" ht="15" customHeight="1" x14ac:dyDescent="0.2">
      <c r="A87" s="368" t="s">
        <v>2216</v>
      </c>
      <c r="B87" s="368" t="s">
        <v>2215</v>
      </c>
      <c r="C87" s="368" t="s">
        <v>1010</v>
      </c>
      <c r="D87" s="368">
        <v>4</v>
      </c>
      <c r="E87" s="368">
        <v>0</v>
      </c>
      <c r="F87" s="367">
        <v>1402.12</v>
      </c>
      <c r="G87" s="366">
        <v>0</v>
      </c>
      <c r="H87" s="366">
        <v>1223.68</v>
      </c>
      <c r="I87" s="366">
        <v>178.44</v>
      </c>
      <c r="J87" s="365">
        <v>0.12726442815165606</v>
      </c>
    </row>
    <row r="88" spans="1:10" ht="15" customHeight="1" x14ac:dyDescent="0.2">
      <c r="A88" s="368" t="s">
        <v>1503</v>
      </c>
      <c r="B88" s="368" t="s">
        <v>1502</v>
      </c>
      <c r="C88" s="368" t="s">
        <v>1010</v>
      </c>
      <c r="D88" s="368">
        <v>36</v>
      </c>
      <c r="E88" s="368">
        <v>0</v>
      </c>
      <c r="F88" s="367">
        <v>3588.84</v>
      </c>
      <c r="G88" s="366">
        <v>0</v>
      </c>
      <c r="H88" s="366">
        <v>2987.28</v>
      </c>
      <c r="I88" s="366">
        <v>601.55999999999995</v>
      </c>
      <c r="J88" s="365">
        <v>0.16761962082455611</v>
      </c>
    </row>
    <row r="89" spans="1:10" ht="15" customHeight="1" x14ac:dyDescent="0.2">
      <c r="A89" s="368" t="s">
        <v>1501</v>
      </c>
      <c r="B89" s="368" t="s">
        <v>1500</v>
      </c>
      <c r="C89" s="368" t="s">
        <v>1010</v>
      </c>
      <c r="D89" s="368">
        <v>7</v>
      </c>
      <c r="E89" s="368">
        <v>0</v>
      </c>
      <c r="F89" s="367">
        <v>523.88</v>
      </c>
      <c r="G89" s="366">
        <v>0</v>
      </c>
      <c r="H89" s="366">
        <v>449.05</v>
      </c>
      <c r="I89" s="366">
        <v>74.83</v>
      </c>
      <c r="J89" s="365">
        <v>0.14283805451630144</v>
      </c>
    </row>
    <row r="90" spans="1:10" x14ac:dyDescent="0.2">
      <c r="A90" s="368" t="s">
        <v>2214</v>
      </c>
      <c r="B90" s="368" t="s">
        <v>2213</v>
      </c>
      <c r="C90" s="368" t="s">
        <v>1010</v>
      </c>
      <c r="D90" s="368">
        <v>1</v>
      </c>
      <c r="E90" s="368">
        <v>0</v>
      </c>
      <c r="F90" s="367">
        <v>206.53</v>
      </c>
      <c r="G90" s="366">
        <v>0</v>
      </c>
      <c r="H90" s="366">
        <v>141.62</v>
      </c>
      <c r="I90" s="366">
        <v>64.91</v>
      </c>
      <c r="J90" s="365">
        <v>0.31428848109233526</v>
      </c>
    </row>
    <row r="91" spans="1:10" ht="15" customHeight="1" x14ac:dyDescent="0.2">
      <c r="A91" s="368" t="s">
        <v>1499</v>
      </c>
      <c r="B91" s="368" t="s">
        <v>1498</v>
      </c>
      <c r="C91" s="368" t="s">
        <v>1010</v>
      </c>
      <c r="D91" s="368">
        <v>31</v>
      </c>
      <c r="E91" s="368">
        <v>0</v>
      </c>
      <c r="F91" s="367">
        <v>4729.13</v>
      </c>
      <c r="G91" s="366">
        <v>0</v>
      </c>
      <c r="H91" s="366">
        <v>4194.8999999999996</v>
      </c>
      <c r="I91" s="366">
        <v>534.23</v>
      </c>
      <c r="J91" s="365">
        <v>0.11296580977896568</v>
      </c>
    </row>
    <row r="92" spans="1:10" ht="15" customHeight="1" x14ac:dyDescent="0.2">
      <c r="A92" s="368" t="s">
        <v>3080</v>
      </c>
      <c r="B92" s="368" t="s">
        <v>3079</v>
      </c>
      <c r="C92" s="368" t="s">
        <v>1010</v>
      </c>
      <c r="D92" s="368">
        <v>1</v>
      </c>
      <c r="E92" s="368">
        <v>0</v>
      </c>
      <c r="F92" s="367">
        <v>87.55</v>
      </c>
      <c r="G92" s="366">
        <v>0</v>
      </c>
      <c r="H92" s="366">
        <v>63.19</v>
      </c>
      <c r="I92" s="366">
        <v>24.36</v>
      </c>
      <c r="J92" s="365">
        <v>0.27824100513992006</v>
      </c>
    </row>
    <row r="93" spans="1:10" ht="15" customHeight="1" x14ac:dyDescent="0.2">
      <c r="A93" s="368" t="s">
        <v>1497</v>
      </c>
      <c r="B93" s="368" t="s">
        <v>1496</v>
      </c>
      <c r="C93" s="368" t="s">
        <v>1010</v>
      </c>
      <c r="D93" s="368">
        <v>5</v>
      </c>
      <c r="E93" s="368">
        <v>0</v>
      </c>
      <c r="F93" s="367">
        <v>1559.88</v>
      </c>
      <c r="G93" s="366">
        <v>0</v>
      </c>
      <c r="H93" s="366">
        <v>1094.69</v>
      </c>
      <c r="I93" s="366">
        <v>465.19</v>
      </c>
      <c r="J93" s="365">
        <v>0.29822165807626227</v>
      </c>
    </row>
    <row r="94" spans="1:10" ht="15" customHeight="1" x14ac:dyDescent="0.2">
      <c r="A94" s="368" t="s">
        <v>2210</v>
      </c>
      <c r="B94" s="368" t="s">
        <v>2209</v>
      </c>
      <c r="C94" s="368" t="s">
        <v>1010</v>
      </c>
      <c r="D94" s="368">
        <v>1</v>
      </c>
      <c r="E94" s="368">
        <v>0</v>
      </c>
      <c r="F94" s="367">
        <v>212.55</v>
      </c>
      <c r="G94" s="366">
        <v>0</v>
      </c>
      <c r="H94" s="366">
        <v>153.41999999999999</v>
      </c>
      <c r="I94" s="366">
        <v>59.13</v>
      </c>
      <c r="J94" s="365">
        <v>0.27819336626676078</v>
      </c>
    </row>
    <row r="95" spans="1:10" ht="15" customHeight="1" x14ac:dyDescent="0.2">
      <c r="A95" s="368" t="s">
        <v>1495</v>
      </c>
      <c r="B95" s="368" t="s">
        <v>1494</v>
      </c>
      <c r="C95" s="368" t="s">
        <v>1010</v>
      </c>
      <c r="D95" s="368">
        <v>3</v>
      </c>
      <c r="E95" s="368">
        <v>0</v>
      </c>
      <c r="F95" s="367">
        <v>554.37</v>
      </c>
      <c r="G95" s="366">
        <v>0</v>
      </c>
      <c r="H95" s="366">
        <v>488.25</v>
      </c>
      <c r="I95" s="366">
        <v>66.12</v>
      </c>
      <c r="J95" s="365">
        <v>0.11927052329671518</v>
      </c>
    </row>
    <row r="96" spans="1:10" ht="15" customHeight="1" x14ac:dyDescent="0.2">
      <c r="A96" s="368" t="s">
        <v>3078</v>
      </c>
      <c r="B96" s="368" t="s">
        <v>3077</v>
      </c>
      <c r="C96" s="368" t="s">
        <v>1010</v>
      </c>
      <c r="D96" s="368">
        <v>2</v>
      </c>
      <c r="E96" s="368">
        <v>0</v>
      </c>
      <c r="F96" s="367">
        <v>915.02</v>
      </c>
      <c r="G96" s="366">
        <v>0</v>
      </c>
      <c r="H96" s="366">
        <v>615.36</v>
      </c>
      <c r="I96" s="366">
        <v>299.66000000000003</v>
      </c>
      <c r="J96" s="365">
        <v>0.32749010950580315</v>
      </c>
    </row>
    <row r="97" spans="1:10" ht="15" customHeight="1" x14ac:dyDescent="0.2">
      <c r="A97" s="368" t="s">
        <v>1493</v>
      </c>
      <c r="B97" s="368" t="s">
        <v>1492</v>
      </c>
      <c r="C97" s="368" t="s">
        <v>1010</v>
      </c>
      <c r="D97" s="368">
        <v>7</v>
      </c>
      <c r="E97" s="368">
        <v>0</v>
      </c>
      <c r="F97" s="367">
        <v>2066.3000000000002</v>
      </c>
      <c r="G97" s="366">
        <v>0</v>
      </c>
      <c r="H97" s="366">
        <v>1805.44</v>
      </c>
      <c r="I97" s="366">
        <v>260.86</v>
      </c>
      <c r="J97" s="365">
        <v>0.12624497894787784</v>
      </c>
    </row>
    <row r="98" spans="1:10" ht="15" customHeight="1" x14ac:dyDescent="0.2">
      <c r="A98" s="368" t="s">
        <v>1491</v>
      </c>
      <c r="B98" s="368" t="s">
        <v>1490</v>
      </c>
      <c r="C98" s="368" t="s">
        <v>1010</v>
      </c>
      <c r="D98" s="368">
        <v>15</v>
      </c>
      <c r="E98" s="368">
        <v>0</v>
      </c>
      <c r="F98" s="367">
        <v>3682.83</v>
      </c>
      <c r="G98" s="366">
        <v>0</v>
      </c>
      <c r="H98" s="366">
        <v>3219.09</v>
      </c>
      <c r="I98" s="366">
        <v>463.74</v>
      </c>
      <c r="J98" s="365">
        <v>0.1259194695383713</v>
      </c>
    </row>
    <row r="99" spans="1:10" ht="15" customHeight="1" x14ac:dyDescent="0.2">
      <c r="A99" s="368" t="s">
        <v>3076</v>
      </c>
      <c r="B99" s="368" t="s">
        <v>3075</v>
      </c>
      <c r="C99" s="368" t="s">
        <v>1010</v>
      </c>
      <c r="D99" s="368">
        <v>1</v>
      </c>
      <c r="E99" s="368">
        <v>0</v>
      </c>
      <c r="F99" s="367">
        <v>175.05</v>
      </c>
      <c r="G99" s="366">
        <v>0</v>
      </c>
      <c r="H99" s="366">
        <v>117.74</v>
      </c>
      <c r="I99" s="366">
        <v>57.31</v>
      </c>
      <c r="J99" s="365">
        <v>0.32739217366466722</v>
      </c>
    </row>
    <row r="100" spans="1:10" ht="15" customHeight="1" x14ac:dyDescent="0.2">
      <c r="A100" s="368" t="s">
        <v>1489</v>
      </c>
      <c r="B100" s="368" t="s">
        <v>1488</v>
      </c>
      <c r="C100" s="368" t="s">
        <v>1010</v>
      </c>
      <c r="D100" s="368">
        <v>1</v>
      </c>
      <c r="E100" s="368">
        <v>0</v>
      </c>
      <c r="F100" s="367">
        <v>125.41</v>
      </c>
      <c r="G100" s="366">
        <v>0</v>
      </c>
      <c r="H100" s="366">
        <v>77.290000000000006</v>
      </c>
      <c r="I100" s="366">
        <v>48.12</v>
      </c>
      <c r="J100" s="365">
        <v>0.38370145921377879</v>
      </c>
    </row>
    <row r="101" spans="1:10" ht="15" customHeight="1" x14ac:dyDescent="0.2">
      <c r="A101" s="368" t="s">
        <v>1487</v>
      </c>
      <c r="B101" s="368" t="s">
        <v>1486</v>
      </c>
      <c r="C101" s="368" t="s">
        <v>1010</v>
      </c>
      <c r="D101" s="368">
        <v>2</v>
      </c>
      <c r="E101" s="368">
        <v>0</v>
      </c>
      <c r="F101" s="367">
        <v>476.4</v>
      </c>
      <c r="G101" s="366">
        <v>0</v>
      </c>
      <c r="H101" s="366">
        <v>313.10000000000002</v>
      </c>
      <c r="I101" s="366">
        <v>163.30000000000001</v>
      </c>
      <c r="J101" s="365">
        <v>0.3427791771620487</v>
      </c>
    </row>
    <row r="102" spans="1:10" ht="15" customHeight="1" x14ac:dyDescent="0.2">
      <c r="A102" s="368" t="s">
        <v>1483</v>
      </c>
      <c r="B102" s="368" t="s">
        <v>1482</v>
      </c>
      <c r="C102" s="368" t="s">
        <v>1010</v>
      </c>
      <c r="D102" s="368">
        <v>13</v>
      </c>
      <c r="E102" s="368">
        <v>0</v>
      </c>
      <c r="F102" s="367">
        <v>3182.89</v>
      </c>
      <c r="G102" s="366">
        <v>0</v>
      </c>
      <c r="H102" s="366">
        <v>2759.89</v>
      </c>
      <c r="I102" s="366">
        <v>423</v>
      </c>
      <c r="J102" s="365">
        <v>0.13289808947214637</v>
      </c>
    </row>
    <row r="103" spans="1:10" ht="15" customHeight="1" x14ac:dyDescent="0.2">
      <c r="A103" s="368" t="s">
        <v>1481</v>
      </c>
      <c r="B103" s="368" t="s">
        <v>1480</v>
      </c>
      <c r="C103" s="368" t="s">
        <v>1010</v>
      </c>
      <c r="D103" s="368">
        <v>15</v>
      </c>
      <c r="E103" s="368">
        <v>0</v>
      </c>
      <c r="F103" s="367">
        <v>2350.15</v>
      </c>
      <c r="G103" s="366">
        <v>0</v>
      </c>
      <c r="H103" s="366">
        <v>2001.15</v>
      </c>
      <c r="I103" s="366">
        <v>349</v>
      </c>
      <c r="J103" s="365">
        <v>0.14850115950045742</v>
      </c>
    </row>
    <row r="104" spans="1:10" ht="15" customHeight="1" x14ac:dyDescent="0.2">
      <c r="A104" s="368" t="s">
        <v>1479</v>
      </c>
      <c r="B104" s="368" t="s">
        <v>1478</v>
      </c>
      <c r="C104" s="368" t="s">
        <v>1010</v>
      </c>
      <c r="D104" s="368">
        <v>2</v>
      </c>
      <c r="E104" s="368">
        <v>0</v>
      </c>
      <c r="F104" s="367">
        <v>213.31</v>
      </c>
      <c r="G104" s="366">
        <v>0</v>
      </c>
      <c r="H104" s="366">
        <v>158.1</v>
      </c>
      <c r="I104" s="366">
        <v>55.21</v>
      </c>
      <c r="J104" s="365">
        <v>0.2588251840045005</v>
      </c>
    </row>
    <row r="105" spans="1:10" ht="15" customHeight="1" x14ac:dyDescent="0.2">
      <c r="A105" s="368" t="s">
        <v>1477</v>
      </c>
      <c r="B105" s="368" t="s">
        <v>1476</v>
      </c>
      <c r="C105" s="368" t="s">
        <v>1010</v>
      </c>
      <c r="D105" s="368">
        <v>1</v>
      </c>
      <c r="E105" s="368">
        <v>0</v>
      </c>
      <c r="F105" s="367">
        <v>145.94999999999999</v>
      </c>
      <c r="G105" s="366">
        <v>0</v>
      </c>
      <c r="H105" s="366">
        <v>107.78</v>
      </c>
      <c r="I105" s="366">
        <v>38.17</v>
      </c>
      <c r="J105" s="365">
        <v>0.26152792052072626</v>
      </c>
    </row>
    <row r="106" spans="1:10" ht="15" customHeight="1" x14ac:dyDescent="0.2">
      <c r="A106" s="368" t="s">
        <v>1475</v>
      </c>
      <c r="B106" s="368" t="s">
        <v>1474</v>
      </c>
      <c r="C106" s="368" t="s">
        <v>1010</v>
      </c>
      <c r="D106" s="368">
        <v>4</v>
      </c>
      <c r="E106" s="368">
        <v>0</v>
      </c>
      <c r="F106" s="367">
        <v>806.59</v>
      </c>
      <c r="G106" s="366">
        <v>0</v>
      </c>
      <c r="H106" s="366">
        <v>603.12</v>
      </c>
      <c r="I106" s="366">
        <v>203.47</v>
      </c>
      <c r="J106" s="365">
        <v>0.25225951226769489</v>
      </c>
    </row>
    <row r="107" spans="1:10" x14ac:dyDescent="0.2">
      <c r="A107" s="368" t="s">
        <v>3074</v>
      </c>
      <c r="B107" s="368" t="s">
        <v>3073</v>
      </c>
      <c r="C107" s="368" t="s">
        <v>1010</v>
      </c>
      <c r="D107" s="368">
        <v>3</v>
      </c>
      <c r="E107" s="368">
        <v>0</v>
      </c>
      <c r="F107" s="367">
        <v>545.6</v>
      </c>
      <c r="G107" s="366">
        <v>0</v>
      </c>
      <c r="H107" s="366">
        <v>361.2</v>
      </c>
      <c r="I107" s="366">
        <v>184.4</v>
      </c>
      <c r="J107" s="365">
        <v>0.33797653958944279</v>
      </c>
    </row>
    <row r="108" spans="1:10" ht="15" customHeight="1" x14ac:dyDescent="0.2">
      <c r="A108" s="368" t="s">
        <v>2204</v>
      </c>
      <c r="B108" s="368" t="s">
        <v>2203</v>
      </c>
      <c r="C108" s="368" t="s">
        <v>1010</v>
      </c>
      <c r="D108" s="368">
        <v>2</v>
      </c>
      <c r="E108" s="368">
        <v>0</v>
      </c>
      <c r="F108" s="367">
        <v>583.12</v>
      </c>
      <c r="G108" s="366">
        <v>0</v>
      </c>
      <c r="H108" s="366">
        <v>508.9</v>
      </c>
      <c r="I108" s="366">
        <v>74.22</v>
      </c>
      <c r="J108" s="365">
        <v>0.12728083413362601</v>
      </c>
    </row>
    <row r="109" spans="1:10" ht="15" customHeight="1" x14ac:dyDescent="0.2">
      <c r="A109" s="368" t="s">
        <v>3072</v>
      </c>
      <c r="B109" s="368" t="s">
        <v>3071</v>
      </c>
      <c r="C109" s="368" t="s">
        <v>1010</v>
      </c>
      <c r="D109" s="368">
        <v>1</v>
      </c>
      <c r="E109" s="368">
        <v>0</v>
      </c>
      <c r="F109" s="367">
        <v>175.57</v>
      </c>
      <c r="G109" s="366">
        <v>0</v>
      </c>
      <c r="H109" s="366">
        <v>121.56</v>
      </c>
      <c r="I109" s="366">
        <v>54.01</v>
      </c>
      <c r="J109" s="365">
        <v>0.30762658768582329</v>
      </c>
    </row>
    <row r="110" spans="1:10" ht="15" customHeight="1" x14ac:dyDescent="0.2">
      <c r="A110" s="368" t="s">
        <v>3070</v>
      </c>
      <c r="B110" s="368" t="s">
        <v>3069</v>
      </c>
      <c r="C110" s="368" t="s">
        <v>1010</v>
      </c>
      <c r="D110" s="368">
        <v>1</v>
      </c>
      <c r="E110" s="368">
        <v>0</v>
      </c>
      <c r="F110" s="367">
        <v>1078.8</v>
      </c>
      <c r="G110" s="366">
        <v>0</v>
      </c>
      <c r="H110" s="366">
        <v>733.88</v>
      </c>
      <c r="I110" s="366">
        <v>344.92</v>
      </c>
      <c r="J110" s="365">
        <v>0.3197256210604375</v>
      </c>
    </row>
    <row r="111" spans="1:10" x14ac:dyDescent="0.2">
      <c r="A111" s="368" t="s">
        <v>1471</v>
      </c>
      <c r="B111" s="368" t="s">
        <v>1470</v>
      </c>
      <c r="C111" s="368" t="s">
        <v>1010</v>
      </c>
      <c r="D111" s="368">
        <v>12</v>
      </c>
      <c r="E111" s="368">
        <v>0</v>
      </c>
      <c r="F111" s="367">
        <v>3887.16</v>
      </c>
      <c r="G111" s="366">
        <v>0</v>
      </c>
      <c r="H111" s="366">
        <v>3278.76</v>
      </c>
      <c r="I111" s="366">
        <v>608.4</v>
      </c>
      <c r="J111" s="365">
        <v>0.1565152965146791</v>
      </c>
    </row>
    <row r="112" spans="1:10" ht="15" customHeight="1" x14ac:dyDescent="0.2">
      <c r="A112" s="368" t="s">
        <v>3068</v>
      </c>
      <c r="B112" s="368" t="s">
        <v>3067</v>
      </c>
      <c r="C112" s="368" t="s">
        <v>1010</v>
      </c>
      <c r="D112" s="368">
        <v>1</v>
      </c>
      <c r="E112" s="368">
        <v>0</v>
      </c>
      <c r="F112" s="367">
        <v>444</v>
      </c>
      <c r="G112" s="366">
        <v>0</v>
      </c>
      <c r="H112" s="366">
        <v>324.85000000000002</v>
      </c>
      <c r="I112" s="366">
        <v>119.15</v>
      </c>
      <c r="J112" s="365">
        <v>0.26835585585585586</v>
      </c>
    </row>
    <row r="113" spans="1:10" ht="15" customHeight="1" x14ac:dyDescent="0.2">
      <c r="A113" s="368" t="s">
        <v>1469</v>
      </c>
      <c r="B113" s="368" t="s">
        <v>1468</v>
      </c>
      <c r="C113" s="368" t="s">
        <v>1010</v>
      </c>
      <c r="D113" s="368">
        <v>1</v>
      </c>
      <c r="E113" s="368">
        <v>0</v>
      </c>
      <c r="F113" s="367">
        <v>190.32</v>
      </c>
      <c r="G113" s="366">
        <v>0</v>
      </c>
      <c r="H113" s="366">
        <v>144.28</v>
      </c>
      <c r="I113" s="366">
        <v>46.04</v>
      </c>
      <c r="J113" s="365">
        <v>0.24190836485918454</v>
      </c>
    </row>
    <row r="114" spans="1:10" ht="15" customHeight="1" x14ac:dyDescent="0.2">
      <c r="A114" s="368" t="s">
        <v>1467</v>
      </c>
      <c r="B114" s="368" t="s">
        <v>1466</v>
      </c>
      <c r="C114" s="368" t="s">
        <v>1010</v>
      </c>
      <c r="D114" s="368">
        <v>2</v>
      </c>
      <c r="E114" s="368">
        <v>0</v>
      </c>
      <c r="F114" s="367">
        <v>421.6</v>
      </c>
      <c r="G114" s="366">
        <v>0</v>
      </c>
      <c r="H114" s="366">
        <v>292.68</v>
      </c>
      <c r="I114" s="366">
        <v>128.91999999999999</v>
      </c>
      <c r="J114" s="365">
        <v>0.30578747628083491</v>
      </c>
    </row>
    <row r="115" spans="1:10" ht="15" customHeight="1" x14ac:dyDescent="0.2">
      <c r="A115" s="368" t="s">
        <v>1465</v>
      </c>
      <c r="B115" s="368" t="s">
        <v>1464</v>
      </c>
      <c r="C115" s="368" t="s">
        <v>1010</v>
      </c>
      <c r="D115" s="368">
        <v>21</v>
      </c>
      <c r="E115" s="368">
        <v>0</v>
      </c>
      <c r="F115" s="367">
        <v>6380.4</v>
      </c>
      <c r="G115" s="366">
        <v>0</v>
      </c>
      <c r="H115" s="366">
        <v>5474.69</v>
      </c>
      <c r="I115" s="366">
        <v>905.71</v>
      </c>
      <c r="J115" s="365">
        <v>0.1419519152404238</v>
      </c>
    </row>
    <row r="116" spans="1:10" ht="15" customHeight="1" x14ac:dyDescent="0.2">
      <c r="A116" s="368" t="s">
        <v>1463</v>
      </c>
      <c r="B116" s="368" t="s">
        <v>1462</v>
      </c>
      <c r="C116" s="368" t="s">
        <v>1010</v>
      </c>
      <c r="D116" s="368">
        <v>36</v>
      </c>
      <c r="E116" s="368">
        <v>0</v>
      </c>
      <c r="F116" s="367">
        <v>6620.16</v>
      </c>
      <c r="G116" s="366">
        <v>0</v>
      </c>
      <c r="H116" s="366">
        <v>5793.12</v>
      </c>
      <c r="I116" s="366">
        <v>827.04</v>
      </c>
      <c r="J116" s="365">
        <v>0.12492749419953596</v>
      </c>
    </row>
    <row r="117" spans="1:10" ht="15" customHeight="1" x14ac:dyDescent="0.2">
      <c r="A117" s="368" t="s">
        <v>1461</v>
      </c>
      <c r="B117" s="368" t="s">
        <v>1460</v>
      </c>
      <c r="C117" s="368" t="s">
        <v>1010</v>
      </c>
      <c r="D117" s="368">
        <v>3</v>
      </c>
      <c r="E117" s="368">
        <v>0</v>
      </c>
      <c r="F117" s="367">
        <v>756.54</v>
      </c>
      <c r="G117" s="366">
        <v>0</v>
      </c>
      <c r="H117" s="366">
        <v>560.25</v>
      </c>
      <c r="I117" s="366">
        <v>196.29</v>
      </c>
      <c r="J117" s="365">
        <v>0.25945753033547464</v>
      </c>
    </row>
    <row r="118" spans="1:10" ht="15" customHeight="1" x14ac:dyDescent="0.2">
      <c r="A118" s="368" t="s">
        <v>1455</v>
      </c>
      <c r="B118" s="368" t="s">
        <v>1454</v>
      </c>
      <c r="C118" s="368" t="s">
        <v>1010</v>
      </c>
      <c r="D118" s="368">
        <v>2</v>
      </c>
      <c r="E118" s="368">
        <v>0</v>
      </c>
      <c r="F118" s="367">
        <v>1011.82</v>
      </c>
      <c r="G118" s="366">
        <v>0</v>
      </c>
      <c r="H118" s="366">
        <v>588.52</v>
      </c>
      <c r="I118" s="366">
        <v>423.3</v>
      </c>
      <c r="J118" s="365">
        <v>0.41835504338716373</v>
      </c>
    </row>
    <row r="119" spans="1:10" ht="15" customHeight="1" x14ac:dyDescent="0.2">
      <c r="A119" s="368" t="s">
        <v>3066</v>
      </c>
      <c r="B119" s="368" t="s">
        <v>3065</v>
      </c>
      <c r="C119" s="368" t="s">
        <v>1010</v>
      </c>
      <c r="D119" s="368">
        <v>1</v>
      </c>
      <c r="E119" s="368">
        <v>0</v>
      </c>
      <c r="F119" s="367">
        <v>218.2</v>
      </c>
      <c r="G119" s="366">
        <v>0</v>
      </c>
      <c r="H119" s="366">
        <v>111.44</v>
      </c>
      <c r="I119" s="366">
        <v>106.76</v>
      </c>
      <c r="J119" s="365">
        <v>0.48927589367552704</v>
      </c>
    </row>
    <row r="120" spans="1:10" ht="15" customHeight="1" x14ac:dyDescent="0.2">
      <c r="A120" s="368" t="s">
        <v>1453</v>
      </c>
      <c r="B120" s="368" t="s">
        <v>1452</v>
      </c>
      <c r="C120" s="368" t="s">
        <v>1010</v>
      </c>
      <c r="D120" s="368">
        <v>32</v>
      </c>
      <c r="E120" s="368">
        <v>0</v>
      </c>
      <c r="F120" s="367">
        <v>5034.71</v>
      </c>
      <c r="G120" s="366">
        <v>0</v>
      </c>
      <c r="H120" s="366">
        <v>3969.72</v>
      </c>
      <c r="I120" s="366">
        <v>1064.99</v>
      </c>
      <c r="J120" s="365">
        <v>0.2115295617821086</v>
      </c>
    </row>
    <row r="121" spans="1:10" ht="15" customHeight="1" x14ac:dyDescent="0.2">
      <c r="A121" s="368" t="s">
        <v>1451</v>
      </c>
      <c r="B121" s="368" t="s">
        <v>1450</v>
      </c>
      <c r="C121" s="368" t="s">
        <v>1010</v>
      </c>
      <c r="D121" s="368">
        <v>5</v>
      </c>
      <c r="E121" s="368">
        <v>0</v>
      </c>
      <c r="F121" s="367">
        <v>1835.4</v>
      </c>
      <c r="G121" s="366">
        <v>0</v>
      </c>
      <c r="H121" s="366">
        <v>1606.1</v>
      </c>
      <c r="I121" s="366">
        <v>229.3</v>
      </c>
      <c r="J121" s="365">
        <v>0.12493189495477824</v>
      </c>
    </row>
    <row r="122" spans="1:10" ht="15" customHeight="1" x14ac:dyDescent="0.2">
      <c r="A122" s="368" t="s">
        <v>1449</v>
      </c>
      <c r="B122" s="368" t="s">
        <v>1448</v>
      </c>
      <c r="C122" s="368" t="s">
        <v>1010</v>
      </c>
      <c r="D122" s="368">
        <v>22</v>
      </c>
      <c r="E122" s="368">
        <v>0</v>
      </c>
      <c r="F122" s="367">
        <v>2809.69</v>
      </c>
      <c r="G122" s="366">
        <v>0</v>
      </c>
      <c r="H122" s="366">
        <v>2259.1799999999998</v>
      </c>
      <c r="I122" s="366">
        <v>550.51</v>
      </c>
      <c r="J122" s="365">
        <v>0.19593264737390959</v>
      </c>
    </row>
    <row r="123" spans="1:10" ht="15" customHeight="1" x14ac:dyDescent="0.2">
      <c r="A123" s="368" t="s">
        <v>3064</v>
      </c>
      <c r="B123" s="368" t="s">
        <v>3063</v>
      </c>
      <c r="C123" s="368" t="s">
        <v>1010</v>
      </c>
      <c r="D123" s="368">
        <v>1</v>
      </c>
      <c r="E123" s="368">
        <v>0</v>
      </c>
      <c r="F123" s="367">
        <v>472.84</v>
      </c>
      <c r="G123" s="366">
        <v>0</v>
      </c>
      <c r="H123" s="366">
        <v>348.79</v>
      </c>
      <c r="I123" s="366">
        <v>124.05</v>
      </c>
      <c r="J123" s="365">
        <v>0.26235090093900687</v>
      </c>
    </row>
    <row r="124" spans="1:10" ht="15" customHeight="1" x14ac:dyDescent="0.2">
      <c r="A124" s="368" t="s">
        <v>1447</v>
      </c>
      <c r="B124" s="368" t="s">
        <v>1446</v>
      </c>
      <c r="C124" s="368" t="s">
        <v>1010</v>
      </c>
      <c r="D124" s="368">
        <v>27</v>
      </c>
      <c r="E124" s="368">
        <v>0</v>
      </c>
      <c r="F124" s="367">
        <v>4656.96</v>
      </c>
      <c r="G124" s="366">
        <v>0</v>
      </c>
      <c r="H124" s="366">
        <v>4013.01</v>
      </c>
      <c r="I124" s="366">
        <v>643.95000000000005</v>
      </c>
      <c r="J124" s="365">
        <v>0.13827690166975881</v>
      </c>
    </row>
    <row r="125" spans="1:10" ht="15" customHeight="1" x14ac:dyDescent="0.2">
      <c r="A125" s="368" t="s">
        <v>1445</v>
      </c>
      <c r="B125" s="368" t="s">
        <v>1444</v>
      </c>
      <c r="C125" s="368" t="s">
        <v>1010</v>
      </c>
      <c r="D125" s="368">
        <v>19</v>
      </c>
      <c r="E125" s="368">
        <v>0</v>
      </c>
      <c r="F125" s="367">
        <v>4198.93</v>
      </c>
      <c r="G125" s="366">
        <v>0</v>
      </c>
      <c r="H125" s="366">
        <v>3412.23</v>
      </c>
      <c r="I125" s="366">
        <v>786.7</v>
      </c>
      <c r="J125" s="365">
        <v>0.1873572553007552</v>
      </c>
    </row>
    <row r="126" spans="1:10" ht="15" customHeight="1" x14ac:dyDescent="0.2">
      <c r="A126" s="368" t="s">
        <v>1443</v>
      </c>
      <c r="B126" s="368" t="s">
        <v>1442</v>
      </c>
      <c r="C126" s="368" t="s">
        <v>1010</v>
      </c>
      <c r="D126" s="368">
        <v>9</v>
      </c>
      <c r="E126" s="368">
        <v>0</v>
      </c>
      <c r="F126" s="367">
        <v>2344.7399999999998</v>
      </c>
      <c r="G126" s="366">
        <v>0</v>
      </c>
      <c r="H126" s="366">
        <v>1620.96</v>
      </c>
      <c r="I126" s="366">
        <v>723.78</v>
      </c>
      <c r="J126" s="365">
        <v>0.30868241254893936</v>
      </c>
    </row>
    <row r="127" spans="1:10" ht="15" customHeight="1" x14ac:dyDescent="0.2">
      <c r="A127" s="368" t="s">
        <v>3062</v>
      </c>
      <c r="B127" s="368" t="s">
        <v>3061</v>
      </c>
      <c r="C127" s="368" t="s">
        <v>1010</v>
      </c>
      <c r="D127" s="368">
        <v>1</v>
      </c>
      <c r="E127" s="368">
        <v>0</v>
      </c>
      <c r="F127" s="367">
        <v>2270.7600000000002</v>
      </c>
      <c r="G127" s="366">
        <v>0</v>
      </c>
      <c r="H127" s="366">
        <v>1128.53</v>
      </c>
      <c r="I127" s="366">
        <v>1142.23</v>
      </c>
      <c r="J127" s="365">
        <v>0.50301661117863627</v>
      </c>
    </row>
    <row r="128" spans="1:10" ht="15" customHeight="1" x14ac:dyDescent="0.2">
      <c r="A128" s="368" t="s">
        <v>1441</v>
      </c>
      <c r="B128" s="368" t="s">
        <v>1440</v>
      </c>
      <c r="C128" s="368" t="s">
        <v>1010</v>
      </c>
      <c r="D128" s="368">
        <v>14</v>
      </c>
      <c r="E128" s="368">
        <v>0</v>
      </c>
      <c r="F128" s="367">
        <v>4905.08</v>
      </c>
      <c r="G128" s="366">
        <v>0</v>
      </c>
      <c r="H128" s="366">
        <v>4236.82</v>
      </c>
      <c r="I128" s="366">
        <v>668.26</v>
      </c>
      <c r="J128" s="365">
        <v>0.13623834881388275</v>
      </c>
    </row>
    <row r="129" spans="1:10" ht="15" customHeight="1" x14ac:dyDescent="0.2">
      <c r="A129" s="368" t="s">
        <v>1439</v>
      </c>
      <c r="B129" s="368" t="s">
        <v>1438</v>
      </c>
      <c r="C129" s="368" t="s">
        <v>1010</v>
      </c>
      <c r="D129" s="368">
        <v>2</v>
      </c>
      <c r="E129" s="368">
        <v>0</v>
      </c>
      <c r="F129" s="367">
        <v>477.23</v>
      </c>
      <c r="G129" s="366">
        <v>0</v>
      </c>
      <c r="H129" s="366">
        <v>339.46</v>
      </c>
      <c r="I129" s="366">
        <v>137.77000000000001</v>
      </c>
      <c r="J129" s="365">
        <v>0.28868679672275421</v>
      </c>
    </row>
    <row r="130" spans="1:10" x14ac:dyDescent="0.2">
      <c r="A130" s="368" t="s">
        <v>2198</v>
      </c>
      <c r="B130" s="368" t="s">
        <v>2197</v>
      </c>
      <c r="C130" s="368" t="s">
        <v>1010</v>
      </c>
      <c r="D130" s="368">
        <v>5</v>
      </c>
      <c r="E130" s="368">
        <v>0</v>
      </c>
      <c r="F130" s="367">
        <v>1667.4</v>
      </c>
      <c r="G130" s="366">
        <v>0</v>
      </c>
      <c r="H130" s="366">
        <v>1449.76</v>
      </c>
      <c r="I130" s="366">
        <v>217.64</v>
      </c>
      <c r="J130" s="365">
        <v>0.13052656830994364</v>
      </c>
    </row>
    <row r="131" spans="1:10" x14ac:dyDescent="0.2">
      <c r="A131" s="368" t="s">
        <v>1437</v>
      </c>
      <c r="B131" s="368" t="s">
        <v>1436</v>
      </c>
      <c r="C131" s="368" t="s">
        <v>1010</v>
      </c>
      <c r="D131" s="368">
        <v>3</v>
      </c>
      <c r="E131" s="368">
        <v>0</v>
      </c>
      <c r="F131" s="367">
        <v>1224.21</v>
      </c>
      <c r="G131" s="366">
        <v>0</v>
      </c>
      <c r="H131" s="366">
        <v>904.02</v>
      </c>
      <c r="I131" s="366">
        <v>320.19</v>
      </c>
      <c r="J131" s="365">
        <v>0.26154826377827334</v>
      </c>
    </row>
    <row r="132" spans="1:10" ht="15" customHeight="1" x14ac:dyDescent="0.2">
      <c r="A132" s="368" t="s">
        <v>2196</v>
      </c>
      <c r="B132" s="368" t="s">
        <v>2195</v>
      </c>
      <c r="C132" s="368" t="s">
        <v>1010</v>
      </c>
      <c r="D132" s="368">
        <v>13</v>
      </c>
      <c r="E132" s="368">
        <v>0</v>
      </c>
      <c r="F132" s="367">
        <v>2183.89</v>
      </c>
      <c r="G132" s="366">
        <v>0</v>
      </c>
      <c r="H132" s="366">
        <v>1149.2</v>
      </c>
      <c r="I132" s="366">
        <v>1034.69</v>
      </c>
      <c r="J132" s="365">
        <v>0.4737830202070617</v>
      </c>
    </row>
    <row r="133" spans="1:10" x14ac:dyDescent="0.2">
      <c r="A133" s="368" t="s">
        <v>1435</v>
      </c>
      <c r="B133" s="368" t="s">
        <v>1434</v>
      </c>
      <c r="C133" s="368" t="s">
        <v>1010</v>
      </c>
      <c r="D133" s="368">
        <v>13</v>
      </c>
      <c r="E133" s="368">
        <v>0</v>
      </c>
      <c r="F133" s="367">
        <v>1767.14</v>
      </c>
      <c r="G133" s="366">
        <v>0</v>
      </c>
      <c r="H133" s="366">
        <v>1525.14</v>
      </c>
      <c r="I133" s="366">
        <v>242</v>
      </c>
      <c r="J133" s="365">
        <v>0.13694444130063266</v>
      </c>
    </row>
    <row r="134" spans="1:10" ht="15" customHeight="1" x14ac:dyDescent="0.2">
      <c r="A134" s="368" t="s">
        <v>1433</v>
      </c>
      <c r="B134" s="368" t="s">
        <v>1432</v>
      </c>
      <c r="C134" s="368" t="s">
        <v>1010</v>
      </c>
      <c r="D134" s="368">
        <v>3</v>
      </c>
      <c r="E134" s="368">
        <v>0</v>
      </c>
      <c r="F134" s="367">
        <v>875.34</v>
      </c>
      <c r="G134" s="366">
        <v>0</v>
      </c>
      <c r="H134" s="366">
        <v>683.22</v>
      </c>
      <c r="I134" s="366">
        <v>192.12</v>
      </c>
      <c r="J134" s="365">
        <v>0.21948043046130647</v>
      </c>
    </row>
    <row r="135" spans="1:10" ht="15" customHeight="1" x14ac:dyDescent="0.2">
      <c r="A135" s="368" t="s">
        <v>1431</v>
      </c>
      <c r="B135" s="368" t="s">
        <v>1430</v>
      </c>
      <c r="C135" s="368" t="s">
        <v>1010</v>
      </c>
      <c r="D135" s="368">
        <v>1</v>
      </c>
      <c r="E135" s="368">
        <v>0</v>
      </c>
      <c r="F135" s="367">
        <v>289.55</v>
      </c>
      <c r="G135" s="366">
        <v>0</v>
      </c>
      <c r="H135" s="366">
        <v>196.36</v>
      </c>
      <c r="I135" s="366">
        <v>93.19</v>
      </c>
      <c r="J135" s="365">
        <v>0.32184424106371956</v>
      </c>
    </row>
    <row r="136" spans="1:10" ht="15" customHeight="1" x14ac:dyDescent="0.2">
      <c r="A136" s="368" t="s">
        <v>1429</v>
      </c>
      <c r="B136" s="368" t="s">
        <v>1428</v>
      </c>
      <c r="C136" s="368" t="s">
        <v>1010</v>
      </c>
      <c r="D136" s="368">
        <v>1</v>
      </c>
      <c r="E136" s="368">
        <v>0</v>
      </c>
      <c r="F136" s="367">
        <v>630.20000000000005</v>
      </c>
      <c r="G136" s="366">
        <v>0</v>
      </c>
      <c r="H136" s="366">
        <v>454.89</v>
      </c>
      <c r="I136" s="366">
        <v>175.31</v>
      </c>
      <c r="J136" s="365">
        <v>0.27818152967311965</v>
      </c>
    </row>
    <row r="137" spans="1:10" ht="15" customHeight="1" x14ac:dyDescent="0.2">
      <c r="A137" s="368" t="s">
        <v>1427</v>
      </c>
      <c r="B137" s="368" t="s">
        <v>1426</v>
      </c>
      <c r="C137" s="368" t="s">
        <v>1010</v>
      </c>
      <c r="D137" s="368">
        <v>2</v>
      </c>
      <c r="E137" s="368">
        <v>0</v>
      </c>
      <c r="F137" s="367">
        <v>662.18</v>
      </c>
      <c r="G137" s="366">
        <v>0</v>
      </c>
      <c r="H137" s="366">
        <v>547.05999999999995</v>
      </c>
      <c r="I137" s="366">
        <v>115.12</v>
      </c>
      <c r="J137" s="365">
        <v>0.1738500105711438</v>
      </c>
    </row>
    <row r="138" spans="1:10" ht="15" customHeight="1" x14ac:dyDescent="0.2">
      <c r="A138" s="368" t="s">
        <v>1425</v>
      </c>
      <c r="B138" s="368" t="s">
        <v>1424</v>
      </c>
      <c r="C138" s="368" t="s">
        <v>1010</v>
      </c>
      <c r="D138" s="368">
        <v>4</v>
      </c>
      <c r="E138" s="368">
        <v>0</v>
      </c>
      <c r="F138" s="367">
        <v>700.02</v>
      </c>
      <c r="G138" s="366">
        <v>0</v>
      </c>
      <c r="H138" s="366">
        <v>539.72</v>
      </c>
      <c r="I138" s="366">
        <v>160.30000000000001</v>
      </c>
      <c r="J138" s="365">
        <v>0.22899345732979057</v>
      </c>
    </row>
    <row r="139" spans="1:10" ht="15" customHeight="1" x14ac:dyDescent="0.2">
      <c r="A139" s="368" t="s">
        <v>2194</v>
      </c>
      <c r="B139" s="368" t="s">
        <v>2193</v>
      </c>
      <c r="C139" s="368" t="s">
        <v>1010</v>
      </c>
      <c r="D139" s="368">
        <v>13</v>
      </c>
      <c r="E139" s="368">
        <v>0</v>
      </c>
      <c r="F139" s="367">
        <v>7273.17</v>
      </c>
      <c r="G139" s="366">
        <v>0</v>
      </c>
      <c r="H139" s="366">
        <v>6037.2</v>
      </c>
      <c r="I139" s="366">
        <v>1235.97</v>
      </c>
      <c r="J139" s="365">
        <v>0.16993553017460061</v>
      </c>
    </row>
    <row r="140" spans="1:10" ht="15" customHeight="1" x14ac:dyDescent="0.2">
      <c r="A140" s="368" t="s">
        <v>1423</v>
      </c>
      <c r="B140" s="368" t="s">
        <v>1422</v>
      </c>
      <c r="C140" s="368" t="s">
        <v>1010</v>
      </c>
      <c r="D140" s="368">
        <v>1</v>
      </c>
      <c r="E140" s="368">
        <v>0</v>
      </c>
      <c r="F140" s="367">
        <v>236.53</v>
      </c>
      <c r="G140" s="366">
        <v>0</v>
      </c>
      <c r="H140" s="366">
        <v>178.12</v>
      </c>
      <c r="I140" s="366">
        <v>58.41</v>
      </c>
      <c r="J140" s="365">
        <v>0.24694541918572696</v>
      </c>
    </row>
    <row r="141" spans="1:10" ht="15" customHeight="1" x14ac:dyDescent="0.2">
      <c r="A141" s="368" t="s">
        <v>3060</v>
      </c>
      <c r="B141" s="368" t="s">
        <v>3059</v>
      </c>
      <c r="C141" s="368" t="s">
        <v>1010</v>
      </c>
      <c r="D141" s="368">
        <v>6</v>
      </c>
      <c r="E141" s="368">
        <v>0</v>
      </c>
      <c r="F141" s="367">
        <v>654.36</v>
      </c>
      <c r="G141" s="366">
        <v>0</v>
      </c>
      <c r="H141" s="366">
        <v>506.52</v>
      </c>
      <c r="I141" s="366">
        <v>147.84</v>
      </c>
      <c r="J141" s="365">
        <v>0.22593068035943517</v>
      </c>
    </row>
    <row r="142" spans="1:10" ht="15" customHeight="1" x14ac:dyDescent="0.2">
      <c r="A142" s="368" t="s">
        <v>1421</v>
      </c>
      <c r="B142" s="368" t="s">
        <v>1420</v>
      </c>
      <c r="C142" s="368" t="s">
        <v>1010</v>
      </c>
      <c r="D142" s="368">
        <v>1</v>
      </c>
      <c r="E142" s="368">
        <v>0</v>
      </c>
      <c r="F142" s="367">
        <v>516.66999999999996</v>
      </c>
      <c r="G142" s="366">
        <v>0</v>
      </c>
      <c r="H142" s="366">
        <v>372.95</v>
      </c>
      <c r="I142" s="366">
        <v>143.72</v>
      </c>
      <c r="J142" s="365">
        <v>0.27816594731646893</v>
      </c>
    </row>
    <row r="143" spans="1:10" x14ac:dyDescent="0.2">
      <c r="A143" s="368" t="s">
        <v>1419</v>
      </c>
      <c r="B143" s="368" t="s">
        <v>1418</v>
      </c>
      <c r="C143" s="368" t="s">
        <v>1010</v>
      </c>
      <c r="D143" s="368">
        <v>12</v>
      </c>
      <c r="E143" s="368">
        <v>0</v>
      </c>
      <c r="F143" s="367">
        <v>2140.6799999999998</v>
      </c>
      <c r="G143" s="366">
        <v>0</v>
      </c>
      <c r="H143" s="366">
        <v>1862.64</v>
      </c>
      <c r="I143" s="366">
        <v>278.04000000000002</v>
      </c>
      <c r="J143" s="365">
        <v>0.12988396210549918</v>
      </c>
    </row>
    <row r="144" spans="1:10" ht="15" customHeight="1" x14ac:dyDescent="0.2">
      <c r="A144" s="368" t="s">
        <v>1417</v>
      </c>
      <c r="B144" s="368" t="s">
        <v>1416</v>
      </c>
      <c r="C144" s="368" t="s">
        <v>1010</v>
      </c>
      <c r="D144" s="368">
        <v>1</v>
      </c>
      <c r="E144" s="368">
        <v>0</v>
      </c>
      <c r="F144" s="367">
        <v>1103.79</v>
      </c>
      <c r="G144" s="366">
        <v>0</v>
      </c>
      <c r="H144" s="366">
        <v>833.06</v>
      </c>
      <c r="I144" s="366">
        <v>270.73</v>
      </c>
      <c r="J144" s="365">
        <v>0.24527310448545467</v>
      </c>
    </row>
    <row r="145" spans="1:10" ht="15" customHeight="1" x14ac:dyDescent="0.2">
      <c r="A145" s="368" t="s">
        <v>1409</v>
      </c>
      <c r="B145" s="368" t="s">
        <v>1408</v>
      </c>
      <c r="C145" s="368" t="s">
        <v>1010</v>
      </c>
      <c r="D145" s="368">
        <v>1</v>
      </c>
      <c r="E145" s="368">
        <v>0</v>
      </c>
      <c r="F145" s="367">
        <v>178.34</v>
      </c>
      <c r="G145" s="366">
        <v>0</v>
      </c>
      <c r="H145" s="366">
        <v>122.71</v>
      </c>
      <c r="I145" s="366">
        <v>55.63</v>
      </c>
      <c r="J145" s="365">
        <v>0.31193226421442188</v>
      </c>
    </row>
    <row r="146" spans="1:10" ht="15" customHeight="1" x14ac:dyDescent="0.2">
      <c r="A146" s="368" t="s">
        <v>2188</v>
      </c>
      <c r="B146" s="368" t="s">
        <v>2187</v>
      </c>
      <c r="C146" s="368" t="s">
        <v>1010</v>
      </c>
      <c r="D146" s="368">
        <v>5</v>
      </c>
      <c r="E146" s="368">
        <v>0</v>
      </c>
      <c r="F146" s="367">
        <v>3970.53</v>
      </c>
      <c r="G146" s="366">
        <v>0</v>
      </c>
      <c r="H146" s="366">
        <v>2587.4</v>
      </c>
      <c r="I146" s="366">
        <v>1383.13</v>
      </c>
      <c r="J146" s="365">
        <v>0.34834896096994605</v>
      </c>
    </row>
    <row r="147" spans="1:10" ht="15" customHeight="1" x14ac:dyDescent="0.2">
      <c r="A147" s="368" t="s">
        <v>1407</v>
      </c>
      <c r="B147" s="368" t="s">
        <v>1406</v>
      </c>
      <c r="C147" s="368" t="s">
        <v>1010</v>
      </c>
      <c r="D147" s="368">
        <v>2</v>
      </c>
      <c r="E147" s="368">
        <v>0</v>
      </c>
      <c r="F147" s="367">
        <v>1215.25</v>
      </c>
      <c r="G147" s="366">
        <v>0</v>
      </c>
      <c r="H147" s="366">
        <v>853.72</v>
      </c>
      <c r="I147" s="366">
        <v>361.53</v>
      </c>
      <c r="J147" s="365">
        <v>0.29749434272783376</v>
      </c>
    </row>
    <row r="148" spans="1:10" ht="15" customHeight="1" x14ac:dyDescent="0.2">
      <c r="A148" s="368" t="s">
        <v>1405</v>
      </c>
      <c r="B148" s="368" t="s">
        <v>1404</v>
      </c>
      <c r="C148" s="368" t="s">
        <v>1010</v>
      </c>
      <c r="D148" s="368">
        <v>6</v>
      </c>
      <c r="E148" s="368">
        <v>0</v>
      </c>
      <c r="F148" s="367">
        <v>4015.43</v>
      </c>
      <c r="G148" s="366">
        <v>0</v>
      </c>
      <c r="H148" s="366">
        <v>3410.76</v>
      </c>
      <c r="I148" s="366">
        <v>604.66999999999996</v>
      </c>
      <c r="J148" s="365">
        <v>0.15058661214365585</v>
      </c>
    </row>
    <row r="149" spans="1:10" ht="15" customHeight="1" x14ac:dyDescent="0.2">
      <c r="A149" s="368" t="s">
        <v>1403</v>
      </c>
      <c r="B149" s="368" t="s">
        <v>1402</v>
      </c>
      <c r="C149" s="368" t="s">
        <v>1010</v>
      </c>
      <c r="D149" s="368">
        <v>9</v>
      </c>
      <c r="E149" s="368">
        <v>0</v>
      </c>
      <c r="F149" s="367">
        <v>4586.08</v>
      </c>
      <c r="G149" s="366">
        <v>0</v>
      </c>
      <c r="H149" s="366">
        <v>3868.29</v>
      </c>
      <c r="I149" s="366">
        <v>717.79</v>
      </c>
      <c r="J149" s="365">
        <v>0.15651493214248335</v>
      </c>
    </row>
    <row r="150" spans="1:10" ht="15" customHeight="1" x14ac:dyDescent="0.2">
      <c r="A150" s="368" t="s">
        <v>1401</v>
      </c>
      <c r="B150" s="368" t="s">
        <v>1400</v>
      </c>
      <c r="C150" s="368" t="s">
        <v>1010</v>
      </c>
      <c r="D150" s="368">
        <v>8</v>
      </c>
      <c r="E150" s="368">
        <v>0</v>
      </c>
      <c r="F150" s="367">
        <v>3971.39</v>
      </c>
      <c r="G150" s="366">
        <v>0</v>
      </c>
      <c r="H150" s="366">
        <v>3326.6</v>
      </c>
      <c r="I150" s="366">
        <v>644.79</v>
      </c>
      <c r="J150" s="365">
        <v>0.1623587711103669</v>
      </c>
    </row>
    <row r="151" spans="1:10" ht="15" customHeight="1" x14ac:dyDescent="0.2">
      <c r="A151" s="368" t="s">
        <v>2182</v>
      </c>
      <c r="B151" s="368" t="s">
        <v>2181</v>
      </c>
      <c r="C151" s="368" t="s">
        <v>1010</v>
      </c>
      <c r="D151" s="368">
        <v>2</v>
      </c>
      <c r="E151" s="368">
        <v>0</v>
      </c>
      <c r="F151" s="367">
        <v>1215.1600000000001</v>
      </c>
      <c r="G151" s="366">
        <v>0</v>
      </c>
      <c r="H151" s="366">
        <v>925.84</v>
      </c>
      <c r="I151" s="366">
        <v>289.32</v>
      </c>
      <c r="J151" s="365">
        <v>0.23809210309753448</v>
      </c>
    </row>
    <row r="152" spans="1:10" ht="15" customHeight="1" x14ac:dyDescent="0.2">
      <c r="A152" s="368" t="s">
        <v>1399</v>
      </c>
      <c r="B152" s="368" t="s">
        <v>1398</v>
      </c>
      <c r="C152" s="368" t="s">
        <v>1010</v>
      </c>
      <c r="D152" s="368">
        <v>4</v>
      </c>
      <c r="E152" s="368">
        <v>0</v>
      </c>
      <c r="F152" s="367">
        <v>11071.82</v>
      </c>
      <c r="G152" s="366">
        <v>0</v>
      </c>
      <c r="H152" s="366">
        <v>8494.1200000000008</v>
      </c>
      <c r="I152" s="366">
        <v>2577.6999999999998</v>
      </c>
      <c r="J152" s="365">
        <v>0.23281628494682899</v>
      </c>
    </row>
    <row r="153" spans="1:10" ht="15" customHeight="1" x14ac:dyDescent="0.2">
      <c r="A153" s="368" t="s">
        <v>1397</v>
      </c>
      <c r="B153" s="368" t="s">
        <v>1396</v>
      </c>
      <c r="C153" s="368" t="s">
        <v>1010</v>
      </c>
      <c r="D153" s="368">
        <v>11</v>
      </c>
      <c r="E153" s="368">
        <v>0</v>
      </c>
      <c r="F153" s="367">
        <v>4275.6499999999996</v>
      </c>
      <c r="G153" s="366">
        <v>0</v>
      </c>
      <c r="H153" s="366">
        <v>3794.34</v>
      </c>
      <c r="I153" s="366">
        <v>481.31</v>
      </c>
      <c r="J153" s="365">
        <v>0.11257001859366413</v>
      </c>
    </row>
    <row r="154" spans="1:10" ht="15" customHeight="1" x14ac:dyDescent="0.2">
      <c r="A154" s="368" t="s">
        <v>3058</v>
      </c>
      <c r="B154" s="368" t="s">
        <v>3057</v>
      </c>
      <c r="C154" s="368" t="s">
        <v>1010</v>
      </c>
      <c r="D154" s="368">
        <v>1</v>
      </c>
      <c r="E154" s="368">
        <v>0</v>
      </c>
      <c r="F154" s="367">
        <v>560.41</v>
      </c>
      <c r="G154" s="366">
        <v>0</v>
      </c>
      <c r="H154" s="366">
        <v>297.63</v>
      </c>
      <c r="I154" s="366">
        <v>262.77999999999997</v>
      </c>
      <c r="J154" s="365">
        <v>0.46890669331382379</v>
      </c>
    </row>
    <row r="155" spans="1:10" ht="15" customHeight="1" x14ac:dyDescent="0.2">
      <c r="A155" s="368" t="s">
        <v>1395</v>
      </c>
      <c r="B155" s="368" t="s">
        <v>1394</v>
      </c>
      <c r="C155" s="368" t="s">
        <v>1010</v>
      </c>
      <c r="D155" s="368">
        <v>13</v>
      </c>
      <c r="E155" s="368">
        <v>0</v>
      </c>
      <c r="F155" s="367">
        <v>3530.73</v>
      </c>
      <c r="G155" s="366">
        <v>-3687.12</v>
      </c>
      <c r="H155" s="366">
        <v>1245.3699999999999</v>
      </c>
      <c r="I155" s="366">
        <v>-1401.76</v>
      </c>
      <c r="J155" s="365">
        <v>8.9632329432828186</v>
      </c>
    </row>
    <row r="156" spans="1:10" ht="15" customHeight="1" x14ac:dyDescent="0.2">
      <c r="A156" s="368" t="s">
        <v>1393</v>
      </c>
      <c r="B156" s="368" t="s">
        <v>1392</v>
      </c>
      <c r="C156" s="368" t="s">
        <v>1010</v>
      </c>
      <c r="D156" s="368">
        <v>2</v>
      </c>
      <c r="E156" s="368">
        <v>0</v>
      </c>
      <c r="F156" s="367">
        <v>913.78</v>
      </c>
      <c r="G156" s="366">
        <v>0</v>
      </c>
      <c r="H156" s="366">
        <v>696.22</v>
      </c>
      <c r="I156" s="366">
        <v>217.56</v>
      </c>
      <c r="J156" s="365">
        <v>0.23808794239313621</v>
      </c>
    </row>
    <row r="157" spans="1:10" ht="15" customHeight="1" x14ac:dyDescent="0.2">
      <c r="A157" s="368" t="s">
        <v>1391</v>
      </c>
      <c r="B157" s="368" t="s">
        <v>1390</v>
      </c>
      <c r="C157" s="368" t="s">
        <v>1010</v>
      </c>
      <c r="D157" s="368">
        <v>2</v>
      </c>
      <c r="E157" s="368">
        <v>0</v>
      </c>
      <c r="F157" s="367">
        <v>3097.3</v>
      </c>
      <c r="G157" s="366">
        <v>0</v>
      </c>
      <c r="H157" s="366">
        <v>2359.84</v>
      </c>
      <c r="I157" s="366">
        <v>737.46</v>
      </c>
      <c r="J157" s="365">
        <v>0.23809769799502792</v>
      </c>
    </row>
    <row r="158" spans="1:10" ht="15" customHeight="1" x14ac:dyDescent="0.2">
      <c r="A158" s="368" t="s">
        <v>1389</v>
      </c>
      <c r="B158" s="368" t="s">
        <v>1388</v>
      </c>
      <c r="C158" s="368" t="s">
        <v>1010</v>
      </c>
      <c r="D158" s="368">
        <v>13</v>
      </c>
      <c r="E158" s="368">
        <v>0</v>
      </c>
      <c r="F158" s="367">
        <v>2273.1999999999998</v>
      </c>
      <c r="G158" s="366">
        <v>0</v>
      </c>
      <c r="H158" s="366">
        <v>1706.27</v>
      </c>
      <c r="I158" s="366">
        <v>566.92999999999995</v>
      </c>
      <c r="J158" s="365">
        <v>0.24939732535632589</v>
      </c>
    </row>
    <row r="159" spans="1:10" ht="15" customHeight="1" x14ac:dyDescent="0.2">
      <c r="A159" s="368" t="s">
        <v>1387</v>
      </c>
      <c r="B159" s="368" t="s">
        <v>1386</v>
      </c>
      <c r="C159" s="368" t="s">
        <v>1010</v>
      </c>
      <c r="D159" s="368">
        <v>2</v>
      </c>
      <c r="E159" s="368">
        <v>0</v>
      </c>
      <c r="F159" s="367">
        <v>441.34</v>
      </c>
      <c r="G159" s="366">
        <v>0</v>
      </c>
      <c r="H159" s="366">
        <v>313.74</v>
      </c>
      <c r="I159" s="366">
        <v>127.6</v>
      </c>
      <c r="J159" s="365">
        <v>0.28911949970544254</v>
      </c>
    </row>
    <row r="160" spans="1:10" ht="15" customHeight="1" x14ac:dyDescent="0.2">
      <c r="A160" s="368" t="s">
        <v>1385</v>
      </c>
      <c r="B160" s="368" t="s">
        <v>1384</v>
      </c>
      <c r="C160" s="368" t="s">
        <v>1010</v>
      </c>
      <c r="D160" s="368">
        <v>4</v>
      </c>
      <c r="E160" s="368">
        <v>0</v>
      </c>
      <c r="F160" s="367">
        <v>672.47</v>
      </c>
      <c r="G160" s="366">
        <v>0</v>
      </c>
      <c r="H160" s="366">
        <v>493.28</v>
      </c>
      <c r="I160" s="366">
        <v>179.19</v>
      </c>
      <c r="J160" s="365">
        <v>0.26646541853168171</v>
      </c>
    </row>
    <row r="161" spans="1:10" ht="15" customHeight="1" x14ac:dyDescent="0.2">
      <c r="A161" s="368" t="s">
        <v>1383</v>
      </c>
      <c r="B161" s="368" t="s">
        <v>1382</v>
      </c>
      <c r="C161" s="368" t="s">
        <v>1010</v>
      </c>
      <c r="D161" s="368">
        <v>49</v>
      </c>
      <c r="E161" s="368">
        <v>0</v>
      </c>
      <c r="F161" s="367">
        <v>6722.15</v>
      </c>
      <c r="G161" s="366">
        <v>0</v>
      </c>
      <c r="H161" s="366">
        <v>5595.8</v>
      </c>
      <c r="I161" s="366">
        <v>1126.3499999999999</v>
      </c>
      <c r="J161" s="365">
        <v>0.16755799855700929</v>
      </c>
    </row>
    <row r="162" spans="1:10" ht="15" customHeight="1" x14ac:dyDescent="0.2">
      <c r="A162" s="368" t="s">
        <v>1381</v>
      </c>
      <c r="B162" s="368" t="s">
        <v>1380</v>
      </c>
      <c r="C162" s="368" t="s">
        <v>1010</v>
      </c>
      <c r="D162" s="368">
        <v>4</v>
      </c>
      <c r="E162" s="368">
        <v>0</v>
      </c>
      <c r="F162" s="367">
        <v>818.03</v>
      </c>
      <c r="G162" s="366">
        <v>0</v>
      </c>
      <c r="H162" s="366">
        <v>614.64</v>
      </c>
      <c r="I162" s="366">
        <v>203.39</v>
      </c>
      <c r="J162" s="365">
        <v>0.24863391318166816</v>
      </c>
    </row>
    <row r="163" spans="1:10" ht="15" customHeight="1" x14ac:dyDescent="0.2">
      <c r="A163" s="368" t="s">
        <v>1379</v>
      </c>
      <c r="B163" s="368" t="s">
        <v>1378</v>
      </c>
      <c r="C163" s="368" t="s">
        <v>1010</v>
      </c>
      <c r="D163" s="368">
        <v>5</v>
      </c>
      <c r="E163" s="368">
        <v>0</v>
      </c>
      <c r="F163" s="367">
        <v>910.25</v>
      </c>
      <c r="G163" s="366">
        <v>0</v>
      </c>
      <c r="H163" s="366">
        <v>558.70000000000005</v>
      </c>
      <c r="I163" s="366">
        <v>351.55</v>
      </c>
      <c r="J163" s="365">
        <v>0.38621257896182365</v>
      </c>
    </row>
    <row r="164" spans="1:10" ht="15" customHeight="1" x14ac:dyDescent="0.2">
      <c r="A164" s="368" t="s">
        <v>1375</v>
      </c>
      <c r="B164" s="368" t="s">
        <v>1374</v>
      </c>
      <c r="C164" s="368" t="s">
        <v>1010</v>
      </c>
      <c r="D164" s="368">
        <v>19</v>
      </c>
      <c r="E164" s="368">
        <v>0</v>
      </c>
      <c r="F164" s="367">
        <v>5887.24</v>
      </c>
      <c r="G164" s="366">
        <v>0</v>
      </c>
      <c r="H164" s="366">
        <v>4873.5</v>
      </c>
      <c r="I164" s="366">
        <v>1013.74</v>
      </c>
      <c r="J164" s="365">
        <v>0.17219274226972231</v>
      </c>
    </row>
    <row r="165" spans="1:10" ht="15" customHeight="1" x14ac:dyDescent="0.2">
      <c r="A165" s="368" t="s">
        <v>2172</v>
      </c>
      <c r="B165" s="368" t="s">
        <v>2171</v>
      </c>
      <c r="C165" s="368" t="s">
        <v>1010</v>
      </c>
      <c r="D165" s="368">
        <v>1</v>
      </c>
      <c r="E165" s="368">
        <v>0</v>
      </c>
      <c r="F165" s="367">
        <v>206.57</v>
      </c>
      <c r="G165" s="366">
        <v>0</v>
      </c>
      <c r="H165" s="366">
        <v>149.11000000000001</v>
      </c>
      <c r="I165" s="366">
        <v>57.46</v>
      </c>
      <c r="J165" s="365">
        <v>0.27816236626809315</v>
      </c>
    </row>
    <row r="166" spans="1:10" ht="15" customHeight="1" x14ac:dyDescent="0.2">
      <c r="A166" s="368" t="s">
        <v>1371</v>
      </c>
      <c r="B166" s="368" t="s">
        <v>1370</v>
      </c>
      <c r="C166" s="368" t="s">
        <v>1010</v>
      </c>
      <c r="D166" s="368">
        <v>9</v>
      </c>
      <c r="E166" s="368">
        <v>0</v>
      </c>
      <c r="F166" s="367">
        <v>4439.8999999999996</v>
      </c>
      <c r="G166" s="366">
        <v>0</v>
      </c>
      <c r="H166" s="366">
        <v>3680.23</v>
      </c>
      <c r="I166" s="366">
        <v>759.67</v>
      </c>
      <c r="J166" s="365">
        <v>0.17110070046622672</v>
      </c>
    </row>
    <row r="167" spans="1:10" ht="15" customHeight="1" x14ac:dyDescent="0.2">
      <c r="A167" s="368" t="s">
        <v>2170</v>
      </c>
      <c r="B167" s="368" t="s">
        <v>2169</v>
      </c>
      <c r="C167" s="368" t="s">
        <v>1010</v>
      </c>
      <c r="D167" s="368">
        <v>6</v>
      </c>
      <c r="E167" s="368">
        <v>0</v>
      </c>
      <c r="F167" s="367">
        <v>2138.88</v>
      </c>
      <c r="G167" s="366">
        <v>0</v>
      </c>
      <c r="H167" s="366">
        <v>1617.3</v>
      </c>
      <c r="I167" s="366">
        <v>521.58000000000004</v>
      </c>
      <c r="J167" s="365">
        <v>0.24385659784560143</v>
      </c>
    </row>
    <row r="168" spans="1:10" ht="15" customHeight="1" x14ac:dyDescent="0.2">
      <c r="A168" s="368" t="s">
        <v>1369</v>
      </c>
      <c r="B168" s="368" t="s">
        <v>1368</v>
      </c>
      <c r="C168" s="368" t="s">
        <v>1010</v>
      </c>
      <c r="D168" s="368">
        <v>1</v>
      </c>
      <c r="E168" s="368">
        <v>0</v>
      </c>
      <c r="F168" s="367">
        <v>394.68</v>
      </c>
      <c r="G168" s="366">
        <v>0</v>
      </c>
      <c r="H168" s="366">
        <v>290.51</v>
      </c>
      <c r="I168" s="366">
        <v>104.17</v>
      </c>
      <c r="J168" s="365">
        <v>0.26393534002229657</v>
      </c>
    </row>
    <row r="169" spans="1:10" ht="15" customHeight="1" x14ac:dyDescent="0.2">
      <c r="A169" s="368" t="s">
        <v>2168</v>
      </c>
      <c r="B169" s="368" t="s">
        <v>2167</v>
      </c>
      <c r="C169" s="368" t="s">
        <v>1010</v>
      </c>
      <c r="D169" s="368">
        <v>14</v>
      </c>
      <c r="E169" s="368">
        <v>0</v>
      </c>
      <c r="F169" s="367">
        <v>4831.96</v>
      </c>
      <c r="G169" s="366">
        <v>0</v>
      </c>
      <c r="H169" s="366">
        <v>4076.8</v>
      </c>
      <c r="I169" s="366">
        <v>755.16</v>
      </c>
      <c r="J169" s="365">
        <v>0.15628440632786694</v>
      </c>
    </row>
    <row r="170" spans="1:10" ht="15" customHeight="1" x14ac:dyDescent="0.2">
      <c r="A170" s="368" t="s">
        <v>1367</v>
      </c>
      <c r="B170" s="368" t="s">
        <v>1366</v>
      </c>
      <c r="C170" s="368" t="s">
        <v>1010</v>
      </c>
      <c r="D170" s="368">
        <v>13</v>
      </c>
      <c r="E170" s="368">
        <v>0</v>
      </c>
      <c r="F170" s="367">
        <v>3897.23</v>
      </c>
      <c r="G170" s="366">
        <v>0</v>
      </c>
      <c r="H170" s="366">
        <v>3363.62</v>
      </c>
      <c r="I170" s="366">
        <v>533.61</v>
      </c>
      <c r="J170" s="365">
        <v>0.13692032546193064</v>
      </c>
    </row>
    <row r="171" spans="1:10" ht="15" customHeight="1" x14ac:dyDescent="0.2">
      <c r="A171" s="368" t="s">
        <v>2166</v>
      </c>
      <c r="B171" s="368" t="s">
        <v>2165</v>
      </c>
      <c r="C171" s="368" t="s">
        <v>1010</v>
      </c>
      <c r="D171" s="368">
        <v>1</v>
      </c>
      <c r="E171" s="368">
        <v>0</v>
      </c>
      <c r="F171" s="367">
        <v>442.69</v>
      </c>
      <c r="G171" s="366">
        <v>0</v>
      </c>
      <c r="H171" s="366">
        <v>327.48</v>
      </c>
      <c r="I171" s="366">
        <v>115.21</v>
      </c>
      <c r="J171" s="365">
        <v>0.26024983622851205</v>
      </c>
    </row>
    <row r="172" spans="1:10" ht="15" customHeight="1" x14ac:dyDescent="0.2">
      <c r="A172" s="368" t="s">
        <v>1363</v>
      </c>
      <c r="B172" s="368" t="s">
        <v>1362</v>
      </c>
      <c r="C172" s="368" t="s">
        <v>1010</v>
      </c>
      <c r="D172" s="368">
        <v>9</v>
      </c>
      <c r="E172" s="368">
        <v>0</v>
      </c>
      <c r="F172" s="367">
        <v>3268.44</v>
      </c>
      <c r="G172" s="366">
        <v>0</v>
      </c>
      <c r="H172" s="366">
        <v>2424.42</v>
      </c>
      <c r="I172" s="366">
        <v>844.02</v>
      </c>
      <c r="J172" s="365">
        <v>0.25823328560414144</v>
      </c>
    </row>
    <row r="173" spans="1:10" ht="15" customHeight="1" x14ac:dyDescent="0.2">
      <c r="A173" s="368" t="s">
        <v>1361</v>
      </c>
      <c r="B173" s="368" t="s">
        <v>1360</v>
      </c>
      <c r="C173" s="368" t="s">
        <v>1010</v>
      </c>
      <c r="D173" s="368">
        <v>8</v>
      </c>
      <c r="E173" s="368">
        <v>0</v>
      </c>
      <c r="F173" s="367">
        <v>2740.92</v>
      </c>
      <c r="G173" s="366">
        <v>0</v>
      </c>
      <c r="H173" s="366">
        <v>1939.24</v>
      </c>
      <c r="I173" s="366">
        <v>801.68</v>
      </c>
      <c r="J173" s="365">
        <v>0.29248573471681044</v>
      </c>
    </row>
    <row r="174" spans="1:10" ht="15" customHeight="1" x14ac:dyDescent="0.2">
      <c r="A174" s="368" t="s">
        <v>1359</v>
      </c>
      <c r="B174" s="368" t="s">
        <v>1358</v>
      </c>
      <c r="C174" s="368" t="s">
        <v>1010</v>
      </c>
      <c r="D174" s="368">
        <v>1</v>
      </c>
      <c r="E174" s="368">
        <v>0</v>
      </c>
      <c r="F174" s="367">
        <v>563.94000000000005</v>
      </c>
      <c r="G174" s="366">
        <v>0</v>
      </c>
      <c r="H174" s="366">
        <v>372.55</v>
      </c>
      <c r="I174" s="366">
        <v>191.39</v>
      </c>
      <c r="J174" s="365">
        <v>0.33938007589459873</v>
      </c>
    </row>
    <row r="175" spans="1:10" ht="15" customHeight="1" x14ac:dyDescent="0.2">
      <c r="A175" s="368" t="s">
        <v>1357</v>
      </c>
      <c r="B175" s="368" t="s">
        <v>1356</v>
      </c>
      <c r="C175" s="368" t="s">
        <v>1010</v>
      </c>
      <c r="D175" s="368">
        <v>5</v>
      </c>
      <c r="E175" s="368">
        <v>0</v>
      </c>
      <c r="F175" s="367">
        <v>2022.65</v>
      </c>
      <c r="G175" s="366">
        <v>0</v>
      </c>
      <c r="H175" s="366">
        <v>1386.95</v>
      </c>
      <c r="I175" s="366">
        <v>635.70000000000005</v>
      </c>
      <c r="J175" s="365">
        <v>0.31429065829481129</v>
      </c>
    </row>
    <row r="176" spans="1:10" ht="15" customHeight="1" x14ac:dyDescent="0.2">
      <c r="A176" s="368" t="s">
        <v>1355</v>
      </c>
      <c r="B176" s="368" t="s">
        <v>1354</v>
      </c>
      <c r="C176" s="368" t="s">
        <v>1010</v>
      </c>
      <c r="D176" s="368">
        <v>3</v>
      </c>
      <c r="E176" s="368">
        <v>0</v>
      </c>
      <c r="F176" s="367">
        <v>1374.3</v>
      </c>
      <c r="G176" s="366">
        <v>0</v>
      </c>
      <c r="H176" s="366">
        <v>898.9</v>
      </c>
      <c r="I176" s="366">
        <v>475.4</v>
      </c>
      <c r="J176" s="365">
        <v>0.34592156006694319</v>
      </c>
    </row>
    <row r="177" spans="1:10" ht="15" customHeight="1" x14ac:dyDescent="0.2">
      <c r="A177" s="368" t="s">
        <v>1353</v>
      </c>
      <c r="B177" s="368" t="s">
        <v>1352</v>
      </c>
      <c r="C177" s="368" t="s">
        <v>1010</v>
      </c>
      <c r="D177" s="368">
        <v>12</v>
      </c>
      <c r="E177" s="368">
        <v>0</v>
      </c>
      <c r="F177" s="367">
        <v>1371.36</v>
      </c>
      <c r="G177" s="366">
        <v>0</v>
      </c>
      <c r="H177" s="366">
        <v>1127.8800000000001</v>
      </c>
      <c r="I177" s="366">
        <v>243.48</v>
      </c>
      <c r="J177" s="365">
        <v>0.17754637731886594</v>
      </c>
    </row>
    <row r="178" spans="1:10" ht="15" customHeight="1" x14ac:dyDescent="0.2">
      <c r="A178" s="368" t="s">
        <v>1351</v>
      </c>
      <c r="B178" s="368" t="s">
        <v>1350</v>
      </c>
      <c r="C178" s="368" t="s">
        <v>1010</v>
      </c>
      <c r="D178" s="368">
        <v>10</v>
      </c>
      <c r="E178" s="368">
        <v>0</v>
      </c>
      <c r="F178" s="367">
        <v>1668.15</v>
      </c>
      <c r="G178" s="366">
        <v>0</v>
      </c>
      <c r="H178" s="366">
        <v>1409.7</v>
      </c>
      <c r="I178" s="366">
        <v>258.45</v>
      </c>
      <c r="J178" s="365">
        <v>0.15493211042172467</v>
      </c>
    </row>
    <row r="179" spans="1:10" ht="15" customHeight="1" x14ac:dyDescent="0.2">
      <c r="A179" s="368" t="s">
        <v>3056</v>
      </c>
      <c r="B179" s="368" t="s">
        <v>3055</v>
      </c>
      <c r="C179" s="368" t="s">
        <v>1010</v>
      </c>
      <c r="D179" s="368">
        <v>1</v>
      </c>
      <c r="E179" s="368">
        <v>0</v>
      </c>
      <c r="F179" s="367">
        <v>221.59</v>
      </c>
      <c r="G179" s="366">
        <v>0</v>
      </c>
      <c r="H179" s="366">
        <v>143.85</v>
      </c>
      <c r="I179" s="366">
        <v>77.739999999999995</v>
      </c>
      <c r="J179" s="365">
        <v>0.35082810596146036</v>
      </c>
    </row>
    <row r="180" spans="1:10" ht="15" customHeight="1" x14ac:dyDescent="0.2">
      <c r="A180" s="368" t="s">
        <v>2160</v>
      </c>
      <c r="B180" s="368" t="s">
        <v>2159</v>
      </c>
      <c r="C180" s="368" t="s">
        <v>1010</v>
      </c>
      <c r="D180" s="368">
        <v>6</v>
      </c>
      <c r="E180" s="368">
        <v>0</v>
      </c>
      <c r="F180" s="367">
        <v>2080.7399999999998</v>
      </c>
      <c r="G180" s="366">
        <v>0</v>
      </c>
      <c r="H180" s="366">
        <v>1562.94</v>
      </c>
      <c r="I180" s="366">
        <v>517.79999999999995</v>
      </c>
      <c r="J180" s="365">
        <v>0.24885377317685053</v>
      </c>
    </row>
    <row r="181" spans="1:10" ht="15" customHeight="1" x14ac:dyDescent="0.2">
      <c r="A181" s="368" t="s">
        <v>1349</v>
      </c>
      <c r="B181" s="368" t="s">
        <v>1348</v>
      </c>
      <c r="C181" s="368" t="s">
        <v>1010</v>
      </c>
      <c r="D181" s="368">
        <v>1</v>
      </c>
      <c r="E181" s="368">
        <v>0</v>
      </c>
      <c r="F181" s="367">
        <v>191.21</v>
      </c>
      <c r="G181" s="366">
        <v>0</v>
      </c>
      <c r="H181" s="366">
        <v>134.96</v>
      </c>
      <c r="I181" s="366">
        <v>56.25</v>
      </c>
      <c r="J181" s="365">
        <v>0.29417917472935518</v>
      </c>
    </row>
    <row r="182" spans="1:10" ht="15" customHeight="1" x14ac:dyDescent="0.2">
      <c r="A182" s="368" t="s">
        <v>2158</v>
      </c>
      <c r="B182" s="368" t="s">
        <v>2157</v>
      </c>
      <c r="C182" s="368" t="s">
        <v>1010</v>
      </c>
      <c r="D182" s="368">
        <v>28</v>
      </c>
      <c r="E182" s="368">
        <v>0</v>
      </c>
      <c r="F182" s="367">
        <v>5404.62</v>
      </c>
      <c r="G182" s="366">
        <v>0</v>
      </c>
      <c r="H182" s="366">
        <v>4415.6000000000004</v>
      </c>
      <c r="I182" s="366">
        <v>989.02</v>
      </c>
      <c r="J182" s="365">
        <v>0.18299528921552302</v>
      </c>
    </row>
    <row r="183" spans="1:10" ht="15" customHeight="1" x14ac:dyDescent="0.2">
      <c r="A183" s="368" t="s">
        <v>1347</v>
      </c>
      <c r="B183" s="368" t="s">
        <v>1346</v>
      </c>
      <c r="C183" s="368" t="s">
        <v>1010</v>
      </c>
      <c r="D183" s="368">
        <v>5</v>
      </c>
      <c r="E183" s="368">
        <v>0</v>
      </c>
      <c r="F183" s="367">
        <v>4237.1400000000003</v>
      </c>
      <c r="G183" s="366">
        <v>0</v>
      </c>
      <c r="H183" s="366">
        <v>3263.1</v>
      </c>
      <c r="I183" s="366">
        <v>974.04</v>
      </c>
      <c r="J183" s="365">
        <v>0.22988147665642392</v>
      </c>
    </row>
    <row r="184" spans="1:10" ht="15" customHeight="1" x14ac:dyDescent="0.2">
      <c r="A184" s="368" t="s">
        <v>2156</v>
      </c>
      <c r="B184" s="368" t="s">
        <v>2155</v>
      </c>
      <c r="C184" s="368" t="s">
        <v>1010</v>
      </c>
      <c r="D184" s="368">
        <v>6</v>
      </c>
      <c r="E184" s="368">
        <v>0</v>
      </c>
      <c r="F184" s="367">
        <v>2508.1799999999998</v>
      </c>
      <c r="G184" s="366">
        <v>0</v>
      </c>
      <c r="H184" s="366">
        <v>2188.98</v>
      </c>
      <c r="I184" s="366">
        <v>319.2</v>
      </c>
      <c r="J184" s="365">
        <v>0.12726359352199604</v>
      </c>
    </row>
    <row r="185" spans="1:10" ht="15" customHeight="1" x14ac:dyDescent="0.2">
      <c r="A185" s="368" t="s">
        <v>3054</v>
      </c>
      <c r="B185" s="368" t="s">
        <v>3053</v>
      </c>
      <c r="C185" s="368" t="s">
        <v>1010</v>
      </c>
      <c r="D185" s="368">
        <v>1</v>
      </c>
      <c r="E185" s="368">
        <v>0</v>
      </c>
      <c r="F185" s="367">
        <v>513.15</v>
      </c>
      <c r="G185" s="366">
        <v>0</v>
      </c>
      <c r="H185" s="366">
        <v>265.49</v>
      </c>
      <c r="I185" s="366">
        <v>247.66</v>
      </c>
      <c r="J185" s="365">
        <v>0.4826269122089058</v>
      </c>
    </row>
    <row r="186" spans="1:10" ht="15" customHeight="1" x14ac:dyDescent="0.2">
      <c r="A186" s="368" t="s">
        <v>1345</v>
      </c>
      <c r="B186" s="368" t="s">
        <v>1344</v>
      </c>
      <c r="C186" s="368" t="s">
        <v>1010</v>
      </c>
      <c r="D186" s="368">
        <v>1</v>
      </c>
      <c r="E186" s="368">
        <v>0</v>
      </c>
      <c r="F186" s="367">
        <v>650.46</v>
      </c>
      <c r="G186" s="366">
        <v>0</v>
      </c>
      <c r="H186" s="366">
        <v>423.9</v>
      </c>
      <c r="I186" s="366">
        <v>226.56</v>
      </c>
      <c r="J186" s="365">
        <v>0.34830735172032101</v>
      </c>
    </row>
    <row r="187" spans="1:10" ht="15" customHeight="1" x14ac:dyDescent="0.2">
      <c r="A187" s="368" t="s">
        <v>3052</v>
      </c>
      <c r="B187" s="368" t="s">
        <v>3051</v>
      </c>
      <c r="C187" s="368" t="s">
        <v>1010</v>
      </c>
      <c r="D187" s="368">
        <v>1</v>
      </c>
      <c r="E187" s="368">
        <v>0</v>
      </c>
      <c r="F187" s="367">
        <v>608.87</v>
      </c>
      <c r="G187" s="366">
        <v>0</v>
      </c>
      <c r="H187" s="366">
        <v>386.85</v>
      </c>
      <c r="I187" s="366">
        <v>222.02</v>
      </c>
      <c r="J187" s="365">
        <v>0.36464269876985234</v>
      </c>
    </row>
    <row r="188" spans="1:10" ht="15" customHeight="1" x14ac:dyDescent="0.2">
      <c r="A188" s="368" t="s">
        <v>1343</v>
      </c>
      <c r="B188" s="368" t="s">
        <v>1342</v>
      </c>
      <c r="C188" s="368" t="s">
        <v>1010</v>
      </c>
      <c r="D188" s="368">
        <v>1</v>
      </c>
      <c r="E188" s="368">
        <v>0</v>
      </c>
      <c r="F188" s="367">
        <v>542.57000000000005</v>
      </c>
      <c r="G188" s="366">
        <v>0</v>
      </c>
      <c r="H188" s="366">
        <v>385.17</v>
      </c>
      <c r="I188" s="366">
        <v>157.4</v>
      </c>
      <c r="J188" s="365">
        <v>0.29010081648450892</v>
      </c>
    </row>
    <row r="189" spans="1:10" ht="15" customHeight="1" x14ac:dyDescent="0.2">
      <c r="A189" s="368" t="s">
        <v>1339</v>
      </c>
      <c r="B189" s="368" t="s">
        <v>1338</v>
      </c>
      <c r="C189" s="368" t="s">
        <v>1010</v>
      </c>
      <c r="D189" s="368">
        <v>3</v>
      </c>
      <c r="E189" s="368">
        <v>0</v>
      </c>
      <c r="F189" s="367">
        <v>1345.33</v>
      </c>
      <c r="G189" s="366">
        <v>0</v>
      </c>
      <c r="H189" s="366">
        <v>1052.8800000000001</v>
      </c>
      <c r="I189" s="366">
        <v>292.45</v>
      </c>
      <c r="J189" s="365">
        <v>0.21738160897326306</v>
      </c>
    </row>
    <row r="190" spans="1:10" ht="15" customHeight="1" x14ac:dyDescent="0.2">
      <c r="A190" s="368" t="s">
        <v>1335</v>
      </c>
      <c r="B190" s="368" t="s">
        <v>1334</v>
      </c>
      <c r="C190" s="368" t="s">
        <v>1010</v>
      </c>
      <c r="D190" s="368">
        <v>5</v>
      </c>
      <c r="E190" s="368">
        <v>0</v>
      </c>
      <c r="F190" s="367">
        <v>3748.25</v>
      </c>
      <c r="G190" s="366">
        <v>0</v>
      </c>
      <c r="H190" s="366">
        <v>2740.65</v>
      </c>
      <c r="I190" s="366">
        <v>1007.6</v>
      </c>
      <c r="J190" s="365">
        <v>0.26881878209831256</v>
      </c>
    </row>
    <row r="191" spans="1:10" ht="15" customHeight="1" x14ac:dyDescent="0.2">
      <c r="A191" s="368" t="s">
        <v>1333</v>
      </c>
      <c r="B191" s="368" t="s">
        <v>1332</v>
      </c>
      <c r="C191" s="368" t="s">
        <v>1010</v>
      </c>
      <c r="D191" s="368">
        <v>1</v>
      </c>
      <c r="E191" s="368">
        <v>0</v>
      </c>
      <c r="F191" s="367">
        <v>131.47999999999999</v>
      </c>
      <c r="G191" s="366">
        <v>0</v>
      </c>
      <c r="H191" s="366">
        <v>99.31</v>
      </c>
      <c r="I191" s="366">
        <v>32.17</v>
      </c>
      <c r="J191" s="365">
        <v>0.24467599634925463</v>
      </c>
    </row>
    <row r="192" spans="1:10" ht="15" customHeight="1" x14ac:dyDescent="0.2">
      <c r="A192" s="368" t="s">
        <v>1331</v>
      </c>
      <c r="B192" s="368" t="s">
        <v>1330</v>
      </c>
      <c r="C192" s="368" t="s">
        <v>1010</v>
      </c>
      <c r="D192" s="368">
        <v>6</v>
      </c>
      <c r="E192" s="368">
        <v>0</v>
      </c>
      <c r="F192" s="367">
        <v>831.83</v>
      </c>
      <c r="G192" s="366">
        <v>0</v>
      </c>
      <c r="H192" s="366">
        <v>712.86</v>
      </c>
      <c r="I192" s="366">
        <v>118.97</v>
      </c>
      <c r="J192" s="365">
        <v>0.14302201170912326</v>
      </c>
    </row>
    <row r="193" spans="1:10" x14ac:dyDescent="0.2">
      <c r="A193" s="368" t="s">
        <v>1329</v>
      </c>
      <c r="B193" s="368" t="s">
        <v>1328</v>
      </c>
      <c r="C193" s="368" t="s">
        <v>1010</v>
      </c>
      <c r="D193" s="368">
        <v>10</v>
      </c>
      <c r="E193" s="368">
        <v>0</v>
      </c>
      <c r="F193" s="367">
        <v>1624.2</v>
      </c>
      <c r="G193" s="366">
        <v>0</v>
      </c>
      <c r="H193" s="366">
        <v>1353.9</v>
      </c>
      <c r="I193" s="366">
        <v>270.3</v>
      </c>
      <c r="J193" s="365">
        <v>0.16642039157739194</v>
      </c>
    </row>
    <row r="194" spans="1:10" x14ac:dyDescent="0.2">
      <c r="A194" s="368" t="s">
        <v>2152</v>
      </c>
      <c r="B194" s="368" t="s">
        <v>2151</v>
      </c>
      <c r="C194" s="368" t="s">
        <v>1010</v>
      </c>
      <c r="D194" s="368">
        <v>2</v>
      </c>
      <c r="E194" s="368">
        <v>0</v>
      </c>
      <c r="F194" s="367">
        <v>385.75</v>
      </c>
      <c r="G194" s="366">
        <v>0</v>
      </c>
      <c r="H194" s="366">
        <v>313.82</v>
      </c>
      <c r="I194" s="366">
        <v>71.930000000000007</v>
      </c>
      <c r="J194" s="365">
        <v>0.18646791963707063</v>
      </c>
    </row>
    <row r="195" spans="1:10" ht="15" customHeight="1" x14ac:dyDescent="0.2">
      <c r="A195" s="368" t="s">
        <v>3050</v>
      </c>
      <c r="B195" s="368" t="s">
        <v>3049</v>
      </c>
      <c r="C195" s="368" t="s">
        <v>1010</v>
      </c>
      <c r="D195" s="368">
        <v>1</v>
      </c>
      <c r="E195" s="368">
        <v>0</v>
      </c>
      <c r="F195" s="367">
        <v>462.53</v>
      </c>
      <c r="G195" s="366">
        <v>0</v>
      </c>
      <c r="H195" s="366">
        <v>234.76</v>
      </c>
      <c r="I195" s="366">
        <v>227.77</v>
      </c>
      <c r="J195" s="365">
        <v>0.49244373337945646</v>
      </c>
    </row>
    <row r="196" spans="1:10" ht="15" customHeight="1" x14ac:dyDescent="0.2">
      <c r="A196" s="368" t="s">
        <v>1327</v>
      </c>
      <c r="B196" s="368" t="s">
        <v>1326</v>
      </c>
      <c r="C196" s="368" t="s">
        <v>1010</v>
      </c>
      <c r="D196" s="368">
        <v>4</v>
      </c>
      <c r="E196" s="368">
        <v>0</v>
      </c>
      <c r="F196" s="367">
        <v>719.34</v>
      </c>
      <c r="G196" s="366">
        <v>0</v>
      </c>
      <c r="H196" s="366">
        <v>632.32000000000005</v>
      </c>
      <c r="I196" s="366">
        <v>87.02</v>
      </c>
      <c r="J196" s="365">
        <v>0.12097200211304807</v>
      </c>
    </row>
    <row r="197" spans="1:10" ht="15" customHeight="1" x14ac:dyDescent="0.2">
      <c r="A197" s="368" t="s">
        <v>1325</v>
      </c>
      <c r="B197" s="368" t="s">
        <v>1324</v>
      </c>
      <c r="C197" s="368" t="s">
        <v>1010</v>
      </c>
      <c r="D197" s="368">
        <v>8</v>
      </c>
      <c r="E197" s="368">
        <v>0</v>
      </c>
      <c r="F197" s="367">
        <v>2368.15</v>
      </c>
      <c r="G197" s="366">
        <v>0</v>
      </c>
      <c r="H197" s="366">
        <v>1890.56</v>
      </c>
      <c r="I197" s="366">
        <v>477.59</v>
      </c>
      <c r="J197" s="365">
        <v>0.20167219137301268</v>
      </c>
    </row>
    <row r="198" spans="1:10" x14ac:dyDescent="0.2">
      <c r="A198" s="368" t="s">
        <v>3048</v>
      </c>
      <c r="B198" s="368" t="s">
        <v>3047</v>
      </c>
      <c r="C198" s="368" t="s">
        <v>1010</v>
      </c>
      <c r="D198" s="368">
        <v>1</v>
      </c>
      <c r="E198" s="368">
        <v>0</v>
      </c>
      <c r="F198" s="367">
        <v>111.81</v>
      </c>
      <c r="G198" s="366">
        <v>0</v>
      </c>
      <c r="H198" s="366">
        <v>80.040000000000006</v>
      </c>
      <c r="I198" s="366">
        <v>31.77</v>
      </c>
      <c r="J198" s="365">
        <v>0.28414274215186475</v>
      </c>
    </row>
    <row r="199" spans="1:10" ht="15" customHeight="1" x14ac:dyDescent="0.2">
      <c r="A199" s="368" t="s">
        <v>1323</v>
      </c>
      <c r="B199" s="368" t="s">
        <v>1322</v>
      </c>
      <c r="C199" s="368" t="s">
        <v>1010</v>
      </c>
      <c r="D199" s="368">
        <v>12</v>
      </c>
      <c r="E199" s="368">
        <v>0</v>
      </c>
      <c r="F199" s="367">
        <v>1696.32</v>
      </c>
      <c r="G199" s="366">
        <v>0</v>
      </c>
      <c r="H199" s="366">
        <v>1480.44</v>
      </c>
      <c r="I199" s="366">
        <v>215.88</v>
      </c>
      <c r="J199" s="365">
        <v>0.12726372382569326</v>
      </c>
    </row>
    <row r="200" spans="1:10" ht="15" customHeight="1" x14ac:dyDescent="0.2">
      <c r="A200" s="368" t="s">
        <v>1321</v>
      </c>
      <c r="B200" s="368" t="s">
        <v>1320</v>
      </c>
      <c r="C200" s="368" t="s">
        <v>1010</v>
      </c>
      <c r="D200" s="368">
        <v>43</v>
      </c>
      <c r="E200" s="368">
        <v>0</v>
      </c>
      <c r="F200" s="367">
        <v>15076.3</v>
      </c>
      <c r="G200" s="366">
        <v>0</v>
      </c>
      <c r="H200" s="366">
        <v>12407.22</v>
      </c>
      <c r="I200" s="366">
        <v>2669.08</v>
      </c>
      <c r="J200" s="365">
        <v>0.17703813269834109</v>
      </c>
    </row>
    <row r="201" spans="1:10" ht="15" customHeight="1" x14ac:dyDescent="0.2">
      <c r="A201" s="368" t="s">
        <v>2148</v>
      </c>
      <c r="B201" s="368" t="s">
        <v>2147</v>
      </c>
      <c r="C201" s="368" t="s">
        <v>1010</v>
      </c>
      <c r="D201" s="368">
        <v>1</v>
      </c>
      <c r="E201" s="368">
        <v>0</v>
      </c>
      <c r="F201" s="367">
        <v>999.71</v>
      </c>
      <c r="G201" s="366">
        <v>0</v>
      </c>
      <c r="H201" s="366">
        <v>623.85</v>
      </c>
      <c r="I201" s="366">
        <v>375.86</v>
      </c>
      <c r="J201" s="365">
        <v>0.37596903101899554</v>
      </c>
    </row>
    <row r="202" spans="1:10" x14ac:dyDescent="0.2">
      <c r="A202" s="368" t="s">
        <v>1317</v>
      </c>
      <c r="B202" s="368" t="s">
        <v>1316</v>
      </c>
      <c r="C202" s="368" t="s">
        <v>1010</v>
      </c>
      <c r="D202" s="368">
        <v>5</v>
      </c>
      <c r="E202" s="368">
        <v>0</v>
      </c>
      <c r="F202" s="367">
        <v>1093.8499999999999</v>
      </c>
      <c r="G202" s="366">
        <v>0</v>
      </c>
      <c r="H202" s="366">
        <v>817.55</v>
      </c>
      <c r="I202" s="366">
        <v>276.3</v>
      </c>
      <c r="J202" s="365">
        <v>0.25259404854413309</v>
      </c>
    </row>
    <row r="203" spans="1:10" ht="15" customHeight="1" x14ac:dyDescent="0.2">
      <c r="A203" s="368" t="s">
        <v>1315</v>
      </c>
      <c r="B203" s="368" t="s">
        <v>1314</v>
      </c>
      <c r="C203" s="368" t="s">
        <v>1010</v>
      </c>
      <c r="D203" s="368">
        <v>1</v>
      </c>
      <c r="E203" s="368">
        <v>0</v>
      </c>
      <c r="F203" s="367">
        <v>432.91</v>
      </c>
      <c r="G203" s="366">
        <v>0</v>
      </c>
      <c r="H203" s="366">
        <v>316.43</v>
      </c>
      <c r="I203" s="366">
        <v>116.48</v>
      </c>
      <c r="J203" s="365">
        <v>0.26906285371093297</v>
      </c>
    </row>
    <row r="204" spans="1:10" ht="15" customHeight="1" x14ac:dyDescent="0.2">
      <c r="A204" s="368" t="s">
        <v>3046</v>
      </c>
      <c r="B204" s="368" t="s">
        <v>3045</v>
      </c>
      <c r="C204" s="368" t="s">
        <v>1010</v>
      </c>
      <c r="D204" s="368">
        <v>1</v>
      </c>
      <c r="E204" s="368">
        <v>0</v>
      </c>
      <c r="F204" s="367">
        <v>91.98</v>
      </c>
      <c r="G204" s="366">
        <v>0</v>
      </c>
      <c r="H204" s="366">
        <v>45.89</v>
      </c>
      <c r="I204" s="366">
        <v>46.09</v>
      </c>
      <c r="J204" s="365">
        <v>0.50108719286801484</v>
      </c>
    </row>
    <row r="205" spans="1:10" ht="15" customHeight="1" x14ac:dyDescent="0.2">
      <c r="A205" s="368" t="s">
        <v>1311</v>
      </c>
      <c r="B205" s="368" t="s">
        <v>1310</v>
      </c>
      <c r="C205" s="368" t="s">
        <v>1010</v>
      </c>
      <c r="D205" s="368">
        <v>3</v>
      </c>
      <c r="E205" s="368">
        <v>0</v>
      </c>
      <c r="F205" s="367">
        <v>650.66</v>
      </c>
      <c r="G205" s="366">
        <v>0</v>
      </c>
      <c r="H205" s="366">
        <v>483.39</v>
      </c>
      <c r="I205" s="366">
        <v>167.27</v>
      </c>
      <c r="J205" s="365">
        <v>0.25707742907201919</v>
      </c>
    </row>
    <row r="206" spans="1:10" ht="15" customHeight="1" x14ac:dyDescent="0.2">
      <c r="A206" s="368" t="s">
        <v>3044</v>
      </c>
      <c r="B206" s="368" t="s">
        <v>3043</v>
      </c>
      <c r="C206" s="368" t="s">
        <v>1010</v>
      </c>
      <c r="D206" s="368">
        <v>13</v>
      </c>
      <c r="E206" s="368">
        <v>0</v>
      </c>
      <c r="F206" s="367">
        <v>1602.44</v>
      </c>
      <c r="G206" s="366">
        <v>0</v>
      </c>
      <c r="H206" s="366">
        <v>1358.43</v>
      </c>
      <c r="I206" s="366">
        <v>244.01</v>
      </c>
      <c r="J206" s="365">
        <v>0.1522740321010459</v>
      </c>
    </row>
    <row r="207" spans="1:10" ht="15" customHeight="1" x14ac:dyDescent="0.2">
      <c r="A207" s="368" t="s">
        <v>1309</v>
      </c>
      <c r="B207" s="368" t="s">
        <v>1308</v>
      </c>
      <c r="C207" s="368" t="s">
        <v>1010</v>
      </c>
      <c r="D207" s="368">
        <v>2</v>
      </c>
      <c r="E207" s="368">
        <v>0</v>
      </c>
      <c r="F207" s="367">
        <v>454.84</v>
      </c>
      <c r="G207" s="366">
        <v>0</v>
      </c>
      <c r="H207" s="366">
        <v>248.32</v>
      </c>
      <c r="I207" s="366">
        <v>206.52</v>
      </c>
      <c r="J207" s="365">
        <v>0.45404977574531702</v>
      </c>
    </row>
    <row r="208" spans="1:10" ht="15" customHeight="1" x14ac:dyDescent="0.2">
      <c r="A208" s="368" t="s">
        <v>1307</v>
      </c>
      <c r="B208" s="368" t="s">
        <v>1306</v>
      </c>
      <c r="C208" s="368" t="s">
        <v>1010</v>
      </c>
      <c r="D208" s="368">
        <v>53</v>
      </c>
      <c r="E208" s="368">
        <v>0</v>
      </c>
      <c r="F208" s="367">
        <v>8944.77</v>
      </c>
      <c r="G208" s="366">
        <v>-183.05</v>
      </c>
      <c r="H208" s="366">
        <v>7231.94</v>
      </c>
      <c r="I208" s="366">
        <v>1529.78</v>
      </c>
      <c r="J208" s="365">
        <v>0.17459813826508949</v>
      </c>
    </row>
    <row r="209" spans="1:10" ht="15" customHeight="1" x14ac:dyDescent="0.2">
      <c r="A209" s="368" t="s">
        <v>1305</v>
      </c>
      <c r="B209" s="368" t="s">
        <v>1304</v>
      </c>
      <c r="C209" s="368" t="s">
        <v>1010</v>
      </c>
      <c r="D209" s="368">
        <v>5</v>
      </c>
      <c r="E209" s="368">
        <v>0</v>
      </c>
      <c r="F209" s="367">
        <v>1569.05</v>
      </c>
      <c r="G209" s="366">
        <v>0</v>
      </c>
      <c r="H209" s="366">
        <v>1176.95</v>
      </c>
      <c r="I209" s="366">
        <v>392.1</v>
      </c>
      <c r="J209" s="365">
        <v>0.24989643414805138</v>
      </c>
    </row>
    <row r="210" spans="1:10" x14ac:dyDescent="0.2">
      <c r="A210" s="368" t="s">
        <v>1301</v>
      </c>
      <c r="B210" s="368" t="s">
        <v>1300</v>
      </c>
      <c r="C210" s="368" t="s">
        <v>1010</v>
      </c>
      <c r="D210" s="368">
        <v>2</v>
      </c>
      <c r="E210" s="368">
        <v>0</v>
      </c>
      <c r="F210" s="367">
        <v>219.51</v>
      </c>
      <c r="G210" s="366">
        <v>0</v>
      </c>
      <c r="H210" s="366">
        <v>142.02000000000001</v>
      </c>
      <c r="I210" s="366">
        <v>77.489999999999995</v>
      </c>
      <c r="J210" s="365">
        <v>0.35301353013530135</v>
      </c>
    </row>
    <row r="211" spans="1:10" ht="15" customHeight="1" x14ac:dyDescent="0.2">
      <c r="A211" s="368" t="s">
        <v>2144</v>
      </c>
      <c r="B211" s="368" t="s">
        <v>2143</v>
      </c>
      <c r="C211" s="368" t="s">
        <v>1010</v>
      </c>
      <c r="D211" s="368">
        <v>17</v>
      </c>
      <c r="E211" s="368">
        <v>0</v>
      </c>
      <c r="F211" s="367">
        <v>1972.28</v>
      </c>
      <c r="G211" s="366">
        <v>0</v>
      </c>
      <c r="H211" s="366">
        <v>1727.37</v>
      </c>
      <c r="I211" s="366">
        <v>244.91</v>
      </c>
      <c r="J211" s="365">
        <v>0.12417608047538889</v>
      </c>
    </row>
    <row r="212" spans="1:10" x14ac:dyDescent="0.2">
      <c r="A212" s="368" t="s">
        <v>2142</v>
      </c>
      <c r="B212" s="368" t="s">
        <v>2141</v>
      </c>
      <c r="C212" s="368" t="s">
        <v>1010</v>
      </c>
      <c r="D212" s="368">
        <v>12</v>
      </c>
      <c r="E212" s="368">
        <v>0</v>
      </c>
      <c r="F212" s="367">
        <v>1324.32</v>
      </c>
      <c r="G212" s="366">
        <v>0</v>
      </c>
      <c r="H212" s="366">
        <v>1155.72</v>
      </c>
      <c r="I212" s="366">
        <v>168.6</v>
      </c>
      <c r="J212" s="365">
        <v>0.12731061978977889</v>
      </c>
    </row>
    <row r="213" spans="1:10" x14ac:dyDescent="0.2">
      <c r="A213" s="368" t="s">
        <v>2140</v>
      </c>
      <c r="B213" s="368" t="s">
        <v>2139</v>
      </c>
      <c r="C213" s="368" t="s">
        <v>1010</v>
      </c>
      <c r="D213" s="368">
        <v>12</v>
      </c>
      <c r="E213" s="368">
        <v>0</v>
      </c>
      <c r="F213" s="367">
        <v>1635.6</v>
      </c>
      <c r="G213" s="366">
        <v>0</v>
      </c>
      <c r="H213" s="366">
        <v>1375.8</v>
      </c>
      <c r="I213" s="366">
        <v>259.8</v>
      </c>
      <c r="J213" s="365">
        <v>0.15884079236977255</v>
      </c>
    </row>
    <row r="214" spans="1:10" ht="15" customHeight="1" x14ac:dyDescent="0.2">
      <c r="A214" s="368" t="s">
        <v>1299</v>
      </c>
      <c r="B214" s="368" t="s">
        <v>1298</v>
      </c>
      <c r="C214" s="368" t="s">
        <v>1010</v>
      </c>
      <c r="D214" s="368">
        <v>3</v>
      </c>
      <c r="E214" s="368">
        <v>0</v>
      </c>
      <c r="F214" s="367">
        <v>690.08</v>
      </c>
      <c r="G214" s="366">
        <v>0</v>
      </c>
      <c r="H214" s="366">
        <v>594.41999999999996</v>
      </c>
      <c r="I214" s="366">
        <v>95.66</v>
      </c>
      <c r="J214" s="365">
        <v>0.13862160908880131</v>
      </c>
    </row>
    <row r="215" spans="1:10" ht="15" customHeight="1" x14ac:dyDescent="0.2">
      <c r="A215" s="368" t="s">
        <v>2138</v>
      </c>
      <c r="B215" s="368" t="s">
        <v>2137</v>
      </c>
      <c r="C215" s="368" t="s">
        <v>1010</v>
      </c>
      <c r="D215" s="368">
        <v>13</v>
      </c>
      <c r="E215" s="368">
        <v>0</v>
      </c>
      <c r="F215" s="367">
        <v>1665.79</v>
      </c>
      <c r="G215" s="366">
        <v>0</v>
      </c>
      <c r="H215" s="366">
        <v>1415.31</v>
      </c>
      <c r="I215" s="366">
        <v>250.48</v>
      </c>
      <c r="J215" s="365">
        <v>0.15036709309096585</v>
      </c>
    </row>
    <row r="216" spans="1:10" ht="15" customHeight="1" x14ac:dyDescent="0.2">
      <c r="A216" s="368" t="s">
        <v>1297</v>
      </c>
      <c r="B216" s="368" t="s">
        <v>1296</v>
      </c>
      <c r="C216" s="368" t="s">
        <v>1010</v>
      </c>
      <c r="D216" s="368">
        <v>28</v>
      </c>
      <c r="E216" s="368">
        <v>0</v>
      </c>
      <c r="F216" s="367">
        <v>4354.66</v>
      </c>
      <c r="G216" s="366">
        <v>0</v>
      </c>
      <c r="H216" s="366">
        <v>3398.24</v>
      </c>
      <c r="I216" s="366">
        <v>956.42</v>
      </c>
      <c r="J216" s="365">
        <v>0.21963138339158511</v>
      </c>
    </row>
    <row r="217" spans="1:10" ht="15" customHeight="1" x14ac:dyDescent="0.2">
      <c r="A217" s="368" t="s">
        <v>3042</v>
      </c>
      <c r="B217" s="368" t="s">
        <v>3041</v>
      </c>
      <c r="C217" s="368" t="s">
        <v>1010</v>
      </c>
      <c r="D217" s="368">
        <v>2</v>
      </c>
      <c r="E217" s="368">
        <v>0</v>
      </c>
      <c r="F217" s="367">
        <v>266.98</v>
      </c>
      <c r="G217" s="366">
        <v>0</v>
      </c>
      <c r="H217" s="366">
        <v>151.9</v>
      </c>
      <c r="I217" s="366">
        <v>115.08</v>
      </c>
      <c r="J217" s="365">
        <v>0.43104352385946515</v>
      </c>
    </row>
    <row r="218" spans="1:10" ht="15" customHeight="1" x14ac:dyDescent="0.2">
      <c r="A218" s="368" t="s">
        <v>3040</v>
      </c>
      <c r="B218" s="368" t="s">
        <v>3039</v>
      </c>
      <c r="C218" s="368" t="s">
        <v>1010</v>
      </c>
      <c r="D218" s="368">
        <v>4</v>
      </c>
      <c r="E218" s="368">
        <v>0</v>
      </c>
      <c r="F218" s="367">
        <v>4484.2</v>
      </c>
      <c r="G218" s="366">
        <v>0</v>
      </c>
      <c r="H218" s="366">
        <v>3050.48</v>
      </c>
      <c r="I218" s="366">
        <v>1433.72</v>
      </c>
      <c r="J218" s="365">
        <v>0.31972704161277377</v>
      </c>
    </row>
    <row r="219" spans="1:10" x14ac:dyDescent="0.2">
      <c r="A219" s="368" t="s">
        <v>3038</v>
      </c>
      <c r="B219" s="368" t="s">
        <v>3037</v>
      </c>
      <c r="C219" s="368" t="s">
        <v>1010</v>
      </c>
      <c r="D219" s="368">
        <v>1</v>
      </c>
      <c r="E219" s="368">
        <v>0</v>
      </c>
      <c r="F219" s="367">
        <v>96.43</v>
      </c>
      <c r="G219" s="366">
        <v>0</v>
      </c>
      <c r="H219" s="366">
        <v>52.64</v>
      </c>
      <c r="I219" s="366">
        <v>43.79</v>
      </c>
      <c r="J219" s="365">
        <v>0.45411179093643056</v>
      </c>
    </row>
    <row r="220" spans="1:10" ht="15" customHeight="1" x14ac:dyDescent="0.2">
      <c r="A220" s="368" t="s">
        <v>1295</v>
      </c>
      <c r="B220" s="368" t="s">
        <v>1294</v>
      </c>
      <c r="C220" s="368" t="s">
        <v>1010</v>
      </c>
      <c r="D220" s="368">
        <v>7</v>
      </c>
      <c r="E220" s="368">
        <v>0</v>
      </c>
      <c r="F220" s="367">
        <v>786.29</v>
      </c>
      <c r="G220" s="366">
        <v>0</v>
      </c>
      <c r="H220" s="366">
        <v>670.43</v>
      </c>
      <c r="I220" s="366">
        <v>115.86</v>
      </c>
      <c r="J220" s="365">
        <v>0.14735021429752382</v>
      </c>
    </row>
    <row r="221" spans="1:10" x14ac:dyDescent="0.2">
      <c r="A221" s="368" t="s">
        <v>2134</v>
      </c>
      <c r="B221" s="368" t="s">
        <v>2133</v>
      </c>
      <c r="C221" s="368" t="s">
        <v>1010</v>
      </c>
      <c r="D221" s="368">
        <v>1</v>
      </c>
      <c r="E221" s="368">
        <v>0</v>
      </c>
      <c r="F221" s="367">
        <v>111.32</v>
      </c>
      <c r="G221" s="366">
        <v>0</v>
      </c>
      <c r="H221" s="366">
        <v>91.98</v>
      </c>
      <c r="I221" s="366">
        <v>19.34</v>
      </c>
      <c r="J221" s="365">
        <v>0.17373338124326268</v>
      </c>
    </row>
    <row r="222" spans="1:10" ht="15" customHeight="1" x14ac:dyDescent="0.2">
      <c r="A222" s="368" t="s">
        <v>1293</v>
      </c>
      <c r="B222" s="368" t="s">
        <v>1292</v>
      </c>
      <c r="C222" s="368" t="s">
        <v>1010</v>
      </c>
      <c r="D222" s="368">
        <v>4</v>
      </c>
      <c r="E222" s="368">
        <v>0</v>
      </c>
      <c r="F222" s="367">
        <v>911.85</v>
      </c>
      <c r="G222" s="366">
        <v>0</v>
      </c>
      <c r="H222" s="366">
        <v>670.8</v>
      </c>
      <c r="I222" s="366">
        <v>241.05</v>
      </c>
      <c r="J222" s="365">
        <v>0.26435268958710312</v>
      </c>
    </row>
    <row r="223" spans="1:10" ht="15" customHeight="1" x14ac:dyDescent="0.2">
      <c r="A223" s="368" t="s">
        <v>1289</v>
      </c>
      <c r="B223" s="368" t="s">
        <v>1288</v>
      </c>
      <c r="C223" s="368" t="s">
        <v>1010</v>
      </c>
      <c r="D223" s="368">
        <v>25</v>
      </c>
      <c r="E223" s="368">
        <v>0</v>
      </c>
      <c r="F223" s="367">
        <v>2115.0700000000002</v>
      </c>
      <c r="G223" s="366">
        <v>0</v>
      </c>
      <c r="H223" s="366">
        <v>1712.25</v>
      </c>
      <c r="I223" s="366">
        <v>402.82</v>
      </c>
      <c r="J223" s="365">
        <v>0.19045232545494947</v>
      </c>
    </row>
    <row r="224" spans="1:10" ht="15" customHeight="1" x14ac:dyDescent="0.2">
      <c r="A224" s="368" t="s">
        <v>1287</v>
      </c>
      <c r="B224" s="368" t="s">
        <v>1286</v>
      </c>
      <c r="C224" s="368" t="s">
        <v>1010</v>
      </c>
      <c r="D224" s="368">
        <v>12</v>
      </c>
      <c r="E224" s="368">
        <v>0</v>
      </c>
      <c r="F224" s="367">
        <v>1353.48</v>
      </c>
      <c r="G224" s="366">
        <v>0</v>
      </c>
      <c r="H224" s="366">
        <v>1134.96</v>
      </c>
      <c r="I224" s="366">
        <v>218.52</v>
      </c>
      <c r="J224" s="365">
        <v>0.16145048319886515</v>
      </c>
    </row>
    <row r="225" spans="1:10" ht="15" customHeight="1" x14ac:dyDescent="0.2">
      <c r="A225" s="368" t="s">
        <v>1285</v>
      </c>
      <c r="B225" s="368" t="s">
        <v>1284</v>
      </c>
      <c r="C225" s="368" t="s">
        <v>1010</v>
      </c>
      <c r="D225" s="368">
        <v>12</v>
      </c>
      <c r="E225" s="368">
        <v>0</v>
      </c>
      <c r="F225" s="367">
        <v>1129.68</v>
      </c>
      <c r="G225" s="366">
        <v>0</v>
      </c>
      <c r="H225" s="366">
        <v>973.44</v>
      </c>
      <c r="I225" s="366">
        <v>156.24</v>
      </c>
      <c r="J225" s="365">
        <v>0.13830465264499681</v>
      </c>
    </row>
    <row r="226" spans="1:10" ht="15" customHeight="1" x14ac:dyDescent="0.2">
      <c r="A226" s="368" t="s">
        <v>1283</v>
      </c>
      <c r="B226" s="368" t="s">
        <v>1282</v>
      </c>
      <c r="C226" s="368" t="s">
        <v>1010</v>
      </c>
      <c r="D226" s="368">
        <v>4</v>
      </c>
      <c r="E226" s="368">
        <v>0</v>
      </c>
      <c r="F226" s="367">
        <v>383.66</v>
      </c>
      <c r="G226" s="366">
        <v>0</v>
      </c>
      <c r="H226" s="366">
        <v>311.48</v>
      </c>
      <c r="I226" s="366">
        <v>72.180000000000007</v>
      </c>
      <c r="J226" s="365">
        <v>0.18813532815513737</v>
      </c>
    </row>
    <row r="227" spans="1:10" ht="15" customHeight="1" x14ac:dyDescent="0.2">
      <c r="A227" s="368" t="s">
        <v>3036</v>
      </c>
      <c r="B227" s="368" t="s">
        <v>3035</v>
      </c>
      <c r="C227" s="368" t="s">
        <v>1010</v>
      </c>
      <c r="D227" s="368">
        <v>2</v>
      </c>
      <c r="E227" s="368">
        <v>0</v>
      </c>
      <c r="F227" s="367">
        <v>2031.64</v>
      </c>
      <c r="G227" s="366">
        <v>0</v>
      </c>
      <c r="H227" s="366">
        <v>923.7</v>
      </c>
      <c r="I227" s="366">
        <v>1107.94</v>
      </c>
      <c r="J227" s="365">
        <v>0.54534267882105092</v>
      </c>
    </row>
    <row r="228" spans="1:10" ht="15" customHeight="1" x14ac:dyDescent="0.2">
      <c r="A228" s="368" t="s">
        <v>3034</v>
      </c>
      <c r="B228" s="368" t="s">
        <v>3033</v>
      </c>
      <c r="C228" s="368" t="s">
        <v>1010</v>
      </c>
      <c r="D228" s="368">
        <v>12</v>
      </c>
      <c r="E228" s="368">
        <v>0</v>
      </c>
      <c r="F228" s="367">
        <v>1980.24</v>
      </c>
      <c r="G228" s="366">
        <v>0</v>
      </c>
      <c r="H228" s="366">
        <v>1531.8</v>
      </c>
      <c r="I228" s="366">
        <v>448.44</v>
      </c>
      <c r="J228" s="365">
        <v>0.226457399103139</v>
      </c>
    </row>
    <row r="229" spans="1:10" ht="15" customHeight="1" x14ac:dyDescent="0.2">
      <c r="A229" s="368" t="s">
        <v>3032</v>
      </c>
      <c r="B229" s="368" t="s">
        <v>3031</v>
      </c>
      <c r="C229" s="368" t="s">
        <v>1010</v>
      </c>
      <c r="D229" s="368">
        <v>1</v>
      </c>
      <c r="E229" s="368">
        <v>0</v>
      </c>
      <c r="F229" s="367">
        <v>376.02</v>
      </c>
      <c r="G229" s="366">
        <v>0</v>
      </c>
      <c r="H229" s="366">
        <v>188.21</v>
      </c>
      <c r="I229" s="366">
        <v>187.81</v>
      </c>
      <c r="J229" s="365">
        <v>0.4994681133982235</v>
      </c>
    </row>
    <row r="230" spans="1:10" ht="15" customHeight="1" x14ac:dyDescent="0.2">
      <c r="A230" s="368" t="s">
        <v>1281</v>
      </c>
      <c r="B230" s="368" t="s">
        <v>1280</v>
      </c>
      <c r="C230" s="368" t="s">
        <v>1010</v>
      </c>
      <c r="D230" s="368">
        <v>32</v>
      </c>
      <c r="E230" s="368">
        <v>0</v>
      </c>
      <c r="F230" s="367">
        <v>3014.96</v>
      </c>
      <c r="G230" s="366">
        <v>0</v>
      </c>
      <c r="H230" s="366">
        <v>2415.04</v>
      </c>
      <c r="I230" s="366">
        <v>599.91999999999996</v>
      </c>
      <c r="J230" s="365">
        <v>0.19898108100936662</v>
      </c>
    </row>
    <row r="231" spans="1:10" ht="15" customHeight="1" x14ac:dyDescent="0.2">
      <c r="A231" s="368" t="s">
        <v>1279</v>
      </c>
      <c r="B231" s="368" t="s">
        <v>1278</v>
      </c>
      <c r="C231" s="368" t="s">
        <v>1010</v>
      </c>
      <c r="D231" s="368">
        <v>17</v>
      </c>
      <c r="E231" s="368">
        <v>0</v>
      </c>
      <c r="F231" s="367">
        <v>2469.63</v>
      </c>
      <c r="G231" s="366">
        <v>0</v>
      </c>
      <c r="H231" s="366">
        <v>2050.1999999999998</v>
      </c>
      <c r="I231" s="366">
        <v>419.43</v>
      </c>
      <c r="J231" s="365">
        <v>0.16983515749322772</v>
      </c>
    </row>
    <row r="232" spans="1:10" x14ac:dyDescent="0.2">
      <c r="A232" s="368" t="s">
        <v>2132</v>
      </c>
      <c r="B232" s="368" t="s">
        <v>2131</v>
      </c>
      <c r="C232" s="368" t="s">
        <v>1010</v>
      </c>
      <c r="D232" s="368">
        <v>12</v>
      </c>
      <c r="E232" s="368">
        <v>0</v>
      </c>
      <c r="F232" s="367">
        <v>1615.56</v>
      </c>
      <c r="G232" s="366">
        <v>0</v>
      </c>
      <c r="H232" s="366">
        <v>1410</v>
      </c>
      <c r="I232" s="366">
        <v>205.56</v>
      </c>
      <c r="J232" s="365">
        <v>0.12723761420188665</v>
      </c>
    </row>
    <row r="233" spans="1:10" ht="15" customHeight="1" x14ac:dyDescent="0.2">
      <c r="A233" s="368" t="s">
        <v>2130</v>
      </c>
      <c r="B233" s="368" t="s">
        <v>2129</v>
      </c>
      <c r="C233" s="368" t="s">
        <v>1010</v>
      </c>
      <c r="D233" s="368">
        <v>4</v>
      </c>
      <c r="E233" s="368">
        <v>0</v>
      </c>
      <c r="F233" s="367">
        <v>556.35</v>
      </c>
      <c r="G233" s="366">
        <v>0</v>
      </c>
      <c r="H233" s="366">
        <v>391.32</v>
      </c>
      <c r="I233" s="366">
        <v>165.03</v>
      </c>
      <c r="J233" s="365">
        <v>0.29662981935831761</v>
      </c>
    </row>
    <row r="234" spans="1:10" ht="15" customHeight="1" x14ac:dyDescent="0.2">
      <c r="A234" s="368" t="s">
        <v>1277</v>
      </c>
      <c r="B234" s="368" t="s">
        <v>1276</v>
      </c>
      <c r="C234" s="368" t="s">
        <v>1010</v>
      </c>
      <c r="D234" s="368">
        <v>52</v>
      </c>
      <c r="E234" s="368">
        <v>0</v>
      </c>
      <c r="F234" s="367">
        <v>5083.3900000000003</v>
      </c>
      <c r="G234" s="366">
        <v>0</v>
      </c>
      <c r="H234" s="366">
        <v>4259.8599999999997</v>
      </c>
      <c r="I234" s="366">
        <v>823.53</v>
      </c>
      <c r="J234" s="365">
        <v>0.16200409569204802</v>
      </c>
    </row>
    <row r="235" spans="1:10" ht="15" customHeight="1" x14ac:dyDescent="0.2">
      <c r="A235" s="368" t="s">
        <v>1275</v>
      </c>
      <c r="B235" s="368" t="s">
        <v>1274</v>
      </c>
      <c r="C235" s="368" t="s">
        <v>1010</v>
      </c>
      <c r="D235" s="368">
        <v>18</v>
      </c>
      <c r="E235" s="368">
        <v>0</v>
      </c>
      <c r="F235" s="367">
        <v>9185.65</v>
      </c>
      <c r="G235" s="366">
        <v>0</v>
      </c>
      <c r="H235" s="366">
        <v>7540.34</v>
      </c>
      <c r="I235" s="366">
        <v>1645.31</v>
      </c>
      <c r="J235" s="365">
        <v>0.17911742772694367</v>
      </c>
    </row>
    <row r="236" spans="1:10" ht="15" customHeight="1" x14ac:dyDescent="0.2">
      <c r="A236" s="368" t="s">
        <v>3030</v>
      </c>
      <c r="B236" s="368" t="s">
        <v>3029</v>
      </c>
      <c r="C236" s="368" t="s">
        <v>1010</v>
      </c>
      <c r="D236" s="368">
        <v>3</v>
      </c>
      <c r="E236" s="368">
        <v>0</v>
      </c>
      <c r="F236" s="367">
        <v>430.05</v>
      </c>
      <c r="G236" s="366">
        <v>0</v>
      </c>
      <c r="H236" s="366">
        <v>255.9</v>
      </c>
      <c r="I236" s="366">
        <v>174.15</v>
      </c>
      <c r="J236" s="365">
        <v>0.40495291245204046</v>
      </c>
    </row>
    <row r="237" spans="1:10" ht="15" customHeight="1" x14ac:dyDescent="0.2">
      <c r="A237" s="368" t="s">
        <v>1273</v>
      </c>
      <c r="B237" s="368" t="s">
        <v>1272</v>
      </c>
      <c r="C237" s="368" t="s">
        <v>1010</v>
      </c>
      <c r="D237" s="368">
        <v>1</v>
      </c>
      <c r="E237" s="368">
        <v>0</v>
      </c>
      <c r="F237" s="367">
        <v>152.15</v>
      </c>
      <c r="G237" s="366">
        <v>0</v>
      </c>
      <c r="H237" s="366">
        <v>99.82</v>
      </c>
      <c r="I237" s="366">
        <v>52.33</v>
      </c>
      <c r="J237" s="365">
        <v>0.3439369043706868</v>
      </c>
    </row>
    <row r="238" spans="1:10" ht="15" customHeight="1" x14ac:dyDescent="0.2">
      <c r="A238" s="368" t="s">
        <v>3028</v>
      </c>
      <c r="B238" s="368" t="s">
        <v>3027</v>
      </c>
      <c r="C238" s="368" t="s">
        <v>1010</v>
      </c>
      <c r="D238" s="368">
        <v>12</v>
      </c>
      <c r="E238" s="368">
        <v>0</v>
      </c>
      <c r="F238" s="367">
        <v>14889.12</v>
      </c>
      <c r="G238" s="366">
        <v>0</v>
      </c>
      <c r="H238" s="366">
        <v>11430.72</v>
      </c>
      <c r="I238" s="366">
        <v>3458.4</v>
      </c>
      <c r="J238" s="365">
        <v>0.23227699152132564</v>
      </c>
    </row>
    <row r="239" spans="1:10" ht="15" customHeight="1" x14ac:dyDescent="0.2">
      <c r="A239" s="368" t="s">
        <v>2128</v>
      </c>
      <c r="B239" s="368" t="s">
        <v>2127</v>
      </c>
      <c r="C239" s="368" t="s">
        <v>1010</v>
      </c>
      <c r="D239" s="368">
        <v>1</v>
      </c>
      <c r="E239" s="368">
        <v>0</v>
      </c>
      <c r="F239" s="367">
        <v>495.04</v>
      </c>
      <c r="G239" s="366">
        <v>0</v>
      </c>
      <c r="H239" s="366">
        <v>350.85</v>
      </c>
      <c r="I239" s="366">
        <v>144.19</v>
      </c>
      <c r="J239" s="365">
        <v>0.29126939237233357</v>
      </c>
    </row>
    <row r="240" spans="1:10" ht="15" customHeight="1" x14ac:dyDescent="0.2">
      <c r="A240" s="368" t="s">
        <v>1269</v>
      </c>
      <c r="B240" s="368" t="s">
        <v>1268</v>
      </c>
      <c r="C240" s="368" t="s">
        <v>1010</v>
      </c>
      <c r="D240" s="368">
        <v>2</v>
      </c>
      <c r="E240" s="368">
        <v>0</v>
      </c>
      <c r="F240" s="367">
        <v>3832.34</v>
      </c>
      <c r="G240" s="366">
        <v>0</v>
      </c>
      <c r="H240" s="366">
        <v>3166.14</v>
      </c>
      <c r="I240" s="366">
        <v>666.2</v>
      </c>
      <c r="J240" s="365">
        <v>0.17383635063694766</v>
      </c>
    </row>
    <row r="241" spans="1:10" ht="15" customHeight="1" x14ac:dyDescent="0.2">
      <c r="A241" s="368" t="s">
        <v>1267</v>
      </c>
      <c r="B241" s="368" t="s">
        <v>1266</v>
      </c>
      <c r="C241" s="368" t="s">
        <v>1010</v>
      </c>
      <c r="D241" s="368">
        <v>12</v>
      </c>
      <c r="E241" s="368">
        <v>0</v>
      </c>
      <c r="F241" s="367">
        <v>13627.35</v>
      </c>
      <c r="G241" s="366">
        <v>0</v>
      </c>
      <c r="H241" s="366">
        <v>10470.120000000001</v>
      </c>
      <c r="I241" s="366">
        <v>3157.23</v>
      </c>
      <c r="J241" s="365">
        <v>0.23168334268951776</v>
      </c>
    </row>
    <row r="242" spans="1:10" ht="15" customHeight="1" x14ac:dyDescent="0.2">
      <c r="A242" s="368" t="s">
        <v>1263</v>
      </c>
      <c r="B242" s="368" t="s">
        <v>1262</v>
      </c>
      <c r="C242" s="368" t="s">
        <v>1010</v>
      </c>
      <c r="D242" s="368">
        <v>0</v>
      </c>
      <c r="E242" s="368">
        <v>0</v>
      </c>
      <c r="F242" s="367">
        <v>0</v>
      </c>
      <c r="G242" s="366">
        <v>-2945.58</v>
      </c>
      <c r="H242" s="366">
        <v>-1942.14</v>
      </c>
      <c r="I242" s="366">
        <v>-1003.44</v>
      </c>
      <c r="J242" s="365">
        <v>0.34065956450003054</v>
      </c>
    </row>
    <row r="243" spans="1:10" x14ac:dyDescent="0.2">
      <c r="A243" s="368" t="s">
        <v>2126</v>
      </c>
      <c r="B243" s="368" t="s">
        <v>2125</v>
      </c>
      <c r="C243" s="368" t="s">
        <v>1010</v>
      </c>
      <c r="D243" s="368">
        <v>3</v>
      </c>
      <c r="E243" s="368">
        <v>0</v>
      </c>
      <c r="F243" s="367">
        <v>1403.55</v>
      </c>
      <c r="G243" s="366">
        <v>0</v>
      </c>
      <c r="H243" s="366">
        <v>1156.92</v>
      </c>
      <c r="I243" s="366">
        <v>246.63</v>
      </c>
      <c r="J243" s="365">
        <v>0.17571871326279789</v>
      </c>
    </row>
    <row r="244" spans="1:10" ht="15" customHeight="1" x14ac:dyDescent="0.2">
      <c r="A244" s="368" t="s">
        <v>3026</v>
      </c>
      <c r="B244" s="368" t="s">
        <v>3025</v>
      </c>
      <c r="C244" s="368" t="s">
        <v>1010</v>
      </c>
      <c r="D244" s="368">
        <v>1</v>
      </c>
      <c r="E244" s="368">
        <v>0</v>
      </c>
      <c r="F244" s="367">
        <v>784.82</v>
      </c>
      <c r="G244" s="366">
        <v>0</v>
      </c>
      <c r="H244" s="366">
        <v>481.88</v>
      </c>
      <c r="I244" s="366">
        <v>302.94</v>
      </c>
      <c r="J244" s="365">
        <v>0.38599933742769044</v>
      </c>
    </row>
    <row r="245" spans="1:10" ht="15" customHeight="1" x14ac:dyDescent="0.2">
      <c r="A245" s="368" t="s">
        <v>1259</v>
      </c>
      <c r="B245" s="368" t="s">
        <v>1258</v>
      </c>
      <c r="C245" s="368" t="s">
        <v>1010</v>
      </c>
      <c r="D245" s="368">
        <v>8</v>
      </c>
      <c r="E245" s="368">
        <v>0</v>
      </c>
      <c r="F245" s="367">
        <v>2666.44</v>
      </c>
      <c r="G245" s="366">
        <v>0</v>
      </c>
      <c r="H245" s="366">
        <v>2860.16</v>
      </c>
      <c r="I245" s="366">
        <v>-193.72</v>
      </c>
      <c r="J245" s="365">
        <v>-7.2651175349904742E-2</v>
      </c>
    </row>
    <row r="246" spans="1:10" x14ac:dyDescent="0.2">
      <c r="A246" s="368" t="s">
        <v>3024</v>
      </c>
      <c r="B246" s="368" t="s">
        <v>3023</v>
      </c>
      <c r="C246" s="368" t="s">
        <v>1010</v>
      </c>
      <c r="D246" s="368">
        <v>1</v>
      </c>
      <c r="E246" s="368">
        <v>0</v>
      </c>
      <c r="F246" s="367">
        <v>2263.63</v>
      </c>
      <c r="G246" s="366">
        <v>0</v>
      </c>
      <c r="H246" s="366">
        <v>1841.6</v>
      </c>
      <c r="I246" s="366">
        <v>422.03</v>
      </c>
      <c r="J246" s="365">
        <v>0.18643947995034524</v>
      </c>
    </row>
    <row r="247" spans="1:10" x14ac:dyDescent="0.2">
      <c r="A247" s="368" t="s">
        <v>2122</v>
      </c>
      <c r="B247" s="368" t="s">
        <v>2121</v>
      </c>
      <c r="C247" s="368" t="s">
        <v>1010</v>
      </c>
      <c r="D247" s="368">
        <v>1</v>
      </c>
      <c r="E247" s="368">
        <v>0</v>
      </c>
      <c r="F247" s="367">
        <v>515.6</v>
      </c>
      <c r="G247" s="366">
        <v>0</v>
      </c>
      <c r="H247" s="366">
        <v>334.85</v>
      </c>
      <c r="I247" s="366">
        <v>180.75</v>
      </c>
      <c r="J247" s="365">
        <v>0.35056245151280063</v>
      </c>
    </row>
    <row r="248" spans="1:10" ht="15" customHeight="1" x14ac:dyDescent="0.2">
      <c r="A248" s="368" t="s">
        <v>1255</v>
      </c>
      <c r="B248" s="368" t="s">
        <v>1254</v>
      </c>
      <c r="C248" s="368" t="s">
        <v>1010</v>
      </c>
      <c r="D248" s="368">
        <v>17</v>
      </c>
      <c r="E248" s="368">
        <v>0</v>
      </c>
      <c r="F248" s="367">
        <v>9557.83</v>
      </c>
      <c r="G248" s="366">
        <v>0</v>
      </c>
      <c r="H248" s="366">
        <v>7746.39</v>
      </c>
      <c r="I248" s="366">
        <v>1811.44</v>
      </c>
      <c r="J248" s="365">
        <v>0.18952419116054586</v>
      </c>
    </row>
    <row r="249" spans="1:10" x14ac:dyDescent="0.2">
      <c r="A249" s="368" t="s">
        <v>1251</v>
      </c>
      <c r="B249" s="368" t="s">
        <v>1250</v>
      </c>
      <c r="C249" s="368" t="s">
        <v>1010</v>
      </c>
      <c r="D249" s="368">
        <v>47</v>
      </c>
      <c r="E249" s="368">
        <v>0</v>
      </c>
      <c r="F249" s="367">
        <v>46147.95</v>
      </c>
      <c r="G249" s="366">
        <v>0</v>
      </c>
      <c r="H249" s="366">
        <v>38800.160000000003</v>
      </c>
      <c r="I249" s="366">
        <v>7347.79</v>
      </c>
      <c r="J249" s="365">
        <v>0.15922245733559129</v>
      </c>
    </row>
    <row r="250" spans="1:10" ht="15" customHeight="1" x14ac:dyDescent="0.2">
      <c r="A250" s="368" t="s">
        <v>2120</v>
      </c>
      <c r="B250" s="368" t="s">
        <v>2119</v>
      </c>
      <c r="C250" s="368" t="s">
        <v>1010</v>
      </c>
      <c r="D250" s="368">
        <v>3</v>
      </c>
      <c r="E250" s="368">
        <v>0</v>
      </c>
      <c r="F250" s="367">
        <v>2112.9299999999998</v>
      </c>
      <c r="G250" s="366">
        <v>0</v>
      </c>
      <c r="H250" s="366">
        <v>1724.88</v>
      </c>
      <c r="I250" s="366">
        <v>388.05</v>
      </c>
      <c r="J250" s="365">
        <v>0.18365492467805369</v>
      </c>
    </row>
    <row r="251" spans="1:10" x14ac:dyDescent="0.2">
      <c r="A251" s="368" t="s">
        <v>1247</v>
      </c>
      <c r="B251" s="368" t="s">
        <v>1246</v>
      </c>
      <c r="C251" s="368" t="s">
        <v>1010</v>
      </c>
      <c r="D251" s="368">
        <v>2</v>
      </c>
      <c r="E251" s="368">
        <v>0</v>
      </c>
      <c r="F251" s="367">
        <v>3206.14</v>
      </c>
      <c r="G251" s="366">
        <v>0</v>
      </c>
      <c r="H251" s="366">
        <v>2474.6799999999998</v>
      </c>
      <c r="I251" s="366">
        <v>731.46</v>
      </c>
      <c r="J251" s="365">
        <v>0.22814349966002731</v>
      </c>
    </row>
    <row r="252" spans="1:10" x14ac:dyDescent="0.2">
      <c r="A252" s="368" t="s">
        <v>1243</v>
      </c>
      <c r="B252" s="368" t="s">
        <v>1242</v>
      </c>
      <c r="C252" s="368" t="s">
        <v>1010</v>
      </c>
      <c r="D252" s="368">
        <v>19</v>
      </c>
      <c r="E252" s="368">
        <v>0</v>
      </c>
      <c r="F252" s="367">
        <v>8846.14</v>
      </c>
      <c r="G252" s="366">
        <v>0</v>
      </c>
      <c r="H252" s="366">
        <v>6985.09</v>
      </c>
      <c r="I252" s="366">
        <v>1861.05</v>
      </c>
      <c r="J252" s="365">
        <v>0.21037989450766098</v>
      </c>
    </row>
    <row r="253" spans="1:10" x14ac:dyDescent="0.2">
      <c r="A253" s="368" t="s">
        <v>1241</v>
      </c>
      <c r="B253" s="368" t="s">
        <v>1240</v>
      </c>
      <c r="C253" s="368" t="s">
        <v>1010</v>
      </c>
      <c r="D253" s="368">
        <v>2</v>
      </c>
      <c r="E253" s="368">
        <v>0</v>
      </c>
      <c r="F253" s="367">
        <v>1417.94</v>
      </c>
      <c r="G253" s="366">
        <v>0</v>
      </c>
      <c r="H253" s="366">
        <v>1009.16</v>
      </c>
      <c r="I253" s="366">
        <v>408.78</v>
      </c>
      <c r="J253" s="365">
        <v>0.28829146508314879</v>
      </c>
    </row>
    <row r="254" spans="1:10" x14ac:dyDescent="0.2">
      <c r="A254" s="368" t="s">
        <v>1239</v>
      </c>
      <c r="B254" s="368" t="s">
        <v>1238</v>
      </c>
      <c r="C254" s="368" t="s">
        <v>1010</v>
      </c>
      <c r="D254" s="368">
        <v>1</v>
      </c>
      <c r="E254" s="368">
        <v>0</v>
      </c>
      <c r="F254" s="367">
        <v>516.16999999999996</v>
      </c>
      <c r="G254" s="366">
        <v>0</v>
      </c>
      <c r="H254" s="366">
        <v>377.68</v>
      </c>
      <c r="I254" s="366">
        <v>138.49</v>
      </c>
      <c r="J254" s="365">
        <v>0.2683030784431486</v>
      </c>
    </row>
    <row r="255" spans="1:10" ht="15" customHeight="1" x14ac:dyDescent="0.2">
      <c r="A255" s="368" t="s">
        <v>1237</v>
      </c>
      <c r="B255" s="368" t="s">
        <v>1236</v>
      </c>
      <c r="C255" s="368" t="s">
        <v>1010</v>
      </c>
      <c r="D255" s="368">
        <v>6</v>
      </c>
      <c r="E255" s="368">
        <v>0</v>
      </c>
      <c r="F255" s="367">
        <v>5027.62</v>
      </c>
      <c r="G255" s="366">
        <v>0</v>
      </c>
      <c r="H255" s="366">
        <v>4164.42</v>
      </c>
      <c r="I255" s="366">
        <v>863.2</v>
      </c>
      <c r="J255" s="365">
        <v>0.17169157573563634</v>
      </c>
    </row>
    <row r="256" spans="1:10" ht="15" customHeight="1" x14ac:dyDescent="0.2">
      <c r="A256" s="368" t="s">
        <v>1235</v>
      </c>
      <c r="B256" s="368" t="s">
        <v>1234</v>
      </c>
      <c r="C256" s="368" t="s">
        <v>1010</v>
      </c>
      <c r="D256" s="368">
        <v>1</v>
      </c>
      <c r="E256" s="368">
        <v>0</v>
      </c>
      <c r="F256" s="367">
        <v>452.87</v>
      </c>
      <c r="G256" s="366">
        <v>0</v>
      </c>
      <c r="H256" s="366">
        <v>395.24</v>
      </c>
      <c r="I256" s="366">
        <v>57.63</v>
      </c>
      <c r="J256" s="365">
        <v>0.1272550621591185</v>
      </c>
    </row>
    <row r="257" spans="1:10" x14ac:dyDescent="0.2">
      <c r="A257" s="368" t="s">
        <v>1233</v>
      </c>
      <c r="B257" s="368" t="s">
        <v>1232</v>
      </c>
      <c r="C257" s="368" t="s">
        <v>1010</v>
      </c>
      <c r="D257" s="368">
        <v>5</v>
      </c>
      <c r="E257" s="368">
        <v>0</v>
      </c>
      <c r="F257" s="367">
        <v>9992.98</v>
      </c>
      <c r="G257" s="366">
        <v>0</v>
      </c>
      <c r="H257" s="366">
        <v>8483.49</v>
      </c>
      <c r="I257" s="366">
        <v>1509.49</v>
      </c>
      <c r="J257" s="365">
        <v>0.15105504063852826</v>
      </c>
    </row>
    <row r="258" spans="1:10" ht="15" customHeight="1" x14ac:dyDescent="0.2">
      <c r="A258" s="368" t="s">
        <v>1231</v>
      </c>
      <c r="B258" s="368" t="s">
        <v>1230</v>
      </c>
      <c r="C258" s="368" t="s">
        <v>1010</v>
      </c>
      <c r="D258" s="368">
        <v>6</v>
      </c>
      <c r="E258" s="368">
        <v>0</v>
      </c>
      <c r="F258" s="367">
        <v>9764.76</v>
      </c>
      <c r="G258" s="366">
        <v>0</v>
      </c>
      <c r="H258" s="366">
        <v>8504.1200000000008</v>
      </c>
      <c r="I258" s="366">
        <v>1260.6400000000001</v>
      </c>
      <c r="J258" s="365">
        <v>0.12910097124762923</v>
      </c>
    </row>
    <row r="259" spans="1:10" ht="15" customHeight="1" x14ac:dyDescent="0.2">
      <c r="A259" s="368" t="s">
        <v>1227</v>
      </c>
      <c r="B259" s="368" t="s">
        <v>1226</v>
      </c>
      <c r="C259" s="368" t="s">
        <v>1010</v>
      </c>
      <c r="D259" s="368">
        <v>2</v>
      </c>
      <c r="E259" s="368">
        <v>0</v>
      </c>
      <c r="F259" s="367">
        <v>1009.12</v>
      </c>
      <c r="G259" s="366">
        <v>0</v>
      </c>
      <c r="H259" s="366">
        <v>781.26</v>
      </c>
      <c r="I259" s="366">
        <v>227.86</v>
      </c>
      <c r="J259" s="365">
        <v>0.22580069763754559</v>
      </c>
    </row>
    <row r="260" spans="1:10" x14ac:dyDescent="0.2">
      <c r="A260" s="368" t="s">
        <v>1225</v>
      </c>
      <c r="B260" s="368" t="s">
        <v>1224</v>
      </c>
      <c r="C260" s="368" t="s">
        <v>1010</v>
      </c>
      <c r="D260" s="368">
        <v>2</v>
      </c>
      <c r="E260" s="368">
        <v>0</v>
      </c>
      <c r="F260" s="367">
        <v>1100.68</v>
      </c>
      <c r="G260" s="366">
        <v>0</v>
      </c>
      <c r="H260" s="366">
        <v>852.14</v>
      </c>
      <c r="I260" s="366">
        <v>248.54</v>
      </c>
      <c r="J260" s="365">
        <v>0.22580586546498529</v>
      </c>
    </row>
    <row r="261" spans="1:10" ht="15" customHeight="1" x14ac:dyDescent="0.2">
      <c r="A261" s="368" t="s">
        <v>3022</v>
      </c>
      <c r="B261" s="368" t="s">
        <v>3021</v>
      </c>
      <c r="C261" s="368" t="s">
        <v>1010</v>
      </c>
      <c r="D261" s="368">
        <v>1</v>
      </c>
      <c r="E261" s="368">
        <v>0</v>
      </c>
      <c r="F261" s="367">
        <v>393.1</v>
      </c>
      <c r="G261" s="366">
        <v>0</v>
      </c>
      <c r="H261" s="366">
        <v>220.94</v>
      </c>
      <c r="I261" s="366">
        <v>172.16</v>
      </c>
      <c r="J261" s="365">
        <v>0.43795471890104298</v>
      </c>
    </row>
    <row r="262" spans="1:10" ht="15" customHeight="1" x14ac:dyDescent="0.2">
      <c r="A262" s="368" t="s">
        <v>1221</v>
      </c>
      <c r="B262" s="368" t="s">
        <v>1220</v>
      </c>
      <c r="C262" s="368" t="s">
        <v>1010</v>
      </c>
      <c r="D262" s="368">
        <v>5</v>
      </c>
      <c r="E262" s="368">
        <v>0</v>
      </c>
      <c r="F262" s="367">
        <v>4155.55</v>
      </c>
      <c r="G262" s="366">
        <v>0</v>
      </c>
      <c r="H262" s="366">
        <v>4183.3500000000004</v>
      </c>
      <c r="I262" s="366">
        <v>-27.8</v>
      </c>
      <c r="J262" s="365">
        <v>-6.689848515840262E-3</v>
      </c>
    </row>
    <row r="263" spans="1:10" ht="15" customHeight="1" x14ac:dyDescent="0.2">
      <c r="A263" s="368" t="s">
        <v>2108</v>
      </c>
      <c r="B263" s="368" t="s">
        <v>2107</v>
      </c>
      <c r="C263" s="368" t="s">
        <v>1010</v>
      </c>
      <c r="D263" s="368">
        <v>3</v>
      </c>
      <c r="E263" s="368">
        <v>0</v>
      </c>
      <c r="F263" s="367">
        <v>1358.07</v>
      </c>
      <c r="G263" s="366">
        <v>0</v>
      </c>
      <c r="H263" s="366">
        <v>1122</v>
      </c>
      <c r="I263" s="366">
        <v>236.07</v>
      </c>
      <c r="J263" s="365">
        <v>0.17382756411672448</v>
      </c>
    </row>
    <row r="264" spans="1:10" x14ac:dyDescent="0.2">
      <c r="A264" s="368" t="s">
        <v>1217</v>
      </c>
      <c r="B264" s="368" t="s">
        <v>1216</v>
      </c>
      <c r="C264" s="368" t="s">
        <v>1010</v>
      </c>
      <c r="D264" s="368">
        <v>2</v>
      </c>
      <c r="E264" s="368">
        <v>0</v>
      </c>
      <c r="F264" s="367">
        <v>1137.03</v>
      </c>
      <c r="G264" s="366">
        <v>0</v>
      </c>
      <c r="H264" s="366">
        <v>842.9</v>
      </c>
      <c r="I264" s="366">
        <v>294.13</v>
      </c>
      <c r="J264" s="365">
        <v>0.25868270845975921</v>
      </c>
    </row>
    <row r="265" spans="1:10" x14ac:dyDescent="0.2">
      <c r="A265" s="368" t="s">
        <v>1215</v>
      </c>
      <c r="B265" s="368" t="s">
        <v>1214</v>
      </c>
      <c r="C265" s="368" t="s">
        <v>1010</v>
      </c>
      <c r="D265" s="368">
        <v>7</v>
      </c>
      <c r="E265" s="368">
        <v>0</v>
      </c>
      <c r="F265" s="367">
        <v>10080.870000000001</v>
      </c>
      <c r="G265" s="366">
        <v>0</v>
      </c>
      <c r="H265" s="366">
        <v>8362.7000000000007</v>
      </c>
      <c r="I265" s="366">
        <v>1718.17</v>
      </c>
      <c r="J265" s="365">
        <v>0.17043866253607079</v>
      </c>
    </row>
    <row r="266" spans="1:10" ht="15" customHeight="1" x14ac:dyDescent="0.2">
      <c r="A266" s="368" t="s">
        <v>1213</v>
      </c>
      <c r="B266" s="368" t="s">
        <v>1212</v>
      </c>
      <c r="C266" s="368" t="s">
        <v>1010</v>
      </c>
      <c r="D266" s="368">
        <v>7</v>
      </c>
      <c r="E266" s="368">
        <v>0</v>
      </c>
      <c r="F266" s="367">
        <v>4431.74</v>
      </c>
      <c r="G266" s="366">
        <v>0</v>
      </c>
      <c r="H266" s="366">
        <v>3674.69</v>
      </c>
      <c r="I266" s="366">
        <v>757.05</v>
      </c>
      <c r="J266" s="365">
        <v>0.1708245519818401</v>
      </c>
    </row>
    <row r="267" spans="1:10" x14ac:dyDescent="0.2">
      <c r="A267" s="368" t="s">
        <v>2104</v>
      </c>
      <c r="B267" s="368" t="s">
        <v>2103</v>
      </c>
      <c r="C267" s="368" t="s">
        <v>1010</v>
      </c>
      <c r="D267" s="368">
        <v>1</v>
      </c>
      <c r="E267" s="368">
        <v>0</v>
      </c>
      <c r="F267" s="367">
        <v>1028.79</v>
      </c>
      <c r="G267" s="366">
        <v>0</v>
      </c>
      <c r="H267" s="366">
        <v>897.85</v>
      </c>
      <c r="I267" s="366">
        <v>130.94</v>
      </c>
      <c r="J267" s="365">
        <v>0.12727573168479475</v>
      </c>
    </row>
    <row r="268" spans="1:10" x14ac:dyDescent="0.2">
      <c r="A268" s="368" t="s">
        <v>2102</v>
      </c>
      <c r="B268" s="368" t="s">
        <v>2101</v>
      </c>
      <c r="C268" s="368" t="s">
        <v>1010</v>
      </c>
      <c r="D268" s="368">
        <v>1</v>
      </c>
      <c r="E268" s="368">
        <v>0</v>
      </c>
      <c r="F268" s="367">
        <v>745.67</v>
      </c>
      <c r="G268" s="366">
        <v>0</v>
      </c>
      <c r="H268" s="366">
        <v>648.19000000000005</v>
      </c>
      <c r="I268" s="366">
        <v>97.48</v>
      </c>
      <c r="J268" s="365">
        <v>0.13072807005780038</v>
      </c>
    </row>
    <row r="269" spans="1:10" x14ac:dyDescent="0.2">
      <c r="A269" s="368" t="s">
        <v>2100</v>
      </c>
      <c r="B269" s="368" t="s">
        <v>2099</v>
      </c>
      <c r="C269" s="368" t="s">
        <v>1010</v>
      </c>
      <c r="D269" s="368">
        <v>5</v>
      </c>
      <c r="E269" s="368">
        <v>0</v>
      </c>
      <c r="F269" s="367">
        <v>2642.7</v>
      </c>
      <c r="G269" s="366">
        <v>0</v>
      </c>
      <c r="H269" s="366">
        <v>2106</v>
      </c>
      <c r="I269" s="366">
        <v>536.70000000000005</v>
      </c>
      <c r="J269" s="365">
        <v>0.20308775116358269</v>
      </c>
    </row>
    <row r="270" spans="1:10" x14ac:dyDescent="0.2">
      <c r="A270" s="368" t="s">
        <v>1211</v>
      </c>
      <c r="B270" s="368" t="s">
        <v>1210</v>
      </c>
      <c r="C270" s="368" t="s">
        <v>1010</v>
      </c>
      <c r="D270" s="368">
        <v>1</v>
      </c>
      <c r="E270" s="368">
        <v>0</v>
      </c>
      <c r="F270" s="367">
        <v>788.46</v>
      </c>
      <c r="G270" s="366">
        <v>0</v>
      </c>
      <c r="H270" s="366">
        <v>651.4</v>
      </c>
      <c r="I270" s="366">
        <v>137.06</v>
      </c>
      <c r="J270" s="365">
        <v>0.17383253430738402</v>
      </c>
    </row>
    <row r="271" spans="1:10" x14ac:dyDescent="0.2">
      <c r="A271" s="368" t="s">
        <v>2098</v>
      </c>
      <c r="B271" s="368" t="s">
        <v>2097</v>
      </c>
      <c r="C271" s="368" t="s">
        <v>1010</v>
      </c>
      <c r="D271" s="368">
        <v>2</v>
      </c>
      <c r="E271" s="368">
        <v>0</v>
      </c>
      <c r="F271" s="367">
        <v>1188.04</v>
      </c>
      <c r="G271" s="366">
        <v>0</v>
      </c>
      <c r="H271" s="366">
        <v>903.66</v>
      </c>
      <c r="I271" s="366">
        <v>284.38</v>
      </c>
      <c r="J271" s="365">
        <v>0.23936904481330595</v>
      </c>
    </row>
    <row r="272" spans="1:10" x14ac:dyDescent="0.2">
      <c r="A272" s="368" t="s">
        <v>3020</v>
      </c>
      <c r="B272" s="368" t="s">
        <v>3019</v>
      </c>
      <c r="C272" s="368" t="s">
        <v>1010</v>
      </c>
      <c r="D272" s="368">
        <v>1</v>
      </c>
      <c r="E272" s="368">
        <v>0</v>
      </c>
      <c r="F272" s="367">
        <v>981.88</v>
      </c>
      <c r="G272" s="366">
        <v>0</v>
      </c>
      <c r="H272" s="366">
        <v>811.19</v>
      </c>
      <c r="I272" s="366">
        <v>170.69</v>
      </c>
      <c r="J272" s="365">
        <v>0.17383998044567564</v>
      </c>
    </row>
    <row r="273" spans="1:10" x14ac:dyDescent="0.2">
      <c r="A273" s="368" t="s">
        <v>1207</v>
      </c>
      <c r="B273" s="368" t="s">
        <v>1206</v>
      </c>
      <c r="C273" s="368" t="s">
        <v>1010</v>
      </c>
      <c r="D273" s="368">
        <v>3</v>
      </c>
      <c r="E273" s="368">
        <v>0</v>
      </c>
      <c r="F273" s="367">
        <v>2591.44</v>
      </c>
      <c r="G273" s="366">
        <v>0</v>
      </c>
      <c r="H273" s="366">
        <v>1952.76</v>
      </c>
      <c r="I273" s="366">
        <v>638.67999999999995</v>
      </c>
      <c r="J273" s="365">
        <v>0.24645756799308494</v>
      </c>
    </row>
    <row r="274" spans="1:10" x14ac:dyDescent="0.2">
      <c r="A274" s="368" t="s">
        <v>1205</v>
      </c>
      <c r="B274" s="368" t="s">
        <v>1204</v>
      </c>
      <c r="C274" s="368" t="s">
        <v>1010</v>
      </c>
      <c r="D274" s="368">
        <v>3</v>
      </c>
      <c r="E274" s="368">
        <v>0</v>
      </c>
      <c r="F274" s="367">
        <v>2547.7800000000002</v>
      </c>
      <c r="G274" s="366">
        <v>0</v>
      </c>
      <c r="H274" s="366">
        <v>1698.3</v>
      </c>
      <c r="I274" s="366">
        <v>849.48</v>
      </c>
      <c r="J274" s="365">
        <v>0.333419683018157</v>
      </c>
    </row>
    <row r="275" spans="1:10" ht="15" customHeight="1" x14ac:dyDescent="0.2">
      <c r="A275" s="368" t="s">
        <v>1203</v>
      </c>
      <c r="B275" s="368" t="s">
        <v>1202</v>
      </c>
      <c r="C275" s="368" t="s">
        <v>1010</v>
      </c>
      <c r="D275" s="368">
        <v>4</v>
      </c>
      <c r="E275" s="368">
        <v>0</v>
      </c>
      <c r="F275" s="367">
        <v>3699.42</v>
      </c>
      <c r="G275" s="366">
        <v>0</v>
      </c>
      <c r="H275" s="366">
        <v>2744.92</v>
      </c>
      <c r="I275" s="366">
        <v>954.5</v>
      </c>
      <c r="J275" s="365">
        <v>0.25801341831962848</v>
      </c>
    </row>
    <row r="276" spans="1:10" ht="15" customHeight="1" x14ac:dyDescent="0.2">
      <c r="A276" s="368" t="s">
        <v>1201</v>
      </c>
      <c r="B276" s="368" t="s">
        <v>1200</v>
      </c>
      <c r="C276" s="368" t="s">
        <v>1010</v>
      </c>
      <c r="D276" s="368">
        <v>3</v>
      </c>
      <c r="E276" s="368">
        <v>0</v>
      </c>
      <c r="F276" s="367">
        <v>2675.01</v>
      </c>
      <c r="G276" s="366">
        <v>0</v>
      </c>
      <c r="H276" s="366">
        <v>2070.9899999999998</v>
      </c>
      <c r="I276" s="366">
        <v>604.02</v>
      </c>
      <c r="J276" s="365">
        <v>0.22580102504289704</v>
      </c>
    </row>
    <row r="277" spans="1:10" x14ac:dyDescent="0.2">
      <c r="A277" s="368" t="s">
        <v>1199</v>
      </c>
      <c r="B277" s="368" t="s">
        <v>1198</v>
      </c>
      <c r="C277" s="368" t="s">
        <v>1010</v>
      </c>
      <c r="D277" s="368">
        <v>2</v>
      </c>
      <c r="E277" s="368">
        <v>0</v>
      </c>
      <c r="F277" s="367">
        <v>2534.1799999999998</v>
      </c>
      <c r="G277" s="366">
        <v>0</v>
      </c>
      <c r="H277" s="366">
        <v>1961.94</v>
      </c>
      <c r="I277" s="366">
        <v>572.24</v>
      </c>
      <c r="J277" s="365">
        <v>0.22580874286751534</v>
      </c>
    </row>
    <row r="278" spans="1:10" x14ac:dyDescent="0.2">
      <c r="A278" s="368" t="s">
        <v>1191</v>
      </c>
      <c r="B278" s="368" t="s">
        <v>1190</v>
      </c>
      <c r="C278" s="368" t="s">
        <v>1010</v>
      </c>
      <c r="D278" s="368">
        <v>1</v>
      </c>
      <c r="E278" s="368">
        <v>0</v>
      </c>
      <c r="F278" s="367">
        <v>1197.67</v>
      </c>
      <c r="G278" s="366">
        <v>0</v>
      </c>
      <c r="H278" s="366">
        <v>864.48</v>
      </c>
      <c r="I278" s="366">
        <v>333.19</v>
      </c>
      <c r="J278" s="365">
        <v>0.27819850209156111</v>
      </c>
    </row>
    <row r="279" spans="1:10" x14ac:dyDescent="0.2">
      <c r="A279" s="368" t="s">
        <v>1189</v>
      </c>
      <c r="B279" s="368" t="s">
        <v>1188</v>
      </c>
      <c r="C279" s="368" t="s">
        <v>1010</v>
      </c>
      <c r="D279" s="368">
        <v>1</v>
      </c>
      <c r="E279" s="368">
        <v>0</v>
      </c>
      <c r="F279" s="367">
        <v>1228.5</v>
      </c>
      <c r="G279" s="366">
        <v>0</v>
      </c>
      <c r="H279" s="366">
        <v>657.67</v>
      </c>
      <c r="I279" s="366">
        <v>570.83000000000004</v>
      </c>
      <c r="J279" s="365">
        <v>0.46465608465608466</v>
      </c>
    </row>
    <row r="280" spans="1:10" x14ac:dyDescent="0.2">
      <c r="A280" s="368" t="s">
        <v>3018</v>
      </c>
      <c r="B280" s="368" t="s">
        <v>3017</v>
      </c>
      <c r="C280" s="368" t="s">
        <v>1010</v>
      </c>
      <c r="D280" s="368">
        <v>3</v>
      </c>
      <c r="E280" s="368">
        <v>0</v>
      </c>
      <c r="F280" s="367">
        <v>630.92999999999995</v>
      </c>
      <c r="G280" s="366">
        <v>0</v>
      </c>
      <c r="H280" s="366">
        <v>550.62</v>
      </c>
      <c r="I280" s="366">
        <v>80.31</v>
      </c>
      <c r="J280" s="365">
        <v>0.12728828871665637</v>
      </c>
    </row>
    <row r="281" spans="1:10" ht="15" customHeight="1" x14ac:dyDescent="0.2">
      <c r="A281" s="368" t="s">
        <v>3016</v>
      </c>
      <c r="B281" s="368" t="s">
        <v>3015</v>
      </c>
      <c r="C281" s="368" t="s">
        <v>1010</v>
      </c>
      <c r="D281" s="368">
        <v>2</v>
      </c>
      <c r="E281" s="368">
        <v>0</v>
      </c>
      <c r="F281" s="367">
        <v>398.92</v>
      </c>
      <c r="G281" s="366">
        <v>0</v>
      </c>
      <c r="H281" s="366">
        <v>303.92</v>
      </c>
      <c r="I281" s="366">
        <v>95</v>
      </c>
      <c r="J281" s="365">
        <v>0.23814298606236839</v>
      </c>
    </row>
    <row r="282" spans="1:10" x14ac:dyDescent="0.2">
      <c r="A282" s="368" t="s">
        <v>1183</v>
      </c>
      <c r="B282" s="368" t="s">
        <v>1182</v>
      </c>
      <c r="C282" s="368" t="s">
        <v>1010</v>
      </c>
      <c r="D282" s="368">
        <v>5</v>
      </c>
      <c r="E282" s="368">
        <v>0</v>
      </c>
      <c r="F282" s="367">
        <v>1431.49</v>
      </c>
      <c r="G282" s="366">
        <v>0</v>
      </c>
      <c r="H282" s="366">
        <v>1254.8</v>
      </c>
      <c r="I282" s="366">
        <v>176.69</v>
      </c>
      <c r="J282" s="365">
        <v>0.12343083081264976</v>
      </c>
    </row>
    <row r="283" spans="1:10" ht="15" customHeight="1" x14ac:dyDescent="0.2">
      <c r="A283" s="368" t="s">
        <v>1179</v>
      </c>
      <c r="B283" s="368" t="s">
        <v>1178</v>
      </c>
      <c r="C283" s="368" t="s">
        <v>1010</v>
      </c>
      <c r="D283" s="368">
        <v>10</v>
      </c>
      <c r="E283" s="368">
        <v>0</v>
      </c>
      <c r="F283" s="367">
        <v>4295.0600000000004</v>
      </c>
      <c r="G283" s="366">
        <v>0</v>
      </c>
      <c r="H283" s="366">
        <v>3300.52</v>
      </c>
      <c r="I283" s="366">
        <v>994.54</v>
      </c>
      <c r="J283" s="365">
        <v>0.23155439039268369</v>
      </c>
    </row>
    <row r="284" spans="1:10" ht="15" customHeight="1" x14ac:dyDescent="0.2">
      <c r="A284" s="368" t="s">
        <v>1177</v>
      </c>
      <c r="B284" s="368" t="s">
        <v>1176</v>
      </c>
      <c r="C284" s="368" t="s">
        <v>1010</v>
      </c>
      <c r="D284" s="368">
        <v>20</v>
      </c>
      <c r="E284" s="368">
        <v>0</v>
      </c>
      <c r="F284" s="367">
        <v>8019.6</v>
      </c>
      <c r="G284" s="366">
        <v>0</v>
      </c>
      <c r="H284" s="366">
        <v>6934.64</v>
      </c>
      <c r="I284" s="366">
        <v>1084.96</v>
      </c>
      <c r="J284" s="365">
        <v>0.13528854306947977</v>
      </c>
    </row>
    <row r="285" spans="1:10" x14ac:dyDescent="0.2">
      <c r="A285" s="368" t="s">
        <v>1175</v>
      </c>
      <c r="B285" s="368" t="s">
        <v>1174</v>
      </c>
      <c r="C285" s="368" t="s">
        <v>1010</v>
      </c>
      <c r="D285" s="368">
        <v>6</v>
      </c>
      <c r="E285" s="368">
        <v>0</v>
      </c>
      <c r="F285" s="367">
        <v>1991.9</v>
      </c>
      <c r="G285" s="366">
        <v>0</v>
      </c>
      <c r="H285" s="366">
        <v>1559.26</v>
      </c>
      <c r="I285" s="366">
        <v>432.64</v>
      </c>
      <c r="J285" s="365">
        <v>0.21719965861740048</v>
      </c>
    </row>
    <row r="286" spans="1:10" x14ac:dyDescent="0.2">
      <c r="A286" s="368" t="s">
        <v>1173</v>
      </c>
      <c r="B286" s="368" t="s">
        <v>1172</v>
      </c>
      <c r="C286" s="368" t="s">
        <v>1010</v>
      </c>
      <c r="D286" s="368">
        <v>19</v>
      </c>
      <c r="E286" s="368">
        <v>0</v>
      </c>
      <c r="F286" s="367">
        <v>5801.39</v>
      </c>
      <c r="G286" s="366">
        <v>0</v>
      </c>
      <c r="H286" s="366">
        <v>4618.4799999999996</v>
      </c>
      <c r="I286" s="366">
        <v>1182.9100000000001</v>
      </c>
      <c r="J286" s="365">
        <v>0.20390113403856661</v>
      </c>
    </row>
    <row r="287" spans="1:10" ht="15" customHeight="1" x14ac:dyDescent="0.2">
      <c r="A287" s="368" t="s">
        <v>1167</v>
      </c>
      <c r="B287" s="368" t="s">
        <v>1166</v>
      </c>
      <c r="C287" s="368" t="s">
        <v>1010</v>
      </c>
      <c r="D287" s="368">
        <v>1</v>
      </c>
      <c r="E287" s="368">
        <v>0</v>
      </c>
      <c r="F287" s="367">
        <v>585.41999999999996</v>
      </c>
      <c r="G287" s="366">
        <v>0</v>
      </c>
      <c r="H287" s="366">
        <v>408.71</v>
      </c>
      <c r="I287" s="366">
        <v>176.71</v>
      </c>
      <c r="J287" s="365">
        <v>0.30185166205459329</v>
      </c>
    </row>
    <row r="288" spans="1:10" x14ac:dyDescent="0.2">
      <c r="A288" s="368" t="s">
        <v>3014</v>
      </c>
      <c r="B288" s="368" t="s">
        <v>3013</v>
      </c>
      <c r="C288" s="368" t="s">
        <v>1010</v>
      </c>
      <c r="D288" s="368">
        <v>1</v>
      </c>
      <c r="E288" s="368">
        <v>0</v>
      </c>
      <c r="F288" s="367">
        <v>390.13</v>
      </c>
      <c r="G288" s="366">
        <v>0</v>
      </c>
      <c r="H288" s="366">
        <v>180.54</v>
      </c>
      <c r="I288" s="366">
        <v>209.59</v>
      </c>
      <c r="J288" s="365">
        <v>0.53723117935047293</v>
      </c>
    </row>
    <row r="289" spans="1:10" ht="15" customHeight="1" x14ac:dyDescent="0.2">
      <c r="A289" s="368" t="s">
        <v>3012</v>
      </c>
      <c r="B289" s="368" t="s">
        <v>3011</v>
      </c>
      <c r="C289" s="368" t="s">
        <v>1010</v>
      </c>
      <c r="D289" s="368">
        <v>12</v>
      </c>
      <c r="E289" s="368">
        <v>0</v>
      </c>
      <c r="F289" s="367">
        <v>2016.72</v>
      </c>
      <c r="G289" s="366">
        <v>0</v>
      </c>
      <c r="H289" s="366">
        <v>1321.56</v>
      </c>
      <c r="I289" s="366">
        <v>695.16</v>
      </c>
      <c r="J289" s="365">
        <v>0.34469832202784717</v>
      </c>
    </row>
    <row r="290" spans="1:10" ht="15" customHeight="1" x14ac:dyDescent="0.2">
      <c r="A290" s="368" t="s">
        <v>3010</v>
      </c>
      <c r="B290" s="368" t="s">
        <v>3009</v>
      </c>
      <c r="C290" s="368" t="s">
        <v>1010</v>
      </c>
      <c r="D290" s="368">
        <v>1</v>
      </c>
      <c r="E290" s="368">
        <v>0</v>
      </c>
      <c r="F290" s="367">
        <v>578.23</v>
      </c>
      <c r="G290" s="366">
        <v>0</v>
      </c>
      <c r="H290" s="366">
        <v>318.51</v>
      </c>
      <c r="I290" s="366">
        <v>259.72000000000003</v>
      </c>
      <c r="J290" s="365">
        <v>0.44916382754267331</v>
      </c>
    </row>
    <row r="291" spans="1:10" ht="15" customHeight="1" x14ac:dyDescent="0.2">
      <c r="A291" s="368" t="s">
        <v>2092</v>
      </c>
      <c r="B291" s="368" t="s">
        <v>2091</v>
      </c>
      <c r="C291" s="368" t="s">
        <v>1010</v>
      </c>
      <c r="D291" s="368">
        <v>15</v>
      </c>
      <c r="E291" s="368">
        <v>0</v>
      </c>
      <c r="F291" s="367">
        <v>3724.83</v>
      </c>
      <c r="G291" s="366">
        <v>0</v>
      </c>
      <c r="H291" s="366">
        <v>3177.72</v>
      </c>
      <c r="I291" s="366">
        <v>547.11</v>
      </c>
      <c r="J291" s="365">
        <v>0.1468818711189504</v>
      </c>
    </row>
    <row r="292" spans="1:10" x14ac:dyDescent="0.2">
      <c r="A292" s="368" t="s">
        <v>1158</v>
      </c>
      <c r="B292" s="368" t="s">
        <v>1157</v>
      </c>
      <c r="C292" s="368" t="s">
        <v>1010</v>
      </c>
      <c r="D292" s="368">
        <v>5</v>
      </c>
      <c r="E292" s="368">
        <v>0</v>
      </c>
      <c r="F292" s="367">
        <v>2348</v>
      </c>
      <c r="G292" s="366">
        <v>0</v>
      </c>
      <c r="H292" s="366">
        <v>1943.2</v>
      </c>
      <c r="I292" s="366">
        <v>404.8</v>
      </c>
      <c r="J292" s="365">
        <v>0.17240204429301534</v>
      </c>
    </row>
    <row r="293" spans="1:10" ht="15" customHeight="1" x14ac:dyDescent="0.2">
      <c r="A293" s="368" t="s">
        <v>2090</v>
      </c>
      <c r="B293" s="368" t="s">
        <v>2089</v>
      </c>
      <c r="C293" s="368" t="s">
        <v>1010</v>
      </c>
      <c r="D293" s="368">
        <v>1</v>
      </c>
      <c r="E293" s="368">
        <v>0</v>
      </c>
      <c r="F293" s="367">
        <v>898.93</v>
      </c>
      <c r="G293" s="366">
        <v>0</v>
      </c>
      <c r="H293" s="366">
        <v>572.4</v>
      </c>
      <c r="I293" s="366">
        <v>326.52999999999997</v>
      </c>
      <c r="J293" s="365">
        <v>0.36324296663811423</v>
      </c>
    </row>
    <row r="294" spans="1:10" x14ac:dyDescent="0.2">
      <c r="A294" s="368" t="s">
        <v>3008</v>
      </c>
      <c r="B294" s="368" t="s">
        <v>3007</v>
      </c>
      <c r="C294" s="368" t="s">
        <v>1010</v>
      </c>
      <c r="D294" s="368">
        <v>1</v>
      </c>
      <c r="E294" s="368">
        <v>0</v>
      </c>
      <c r="F294" s="367">
        <v>2124.11</v>
      </c>
      <c r="G294" s="366">
        <v>0</v>
      </c>
      <c r="H294" s="366">
        <v>1353.29</v>
      </c>
      <c r="I294" s="366">
        <v>770.82</v>
      </c>
      <c r="J294" s="365">
        <v>0.36289081073955681</v>
      </c>
    </row>
    <row r="295" spans="1:10" ht="15" customHeight="1" x14ac:dyDescent="0.2">
      <c r="A295" s="368" t="s">
        <v>1154</v>
      </c>
      <c r="B295" s="368" t="s">
        <v>1153</v>
      </c>
      <c r="C295" s="368" t="s">
        <v>1010</v>
      </c>
      <c r="D295" s="368">
        <v>1</v>
      </c>
      <c r="E295" s="368">
        <v>0</v>
      </c>
      <c r="F295" s="367">
        <v>508.45</v>
      </c>
      <c r="G295" s="366">
        <v>0</v>
      </c>
      <c r="H295" s="366">
        <v>343.11</v>
      </c>
      <c r="I295" s="366">
        <v>165.34</v>
      </c>
      <c r="J295" s="365">
        <v>0.32518438391188909</v>
      </c>
    </row>
    <row r="296" spans="1:10" ht="15" customHeight="1" x14ac:dyDescent="0.2">
      <c r="A296" s="368" t="s">
        <v>3006</v>
      </c>
      <c r="B296" s="368" t="s">
        <v>3005</v>
      </c>
      <c r="C296" s="368" t="s">
        <v>1010</v>
      </c>
      <c r="D296" s="368">
        <v>2</v>
      </c>
      <c r="E296" s="368">
        <v>0</v>
      </c>
      <c r="F296" s="367">
        <v>967.52</v>
      </c>
      <c r="G296" s="366">
        <v>0</v>
      </c>
      <c r="H296" s="366">
        <v>715.96</v>
      </c>
      <c r="I296" s="366">
        <v>251.56</v>
      </c>
      <c r="J296" s="365">
        <v>0.26000496113775423</v>
      </c>
    </row>
    <row r="297" spans="1:10" ht="15" customHeight="1" x14ac:dyDescent="0.2">
      <c r="A297" s="368" t="s">
        <v>3004</v>
      </c>
      <c r="B297" s="368" t="s">
        <v>3003</v>
      </c>
      <c r="C297" s="368" t="s">
        <v>1010</v>
      </c>
      <c r="D297" s="368">
        <v>3</v>
      </c>
      <c r="E297" s="368">
        <v>0</v>
      </c>
      <c r="F297" s="367">
        <v>1652.66</v>
      </c>
      <c r="G297" s="366">
        <v>0</v>
      </c>
      <c r="H297" s="366">
        <v>777.06</v>
      </c>
      <c r="I297" s="366">
        <v>875.6</v>
      </c>
      <c r="J297" s="365">
        <v>0.52981254462502869</v>
      </c>
    </row>
    <row r="298" spans="1:10" ht="15" customHeight="1" x14ac:dyDescent="0.2">
      <c r="A298" s="368" t="s">
        <v>3002</v>
      </c>
      <c r="B298" s="368" t="s">
        <v>3001</v>
      </c>
      <c r="C298" s="368" t="s">
        <v>1010</v>
      </c>
      <c r="D298" s="368">
        <v>1</v>
      </c>
      <c r="E298" s="368">
        <v>0</v>
      </c>
      <c r="F298" s="367">
        <v>496.37</v>
      </c>
      <c r="G298" s="366">
        <v>0</v>
      </c>
      <c r="H298" s="366">
        <v>441.22</v>
      </c>
      <c r="I298" s="366">
        <v>55.15</v>
      </c>
      <c r="J298" s="365">
        <v>0.11110663416403087</v>
      </c>
    </row>
    <row r="299" spans="1:10" x14ac:dyDescent="0.2">
      <c r="A299" s="368" t="s">
        <v>3000</v>
      </c>
      <c r="B299" s="368" t="s">
        <v>2999</v>
      </c>
      <c r="C299" s="368" t="s">
        <v>1010</v>
      </c>
      <c r="D299" s="368">
        <v>1</v>
      </c>
      <c r="E299" s="368">
        <v>0</v>
      </c>
      <c r="F299" s="367">
        <v>667.53</v>
      </c>
      <c r="G299" s="366">
        <v>0</v>
      </c>
      <c r="H299" s="366">
        <v>433.46</v>
      </c>
      <c r="I299" s="366">
        <v>234.07</v>
      </c>
      <c r="J299" s="365">
        <v>0.35065090707533741</v>
      </c>
    </row>
    <row r="300" spans="1:10" ht="15" customHeight="1" x14ac:dyDescent="0.2">
      <c r="A300" s="368" t="s">
        <v>2998</v>
      </c>
      <c r="B300" s="368" t="s">
        <v>2997</v>
      </c>
      <c r="C300" s="368" t="s">
        <v>1010</v>
      </c>
      <c r="D300" s="368">
        <v>1</v>
      </c>
      <c r="E300" s="368">
        <v>0</v>
      </c>
      <c r="F300" s="367">
        <v>1977.35</v>
      </c>
      <c r="G300" s="366">
        <v>0</v>
      </c>
      <c r="H300" s="366">
        <v>980.65</v>
      </c>
      <c r="I300" s="366">
        <v>996.7</v>
      </c>
      <c r="J300" s="365">
        <v>0.50405846208309102</v>
      </c>
    </row>
    <row r="301" spans="1:10" ht="15" customHeight="1" x14ac:dyDescent="0.2">
      <c r="A301" s="368" t="s">
        <v>2996</v>
      </c>
      <c r="B301" s="368" t="s">
        <v>2995</v>
      </c>
      <c r="C301" s="368" t="s">
        <v>1010</v>
      </c>
      <c r="D301" s="368">
        <v>1</v>
      </c>
      <c r="E301" s="368">
        <v>0</v>
      </c>
      <c r="F301" s="367">
        <v>2122.66</v>
      </c>
      <c r="G301" s="366">
        <v>0</v>
      </c>
      <c r="H301" s="366">
        <v>1435.55</v>
      </c>
      <c r="I301" s="366">
        <v>687.11</v>
      </c>
      <c r="J301" s="365">
        <v>0.3237023357485419</v>
      </c>
    </row>
    <row r="302" spans="1:10" x14ac:dyDescent="0.2">
      <c r="A302" s="368" t="s">
        <v>2994</v>
      </c>
      <c r="B302" s="368" t="s">
        <v>2993</v>
      </c>
      <c r="C302" s="368" t="s">
        <v>1010</v>
      </c>
      <c r="D302" s="368">
        <v>2</v>
      </c>
      <c r="E302" s="368">
        <v>0</v>
      </c>
      <c r="F302" s="367">
        <v>472.34</v>
      </c>
      <c r="G302" s="366">
        <v>0</v>
      </c>
      <c r="H302" s="366">
        <v>288.82</v>
      </c>
      <c r="I302" s="366">
        <v>183.52</v>
      </c>
      <c r="J302" s="365">
        <v>0.38853368336367872</v>
      </c>
    </row>
    <row r="303" spans="1:10" x14ac:dyDescent="0.2">
      <c r="A303" s="368" t="s">
        <v>1144</v>
      </c>
      <c r="B303" s="368" t="s">
        <v>1143</v>
      </c>
      <c r="C303" s="368" t="s">
        <v>1010</v>
      </c>
      <c r="D303" s="368">
        <v>6</v>
      </c>
      <c r="E303" s="368">
        <v>0</v>
      </c>
      <c r="F303" s="367">
        <v>1046.76</v>
      </c>
      <c r="G303" s="366">
        <v>0</v>
      </c>
      <c r="H303" s="366">
        <v>922.26</v>
      </c>
      <c r="I303" s="366">
        <v>124.5</v>
      </c>
      <c r="J303" s="365">
        <v>0.11893843861056975</v>
      </c>
    </row>
    <row r="304" spans="1:10" ht="15" customHeight="1" x14ac:dyDescent="0.2">
      <c r="A304" s="368" t="s">
        <v>1138</v>
      </c>
      <c r="B304" s="368" t="s">
        <v>1137</v>
      </c>
      <c r="C304" s="368" t="s">
        <v>1010</v>
      </c>
      <c r="D304" s="368">
        <v>3</v>
      </c>
      <c r="E304" s="368">
        <v>0</v>
      </c>
      <c r="F304" s="367">
        <v>1003.95</v>
      </c>
      <c r="G304" s="366">
        <v>0</v>
      </c>
      <c r="H304" s="366">
        <v>825.48</v>
      </c>
      <c r="I304" s="366">
        <v>178.47</v>
      </c>
      <c r="J304" s="365">
        <v>0.17776781712236664</v>
      </c>
    </row>
    <row r="305" spans="1:10" ht="15" customHeight="1" x14ac:dyDescent="0.2">
      <c r="A305" s="368" t="s">
        <v>2992</v>
      </c>
      <c r="B305" s="368" t="s">
        <v>2991</v>
      </c>
      <c r="C305" s="368" t="s">
        <v>1010</v>
      </c>
      <c r="D305" s="368">
        <v>2</v>
      </c>
      <c r="E305" s="368">
        <v>0</v>
      </c>
      <c r="F305" s="367">
        <v>401.3</v>
      </c>
      <c r="G305" s="366">
        <v>0</v>
      </c>
      <c r="H305" s="366">
        <v>207.96</v>
      </c>
      <c r="I305" s="366">
        <v>193.34</v>
      </c>
      <c r="J305" s="365">
        <v>0.48178420134562672</v>
      </c>
    </row>
    <row r="306" spans="1:10" ht="15" customHeight="1" x14ac:dyDescent="0.2">
      <c r="A306" s="368" t="s">
        <v>1134</v>
      </c>
      <c r="B306" s="368" t="s">
        <v>1133</v>
      </c>
      <c r="C306" s="368" t="s">
        <v>1010</v>
      </c>
      <c r="D306" s="368">
        <v>2</v>
      </c>
      <c r="E306" s="368">
        <v>0</v>
      </c>
      <c r="F306" s="367">
        <v>595.08000000000004</v>
      </c>
      <c r="G306" s="366">
        <v>0</v>
      </c>
      <c r="H306" s="366">
        <v>303.27999999999997</v>
      </c>
      <c r="I306" s="366">
        <v>291.8</v>
      </c>
      <c r="J306" s="365">
        <v>0.49035423808563555</v>
      </c>
    </row>
    <row r="307" spans="1:10" ht="15" customHeight="1" x14ac:dyDescent="0.2">
      <c r="A307" s="368" t="s">
        <v>1132</v>
      </c>
      <c r="B307" s="368" t="s">
        <v>1131</v>
      </c>
      <c r="C307" s="368" t="s">
        <v>1010</v>
      </c>
      <c r="D307" s="368">
        <v>1</v>
      </c>
      <c r="E307" s="368">
        <v>0</v>
      </c>
      <c r="F307" s="367">
        <v>1013.93</v>
      </c>
      <c r="G307" s="366">
        <v>0</v>
      </c>
      <c r="H307" s="366">
        <v>731.86</v>
      </c>
      <c r="I307" s="366">
        <v>282.07</v>
      </c>
      <c r="J307" s="365">
        <v>0.27819474717189552</v>
      </c>
    </row>
    <row r="308" spans="1:10" ht="15" customHeight="1" x14ac:dyDescent="0.2">
      <c r="A308" s="368" t="s">
        <v>1130</v>
      </c>
      <c r="B308" s="368" t="s">
        <v>1129</v>
      </c>
      <c r="C308" s="368" t="s">
        <v>1010</v>
      </c>
      <c r="D308" s="368">
        <v>1</v>
      </c>
      <c r="E308" s="368">
        <v>0</v>
      </c>
      <c r="F308" s="367">
        <v>2049.3200000000002</v>
      </c>
      <c r="G308" s="366">
        <v>0</v>
      </c>
      <c r="H308" s="366">
        <v>1479.21</v>
      </c>
      <c r="I308" s="366">
        <v>570.11</v>
      </c>
      <c r="J308" s="365">
        <v>0.27819471824800424</v>
      </c>
    </row>
    <row r="309" spans="1:10" ht="15" customHeight="1" x14ac:dyDescent="0.2">
      <c r="A309" s="368" t="s">
        <v>2988</v>
      </c>
      <c r="B309" s="368" t="s">
        <v>2987</v>
      </c>
      <c r="C309" s="368" t="s">
        <v>1010</v>
      </c>
      <c r="D309" s="368">
        <v>1</v>
      </c>
      <c r="E309" s="368">
        <v>0</v>
      </c>
      <c r="F309" s="367">
        <v>801.59</v>
      </c>
      <c r="G309" s="366">
        <v>0</v>
      </c>
      <c r="H309" s="366">
        <v>396.01</v>
      </c>
      <c r="I309" s="366">
        <v>405.58</v>
      </c>
      <c r="J309" s="365">
        <v>0.50596938584563178</v>
      </c>
    </row>
    <row r="310" spans="1:10" ht="15" customHeight="1" x14ac:dyDescent="0.2">
      <c r="A310" s="368" t="s">
        <v>2984</v>
      </c>
      <c r="B310" s="368" t="s">
        <v>2983</v>
      </c>
      <c r="C310" s="368" t="s">
        <v>1010</v>
      </c>
      <c r="D310" s="368">
        <v>8</v>
      </c>
      <c r="E310" s="368">
        <v>0</v>
      </c>
      <c r="F310" s="367">
        <v>4944.53</v>
      </c>
      <c r="G310" s="366">
        <v>0</v>
      </c>
      <c r="H310" s="366">
        <v>3630.4</v>
      </c>
      <c r="I310" s="366">
        <v>1314.13</v>
      </c>
      <c r="J310" s="365">
        <v>0.26577450232883609</v>
      </c>
    </row>
    <row r="311" spans="1:10" ht="15" customHeight="1" x14ac:dyDescent="0.2">
      <c r="A311" s="368" t="s">
        <v>1113</v>
      </c>
      <c r="B311" s="368" t="s">
        <v>1112</v>
      </c>
      <c r="C311" s="368" t="s">
        <v>1010</v>
      </c>
      <c r="D311" s="368">
        <v>8</v>
      </c>
      <c r="E311" s="368">
        <v>0</v>
      </c>
      <c r="F311" s="367">
        <v>1253.46</v>
      </c>
      <c r="G311" s="366">
        <v>0</v>
      </c>
      <c r="H311" s="366">
        <v>1055.92</v>
      </c>
      <c r="I311" s="366">
        <v>197.54</v>
      </c>
      <c r="J311" s="365">
        <v>0.15759577489509038</v>
      </c>
    </row>
    <row r="312" spans="1:10" ht="15" customHeight="1" x14ac:dyDescent="0.2">
      <c r="A312" s="368" t="s">
        <v>1111</v>
      </c>
      <c r="B312" s="368" t="s">
        <v>1110</v>
      </c>
      <c r="C312" s="368" t="s">
        <v>1010</v>
      </c>
      <c r="D312" s="368">
        <v>1</v>
      </c>
      <c r="E312" s="368">
        <v>0</v>
      </c>
      <c r="F312" s="367">
        <v>798.02</v>
      </c>
      <c r="G312" s="366">
        <v>0</v>
      </c>
      <c r="H312" s="366">
        <v>583.36</v>
      </c>
      <c r="I312" s="366">
        <v>214.66</v>
      </c>
      <c r="J312" s="365">
        <v>0.26899075211147588</v>
      </c>
    </row>
    <row r="313" spans="1:10" ht="15" customHeight="1" x14ac:dyDescent="0.2">
      <c r="A313" s="368" t="s">
        <v>2980</v>
      </c>
      <c r="B313" s="368" t="s">
        <v>2979</v>
      </c>
      <c r="C313" s="368" t="s">
        <v>1010</v>
      </c>
      <c r="D313" s="368">
        <v>1</v>
      </c>
      <c r="E313" s="368">
        <v>0</v>
      </c>
      <c r="F313" s="367">
        <v>809.32</v>
      </c>
      <c r="G313" s="366">
        <v>0</v>
      </c>
      <c r="H313" s="366">
        <v>706.32</v>
      </c>
      <c r="I313" s="366">
        <v>103</v>
      </c>
      <c r="J313" s="365">
        <v>0.12726733554094796</v>
      </c>
    </row>
    <row r="314" spans="1:10" ht="15" customHeight="1" x14ac:dyDescent="0.2">
      <c r="A314" s="368" t="s">
        <v>2976</v>
      </c>
      <c r="B314" s="368" t="s">
        <v>2975</v>
      </c>
      <c r="C314" s="368" t="s">
        <v>1010</v>
      </c>
      <c r="D314" s="368">
        <v>2</v>
      </c>
      <c r="E314" s="368">
        <v>0</v>
      </c>
      <c r="F314" s="367">
        <v>302.86</v>
      </c>
      <c r="G314" s="366">
        <v>0</v>
      </c>
      <c r="H314" s="366">
        <v>218.62</v>
      </c>
      <c r="I314" s="366">
        <v>84.24</v>
      </c>
      <c r="J314" s="365">
        <v>0.27814831935547779</v>
      </c>
    </row>
    <row r="315" spans="1:10" ht="15" customHeight="1" x14ac:dyDescent="0.2">
      <c r="A315" s="368" t="s">
        <v>2974</v>
      </c>
      <c r="B315" s="368" t="s">
        <v>2973</v>
      </c>
      <c r="C315" s="368" t="s">
        <v>1010</v>
      </c>
      <c r="D315" s="368">
        <v>6</v>
      </c>
      <c r="E315" s="368">
        <v>0</v>
      </c>
      <c r="F315" s="367">
        <v>1391.31</v>
      </c>
      <c r="G315" s="366">
        <v>0</v>
      </c>
      <c r="H315" s="366">
        <v>1131.9000000000001</v>
      </c>
      <c r="I315" s="366">
        <v>259.41000000000003</v>
      </c>
      <c r="J315" s="365">
        <v>0.18645018004614355</v>
      </c>
    </row>
    <row r="316" spans="1:10" x14ac:dyDescent="0.2">
      <c r="A316" s="368" t="s">
        <v>2960</v>
      </c>
      <c r="B316" s="368" t="s">
        <v>2959</v>
      </c>
      <c r="C316" s="368" t="s">
        <v>1010</v>
      </c>
      <c r="D316" s="368">
        <v>2</v>
      </c>
      <c r="E316" s="368">
        <v>0</v>
      </c>
      <c r="F316" s="367">
        <v>1905.3</v>
      </c>
      <c r="G316" s="366">
        <v>0</v>
      </c>
      <c r="H316" s="366">
        <v>1662.8</v>
      </c>
      <c r="I316" s="366">
        <v>242.5</v>
      </c>
      <c r="J316" s="365">
        <v>0.12727654437621372</v>
      </c>
    </row>
    <row r="317" spans="1:10" ht="15" customHeight="1" x14ac:dyDescent="0.2">
      <c r="A317" s="368" t="s">
        <v>2958</v>
      </c>
      <c r="B317" s="368" t="s">
        <v>2957</v>
      </c>
      <c r="C317" s="368" t="s">
        <v>1010</v>
      </c>
      <c r="D317" s="368">
        <v>1</v>
      </c>
      <c r="E317" s="368">
        <v>0</v>
      </c>
      <c r="F317" s="367">
        <v>1132.46</v>
      </c>
      <c r="G317" s="366">
        <v>0</v>
      </c>
      <c r="H317" s="366">
        <v>988.33</v>
      </c>
      <c r="I317" s="366">
        <v>144.13</v>
      </c>
      <c r="J317" s="365">
        <v>0.12727160341204105</v>
      </c>
    </row>
    <row r="318" spans="1:10" ht="15" customHeight="1" x14ac:dyDescent="0.2">
      <c r="A318" s="368" t="s">
        <v>2956</v>
      </c>
      <c r="B318" s="368" t="s">
        <v>2955</v>
      </c>
      <c r="C318" s="368" t="s">
        <v>1010</v>
      </c>
      <c r="D318" s="368">
        <v>1</v>
      </c>
      <c r="E318" s="368">
        <v>0</v>
      </c>
      <c r="F318" s="367">
        <v>981.92</v>
      </c>
      <c r="G318" s="366">
        <v>0</v>
      </c>
      <c r="H318" s="366">
        <v>856.94</v>
      </c>
      <c r="I318" s="366">
        <v>124.98</v>
      </c>
      <c r="J318" s="365">
        <v>0.12728124490793546</v>
      </c>
    </row>
    <row r="319" spans="1:10" ht="15" customHeight="1" x14ac:dyDescent="0.2">
      <c r="A319" s="368" t="s">
        <v>2954</v>
      </c>
      <c r="B319" s="368" t="s">
        <v>2953</v>
      </c>
      <c r="C319" s="368" t="s">
        <v>1010</v>
      </c>
      <c r="D319" s="372">
        <v>1</v>
      </c>
      <c r="E319" s="372">
        <v>0</v>
      </c>
      <c r="F319" s="373">
        <v>693.02</v>
      </c>
      <c r="G319" s="374">
        <v>0</v>
      </c>
      <c r="H319" s="374">
        <v>610.37</v>
      </c>
      <c r="I319" s="374">
        <v>82.65</v>
      </c>
      <c r="J319" s="375">
        <v>0.11926062739892067</v>
      </c>
    </row>
    <row r="320" spans="1:10" ht="18.600000000000001" customHeight="1" x14ac:dyDescent="0.2">
      <c r="D320" s="364">
        <f>SUM(D9:D319)</f>
        <v>1977</v>
      </c>
      <c r="E320" s="364">
        <f t="shared" ref="E320:J320" si="0">SUM(E9:E319)</f>
        <v>0</v>
      </c>
      <c r="F320" s="376">
        <f t="shared" si="0"/>
        <v>721906.76000000047</v>
      </c>
      <c r="G320" s="376">
        <f t="shared" si="0"/>
        <v>-7523.59</v>
      </c>
      <c r="H320" s="376">
        <f t="shared" si="0"/>
        <v>569763.61999999953</v>
      </c>
      <c r="I320" s="376">
        <f t="shared" si="0"/>
        <v>144619.55000000002</v>
      </c>
      <c r="J320" s="364">
        <f t="shared" si="0"/>
        <v>82.924010676940597</v>
      </c>
    </row>
    <row r="324" spans="5:7" ht="15" customHeight="1" x14ac:dyDescent="0.2">
      <c r="E324" s="1323" t="s">
        <v>3182</v>
      </c>
      <c r="F324" s="462" t="s">
        <v>3178</v>
      </c>
      <c r="G324" s="461">
        <f>+F320</f>
        <v>721906.76000000047</v>
      </c>
    </row>
    <row r="325" spans="5:7" x14ac:dyDescent="0.2">
      <c r="E325" s="1324"/>
      <c r="F325" s="462" t="s">
        <v>3179</v>
      </c>
      <c r="G325" s="461">
        <f>+G320</f>
        <v>-7523.59</v>
      </c>
    </row>
    <row r="326" spans="5:7" x14ac:dyDescent="0.2">
      <c r="E326" s="1324"/>
      <c r="F326" s="462" t="s">
        <v>3180</v>
      </c>
      <c r="G326" s="461">
        <f>+G324+G325</f>
        <v>714383.17000000051</v>
      </c>
    </row>
    <row r="327" spans="5:7" x14ac:dyDescent="0.2">
      <c r="E327" s="1324"/>
      <c r="F327" s="462" t="s">
        <v>3181</v>
      </c>
      <c r="G327" s="461">
        <f>+H320</f>
        <v>569763.61999999953</v>
      </c>
    </row>
    <row r="328" spans="5:7" x14ac:dyDescent="0.2">
      <c r="E328" s="1325"/>
      <c r="F328" s="462" t="s">
        <v>28</v>
      </c>
      <c r="G328" s="463">
        <f>+G326-G327</f>
        <v>144619.55000000098</v>
      </c>
    </row>
  </sheetData>
  <autoFilter ref="A8:J319" xr:uid="{C6CF3536-1802-47D2-AFD8-337A787B86DC}"/>
  <mergeCells count="1">
    <mergeCell ref="E324:E328"/>
  </mergeCells>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3536-1802-47D2-AFD8-337A787B86DC}">
  <sheetPr codeName="Hoja17"/>
  <dimension ref="A1:J45"/>
  <sheetViews>
    <sheetView showGridLines="0" workbookViewId="0">
      <pane ySplit="6" topLeftCell="A29" activePane="bottomLeft" state="frozen"/>
      <selection pane="bottomLeft" activeCell="M32" sqref="M32"/>
    </sheetView>
  </sheetViews>
  <sheetFormatPr baseColWidth="10" defaultColWidth="11.42578125" defaultRowHeight="12" x14ac:dyDescent="0.2"/>
  <cols>
    <col min="1" max="1" width="25" style="364" customWidth="1"/>
    <col min="2" max="2" width="38" style="364" customWidth="1"/>
    <col min="3" max="3" width="21.140625" style="364" customWidth="1"/>
    <col min="4" max="14" width="11.85546875" style="364" customWidth="1"/>
    <col min="15"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3156</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6.25" customHeight="1" x14ac:dyDescent="0.2">
      <c r="A9" s="368" t="s">
        <v>1650</v>
      </c>
      <c r="B9" s="368" t="s">
        <v>1649</v>
      </c>
      <c r="C9" s="368" t="s">
        <v>1159</v>
      </c>
      <c r="D9" s="368">
        <v>6</v>
      </c>
      <c r="E9" s="368">
        <v>0</v>
      </c>
      <c r="F9" s="367">
        <v>4374.16</v>
      </c>
      <c r="G9" s="366">
        <v>0</v>
      </c>
      <c r="H9" s="366">
        <v>3261.42</v>
      </c>
      <c r="I9" s="366">
        <v>1112.74</v>
      </c>
      <c r="J9" s="365">
        <v>0.25438941419609706</v>
      </c>
    </row>
    <row r="10" spans="1:10" ht="26.25" customHeight="1" x14ac:dyDescent="0.2">
      <c r="A10" s="368" t="s">
        <v>2290</v>
      </c>
      <c r="B10" s="368" t="s">
        <v>2289</v>
      </c>
      <c r="C10" s="368" t="s">
        <v>1159</v>
      </c>
      <c r="D10" s="368">
        <v>2</v>
      </c>
      <c r="E10" s="368">
        <v>0</v>
      </c>
      <c r="F10" s="367">
        <v>1382.7</v>
      </c>
      <c r="G10" s="366">
        <v>0</v>
      </c>
      <c r="H10" s="366">
        <v>1080.26</v>
      </c>
      <c r="I10" s="366">
        <v>302.44</v>
      </c>
      <c r="J10" s="365">
        <v>0.21873146741881824</v>
      </c>
    </row>
    <row r="11" spans="1:10" ht="26.25" customHeight="1" x14ac:dyDescent="0.2">
      <c r="A11" s="368" t="s">
        <v>1646</v>
      </c>
      <c r="B11" s="368" t="s">
        <v>1645</v>
      </c>
      <c r="C11" s="368" t="s">
        <v>1159</v>
      </c>
      <c r="D11" s="368">
        <v>27</v>
      </c>
      <c r="E11" s="368">
        <v>0</v>
      </c>
      <c r="F11" s="367">
        <v>21725.25</v>
      </c>
      <c r="G11" s="366">
        <v>0</v>
      </c>
      <c r="H11" s="366">
        <v>17.82</v>
      </c>
      <c r="I11" s="366">
        <v>21707.43</v>
      </c>
      <c r="J11" s="365">
        <v>0.99917975627438116</v>
      </c>
    </row>
    <row r="12" spans="1:10" ht="26.25" customHeight="1" x14ac:dyDescent="0.2">
      <c r="A12" s="368" t="s">
        <v>1644</v>
      </c>
      <c r="B12" s="368" t="s">
        <v>1643</v>
      </c>
      <c r="C12" s="368" t="s">
        <v>1159</v>
      </c>
      <c r="D12" s="368">
        <v>18</v>
      </c>
      <c r="E12" s="368">
        <v>0</v>
      </c>
      <c r="F12" s="367">
        <v>8297.82</v>
      </c>
      <c r="G12" s="366">
        <v>0</v>
      </c>
      <c r="H12" s="366">
        <v>6.84</v>
      </c>
      <c r="I12" s="366">
        <v>8290.98</v>
      </c>
      <c r="J12" s="365">
        <v>0.99917568710818017</v>
      </c>
    </row>
    <row r="13" spans="1:10" ht="26.25" customHeight="1" x14ac:dyDescent="0.2">
      <c r="A13" s="368" t="s">
        <v>1640</v>
      </c>
      <c r="B13" s="368" t="s">
        <v>1639</v>
      </c>
      <c r="C13" s="368" t="s">
        <v>1159</v>
      </c>
      <c r="D13" s="368">
        <v>4</v>
      </c>
      <c r="E13" s="368">
        <v>0</v>
      </c>
      <c r="F13" s="367">
        <v>2603.2399999999998</v>
      </c>
      <c r="G13" s="366">
        <v>0</v>
      </c>
      <c r="H13" s="366">
        <v>2323.1999999999998</v>
      </c>
      <c r="I13" s="366">
        <v>280.04000000000002</v>
      </c>
      <c r="J13" s="365">
        <v>0.10757363900370308</v>
      </c>
    </row>
    <row r="14" spans="1:10" ht="26.25" customHeight="1" x14ac:dyDescent="0.2">
      <c r="A14" s="368" t="s">
        <v>1638</v>
      </c>
      <c r="B14" s="368" t="s">
        <v>1637</v>
      </c>
      <c r="C14" s="368" t="s">
        <v>1159</v>
      </c>
      <c r="D14" s="368">
        <v>32</v>
      </c>
      <c r="E14" s="368">
        <v>0</v>
      </c>
      <c r="F14" s="367">
        <v>19405.8</v>
      </c>
      <c r="G14" s="366">
        <v>0</v>
      </c>
      <c r="H14" s="366">
        <v>12860.48</v>
      </c>
      <c r="I14" s="366">
        <v>6545.32</v>
      </c>
      <c r="J14" s="365">
        <v>0.33728679054715599</v>
      </c>
    </row>
    <row r="15" spans="1:10" ht="26.25" customHeight="1" x14ac:dyDescent="0.2">
      <c r="A15" s="368" t="s">
        <v>1636</v>
      </c>
      <c r="B15" s="368" t="s">
        <v>1635</v>
      </c>
      <c r="C15" s="368" t="s">
        <v>1159</v>
      </c>
      <c r="D15" s="368">
        <v>10</v>
      </c>
      <c r="E15" s="368">
        <v>0</v>
      </c>
      <c r="F15" s="367">
        <v>4818.66</v>
      </c>
      <c r="G15" s="366">
        <v>0</v>
      </c>
      <c r="H15" s="366">
        <v>3207.7</v>
      </c>
      <c r="I15" s="366">
        <v>1610.96</v>
      </c>
      <c r="J15" s="365">
        <v>0.33431700929303998</v>
      </c>
    </row>
    <row r="16" spans="1:10" ht="26.25" customHeight="1" x14ac:dyDescent="0.2">
      <c r="A16" s="368" t="s">
        <v>3126</v>
      </c>
      <c r="B16" s="368" t="s">
        <v>3125</v>
      </c>
      <c r="C16" s="368" t="s">
        <v>1630</v>
      </c>
      <c r="D16" s="368">
        <v>1</v>
      </c>
      <c r="E16" s="368">
        <v>0</v>
      </c>
      <c r="F16" s="367">
        <v>647.20000000000005</v>
      </c>
      <c r="G16" s="366">
        <v>0</v>
      </c>
      <c r="H16" s="366">
        <v>451.3</v>
      </c>
      <c r="I16" s="366">
        <v>195.9</v>
      </c>
      <c r="J16" s="365">
        <v>0.30268850432632882</v>
      </c>
    </row>
    <row r="17" spans="1:10" ht="26.25" customHeight="1" x14ac:dyDescent="0.2">
      <c r="A17" s="368" t="s">
        <v>1634</v>
      </c>
      <c r="B17" s="368" t="s">
        <v>1633</v>
      </c>
      <c r="C17" s="368" t="s">
        <v>1630</v>
      </c>
      <c r="D17" s="368">
        <v>1</v>
      </c>
      <c r="E17" s="368">
        <v>0</v>
      </c>
      <c r="F17" s="367">
        <v>658.89</v>
      </c>
      <c r="G17" s="366">
        <v>0</v>
      </c>
      <c r="H17" s="366">
        <v>0.63</v>
      </c>
      <c r="I17" s="366">
        <v>658.26</v>
      </c>
      <c r="J17" s="365">
        <v>0.99904384646906164</v>
      </c>
    </row>
    <row r="18" spans="1:10" ht="18" customHeight="1" x14ac:dyDescent="0.2">
      <c r="A18" s="368" t="s">
        <v>1161</v>
      </c>
      <c r="B18" s="368" t="s">
        <v>1160</v>
      </c>
      <c r="C18" s="368" t="s">
        <v>1159</v>
      </c>
      <c r="D18" s="368">
        <v>36</v>
      </c>
      <c r="E18" s="368">
        <v>0</v>
      </c>
      <c r="F18" s="367">
        <v>17366.919999999998</v>
      </c>
      <c r="G18" s="366">
        <v>0</v>
      </c>
      <c r="H18" s="366">
        <v>13741.92</v>
      </c>
      <c r="I18" s="366">
        <v>3625</v>
      </c>
      <c r="J18" s="365">
        <v>0.20873016055811855</v>
      </c>
    </row>
    <row r="19" spans="1:10" ht="15" customHeight="1" x14ac:dyDescent="0.2">
      <c r="A19" s="368" t="s">
        <v>2990</v>
      </c>
      <c r="B19" s="368" t="s">
        <v>2989</v>
      </c>
      <c r="C19" s="368" t="s">
        <v>1010</v>
      </c>
      <c r="D19" s="368">
        <v>5</v>
      </c>
      <c r="E19" s="368">
        <v>0</v>
      </c>
      <c r="F19" s="367">
        <v>0.05</v>
      </c>
      <c r="G19" s="366">
        <v>0</v>
      </c>
      <c r="H19" s="366">
        <v>0</v>
      </c>
      <c r="I19" s="366">
        <v>0.05</v>
      </c>
      <c r="J19" s="365">
        <v>1</v>
      </c>
    </row>
    <row r="20" spans="1:10" x14ac:dyDescent="0.2">
      <c r="A20" s="368" t="s">
        <v>2986</v>
      </c>
      <c r="B20" s="368" t="s">
        <v>2985</v>
      </c>
      <c r="C20" s="368" t="s">
        <v>1010</v>
      </c>
      <c r="D20" s="368">
        <v>2</v>
      </c>
      <c r="E20" s="368">
        <v>0</v>
      </c>
      <c r="F20" s="367">
        <v>7593.16</v>
      </c>
      <c r="G20" s="366">
        <v>0</v>
      </c>
      <c r="H20" s="366">
        <v>6362.08</v>
      </c>
      <c r="I20" s="366">
        <v>1231.08</v>
      </c>
      <c r="J20" s="365">
        <v>0.16213012764119286</v>
      </c>
    </row>
    <row r="21" spans="1:10" ht="18" customHeight="1" x14ac:dyDescent="0.2">
      <c r="A21" s="368" t="s">
        <v>1124</v>
      </c>
      <c r="B21" s="368" t="s">
        <v>1123</v>
      </c>
      <c r="C21" s="368" t="s">
        <v>1010</v>
      </c>
      <c r="D21" s="368">
        <v>26</v>
      </c>
      <c r="E21" s="368">
        <v>0</v>
      </c>
      <c r="F21" s="367">
        <v>5616</v>
      </c>
      <c r="G21" s="366">
        <v>0</v>
      </c>
      <c r="H21" s="366">
        <v>2808</v>
      </c>
      <c r="I21" s="366">
        <v>2808</v>
      </c>
      <c r="J21" s="365">
        <v>0.5</v>
      </c>
    </row>
    <row r="22" spans="1:10" ht="15" customHeight="1" x14ac:dyDescent="0.2">
      <c r="A22" s="368" t="s">
        <v>1122</v>
      </c>
      <c r="B22" s="368" t="s">
        <v>1121</v>
      </c>
      <c r="C22" s="368" t="s">
        <v>1010</v>
      </c>
      <c r="D22" s="368">
        <v>5</v>
      </c>
      <c r="E22" s="368">
        <v>0</v>
      </c>
      <c r="F22" s="367">
        <v>16541.64</v>
      </c>
      <c r="G22" s="366">
        <v>0</v>
      </c>
      <c r="H22" s="366">
        <v>15488.44</v>
      </c>
      <c r="I22" s="366">
        <v>1053.2</v>
      </c>
      <c r="J22" s="365">
        <v>6.3669624051786888E-2</v>
      </c>
    </row>
    <row r="23" spans="1:10" ht="18" customHeight="1" x14ac:dyDescent="0.2">
      <c r="A23" s="368" t="s">
        <v>1107</v>
      </c>
      <c r="B23" s="368" t="s">
        <v>1106</v>
      </c>
      <c r="C23" s="368" t="s">
        <v>1010</v>
      </c>
      <c r="D23" s="368">
        <v>120</v>
      </c>
      <c r="E23" s="368">
        <v>0</v>
      </c>
      <c r="F23" s="367">
        <v>1804.8</v>
      </c>
      <c r="G23" s="366">
        <v>0</v>
      </c>
      <c r="H23" s="366">
        <v>1194</v>
      </c>
      <c r="I23" s="366">
        <v>610.79999999999995</v>
      </c>
      <c r="J23" s="365">
        <v>0.33843085106382981</v>
      </c>
    </row>
    <row r="24" spans="1:10" ht="27" customHeight="1" x14ac:dyDescent="0.2">
      <c r="A24" s="368" t="s">
        <v>1103</v>
      </c>
      <c r="B24" s="368" t="s">
        <v>1102</v>
      </c>
      <c r="C24" s="368" t="s">
        <v>1010</v>
      </c>
      <c r="D24" s="368">
        <v>1620</v>
      </c>
      <c r="E24" s="368">
        <v>0</v>
      </c>
      <c r="F24" s="367">
        <v>61203.6</v>
      </c>
      <c r="G24" s="366">
        <v>0</v>
      </c>
      <c r="H24" s="366">
        <v>34344</v>
      </c>
      <c r="I24" s="366">
        <v>26859.599999999999</v>
      </c>
      <c r="J24" s="365">
        <v>0.43885653785071466</v>
      </c>
    </row>
    <row r="25" spans="1:10" x14ac:dyDescent="0.2">
      <c r="A25" s="368" t="s">
        <v>2982</v>
      </c>
      <c r="B25" s="368" t="s">
        <v>2981</v>
      </c>
      <c r="C25" s="368" t="s">
        <v>1010</v>
      </c>
      <c r="D25" s="368">
        <v>2</v>
      </c>
      <c r="E25" s="368">
        <v>0</v>
      </c>
      <c r="F25" s="367">
        <v>3780</v>
      </c>
      <c r="G25" s="366">
        <v>0</v>
      </c>
      <c r="H25" s="366">
        <v>3600</v>
      </c>
      <c r="I25" s="366">
        <v>180</v>
      </c>
      <c r="J25" s="365">
        <v>4.7619047619047616E-2</v>
      </c>
    </row>
    <row r="26" spans="1:10" x14ac:dyDescent="0.2">
      <c r="A26" s="368" t="s">
        <v>1070</v>
      </c>
      <c r="B26" s="368" t="s">
        <v>1069</v>
      </c>
      <c r="C26" s="368" t="s">
        <v>1010</v>
      </c>
      <c r="D26" s="368">
        <v>30</v>
      </c>
      <c r="E26" s="368">
        <v>0</v>
      </c>
      <c r="F26" s="367">
        <v>20060</v>
      </c>
      <c r="G26" s="366">
        <v>0</v>
      </c>
      <c r="H26" s="366">
        <v>18958.78</v>
      </c>
      <c r="I26" s="366">
        <v>1101.22</v>
      </c>
      <c r="J26" s="365">
        <v>5.4896311066799604E-2</v>
      </c>
    </row>
    <row r="27" spans="1:10" x14ac:dyDescent="0.2">
      <c r="A27" s="368" t="s">
        <v>1068</v>
      </c>
      <c r="B27" s="368" t="s">
        <v>218</v>
      </c>
      <c r="C27" s="368" t="s">
        <v>1010</v>
      </c>
      <c r="D27" s="368">
        <v>47</v>
      </c>
      <c r="E27" s="368">
        <v>0</v>
      </c>
      <c r="F27" s="367">
        <v>9870</v>
      </c>
      <c r="G27" s="366">
        <v>0</v>
      </c>
      <c r="H27" s="366">
        <v>9870</v>
      </c>
      <c r="I27" s="366">
        <v>0</v>
      </c>
      <c r="J27" s="365">
        <v>0</v>
      </c>
    </row>
    <row r="28" spans="1:10" x14ac:dyDescent="0.2">
      <c r="A28" s="368" t="s">
        <v>1063</v>
      </c>
      <c r="B28" s="368" t="s">
        <v>1062</v>
      </c>
      <c r="C28" s="368" t="s">
        <v>1010</v>
      </c>
      <c r="D28" s="368">
        <v>3</v>
      </c>
      <c r="E28" s="368">
        <v>0</v>
      </c>
      <c r="F28" s="367">
        <v>4062</v>
      </c>
      <c r="G28" s="366">
        <v>0</v>
      </c>
      <c r="H28" s="366">
        <v>2961.03</v>
      </c>
      <c r="I28" s="366">
        <v>1100.97</v>
      </c>
      <c r="J28" s="365">
        <v>0.27104135893648451</v>
      </c>
    </row>
    <row r="29" spans="1:10" ht="24" x14ac:dyDescent="0.2">
      <c r="A29" s="368" t="s">
        <v>1059</v>
      </c>
      <c r="B29" s="368" t="s">
        <v>1058</v>
      </c>
      <c r="C29" s="368" t="s">
        <v>1010</v>
      </c>
      <c r="D29" s="368">
        <v>15</v>
      </c>
      <c r="E29" s="368">
        <v>0</v>
      </c>
      <c r="F29" s="367">
        <v>26050.13</v>
      </c>
      <c r="G29" s="366">
        <v>0</v>
      </c>
      <c r="H29" s="366">
        <v>18119.7</v>
      </c>
      <c r="I29" s="366">
        <v>7930.43</v>
      </c>
      <c r="J29" s="365">
        <v>0.30442957482361893</v>
      </c>
    </row>
    <row r="30" spans="1:10" ht="24" x14ac:dyDescent="0.2">
      <c r="A30" s="368" t="s">
        <v>1055</v>
      </c>
      <c r="B30" s="368" t="s">
        <v>1054</v>
      </c>
      <c r="C30" s="368" t="s">
        <v>1010</v>
      </c>
      <c r="D30" s="368">
        <v>10</v>
      </c>
      <c r="E30" s="368">
        <v>0</v>
      </c>
      <c r="F30" s="367">
        <v>17231.04</v>
      </c>
      <c r="G30" s="366">
        <v>0</v>
      </c>
      <c r="H30" s="366">
        <v>11855.3</v>
      </c>
      <c r="I30" s="366">
        <v>5375.74</v>
      </c>
      <c r="J30" s="365">
        <v>0.31198000817130017</v>
      </c>
    </row>
    <row r="31" spans="1:10" x14ac:dyDescent="0.2">
      <c r="A31" s="368" t="s">
        <v>2972</v>
      </c>
      <c r="B31" s="368" t="s">
        <v>2971</v>
      </c>
      <c r="C31" s="368" t="s">
        <v>1010</v>
      </c>
      <c r="D31" s="368">
        <v>4</v>
      </c>
      <c r="E31" s="368">
        <v>0</v>
      </c>
      <c r="F31" s="367">
        <v>4515</v>
      </c>
      <c r="G31" s="366">
        <v>0</v>
      </c>
      <c r="H31" s="366">
        <v>3140.48</v>
      </c>
      <c r="I31" s="366">
        <v>1374.52</v>
      </c>
      <c r="J31" s="365">
        <v>0.30443410852713176</v>
      </c>
    </row>
    <row r="32" spans="1:10" ht="24" x14ac:dyDescent="0.2">
      <c r="A32" s="368" t="s">
        <v>1051</v>
      </c>
      <c r="B32" s="368" t="s">
        <v>1050</v>
      </c>
      <c r="C32" s="368" t="s">
        <v>1010</v>
      </c>
      <c r="D32" s="368">
        <v>1</v>
      </c>
      <c r="E32" s="368">
        <v>0</v>
      </c>
      <c r="F32" s="367">
        <v>1207.5</v>
      </c>
      <c r="G32" s="366">
        <v>0</v>
      </c>
      <c r="H32" s="366">
        <v>825.03</v>
      </c>
      <c r="I32" s="366">
        <v>382.47</v>
      </c>
      <c r="J32" s="365">
        <v>0.31674534161490681</v>
      </c>
    </row>
    <row r="33" spans="1:10" ht="24" x14ac:dyDescent="0.2">
      <c r="A33" s="368" t="s">
        <v>2970</v>
      </c>
      <c r="B33" s="368" t="s">
        <v>2969</v>
      </c>
      <c r="C33" s="368" t="s">
        <v>1010</v>
      </c>
      <c r="D33" s="368">
        <v>6</v>
      </c>
      <c r="E33" s="368">
        <v>0</v>
      </c>
      <c r="F33" s="367">
        <v>7717.5</v>
      </c>
      <c r="G33" s="366">
        <v>0</v>
      </c>
      <c r="H33" s="366">
        <v>5180.22</v>
      </c>
      <c r="I33" s="366">
        <v>2537.2800000000002</v>
      </c>
      <c r="J33" s="365">
        <v>0.32876967930029155</v>
      </c>
    </row>
    <row r="34" spans="1:10" ht="15" customHeight="1" x14ac:dyDescent="0.2">
      <c r="A34" s="368" t="s">
        <v>2968</v>
      </c>
      <c r="B34" s="368" t="s">
        <v>2967</v>
      </c>
      <c r="C34" s="368" t="s">
        <v>1010</v>
      </c>
      <c r="D34" s="368">
        <v>2</v>
      </c>
      <c r="E34" s="368">
        <v>0</v>
      </c>
      <c r="F34" s="367">
        <v>3980</v>
      </c>
      <c r="G34" s="366">
        <v>0</v>
      </c>
      <c r="H34" s="366">
        <v>2230.94</v>
      </c>
      <c r="I34" s="366">
        <v>1749.06</v>
      </c>
      <c r="J34" s="365">
        <v>0.43946231155778892</v>
      </c>
    </row>
    <row r="35" spans="1:10" x14ac:dyDescent="0.2">
      <c r="A35" s="368" t="s">
        <v>2966</v>
      </c>
      <c r="B35" s="368" t="s">
        <v>2965</v>
      </c>
      <c r="C35" s="368" t="s">
        <v>1010</v>
      </c>
      <c r="D35" s="368">
        <v>5</v>
      </c>
      <c r="E35" s="368">
        <v>0</v>
      </c>
      <c r="F35" s="367">
        <v>7927.5</v>
      </c>
      <c r="G35" s="366">
        <v>0</v>
      </c>
      <c r="H35" s="366">
        <v>5748.85</v>
      </c>
      <c r="I35" s="366">
        <v>2178.65</v>
      </c>
      <c r="J35" s="365">
        <v>0.27482182276884265</v>
      </c>
    </row>
    <row r="36" spans="1:10" ht="15" customHeight="1" x14ac:dyDescent="0.2">
      <c r="A36" s="368" t="s">
        <v>2964</v>
      </c>
      <c r="B36" s="368" t="s">
        <v>2963</v>
      </c>
      <c r="C36" s="368" t="s">
        <v>1010</v>
      </c>
      <c r="D36" s="368">
        <v>1</v>
      </c>
      <c r="E36" s="368">
        <v>0</v>
      </c>
      <c r="F36" s="367">
        <v>1533</v>
      </c>
      <c r="G36" s="366">
        <v>0</v>
      </c>
      <c r="H36" s="366">
        <v>1019.88</v>
      </c>
      <c r="I36" s="366">
        <v>513.12</v>
      </c>
      <c r="J36" s="365">
        <v>0.33471624266144812</v>
      </c>
    </row>
    <row r="37" spans="1:10" ht="15" customHeight="1" x14ac:dyDescent="0.2">
      <c r="A37" s="368" t="s">
        <v>1047</v>
      </c>
      <c r="B37" s="368" t="s">
        <v>1046</v>
      </c>
      <c r="C37" s="368" t="s">
        <v>1010</v>
      </c>
      <c r="D37" s="368">
        <v>2</v>
      </c>
      <c r="E37" s="368">
        <v>0</v>
      </c>
      <c r="F37" s="367">
        <v>1992.95</v>
      </c>
      <c r="G37" s="366">
        <v>0</v>
      </c>
      <c r="H37" s="366">
        <v>1640.14</v>
      </c>
      <c r="I37" s="366">
        <v>352.81</v>
      </c>
      <c r="J37" s="365">
        <v>0.1770290273213076</v>
      </c>
    </row>
    <row r="38" spans="1:10" x14ac:dyDescent="0.2">
      <c r="A38" s="368" t="s">
        <v>1045</v>
      </c>
      <c r="B38" s="368" t="s">
        <v>1044</v>
      </c>
      <c r="C38" s="368" t="s">
        <v>1010</v>
      </c>
      <c r="D38" s="368">
        <v>1</v>
      </c>
      <c r="E38" s="368">
        <v>0</v>
      </c>
      <c r="F38" s="367">
        <v>1466.25</v>
      </c>
      <c r="G38" s="366">
        <v>0</v>
      </c>
      <c r="H38" s="366">
        <v>1019.88</v>
      </c>
      <c r="I38" s="366">
        <v>446.37</v>
      </c>
      <c r="J38" s="365">
        <v>0.3044296675191816</v>
      </c>
    </row>
    <row r="39" spans="1:10" x14ac:dyDescent="0.2">
      <c r="A39" s="368" t="s">
        <v>2058</v>
      </c>
      <c r="B39" s="368" t="s">
        <v>2057</v>
      </c>
      <c r="C39" s="368" t="s">
        <v>1010</v>
      </c>
      <c r="D39" s="368">
        <v>5</v>
      </c>
      <c r="E39" s="368">
        <v>0</v>
      </c>
      <c r="F39" s="367">
        <v>12715.58</v>
      </c>
      <c r="G39" s="366">
        <v>0</v>
      </c>
      <c r="H39" s="366">
        <v>8727.65</v>
      </c>
      <c r="I39" s="366">
        <v>3987.93</v>
      </c>
      <c r="J39" s="365">
        <v>0.31362548936029661</v>
      </c>
    </row>
    <row r="40" spans="1:10" ht="15" customHeight="1" x14ac:dyDescent="0.2">
      <c r="A40" s="368" t="s">
        <v>2962</v>
      </c>
      <c r="B40" s="368" t="s">
        <v>2961</v>
      </c>
      <c r="C40" s="368" t="s">
        <v>1010</v>
      </c>
      <c r="D40" s="368">
        <v>2</v>
      </c>
      <c r="E40" s="368">
        <v>0</v>
      </c>
      <c r="F40" s="367">
        <v>2854.5</v>
      </c>
      <c r="G40" s="366">
        <v>0</v>
      </c>
      <c r="H40" s="366">
        <v>1985.5</v>
      </c>
      <c r="I40" s="366">
        <v>869</v>
      </c>
      <c r="J40" s="365">
        <v>0.30443159922928709</v>
      </c>
    </row>
    <row r="41" spans="1:10" x14ac:dyDescent="0.2">
      <c r="A41" s="368" t="s">
        <v>1041</v>
      </c>
      <c r="B41" s="368" t="s">
        <v>1040</v>
      </c>
      <c r="C41" s="368" t="s">
        <v>1010</v>
      </c>
      <c r="D41" s="368">
        <v>5</v>
      </c>
      <c r="E41" s="368">
        <v>0</v>
      </c>
      <c r="F41" s="367">
        <v>3850</v>
      </c>
      <c r="G41" s="366">
        <v>0</v>
      </c>
      <c r="H41" s="366">
        <v>3850</v>
      </c>
      <c r="I41" s="366">
        <v>0</v>
      </c>
      <c r="J41" s="365">
        <v>0</v>
      </c>
    </row>
    <row r="42" spans="1:10" x14ac:dyDescent="0.2">
      <c r="A42" s="368" t="s">
        <v>1039</v>
      </c>
      <c r="B42" s="368" t="s">
        <v>221</v>
      </c>
      <c r="C42" s="368" t="s">
        <v>1010</v>
      </c>
      <c r="D42" s="368">
        <v>24</v>
      </c>
      <c r="E42" s="368">
        <v>0</v>
      </c>
      <c r="F42" s="367">
        <v>13200</v>
      </c>
      <c r="G42" s="366">
        <v>0</v>
      </c>
      <c r="H42" s="366">
        <v>13200</v>
      </c>
      <c r="I42" s="366">
        <v>0</v>
      </c>
      <c r="J42" s="365">
        <v>0</v>
      </c>
    </row>
    <row r="43" spans="1:10" x14ac:dyDescent="0.2">
      <c r="A43" s="368" t="s">
        <v>1036</v>
      </c>
      <c r="B43" s="368" t="s">
        <v>1035</v>
      </c>
      <c r="C43" s="368" t="s">
        <v>1010</v>
      </c>
      <c r="D43" s="368">
        <v>8</v>
      </c>
      <c r="E43" s="368">
        <v>0</v>
      </c>
      <c r="F43" s="367">
        <v>2200</v>
      </c>
      <c r="G43" s="366">
        <v>0</v>
      </c>
      <c r="H43" s="366">
        <v>2200</v>
      </c>
      <c r="I43" s="366">
        <v>0</v>
      </c>
      <c r="J43" s="365">
        <v>0</v>
      </c>
    </row>
    <row r="44" spans="1:10" x14ac:dyDescent="0.2">
      <c r="A44" s="368" t="s">
        <v>2952</v>
      </c>
      <c r="B44" s="368" t="s">
        <v>2951</v>
      </c>
      <c r="C44" s="368" t="s">
        <v>1010</v>
      </c>
      <c r="D44" s="372">
        <v>3</v>
      </c>
      <c r="E44" s="372">
        <v>0</v>
      </c>
      <c r="F44" s="373">
        <v>9687.93</v>
      </c>
      <c r="G44" s="374">
        <v>0</v>
      </c>
      <c r="H44" s="374">
        <v>8280.2999999999993</v>
      </c>
      <c r="I44" s="374">
        <v>1407.63</v>
      </c>
      <c r="J44" s="375">
        <v>0.14529729261049573</v>
      </c>
    </row>
    <row r="45" spans="1:10" ht="18.600000000000001" customHeight="1" x14ac:dyDescent="0.2">
      <c r="D45" s="364">
        <f>SUM(D9:D44)</f>
        <v>2091</v>
      </c>
      <c r="E45" s="364">
        <f t="shared" ref="E45:J45" si="0">SUM(E9:E44)</f>
        <v>0</v>
      </c>
      <c r="F45" s="376">
        <f t="shared" si="0"/>
        <v>329940.77000000008</v>
      </c>
      <c r="G45" s="376">
        <f t="shared" si="0"/>
        <v>0</v>
      </c>
      <c r="H45" s="376">
        <f t="shared" si="0"/>
        <v>221561.77000000002</v>
      </c>
      <c r="I45" s="376">
        <f t="shared" si="0"/>
        <v>108379</v>
      </c>
      <c r="J45" s="364">
        <f t="shared" si="0"/>
        <v>11.497932298890635</v>
      </c>
    </row>
  </sheetData>
  <autoFilter ref="A8:J44" xr:uid="{C6CF3536-1802-47D2-AFD8-337A787B86DC}"/>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43432-B3CB-4B37-9EEC-92A4CB350856}">
  <sheetPr codeName="Hoja18"/>
  <dimension ref="A1:J171"/>
  <sheetViews>
    <sheetView showGridLines="0" workbookViewId="0">
      <pane ySplit="6" topLeftCell="A155" activePane="bottomLeft" state="frozen"/>
      <selection pane="bottomLeft" activeCell="H175" sqref="H175"/>
    </sheetView>
  </sheetViews>
  <sheetFormatPr baseColWidth="10" defaultColWidth="11.42578125" defaultRowHeight="12" x14ac:dyDescent="0.2"/>
  <cols>
    <col min="1" max="1" width="25" style="364" customWidth="1"/>
    <col min="2" max="2" width="40.42578125" style="364" customWidth="1"/>
    <col min="3" max="3" width="21.140625" style="364" customWidth="1"/>
    <col min="4" max="5" width="11.85546875" style="364" customWidth="1"/>
    <col min="6" max="6" width="15.42578125" style="364" customWidth="1"/>
    <col min="7" max="7" width="13" style="364" customWidth="1"/>
    <col min="8" max="8" width="16.85546875" style="364" customWidth="1"/>
    <col min="9" max="14" width="11.85546875" style="364" customWidth="1"/>
    <col min="15"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3156</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16.5" customHeight="1" x14ac:dyDescent="0.2">
      <c r="A9" s="368" t="s">
        <v>1899</v>
      </c>
      <c r="B9" s="368" t="s">
        <v>1898</v>
      </c>
      <c r="C9" s="368" t="s">
        <v>1771</v>
      </c>
      <c r="D9" s="368">
        <v>1</v>
      </c>
      <c r="E9" s="368">
        <v>6</v>
      </c>
      <c r="F9" s="367">
        <v>1238.48</v>
      </c>
      <c r="G9" s="366">
        <v>0</v>
      </c>
      <c r="H9" s="366">
        <v>713.47</v>
      </c>
      <c r="I9" s="366">
        <v>525.01</v>
      </c>
      <c r="J9" s="365">
        <v>0.42391479878560817</v>
      </c>
    </row>
    <row r="10" spans="1:10" ht="16.5" customHeight="1" x14ac:dyDescent="0.2">
      <c r="A10" s="368" t="s">
        <v>1895</v>
      </c>
      <c r="B10" s="368" t="s">
        <v>1894</v>
      </c>
      <c r="C10" s="368" t="s">
        <v>1771</v>
      </c>
      <c r="D10" s="368">
        <v>9</v>
      </c>
      <c r="E10" s="368">
        <v>54</v>
      </c>
      <c r="F10" s="367">
        <v>8811.49</v>
      </c>
      <c r="G10" s="366">
        <v>0</v>
      </c>
      <c r="H10" s="366">
        <v>3190.27</v>
      </c>
      <c r="I10" s="366">
        <v>5621.22</v>
      </c>
      <c r="J10" s="365">
        <v>0.63794205066339515</v>
      </c>
    </row>
    <row r="11" spans="1:10" ht="16.5" customHeight="1" x14ac:dyDescent="0.2">
      <c r="A11" s="368" t="s">
        <v>1895</v>
      </c>
      <c r="B11" s="368" t="s">
        <v>1894</v>
      </c>
      <c r="C11" s="368" t="s">
        <v>1774</v>
      </c>
      <c r="D11" s="368">
        <v>24</v>
      </c>
      <c r="E11" s="368">
        <v>6</v>
      </c>
      <c r="F11" s="367">
        <v>777.84</v>
      </c>
      <c r="G11" s="366">
        <v>0</v>
      </c>
      <c r="H11" s="366">
        <v>346.43</v>
      </c>
      <c r="I11" s="366">
        <v>431.41</v>
      </c>
      <c r="J11" s="365">
        <v>0.55462562994960407</v>
      </c>
    </row>
    <row r="12" spans="1:10" ht="16.5" customHeight="1" x14ac:dyDescent="0.2">
      <c r="A12" s="368" t="s">
        <v>1891</v>
      </c>
      <c r="B12" s="368" t="s">
        <v>1890</v>
      </c>
      <c r="C12" s="368" t="s">
        <v>1077</v>
      </c>
      <c r="D12" s="368">
        <v>24</v>
      </c>
      <c r="E12" s="368">
        <v>272.44799999999998</v>
      </c>
      <c r="F12" s="367">
        <v>14939.41</v>
      </c>
      <c r="G12" s="366">
        <v>0</v>
      </c>
      <c r="H12" s="366">
        <v>12147.33</v>
      </c>
      <c r="I12" s="366">
        <v>2792.08</v>
      </c>
      <c r="J12" s="365">
        <v>0.18689359218335932</v>
      </c>
    </row>
    <row r="13" spans="1:10" ht="16.5" customHeight="1" x14ac:dyDescent="0.2">
      <c r="A13" s="368" t="s">
        <v>1891</v>
      </c>
      <c r="B13" s="368" t="s">
        <v>1890</v>
      </c>
      <c r="C13" s="368" t="s">
        <v>1074</v>
      </c>
      <c r="D13" s="368">
        <v>12</v>
      </c>
      <c r="E13" s="368">
        <v>11.352</v>
      </c>
      <c r="F13" s="367">
        <v>656.4</v>
      </c>
      <c r="G13" s="366">
        <v>0</v>
      </c>
      <c r="H13" s="366">
        <v>484.87</v>
      </c>
      <c r="I13" s="366">
        <v>171.53</v>
      </c>
      <c r="J13" s="365">
        <v>0.26131931748933579</v>
      </c>
    </row>
    <row r="14" spans="1:10" ht="16.5" customHeight="1" x14ac:dyDescent="0.2">
      <c r="A14" s="368" t="s">
        <v>3155</v>
      </c>
      <c r="B14" s="368" t="s">
        <v>3154</v>
      </c>
      <c r="C14" s="368" t="s">
        <v>1077</v>
      </c>
      <c r="D14" s="368">
        <v>1</v>
      </c>
      <c r="E14" s="368">
        <v>11.352</v>
      </c>
      <c r="F14" s="367">
        <v>868.4</v>
      </c>
      <c r="G14" s="366">
        <v>0</v>
      </c>
      <c r="H14" s="366">
        <v>802.55</v>
      </c>
      <c r="I14" s="366">
        <v>65.849999999999994</v>
      </c>
      <c r="J14" s="365">
        <v>7.5829111008751726E-2</v>
      </c>
    </row>
    <row r="15" spans="1:10" ht="16.5" customHeight="1" x14ac:dyDescent="0.2">
      <c r="A15" s="368" t="s">
        <v>1887</v>
      </c>
      <c r="B15" s="368" t="s">
        <v>1886</v>
      </c>
      <c r="C15" s="368" t="s">
        <v>1882</v>
      </c>
      <c r="D15" s="368">
        <v>14</v>
      </c>
      <c r="E15" s="368">
        <v>211.96</v>
      </c>
      <c r="F15" s="367">
        <v>8236.49</v>
      </c>
      <c r="G15" s="366">
        <v>0</v>
      </c>
      <c r="H15" s="366">
        <v>6210.26</v>
      </c>
      <c r="I15" s="366">
        <v>2026.23</v>
      </c>
      <c r="J15" s="365">
        <v>0.24600649062889654</v>
      </c>
    </row>
    <row r="16" spans="1:10" ht="16.5" customHeight="1" x14ac:dyDescent="0.2">
      <c r="A16" s="368" t="s">
        <v>1887</v>
      </c>
      <c r="B16" s="368" t="s">
        <v>1886</v>
      </c>
      <c r="C16" s="368" t="s">
        <v>1885</v>
      </c>
      <c r="D16" s="368">
        <v>24</v>
      </c>
      <c r="E16" s="368">
        <v>90.84</v>
      </c>
      <c r="F16" s="367">
        <v>3004.8</v>
      </c>
      <c r="G16" s="366">
        <v>0</v>
      </c>
      <c r="H16" s="366">
        <v>2661.54</v>
      </c>
      <c r="I16" s="366">
        <v>343.26</v>
      </c>
      <c r="J16" s="365">
        <v>0.11423722044728435</v>
      </c>
    </row>
    <row r="17" spans="1:10" ht="16.5" customHeight="1" x14ac:dyDescent="0.2">
      <c r="A17" s="368" t="s">
        <v>1884</v>
      </c>
      <c r="B17" s="368" t="s">
        <v>1883</v>
      </c>
      <c r="C17" s="368" t="s">
        <v>1882</v>
      </c>
      <c r="D17" s="368">
        <v>1</v>
      </c>
      <c r="E17" s="368">
        <v>15.14</v>
      </c>
      <c r="F17" s="367">
        <v>944.91</v>
      </c>
      <c r="G17" s="366">
        <v>0</v>
      </c>
      <c r="H17" s="366">
        <v>741.03</v>
      </c>
      <c r="I17" s="366">
        <v>203.88</v>
      </c>
      <c r="J17" s="365">
        <v>0.21576658094421691</v>
      </c>
    </row>
    <row r="18" spans="1:10" ht="16.5" customHeight="1" x14ac:dyDescent="0.2">
      <c r="A18" s="368" t="s">
        <v>1881</v>
      </c>
      <c r="B18" s="368" t="s">
        <v>1880</v>
      </c>
      <c r="C18" s="368" t="s">
        <v>1077</v>
      </c>
      <c r="D18" s="368">
        <v>2509</v>
      </c>
      <c r="E18" s="368">
        <v>28482.168000000001</v>
      </c>
      <c r="F18" s="367">
        <v>2199114.2999999998</v>
      </c>
      <c r="G18" s="366">
        <v>0</v>
      </c>
      <c r="H18" s="366">
        <v>2042326</v>
      </c>
      <c r="I18" s="366">
        <v>156788.29999999999</v>
      </c>
      <c r="J18" s="365">
        <v>7.1296112257557512E-2</v>
      </c>
    </row>
    <row r="19" spans="1:10" ht="16.5" customHeight="1" x14ac:dyDescent="0.2">
      <c r="A19" s="368" t="s">
        <v>1881</v>
      </c>
      <c r="B19" s="368" t="s">
        <v>1880</v>
      </c>
      <c r="C19" s="368" t="s">
        <v>1074</v>
      </c>
      <c r="D19" s="368">
        <v>60</v>
      </c>
      <c r="E19" s="368">
        <v>56.76</v>
      </c>
      <c r="F19" s="367">
        <v>5154</v>
      </c>
      <c r="G19" s="366">
        <v>0</v>
      </c>
      <c r="H19" s="366">
        <v>4070</v>
      </c>
      <c r="I19" s="366">
        <v>1084</v>
      </c>
      <c r="J19" s="365">
        <v>0.2103220799379123</v>
      </c>
    </row>
    <row r="20" spans="1:10" ht="16.5" customHeight="1" x14ac:dyDescent="0.2">
      <c r="A20" s="368" t="s">
        <v>1879</v>
      </c>
      <c r="B20" s="368" t="s">
        <v>1878</v>
      </c>
      <c r="C20" s="368" t="s">
        <v>1875</v>
      </c>
      <c r="D20" s="368">
        <v>34</v>
      </c>
      <c r="E20" s="368">
        <v>772.14</v>
      </c>
      <c r="F20" s="367">
        <v>14915.78</v>
      </c>
      <c r="G20" s="366">
        <v>0</v>
      </c>
      <c r="H20" s="366">
        <v>11499.82</v>
      </c>
      <c r="I20" s="366">
        <v>3415.96</v>
      </c>
      <c r="J20" s="365">
        <v>0.22901651807682871</v>
      </c>
    </row>
    <row r="21" spans="1:10" ht="16.5" customHeight="1" x14ac:dyDescent="0.2">
      <c r="A21" s="368" t="s">
        <v>1877</v>
      </c>
      <c r="B21" s="368" t="s">
        <v>1876</v>
      </c>
      <c r="C21" s="368" t="s">
        <v>1875</v>
      </c>
      <c r="D21" s="368">
        <v>25</v>
      </c>
      <c r="E21" s="368">
        <v>567.75</v>
      </c>
      <c r="F21" s="367">
        <v>12816.4</v>
      </c>
      <c r="G21" s="366">
        <v>0</v>
      </c>
      <c r="H21" s="366">
        <v>10854.05</v>
      </c>
      <c r="I21" s="366">
        <v>1962.35</v>
      </c>
      <c r="J21" s="365">
        <v>0.15311241846384321</v>
      </c>
    </row>
    <row r="22" spans="1:10" ht="16.5" customHeight="1" x14ac:dyDescent="0.2">
      <c r="A22" s="368" t="s">
        <v>1874</v>
      </c>
      <c r="B22" s="368" t="s">
        <v>1873</v>
      </c>
      <c r="C22" s="368" t="s">
        <v>1677</v>
      </c>
      <c r="D22" s="368">
        <v>10</v>
      </c>
      <c r="E22" s="368">
        <v>120</v>
      </c>
      <c r="F22" s="367">
        <v>3388.06</v>
      </c>
      <c r="G22" s="366">
        <v>0</v>
      </c>
      <c r="H22" s="366">
        <v>2629.9</v>
      </c>
      <c r="I22" s="366">
        <v>758.16</v>
      </c>
      <c r="J22" s="365">
        <v>0.22377407720052184</v>
      </c>
    </row>
    <row r="23" spans="1:10" ht="16.5" customHeight="1" x14ac:dyDescent="0.2">
      <c r="A23" s="368" t="s">
        <v>1872</v>
      </c>
      <c r="B23" s="368" t="s">
        <v>1871</v>
      </c>
      <c r="C23" s="368" t="s">
        <v>1677</v>
      </c>
      <c r="D23" s="368">
        <v>4</v>
      </c>
      <c r="E23" s="368">
        <v>48</v>
      </c>
      <c r="F23" s="367">
        <v>1332.68</v>
      </c>
      <c r="G23" s="366">
        <v>0</v>
      </c>
      <c r="H23" s="366">
        <v>991.6</v>
      </c>
      <c r="I23" s="366">
        <v>341.08</v>
      </c>
      <c r="J23" s="365">
        <v>0.25593540835009154</v>
      </c>
    </row>
    <row r="24" spans="1:10" ht="16.5" customHeight="1" x14ac:dyDescent="0.2">
      <c r="A24" s="368" t="s">
        <v>1870</v>
      </c>
      <c r="B24" s="368" t="s">
        <v>1869</v>
      </c>
      <c r="C24" s="368" t="s">
        <v>1771</v>
      </c>
      <c r="D24" s="368">
        <v>11</v>
      </c>
      <c r="E24" s="368">
        <v>66</v>
      </c>
      <c r="F24" s="367">
        <v>10696.25</v>
      </c>
      <c r="G24" s="366">
        <v>0</v>
      </c>
      <c r="H24" s="366">
        <v>8006.79</v>
      </c>
      <c r="I24" s="366">
        <v>2689.46</v>
      </c>
      <c r="J24" s="365">
        <v>0.25143952319738228</v>
      </c>
    </row>
    <row r="25" spans="1:10" ht="16.5" customHeight="1" x14ac:dyDescent="0.2">
      <c r="A25" s="368" t="s">
        <v>1868</v>
      </c>
      <c r="B25" s="368" t="s">
        <v>1867</v>
      </c>
      <c r="C25" s="368" t="s">
        <v>1866</v>
      </c>
      <c r="D25" s="368">
        <v>1</v>
      </c>
      <c r="E25" s="368">
        <v>11.28</v>
      </c>
      <c r="F25" s="367">
        <v>1345.42</v>
      </c>
      <c r="G25" s="366">
        <v>0</v>
      </c>
      <c r="H25" s="366">
        <v>1100.06</v>
      </c>
      <c r="I25" s="366">
        <v>245.36</v>
      </c>
      <c r="J25" s="365">
        <v>0.18236684455411692</v>
      </c>
    </row>
    <row r="26" spans="1:10" ht="16.5" customHeight="1" x14ac:dyDescent="0.2">
      <c r="A26" s="368" t="s">
        <v>3153</v>
      </c>
      <c r="B26" s="368" t="s">
        <v>3152</v>
      </c>
      <c r="C26" s="368" t="s">
        <v>1863</v>
      </c>
      <c r="D26" s="368">
        <v>1</v>
      </c>
      <c r="E26" s="368">
        <v>11.28</v>
      </c>
      <c r="F26" s="367">
        <v>1351.14</v>
      </c>
      <c r="G26" s="366">
        <v>0</v>
      </c>
      <c r="H26" s="366">
        <v>394.67</v>
      </c>
      <c r="I26" s="366">
        <v>956.47</v>
      </c>
      <c r="J26" s="365">
        <v>0.70789851532779724</v>
      </c>
    </row>
    <row r="27" spans="1:10" ht="16.5" customHeight="1" x14ac:dyDescent="0.2">
      <c r="A27" s="368" t="s">
        <v>1865</v>
      </c>
      <c r="B27" s="368" t="s">
        <v>1864</v>
      </c>
      <c r="C27" s="368" t="s">
        <v>1863</v>
      </c>
      <c r="D27" s="368">
        <v>1</v>
      </c>
      <c r="E27" s="368">
        <v>11.28</v>
      </c>
      <c r="F27" s="367">
        <v>1645.72</v>
      </c>
      <c r="G27" s="366">
        <v>0</v>
      </c>
      <c r="H27" s="366">
        <v>1178.81</v>
      </c>
      <c r="I27" s="366">
        <v>466.91</v>
      </c>
      <c r="J27" s="365">
        <v>0.28371168850108158</v>
      </c>
    </row>
    <row r="28" spans="1:10" ht="16.5" customHeight="1" x14ac:dyDescent="0.2">
      <c r="A28" s="368" t="s">
        <v>1862</v>
      </c>
      <c r="B28" s="368" t="s">
        <v>1861</v>
      </c>
      <c r="C28" s="368" t="s">
        <v>1860</v>
      </c>
      <c r="D28" s="368">
        <v>7</v>
      </c>
      <c r="E28" s="368">
        <v>33.6</v>
      </c>
      <c r="F28" s="367">
        <v>5805.89</v>
      </c>
      <c r="G28" s="366">
        <v>0</v>
      </c>
      <c r="H28" s="366">
        <v>4235.21</v>
      </c>
      <c r="I28" s="366">
        <v>1570.68</v>
      </c>
      <c r="J28" s="365">
        <v>0.27053216647232381</v>
      </c>
    </row>
    <row r="29" spans="1:10" ht="16.5" customHeight="1" x14ac:dyDescent="0.2">
      <c r="A29" s="368" t="s">
        <v>1965</v>
      </c>
      <c r="B29" s="368" t="s">
        <v>1964</v>
      </c>
      <c r="C29" s="368" t="s">
        <v>1860</v>
      </c>
      <c r="D29" s="368">
        <v>12</v>
      </c>
      <c r="E29" s="368">
        <v>57.6</v>
      </c>
      <c r="F29" s="367">
        <v>10115.84</v>
      </c>
      <c r="G29" s="366">
        <v>0</v>
      </c>
      <c r="H29" s="366">
        <v>7333.39</v>
      </c>
      <c r="I29" s="366">
        <v>2782.45</v>
      </c>
      <c r="J29" s="365">
        <v>0.27505871978995317</v>
      </c>
    </row>
    <row r="30" spans="1:10" ht="16.5" customHeight="1" x14ac:dyDescent="0.2">
      <c r="A30" s="368" t="s">
        <v>2327</v>
      </c>
      <c r="B30" s="368" t="s">
        <v>2326</v>
      </c>
      <c r="C30" s="368" t="s">
        <v>1013</v>
      </c>
      <c r="D30" s="368">
        <v>11</v>
      </c>
      <c r="E30" s="368">
        <v>209</v>
      </c>
      <c r="F30" s="367">
        <v>21493.97</v>
      </c>
      <c r="G30" s="366">
        <v>0</v>
      </c>
      <c r="H30" s="366">
        <v>15697.55</v>
      </c>
      <c r="I30" s="366">
        <v>5796.42</v>
      </c>
      <c r="J30" s="365">
        <v>0.26967656510174715</v>
      </c>
    </row>
    <row r="31" spans="1:10" ht="16.5" customHeight="1" x14ac:dyDescent="0.2">
      <c r="A31" s="368" t="s">
        <v>1859</v>
      </c>
      <c r="B31" s="368" t="s">
        <v>1858</v>
      </c>
      <c r="C31" s="368" t="s">
        <v>1013</v>
      </c>
      <c r="D31" s="368">
        <v>1</v>
      </c>
      <c r="E31" s="368">
        <v>19</v>
      </c>
      <c r="F31" s="367">
        <v>2080.36</v>
      </c>
      <c r="G31" s="366">
        <v>0</v>
      </c>
      <c r="H31" s="366">
        <v>1540.72</v>
      </c>
      <c r="I31" s="366">
        <v>539.64</v>
      </c>
      <c r="J31" s="365">
        <v>0.25939741198638699</v>
      </c>
    </row>
    <row r="32" spans="1:10" ht="16.5" customHeight="1" x14ac:dyDescent="0.2">
      <c r="A32" s="368" t="s">
        <v>1857</v>
      </c>
      <c r="B32" s="368" t="s">
        <v>1856</v>
      </c>
      <c r="C32" s="368" t="s">
        <v>1013</v>
      </c>
      <c r="D32" s="368">
        <v>8</v>
      </c>
      <c r="E32" s="368">
        <v>152</v>
      </c>
      <c r="F32" s="367">
        <v>9619</v>
      </c>
      <c r="G32" s="366">
        <v>0</v>
      </c>
      <c r="H32" s="366">
        <v>7328.08</v>
      </c>
      <c r="I32" s="366">
        <v>2290.92</v>
      </c>
      <c r="J32" s="365">
        <v>0.23816612953529473</v>
      </c>
    </row>
    <row r="33" spans="1:10" ht="16.5" customHeight="1" x14ac:dyDescent="0.2">
      <c r="A33" s="368" t="s">
        <v>1855</v>
      </c>
      <c r="B33" s="368" t="s">
        <v>1854</v>
      </c>
      <c r="C33" s="368" t="s">
        <v>1013</v>
      </c>
      <c r="D33" s="368">
        <v>29</v>
      </c>
      <c r="E33" s="368">
        <v>551</v>
      </c>
      <c r="F33" s="367">
        <v>33264.78</v>
      </c>
      <c r="G33" s="366">
        <v>0</v>
      </c>
      <c r="H33" s="366">
        <v>26949.05</v>
      </c>
      <c r="I33" s="366">
        <v>6315.73</v>
      </c>
      <c r="J33" s="365">
        <v>0.1898623709521001</v>
      </c>
    </row>
    <row r="34" spans="1:10" ht="16.5" customHeight="1" x14ac:dyDescent="0.2">
      <c r="A34" s="368" t="s">
        <v>1853</v>
      </c>
      <c r="B34" s="368" t="s">
        <v>1852</v>
      </c>
      <c r="C34" s="368" t="s">
        <v>1013</v>
      </c>
      <c r="D34" s="368">
        <v>65</v>
      </c>
      <c r="E34" s="368">
        <v>1235</v>
      </c>
      <c r="F34" s="367">
        <v>76764.990000000005</v>
      </c>
      <c r="G34" s="366">
        <v>0</v>
      </c>
      <c r="H34" s="366">
        <v>61943.22</v>
      </c>
      <c r="I34" s="366">
        <v>14821.77</v>
      </c>
      <c r="J34" s="365">
        <v>0.19307981411838912</v>
      </c>
    </row>
    <row r="35" spans="1:10" ht="16.5" customHeight="1" x14ac:dyDescent="0.2">
      <c r="A35" s="368" t="s">
        <v>1851</v>
      </c>
      <c r="B35" s="368" t="s">
        <v>1850</v>
      </c>
      <c r="C35" s="368" t="s">
        <v>1013</v>
      </c>
      <c r="D35" s="368">
        <v>18</v>
      </c>
      <c r="E35" s="368">
        <v>342</v>
      </c>
      <c r="F35" s="367">
        <v>20831.919999999998</v>
      </c>
      <c r="G35" s="366">
        <v>0</v>
      </c>
      <c r="H35" s="366">
        <v>21698.639999999999</v>
      </c>
      <c r="I35" s="366">
        <v>-866.72</v>
      </c>
      <c r="J35" s="365">
        <v>-4.160538250914942E-2</v>
      </c>
    </row>
    <row r="36" spans="1:10" ht="16.5" customHeight="1" x14ac:dyDescent="0.2">
      <c r="A36" s="368" t="s">
        <v>1849</v>
      </c>
      <c r="B36" s="368" t="s">
        <v>1848</v>
      </c>
      <c r="C36" s="368" t="s">
        <v>1013</v>
      </c>
      <c r="D36" s="368">
        <v>2</v>
      </c>
      <c r="E36" s="368">
        <v>38</v>
      </c>
      <c r="F36" s="367">
        <v>3467.32</v>
      </c>
      <c r="G36" s="366">
        <v>0</v>
      </c>
      <c r="H36" s="366">
        <v>2590.62</v>
      </c>
      <c r="I36" s="366">
        <v>876.7</v>
      </c>
      <c r="J36" s="365">
        <v>0.25284657891397389</v>
      </c>
    </row>
    <row r="37" spans="1:10" ht="16.5" customHeight="1" x14ac:dyDescent="0.2">
      <c r="A37" s="368" t="s">
        <v>1847</v>
      </c>
      <c r="B37" s="368" t="s">
        <v>1846</v>
      </c>
      <c r="C37" s="368" t="s">
        <v>1013</v>
      </c>
      <c r="D37" s="368">
        <v>6</v>
      </c>
      <c r="E37" s="368">
        <v>114</v>
      </c>
      <c r="F37" s="367">
        <v>7780.54</v>
      </c>
      <c r="G37" s="366">
        <v>0</v>
      </c>
      <c r="H37" s="366">
        <v>6297.36</v>
      </c>
      <c r="I37" s="366">
        <v>1483.18</v>
      </c>
      <c r="J37" s="365">
        <v>0.19062687165672307</v>
      </c>
    </row>
    <row r="38" spans="1:10" ht="16.5" customHeight="1" x14ac:dyDescent="0.2">
      <c r="A38" s="368" t="s">
        <v>1843</v>
      </c>
      <c r="B38" s="368" t="s">
        <v>1842</v>
      </c>
      <c r="C38" s="368" t="s">
        <v>1013</v>
      </c>
      <c r="D38" s="368">
        <v>5</v>
      </c>
      <c r="E38" s="368">
        <v>95</v>
      </c>
      <c r="F38" s="367">
        <v>5269.5</v>
      </c>
      <c r="G38" s="366">
        <v>0</v>
      </c>
      <c r="H38" s="366">
        <v>4885.7</v>
      </c>
      <c r="I38" s="366">
        <v>383.8</v>
      </c>
      <c r="J38" s="365">
        <v>7.2834234747129703E-2</v>
      </c>
    </row>
    <row r="39" spans="1:10" ht="16.5" customHeight="1" x14ac:dyDescent="0.2">
      <c r="A39" s="368" t="s">
        <v>1841</v>
      </c>
      <c r="B39" s="368" t="s">
        <v>1840</v>
      </c>
      <c r="C39" s="368" t="s">
        <v>1013</v>
      </c>
      <c r="D39" s="368">
        <v>20</v>
      </c>
      <c r="E39" s="368">
        <v>380</v>
      </c>
      <c r="F39" s="367">
        <v>26551.599999999999</v>
      </c>
      <c r="G39" s="366">
        <v>0</v>
      </c>
      <c r="H39" s="366">
        <v>21841</v>
      </c>
      <c r="I39" s="366">
        <v>4710.6000000000004</v>
      </c>
      <c r="J39" s="365">
        <v>0.1774130372557586</v>
      </c>
    </row>
    <row r="40" spans="1:10" ht="16.5" customHeight="1" x14ac:dyDescent="0.2">
      <c r="A40" s="368" t="s">
        <v>2325</v>
      </c>
      <c r="B40" s="368" t="s">
        <v>2324</v>
      </c>
      <c r="C40" s="368" t="s">
        <v>1013</v>
      </c>
      <c r="D40" s="368">
        <v>2</v>
      </c>
      <c r="E40" s="368">
        <v>38</v>
      </c>
      <c r="F40" s="367">
        <v>2414.4</v>
      </c>
      <c r="G40" s="366">
        <v>0</v>
      </c>
      <c r="H40" s="366">
        <v>1815.7</v>
      </c>
      <c r="I40" s="366">
        <v>598.70000000000005</v>
      </c>
      <c r="J40" s="365">
        <v>0.24797051027170311</v>
      </c>
    </row>
    <row r="41" spans="1:10" ht="16.5" customHeight="1" x14ac:dyDescent="0.2">
      <c r="A41" s="368" t="s">
        <v>3151</v>
      </c>
      <c r="B41" s="368" t="s">
        <v>3150</v>
      </c>
      <c r="C41" s="368" t="s">
        <v>1013</v>
      </c>
      <c r="D41" s="368">
        <v>16</v>
      </c>
      <c r="E41" s="368">
        <v>304</v>
      </c>
      <c r="F41" s="367">
        <v>21813.55</v>
      </c>
      <c r="G41" s="366">
        <v>0</v>
      </c>
      <c r="H41" s="366">
        <v>15668.72</v>
      </c>
      <c r="I41" s="366">
        <v>6144.83</v>
      </c>
      <c r="J41" s="365">
        <v>0.28169784377141732</v>
      </c>
    </row>
    <row r="42" spans="1:10" ht="16.5" customHeight="1" x14ac:dyDescent="0.2">
      <c r="A42" s="368" t="s">
        <v>1837</v>
      </c>
      <c r="B42" s="368" t="s">
        <v>1836</v>
      </c>
      <c r="C42" s="368" t="s">
        <v>1013</v>
      </c>
      <c r="D42" s="368">
        <v>1163</v>
      </c>
      <c r="E42" s="368">
        <v>22097</v>
      </c>
      <c r="F42" s="367">
        <v>1046018.78</v>
      </c>
      <c r="G42" s="366">
        <v>0</v>
      </c>
      <c r="H42" s="366">
        <v>996272.32</v>
      </c>
      <c r="I42" s="366">
        <v>49746.46</v>
      </c>
      <c r="J42" s="365">
        <v>4.7557903310301942E-2</v>
      </c>
    </row>
    <row r="43" spans="1:10" ht="16.5" customHeight="1" x14ac:dyDescent="0.2">
      <c r="A43" s="368" t="s">
        <v>3149</v>
      </c>
      <c r="B43" s="368" t="s">
        <v>3148</v>
      </c>
      <c r="C43" s="368" t="s">
        <v>1013</v>
      </c>
      <c r="D43" s="368">
        <v>1</v>
      </c>
      <c r="E43" s="368">
        <v>19</v>
      </c>
      <c r="F43" s="367">
        <v>1431.02</v>
      </c>
      <c r="G43" s="366">
        <v>0</v>
      </c>
      <c r="H43" s="366">
        <v>1069.19</v>
      </c>
      <c r="I43" s="366">
        <v>361.83</v>
      </c>
      <c r="J43" s="365">
        <v>0.25284761918072424</v>
      </c>
    </row>
    <row r="44" spans="1:10" ht="16.5" customHeight="1" x14ac:dyDescent="0.2">
      <c r="A44" s="368" t="s">
        <v>1835</v>
      </c>
      <c r="B44" s="368" t="s">
        <v>1834</v>
      </c>
      <c r="C44" s="368" t="s">
        <v>1013</v>
      </c>
      <c r="D44" s="368">
        <v>1</v>
      </c>
      <c r="E44" s="368">
        <v>19</v>
      </c>
      <c r="F44" s="367">
        <v>1705.93</v>
      </c>
      <c r="G44" s="366">
        <v>0</v>
      </c>
      <c r="H44" s="366">
        <v>1282.92</v>
      </c>
      <c r="I44" s="366">
        <v>423.01</v>
      </c>
      <c r="J44" s="365">
        <v>0.24796445340664622</v>
      </c>
    </row>
    <row r="45" spans="1:10" ht="16.5" customHeight="1" x14ac:dyDescent="0.2">
      <c r="A45" s="368" t="s">
        <v>1831</v>
      </c>
      <c r="B45" s="368" t="s">
        <v>1830</v>
      </c>
      <c r="C45" s="368" t="s">
        <v>1013</v>
      </c>
      <c r="D45" s="368">
        <v>2</v>
      </c>
      <c r="E45" s="368">
        <v>38</v>
      </c>
      <c r="F45" s="367">
        <v>3271.2</v>
      </c>
      <c r="G45" s="366">
        <v>0</v>
      </c>
      <c r="H45" s="366">
        <v>2444.06</v>
      </c>
      <c r="I45" s="366">
        <v>827.14</v>
      </c>
      <c r="J45" s="365">
        <v>0.25285522132550747</v>
      </c>
    </row>
    <row r="46" spans="1:10" ht="16.5" customHeight="1" x14ac:dyDescent="0.2">
      <c r="A46" s="368" t="s">
        <v>1829</v>
      </c>
      <c r="B46" s="368" t="s">
        <v>1828</v>
      </c>
      <c r="C46" s="368" t="s">
        <v>1013</v>
      </c>
      <c r="D46" s="368">
        <v>3</v>
      </c>
      <c r="E46" s="368">
        <v>57</v>
      </c>
      <c r="F46" s="367">
        <v>4741.92</v>
      </c>
      <c r="G46" s="366">
        <v>0</v>
      </c>
      <c r="H46" s="366">
        <v>3543.36</v>
      </c>
      <c r="I46" s="366">
        <v>1198.56</v>
      </c>
      <c r="J46" s="365">
        <v>0.25275837635388199</v>
      </c>
    </row>
    <row r="47" spans="1:10" ht="16.5" customHeight="1" x14ac:dyDescent="0.2">
      <c r="A47" s="368" t="s">
        <v>1827</v>
      </c>
      <c r="B47" s="368" t="s">
        <v>1826</v>
      </c>
      <c r="C47" s="368" t="s">
        <v>1013</v>
      </c>
      <c r="D47" s="368">
        <v>2</v>
      </c>
      <c r="E47" s="368">
        <v>38</v>
      </c>
      <c r="F47" s="367">
        <v>5377.74</v>
      </c>
      <c r="G47" s="366">
        <v>0</v>
      </c>
      <c r="H47" s="366">
        <v>3706.2</v>
      </c>
      <c r="I47" s="366">
        <v>1671.54</v>
      </c>
      <c r="J47" s="365">
        <v>0.31082573720559192</v>
      </c>
    </row>
    <row r="48" spans="1:10" ht="16.5" customHeight="1" x14ac:dyDescent="0.2">
      <c r="A48" s="368" t="s">
        <v>1823</v>
      </c>
      <c r="B48" s="368" t="s">
        <v>1822</v>
      </c>
      <c r="C48" s="368" t="s">
        <v>3147</v>
      </c>
      <c r="D48" s="368">
        <v>1</v>
      </c>
      <c r="E48" s="368">
        <v>10.632</v>
      </c>
      <c r="F48" s="367">
        <v>1539.23</v>
      </c>
      <c r="G48" s="366">
        <v>0</v>
      </c>
      <c r="H48" s="366">
        <v>814.21</v>
      </c>
      <c r="I48" s="366">
        <v>725.02</v>
      </c>
      <c r="J48" s="365">
        <v>0.4710277216530343</v>
      </c>
    </row>
    <row r="49" spans="1:10" ht="16.5" customHeight="1" x14ac:dyDescent="0.2">
      <c r="A49" s="368" t="s">
        <v>1820</v>
      </c>
      <c r="B49" s="368" t="s">
        <v>1819</v>
      </c>
      <c r="C49" s="368" t="s">
        <v>1818</v>
      </c>
      <c r="D49" s="368">
        <v>8</v>
      </c>
      <c r="E49" s="368">
        <v>88.32</v>
      </c>
      <c r="F49" s="367">
        <v>2855.5</v>
      </c>
      <c r="G49" s="366">
        <v>0</v>
      </c>
      <c r="H49" s="366">
        <v>1977.42</v>
      </c>
      <c r="I49" s="366">
        <v>878.08</v>
      </c>
      <c r="J49" s="365">
        <v>0.30750481526877954</v>
      </c>
    </row>
    <row r="50" spans="1:10" ht="16.5" customHeight="1" x14ac:dyDescent="0.2">
      <c r="A50" s="368" t="s">
        <v>1817</v>
      </c>
      <c r="B50" s="368" t="s">
        <v>1816</v>
      </c>
      <c r="C50" s="368" t="s">
        <v>1013</v>
      </c>
      <c r="D50" s="368">
        <v>20</v>
      </c>
      <c r="E50" s="368">
        <v>380</v>
      </c>
      <c r="F50" s="367">
        <v>15155.08</v>
      </c>
      <c r="G50" s="366">
        <v>0</v>
      </c>
      <c r="H50" s="366">
        <v>10662.1</v>
      </c>
      <c r="I50" s="366">
        <v>4492.9799999999996</v>
      </c>
      <c r="J50" s="365">
        <v>0.29646692726135393</v>
      </c>
    </row>
    <row r="51" spans="1:10" ht="16.5" customHeight="1" x14ac:dyDescent="0.2">
      <c r="A51" s="368" t="s">
        <v>3146</v>
      </c>
      <c r="B51" s="368" t="s">
        <v>3145</v>
      </c>
      <c r="C51" s="368" t="s">
        <v>1013</v>
      </c>
      <c r="D51" s="368">
        <v>2</v>
      </c>
      <c r="E51" s="368">
        <v>38</v>
      </c>
      <c r="F51" s="367">
        <v>3347.98</v>
      </c>
      <c r="G51" s="366">
        <v>0</v>
      </c>
      <c r="H51" s="366">
        <v>2501.44</v>
      </c>
      <c r="I51" s="366">
        <v>846.54</v>
      </c>
      <c r="J51" s="365">
        <v>0.2528509728254052</v>
      </c>
    </row>
    <row r="52" spans="1:10" ht="16.5" customHeight="1" x14ac:dyDescent="0.2">
      <c r="A52" s="368" t="s">
        <v>1815</v>
      </c>
      <c r="B52" s="368" t="s">
        <v>1814</v>
      </c>
      <c r="C52" s="368" t="s">
        <v>1013</v>
      </c>
      <c r="D52" s="368">
        <v>7</v>
      </c>
      <c r="E52" s="368">
        <v>133</v>
      </c>
      <c r="F52" s="367">
        <v>5220.5200000000004</v>
      </c>
      <c r="G52" s="366">
        <v>0</v>
      </c>
      <c r="H52" s="366">
        <v>5252.73</v>
      </c>
      <c r="I52" s="366">
        <v>-32.21</v>
      </c>
      <c r="J52" s="365">
        <v>-6.1698834598852221E-3</v>
      </c>
    </row>
    <row r="53" spans="1:10" ht="16.5" customHeight="1" x14ac:dyDescent="0.2">
      <c r="A53" s="368" t="s">
        <v>1813</v>
      </c>
      <c r="B53" s="368" t="s">
        <v>1812</v>
      </c>
      <c r="C53" s="368" t="s">
        <v>1013</v>
      </c>
      <c r="D53" s="368">
        <v>1</v>
      </c>
      <c r="E53" s="368">
        <v>19</v>
      </c>
      <c r="F53" s="367">
        <v>1713.97</v>
      </c>
      <c r="G53" s="366">
        <v>0</v>
      </c>
      <c r="H53" s="366">
        <v>1203.48</v>
      </c>
      <c r="I53" s="366">
        <v>510.49</v>
      </c>
      <c r="J53" s="365">
        <v>0.29784068565960897</v>
      </c>
    </row>
    <row r="54" spans="1:10" ht="16.5" customHeight="1" x14ac:dyDescent="0.2">
      <c r="A54" s="368" t="s">
        <v>2315</v>
      </c>
      <c r="B54" s="368" t="s">
        <v>2314</v>
      </c>
      <c r="C54" s="368" t="s">
        <v>1013</v>
      </c>
      <c r="D54" s="368">
        <v>1</v>
      </c>
      <c r="E54" s="368">
        <v>19</v>
      </c>
      <c r="F54" s="367">
        <v>1855.81</v>
      </c>
      <c r="G54" s="366">
        <v>0</v>
      </c>
      <c r="H54" s="366">
        <v>1211.8599999999999</v>
      </c>
      <c r="I54" s="366">
        <v>643.95000000000005</v>
      </c>
      <c r="J54" s="365">
        <v>0.34699134070836996</v>
      </c>
    </row>
    <row r="55" spans="1:10" ht="16.5" customHeight="1" x14ac:dyDescent="0.2">
      <c r="A55" s="368" t="s">
        <v>1811</v>
      </c>
      <c r="B55" s="368" t="s">
        <v>1810</v>
      </c>
      <c r="C55" s="368" t="s">
        <v>1013</v>
      </c>
      <c r="D55" s="368">
        <v>224</v>
      </c>
      <c r="E55" s="368">
        <v>4256</v>
      </c>
      <c r="F55" s="367">
        <v>272935.46999999997</v>
      </c>
      <c r="G55" s="366">
        <v>-3040.26</v>
      </c>
      <c r="H55" s="366">
        <v>172218.66</v>
      </c>
      <c r="I55" s="366">
        <v>97676.55</v>
      </c>
      <c r="J55" s="365">
        <v>0.36190545953001535</v>
      </c>
    </row>
    <row r="56" spans="1:10" ht="16.5" customHeight="1" x14ac:dyDescent="0.2">
      <c r="A56" s="368" t="s">
        <v>3144</v>
      </c>
      <c r="B56" s="368" t="s">
        <v>3143</v>
      </c>
      <c r="C56" s="368" t="s">
        <v>1013</v>
      </c>
      <c r="D56" s="368">
        <v>1</v>
      </c>
      <c r="E56" s="368">
        <v>19</v>
      </c>
      <c r="F56" s="367">
        <v>2181.89</v>
      </c>
      <c r="G56" s="366">
        <v>0</v>
      </c>
      <c r="H56" s="366">
        <v>1519.25</v>
      </c>
      <c r="I56" s="366">
        <v>662.64</v>
      </c>
      <c r="J56" s="365">
        <v>0.30370000320822771</v>
      </c>
    </row>
    <row r="57" spans="1:10" ht="16.5" customHeight="1" x14ac:dyDescent="0.2">
      <c r="A57" s="368" t="s">
        <v>1809</v>
      </c>
      <c r="B57" s="368" t="s">
        <v>1808</v>
      </c>
      <c r="C57" s="368" t="s">
        <v>1013</v>
      </c>
      <c r="D57" s="368">
        <v>1</v>
      </c>
      <c r="E57" s="368">
        <v>19</v>
      </c>
      <c r="F57" s="367">
        <v>1201.04</v>
      </c>
      <c r="G57" s="366">
        <v>0</v>
      </c>
      <c r="H57" s="366">
        <v>848.27</v>
      </c>
      <c r="I57" s="366">
        <v>352.77</v>
      </c>
      <c r="J57" s="365">
        <v>0.29372044228335442</v>
      </c>
    </row>
    <row r="58" spans="1:10" ht="16.5" customHeight="1" x14ac:dyDescent="0.2">
      <c r="A58" s="368" t="s">
        <v>1807</v>
      </c>
      <c r="B58" s="368" t="s">
        <v>1806</v>
      </c>
      <c r="C58" s="368" t="s">
        <v>1013</v>
      </c>
      <c r="D58" s="368">
        <v>2</v>
      </c>
      <c r="E58" s="368">
        <v>38</v>
      </c>
      <c r="F58" s="367">
        <v>0.02</v>
      </c>
      <c r="G58" s="366">
        <v>0</v>
      </c>
      <c r="H58" s="366">
        <v>788.66</v>
      </c>
      <c r="I58" s="366">
        <v>-788.64</v>
      </c>
      <c r="J58" s="365">
        <v>-39432</v>
      </c>
    </row>
    <row r="59" spans="1:10" ht="16.5" customHeight="1" x14ac:dyDescent="0.2">
      <c r="A59" s="368" t="s">
        <v>2313</v>
      </c>
      <c r="B59" s="368" t="s">
        <v>2312</v>
      </c>
      <c r="C59" s="368" t="s">
        <v>1013</v>
      </c>
      <c r="D59" s="368">
        <v>15</v>
      </c>
      <c r="E59" s="368">
        <v>285</v>
      </c>
      <c r="F59" s="367">
        <v>12010.05</v>
      </c>
      <c r="G59" s="366">
        <v>0</v>
      </c>
      <c r="H59" s="366">
        <v>6096.55</v>
      </c>
      <c r="I59" s="366">
        <v>5913.5</v>
      </c>
      <c r="J59" s="365">
        <v>0.49237929900375105</v>
      </c>
    </row>
    <row r="60" spans="1:10" ht="16.5" customHeight="1" x14ac:dyDescent="0.2">
      <c r="A60" s="368" t="s">
        <v>1802</v>
      </c>
      <c r="B60" s="368" t="s">
        <v>1801</v>
      </c>
      <c r="C60" s="368" t="s">
        <v>1803</v>
      </c>
      <c r="D60" s="368">
        <v>38</v>
      </c>
      <c r="E60" s="368">
        <v>215.68799999999999</v>
      </c>
      <c r="F60" s="367">
        <v>54070.34</v>
      </c>
      <c r="G60" s="366">
        <v>0</v>
      </c>
      <c r="H60" s="366">
        <v>50133.51</v>
      </c>
      <c r="I60" s="366">
        <v>3936.83</v>
      </c>
      <c r="J60" s="365">
        <v>7.2809418250375346E-2</v>
      </c>
    </row>
    <row r="61" spans="1:10" ht="16.5" customHeight="1" x14ac:dyDescent="0.2">
      <c r="A61" s="368" t="s">
        <v>1802</v>
      </c>
      <c r="B61" s="368" t="s">
        <v>1801</v>
      </c>
      <c r="C61" s="368" t="s">
        <v>1800</v>
      </c>
      <c r="D61" s="368">
        <v>348</v>
      </c>
      <c r="E61" s="368">
        <v>164.60400000000001</v>
      </c>
      <c r="F61" s="367">
        <v>40747.32</v>
      </c>
      <c r="G61" s="366">
        <v>0</v>
      </c>
      <c r="H61" s="366">
        <v>38692.089999999997</v>
      </c>
      <c r="I61" s="366">
        <v>2055.23</v>
      </c>
      <c r="J61" s="365">
        <v>5.0438409200899592E-2</v>
      </c>
    </row>
    <row r="62" spans="1:10" ht="16.5" customHeight="1" x14ac:dyDescent="0.2">
      <c r="A62" s="368" t="s">
        <v>1799</v>
      </c>
      <c r="B62" s="368" t="s">
        <v>1798</v>
      </c>
      <c r="C62" s="368" t="s">
        <v>1013</v>
      </c>
      <c r="D62" s="368">
        <v>23</v>
      </c>
      <c r="E62" s="368">
        <v>437</v>
      </c>
      <c r="F62" s="367">
        <v>38169.14</v>
      </c>
      <c r="G62" s="366">
        <v>0</v>
      </c>
      <c r="H62" s="366">
        <v>28424.09</v>
      </c>
      <c r="I62" s="366">
        <v>9745.0499999999993</v>
      </c>
      <c r="J62" s="365">
        <v>0.25531227583330407</v>
      </c>
    </row>
    <row r="63" spans="1:10" ht="16.5" customHeight="1" x14ac:dyDescent="0.2">
      <c r="A63" s="368" t="s">
        <v>1795</v>
      </c>
      <c r="B63" s="368" t="s">
        <v>1794</v>
      </c>
      <c r="C63" s="368" t="s">
        <v>1013</v>
      </c>
      <c r="D63" s="368">
        <v>200</v>
      </c>
      <c r="E63" s="368">
        <v>3800</v>
      </c>
      <c r="F63" s="367">
        <v>67193.56</v>
      </c>
      <c r="G63" s="366">
        <v>0</v>
      </c>
      <c r="H63" s="366">
        <v>35521.339999999997</v>
      </c>
      <c r="I63" s="366">
        <v>31672.22</v>
      </c>
      <c r="J63" s="365">
        <v>0.4713579694244508</v>
      </c>
    </row>
    <row r="64" spans="1:10" ht="16.5" customHeight="1" x14ac:dyDescent="0.2">
      <c r="A64" s="368" t="s">
        <v>1793</v>
      </c>
      <c r="B64" s="368" t="s">
        <v>1792</v>
      </c>
      <c r="C64" s="368" t="s">
        <v>1013</v>
      </c>
      <c r="D64" s="368">
        <v>3</v>
      </c>
      <c r="E64" s="368">
        <v>57</v>
      </c>
      <c r="F64" s="367">
        <v>4896.18</v>
      </c>
      <c r="G64" s="366">
        <v>0</v>
      </c>
      <c r="H64" s="366">
        <v>3552.51</v>
      </c>
      <c r="I64" s="366">
        <v>1343.67</v>
      </c>
      <c r="J64" s="365">
        <v>0.27443231253752925</v>
      </c>
    </row>
    <row r="65" spans="1:10" ht="16.5" customHeight="1" x14ac:dyDescent="0.2">
      <c r="A65" s="368" t="s">
        <v>3142</v>
      </c>
      <c r="B65" s="368" t="s">
        <v>3141</v>
      </c>
      <c r="C65" s="368" t="s">
        <v>1013</v>
      </c>
      <c r="D65" s="368">
        <v>3</v>
      </c>
      <c r="E65" s="368">
        <v>57</v>
      </c>
      <c r="F65" s="367">
        <v>4818.93</v>
      </c>
      <c r="G65" s="366">
        <v>0</v>
      </c>
      <c r="H65" s="366">
        <v>3187.92</v>
      </c>
      <c r="I65" s="366">
        <v>1631.01</v>
      </c>
      <c r="J65" s="365">
        <v>0.33845895250605423</v>
      </c>
    </row>
    <row r="66" spans="1:10" ht="16.5" customHeight="1" x14ac:dyDescent="0.2">
      <c r="A66" s="368" t="s">
        <v>1789</v>
      </c>
      <c r="B66" s="368" t="s">
        <v>1788</v>
      </c>
      <c r="C66" s="368" t="s">
        <v>1785</v>
      </c>
      <c r="D66" s="368">
        <v>179</v>
      </c>
      <c r="E66" s="368">
        <v>3580</v>
      </c>
      <c r="F66" s="367">
        <v>70290.789999999994</v>
      </c>
      <c r="G66" s="366">
        <v>0</v>
      </c>
      <c r="H66" s="366">
        <v>59816.43</v>
      </c>
      <c r="I66" s="366">
        <v>10474.36</v>
      </c>
      <c r="J66" s="365">
        <v>0.14901468599229004</v>
      </c>
    </row>
    <row r="67" spans="1:10" ht="16.5" customHeight="1" x14ac:dyDescent="0.2">
      <c r="A67" s="368" t="s">
        <v>1787</v>
      </c>
      <c r="B67" s="368" t="s">
        <v>1786</v>
      </c>
      <c r="C67" s="368" t="s">
        <v>1785</v>
      </c>
      <c r="D67" s="368">
        <v>1</v>
      </c>
      <c r="E67" s="368">
        <v>20</v>
      </c>
      <c r="F67" s="367">
        <v>497.2</v>
      </c>
      <c r="G67" s="366">
        <v>0</v>
      </c>
      <c r="H67" s="366">
        <v>413.21</v>
      </c>
      <c r="I67" s="366">
        <v>83.99</v>
      </c>
      <c r="J67" s="365">
        <v>0.16892598551890586</v>
      </c>
    </row>
    <row r="68" spans="1:10" ht="16.5" customHeight="1" x14ac:dyDescent="0.2">
      <c r="A68" s="368" t="s">
        <v>1784</v>
      </c>
      <c r="B68" s="368" t="s">
        <v>1783</v>
      </c>
      <c r="C68" s="368" t="s">
        <v>1771</v>
      </c>
      <c r="D68" s="368">
        <v>30</v>
      </c>
      <c r="E68" s="368">
        <v>180</v>
      </c>
      <c r="F68" s="367">
        <v>22158.720000000001</v>
      </c>
      <c r="G68" s="366">
        <v>0</v>
      </c>
      <c r="H68" s="366">
        <v>14624.57</v>
      </c>
      <c r="I68" s="366">
        <v>7534.15</v>
      </c>
      <c r="J68" s="365">
        <v>0.34000835788348788</v>
      </c>
    </row>
    <row r="69" spans="1:10" ht="16.5" customHeight="1" x14ac:dyDescent="0.2">
      <c r="A69" s="368" t="s">
        <v>1784</v>
      </c>
      <c r="B69" s="368" t="s">
        <v>1783</v>
      </c>
      <c r="C69" s="368" t="s">
        <v>1774</v>
      </c>
      <c r="D69" s="368">
        <v>720</v>
      </c>
      <c r="E69" s="368">
        <v>180</v>
      </c>
      <c r="F69" s="367">
        <v>17798.400000000001</v>
      </c>
      <c r="G69" s="366">
        <v>0</v>
      </c>
      <c r="H69" s="366">
        <v>15131.1</v>
      </c>
      <c r="I69" s="366">
        <v>2667.3</v>
      </c>
      <c r="J69" s="365">
        <v>0.14986178532901834</v>
      </c>
    </row>
    <row r="70" spans="1:10" ht="16.5" customHeight="1" x14ac:dyDescent="0.2">
      <c r="A70" s="368" t="s">
        <v>1782</v>
      </c>
      <c r="B70" s="368" t="s">
        <v>1781</v>
      </c>
      <c r="C70" s="368" t="s">
        <v>1771</v>
      </c>
      <c r="D70" s="368">
        <v>58</v>
      </c>
      <c r="E70" s="368">
        <v>348</v>
      </c>
      <c r="F70" s="367">
        <v>49175.99</v>
      </c>
      <c r="G70" s="366">
        <v>0</v>
      </c>
      <c r="H70" s="366">
        <v>36757.14</v>
      </c>
      <c r="I70" s="366">
        <v>12418.85</v>
      </c>
      <c r="J70" s="365">
        <v>0.25253889143868785</v>
      </c>
    </row>
    <row r="71" spans="1:10" ht="16.5" customHeight="1" x14ac:dyDescent="0.2">
      <c r="A71" s="368" t="s">
        <v>1782</v>
      </c>
      <c r="B71" s="368" t="s">
        <v>1781</v>
      </c>
      <c r="C71" s="368" t="s">
        <v>1774</v>
      </c>
      <c r="D71" s="368">
        <v>48</v>
      </c>
      <c r="E71" s="368">
        <v>12</v>
      </c>
      <c r="F71" s="367">
        <v>1750.56</v>
      </c>
      <c r="G71" s="366">
        <v>0</v>
      </c>
      <c r="H71" s="366">
        <v>1269.04</v>
      </c>
      <c r="I71" s="366">
        <v>481.52</v>
      </c>
      <c r="J71" s="365">
        <v>0.27506626450964261</v>
      </c>
    </row>
    <row r="72" spans="1:10" ht="16.5" customHeight="1" x14ac:dyDescent="0.2">
      <c r="A72" s="368" t="s">
        <v>1780</v>
      </c>
      <c r="B72" s="368" t="s">
        <v>1779</v>
      </c>
      <c r="C72" s="368" t="s">
        <v>1771</v>
      </c>
      <c r="D72" s="368">
        <v>1</v>
      </c>
      <c r="E72" s="368">
        <v>6</v>
      </c>
      <c r="F72" s="367">
        <v>1497.93</v>
      </c>
      <c r="G72" s="366">
        <v>0</v>
      </c>
      <c r="H72" s="366">
        <v>934.01</v>
      </c>
      <c r="I72" s="366">
        <v>563.91999999999996</v>
      </c>
      <c r="J72" s="365">
        <v>0.37646619000887893</v>
      </c>
    </row>
    <row r="73" spans="1:10" ht="16.5" customHeight="1" x14ac:dyDescent="0.2">
      <c r="A73" s="368" t="s">
        <v>1780</v>
      </c>
      <c r="B73" s="368" t="s">
        <v>1779</v>
      </c>
      <c r="C73" s="368" t="s">
        <v>1774</v>
      </c>
      <c r="D73" s="368">
        <v>48</v>
      </c>
      <c r="E73" s="368">
        <v>12</v>
      </c>
      <c r="F73" s="367">
        <v>2567.04</v>
      </c>
      <c r="G73" s="366">
        <v>0</v>
      </c>
      <c r="H73" s="366">
        <v>1868.02</v>
      </c>
      <c r="I73" s="366">
        <v>699.02</v>
      </c>
      <c r="J73" s="365">
        <v>0.27230584642233857</v>
      </c>
    </row>
    <row r="74" spans="1:10" ht="16.5" customHeight="1" x14ac:dyDescent="0.2">
      <c r="A74" s="368" t="s">
        <v>1778</v>
      </c>
      <c r="B74" s="368" t="s">
        <v>1777</v>
      </c>
      <c r="C74" s="368" t="s">
        <v>1771</v>
      </c>
      <c r="D74" s="368">
        <v>103</v>
      </c>
      <c r="E74" s="368">
        <v>618</v>
      </c>
      <c r="F74" s="367">
        <v>70212.399999999994</v>
      </c>
      <c r="G74" s="366">
        <v>0</v>
      </c>
      <c r="H74" s="366">
        <v>57904.31</v>
      </c>
      <c r="I74" s="366">
        <v>12308.09</v>
      </c>
      <c r="J74" s="365">
        <v>0.17529795306811902</v>
      </c>
    </row>
    <row r="75" spans="1:10" ht="16.5" customHeight="1" x14ac:dyDescent="0.2">
      <c r="A75" s="368" t="s">
        <v>1778</v>
      </c>
      <c r="B75" s="368" t="s">
        <v>1777</v>
      </c>
      <c r="C75" s="368" t="s">
        <v>1774</v>
      </c>
      <c r="D75" s="368">
        <v>96</v>
      </c>
      <c r="E75" s="368">
        <v>24</v>
      </c>
      <c r="F75" s="367">
        <v>2761.92</v>
      </c>
      <c r="G75" s="366">
        <v>0</v>
      </c>
      <c r="H75" s="366">
        <v>2255.0100000000002</v>
      </c>
      <c r="I75" s="366">
        <v>506.91</v>
      </c>
      <c r="J75" s="365">
        <v>0.18353536670142509</v>
      </c>
    </row>
    <row r="76" spans="1:10" ht="16.5" customHeight="1" x14ac:dyDescent="0.2">
      <c r="A76" s="368" t="s">
        <v>1776</v>
      </c>
      <c r="B76" s="368" t="s">
        <v>1775</v>
      </c>
      <c r="C76" s="368" t="s">
        <v>1771</v>
      </c>
      <c r="D76" s="368">
        <v>49</v>
      </c>
      <c r="E76" s="368">
        <v>294</v>
      </c>
      <c r="F76" s="367">
        <v>29761.32</v>
      </c>
      <c r="G76" s="366">
        <v>0</v>
      </c>
      <c r="H76" s="366">
        <v>20697.02</v>
      </c>
      <c r="I76" s="366">
        <v>9064.2999999999993</v>
      </c>
      <c r="J76" s="365">
        <v>0.30456646412188709</v>
      </c>
    </row>
    <row r="77" spans="1:10" ht="16.5" customHeight="1" x14ac:dyDescent="0.2">
      <c r="A77" s="368" t="s">
        <v>1776</v>
      </c>
      <c r="B77" s="368" t="s">
        <v>1775</v>
      </c>
      <c r="C77" s="368" t="s">
        <v>1774</v>
      </c>
      <c r="D77" s="368">
        <v>24</v>
      </c>
      <c r="E77" s="368">
        <v>6</v>
      </c>
      <c r="F77" s="367">
        <v>651.6</v>
      </c>
      <c r="G77" s="366">
        <v>0</v>
      </c>
      <c r="H77" s="366">
        <v>425.72</v>
      </c>
      <c r="I77" s="366">
        <v>225.88</v>
      </c>
      <c r="J77" s="365">
        <v>0.34665438919582564</v>
      </c>
    </row>
    <row r="78" spans="1:10" ht="16.5" customHeight="1" x14ac:dyDescent="0.2">
      <c r="A78" s="368" t="s">
        <v>1773</v>
      </c>
      <c r="B78" s="368" t="s">
        <v>1772</v>
      </c>
      <c r="C78" s="368" t="s">
        <v>1771</v>
      </c>
      <c r="D78" s="368">
        <v>27</v>
      </c>
      <c r="E78" s="368">
        <v>162</v>
      </c>
      <c r="F78" s="367">
        <v>17328.169999999998</v>
      </c>
      <c r="G78" s="366">
        <v>0</v>
      </c>
      <c r="H78" s="366">
        <v>14991.01</v>
      </c>
      <c r="I78" s="366">
        <v>2337.16</v>
      </c>
      <c r="J78" s="365">
        <v>0.13487633143026645</v>
      </c>
    </row>
    <row r="79" spans="1:10" ht="16.5" customHeight="1" x14ac:dyDescent="0.2">
      <c r="A79" s="368" t="s">
        <v>1770</v>
      </c>
      <c r="B79" s="368" t="s">
        <v>1769</v>
      </c>
      <c r="C79" s="368" t="s">
        <v>1764</v>
      </c>
      <c r="D79" s="368">
        <v>1</v>
      </c>
      <c r="E79" s="368">
        <v>14.19</v>
      </c>
      <c r="F79" s="367">
        <v>1226.71</v>
      </c>
      <c r="G79" s="366">
        <v>0</v>
      </c>
      <c r="H79" s="366">
        <v>967.46</v>
      </c>
      <c r="I79" s="366">
        <v>259.25</v>
      </c>
      <c r="J79" s="365">
        <v>0.21133764296369964</v>
      </c>
    </row>
    <row r="80" spans="1:10" ht="16.5" customHeight="1" x14ac:dyDescent="0.2">
      <c r="A80" s="368" t="s">
        <v>1768</v>
      </c>
      <c r="B80" s="368" t="s">
        <v>1767</v>
      </c>
      <c r="C80" s="368" t="s">
        <v>1764</v>
      </c>
      <c r="D80" s="368">
        <v>1</v>
      </c>
      <c r="E80" s="368">
        <v>14.19</v>
      </c>
      <c r="F80" s="367">
        <v>1396.71</v>
      </c>
      <c r="G80" s="366">
        <v>0</v>
      </c>
      <c r="H80" s="366">
        <v>1011.33</v>
      </c>
      <c r="I80" s="366">
        <v>385.38</v>
      </c>
      <c r="J80" s="365">
        <v>0.27591984019588889</v>
      </c>
    </row>
    <row r="81" spans="1:10" ht="16.5" customHeight="1" x14ac:dyDescent="0.2">
      <c r="A81" s="368" t="s">
        <v>1766</v>
      </c>
      <c r="B81" s="368" t="s">
        <v>1765</v>
      </c>
      <c r="C81" s="368" t="s">
        <v>1764</v>
      </c>
      <c r="D81" s="368">
        <v>6</v>
      </c>
      <c r="E81" s="368">
        <v>85.14</v>
      </c>
      <c r="F81" s="367">
        <v>7078.78</v>
      </c>
      <c r="G81" s="366">
        <v>0</v>
      </c>
      <c r="H81" s="366">
        <v>5987.04</v>
      </c>
      <c r="I81" s="366">
        <v>1091.74</v>
      </c>
      <c r="J81" s="365">
        <v>0.15422714083500264</v>
      </c>
    </row>
    <row r="82" spans="1:10" ht="16.5" customHeight="1" x14ac:dyDescent="0.2">
      <c r="A82" s="368" t="s">
        <v>2309</v>
      </c>
      <c r="B82" s="368" t="s">
        <v>2308</v>
      </c>
      <c r="C82" s="368" t="s">
        <v>1764</v>
      </c>
      <c r="D82" s="368">
        <v>1</v>
      </c>
      <c r="E82" s="368">
        <v>14.19</v>
      </c>
      <c r="F82" s="367">
        <v>1756.47</v>
      </c>
      <c r="G82" s="366">
        <v>0</v>
      </c>
      <c r="H82" s="366">
        <v>980.94</v>
      </c>
      <c r="I82" s="366">
        <v>775.53</v>
      </c>
      <c r="J82" s="365">
        <v>0.44152760935284974</v>
      </c>
    </row>
    <row r="83" spans="1:10" ht="16.5" customHeight="1" x14ac:dyDescent="0.2">
      <c r="A83" s="368" t="s">
        <v>2419</v>
      </c>
      <c r="B83" s="368" t="s">
        <v>2418</v>
      </c>
      <c r="C83" s="368" t="s">
        <v>1764</v>
      </c>
      <c r="D83" s="368">
        <v>1</v>
      </c>
      <c r="E83" s="368">
        <v>14.19</v>
      </c>
      <c r="F83" s="367">
        <v>1136</v>
      </c>
      <c r="G83" s="366">
        <v>0</v>
      </c>
      <c r="H83" s="366">
        <v>1255.77</v>
      </c>
      <c r="I83" s="366">
        <v>-119.77</v>
      </c>
      <c r="J83" s="365">
        <v>-0.10543133802816901</v>
      </c>
    </row>
    <row r="84" spans="1:10" ht="16.5" customHeight="1" x14ac:dyDescent="0.2">
      <c r="A84" s="368" t="s">
        <v>1763</v>
      </c>
      <c r="B84" s="368" t="s">
        <v>1762</v>
      </c>
      <c r="C84" s="368" t="s">
        <v>1764</v>
      </c>
      <c r="D84" s="368">
        <v>56</v>
      </c>
      <c r="E84" s="368">
        <v>794.64</v>
      </c>
      <c r="F84" s="367">
        <v>63088.11</v>
      </c>
      <c r="G84" s="366">
        <v>0</v>
      </c>
      <c r="H84" s="366">
        <v>54323.19</v>
      </c>
      <c r="I84" s="366">
        <v>8764.92</v>
      </c>
      <c r="J84" s="365">
        <v>0.13893140878685381</v>
      </c>
    </row>
    <row r="85" spans="1:10" ht="16.5" customHeight="1" x14ac:dyDescent="0.2">
      <c r="A85" s="368" t="s">
        <v>1763</v>
      </c>
      <c r="B85" s="368" t="s">
        <v>1762</v>
      </c>
      <c r="C85" s="368" t="s">
        <v>1074</v>
      </c>
      <c r="D85" s="368">
        <v>15</v>
      </c>
      <c r="E85" s="368">
        <v>14.19</v>
      </c>
      <c r="F85" s="367">
        <v>1239.9000000000001</v>
      </c>
      <c r="G85" s="366">
        <v>0</v>
      </c>
      <c r="H85" s="366">
        <v>959.02</v>
      </c>
      <c r="I85" s="366">
        <v>280.88</v>
      </c>
      <c r="J85" s="365">
        <v>0.22653439793531738</v>
      </c>
    </row>
    <row r="86" spans="1:10" ht="16.5" customHeight="1" x14ac:dyDescent="0.2">
      <c r="A86" s="368" t="s">
        <v>1761</v>
      </c>
      <c r="B86" s="368" t="s">
        <v>1760</v>
      </c>
      <c r="C86" s="368" t="s">
        <v>1099</v>
      </c>
      <c r="D86" s="368">
        <v>3000</v>
      </c>
      <c r="E86" s="368">
        <v>3000</v>
      </c>
      <c r="F86" s="367">
        <v>49590</v>
      </c>
      <c r="G86" s="366">
        <v>0</v>
      </c>
      <c r="H86" s="366">
        <v>38400</v>
      </c>
      <c r="I86" s="366">
        <v>11190</v>
      </c>
      <c r="J86" s="365">
        <v>0.22565033272837265</v>
      </c>
    </row>
    <row r="87" spans="1:10" ht="16.5" customHeight="1" x14ac:dyDescent="0.2">
      <c r="A87" s="368" t="s">
        <v>1757</v>
      </c>
      <c r="B87" s="368" t="s">
        <v>1756</v>
      </c>
      <c r="C87" s="368" t="s">
        <v>1099</v>
      </c>
      <c r="D87" s="368">
        <v>1000</v>
      </c>
      <c r="E87" s="368">
        <v>1000</v>
      </c>
      <c r="F87" s="367">
        <v>58800</v>
      </c>
      <c r="G87" s="366">
        <v>0</v>
      </c>
      <c r="H87" s="366">
        <v>55470</v>
      </c>
      <c r="I87" s="366">
        <v>3330</v>
      </c>
      <c r="J87" s="365">
        <v>5.6632653061224489E-2</v>
      </c>
    </row>
    <row r="88" spans="1:10" ht="16.5" customHeight="1" x14ac:dyDescent="0.2">
      <c r="A88" s="368" t="s">
        <v>1755</v>
      </c>
      <c r="B88" s="368" t="s">
        <v>1754</v>
      </c>
      <c r="C88" s="368" t="s">
        <v>1018</v>
      </c>
      <c r="D88" s="368">
        <v>12</v>
      </c>
      <c r="E88" s="368">
        <v>2496</v>
      </c>
      <c r="F88" s="367">
        <v>49655.97</v>
      </c>
      <c r="G88" s="366">
        <v>0</v>
      </c>
      <c r="H88" s="366">
        <v>41816.28</v>
      </c>
      <c r="I88" s="366">
        <v>7839.69</v>
      </c>
      <c r="J88" s="365">
        <v>0.15788010988406831</v>
      </c>
    </row>
    <row r="89" spans="1:10" ht="16.5" customHeight="1" x14ac:dyDescent="0.2">
      <c r="A89" s="368" t="s">
        <v>1753</v>
      </c>
      <c r="B89" s="368" t="s">
        <v>1752</v>
      </c>
      <c r="C89" s="368" t="s">
        <v>1018</v>
      </c>
      <c r="D89" s="368">
        <v>3</v>
      </c>
      <c r="E89" s="368">
        <v>624</v>
      </c>
      <c r="F89" s="367">
        <v>17433.900000000001</v>
      </c>
      <c r="G89" s="366">
        <v>0</v>
      </c>
      <c r="H89" s="366">
        <v>14532.22</v>
      </c>
      <c r="I89" s="366">
        <v>2901.68</v>
      </c>
      <c r="J89" s="365">
        <v>0.16643894940317427</v>
      </c>
    </row>
    <row r="90" spans="1:10" ht="16.5" customHeight="1" x14ac:dyDescent="0.2">
      <c r="A90" s="368" t="s">
        <v>1751</v>
      </c>
      <c r="B90" s="368" t="s">
        <v>1750</v>
      </c>
      <c r="C90" s="368" t="s">
        <v>1018</v>
      </c>
      <c r="D90" s="368">
        <v>3</v>
      </c>
      <c r="E90" s="368">
        <v>624</v>
      </c>
      <c r="F90" s="367">
        <v>29941.919999999998</v>
      </c>
      <c r="G90" s="366">
        <v>0</v>
      </c>
      <c r="H90" s="366">
        <v>25416.75</v>
      </c>
      <c r="I90" s="366">
        <v>4525.17</v>
      </c>
      <c r="J90" s="365">
        <v>0.1511315907597108</v>
      </c>
    </row>
    <row r="91" spans="1:10" ht="16.5" customHeight="1" x14ac:dyDescent="0.2">
      <c r="A91" s="368" t="s">
        <v>1749</v>
      </c>
      <c r="B91" s="368" t="s">
        <v>1748</v>
      </c>
      <c r="C91" s="368" t="s">
        <v>1018</v>
      </c>
      <c r="D91" s="368">
        <v>1</v>
      </c>
      <c r="E91" s="368">
        <v>208</v>
      </c>
      <c r="F91" s="367">
        <v>6615</v>
      </c>
      <c r="G91" s="366">
        <v>0</v>
      </c>
      <c r="H91" s="366">
        <v>9805.52</v>
      </c>
      <c r="I91" s="366">
        <v>-3190.52</v>
      </c>
      <c r="J91" s="365">
        <v>-0.48231594860166288</v>
      </c>
    </row>
    <row r="92" spans="1:10" ht="16.5" customHeight="1" x14ac:dyDescent="0.2">
      <c r="A92" s="368" t="s">
        <v>1747</v>
      </c>
      <c r="B92" s="368" t="s">
        <v>1746</v>
      </c>
      <c r="C92" s="368" t="s">
        <v>1018</v>
      </c>
      <c r="D92" s="368">
        <v>15</v>
      </c>
      <c r="E92" s="368">
        <v>3120</v>
      </c>
      <c r="F92" s="367">
        <v>190673.62</v>
      </c>
      <c r="G92" s="366">
        <v>0</v>
      </c>
      <c r="H92" s="366">
        <v>176030.09</v>
      </c>
      <c r="I92" s="366">
        <v>14643.53</v>
      </c>
      <c r="J92" s="365">
        <v>7.6798930025034406E-2</v>
      </c>
    </row>
    <row r="93" spans="1:10" ht="16.5" customHeight="1" x14ac:dyDescent="0.2">
      <c r="A93" s="368" t="s">
        <v>1745</v>
      </c>
      <c r="B93" s="368" t="s">
        <v>1744</v>
      </c>
      <c r="C93" s="368" t="s">
        <v>1018</v>
      </c>
      <c r="D93" s="368">
        <v>1</v>
      </c>
      <c r="E93" s="368">
        <v>208</v>
      </c>
      <c r="F93" s="367">
        <v>14800.45</v>
      </c>
      <c r="G93" s="366">
        <v>0</v>
      </c>
      <c r="H93" s="366">
        <v>11238.17</v>
      </c>
      <c r="I93" s="366">
        <v>3562.28</v>
      </c>
      <c r="J93" s="365">
        <v>0.24068727640037971</v>
      </c>
    </row>
    <row r="94" spans="1:10" ht="16.5" customHeight="1" x14ac:dyDescent="0.2">
      <c r="A94" s="368" t="s">
        <v>1743</v>
      </c>
      <c r="B94" s="368" t="s">
        <v>1742</v>
      </c>
      <c r="C94" s="368" t="s">
        <v>1018</v>
      </c>
      <c r="D94" s="368">
        <v>1</v>
      </c>
      <c r="E94" s="368">
        <v>208</v>
      </c>
      <c r="F94" s="367">
        <v>14567</v>
      </c>
      <c r="G94" s="366">
        <v>0</v>
      </c>
      <c r="H94" s="366">
        <v>13603.47</v>
      </c>
      <c r="I94" s="366">
        <v>963.53</v>
      </c>
      <c r="J94" s="365">
        <v>6.6144710647353611E-2</v>
      </c>
    </row>
    <row r="95" spans="1:10" ht="16.5" customHeight="1" x14ac:dyDescent="0.2">
      <c r="A95" s="368" t="s">
        <v>1737</v>
      </c>
      <c r="B95" s="368" t="s">
        <v>1736</v>
      </c>
      <c r="C95" s="368" t="s">
        <v>1018</v>
      </c>
      <c r="D95" s="368">
        <v>1</v>
      </c>
      <c r="E95" s="368">
        <v>208</v>
      </c>
      <c r="F95" s="367">
        <v>14037.35</v>
      </c>
      <c r="G95" s="366">
        <v>0</v>
      </c>
      <c r="H95" s="366">
        <v>9166.51</v>
      </c>
      <c r="I95" s="366">
        <v>4870.84</v>
      </c>
      <c r="J95" s="365">
        <v>0.34699141932059824</v>
      </c>
    </row>
    <row r="96" spans="1:10" ht="16.5" customHeight="1" x14ac:dyDescent="0.2">
      <c r="A96" s="368" t="s">
        <v>2307</v>
      </c>
      <c r="B96" s="368" t="s">
        <v>2306</v>
      </c>
      <c r="C96" s="368" t="s">
        <v>1018</v>
      </c>
      <c r="D96" s="368">
        <v>1</v>
      </c>
      <c r="E96" s="368">
        <v>208</v>
      </c>
      <c r="F96" s="367">
        <v>18509.09</v>
      </c>
      <c r="G96" s="366">
        <v>0</v>
      </c>
      <c r="H96" s="366">
        <v>12086.6</v>
      </c>
      <c r="I96" s="366">
        <v>6422.49</v>
      </c>
      <c r="J96" s="365">
        <v>0.34699112706243257</v>
      </c>
    </row>
    <row r="97" spans="1:10" ht="16.5" customHeight="1" x14ac:dyDescent="0.2">
      <c r="A97" s="368" t="s">
        <v>1735</v>
      </c>
      <c r="B97" s="368" t="s">
        <v>1734</v>
      </c>
      <c r="C97" s="368" t="s">
        <v>1018</v>
      </c>
      <c r="D97" s="368">
        <v>10</v>
      </c>
      <c r="E97" s="368">
        <v>2080</v>
      </c>
      <c r="F97" s="367">
        <v>94242.8</v>
      </c>
      <c r="G97" s="366">
        <v>0</v>
      </c>
      <c r="H97" s="366">
        <v>117614.2</v>
      </c>
      <c r="I97" s="366">
        <v>-23371.4</v>
      </c>
      <c r="J97" s="365">
        <v>-0.24799135849104653</v>
      </c>
    </row>
    <row r="98" spans="1:10" ht="16.5" customHeight="1" x14ac:dyDescent="0.2">
      <c r="A98" s="368" t="s">
        <v>1733</v>
      </c>
      <c r="B98" s="368" t="s">
        <v>1732</v>
      </c>
      <c r="C98" s="368" t="s">
        <v>1018</v>
      </c>
      <c r="D98" s="368">
        <v>2</v>
      </c>
      <c r="E98" s="368">
        <v>416</v>
      </c>
      <c r="F98" s="367">
        <v>27560</v>
      </c>
      <c r="G98" s="366">
        <v>0</v>
      </c>
      <c r="H98" s="366">
        <v>23054.639999999999</v>
      </c>
      <c r="I98" s="366">
        <v>4505.3599999999997</v>
      </c>
      <c r="J98" s="365">
        <v>0.1634746008708273</v>
      </c>
    </row>
    <row r="99" spans="1:10" ht="16.5" customHeight="1" x14ac:dyDescent="0.2">
      <c r="A99" s="368" t="s">
        <v>1731</v>
      </c>
      <c r="B99" s="368" t="s">
        <v>1730</v>
      </c>
      <c r="C99" s="368" t="s">
        <v>1018</v>
      </c>
      <c r="D99" s="368">
        <v>1</v>
      </c>
      <c r="E99" s="368">
        <v>208</v>
      </c>
      <c r="F99" s="367">
        <v>15648</v>
      </c>
      <c r="G99" s="366">
        <v>0</v>
      </c>
      <c r="H99" s="366">
        <v>11309.42</v>
      </c>
      <c r="I99" s="366">
        <v>4338.58</v>
      </c>
      <c r="J99" s="365">
        <v>0.27726099182004088</v>
      </c>
    </row>
    <row r="100" spans="1:10" ht="16.5" customHeight="1" x14ac:dyDescent="0.2">
      <c r="A100" s="368" t="s">
        <v>3140</v>
      </c>
      <c r="B100" s="368" t="s">
        <v>3139</v>
      </c>
      <c r="C100" s="368" t="s">
        <v>1018</v>
      </c>
      <c r="D100" s="368">
        <v>2</v>
      </c>
      <c r="E100" s="368">
        <v>416</v>
      </c>
      <c r="F100" s="367">
        <v>29324</v>
      </c>
      <c r="G100" s="366">
        <v>0</v>
      </c>
      <c r="H100" s="366">
        <v>29011.9</v>
      </c>
      <c r="I100" s="366">
        <v>312.10000000000002</v>
      </c>
      <c r="J100" s="365">
        <v>1.0643159187014049E-2</v>
      </c>
    </row>
    <row r="101" spans="1:10" ht="16.5" customHeight="1" x14ac:dyDescent="0.2">
      <c r="A101" s="368" t="s">
        <v>1729</v>
      </c>
      <c r="B101" s="368" t="s">
        <v>1728</v>
      </c>
      <c r="C101" s="368" t="s">
        <v>1018</v>
      </c>
      <c r="D101" s="368">
        <v>3</v>
      </c>
      <c r="E101" s="368">
        <v>624</v>
      </c>
      <c r="F101" s="367">
        <v>55772.56</v>
      </c>
      <c r="G101" s="366">
        <v>0</v>
      </c>
      <c r="H101" s="366">
        <v>46042.13</v>
      </c>
      <c r="I101" s="366">
        <v>9730.43</v>
      </c>
      <c r="J101" s="365">
        <v>0.17446626082790534</v>
      </c>
    </row>
    <row r="102" spans="1:10" ht="16.5" customHeight="1" x14ac:dyDescent="0.2">
      <c r="A102" s="368" t="s">
        <v>3138</v>
      </c>
      <c r="B102" s="368" t="s">
        <v>3137</v>
      </c>
      <c r="C102" s="368" t="s">
        <v>1018</v>
      </c>
      <c r="D102" s="368">
        <v>1</v>
      </c>
      <c r="E102" s="368">
        <v>208</v>
      </c>
      <c r="F102" s="367">
        <v>23005.89</v>
      </c>
      <c r="G102" s="366">
        <v>0</v>
      </c>
      <c r="H102" s="366">
        <v>9169.31</v>
      </c>
      <c r="I102" s="366">
        <v>13836.58</v>
      </c>
      <c r="J102" s="365">
        <v>0.60143641476161103</v>
      </c>
    </row>
    <row r="103" spans="1:10" ht="16.5" customHeight="1" x14ac:dyDescent="0.2">
      <c r="A103" s="368" t="s">
        <v>1952</v>
      </c>
      <c r="B103" s="368" t="s">
        <v>1951</v>
      </c>
      <c r="C103" s="368" t="s">
        <v>1018</v>
      </c>
      <c r="D103" s="368">
        <v>3</v>
      </c>
      <c r="E103" s="368">
        <v>624</v>
      </c>
      <c r="F103" s="367">
        <v>26043</v>
      </c>
      <c r="G103" s="366">
        <v>0</v>
      </c>
      <c r="H103" s="366">
        <v>23253.96</v>
      </c>
      <c r="I103" s="366">
        <v>2789.04</v>
      </c>
      <c r="J103" s="365">
        <v>0.10709365280497639</v>
      </c>
    </row>
    <row r="104" spans="1:10" ht="16.5" customHeight="1" x14ac:dyDescent="0.2">
      <c r="A104" s="368" t="s">
        <v>1725</v>
      </c>
      <c r="B104" s="368" t="s">
        <v>1724</v>
      </c>
      <c r="C104" s="368" t="s">
        <v>1018</v>
      </c>
      <c r="D104" s="368">
        <v>8</v>
      </c>
      <c r="E104" s="368">
        <v>1664</v>
      </c>
      <c r="F104" s="367">
        <v>99917.96</v>
      </c>
      <c r="G104" s="366">
        <v>0</v>
      </c>
      <c r="H104" s="366">
        <v>79900.899999999994</v>
      </c>
      <c r="I104" s="366">
        <v>20017.060000000001</v>
      </c>
      <c r="J104" s="365">
        <v>0.20033495479691538</v>
      </c>
    </row>
    <row r="105" spans="1:10" ht="16.5" customHeight="1" x14ac:dyDescent="0.2">
      <c r="A105" s="368" t="s">
        <v>1723</v>
      </c>
      <c r="B105" s="368" t="s">
        <v>1722</v>
      </c>
      <c r="C105" s="368" t="s">
        <v>1018</v>
      </c>
      <c r="D105" s="368">
        <v>12</v>
      </c>
      <c r="E105" s="368">
        <v>2496</v>
      </c>
      <c r="F105" s="367">
        <v>147281.01</v>
      </c>
      <c r="G105" s="366">
        <v>0</v>
      </c>
      <c r="H105" s="366">
        <v>111614.06</v>
      </c>
      <c r="I105" s="366">
        <v>35666.949999999997</v>
      </c>
      <c r="J105" s="365">
        <v>0.24216937404217964</v>
      </c>
    </row>
    <row r="106" spans="1:10" ht="16.5" customHeight="1" x14ac:dyDescent="0.2">
      <c r="A106" s="368" t="s">
        <v>3136</v>
      </c>
      <c r="B106" s="368" t="s">
        <v>3135</v>
      </c>
      <c r="C106" s="368" t="s">
        <v>1018</v>
      </c>
      <c r="D106" s="368">
        <v>1</v>
      </c>
      <c r="E106" s="368">
        <v>208</v>
      </c>
      <c r="F106" s="367">
        <v>17980</v>
      </c>
      <c r="G106" s="366">
        <v>0</v>
      </c>
      <c r="H106" s="366">
        <v>9401.6299999999992</v>
      </c>
      <c r="I106" s="366">
        <v>8578.3700000000008</v>
      </c>
      <c r="J106" s="365">
        <v>0.47710622914349277</v>
      </c>
    </row>
    <row r="107" spans="1:10" ht="16.5" customHeight="1" x14ac:dyDescent="0.2">
      <c r="A107" s="368" t="s">
        <v>3134</v>
      </c>
      <c r="B107" s="368" t="s">
        <v>3133</v>
      </c>
      <c r="C107" s="368" t="s">
        <v>1018</v>
      </c>
      <c r="D107" s="368">
        <v>1</v>
      </c>
      <c r="E107" s="368">
        <v>208</v>
      </c>
      <c r="F107" s="367">
        <v>15531.99</v>
      </c>
      <c r="G107" s="366">
        <v>0</v>
      </c>
      <c r="H107" s="366">
        <v>11416.8</v>
      </c>
      <c r="I107" s="366">
        <v>4115.1899999999996</v>
      </c>
      <c r="J107" s="365">
        <v>0.26494930784786752</v>
      </c>
    </row>
    <row r="108" spans="1:10" ht="16.5" customHeight="1" x14ac:dyDescent="0.2">
      <c r="A108" s="368" t="s">
        <v>1721</v>
      </c>
      <c r="B108" s="368" t="s">
        <v>1720</v>
      </c>
      <c r="C108" s="368" t="s">
        <v>1714</v>
      </c>
      <c r="D108" s="368">
        <v>1</v>
      </c>
      <c r="E108" s="368">
        <v>21.6</v>
      </c>
      <c r="F108" s="367">
        <v>2257.66</v>
      </c>
      <c r="G108" s="366">
        <v>0</v>
      </c>
      <c r="H108" s="366">
        <v>1445.26</v>
      </c>
      <c r="I108" s="366">
        <v>812.4</v>
      </c>
      <c r="J108" s="365">
        <v>0.35984160591054454</v>
      </c>
    </row>
    <row r="109" spans="1:10" ht="16.5" customHeight="1" x14ac:dyDescent="0.2">
      <c r="A109" s="368" t="s">
        <v>1721</v>
      </c>
      <c r="B109" s="368" t="s">
        <v>1720</v>
      </c>
      <c r="C109" s="368" t="s">
        <v>1719</v>
      </c>
      <c r="D109" s="368">
        <v>72</v>
      </c>
      <c r="E109" s="368">
        <v>64.8</v>
      </c>
      <c r="F109" s="367">
        <v>5805.36</v>
      </c>
      <c r="G109" s="366">
        <v>0</v>
      </c>
      <c r="H109" s="366">
        <v>4335.78</v>
      </c>
      <c r="I109" s="366">
        <v>1469.58</v>
      </c>
      <c r="J109" s="365">
        <v>0.25314192401504815</v>
      </c>
    </row>
    <row r="110" spans="1:10" ht="16.5" customHeight="1" x14ac:dyDescent="0.2">
      <c r="A110" s="368" t="s">
        <v>1950</v>
      </c>
      <c r="B110" s="368" t="s">
        <v>1949</v>
      </c>
      <c r="C110" s="368" t="s">
        <v>1714</v>
      </c>
      <c r="D110" s="368">
        <v>1</v>
      </c>
      <c r="E110" s="368">
        <v>21.6</v>
      </c>
      <c r="F110" s="367">
        <v>2084.52</v>
      </c>
      <c r="G110" s="366">
        <v>0</v>
      </c>
      <c r="H110" s="366">
        <v>1294.97</v>
      </c>
      <c r="I110" s="366">
        <v>789.55</v>
      </c>
      <c r="J110" s="365">
        <v>0.37876825360274785</v>
      </c>
    </row>
    <row r="111" spans="1:10" ht="16.5" customHeight="1" x14ac:dyDescent="0.2">
      <c r="A111" s="368" t="s">
        <v>1718</v>
      </c>
      <c r="B111" s="368" t="s">
        <v>1717</v>
      </c>
      <c r="C111" s="368" t="s">
        <v>1714</v>
      </c>
      <c r="D111" s="368">
        <v>5</v>
      </c>
      <c r="E111" s="368">
        <v>108</v>
      </c>
      <c r="F111" s="367">
        <v>9712.7999999999993</v>
      </c>
      <c r="G111" s="366">
        <v>-2013.62</v>
      </c>
      <c r="H111" s="366">
        <v>5963.48</v>
      </c>
      <c r="I111" s="366">
        <v>1735.7</v>
      </c>
      <c r="J111" s="365">
        <v>0.22543959226826754</v>
      </c>
    </row>
    <row r="112" spans="1:10" ht="16.5" customHeight="1" x14ac:dyDescent="0.2">
      <c r="A112" s="368" t="s">
        <v>2305</v>
      </c>
      <c r="B112" s="368" t="s">
        <v>2304</v>
      </c>
      <c r="C112" s="368" t="s">
        <v>1714</v>
      </c>
      <c r="D112" s="368">
        <v>1</v>
      </c>
      <c r="E112" s="368">
        <v>21.6</v>
      </c>
      <c r="F112" s="367">
        <v>2103.73</v>
      </c>
      <c r="G112" s="366">
        <v>0</v>
      </c>
      <c r="H112" s="366">
        <v>1448.7</v>
      </c>
      <c r="I112" s="366">
        <v>655.03</v>
      </c>
      <c r="J112" s="365">
        <v>0.31136600229116856</v>
      </c>
    </row>
    <row r="113" spans="1:10" ht="16.5" customHeight="1" x14ac:dyDescent="0.2">
      <c r="A113" s="368" t="s">
        <v>1713</v>
      </c>
      <c r="B113" s="368" t="s">
        <v>1712</v>
      </c>
      <c r="C113" s="368" t="s">
        <v>1099</v>
      </c>
      <c r="D113" s="368">
        <v>1000</v>
      </c>
      <c r="E113" s="368">
        <v>1000</v>
      </c>
      <c r="F113" s="367">
        <v>34490</v>
      </c>
      <c r="G113" s="366">
        <v>0</v>
      </c>
      <c r="H113" s="366">
        <v>30800</v>
      </c>
      <c r="I113" s="366">
        <v>3690</v>
      </c>
      <c r="J113" s="365">
        <v>0.10698753261815019</v>
      </c>
    </row>
    <row r="114" spans="1:10" ht="16.5" customHeight="1" x14ac:dyDescent="0.2">
      <c r="A114" s="368" t="s">
        <v>1711</v>
      </c>
      <c r="B114" s="368" t="s">
        <v>1710</v>
      </c>
      <c r="C114" s="368" t="s">
        <v>1099</v>
      </c>
      <c r="D114" s="368">
        <v>2000</v>
      </c>
      <c r="E114" s="368">
        <v>2000</v>
      </c>
      <c r="F114" s="367">
        <v>129550</v>
      </c>
      <c r="G114" s="366">
        <v>0</v>
      </c>
      <c r="H114" s="366">
        <v>82620</v>
      </c>
      <c r="I114" s="366">
        <v>46930</v>
      </c>
      <c r="J114" s="365">
        <v>0.36225395600154381</v>
      </c>
    </row>
    <row r="115" spans="1:10" ht="16.5" customHeight="1" x14ac:dyDescent="0.2">
      <c r="A115" s="368" t="s">
        <v>1707</v>
      </c>
      <c r="B115" s="368" t="s">
        <v>1706</v>
      </c>
      <c r="C115" s="368" t="s">
        <v>1701</v>
      </c>
      <c r="D115" s="368">
        <v>3</v>
      </c>
      <c r="E115" s="368">
        <v>12</v>
      </c>
      <c r="F115" s="367">
        <v>1526.07</v>
      </c>
      <c r="G115" s="366">
        <v>0</v>
      </c>
      <c r="H115" s="366">
        <v>1107.21</v>
      </c>
      <c r="I115" s="366">
        <v>418.86</v>
      </c>
      <c r="J115" s="365">
        <v>0.27446971633018147</v>
      </c>
    </row>
    <row r="116" spans="1:10" ht="16.5" customHeight="1" x14ac:dyDescent="0.2">
      <c r="A116" s="368" t="s">
        <v>1705</v>
      </c>
      <c r="B116" s="368" t="s">
        <v>1704</v>
      </c>
      <c r="C116" s="368" t="s">
        <v>1701</v>
      </c>
      <c r="D116" s="368">
        <v>4</v>
      </c>
      <c r="E116" s="368">
        <v>16</v>
      </c>
      <c r="F116" s="367">
        <v>2017.16</v>
      </c>
      <c r="G116" s="366">
        <v>0</v>
      </c>
      <c r="H116" s="366">
        <v>1463.6</v>
      </c>
      <c r="I116" s="366">
        <v>553.55999999999995</v>
      </c>
      <c r="J116" s="365">
        <v>0.27442542981221124</v>
      </c>
    </row>
    <row r="117" spans="1:10" ht="16.5" customHeight="1" x14ac:dyDescent="0.2">
      <c r="A117" s="368" t="s">
        <v>1700</v>
      </c>
      <c r="B117" s="368" t="s">
        <v>1699</v>
      </c>
      <c r="C117" s="368" t="s">
        <v>1684</v>
      </c>
      <c r="D117" s="368">
        <v>12</v>
      </c>
      <c r="E117" s="368">
        <v>192</v>
      </c>
      <c r="F117" s="367">
        <v>19670.77</v>
      </c>
      <c r="G117" s="366">
        <v>0</v>
      </c>
      <c r="H117" s="366">
        <v>16052.4</v>
      </c>
      <c r="I117" s="366">
        <v>3618.37</v>
      </c>
      <c r="J117" s="365">
        <v>0.18394653590072987</v>
      </c>
    </row>
    <row r="118" spans="1:10" ht="16.5" customHeight="1" x14ac:dyDescent="0.2">
      <c r="A118" s="368" t="s">
        <v>1698</v>
      </c>
      <c r="B118" s="368" t="s">
        <v>1697</v>
      </c>
      <c r="C118" s="368" t="s">
        <v>1684</v>
      </c>
      <c r="D118" s="368">
        <v>81</v>
      </c>
      <c r="E118" s="368">
        <v>1296</v>
      </c>
      <c r="F118" s="367">
        <v>131001.32</v>
      </c>
      <c r="G118" s="366">
        <v>0</v>
      </c>
      <c r="H118" s="366">
        <v>111211.79</v>
      </c>
      <c r="I118" s="366">
        <v>19789.53</v>
      </c>
      <c r="J118" s="365">
        <v>0.15106359233632149</v>
      </c>
    </row>
    <row r="119" spans="1:10" ht="16.5" customHeight="1" x14ac:dyDescent="0.2">
      <c r="A119" s="368" t="s">
        <v>1696</v>
      </c>
      <c r="B119" s="368" t="s">
        <v>1695</v>
      </c>
      <c r="C119" s="368" t="s">
        <v>1684</v>
      </c>
      <c r="D119" s="368">
        <v>2</v>
      </c>
      <c r="E119" s="368">
        <v>32</v>
      </c>
      <c r="F119" s="367">
        <v>3286.84</v>
      </c>
      <c r="G119" s="366">
        <v>0</v>
      </c>
      <c r="H119" s="366">
        <v>2932.56</v>
      </c>
      <c r="I119" s="366">
        <v>354.28</v>
      </c>
      <c r="J119" s="365">
        <v>0.10778741891908337</v>
      </c>
    </row>
    <row r="120" spans="1:10" ht="16.5" customHeight="1" x14ac:dyDescent="0.2">
      <c r="A120" s="368" t="s">
        <v>1694</v>
      </c>
      <c r="B120" s="368" t="s">
        <v>1693</v>
      </c>
      <c r="C120" s="368" t="s">
        <v>1684</v>
      </c>
      <c r="D120" s="368">
        <v>13</v>
      </c>
      <c r="E120" s="368">
        <v>208</v>
      </c>
      <c r="F120" s="367">
        <v>32124.19</v>
      </c>
      <c r="G120" s="366">
        <v>0</v>
      </c>
      <c r="H120" s="366">
        <v>23257.21</v>
      </c>
      <c r="I120" s="366">
        <v>8866.98</v>
      </c>
      <c r="J120" s="365">
        <v>0.27602190125260745</v>
      </c>
    </row>
    <row r="121" spans="1:10" ht="16.5" customHeight="1" x14ac:dyDescent="0.2">
      <c r="A121" s="368" t="s">
        <v>3132</v>
      </c>
      <c r="B121" s="368" t="s">
        <v>3131</v>
      </c>
      <c r="C121" s="368" t="s">
        <v>1684</v>
      </c>
      <c r="D121" s="368">
        <v>1</v>
      </c>
      <c r="E121" s="368">
        <v>16</v>
      </c>
      <c r="F121" s="367">
        <v>4455.78</v>
      </c>
      <c r="G121" s="366">
        <v>0</v>
      </c>
      <c r="H121" s="366">
        <v>4226.09</v>
      </c>
      <c r="I121" s="366">
        <v>229.69</v>
      </c>
      <c r="J121" s="365">
        <v>5.1548774849745724E-2</v>
      </c>
    </row>
    <row r="122" spans="1:10" ht="16.5" customHeight="1" x14ac:dyDescent="0.2">
      <c r="A122" s="368" t="s">
        <v>1692</v>
      </c>
      <c r="B122" s="368" t="s">
        <v>1691</v>
      </c>
      <c r="C122" s="368" t="s">
        <v>1684</v>
      </c>
      <c r="D122" s="368">
        <v>13</v>
      </c>
      <c r="E122" s="368">
        <v>208</v>
      </c>
      <c r="F122" s="367">
        <v>17857.849999999999</v>
      </c>
      <c r="G122" s="366">
        <v>0</v>
      </c>
      <c r="H122" s="366">
        <v>15647.14</v>
      </c>
      <c r="I122" s="366">
        <v>2210.71</v>
      </c>
      <c r="J122" s="365">
        <v>0.12379485772363415</v>
      </c>
    </row>
    <row r="123" spans="1:10" ht="16.5" customHeight="1" x14ac:dyDescent="0.2">
      <c r="A123" s="368" t="s">
        <v>1690</v>
      </c>
      <c r="B123" s="368" t="s">
        <v>1689</v>
      </c>
      <c r="C123" s="368" t="s">
        <v>1684</v>
      </c>
      <c r="D123" s="368">
        <v>7</v>
      </c>
      <c r="E123" s="368">
        <v>112</v>
      </c>
      <c r="F123" s="367">
        <v>12143.7</v>
      </c>
      <c r="G123" s="366">
        <v>0</v>
      </c>
      <c r="H123" s="366">
        <v>8935.0499999999993</v>
      </c>
      <c r="I123" s="366">
        <v>3208.65</v>
      </c>
      <c r="J123" s="365">
        <v>0.26422342449171177</v>
      </c>
    </row>
    <row r="124" spans="1:10" ht="16.5" customHeight="1" x14ac:dyDescent="0.2">
      <c r="A124" s="368" t="s">
        <v>1688</v>
      </c>
      <c r="B124" s="368" t="s">
        <v>1687</v>
      </c>
      <c r="C124" s="368" t="s">
        <v>1684</v>
      </c>
      <c r="D124" s="368">
        <v>44</v>
      </c>
      <c r="E124" s="368">
        <v>704</v>
      </c>
      <c r="F124" s="367">
        <v>69160.399999999994</v>
      </c>
      <c r="G124" s="366">
        <v>0</v>
      </c>
      <c r="H124" s="366">
        <v>66259.199999999997</v>
      </c>
      <c r="I124" s="366">
        <v>2901.2</v>
      </c>
      <c r="J124" s="365">
        <v>4.1948860908843789E-2</v>
      </c>
    </row>
    <row r="125" spans="1:10" ht="16.5" customHeight="1" x14ac:dyDescent="0.2">
      <c r="A125" s="368" t="s">
        <v>1686</v>
      </c>
      <c r="B125" s="368" t="s">
        <v>1685</v>
      </c>
      <c r="C125" s="368" t="s">
        <v>1684</v>
      </c>
      <c r="D125" s="368">
        <v>2</v>
      </c>
      <c r="E125" s="368">
        <v>32</v>
      </c>
      <c r="F125" s="367">
        <v>5817.47</v>
      </c>
      <c r="G125" s="366">
        <v>0</v>
      </c>
      <c r="H125" s="366">
        <v>4150.18</v>
      </c>
      <c r="I125" s="366">
        <v>1667.29</v>
      </c>
      <c r="J125" s="365">
        <v>0.28660053253390222</v>
      </c>
    </row>
    <row r="126" spans="1:10" ht="16.5" customHeight="1" x14ac:dyDescent="0.2">
      <c r="A126" s="368" t="s">
        <v>1683</v>
      </c>
      <c r="B126" s="368" t="s">
        <v>1682</v>
      </c>
      <c r="C126" s="368" t="s">
        <v>1677</v>
      </c>
      <c r="D126" s="368">
        <v>18</v>
      </c>
      <c r="E126" s="368">
        <v>216</v>
      </c>
      <c r="F126" s="367">
        <v>26378.25</v>
      </c>
      <c r="G126" s="366">
        <v>0</v>
      </c>
      <c r="H126" s="366">
        <v>20186.79</v>
      </c>
      <c r="I126" s="366">
        <v>6191.46</v>
      </c>
      <c r="J126" s="365">
        <v>0.23471837593471895</v>
      </c>
    </row>
    <row r="127" spans="1:10" ht="16.5" customHeight="1" x14ac:dyDescent="0.2">
      <c r="A127" s="368" t="s">
        <v>1683</v>
      </c>
      <c r="B127" s="368" t="s">
        <v>1682</v>
      </c>
      <c r="C127" s="368" t="s">
        <v>1078</v>
      </c>
      <c r="D127" s="368">
        <v>24</v>
      </c>
      <c r="E127" s="368">
        <v>24</v>
      </c>
      <c r="F127" s="367">
        <v>2489.2800000000002</v>
      </c>
      <c r="G127" s="366">
        <v>0</v>
      </c>
      <c r="H127" s="366">
        <v>2246.04</v>
      </c>
      <c r="I127" s="366">
        <v>243.24</v>
      </c>
      <c r="J127" s="365">
        <v>9.7715001928268416E-2</v>
      </c>
    </row>
    <row r="128" spans="1:10" ht="16.5" customHeight="1" x14ac:dyDescent="0.2">
      <c r="A128" s="368" t="s">
        <v>1681</v>
      </c>
      <c r="B128" s="368" t="s">
        <v>1680</v>
      </c>
      <c r="C128" s="368" t="s">
        <v>1077</v>
      </c>
      <c r="D128" s="368">
        <v>1</v>
      </c>
      <c r="E128" s="368">
        <v>11.352</v>
      </c>
      <c r="F128" s="367">
        <v>1413.69</v>
      </c>
      <c r="G128" s="366">
        <v>0</v>
      </c>
      <c r="H128" s="366">
        <v>1056.24</v>
      </c>
      <c r="I128" s="366">
        <v>357.45</v>
      </c>
      <c r="J128" s="365">
        <v>0.25284892727542813</v>
      </c>
    </row>
    <row r="129" spans="1:10" ht="16.5" customHeight="1" x14ac:dyDescent="0.2">
      <c r="A129" s="368" t="s">
        <v>1679</v>
      </c>
      <c r="B129" s="368" t="s">
        <v>1678</v>
      </c>
      <c r="C129" s="368" t="s">
        <v>1077</v>
      </c>
      <c r="D129" s="368">
        <v>143</v>
      </c>
      <c r="E129" s="368">
        <v>1623.336</v>
      </c>
      <c r="F129" s="367">
        <v>70758.47</v>
      </c>
      <c r="G129" s="366">
        <v>0</v>
      </c>
      <c r="H129" s="366">
        <v>50712.52</v>
      </c>
      <c r="I129" s="366">
        <v>20045.95</v>
      </c>
      <c r="J129" s="365">
        <v>0.28330106628930785</v>
      </c>
    </row>
    <row r="130" spans="1:10" ht="16.5" customHeight="1" x14ac:dyDescent="0.2">
      <c r="A130" s="368" t="s">
        <v>1679</v>
      </c>
      <c r="B130" s="368" t="s">
        <v>1678</v>
      </c>
      <c r="C130" s="368" t="s">
        <v>1074</v>
      </c>
      <c r="D130" s="368">
        <v>144</v>
      </c>
      <c r="E130" s="368">
        <v>136.22399999999999</v>
      </c>
      <c r="F130" s="367">
        <v>5542.56</v>
      </c>
      <c r="G130" s="366">
        <v>0</v>
      </c>
      <c r="H130" s="366">
        <v>4253.3999999999996</v>
      </c>
      <c r="I130" s="366">
        <v>1289.1600000000001</v>
      </c>
      <c r="J130" s="365">
        <v>0.23259288126786179</v>
      </c>
    </row>
    <row r="131" spans="1:10" ht="16.5" customHeight="1" x14ac:dyDescent="0.2">
      <c r="A131" s="368" t="s">
        <v>1676</v>
      </c>
      <c r="B131" s="368" t="s">
        <v>1675</v>
      </c>
      <c r="C131" s="368" t="s">
        <v>1677</v>
      </c>
      <c r="D131" s="368">
        <v>90</v>
      </c>
      <c r="E131" s="368">
        <v>1080</v>
      </c>
      <c r="F131" s="367">
        <v>30957.759999999998</v>
      </c>
      <c r="G131" s="366">
        <v>0</v>
      </c>
      <c r="H131" s="366">
        <v>23337.34</v>
      </c>
      <c r="I131" s="366">
        <v>7620.42</v>
      </c>
      <c r="J131" s="365">
        <v>0.24615540659272506</v>
      </c>
    </row>
    <row r="132" spans="1:10" ht="16.5" customHeight="1" x14ac:dyDescent="0.2">
      <c r="A132" s="368" t="s">
        <v>1676</v>
      </c>
      <c r="B132" s="368" t="s">
        <v>1675</v>
      </c>
      <c r="C132" s="368" t="s">
        <v>1078</v>
      </c>
      <c r="D132" s="368">
        <v>264</v>
      </c>
      <c r="E132" s="368">
        <v>264</v>
      </c>
      <c r="F132" s="367">
        <v>7059.36</v>
      </c>
      <c r="G132" s="366">
        <v>0</v>
      </c>
      <c r="H132" s="366">
        <v>5736.2</v>
      </c>
      <c r="I132" s="366">
        <v>1323.16</v>
      </c>
      <c r="J132" s="365">
        <v>0.18743342172661545</v>
      </c>
    </row>
    <row r="133" spans="1:10" ht="16.5" customHeight="1" x14ac:dyDescent="0.2">
      <c r="A133" s="368" t="s">
        <v>1674</v>
      </c>
      <c r="B133" s="368" t="s">
        <v>1673</v>
      </c>
      <c r="C133" s="368" t="s">
        <v>1077</v>
      </c>
      <c r="D133" s="368">
        <v>17</v>
      </c>
      <c r="E133" s="368">
        <v>192.98400000000001</v>
      </c>
      <c r="F133" s="367">
        <v>18417.599999999999</v>
      </c>
      <c r="G133" s="366">
        <v>0</v>
      </c>
      <c r="H133" s="366">
        <v>11710.58</v>
      </c>
      <c r="I133" s="366">
        <v>6707.02</v>
      </c>
      <c r="J133" s="365">
        <v>0.36416362609677699</v>
      </c>
    </row>
    <row r="134" spans="1:10" ht="16.5" customHeight="1" x14ac:dyDescent="0.2">
      <c r="A134" s="368" t="s">
        <v>1672</v>
      </c>
      <c r="B134" s="368" t="s">
        <v>1671</v>
      </c>
      <c r="C134" s="368" t="s">
        <v>1077</v>
      </c>
      <c r="D134" s="368">
        <v>115</v>
      </c>
      <c r="E134" s="368">
        <v>1305.48</v>
      </c>
      <c r="F134" s="367">
        <v>115109.96</v>
      </c>
      <c r="G134" s="366">
        <v>0</v>
      </c>
      <c r="H134" s="366">
        <v>91115.95</v>
      </c>
      <c r="I134" s="366">
        <v>23994.01</v>
      </c>
      <c r="J134" s="365">
        <v>0.20844425625723439</v>
      </c>
    </row>
    <row r="135" spans="1:10" ht="16.5" customHeight="1" x14ac:dyDescent="0.2">
      <c r="A135" s="368" t="s">
        <v>1672</v>
      </c>
      <c r="B135" s="368" t="s">
        <v>1671</v>
      </c>
      <c r="C135" s="368" t="s">
        <v>1074</v>
      </c>
      <c r="D135" s="368">
        <v>36</v>
      </c>
      <c r="E135" s="368">
        <v>34.055999999999997</v>
      </c>
      <c r="F135" s="367">
        <v>2625.48</v>
      </c>
      <c r="G135" s="366">
        <v>0</v>
      </c>
      <c r="H135" s="366">
        <v>2384.04</v>
      </c>
      <c r="I135" s="366">
        <v>241.44</v>
      </c>
      <c r="J135" s="365">
        <v>9.1960327254444904E-2</v>
      </c>
    </row>
    <row r="136" spans="1:10" ht="16.5" customHeight="1" x14ac:dyDescent="0.2">
      <c r="A136" s="368" t="s">
        <v>1670</v>
      </c>
      <c r="B136" s="368" t="s">
        <v>1669</v>
      </c>
      <c r="C136" s="368" t="s">
        <v>1077</v>
      </c>
      <c r="D136" s="368">
        <v>306</v>
      </c>
      <c r="E136" s="368">
        <v>3473.712</v>
      </c>
      <c r="F136" s="367">
        <v>250378.79</v>
      </c>
      <c r="G136" s="366">
        <v>0</v>
      </c>
      <c r="H136" s="366">
        <v>225690.45</v>
      </c>
      <c r="I136" s="366">
        <v>24688.34</v>
      </c>
      <c r="J136" s="365">
        <v>9.8603959225140439E-2</v>
      </c>
    </row>
    <row r="137" spans="1:10" ht="16.5" customHeight="1" x14ac:dyDescent="0.2">
      <c r="A137" s="368" t="s">
        <v>1670</v>
      </c>
      <c r="B137" s="368" t="s">
        <v>1669</v>
      </c>
      <c r="C137" s="368" t="s">
        <v>1074</v>
      </c>
      <c r="D137" s="368">
        <v>336</v>
      </c>
      <c r="E137" s="368">
        <v>317.85599999999999</v>
      </c>
      <c r="F137" s="367">
        <v>24642.240000000002</v>
      </c>
      <c r="G137" s="366">
        <v>0</v>
      </c>
      <c r="H137" s="366">
        <v>21431.48</v>
      </c>
      <c r="I137" s="366">
        <v>3210.76</v>
      </c>
      <c r="J137" s="365">
        <v>0.13029497318425598</v>
      </c>
    </row>
    <row r="138" spans="1:10" ht="16.5" customHeight="1" x14ac:dyDescent="0.2">
      <c r="A138" s="368" t="s">
        <v>2299</v>
      </c>
      <c r="B138" s="368" t="s">
        <v>2298</v>
      </c>
      <c r="C138" s="368" t="s">
        <v>1077</v>
      </c>
      <c r="D138" s="368">
        <v>1</v>
      </c>
      <c r="E138" s="368">
        <v>11.352</v>
      </c>
      <c r="F138" s="367">
        <v>756.07</v>
      </c>
      <c r="G138" s="366">
        <v>0</v>
      </c>
      <c r="H138" s="366">
        <v>814.09</v>
      </c>
      <c r="I138" s="366">
        <v>-58.02</v>
      </c>
      <c r="J138" s="365">
        <v>-7.6738926289893789E-2</v>
      </c>
    </row>
    <row r="139" spans="1:10" ht="16.5" customHeight="1" x14ac:dyDescent="0.2">
      <c r="A139" s="368" t="s">
        <v>3130</v>
      </c>
      <c r="B139" s="368" t="s">
        <v>3129</v>
      </c>
      <c r="C139" s="368" t="s">
        <v>1077</v>
      </c>
      <c r="D139" s="368">
        <v>1</v>
      </c>
      <c r="E139" s="368">
        <v>11.352</v>
      </c>
      <c r="F139" s="367">
        <v>1233.57</v>
      </c>
      <c r="G139" s="366">
        <v>0</v>
      </c>
      <c r="H139" s="366">
        <v>897.97</v>
      </c>
      <c r="I139" s="366">
        <v>335.6</v>
      </c>
      <c r="J139" s="365">
        <v>0.2720559027862221</v>
      </c>
    </row>
    <row r="140" spans="1:10" ht="16.5" customHeight="1" x14ac:dyDescent="0.2">
      <c r="A140" s="368" t="s">
        <v>1666</v>
      </c>
      <c r="B140" s="368" t="s">
        <v>1665</v>
      </c>
      <c r="C140" s="368" t="s">
        <v>1077</v>
      </c>
      <c r="D140" s="368">
        <v>6</v>
      </c>
      <c r="E140" s="368">
        <v>68.111999999999995</v>
      </c>
      <c r="F140" s="367">
        <v>7240.58</v>
      </c>
      <c r="G140" s="366">
        <v>0</v>
      </c>
      <c r="H140" s="366">
        <v>5861.04</v>
      </c>
      <c r="I140" s="366">
        <v>1379.54</v>
      </c>
      <c r="J140" s="365">
        <v>0.19052893552726438</v>
      </c>
    </row>
    <row r="141" spans="1:10" ht="16.5" customHeight="1" x14ac:dyDescent="0.2">
      <c r="A141" s="368" t="s">
        <v>1666</v>
      </c>
      <c r="B141" s="368" t="s">
        <v>1665</v>
      </c>
      <c r="C141" s="368" t="s">
        <v>1074</v>
      </c>
      <c r="D141" s="368">
        <v>1080</v>
      </c>
      <c r="E141" s="368">
        <v>1021.68</v>
      </c>
      <c r="F141" s="367">
        <v>96271.2</v>
      </c>
      <c r="G141" s="366">
        <v>0</v>
      </c>
      <c r="H141" s="366">
        <v>87872</v>
      </c>
      <c r="I141" s="366">
        <v>8399.2000000000007</v>
      </c>
      <c r="J141" s="365">
        <v>8.7245198979549438E-2</v>
      </c>
    </row>
    <row r="142" spans="1:10" ht="16.5" customHeight="1" x14ac:dyDescent="0.2">
      <c r="A142" s="368" t="s">
        <v>1664</v>
      </c>
      <c r="B142" s="368" t="s">
        <v>1663</v>
      </c>
      <c r="C142" s="368" t="s">
        <v>1077</v>
      </c>
      <c r="D142" s="368">
        <v>27</v>
      </c>
      <c r="E142" s="368">
        <v>306.50400000000002</v>
      </c>
      <c r="F142" s="367">
        <v>31360.77</v>
      </c>
      <c r="G142" s="366">
        <v>0</v>
      </c>
      <c r="H142" s="366">
        <v>24609.29</v>
      </c>
      <c r="I142" s="366">
        <v>6751.48</v>
      </c>
      <c r="J142" s="365">
        <v>0.21528425481899838</v>
      </c>
    </row>
    <row r="143" spans="1:10" ht="16.5" customHeight="1" x14ac:dyDescent="0.2">
      <c r="A143" s="368" t="s">
        <v>1652</v>
      </c>
      <c r="B143" s="368" t="s">
        <v>1651</v>
      </c>
      <c r="C143" s="368" t="s">
        <v>1077</v>
      </c>
      <c r="D143" s="368">
        <v>31</v>
      </c>
      <c r="E143" s="368">
        <v>351.91199999999998</v>
      </c>
      <c r="F143" s="367">
        <v>26110.48</v>
      </c>
      <c r="G143" s="366">
        <v>0</v>
      </c>
      <c r="H143" s="366">
        <v>27586.18</v>
      </c>
      <c r="I143" s="366">
        <v>-1475.7</v>
      </c>
      <c r="J143" s="365">
        <v>-5.6517536253642219E-2</v>
      </c>
    </row>
    <row r="144" spans="1:10" ht="16.5" customHeight="1" x14ac:dyDescent="0.2">
      <c r="A144" s="368" t="s">
        <v>1163</v>
      </c>
      <c r="B144" s="368" t="s">
        <v>1162</v>
      </c>
      <c r="C144" s="368" t="s">
        <v>1018</v>
      </c>
      <c r="D144" s="368">
        <v>2</v>
      </c>
      <c r="E144" s="368">
        <v>416</v>
      </c>
      <c r="F144" s="367">
        <v>35090.559999999998</v>
      </c>
      <c r="G144" s="366">
        <v>0</v>
      </c>
      <c r="H144" s="366">
        <v>37136</v>
      </c>
      <c r="I144" s="366">
        <v>-2045.44</v>
      </c>
      <c r="J144" s="365">
        <v>-5.8290320815626767E-2</v>
      </c>
    </row>
    <row r="145" spans="1:10" ht="16.5" customHeight="1" x14ac:dyDescent="0.2">
      <c r="A145" s="368" t="s">
        <v>1120</v>
      </c>
      <c r="B145" s="368" t="s">
        <v>1119</v>
      </c>
      <c r="C145" s="368" t="s">
        <v>1077</v>
      </c>
      <c r="D145" s="368">
        <v>91</v>
      </c>
      <c r="E145" s="368">
        <v>1033.0319999999999</v>
      </c>
      <c r="F145" s="367">
        <v>105755.37</v>
      </c>
      <c r="G145" s="366">
        <v>0</v>
      </c>
      <c r="H145" s="366">
        <v>67840.5</v>
      </c>
      <c r="I145" s="366">
        <v>37914.870000000003</v>
      </c>
      <c r="J145" s="365">
        <v>0.35851484421074786</v>
      </c>
    </row>
    <row r="146" spans="1:10" ht="16.5" customHeight="1" x14ac:dyDescent="0.2">
      <c r="A146" s="368" t="s">
        <v>1120</v>
      </c>
      <c r="B146" s="368" t="s">
        <v>1119</v>
      </c>
      <c r="C146" s="368" t="s">
        <v>1074</v>
      </c>
      <c r="D146" s="368">
        <v>12</v>
      </c>
      <c r="E146" s="368">
        <v>11.352</v>
      </c>
      <c r="F146" s="367">
        <v>1103.6400000000001</v>
      </c>
      <c r="G146" s="366">
        <v>0</v>
      </c>
      <c r="H146" s="366">
        <v>745.5</v>
      </c>
      <c r="I146" s="366">
        <v>358.14</v>
      </c>
      <c r="J146" s="365">
        <v>0.3245079917364358</v>
      </c>
    </row>
    <row r="147" spans="1:10" ht="16.5" customHeight="1" x14ac:dyDescent="0.2">
      <c r="A147" s="368" t="s">
        <v>1118</v>
      </c>
      <c r="B147" s="368" t="s">
        <v>1117</v>
      </c>
      <c r="C147" s="368" t="s">
        <v>1077</v>
      </c>
      <c r="D147" s="368">
        <v>33</v>
      </c>
      <c r="E147" s="368">
        <v>374.61599999999999</v>
      </c>
      <c r="F147" s="367">
        <v>34830.269999999997</v>
      </c>
      <c r="G147" s="366">
        <v>0</v>
      </c>
      <c r="H147" s="366">
        <v>24601.5</v>
      </c>
      <c r="I147" s="366">
        <v>10228.77</v>
      </c>
      <c r="J147" s="365">
        <v>0.29367472603571548</v>
      </c>
    </row>
    <row r="148" spans="1:10" ht="16.5" customHeight="1" x14ac:dyDescent="0.2">
      <c r="A148" s="368" t="s">
        <v>1118</v>
      </c>
      <c r="B148" s="368" t="s">
        <v>1117</v>
      </c>
      <c r="C148" s="368" t="s">
        <v>1074</v>
      </c>
      <c r="D148" s="368">
        <v>12</v>
      </c>
      <c r="E148" s="368">
        <v>11.352</v>
      </c>
      <c r="F148" s="367">
        <v>1103.6400000000001</v>
      </c>
      <c r="G148" s="366">
        <v>0</v>
      </c>
      <c r="H148" s="366">
        <v>745.5</v>
      </c>
      <c r="I148" s="366">
        <v>358.14</v>
      </c>
      <c r="J148" s="365">
        <v>0.3245079917364358</v>
      </c>
    </row>
    <row r="149" spans="1:10" ht="16.5" customHeight="1" x14ac:dyDescent="0.2">
      <c r="A149" s="368" t="s">
        <v>1115</v>
      </c>
      <c r="B149" s="368" t="s">
        <v>1114</v>
      </c>
      <c r="C149" s="368" t="s">
        <v>1116</v>
      </c>
      <c r="D149" s="368">
        <v>15</v>
      </c>
      <c r="E149" s="368">
        <v>85.14</v>
      </c>
      <c r="F149" s="367">
        <v>18219.71</v>
      </c>
      <c r="G149" s="366">
        <v>0</v>
      </c>
      <c r="H149" s="366">
        <v>11411.85</v>
      </c>
      <c r="I149" s="366">
        <v>6807.86</v>
      </c>
      <c r="J149" s="365">
        <v>0.37365358724150932</v>
      </c>
    </row>
    <row r="150" spans="1:10" ht="16.5" customHeight="1" x14ac:dyDescent="0.2">
      <c r="A150" s="368" t="s">
        <v>1115</v>
      </c>
      <c r="B150" s="368" t="s">
        <v>1114</v>
      </c>
      <c r="C150" s="368" t="s">
        <v>1074</v>
      </c>
      <c r="D150" s="368">
        <v>72</v>
      </c>
      <c r="E150" s="368">
        <v>68.111999999999995</v>
      </c>
      <c r="F150" s="367">
        <v>12777.84</v>
      </c>
      <c r="G150" s="366">
        <v>0</v>
      </c>
      <c r="H150" s="366">
        <v>9129.48</v>
      </c>
      <c r="I150" s="366">
        <v>3648.36</v>
      </c>
      <c r="J150" s="365">
        <v>0.28552243571683478</v>
      </c>
    </row>
    <row r="151" spans="1:10" ht="16.5" customHeight="1" x14ac:dyDescent="0.2">
      <c r="A151" s="368" t="s">
        <v>1109</v>
      </c>
      <c r="B151" s="368" t="s">
        <v>1108</v>
      </c>
      <c r="C151" s="368" t="s">
        <v>1077</v>
      </c>
      <c r="D151" s="368">
        <v>10</v>
      </c>
      <c r="E151" s="368">
        <v>113.52</v>
      </c>
      <c r="F151" s="367">
        <v>8770.6</v>
      </c>
      <c r="G151" s="366">
        <v>-1754.12</v>
      </c>
      <c r="H151" s="366">
        <v>5964</v>
      </c>
      <c r="I151" s="366">
        <v>1052.48</v>
      </c>
      <c r="J151" s="365">
        <v>0.15000114017285021</v>
      </c>
    </row>
    <row r="152" spans="1:10" ht="16.5" customHeight="1" x14ac:dyDescent="0.2">
      <c r="A152" s="368" t="s">
        <v>1098</v>
      </c>
      <c r="B152" s="368" t="s">
        <v>1097</v>
      </c>
      <c r="C152" s="368" t="s">
        <v>1013</v>
      </c>
      <c r="D152" s="368">
        <v>328</v>
      </c>
      <c r="E152" s="368">
        <v>6232</v>
      </c>
      <c r="F152" s="367">
        <v>358726.58</v>
      </c>
      <c r="G152" s="366">
        <v>0</v>
      </c>
      <c r="H152" s="366">
        <v>314397.84000000003</v>
      </c>
      <c r="I152" s="366">
        <v>44328.74</v>
      </c>
      <c r="J152" s="365">
        <v>0.12357249914405562</v>
      </c>
    </row>
    <row r="153" spans="1:10" ht="16.5" customHeight="1" x14ac:dyDescent="0.2">
      <c r="A153" s="368" t="s">
        <v>1096</v>
      </c>
      <c r="B153" s="368" t="s">
        <v>1095</v>
      </c>
      <c r="C153" s="368" t="s">
        <v>1013</v>
      </c>
      <c r="D153" s="368">
        <v>73</v>
      </c>
      <c r="E153" s="368">
        <v>1387</v>
      </c>
      <c r="F153" s="367">
        <v>83380.72</v>
      </c>
      <c r="G153" s="366">
        <v>0</v>
      </c>
      <c r="H153" s="366">
        <v>66083.38</v>
      </c>
      <c r="I153" s="366">
        <v>17297.34</v>
      </c>
      <c r="J153" s="365">
        <v>0.2074501155662844</v>
      </c>
    </row>
    <row r="154" spans="1:10" ht="16.5" customHeight="1" x14ac:dyDescent="0.2">
      <c r="A154" s="368" t="s">
        <v>1094</v>
      </c>
      <c r="B154" s="368" t="s">
        <v>1093</v>
      </c>
      <c r="C154" s="368" t="s">
        <v>1013</v>
      </c>
      <c r="D154" s="368">
        <v>96</v>
      </c>
      <c r="E154" s="368">
        <v>1824</v>
      </c>
      <c r="F154" s="367">
        <v>107407.5</v>
      </c>
      <c r="G154" s="366">
        <v>0</v>
      </c>
      <c r="H154" s="366">
        <v>88905.96</v>
      </c>
      <c r="I154" s="366">
        <v>18501.54</v>
      </c>
      <c r="J154" s="365">
        <v>0.17225556874519934</v>
      </c>
    </row>
    <row r="155" spans="1:10" ht="16.5" customHeight="1" x14ac:dyDescent="0.2">
      <c r="A155" s="368" t="s">
        <v>1092</v>
      </c>
      <c r="B155" s="368" t="s">
        <v>1091</v>
      </c>
      <c r="C155" s="368" t="s">
        <v>1013</v>
      </c>
      <c r="D155" s="368">
        <v>53</v>
      </c>
      <c r="E155" s="368">
        <v>1007</v>
      </c>
      <c r="F155" s="367">
        <v>71081.149999999994</v>
      </c>
      <c r="G155" s="366">
        <v>-2683.26</v>
      </c>
      <c r="H155" s="366">
        <v>50899.53</v>
      </c>
      <c r="I155" s="366">
        <v>17498.36</v>
      </c>
      <c r="J155" s="365">
        <v>0.25583186849769779</v>
      </c>
    </row>
    <row r="156" spans="1:10" ht="16.5" customHeight="1" x14ac:dyDescent="0.2">
      <c r="A156" s="368" t="s">
        <v>1088</v>
      </c>
      <c r="B156" s="368" t="s">
        <v>1087</v>
      </c>
      <c r="C156" s="368" t="s">
        <v>1013</v>
      </c>
      <c r="D156" s="368">
        <v>51</v>
      </c>
      <c r="E156" s="368">
        <v>969</v>
      </c>
      <c r="F156" s="367">
        <v>18760.55</v>
      </c>
      <c r="G156" s="366">
        <v>0</v>
      </c>
      <c r="H156" s="366">
        <v>13855.14</v>
      </c>
      <c r="I156" s="366">
        <v>4905.41</v>
      </c>
      <c r="J156" s="365">
        <v>0.26147474354429906</v>
      </c>
    </row>
    <row r="157" spans="1:10" ht="16.5" customHeight="1" x14ac:dyDescent="0.2">
      <c r="A157" s="368" t="s">
        <v>2978</v>
      </c>
      <c r="B157" s="368" t="s">
        <v>2977</v>
      </c>
      <c r="C157" s="368" t="s">
        <v>1018</v>
      </c>
      <c r="D157" s="368">
        <v>1</v>
      </c>
      <c r="E157" s="368">
        <v>208</v>
      </c>
      <c r="F157" s="367">
        <v>13080.55</v>
      </c>
      <c r="G157" s="366">
        <v>0</v>
      </c>
      <c r="H157" s="366">
        <v>10448.35</v>
      </c>
      <c r="I157" s="366">
        <v>2632.2</v>
      </c>
      <c r="J157" s="365">
        <v>0.20123007060100684</v>
      </c>
    </row>
    <row r="158" spans="1:10" ht="16.5" customHeight="1" x14ac:dyDescent="0.2">
      <c r="A158" s="368" t="s">
        <v>1084</v>
      </c>
      <c r="B158" s="368" t="s">
        <v>1083</v>
      </c>
      <c r="C158" s="368" t="s">
        <v>1082</v>
      </c>
      <c r="D158" s="368">
        <v>1</v>
      </c>
      <c r="E158" s="368">
        <v>6.54</v>
      </c>
      <c r="F158" s="367">
        <v>925.59</v>
      </c>
      <c r="G158" s="366">
        <v>0</v>
      </c>
      <c r="H158" s="366">
        <v>671.9</v>
      </c>
      <c r="I158" s="366">
        <v>253.69</v>
      </c>
      <c r="J158" s="365">
        <v>0.27408463790663251</v>
      </c>
    </row>
    <row r="159" spans="1:10" ht="16.5" customHeight="1" x14ac:dyDescent="0.2">
      <c r="A159" s="368" t="s">
        <v>1076</v>
      </c>
      <c r="B159" s="368" t="s">
        <v>1075</v>
      </c>
      <c r="C159" s="368" t="s">
        <v>1077</v>
      </c>
      <c r="D159" s="368">
        <v>2</v>
      </c>
      <c r="E159" s="368">
        <v>22.704000000000001</v>
      </c>
      <c r="F159" s="367">
        <v>1952.38</v>
      </c>
      <c r="G159" s="366">
        <v>0</v>
      </c>
      <c r="H159" s="366">
        <v>1592.9</v>
      </c>
      <c r="I159" s="366">
        <v>359.48</v>
      </c>
      <c r="J159" s="365">
        <v>0.18412399225560597</v>
      </c>
    </row>
    <row r="160" spans="1:10" ht="16.5" customHeight="1" x14ac:dyDescent="0.2">
      <c r="A160" s="368" t="s">
        <v>1076</v>
      </c>
      <c r="B160" s="368" t="s">
        <v>1075</v>
      </c>
      <c r="C160" s="368" t="s">
        <v>1074</v>
      </c>
      <c r="D160" s="368">
        <v>36</v>
      </c>
      <c r="E160" s="368">
        <v>34.055999999999997</v>
      </c>
      <c r="F160" s="367">
        <v>2669.4</v>
      </c>
      <c r="G160" s="366">
        <v>0</v>
      </c>
      <c r="H160" s="366">
        <v>2389.35</v>
      </c>
      <c r="I160" s="366">
        <v>280.05</v>
      </c>
      <c r="J160" s="365">
        <v>0.10491121600359632</v>
      </c>
    </row>
    <row r="161" spans="1:10" ht="16.5" customHeight="1" x14ac:dyDescent="0.2">
      <c r="A161" s="368" t="s">
        <v>1073</v>
      </c>
      <c r="B161" s="368" t="s">
        <v>1072</v>
      </c>
      <c r="C161" s="368" t="s">
        <v>2061</v>
      </c>
      <c r="D161" s="368">
        <v>4</v>
      </c>
      <c r="E161" s="368">
        <v>21.6</v>
      </c>
      <c r="F161" s="367">
        <v>2898.6</v>
      </c>
      <c r="G161" s="366">
        <v>0</v>
      </c>
      <c r="H161" s="366">
        <v>2208.1999999999998</v>
      </c>
      <c r="I161" s="366">
        <v>690.4</v>
      </c>
      <c r="J161" s="365">
        <v>0.23818395087283517</v>
      </c>
    </row>
    <row r="162" spans="1:10" ht="16.5" customHeight="1" x14ac:dyDescent="0.2">
      <c r="A162" s="368" t="s">
        <v>1029</v>
      </c>
      <c r="B162" s="368" t="s">
        <v>1028</v>
      </c>
      <c r="C162" s="368" t="s">
        <v>1021</v>
      </c>
      <c r="D162" s="368">
        <v>6</v>
      </c>
      <c r="E162" s="368">
        <v>120</v>
      </c>
      <c r="F162" s="367">
        <v>9870.56</v>
      </c>
      <c r="G162" s="366">
        <v>-1346.33</v>
      </c>
      <c r="H162" s="366">
        <v>5721.9</v>
      </c>
      <c r="I162" s="366">
        <v>2802.33</v>
      </c>
      <c r="J162" s="365">
        <v>0.32874875501951495</v>
      </c>
    </row>
    <row r="163" spans="1:10" ht="16.5" customHeight="1" x14ac:dyDescent="0.2">
      <c r="A163" s="368" t="s">
        <v>1027</v>
      </c>
      <c r="B163" s="368" t="s">
        <v>1026</v>
      </c>
      <c r="C163" s="368" t="s">
        <v>1021</v>
      </c>
      <c r="D163" s="368">
        <v>4</v>
      </c>
      <c r="E163" s="368">
        <v>80</v>
      </c>
      <c r="F163" s="367">
        <v>7722.42</v>
      </c>
      <c r="G163" s="366">
        <v>-1346.33</v>
      </c>
      <c r="H163" s="366">
        <v>3433.14</v>
      </c>
      <c r="I163" s="366">
        <v>2942.95</v>
      </c>
      <c r="J163" s="365">
        <v>0.46156029792553116</v>
      </c>
    </row>
    <row r="164" spans="1:10" ht="16.5" customHeight="1" x14ac:dyDescent="0.2">
      <c r="A164" s="368" t="s">
        <v>1025</v>
      </c>
      <c r="B164" s="368" t="s">
        <v>1024</v>
      </c>
      <c r="C164" s="368" t="s">
        <v>1018</v>
      </c>
      <c r="D164" s="368">
        <v>1</v>
      </c>
      <c r="E164" s="368">
        <v>208</v>
      </c>
      <c r="F164" s="367">
        <v>4512.87</v>
      </c>
      <c r="G164" s="366">
        <v>0</v>
      </c>
      <c r="H164" s="366">
        <v>3371.78</v>
      </c>
      <c r="I164" s="366">
        <v>1141.0899999999999</v>
      </c>
      <c r="J164" s="365">
        <v>0.25285239769813889</v>
      </c>
    </row>
    <row r="165" spans="1:10" ht="16.5" customHeight="1" x14ac:dyDescent="0.2">
      <c r="A165" s="368" t="s">
        <v>1023</v>
      </c>
      <c r="B165" s="368" t="s">
        <v>1022</v>
      </c>
      <c r="C165" s="368" t="s">
        <v>1021</v>
      </c>
      <c r="D165" s="368">
        <v>3</v>
      </c>
      <c r="E165" s="368">
        <v>60</v>
      </c>
      <c r="F165" s="367">
        <v>4773.97</v>
      </c>
      <c r="G165" s="366">
        <v>0</v>
      </c>
      <c r="H165" s="366">
        <v>3433.14</v>
      </c>
      <c r="I165" s="366">
        <v>1340.83</v>
      </c>
      <c r="J165" s="365">
        <v>0.28086267823216315</v>
      </c>
    </row>
    <row r="166" spans="1:10" ht="16.5" customHeight="1" x14ac:dyDescent="0.2">
      <c r="A166" s="368" t="s">
        <v>1020</v>
      </c>
      <c r="B166" s="368" t="s">
        <v>1019</v>
      </c>
      <c r="C166" s="368" t="s">
        <v>1018</v>
      </c>
      <c r="D166" s="368">
        <v>5</v>
      </c>
      <c r="E166" s="368">
        <v>1040</v>
      </c>
      <c r="F166" s="367">
        <v>62081.53</v>
      </c>
      <c r="G166" s="366">
        <v>0</v>
      </c>
      <c r="H166" s="366">
        <v>53132.33</v>
      </c>
      <c r="I166" s="366">
        <v>8949.2000000000007</v>
      </c>
      <c r="J166" s="365">
        <v>0.14415237511060053</v>
      </c>
    </row>
    <row r="167" spans="1:10" ht="16.5" customHeight="1" x14ac:dyDescent="0.2">
      <c r="A167" s="368" t="s">
        <v>1015</v>
      </c>
      <c r="B167" s="368" t="s">
        <v>1014</v>
      </c>
      <c r="C167" s="368" t="s">
        <v>1013</v>
      </c>
      <c r="D167" s="368">
        <v>272</v>
      </c>
      <c r="E167" s="368">
        <v>5168</v>
      </c>
      <c r="F167" s="367">
        <v>276089.98</v>
      </c>
      <c r="G167" s="366">
        <v>0</v>
      </c>
      <c r="H167" s="366">
        <v>252221.76</v>
      </c>
      <c r="I167" s="366">
        <v>23868.22</v>
      </c>
      <c r="J167" s="365">
        <v>8.6450873733266237E-2</v>
      </c>
    </row>
    <row r="168" spans="1:10" ht="18.600000000000001" customHeight="1" x14ac:dyDescent="0.2">
      <c r="A168" s="456" t="s">
        <v>1657</v>
      </c>
      <c r="B168" s="456" t="s">
        <v>1656</v>
      </c>
      <c r="C168" s="456" t="s">
        <v>1655</v>
      </c>
      <c r="D168" s="456">
        <v>1</v>
      </c>
      <c r="E168" s="456">
        <v>0</v>
      </c>
      <c r="F168" s="457">
        <v>1485.2</v>
      </c>
      <c r="G168" s="458">
        <v>0</v>
      </c>
      <c r="H168" s="458">
        <v>0</v>
      </c>
      <c r="I168" s="458">
        <v>1485.2</v>
      </c>
      <c r="J168" s="459">
        <v>1</v>
      </c>
    </row>
    <row r="169" spans="1:10" x14ac:dyDescent="0.2">
      <c r="A169" s="368" t="s">
        <v>3128</v>
      </c>
      <c r="B169" s="368" t="s">
        <v>3127</v>
      </c>
      <c r="C169" s="368" t="s">
        <v>1655</v>
      </c>
      <c r="D169" s="368">
        <v>3</v>
      </c>
      <c r="E169" s="368">
        <v>0</v>
      </c>
      <c r="F169" s="367">
        <v>535.92999999999995</v>
      </c>
      <c r="G169" s="366">
        <v>0</v>
      </c>
      <c r="H169" s="366">
        <v>0</v>
      </c>
      <c r="I169" s="366">
        <v>535.92999999999995</v>
      </c>
      <c r="J169" s="365">
        <v>1</v>
      </c>
    </row>
    <row r="170" spans="1:10" x14ac:dyDescent="0.2">
      <c r="A170" s="368" t="s">
        <v>2066</v>
      </c>
      <c r="B170" s="368" t="s">
        <v>2065</v>
      </c>
      <c r="C170" s="368" t="s">
        <v>2064</v>
      </c>
      <c r="D170" s="372">
        <v>2</v>
      </c>
      <c r="E170" s="372">
        <v>0</v>
      </c>
      <c r="F170" s="373">
        <v>1980.41</v>
      </c>
      <c r="G170" s="374">
        <v>0</v>
      </c>
      <c r="H170" s="374">
        <v>0</v>
      </c>
      <c r="I170" s="374">
        <v>1980.41</v>
      </c>
      <c r="J170" s="375">
        <v>1</v>
      </c>
    </row>
    <row r="171" spans="1:10" x14ac:dyDescent="0.2">
      <c r="D171" s="364">
        <f>SUM(D9:D170)</f>
        <v>17676</v>
      </c>
      <c r="E171" s="364">
        <f t="shared" ref="E171:J171" si="0">SUM(E9:E170)</f>
        <v>131163.45999999996</v>
      </c>
      <c r="F171" s="376">
        <f t="shared" si="0"/>
        <v>7962675.7299999995</v>
      </c>
      <c r="G171" s="376">
        <f t="shared" si="0"/>
        <v>-12183.92</v>
      </c>
      <c r="H171" s="376">
        <f t="shared" si="0"/>
        <v>6876017.5999999978</v>
      </c>
      <c r="I171" s="376">
        <f t="shared" si="0"/>
        <v>1074474.2099999995</v>
      </c>
      <c r="J171" s="364">
        <f t="shared" si="0"/>
        <v>-39393.771500364244</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C77A6-36E7-4AA7-9093-A8A174A648D8}">
  <sheetPr codeName="Hoja19"/>
  <dimension ref="A1:J130"/>
  <sheetViews>
    <sheetView showGridLines="0" workbookViewId="0">
      <pane ySplit="6" topLeftCell="A91" activePane="bottomLeft" state="frozen"/>
      <selection pane="bottomLeft" activeCell="E114" sqref="E114"/>
    </sheetView>
  </sheetViews>
  <sheetFormatPr baseColWidth="10" defaultColWidth="11.42578125" defaultRowHeight="12" x14ac:dyDescent="0.2"/>
  <cols>
    <col min="1" max="1" width="14.28515625" style="464" customWidth="1"/>
    <col min="2" max="2" width="42" style="464" customWidth="1"/>
    <col min="3" max="3" width="22" style="464" customWidth="1"/>
    <col min="4" max="5" width="14.42578125" style="464" customWidth="1"/>
    <col min="6" max="14" width="20.7109375" style="464" customWidth="1"/>
    <col min="15" max="15" width="0" style="464" hidden="1" customWidth="1"/>
    <col min="16" max="16384" width="11.42578125" style="4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3156</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x14ac:dyDescent="0.2">
      <c r="A9" s="368" t="s">
        <v>1899</v>
      </c>
      <c r="B9" s="368" t="s">
        <v>1966</v>
      </c>
      <c r="C9" s="368" t="s">
        <v>1774</v>
      </c>
      <c r="D9" s="368">
        <v>48</v>
      </c>
      <c r="E9" s="368">
        <v>12</v>
      </c>
      <c r="F9" s="367">
        <v>1789.44</v>
      </c>
      <c r="G9" s="366">
        <v>0</v>
      </c>
      <c r="H9" s="366">
        <v>1479.52</v>
      </c>
      <c r="I9" s="366">
        <v>309.92</v>
      </c>
      <c r="J9" s="365">
        <v>0.17319384835479257</v>
      </c>
    </row>
    <row r="10" spans="1:10" x14ac:dyDescent="0.2">
      <c r="A10" s="368" t="s">
        <v>1897</v>
      </c>
      <c r="B10" s="368" t="s">
        <v>1896</v>
      </c>
      <c r="C10" s="368" t="s">
        <v>1774</v>
      </c>
      <c r="D10" s="368">
        <v>24</v>
      </c>
      <c r="E10" s="368">
        <v>6</v>
      </c>
      <c r="F10" s="367">
        <v>1050.24</v>
      </c>
      <c r="G10" s="366">
        <v>0</v>
      </c>
      <c r="H10" s="366">
        <v>803.52</v>
      </c>
      <c r="I10" s="366">
        <v>246.72</v>
      </c>
      <c r="J10" s="365">
        <v>0.23491773308957953</v>
      </c>
    </row>
    <row r="11" spans="1:10" x14ac:dyDescent="0.2">
      <c r="A11" s="368" t="s">
        <v>1895</v>
      </c>
      <c r="B11" s="368" t="s">
        <v>1894</v>
      </c>
      <c r="C11" s="368" t="s">
        <v>1774</v>
      </c>
      <c r="D11" s="368">
        <v>144</v>
      </c>
      <c r="E11" s="368">
        <v>36</v>
      </c>
      <c r="F11" s="367">
        <v>4667.04</v>
      </c>
      <c r="G11" s="366">
        <v>0</v>
      </c>
      <c r="H11" s="366">
        <v>4297.71</v>
      </c>
      <c r="I11" s="366">
        <v>369.33</v>
      </c>
      <c r="J11" s="365">
        <v>7.9135811992183488E-2</v>
      </c>
    </row>
    <row r="12" spans="1:10" x14ac:dyDescent="0.2">
      <c r="A12" s="368" t="s">
        <v>1891</v>
      </c>
      <c r="B12" s="368" t="s">
        <v>1890</v>
      </c>
      <c r="C12" s="368" t="s">
        <v>1077</v>
      </c>
      <c r="D12" s="368">
        <v>3</v>
      </c>
      <c r="E12" s="368">
        <v>34.055999999999997</v>
      </c>
      <c r="F12" s="367">
        <v>2372.39</v>
      </c>
      <c r="G12" s="366">
        <v>0</v>
      </c>
      <c r="H12" s="366">
        <v>1728.73</v>
      </c>
      <c r="I12" s="366">
        <v>643.66</v>
      </c>
      <c r="J12" s="365">
        <v>0.27131289543456177</v>
      </c>
    </row>
    <row r="13" spans="1:10" x14ac:dyDescent="0.2">
      <c r="A13" s="368" t="s">
        <v>1891</v>
      </c>
      <c r="B13" s="368" t="s">
        <v>1890</v>
      </c>
      <c r="C13" s="368" t="s">
        <v>1074</v>
      </c>
      <c r="D13" s="368">
        <v>396</v>
      </c>
      <c r="E13" s="368">
        <v>374.61599999999999</v>
      </c>
      <c r="F13" s="367">
        <v>21661.200000000001</v>
      </c>
      <c r="G13" s="366">
        <v>0</v>
      </c>
      <c r="H13" s="366">
        <v>19012.3</v>
      </c>
      <c r="I13" s="366">
        <v>2648.9</v>
      </c>
      <c r="J13" s="365">
        <v>0.12228777722379185</v>
      </c>
    </row>
    <row r="14" spans="1:10" x14ac:dyDescent="0.2">
      <c r="A14" s="368" t="s">
        <v>3201</v>
      </c>
      <c r="B14" s="368" t="s">
        <v>3200</v>
      </c>
      <c r="C14" s="368" t="s">
        <v>1074</v>
      </c>
      <c r="D14" s="368">
        <v>12</v>
      </c>
      <c r="E14" s="368">
        <v>11.352</v>
      </c>
      <c r="F14" s="367">
        <v>729.72</v>
      </c>
      <c r="G14" s="366">
        <v>0</v>
      </c>
      <c r="H14" s="366">
        <v>613.01</v>
      </c>
      <c r="I14" s="366">
        <v>116.71</v>
      </c>
      <c r="J14" s="365">
        <v>0.15993805843337169</v>
      </c>
    </row>
    <row r="15" spans="1:10" x14ac:dyDescent="0.2">
      <c r="A15" s="368" t="s">
        <v>1887</v>
      </c>
      <c r="B15" s="368" t="s">
        <v>1886</v>
      </c>
      <c r="C15" s="368" t="s">
        <v>1885</v>
      </c>
      <c r="D15" s="368">
        <v>92</v>
      </c>
      <c r="E15" s="368">
        <v>348.22</v>
      </c>
      <c r="F15" s="367">
        <v>11518.4</v>
      </c>
      <c r="G15" s="366">
        <v>0</v>
      </c>
      <c r="H15" s="366">
        <v>10643.09</v>
      </c>
      <c r="I15" s="366">
        <v>875.31</v>
      </c>
      <c r="J15" s="365">
        <v>7.5992325322961518E-2</v>
      </c>
    </row>
    <row r="16" spans="1:10" x14ac:dyDescent="0.2">
      <c r="A16" s="368" t="s">
        <v>1884</v>
      </c>
      <c r="B16" s="368" t="s">
        <v>1883</v>
      </c>
      <c r="C16" s="368" t="s">
        <v>1882</v>
      </c>
      <c r="D16" s="368">
        <v>6</v>
      </c>
      <c r="E16" s="368">
        <v>90.84</v>
      </c>
      <c r="F16" s="367">
        <v>6504.84</v>
      </c>
      <c r="G16" s="366">
        <v>0</v>
      </c>
      <c r="H16" s="366">
        <v>4463.82</v>
      </c>
      <c r="I16" s="366">
        <v>2041.02</v>
      </c>
      <c r="J16" s="365">
        <v>0.31376943937129892</v>
      </c>
    </row>
    <row r="17" spans="1:10" x14ac:dyDescent="0.2">
      <c r="A17" s="368" t="s">
        <v>1881</v>
      </c>
      <c r="B17" s="368" t="s">
        <v>1880</v>
      </c>
      <c r="C17" s="368" t="s">
        <v>1077</v>
      </c>
      <c r="D17" s="368">
        <v>476</v>
      </c>
      <c r="E17" s="368">
        <v>5403.5519999999997</v>
      </c>
      <c r="F17" s="367">
        <v>416553.74</v>
      </c>
      <c r="G17" s="366">
        <v>0</v>
      </c>
      <c r="H17" s="366">
        <v>387464</v>
      </c>
      <c r="I17" s="366">
        <v>29089.74</v>
      </c>
      <c r="J17" s="365">
        <v>6.9834302772074502E-2</v>
      </c>
    </row>
    <row r="18" spans="1:10" x14ac:dyDescent="0.2">
      <c r="A18" s="368" t="s">
        <v>1881</v>
      </c>
      <c r="B18" s="368" t="s">
        <v>1880</v>
      </c>
      <c r="C18" s="368" t="s">
        <v>1074</v>
      </c>
      <c r="D18" s="368">
        <v>156</v>
      </c>
      <c r="E18" s="368">
        <v>147.57599999999999</v>
      </c>
      <c r="F18" s="367">
        <v>13400.4</v>
      </c>
      <c r="G18" s="366">
        <v>0</v>
      </c>
      <c r="H18" s="366">
        <v>10582</v>
      </c>
      <c r="I18" s="366">
        <v>2818.4</v>
      </c>
      <c r="J18" s="365">
        <v>0.2103220799379123</v>
      </c>
    </row>
    <row r="19" spans="1:10" x14ac:dyDescent="0.2">
      <c r="A19" s="368" t="s">
        <v>1870</v>
      </c>
      <c r="B19" s="368" t="s">
        <v>1869</v>
      </c>
      <c r="C19" s="368" t="s">
        <v>1771</v>
      </c>
      <c r="D19" s="368">
        <v>2</v>
      </c>
      <c r="E19" s="368">
        <v>12</v>
      </c>
      <c r="F19" s="367">
        <v>2028.7</v>
      </c>
      <c r="G19" s="366">
        <v>0</v>
      </c>
      <c r="H19" s="366">
        <v>1455.78</v>
      </c>
      <c r="I19" s="366">
        <v>572.91999999999996</v>
      </c>
      <c r="J19" s="365">
        <v>0.28240745304875042</v>
      </c>
    </row>
    <row r="20" spans="1:10" x14ac:dyDescent="0.2">
      <c r="A20" s="368" t="s">
        <v>1965</v>
      </c>
      <c r="B20" s="368" t="s">
        <v>1964</v>
      </c>
      <c r="C20" s="368" t="s">
        <v>1860</v>
      </c>
      <c r="D20" s="368">
        <v>8</v>
      </c>
      <c r="E20" s="368">
        <v>38.4</v>
      </c>
      <c r="F20" s="367">
        <v>6850.32</v>
      </c>
      <c r="G20" s="366">
        <v>0</v>
      </c>
      <c r="H20" s="366">
        <v>4904.96</v>
      </c>
      <c r="I20" s="366">
        <v>1945.36</v>
      </c>
      <c r="J20" s="365">
        <v>0.28398089432318491</v>
      </c>
    </row>
    <row r="21" spans="1:10" x14ac:dyDescent="0.2">
      <c r="A21" s="368" t="s">
        <v>1857</v>
      </c>
      <c r="B21" s="368" t="s">
        <v>1856</v>
      </c>
      <c r="C21" s="368" t="s">
        <v>1013</v>
      </c>
      <c r="D21" s="368">
        <v>2</v>
      </c>
      <c r="E21" s="368">
        <v>38</v>
      </c>
      <c r="F21" s="367">
        <v>2461.34</v>
      </c>
      <c r="G21" s="366">
        <v>0</v>
      </c>
      <c r="H21" s="366">
        <v>1821.66</v>
      </c>
      <c r="I21" s="366">
        <v>639.67999999999995</v>
      </c>
      <c r="J21" s="365">
        <v>0.25989095370814269</v>
      </c>
    </row>
    <row r="22" spans="1:10" ht="24" x14ac:dyDescent="0.2">
      <c r="A22" s="368" t="s">
        <v>1855</v>
      </c>
      <c r="B22" s="368" t="s">
        <v>1854</v>
      </c>
      <c r="C22" s="368" t="s">
        <v>1013</v>
      </c>
      <c r="D22" s="368">
        <v>11</v>
      </c>
      <c r="E22" s="368">
        <v>209</v>
      </c>
      <c r="F22" s="367">
        <v>12808.18</v>
      </c>
      <c r="G22" s="366">
        <v>0</v>
      </c>
      <c r="H22" s="366">
        <v>10234.31</v>
      </c>
      <c r="I22" s="366">
        <v>2573.87</v>
      </c>
      <c r="J22" s="365">
        <v>0.20095517083613754</v>
      </c>
    </row>
    <row r="23" spans="1:10" ht="24" x14ac:dyDescent="0.2">
      <c r="A23" s="368" t="s">
        <v>1853</v>
      </c>
      <c r="B23" s="368" t="s">
        <v>1852</v>
      </c>
      <c r="C23" s="368" t="s">
        <v>1013</v>
      </c>
      <c r="D23" s="368">
        <v>21</v>
      </c>
      <c r="E23" s="368">
        <v>399</v>
      </c>
      <c r="F23" s="367">
        <v>25549.29</v>
      </c>
      <c r="G23" s="366">
        <v>0</v>
      </c>
      <c r="H23" s="366">
        <v>20131.650000000001</v>
      </c>
      <c r="I23" s="366">
        <v>5417.64</v>
      </c>
      <c r="J23" s="365">
        <v>0.21204659698958367</v>
      </c>
    </row>
    <row r="24" spans="1:10" x14ac:dyDescent="0.2">
      <c r="A24" s="368" t="s">
        <v>1963</v>
      </c>
      <c r="B24" s="368" t="s">
        <v>1962</v>
      </c>
      <c r="C24" s="368" t="s">
        <v>1013</v>
      </c>
      <c r="D24" s="368">
        <v>1</v>
      </c>
      <c r="E24" s="368">
        <v>19</v>
      </c>
      <c r="F24" s="367">
        <v>1249.01</v>
      </c>
      <c r="G24" s="366">
        <v>0</v>
      </c>
      <c r="H24" s="366">
        <v>959.55</v>
      </c>
      <c r="I24" s="366">
        <v>289.45999999999998</v>
      </c>
      <c r="J24" s="365">
        <v>0.23175154722540253</v>
      </c>
    </row>
    <row r="25" spans="1:10" x14ac:dyDescent="0.2">
      <c r="A25" s="368" t="s">
        <v>1845</v>
      </c>
      <c r="B25" s="368" t="s">
        <v>1844</v>
      </c>
      <c r="C25" s="368" t="s">
        <v>1013</v>
      </c>
      <c r="D25" s="368">
        <v>3</v>
      </c>
      <c r="E25" s="368">
        <v>57</v>
      </c>
      <c r="F25" s="367">
        <v>7366.35</v>
      </c>
      <c r="G25" s="366">
        <v>0</v>
      </c>
      <c r="H25" s="366">
        <v>4810.26</v>
      </c>
      <c r="I25" s="366">
        <v>2556.09</v>
      </c>
      <c r="J25" s="365">
        <v>0.34699545908082019</v>
      </c>
    </row>
    <row r="26" spans="1:10" x14ac:dyDescent="0.2">
      <c r="A26" s="368" t="s">
        <v>1841</v>
      </c>
      <c r="B26" s="368" t="s">
        <v>1840</v>
      </c>
      <c r="C26" s="368" t="s">
        <v>1013</v>
      </c>
      <c r="D26" s="368">
        <v>92</v>
      </c>
      <c r="E26" s="368">
        <v>1748</v>
      </c>
      <c r="F26" s="367">
        <v>119867.36</v>
      </c>
      <c r="G26" s="366">
        <v>0</v>
      </c>
      <c r="H26" s="366">
        <v>100468.85</v>
      </c>
      <c r="I26" s="366">
        <v>19398.509999999998</v>
      </c>
      <c r="J26" s="365">
        <v>0.16183312955253207</v>
      </c>
    </row>
    <row r="27" spans="1:10" x14ac:dyDescent="0.2">
      <c r="A27" s="368" t="s">
        <v>1837</v>
      </c>
      <c r="B27" s="368" t="s">
        <v>1836</v>
      </c>
      <c r="C27" s="368" t="s">
        <v>1013</v>
      </c>
      <c r="D27" s="368">
        <v>413</v>
      </c>
      <c r="E27" s="368">
        <v>7847</v>
      </c>
      <c r="F27" s="367">
        <v>358830.11</v>
      </c>
      <c r="G27" s="366">
        <v>0</v>
      </c>
      <c r="H27" s="366">
        <v>353792.32</v>
      </c>
      <c r="I27" s="366">
        <v>5037.79</v>
      </c>
      <c r="J27" s="365">
        <v>1.4039485147999424E-2</v>
      </c>
    </row>
    <row r="28" spans="1:10" x14ac:dyDescent="0.2">
      <c r="A28" s="368" t="s">
        <v>1823</v>
      </c>
      <c r="B28" s="368" t="s">
        <v>1822</v>
      </c>
      <c r="C28" s="368" t="s">
        <v>1821</v>
      </c>
      <c r="D28" s="368">
        <v>72</v>
      </c>
      <c r="E28" s="368">
        <v>31.896000000000001</v>
      </c>
      <c r="F28" s="367">
        <v>3763.44</v>
      </c>
      <c r="G28" s="366">
        <v>0</v>
      </c>
      <c r="H28" s="366">
        <v>3040.05</v>
      </c>
      <c r="I28" s="366">
        <v>723.39</v>
      </c>
      <c r="J28" s="365">
        <v>0.1922151010777374</v>
      </c>
    </row>
    <row r="29" spans="1:10" x14ac:dyDescent="0.2">
      <c r="A29" s="368" t="s">
        <v>1820</v>
      </c>
      <c r="B29" s="368" t="s">
        <v>1819</v>
      </c>
      <c r="C29" s="368" t="s">
        <v>1818</v>
      </c>
      <c r="D29" s="368">
        <v>1</v>
      </c>
      <c r="E29" s="368">
        <v>11.04</v>
      </c>
      <c r="F29" s="367">
        <v>329.45</v>
      </c>
      <c r="G29" s="366">
        <v>0</v>
      </c>
      <c r="H29" s="366">
        <v>246.94</v>
      </c>
      <c r="I29" s="366">
        <v>82.51</v>
      </c>
      <c r="J29" s="365">
        <v>0.25044771589011988</v>
      </c>
    </row>
    <row r="30" spans="1:10" x14ac:dyDescent="0.2">
      <c r="A30" s="368" t="s">
        <v>1820</v>
      </c>
      <c r="B30" s="368" t="s">
        <v>1819</v>
      </c>
      <c r="C30" s="368" t="s">
        <v>1961</v>
      </c>
      <c r="D30" s="368">
        <v>504</v>
      </c>
      <c r="E30" s="368">
        <v>231.84</v>
      </c>
      <c r="F30" s="367">
        <v>6536.88</v>
      </c>
      <c r="G30" s="366">
        <v>0</v>
      </c>
      <c r="H30" s="366">
        <v>5185.6000000000004</v>
      </c>
      <c r="I30" s="366">
        <v>1351.28</v>
      </c>
      <c r="J30" s="365">
        <v>0.20671635397926841</v>
      </c>
    </row>
    <row r="31" spans="1:10" x14ac:dyDescent="0.2">
      <c r="A31" s="368" t="s">
        <v>2315</v>
      </c>
      <c r="B31" s="368" t="s">
        <v>2314</v>
      </c>
      <c r="C31" s="368" t="s">
        <v>1013</v>
      </c>
      <c r="D31" s="368">
        <v>6</v>
      </c>
      <c r="E31" s="368">
        <v>114</v>
      </c>
      <c r="F31" s="367">
        <v>8688</v>
      </c>
      <c r="G31" s="366">
        <v>0</v>
      </c>
      <c r="H31" s="366">
        <v>7271.16</v>
      </c>
      <c r="I31" s="366">
        <v>1416.84</v>
      </c>
      <c r="J31" s="365">
        <v>0.16308011049723756</v>
      </c>
    </row>
    <row r="32" spans="1:10" x14ac:dyDescent="0.2">
      <c r="A32" s="368" t="s">
        <v>1811</v>
      </c>
      <c r="B32" s="368" t="s">
        <v>1810</v>
      </c>
      <c r="C32" s="368" t="s">
        <v>1013</v>
      </c>
      <c r="D32" s="368">
        <v>22</v>
      </c>
      <c r="E32" s="368">
        <v>418</v>
      </c>
      <c r="F32" s="367">
        <v>26279.02</v>
      </c>
      <c r="G32" s="366">
        <v>0</v>
      </c>
      <c r="H32" s="366">
        <v>21089.85</v>
      </c>
      <c r="I32" s="366">
        <v>5189.17</v>
      </c>
      <c r="J32" s="365">
        <v>0.1974643651095056</v>
      </c>
    </row>
    <row r="33" spans="1:10" x14ac:dyDescent="0.2">
      <c r="A33" s="368" t="s">
        <v>1807</v>
      </c>
      <c r="B33" s="368" t="s">
        <v>1806</v>
      </c>
      <c r="C33" s="368" t="s">
        <v>1013</v>
      </c>
      <c r="D33" s="368">
        <v>1</v>
      </c>
      <c r="E33" s="368">
        <v>19</v>
      </c>
      <c r="F33" s="367">
        <v>0.01</v>
      </c>
      <c r="G33" s="366">
        <v>0</v>
      </c>
      <c r="H33" s="366">
        <v>209.57</v>
      </c>
      <c r="I33" s="366">
        <v>-209.56</v>
      </c>
      <c r="J33" s="365">
        <v>-20956</v>
      </c>
    </row>
    <row r="34" spans="1:10" x14ac:dyDescent="0.2">
      <c r="A34" s="368" t="s">
        <v>2313</v>
      </c>
      <c r="B34" s="368" t="s">
        <v>2422</v>
      </c>
      <c r="C34" s="368" t="s">
        <v>1013</v>
      </c>
      <c r="D34" s="368">
        <v>6</v>
      </c>
      <c r="E34" s="368">
        <v>114</v>
      </c>
      <c r="F34" s="367">
        <v>6070.51</v>
      </c>
      <c r="G34" s="366">
        <v>0</v>
      </c>
      <c r="H34" s="366">
        <v>2340.42</v>
      </c>
      <c r="I34" s="366">
        <v>3730.09</v>
      </c>
      <c r="J34" s="365">
        <v>0.61446072899970516</v>
      </c>
    </row>
    <row r="35" spans="1:10" x14ac:dyDescent="0.2">
      <c r="A35" s="368" t="s">
        <v>1805</v>
      </c>
      <c r="B35" s="368" t="s">
        <v>1804</v>
      </c>
      <c r="C35" s="368" t="s">
        <v>1013</v>
      </c>
      <c r="D35" s="368">
        <v>1</v>
      </c>
      <c r="E35" s="368">
        <v>19</v>
      </c>
      <c r="F35" s="367">
        <v>1735.67</v>
      </c>
      <c r="G35" s="366">
        <v>0</v>
      </c>
      <c r="H35" s="366">
        <v>1088.0999999999999</v>
      </c>
      <c r="I35" s="366">
        <v>647.57000000000005</v>
      </c>
      <c r="J35" s="365">
        <v>0.37309511600707507</v>
      </c>
    </row>
    <row r="36" spans="1:10" ht="18" customHeight="1" x14ac:dyDescent="0.2">
      <c r="A36" s="368" t="s">
        <v>1802</v>
      </c>
      <c r="B36" s="368" t="s">
        <v>1801</v>
      </c>
      <c r="C36" s="368" t="s">
        <v>1800</v>
      </c>
      <c r="D36" s="368">
        <v>444</v>
      </c>
      <c r="E36" s="368">
        <v>210.012</v>
      </c>
      <c r="F36" s="367">
        <v>51987.96</v>
      </c>
      <c r="G36" s="366">
        <v>0</v>
      </c>
      <c r="H36" s="366">
        <v>49138.92</v>
      </c>
      <c r="I36" s="366">
        <v>2849.04</v>
      </c>
      <c r="J36" s="365">
        <v>5.4801919521366101E-2</v>
      </c>
    </row>
    <row r="37" spans="1:10" x14ac:dyDescent="0.2">
      <c r="A37" s="368" t="s">
        <v>1799</v>
      </c>
      <c r="B37" s="368" t="s">
        <v>1798</v>
      </c>
      <c r="C37" s="368" t="s">
        <v>1013</v>
      </c>
      <c r="D37" s="368">
        <v>8</v>
      </c>
      <c r="E37" s="368">
        <v>152</v>
      </c>
      <c r="F37" s="367">
        <v>12717.84</v>
      </c>
      <c r="G37" s="366">
        <v>0</v>
      </c>
      <c r="H37" s="366">
        <v>9440.16</v>
      </c>
      <c r="I37" s="366">
        <v>3277.68</v>
      </c>
      <c r="J37" s="365">
        <v>0.25772300956766242</v>
      </c>
    </row>
    <row r="38" spans="1:10" x14ac:dyDescent="0.2">
      <c r="A38" s="368" t="s">
        <v>1795</v>
      </c>
      <c r="B38" s="368" t="s">
        <v>1794</v>
      </c>
      <c r="C38" s="368" t="s">
        <v>1013</v>
      </c>
      <c r="D38" s="368">
        <v>204</v>
      </c>
      <c r="E38" s="368">
        <v>3876</v>
      </c>
      <c r="F38" s="367">
        <v>132486.93</v>
      </c>
      <c r="G38" s="366">
        <v>0</v>
      </c>
      <c r="H38" s="366">
        <v>4107.34</v>
      </c>
      <c r="I38" s="366">
        <v>128379.59</v>
      </c>
      <c r="J38" s="365">
        <v>0.96899814947783902</v>
      </c>
    </row>
    <row r="39" spans="1:10" x14ac:dyDescent="0.2">
      <c r="A39" s="368" t="s">
        <v>1789</v>
      </c>
      <c r="B39" s="368" t="s">
        <v>1788</v>
      </c>
      <c r="C39" s="368" t="s">
        <v>1785</v>
      </c>
      <c r="D39" s="368">
        <v>24</v>
      </c>
      <c r="E39" s="368">
        <v>480</v>
      </c>
      <c r="F39" s="367">
        <v>8982.48</v>
      </c>
      <c r="G39" s="366">
        <v>0</v>
      </c>
      <c r="H39" s="366">
        <v>8020.08</v>
      </c>
      <c r="I39" s="366">
        <v>962.4</v>
      </c>
      <c r="J39" s="365">
        <v>0.10714190290432041</v>
      </c>
    </row>
    <row r="40" spans="1:10" x14ac:dyDescent="0.2">
      <c r="A40" s="368" t="s">
        <v>1784</v>
      </c>
      <c r="B40" s="368" t="s">
        <v>1783</v>
      </c>
      <c r="C40" s="368" t="s">
        <v>1771</v>
      </c>
      <c r="D40" s="368">
        <v>1</v>
      </c>
      <c r="E40" s="368">
        <v>6</v>
      </c>
      <c r="F40" s="367">
        <v>861.12</v>
      </c>
      <c r="G40" s="366">
        <v>0</v>
      </c>
      <c r="H40" s="366">
        <v>546.24</v>
      </c>
      <c r="I40" s="366">
        <v>314.88</v>
      </c>
      <c r="J40" s="365">
        <v>0.36566332218506131</v>
      </c>
    </row>
    <row r="41" spans="1:10" x14ac:dyDescent="0.2">
      <c r="A41" s="368" t="s">
        <v>1784</v>
      </c>
      <c r="B41" s="368" t="s">
        <v>1783</v>
      </c>
      <c r="C41" s="368" t="s">
        <v>1774</v>
      </c>
      <c r="D41" s="368">
        <v>1704</v>
      </c>
      <c r="E41" s="368">
        <v>426</v>
      </c>
      <c r="F41" s="367">
        <v>42122.879999999997</v>
      </c>
      <c r="G41" s="366">
        <v>0</v>
      </c>
      <c r="H41" s="366">
        <v>38682.730000000003</v>
      </c>
      <c r="I41" s="366">
        <v>3440.15</v>
      </c>
      <c r="J41" s="365">
        <v>8.1669392026376159E-2</v>
      </c>
    </row>
    <row r="42" spans="1:10" x14ac:dyDescent="0.2">
      <c r="A42" s="368" t="s">
        <v>1782</v>
      </c>
      <c r="B42" s="368" t="s">
        <v>1781</v>
      </c>
      <c r="C42" s="368" t="s">
        <v>1771</v>
      </c>
      <c r="D42" s="368">
        <v>1</v>
      </c>
      <c r="E42" s="368">
        <v>6</v>
      </c>
      <c r="F42" s="367">
        <v>1094.3399999999999</v>
      </c>
      <c r="G42" s="366">
        <v>0</v>
      </c>
      <c r="H42" s="366">
        <v>630.12</v>
      </c>
      <c r="I42" s="366">
        <v>464.22</v>
      </c>
      <c r="J42" s="365">
        <v>0.4242008882065903</v>
      </c>
    </row>
    <row r="43" spans="1:10" x14ac:dyDescent="0.2">
      <c r="A43" s="368" t="s">
        <v>1782</v>
      </c>
      <c r="B43" s="368" t="s">
        <v>1781</v>
      </c>
      <c r="C43" s="368" t="s">
        <v>1774</v>
      </c>
      <c r="D43" s="368">
        <v>792</v>
      </c>
      <c r="E43" s="368">
        <v>198</v>
      </c>
      <c r="F43" s="367">
        <v>28884.240000000002</v>
      </c>
      <c r="G43" s="366">
        <v>0</v>
      </c>
      <c r="H43" s="366">
        <v>20785.82</v>
      </c>
      <c r="I43" s="366">
        <v>8098.42</v>
      </c>
      <c r="J43" s="365">
        <v>0.28037504189135665</v>
      </c>
    </row>
    <row r="44" spans="1:10" x14ac:dyDescent="0.2">
      <c r="A44" s="368" t="s">
        <v>1780</v>
      </c>
      <c r="B44" s="368" t="s">
        <v>1779</v>
      </c>
      <c r="C44" s="368" t="s">
        <v>1774</v>
      </c>
      <c r="D44" s="368">
        <v>216</v>
      </c>
      <c r="E44" s="368">
        <v>54</v>
      </c>
      <c r="F44" s="367">
        <v>11551.68</v>
      </c>
      <c r="G44" s="366">
        <v>0</v>
      </c>
      <c r="H44" s="366">
        <v>8758.76</v>
      </c>
      <c r="I44" s="366">
        <v>2792.92</v>
      </c>
      <c r="J44" s="365">
        <v>0.24177608798027647</v>
      </c>
    </row>
    <row r="45" spans="1:10" x14ac:dyDescent="0.2">
      <c r="A45" s="368" t="s">
        <v>1778</v>
      </c>
      <c r="B45" s="368" t="s">
        <v>1777</v>
      </c>
      <c r="C45" s="368" t="s">
        <v>1771</v>
      </c>
      <c r="D45" s="368">
        <v>2</v>
      </c>
      <c r="E45" s="368">
        <v>12</v>
      </c>
      <c r="F45" s="367">
        <v>1612.49</v>
      </c>
      <c r="G45" s="366">
        <v>0</v>
      </c>
      <c r="H45" s="366">
        <v>1129.94</v>
      </c>
      <c r="I45" s="366">
        <v>482.55</v>
      </c>
      <c r="J45" s="365">
        <v>0.29925766981500662</v>
      </c>
    </row>
    <row r="46" spans="1:10" x14ac:dyDescent="0.2">
      <c r="A46" s="368" t="s">
        <v>1778</v>
      </c>
      <c r="B46" s="368" t="s">
        <v>1777</v>
      </c>
      <c r="C46" s="368" t="s">
        <v>1774</v>
      </c>
      <c r="D46" s="368">
        <v>696</v>
      </c>
      <c r="E46" s="368">
        <v>174</v>
      </c>
      <c r="F46" s="367">
        <v>20023.919999999998</v>
      </c>
      <c r="G46" s="366">
        <v>0</v>
      </c>
      <c r="H46" s="366">
        <v>16375.52</v>
      </c>
      <c r="I46" s="366">
        <v>3648.4</v>
      </c>
      <c r="J46" s="365">
        <v>0.18220208630477949</v>
      </c>
    </row>
    <row r="47" spans="1:10" x14ac:dyDescent="0.2">
      <c r="A47" s="368" t="s">
        <v>1776</v>
      </c>
      <c r="B47" s="368" t="s">
        <v>1775</v>
      </c>
      <c r="C47" s="368" t="s">
        <v>1771</v>
      </c>
      <c r="D47" s="368">
        <v>2</v>
      </c>
      <c r="E47" s="368">
        <v>12</v>
      </c>
      <c r="F47" s="367">
        <v>1647.36</v>
      </c>
      <c r="G47" s="366">
        <v>0</v>
      </c>
      <c r="H47" s="366">
        <v>970.54</v>
      </c>
      <c r="I47" s="366">
        <v>676.82</v>
      </c>
      <c r="J47" s="365">
        <v>0.4108513014763015</v>
      </c>
    </row>
    <row r="48" spans="1:10" x14ac:dyDescent="0.2">
      <c r="A48" s="368" t="s">
        <v>1776</v>
      </c>
      <c r="B48" s="368" t="s">
        <v>1775</v>
      </c>
      <c r="C48" s="368" t="s">
        <v>1774</v>
      </c>
      <c r="D48" s="368">
        <v>336</v>
      </c>
      <c r="E48" s="368">
        <v>84</v>
      </c>
      <c r="F48" s="367">
        <v>9122.4</v>
      </c>
      <c r="G48" s="366">
        <v>0</v>
      </c>
      <c r="H48" s="366">
        <v>6783.42</v>
      </c>
      <c r="I48" s="366">
        <v>2338.98</v>
      </c>
      <c r="J48" s="365">
        <v>0.25639963167587476</v>
      </c>
    </row>
    <row r="49" spans="1:10" x14ac:dyDescent="0.2">
      <c r="A49" s="368" t="s">
        <v>1773</v>
      </c>
      <c r="B49" s="368" t="s">
        <v>1772</v>
      </c>
      <c r="C49" s="368" t="s">
        <v>1771</v>
      </c>
      <c r="D49" s="368">
        <v>1</v>
      </c>
      <c r="E49" s="368">
        <v>6</v>
      </c>
      <c r="F49" s="367">
        <v>870.48</v>
      </c>
      <c r="G49" s="366">
        <v>0</v>
      </c>
      <c r="H49" s="366">
        <v>556.08000000000004</v>
      </c>
      <c r="I49" s="366">
        <v>314.39999999999998</v>
      </c>
      <c r="J49" s="365">
        <v>0.36118003859939346</v>
      </c>
    </row>
    <row r="50" spans="1:10" x14ac:dyDescent="0.2">
      <c r="A50" s="368" t="s">
        <v>1773</v>
      </c>
      <c r="B50" s="368" t="s">
        <v>1772</v>
      </c>
      <c r="C50" s="368" t="s">
        <v>1774</v>
      </c>
      <c r="D50" s="368">
        <v>168</v>
      </c>
      <c r="E50" s="368">
        <v>42</v>
      </c>
      <c r="F50" s="367">
        <v>5105.5200000000004</v>
      </c>
      <c r="G50" s="366">
        <v>0</v>
      </c>
      <c r="H50" s="366">
        <v>3892.56</v>
      </c>
      <c r="I50" s="366">
        <v>1212.96</v>
      </c>
      <c r="J50" s="365">
        <v>0.23757815070746957</v>
      </c>
    </row>
    <row r="51" spans="1:10" x14ac:dyDescent="0.2">
      <c r="A51" s="368" t="s">
        <v>1770</v>
      </c>
      <c r="B51" s="368" t="s">
        <v>1769</v>
      </c>
      <c r="C51" s="368" t="s">
        <v>1764</v>
      </c>
      <c r="D51" s="368">
        <v>3</v>
      </c>
      <c r="E51" s="368">
        <v>42.57</v>
      </c>
      <c r="F51" s="367">
        <v>3708.4</v>
      </c>
      <c r="G51" s="366">
        <v>0</v>
      </c>
      <c r="H51" s="366">
        <v>2902.38</v>
      </c>
      <c r="I51" s="366">
        <v>806.02</v>
      </c>
      <c r="J51" s="365">
        <v>0.21734980045302557</v>
      </c>
    </row>
    <row r="52" spans="1:10" x14ac:dyDescent="0.2">
      <c r="A52" s="368" t="s">
        <v>1768</v>
      </c>
      <c r="B52" s="368" t="s">
        <v>1767</v>
      </c>
      <c r="C52" s="368" t="s">
        <v>1764</v>
      </c>
      <c r="D52" s="368">
        <v>3</v>
      </c>
      <c r="E52" s="368">
        <v>42.57</v>
      </c>
      <c r="F52" s="367">
        <v>4422.93</v>
      </c>
      <c r="G52" s="366">
        <v>0</v>
      </c>
      <c r="H52" s="366">
        <v>3040.23</v>
      </c>
      <c r="I52" s="366">
        <v>1382.7</v>
      </c>
      <c r="J52" s="365">
        <v>0.31262081923069096</v>
      </c>
    </row>
    <row r="53" spans="1:10" x14ac:dyDescent="0.2">
      <c r="A53" s="368" t="s">
        <v>1766</v>
      </c>
      <c r="B53" s="368" t="s">
        <v>1765</v>
      </c>
      <c r="C53" s="368" t="s">
        <v>1764</v>
      </c>
      <c r="D53" s="368">
        <v>5</v>
      </c>
      <c r="E53" s="368">
        <v>70.95</v>
      </c>
      <c r="F53" s="367">
        <v>6920.51</v>
      </c>
      <c r="G53" s="366">
        <v>0</v>
      </c>
      <c r="H53" s="366">
        <v>5074.55</v>
      </c>
      <c r="I53" s="366">
        <v>1845.96</v>
      </c>
      <c r="J53" s="365">
        <v>0.26673756702901952</v>
      </c>
    </row>
    <row r="54" spans="1:10" x14ac:dyDescent="0.2">
      <c r="A54" s="368" t="s">
        <v>2419</v>
      </c>
      <c r="B54" s="368" t="s">
        <v>2418</v>
      </c>
      <c r="C54" s="368" t="s">
        <v>1764</v>
      </c>
      <c r="D54" s="368">
        <v>2</v>
      </c>
      <c r="E54" s="368">
        <v>28.38</v>
      </c>
      <c r="F54" s="367">
        <v>3738.22</v>
      </c>
      <c r="G54" s="366">
        <v>0</v>
      </c>
      <c r="H54" s="366">
        <v>2569.56</v>
      </c>
      <c r="I54" s="366">
        <v>1168.6600000000001</v>
      </c>
      <c r="J54" s="365">
        <v>0.31262472513656231</v>
      </c>
    </row>
    <row r="55" spans="1:10" x14ac:dyDescent="0.2">
      <c r="A55" s="368" t="s">
        <v>1763</v>
      </c>
      <c r="B55" s="368" t="s">
        <v>1762</v>
      </c>
      <c r="C55" s="368" t="s">
        <v>1764</v>
      </c>
      <c r="D55" s="368">
        <v>11</v>
      </c>
      <c r="E55" s="368">
        <v>156.09</v>
      </c>
      <c r="F55" s="367">
        <v>11666.54</v>
      </c>
      <c r="G55" s="366">
        <v>-1296.28</v>
      </c>
      <c r="H55" s="366">
        <v>10267.219999999999</v>
      </c>
      <c r="I55" s="366">
        <v>103.04</v>
      </c>
      <c r="J55" s="365">
        <v>9.9361057485540388E-3</v>
      </c>
    </row>
    <row r="56" spans="1:10" x14ac:dyDescent="0.2">
      <c r="A56" s="368" t="s">
        <v>1763</v>
      </c>
      <c r="B56" s="368" t="s">
        <v>1762</v>
      </c>
      <c r="C56" s="368" t="s">
        <v>1074</v>
      </c>
      <c r="D56" s="368">
        <v>360</v>
      </c>
      <c r="E56" s="368">
        <v>340.56</v>
      </c>
      <c r="F56" s="367">
        <v>29757.599999999999</v>
      </c>
      <c r="G56" s="366">
        <v>0</v>
      </c>
      <c r="H56" s="366">
        <v>24681.919999999998</v>
      </c>
      <c r="I56" s="366">
        <v>5075.68</v>
      </c>
      <c r="J56" s="365">
        <v>0.17056751888593166</v>
      </c>
    </row>
    <row r="57" spans="1:10" ht="15" customHeight="1" x14ac:dyDescent="0.2">
      <c r="A57" s="368" t="s">
        <v>1956</v>
      </c>
      <c r="B57" s="368" t="s">
        <v>1955</v>
      </c>
      <c r="C57" s="368" t="s">
        <v>1099</v>
      </c>
      <c r="D57" s="368">
        <v>1000</v>
      </c>
      <c r="E57" s="368">
        <v>1000</v>
      </c>
      <c r="F57" s="367">
        <v>72540</v>
      </c>
      <c r="G57" s="366">
        <v>0</v>
      </c>
      <c r="H57" s="366">
        <v>56260</v>
      </c>
      <c r="I57" s="366">
        <v>16280</v>
      </c>
      <c r="J57" s="365">
        <v>0.22442790184725669</v>
      </c>
    </row>
    <row r="58" spans="1:10" x14ac:dyDescent="0.2">
      <c r="A58" s="368" t="s">
        <v>1751</v>
      </c>
      <c r="B58" s="368" t="s">
        <v>1750</v>
      </c>
      <c r="C58" s="368" t="s">
        <v>1018</v>
      </c>
      <c r="D58" s="368">
        <v>1</v>
      </c>
      <c r="E58" s="368">
        <v>208</v>
      </c>
      <c r="F58" s="367">
        <v>10362.57</v>
      </c>
      <c r="G58" s="366">
        <v>0</v>
      </c>
      <c r="H58" s="366">
        <v>7504.44</v>
      </c>
      <c r="I58" s="366">
        <v>2858.13</v>
      </c>
      <c r="J58" s="365">
        <v>0.27581285337517625</v>
      </c>
    </row>
    <row r="59" spans="1:10" x14ac:dyDescent="0.2">
      <c r="A59" s="368" t="s">
        <v>1747</v>
      </c>
      <c r="B59" s="368" t="s">
        <v>1746</v>
      </c>
      <c r="C59" s="368" t="s">
        <v>1018</v>
      </c>
      <c r="D59" s="368">
        <v>2</v>
      </c>
      <c r="E59" s="368">
        <v>416</v>
      </c>
      <c r="F59" s="367">
        <v>25933.439999999999</v>
      </c>
      <c r="G59" s="366">
        <v>0</v>
      </c>
      <c r="H59" s="366">
        <v>23552.78</v>
      </c>
      <c r="I59" s="366">
        <v>2380.66</v>
      </c>
      <c r="J59" s="365">
        <v>9.179885121295131E-2</v>
      </c>
    </row>
    <row r="60" spans="1:10" x14ac:dyDescent="0.2">
      <c r="A60" s="368" t="s">
        <v>1735</v>
      </c>
      <c r="B60" s="368" t="s">
        <v>1734</v>
      </c>
      <c r="C60" s="368" t="s">
        <v>1018</v>
      </c>
      <c r="D60" s="368">
        <v>10</v>
      </c>
      <c r="E60" s="368">
        <v>2080</v>
      </c>
      <c r="F60" s="367">
        <v>186992</v>
      </c>
      <c r="G60" s="366">
        <v>0</v>
      </c>
      <c r="H60" s="366">
        <v>94252.800000000003</v>
      </c>
      <c r="I60" s="366">
        <v>92739.199999999997</v>
      </c>
      <c r="J60" s="365">
        <v>0.49595276803285704</v>
      </c>
    </row>
    <row r="61" spans="1:10" x14ac:dyDescent="0.2">
      <c r="A61" s="368" t="s">
        <v>1952</v>
      </c>
      <c r="B61" s="368" t="s">
        <v>1951</v>
      </c>
      <c r="C61" s="368" t="s">
        <v>1018</v>
      </c>
      <c r="D61" s="368">
        <v>1</v>
      </c>
      <c r="E61" s="368">
        <v>208</v>
      </c>
      <c r="F61" s="367">
        <v>8681.4699999999993</v>
      </c>
      <c r="G61" s="366">
        <v>0</v>
      </c>
      <c r="H61" s="366">
        <v>7751.32</v>
      </c>
      <c r="I61" s="366">
        <v>930.15</v>
      </c>
      <c r="J61" s="365">
        <v>0.10714199323386477</v>
      </c>
    </row>
    <row r="62" spans="1:10" x14ac:dyDescent="0.2">
      <c r="A62" s="368" t="s">
        <v>1723</v>
      </c>
      <c r="B62" s="368" t="s">
        <v>1722</v>
      </c>
      <c r="C62" s="368" t="s">
        <v>1018</v>
      </c>
      <c r="D62" s="368">
        <v>14</v>
      </c>
      <c r="E62" s="368">
        <v>2912</v>
      </c>
      <c r="F62" s="367">
        <v>200701.25</v>
      </c>
      <c r="G62" s="366">
        <v>0</v>
      </c>
      <c r="H62" s="366">
        <v>116630.36</v>
      </c>
      <c r="I62" s="366">
        <v>84070.89</v>
      </c>
      <c r="J62" s="365">
        <v>0.41888573190251682</v>
      </c>
    </row>
    <row r="63" spans="1:10" x14ac:dyDescent="0.2">
      <c r="A63" s="368" t="s">
        <v>3199</v>
      </c>
      <c r="B63" s="368" t="s">
        <v>3198</v>
      </c>
      <c r="C63" s="368" t="s">
        <v>1018</v>
      </c>
      <c r="D63" s="368">
        <v>1</v>
      </c>
      <c r="E63" s="368">
        <v>208</v>
      </c>
      <c r="F63" s="367">
        <v>17932.810000000001</v>
      </c>
      <c r="G63" s="366">
        <v>0</v>
      </c>
      <c r="H63" s="366">
        <v>13636.04</v>
      </c>
      <c r="I63" s="366">
        <v>4296.7700000000004</v>
      </c>
      <c r="J63" s="365">
        <v>0.23960383230514348</v>
      </c>
    </row>
    <row r="64" spans="1:10" x14ac:dyDescent="0.2">
      <c r="A64" s="368" t="s">
        <v>1721</v>
      </c>
      <c r="B64" s="368" t="s">
        <v>1720</v>
      </c>
      <c r="C64" s="368" t="s">
        <v>1719</v>
      </c>
      <c r="D64" s="368">
        <v>48</v>
      </c>
      <c r="E64" s="368">
        <v>43.2</v>
      </c>
      <c r="F64" s="367">
        <v>3870.24</v>
      </c>
      <c r="G64" s="366">
        <v>0</v>
      </c>
      <c r="H64" s="366">
        <v>2895.72</v>
      </c>
      <c r="I64" s="366">
        <v>974.52</v>
      </c>
      <c r="J64" s="365">
        <v>0.25179833808756047</v>
      </c>
    </row>
    <row r="65" spans="1:10" x14ac:dyDescent="0.2">
      <c r="A65" s="368" t="s">
        <v>1950</v>
      </c>
      <c r="B65" s="368" t="s">
        <v>1949</v>
      </c>
      <c r="C65" s="368" t="s">
        <v>1719</v>
      </c>
      <c r="D65" s="368">
        <v>72</v>
      </c>
      <c r="E65" s="368">
        <v>64.8</v>
      </c>
      <c r="F65" s="367">
        <v>5222.16</v>
      </c>
      <c r="G65" s="366">
        <v>0</v>
      </c>
      <c r="H65" s="366">
        <v>3953.36</v>
      </c>
      <c r="I65" s="366">
        <v>1268.8</v>
      </c>
      <c r="J65" s="365">
        <v>0.24296459702498582</v>
      </c>
    </row>
    <row r="66" spans="1:10" ht="15" customHeight="1" x14ac:dyDescent="0.2">
      <c r="A66" s="368" t="s">
        <v>3197</v>
      </c>
      <c r="B66" s="368" t="s">
        <v>3196</v>
      </c>
      <c r="C66" s="368" t="s">
        <v>1099</v>
      </c>
      <c r="D66" s="368">
        <v>5000</v>
      </c>
      <c r="E66" s="368">
        <v>5000</v>
      </c>
      <c r="F66" s="367">
        <v>324900</v>
      </c>
      <c r="G66" s="366">
        <v>0</v>
      </c>
      <c r="H66" s="366">
        <v>255350</v>
      </c>
      <c r="I66" s="366">
        <v>69550</v>
      </c>
      <c r="J66" s="365">
        <v>0.21406586642043707</v>
      </c>
    </row>
    <row r="67" spans="1:10" x14ac:dyDescent="0.2">
      <c r="A67" s="368" t="s">
        <v>3195</v>
      </c>
      <c r="B67" s="368" t="s">
        <v>3194</v>
      </c>
      <c r="C67" s="368" t="s">
        <v>1074</v>
      </c>
      <c r="D67" s="368">
        <v>8</v>
      </c>
      <c r="E67" s="368">
        <v>7.5679999999999996</v>
      </c>
      <c r="F67" s="367">
        <v>1371.12</v>
      </c>
      <c r="G67" s="366">
        <v>0</v>
      </c>
      <c r="H67" s="366">
        <v>539.07000000000005</v>
      </c>
      <c r="I67" s="366">
        <v>832.05</v>
      </c>
      <c r="J67" s="365">
        <v>0.60683966392438293</v>
      </c>
    </row>
    <row r="68" spans="1:10" x14ac:dyDescent="0.2">
      <c r="A68" s="368" t="s">
        <v>1705</v>
      </c>
      <c r="B68" s="368" t="s">
        <v>1704</v>
      </c>
      <c r="C68" s="368" t="s">
        <v>1701</v>
      </c>
      <c r="D68" s="368">
        <v>2</v>
      </c>
      <c r="E68" s="368">
        <v>8</v>
      </c>
      <c r="F68" s="367">
        <v>1064.6199999999999</v>
      </c>
      <c r="G68" s="366">
        <v>0</v>
      </c>
      <c r="H68" s="366">
        <v>735.84</v>
      </c>
      <c r="I68" s="366">
        <v>328.78</v>
      </c>
      <c r="J68" s="365">
        <v>0.30882380567714302</v>
      </c>
    </row>
    <row r="69" spans="1:10" x14ac:dyDescent="0.2">
      <c r="A69" s="368" t="s">
        <v>1700</v>
      </c>
      <c r="B69" s="368" t="s">
        <v>1699</v>
      </c>
      <c r="C69" s="368" t="s">
        <v>1684</v>
      </c>
      <c r="D69" s="368">
        <v>3</v>
      </c>
      <c r="E69" s="368">
        <v>48</v>
      </c>
      <c r="F69" s="367">
        <v>4395.33</v>
      </c>
      <c r="G69" s="366">
        <v>0</v>
      </c>
      <c r="H69" s="366">
        <v>4013.1</v>
      </c>
      <c r="I69" s="366">
        <v>382.23</v>
      </c>
      <c r="J69" s="365">
        <v>8.6962753649896599E-2</v>
      </c>
    </row>
    <row r="70" spans="1:10" x14ac:dyDescent="0.2">
      <c r="A70" s="368" t="s">
        <v>1698</v>
      </c>
      <c r="B70" s="368" t="s">
        <v>1697</v>
      </c>
      <c r="C70" s="368" t="s">
        <v>1684</v>
      </c>
      <c r="D70" s="368">
        <v>1</v>
      </c>
      <c r="E70" s="368">
        <v>16</v>
      </c>
      <c r="F70" s="367">
        <v>1850.43</v>
      </c>
      <c r="G70" s="366">
        <v>0</v>
      </c>
      <c r="H70" s="366">
        <v>1388.86</v>
      </c>
      <c r="I70" s="366">
        <v>461.57</v>
      </c>
      <c r="J70" s="365">
        <v>0.24943931950951942</v>
      </c>
    </row>
    <row r="71" spans="1:10" x14ac:dyDescent="0.2">
      <c r="A71" s="368" t="s">
        <v>1694</v>
      </c>
      <c r="B71" s="368" t="s">
        <v>1693</v>
      </c>
      <c r="C71" s="368" t="s">
        <v>1684</v>
      </c>
      <c r="D71" s="368">
        <v>1</v>
      </c>
      <c r="E71" s="368">
        <v>16</v>
      </c>
      <c r="F71" s="367">
        <v>2308.27</v>
      </c>
      <c r="G71" s="366">
        <v>0</v>
      </c>
      <c r="H71" s="366">
        <v>1794.43</v>
      </c>
      <c r="I71" s="366">
        <v>513.84</v>
      </c>
      <c r="J71" s="365">
        <v>0.2226082737288099</v>
      </c>
    </row>
    <row r="72" spans="1:10" x14ac:dyDescent="0.2">
      <c r="A72" s="368" t="s">
        <v>1690</v>
      </c>
      <c r="B72" s="368" t="s">
        <v>1689</v>
      </c>
      <c r="C72" s="368" t="s">
        <v>1684</v>
      </c>
      <c r="D72" s="368">
        <v>13</v>
      </c>
      <c r="E72" s="368">
        <v>208</v>
      </c>
      <c r="F72" s="367">
        <v>25429.82</v>
      </c>
      <c r="G72" s="366">
        <v>0</v>
      </c>
      <c r="H72" s="366">
        <v>16566.810000000001</v>
      </c>
      <c r="I72" s="366">
        <v>8863.01</v>
      </c>
      <c r="J72" s="365">
        <v>0.34852822395125094</v>
      </c>
    </row>
    <row r="73" spans="1:10" ht="15" customHeight="1" x14ac:dyDescent="0.2">
      <c r="A73" s="368" t="s">
        <v>1683</v>
      </c>
      <c r="B73" s="368" t="s">
        <v>1682</v>
      </c>
      <c r="C73" s="368" t="s">
        <v>1078</v>
      </c>
      <c r="D73" s="368">
        <v>108</v>
      </c>
      <c r="E73" s="368">
        <v>108</v>
      </c>
      <c r="F73" s="367">
        <v>11201.76</v>
      </c>
      <c r="G73" s="366">
        <v>0</v>
      </c>
      <c r="H73" s="366">
        <v>10093.35</v>
      </c>
      <c r="I73" s="366">
        <v>1108.4100000000001</v>
      </c>
      <c r="J73" s="365">
        <v>9.8949629343960233E-2</v>
      </c>
    </row>
    <row r="74" spans="1:10" x14ac:dyDescent="0.2">
      <c r="A74" s="368" t="s">
        <v>1679</v>
      </c>
      <c r="B74" s="368" t="s">
        <v>1678</v>
      </c>
      <c r="C74" s="368" t="s">
        <v>1077</v>
      </c>
      <c r="D74" s="368">
        <v>2</v>
      </c>
      <c r="E74" s="368">
        <v>22.704000000000001</v>
      </c>
      <c r="F74" s="367">
        <v>1104.48</v>
      </c>
      <c r="G74" s="366">
        <v>0</v>
      </c>
      <c r="H74" s="366">
        <v>722.96</v>
      </c>
      <c r="I74" s="366">
        <v>381.52</v>
      </c>
      <c r="J74" s="365">
        <v>0.3454295233956251</v>
      </c>
    </row>
    <row r="75" spans="1:10" x14ac:dyDescent="0.2">
      <c r="A75" s="368" t="s">
        <v>1679</v>
      </c>
      <c r="B75" s="368" t="s">
        <v>1678</v>
      </c>
      <c r="C75" s="368" t="s">
        <v>1074</v>
      </c>
      <c r="D75" s="368">
        <v>588</v>
      </c>
      <c r="E75" s="368">
        <v>556.24800000000005</v>
      </c>
      <c r="F75" s="367">
        <v>22632.12</v>
      </c>
      <c r="G75" s="366">
        <v>0</v>
      </c>
      <c r="H75" s="366">
        <v>17711.86</v>
      </c>
      <c r="I75" s="366">
        <v>4920.26</v>
      </c>
      <c r="J75" s="365">
        <v>0.21740163979335564</v>
      </c>
    </row>
    <row r="76" spans="1:10" ht="15" customHeight="1" x14ac:dyDescent="0.2">
      <c r="A76" s="368" t="s">
        <v>1676</v>
      </c>
      <c r="B76" s="368" t="s">
        <v>1675</v>
      </c>
      <c r="C76" s="368" t="s">
        <v>1078</v>
      </c>
      <c r="D76" s="368">
        <v>876</v>
      </c>
      <c r="E76" s="368">
        <v>876</v>
      </c>
      <c r="F76" s="367">
        <v>23424.240000000002</v>
      </c>
      <c r="G76" s="366">
        <v>0</v>
      </c>
      <c r="H76" s="366">
        <v>20724.48</v>
      </c>
      <c r="I76" s="366">
        <v>2699.76</v>
      </c>
      <c r="J76" s="365">
        <v>0.11525496664993186</v>
      </c>
    </row>
    <row r="77" spans="1:10" x14ac:dyDescent="0.2">
      <c r="A77" s="368" t="s">
        <v>1674</v>
      </c>
      <c r="B77" s="368" t="s">
        <v>1673</v>
      </c>
      <c r="C77" s="368" t="s">
        <v>1074</v>
      </c>
      <c r="D77" s="368">
        <v>156</v>
      </c>
      <c r="E77" s="368">
        <v>147.57599999999999</v>
      </c>
      <c r="F77" s="367">
        <v>11377.08</v>
      </c>
      <c r="G77" s="366">
        <v>0</v>
      </c>
      <c r="H77" s="366">
        <v>10091.799999999999</v>
      </c>
      <c r="I77" s="366">
        <v>1285.28</v>
      </c>
      <c r="J77" s="365">
        <v>0.1129709907990451</v>
      </c>
    </row>
    <row r="78" spans="1:10" x14ac:dyDescent="0.2">
      <c r="A78" s="368" t="s">
        <v>1672</v>
      </c>
      <c r="B78" s="368" t="s">
        <v>1671</v>
      </c>
      <c r="C78" s="368" t="s">
        <v>1077</v>
      </c>
      <c r="D78" s="368">
        <v>4</v>
      </c>
      <c r="E78" s="368">
        <v>45.408000000000001</v>
      </c>
      <c r="F78" s="367">
        <v>2932.68</v>
      </c>
      <c r="G78" s="366">
        <v>0</v>
      </c>
      <c r="H78" s="366">
        <v>3168</v>
      </c>
      <c r="I78" s="366">
        <v>-235.32</v>
      </c>
      <c r="J78" s="365">
        <v>-8.0240599042514016E-2</v>
      </c>
    </row>
    <row r="79" spans="1:10" x14ac:dyDescent="0.2">
      <c r="A79" s="368" t="s">
        <v>1672</v>
      </c>
      <c r="B79" s="368" t="s">
        <v>1671</v>
      </c>
      <c r="C79" s="368" t="s">
        <v>1074</v>
      </c>
      <c r="D79" s="368">
        <v>84</v>
      </c>
      <c r="E79" s="368">
        <v>79.463999999999999</v>
      </c>
      <c r="F79" s="367">
        <v>6126.12</v>
      </c>
      <c r="G79" s="366">
        <v>0</v>
      </c>
      <c r="H79" s="366">
        <v>5563.5</v>
      </c>
      <c r="I79" s="366">
        <v>562.62</v>
      </c>
      <c r="J79" s="365">
        <v>9.1839533016003602E-2</v>
      </c>
    </row>
    <row r="80" spans="1:10" x14ac:dyDescent="0.2">
      <c r="A80" s="368" t="s">
        <v>1670</v>
      </c>
      <c r="B80" s="368" t="s">
        <v>1669</v>
      </c>
      <c r="C80" s="368" t="s">
        <v>1077</v>
      </c>
      <c r="D80" s="368">
        <v>31</v>
      </c>
      <c r="E80" s="368">
        <v>351.91199999999998</v>
      </c>
      <c r="F80" s="367">
        <v>27083.85</v>
      </c>
      <c r="G80" s="366">
        <v>0</v>
      </c>
      <c r="H80" s="366">
        <v>23996.9</v>
      </c>
      <c r="I80" s="366">
        <v>3086.95</v>
      </c>
      <c r="J80" s="365">
        <v>0.11397751796734955</v>
      </c>
    </row>
    <row r="81" spans="1:10" x14ac:dyDescent="0.2">
      <c r="A81" s="368" t="s">
        <v>1670</v>
      </c>
      <c r="B81" s="368" t="s">
        <v>1669</v>
      </c>
      <c r="C81" s="368" t="s">
        <v>1074</v>
      </c>
      <c r="D81" s="368">
        <v>1800</v>
      </c>
      <c r="E81" s="368">
        <v>1702.8</v>
      </c>
      <c r="F81" s="367">
        <v>132012</v>
      </c>
      <c r="G81" s="366">
        <v>0</v>
      </c>
      <c r="H81" s="366">
        <v>115571.7</v>
      </c>
      <c r="I81" s="366">
        <v>16440.3</v>
      </c>
      <c r="J81" s="365">
        <v>0.1245364057812926</v>
      </c>
    </row>
    <row r="82" spans="1:10" x14ac:dyDescent="0.2">
      <c r="A82" s="368" t="s">
        <v>1666</v>
      </c>
      <c r="B82" s="368" t="s">
        <v>1665</v>
      </c>
      <c r="C82" s="368" t="s">
        <v>1077</v>
      </c>
      <c r="D82" s="368">
        <v>40</v>
      </c>
      <c r="E82" s="368">
        <v>454.08</v>
      </c>
      <c r="F82" s="367">
        <v>40313.49</v>
      </c>
      <c r="G82" s="366">
        <v>0</v>
      </c>
      <c r="H82" s="366">
        <v>39153.769999999997</v>
      </c>
      <c r="I82" s="366">
        <v>1159.72</v>
      </c>
      <c r="J82" s="365">
        <v>2.876754158471519E-2</v>
      </c>
    </row>
    <row r="83" spans="1:10" x14ac:dyDescent="0.2">
      <c r="A83" s="368" t="s">
        <v>1666</v>
      </c>
      <c r="B83" s="368" t="s">
        <v>1665</v>
      </c>
      <c r="C83" s="368" t="s">
        <v>1074</v>
      </c>
      <c r="D83" s="368">
        <v>2196</v>
      </c>
      <c r="E83" s="368">
        <v>2077.4160000000002</v>
      </c>
      <c r="F83" s="367">
        <v>195751.44</v>
      </c>
      <c r="G83" s="366">
        <v>0</v>
      </c>
      <c r="H83" s="366">
        <v>179466.74</v>
      </c>
      <c r="I83" s="366">
        <v>16284.7</v>
      </c>
      <c r="J83" s="365">
        <v>8.319070347579563E-2</v>
      </c>
    </row>
    <row r="84" spans="1:10" x14ac:dyDescent="0.2">
      <c r="A84" s="368" t="s">
        <v>1664</v>
      </c>
      <c r="B84" s="368" t="s">
        <v>1663</v>
      </c>
      <c r="C84" s="368" t="s">
        <v>1077</v>
      </c>
      <c r="D84" s="368">
        <v>2</v>
      </c>
      <c r="E84" s="368">
        <v>22.704000000000001</v>
      </c>
      <c r="F84" s="367">
        <v>1740</v>
      </c>
      <c r="G84" s="366">
        <v>0</v>
      </c>
      <c r="H84" s="366">
        <v>1828.48</v>
      </c>
      <c r="I84" s="366">
        <v>-88.48</v>
      </c>
      <c r="J84" s="365">
        <v>-5.0850574712643676E-2</v>
      </c>
    </row>
    <row r="85" spans="1:10" x14ac:dyDescent="0.2">
      <c r="A85" s="368" t="s">
        <v>1664</v>
      </c>
      <c r="B85" s="368" t="s">
        <v>1663</v>
      </c>
      <c r="C85" s="368" t="s">
        <v>1074</v>
      </c>
      <c r="D85" s="368">
        <v>96</v>
      </c>
      <c r="E85" s="368">
        <v>90.816000000000003</v>
      </c>
      <c r="F85" s="367">
        <v>8673.6</v>
      </c>
      <c r="G85" s="366">
        <v>0</v>
      </c>
      <c r="H85" s="366">
        <v>7305.54</v>
      </c>
      <c r="I85" s="366">
        <v>1368.06</v>
      </c>
      <c r="J85" s="365">
        <v>0.15772689540675153</v>
      </c>
    </row>
    <row r="86" spans="1:10" ht="18" customHeight="1" x14ac:dyDescent="0.2">
      <c r="A86" s="368" t="s">
        <v>1652</v>
      </c>
      <c r="B86" s="368" t="s">
        <v>3193</v>
      </c>
      <c r="C86" s="368" t="s">
        <v>1077</v>
      </c>
      <c r="D86" s="368">
        <v>3</v>
      </c>
      <c r="E86" s="368">
        <v>34.055999999999997</v>
      </c>
      <c r="F86" s="367">
        <v>2490.63</v>
      </c>
      <c r="G86" s="366">
        <v>0</v>
      </c>
      <c r="H86" s="366">
        <v>2700.48</v>
      </c>
      <c r="I86" s="366">
        <v>-209.85</v>
      </c>
      <c r="J86" s="365">
        <v>-8.4255790703556932E-2</v>
      </c>
    </row>
    <row r="87" spans="1:10" x14ac:dyDescent="0.2">
      <c r="A87" s="368" t="s">
        <v>1947</v>
      </c>
      <c r="B87" s="368" t="s">
        <v>1946</v>
      </c>
      <c r="C87" s="368" t="s">
        <v>1013</v>
      </c>
      <c r="D87" s="368">
        <v>22</v>
      </c>
      <c r="E87" s="368">
        <v>418</v>
      </c>
      <c r="F87" s="367">
        <v>19140</v>
      </c>
      <c r="G87" s="366">
        <v>0</v>
      </c>
      <c r="H87" s="366">
        <v>17363.28</v>
      </c>
      <c r="I87" s="366">
        <v>1776.72</v>
      </c>
      <c r="J87" s="365">
        <v>9.2827586206896545E-2</v>
      </c>
    </row>
    <row r="88" spans="1:10" ht="18" customHeight="1" x14ac:dyDescent="0.2">
      <c r="A88" s="368" t="s">
        <v>1073</v>
      </c>
      <c r="B88" s="368" t="s">
        <v>1941</v>
      </c>
      <c r="C88" s="368" t="s">
        <v>1940</v>
      </c>
      <c r="D88" s="368">
        <v>72</v>
      </c>
      <c r="E88" s="368">
        <v>32.4</v>
      </c>
      <c r="F88" s="367">
        <v>3617.28</v>
      </c>
      <c r="G88" s="366">
        <v>0</v>
      </c>
      <c r="H88" s="366">
        <v>3310.74</v>
      </c>
      <c r="I88" s="366">
        <v>306.54000000000002</v>
      </c>
      <c r="J88" s="365">
        <v>8.4743232484076433E-2</v>
      </c>
    </row>
    <row r="89" spans="1:10" x14ac:dyDescent="0.2">
      <c r="A89" s="368" t="s">
        <v>1939</v>
      </c>
      <c r="B89" s="368" t="s">
        <v>1938</v>
      </c>
      <c r="C89" s="368" t="s">
        <v>1875</v>
      </c>
      <c r="D89" s="368">
        <v>10</v>
      </c>
      <c r="E89" s="368">
        <v>227.1</v>
      </c>
      <c r="F89" s="367">
        <v>2160</v>
      </c>
      <c r="G89" s="366">
        <v>0</v>
      </c>
      <c r="H89" s="366">
        <v>1380</v>
      </c>
      <c r="I89" s="366">
        <v>780</v>
      </c>
      <c r="J89" s="365">
        <v>0.3611111111111111</v>
      </c>
    </row>
    <row r="90" spans="1:10" x14ac:dyDescent="0.2">
      <c r="A90" s="368" t="s">
        <v>1120</v>
      </c>
      <c r="B90" s="368" t="s">
        <v>1937</v>
      </c>
      <c r="C90" s="368" t="s">
        <v>1077</v>
      </c>
      <c r="D90" s="368">
        <v>6</v>
      </c>
      <c r="E90" s="368">
        <v>68.111999999999995</v>
      </c>
      <c r="F90" s="367">
        <v>5859.5</v>
      </c>
      <c r="G90" s="366">
        <v>0</v>
      </c>
      <c r="H90" s="366">
        <v>4473</v>
      </c>
      <c r="I90" s="366">
        <v>1386.5</v>
      </c>
      <c r="J90" s="365">
        <v>0.23662428534857924</v>
      </c>
    </row>
    <row r="91" spans="1:10" x14ac:dyDescent="0.2">
      <c r="A91" s="368" t="s">
        <v>1120</v>
      </c>
      <c r="B91" s="368" t="s">
        <v>1937</v>
      </c>
      <c r="C91" s="368" t="s">
        <v>1074</v>
      </c>
      <c r="D91" s="368">
        <v>144</v>
      </c>
      <c r="E91" s="368">
        <v>136.22399999999999</v>
      </c>
      <c r="F91" s="367">
        <v>13243.68</v>
      </c>
      <c r="G91" s="366">
        <v>0</v>
      </c>
      <c r="H91" s="366">
        <v>8946</v>
      </c>
      <c r="I91" s="366">
        <v>4297.68</v>
      </c>
      <c r="J91" s="365">
        <v>0.3245079917364358</v>
      </c>
    </row>
    <row r="92" spans="1:10" x14ac:dyDescent="0.2">
      <c r="A92" s="368" t="s">
        <v>1118</v>
      </c>
      <c r="B92" s="368" t="s">
        <v>1936</v>
      </c>
      <c r="C92" s="368" t="s">
        <v>1077</v>
      </c>
      <c r="D92" s="368">
        <v>4</v>
      </c>
      <c r="E92" s="368">
        <v>45.408000000000001</v>
      </c>
      <c r="F92" s="367">
        <v>3508.24</v>
      </c>
      <c r="G92" s="366">
        <v>0</v>
      </c>
      <c r="H92" s="366">
        <v>2982.56</v>
      </c>
      <c r="I92" s="366">
        <v>525.67999999999995</v>
      </c>
      <c r="J92" s="365">
        <v>0.14984151597382164</v>
      </c>
    </row>
    <row r="93" spans="1:10" x14ac:dyDescent="0.2">
      <c r="A93" s="368" t="s">
        <v>1118</v>
      </c>
      <c r="B93" s="368" t="s">
        <v>1936</v>
      </c>
      <c r="C93" s="368" t="s">
        <v>1074</v>
      </c>
      <c r="D93" s="368">
        <v>144</v>
      </c>
      <c r="E93" s="368">
        <v>136.22399999999999</v>
      </c>
      <c r="F93" s="367">
        <v>13243.68</v>
      </c>
      <c r="G93" s="366">
        <v>0</v>
      </c>
      <c r="H93" s="366">
        <v>8949.68</v>
      </c>
      <c r="I93" s="366">
        <v>4294</v>
      </c>
      <c r="J93" s="365">
        <v>0.32423012334940138</v>
      </c>
    </row>
    <row r="94" spans="1:10" x14ac:dyDescent="0.2">
      <c r="A94" s="368" t="s">
        <v>1115</v>
      </c>
      <c r="B94" s="368" t="s">
        <v>1935</v>
      </c>
      <c r="C94" s="368" t="s">
        <v>1081</v>
      </c>
      <c r="D94" s="368">
        <v>2</v>
      </c>
      <c r="E94" s="368">
        <v>12</v>
      </c>
      <c r="F94" s="367">
        <v>1790.1</v>
      </c>
      <c r="G94" s="366">
        <v>0</v>
      </c>
      <c r="H94" s="366">
        <v>1521.58</v>
      </c>
      <c r="I94" s="366">
        <v>268.52</v>
      </c>
      <c r="J94" s="365">
        <v>0.15000279314004805</v>
      </c>
    </row>
    <row r="95" spans="1:10" x14ac:dyDescent="0.2">
      <c r="A95" s="368" t="s">
        <v>1115</v>
      </c>
      <c r="B95" s="368" t="s">
        <v>1935</v>
      </c>
      <c r="C95" s="368" t="s">
        <v>1078</v>
      </c>
      <c r="D95" s="368">
        <v>156</v>
      </c>
      <c r="E95" s="368">
        <v>156</v>
      </c>
      <c r="F95" s="367">
        <v>27685.32</v>
      </c>
      <c r="G95" s="366">
        <v>0</v>
      </c>
      <c r="H95" s="366">
        <v>19780.54</v>
      </c>
      <c r="I95" s="366">
        <v>7904.78</v>
      </c>
      <c r="J95" s="365">
        <v>0.28552243571683478</v>
      </c>
    </row>
    <row r="96" spans="1:10" x14ac:dyDescent="0.2">
      <c r="A96" s="368" t="s">
        <v>1109</v>
      </c>
      <c r="B96" s="368" t="s">
        <v>1934</v>
      </c>
      <c r="C96" s="368" t="s">
        <v>1077</v>
      </c>
      <c r="D96" s="368">
        <v>1</v>
      </c>
      <c r="E96" s="368">
        <v>11.352</v>
      </c>
      <c r="F96" s="367">
        <v>877.06</v>
      </c>
      <c r="G96" s="366">
        <v>0</v>
      </c>
      <c r="H96" s="366">
        <v>745.5</v>
      </c>
      <c r="I96" s="366">
        <v>131.56</v>
      </c>
      <c r="J96" s="365">
        <v>0.15000114017285021</v>
      </c>
    </row>
    <row r="97" spans="1:10" ht="15" customHeight="1" x14ac:dyDescent="0.2">
      <c r="A97" s="368" t="s">
        <v>1080</v>
      </c>
      <c r="B97" s="368" t="s">
        <v>1933</v>
      </c>
      <c r="C97" s="368" t="s">
        <v>1078</v>
      </c>
      <c r="D97" s="368">
        <v>36</v>
      </c>
      <c r="E97" s="368">
        <v>36</v>
      </c>
      <c r="F97" s="367">
        <v>6388.92</v>
      </c>
      <c r="G97" s="366">
        <v>0</v>
      </c>
      <c r="H97" s="366">
        <v>4572.24</v>
      </c>
      <c r="I97" s="366">
        <v>1816.68</v>
      </c>
      <c r="J97" s="365">
        <v>0.28434852838977481</v>
      </c>
    </row>
    <row r="98" spans="1:10" x14ac:dyDescent="0.2">
      <c r="A98" s="368" t="s">
        <v>2417</v>
      </c>
      <c r="B98" s="368" t="s">
        <v>2416</v>
      </c>
      <c r="C98" s="368" t="s">
        <v>1885</v>
      </c>
      <c r="D98" s="368">
        <v>8</v>
      </c>
      <c r="E98" s="368">
        <v>30.28</v>
      </c>
      <c r="F98" s="367">
        <v>821.6</v>
      </c>
      <c r="G98" s="366">
        <v>0</v>
      </c>
      <c r="H98" s="366">
        <v>665.4</v>
      </c>
      <c r="I98" s="366">
        <v>156.19999999999999</v>
      </c>
      <c r="J98" s="365">
        <v>0.19011684518013633</v>
      </c>
    </row>
    <row r="99" spans="1:10" x14ac:dyDescent="0.2">
      <c r="A99" s="368" t="s">
        <v>1094</v>
      </c>
      <c r="B99" s="368" t="s">
        <v>1932</v>
      </c>
      <c r="C99" s="368" t="s">
        <v>1013</v>
      </c>
      <c r="D99" s="368">
        <v>211</v>
      </c>
      <c r="E99" s="368">
        <v>4009</v>
      </c>
      <c r="F99" s="367">
        <v>235698.93</v>
      </c>
      <c r="G99" s="366">
        <v>0</v>
      </c>
      <c r="H99" s="366">
        <v>194525.41</v>
      </c>
      <c r="I99" s="366">
        <v>41173.519999999997</v>
      </c>
      <c r="J99" s="365">
        <v>0.17468691945271028</v>
      </c>
    </row>
    <row r="100" spans="1:10" x14ac:dyDescent="0.2">
      <c r="A100" s="368" t="s">
        <v>1098</v>
      </c>
      <c r="B100" s="368" t="s">
        <v>1929</v>
      </c>
      <c r="C100" s="368" t="s">
        <v>1013</v>
      </c>
      <c r="D100" s="368">
        <v>268</v>
      </c>
      <c r="E100" s="368">
        <v>5092</v>
      </c>
      <c r="F100" s="367">
        <v>295332.05</v>
      </c>
      <c r="G100" s="366">
        <v>0</v>
      </c>
      <c r="H100" s="366">
        <v>256999.29</v>
      </c>
      <c r="I100" s="366">
        <v>38332.76</v>
      </c>
      <c r="J100" s="365">
        <v>0.1297954624294925</v>
      </c>
    </row>
    <row r="101" spans="1:10" ht="18" customHeight="1" x14ac:dyDescent="0.2">
      <c r="A101" s="368" t="s">
        <v>1096</v>
      </c>
      <c r="B101" s="368" t="s">
        <v>1928</v>
      </c>
      <c r="C101" s="368" t="s">
        <v>1013</v>
      </c>
      <c r="D101" s="368">
        <v>138</v>
      </c>
      <c r="E101" s="368">
        <v>2622</v>
      </c>
      <c r="F101" s="367">
        <v>144416.94</v>
      </c>
      <c r="G101" s="366">
        <v>0</v>
      </c>
      <c r="H101" s="366">
        <v>115416.17</v>
      </c>
      <c r="I101" s="366">
        <v>29000.77</v>
      </c>
      <c r="J101" s="365">
        <v>0.2008127993848921</v>
      </c>
    </row>
    <row r="102" spans="1:10" x14ac:dyDescent="0.2">
      <c r="A102" s="368" t="s">
        <v>1092</v>
      </c>
      <c r="B102" s="368" t="s">
        <v>1927</v>
      </c>
      <c r="C102" s="368" t="s">
        <v>1013</v>
      </c>
      <c r="D102" s="368">
        <v>8</v>
      </c>
      <c r="E102" s="368">
        <v>152</v>
      </c>
      <c r="F102" s="367">
        <v>10315.44</v>
      </c>
      <c r="G102" s="366">
        <v>0</v>
      </c>
      <c r="H102" s="366">
        <v>7886.24</v>
      </c>
      <c r="I102" s="366">
        <v>2429.1999999999998</v>
      </c>
      <c r="J102" s="365">
        <v>0.23549165134982125</v>
      </c>
    </row>
    <row r="103" spans="1:10" x14ac:dyDescent="0.2">
      <c r="A103" s="368" t="s">
        <v>1090</v>
      </c>
      <c r="B103" s="368" t="s">
        <v>1924</v>
      </c>
      <c r="C103" s="368" t="s">
        <v>1013</v>
      </c>
      <c r="D103" s="368">
        <v>4</v>
      </c>
      <c r="E103" s="368">
        <v>76</v>
      </c>
      <c r="F103" s="367">
        <v>4927.3500000000004</v>
      </c>
      <c r="G103" s="366">
        <v>0</v>
      </c>
      <c r="H103" s="366">
        <v>3830.08</v>
      </c>
      <c r="I103" s="366">
        <v>1097.27</v>
      </c>
      <c r="J103" s="365">
        <v>0.22268968106588735</v>
      </c>
    </row>
    <row r="104" spans="1:10" x14ac:dyDescent="0.2">
      <c r="A104" s="368" t="s">
        <v>1088</v>
      </c>
      <c r="B104" s="368" t="s">
        <v>1923</v>
      </c>
      <c r="C104" s="368" t="s">
        <v>1013</v>
      </c>
      <c r="D104" s="368">
        <v>28</v>
      </c>
      <c r="E104" s="368">
        <v>532</v>
      </c>
      <c r="F104" s="367">
        <v>1143.6099999999999</v>
      </c>
      <c r="G104" s="366">
        <v>0</v>
      </c>
      <c r="H104" s="366">
        <v>3911.79</v>
      </c>
      <c r="I104" s="366">
        <v>-2768.18</v>
      </c>
      <c r="J104" s="365">
        <v>-2.4205629541539513</v>
      </c>
    </row>
    <row r="105" spans="1:10" x14ac:dyDescent="0.2">
      <c r="A105" s="368" t="s">
        <v>1076</v>
      </c>
      <c r="B105" s="368" t="s">
        <v>1922</v>
      </c>
      <c r="C105" s="368" t="s">
        <v>1074</v>
      </c>
      <c r="D105" s="368">
        <v>204</v>
      </c>
      <c r="E105" s="368">
        <v>192.98400000000001</v>
      </c>
      <c r="F105" s="367">
        <v>15126.6</v>
      </c>
      <c r="G105" s="366">
        <v>0</v>
      </c>
      <c r="H105" s="366">
        <v>13529.2</v>
      </c>
      <c r="I105" s="366">
        <v>1597.4</v>
      </c>
      <c r="J105" s="365">
        <v>0.10560205201433237</v>
      </c>
    </row>
    <row r="106" spans="1:10" x14ac:dyDescent="0.2">
      <c r="A106" s="368" t="s">
        <v>1920</v>
      </c>
      <c r="B106" s="368" t="s">
        <v>1919</v>
      </c>
      <c r="C106" s="368" t="s">
        <v>1771</v>
      </c>
      <c r="D106" s="368">
        <v>1</v>
      </c>
      <c r="E106" s="368">
        <v>6</v>
      </c>
      <c r="F106" s="367">
        <v>572.4</v>
      </c>
      <c r="G106" s="366">
        <v>0</v>
      </c>
      <c r="H106" s="366">
        <v>558.54999999999995</v>
      </c>
      <c r="I106" s="366">
        <v>13.85</v>
      </c>
      <c r="J106" s="365">
        <v>2.4196366177498253E-2</v>
      </c>
    </row>
    <row r="107" spans="1:10" x14ac:dyDescent="0.2">
      <c r="A107" s="368" t="s">
        <v>1034</v>
      </c>
      <c r="B107" s="368" t="s">
        <v>1918</v>
      </c>
      <c r="C107" s="368" t="s">
        <v>1032</v>
      </c>
      <c r="D107" s="368">
        <v>36</v>
      </c>
      <c r="E107" s="368">
        <v>180</v>
      </c>
      <c r="F107" s="367">
        <v>12631.68</v>
      </c>
      <c r="G107" s="366">
        <v>0</v>
      </c>
      <c r="H107" s="366">
        <v>12736.89</v>
      </c>
      <c r="I107" s="366">
        <v>-105.21</v>
      </c>
      <c r="J107" s="365">
        <v>-8.3290583675330598E-3</v>
      </c>
    </row>
    <row r="108" spans="1:10" x14ac:dyDescent="0.2">
      <c r="A108" s="368" t="s">
        <v>1027</v>
      </c>
      <c r="B108" s="368" t="s">
        <v>2414</v>
      </c>
      <c r="C108" s="368" t="s">
        <v>1021</v>
      </c>
      <c r="D108" s="368">
        <v>1</v>
      </c>
      <c r="E108" s="368">
        <v>20</v>
      </c>
      <c r="F108" s="367">
        <v>1346.33</v>
      </c>
      <c r="G108" s="366">
        <v>0</v>
      </c>
      <c r="H108" s="366">
        <v>1144.3800000000001</v>
      </c>
      <c r="I108" s="366">
        <v>201.95</v>
      </c>
      <c r="J108" s="365">
        <v>0.15000037137997371</v>
      </c>
    </row>
    <row r="109" spans="1:10" x14ac:dyDescent="0.2">
      <c r="A109" s="368" t="s">
        <v>1917</v>
      </c>
      <c r="B109" s="368" t="s">
        <v>1916</v>
      </c>
      <c r="C109" s="368" t="s">
        <v>1885</v>
      </c>
      <c r="D109" s="368">
        <v>48</v>
      </c>
      <c r="E109" s="368">
        <v>181.68</v>
      </c>
      <c r="F109" s="367">
        <v>16881.12</v>
      </c>
      <c r="G109" s="366">
        <v>0</v>
      </c>
      <c r="H109" s="366">
        <v>16335.3</v>
      </c>
      <c r="I109" s="366">
        <v>545.82000000000005</v>
      </c>
      <c r="J109" s="365">
        <v>3.2333162728539339E-2</v>
      </c>
    </row>
    <row r="110" spans="1:10" x14ac:dyDescent="0.2">
      <c r="A110" s="368" t="s">
        <v>1015</v>
      </c>
      <c r="B110" s="368" t="s">
        <v>1915</v>
      </c>
      <c r="C110" s="368" t="s">
        <v>1013</v>
      </c>
      <c r="D110" s="368">
        <v>9</v>
      </c>
      <c r="E110" s="368">
        <v>171</v>
      </c>
      <c r="F110" s="367">
        <v>10304.01</v>
      </c>
      <c r="G110" s="366">
        <v>0</v>
      </c>
      <c r="H110" s="366">
        <v>2176.65</v>
      </c>
      <c r="I110" s="366">
        <v>8127.36</v>
      </c>
      <c r="J110" s="365">
        <v>0.78875699848893777</v>
      </c>
    </row>
    <row r="111" spans="1:10" ht="15" customHeight="1" x14ac:dyDescent="0.2">
      <c r="A111" s="368" t="s">
        <v>3192</v>
      </c>
      <c r="B111" s="368" t="s">
        <v>3191</v>
      </c>
      <c r="C111" s="368" t="s">
        <v>1099</v>
      </c>
      <c r="D111" s="368">
        <v>15000</v>
      </c>
      <c r="E111" s="368">
        <v>15000</v>
      </c>
      <c r="F111" s="367">
        <v>759450</v>
      </c>
      <c r="G111" s="366">
        <v>0</v>
      </c>
      <c r="H111" s="366">
        <v>596850</v>
      </c>
      <c r="I111" s="366">
        <v>162600</v>
      </c>
      <c r="J111" s="365">
        <v>0.21410231088287576</v>
      </c>
    </row>
    <row r="112" spans="1:10" x14ac:dyDescent="0.2">
      <c r="A112" s="368" t="s">
        <v>3190</v>
      </c>
      <c r="B112" s="368" t="s">
        <v>3189</v>
      </c>
      <c r="C112" s="368" t="s">
        <v>1714</v>
      </c>
      <c r="D112" s="368">
        <v>1</v>
      </c>
      <c r="E112" s="368">
        <v>21.6</v>
      </c>
      <c r="F112" s="367">
        <v>1978.55</v>
      </c>
      <c r="G112" s="366">
        <v>0</v>
      </c>
      <c r="H112" s="366">
        <v>1465.66</v>
      </c>
      <c r="I112" s="366">
        <v>512.89</v>
      </c>
      <c r="J112" s="365">
        <v>0.2592251901645144</v>
      </c>
    </row>
    <row r="113" spans="1:10" ht="18.2" customHeight="1" x14ac:dyDescent="0.2">
      <c r="A113" s="368" t="s">
        <v>1654</v>
      </c>
      <c r="B113" s="368" t="s">
        <v>1948</v>
      </c>
      <c r="C113" s="368" t="s">
        <v>1010</v>
      </c>
      <c r="D113" s="372">
        <v>21</v>
      </c>
      <c r="E113" s="372">
        <v>0</v>
      </c>
      <c r="F113" s="373">
        <v>89754</v>
      </c>
      <c r="G113" s="374">
        <v>0</v>
      </c>
      <c r="H113" s="374">
        <v>89754</v>
      </c>
      <c r="I113" s="374">
        <v>0</v>
      </c>
      <c r="J113" s="375">
        <v>0</v>
      </c>
    </row>
    <row r="114" spans="1:10" x14ac:dyDescent="0.2">
      <c r="D114" s="464">
        <f t="shared" ref="D114:J114" si="0">SUM(D9:D113)</f>
        <v>36252</v>
      </c>
      <c r="E114" s="464">
        <f t="shared" si="0"/>
        <v>72787.635999999999</v>
      </c>
      <c r="F114" s="465">
        <f t="shared" si="0"/>
        <v>4538580.3000000007</v>
      </c>
      <c r="G114" s="465">
        <f t="shared" si="0"/>
        <v>-1296.28</v>
      </c>
      <c r="H114" s="465">
        <f t="shared" si="0"/>
        <v>3635227.4400000013</v>
      </c>
      <c r="I114" s="465">
        <f t="shared" si="0"/>
        <v>902056.58000000031</v>
      </c>
      <c r="J114" s="464">
        <f t="shared" si="0"/>
        <v>-20936.075228719339</v>
      </c>
    </row>
    <row r="121" spans="1:10" x14ac:dyDescent="0.2">
      <c r="A121" s="368" t="s">
        <v>1479</v>
      </c>
      <c r="B121" s="368" t="s">
        <v>3188</v>
      </c>
      <c r="C121" s="368" t="s">
        <v>1010</v>
      </c>
      <c r="D121" s="368">
        <v>1</v>
      </c>
      <c r="E121" s="368">
        <v>0</v>
      </c>
      <c r="F121" s="367">
        <v>107.07</v>
      </c>
      <c r="G121" s="366">
        <v>0</v>
      </c>
      <c r="H121" s="366">
        <v>79.05</v>
      </c>
      <c r="I121" s="366">
        <v>28.02</v>
      </c>
      <c r="J121" s="365">
        <v>0.2616979546091342</v>
      </c>
    </row>
    <row r="122" spans="1:10" x14ac:dyDescent="0.2">
      <c r="A122" s="368" t="s">
        <v>1177</v>
      </c>
      <c r="B122" s="368" t="s">
        <v>3187</v>
      </c>
      <c r="C122" s="368" t="s">
        <v>1010</v>
      </c>
      <c r="D122" s="368">
        <v>1</v>
      </c>
      <c r="E122" s="368">
        <v>0</v>
      </c>
      <c r="F122" s="367">
        <v>427.91</v>
      </c>
      <c r="G122" s="366">
        <v>0</v>
      </c>
      <c r="H122" s="366">
        <v>346.4</v>
      </c>
      <c r="I122" s="366">
        <v>81.510000000000005</v>
      </c>
      <c r="J122" s="365">
        <v>0.19048398027622632</v>
      </c>
    </row>
    <row r="123" spans="1:10" x14ac:dyDescent="0.2">
      <c r="A123" s="368" t="s">
        <v>1173</v>
      </c>
      <c r="B123" s="368" t="s">
        <v>3186</v>
      </c>
      <c r="C123" s="368" t="s">
        <v>1010</v>
      </c>
      <c r="D123" s="368">
        <v>1</v>
      </c>
      <c r="E123" s="368">
        <v>0</v>
      </c>
      <c r="F123" s="367">
        <v>328.45</v>
      </c>
      <c r="G123" s="366">
        <v>0</v>
      </c>
      <c r="H123" s="366">
        <v>243.16</v>
      </c>
      <c r="I123" s="366">
        <v>85.29</v>
      </c>
      <c r="J123" s="365">
        <v>0.25967422743187701</v>
      </c>
    </row>
    <row r="124" spans="1:10" ht="24" x14ac:dyDescent="0.2">
      <c r="A124" s="368" t="s">
        <v>1945</v>
      </c>
      <c r="B124" s="368" t="s">
        <v>1944</v>
      </c>
      <c r="C124" s="368" t="s">
        <v>1159</v>
      </c>
      <c r="D124" s="368">
        <v>1</v>
      </c>
      <c r="E124" s="368">
        <v>0</v>
      </c>
      <c r="F124" s="367">
        <v>925.34</v>
      </c>
      <c r="G124" s="366">
        <v>0</v>
      </c>
      <c r="H124" s="366">
        <v>392.17</v>
      </c>
      <c r="I124" s="366">
        <v>533.16999999999996</v>
      </c>
      <c r="J124" s="365">
        <v>0.57618821190049063</v>
      </c>
    </row>
    <row r="125" spans="1:10" x14ac:dyDescent="0.2">
      <c r="A125" s="368" t="s">
        <v>1636</v>
      </c>
      <c r="B125" s="368" t="s">
        <v>2413</v>
      </c>
      <c r="C125" s="368" t="s">
        <v>1159</v>
      </c>
      <c r="D125" s="368">
        <v>1</v>
      </c>
      <c r="E125" s="368">
        <v>0</v>
      </c>
      <c r="F125" s="367">
        <v>505.72</v>
      </c>
      <c r="G125" s="366">
        <v>0</v>
      </c>
      <c r="H125" s="366">
        <v>315.23</v>
      </c>
      <c r="I125" s="366">
        <v>190.49</v>
      </c>
      <c r="J125" s="365">
        <v>0.37667088507474494</v>
      </c>
    </row>
    <row r="126" spans="1:10" x14ac:dyDescent="0.2">
      <c r="A126" s="368" t="s">
        <v>1351</v>
      </c>
      <c r="B126" s="368" t="s">
        <v>3185</v>
      </c>
      <c r="C126" s="368" t="s">
        <v>1010</v>
      </c>
      <c r="D126" s="368">
        <v>2</v>
      </c>
      <c r="E126" s="368">
        <v>0</v>
      </c>
      <c r="F126" s="367">
        <v>381.8</v>
      </c>
      <c r="G126" s="366">
        <v>0</v>
      </c>
      <c r="H126" s="366">
        <v>281.94</v>
      </c>
      <c r="I126" s="366">
        <v>99.86</v>
      </c>
      <c r="J126" s="365">
        <v>0.26155055002619171</v>
      </c>
    </row>
    <row r="127" spans="1:10" x14ac:dyDescent="0.2">
      <c r="A127" s="368" t="s">
        <v>2409</v>
      </c>
      <c r="B127" s="368" t="s">
        <v>2408</v>
      </c>
      <c r="C127" s="368" t="s">
        <v>1159</v>
      </c>
      <c r="D127" s="368">
        <v>5</v>
      </c>
      <c r="E127" s="368">
        <v>0</v>
      </c>
      <c r="F127" s="367">
        <v>3576.56</v>
      </c>
      <c r="G127" s="366">
        <v>0</v>
      </c>
      <c r="H127" s="366">
        <v>2613.5</v>
      </c>
      <c r="I127" s="366">
        <v>963.06</v>
      </c>
      <c r="J127" s="365">
        <v>0.26926991298901737</v>
      </c>
    </row>
    <row r="128" spans="1:10" ht="24" x14ac:dyDescent="0.2">
      <c r="A128" s="368" t="s">
        <v>1943</v>
      </c>
      <c r="B128" s="368" t="s">
        <v>1942</v>
      </c>
      <c r="C128" s="368" t="s">
        <v>1159</v>
      </c>
      <c r="D128" s="368">
        <v>1</v>
      </c>
      <c r="E128" s="368">
        <v>0</v>
      </c>
      <c r="F128" s="367">
        <v>533.79</v>
      </c>
      <c r="G128" s="366">
        <v>0</v>
      </c>
      <c r="H128" s="366">
        <v>381.72</v>
      </c>
      <c r="I128" s="366">
        <v>152.07</v>
      </c>
      <c r="J128" s="365">
        <v>0.28488731523632888</v>
      </c>
    </row>
    <row r="129" spans="1:10" x14ac:dyDescent="0.2">
      <c r="A129" s="368" t="s">
        <v>3184</v>
      </c>
      <c r="B129" s="368" t="s">
        <v>3183</v>
      </c>
      <c r="C129" s="368" t="s">
        <v>1010</v>
      </c>
      <c r="D129" s="372">
        <v>1</v>
      </c>
      <c r="E129" s="372">
        <v>0</v>
      </c>
      <c r="F129" s="373">
        <v>1976.62</v>
      </c>
      <c r="G129" s="374">
        <v>0</v>
      </c>
      <c r="H129" s="374">
        <v>1459.66</v>
      </c>
      <c r="I129" s="374">
        <v>516.96</v>
      </c>
      <c r="J129" s="375">
        <v>0.26153737187724502</v>
      </c>
    </row>
    <row r="130" spans="1:10" x14ac:dyDescent="0.2">
      <c r="D130" s="464">
        <f t="shared" ref="D130:J130" si="1">SUM(D121:D129)</f>
        <v>14</v>
      </c>
      <c r="E130" s="464">
        <f t="shared" si="1"/>
        <v>0</v>
      </c>
      <c r="F130" s="465">
        <f t="shared" si="1"/>
        <v>8763.26</v>
      </c>
      <c r="G130" s="465">
        <f t="shared" si="1"/>
        <v>0</v>
      </c>
      <c r="H130" s="465">
        <f t="shared" si="1"/>
        <v>6112.83</v>
      </c>
      <c r="I130" s="465">
        <f t="shared" si="1"/>
        <v>2650.4300000000003</v>
      </c>
      <c r="J130" s="464">
        <f t="shared" si="1"/>
        <v>2.7419604094212562</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3F251-FF41-47D9-9522-149A2CE5F502}">
  <sheetPr codeName="Hoja20"/>
  <dimension ref="A1:J119"/>
  <sheetViews>
    <sheetView showGridLines="0" workbookViewId="0">
      <pane ySplit="6" topLeftCell="A100" activePane="bottomLeft" state="frozen"/>
      <selection pane="bottomLeft" activeCell="G112" sqref="G112"/>
    </sheetView>
  </sheetViews>
  <sheetFormatPr baseColWidth="10" defaultColWidth="11.42578125" defaultRowHeight="12.75" x14ac:dyDescent="0.2"/>
  <cols>
    <col min="1" max="1" width="16.140625" style="410" customWidth="1"/>
    <col min="2" max="2" width="30.42578125" style="410" customWidth="1"/>
    <col min="3" max="14" width="19.85546875" style="410" customWidth="1"/>
    <col min="15" max="15" width="0" style="410" hidden="1" customWidth="1"/>
    <col min="16" max="16384" width="11.42578125" style="410"/>
  </cols>
  <sheetData>
    <row r="1" spans="1:10" ht="21" customHeight="1" x14ac:dyDescent="0.2">
      <c r="A1" s="414" t="s">
        <v>1969</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3803</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5.5" x14ac:dyDescent="0.2">
      <c r="A9" s="414" t="s">
        <v>1899</v>
      </c>
      <c r="B9" s="414" t="s">
        <v>1966</v>
      </c>
      <c r="C9" s="414" t="s">
        <v>1771</v>
      </c>
      <c r="D9" s="414">
        <v>1</v>
      </c>
      <c r="E9" s="414">
        <v>6</v>
      </c>
      <c r="F9" s="413">
        <v>1366.56</v>
      </c>
      <c r="G9" s="412">
        <v>0</v>
      </c>
      <c r="H9" s="412">
        <v>735.47</v>
      </c>
      <c r="I9" s="412">
        <v>631.09</v>
      </c>
      <c r="J9" s="411">
        <v>0.46180921437770756</v>
      </c>
    </row>
    <row r="10" spans="1:10" ht="25.5" x14ac:dyDescent="0.2">
      <c r="A10" s="414" t="s">
        <v>1895</v>
      </c>
      <c r="B10" s="414" t="s">
        <v>1894</v>
      </c>
      <c r="C10" s="414" t="s">
        <v>1774</v>
      </c>
      <c r="D10" s="414">
        <v>96</v>
      </c>
      <c r="E10" s="414">
        <v>24</v>
      </c>
      <c r="F10" s="413">
        <v>3111.36</v>
      </c>
      <c r="G10" s="412">
        <v>0</v>
      </c>
      <c r="H10" s="412">
        <v>2838.08</v>
      </c>
      <c r="I10" s="412">
        <v>273.27999999999997</v>
      </c>
      <c r="J10" s="411">
        <v>8.7832973362131028E-2</v>
      </c>
    </row>
    <row r="11" spans="1:10" x14ac:dyDescent="0.2">
      <c r="A11" s="414" t="s">
        <v>1891</v>
      </c>
      <c r="B11" s="414" t="s">
        <v>1890</v>
      </c>
      <c r="C11" s="414" t="s">
        <v>1077</v>
      </c>
      <c r="D11" s="414">
        <v>2</v>
      </c>
      <c r="E11" s="414">
        <v>22.704000000000001</v>
      </c>
      <c r="F11" s="413">
        <v>1666.08</v>
      </c>
      <c r="G11" s="412">
        <v>0</v>
      </c>
      <c r="H11" s="412">
        <v>1142.44</v>
      </c>
      <c r="I11" s="412">
        <v>523.64</v>
      </c>
      <c r="J11" s="411">
        <v>0.31429463171036204</v>
      </c>
    </row>
    <row r="12" spans="1:10" x14ac:dyDescent="0.2">
      <c r="A12" s="414" t="s">
        <v>1891</v>
      </c>
      <c r="B12" s="414" t="s">
        <v>1890</v>
      </c>
      <c r="C12" s="414" t="s">
        <v>1074</v>
      </c>
      <c r="D12" s="414">
        <v>252</v>
      </c>
      <c r="E12" s="414">
        <v>238.392</v>
      </c>
      <c r="F12" s="413">
        <v>13784.4</v>
      </c>
      <c r="G12" s="412">
        <v>0</v>
      </c>
      <c r="H12" s="412">
        <v>11995.62</v>
      </c>
      <c r="I12" s="412">
        <v>1788.78</v>
      </c>
      <c r="J12" s="411">
        <v>0.12976843388177942</v>
      </c>
    </row>
    <row r="13" spans="1:10" ht="25.5" x14ac:dyDescent="0.2">
      <c r="A13" s="414" t="s">
        <v>1887</v>
      </c>
      <c r="B13" s="414" t="s">
        <v>1886</v>
      </c>
      <c r="C13" s="414" t="s">
        <v>1885</v>
      </c>
      <c r="D13" s="414">
        <v>104</v>
      </c>
      <c r="E13" s="414">
        <v>393.64</v>
      </c>
      <c r="F13" s="413">
        <v>13020.8</v>
      </c>
      <c r="G13" s="412">
        <v>0</v>
      </c>
      <c r="H13" s="412">
        <v>11962</v>
      </c>
      <c r="I13" s="412">
        <v>1058.8</v>
      </c>
      <c r="J13" s="411">
        <v>8.1316048169083319E-2</v>
      </c>
    </row>
    <row r="14" spans="1:10" x14ac:dyDescent="0.2">
      <c r="A14" s="414" t="s">
        <v>1884</v>
      </c>
      <c r="B14" s="414" t="s">
        <v>1883</v>
      </c>
      <c r="C14" s="414" t="s">
        <v>1882</v>
      </c>
      <c r="D14" s="414">
        <v>4</v>
      </c>
      <c r="E14" s="414">
        <v>60.56</v>
      </c>
      <c r="F14" s="413">
        <v>4336.5600000000004</v>
      </c>
      <c r="G14" s="412">
        <v>0</v>
      </c>
      <c r="H14" s="412">
        <v>2941.92</v>
      </c>
      <c r="I14" s="412">
        <v>1394.64</v>
      </c>
      <c r="J14" s="411">
        <v>0.32160053129669602</v>
      </c>
    </row>
    <row r="15" spans="1:10" x14ac:dyDescent="0.2">
      <c r="A15" s="414" t="s">
        <v>1881</v>
      </c>
      <c r="B15" s="414" t="s">
        <v>1880</v>
      </c>
      <c r="C15" s="414" t="s">
        <v>1077</v>
      </c>
      <c r="D15" s="414">
        <v>185</v>
      </c>
      <c r="E15" s="414">
        <v>2100.12</v>
      </c>
      <c r="F15" s="413">
        <v>170787.62</v>
      </c>
      <c r="G15" s="412">
        <v>0</v>
      </c>
      <c r="H15" s="412">
        <v>150590</v>
      </c>
      <c r="I15" s="412">
        <v>20197.62</v>
      </c>
      <c r="J15" s="411">
        <v>0.11826161638648047</v>
      </c>
    </row>
    <row r="16" spans="1:10" x14ac:dyDescent="0.2">
      <c r="A16" s="414" t="s">
        <v>1881</v>
      </c>
      <c r="B16" s="414" t="s">
        <v>1880</v>
      </c>
      <c r="C16" s="414" t="s">
        <v>1074</v>
      </c>
      <c r="D16" s="414">
        <v>156</v>
      </c>
      <c r="E16" s="414">
        <v>147.57599999999999</v>
      </c>
      <c r="F16" s="413">
        <v>13400.4</v>
      </c>
      <c r="G16" s="412">
        <v>0</v>
      </c>
      <c r="H16" s="412">
        <v>10582</v>
      </c>
      <c r="I16" s="412">
        <v>2818.4</v>
      </c>
      <c r="J16" s="411">
        <v>0.2103220799379123</v>
      </c>
    </row>
    <row r="17" spans="1:10" x14ac:dyDescent="0.2">
      <c r="A17" s="414" t="s">
        <v>1872</v>
      </c>
      <c r="B17" s="414" t="s">
        <v>1871</v>
      </c>
      <c r="C17" s="414" t="s">
        <v>1677</v>
      </c>
      <c r="D17" s="414">
        <v>1</v>
      </c>
      <c r="E17" s="414">
        <v>12</v>
      </c>
      <c r="F17" s="413">
        <v>396.63</v>
      </c>
      <c r="G17" s="412">
        <v>0</v>
      </c>
      <c r="H17" s="412">
        <v>171.36</v>
      </c>
      <c r="I17" s="412">
        <v>225.27</v>
      </c>
      <c r="J17" s="411">
        <v>0.56796006353528472</v>
      </c>
    </row>
    <row r="18" spans="1:10" x14ac:dyDescent="0.2">
      <c r="A18" s="414" t="s">
        <v>1870</v>
      </c>
      <c r="B18" s="414" t="s">
        <v>1869</v>
      </c>
      <c r="C18" s="414" t="s">
        <v>1771</v>
      </c>
      <c r="D18" s="414">
        <v>1</v>
      </c>
      <c r="E18" s="414">
        <v>6</v>
      </c>
      <c r="F18" s="413">
        <v>969.76</v>
      </c>
      <c r="G18" s="412">
        <v>0</v>
      </c>
      <c r="H18" s="412">
        <v>727.89</v>
      </c>
      <c r="I18" s="412">
        <v>241.87</v>
      </c>
      <c r="J18" s="411">
        <v>0.24941222570532914</v>
      </c>
    </row>
    <row r="19" spans="1:10" x14ac:dyDescent="0.2">
      <c r="A19" s="414" t="s">
        <v>1965</v>
      </c>
      <c r="B19" s="414" t="s">
        <v>1964</v>
      </c>
      <c r="C19" s="414" t="s">
        <v>1860</v>
      </c>
      <c r="D19" s="414">
        <v>18</v>
      </c>
      <c r="E19" s="414">
        <v>86.4</v>
      </c>
      <c r="F19" s="413">
        <v>15698.66</v>
      </c>
      <c r="G19" s="412">
        <v>0</v>
      </c>
      <c r="H19" s="412">
        <v>11036.16</v>
      </c>
      <c r="I19" s="412">
        <v>4662.5</v>
      </c>
      <c r="J19" s="411">
        <v>0.29699987132659728</v>
      </c>
    </row>
    <row r="20" spans="1:10" ht="25.5" x14ac:dyDescent="0.2">
      <c r="A20" s="414" t="s">
        <v>1855</v>
      </c>
      <c r="B20" s="414" t="s">
        <v>1854</v>
      </c>
      <c r="C20" s="414" t="s">
        <v>1013</v>
      </c>
      <c r="D20" s="414">
        <v>24</v>
      </c>
      <c r="E20" s="414">
        <v>456</v>
      </c>
      <c r="F20" s="413">
        <v>27045.63</v>
      </c>
      <c r="G20" s="412">
        <v>0</v>
      </c>
      <c r="H20" s="412">
        <v>22137.89</v>
      </c>
      <c r="I20" s="412">
        <v>4907.74</v>
      </c>
      <c r="J20" s="411">
        <v>0.1814614782499058</v>
      </c>
    </row>
    <row r="21" spans="1:10" ht="25.5" x14ac:dyDescent="0.2">
      <c r="A21" s="414" t="s">
        <v>1853</v>
      </c>
      <c r="B21" s="414" t="s">
        <v>1852</v>
      </c>
      <c r="C21" s="414" t="s">
        <v>1013</v>
      </c>
      <c r="D21" s="414">
        <v>71</v>
      </c>
      <c r="E21" s="414">
        <v>1349</v>
      </c>
      <c r="F21" s="413">
        <v>86108.55</v>
      </c>
      <c r="G21" s="412">
        <v>0</v>
      </c>
      <c r="H21" s="412">
        <v>67194.22</v>
      </c>
      <c r="I21" s="412">
        <v>18914.330000000002</v>
      </c>
      <c r="J21" s="411">
        <v>0.21965681688984426</v>
      </c>
    </row>
    <row r="22" spans="1:10" ht="25.5" x14ac:dyDescent="0.2">
      <c r="A22" s="414" t="s">
        <v>3846</v>
      </c>
      <c r="B22" s="414" t="s">
        <v>3845</v>
      </c>
      <c r="C22" s="414" t="s">
        <v>1013</v>
      </c>
      <c r="D22" s="414">
        <v>20</v>
      </c>
      <c r="E22" s="414">
        <v>380</v>
      </c>
      <c r="F22" s="413">
        <v>31200.400000000001</v>
      </c>
      <c r="G22" s="412">
        <v>0</v>
      </c>
      <c r="H22" s="412">
        <v>24521.599999999999</v>
      </c>
      <c r="I22" s="412">
        <v>6678.8</v>
      </c>
      <c r="J22" s="411">
        <v>0.21406135818771554</v>
      </c>
    </row>
    <row r="23" spans="1:10" ht="25.5" x14ac:dyDescent="0.2">
      <c r="A23" s="414" t="s">
        <v>1841</v>
      </c>
      <c r="B23" s="414" t="s">
        <v>1840</v>
      </c>
      <c r="C23" s="414" t="s">
        <v>1013</v>
      </c>
      <c r="D23" s="414">
        <v>140</v>
      </c>
      <c r="E23" s="414">
        <v>2660</v>
      </c>
      <c r="F23" s="413">
        <v>182424.8</v>
      </c>
      <c r="G23" s="412">
        <v>0</v>
      </c>
      <c r="H23" s="412">
        <v>150887.79999999999</v>
      </c>
      <c r="I23" s="412">
        <v>31537</v>
      </c>
      <c r="J23" s="411">
        <v>0.17287671413097341</v>
      </c>
    </row>
    <row r="24" spans="1:10" ht="25.5" x14ac:dyDescent="0.2">
      <c r="A24" s="414" t="s">
        <v>1837</v>
      </c>
      <c r="B24" s="414" t="s">
        <v>1836</v>
      </c>
      <c r="C24" s="414" t="s">
        <v>1013</v>
      </c>
      <c r="D24" s="414">
        <v>388</v>
      </c>
      <c r="E24" s="414">
        <v>7372</v>
      </c>
      <c r="F24" s="413">
        <v>374029.38</v>
      </c>
      <c r="G24" s="412">
        <v>0</v>
      </c>
      <c r="H24" s="412">
        <v>332376.32000000001</v>
      </c>
      <c r="I24" s="412">
        <v>41653.06</v>
      </c>
      <c r="J24" s="411">
        <v>0.11136306992782224</v>
      </c>
    </row>
    <row r="25" spans="1:10" ht="25.5" x14ac:dyDescent="0.2">
      <c r="A25" s="414" t="s">
        <v>2323</v>
      </c>
      <c r="B25" s="414" t="s">
        <v>2322</v>
      </c>
      <c r="C25" s="414" t="s">
        <v>1013</v>
      </c>
      <c r="D25" s="414">
        <v>1</v>
      </c>
      <c r="E25" s="414">
        <v>19</v>
      </c>
      <c r="F25" s="413">
        <v>1223.2</v>
      </c>
      <c r="G25" s="412">
        <v>0</v>
      </c>
      <c r="H25" s="412">
        <v>829.81</v>
      </c>
      <c r="I25" s="412">
        <v>393.39</v>
      </c>
      <c r="J25" s="411">
        <v>0.32160725964682801</v>
      </c>
    </row>
    <row r="26" spans="1:10" ht="25.5" x14ac:dyDescent="0.2">
      <c r="A26" s="414" t="s">
        <v>1820</v>
      </c>
      <c r="B26" s="414" t="s">
        <v>1819</v>
      </c>
      <c r="C26" s="414" t="s">
        <v>1961</v>
      </c>
      <c r="D26" s="414">
        <v>72</v>
      </c>
      <c r="E26" s="414">
        <v>33.119999999999997</v>
      </c>
      <c r="F26" s="413">
        <v>933.84</v>
      </c>
      <c r="G26" s="412">
        <v>0</v>
      </c>
      <c r="H26" s="412">
        <v>736.62</v>
      </c>
      <c r="I26" s="412">
        <v>197.22</v>
      </c>
      <c r="J26" s="411">
        <v>0.21119249550244154</v>
      </c>
    </row>
    <row r="27" spans="1:10" ht="25.5" x14ac:dyDescent="0.2">
      <c r="A27" s="414" t="s">
        <v>1960</v>
      </c>
      <c r="B27" s="414" t="s">
        <v>1959</v>
      </c>
      <c r="C27" s="414" t="s">
        <v>1013</v>
      </c>
      <c r="D27" s="414">
        <v>1</v>
      </c>
      <c r="E27" s="414">
        <v>19</v>
      </c>
      <c r="F27" s="413">
        <v>1302.48</v>
      </c>
      <c r="G27" s="412">
        <v>0</v>
      </c>
      <c r="H27" s="412">
        <v>973.15</v>
      </c>
      <c r="I27" s="412">
        <v>329.33</v>
      </c>
      <c r="J27" s="411">
        <v>0.25284841225968918</v>
      </c>
    </row>
    <row r="28" spans="1:10" ht="25.5" x14ac:dyDescent="0.2">
      <c r="A28" s="414" t="s">
        <v>1811</v>
      </c>
      <c r="B28" s="414" t="s">
        <v>1810</v>
      </c>
      <c r="C28" s="414" t="s">
        <v>1013</v>
      </c>
      <c r="D28" s="414">
        <v>108</v>
      </c>
      <c r="E28" s="414">
        <v>2052</v>
      </c>
      <c r="F28" s="413">
        <v>116587.18</v>
      </c>
      <c r="G28" s="412">
        <v>0</v>
      </c>
      <c r="H28" s="412">
        <v>116665.92</v>
      </c>
      <c r="I28" s="412">
        <v>-78.739999999999995</v>
      </c>
      <c r="J28" s="411">
        <v>-6.7537442796026116E-4</v>
      </c>
    </row>
    <row r="29" spans="1:10" ht="25.5" x14ac:dyDescent="0.2">
      <c r="A29" s="414" t="s">
        <v>1807</v>
      </c>
      <c r="B29" s="414" t="s">
        <v>1806</v>
      </c>
      <c r="C29" s="414" t="s">
        <v>1013</v>
      </c>
      <c r="D29" s="414">
        <v>1</v>
      </c>
      <c r="E29" s="414">
        <v>19</v>
      </c>
      <c r="F29" s="413">
        <v>0.01</v>
      </c>
      <c r="G29" s="412">
        <v>0</v>
      </c>
      <c r="H29" s="412">
        <v>209.57</v>
      </c>
      <c r="I29" s="412">
        <v>-209.56</v>
      </c>
      <c r="J29" s="411">
        <v>-20956</v>
      </c>
    </row>
    <row r="30" spans="1:10" ht="25.5" x14ac:dyDescent="0.2">
      <c r="A30" s="414" t="s">
        <v>2313</v>
      </c>
      <c r="B30" s="414" t="s">
        <v>2422</v>
      </c>
      <c r="C30" s="414" t="s">
        <v>1013</v>
      </c>
      <c r="D30" s="414">
        <v>7</v>
      </c>
      <c r="E30" s="414">
        <v>133</v>
      </c>
      <c r="F30" s="413">
        <v>7.0000000000000007E-2</v>
      </c>
      <c r="G30" s="412">
        <v>0</v>
      </c>
      <c r="H30" s="412">
        <v>4717.09</v>
      </c>
      <c r="I30" s="412">
        <v>-4717.0200000000004</v>
      </c>
      <c r="J30" s="411">
        <v>-67386</v>
      </c>
    </row>
    <row r="31" spans="1:10" ht="18" customHeight="1" x14ac:dyDescent="0.2">
      <c r="A31" s="414" t="s">
        <v>1802</v>
      </c>
      <c r="B31" s="414" t="s">
        <v>1801</v>
      </c>
      <c r="C31" s="414" t="s">
        <v>1800</v>
      </c>
      <c r="D31" s="414">
        <v>504</v>
      </c>
      <c r="E31" s="414">
        <v>238.392</v>
      </c>
      <c r="F31" s="413">
        <v>59013.36</v>
      </c>
      <c r="G31" s="412">
        <v>0</v>
      </c>
      <c r="H31" s="412">
        <v>55303.92</v>
      </c>
      <c r="I31" s="412">
        <v>3709.44</v>
      </c>
      <c r="J31" s="411">
        <v>6.2857630882227344E-2</v>
      </c>
    </row>
    <row r="32" spans="1:10" x14ac:dyDescent="0.2">
      <c r="A32" s="414" t="s">
        <v>1799</v>
      </c>
      <c r="B32" s="414" t="s">
        <v>1798</v>
      </c>
      <c r="C32" s="414" t="s">
        <v>1013</v>
      </c>
      <c r="D32" s="414">
        <v>5</v>
      </c>
      <c r="E32" s="414">
        <v>95</v>
      </c>
      <c r="F32" s="413">
        <v>7948.65</v>
      </c>
      <c r="G32" s="412">
        <v>0</v>
      </c>
      <c r="H32" s="412">
        <v>5999.25</v>
      </c>
      <c r="I32" s="412">
        <v>1949.4</v>
      </c>
      <c r="J32" s="411">
        <v>0.2452491932592327</v>
      </c>
    </row>
    <row r="33" spans="1:10" x14ac:dyDescent="0.2">
      <c r="A33" s="414" t="s">
        <v>1795</v>
      </c>
      <c r="B33" s="414" t="s">
        <v>1794</v>
      </c>
      <c r="C33" s="414" t="s">
        <v>1013</v>
      </c>
      <c r="D33" s="414">
        <v>211</v>
      </c>
      <c r="E33" s="414">
        <v>4009</v>
      </c>
      <c r="F33" s="413">
        <v>113274.26</v>
      </c>
      <c r="G33" s="412">
        <v>0</v>
      </c>
      <c r="H33" s="412">
        <v>79657.94</v>
      </c>
      <c r="I33" s="412">
        <v>33616.32</v>
      </c>
      <c r="J33" s="411">
        <v>0.29676927485555854</v>
      </c>
    </row>
    <row r="34" spans="1:10" x14ac:dyDescent="0.2">
      <c r="A34" s="414" t="s">
        <v>1789</v>
      </c>
      <c r="B34" s="414" t="s">
        <v>1788</v>
      </c>
      <c r="C34" s="414" t="s">
        <v>1785</v>
      </c>
      <c r="D34" s="414">
        <v>24</v>
      </c>
      <c r="E34" s="414">
        <v>480</v>
      </c>
      <c r="F34" s="413">
        <v>9241.7999999999993</v>
      </c>
      <c r="G34" s="412">
        <v>0</v>
      </c>
      <c r="H34" s="412">
        <v>8020.08</v>
      </c>
      <c r="I34" s="412">
        <v>1221.72</v>
      </c>
      <c r="J34" s="411">
        <v>0.13219502694280336</v>
      </c>
    </row>
    <row r="35" spans="1:10" x14ac:dyDescent="0.2">
      <c r="A35" s="414" t="s">
        <v>1784</v>
      </c>
      <c r="B35" s="414" t="s">
        <v>1783</v>
      </c>
      <c r="C35" s="414" t="s">
        <v>1771</v>
      </c>
      <c r="D35" s="414">
        <v>2</v>
      </c>
      <c r="E35" s="414">
        <v>12</v>
      </c>
      <c r="F35" s="413">
        <v>1722.24</v>
      </c>
      <c r="G35" s="412">
        <v>0</v>
      </c>
      <c r="H35" s="412">
        <v>1082.1400000000001</v>
      </c>
      <c r="I35" s="412">
        <v>640.1</v>
      </c>
      <c r="J35" s="411">
        <v>0.37166713117800076</v>
      </c>
    </row>
    <row r="36" spans="1:10" x14ac:dyDescent="0.2">
      <c r="A36" s="414" t="s">
        <v>1784</v>
      </c>
      <c r="B36" s="414" t="s">
        <v>1783</v>
      </c>
      <c r="C36" s="414" t="s">
        <v>1774</v>
      </c>
      <c r="D36" s="414">
        <v>744</v>
      </c>
      <c r="E36" s="414">
        <v>186</v>
      </c>
      <c r="F36" s="413">
        <v>18391.68</v>
      </c>
      <c r="G36" s="412">
        <v>0</v>
      </c>
      <c r="H36" s="412">
        <v>16777.099999999999</v>
      </c>
      <c r="I36" s="412">
        <v>1614.58</v>
      </c>
      <c r="J36" s="411">
        <v>8.7788608762222914E-2</v>
      </c>
    </row>
    <row r="37" spans="1:10" ht="25.5" x14ac:dyDescent="0.2">
      <c r="A37" s="414" t="s">
        <v>1782</v>
      </c>
      <c r="B37" s="414" t="s">
        <v>1781</v>
      </c>
      <c r="C37" s="414" t="s">
        <v>1771</v>
      </c>
      <c r="D37" s="414">
        <v>2</v>
      </c>
      <c r="E37" s="414">
        <v>12</v>
      </c>
      <c r="F37" s="413">
        <v>2188.6799999999998</v>
      </c>
      <c r="G37" s="412">
        <v>0</v>
      </c>
      <c r="H37" s="412">
        <v>1254.82</v>
      </c>
      <c r="I37" s="412">
        <v>933.86</v>
      </c>
      <c r="J37" s="411">
        <v>0.42667726666301148</v>
      </c>
    </row>
    <row r="38" spans="1:10" ht="25.5" x14ac:dyDescent="0.2">
      <c r="A38" s="414" t="s">
        <v>1782</v>
      </c>
      <c r="B38" s="414" t="s">
        <v>1781</v>
      </c>
      <c r="C38" s="414" t="s">
        <v>1774</v>
      </c>
      <c r="D38" s="414">
        <v>504</v>
      </c>
      <c r="E38" s="414">
        <v>126</v>
      </c>
      <c r="F38" s="413">
        <v>18380.88</v>
      </c>
      <c r="G38" s="412">
        <v>0</v>
      </c>
      <c r="H38" s="412">
        <v>13176.59</v>
      </c>
      <c r="I38" s="412">
        <v>5204.29</v>
      </c>
      <c r="J38" s="411">
        <v>0.28313606312646622</v>
      </c>
    </row>
    <row r="39" spans="1:10" ht="25.5" x14ac:dyDescent="0.2">
      <c r="A39" s="414" t="s">
        <v>1780</v>
      </c>
      <c r="B39" s="414" t="s">
        <v>1779</v>
      </c>
      <c r="C39" s="414" t="s">
        <v>1774</v>
      </c>
      <c r="D39" s="414">
        <v>48</v>
      </c>
      <c r="E39" s="414">
        <v>12</v>
      </c>
      <c r="F39" s="413">
        <v>2567.04</v>
      </c>
      <c r="G39" s="412">
        <v>0</v>
      </c>
      <c r="H39" s="412">
        <v>1937.48</v>
      </c>
      <c r="I39" s="412">
        <v>629.55999999999995</v>
      </c>
      <c r="J39" s="411">
        <v>0.24524744452754924</v>
      </c>
    </row>
    <row r="40" spans="1:10" x14ac:dyDescent="0.2">
      <c r="A40" s="414" t="s">
        <v>1778</v>
      </c>
      <c r="B40" s="414" t="s">
        <v>1777</v>
      </c>
      <c r="C40" s="414" t="s">
        <v>1771</v>
      </c>
      <c r="D40" s="414">
        <v>2</v>
      </c>
      <c r="E40" s="414">
        <v>12</v>
      </c>
      <c r="F40" s="413">
        <v>1722.24</v>
      </c>
      <c r="G40" s="412">
        <v>0</v>
      </c>
      <c r="H40" s="412">
        <v>1126.96</v>
      </c>
      <c r="I40" s="412">
        <v>595.28</v>
      </c>
      <c r="J40" s="411">
        <v>0.34564288368636192</v>
      </c>
    </row>
    <row r="41" spans="1:10" x14ac:dyDescent="0.2">
      <c r="A41" s="414" t="s">
        <v>1778</v>
      </c>
      <c r="B41" s="414" t="s">
        <v>1777</v>
      </c>
      <c r="C41" s="414" t="s">
        <v>1774</v>
      </c>
      <c r="D41" s="414">
        <v>240</v>
      </c>
      <c r="E41" s="414">
        <v>60</v>
      </c>
      <c r="F41" s="413">
        <v>6904.8</v>
      </c>
      <c r="G41" s="412">
        <v>0</v>
      </c>
      <c r="H41" s="412">
        <v>5634.76</v>
      </c>
      <c r="I41" s="412">
        <v>1270.04</v>
      </c>
      <c r="J41" s="411">
        <v>0.18393581276792956</v>
      </c>
    </row>
    <row r="42" spans="1:10" ht="25.5" x14ac:dyDescent="0.2">
      <c r="A42" s="414" t="s">
        <v>1776</v>
      </c>
      <c r="B42" s="414" t="s">
        <v>1775</v>
      </c>
      <c r="C42" s="414" t="s">
        <v>1771</v>
      </c>
      <c r="D42" s="414">
        <v>2</v>
      </c>
      <c r="E42" s="414">
        <v>12</v>
      </c>
      <c r="F42" s="413">
        <v>1647.36</v>
      </c>
      <c r="G42" s="412">
        <v>0</v>
      </c>
      <c r="H42" s="412">
        <v>960.46</v>
      </c>
      <c r="I42" s="412">
        <v>686.9</v>
      </c>
      <c r="J42" s="411">
        <v>0.41697018259518259</v>
      </c>
    </row>
    <row r="43" spans="1:10" ht="25.5" x14ac:dyDescent="0.2">
      <c r="A43" s="414" t="s">
        <v>1776</v>
      </c>
      <c r="B43" s="414" t="s">
        <v>1775</v>
      </c>
      <c r="C43" s="414" t="s">
        <v>1774</v>
      </c>
      <c r="D43" s="414">
        <v>144</v>
      </c>
      <c r="E43" s="414">
        <v>36</v>
      </c>
      <c r="F43" s="413">
        <v>3909.6</v>
      </c>
      <c r="G43" s="412">
        <v>0</v>
      </c>
      <c r="H43" s="412">
        <v>2881.38</v>
      </c>
      <c r="I43" s="412">
        <v>1028.22</v>
      </c>
      <c r="J43" s="411">
        <v>0.2629987722529159</v>
      </c>
    </row>
    <row r="44" spans="1:10" x14ac:dyDescent="0.2">
      <c r="A44" s="414" t="s">
        <v>1773</v>
      </c>
      <c r="B44" s="414" t="s">
        <v>1772</v>
      </c>
      <c r="C44" s="414" t="s">
        <v>1771</v>
      </c>
      <c r="D44" s="414">
        <v>1</v>
      </c>
      <c r="E44" s="414">
        <v>6</v>
      </c>
      <c r="F44" s="413">
        <v>808.3</v>
      </c>
      <c r="G44" s="412">
        <v>0</v>
      </c>
      <c r="H44" s="412">
        <v>556.08000000000004</v>
      </c>
      <c r="I44" s="412">
        <v>252.22</v>
      </c>
      <c r="J44" s="411">
        <v>0.31203760979834222</v>
      </c>
    </row>
    <row r="45" spans="1:10" x14ac:dyDescent="0.2">
      <c r="A45" s="414" t="s">
        <v>1773</v>
      </c>
      <c r="B45" s="414" t="s">
        <v>1772</v>
      </c>
      <c r="C45" s="414" t="s">
        <v>1774</v>
      </c>
      <c r="D45" s="414">
        <v>120</v>
      </c>
      <c r="E45" s="414">
        <v>30</v>
      </c>
      <c r="F45" s="413">
        <v>3646.8</v>
      </c>
      <c r="G45" s="412">
        <v>0</v>
      </c>
      <c r="H45" s="412">
        <v>2780.06</v>
      </c>
      <c r="I45" s="412">
        <v>866.74</v>
      </c>
      <c r="J45" s="411">
        <v>0.23767138313041572</v>
      </c>
    </row>
    <row r="46" spans="1:10" ht="25.5" x14ac:dyDescent="0.2">
      <c r="A46" s="414" t="s">
        <v>1770</v>
      </c>
      <c r="B46" s="414" t="s">
        <v>1769</v>
      </c>
      <c r="C46" s="414" t="s">
        <v>1764</v>
      </c>
      <c r="D46" s="414">
        <v>1</v>
      </c>
      <c r="E46" s="414">
        <v>14.19</v>
      </c>
      <c r="F46" s="413">
        <v>1294.8599999999999</v>
      </c>
      <c r="G46" s="412">
        <v>0</v>
      </c>
      <c r="H46" s="412">
        <v>967.46</v>
      </c>
      <c r="I46" s="412">
        <v>327.39999999999998</v>
      </c>
      <c r="J46" s="411">
        <v>0.25284586750691196</v>
      </c>
    </row>
    <row r="47" spans="1:10" x14ac:dyDescent="0.2">
      <c r="A47" s="414" t="s">
        <v>2419</v>
      </c>
      <c r="B47" s="414" t="s">
        <v>2418</v>
      </c>
      <c r="C47" s="414" t="s">
        <v>1764</v>
      </c>
      <c r="D47" s="414">
        <v>1</v>
      </c>
      <c r="E47" s="414">
        <v>14.19</v>
      </c>
      <c r="F47" s="413">
        <v>1719.58</v>
      </c>
      <c r="G47" s="412">
        <v>0</v>
      </c>
      <c r="H47" s="412">
        <v>1267.98</v>
      </c>
      <c r="I47" s="412">
        <v>451.6</v>
      </c>
      <c r="J47" s="411">
        <v>0.26262226822828832</v>
      </c>
    </row>
    <row r="48" spans="1:10" x14ac:dyDescent="0.2">
      <c r="A48" s="414" t="s">
        <v>1763</v>
      </c>
      <c r="B48" s="414" t="s">
        <v>1762</v>
      </c>
      <c r="C48" s="414" t="s">
        <v>1764</v>
      </c>
      <c r="D48" s="414">
        <v>23</v>
      </c>
      <c r="E48" s="414">
        <v>326.37</v>
      </c>
      <c r="F48" s="413">
        <v>28149.33</v>
      </c>
      <c r="G48" s="412">
        <v>0</v>
      </c>
      <c r="H48" s="412">
        <v>22640.28</v>
      </c>
      <c r="I48" s="412">
        <v>5509.05</v>
      </c>
      <c r="J48" s="411">
        <v>0.1957080328377265</v>
      </c>
    </row>
    <row r="49" spans="1:10" x14ac:dyDescent="0.2">
      <c r="A49" s="414" t="s">
        <v>1763</v>
      </c>
      <c r="B49" s="414" t="s">
        <v>1762</v>
      </c>
      <c r="C49" s="414" t="s">
        <v>1074</v>
      </c>
      <c r="D49" s="414">
        <v>240</v>
      </c>
      <c r="E49" s="414">
        <v>227.04</v>
      </c>
      <c r="F49" s="413">
        <v>19838.400000000001</v>
      </c>
      <c r="G49" s="412">
        <v>0</v>
      </c>
      <c r="H49" s="412">
        <v>15594.95</v>
      </c>
      <c r="I49" s="412">
        <v>4243.45</v>
      </c>
      <c r="J49" s="411">
        <v>0.21390081861440438</v>
      </c>
    </row>
    <row r="50" spans="1:10" x14ac:dyDescent="0.2">
      <c r="A50" s="414" t="s">
        <v>1735</v>
      </c>
      <c r="B50" s="414" t="s">
        <v>1734</v>
      </c>
      <c r="C50" s="414" t="s">
        <v>1018</v>
      </c>
      <c r="D50" s="414">
        <v>8</v>
      </c>
      <c r="E50" s="414">
        <v>1664</v>
      </c>
      <c r="F50" s="413">
        <v>149593.60000000001</v>
      </c>
      <c r="G50" s="412">
        <v>0</v>
      </c>
      <c r="H50" s="412">
        <v>75402.240000000005</v>
      </c>
      <c r="I50" s="412">
        <v>74191.360000000001</v>
      </c>
      <c r="J50" s="411">
        <v>0.49595276803285704</v>
      </c>
    </row>
    <row r="51" spans="1:10" x14ac:dyDescent="0.2">
      <c r="A51" s="414" t="s">
        <v>1731</v>
      </c>
      <c r="B51" s="414" t="s">
        <v>1730</v>
      </c>
      <c r="C51" s="414" t="s">
        <v>1018</v>
      </c>
      <c r="D51" s="414">
        <v>5</v>
      </c>
      <c r="E51" s="414">
        <v>1040</v>
      </c>
      <c r="F51" s="413">
        <v>88296</v>
      </c>
      <c r="G51" s="412">
        <v>0</v>
      </c>
      <c r="H51" s="412">
        <v>52102.95</v>
      </c>
      <c r="I51" s="412">
        <v>36193.050000000003</v>
      </c>
      <c r="J51" s="411">
        <v>0.40990588475129114</v>
      </c>
    </row>
    <row r="52" spans="1:10" ht="25.5" x14ac:dyDescent="0.2">
      <c r="A52" s="414" t="s">
        <v>3844</v>
      </c>
      <c r="B52" s="414" t="s">
        <v>3843</v>
      </c>
      <c r="C52" s="414" t="s">
        <v>1018</v>
      </c>
      <c r="D52" s="414">
        <v>2</v>
      </c>
      <c r="E52" s="414">
        <v>416</v>
      </c>
      <c r="F52" s="413">
        <v>19532.62</v>
      </c>
      <c r="G52" s="412">
        <v>0</v>
      </c>
      <c r="H52" s="412">
        <v>17116.88</v>
      </c>
      <c r="I52" s="412">
        <v>2415.7399999999998</v>
      </c>
      <c r="J52" s="411">
        <v>0.12367721278558637</v>
      </c>
    </row>
    <row r="53" spans="1:10" ht="25.5" x14ac:dyDescent="0.2">
      <c r="A53" s="414" t="s">
        <v>1723</v>
      </c>
      <c r="B53" s="414" t="s">
        <v>1722</v>
      </c>
      <c r="C53" s="414" t="s">
        <v>1018</v>
      </c>
      <c r="D53" s="414">
        <v>7</v>
      </c>
      <c r="E53" s="414">
        <v>1456</v>
      </c>
      <c r="F53" s="413">
        <v>101774.39999999999</v>
      </c>
      <c r="G53" s="412">
        <v>0</v>
      </c>
      <c r="H53" s="412">
        <v>58161.88</v>
      </c>
      <c r="I53" s="412">
        <v>43612.52</v>
      </c>
      <c r="J53" s="411">
        <v>0.428521514251128</v>
      </c>
    </row>
    <row r="54" spans="1:10" x14ac:dyDescent="0.2">
      <c r="A54" s="414" t="s">
        <v>1721</v>
      </c>
      <c r="B54" s="414" t="s">
        <v>1720</v>
      </c>
      <c r="C54" s="414" t="s">
        <v>1719</v>
      </c>
      <c r="D54" s="414">
        <v>48</v>
      </c>
      <c r="E54" s="414">
        <v>43.2</v>
      </c>
      <c r="F54" s="413">
        <v>3870.24</v>
      </c>
      <c r="G54" s="412">
        <v>0</v>
      </c>
      <c r="H54" s="412">
        <v>2867.34</v>
      </c>
      <c r="I54" s="412">
        <v>1002.9</v>
      </c>
      <c r="J54" s="411">
        <v>0.25913121666873373</v>
      </c>
    </row>
    <row r="55" spans="1:10" x14ac:dyDescent="0.2">
      <c r="A55" s="414" t="s">
        <v>1950</v>
      </c>
      <c r="B55" s="414" t="s">
        <v>1949</v>
      </c>
      <c r="C55" s="414" t="s">
        <v>1719</v>
      </c>
      <c r="D55" s="414">
        <v>24</v>
      </c>
      <c r="E55" s="414">
        <v>21.6</v>
      </c>
      <c r="F55" s="413">
        <v>1740.72</v>
      </c>
      <c r="G55" s="412">
        <v>0</v>
      </c>
      <c r="H55" s="412">
        <v>1330</v>
      </c>
      <c r="I55" s="412">
        <v>410.72</v>
      </c>
      <c r="J55" s="411">
        <v>0.23594834321430214</v>
      </c>
    </row>
    <row r="56" spans="1:10" x14ac:dyDescent="0.2">
      <c r="A56" s="414" t="s">
        <v>1709</v>
      </c>
      <c r="B56" s="414" t="s">
        <v>1708</v>
      </c>
      <c r="C56" s="414" t="s">
        <v>1701</v>
      </c>
      <c r="D56" s="414">
        <v>4</v>
      </c>
      <c r="E56" s="414">
        <v>16</v>
      </c>
      <c r="F56" s="413">
        <v>1370.64</v>
      </c>
      <c r="G56" s="412">
        <v>0</v>
      </c>
      <c r="H56" s="412">
        <v>1444.72</v>
      </c>
      <c r="I56" s="412">
        <v>-74.08</v>
      </c>
      <c r="J56" s="411">
        <v>-5.4047744119535397E-2</v>
      </c>
    </row>
    <row r="57" spans="1:10" x14ac:dyDescent="0.2">
      <c r="A57" s="414" t="s">
        <v>1705</v>
      </c>
      <c r="B57" s="414" t="s">
        <v>1704</v>
      </c>
      <c r="C57" s="414" t="s">
        <v>1701</v>
      </c>
      <c r="D57" s="414">
        <v>2</v>
      </c>
      <c r="E57" s="414">
        <v>8</v>
      </c>
      <c r="F57" s="413">
        <v>941.36</v>
      </c>
      <c r="G57" s="412">
        <v>0</v>
      </c>
      <c r="H57" s="412">
        <v>735.84</v>
      </c>
      <c r="I57" s="412">
        <v>205.52</v>
      </c>
      <c r="J57" s="411">
        <v>0.21832242712671029</v>
      </c>
    </row>
    <row r="58" spans="1:10" ht="25.5" x14ac:dyDescent="0.2">
      <c r="A58" s="414" t="s">
        <v>1703</v>
      </c>
      <c r="B58" s="414" t="s">
        <v>3842</v>
      </c>
      <c r="C58" s="414" t="s">
        <v>1701</v>
      </c>
      <c r="D58" s="414">
        <v>9</v>
      </c>
      <c r="E58" s="414">
        <v>36</v>
      </c>
      <c r="F58" s="413">
        <v>5083.0200000000004</v>
      </c>
      <c r="G58" s="412">
        <v>0</v>
      </c>
      <c r="H58" s="412">
        <v>3522.96</v>
      </c>
      <c r="I58" s="412">
        <v>1560.06</v>
      </c>
      <c r="J58" s="411">
        <v>0.3069159672792946</v>
      </c>
    </row>
    <row r="59" spans="1:10" x14ac:dyDescent="0.2">
      <c r="A59" s="414" t="s">
        <v>1700</v>
      </c>
      <c r="B59" s="414" t="s">
        <v>1699</v>
      </c>
      <c r="C59" s="414" t="s">
        <v>1684</v>
      </c>
      <c r="D59" s="414">
        <v>2</v>
      </c>
      <c r="E59" s="414">
        <v>32</v>
      </c>
      <c r="F59" s="413">
        <v>2930.22</v>
      </c>
      <c r="G59" s="412">
        <v>0</v>
      </c>
      <c r="H59" s="412">
        <v>2640.44</v>
      </c>
      <c r="I59" s="412">
        <v>289.77999999999997</v>
      </c>
      <c r="J59" s="411">
        <v>9.8893598432882174E-2</v>
      </c>
    </row>
    <row r="60" spans="1:10" x14ac:dyDescent="0.2">
      <c r="A60" s="414" t="s">
        <v>1698</v>
      </c>
      <c r="B60" s="414" t="s">
        <v>1697</v>
      </c>
      <c r="C60" s="414" t="s">
        <v>1684</v>
      </c>
      <c r="D60" s="414">
        <v>1</v>
      </c>
      <c r="E60" s="414">
        <v>16</v>
      </c>
      <c r="F60" s="413">
        <v>1778.45</v>
      </c>
      <c r="G60" s="412">
        <v>0</v>
      </c>
      <c r="H60" s="412">
        <v>1388.86</v>
      </c>
      <c r="I60" s="412">
        <v>389.59</v>
      </c>
      <c r="J60" s="411">
        <v>0.21906154235429728</v>
      </c>
    </row>
    <row r="61" spans="1:10" x14ac:dyDescent="0.2">
      <c r="A61" s="414" t="s">
        <v>1694</v>
      </c>
      <c r="B61" s="414" t="s">
        <v>1693</v>
      </c>
      <c r="C61" s="414" t="s">
        <v>1684</v>
      </c>
      <c r="D61" s="414">
        <v>7</v>
      </c>
      <c r="E61" s="414">
        <v>112</v>
      </c>
      <c r="F61" s="413">
        <v>15773.17</v>
      </c>
      <c r="G61" s="412">
        <v>0</v>
      </c>
      <c r="H61" s="412">
        <v>12490.63</v>
      </c>
      <c r="I61" s="412">
        <v>3282.54</v>
      </c>
      <c r="J61" s="411">
        <v>0.2081090865057563</v>
      </c>
    </row>
    <row r="62" spans="1:10" ht="25.5" x14ac:dyDescent="0.2">
      <c r="A62" s="414" t="s">
        <v>3841</v>
      </c>
      <c r="B62" s="414" t="s">
        <v>3840</v>
      </c>
      <c r="C62" s="414" t="s">
        <v>3839</v>
      </c>
      <c r="D62" s="414">
        <v>1</v>
      </c>
      <c r="E62" s="414">
        <v>2.88</v>
      </c>
      <c r="F62" s="413">
        <v>607.08000000000004</v>
      </c>
      <c r="G62" s="412">
        <v>0</v>
      </c>
      <c r="H62" s="412">
        <v>379.72</v>
      </c>
      <c r="I62" s="412">
        <v>227.36</v>
      </c>
      <c r="J62" s="411">
        <v>0.37451406733873627</v>
      </c>
    </row>
    <row r="63" spans="1:10" x14ac:dyDescent="0.2">
      <c r="A63" s="414" t="s">
        <v>3838</v>
      </c>
      <c r="B63" s="414" t="s">
        <v>3837</v>
      </c>
      <c r="C63" s="414" t="s">
        <v>1684</v>
      </c>
      <c r="D63" s="414">
        <v>2</v>
      </c>
      <c r="E63" s="414">
        <v>32</v>
      </c>
      <c r="F63" s="413">
        <v>5120.6400000000003</v>
      </c>
      <c r="G63" s="412">
        <v>0</v>
      </c>
      <c r="H63" s="412">
        <v>3434.28</v>
      </c>
      <c r="I63" s="412">
        <v>1686.36</v>
      </c>
      <c r="J63" s="411">
        <v>0.32932602174728159</v>
      </c>
    </row>
    <row r="64" spans="1:10" ht="15" customHeight="1" x14ac:dyDescent="0.2">
      <c r="A64" s="414" t="s">
        <v>1683</v>
      </c>
      <c r="B64" s="414" t="s">
        <v>1682</v>
      </c>
      <c r="C64" s="414" t="s">
        <v>1078</v>
      </c>
      <c r="D64" s="414">
        <v>48</v>
      </c>
      <c r="E64" s="414">
        <v>48</v>
      </c>
      <c r="F64" s="413">
        <v>4978.5600000000004</v>
      </c>
      <c r="G64" s="412">
        <v>0</v>
      </c>
      <c r="H64" s="412">
        <v>4474.49</v>
      </c>
      <c r="I64" s="412">
        <v>504.07</v>
      </c>
      <c r="J64" s="411">
        <v>0.10124815207610233</v>
      </c>
    </row>
    <row r="65" spans="1:10" ht="25.5" x14ac:dyDescent="0.2">
      <c r="A65" s="414" t="s">
        <v>1679</v>
      </c>
      <c r="B65" s="414" t="s">
        <v>1678</v>
      </c>
      <c r="C65" s="414" t="s">
        <v>1077</v>
      </c>
      <c r="D65" s="414">
        <v>4</v>
      </c>
      <c r="E65" s="414">
        <v>45.408000000000001</v>
      </c>
      <c r="F65" s="413">
        <v>2208.96</v>
      </c>
      <c r="G65" s="412">
        <v>0</v>
      </c>
      <c r="H65" s="412">
        <v>1439.68</v>
      </c>
      <c r="I65" s="412">
        <v>769.28</v>
      </c>
      <c r="J65" s="411">
        <v>0.34825438215268723</v>
      </c>
    </row>
    <row r="66" spans="1:10" ht="25.5" x14ac:dyDescent="0.2">
      <c r="A66" s="414" t="s">
        <v>1679</v>
      </c>
      <c r="B66" s="414" t="s">
        <v>1678</v>
      </c>
      <c r="C66" s="414" t="s">
        <v>1074</v>
      </c>
      <c r="D66" s="414">
        <v>624</v>
      </c>
      <c r="E66" s="414">
        <v>590.30399999999997</v>
      </c>
      <c r="F66" s="413">
        <v>24017.759999999998</v>
      </c>
      <c r="G66" s="412">
        <v>0</v>
      </c>
      <c r="H66" s="412">
        <v>18716.919999999998</v>
      </c>
      <c r="I66" s="412">
        <v>5300.84</v>
      </c>
      <c r="J66" s="411">
        <v>0.22070501162473102</v>
      </c>
    </row>
    <row r="67" spans="1:10" ht="15" customHeight="1" x14ac:dyDescent="0.2">
      <c r="A67" s="414" t="s">
        <v>1676</v>
      </c>
      <c r="B67" s="414" t="s">
        <v>1675</v>
      </c>
      <c r="C67" s="414" t="s">
        <v>1078</v>
      </c>
      <c r="D67" s="414">
        <v>768</v>
      </c>
      <c r="E67" s="414">
        <v>768</v>
      </c>
      <c r="F67" s="413">
        <v>20536.32</v>
      </c>
      <c r="G67" s="412">
        <v>0</v>
      </c>
      <c r="H67" s="412">
        <v>18065.5</v>
      </c>
      <c r="I67" s="412">
        <v>2470.8200000000002</v>
      </c>
      <c r="J67" s="411">
        <v>0.12031464254549988</v>
      </c>
    </row>
    <row r="68" spans="1:10" ht="25.5" x14ac:dyDescent="0.2">
      <c r="A68" s="414" t="s">
        <v>1674</v>
      </c>
      <c r="B68" s="414" t="s">
        <v>1673</v>
      </c>
      <c r="C68" s="414" t="s">
        <v>1074</v>
      </c>
      <c r="D68" s="414">
        <v>72</v>
      </c>
      <c r="E68" s="414">
        <v>68.111999999999995</v>
      </c>
      <c r="F68" s="413">
        <v>5250.96</v>
      </c>
      <c r="G68" s="412">
        <v>0</v>
      </c>
      <c r="H68" s="412">
        <v>4696.32</v>
      </c>
      <c r="I68" s="412">
        <v>554.64</v>
      </c>
      <c r="J68" s="411">
        <v>0.10562639974404681</v>
      </c>
    </row>
    <row r="69" spans="1:10" ht="25.5" x14ac:dyDescent="0.2">
      <c r="A69" s="414" t="s">
        <v>1672</v>
      </c>
      <c r="B69" s="414" t="s">
        <v>1671</v>
      </c>
      <c r="C69" s="414" t="s">
        <v>1074</v>
      </c>
      <c r="D69" s="414">
        <v>60</v>
      </c>
      <c r="E69" s="414">
        <v>56.76</v>
      </c>
      <c r="F69" s="413">
        <v>4375.8</v>
      </c>
      <c r="G69" s="412">
        <v>0</v>
      </c>
      <c r="H69" s="412">
        <v>3920.95</v>
      </c>
      <c r="I69" s="412">
        <v>454.85</v>
      </c>
      <c r="J69" s="411">
        <v>0.10394670688788336</v>
      </c>
    </row>
    <row r="70" spans="1:10" ht="25.5" x14ac:dyDescent="0.2">
      <c r="A70" s="414" t="s">
        <v>1670</v>
      </c>
      <c r="B70" s="414" t="s">
        <v>1669</v>
      </c>
      <c r="C70" s="414" t="s">
        <v>1077</v>
      </c>
      <c r="D70" s="414">
        <v>16</v>
      </c>
      <c r="E70" s="414">
        <v>181.63200000000001</v>
      </c>
      <c r="F70" s="413">
        <v>16373.96</v>
      </c>
      <c r="G70" s="412">
        <v>0</v>
      </c>
      <c r="H70" s="412">
        <v>11916.78</v>
      </c>
      <c r="I70" s="412">
        <v>4457.18</v>
      </c>
      <c r="J70" s="411">
        <v>0.2722114870196336</v>
      </c>
    </row>
    <row r="71" spans="1:10" ht="25.5" x14ac:dyDescent="0.2">
      <c r="A71" s="414" t="s">
        <v>1670</v>
      </c>
      <c r="B71" s="414" t="s">
        <v>1669</v>
      </c>
      <c r="C71" s="414" t="s">
        <v>1074</v>
      </c>
      <c r="D71" s="414">
        <v>1152</v>
      </c>
      <c r="E71" s="414">
        <v>1089.7919999999999</v>
      </c>
      <c r="F71" s="413">
        <v>84487.679999999993</v>
      </c>
      <c r="G71" s="412">
        <v>0</v>
      </c>
      <c r="H71" s="412">
        <v>72441.64</v>
      </c>
      <c r="I71" s="412">
        <v>12046.04</v>
      </c>
      <c r="J71" s="411">
        <v>0.14257747401751356</v>
      </c>
    </row>
    <row r="72" spans="1:10" ht="25.5" x14ac:dyDescent="0.2">
      <c r="A72" s="414" t="s">
        <v>3836</v>
      </c>
      <c r="B72" s="414" t="s">
        <v>3835</v>
      </c>
      <c r="C72" s="414" t="s">
        <v>1074</v>
      </c>
      <c r="D72" s="414">
        <v>48</v>
      </c>
      <c r="E72" s="414">
        <v>45.408000000000001</v>
      </c>
      <c r="F72" s="413">
        <v>3475.68</v>
      </c>
      <c r="G72" s="412">
        <v>0</v>
      </c>
      <c r="H72" s="412">
        <v>2891.56</v>
      </c>
      <c r="I72" s="412">
        <v>584.12</v>
      </c>
      <c r="J72" s="411">
        <v>0.16805919992634535</v>
      </c>
    </row>
    <row r="73" spans="1:10" x14ac:dyDescent="0.2">
      <c r="A73" s="414" t="s">
        <v>1666</v>
      </c>
      <c r="B73" s="414" t="s">
        <v>1665</v>
      </c>
      <c r="C73" s="414" t="s">
        <v>1077</v>
      </c>
      <c r="D73" s="414">
        <v>20</v>
      </c>
      <c r="E73" s="414">
        <v>227.04</v>
      </c>
      <c r="F73" s="413">
        <v>21441.35</v>
      </c>
      <c r="G73" s="412">
        <v>0</v>
      </c>
      <c r="H73" s="412">
        <v>19401.95</v>
      </c>
      <c r="I73" s="412">
        <v>2039.4</v>
      </c>
      <c r="J73" s="411">
        <v>9.5115279588272192E-2</v>
      </c>
    </row>
    <row r="74" spans="1:10" x14ac:dyDescent="0.2">
      <c r="A74" s="414" t="s">
        <v>1666</v>
      </c>
      <c r="B74" s="414" t="s">
        <v>1665</v>
      </c>
      <c r="C74" s="414" t="s">
        <v>1074</v>
      </c>
      <c r="D74" s="414">
        <v>1332</v>
      </c>
      <c r="E74" s="414">
        <v>1260.0719999999999</v>
      </c>
      <c r="F74" s="413">
        <v>118734.48</v>
      </c>
      <c r="G74" s="412">
        <v>0</v>
      </c>
      <c r="H74" s="412">
        <v>107825.55</v>
      </c>
      <c r="I74" s="412">
        <v>10908.93</v>
      </c>
      <c r="J74" s="411">
        <v>9.1876681482918859E-2</v>
      </c>
    </row>
    <row r="75" spans="1:10" x14ac:dyDescent="0.2">
      <c r="A75" s="414" t="s">
        <v>1664</v>
      </c>
      <c r="B75" s="414" t="s">
        <v>1663</v>
      </c>
      <c r="C75" s="414" t="s">
        <v>1074</v>
      </c>
      <c r="D75" s="414">
        <v>36</v>
      </c>
      <c r="E75" s="414">
        <v>34.055999999999997</v>
      </c>
      <c r="F75" s="413">
        <v>3252.6</v>
      </c>
      <c r="G75" s="412">
        <v>0</v>
      </c>
      <c r="H75" s="412">
        <v>2729.47</v>
      </c>
      <c r="I75" s="412">
        <v>523.13</v>
      </c>
      <c r="J75" s="411">
        <v>0.16083440939556048</v>
      </c>
    </row>
    <row r="76" spans="1:10" x14ac:dyDescent="0.2">
      <c r="A76" s="414" t="s">
        <v>1660</v>
      </c>
      <c r="B76" s="414" t="s">
        <v>1659</v>
      </c>
      <c r="C76" s="414" t="s">
        <v>1658</v>
      </c>
      <c r="D76" s="414">
        <v>1</v>
      </c>
      <c r="E76" s="414">
        <v>180</v>
      </c>
      <c r="F76" s="413">
        <v>22379.4</v>
      </c>
      <c r="G76" s="412">
        <v>0</v>
      </c>
      <c r="H76" s="412">
        <v>16502.2</v>
      </c>
      <c r="I76" s="412">
        <v>5877.2</v>
      </c>
      <c r="J76" s="411">
        <v>0.26261651340071673</v>
      </c>
    </row>
    <row r="77" spans="1:10" ht="25.5" x14ac:dyDescent="0.2">
      <c r="A77" s="414" t="s">
        <v>1947</v>
      </c>
      <c r="B77" s="414" t="s">
        <v>1946</v>
      </c>
      <c r="C77" s="414" t="s">
        <v>1013</v>
      </c>
      <c r="D77" s="414">
        <v>9</v>
      </c>
      <c r="E77" s="414">
        <v>171</v>
      </c>
      <c r="F77" s="413">
        <v>7538.49</v>
      </c>
      <c r="G77" s="412">
        <v>0</v>
      </c>
      <c r="H77" s="412">
        <v>7103.16</v>
      </c>
      <c r="I77" s="412">
        <v>435.33</v>
      </c>
      <c r="J77" s="411">
        <v>5.7747639116056397E-2</v>
      </c>
    </row>
    <row r="78" spans="1:10" ht="15" customHeight="1" x14ac:dyDescent="0.2">
      <c r="A78" s="519" t="s">
        <v>1657</v>
      </c>
      <c r="B78" s="519" t="s">
        <v>1656</v>
      </c>
      <c r="C78" s="519" t="s">
        <v>1655</v>
      </c>
      <c r="D78" s="519">
        <v>1</v>
      </c>
      <c r="E78" s="519">
        <v>0</v>
      </c>
      <c r="F78" s="518">
        <v>500</v>
      </c>
      <c r="G78" s="517">
        <v>0</v>
      </c>
      <c r="H78" s="517">
        <v>0</v>
      </c>
      <c r="I78" s="517">
        <v>500</v>
      </c>
      <c r="J78" s="516">
        <v>1</v>
      </c>
    </row>
    <row r="79" spans="1:10" ht="18" customHeight="1" x14ac:dyDescent="0.2">
      <c r="A79" s="414" t="s">
        <v>1073</v>
      </c>
      <c r="B79" s="414" t="s">
        <v>1941</v>
      </c>
      <c r="C79" s="414" t="s">
        <v>1940</v>
      </c>
      <c r="D79" s="414">
        <v>84</v>
      </c>
      <c r="E79" s="414">
        <v>37.799999999999997</v>
      </c>
      <c r="F79" s="413">
        <v>4220.16</v>
      </c>
      <c r="G79" s="412">
        <v>0</v>
      </c>
      <c r="H79" s="412">
        <v>3833.67</v>
      </c>
      <c r="I79" s="412">
        <v>386.49</v>
      </c>
      <c r="J79" s="411">
        <v>9.1581835759781613E-2</v>
      </c>
    </row>
    <row r="80" spans="1:10" ht="25.5" x14ac:dyDescent="0.2">
      <c r="A80" s="414" t="s">
        <v>1120</v>
      </c>
      <c r="B80" s="414" t="s">
        <v>1937</v>
      </c>
      <c r="C80" s="414" t="s">
        <v>1077</v>
      </c>
      <c r="D80" s="414">
        <v>13</v>
      </c>
      <c r="E80" s="414">
        <v>147.57599999999999</v>
      </c>
      <c r="F80" s="413">
        <v>11718.96</v>
      </c>
      <c r="G80" s="412">
        <v>0</v>
      </c>
      <c r="H80" s="412">
        <v>9691.5</v>
      </c>
      <c r="I80" s="412">
        <v>2027.46</v>
      </c>
      <c r="J80" s="411">
        <v>0.17300681971779067</v>
      </c>
    </row>
    <row r="81" spans="1:10" ht="25.5" x14ac:dyDescent="0.2">
      <c r="A81" s="414" t="s">
        <v>1120</v>
      </c>
      <c r="B81" s="414" t="s">
        <v>1937</v>
      </c>
      <c r="C81" s="414" t="s">
        <v>1074</v>
      </c>
      <c r="D81" s="414">
        <v>168</v>
      </c>
      <c r="E81" s="414">
        <v>158.928</v>
      </c>
      <c r="F81" s="413">
        <v>15450.96</v>
      </c>
      <c r="G81" s="412">
        <v>0</v>
      </c>
      <c r="H81" s="412">
        <v>10437</v>
      </c>
      <c r="I81" s="412">
        <v>5013.96</v>
      </c>
      <c r="J81" s="411">
        <v>0.3245079917364358</v>
      </c>
    </row>
    <row r="82" spans="1:10" ht="25.5" x14ac:dyDescent="0.2">
      <c r="A82" s="414" t="s">
        <v>1118</v>
      </c>
      <c r="B82" s="414" t="s">
        <v>1936</v>
      </c>
      <c r="C82" s="414" t="s">
        <v>1077</v>
      </c>
      <c r="D82" s="414">
        <v>5</v>
      </c>
      <c r="E82" s="414">
        <v>56.76</v>
      </c>
      <c r="F82" s="413">
        <v>4034.46</v>
      </c>
      <c r="G82" s="412">
        <v>0</v>
      </c>
      <c r="H82" s="412">
        <v>3728</v>
      </c>
      <c r="I82" s="412">
        <v>306.45999999999998</v>
      </c>
      <c r="J82" s="411">
        <v>7.596059943586006E-2</v>
      </c>
    </row>
    <row r="83" spans="1:10" ht="25.5" x14ac:dyDescent="0.2">
      <c r="A83" s="414" t="s">
        <v>1118</v>
      </c>
      <c r="B83" s="414" t="s">
        <v>1936</v>
      </c>
      <c r="C83" s="414" t="s">
        <v>1074</v>
      </c>
      <c r="D83" s="414">
        <v>216</v>
      </c>
      <c r="E83" s="414">
        <v>204.33600000000001</v>
      </c>
      <c r="F83" s="413">
        <v>19865.52</v>
      </c>
      <c r="G83" s="412">
        <v>0</v>
      </c>
      <c r="H83" s="412">
        <v>13420.72</v>
      </c>
      <c r="I83" s="412">
        <v>6444.8</v>
      </c>
      <c r="J83" s="411">
        <v>0.32442140955786708</v>
      </c>
    </row>
    <row r="84" spans="1:10" x14ac:dyDescent="0.2">
      <c r="A84" s="414" t="s">
        <v>1115</v>
      </c>
      <c r="B84" s="414" t="s">
        <v>1935</v>
      </c>
      <c r="C84" s="414" t="s">
        <v>1078</v>
      </c>
      <c r="D84" s="414">
        <v>132</v>
      </c>
      <c r="E84" s="414">
        <v>132</v>
      </c>
      <c r="F84" s="413">
        <v>23426.04</v>
      </c>
      <c r="G84" s="412">
        <v>0</v>
      </c>
      <c r="H84" s="412">
        <v>16737.38</v>
      </c>
      <c r="I84" s="412">
        <v>6688.66</v>
      </c>
      <c r="J84" s="411">
        <v>0.28552243571683478</v>
      </c>
    </row>
    <row r="85" spans="1:10" ht="25.5" x14ac:dyDescent="0.2">
      <c r="A85" s="414" t="s">
        <v>1109</v>
      </c>
      <c r="B85" s="414" t="s">
        <v>1934</v>
      </c>
      <c r="C85" s="414" t="s">
        <v>1077</v>
      </c>
      <c r="D85" s="414">
        <v>9</v>
      </c>
      <c r="E85" s="414">
        <v>102.16800000000001</v>
      </c>
      <c r="F85" s="413">
        <v>8386.15</v>
      </c>
      <c r="G85" s="412">
        <v>0</v>
      </c>
      <c r="H85" s="412">
        <v>6709.5</v>
      </c>
      <c r="I85" s="412">
        <v>1676.65</v>
      </c>
      <c r="J85" s="411">
        <v>0.1999308383465595</v>
      </c>
    </row>
    <row r="86" spans="1:10" ht="15" customHeight="1" x14ac:dyDescent="0.2">
      <c r="A86" s="414" t="s">
        <v>1080</v>
      </c>
      <c r="B86" s="414" t="s">
        <v>1933</v>
      </c>
      <c r="C86" s="414" t="s">
        <v>1078</v>
      </c>
      <c r="D86" s="414">
        <v>36</v>
      </c>
      <c r="E86" s="414">
        <v>36</v>
      </c>
      <c r="F86" s="413">
        <v>6388.92</v>
      </c>
      <c r="G86" s="412">
        <v>0</v>
      </c>
      <c r="H86" s="412">
        <v>4572.24</v>
      </c>
      <c r="I86" s="412">
        <v>1816.68</v>
      </c>
      <c r="J86" s="411">
        <v>0.28434852838977481</v>
      </c>
    </row>
    <row r="87" spans="1:10" x14ac:dyDescent="0.2">
      <c r="A87" s="414" t="s">
        <v>1094</v>
      </c>
      <c r="B87" s="414" t="s">
        <v>1932</v>
      </c>
      <c r="C87" s="414" t="s">
        <v>1013</v>
      </c>
      <c r="D87" s="414">
        <v>309</v>
      </c>
      <c r="E87" s="414">
        <v>5871</v>
      </c>
      <c r="F87" s="413">
        <v>346956.55</v>
      </c>
      <c r="G87" s="412">
        <v>0</v>
      </c>
      <c r="H87" s="412">
        <v>281253.56</v>
      </c>
      <c r="I87" s="412">
        <v>65702.990000000005</v>
      </c>
      <c r="J87" s="411">
        <v>0.18936950462529098</v>
      </c>
    </row>
    <row r="88" spans="1:10" ht="25.5" x14ac:dyDescent="0.2">
      <c r="A88" s="414" t="s">
        <v>1931</v>
      </c>
      <c r="B88" s="414" t="s">
        <v>1930</v>
      </c>
      <c r="C88" s="414" t="s">
        <v>1074</v>
      </c>
      <c r="D88" s="414">
        <v>12</v>
      </c>
      <c r="E88" s="414">
        <v>11.352</v>
      </c>
      <c r="F88" s="413">
        <v>889.8</v>
      </c>
      <c r="G88" s="412">
        <v>0</v>
      </c>
      <c r="H88" s="412">
        <v>732.46</v>
      </c>
      <c r="I88" s="412">
        <v>157.34</v>
      </c>
      <c r="J88" s="411">
        <v>0.17682625309058214</v>
      </c>
    </row>
    <row r="89" spans="1:10" ht="25.5" x14ac:dyDescent="0.2">
      <c r="A89" s="414" t="s">
        <v>1098</v>
      </c>
      <c r="B89" s="414" t="s">
        <v>1929</v>
      </c>
      <c r="C89" s="414" t="s">
        <v>1013</v>
      </c>
      <c r="D89" s="414">
        <v>76</v>
      </c>
      <c r="E89" s="414">
        <v>1444</v>
      </c>
      <c r="F89" s="413">
        <v>88730.72</v>
      </c>
      <c r="G89" s="412">
        <v>0</v>
      </c>
      <c r="H89" s="412">
        <v>68515.520000000004</v>
      </c>
      <c r="I89" s="412">
        <v>20215.2</v>
      </c>
      <c r="J89" s="411">
        <v>0.2278263942859925</v>
      </c>
    </row>
    <row r="90" spans="1:10" ht="18" customHeight="1" x14ac:dyDescent="0.2">
      <c r="A90" s="414" t="s">
        <v>1096</v>
      </c>
      <c r="B90" s="414" t="s">
        <v>1928</v>
      </c>
      <c r="C90" s="414" t="s">
        <v>1013</v>
      </c>
      <c r="D90" s="414">
        <v>130</v>
      </c>
      <c r="E90" s="414">
        <v>2470</v>
      </c>
      <c r="F90" s="413">
        <v>136015.12</v>
      </c>
      <c r="G90" s="412">
        <v>0</v>
      </c>
      <c r="H90" s="412">
        <v>111471.72</v>
      </c>
      <c r="I90" s="412">
        <v>24543.4</v>
      </c>
      <c r="J90" s="411">
        <v>0.18044611510837913</v>
      </c>
    </row>
    <row r="91" spans="1:10" ht="25.5" x14ac:dyDescent="0.2">
      <c r="A91" s="414" t="s">
        <v>1092</v>
      </c>
      <c r="B91" s="414" t="s">
        <v>1927</v>
      </c>
      <c r="C91" s="414" t="s">
        <v>1013</v>
      </c>
      <c r="D91" s="414">
        <v>10</v>
      </c>
      <c r="E91" s="414">
        <v>190</v>
      </c>
      <c r="F91" s="413">
        <v>12894.3</v>
      </c>
      <c r="G91" s="412">
        <v>0</v>
      </c>
      <c r="H91" s="412">
        <v>9883.16</v>
      </c>
      <c r="I91" s="412">
        <v>3011.14</v>
      </c>
      <c r="J91" s="411">
        <v>0.23352489084324082</v>
      </c>
    </row>
    <row r="92" spans="1:10" ht="25.5" x14ac:dyDescent="0.2">
      <c r="A92" s="414" t="s">
        <v>1926</v>
      </c>
      <c r="B92" s="414" t="s">
        <v>1925</v>
      </c>
      <c r="C92" s="414" t="s">
        <v>1032</v>
      </c>
      <c r="D92" s="414">
        <v>12</v>
      </c>
      <c r="E92" s="414">
        <v>60</v>
      </c>
      <c r="F92" s="413">
        <v>4176.4799999999996</v>
      </c>
      <c r="G92" s="412">
        <v>0</v>
      </c>
      <c r="H92" s="412">
        <v>3627.89</v>
      </c>
      <c r="I92" s="412">
        <v>548.59</v>
      </c>
      <c r="J92" s="411">
        <v>0.13135223920622149</v>
      </c>
    </row>
    <row r="93" spans="1:10" ht="25.5" x14ac:dyDescent="0.2">
      <c r="A93" s="414" t="s">
        <v>1090</v>
      </c>
      <c r="B93" s="414" t="s">
        <v>1924</v>
      </c>
      <c r="C93" s="414" t="s">
        <v>1013</v>
      </c>
      <c r="D93" s="414">
        <v>24</v>
      </c>
      <c r="E93" s="414">
        <v>456</v>
      </c>
      <c r="F93" s="413">
        <v>32685.599999999999</v>
      </c>
      <c r="G93" s="412">
        <v>0</v>
      </c>
      <c r="H93" s="412">
        <v>22980.48</v>
      </c>
      <c r="I93" s="412">
        <v>9705.1200000000008</v>
      </c>
      <c r="J93" s="411">
        <v>0.29692341581613924</v>
      </c>
    </row>
    <row r="94" spans="1:10" ht="25.5" x14ac:dyDescent="0.2">
      <c r="A94" s="414" t="s">
        <v>2036</v>
      </c>
      <c r="B94" s="414" t="s">
        <v>2415</v>
      </c>
      <c r="C94" s="414" t="s">
        <v>1013</v>
      </c>
      <c r="D94" s="414">
        <v>3</v>
      </c>
      <c r="E94" s="414">
        <v>57</v>
      </c>
      <c r="F94" s="413">
        <v>0.03</v>
      </c>
      <c r="G94" s="412">
        <v>0</v>
      </c>
      <c r="H94" s="412">
        <v>1011.27</v>
      </c>
      <c r="I94" s="412">
        <v>-1011.24</v>
      </c>
      <c r="J94" s="411">
        <v>-33708</v>
      </c>
    </row>
    <row r="95" spans="1:10" ht="25.5" x14ac:dyDescent="0.2">
      <c r="A95" s="414" t="s">
        <v>1088</v>
      </c>
      <c r="B95" s="414" t="s">
        <v>1923</v>
      </c>
      <c r="C95" s="414" t="s">
        <v>1013</v>
      </c>
      <c r="D95" s="414">
        <v>92</v>
      </c>
      <c r="E95" s="414">
        <v>1748</v>
      </c>
      <c r="F95" s="413">
        <v>83097.539999999994</v>
      </c>
      <c r="G95" s="412">
        <v>0</v>
      </c>
      <c r="H95" s="412">
        <v>15832.87</v>
      </c>
      <c r="I95" s="412">
        <v>67264.67</v>
      </c>
      <c r="J95" s="411">
        <v>0.80946644148551206</v>
      </c>
    </row>
    <row r="96" spans="1:10" ht="25.5" x14ac:dyDescent="0.2">
      <c r="A96" s="414" t="s">
        <v>1076</v>
      </c>
      <c r="B96" s="414" t="s">
        <v>1922</v>
      </c>
      <c r="C96" s="414" t="s">
        <v>1074</v>
      </c>
      <c r="D96" s="414">
        <v>120</v>
      </c>
      <c r="E96" s="414">
        <v>113.52</v>
      </c>
      <c r="F96" s="413">
        <v>8898</v>
      </c>
      <c r="G96" s="412">
        <v>0</v>
      </c>
      <c r="H96" s="412">
        <v>7858.51</v>
      </c>
      <c r="I96" s="412">
        <v>1039.49</v>
      </c>
      <c r="J96" s="411">
        <v>0.11682288154641493</v>
      </c>
    </row>
    <row r="97" spans="1:10" ht="25.5" x14ac:dyDescent="0.2">
      <c r="A97" s="414" t="s">
        <v>1920</v>
      </c>
      <c r="B97" s="414" t="s">
        <v>1919</v>
      </c>
      <c r="C97" s="414" t="s">
        <v>1771</v>
      </c>
      <c r="D97" s="414">
        <v>1</v>
      </c>
      <c r="E97" s="414">
        <v>6</v>
      </c>
      <c r="F97" s="413">
        <v>595</v>
      </c>
      <c r="G97" s="412">
        <v>0</v>
      </c>
      <c r="H97" s="412">
        <v>558.54999999999995</v>
      </c>
      <c r="I97" s="412">
        <v>36.450000000000003</v>
      </c>
      <c r="J97" s="411">
        <v>6.1260504201680673E-2</v>
      </c>
    </row>
    <row r="98" spans="1:10" ht="25.5" x14ac:dyDescent="0.2">
      <c r="A98" s="414" t="s">
        <v>1034</v>
      </c>
      <c r="B98" s="414" t="s">
        <v>1918</v>
      </c>
      <c r="C98" s="414" t="s">
        <v>1032</v>
      </c>
      <c r="D98" s="414">
        <v>40</v>
      </c>
      <c r="E98" s="414">
        <v>200</v>
      </c>
      <c r="F98" s="413">
        <v>14035.2</v>
      </c>
      <c r="G98" s="412">
        <v>0</v>
      </c>
      <c r="H98" s="412">
        <v>14051.66</v>
      </c>
      <c r="I98" s="412">
        <v>-16.46</v>
      </c>
      <c r="J98" s="411">
        <v>-1.172765617875057E-3</v>
      </c>
    </row>
    <row r="99" spans="1:10" ht="25.5" x14ac:dyDescent="0.2">
      <c r="A99" s="414" t="s">
        <v>1029</v>
      </c>
      <c r="B99" s="414" t="s">
        <v>3834</v>
      </c>
      <c r="C99" s="414" t="s">
        <v>1021</v>
      </c>
      <c r="D99" s="414">
        <v>1</v>
      </c>
      <c r="E99" s="414">
        <v>20</v>
      </c>
      <c r="F99" s="413">
        <v>1346.33</v>
      </c>
      <c r="G99" s="412">
        <v>0</v>
      </c>
      <c r="H99" s="412">
        <v>1144.3800000000001</v>
      </c>
      <c r="I99" s="412">
        <v>201.95</v>
      </c>
      <c r="J99" s="411">
        <v>0.15000037137997371</v>
      </c>
    </row>
    <row r="100" spans="1:10" ht="25.5" x14ac:dyDescent="0.2">
      <c r="A100" s="414" t="s">
        <v>1027</v>
      </c>
      <c r="B100" s="414" t="s">
        <v>2414</v>
      </c>
      <c r="C100" s="414" t="s">
        <v>1021</v>
      </c>
      <c r="D100" s="414">
        <v>3</v>
      </c>
      <c r="E100" s="414">
        <v>60</v>
      </c>
      <c r="F100" s="413">
        <v>4038.99</v>
      </c>
      <c r="G100" s="412">
        <v>0</v>
      </c>
      <c r="H100" s="412">
        <v>3433.14</v>
      </c>
      <c r="I100" s="412">
        <v>605.85</v>
      </c>
      <c r="J100" s="411">
        <v>0.15000037137997371</v>
      </c>
    </row>
    <row r="101" spans="1:10" ht="25.5" x14ac:dyDescent="0.2">
      <c r="A101" s="414" t="s">
        <v>1917</v>
      </c>
      <c r="B101" s="414" t="s">
        <v>1916</v>
      </c>
      <c r="C101" s="414" t="s">
        <v>1885</v>
      </c>
      <c r="D101" s="414">
        <v>20</v>
      </c>
      <c r="E101" s="414">
        <v>75.7</v>
      </c>
      <c r="F101" s="413">
        <v>7033.8</v>
      </c>
      <c r="G101" s="412">
        <v>0</v>
      </c>
      <c r="H101" s="412">
        <v>6802.25</v>
      </c>
      <c r="I101" s="412">
        <v>231.55</v>
      </c>
      <c r="J101" s="411">
        <v>3.2919616707896157E-2</v>
      </c>
    </row>
    <row r="102" spans="1:10" ht="15" customHeight="1" x14ac:dyDescent="0.2">
      <c r="A102" s="414" t="s">
        <v>3688</v>
      </c>
      <c r="B102" s="414" t="s">
        <v>3687</v>
      </c>
      <c r="C102" s="414" t="s">
        <v>1010</v>
      </c>
      <c r="D102" s="414">
        <v>1</v>
      </c>
      <c r="E102" s="414">
        <v>0</v>
      </c>
      <c r="F102" s="413">
        <v>0.01</v>
      </c>
      <c r="G102" s="412">
        <v>0</v>
      </c>
      <c r="H102" s="412">
        <v>2309.46</v>
      </c>
      <c r="I102" s="412">
        <v>-2309.4499999999998</v>
      </c>
      <c r="J102" s="411">
        <v>-230945</v>
      </c>
    </row>
    <row r="103" spans="1:10" ht="25.5" x14ac:dyDescent="0.2">
      <c r="A103" s="414" t="s">
        <v>1015</v>
      </c>
      <c r="B103" s="414" t="s">
        <v>1915</v>
      </c>
      <c r="C103" s="414" t="s">
        <v>1013</v>
      </c>
      <c r="D103" s="418">
        <v>78</v>
      </c>
      <c r="E103" s="418">
        <v>1482</v>
      </c>
      <c r="F103" s="419">
        <v>84587.23</v>
      </c>
      <c r="G103" s="420">
        <v>0</v>
      </c>
      <c r="H103" s="420">
        <v>76065.600000000006</v>
      </c>
      <c r="I103" s="420">
        <v>8521.6299999999992</v>
      </c>
      <c r="J103" s="421">
        <v>0.10074369381761289</v>
      </c>
    </row>
    <row r="104" spans="1:10" ht="18.600000000000001" customHeight="1" x14ac:dyDescent="0.2">
      <c r="D104" s="410">
        <f t="shared" ref="D104:I104" si="0">SUM(D9:D103)</f>
        <v>10379</v>
      </c>
      <c r="E104" s="423">
        <f t="shared" si="0"/>
        <v>48299.097999999998</v>
      </c>
      <c r="F104" s="433">
        <f t="shared" si="0"/>
        <v>3019200.26</v>
      </c>
      <c r="G104" s="433">
        <f t="shared" si="0"/>
        <v>0</v>
      </c>
      <c r="H104" s="433">
        <f t="shared" si="0"/>
        <v>2385400.0199999996</v>
      </c>
      <c r="I104" s="433">
        <f t="shared" si="0"/>
        <v>633800.24000000022</v>
      </c>
    </row>
    <row r="112" spans="1:10" ht="25.5" x14ac:dyDescent="0.2">
      <c r="A112" s="414" t="s">
        <v>1945</v>
      </c>
      <c r="B112" s="414" t="s">
        <v>1944</v>
      </c>
      <c r="C112" s="414" t="s">
        <v>1159</v>
      </c>
      <c r="D112" s="414">
        <v>1</v>
      </c>
      <c r="E112" s="414">
        <v>0</v>
      </c>
      <c r="F112" s="413">
        <v>925.34</v>
      </c>
      <c r="G112" s="412">
        <v>0</v>
      </c>
      <c r="H112" s="412">
        <v>392.17</v>
      </c>
      <c r="I112" s="412">
        <v>533.16999999999996</v>
      </c>
      <c r="J112" s="411">
        <v>0.57618821190049063</v>
      </c>
    </row>
    <row r="113" spans="1:10" ht="25.5" x14ac:dyDescent="0.2">
      <c r="A113" s="414" t="s">
        <v>3833</v>
      </c>
      <c r="B113" s="414" t="s">
        <v>3832</v>
      </c>
      <c r="C113" s="414" t="s">
        <v>1159</v>
      </c>
      <c r="D113" s="414">
        <v>5</v>
      </c>
      <c r="E113" s="414">
        <v>0</v>
      </c>
      <c r="F113" s="413">
        <v>3314.9</v>
      </c>
      <c r="G113" s="412">
        <v>0</v>
      </c>
      <c r="H113" s="412">
        <v>2.5</v>
      </c>
      <c r="I113" s="412">
        <v>3312.4</v>
      </c>
      <c r="J113" s="411">
        <v>0.99924582943678542</v>
      </c>
    </row>
    <row r="114" spans="1:10" ht="25.5" x14ac:dyDescent="0.2">
      <c r="A114" s="414" t="s">
        <v>2412</v>
      </c>
      <c r="B114" s="414" t="s">
        <v>2411</v>
      </c>
      <c r="C114" s="414" t="s">
        <v>2410</v>
      </c>
      <c r="D114" s="414">
        <v>1</v>
      </c>
      <c r="E114" s="414">
        <v>0</v>
      </c>
      <c r="F114" s="413">
        <v>696.75</v>
      </c>
      <c r="G114" s="412">
        <v>0</v>
      </c>
      <c r="H114" s="412">
        <v>395.56</v>
      </c>
      <c r="I114" s="412">
        <v>301.19</v>
      </c>
      <c r="J114" s="411">
        <v>0.4322784355938285</v>
      </c>
    </row>
    <row r="115" spans="1:10" ht="25.5" x14ac:dyDescent="0.2">
      <c r="A115" s="414" t="s">
        <v>1632</v>
      </c>
      <c r="B115" s="414" t="s">
        <v>3831</v>
      </c>
      <c r="C115" s="414" t="s">
        <v>2410</v>
      </c>
      <c r="D115" s="414">
        <v>1</v>
      </c>
      <c r="E115" s="414">
        <v>0</v>
      </c>
      <c r="F115" s="413">
        <v>810.21</v>
      </c>
      <c r="G115" s="412">
        <v>0</v>
      </c>
      <c r="H115" s="412">
        <v>395.69</v>
      </c>
      <c r="I115" s="412">
        <v>414.52</v>
      </c>
      <c r="J115" s="411">
        <v>0.51162044408239837</v>
      </c>
    </row>
    <row r="116" spans="1:10" ht="25.5" x14ac:dyDescent="0.2">
      <c r="A116" s="414" t="s">
        <v>2409</v>
      </c>
      <c r="B116" s="414" t="s">
        <v>2408</v>
      </c>
      <c r="C116" s="414" t="s">
        <v>1159</v>
      </c>
      <c r="D116" s="414">
        <v>2</v>
      </c>
      <c r="E116" s="414">
        <v>0</v>
      </c>
      <c r="F116" s="413">
        <v>1389.11</v>
      </c>
      <c r="G116" s="412">
        <v>0</v>
      </c>
      <c r="H116" s="412">
        <v>1045.4000000000001</v>
      </c>
      <c r="I116" s="412">
        <v>343.71</v>
      </c>
      <c r="J116" s="411">
        <v>0.24743180885603011</v>
      </c>
    </row>
    <row r="117" spans="1:10" ht="25.5" x14ac:dyDescent="0.2">
      <c r="A117" s="414" t="s">
        <v>1943</v>
      </c>
      <c r="B117" s="414" t="s">
        <v>1942</v>
      </c>
      <c r="C117" s="414" t="s">
        <v>1159</v>
      </c>
      <c r="D117" s="414">
        <v>1</v>
      </c>
      <c r="E117" s="414">
        <v>0</v>
      </c>
      <c r="F117" s="413">
        <v>533.79</v>
      </c>
      <c r="G117" s="412">
        <v>0</v>
      </c>
      <c r="H117" s="412">
        <v>381.72</v>
      </c>
      <c r="I117" s="412">
        <v>152.07</v>
      </c>
      <c r="J117" s="411">
        <v>0.28488731523632888</v>
      </c>
    </row>
    <row r="118" spans="1:10" x14ac:dyDescent="0.2">
      <c r="A118" s="414" t="s">
        <v>1939</v>
      </c>
      <c r="B118" s="414" t="s">
        <v>1938</v>
      </c>
      <c r="C118" s="414" t="s">
        <v>1875</v>
      </c>
      <c r="D118" s="418">
        <v>16</v>
      </c>
      <c r="E118" s="418">
        <v>363.36</v>
      </c>
      <c r="F118" s="419">
        <v>3456</v>
      </c>
      <c r="G118" s="420">
        <v>0</v>
      </c>
      <c r="H118" s="420">
        <v>2208</v>
      </c>
      <c r="I118" s="420">
        <v>1248</v>
      </c>
      <c r="J118" s="421">
        <v>0.3611111111111111</v>
      </c>
    </row>
    <row r="119" spans="1:10" x14ac:dyDescent="0.2">
      <c r="D119" s="410">
        <f t="shared" ref="D119:I119" si="1">SUM(D112:D118)</f>
        <v>27</v>
      </c>
      <c r="E119" s="410">
        <f t="shared" si="1"/>
        <v>363.36</v>
      </c>
      <c r="F119" s="433">
        <f t="shared" si="1"/>
        <v>11126.099999999999</v>
      </c>
      <c r="G119" s="433">
        <f t="shared" si="1"/>
        <v>0</v>
      </c>
      <c r="H119" s="433">
        <f t="shared" si="1"/>
        <v>4821.04</v>
      </c>
      <c r="I119" s="433">
        <f t="shared" si="1"/>
        <v>6305.06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77DF4-A099-4641-986D-661E656A517A}">
  <sheetPr codeName="Hoja21"/>
  <dimension ref="A1:J130"/>
  <sheetViews>
    <sheetView showGridLines="0" workbookViewId="0">
      <pane ySplit="6" topLeftCell="A112" activePane="bottomLeft" state="frozen"/>
      <selection pane="bottomLeft" activeCell="G120" sqref="G120"/>
    </sheetView>
  </sheetViews>
  <sheetFormatPr baseColWidth="10" defaultColWidth="11.42578125" defaultRowHeight="12.75" x14ac:dyDescent="0.2"/>
  <cols>
    <col min="1" max="1" width="12.42578125" style="410" customWidth="1"/>
    <col min="2" max="2" width="38.28515625" style="410" customWidth="1"/>
    <col min="3" max="3" width="20.28515625" style="410" customWidth="1"/>
    <col min="4" max="4" width="9.7109375" style="410" customWidth="1"/>
    <col min="5" max="5" width="14.28515625" style="410" customWidth="1"/>
    <col min="6" max="13" width="20.28515625" style="410" customWidth="1"/>
    <col min="14" max="14" width="0" style="410" hidden="1" customWidth="1"/>
    <col min="15" max="16384" width="11.42578125" style="410"/>
  </cols>
  <sheetData>
    <row r="1" spans="1:10" ht="21" customHeight="1" x14ac:dyDescent="0.2">
      <c r="A1" s="414" t="s">
        <v>1969</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4068</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4.75" customHeight="1" x14ac:dyDescent="0.2">
      <c r="A9" s="414" t="s">
        <v>1899</v>
      </c>
      <c r="B9" s="414" t="s">
        <v>1966</v>
      </c>
      <c r="C9" s="414" t="s">
        <v>1774</v>
      </c>
      <c r="D9" s="414">
        <v>120</v>
      </c>
      <c r="E9" s="414">
        <v>30</v>
      </c>
      <c r="F9" s="413">
        <v>4473.6000000000004</v>
      </c>
      <c r="G9" s="412">
        <v>0</v>
      </c>
      <c r="H9" s="412">
        <v>3677.35</v>
      </c>
      <c r="I9" s="412">
        <v>796.25</v>
      </c>
      <c r="J9" s="411">
        <v>0.17798864449213161</v>
      </c>
    </row>
    <row r="10" spans="1:10" ht="24.75" customHeight="1" x14ac:dyDescent="0.2">
      <c r="A10" s="414" t="s">
        <v>1897</v>
      </c>
      <c r="B10" s="414" t="s">
        <v>1896</v>
      </c>
      <c r="C10" s="414" t="s">
        <v>1774</v>
      </c>
      <c r="D10" s="414">
        <v>96</v>
      </c>
      <c r="E10" s="414">
        <v>24</v>
      </c>
      <c r="F10" s="413">
        <v>4200.96</v>
      </c>
      <c r="G10" s="412">
        <v>0</v>
      </c>
      <c r="H10" s="412">
        <v>3214.08</v>
      </c>
      <c r="I10" s="412">
        <v>986.88</v>
      </c>
      <c r="J10" s="411">
        <v>0.23491773308957953</v>
      </c>
    </row>
    <row r="11" spans="1:10" ht="24.75" customHeight="1" x14ac:dyDescent="0.2">
      <c r="A11" s="414" t="s">
        <v>1895</v>
      </c>
      <c r="B11" s="414" t="s">
        <v>1894</v>
      </c>
      <c r="C11" s="414" t="s">
        <v>1774</v>
      </c>
      <c r="D11" s="414">
        <v>168</v>
      </c>
      <c r="E11" s="414">
        <v>42</v>
      </c>
      <c r="F11" s="413">
        <v>5444.88</v>
      </c>
      <c r="G11" s="412">
        <v>0</v>
      </c>
      <c r="H11" s="412">
        <v>4963.8599999999997</v>
      </c>
      <c r="I11" s="412">
        <v>481.02</v>
      </c>
      <c r="J11" s="411">
        <v>8.8343544761317047E-2</v>
      </c>
    </row>
    <row r="12" spans="1:10" ht="24.75" customHeight="1" x14ac:dyDescent="0.2">
      <c r="A12" s="414" t="s">
        <v>1891</v>
      </c>
      <c r="B12" s="414" t="s">
        <v>1890</v>
      </c>
      <c r="C12" s="414" t="s">
        <v>1077</v>
      </c>
      <c r="D12" s="414">
        <v>3</v>
      </c>
      <c r="E12" s="414">
        <v>34.055999999999997</v>
      </c>
      <c r="F12" s="413">
        <v>2499.12</v>
      </c>
      <c r="G12" s="412">
        <v>0</v>
      </c>
      <c r="H12" s="412">
        <v>1708.77</v>
      </c>
      <c r="I12" s="412">
        <v>790.35</v>
      </c>
      <c r="J12" s="411">
        <v>0.31625132046480359</v>
      </c>
    </row>
    <row r="13" spans="1:10" ht="24.75" customHeight="1" x14ac:dyDescent="0.2">
      <c r="A13" s="414" t="s">
        <v>1891</v>
      </c>
      <c r="B13" s="414" t="s">
        <v>1890</v>
      </c>
      <c r="C13" s="414" t="s">
        <v>1074</v>
      </c>
      <c r="D13" s="414">
        <v>132</v>
      </c>
      <c r="E13" s="414">
        <v>124.872</v>
      </c>
      <c r="F13" s="413">
        <v>7220.4</v>
      </c>
      <c r="G13" s="412">
        <v>0</v>
      </c>
      <c r="H13" s="412">
        <v>6276.96</v>
      </c>
      <c r="I13" s="412">
        <v>943.44</v>
      </c>
      <c r="J13" s="411">
        <v>0.13066312115672263</v>
      </c>
    </row>
    <row r="14" spans="1:10" ht="24.75" customHeight="1" x14ac:dyDescent="0.2">
      <c r="A14" s="414" t="s">
        <v>1887</v>
      </c>
      <c r="B14" s="414" t="s">
        <v>1886</v>
      </c>
      <c r="C14" s="414" t="s">
        <v>1885</v>
      </c>
      <c r="D14" s="414">
        <v>56</v>
      </c>
      <c r="E14" s="414">
        <v>211.96</v>
      </c>
      <c r="F14" s="413">
        <v>7011.2</v>
      </c>
      <c r="G14" s="412">
        <v>0</v>
      </c>
      <c r="H14" s="412">
        <v>6422.98</v>
      </c>
      <c r="I14" s="412">
        <v>588.22</v>
      </c>
      <c r="J14" s="411">
        <v>8.3897193062528519E-2</v>
      </c>
    </row>
    <row r="15" spans="1:10" ht="24.75" customHeight="1" x14ac:dyDescent="0.2">
      <c r="A15" s="414" t="s">
        <v>1881</v>
      </c>
      <c r="B15" s="414" t="s">
        <v>1880</v>
      </c>
      <c r="C15" s="414" t="s">
        <v>1077</v>
      </c>
      <c r="D15" s="414">
        <v>531</v>
      </c>
      <c r="E15" s="414">
        <v>6027.9120000000003</v>
      </c>
      <c r="F15" s="413">
        <v>467799.36</v>
      </c>
      <c r="G15" s="412">
        <v>0</v>
      </c>
      <c r="H15" s="412">
        <v>432234</v>
      </c>
      <c r="I15" s="412">
        <v>35565.360000000001</v>
      </c>
      <c r="J15" s="411">
        <v>7.6026953093736596E-2</v>
      </c>
    </row>
    <row r="16" spans="1:10" ht="24.75" customHeight="1" x14ac:dyDescent="0.2">
      <c r="A16" s="414" t="s">
        <v>1881</v>
      </c>
      <c r="B16" s="414" t="s">
        <v>1880</v>
      </c>
      <c r="C16" s="414" t="s">
        <v>1074</v>
      </c>
      <c r="D16" s="414">
        <v>72</v>
      </c>
      <c r="E16" s="414">
        <v>68.111999999999995</v>
      </c>
      <c r="F16" s="413">
        <v>6184.8</v>
      </c>
      <c r="G16" s="412">
        <v>0</v>
      </c>
      <c r="H16" s="412">
        <v>4884</v>
      </c>
      <c r="I16" s="412">
        <v>1300.8</v>
      </c>
      <c r="J16" s="411">
        <v>0.2103220799379123</v>
      </c>
    </row>
    <row r="17" spans="1:10" ht="24.75" customHeight="1" x14ac:dyDescent="0.2">
      <c r="A17" s="414" t="s">
        <v>1879</v>
      </c>
      <c r="B17" s="414" t="s">
        <v>1878</v>
      </c>
      <c r="C17" s="414" t="s">
        <v>1875</v>
      </c>
      <c r="D17" s="414">
        <v>7</v>
      </c>
      <c r="E17" s="414">
        <v>158.97</v>
      </c>
      <c r="F17" s="413">
        <v>3107.77</v>
      </c>
      <c r="G17" s="412">
        <v>0</v>
      </c>
      <c r="H17" s="412">
        <v>2374.61</v>
      </c>
      <c r="I17" s="412">
        <v>733.16</v>
      </c>
      <c r="J17" s="411">
        <v>0.23591192398407862</v>
      </c>
    </row>
    <row r="18" spans="1:10" ht="24.75" customHeight="1" x14ac:dyDescent="0.2">
      <c r="A18" s="414" t="s">
        <v>1877</v>
      </c>
      <c r="B18" s="414" t="s">
        <v>1876</v>
      </c>
      <c r="C18" s="414" t="s">
        <v>1875</v>
      </c>
      <c r="D18" s="414">
        <v>1</v>
      </c>
      <c r="E18" s="414">
        <v>22.71</v>
      </c>
      <c r="F18" s="413">
        <v>677.25</v>
      </c>
      <c r="G18" s="412">
        <v>0</v>
      </c>
      <c r="H18" s="412">
        <v>341.78</v>
      </c>
      <c r="I18" s="412">
        <v>335.47</v>
      </c>
      <c r="J18" s="411">
        <v>0.49534145441122185</v>
      </c>
    </row>
    <row r="19" spans="1:10" ht="24.75" customHeight="1" x14ac:dyDescent="0.2">
      <c r="A19" s="414" t="s">
        <v>2427</v>
      </c>
      <c r="B19" s="414" t="s">
        <v>2426</v>
      </c>
      <c r="C19" s="414" t="s">
        <v>2423</v>
      </c>
      <c r="D19" s="414">
        <v>1</v>
      </c>
      <c r="E19" s="414">
        <v>9</v>
      </c>
      <c r="F19" s="413">
        <v>778.55</v>
      </c>
      <c r="G19" s="412">
        <v>0</v>
      </c>
      <c r="H19" s="412">
        <v>406.42</v>
      </c>
      <c r="I19" s="412">
        <v>372.13</v>
      </c>
      <c r="J19" s="411">
        <v>0.47797829298054073</v>
      </c>
    </row>
    <row r="20" spans="1:10" ht="24.75" customHeight="1" x14ac:dyDescent="0.2">
      <c r="A20" s="414" t="s">
        <v>2329</v>
      </c>
      <c r="B20" s="414" t="s">
        <v>2328</v>
      </c>
      <c r="C20" s="414" t="s">
        <v>1771</v>
      </c>
      <c r="D20" s="414">
        <v>1</v>
      </c>
      <c r="E20" s="414">
        <v>6</v>
      </c>
      <c r="F20" s="413">
        <v>1328.17</v>
      </c>
      <c r="G20" s="412">
        <v>0</v>
      </c>
      <c r="H20" s="412">
        <v>578.5</v>
      </c>
      <c r="I20" s="412">
        <v>749.67</v>
      </c>
      <c r="J20" s="411">
        <v>0.56443828726744316</v>
      </c>
    </row>
    <row r="21" spans="1:10" ht="24.75" customHeight="1" x14ac:dyDescent="0.2">
      <c r="A21" s="414" t="s">
        <v>1870</v>
      </c>
      <c r="B21" s="414" t="s">
        <v>1869</v>
      </c>
      <c r="C21" s="414" t="s">
        <v>1771</v>
      </c>
      <c r="D21" s="414">
        <v>2</v>
      </c>
      <c r="E21" s="414">
        <v>12</v>
      </c>
      <c r="F21" s="413">
        <v>2033.16</v>
      </c>
      <c r="G21" s="412">
        <v>0</v>
      </c>
      <c r="H21" s="412">
        <v>1446.26</v>
      </c>
      <c r="I21" s="412">
        <v>586.9</v>
      </c>
      <c r="J21" s="411">
        <v>0.28866395168112691</v>
      </c>
    </row>
    <row r="22" spans="1:10" ht="24.75" customHeight="1" x14ac:dyDescent="0.2">
      <c r="A22" s="414" t="s">
        <v>1862</v>
      </c>
      <c r="B22" s="414" t="s">
        <v>1861</v>
      </c>
      <c r="C22" s="414" t="s">
        <v>1860</v>
      </c>
      <c r="D22" s="414">
        <v>20</v>
      </c>
      <c r="E22" s="414">
        <v>96</v>
      </c>
      <c r="F22" s="413">
        <v>17582.400000000001</v>
      </c>
      <c r="G22" s="412">
        <v>0</v>
      </c>
      <c r="H22" s="412">
        <v>12243.8</v>
      </c>
      <c r="I22" s="412">
        <v>5338.6</v>
      </c>
      <c r="J22" s="411">
        <v>0.30363317863317862</v>
      </c>
    </row>
    <row r="23" spans="1:10" ht="24.75" customHeight="1" x14ac:dyDescent="0.2">
      <c r="A23" s="414" t="s">
        <v>1965</v>
      </c>
      <c r="B23" s="414" t="s">
        <v>1964</v>
      </c>
      <c r="C23" s="414" t="s">
        <v>1860</v>
      </c>
      <c r="D23" s="414">
        <v>20</v>
      </c>
      <c r="E23" s="414">
        <v>96</v>
      </c>
      <c r="F23" s="413">
        <v>17839.400000000001</v>
      </c>
      <c r="G23" s="412">
        <v>0</v>
      </c>
      <c r="H23" s="412">
        <v>12210.7</v>
      </c>
      <c r="I23" s="412">
        <v>5628.7</v>
      </c>
      <c r="J23" s="411">
        <v>0.31552070136888011</v>
      </c>
    </row>
    <row r="24" spans="1:10" ht="24.75" customHeight="1" x14ac:dyDescent="0.2">
      <c r="A24" s="414" t="s">
        <v>1859</v>
      </c>
      <c r="B24" s="414" t="s">
        <v>1858</v>
      </c>
      <c r="C24" s="414" t="s">
        <v>1013</v>
      </c>
      <c r="D24" s="414">
        <v>3</v>
      </c>
      <c r="E24" s="414">
        <v>57</v>
      </c>
      <c r="F24" s="413">
        <v>5815.56</v>
      </c>
      <c r="G24" s="412">
        <v>0</v>
      </c>
      <c r="H24" s="412">
        <v>4216.38</v>
      </c>
      <c r="I24" s="412">
        <v>1599.18</v>
      </c>
      <c r="J24" s="411">
        <v>0.27498297670387717</v>
      </c>
    </row>
    <row r="25" spans="1:10" ht="24.75" customHeight="1" x14ac:dyDescent="0.2">
      <c r="A25" s="414" t="s">
        <v>1855</v>
      </c>
      <c r="B25" s="414" t="s">
        <v>1854</v>
      </c>
      <c r="C25" s="414" t="s">
        <v>1013</v>
      </c>
      <c r="D25" s="414">
        <v>8</v>
      </c>
      <c r="E25" s="414">
        <v>152</v>
      </c>
      <c r="F25" s="413">
        <v>9049.5499999999993</v>
      </c>
      <c r="G25" s="412">
        <v>0</v>
      </c>
      <c r="H25" s="412">
        <v>7353.36</v>
      </c>
      <c r="I25" s="412">
        <v>1696.19</v>
      </c>
      <c r="J25" s="411">
        <v>0.18743362929648436</v>
      </c>
    </row>
    <row r="26" spans="1:10" ht="24.75" customHeight="1" x14ac:dyDescent="0.2">
      <c r="A26" s="414" t="s">
        <v>1853</v>
      </c>
      <c r="B26" s="414" t="s">
        <v>1852</v>
      </c>
      <c r="C26" s="414" t="s">
        <v>1013</v>
      </c>
      <c r="D26" s="414">
        <v>20</v>
      </c>
      <c r="E26" s="414">
        <v>380</v>
      </c>
      <c r="F26" s="413">
        <v>24276.37</v>
      </c>
      <c r="G26" s="412">
        <v>0</v>
      </c>
      <c r="H26" s="412">
        <v>18924.400000000001</v>
      </c>
      <c r="I26" s="412">
        <v>5351.97</v>
      </c>
      <c r="J26" s="411">
        <v>0.22046006054447184</v>
      </c>
    </row>
    <row r="27" spans="1:10" ht="24.75" customHeight="1" x14ac:dyDescent="0.2">
      <c r="A27" s="414" t="s">
        <v>1963</v>
      </c>
      <c r="B27" s="414" t="s">
        <v>1962</v>
      </c>
      <c r="C27" s="414" t="s">
        <v>1013</v>
      </c>
      <c r="D27" s="414">
        <v>1</v>
      </c>
      <c r="E27" s="414">
        <v>19</v>
      </c>
      <c r="F27" s="413">
        <v>1234.31</v>
      </c>
      <c r="G27" s="412">
        <v>0</v>
      </c>
      <c r="H27" s="412">
        <v>959.55</v>
      </c>
      <c r="I27" s="412">
        <v>274.76</v>
      </c>
      <c r="J27" s="411">
        <v>0.22260210157901986</v>
      </c>
    </row>
    <row r="28" spans="1:10" ht="24.75" customHeight="1" x14ac:dyDescent="0.2">
      <c r="A28" s="414" t="s">
        <v>1847</v>
      </c>
      <c r="B28" s="414" t="s">
        <v>1846</v>
      </c>
      <c r="C28" s="414" t="s">
        <v>1013</v>
      </c>
      <c r="D28" s="414">
        <v>1</v>
      </c>
      <c r="E28" s="414">
        <v>19</v>
      </c>
      <c r="F28" s="413">
        <v>1351.17</v>
      </c>
      <c r="G28" s="412">
        <v>0</v>
      </c>
      <c r="H28" s="412">
        <v>684.06</v>
      </c>
      <c r="I28" s="412">
        <v>667.11</v>
      </c>
      <c r="J28" s="411">
        <v>0.49372765825173737</v>
      </c>
    </row>
    <row r="29" spans="1:10" ht="24.75" customHeight="1" x14ac:dyDescent="0.2">
      <c r="A29" s="414" t="s">
        <v>1843</v>
      </c>
      <c r="B29" s="414" t="s">
        <v>1842</v>
      </c>
      <c r="C29" s="414" t="s">
        <v>1013</v>
      </c>
      <c r="D29" s="414">
        <v>1</v>
      </c>
      <c r="E29" s="414">
        <v>19</v>
      </c>
      <c r="F29" s="413">
        <v>1262.44</v>
      </c>
      <c r="G29" s="412">
        <v>0</v>
      </c>
      <c r="H29" s="412">
        <v>981.42</v>
      </c>
      <c r="I29" s="412">
        <v>281.02</v>
      </c>
      <c r="J29" s="411">
        <v>0.22260067805202624</v>
      </c>
    </row>
    <row r="30" spans="1:10" ht="24.75" customHeight="1" x14ac:dyDescent="0.2">
      <c r="A30" s="414" t="s">
        <v>1841</v>
      </c>
      <c r="B30" s="414" t="s">
        <v>1840</v>
      </c>
      <c r="C30" s="414" t="s">
        <v>1013</v>
      </c>
      <c r="D30" s="414">
        <v>138</v>
      </c>
      <c r="E30" s="414">
        <v>2622</v>
      </c>
      <c r="F30" s="413">
        <v>179814.8</v>
      </c>
      <c r="G30" s="412">
        <v>0</v>
      </c>
      <c r="H30" s="412">
        <v>148732.26</v>
      </c>
      <c r="I30" s="412">
        <v>31082.54</v>
      </c>
      <c r="J30" s="411">
        <v>0.17285863010163791</v>
      </c>
    </row>
    <row r="31" spans="1:10" ht="24.75" customHeight="1" x14ac:dyDescent="0.2">
      <c r="A31" s="414" t="s">
        <v>1837</v>
      </c>
      <c r="B31" s="414" t="s">
        <v>1836</v>
      </c>
      <c r="C31" s="414" t="s">
        <v>1013</v>
      </c>
      <c r="D31" s="414">
        <v>359</v>
      </c>
      <c r="E31" s="414">
        <v>6821</v>
      </c>
      <c r="F31" s="413">
        <v>341423.85</v>
      </c>
      <c r="G31" s="412">
        <v>0</v>
      </c>
      <c r="H31" s="412">
        <v>307533.76</v>
      </c>
      <c r="I31" s="412">
        <v>33890.089999999997</v>
      </c>
      <c r="J31" s="411">
        <v>9.9261050450927785E-2</v>
      </c>
    </row>
    <row r="32" spans="1:10" ht="24.75" customHeight="1" x14ac:dyDescent="0.2">
      <c r="A32" s="414" t="s">
        <v>3796</v>
      </c>
      <c r="B32" s="414" t="s">
        <v>3795</v>
      </c>
      <c r="C32" s="414" t="s">
        <v>1013</v>
      </c>
      <c r="D32" s="414">
        <v>2</v>
      </c>
      <c r="E32" s="414">
        <v>38</v>
      </c>
      <c r="F32" s="413">
        <v>2888.66</v>
      </c>
      <c r="G32" s="412">
        <v>0</v>
      </c>
      <c r="H32" s="412">
        <v>1324.4</v>
      </c>
      <c r="I32" s="412">
        <v>1564.26</v>
      </c>
      <c r="J32" s="411">
        <v>0.54151752023429545</v>
      </c>
    </row>
    <row r="33" spans="1:10" ht="24.75" customHeight="1" x14ac:dyDescent="0.2">
      <c r="A33" s="414" t="s">
        <v>1827</v>
      </c>
      <c r="B33" s="414" t="s">
        <v>1826</v>
      </c>
      <c r="C33" s="414" t="s">
        <v>1013</v>
      </c>
      <c r="D33" s="414">
        <v>1</v>
      </c>
      <c r="E33" s="414">
        <v>19</v>
      </c>
      <c r="F33" s="413">
        <v>2462.44</v>
      </c>
      <c r="G33" s="412">
        <v>0</v>
      </c>
      <c r="H33" s="412">
        <v>1848.27</v>
      </c>
      <c r="I33" s="412">
        <v>614.16999999999996</v>
      </c>
      <c r="J33" s="411">
        <v>0.24941521417780738</v>
      </c>
    </row>
    <row r="34" spans="1:10" ht="24.75" customHeight="1" x14ac:dyDescent="0.2">
      <c r="A34" s="414" t="s">
        <v>1823</v>
      </c>
      <c r="B34" s="414" t="s">
        <v>1822</v>
      </c>
      <c r="C34" s="414" t="s">
        <v>1821</v>
      </c>
      <c r="D34" s="414">
        <v>24</v>
      </c>
      <c r="E34" s="414">
        <v>10.632</v>
      </c>
      <c r="F34" s="413">
        <v>1254.48</v>
      </c>
      <c r="G34" s="412">
        <v>0</v>
      </c>
      <c r="H34" s="412">
        <v>1013.35</v>
      </c>
      <c r="I34" s="412">
        <v>241.13</v>
      </c>
      <c r="J34" s="411">
        <v>0.1922151010777374</v>
      </c>
    </row>
    <row r="35" spans="1:10" ht="24.75" customHeight="1" x14ac:dyDescent="0.2">
      <c r="A35" s="414" t="s">
        <v>1820</v>
      </c>
      <c r="B35" s="414" t="s">
        <v>1819</v>
      </c>
      <c r="C35" s="414" t="s">
        <v>1818</v>
      </c>
      <c r="D35" s="414">
        <v>1</v>
      </c>
      <c r="E35" s="414">
        <v>11.04</v>
      </c>
      <c r="F35" s="413">
        <v>329.45</v>
      </c>
      <c r="G35" s="412">
        <v>0</v>
      </c>
      <c r="H35" s="412">
        <v>245.54</v>
      </c>
      <c r="I35" s="412">
        <v>83.91</v>
      </c>
      <c r="J35" s="411">
        <v>0.25469722264380029</v>
      </c>
    </row>
    <row r="36" spans="1:10" ht="24.75" customHeight="1" x14ac:dyDescent="0.2">
      <c r="A36" s="414" t="s">
        <v>1820</v>
      </c>
      <c r="B36" s="414" t="s">
        <v>1819</v>
      </c>
      <c r="C36" s="414" t="s">
        <v>1961</v>
      </c>
      <c r="D36" s="414">
        <v>144</v>
      </c>
      <c r="E36" s="414">
        <v>66.239999999999995</v>
      </c>
      <c r="F36" s="413">
        <v>1867.68</v>
      </c>
      <c r="G36" s="412">
        <v>0</v>
      </c>
      <c r="H36" s="412">
        <v>1473</v>
      </c>
      <c r="I36" s="412">
        <v>394.68</v>
      </c>
      <c r="J36" s="411">
        <v>0.21132099717296324</v>
      </c>
    </row>
    <row r="37" spans="1:10" ht="24.75" customHeight="1" x14ac:dyDescent="0.2">
      <c r="A37" s="414" t="s">
        <v>1960</v>
      </c>
      <c r="B37" s="414" t="s">
        <v>1959</v>
      </c>
      <c r="C37" s="414" t="s">
        <v>1013</v>
      </c>
      <c r="D37" s="414">
        <v>1</v>
      </c>
      <c r="E37" s="414">
        <v>19</v>
      </c>
      <c r="F37" s="413">
        <v>1302.48</v>
      </c>
      <c r="G37" s="412">
        <v>0</v>
      </c>
      <c r="H37" s="412">
        <v>973.15</v>
      </c>
      <c r="I37" s="412">
        <v>329.33</v>
      </c>
      <c r="J37" s="411">
        <v>0.25284841225968918</v>
      </c>
    </row>
    <row r="38" spans="1:10" ht="24.75" customHeight="1" x14ac:dyDescent="0.2">
      <c r="A38" s="414" t="s">
        <v>1811</v>
      </c>
      <c r="B38" s="414" t="s">
        <v>1810</v>
      </c>
      <c r="C38" s="414" t="s">
        <v>1013</v>
      </c>
      <c r="D38" s="414">
        <v>1</v>
      </c>
      <c r="E38" s="414">
        <v>19</v>
      </c>
      <c r="F38" s="413">
        <v>1520.13</v>
      </c>
      <c r="G38" s="412">
        <v>0</v>
      </c>
      <c r="H38" s="412">
        <v>934.1</v>
      </c>
      <c r="I38" s="412">
        <v>586.03</v>
      </c>
      <c r="J38" s="411">
        <v>0.38551308111806226</v>
      </c>
    </row>
    <row r="39" spans="1:10" ht="24.75" customHeight="1" x14ac:dyDescent="0.2">
      <c r="A39" s="414" t="s">
        <v>1807</v>
      </c>
      <c r="B39" s="414" t="s">
        <v>1806</v>
      </c>
      <c r="C39" s="414" t="s">
        <v>1013</v>
      </c>
      <c r="D39" s="414">
        <v>11</v>
      </c>
      <c r="E39" s="414">
        <v>209</v>
      </c>
      <c r="F39" s="413">
        <v>11643.81</v>
      </c>
      <c r="G39" s="412">
        <v>0</v>
      </c>
      <c r="H39" s="412">
        <v>2127.9499999999998</v>
      </c>
      <c r="I39" s="412">
        <v>9515.86</v>
      </c>
      <c r="J39" s="411">
        <v>0.81724624500056253</v>
      </c>
    </row>
    <row r="40" spans="1:10" ht="24.75" customHeight="1" x14ac:dyDescent="0.2">
      <c r="A40" s="414" t="s">
        <v>2313</v>
      </c>
      <c r="B40" s="414" t="s">
        <v>2422</v>
      </c>
      <c r="C40" s="414" t="s">
        <v>1013</v>
      </c>
      <c r="D40" s="414">
        <v>2</v>
      </c>
      <c r="E40" s="414">
        <v>38</v>
      </c>
      <c r="F40" s="413">
        <v>1392.22</v>
      </c>
      <c r="G40" s="412">
        <v>0</v>
      </c>
      <c r="H40" s="412">
        <v>1713.43</v>
      </c>
      <c r="I40" s="412">
        <v>-321.20999999999998</v>
      </c>
      <c r="J40" s="411">
        <v>-0.23071784631739237</v>
      </c>
    </row>
    <row r="41" spans="1:10" ht="24.75" customHeight="1" x14ac:dyDescent="0.2">
      <c r="A41" s="414" t="s">
        <v>1805</v>
      </c>
      <c r="B41" s="414" t="s">
        <v>1804</v>
      </c>
      <c r="C41" s="414" t="s">
        <v>1013</v>
      </c>
      <c r="D41" s="414">
        <v>1</v>
      </c>
      <c r="E41" s="414">
        <v>19</v>
      </c>
      <c r="F41" s="413">
        <v>1778</v>
      </c>
      <c r="G41" s="412">
        <v>0</v>
      </c>
      <c r="H41" s="412">
        <v>1088.0999999999999</v>
      </c>
      <c r="I41" s="412">
        <v>689.9</v>
      </c>
      <c r="J41" s="411">
        <v>0.38802024746906638</v>
      </c>
    </row>
    <row r="42" spans="1:10" ht="24.75" customHeight="1" x14ac:dyDescent="0.2">
      <c r="A42" s="414" t="s">
        <v>1802</v>
      </c>
      <c r="B42" s="414" t="s">
        <v>1801</v>
      </c>
      <c r="C42" s="414" t="s">
        <v>1803</v>
      </c>
      <c r="D42" s="414">
        <v>3</v>
      </c>
      <c r="E42" s="414">
        <v>17.027999999999999</v>
      </c>
      <c r="F42" s="413">
        <v>5658.12</v>
      </c>
      <c r="G42" s="412">
        <v>0</v>
      </c>
      <c r="H42" s="412">
        <v>3950.28</v>
      </c>
      <c r="I42" s="412">
        <v>1707.84</v>
      </c>
      <c r="J42" s="411">
        <v>0.30183877330279313</v>
      </c>
    </row>
    <row r="43" spans="1:10" ht="24.75" customHeight="1" x14ac:dyDescent="0.2">
      <c r="A43" s="414" t="s">
        <v>1802</v>
      </c>
      <c r="B43" s="414" t="s">
        <v>1801</v>
      </c>
      <c r="C43" s="414" t="s">
        <v>1800</v>
      </c>
      <c r="D43" s="414">
        <v>480</v>
      </c>
      <c r="E43" s="414">
        <v>227.04</v>
      </c>
      <c r="F43" s="413">
        <v>56203.199999999997</v>
      </c>
      <c r="G43" s="412">
        <v>0</v>
      </c>
      <c r="H43" s="412">
        <v>52670.400000000001</v>
      </c>
      <c r="I43" s="412">
        <v>3532.8</v>
      </c>
      <c r="J43" s="411">
        <v>6.2857630882227344E-2</v>
      </c>
    </row>
    <row r="44" spans="1:10" ht="24.75" customHeight="1" x14ac:dyDescent="0.2">
      <c r="A44" s="414" t="s">
        <v>1799</v>
      </c>
      <c r="B44" s="414" t="s">
        <v>1798</v>
      </c>
      <c r="C44" s="414" t="s">
        <v>1013</v>
      </c>
      <c r="D44" s="414">
        <v>1</v>
      </c>
      <c r="E44" s="414">
        <v>19</v>
      </c>
      <c r="F44" s="413">
        <v>1589.73</v>
      </c>
      <c r="G44" s="412">
        <v>0</v>
      </c>
      <c r="H44" s="412">
        <v>1216.3699999999999</v>
      </c>
      <c r="I44" s="412">
        <v>373.36</v>
      </c>
      <c r="J44" s="411">
        <v>0.23485749152371788</v>
      </c>
    </row>
    <row r="45" spans="1:10" ht="24.75" customHeight="1" x14ac:dyDescent="0.2">
      <c r="A45" s="414" t="s">
        <v>1795</v>
      </c>
      <c r="B45" s="414" t="s">
        <v>1794</v>
      </c>
      <c r="C45" s="414" t="s">
        <v>1013</v>
      </c>
      <c r="D45" s="414">
        <v>93</v>
      </c>
      <c r="E45" s="414">
        <v>1767</v>
      </c>
      <c r="F45" s="413">
        <v>20762.259999999998</v>
      </c>
      <c r="G45" s="412">
        <v>0</v>
      </c>
      <c r="H45" s="412">
        <v>48449.41</v>
      </c>
      <c r="I45" s="412">
        <v>-27687.15</v>
      </c>
      <c r="J45" s="411">
        <v>-1.3335325730435896</v>
      </c>
    </row>
    <row r="46" spans="1:10" ht="24.75" customHeight="1" x14ac:dyDescent="0.2">
      <c r="A46" s="414" t="s">
        <v>1789</v>
      </c>
      <c r="B46" s="414" t="s">
        <v>1788</v>
      </c>
      <c r="C46" s="414" t="s">
        <v>1785</v>
      </c>
      <c r="D46" s="414">
        <v>10</v>
      </c>
      <c r="E46" s="414">
        <v>200</v>
      </c>
      <c r="F46" s="413">
        <v>3742.7</v>
      </c>
      <c r="G46" s="412">
        <v>0</v>
      </c>
      <c r="H46" s="412">
        <v>3341.7</v>
      </c>
      <c r="I46" s="412">
        <v>401</v>
      </c>
      <c r="J46" s="411">
        <v>0.10714190290432041</v>
      </c>
    </row>
    <row r="47" spans="1:10" ht="24.75" customHeight="1" x14ac:dyDescent="0.2">
      <c r="A47" s="414" t="s">
        <v>1784</v>
      </c>
      <c r="B47" s="414" t="s">
        <v>1783</v>
      </c>
      <c r="C47" s="414" t="s">
        <v>1774</v>
      </c>
      <c r="D47" s="414">
        <v>1368</v>
      </c>
      <c r="E47" s="414">
        <v>342</v>
      </c>
      <c r="F47" s="413">
        <v>33816.959999999999</v>
      </c>
      <c r="G47" s="412">
        <v>0</v>
      </c>
      <c r="H47" s="412">
        <v>30788.35</v>
      </c>
      <c r="I47" s="412">
        <v>3028.61</v>
      </c>
      <c r="J47" s="411">
        <v>8.9558907719676756E-2</v>
      </c>
    </row>
    <row r="48" spans="1:10" ht="24.75" customHeight="1" x14ac:dyDescent="0.2">
      <c r="A48" s="414" t="s">
        <v>1782</v>
      </c>
      <c r="B48" s="414" t="s">
        <v>1781</v>
      </c>
      <c r="C48" s="414" t="s">
        <v>1774</v>
      </c>
      <c r="D48" s="414">
        <v>432</v>
      </c>
      <c r="E48" s="414">
        <v>108</v>
      </c>
      <c r="F48" s="413">
        <v>15755.04</v>
      </c>
      <c r="G48" s="412">
        <v>0</v>
      </c>
      <c r="H48" s="412">
        <v>11291.2</v>
      </c>
      <c r="I48" s="412">
        <v>4463.84</v>
      </c>
      <c r="J48" s="411">
        <v>0.28332774781911058</v>
      </c>
    </row>
    <row r="49" spans="1:10" ht="24.75" customHeight="1" x14ac:dyDescent="0.2">
      <c r="A49" s="414" t="s">
        <v>1780</v>
      </c>
      <c r="B49" s="414" t="s">
        <v>1779</v>
      </c>
      <c r="C49" s="414" t="s">
        <v>1774</v>
      </c>
      <c r="D49" s="414">
        <v>96</v>
      </c>
      <c r="E49" s="414">
        <v>24</v>
      </c>
      <c r="F49" s="413">
        <v>5134.08</v>
      </c>
      <c r="G49" s="412">
        <v>0</v>
      </c>
      <c r="H49" s="412">
        <v>3864.98</v>
      </c>
      <c r="I49" s="412">
        <v>1269.0999999999999</v>
      </c>
      <c r="J49" s="411">
        <v>0.24719131762652705</v>
      </c>
    </row>
    <row r="50" spans="1:10" ht="24.75" customHeight="1" x14ac:dyDescent="0.2">
      <c r="A50" s="414" t="s">
        <v>1778</v>
      </c>
      <c r="B50" s="414" t="s">
        <v>1777</v>
      </c>
      <c r="C50" s="414" t="s">
        <v>1771</v>
      </c>
      <c r="D50" s="414">
        <v>1</v>
      </c>
      <c r="E50" s="414">
        <v>6</v>
      </c>
      <c r="F50" s="413">
        <v>751.37</v>
      </c>
      <c r="G50" s="412">
        <v>0</v>
      </c>
      <c r="H50" s="412">
        <v>559.91999999999996</v>
      </c>
      <c r="I50" s="412">
        <v>191.45</v>
      </c>
      <c r="J50" s="411">
        <v>0.25480122975364999</v>
      </c>
    </row>
    <row r="51" spans="1:10" ht="24.75" customHeight="1" x14ac:dyDescent="0.2">
      <c r="A51" s="414" t="s">
        <v>1778</v>
      </c>
      <c r="B51" s="414" t="s">
        <v>1777</v>
      </c>
      <c r="C51" s="414" t="s">
        <v>1774</v>
      </c>
      <c r="D51" s="414">
        <v>480</v>
      </c>
      <c r="E51" s="414">
        <v>120</v>
      </c>
      <c r="F51" s="413">
        <v>13809.6</v>
      </c>
      <c r="G51" s="412">
        <v>0</v>
      </c>
      <c r="H51" s="412">
        <v>11232.31</v>
      </c>
      <c r="I51" s="412">
        <v>2577.29</v>
      </c>
      <c r="J51" s="411">
        <v>0.18663031514308887</v>
      </c>
    </row>
    <row r="52" spans="1:10" ht="24.75" customHeight="1" x14ac:dyDescent="0.2">
      <c r="A52" s="414" t="s">
        <v>1776</v>
      </c>
      <c r="B52" s="414" t="s">
        <v>1775</v>
      </c>
      <c r="C52" s="414" t="s">
        <v>1771</v>
      </c>
      <c r="D52" s="414">
        <v>1</v>
      </c>
      <c r="E52" s="414">
        <v>6</v>
      </c>
      <c r="F52" s="413">
        <v>650.44000000000005</v>
      </c>
      <c r="G52" s="412">
        <v>0</v>
      </c>
      <c r="H52" s="412">
        <v>479.98</v>
      </c>
      <c r="I52" s="412">
        <v>170.46</v>
      </c>
      <c r="J52" s="411">
        <v>0.26206875345919683</v>
      </c>
    </row>
    <row r="53" spans="1:10" ht="24.75" customHeight="1" x14ac:dyDescent="0.2">
      <c r="A53" s="414" t="s">
        <v>1776</v>
      </c>
      <c r="B53" s="414" t="s">
        <v>1775</v>
      </c>
      <c r="C53" s="414" t="s">
        <v>1774</v>
      </c>
      <c r="D53" s="414">
        <v>240</v>
      </c>
      <c r="E53" s="414">
        <v>60</v>
      </c>
      <c r="F53" s="413">
        <v>6516</v>
      </c>
      <c r="G53" s="412">
        <v>0</v>
      </c>
      <c r="H53" s="412">
        <v>4802.3</v>
      </c>
      <c r="I53" s="412">
        <v>1713.7</v>
      </c>
      <c r="J53" s="411">
        <v>0.2629987722529159</v>
      </c>
    </row>
    <row r="54" spans="1:10" ht="24.75" customHeight="1" x14ac:dyDescent="0.2">
      <c r="A54" s="414" t="s">
        <v>1773</v>
      </c>
      <c r="B54" s="414" t="s">
        <v>1772</v>
      </c>
      <c r="C54" s="414" t="s">
        <v>1771</v>
      </c>
      <c r="D54" s="414">
        <v>1</v>
      </c>
      <c r="E54" s="414">
        <v>6</v>
      </c>
      <c r="F54" s="413">
        <v>870.48</v>
      </c>
      <c r="G54" s="412">
        <v>0</v>
      </c>
      <c r="H54" s="412">
        <v>555.04999999999995</v>
      </c>
      <c r="I54" s="412">
        <v>315.43</v>
      </c>
      <c r="J54" s="411">
        <v>0.36236329381490673</v>
      </c>
    </row>
    <row r="55" spans="1:10" ht="24.75" customHeight="1" x14ac:dyDescent="0.2">
      <c r="A55" s="414" t="s">
        <v>1773</v>
      </c>
      <c r="B55" s="414" t="s">
        <v>1772</v>
      </c>
      <c r="C55" s="414" t="s">
        <v>1774</v>
      </c>
      <c r="D55" s="414">
        <v>96</v>
      </c>
      <c r="E55" s="414">
        <v>24</v>
      </c>
      <c r="F55" s="413">
        <v>2917.44</v>
      </c>
      <c r="G55" s="412">
        <v>0</v>
      </c>
      <c r="H55" s="412">
        <v>2221.92</v>
      </c>
      <c r="I55" s="412">
        <v>695.52</v>
      </c>
      <c r="J55" s="411">
        <v>0.23840078973346496</v>
      </c>
    </row>
    <row r="56" spans="1:10" ht="24.75" customHeight="1" x14ac:dyDescent="0.2">
      <c r="A56" s="414" t="s">
        <v>1770</v>
      </c>
      <c r="B56" s="414" t="s">
        <v>1769</v>
      </c>
      <c r="C56" s="414" t="s">
        <v>1764</v>
      </c>
      <c r="D56" s="414">
        <v>4</v>
      </c>
      <c r="E56" s="414">
        <v>56.76</v>
      </c>
      <c r="F56" s="413">
        <v>4120</v>
      </c>
      <c r="G56" s="412">
        <v>0</v>
      </c>
      <c r="H56" s="412">
        <v>3846.84</v>
      </c>
      <c r="I56" s="412">
        <v>273.16000000000003</v>
      </c>
      <c r="J56" s="411">
        <v>6.6300970873786405E-2</v>
      </c>
    </row>
    <row r="57" spans="1:10" ht="24.75" customHeight="1" x14ac:dyDescent="0.2">
      <c r="A57" s="414" t="s">
        <v>1766</v>
      </c>
      <c r="B57" s="414" t="s">
        <v>1765</v>
      </c>
      <c r="C57" s="414" t="s">
        <v>1764</v>
      </c>
      <c r="D57" s="414">
        <v>2</v>
      </c>
      <c r="E57" s="414">
        <v>28.38</v>
      </c>
      <c r="F57" s="413">
        <v>2438.37</v>
      </c>
      <c r="G57" s="412">
        <v>0</v>
      </c>
      <c r="H57" s="412">
        <v>2013.9</v>
      </c>
      <c r="I57" s="412">
        <v>424.47</v>
      </c>
      <c r="J57" s="411">
        <v>0.17407940550449685</v>
      </c>
    </row>
    <row r="58" spans="1:10" ht="24.75" customHeight="1" x14ac:dyDescent="0.2">
      <c r="A58" s="414" t="s">
        <v>1763</v>
      </c>
      <c r="B58" s="414" t="s">
        <v>1762</v>
      </c>
      <c r="C58" s="414" t="s">
        <v>1764</v>
      </c>
      <c r="D58" s="414">
        <v>9</v>
      </c>
      <c r="E58" s="414">
        <v>127.71</v>
      </c>
      <c r="F58" s="413">
        <v>10370.25</v>
      </c>
      <c r="G58" s="412">
        <v>0</v>
      </c>
      <c r="H58" s="412">
        <v>8508.76</v>
      </c>
      <c r="I58" s="412">
        <v>1861.49</v>
      </c>
      <c r="J58" s="411">
        <v>0.17950290494443238</v>
      </c>
    </row>
    <row r="59" spans="1:10" ht="24.75" customHeight="1" x14ac:dyDescent="0.2">
      <c r="A59" s="414" t="s">
        <v>1763</v>
      </c>
      <c r="B59" s="414" t="s">
        <v>1762</v>
      </c>
      <c r="C59" s="414" t="s">
        <v>1074</v>
      </c>
      <c r="D59" s="414">
        <v>315</v>
      </c>
      <c r="E59" s="414">
        <v>297.99</v>
      </c>
      <c r="F59" s="413">
        <v>26037.9</v>
      </c>
      <c r="G59" s="412">
        <v>0</v>
      </c>
      <c r="H59" s="412">
        <v>20415.22</v>
      </c>
      <c r="I59" s="412">
        <v>5622.68</v>
      </c>
      <c r="J59" s="411">
        <v>0.21594214587197894</v>
      </c>
    </row>
    <row r="60" spans="1:10" ht="24.75" customHeight="1" x14ac:dyDescent="0.2">
      <c r="A60" s="414" t="s">
        <v>1956</v>
      </c>
      <c r="B60" s="414" t="s">
        <v>1955</v>
      </c>
      <c r="C60" s="414" t="s">
        <v>1099</v>
      </c>
      <c r="D60" s="414">
        <v>2000</v>
      </c>
      <c r="E60" s="414">
        <v>2000</v>
      </c>
      <c r="F60" s="413">
        <v>145080</v>
      </c>
      <c r="G60" s="412">
        <v>0</v>
      </c>
      <c r="H60" s="412">
        <v>112520</v>
      </c>
      <c r="I60" s="412">
        <v>32560</v>
      </c>
      <c r="J60" s="411">
        <v>0.22442790184725669</v>
      </c>
    </row>
    <row r="61" spans="1:10" ht="24.75" customHeight="1" x14ac:dyDescent="0.2">
      <c r="A61" s="414" t="s">
        <v>1747</v>
      </c>
      <c r="B61" s="414" t="s">
        <v>1746</v>
      </c>
      <c r="C61" s="414" t="s">
        <v>1018</v>
      </c>
      <c r="D61" s="414">
        <v>1</v>
      </c>
      <c r="E61" s="414">
        <v>208</v>
      </c>
      <c r="F61" s="413">
        <v>15689.62</v>
      </c>
      <c r="G61" s="412">
        <v>0</v>
      </c>
      <c r="H61" s="412">
        <v>11776.39</v>
      </c>
      <c r="I61" s="412">
        <v>3913.23</v>
      </c>
      <c r="J61" s="411">
        <v>0.24941521846928097</v>
      </c>
    </row>
    <row r="62" spans="1:10" ht="24.75" customHeight="1" x14ac:dyDescent="0.2">
      <c r="A62" s="414" t="s">
        <v>3844</v>
      </c>
      <c r="B62" s="414" t="s">
        <v>3843</v>
      </c>
      <c r="C62" s="414" t="s">
        <v>1018</v>
      </c>
      <c r="D62" s="414">
        <v>2</v>
      </c>
      <c r="E62" s="414">
        <v>416</v>
      </c>
      <c r="F62" s="413">
        <v>19532.62</v>
      </c>
      <c r="G62" s="412">
        <v>0</v>
      </c>
      <c r="H62" s="412">
        <v>17116.88</v>
      </c>
      <c r="I62" s="412">
        <v>2415.7399999999998</v>
      </c>
      <c r="J62" s="411">
        <v>0.12367721278558637</v>
      </c>
    </row>
    <row r="63" spans="1:10" ht="24.75" customHeight="1" x14ac:dyDescent="0.2">
      <c r="A63" s="414" t="s">
        <v>1952</v>
      </c>
      <c r="B63" s="414" t="s">
        <v>1951</v>
      </c>
      <c r="C63" s="414" t="s">
        <v>1018</v>
      </c>
      <c r="D63" s="414">
        <v>4</v>
      </c>
      <c r="E63" s="414">
        <v>832</v>
      </c>
      <c r="F63" s="413">
        <v>34725.879999999997</v>
      </c>
      <c r="G63" s="412">
        <v>0</v>
      </c>
      <c r="H63" s="412">
        <v>31005.279999999999</v>
      </c>
      <c r="I63" s="412">
        <v>3720.6</v>
      </c>
      <c r="J63" s="411">
        <v>0.10714199323386477</v>
      </c>
    </row>
    <row r="64" spans="1:10" ht="24.75" customHeight="1" x14ac:dyDescent="0.2">
      <c r="A64" s="414" t="s">
        <v>1721</v>
      </c>
      <c r="B64" s="414" t="s">
        <v>1720</v>
      </c>
      <c r="C64" s="414" t="s">
        <v>1719</v>
      </c>
      <c r="D64" s="414">
        <v>48</v>
      </c>
      <c r="E64" s="414">
        <v>43.2</v>
      </c>
      <c r="F64" s="413">
        <v>3870.24</v>
      </c>
      <c r="G64" s="412">
        <v>0</v>
      </c>
      <c r="H64" s="412">
        <v>2867.34</v>
      </c>
      <c r="I64" s="412">
        <v>1002.9</v>
      </c>
      <c r="J64" s="411">
        <v>0.25913121666873373</v>
      </c>
    </row>
    <row r="65" spans="1:10" ht="24.75" customHeight="1" x14ac:dyDescent="0.2">
      <c r="A65" s="414" t="s">
        <v>3197</v>
      </c>
      <c r="B65" s="414" t="s">
        <v>3196</v>
      </c>
      <c r="C65" s="414" t="s">
        <v>1099</v>
      </c>
      <c r="D65" s="414">
        <v>2000</v>
      </c>
      <c r="E65" s="414">
        <v>2000</v>
      </c>
      <c r="F65" s="413">
        <v>138520</v>
      </c>
      <c r="G65" s="412">
        <v>0</v>
      </c>
      <c r="H65" s="412">
        <v>102820</v>
      </c>
      <c r="I65" s="412">
        <v>35700</v>
      </c>
      <c r="J65" s="411">
        <v>0.25772451631533355</v>
      </c>
    </row>
    <row r="66" spans="1:10" ht="24.75" customHeight="1" x14ac:dyDescent="0.2">
      <c r="A66" s="414" t="s">
        <v>1709</v>
      </c>
      <c r="B66" s="414" t="s">
        <v>1708</v>
      </c>
      <c r="C66" s="414" t="s">
        <v>1701</v>
      </c>
      <c r="D66" s="414">
        <v>3</v>
      </c>
      <c r="E66" s="414">
        <v>12</v>
      </c>
      <c r="F66" s="413">
        <v>1027.98</v>
      </c>
      <c r="G66" s="412">
        <v>0</v>
      </c>
      <c r="H66" s="412">
        <v>1083.54</v>
      </c>
      <c r="I66" s="412">
        <v>-55.56</v>
      </c>
      <c r="J66" s="411">
        <v>-5.4047744119535397E-2</v>
      </c>
    </row>
    <row r="67" spans="1:10" ht="24.75" customHeight="1" x14ac:dyDescent="0.2">
      <c r="A67" s="414" t="s">
        <v>1705</v>
      </c>
      <c r="B67" s="414" t="s">
        <v>1704</v>
      </c>
      <c r="C67" s="414" t="s">
        <v>1701</v>
      </c>
      <c r="D67" s="414">
        <v>14</v>
      </c>
      <c r="E67" s="414">
        <v>56</v>
      </c>
      <c r="F67" s="413">
        <v>6712.78</v>
      </c>
      <c r="G67" s="412">
        <v>0</v>
      </c>
      <c r="H67" s="412">
        <v>5150.88</v>
      </c>
      <c r="I67" s="412">
        <v>1561.9</v>
      </c>
      <c r="J67" s="411">
        <v>0.23267558299244129</v>
      </c>
    </row>
    <row r="68" spans="1:10" ht="24.75" customHeight="1" x14ac:dyDescent="0.2">
      <c r="A68" s="414" t="s">
        <v>1700</v>
      </c>
      <c r="B68" s="414" t="s">
        <v>1699</v>
      </c>
      <c r="C68" s="414" t="s">
        <v>1684</v>
      </c>
      <c r="D68" s="414">
        <v>10</v>
      </c>
      <c r="E68" s="414">
        <v>160</v>
      </c>
      <c r="F68" s="413">
        <v>14302.3</v>
      </c>
      <c r="G68" s="412">
        <v>0</v>
      </c>
      <c r="H68" s="412">
        <v>13202.2</v>
      </c>
      <c r="I68" s="412">
        <v>1100.0999999999999</v>
      </c>
      <c r="J68" s="411">
        <v>7.6917698551981148E-2</v>
      </c>
    </row>
    <row r="69" spans="1:10" ht="24.75" customHeight="1" x14ac:dyDescent="0.2">
      <c r="A69" s="414" t="s">
        <v>1696</v>
      </c>
      <c r="B69" s="414" t="s">
        <v>1695</v>
      </c>
      <c r="C69" s="414" t="s">
        <v>1684</v>
      </c>
      <c r="D69" s="414">
        <v>1</v>
      </c>
      <c r="E69" s="414">
        <v>16</v>
      </c>
      <c r="F69" s="413">
        <v>1962.51</v>
      </c>
      <c r="G69" s="412">
        <v>0</v>
      </c>
      <c r="H69" s="412">
        <v>1444.37</v>
      </c>
      <c r="I69" s="412">
        <v>518.14</v>
      </c>
      <c r="J69" s="411">
        <v>0.26401903684567213</v>
      </c>
    </row>
    <row r="70" spans="1:10" ht="24.75" customHeight="1" x14ac:dyDescent="0.2">
      <c r="A70" s="414" t="s">
        <v>1694</v>
      </c>
      <c r="B70" s="414" t="s">
        <v>1693</v>
      </c>
      <c r="C70" s="414" t="s">
        <v>1684</v>
      </c>
      <c r="D70" s="414">
        <v>5</v>
      </c>
      <c r="E70" s="414">
        <v>80</v>
      </c>
      <c r="F70" s="413">
        <v>11266.55</v>
      </c>
      <c r="G70" s="412">
        <v>0</v>
      </c>
      <c r="H70" s="412">
        <v>8854.85</v>
      </c>
      <c r="I70" s="412">
        <v>2411.6999999999998</v>
      </c>
      <c r="J70" s="411">
        <v>0.21405842959912308</v>
      </c>
    </row>
    <row r="71" spans="1:10" ht="24.75" customHeight="1" x14ac:dyDescent="0.2">
      <c r="A71" s="414" t="s">
        <v>1690</v>
      </c>
      <c r="B71" s="414" t="s">
        <v>1689</v>
      </c>
      <c r="C71" s="414" t="s">
        <v>1684</v>
      </c>
      <c r="D71" s="414">
        <v>10</v>
      </c>
      <c r="E71" s="414">
        <v>160</v>
      </c>
      <c r="F71" s="413">
        <v>13580</v>
      </c>
      <c r="G71" s="412">
        <v>0</v>
      </c>
      <c r="H71" s="412">
        <v>12701.6</v>
      </c>
      <c r="I71" s="412">
        <v>878.4</v>
      </c>
      <c r="J71" s="411">
        <v>6.4683357879234168E-2</v>
      </c>
    </row>
    <row r="72" spans="1:10" ht="24.75" customHeight="1" x14ac:dyDescent="0.2">
      <c r="A72" s="414" t="s">
        <v>1688</v>
      </c>
      <c r="B72" s="414" t="s">
        <v>1687</v>
      </c>
      <c r="C72" s="414" t="s">
        <v>1684</v>
      </c>
      <c r="D72" s="414">
        <v>10</v>
      </c>
      <c r="E72" s="414">
        <v>160</v>
      </c>
      <c r="F72" s="413">
        <v>16211.2</v>
      </c>
      <c r="G72" s="412">
        <v>0</v>
      </c>
      <c r="H72" s="412">
        <v>15240</v>
      </c>
      <c r="I72" s="412">
        <v>971.2</v>
      </c>
      <c r="J72" s="411">
        <v>5.9909198578760363E-2</v>
      </c>
    </row>
    <row r="73" spans="1:10" ht="24.75" customHeight="1" x14ac:dyDescent="0.2">
      <c r="A73" s="414" t="s">
        <v>1686</v>
      </c>
      <c r="B73" s="414" t="s">
        <v>1685</v>
      </c>
      <c r="C73" s="414" t="s">
        <v>1684</v>
      </c>
      <c r="D73" s="414">
        <v>2</v>
      </c>
      <c r="E73" s="414">
        <v>32</v>
      </c>
      <c r="F73" s="413">
        <v>5591.22</v>
      </c>
      <c r="G73" s="412">
        <v>0</v>
      </c>
      <c r="H73" s="412">
        <v>2503.6799999999998</v>
      </c>
      <c r="I73" s="412">
        <v>3087.54</v>
      </c>
      <c r="J73" s="411">
        <v>0.55221221844248658</v>
      </c>
    </row>
    <row r="74" spans="1:10" ht="24.75" customHeight="1" x14ac:dyDescent="0.2">
      <c r="A74" s="414" t="s">
        <v>3838</v>
      </c>
      <c r="B74" s="414" t="s">
        <v>3837</v>
      </c>
      <c r="C74" s="414" t="s">
        <v>1684</v>
      </c>
      <c r="D74" s="414">
        <v>2</v>
      </c>
      <c r="E74" s="414">
        <v>32</v>
      </c>
      <c r="F74" s="413">
        <v>4527.72</v>
      </c>
      <c r="G74" s="412">
        <v>0</v>
      </c>
      <c r="H74" s="412">
        <v>3473.8</v>
      </c>
      <c r="I74" s="412">
        <v>1053.92</v>
      </c>
      <c r="J74" s="411">
        <v>0.23277057768589932</v>
      </c>
    </row>
    <row r="75" spans="1:10" ht="24.75" customHeight="1" x14ac:dyDescent="0.2">
      <c r="A75" s="414" t="s">
        <v>1683</v>
      </c>
      <c r="B75" s="414" t="s">
        <v>1682</v>
      </c>
      <c r="C75" s="414" t="s">
        <v>1677</v>
      </c>
      <c r="D75" s="414">
        <v>1</v>
      </c>
      <c r="E75" s="414">
        <v>12</v>
      </c>
      <c r="F75" s="413">
        <v>1633.77</v>
      </c>
      <c r="G75" s="412">
        <v>0</v>
      </c>
      <c r="H75" s="412">
        <v>1113.6500000000001</v>
      </c>
      <c r="I75" s="412">
        <v>520.12</v>
      </c>
      <c r="J75" s="411">
        <v>0.318355704903383</v>
      </c>
    </row>
    <row r="76" spans="1:10" ht="24.75" customHeight="1" x14ac:dyDescent="0.2">
      <c r="A76" s="414" t="s">
        <v>1683</v>
      </c>
      <c r="B76" s="414" t="s">
        <v>1682</v>
      </c>
      <c r="C76" s="414" t="s">
        <v>1078</v>
      </c>
      <c r="D76" s="414">
        <v>36</v>
      </c>
      <c r="E76" s="414">
        <v>36</v>
      </c>
      <c r="F76" s="413">
        <v>3733.92</v>
      </c>
      <c r="G76" s="412">
        <v>0</v>
      </c>
      <c r="H76" s="412">
        <v>3340.6</v>
      </c>
      <c r="I76" s="412">
        <v>393.32</v>
      </c>
      <c r="J76" s="411">
        <v>0.10533701846852637</v>
      </c>
    </row>
    <row r="77" spans="1:10" ht="24.75" customHeight="1" x14ac:dyDescent="0.2">
      <c r="A77" s="414" t="s">
        <v>1681</v>
      </c>
      <c r="B77" s="414" t="s">
        <v>1680</v>
      </c>
      <c r="C77" s="414" t="s">
        <v>1077</v>
      </c>
      <c r="D77" s="414">
        <v>1</v>
      </c>
      <c r="E77" s="414">
        <v>11.352</v>
      </c>
      <c r="F77" s="413">
        <v>1536.62</v>
      </c>
      <c r="G77" s="412">
        <v>0</v>
      </c>
      <c r="H77" s="412">
        <v>1070.05</v>
      </c>
      <c r="I77" s="412">
        <v>466.57</v>
      </c>
      <c r="J77" s="411">
        <v>0.30363394983795605</v>
      </c>
    </row>
    <row r="78" spans="1:10" ht="24.75" customHeight="1" x14ac:dyDescent="0.2">
      <c r="A78" s="414" t="s">
        <v>1679</v>
      </c>
      <c r="B78" s="414" t="s">
        <v>1678</v>
      </c>
      <c r="C78" s="414" t="s">
        <v>1077</v>
      </c>
      <c r="D78" s="414">
        <v>4</v>
      </c>
      <c r="E78" s="414">
        <v>45.408000000000001</v>
      </c>
      <c r="F78" s="413">
        <v>2208.96</v>
      </c>
      <c r="G78" s="412">
        <v>0</v>
      </c>
      <c r="H78" s="412">
        <v>1432.04</v>
      </c>
      <c r="I78" s="412">
        <v>776.92</v>
      </c>
      <c r="J78" s="411">
        <v>0.35171302332319282</v>
      </c>
    </row>
    <row r="79" spans="1:10" ht="24.75" customHeight="1" x14ac:dyDescent="0.2">
      <c r="A79" s="414" t="s">
        <v>1679</v>
      </c>
      <c r="B79" s="414" t="s">
        <v>1678</v>
      </c>
      <c r="C79" s="414" t="s">
        <v>1074</v>
      </c>
      <c r="D79" s="414">
        <v>456</v>
      </c>
      <c r="E79" s="414">
        <v>431.37599999999998</v>
      </c>
      <c r="F79" s="413">
        <v>17551.439999999999</v>
      </c>
      <c r="G79" s="412">
        <v>0</v>
      </c>
      <c r="H79" s="412">
        <v>13667.43</v>
      </c>
      <c r="I79" s="412">
        <v>3884.01</v>
      </c>
      <c r="J79" s="411">
        <v>0.22129295374054778</v>
      </c>
    </row>
    <row r="80" spans="1:10" ht="24.75" customHeight="1" x14ac:dyDescent="0.2">
      <c r="A80" s="414" t="s">
        <v>1676</v>
      </c>
      <c r="B80" s="414" t="s">
        <v>1675</v>
      </c>
      <c r="C80" s="414" t="s">
        <v>1677</v>
      </c>
      <c r="D80" s="414">
        <v>6</v>
      </c>
      <c r="E80" s="414">
        <v>72</v>
      </c>
      <c r="F80" s="413">
        <v>2484.39</v>
      </c>
      <c r="G80" s="412">
        <v>0</v>
      </c>
      <c r="H80" s="412">
        <v>1685.55</v>
      </c>
      <c r="I80" s="412">
        <v>798.84</v>
      </c>
      <c r="J80" s="411">
        <v>0.32154371898131934</v>
      </c>
    </row>
    <row r="81" spans="1:10" ht="24.75" customHeight="1" x14ac:dyDescent="0.2">
      <c r="A81" s="414" t="s">
        <v>1676</v>
      </c>
      <c r="B81" s="414" t="s">
        <v>1675</v>
      </c>
      <c r="C81" s="414" t="s">
        <v>1078</v>
      </c>
      <c r="D81" s="414">
        <v>444</v>
      </c>
      <c r="E81" s="414">
        <v>444</v>
      </c>
      <c r="F81" s="413">
        <v>11872.56</v>
      </c>
      <c r="G81" s="412">
        <v>0</v>
      </c>
      <c r="H81" s="412">
        <v>10417.42</v>
      </c>
      <c r="I81" s="412">
        <v>1455.14</v>
      </c>
      <c r="J81" s="411">
        <v>0.12256328879365529</v>
      </c>
    </row>
    <row r="82" spans="1:10" ht="24.75" customHeight="1" x14ac:dyDescent="0.2">
      <c r="A82" s="414" t="s">
        <v>1674</v>
      </c>
      <c r="B82" s="414" t="s">
        <v>1673</v>
      </c>
      <c r="C82" s="414" t="s">
        <v>1074</v>
      </c>
      <c r="D82" s="414">
        <v>48</v>
      </c>
      <c r="E82" s="414">
        <v>45.408000000000001</v>
      </c>
      <c r="F82" s="413">
        <v>3500.64</v>
      </c>
      <c r="G82" s="412">
        <v>0</v>
      </c>
      <c r="H82" s="412">
        <v>3131.64</v>
      </c>
      <c r="I82" s="412">
        <v>369</v>
      </c>
      <c r="J82" s="411">
        <v>0.10540929658576717</v>
      </c>
    </row>
    <row r="83" spans="1:10" ht="24.75" customHeight="1" x14ac:dyDescent="0.2">
      <c r="A83" s="414" t="s">
        <v>1672</v>
      </c>
      <c r="B83" s="414" t="s">
        <v>1671</v>
      </c>
      <c r="C83" s="414" t="s">
        <v>1074</v>
      </c>
      <c r="D83" s="414">
        <v>48</v>
      </c>
      <c r="E83" s="414">
        <v>45.408000000000001</v>
      </c>
      <c r="F83" s="413">
        <v>3500.64</v>
      </c>
      <c r="G83" s="412">
        <v>0</v>
      </c>
      <c r="H83" s="412">
        <v>3136.76</v>
      </c>
      <c r="I83" s="412">
        <v>363.88</v>
      </c>
      <c r="J83" s="411">
        <v>0.10394670688788336</v>
      </c>
    </row>
    <row r="84" spans="1:10" ht="24.75" customHeight="1" x14ac:dyDescent="0.2">
      <c r="A84" s="414" t="s">
        <v>1670</v>
      </c>
      <c r="B84" s="414" t="s">
        <v>1669</v>
      </c>
      <c r="C84" s="414" t="s">
        <v>1077</v>
      </c>
      <c r="D84" s="414">
        <v>35</v>
      </c>
      <c r="E84" s="414">
        <v>397.32</v>
      </c>
      <c r="F84" s="413">
        <v>29417.759999999998</v>
      </c>
      <c r="G84" s="412">
        <v>0</v>
      </c>
      <c r="H84" s="412">
        <v>26087.33</v>
      </c>
      <c r="I84" s="412">
        <v>3330.43</v>
      </c>
      <c r="J84" s="411">
        <v>0.11321154295908321</v>
      </c>
    </row>
    <row r="85" spans="1:10" ht="24.75" customHeight="1" x14ac:dyDescent="0.2">
      <c r="A85" s="414" t="s">
        <v>1670</v>
      </c>
      <c r="B85" s="414" t="s">
        <v>1669</v>
      </c>
      <c r="C85" s="414" t="s">
        <v>1074</v>
      </c>
      <c r="D85" s="414">
        <v>1152</v>
      </c>
      <c r="E85" s="414">
        <v>1089.7919999999999</v>
      </c>
      <c r="F85" s="413">
        <v>84487.679999999993</v>
      </c>
      <c r="G85" s="412">
        <v>0</v>
      </c>
      <c r="H85" s="412">
        <v>71639.31</v>
      </c>
      <c r="I85" s="412">
        <v>12848.37</v>
      </c>
      <c r="J85" s="411">
        <v>0.15207388816925735</v>
      </c>
    </row>
    <row r="86" spans="1:10" ht="24.75" customHeight="1" x14ac:dyDescent="0.2">
      <c r="A86" s="414" t="s">
        <v>3836</v>
      </c>
      <c r="B86" s="414" t="s">
        <v>3835</v>
      </c>
      <c r="C86" s="414" t="s">
        <v>1074</v>
      </c>
      <c r="D86" s="414">
        <v>12</v>
      </c>
      <c r="E86" s="414">
        <v>11.352</v>
      </c>
      <c r="F86" s="413">
        <v>868.92</v>
      </c>
      <c r="G86" s="412">
        <v>0</v>
      </c>
      <c r="H86" s="412">
        <v>722.89</v>
      </c>
      <c r="I86" s="412">
        <v>146.03</v>
      </c>
      <c r="J86" s="411">
        <v>0.16805919992634535</v>
      </c>
    </row>
    <row r="87" spans="1:10" ht="24.75" customHeight="1" x14ac:dyDescent="0.2">
      <c r="A87" s="414" t="s">
        <v>1666</v>
      </c>
      <c r="B87" s="414" t="s">
        <v>1665</v>
      </c>
      <c r="C87" s="414" t="s">
        <v>1077</v>
      </c>
      <c r="D87" s="414">
        <v>56</v>
      </c>
      <c r="E87" s="414">
        <v>635.71199999999999</v>
      </c>
      <c r="F87" s="413">
        <v>56878.11</v>
      </c>
      <c r="G87" s="412">
        <v>0</v>
      </c>
      <c r="H87" s="412">
        <v>54283.74</v>
      </c>
      <c r="I87" s="412">
        <v>2594.37</v>
      </c>
      <c r="J87" s="411">
        <v>4.5612802535105336E-2</v>
      </c>
    </row>
    <row r="88" spans="1:10" ht="24.75" customHeight="1" x14ac:dyDescent="0.2">
      <c r="A88" s="414" t="s">
        <v>1666</v>
      </c>
      <c r="B88" s="414" t="s">
        <v>1665</v>
      </c>
      <c r="C88" s="414" t="s">
        <v>1074</v>
      </c>
      <c r="D88" s="414">
        <v>948</v>
      </c>
      <c r="E88" s="414">
        <v>896.80799999999999</v>
      </c>
      <c r="F88" s="413">
        <v>84504.72</v>
      </c>
      <c r="G88" s="412">
        <v>0</v>
      </c>
      <c r="H88" s="412">
        <v>76584.990000000005</v>
      </c>
      <c r="I88" s="412">
        <v>7919.73</v>
      </c>
      <c r="J88" s="411">
        <v>9.3719380408573624E-2</v>
      </c>
    </row>
    <row r="89" spans="1:10" ht="24.75" customHeight="1" x14ac:dyDescent="0.2">
      <c r="A89" s="414" t="s">
        <v>1664</v>
      </c>
      <c r="B89" s="414" t="s">
        <v>1663</v>
      </c>
      <c r="C89" s="414" t="s">
        <v>1077</v>
      </c>
      <c r="D89" s="414">
        <v>2</v>
      </c>
      <c r="E89" s="414">
        <v>22.704000000000001</v>
      </c>
      <c r="F89" s="413">
        <v>2438.89</v>
      </c>
      <c r="G89" s="412">
        <v>0</v>
      </c>
      <c r="H89" s="412">
        <v>1813.86</v>
      </c>
      <c r="I89" s="412">
        <v>625.03</v>
      </c>
      <c r="J89" s="411">
        <v>0.25627642083078778</v>
      </c>
    </row>
    <row r="90" spans="1:10" ht="24.75" customHeight="1" x14ac:dyDescent="0.2">
      <c r="A90" s="414" t="s">
        <v>1664</v>
      </c>
      <c r="B90" s="414" t="s">
        <v>1663</v>
      </c>
      <c r="C90" s="414" t="s">
        <v>1074</v>
      </c>
      <c r="D90" s="414">
        <v>12</v>
      </c>
      <c r="E90" s="414">
        <v>11.352</v>
      </c>
      <c r="F90" s="413">
        <v>1084.2</v>
      </c>
      <c r="G90" s="412">
        <v>0</v>
      </c>
      <c r="H90" s="412">
        <v>906.93</v>
      </c>
      <c r="I90" s="412">
        <v>177.27</v>
      </c>
      <c r="J90" s="411">
        <v>0.16350304371887106</v>
      </c>
    </row>
    <row r="91" spans="1:10" ht="24.75" customHeight="1" x14ac:dyDescent="0.2">
      <c r="A91" s="414" t="s">
        <v>1660</v>
      </c>
      <c r="B91" s="414" t="s">
        <v>1659</v>
      </c>
      <c r="C91" s="414" t="s">
        <v>1658</v>
      </c>
      <c r="D91" s="414">
        <v>1</v>
      </c>
      <c r="E91" s="414">
        <v>180</v>
      </c>
      <c r="F91" s="413">
        <v>22276.99</v>
      </c>
      <c r="G91" s="412">
        <v>0</v>
      </c>
      <c r="H91" s="412">
        <v>16720.77</v>
      </c>
      <c r="I91" s="412">
        <v>5556.22</v>
      </c>
      <c r="J91" s="411">
        <v>0.24941520375957435</v>
      </c>
    </row>
    <row r="92" spans="1:10" ht="24.75" customHeight="1" x14ac:dyDescent="0.2">
      <c r="A92" s="414" t="s">
        <v>1654</v>
      </c>
      <c r="B92" s="414" t="s">
        <v>1948</v>
      </c>
      <c r="C92" s="414" t="s">
        <v>1010</v>
      </c>
      <c r="D92" s="414">
        <v>3</v>
      </c>
      <c r="E92" s="414">
        <v>0</v>
      </c>
      <c r="F92" s="413">
        <v>12822</v>
      </c>
      <c r="G92" s="412">
        <v>0</v>
      </c>
      <c r="H92" s="412">
        <v>12822</v>
      </c>
      <c r="I92" s="412">
        <v>0</v>
      </c>
      <c r="J92" s="411">
        <v>0</v>
      </c>
    </row>
    <row r="93" spans="1:10" ht="24.75" customHeight="1" x14ac:dyDescent="0.2">
      <c r="A93" s="414" t="s">
        <v>1120</v>
      </c>
      <c r="B93" s="414" t="s">
        <v>1937</v>
      </c>
      <c r="C93" s="414" t="s">
        <v>1077</v>
      </c>
      <c r="D93" s="414">
        <v>4</v>
      </c>
      <c r="E93" s="414">
        <v>45.408000000000001</v>
      </c>
      <c r="F93" s="413">
        <v>3508.24</v>
      </c>
      <c r="G93" s="412">
        <v>0</v>
      </c>
      <c r="H93" s="412">
        <v>2982</v>
      </c>
      <c r="I93" s="412">
        <v>526.24</v>
      </c>
      <c r="J93" s="411">
        <v>0.15000114017285021</v>
      </c>
    </row>
    <row r="94" spans="1:10" ht="24.75" customHeight="1" x14ac:dyDescent="0.2">
      <c r="A94" s="414" t="s">
        <v>1120</v>
      </c>
      <c r="B94" s="414" t="s">
        <v>1937</v>
      </c>
      <c r="C94" s="414" t="s">
        <v>1074</v>
      </c>
      <c r="D94" s="414">
        <v>108</v>
      </c>
      <c r="E94" s="414">
        <v>102.16800000000001</v>
      </c>
      <c r="F94" s="413">
        <v>9932.76</v>
      </c>
      <c r="G94" s="412">
        <v>0</v>
      </c>
      <c r="H94" s="412">
        <v>6709.5</v>
      </c>
      <c r="I94" s="412">
        <v>3223.26</v>
      </c>
      <c r="J94" s="411">
        <v>0.3245079917364358</v>
      </c>
    </row>
    <row r="95" spans="1:10" ht="24.75" customHeight="1" x14ac:dyDescent="0.2">
      <c r="A95" s="414" t="s">
        <v>1118</v>
      </c>
      <c r="B95" s="414" t="s">
        <v>1936</v>
      </c>
      <c r="C95" s="414" t="s">
        <v>1077</v>
      </c>
      <c r="D95" s="414">
        <v>4</v>
      </c>
      <c r="E95" s="414">
        <v>45.408000000000001</v>
      </c>
      <c r="F95" s="413">
        <v>3508.22</v>
      </c>
      <c r="G95" s="412">
        <v>0</v>
      </c>
      <c r="H95" s="412">
        <v>2982.18</v>
      </c>
      <c r="I95" s="412">
        <v>526.04</v>
      </c>
      <c r="J95" s="411">
        <v>0.14994498634635228</v>
      </c>
    </row>
    <row r="96" spans="1:10" ht="24.75" customHeight="1" x14ac:dyDescent="0.2">
      <c r="A96" s="414" t="s">
        <v>1118</v>
      </c>
      <c r="B96" s="414" t="s">
        <v>1936</v>
      </c>
      <c r="C96" s="414" t="s">
        <v>1074</v>
      </c>
      <c r="D96" s="414">
        <v>120</v>
      </c>
      <c r="E96" s="414">
        <v>113.52</v>
      </c>
      <c r="F96" s="413">
        <v>11036.4</v>
      </c>
      <c r="G96" s="412">
        <v>0</v>
      </c>
      <c r="H96" s="412">
        <v>7455.62</v>
      </c>
      <c r="I96" s="412">
        <v>3580.78</v>
      </c>
      <c r="J96" s="411">
        <v>0.32445181399731798</v>
      </c>
    </row>
    <row r="97" spans="1:10" ht="24.75" customHeight="1" x14ac:dyDescent="0.2">
      <c r="A97" s="414" t="s">
        <v>1115</v>
      </c>
      <c r="B97" s="414" t="s">
        <v>1935</v>
      </c>
      <c r="C97" s="414" t="s">
        <v>1078</v>
      </c>
      <c r="D97" s="414">
        <v>108</v>
      </c>
      <c r="E97" s="414">
        <v>108</v>
      </c>
      <c r="F97" s="413">
        <v>19166.759999999998</v>
      </c>
      <c r="G97" s="412">
        <v>0</v>
      </c>
      <c r="H97" s="412">
        <v>13694.22</v>
      </c>
      <c r="I97" s="412">
        <v>5472.54</v>
      </c>
      <c r="J97" s="411">
        <v>0.28552243571683478</v>
      </c>
    </row>
    <row r="98" spans="1:10" ht="24.75" customHeight="1" x14ac:dyDescent="0.2">
      <c r="A98" s="414" t="s">
        <v>1080</v>
      </c>
      <c r="B98" s="414" t="s">
        <v>1933</v>
      </c>
      <c r="C98" s="414" t="s">
        <v>1078</v>
      </c>
      <c r="D98" s="414">
        <v>42</v>
      </c>
      <c r="E98" s="414">
        <v>42</v>
      </c>
      <c r="F98" s="413">
        <v>7453.74</v>
      </c>
      <c r="G98" s="412">
        <v>0</v>
      </c>
      <c r="H98" s="412">
        <v>5334.28</v>
      </c>
      <c r="I98" s="412">
        <v>2119.46</v>
      </c>
      <c r="J98" s="411">
        <v>0.28434852838977481</v>
      </c>
    </row>
    <row r="99" spans="1:10" ht="24.75" customHeight="1" x14ac:dyDescent="0.2">
      <c r="A99" s="414" t="s">
        <v>2417</v>
      </c>
      <c r="B99" s="414" t="s">
        <v>2416</v>
      </c>
      <c r="C99" s="414" t="s">
        <v>1885</v>
      </c>
      <c r="D99" s="414">
        <v>12</v>
      </c>
      <c r="E99" s="414">
        <v>45.42</v>
      </c>
      <c r="F99" s="413">
        <v>1232.4000000000001</v>
      </c>
      <c r="G99" s="412">
        <v>0</v>
      </c>
      <c r="H99" s="412">
        <v>1002.92</v>
      </c>
      <c r="I99" s="412">
        <v>229.48</v>
      </c>
      <c r="J99" s="411">
        <v>0.18620577734501786</v>
      </c>
    </row>
    <row r="100" spans="1:10" ht="24.75" customHeight="1" x14ac:dyDescent="0.2">
      <c r="A100" s="414" t="s">
        <v>1094</v>
      </c>
      <c r="B100" s="414" t="s">
        <v>1932</v>
      </c>
      <c r="C100" s="414" t="s">
        <v>1013</v>
      </c>
      <c r="D100" s="414">
        <v>175</v>
      </c>
      <c r="E100" s="414">
        <v>3325</v>
      </c>
      <c r="F100" s="413">
        <v>196804.37</v>
      </c>
      <c r="G100" s="412">
        <v>0</v>
      </c>
      <c r="H100" s="412">
        <v>131331.85</v>
      </c>
      <c r="I100" s="412">
        <v>65472.52</v>
      </c>
      <c r="J100" s="411">
        <v>0.3326781818919976</v>
      </c>
    </row>
    <row r="101" spans="1:10" ht="24.75" customHeight="1" x14ac:dyDescent="0.2">
      <c r="A101" s="414" t="s">
        <v>1098</v>
      </c>
      <c r="B101" s="414" t="s">
        <v>1929</v>
      </c>
      <c r="C101" s="414" t="s">
        <v>1013</v>
      </c>
      <c r="D101" s="414">
        <v>174</v>
      </c>
      <c r="E101" s="414">
        <v>3306</v>
      </c>
      <c r="F101" s="413">
        <v>193624.3</v>
      </c>
      <c r="G101" s="412">
        <v>0</v>
      </c>
      <c r="H101" s="412">
        <v>143707.32</v>
      </c>
      <c r="I101" s="412">
        <v>49916.98</v>
      </c>
      <c r="J101" s="411">
        <v>0.25780328192277518</v>
      </c>
    </row>
    <row r="102" spans="1:10" ht="24.75" customHeight="1" x14ac:dyDescent="0.2">
      <c r="A102" s="414" t="s">
        <v>1096</v>
      </c>
      <c r="B102" s="414" t="s">
        <v>1928</v>
      </c>
      <c r="C102" s="414" t="s">
        <v>1013</v>
      </c>
      <c r="D102" s="414">
        <v>126</v>
      </c>
      <c r="E102" s="414">
        <v>2394</v>
      </c>
      <c r="F102" s="413">
        <v>131487.16</v>
      </c>
      <c r="G102" s="412">
        <v>0</v>
      </c>
      <c r="H102" s="412">
        <v>95137.72</v>
      </c>
      <c r="I102" s="412">
        <v>36349.440000000002</v>
      </c>
      <c r="J102" s="411">
        <v>0.2764485901132856</v>
      </c>
    </row>
    <row r="103" spans="1:10" ht="24.75" customHeight="1" x14ac:dyDescent="0.2">
      <c r="A103" s="414" t="s">
        <v>1092</v>
      </c>
      <c r="B103" s="414" t="s">
        <v>1927</v>
      </c>
      <c r="C103" s="414" t="s">
        <v>1013</v>
      </c>
      <c r="D103" s="414">
        <v>7</v>
      </c>
      <c r="E103" s="414">
        <v>133</v>
      </c>
      <c r="F103" s="413">
        <v>9026.01</v>
      </c>
      <c r="G103" s="412">
        <v>0</v>
      </c>
      <c r="H103" s="412">
        <v>6923.7</v>
      </c>
      <c r="I103" s="412">
        <v>2102.31</v>
      </c>
      <c r="J103" s="411">
        <v>0.23291687024499197</v>
      </c>
    </row>
    <row r="104" spans="1:10" ht="24.75" customHeight="1" x14ac:dyDescent="0.2">
      <c r="A104" s="414" t="s">
        <v>1926</v>
      </c>
      <c r="B104" s="414" t="s">
        <v>1925</v>
      </c>
      <c r="C104" s="414" t="s">
        <v>1032</v>
      </c>
      <c r="D104" s="414">
        <v>8</v>
      </c>
      <c r="E104" s="414">
        <v>40</v>
      </c>
      <c r="F104" s="413">
        <v>2784.32</v>
      </c>
      <c r="G104" s="412">
        <v>0</v>
      </c>
      <c r="H104" s="412">
        <v>2361.8000000000002</v>
      </c>
      <c r="I104" s="412">
        <v>422.52</v>
      </c>
      <c r="J104" s="411">
        <v>0.15174979887369269</v>
      </c>
    </row>
    <row r="105" spans="1:10" ht="24.75" customHeight="1" x14ac:dyDescent="0.2">
      <c r="A105" s="414" t="s">
        <v>1090</v>
      </c>
      <c r="B105" s="414" t="s">
        <v>1924</v>
      </c>
      <c r="C105" s="414" t="s">
        <v>1013</v>
      </c>
      <c r="D105" s="414">
        <v>1</v>
      </c>
      <c r="E105" s="414">
        <v>19</v>
      </c>
      <c r="F105" s="413">
        <v>1184.8499999999999</v>
      </c>
      <c r="G105" s="412">
        <v>0</v>
      </c>
      <c r="H105" s="412">
        <v>957.52</v>
      </c>
      <c r="I105" s="412">
        <v>227.33</v>
      </c>
      <c r="J105" s="411">
        <v>0.1918639490230831</v>
      </c>
    </row>
    <row r="106" spans="1:10" ht="24.75" customHeight="1" x14ac:dyDescent="0.2">
      <c r="A106" s="414" t="s">
        <v>1088</v>
      </c>
      <c r="B106" s="414" t="s">
        <v>1923</v>
      </c>
      <c r="C106" s="414" t="s">
        <v>1013</v>
      </c>
      <c r="D106" s="414">
        <v>22</v>
      </c>
      <c r="E106" s="414">
        <v>418</v>
      </c>
      <c r="F106" s="413">
        <v>0.22</v>
      </c>
      <c r="G106" s="412">
        <v>0</v>
      </c>
      <c r="H106" s="412">
        <v>2113.14</v>
      </c>
      <c r="I106" s="412">
        <v>-2112.92</v>
      </c>
      <c r="J106" s="411">
        <v>-9604.181818181818</v>
      </c>
    </row>
    <row r="107" spans="1:10" ht="24.75" customHeight="1" x14ac:dyDescent="0.2">
      <c r="A107" s="414" t="s">
        <v>1076</v>
      </c>
      <c r="B107" s="414" t="s">
        <v>1922</v>
      </c>
      <c r="C107" s="414" t="s">
        <v>1077</v>
      </c>
      <c r="D107" s="414">
        <v>1</v>
      </c>
      <c r="E107" s="414">
        <v>11.352</v>
      </c>
      <c r="F107" s="413">
        <v>1036.71</v>
      </c>
      <c r="G107" s="412">
        <v>0</v>
      </c>
      <c r="H107" s="412">
        <v>761.32</v>
      </c>
      <c r="I107" s="412">
        <v>275.39</v>
      </c>
      <c r="J107" s="411">
        <v>0.2656384138283609</v>
      </c>
    </row>
    <row r="108" spans="1:10" ht="24.75" customHeight="1" x14ac:dyDescent="0.2">
      <c r="A108" s="414" t="s">
        <v>1076</v>
      </c>
      <c r="B108" s="414" t="s">
        <v>1922</v>
      </c>
      <c r="C108" s="414" t="s">
        <v>1074</v>
      </c>
      <c r="D108" s="414">
        <v>120</v>
      </c>
      <c r="E108" s="414">
        <v>113.52</v>
      </c>
      <c r="F108" s="413">
        <v>8898</v>
      </c>
      <c r="G108" s="412">
        <v>0</v>
      </c>
      <c r="H108" s="412">
        <v>7367.54</v>
      </c>
      <c r="I108" s="412">
        <v>1530.46</v>
      </c>
      <c r="J108" s="411">
        <v>0.17200044953922231</v>
      </c>
    </row>
    <row r="109" spans="1:10" ht="24.75" customHeight="1" x14ac:dyDescent="0.2">
      <c r="A109" s="414" t="s">
        <v>1920</v>
      </c>
      <c r="B109" s="414" t="s">
        <v>1919</v>
      </c>
      <c r="C109" s="414" t="s">
        <v>1771</v>
      </c>
      <c r="D109" s="414">
        <v>3</v>
      </c>
      <c r="E109" s="414">
        <v>18</v>
      </c>
      <c r="F109" s="413">
        <v>1747.83</v>
      </c>
      <c r="G109" s="412">
        <v>0</v>
      </c>
      <c r="H109" s="412">
        <v>1675.65</v>
      </c>
      <c r="I109" s="412">
        <v>72.180000000000007</v>
      </c>
      <c r="J109" s="411">
        <v>4.1296922469576558E-2</v>
      </c>
    </row>
    <row r="110" spans="1:10" ht="24.75" customHeight="1" x14ac:dyDescent="0.2">
      <c r="A110" s="414" t="s">
        <v>1029</v>
      </c>
      <c r="B110" s="414" t="s">
        <v>3834</v>
      </c>
      <c r="C110" s="414" t="s">
        <v>1021</v>
      </c>
      <c r="D110" s="414">
        <v>5</v>
      </c>
      <c r="E110" s="414">
        <v>100</v>
      </c>
      <c r="F110" s="413">
        <v>7797.56</v>
      </c>
      <c r="G110" s="412">
        <v>0</v>
      </c>
      <c r="H110" s="412">
        <v>5721.9</v>
      </c>
      <c r="I110" s="412">
        <v>2075.66</v>
      </c>
      <c r="J110" s="411">
        <v>0.26619352720594647</v>
      </c>
    </row>
    <row r="111" spans="1:10" ht="24.75" customHeight="1" x14ac:dyDescent="0.2">
      <c r="A111" s="414" t="s">
        <v>1027</v>
      </c>
      <c r="B111" s="414" t="s">
        <v>2414</v>
      </c>
      <c r="C111" s="414" t="s">
        <v>1021</v>
      </c>
      <c r="D111" s="414">
        <v>3</v>
      </c>
      <c r="E111" s="414">
        <v>60</v>
      </c>
      <c r="F111" s="413">
        <v>4038.99</v>
      </c>
      <c r="G111" s="412">
        <v>0</v>
      </c>
      <c r="H111" s="412">
        <v>3433.14</v>
      </c>
      <c r="I111" s="412">
        <v>605.85</v>
      </c>
      <c r="J111" s="411">
        <v>0.15000037137997371</v>
      </c>
    </row>
    <row r="112" spans="1:10" ht="24.75" customHeight="1" x14ac:dyDescent="0.2">
      <c r="A112" s="414" t="s">
        <v>1917</v>
      </c>
      <c r="B112" s="414" t="s">
        <v>1916</v>
      </c>
      <c r="C112" s="414" t="s">
        <v>1885</v>
      </c>
      <c r="D112" s="414">
        <v>32</v>
      </c>
      <c r="E112" s="414">
        <v>121.12</v>
      </c>
      <c r="F112" s="413">
        <v>11254.08</v>
      </c>
      <c r="G112" s="412">
        <v>0</v>
      </c>
      <c r="H112" s="412">
        <v>10859.01</v>
      </c>
      <c r="I112" s="412">
        <v>395.07</v>
      </c>
      <c r="J112" s="411">
        <v>3.5104602064318008E-2</v>
      </c>
    </row>
    <row r="113" spans="1:10" ht="24.75" customHeight="1" x14ac:dyDescent="0.2">
      <c r="A113" s="414" t="s">
        <v>1015</v>
      </c>
      <c r="B113" s="414" t="s">
        <v>1915</v>
      </c>
      <c r="C113" s="414" t="s">
        <v>1013</v>
      </c>
      <c r="D113" s="414">
        <v>36</v>
      </c>
      <c r="E113" s="414">
        <v>684</v>
      </c>
      <c r="F113" s="413">
        <v>39040.26</v>
      </c>
      <c r="G113" s="412">
        <v>0</v>
      </c>
      <c r="H113" s="412">
        <v>33782.400000000001</v>
      </c>
      <c r="I113" s="412">
        <v>5257.86</v>
      </c>
      <c r="J113" s="411">
        <v>0.13467789405091052</v>
      </c>
    </row>
    <row r="114" spans="1:10" ht="24.75" customHeight="1" x14ac:dyDescent="0.2">
      <c r="A114" s="414" t="s">
        <v>3192</v>
      </c>
      <c r="B114" s="414" t="s">
        <v>3191</v>
      </c>
      <c r="C114" s="414" t="s">
        <v>1099</v>
      </c>
      <c r="D114" s="414">
        <v>5000</v>
      </c>
      <c r="E114" s="414">
        <v>5000</v>
      </c>
      <c r="F114" s="413">
        <v>274550</v>
      </c>
      <c r="G114" s="412">
        <v>0</v>
      </c>
      <c r="H114" s="412">
        <v>200250</v>
      </c>
      <c r="I114" s="412">
        <v>74300</v>
      </c>
      <c r="J114" s="411">
        <v>0.27062465853214351</v>
      </c>
    </row>
    <row r="115" spans="1:10" ht="24.75" customHeight="1" x14ac:dyDescent="0.2">
      <c r="A115" s="414" t="s">
        <v>2052</v>
      </c>
      <c r="B115" s="414" t="s">
        <v>4325</v>
      </c>
      <c r="C115" s="414" t="s">
        <v>1099</v>
      </c>
      <c r="D115" s="414">
        <v>1000</v>
      </c>
      <c r="E115" s="414">
        <v>1000</v>
      </c>
      <c r="F115" s="413">
        <v>54960</v>
      </c>
      <c r="G115" s="412">
        <v>0</v>
      </c>
      <c r="H115" s="412">
        <v>44240</v>
      </c>
      <c r="I115" s="412">
        <v>10720</v>
      </c>
      <c r="J115" s="411">
        <v>0.1950509461426492</v>
      </c>
    </row>
    <row r="116" spans="1:10" ht="18.2" customHeight="1" x14ac:dyDescent="0.2">
      <c r="A116" s="557" t="s">
        <v>1657</v>
      </c>
      <c r="B116" s="557" t="s">
        <v>1656</v>
      </c>
      <c r="C116" s="557" t="s">
        <v>1655</v>
      </c>
      <c r="D116" s="584">
        <v>2</v>
      </c>
      <c r="E116" s="584">
        <v>0</v>
      </c>
      <c r="F116" s="583">
        <v>1940</v>
      </c>
      <c r="G116" s="582">
        <v>0</v>
      </c>
      <c r="H116" s="582">
        <v>0</v>
      </c>
      <c r="I116" s="582">
        <v>1940</v>
      </c>
      <c r="J116" s="581">
        <v>1</v>
      </c>
    </row>
    <row r="117" spans="1:10" x14ac:dyDescent="0.2">
      <c r="D117" s="410">
        <f t="shared" ref="D117:I117" si="0">SUM(D9:D116)</f>
        <v>20071</v>
      </c>
      <c r="E117" s="580">
        <f t="shared" si="0"/>
        <v>48778.520000000004</v>
      </c>
      <c r="F117" s="433">
        <f t="shared" si="0"/>
        <v>3121408.3699999996</v>
      </c>
      <c r="G117" s="433">
        <f t="shared" si="0"/>
        <v>0</v>
      </c>
      <c r="H117" s="433">
        <f t="shared" si="0"/>
        <v>2578441.94</v>
      </c>
      <c r="I117" s="433">
        <f t="shared" si="0"/>
        <v>542966.43000000005</v>
      </c>
    </row>
    <row r="124" spans="1:10" ht="25.5" x14ac:dyDescent="0.2">
      <c r="A124" s="576" t="s">
        <v>1945</v>
      </c>
      <c r="B124" s="576" t="s">
        <v>1944</v>
      </c>
      <c r="C124" s="576" t="s">
        <v>1159</v>
      </c>
      <c r="D124" s="576">
        <v>1</v>
      </c>
      <c r="E124" s="576">
        <v>0</v>
      </c>
      <c r="F124" s="579">
        <v>851.31</v>
      </c>
      <c r="G124" s="578">
        <v>0</v>
      </c>
      <c r="H124" s="578">
        <v>392.17</v>
      </c>
      <c r="I124" s="578">
        <v>459.14</v>
      </c>
      <c r="J124" s="577">
        <v>0.53933349778576545</v>
      </c>
    </row>
    <row r="125" spans="1:10" x14ac:dyDescent="0.2">
      <c r="A125" s="576" t="s">
        <v>1636</v>
      </c>
      <c r="B125" s="576" t="s">
        <v>2413</v>
      </c>
      <c r="C125" s="576" t="s">
        <v>1159</v>
      </c>
      <c r="D125" s="576">
        <v>1</v>
      </c>
      <c r="E125" s="576">
        <v>0</v>
      </c>
      <c r="F125" s="579">
        <v>549.70000000000005</v>
      </c>
      <c r="G125" s="578">
        <v>0</v>
      </c>
      <c r="H125" s="578">
        <v>315.23</v>
      </c>
      <c r="I125" s="578">
        <v>234.47</v>
      </c>
      <c r="J125" s="577">
        <v>0.42654175004547934</v>
      </c>
    </row>
    <row r="126" spans="1:10" ht="25.5" x14ac:dyDescent="0.2">
      <c r="A126" s="576" t="s">
        <v>2409</v>
      </c>
      <c r="B126" s="576" t="s">
        <v>2408</v>
      </c>
      <c r="C126" s="576" t="s">
        <v>1159</v>
      </c>
      <c r="D126" s="576">
        <v>5</v>
      </c>
      <c r="E126" s="576">
        <v>0</v>
      </c>
      <c r="F126" s="579">
        <v>3290.43</v>
      </c>
      <c r="G126" s="578">
        <v>0</v>
      </c>
      <c r="H126" s="578">
        <v>2613.5</v>
      </c>
      <c r="I126" s="578">
        <v>676.93</v>
      </c>
      <c r="J126" s="577">
        <v>0.20572691107241303</v>
      </c>
    </row>
    <row r="127" spans="1:10" ht="25.5" x14ac:dyDescent="0.2">
      <c r="A127" s="576" t="s">
        <v>1943</v>
      </c>
      <c r="B127" s="576" t="s">
        <v>1942</v>
      </c>
      <c r="C127" s="576" t="s">
        <v>1159</v>
      </c>
      <c r="D127" s="576">
        <v>3</v>
      </c>
      <c r="E127" s="576">
        <v>0</v>
      </c>
      <c r="F127" s="579">
        <v>1647.79</v>
      </c>
      <c r="G127" s="578">
        <v>0</v>
      </c>
      <c r="H127" s="578">
        <v>1145.1600000000001</v>
      </c>
      <c r="I127" s="578">
        <v>502.63</v>
      </c>
      <c r="J127" s="577">
        <v>0.30503280150990114</v>
      </c>
    </row>
    <row r="128" spans="1:10" ht="25.5" x14ac:dyDescent="0.2">
      <c r="A128" s="576" t="s">
        <v>1073</v>
      </c>
      <c r="B128" s="576" t="s">
        <v>1941</v>
      </c>
      <c r="C128" s="576" t="s">
        <v>1940</v>
      </c>
      <c r="D128" s="576">
        <v>24</v>
      </c>
      <c r="E128" s="576">
        <v>10.8</v>
      </c>
      <c r="F128" s="579">
        <v>1205.76</v>
      </c>
      <c r="G128" s="578">
        <v>0</v>
      </c>
      <c r="H128" s="578">
        <v>1092.6199999999999</v>
      </c>
      <c r="I128" s="578">
        <v>113.14</v>
      </c>
      <c r="J128" s="577">
        <v>9.3832935244161364E-2</v>
      </c>
    </row>
    <row r="129" spans="1:10" x14ac:dyDescent="0.2">
      <c r="A129" s="576" t="s">
        <v>1939</v>
      </c>
      <c r="B129" s="576" t="s">
        <v>1938</v>
      </c>
      <c r="C129" s="576" t="s">
        <v>1875</v>
      </c>
      <c r="D129" s="575">
        <v>5</v>
      </c>
      <c r="E129" s="575">
        <v>113.55</v>
      </c>
      <c r="F129" s="574">
        <v>1080</v>
      </c>
      <c r="G129" s="573">
        <v>0</v>
      </c>
      <c r="H129" s="573">
        <v>690</v>
      </c>
      <c r="I129" s="573">
        <v>390</v>
      </c>
      <c r="J129" s="572">
        <v>0.3611111111111111</v>
      </c>
    </row>
    <row r="130" spans="1:10" x14ac:dyDescent="0.2">
      <c r="D130" s="410">
        <f t="shared" ref="D130:I130" si="1">SUM(D124:D129)</f>
        <v>39</v>
      </c>
      <c r="E130" s="410">
        <f t="shared" si="1"/>
        <v>124.35</v>
      </c>
      <c r="F130" s="433">
        <f t="shared" si="1"/>
        <v>8624.99</v>
      </c>
      <c r="G130" s="433">
        <f t="shared" si="1"/>
        <v>0</v>
      </c>
      <c r="H130" s="433">
        <f t="shared" si="1"/>
        <v>6248.68</v>
      </c>
      <c r="I130" s="433">
        <f t="shared" si="1"/>
        <v>2376.3100000000004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20F62-CF67-46A8-B612-0BCA1C235059}">
  <sheetPr codeName="Hoja22"/>
  <dimension ref="A1:J58"/>
  <sheetViews>
    <sheetView showGridLines="0" workbookViewId="0">
      <pane ySplit="6" topLeftCell="A46" activePane="bottomLeft" state="frozen"/>
      <selection pane="bottomLeft" activeCell="Q52" sqref="Q52"/>
    </sheetView>
  </sheetViews>
  <sheetFormatPr baseColWidth="10" defaultColWidth="11.42578125" defaultRowHeight="12.75" x14ac:dyDescent="0.2"/>
  <cols>
    <col min="1" max="1" width="11.85546875" style="410" customWidth="1"/>
    <col min="2" max="2" width="41" style="410" customWidth="1"/>
    <col min="3" max="5" width="11.85546875" style="410" customWidth="1"/>
    <col min="6" max="6" width="15.42578125" style="410" customWidth="1"/>
    <col min="7" max="7" width="11.85546875" style="410" customWidth="1"/>
    <col min="8" max="8" width="18.28515625" style="410" customWidth="1"/>
    <col min="9" max="9" width="11.85546875" style="410" customWidth="1"/>
    <col min="10" max="10" width="9.85546875" style="410" customWidth="1"/>
    <col min="11" max="11" width="11.42578125" style="410" customWidth="1"/>
    <col min="12" max="12" width="8" style="410" customWidth="1"/>
    <col min="13"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4068</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7.75" customHeight="1" x14ac:dyDescent="0.2">
      <c r="A9" s="414" t="s">
        <v>1650</v>
      </c>
      <c r="B9" s="414" t="s">
        <v>1649</v>
      </c>
      <c r="C9" s="414" t="s">
        <v>1159</v>
      </c>
      <c r="D9" s="414">
        <v>7</v>
      </c>
      <c r="E9" s="414">
        <v>0</v>
      </c>
      <c r="F9" s="413">
        <v>4948.68</v>
      </c>
      <c r="G9" s="412">
        <v>0</v>
      </c>
      <c r="H9" s="412">
        <v>3804.99</v>
      </c>
      <c r="I9" s="412">
        <v>1143.69</v>
      </c>
      <c r="J9" s="411">
        <v>0.23111011421227479</v>
      </c>
    </row>
    <row r="10" spans="1:10" ht="27.75" customHeight="1" x14ac:dyDescent="0.2">
      <c r="A10" s="414" t="s">
        <v>1648</v>
      </c>
      <c r="B10" s="414" t="s">
        <v>1647</v>
      </c>
      <c r="C10" s="414" t="s">
        <v>1159</v>
      </c>
      <c r="D10" s="414">
        <v>3</v>
      </c>
      <c r="E10" s="414">
        <v>0</v>
      </c>
      <c r="F10" s="413">
        <v>8638.56</v>
      </c>
      <c r="G10" s="412">
        <v>0</v>
      </c>
      <c r="H10" s="412">
        <v>6170.4</v>
      </c>
      <c r="I10" s="412">
        <v>2468.16</v>
      </c>
      <c r="J10" s="411">
        <v>0.2857142857142857</v>
      </c>
    </row>
    <row r="11" spans="1:10" ht="27.75" customHeight="1" x14ac:dyDescent="0.2">
      <c r="A11" s="414" t="s">
        <v>2290</v>
      </c>
      <c r="B11" s="414" t="s">
        <v>2289</v>
      </c>
      <c r="C11" s="414" t="s">
        <v>1159</v>
      </c>
      <c r="D11" s="414">
        <v>2</v>
      </c>
      <c r="E11" s="414">
        <v>0</v>
      </c>
      <c r="F11" s="413">
        <v>1388.81</v>
      </c>
      <c r="G11" s="412">
        <v>0</v>
      </c>
      <c r="H11" s="412">
        <v>1080.26</v>
      </c>
      <c r="I11" s="412">
        <v>308.55</v>
      </c>
      <c r="J11" s="411">
        <v>0.22216861917756928</v>
      </c>
    </row>
    <row r="12" spans="1:10" ht="27.75" customHeight="1" x14ac:dyDescent="0.2">
      <c r="A12" s="414" t="s">
        <v>1646</v>
      </c>
      <c r="B12" s="414" t="s">
        <v>1645</v>
      </c>
      <c r="C12" s="414" t="s">
        <v>1159</v>
      </c>
      <c r="D12" s="414">
        <v>12</v>
      </c>
      <c r="E12" s="414">
        <v>0</v>
      </c>
      <c r="F12" s="413">
        <v>9596.2000000000007</v>
      </c>
      <c r="G12" s="412">
        <v>0</v>
      </c>
      <c r="H12" s="412">
        <v>4157.88</v>
      </c>
      <c r="I12" s="412">
        <v>5438.32</v>
      </c>
      <c r="J12" s="411">
        <v>0.56671599174673304</v>
      </c>
    </row>
    <row r="13" spans="1:10" ht="27.75" customHeight="1" x14ac:dyDescent="0.2">
      <c r="A13" s="414" t="s">
        <v>1644</v>
      </c>
      <c r="B13" s="414" t="s">
        <v>1643</v>
      </c>
      <c r="C13" s="414" t="s">
        <v>1159</v>
      </c>
      <c r="D13" s="414">
        <v>24</v>
      </c>
      <c r="E13" s="414">
        <v>0</v>
      </c>
      <c r="F13" s="413">
        <v>11249.41</v>
      </c>
      <c r="G13" s="412">
        <v>0</v>
      </c>
      <c r="H13" s="412">
        <v>5148.3100000000004</v>
      </c>
      <c r="I13" s="412">
        <v>6101.1</v>
      </c>
      <c r="J13" s="411">
        <v>0.54234844316279696</v>
      </c>
    </row>
    <row r="14" spans="1:10" ht="27.75" customHeight="1" x14ac:dyDescent="0.2">
      <c r="A14" s="414" t="s">
        <v>1642</v>
      </c>
      <c r="B14" s="414" t="s">
        <v>1641</v>
      </c>
      <c r="C14" s="414" t="s">
        <v>1159</v>
      </c>
      <c r="D14" s="414">
        <v>1</v>
      </c>
      <c r="E14" s="414">
        <v>0</v>
      </c>
      <c r="F14" s="413">
        <v>805.05</v>
      </c>
      <c r="G14" s="412">
        <v>0</v>
      </c>
      <c r="H14" s="412">
        <v>660.96</v>
      </c>
      <c r="I14" s="412">
        <v>144.09</v>
      </c>
      <c r="J14" s="411">
        <v>0.17898267188373393</v>
      </c>
    </row>
    <row r="15" spans="1:10" ht="27.75" customHeight="1" x14ac:dyDescent="0.2">
      <c r="A15" s="414" t="s">
        <v>1640</v>
      </c>
      <c r="B15" s="414" t="s">
        <v>1639</v>
      </c>
      <c r="C15" s="414" t="s">
        <v>1159</v>
      </c>
      <c r="D15" s="414">
        <v>2</v>
      </c>
      <c r="E15" s="414">
        <v>0</v>
      </c>
      <c r="F15" s="413">
        <v>1455.48</v>
      </c>
      <c r="G15" s="412">
        <v>0</v>
      </c>
      <c r="H15" s="412">
        <v>1161.5999999999999</v>
      </c>
      <c r="I15" s="412">
        <v>293.88</v>
      </c>
      <c r="J15" s="411">
        <v>0.20191277104460384</v>
      </c>
    </row>
    <row r="16" spans="1:10" ht="27.75" customHeight="1" x14ac:dyDescent="0.2">
      <c r="A16" s="414" t="s">
        <v>1638</v>
      </c>
      <c r="B16" s="414" t="s">
        <v>1637</v>
      </c>
      <c r="C16" s="414" t="s">
        <v>1159</v>
      </c>
      <c r="D16" s="414">
        <v>15</v>
      </c>
      <c r="E16" s="414">
        <v>0</v>
      </c>
      <c r="F16" s="413">
        <v>9415.43</v>
      </c>
      <c r="G16" s="412">
        <v>0</v>
      </c>
      <c r="H16" s="412">
        <v>8.25</v>
      </c>
      <c r="I16" s="412">
        <v>9407.18</v>
      </c>
      <c r="J16" s="411">
        <v>0.99912377873341951</v>
      </c>
    </row>
    <row r="17" spans="1:10" ht="27.75" customHeight="1" x14ac:dyDescent="0.2">
      <c r="A17" s="414" t="s">
        <v>1636</v>
      </c>
      <c r="B17" s="414" t="s">
        <v>1635</v>
      </c>
      <c r="C17" s="414" t="s">
        <v>1159</v>
      </c>
      <c r="D17" s="414">
        <v>1</v>
      </c>
      <c r="E17" s="414">
        <v>0</v>
      </c>
      <c r="F17" s="413">
        <v>393.76</v>
      </c>
      <c r="G17" s="412">
        <v>0</v>
      </c>
      <c r="H17" s="412">
        <v>320.77</v>
      </c>
      <c r="I17" s="412">
        <v>72.989999999999995</v>
      </c>
      <c r="J17" s="411">
        <v>0.18536672084518488</v>
      </c>
    </row>
    <row r="18" spans="1:10" ht="27.75" customHeight="1" x14ac:dyDescent="0.2">
      <c r="A18" s="414" t="s">
        <v>3126</v>
      </c>
      <c r="B18" s="414" t="s">
        <v>3125</v>
      </c>
      <c r="C18" s="414" t="s">
        <v>1630</v>
      </c>
      <c r="D18" s="414">
        <v>2</v>
      </c>
      <c r="E18" s="414">
        <v>0</v>
      </c>
      <c r="F18" s="413">
        <v>1339.32</v>
      </c>
      <c r="G18" s="412">
        <v>0</v>
      </c>
      <c r="H18" s="412">
        <v>902.6</v>
      </c>
      <c r="I18" s="412">
        <v>436.72</v>
      </c>
      <c r="J18" s="411">
        <v>0.3260759191231371</v>
      </c>
    </row>
    <row r="19" spans="1:10" ht="27.75" customHeight="1" x14ac:dyDescent="0.2">
      <c r="A19" s="414" t="s">
        <v>1634</v>
      </c>
      <c r="B19" s="414" t="s">
        <v>1633</v>
      </c>
      <c r="C19" s="414" t="s">
        <v>1630</v>
      </c>
      <c r="D19" s="414">
        <v>2</v>
      </c>
      <c r="E19" s="414">
        <v>0</v>
      </c>
      <c r="F19" s="413">
        <v>1254.31</v>
      </c>
      <c r="G19" s="412">
        <v>0</v>
      </c>
      <c r="H19" s="412">
        <v>1.26</v>
      </c>
      <c r="I19" s="412">
        <v>1253.05</v>
      </c>
      <c r="J19" s="411">
        <v>0.9989954636413646</v>
      </c>
    </row>
    <row r="20" spans="1:10" ht="27.75" customHeight="1" x14ac:dyDescent="0.2">
      <c r="A20" s="414" t="s">
        <v>1632</v>
      </c>
      <c r="B20" s="414" t="s">
        <v>1631</v>
      </c>
      <c r="C20" s="414" t="s">
        <v>1630</v>
      </c>
      <c r="D20" s="414">
        <v>1</v>
      </c>
      <c r="E20" s="414">
        <v>0</v>
      </c>
      <c r="F20" s="413">
        <v>595.41999999999996</v>
      </c>
      <c r="G20" s="412">
        <v>0</v>
      </c>
      <c r="H20" s="412">
        <v>464.09</v>
      </c>
      <c r="I20" s="412">
        <v>131.33000000000001</v>
      </c>
      <c r="J20" s="411">
        <v>0.22056699472641161</v>
      </c>
    </row>
    <row r="21" spans="1:10" ht="27.75" customHeight="1" x14ac:dyDescent="0.2">
      <c r="A21" s="414" t="s">
        <v>3786</v>
      </c>
      <c r="B21" s="414" t="s">
        <v>3785</v>
      </c>
      <c r="C21" s="414" t="s">
        <v>1630</v>
      </c>
      <c r="D21" s="414">
        <v>1</v>
      </c>
      <c r="E21" s="414">
        <v>0</v>
      </c>
      <c r="F21" s="413">
        <v>595.41999999999996</v>
      </c>
      <c r="G21" s="412">
        <v>0</v>
      </c>
      <c r="H21" s="412">
        <v>348.46</v>
      </c>
      <c r="I21" s="412">
        <v>246.96</v>
      </c>
      <c r="J21" s="411">
        <v>0.41476604749588525</v>
      </c>
    </row>
    <row r="22" spans="1:10" ht="27.75" customHeight="1" x14ac:dyDescent="0.2">
      <c r="A22" s="414" t="s">
        <v>4163</v>
      </c>
      <c r="B22" s="414" t="s">
        <v>4162</v>
      </c>
      <c r="C22" s="414" t="s">
        <v>1010</v>
      </c>
      <c r="D22" s="414">
        <v>1</v>
      </c>
      <c r="E22" s="414">
        <v>0</v>
      </c>
      <c r="F22" s="413">
        <v>532.4</v>
      </c>
      <c r="G22" s="412">
        <v>0</v>
      </c>
      <c r="H22" s="412">
        <v>458.48</v>
      </c>
      <c r="I22" s="412">
        <v>73.92</v>
      </c>
      <c r="J22" s="411">
        <v>0.13884297520661157</v>
      </c>
    </row>
    <row r="23" spans="1:10" ht="27.75" customHeight="1" x14ac:dyDescent="0.2">
      <c r="A23" s="414" t="s">
        <v>4161</v>
      </c>
      <c r="B23" s="414" t="s">
        <v>4160</v>
      </c>
      <c r="C23" s="414" t="s">
        <v>1010</v>
      </c>
      <c r="D23" s="414">
        <v>1</v>
      </c>
      <c r="E23" s="414">
        <v>0</v>
      </c>
      <c r="F23" s="413">
        <v>1511.25</v>
      </c>
      <c r="G23" s="412">
        <v>0</v>
      </c>
      <c r="H23" s="412">
        <v>1495.64</v>
      </c>
      <c r="I23" s="412">
        <v>15.61</v>
      </c>
      <c r="J23" s="411">
        <v>1.0329197684036394E-2</v>
      </c>
    </row>
    <row r="24" spans="1:10" ht="27.75" customHeight="1" x14ac:dyDescent="0.2">
      <c r="A24" s="414" t="s">
        <v>4159</v>
      </c>
      <c r="B24" s="414" t="s">
        <v>4158</v>
      </c>
      <c r="C24" s="414" t="s">
        <v>1010</v>
      </c>
      <c r="D24" s="414">
        <v>1</v>
      </c>
      <c r="E24" s="414">
        <v>0</v>
      </c>
      <c r="F24" s="413">
        <v>2632.5</v>
      </c>
      <c r="G24" s="412">
        <v>0</v>
      </c>
      <c r="H24" s="412">
        <v>2480.46</v>
      </c>
      <c r="I24" s="412">
        <v>152.04</v>
      </c>
      <c r="J24" s="411">
        <v>5.7754985754985756E-2</v>
      </c>
    </row>
    <row r="25" spans="1:10" ht="27.75" customHeight="1" x14ac:dyDescent="0.2">
      <c r="A25" s="414" t="s">
        <v>1161</v>
      </c>
      <c r="B25" s="414" t="s">
        <v>1160</v>
      </c>
      <c r="C25" s="414" t="s">
        <v>1159</v>
      </c>
      <c r="D25" s="414">
        <v>22</v>
      </c>
      <c r="E25" s="414">
        <v>0</v>
      </c>
      <c r="F25" s="413">
        <v>10920.09</v>
      </c>
      <c r="G25" s="412">
        <v>0</v>
      </c>
      <c r="H25" s="412">
        <v>8397.84</v>
      </c>
      <c r="I25" s="412">
        <v>2522.25</v>
      </c>
      <c r="J25" s="411">
        <v>0.23097337109858984</v>
      </c>
    </row>
    <row r="26" spans="1:10" ht="27.75" customHeight="1" x14ac:dyDescent="0.2">
      <c r="A26" s="427" t="s">
        <v>1124</v>
      </c>
      <c r="B26" s="427" t="s">
        <v>1123</v>
      </c>
      <c r="C26" s="427" t="s">
        <v>1010</v>
      </c>
      <c r="D26" s="427">
        <v>10</v>
      </c>
      <c r="E26" s="427">
        <v>0</v>
      </c>
      <c r="F26" s="428">
        <v>2160</v>
      </c>
      <c r="G26" s="429">
        <v>0</v>
      </c>
      <c r="H26" s="429">
        <v>1080</v>
      </c>
      <c r="I26" s="429">
        <v>1080</v>
      </c>
      <c r="J26" s="430">
        <v>0.5</v>
      </c>
    </row>
    <row r="27" spans="1:10" ht="27.75" customHeight="1" x14ac:dyDescent="0.2">
      <c r="A27" s="414" t="s">
        <v>1122</v>
      </c>
      <c r="B27" s="414" t="s">
        <v>1121</v>
      </c>
      <c r="C27" s="414" t="s">
        <v>1010</v>
      </c>
      <c r="D27" s="414">
        <v>6</v>
      </c>
      <c r="E27" s="414">
        <v>0</v>
      </c>
      <c r="F27" s="413">
        <v>19713.5</v>
      </c>
      <c r="G27" s="412">
        <v>0</v>
      </c>
      <c r="H27" s="412">
        <v>18260.04</v>
      </c>
      <c r="I27" s="412">
        <v>1453.46</v>
      </c>
      <c r="J27" s="411">
        <v>7.3729170365485583E-2</v>
      </c>
    </row>
    <row r="28" spans="1:10" ht="27.75" customHeight="1" x14ac:dyDescent="0.2">
      <c r="A28" s="427" t="s">
        <v>1107</v>
      </c>
      <c r="B28" s="427" t="s">
        <v>1106</v>
      </c>
      <c r="C28" s="427" t="s">
        <v>1010</v>
      </c>
      <c r="D28" s="427">
        <v>120</v>
      </c>
      <c r="E28" s="427">
        <v>0</v>
      </c>
      <c r="F28" s="428">
        <v>1804.8</v>
      </c>
      <c r="G28" s="429">
        <v>0</v>
      </c>
      <c r="H28" s="429">
        <v>1194</v>
      </c>
      <c r="I28" s="429">
        <v>610.79999999999995</v>
      </c>
      <c r="J28" s="430">
        <v>0.33843085106382981</v>
      </c>
    </row>
    <row r="29" spans="1:10" ht="27.75" customHeight="1" x14ac:dyDescent="0.2">
      <c r="A29" s="427" t="s">
        <v>1105</v>
      </c>
      <c r="B29" s="427" t="s">
        <v>1104</v>
      </c>
      <c r="C29" s="427" t="s">
        <v>1010</v>
      </c>
      <c r="D29" s="427">
        <v>500</v>
      </c>
      <c r="E29" s="427">
        <v>0</v>
      </c>
      <c r="F29" s="428">
        <v>11855</v>
      </c>
      <c r="G29" s="429">
        <v>0</v>
      </c>
      <c r="H29" s="429">
        <v>7755</v>
      </c>
      <c r="I29" s="429">
        <v>4100</v>
      </c>
      <c r="J29" s="430">
        <v>0.34584563475326868</v>
      </c>
    </row>
    <row r="30" spans="1:10" ht="27.75" customHeight="1" x14ac:dyDescent="0.2">
      <c r="A30" s="427" t="s">
        <v>1103</v>
      </c>
      <c r="B30" s="427" t="s">
        <v>1102</v>
      </c>
      <c r="C30" s="427" t="s">
        <v>1010</v>
      </c>
      <c r="D30" s="427">
        <v>594</v>
      </c>
      <c r="E30" s="427">
        <v>0</v>
      </c>
      <c r="F30" s="428">
        <v>22441.32</v>
      </c>
      <c r="G30" s="429">
        <v>0</v>
      </c>
      <c r="H30" s="429">
        <v>12592.8</v>
      </c>
      <c r="I30" s="429">
        <v>9848.52</v>
      </c>
      <c r="J30" s="430">
        <v>0.43885653785071466</v>
      </c>
    </row>
    <row r="31" spans="1:10" ht="27.75" customHeight="1" x14ac:dyDescent="0.2">
      <c r="A31" s="414" t="s">
        <v>4157</v>
      </c>
      <c r="B31" s="414" t="s">
        <v>4156</v>
      </c>
      <c r="C31" s="414" t="s">
        <v>1010</v>
      </c>
      <c r="D31" s="414">
        <v>36</v>
      </c>
      <c r="E31" s="414">
        <v>0</v>
      </c>
      <c r="F31" s="413">
        <v>102405.6</v>
      </c>
      <c r="G31" s="412">
        <v>0</v>
      </c>
      <c r="H31" s="412">
        <v>93096</v>
      </c>
      <c r="I31" s="412">
        <v>9309.6</v>
      </c>
      <c r="J31" s="411">
        <v>9.0909090909090912E-2</v>
      </c>
    </row>
    <row r="32" spans="1:10" ht="27.75" customHeight="1" x14ac:dyDescent="0.2">
      <c r="A32" s="414" t="s">
        <v>4155</v>
      </c>
      <c r="B32" s="414" t="s">
        <v>4154</v>
      </c>
      <c r="C32" s="414" t="s">
        <v>1010</v>
      </c>
      <c r="D32" s="414">
        <v>1</v>
      </c>
      <c r="E32" s="414">
        <v>0</v>
      </c>
      <c r="F32" s="413">
        <v>2058.62</v>
      </c>
      <c r="G32" s="412">
        <v>0</v>
      </c>
      <c r="H32" s="412">
        <v>1614.89</v>
      </c>
      <c r="I32" s="412">
        <v>443.73</v>
      </c>
      <c r="J32" s="411">
        <v>0.2155473083910581</v>
      </c>
    </row>
    <row r="33" spans="1:10" ht="27.75" customHeight="1" x14ac:dyDescent="0.2">
      <c r="A33" s="414" t="s">
        <v>1070</v>
      </c>
      <c r="B33" s="414" t="s">
        <v>1069</v>
      </c>
      <c r="C33" s="414" t="s">
        <v>1010</v>
      </c>
      <c r="D33" s="414">
        <v>1</v>
      </c>
      <c r="E33" s="414">
        <v>0</v>
      </c>
      <c r="F33" s="413">
        <v>761.54</v>
      </c>
      <c r="G33" s="412">
        <v>0</v>
      </c>
      <c r="H33" s="412">
        <v>634.62</v>
      </c>
      <c r="I33" s="412">
        <v>126.92</v>
      </c>
      <c r="J33" s="411">
        <v>0.16666228957113219</v>
      </c>
    </row>
    <row r="34" spans="1:10" ht="27.75" customHeight="1" x14ac:dyDescent="0.2">
      <c r="A34" s="414" t="s">
        <v>1068</v>
      </c>
      <c r="B34" s="414" t="s">
        <v>218</v>
      </c>
      <c r="C34" s="414" t="s">
        <v>1010</v>
      </c>
      <c r="D34" s="414">
        <v>7</v>
      </c>
      <c r="E34" s="414">
        <v>0</v>
      </c>
      <c r="F34" s="413">
        <v>1778</v>
      </c>
      <c r="G34" s="412">
        <v>0</v>
      </c>
      <c r="H34" s="412">
        <v>1624.22</v>
      </c>
      <c r="I34" s="412">
        <v>153.78</v>
      </c>
      <c r="J34" s="411">
        <v>8.649043869516311E-2</v>
      </c>
    </row>
    <row r="35" spans="1:10" ht="27.75" customHeight="1" x14ac:dyDescent="0.2">
      <c r="A35" s="414" t="s">
        <v>1059</v>
      </c>
      <c r="B35" s="414" t="s">
        <v>1058</v>
      </c>
      <c r="C35" s="414" t="s">
        <v>1010</v>
      </c>
      <c r="D35" s="414">
        <v>29</v>
      </c>
      <c r="E35" s="414">
        <v>0</v>
      </c>
      <c r="F35" s="413">
        <v>45862.5</v>
      </c>
      <c r="G35" s="412">
        <v>0</v>
      </c>
      <c r="H35" s="412">
        <v>35031.42</v>
      </c>
      <c r="I35" s="412">
        <v>10831.08</v>
      </c>
      <c r="J35" s="411">
        <v>0.2361641864268193</v>
      </c>
    </row>
    <row r="36" spans="1:10" ht="27.75" customHeight="1" x14ac:dyDescent="0.2">
      <c r="A36" s="414" t="s">
        <v>1057</v>
      </c>
      <c r="B36" s="414" t="s">
        <v>1056</v>
      </c>
      <c r="C36" s="414" t="s">
        <v>1010</v>
      </c>
      <c r="D36" s="414">
        <v>7</v>
      </c>
      <c r="E36" s="414">
        <v>0</v>
      </c>
      <c r="F36" s="413">
        <v>11707.5</v>
      </c>
      <c r="G36" s="412">
        <v>0</v>
      </c>
      <c r="H36" s="412">
        <v>8143.38</v>
      </c>
      <c r="I36" s="412">
        <v>3564.12</v>
      </c>
      <c r="J36" s="411">
        <v>0.3044304932735426</v>
      </c>
    </row>
    <row r="37" spans="1:10" ht="27.75" customHeight="1" x14ac:dyDescent="0.2">
      <c r="A37" s="414" t="s">
        <v>1055</v>
      </c>
      <c r="B37" s="414" t="s">
        <v>1054</v>
      </c>
      <c r="C37" s="414" t="s">
        <v>1010</v>
      </c>
      <c r="D37" s="414">
        <v>7</v>
      </c>
      <c r="E37" s="414">
        <v>0</v>
      </c>
      <c r="F37" s="413">
        <v>12694.74</v>
      </c>
      <c r="G37" s="412">
        <v>0</v>
      </c>
      <c r="H37" s="412">
        <v>8932.14</v>
      </c>
      <c r="I37" s="412">
        <v>3762.6</v>
      </c>
      <c r="J37" s="411">
        <v>0.2963904735347081</v>
      </c>
    </row>
    <row r="38" spans="1:10" ht="27.75" customHeight="1" x14ac:dyDescent="0.2">
      <c r="A38" s="414" t="s">
        <v>2972</v>
      </c>
      <c r="B38" s="414" t="s">
        <v>2971</v>
      </c>
      <c r="C38" s="414" t="s">
        <v>1010</v>
      </c>
      <c r="D38" s="414">
        <v>2</v>
      </c>
      <c r="E38" s="414">
        <v>0</v>
      </c>
      <c r="F38" s="413">
        <v>2347.5</v>
      </c>
      <c r="G38" s="412">
        <v>0</v>
      </c>
      <c r="H38" s="412">
        <v>1570.24</v>
      </c>
      <c r="I38" s="412">
        <v>777.26</v>
      </c>
      <c r="J38" s="411">
        <v>0.33110117145899892</v>
      </c>
    </row>
    <row r="39" spans="1:10" ht="27.75" customHeight="1" x14ac:dyDescent="0.2">
      <c r="A39" s="414" t="s">
        <v>1051</v>
      </c>
      <c r="B39" s="414" t="s">
        <v>1050</v>
      </c>
      <c r="C39" s="414" t="s">
        <v>1010</v>
      </c>
      <c r="D39" s="414">
        <v>1</v>
      </c>
      <c r="E39" s="414">
        <v>0</v>
      </c>
      <c r="F39" s="413">
        <v>1210.3399999999999</v>
      </c>
      <c r="G39" s="412">
        <v>0</v>
      </c>
      <c r="H39" s="412">
        <v>825.03</v>
      </c>
      <c r="I39" s="412">
        <v>385.31</v>
      </c>
      <c r="J39" s="411">
        <v>0.31834856321364247</v>
      </c>
    </row>
    <row r="40" spans="1:10" ht="27.75" customHeight="1" x14ac:dyDescent="0.2">
      <c r="A40" s="414" t="s">
        <v>3668</v>
      </c>
      <c r="B40" s="414" t="s">
        <v>3667</v>
      </c>
      <c r="C40" s="414" t="s">
        <v>1010</v>
      </c>
      <c r="D40" s="414">
        <v>1</v>
      </c>
      <c r="E40" s="414">
        <v>0</v>
      </c>
      <c r="F40" s="413">
        <v>1602</v>
      </c>
      <c r="G40" s="412">
        <v>0</v>
      </c>
      <c r="H40" s="412">
        <v>1037.46</v>
      </c>
      <c r="I40" s="412">
        <v>564.54</v>
      </c>
      <c r="J40" s="411">
        <v>0.35239700374531835</v>
      </c>
    </row>
    <row r="41" spans="1:10" ht="27.75" customHeight="1" x14ac:dyDescent="0.2">
      <c r="A41" s="414" t="s">
        <v>1047</v>
      </c>
      <c r="B41" s="414" t="s">
        <v>1046</v>
      </c>
      <c r="C41" s="414" t="s">
        <v>1010</v>
      </c>
      <c r="D41" s="414">
        <v>1</v>
      </c>
      <c r="E41" s="414">
        <v>0</v>
      </c>
      <c r="F41" s="413">
        <v>1249.5</v>
      </c>
      <c r="G41" s="412">
        <v>0</v>
      </c>
      <c r="H41" s="412">
        <v>850.72</v>
      </c>
      <c r="I41" s="412">
        <v>398.78</v>
      </c>
      <c r="J41" s="411">
        <v>0.3191516606642657</v>
      </c>
    </row>
    <row r="42" spans="1:10" ht="27.75" customHeight="1" x14ac:dyDescent="0.2">
      <c r="A42" s="414" t="s">
        <v>3664</v>
      </c>
      <c r="B42" s="414" t="s">
        <v>3663</v>
      </c>
      <c r="C42" s="414" t="s">
        <v>1010</v>
      </c>
      <c r="D42" s="414">
        <v>1</v>
      </c>
      <c r="E42" s="414">
        <v>0</v>
      </c>
      <c r="F42" s="413">
        <v>1125</v>
      </c>
      <c r="G42" s="412">
        <v>0</v>
      </c>
      <c r="H42" s="412">
        <v>881.63</v>
      </c>
      <c r="I42" s="412">
        <v>243.37</v>
      </c>
      <c r="J42" s="411">
        <v>0.21632888888888888</v>
      </c>
    </row>
    <row r="43" spans="1:10" ht="27.75" customHeight="1" x14ac:dyDescent="0.2">
      <c r="A43" s="414" t="s">
        <v>1043</v>
      </c>
      <c r="B43" s="414" t="s">
        <v>1042</v>
      </c>
      <c r="C43" s="414" t="s">
        <v>1010</v>
      </c>
      <c r="D43" s="414">
        <v>1</v>
      </c>
      <c r="E43" s="414">
        <v>0</v>
      </c>
      <c r="F43" s="413">
        <v>2867.2</v>
      </c>
      <c r="G43" s="412">
        <v>0</v>
      </c>
      <c r="H43" s="412">
        <v>1896.29</v>
      </c>
      <c r="I43" s="412">
        <v>970.91</v>
      </c>
      <c r="J43" s="411">
        <v>0.33862653459821429</v>
      </c>
    </row>
    <row r="44" spans="1:10" ht="27.75" customHeight="1" x14ac:dyDescent="0.2">
      <c r="A44" s="414" t="s">
        <v>2058</v>
      </c>
      <c r="B44" s="414" t="s">
        <v>2057</v>
      </c>
      <c r="C44" s="414" t="s">
        <v>1010</v>
      </c>
      <c r="D44" s="414">
        <v>1</v>
      </c>
      <c r="E44" s="414">
        <v>0</v>
      </c>
      <c r="F44" s="413">
        <v>2632.5</v>
      </c>
      <c r="G44" s="412">
        <v>0</v>
      </c>
      <c r="H44" s="412">
        <v>1745.53</v>
      </c>
      <c r="I44" s="412">
        <v>886.97</v>
      </c>
      <c r="J44" s="411">
        <v>0.33693067426400758</v>
      </c>
    </row>
    <row r="45" spans="1:10" ht="27.75" customHeight="1" x14ac:dyDescent="0.2">
      <c r="A45" s="414" t="s">
        <v>4153</v>
      </c>
      <c r="B45" s="414" t="s">
        <v>4152</v>
      </c>
      <c r="C45" s="414" t="s">
        <v>1010</v>
      </c>
      <c r="D45" s="414">
        <v>1</v>
      </c>
      <c r="E45" s="414">
        <v>0</v>
      </c>
      <c r="F45" s="413">
        <v>1232.25</v>
      </c>
      <c r="G45" s="412">
        <v>0</v>
      </c>
      <c r="H45" s="412">
        <v>797.12</v>
      </c>
      <c r="I45" s="412">
        <v>435.13</v>
      </c>
      <c r="J45" s="411">
        <v>0.35311827956989245</v>
      </c>
    </row>
    <row r="46" spans="1:10" ht="27.75" customHeight="1" x14ac:dyDescent="0.2">
      <c r="A46" s="414" t="s">
        <v>1041</v>
      </c>
      <c r="B46" s="414" t="s">
        <v>1040</v>
      </c>
      <c r="C46" s="414" t="s">
        <v>1010</v>
      </c>
      <c r="D46" s="414">
        <v>3</v>
      </c>
      <c r="E46" s="414">
        <v>0</v>
      </c>
      <c r="F46" s="413">
        <v>2796</v>
      </c>
      <c r="G46" s="412">
        <v>0</v>
      </c>
      <c r="H46" s="412">
        <v>2310</v>
      </c>
      <c r="I46" s="412">
        <v>486</v>
      </c>
      <c r="J46" s="411">
        <v>0.17381974248927037</v>
      </c>
    </row>
    <row r="47" spans="1:10" ht="27.75" customHeight="1" x14ac:dyDescent="0.2">
      <c r="A47" s="414" t="s">
        <v>1039</v>
      </c>
      <c r="B47" s="414" t="s">
        <v>221</v>
      </c>
      <c r="C47" s="414" t="s">
        <v>1010</v>
      </c>
      <c r="D47" s="414">
        <v>46</v>
      </c>
      <c r="E47" s="414">
        <v>0</v>
      </c>
      <c r="F47" s="413">
        <v>30636</v>
      </c>
      <c r="G47" s="412">
        <v>0</v>
      </c>
      <c r="H47" s="412">
        <v>26907.279999999999</v>
      </c>
      <c r="I47" s="412">
        <v>3728.72</v>
      </c>
      <c r="J47" s="411">
        <v>0.12171040605823215</v>
      </c>
    </row>
    <row r="48" spans="1:10" ht="27.75" customHeight="1" x14ac:dyDescent="0.2">
      <c r="A48" s="414" t="s">
        <v>1036</v>
      </c>
      <c r="B48" s="414" t="s">
        <v>1035</v>
      </c>
      <c r="C48" s="414" t="s">
        <v>1010</v>
      </c>
      <c r="D48" s="414">
        <v>7</v>
      </c>
      <c r="E48" s="414">
        <v>0</v>
      </c>
      <c r="F48" s="413">
        <v>2331</v>
      </c>
      <c r="G48" s="412">
        <v>0</v>
      </c>
      <c r="H48" s="412">
        <v>2030.14</v>
      </c>
      <c r="I48" s="412">
        <v>300.86</v>
      </c>
      <c r="J48" s="411">
        <v>0.12906906906906906</v>
      </c>
    </row>
    <row r="49" spans="1:10" ht="27.75" customHeight="1" x14ac:dyDescent="0.2">
      <c r="A49" s="414" t="s">
        <v>4151</v>
      </c>
      <c r="B49" s="414" t="s">
        <v>4150</v>
      </c>
      <c r="C49" s="414" t="s">
        <v>1010</v>
      </c>
      <c r="D49" s="414">
        <v>2</v>
      </c>
      <c r="E49" s="414">
        <v>0</v>
      </c>
      <c r="F49" s="413">
        <v>1991.32</v>
      </c>
      <c r="G49" s="412">
        <v>0</v>
      </c>
      <c r="H49" s="412">
        <v>1991.32</v>
      </c>
      <c r="I49" s="412">
        <v>0</v>
      </c>
      <c r="J49" s="411">
        <v>0</v>
      </c>
    </row>
    <row r="50" spans="1:10" ht="27.75" customHeight="1" x14ac:dyDescent="0.2">
      <c r="A50" s="414" t="s">
        <v>4149</v>
      </c>
      <c r="B50" s="414" t="s">
        <v>4148</v>
      </c>
      <c r="C50" s="414" t="s">
        <v>2064</v>
      </c>
      <c r="D50" s="414">
        <v>2</v>
      </c>
      <c r="E50" s="414">
        <v>0</v>
      </c>
      <c r="F50" s="413">
        <v>47620.66</v>
      </c>
      <c r="G50" s="412">
        <v>0</v>
      </c>
      <c r="H50" s="412">
        <v>47620.66</v>
      </c>
      <c r="I50" s="412">
        <v>0</v>
      </c>
      <c r="J50" s="411">
        <v>0</v>
      </c>
    </row>
    <row r="51" spans="1:10" ht="27.75" customHeight="1" x14ac:dyDescent="0.2">
      <c r="A51" s="414" t="s">
        <v>4076</v>
      </c>
      <c r="B51" s="414" t="s">
        <v>4075</v>
      </c>
      <c r="C51" s="414" t="s">
        <v>1010</v>
      </c>
      <c r="D51" s="414">
        <v>3</v>
      </c>
      <c r="E51" s="414">
        <v>0</v>
      </c>
      <c r="F51" s="413">
        <v>1930.44</v>
      </c>
      <c r="G51" s="412">
        <v>0</v>
      </c>
      <c r="H51" s="412">
        <v>1684.77</v>
      </c>
      <c r="I51" s="412">
        <v>245.67</v>
      </c>
      <c r="J51" s="411">
        <v>0.1272611425374526</v>
      </c>
    </row>
    <row r="52" spans="1:10" ht="27.75" customHeight="1" x14ac:dyDescent="0.2">
      <c r="A52" s="414" t="s">
        <v>4147</v>
      </c>
      <c r="B52" s="414" t="s">
        <v>4146</v>
      </c>
      <c r="C52" s="414" t="s">
        <v>1010</v>
      </c>
      <c r="D52" s="414">
        <v>1</v>
      </c>
      <c r="E52" s="414">
        <v>0</v>
      </c>
      <c r="F52" s="413">
        <v>1872</v>
      </c>
      <c r="G52" s="412">
        <v>0</v>
      </c>
      <c r="H52" s="412">
        <v>1600</v>
      </c>
      <c r="I52" s="412">
        <v>272</v>
      </c>
      <c r="J52" s="411">
        <v>0.14529914529914531</v>
      </c>
    </row>
    <row r="53" spans="1:10" ht="27.75" customHeight="1" x14ac:dyDescent="0.2">
      <c r="A53" s="414" t="s">
        <v>4074</v>
      </c>
      <c r="B53" s="414" t="s">
        <v>4073</v>
      </c>
      <c r="C53" s="414" t="s">
        <v>1010</v>
      </c>
      <c r="D53" s="414">
        <v>1</v>
      </c>
      <c r="E53" s="414">
        <v>0</v>
      </c>
      <c r="F53" s="413">
        <v>3851.65</v>
      </c>
      <c r="G53" s="412">
        <v>0</v>
      </c>
      <c r="H53" s="412">
        <v>3361.44</v>
      </c>
      <c r="I53" s="412">
        <v>490.21</v>
      </c>
      <c r="J53" s="411">
        <v>0.12727272727272726</v>
      </c>
    </row>
    <row r="54" spans="1:10" ht="27.75" customHeight="1" x14ac:dyDescent="0.2">
      <c r="A54" s="414" t="s">
        <v>4145</v>
      </c>
      <c r="B54" s="414" t="s">
        <v>4144</v>
      </c>
      <c r="C54" s="414" t="s">
        <v>1010</v>
      </c>
      <c r="D54" s="414">
        <v>5</v>
      </c>
      <c r="E54" s="414">
        <v>0</v>
      </c>
      <c r="F54" s="413">
        <v>8246.25</v>
      </c>
      <c r="G54" s="412">
        <v>0</v>
      </c>
      <c r="H54" s="412">
        <v>5735.8</v>
      </c>
      <c r="I54" s="412">
        <v>2510.4499999999998</v>
      </c>
      <c r="J54" s="411">
        <v>0.30443534940124301</v>
      </c>
    </row>
    <row r="55" spans="1:10" ht="27.75" customHeight="1" x14ac:dyDescent="0.2">
      <c r="A55" s="414" t="s">
        <v>4143</v>
      </c>
      <c r="B55" s="414" t="s">
        <v>4142</v>
      </c>
      <c r="C55" s="414" t="s">
        <v>1010</v>
      </c>
      <c r="D55" s="414">
        <v>1</v>
      </c>
      <c r="E55" s="414">
        <v>0</v>
      </c>
      <c r="F55" s="413">
        <v>3945</v>
      </c>
      <c r="G55" s="412">
        <v>0</v>
      </c>
      <c r="H55" s="412">
        <v>3587.15</v>
      </c>
      <c r="I55" s="412">
        <v>357.85</v>
      </c>
      <c r="J55" s="411">
        <v>9.0709759188846648E-2</v>
      </c>
    </row>
    <row r="56" spans="1:10" ht="27.75" customHeight="1" x14ac:dyDescent="0.2">
      <c r="A56" s="414" t="s">
        <v>4141</v>
      </c>
      <c r="B56" s="414" t="s">
        <v>4140</v>
      </c>
      <c r="C56" s="414" t="s">
        <v>1010</v>
      </c>
      <c r="D56" s="418">
        <v>4</v>
      </c>
      <c r="E56" s="418">
        <v>0</v>
      </c>
      <c r="F56" s="419">
        <v>8081.84</v>
      </c>
      <c r="G56" s="420">
        <v>0</v>
      </c>
      <c r="H56" s="420">
        <v>6544</v>
      </c>
      <c r="I56" s="420">
        <v>1537.84</v>
      </c>
      <c r="J56" s="421">
        <v>0.19028340080971659</v>
      </c>
    </row>
    <row r="57" spans="1:10" ht="18.75" customHeight="1" x14ac:dyDescent="0.2">
      <c r="D57" s="410">
        <f>SUM(D9:D56)</f>
        <v>1500</v>
      </c>
      <c r="E57" s="410">
        <f t="shared" ref="E57:J57" si="0">SUM(E9:E56)</f>
        <v>0</v>
      </c>
      <c r="F57" s="422">
        <f t="shared" si="0"/>
        <v>430083.66000000015</v>
      </c>
      <c r="G57" s="422">
        <f t="shared" si="0"/>
        <v>0</v>
      </c>
      <c r="H57" s="422">
        <f t="shared" si="0"/>
        <v>339997.34000000008</v>
      </c>
      <c r="I57" s="422">
        <f t="shared" si="0"/>
        <v>90086.32</v>
      </c>
      <c r="J57" s="410">
        <f t="shared" si="0"/>
        <v>12.881068344615372</v>
      </c>
    </row>
    <row r="58" spans="1:10" ht="18.2" customHeight="1" x14ac:dyDescent="0.2"/>
  </sheetData>
  <autoFilter ref="A8:J56" xr:uid="{00000000-0001-0000-0000-000000000000}"/>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C5B9D-C0D6-4C6A-A8C7-CC10C22E5746}">
  <sheetPr codeName="Hoja23"/>
  <dimension ref="A1:J256"/>
  <sheetViews>
    <sheetView showGridLines="0" workbookViewId="0">
      <pane ySplit="6" topLeftCell="A247" activePane="bottomLeft" state="frozen"/>
      <selection pane="bottomLeft" activeCell="B264" sqref="B264"/>
    </sheetView>
  </sheetViews>
  <sheetFormatPr baseColWidth="10" defaultColWidth="11.42578125" defaultRowHeight="12.75" x14ac:dyDescent="0.2"/>
  <cols>
    <col min="1" max="1" width="11.85546875" style="410" customWidth="1"/>
    <col min="2" max="2" width="41" style="410" customWidth="1"/>
    <col min="3" max="5" width="11.85546875" style="410" customWidth="1"/>
    <col min="6" max="6" width="15.42578125" style="410" customWidth="1"/>
    <col min="7" max="7" width="11.85546875" style="410" customWidth="1"/>
    <col min="8" max="8" width="18.28515625" style="410" customWidth="1"/>
    <col min="9" max="9" width="11.85546875" style="410" customWidth="1"/>
    <col min="10" max="10" width="9.85546875" style="410" customWidth="1"/>
    <col min="11" max="11" width="11.42578125" style="410" customWidth="1"/>
    <col min="12" max="12" width="8" style="410" customWidth="1"/>
    <col min="13"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4068</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7.75" customHeight="1" x14ac:dyDescent="0.2">
      <c r="A9" s="414" t="s">
        <v>1627</v>
      </c>
      <c r="B9" s="414" t="s">
        <v>1626</v>
      </c>
      <c r="C9" s="414" t="s">
        <v>1010</v>
      </c>
      <c r="D9" s="414">
        <v>1</v>
      </c>
      <c r="E9" s="414">
        <v>0</v>
      </c>
      <c r="F9" s="413">
        <v>839.76</v>
      </c>
      <c r="G9" s="412">
        <v>0</v>
      </c>
      <c r="H9" s="412">
        <v>732.88</v>
      </c>
      <c r="I9" s="412">
        <v>106.88</v>
      </c>
      <c r="J9" s="411">
        <v>0.12727445936934362</v>
      </c>
    </row>
    <row r="10" spans="1:10" ht="27.75" customHeight="1" x14ac:dyDescent="0.2">
      <c r="A10" s="414" t="s">
        <v>2286</v>
      </c>
      <c r="B10" s="414" t="s">
        <v>2285</v>
      </c>
      <c r="C10" s="414" t="s">
        <v>1010</v>
      </c>
      <c r="D10" s="414">
        <v>1</v>
      </c>
      <c r="E10" s="414">
        <v>0</v>
      </c>
      <c r="F10" s="413">
        <v>369.95</v>
      </c>
      <c r="G10" s="412">
        <v>0</v>
      </c>
      <c r="H10" s="412">
        <v>280.89999999999998</v>
      </c>
      <c r="I10" s="412">
        <v>89.05</v>
      </c>
      <c r="J10" s="411">
        <v>0.24070820381132585</v>
      </c>
    </row>
    <row r="11" spans="1:10" ht="27.75" customHeight="1" x14ac:dyDescent="0.2">
      <c r="A11" s="414" t="s">
        <v>2284</v>
      </c>
      <c r="B11" s="414" t="s">
        <v>2283</v>
      </c>
      <c r="C11" s="414" t="s">
        <v>1010</v>
      </c>
      <c r="D11" s="414">
        <v>5</v>
      </c>
      <c r="E11" s="414">
        <v>0</v>
      </c>
      <c r="F11" s="413">
        <v>3172.4</v>
      </c>
      <c r="G11" s="412">
        <v>0</v>
      </c>
      <c r="H11" s="412">
        <v>2858.1</v>
      </c>
      <c r="I11" s="412">
        <v>314.3</v>
      </c>
      <c r="J11" s="411">
        <v>9.9073256840247134E-2</v>
      </c>
    </row>
    <row r="12" spans="1:10" ht="27.75" customHeight="1" x14ac:dyDescent="0.2">
      <c r="A12" s="414" t="s">
        <v>4139</v>
      </c>
      <c r="B12" s="414" t="s">
        <v>4138</v>
      </c>
      <c r="C12" s="414" t="s">
        <v>1010</v>
      </c>
      <c r="D12" s="414">
        <v>2</v>
      </c>
      <c r="E12" s="414">
        <v>0</v>
      </c>
      <c r="F12" s="413">
        <v>1932.58</v>
      </c>
      <c r="G12" s="412">
        <v>0</v>
      </c>
      <c r="H12" s="412">
        <v>1596.6</v>
      </c>
      <c r="I12" s="412">
        <v>335.98</v>
      </c>
      <c r="J12" s="411">
        <v>0.17385050036738453</v>
      </c>
    </row>
    <row r="13" spans="1:10" ht="27.75" customHeight="1" x14ac:dyDescent="0.2">
      <c r="A13" s="414" t="s">
        <v>2282</v>
      </c>
      <c r="B13" s="414" t="s">
        <v>2281</v>
      </c>
      <c r="C13" s="414" t="s">
        <v>1010</v>
      </c>
      <c r="D13" s="414">
        <v>2</v>
      </c>
      <c r="E13" s="414">
        <v>0</v>
      </c>
      <c r="F13" s="413">
        <v>1392.3</v>
      </c>
      <c r="G13" s="412">
        <v>0</v>
      </c>
      <c r="H13" s="412">
        <v>954.72</v>
      </c>
      <c r="I13" s="412">
        <v>437.58</v>
      </c>
      <c r="J13" s="411">
        <v>0.31428571428571428</v>
      </c>
    </row>
    <row r="14" spans="1:10" ht="27.75" customHeight="1" x14ac:dyDescent="0.2">
      <c r="A14" s="414" t="s">
        <v>2280</v>
      </c>
      <c r="B14" s="414" t="s">
        <v>2279</v>
      </c>
      <c r="C14" s="414" t="s">
        <v>1010</v>
      </c>
      <c r="D14" s="414">
        <v>4</v>
      </c>
      <c r="E14" s="414">
        <v>0</v>
      </c>
      <c r="F14" s="413">
        <v>627.84</v>
      </c>
      <c r="G14" s="412">
        <v>0</v>
      </c>
      <c r="H14" s="412">
        <v>545.28</v>
      </c>
      <c r="I14" s="412">
        <v>82.56</v>
      </c>
      <c r="J14" s="411">
        <v>0.13149847094801223</v>
      </c>
    </row>
    <row r="15" spans="1:10" ht="27.75" customHeight="1" x14ac:dyDescent="0.2">
      <c r="A15" s="414" t="s">
        <v>1619</v>
      </c>
      <c r="B15" s="414" t="s">
        <v>1618</v>
      </c>
      <c r="C15" s="414" t="s">
        <v>1010</v>
      </c>
      <c r="D15" s="414">
        <v>4</v>
      </c>
      <c r="E15" s="414">
        <v>0</v>
      </c>
      <c r="F15" s="413">
        <v>2526.1799999999998</v>
      </c>
      <c r="G15" s="412">
        <v>0</v>
      </c>
      <c r="H15" s="412">
        <v>1970.52</v>
      </c>
      <c r="I15" s="412">
        <v>555.66</v>
      </c>
      <c r="J15" s="411">
        <v>0.21996057288079235</v>
      </c>
    </row>
    <row r="16" spans="1:10" ht="27.75" customHeight="1" x14ac:dyDescent="0.2">
      <c r="A16" s="414" t="s">
        <v>2268</v>
      </c>
      <c r="B16" s="414" t="s">
        <v>2267</v>
      </c>
      <c r="C16" s="414" t="s">
        <v>1010</v>
      </c>
      <c r="D16" s="414">
        <v>2</v>
      </c>
      <c r="E16" s="414">
        <v>0</v>
      </c>
      <c r="F16" s="413">
        <v>1506.54</v>
      </c>
      <c r="G16" s="412">
        <v>0</v>
      </c>
      <c r="H16" s="412">
        <v>1116.82</v>
      </c>
      <c r="I16" s="412">
        <v>389.72</v>
      </c>
      <c r="J16" s="411">
        <v>0.25868546470720988</v>
      </c>
    </row>
    <row r="17" spans="1:10" ht="27.75" customHeight="1" x14ac:dyDescent="0.2">
      <c r="A17" s="414" t="s">
        <v>3112</v>
      </c>
      <c r="B17" s="414" t="s">
        <v>3111</v>
      </c>
      <c r="C17" s="414" t="s">
        <v>1010</v>
      </c>
      <c r="D17" s="414">
        <v>6</v>
      </c>
      <c r="E17" s="414">
        <v>0</v>
      </c>
      <c r="F17" s="413">
        <v>4400.7</v>
      </c>
      <c r="G17" s="412">
        <v>0</v>
      </c>
      <c r="H17" s="412">
        <v>3840.6</v>
      </c>
      <c r="I17" s="412">
        <v>560.1</v>
      </c>
      <c r="J17" s="411">
        <v>0.12727520621719271</v>
      </c>
    </row>
    <row r="18" spans="1:10" ht="27.75" customHeight="1" x14ac:dyDescent="0.2">
      <c r="A18" s="414" t="s">
        <v>1613</v>
      </c>
      <c r="B18" s="414" t="s">
        <v>1612</v>
      </c>
      <c r="C18" s="414" t="s">
        <v>1010</v>
      </c>
      <c r="D18" s="414">
        <v>3</v>
      </c>
      <c r="E18" s="414">
        <v>0</v>
      </c>
      <c r="F18" s="413">
        <v>1918.39</v>
      </c>
      <c r="G18" s="412">
        <v>0</v>
      </c>
      <c r="H18" s="412">
        <v>1453.74</v>
      </c>
      <c r="I18" s="412">
        <v>464.65</v>
      </c>
      <c r="J18" s="411">
        <v>0.24220831009335952</v>
      </c>
    </row>
    <row r="19" spans="1:10" ht="27.75" customHeight="1" x14ac:dyDescent="0.2">
      <c r="A19" s="414" t="s">
        <v>2262</v>
      </c>
      <c r="B19" s="414" t="s">
        <v>2261</v>
      </c>
      <c r="C19" s="414" t="s">
        <v>1010</v>
      </c>
      <c r="D19" s="414">
        <v>3</v>
      </c>
      <c r="E19" s="414">
        <v>0</v>
      </c>
      <c r="F19" s="413">
        <v>2659.38</v>
      </c>
      <c r="G19" s="412">
        <v>0</v>
      </c>
      <c r="H19" s="412">
        <v>2110.62</v>
      </c>
      <c r="I19" s="412">
        <v>548.76</v>
      </c>
      <c r="J19" s="411">
        <v>0.20634884822778241</v>
      </c>
    </row>
    <row r="20" spans="1:10" ht="27.75" customHeight="1" x14ac:dyDescent="0.2">
      <c r="A20" s="414" t="s">
        <v>3110</v>
      </c>
      <c r="B20" s="414" t="s">
        <v>3109</v>
      </c>
      <c r="C20" s="414" t="s">
        <v>1010</v>
      </c>
      <c r="D20" s="414">
        <v>2</v>
      </c>
      <c r="E20" s="414">
        <v>0</v>
      </c>
      <c r="F20" s="413">
        <v>2110.6999999999998</v>
      </c>
      <c r="G20" s="412">
        <v>0</v>
      </c>
      <c r="H20" s="412">
        <v>1842.06</v>
      </c>
      <c r="I20" s="412">
        <v>268.64</v>
      </c>
      <c r="J20" s="411">
        <v>0.12727531150803051</v>
      </c>
    </row>
    <row r="21" spans="1:10" ht="27.75" customHeight="1" x14ac:dyDescent="0.2">
      <c r="A21" s="414" t="s">
        <v>1611</v>
      </c>
      <c r="B21" s="414" t="s">
        <v>1610</v>
      </c>
      <c r="C21" s="414" t="s">
        <v>1010</v>
      </c>
      <c r="D21" s="414">
        <v>2</v>
      </c>
      <c r="E21" s="414">
        <v>0</v>
      </c>
      <c r="F21" s="413">
        <v>2084.7800000000002</v>
      </c>
      <c r="G21" s="412">
        <v>0</v>
      </c>
      <c r="H21" s="412">
        <v>1819.44</v>
      </c>
      <c r="I21" s="412">
        <v>265.33999999999997</v>
      </c>
      <c r="J21" s="411">
        <v>0.12727482036473872</v>
      </c>
    </row>
    <row r="22" spans="1:10" ht="27.75" customHeight="1" x14ac:dyDescent="0.2">
      <c r="A22" s="414" t="s">
        <v>1607</v>
      </c>
      <c r="B22" s="414" t="s">
        <v>1606</v>
      </c>
      <c r="C22" s="414" t="s">
        <v>1010</v>
      </c>
      <c r="D22" s="414">
        <v>3</v>
      </c>
      <c r="E22" s="414">
        <v>0</v>
      </c>
      <c r="F22" s="413">
        <v>2405.7800000000002</v>
      </c>
      <c r="G22" s="412">
        <v>0</v>
      </c>
      <c r="H22" s="412">
        <v>1960.23</v>
      </c>
      <c r="I22" s="412">
        <v>445.55</v>
      </c>
      <c r="J22" s="411">
        <v>0.18519981045648395</v>
      </c>
    </row>
    <row r="23" spans="1:10" ht="27.75" customHeight="1" x14ac:dyDescent="0.2">
      <c r="A23" s="414" t="s">
        <v>2254</v>
      </c>
      <c r="B23" s="414" t="s">
        <v>2253</v>
      </c>
      <c r="C23" s="414" t="s">
        <v>1010</v>
      </c>
      <c r="D23" s="414">
        <v>6</v>
      </c>
      <c r="E23" s="414">
        <v>0</v>
      </c>
      <c r="F23" s="413">
        <v>2316.9</v>
      </c>
      <c r="G23" s="412">
        <v>0</v>
      </c>
      <c r="H23" s="412">
        <v>1948.63</v>
      </c>
      <c r="I23" s="412">
        <v>368.27</v>
      </c>
      <c r="J23" s="411">
        <v>0.15894945832793819</v>
      </c>
    </row>
    <row r="24" spans="1:10" ht="27.75" customHeight="1" x14ac:dyDescent="0.2">
      <c r="A24" s="414" t="s">
        <v>1597</v>
      </c>
      <c r="B24" s="414" t="s">
        <v>1596</v>
      </c>
      <c r="C24" s="414" t="s">
        <v>1010</v>
      </c>
      <c r="D24" s="414">
        <v>5</v>
      </c>
      <c r="E24" s="414">
        <v>0</v>
      </c>
      <c r="F24" s="413">
        <v>1501.57</v>
      </c>
      <c r="G24" s="412">
        <v>0</v>
      </c>
      <c r="H24" s="412">
        <v>1291.67</v>
      </c>
      <c r="I24" s="412">
        <v>209.9</v>
      </c>
      <c r="J24" s="411">
        <v>0.13978702291601458</v>
      </c>
    </row>
    <row r="25" spans="1:10" ht="27.75" customHeight="1" x14ac:dyDescent="0.2">
      <c r="A25" s="414" t="s">
        <v>2250</v>
      </c>
      <c r="B25" s="414" t="s">
        <v>2249</v>
      </c>
      <c r="C25" s="414" t="s">
        <v>1010</v>
      </c>
      <c r="D25" s="414">
        <v>1</v>
      </c>
      <c r="E25" s="414">
        <v>0</v>
      </c>
      <c r="F25" s="413">
        <v>704.37</v>
      </c>
      <c r="G25" s="412">
        <v>0</v>
      </c>
      <c r="H25" s="412">
        <v>545.32000000000005</v>
      </c>
      <c r="I25" s="412">
        <v>159.05000000000001</v>
      </c>
      <c r="J25" s="411">
        <v>0.22580461973110724</v>
      </c>
    </row>
    <row r="26" spans="1:10" ht="27.75" customHeight="1" x14ac:dyDescent="0.2">
      <c r="A26" s="414" t="s">
        <v>1593</v>
      </c>
      <c r="B26" s="414" t="s">
        <v>1592</v>
      </c>
      <c r="C26" s="414" t="s">
        <v>1010</v>
      </c>
      <c r="D26" s="414">
        <v>1</v>
      </c>
      <c r="E26" s="414">
        <v>0</v>
      </c>
      <c r="F26" s="413">
        <v>456.62</v>
      </c>
      <c r="G26" s="412">
        <v>0</v>
      </c>
      <c r="H26" s="412">
        <v>347.91</v>
      </c>
      <c r="I26" s="412">
        <v>108.71</v>
      </c>
      <c r="J26" s="411">
        <v>0.2380754237659323</v>
      </c>
    </row>
    <row r="27" spans="1:10" ht="27.75" customHeight="1" x14ac:dyDescent="0.2">
      <c r="A27" s="414" t="s">
        <v>1587</v>
      </c>
      <c r="B27" s="414" t="s">
        <v>1586</v>
      </c>
      <c r="C27" s="414" t="s">
        <v>1010</v>
      </c>
      <c r="D27" s="414">
        <v>6</v>
      </c>
      <c r="E27" s="414">
        <v>0</v>
      </c>
      <c r="F27" s="413">
        <v>1930.2</v>
      </c>
      <c r="G27" s="412">
        <v>0</v>
      </c>
      <c r="H27" s="412">
        <v>1684.56</v>
      </c>
      <c r="I27" s="412">
        <v>245.64</v>
      </c>
      <c r="J27" s="411">
        <v>0.1272614236866646</v>
      </c>
    </row>
    <row r="28" spans="1:10" ht="27.75" customHeight="1" x14ac:dyDescent="0.2">
      <c r="A28" s="414" t="s">
        <v>1579</v>
      </c>
      <c r="B28" s="414" t="s">
        <v>1578</v>
      </c>
      <c r="C28" s="414" t="s">
        <v>1010</v>
      </c>
      <c r="D28" s="414">
        <v>2</v>
      </c>
      <c r="E28" s="414">
        <v>0</v>
      </c>
      <c r="F28" s="413">
        <v>345.86</v>
      </c>
      <c r="G28" s="412">
        <v>0</v>
      </c>
      <c r="H28" s="412">
        <v>262.60000000000002</v>
      </c>
      <c r="I28" s="412">
        <v>83.26</v>
      </c>
      <c r="J28" s="411">
        <v>0.24073324466547158</v>
      </c>
    </row>
    <row r="29" spans="1:10" ht="27.75" customHeight="1" x14ac:dyDescent="0.2">
      <c r="A29" s="414" t="s">
        <v>3758</v>
      </c>
      <c r="B29" s="414" t="s">
        <v>3757</v>
      </c>
      <c r="C29" s="414" t="s">
        <v>1010</v>
      </c>
      <c r="D29" s="414">
        <v>1</v>
      </c>
      <c r="E29" s="414">
        <v>0</v>
      </c>
      <c r="F29" s="413">
        <v>343.72</v>
      </c>
      <c r="G29" s="412">
        <v>0</v>
      </c>
      <c r="H29" s="412">
        <v>211.65</v>
      </c>
      <c r="I29" s="412">
        <v>132.07</v>
      </c>
      <c r="J29" s="411">
        <v>0.38423716978936345</v>
      </c>
    </row>
    <row r="30" spans="1:10" ht="27.75" customHeight="1" x14ac:dyDescent="0.2">
      <c r="A30" s="414" t="s">
        <v>2236</v>
      </c>
      <c r="B30" s="414" t="s">
        <v>2235</v>
      </c>
      <c r="C30" s="414" t="s">
        <v>1010</v>
      </c>
      <c r="D30" s="414">
        <v>12</v>
      </c>
      <c r="E30" s="414">
        <v>0</v>
      </c>
      <c r="F30" s="413">
        <v>3312.48</v>
      </c>
      <c r="G30" s="412">
        <v>0</v>
      </c>
      <c r="H30" s="412">
        <v>2564.52</v>
      </c>
      <c r="I30" s="412">
        <v>747.96</v>
      </c>
      <c r="J30" s="411">
        <v>0.22580060860744819</v>
      </c>
    </row>
    <row r="31" spans="1:10" ht="27.75" customHeight="1" x14ac:dyDescent="0.2">
      <c r="A31" s="414" t="s">
        <v>3096</v>
      </c>
      <c r="B31" s="414" t="s">
        <v>3095</v>
      </c>
      <c r="C31" s="414" t="s">
        <v>1010</v>
      </c>
      <c r="D31" s="414">
        <v>2</v>
      </c>
      <c r="E31" s="414">
        <v>0</v>
      </c>
      <c r="F31" s="413">
        <v>598.84</v>
      </c>
      <c r="G31" s="412">
        <v>0</v>
      </c>
      <c r="H31" s="412">
        <v>452.14</v>
      </c>
      <c r="I31" s="412">
        <v>146.69999999999999</v>
      </c>
      <c r="J31" s="411">
        <v>0.24497361565693673</v>
      </c>
    </row>
    <row r="32" spans="1:10" ht="27.75" customHeight="1" x14ac:dyDescent="0.2">
      <c r="A32" s="414" t="s">
        <v>2232</v>
      </c>
      <c r="B32" s="414" t="s">
        <v>2231</v>
      </c>
      <c r="C32" s="414" t="s">
        <v>1010</v>
      </c>
      <c r="D32" s="414">
        <v>1</v>
      </c>
      <c r="E32" s="414">
        <v>0</v>
      </c>
      <c r="F32" s="413">
        <v>2288.94</v>
      </c>
      <c r="G32" s="412">
        <v>0</v>
      </c>
      <c r="H32" s="412">
        <v>1569.56</v>
      </c>
      <c r="I32" s="412">
        <v>719.38</v>
      </c>
      <c r="J32" s="411">
        <v>0.3142852149903449</v>
      </c>
    </row>
    <row r="33" spans="1:10" ht="27.75" customHeight="1" x14ac:dyDescent="0.2">
      <c r="A33" s="414" t="s">
        <v>1571</v>
      </c>
      <c r="B33" s="414" t="s">
        <v>1570</v>
      </c>
      <c r="C33" s="414" t="s">
        <v>1010</v>
      </c>
      <c r="D33" s="414">
        <v>13</v>
      </c>
      <c r="E33" s="414">
        <v>0</v>
      </c>
      <c r="F33" s="413">
        <v>4738.49</v>
      </c>
      <c r="G33" s="412">
        <v>0</v>
      </c>
      <c r="H33" s="412">
        <v>4245.47</v>
      </c>
      <c r="I33" s="412">
        <v>493.02</v>
      </c>
      <c r="J33" s="411">
        <v>0.10404580362098474</v>
      </c>
    </row>
    <row r="34" spans="1:10" ht="27.75" customHeight="1" x14ac:dyDescent="0.2">
      <c r="A34" s="414" t="s">
        <v>1567</v>
      </c>
      <c r="B34" s="414" t="s">
        <v>1566</v>
      </c>
      <c r="C34" s="414" t="s">
        <v>1010</v>
      </c>
      <c r="D34" s="414">
        <v>8</v>
      </c>
      <c r="E34" s="414">
        <v>0</v>
      </c>
      <c r="F34" s="413">
        <v>5183.7700000000004</v>
      </c>
      <c r="G34" s="412">
        <v>0</v>
      </c>
      <c r="H34" s="412">
        <v>4087.44</v>
      </c>
      <c r="I34" s="412">
        <v>1096.33</v>
      </c>
      <c r="J34" s="411">
        <v>0.21149279385466563</v>
      </c>
    </row>
    <row r="35" spans="1:10" ht="27.75" customHeight="1" x14ac:dyDescent="0.2">
      <c r="A35" s="414" t="s">
        <v>1565</v>
      </c>
      <c r="B35" s="414" t="s">
        <v>1564</v>
      </c>
      <c r="C35" s="414" t="s">
        <v>1010</v>
      </c>
      <c r="D35" s="414">
        <v>2</v>
      </c>
      <c r="E35" s="414">
        <v>0</v>
      </c>
      <c r="F35" s="413">
        <v>881.32</v>
      </c>
      <c r="G35" s="412">
        <v>0</v>
      </c>
      <c r="H35" s="412">
        <v>729.36</v>
      </c>
      <c r="I35" s="412">
        <v>151.96</v>
      </c>
      <c r="J35" s="411">
        <v>0.17242318340670812</v>
      </c>
    </row>
    <row r="36" spans="1:10" ht="27.75" customHeight="1" x14ac:dyDescent="0.2">
      <c r="A36" s="414" t="s">
        <v>1563</v>
      </c>
      <c r="B36" s="414" t="s">
        <v>1562</v>
      </c>
      <c r="C36" s="414" t="s">
        <v>1010</v>
      </c>
      <c r="D36" s="414">
        <v>1</v>
      </c>
      <c r="E36" s="414">
        <v>0</v>
      </c>
      <c r="F36" s="413">
        <v>163.94</v>
      </c>
      <c r="G36" s="412">
        <v>0</v>
      </c>
      <c r="H36" s="412">
        <v>143.07</v>
      </c>
      <c r="I36" s="412">
        <v>20.87</v>
      </c>
      <c r="J36" s="411">
        <v>0.1273026717091619</v>
      </c>
    </row>
    <row r="37" spans="1:10" ht="27.75" customHeight="1" x14ac:dyDescent="0.2">
      <c r="A37" s="414" t="s">
        <v>2230</v>
      </c>
      <c r="B37" s="414" t="s">
        <v>2229</v>
      </c>
      <c r="C37" s="414" t="s">
        <v>1010</v>
      </c>
      <c r="D37" s="414">
        <v>1</v>
      </c>
      <c r="E37" s="414">
        <v>0</v>
      </c>
      <c r="F37" s="413">
        <v>500.3</v>
      </c>
      <c r="G37" s="412">
        <v>0</v>
      </c>
      <c r="H37" s="412">
        <v>436.62</v>
      </c>
      <c r="I37" s="412">
        <v>63.68</v>
      </c>
      <c r="J37" s="411">
        <v>0.12728362982210673</v>
      </c>
    </row>
    <row r="38" spans="1:10" ht="27.75" customHeight="1" x14ac:dyDescent="0.2">
      <c r="A38" s="414" t="s">
        <v>1561</v>
      </c>
      <c r="B38" s="414" t="s">
        <v>1560</v>
      </c>
      <c r="C38" s="414" t="s">
        <v>1010</v>
      </c>
      <c r="D38" s="414">
        <v>1</v>
      </c>
      <c r="E38" s="414">
        <v>0</v>
      </c>
      <c r="F38" s="413">
        <v>701.9</v>
      </c>
      <c r="G38" s="412">
        <v>0</v>
      </c>
      <c r="H38" s="412">
        <v>506.64</v>
      </c>
      <c r="I38" s="412">
        <v>195.26</v>
      </c>
      <c r="J38" s="411">
        <v>0.27818777603647243</v>
      </c>
    </row>
    <row r="39" spans="1:10" ht="27.75" customHeight="1" x14ac:dyDescent="0.2">
      <c r="A39" s="414" t="s">
        <v>1559</v>
      </c>
      <c r="B39" s="414" t="s">
        <v>1558</v>
      </c>
      <c r="C39" s="414" t="s">
        <v>1010</v>
      </c>
      <c r="D39" s="414">
        <v>3</v>
      </c>
      <c r="E39" s="414">
        <v>0</v>
      </c>
      <c r="F39" s="413">
        <v>1901.28</v>
      </c>
      <c r="G39" s="412">
        <v>0</v>
      </c>
      <c r="H39" s="412">
        <v>1372.38</v>
      </c>
      <c r="I39" s="412">
        <v>528.9</v>
      </c>
      <c r="J39" s="411">
        <v>0.27818101489522845</v>
      </c>
    </row>
    <row r="40" spans="1:10" ht="27.75" customHeight="1" x14ac:dyDescent="0.2">
      <c r="A40" s="414" t="s">
        <v>2228</v>
      </c>
      <c r="B40" s="414" t="s">
        <v>2227</v>
      </c>
      <c r="C40" s="414" t="s">
        <v>1010</v>
      </c>
      <c r="D40" s="414">
        <v>3</v>
      </c>
      <c r="E40" s="414">
        <v>0</v>
      </c>
      <c r="F40" s="413">
        <v>1430.01</v>
      </c>
      <c r="G40" s="412">
        <v>0</v>
      </c>
      <c r="H40" s="412">
        <v>1247.43</v>
      </c>
      <c r="I40" s="412">
        <v>182.58</v>
      </c>
      <c r="J40" s="411">
        <v>0.12767742882916902</v>
      </c>
    </row>
    <row r="41" spans="1:10" ht="27.75" customHeight="1" x14ac:dyDescent="0.2">
      <c r="A41" s="414" t="s">
        <v>1555</v>
      </c>
      <c r="B41" s="414" t="s">
        <v>1554</v>
      </c>
      <c r="C41" s="414" t="s">
        <v>1010</v>
      </c>
      <c r="D41" s="414">
        <v>3</v>
      </c>
      <c r="E41" s="414">
        <v>0</v>
      </c>
      <c r="F41" s="413">
        <v>2137.6799999999998</v>
      </c>
      <c r="G41" s="412">
        <v>0</v>
      </c>
      <c r="H41" s="412">
        <v>1465.83</v>
      </c>
      <c r="I41" s="412">
        <v>671.85</v>
      </c>
      <c r="J41" s="411">
        <v>0.31428932300437856</v>
      </c>
    </row>
    <row r="42" spans="1:10" ht="27.75" customHeight="1" x14ac:dyDescent="0.2">
      <c r="A42" s="414" t="s">
        <v>1551</v>
      </c>
      <c r="B42" s="414" t="s">
        <v>1550</v>
      </c>
      <c r="C42" s="414" t="s">
        <v>1010</v>
      </c>
      <c r="D42" s="414">
        <v>8</v>
      </c>
      <c r="E42" s="414">
        <v>0</v>
      </c>
      <c r="F42" s="413">
        <v>7618.54</v>
      </c>
      <c r="G42" s="412">
        <v>0</v>
      </c>
      <c r="H42" s="412">
        <v>6071.44</v>
      </c>
      <c r="I42" s="412">
        <v>1547.1</v>
      </c>
      <c r="J42" s="411">
        <v>0.20307040456570419</v>
      </c>
    </row>
    <row r="43" spans="1:10" ht="27.75" customHeight="1" x14ac:dyDescent="0.2">
      <c r="A43" s="414" t="s">
        <v>1549</v>
      </c>
      <c r="B43" s="414" t="s">
        <v>1548</v>
      </c>
      <c r="C43" s="414" t="s">
        <v>1010</v>
      </c>
      <c r="D43" s="414">
        <v>10</v>
      </c>
      <c r="E43" s="414">
        <v>0</v>
      </c>
      <c r="F43" s="413">
        <v>6592.36</v>
      </c>
      <c r="G43" s="412">
        <v>0</v>
      </c>
      <c r="H43" s="412">
        <v>5148.3</v>
      </c>
      <c r="I43" s="412">
        <v>1444.06</v>
      </c>
      <c r="J43" s="411">
        <v>0.21905053728861895</v>
      </c>
    </row>
    <row r="44" spans="1:10" ht="27.75" customHeight="1" x14ac:dyDescent="0.2">
      <c r="A44" s="414" t="s">
        <v>1547</v>
      </c>
      <c r="B44" s="414" t="s">
        <v>1546</v>
      </c>
      <c r="C44" s="414" t="s">
        <v>1010</v>
      </c>
      <c r="D44" s="414">
        <v>9</v>
      </c>
      <c r="E44" s="414">
        <v>0</v>
      </c>
      <c r="F44" s="413">
        <v>6514.41</v>
      </c>
      <c r="G44" s="412">
        <v>0</v>
      </c>
      <c r="H44" s="412">
        <v>5593.13</v>
      </c>
      <c r="I44" s="412">
        <v>921.28</v>
      </c>
      <c r="J44" s="411">
        <v>0.14142186322322359</v>
      </c>
    </row>
    <row r="45" spans="1:10" ht="27.75" customHeight="1" x14ac:dyDescent="0.2">
      <c r="A45" s="414" t="s">
        <v>1545</v>
      </c>
      <c r="B45" s="414" t="s">
        <v>1544</v>
      </c>
      <c r="C45" s="414" t="s">
        <v>1010</v>
      </c>
      <c r="D45" s="414">
        <v>7</v>
      </c>
      <c r="E45" s="414">
        <v>0</v>
      </c>
      <c r="F45" s="413">
        <v>4778.47</v>
      </c>
      <c r="G45" s="412">
        <v>0</v>
      </c>
      <c r="H45" s="412">
        <v>3990.32</v>
      </c>
      <c r="I45" s="412">
        <v>788.15</v>
      </c>
      <c r="J45" s="411">
        <v>0.16493773111477106</v>
      </c>
    </row>
    <row r="46" spans="1:10" ht="27.75" customHeight="1" x14ac:dyDescent="0.2">
      <c r="A46" s="414" t="s">
        <v>4137</v>
      </c>
      <c r="B46" s="414" t="s">
        <v>4136</v>
      </c>
      <c r="C46" s="414" t="s">
        <v>1010</v>
      </c>
      <c r="D46" s="414">
        <v>1</v>
      </c>
      <c r="E46" s="414">
        <v>0</v>
      </c>
      <c r="F46" s="413">
        <v>1555.57</v>
      </c>
      <c r="G46" s="412">
        <v>0</v>
      </c>
      <c r="H46" s="412">
        <v>933.88</v>
      </c>
      <c r="I46" s="412">
        <v>621.69000000000005</v>
      </c>
      <c r="J46" s="411">
        <v>0.39965414606864363</v>
      </c>
    </row>
    <row r="47" spans="1:10" ht="27.75" customHeight="1" x14ac:dyDescent="0.2">
      <c r="A47" s="414" t="s">
        <v>1541</v>
      </c>
      <c r="B47" s="414" t="s">
        <v>1540</v>
      </c>
      <c r="C47" s="414" t="s">
        <v>1010</v>
      </c>
      <c r="D47" s="414">
        <v>1</v>
      </c>
      <c r="E47" s="414">
        <v>0</v>
      </c>
      <c r="F47" s="413">
        <v>836.5</v>
      </c>
      <c r="G47" s="412">
        <v>0</v>
      </c>
      <c r="H47" s="412">
        <v>640</v>
      </c>
      <c r="I47" s="412">
        <v>196.5</v>
      </c>
      <c r="J47" s="411">
        <v>0.23490735206216379</v>
      </c>
    </row>
    <row r="48" spans="1:10" ht="27.75" customHeight="1" x14ac:dyDescent="0.2">
      <c r="A48" s="414" t="s">
        <v>1539</v>
      </c>
      <c r="B48" s="414" t="s">
        <v>1538</v>
      </c>
      <c r="C48" s="414" t="s">
        <v>1010</v>
      </c>
      <c r="D48" s="414">
        <v>13</v>
      </c>
      <c r="E48" s="414">
        <v>0</v>
      </c>
      <c r="F48" s="413">
        <v>6302.75</v>
      </c>
      <c r="G48" s="412">
        <v>0</v>
      </c>
      <c r="H48" s="412">
        <v>5074.03</v>
      </c>
      <c r="I48" s="412">
        <v>1228.72</v>
      </c>
      <c r="J48" s="411">
        <v>0.19494982348974654</v>
      </c>
    </row>
    <row r="49" spans="1:10" ht="27.75" customHeight="1" x14ac:dyDescent="0.2">
      <c r="A49" s="414" t="s">
        <v>1537</v>
      </c>
      <c r="B49" s="414" t="s">
        <v>1536</v>
      </c>
      <c r="C49" s="414" t="s">
        <v>1010</v>
      </c>
      <c r="D49" s="414">
        <v>2</v>
      </c>
      <c r="E49" s="414">
        <v>0</v>
      </c>
      <c r="F49" s="413">
        <v>1294.44</v>
      </c>
      <c r="G49" s="412">
        <v>0</v>
      </c>
      <c r="H49" s="412">
        <v>1026.1600000000001</v>
      </c>
      <c r="I49" s="412">
        <v>268.27999999999997</v>
      </c>
      <c r="J49" s="411">
        <v>0.20725564722969006</v>
      </c>
    </row>
    <row r="50" spans="1:10" ht="27.75" customHeight="1" x14ac:dyDescent="0.2">
      <c r="A50" s="414" t="s">
        <v>1535</v>
      </c>
      <c r="B50" s="414" t="s">
        <v>1534</v>
      </c>
      <c r="C50" s="414" t="s">
        <v>1010</v>
      </c>
      <c r="D50" s="414">
        <v>9</v>
      </c>
      <c r="E50" s="414">
        <v>0</v>
      </c>
      <c r="F50" s="413">
        <v>3181.61</v>
      </c>
      <c r="G50" s="412">
        <v>0</v>
      </c>
      <c r="H50" s="412">
        <v>2559.06</v>
      </c>
      <c r="I50" s="412">
        <v>622.54999999999995</v>
      </c>
      <c r="J50" s="411">
        <v>0.19567137392703693</v>
      </c>
    </row>
    <row r="51" spans="1:10" ht="27.75" customHeight="1" x14ac:dyDescent="0.2">
      <c r="A51" s="414" t="s">
        <v>1533</v>
      </c>
      <c r="B51" s="414" t="s">
        <v>1532</v>
      </c>
      <c r="C51" s="414" t="s">
        <v>1010</v>
      </c>
      <c r="D51" s="414">
        <v>2</v>
      </c>
      <c r="E51" s="414">
        <v>0</v>
      </c>
      <c r="F51" s="413">
        <v>1071.18</v>
      </c>
      <c r="G51" s="412">
        <v>0</v>
      </c>
      <c r="H51" s="412">
        <v>920.04</v>
      </c>
      <c r="I51" s="412">
        <v>151.13999999999999</v>
      </c>
      <c r="J51" s="411">
        <v>0.14109673444239063</v>
      </c>
    </row>
    <row r="52" spans="1:10" ht="27.75" customHeight="1" x14ac:dyDescent="0.2">
      <c r="A52" s="414" t="s">
        <v>1531</v>
      </c>
      <c r="B52" s="414" t="s">
        <v>1530</v>
      </c>
      <c r="C52" s="414" t="s">
        <v>1010</v>
      </c>
      <c r="D52" s="414">
        <v>4</v>
      </c>
      <c r="E52" s="414">
        <v>0</v>
      </c>
      <c r="F52" s="413">
        <v>940.24</v>
      </c>
      <c r="G52" s="412">
        <v>0</v>
      </c>
      <c r="H52" s="412">
        <v>828.2</v>
      </c>
      <c r="I52" s="412">
        <v>112.04</v>
      </c>
      <c r="J52" s="411">
        <v>0.11916106525993364</v>
      </c>
    </row>
    <row r="53" spans="1:10" ht="27.75" customHeight="1" x14ac:dyDescent="0.2">
      <c r="A53" s="414" t="s">
        <v>1529</v>
      </c>
      <c r="B53" s="414" t="s">
        <v>1528</v>
      </c>
      <c r="C53" s="414" t="s">
        <v>1010</v>
      </c>
      <c r="D53" s="414">
        <v>11</v>
      </c>
      <c r="E53" s="414">
        <v>0</v>
      </c>
      <c r="F53" s="413">
        <v>7510.16</v>
      </c>
      <c r="G53" s="412">
        <v>0</v>
      </c>
      <c r="H53" s="412">
        <v>6283.09</v>
      </c>
      <c r="I53" s="412">
        <v>1227.07</v>
      </c>
      <c r="J53" s="411">
        <v>0.16338799705998275</v>
      </c>
    </row>
    <row r="54" spans="1:10" ht="27.75" customHeight="1" x14ac:dyDescent="0.2">
      <c r="A54" s="414" t="s">
        <v>1527</v>
      </c>
      <c r="B54" s="414" t="s">
        <v>1526</v>
      </c>
      <c r="C54" s="414" t="s">
        <v>1010</v>
      </c>
      <c r="D54" s="414">
        <v>3</v>
      </c>
      <c r="E54" s="414">
        <v>0</v>
      </c>
      <c r="F54" s="413">
        <v>1378.8</v>
      </c>
      <c r="G54" s="412">
        <v>0</v>
      </c>
      <c r="H54" s="412">
        <v>1078.5</v>
      </c>
      <c r="I54" s="412">
        <v>300.3</v>
      </c>
      <c r="J54" s="411">
        <v>0.21779808529155786</v>
      </c>
    </row>
    <row r="55" spans="1:10" ht="27.75" customHeight="1" x14ac:dyDescent="0.2">
      <c r="A55" s="414" t="s">
        <v>3090</v>
      </c>
      <c r="B55" s="414" t="s">
        <v>3089</v>
      </c>
      <c r="C55" s="414" t="s">
        <v>1010</v>
      </c>
      <c r="D55" s="414">
        <v>2</v>
      </c>
      <c r="E55" s="414">
        <v>0</v>
      </c>
      <c r="F55" s="413">
        <v>822.06</v>
      </c>
      <c r="G55" s="412">
        <v>0</v>
      </c>
      <c r="H55" s="412">
        <v>688.43</v>
      </c>
      <c r="I55" s="412">
        <v>133.63</v>
      </c>
      <c r="J55" s="411">
        <v>0.16255504464394327</v>
      </c>
    </row>
    <row r="56" spans="1:10" ht="27.75" customHeight="1" x14ac:dyDescent="0.2">
      <c r="A56" s="414" t="s">
        <v>3088</v>
      </c>
      <c r="B56" s="414" t="s">
        <v>3087</v>
      </c>
      <c r="C56" s="414" t="s">
        <v>1010</v>
      </c>
      <c r="D56" s="414">
        <v>2</v>
      </c>
      <c r="E56" s="414">
        <v>0</v>
      </c>
      <c r="F56" s="413">
        <v>1136.48</v>
      </c>
      <c r="G56" s="412">
        <v>0</v>
      </c>
      <c r="H56" s="412">
        <v>957.02</v>
      </c>
      <c r="I56" s="412">
        <v>179.46</v>
      </c>
      <c r="J56" s="411">
        <v>0.15790863015627199</v>
      </c>
    </row>
    <row r="57" spans="1:10" ht="27.75" customHeight="1" x14ac:dyDescent="0.2">
      <c r="A57" s="414" t="s">
        <v>4135</v>
      </c>
      <c r="B57" s="414" t="s">
        <v>4134</v>
      </c>
      <c r="C57" s="414" t="s">
        <v>1010</v>
      </c>
      <c r="D57" s="414">
        <v>1</v>
      </c>
      <c r="E57" s="414">
        <v>0</v>
      </c>
      <c r="F57" s="413">
        <v>1054.9000000000001</v>
      </c>
      <c r="G57" s="412">
        <v>0</v>
      </c>
      <c r="H57" s="412">
        <v>797.1</v>
      </c>
      <c r="I57" s="412">
        <v>257.8</v>
      </c>
      <c r="J57" s="411">
        <v>0.24438335387240498</v>
      </c>
    </row>
    <row r="58" spans="1:10" ht="27.75" customHeight="1" x14ac:dyDescent="0.2">
      <c r="A58" s="414" t="s">
        <v>1525</v>
      </c>
      <c r="B58" s="414" t="s">
        <v>1524</v>
      </c>
      <c r="C58" s="414" t="s">
        <v>1010</v>
      </c>
      <c r="D58" s="414">
        <v>3</v>
      </c>
      <c r="E58" s="414">
        <v>0</v>
      </c>
      <c r="F58" s="413">
        <v>4214.33</v>
      </c>
      <c r="G58" s="412">
        <v>0</v>
      </c>
      <c r="H58" s="412">
        <v>3599.43</v>
      </c>
      <c r="I58" s="412">
        <v>614.9</v>
      </c>
      <c r="J58" s="411">
        <v>0.14590694131688786</v>
      </c>
    </row>
    <row r="59" spans="1:10" ht="27.75" customHeight="1" x14ac:dyDescent="0.2">
      <c r="A59" s="414" t="s">
        <v>1523</v>
      </c>
      <c r="B59" s="414" t="s">
        <v>1522</v>
      </c>
      <c r="C59" s="414" t="s">
        <v>1010</v>
      </c>
      <c r="D59" s="414">
        <v>5</v>
      </c>
      <c r="E59" s="414">
        <v>0</v>
      </c>
      <c r="F59" s="413">
        <v>3148.57</v>
      </c>
      <c r="G59" s="412">
        <v>0</v>
      </c>
      <c r="H59" s="412">
        <v>2712.35</v>
      </c>
      <c r="I59" s="412">
        <v>436.22</v>
      </c>
      <c r="J59" s="411">
        <v>0.13854543491172183</v>
      </c>
    </row>
    <row r="60" spans="1:10" ht="27.75" customHeight="1" x14ac:dyDescent="0.2">
      <c r="A60" s="414" t="s">
        <v>4133</v>
      </c>
      <c r="B60" s="414" t="s">
        <v>4132</v>
      </c>
      <c r="C60" s="414" t="s">
        <v>1010</v>
      </c>
      <c r="D60" s="414">
        <v>1</v>
      </c>
      <c r="E60" s="414">
        <v>0</v>
      </c>
      <c r="F60" s="413">
        <v>286.04000000000002</v>
      </c>
      <c r="G60" s="412">
        <v>0</v>
      </c>
      <c r="H60" s="412">
        <v>249.64</v>
      </c>
      <c r="I60" s="412">
        <v>36.4</v>
      </c>
      <c r="J60" s="411">
        <v>0.12725492938050623</v>
      </c>
    </row>
    <row r="61" spans="1:10" ht="27.75" customHeight="1" x14ac:dyDescent="0.2">
      <c r="A61" s="414" t="s">
        <v>4131</v>
      </c>
      <c r="B61" s="414" t="s">
        <v>4130</v>
      </c>
      <c r="C61" s="414" t="s">
        <v>1010</v>
      </c>
      <c r="D61" s="414">
        <v>1</v>
      </c>
      <c r="E61" s="414">
        <v>0</v>
      </c>
      <c r="F61" s="413">
        <v>913.03</v>
      </c>
      <c r="G61" s="412">
        <v>0</v>
      </c>
      <c r="H61" s="412">
        <v>695.63</v>
      </c>
      <c r="I61" s="412">
        <v>217.4</v>
      </c>
      <c r="J61" s="411">
        <v>0.2381082768364676</v>
      </c>
    </row>
    <row r="62" spans="1:10" ht="27.75" customHeight="1" x14ac:dyDescent="0.2">
      <c r="A62" s="414" t="s">
        <v>2226</v>
      </c>
      <c r="B62" s="414" t="s">
        <v>2225</v>
      </c>
      <c r="C62" s="414" t="s">
        <v>1010</v>
      </c>
      <c r="D62" s="414">
        <v>12</v>
      </c>
      <c r="E62" s="414">
        <v>0</v>
      </c>
      <c r="F62" s="413">
        <v>1105.08</v>
      </c>
      <c r="G62" s="412">
        <v>0</v>
      </c>
      <c r="H62" s="412">
        <v>833.76</v>
      </c>
      <c r="I62" s="412">
        <v>271.32</v>
      </c>
      <c r="J62" s="411">
        <v>0.24552068628515583</v>
      </c>
    </row>
    <row r="63" spans="1:10" ht="27.75" customHeight="1" x14ac:dyDescent="0.2">
      <c r="A63" s="414" t="s">
        <v>1515</v>
      </c>
      <c r="B63" s="414" t="s">
        <v>1514</v>
      </c>
      <c r="C63" s="414" t="s">
        <v>1010</v>
      </c>
      <c r="D63" s="414">
        <v>3</v>
      </c>
      <c r="E63" s="414">
        <v>0</v>
      </c>
      <c r="F63" s="413">
        <v>258.45</v>
      </c>
      <c r="G63" s="412">
        <v>0</v>
      </c>
      <c r="H63" s="412">
        <v>187.29</v>
      </c>
      <c r="I63" s="412">
        <v>71.16</v>
      </c>
      <c r="J63" s="411">
        <v>0.27533372025536856</v>
      </c>
    </row>
    <row r="64" spans="1:10" ht="27.75" customHeight="1" x14ac:dyDescent="0.2">
      <c r="A64" s="414" t="s">
        <v>1513</v>
      </c>
      <c r="B64" s="414" t="s">
        <v>1512</v>
      </c>
      <c r="C64" s="414" t="s">
        <v>1010</v>
      </c>
      <c r="D64" s="414">
        <v>9</v>
      </c>
      <c r="E64" s="414">
        <v>0</v>
      </c>
      <c r="F64" s="413">
        <v>1288.8</v>
      </c>
      <c r="G64" s="412">
        <v>0</v>
      </c>
      <c r="H64" s="412">
        <v>964.08</v>
      </c>
      <c r="I64" s="412">
        <v>324.72000000000003</v>
      </c>
      <c r="J64" s="411">
        <v>0.25195530726256982</v>
      </c>
    </row>
    <row r="65" spans="1:10" ht="27.75" customHeight="1" x14ac:dyDescent="0.2">
      <c r="A65" s="414" t="s">
        <v>1511</v>
      </c>
      <c r="B65" s="414" t="s">
        <v>1510</v>
      </c>
      <c r="C65" s="414" t="s">
        <v>1010</v>
      </c>
      <c r="D65" s="414">
        <v>12</v>
      </c>
      <c r="E65" s="414">
        <v>0</v>
      </c>
      <c r="F65" s="413">
        <v>1302.48</v>
      </c>
      <c r="G65" s="412">
        <v>0</v>
      </c>
      <c r="H65" s="412">
        <v>1051.8</v>
      </c>
      <c r="I65" s="412">
        <v>250.68</v>
      </c>
      <c r="J65" s="411">
        <v>0.19246360788649347</v>
      </c>
    </row>
    <row r="66" spans="1:10" ht="27.75" customHeight="1" x14ac:dyDescent="0.2">
      <c r="A66" s="414" t="s">
        <v>1509</v>
      </c>
      <c r="B66" s="414" t="s">
        <v>1508</v>
      </c>
      <c r="C66" s="414" t="s">
        <v>1010</v>
      </c>
      <c r="D66" s="414">
        <v>12</v>
      </c>
      <c r="E66" s="414">
        <v>0</v>
      </c>
      <c r="F66" s="413">
        <v>1631.76</v>
      </c>
      <c r="G66" s="412">
        <v>0</v>
      </c>
      <c r="H66" s="412">
        <v>1403.64</v>
      </c>
      <c r="I66" s="412">
        <v>228.12</v>
      </c>
      <c r="J66" s="411">
        <v>0.13979997058390939</v>
      </c>
    </row>
    <row r="67" spans="1:10" ht="27.75" customHeight="1" x14ac:dyDescent="0.2">
      <c r="A67" s="414" t="s">
        <v>1505</v>
      </c>
      <c r="B67" s="414" t="s">
        <v>1504</v>
      </c>
      <c r="C67" s="414" t="s">
        <v>1010</v>
      </c>
      <c r="D67" s="414">
        <v>22</v>
      </c>
      <c r="E67" s="414">
        <v>0</v>
      </c>
      <c r="F67" s="413">
        <v>2814.51</v>
      </c>
      <c r="G67" s="412">
        <v>0</v>
      </c>
      <c r="H67" s="412">
        <v>2201.3200000000002</v>
      </c>
      <c r="I67" s="412">
        <v>613.19000000000005</v>
      </c>
      <c r="J67" s="411">
        <v>0.21786740853647704</v>
      </c>
    </row>
    <row r="68" spans="1:10" ht="27.75" customHeight="1" x14ac:dyDescent="0.2">
      <c r="A68" s="414" t="s">
        <v>2216</v>
      </c>
      <c r="B68" s="414" t="s">
        <v>2215</v>
      </c>
      <c r="C68" s="414" t="s">
        <v>1010</v>
      </c>
      <c r="D68" s="414">
        <v>6</v>
      </c>
      <c r="E68" s="414">
        <v>0</v>
      </c>
      <c r="F68" s="413">
        <v>2409.06</v>
      </c>
      <c r="G68" s="412">
        <v>0</v>
      </c>
      <c r="H68" s="412">
        <v>1835.52</v>
      </c>
      <c r="I68" s="412">
        <v>573.54</v>
      </c>
      <c r="J68" s="411">
        <v>0.23807626211053273</v>
      </c>
    </row>
    <row r="69" spans="1:10" ht="27.75" customHeight="1" x14ac:dyDescent="0.2">
      <c r="A69" s="414" t="s">
        <v>1503</v>
      </c>
      <c r="B69" s="414" t="s">
        <v>1502</v>
      </c>
      <c r="C69" s="414" t="s">
        <v>1010</v>
      </c>
      <c r="D69" s="414">
        <v>14</v>
      </c>
      <c r="E69" s="414">
        <v>0</v>
      </c>
      <c r="F69" s="413">
        <v>1382.98</v>
      </c>
      <c r="G69" s="412">
        <v>0</v>
      </c>
      <c r="H69" s="412">
        <v>1161.72</v>
      </c>
      <c r="I69" s="412">
        <v>221.26</v>
      </c>
      <c r="J69" s="411">
        <v>0.15998785231890555</v>
      </c>
    </row>
    <row r="70" spans="1:10" ht="27.75" customHeight="1" x14ac:dyDescent="0.2">
      <c r="A70" s="414" t="s">
        <v>1501</v>
      </c>
      <c r="B70" s="414" t="s">
        <v>1500</v>
      </c>
      <c r="C70" s="414" t="s">
        <v>1010</v>
      </c>
      <c r="D70" s="414">
        <v>13</v>
      </c>
      <c r="E70" s="414">
        <v>0</v>
      </c>
      <c r="F70" s="413">
        <v>972.92</v>
      </c>
      <c r="G70" s="412">
        <v>0</v>
      </c>
      <c r="H70" s="412">
        <v>926.38</v>
      </c>
      <c r="I70" s="412">
        <v>46.54</v>
      </c>
      <c r="J70" s="411">
        <v>4.7835382148583648E-2</v>
      </c>
    </row>
    <row r="71" spans="1:10" ht="27.75" customHeight="1" x14ac:dyDescent="0.2">
      <c r="A71" s="414" t="s">
        <v>1499</v>
      </c>
      <c r="B71" s="414" t="s">
        <v>1498</v>
      </c>
      <c r="C71" s="414" t="s">
        <v>1010</v>
      </c>
      <c r="D71" s="414">
        <v>52</v>
      </c>
      <c r="E71" s="414">
        <v>0</v>
      </c>
      <c r="F71" s="413">
        <v>7940.36</v>
      </c>
      <c r="G71" s="412">
        <v>0</v>
      </c>
      <c r="H71" s="412">
        <v>7067.04</v>
      </c>
      <c r="I71" s="412">
        <v>873.32</v>
      </c>
      <c r="J71" s="411">
        <v>0.10998493771063277</v>
      </c>
    </row>
    <row r="72" spans="1:10" ht="27.75" customHeight="1" x14ac:dyDescent="0.2">
      <c r="A72" s="414" t="s">
        <v>3080</v>
      </c>
      <c r="B72" s="414" t="s">
        <v>3079</v>
      </c>
      <c r="C72" s="414" t="s">
        <v>1010</v>
      </c>
      <c r="D72" s="414">
        <v>12</v>
      </c>
      <c r="E72" s="414">
        <v>0</v>
      </c>
      <c r="F72" s="413">
        <v>869.04</v>
      </c>
      <c r="G72" s="412">
        <v>0</v>
      </c>
      <c r="H72" s="412">
        <v>758.28</v>
      </c>
      <c r="I72" s="412">
        <v>110.76</v>
      </c>
      <c r="J72" s="411">
        <v>0.12745098039215685</v>
      </c>
    </row>
    <row r="73" spans="1:10" ht="27.75" customHeight="1" x14ac:dyDescent="0.2">
      <c r="A73" s="414" t="s">
        <v>1497</v>
      </c>
      <c r="B73" s="414" t="s">
        <v>1496</v>
      </c>
      <c r="C73" s="414" t="s">
        <v>1010</v>
      </c>
      <c r="D73" s="414">
        <v>12</v>
      </c>
      <c r="E73" s="414">
        <v>0</v>
      </c>
      <c r="F73" s="413">
        <v>3273.6</v>
      </c>
      <c r="G73" s="412">
        <v>0</v>
      </c>
      <c r="H73" s="412">
        <v>2802.24</v>
      </c>
      <c r="I73" s="412">
        <v>471.36</v>
      </c>
      <c r="J73" s="411">
        <v>0.1439882697947214</v>
      </c>
    </row>
    <row r="74" spans="1:10" ht="27.75" customHeight="1" x14ac:dyDescent="0.2">
      <c r="A74" s="414" t="s">
        <v>2210</v>
      </c>
      <c r="B74" s="414" t="s">
        <v>2209</v>
      </c>
      <c r="C74" s="414" t="s">
        <v>1010</v>
      </c>
      <c r="D74" s="414">
        <v>1</v>
      </c>
      <c r="E74" s="414">
        <v>0</v>
      </c>
      <c r="F74" s="413">
        <v>201.36</v>
      </c>
      <c r="G74" s="412">
        <v>0</v>
      </c>
      <c r="H74" s="412">
        <v>153.41999999999999</v>
      </c>
      <c r="I74" s="412">
        <v>47.94</v>
      </c>
      <c r="J74" s="411">
        <v>0.23808104886769965</v>
      </c>
    </row>
    <row r="75" spans="1:10" ht="27.75" customHeight="1" x14ac:dyDescent="0.2">
      <c r="A75" s="414" t="s">
        <v>1495</v>
      </c>
      <c r="B75" s="414" t="s">
        <v>1494</v>
      </c>
      <c r="C75" s="414" t="s">
        <v>1010</v>
      </c>
      <c r="D75" s="414">
        <v>9</v>
      </c>
      <c r="E75" s="414">
        <v>0</v>
      </c>
      <c r="F75" s="413">
        <v>1922.58</v>
      </c>
      <c r="G75" s="412">
        <v>0</v>
      </c>
      <c r="H75" s="412">
        <v>1464.75</v>
      </c>
      <c r="I75" s="412">
        <v>457.83</v>
      </c>
      <c r="J75" s="411">
        <v>0.2381331336017227</v>
      </c>
    </row>
    <row r="76" spans="1:10" ht="27.75" customHeight="1" x14ac:dyDescent="0.2">
      <c r="A76" s="414" t="s">
        <v>2206</v>
      </c>
      <c r="B76" s="414" t="s">
        <v>2205</v>
      </c>
      <c r="C76" s="414" t="s">
        <v>1010</v>
      </c>
      <c r="D76" s="414">
        <v>6</v>
      </c>
      <c r="E76" s="414">
        <v>0</v>
      </c>
      <c r="F76" s="413">
        <v>1657.3</v>
      </c>
      <c r="G76" s="412">
        <v>0</v>
      </c>
      <c r="H76" s="412">
        <v>1412.16</v>
      </c>
      <c r="I76" s="412">
        <v>245.14</v>
      </c>
      <c r="J76" s="411">
        <v>0.14791528389549266</v>
      </c>
    </row>
    <row r="77" spans="1:10" ht="27.75" customHeight="1" x14ac:dyDescent="0.2">
      <c r="A77" s="414" t="s">
        <v>1493</v>
      </c>
      <c r="B77" s="414" t="s">
        <v>1492</v>
      </c>
      <c r="C77" s="414" t="s">
        <v>1010</v>
      </c>
      <c r="D77" s="414">
        <v>4</v>
      </c>
      <c r="E77" s="414">
        <v>0</v>
      </c>
      <c r="F77" s="413">
        <v>1171.52</v>
      </c>
      <c r="G77" s="412">
        <v>0</v>
      </c>
      <c r="H77" s="412">
        <v>1031.76</v>
      </c>
      <c r="I77" s="412">
        <v>139.76</v>
      </c>
      <c r="J77" s="411">
        <v>0.11929800600928708</v>
      </c>
    </row>
    <row r="78" spans="1:10" ht="27.75" customHeight="1" x14ac:dyDescent="0.2">
      <c r="A78" s="414" t="s">
        <v>1491</v>
      </c>
      <c r="B78" s="414" t="s">
        <v>1490</v>
      </c>
      <c r="C78" s="414" t="s">
        <v>1010</v>
      </c>
      <c r="D78" s="414">
        <v>5</v>
      </c>
      <c r="E78" s="414">
        <v>0</v>
      </c>
      <c r="F78" s="413">
        <v>1218.6500000000001</v>
      </c>
      <c r="G78" s="412">
        <v>0</v>
      </c>
      <c r="H78" s="412">
        <v>1073.1500000000001</v>
      </c>
      <c r="I78" s="412">
        <v>145.5</v>
      </c>
      <c r="J78" s="411">
        <v>0.11939441184917737</v>
      </c>
    </row>
    <row r="79" spans="1:10" ht="27.75" customHeight="1" x14ac:dyDescent="0.2">
      <c r="A79" s="414" t="s">
        <v>1483</v>
      </c>
      <c r="B79" s="414" t="s">
        <v>1482</v>
      </c>
      <c r="C79" s="414" t="s">
        <v>1010</v>
      </c>
      <c r="D79" s="414">
        <v>1</v>
      </c>
      <c r="E79" s="414">
        <v>0</v>
      </c>
      <c r="F79" s="413">
        <v>259</v>
      </c>
      <c r="G79" s="412">
        <v>0</v>
      </c>
      <c r="H79" s="412">
        <v>212.42</v>
      </c>
      <c r="I79" s="412">
        <v>46.58</v>
      </c>
      <c r="J79" s="411">
        <v>0.17984555984555983</v>
      </c>
    </row>
    <row r="80" spans="1:10" ht="27.75" customHeight="1" x14ac:dyDescent="0.2">
      <c r="A80" s="414" t="s">
        <v>3746</v>
      </c>
      <c r="B80" s="414" t="s">
        <v>3745</v>
      </c>
      <c r="C80" s="414" t="s">
        <v>1010</v>
      </c>
      <c r="D80" s="414">
        <v>12</v>
      </c>
      <c r="E80" s="414">
        <v>0</v>
      </c>
      <c r="F80" s="413">
        <v>2006.04</v>
      </c>
      <c r="G80" s="412">
        <v>0</v>
      </c>
      <c r="H80" s="412">
        <v>1507.32</v>
      </c>
      <c r="I80" s="412">
        <v>498.72</v>
      </c>
      <c r="J80" s="411">
        <v>0.24860920021534966</v>
      </c>
    </row>
    <row r="81" spans="1:10" ht="27.75" customHeight="1" x14ac:dyDescent="0.2">
      <c r="A81" s="414" t="s">
        <v>4129</v>
      </c>
      <c r="B81" s="414" t="s">
        <v>4128</v>
      </c>
      <c r="C81" s="414" t="s">
        <v>1010</v>
      </c>
      <c r="D81" s="414">
        <v>1</v>
      </c>
      <c r="E81" s="414">
        <v>0</v>
      </c>
      <c r="F81" s="413">
        <v>581.99</v>
      </c>
      <c r="G81" s="412">
        <v>0</v>
      </c>
      <c r="H81" s="412">
        <v>294</v>
      </c>
      <c r="I81" s="412">
        <v>287.99</v>
      </c>
      <c r="J81" s="411">
        <v>0.49483668104262962</v>
      </c>
    </row>
    <row r="82" spans="1:10" ht="27.75" customHeight="1" x14ac:dyDescent="0.2">
      <c r="A82" s="414" t="s">
        <v>1479</v>
      </c>
      <c r="B82" s="414" t="s">
        <v>1478</v>
      </c>
      <c r="C82" s="414" t="s">
        <v>1010</v>
      </c>
      <c r="D82" s="414">
        <v>56</v>
      </c>
      <c r="E82" s="414">
        <v>0</v>
      </c>
      <c r="F82" s="413">
        <v>5225.04</v>
      </c>
      <c r="G82" s="412">
        <v>0</v>
      </c>
      <c r="H82" s="412">
        <v>4426.8</v>
      </c>
      <c r="I82" s="412">
        <v>798.24</v>
      </c>
      <c r="J82" s="411">
        <v>0.15277203619493823</v>
      </c>
    </row>
    <row r="83" spans="1:10" ht="27.75" customHeight="1" x14ac:dyDescent="0.2">
      <c r="A83" s="414" t="s">
        <v>2204</v>
      </c>
      <c r="B83" s="414" t="s">
        <v>2203</v>
      </c>
      <c r="C83" s="414" t="s">
        <v>1010</v>
      </c>
      <c r="D83" s="414">
        <v>1</v>
      </c>
      <c r="E83" s="414">
        <v>0</v>
      </c>
      <c r="F83" s="413">
        <v>333.98</v>
      </c>
      <c r="G83" s="412">
        <v>0</v>
      </c>
      <c r="H83" s="412">
        <v>254.45</v>
      </c>
      <c r="I83" s="412">
        <v>79.53</v>
      </c>
      <c r="J83" s="411">
        <v>0.23812803161865981</v>
      </c>
    </row>
    <row r="84" spans="1:10" ht="27.75" customHeight="1" x14ac:dyDescent="0.2">
      <c r="A84" s="414" t="s">
        <v>4127</v>
      </c>
      <c r="B84" s="414" t="s">
        <v>4126</v>
      </c>
      <c r="C84" s="414" t="s">
        <v>1010</v>
      </c>
      <c r="D84" s="414">
        <v>1</v>
      </c>
      <c r="E84" s="414">
        <v>0</v>
      </c>
      <c r="F84" s="413">
        <v>319.58999999999997</v>
      </c>
      <c r="G84" s="412">
        <v>0</v>
      </c>
      <c r="H84" s="412">
        <v>236.2</v>
      </c>
      <c r="I84" s="412">
        <v>83.39</v>
      </c>
      <c r="J84" s="411">
        <v>0.26092806408210517</v>
      </c>
    </row>
    <row r="85" spans="1:10" ht="27.75" customHeight="1" x14ac:dyDescent="0.2">
      <c r="A85" s="414" t="s">
        <v>1471</v>
      </c>
      <c r="B85" s="414" t="s">
        <v>1470</v>
      </c>
      <c r="C85" s="414" t="s">
        <v>1010</v>
      </c>
      <c r="D85" s="414">
        <v>1</v>
      </c>
      <c r="E85" s="414">
        <v>0</v>
      </c>
      <c r="F85" s="413">
        <v>324.18</v>
      </c>
      <c r="G85" s="412">
        <v>0</v>
      </c>
      <c r="H85" s="412">
        <v>273.23</v>
      </c>
      <c r="I85" s="412">
        <v>50.95</v>
      </c>
      <c r="J85" s="411">
        <v>0.15716577210191868</v>
      </c>
    </row>
    <row r="86" spans="1:10" ht="27.75" customHeight="1" x14ac:dyDescent="0.2">
      <c r="A86" s="414" t="s">
        <v>1469</v>
      </c>
      <c r="B86" s="414" t="s">
        <v>1468</v>
      </c>
      <c r="C86" s="414" t="s">
        <v>1010</v>
      </c>
      <c r="D86" s="414">
        <v>13</v>
      </c>
      <c r="E86" s="414">
        <v>0</v>
      </c>
      <c r="F86" s="413">
        <v>2437.9299999999998</v>
      </c>
      <c r="G86" s="412">
        <v>0</v>
      </c>
      <c r="H86" s="412">
        <v>1885</v>
      </c>
      <c r="I86" s="412">
        <v>552.92999999999995</v>
      </c>
      <c r="J86" s="411">
        <v>0.22680306653595469</v>
      </c>
    </row>
    <row r="87" spans="1:10" ht="27.75" customHeight="1" x14ac:dyDescent="0.2">
      <c r="A87" s="414" t="s">
        <v>1467</v>
      </c>
      <c r="B87" s="414" t="s">
        <v>1466</v>
      </c>
      <c r="C87" s="414" t="s">
        <v>1010</v>
      </c>
      <c r="D87" s="414">
        <v>6</v>
      </c>
      <c r="E87" s="414">
        <v>0</v>
      </c>
      <c r="F87" s="413">
        <v>1149.3399999999999</v>
      </c>
      <c r="G87" s="412">
        <v>0</v>
      </c>
      <c r="H87" s="412">
        <v>908.52</v>
      </c>
      <c r="I87" s="412">
        <v>240.82</v>
      </c>
      <c r="J87" s="411">
        <v>0.20952894704787095</v>
      </c>
    </row>
    <row r="88" spans="1:10" ht="27.75" customHeight="1" x14ac:dyDescent="0.2">
      <c r="A88" s="414" t="s">
        <v>1465</v>
      </c>
      <c r="B88" s="414" t="s">
        <v>1464</v>
      </c>
      <c r="C88" s="414" t="s">
        <v>1010</v>
      </c>
      <c r="D88" s="414">
        <v>28</v>
      </c>
      <c r="E88" s="414">
        <v>0</v>
      </c>
      <c r="F88" s="413">
        <v>7635.62</v>
      </c>
      <c r="G88" s="412">
        <v>0</v>
      </c>
      <c r="H88" s="412">
        <v>7733.32</v>
      </c>
      <c r="I88" s="412">
        <v>-97.7</v>
      </c>
      <c r="J88" s="411">
        <v>-1.2795293636927977E-2</v>
      </c>
    </row>
    <row r="89" spans="1:10" ht="27.75" customHeight="1" x14ac:dyDescent="0.2">
      <c r="A89" s="414" t="s">
        <v>1463</v>
      </c>
      <c r="B89" s="414" t="s">
        <v>1462</v>
      </c>
      <c r="C89" s="414" t="s">
        <v>1010</v>
      </c>
      <c r="D89" s="414">
        <v>23</v>
      </c>
      <c r="E89" s="414">
        <v>0</v>
      </c>
      <c r="F89" s="413">
        <v>4069.23</v>
      </c>
      <c r="G89" s="412">
        <v>0</v>
      </c>
      <c r="H89" s="412">
        <v>3707.74</v>
      </c>
      <c r="I89" s="412">
        <v>361.49</v>
      </c>
      <c r="J89" s="411">
        <v>8.8834988437615961E-2</v>
      </c>
    </row>
    <row r="90" spans="1:10" ht="27.75" customHeight="1" x14ac:dyDescent="0.2">
      <c r="A90" s="414" t="s">
        <v>1457</v>
      </c>
      <c r="B90" s="414" t="s">
        <v>1456</v>
      </c>
      <c r="C90" s="414" t="s">
        <v>1010</v>
      </c>
      <c r="D90" s="414">
        <v>2</v>
      </c>
      <c r="E90" s="414">
        <v>0</v>
      </c>
      <c r="F90" s="413">
        <v>608.12</v>
      </c>
      <c r="G90" s="412">
        <v>0</v>
      </c>
      <c r="H90" s="412">
        <v>338.82</v>
      </c>
      <c r="I90" s="412">
        <v>269.3</v>
      </c>
      <c r="J90" s="411">
        <v>0.44284022890219038</v>
      </c>
    </row>
    <row r="91" spans="1:10" ht="27.75" customHeight="1" x14ac:dyDescent="0.2">
      <c r="A91" s="414" t="s">
        <v>4125</v>
      </c>
      <c r="B91" s="414" t="s">
        <v>4124</v>
      </c>
      <c r="C91" s="414" t="s">
        <v>1010</v>
      </c>
      <c r="D91" s="414">
        <v>1</v>
      </c>
      <c r="E91" s="414">
        <v>0</v>
      </c>
      <c r="F91" s="413">
        <v>332.7</v>
      </c>
      <c r="G91" s="412">
        <v>-332.7</v>
      </c>
      <c r="H91" s="412">
        <v>0</v>
      </c>
      <c r="I91" s="412">
        <v>0</v>
      </c>
      <c r="J91" s="414" t="e">
        <v>#VALUE!</v>
      </c>
    </row>
    <row r="92" spans="1:10" ht="27.75" customHeight="1" x14ac:dyDescent="0.2">
      <c r="A92" s="414" t="s">
        <v>4123</v>
      </c>
      <c r="B92" s="414" t="s">
        <v>4122</v>
      </c>
      <c r="C92" s="414" t="s">
        <v>1010</v>
      </c>
      <c r="D92" s="414">
        <v>1</v>
      </c>
      <c r="E92" s="414">
        <v>0</v>
      </c>
      <c r="F92" s="413">
        <v>219.35</v>
      </c>
      <c r="G92" s="412">
        <v>0</v>
      </c>
      <c r="H92" s="412">
        <v>157.02000000000001</v>
      </c>
      <c r="I92" s="412">
        <v>62.33</v>
      </c>
      <c r="J92" s="411">
        <v>0.28415773877364942</v>
      </c>
    </row>
    <row r="93" spans="1:10" ht="27.75" customHeight="1" x14ac:dyDescent="0.2">
      <c r="A93" s="414" t="s">
        <v>3744</v>
      </c>
      <c r="B93" s="414" t="s">
        <v>3743</v>
      </c>
      <c r="C93" s="414" t="s">
        <v>1010</v>
      </c>
      <c r="D93" s="414">
        <v>1</v>
      </c>
      <c r="E93" s="414">
        <v>0</v>
      </c>
      <c r="F93" s="413">
        <v>345.87</v>
      </c>
      <c r="G93" s="412">
        <v>0</v>
      </c>
      <c r="H93" s="412">
        <v>213.84</v>
      </c>
      <c r="I93" s="412">
        <v>132.03</v>
      </c>
      <c r="J93" s="411">
        <v>0.38173302107728335</v>
      </c>
    </row>
    <row r="94" spans="1:10" ht="27.75" customHeight="1" x14ac:dyDescent="0.2">
      <c r="A94" s="414" t="s">
        <v>1453</v>
      </c>
      <c r="B94" s="414" t="s">
        <v>1452</v>
      </c>
      <c r="C94" s="414" t="s">
        <v>1010</v>
      </c>
      <c r="D94" s="414">
        <v>13</v>
      </c>
      <c r="E94" s="414">
        <v>0</v>
      </c>
      <c r="F94" s="413">
        <v>2046.36</v>
      </c>
      <c r="G94" s="412">
        <v>0</v>
      </c>
      <c r="H94" s="412">
        <v>1749.77</v>
      </c>
      <c r="I94" s="412">
        <v>296.58999999999997</v>
      </c>
      <c r="J94" s="411">
        <v>0.1449353974862683</v>
      </c>
    </row>
    <row r="95" spans="1:10" ht="27.75" customHeight="1" x14ac:dyDescent="0.2">
      <c r="A95" s="414" t="s">
        <v>1451</v>
      </c>
      <c r="B95" s="414" t="s">
        <v>1450</v>
      </c>
      <c r="C95" s="414" t="s">
        <v>1010</v>
      </c>
      <c r="D95" s="414">
        <v>2</v>
      </c>
      <c r="E95" s="414">
        <v>0</v>
      </c>
      <c r="F95" s="413">
        <v>734.16</v>
      </c>
      <c r="G95" s="412">
        <v>0</v>
      </c>
      <c r="H95" s="412">
        <v>644.79999999999995</v>
      </c>
      <c r="I95" s="412">
        <v>89.36</v>
      </c>
      <c r="J95" s="411">
        <v>0.12171733682031165</v>
      </c>
    </row>
    <row r="96" spans="1:10" ht="27.75" customHeight="1" x14ac:dyDescent="0.2">
      <c r="A96" s="414" t="s">
        <v>1449</v>
      </c>
      <c r="B96" s="414" t="s">
        <v>1448</v>
      </c>
      <c r="C96" s="414" t="s">
        <v>1010</v>
      </c>
      <c r="D96" s="414">
        <v>11</v>
      </c>
      <c r="E96" s="414">
        <v>0</v>
      </c>
      <c r="F96" s="413">
        <v>1354.63</v>
      </c>
      <c r="G96" s="412">
        <v>0</v>
      </c>
      <c r="H96" s="412">
        <v>1172.5999999999999</v>
      </c>
      <c r="I96" s="412">
        <v>182.03</v>
      </c>
      <c r="J96" s="411">
        <v>0.13437617652052589</v>
      </c>
    </row>
    <row r="97" spans="1:10" ht="27.75" customHeight="1" x14ac:dyDescent="0.2">
      <c r="A97" s="414" t="s">
        <v>1447</v>
      </c>
      <c r="B97" s="414" t="s">
        <v>1446</v>
      </c>
      <c r="C97" s="414" t="s">
        <v>1010</v>
      </c>
      <c r="D97" s="414">
        <v>3</v>
      </c>
      <c r="E97" s="414">
        <v>0</v>
      </c>
      <c r="F97" s="413">
        <v>504.93</v>
      </c>
      <c r="G97" s="412">
        <v>0</v>
      </c>
      <c r="H97" s="412">
        <v>445.89</v>
      </c>
      <c r="I97" s="412">
        <v>59.04</v>
      </c>
      <c r="J97" s="411">
        <v>0.11692709880577505</v>
      </c>
    </row>
    <row r="98" spans="1:10" ht="27.75" customHeight="1" x14ac:dyDescent="0.2">
      <c r="A98" s="414" t="s">
        <v>1445</v>
      </c>
      <c r="B98" s="414" t="s">
        <v>1444</v>
      </c>
      <c r="C98" s="414" t="s">
        <v>1010</v>
      </c>
      <c r="D98" s="414">
        <v>20</v>
      </c>
      <c r="E98" s="414">
        <v>0</v>
      </c>
      <c r="F98" s="413">
        <v>4392.37</v>
      </c>
      <c r="G98" s="412">
        <v>0</v>
      </c>
      <c r="H98" s="412">
        <v>3626.36</v>
      </c>
      <c r="I98" s="412">
        <v>766.01</v>
      </c>
      <c r="J98" s="411">
        <v>0.17439559964210666</v>
      </c>
    </row>
    <row r="99" spans="1:10" ht="27.75" customHeight="1" x14ac:dyDescent="0.2">
      <c r="A99" s="414" t="s">
        <v>1443</v>
      </c>
      <c r="B99" s="414" t="s">
        <v>1442</v>
      </c>
      <c r="C99" s="414" t="s">
        <v>1010</v>
      </c>
      <c r="D99" s="414">
        <v>15</v>
      </c>
      <c r="E99" s="414">
        <v>0</v>
      </c>
      <c r="F99" s="413">
        <v>3526.5</v>
      </c>
      <c r="G99" s="412">
        <v>0</v>
      </c>
      <c r="H99" s="412">
        <v>2701.2</v>
      </c>
      <c r="I99" s="412">
        <v>825.3</v>
      </c>
      <c r="J99" s="411">
        <v>0.23402807316035729</v>
      </c>
    </row>
    <row r="100" spans="1:10" ht="27.75" customHeight="1" x14ac:dyDescent="0.2">
      <c r="A100" s="414" t="s">
        <v>4121</v>
      </c>
      <c r="B100" s="414" t="s">
        <v>4120</v>
      </c>
      <c r="C100" s="414" t="s">
        <v>1010</v>
      </c>
      <c r="D100" s="414">
        <v>5</v>
      </c>
      <c r="E100" s="414">
        <v>0</v>
      </c>
      <c r="F100" s="413">
        <v>1271.9100000000001</v>
      </c>
      <c r="G100" s="412">
        <v>0</v>
      </c>
      <c r="H100" s="412">
        <v>700.8</v>
      </c>
      <c r="I100" s="412">
        <v>571.11</v>
      </c>
      <c r="J100" s="411">
        <v>0.44901761917116778</v>
      </c>
    </row>
    <row r="101" spans="1:10" ht="27.75" customHeight="1" x14ac:dyDescent="0.2">
      <c r="A101" s="414" t="s">
        <v>1439</v>
      </c>
      <c r="B101" s="414" t="s">
        <v>1438</v>
      </c>
      <c r="C101" s="414" t="s">
        <v>1010</v>
      </c>
      <c r="D101" s="414">
        <v>6</v>
      </c>
      <c r="E101" s="414">
        <v>0</v>
      </c>
      <c r="F101" s="413">
        <v>1616.24</v>
      </c>
      <c r="G101" s="412">
        <v>0</v>
      </c>
      <c r="H101" s="412">
        <v>1140.5999999999999</v>
      </c>
      <c r="I101" s="412">
        <v>475.64</v>
      </c>
      <c r="J101" s="411">
        <v>0.29428797703311388</v>
      </c>
    </row>
    <row r="102" spans="1:10" ht="27.75" customHeight="1" x14ac:dyDescent="0.2">
      <c r="A102" s="414" t="s">
        <v>2198</v>
      </c>
      <c r="B102" s="414" t="s">
        <v>2197</v>
      </c>
      <c r="C102" s="414" t="s">
        <v>1010</v>
      </c>
      <c r="D102" s="414">
        <v>3</v>
      </c>
      <c r="E102" s="414">
        <v>0</v>
      </c>
      <c r="F102" s="413">
        <v>1270.1500000000001</v>
      </c>
      <c r="G102" s="412">
        <v>0</v>
      </c>
      <c r="H102" s="412">
        <v>885.72</v>
      </c>
      <c r="I102" s="412">
        <v>384.43</v>
      </c>
      <c r="J102" s="411">
        <v>0.30266503956225643</v>
      </c>
    </row>
    <row r="103" spans="1:10" ht="27.75" customHeight="1" x14ac:dyDescent="0.2">
      <c r="A103" s="414" t="s">
        <v>1437</v>
      </c>
      <c r="B103" s="414" t="s">
        <v>1436</v>
      </c>
      <c r="C103" s="414" t="s">
        <v>1010</v>
      </c>
      <c r="D103" s="414">
        <v>3</v>
      </c>
      <c r="E103" s="414">
        <v>0</v>
      </c>
      <c r="F103" s="413">
        <v>1296.4000000000001</v>
      </c>
      <c r="G103" s="412">
        <v>0</v>
      </c>
      <c r="H103" s="412">
        <v>904.02</v>
      </c>
      <c r="I103" s="412">
        <v>392.38</v>
      </c>
      <c r="J103" s="411">
        <v>0.30266892934279543</v>
      </c>
    </row>
    <row r="104" spans="1:10" ht="27.75" customHeight="1" x14ac:dyDescent="0.2">
      <c r="A104" s="414" t="s">
        <v>2196</v>
      </c>
      <c r="B104" s="414" t="s">
        <v>2195</v>
      </c>
      <c r="C104" s="414" t="s">
        <v>1010</v>
      </c>
      <c r="D104" s="414">
        <v>12</v>
      </c>
      <c r="E104" s="414">
        <v>0</v>
      </c>
      <c r="F104" s="413">
        <v>1927.56</v>
      </c>
      <c r="G104" s="412">
        <v>0</v>
      </c>
      <c r="H104" s="412">
        <v>1492.2</v>
      </c>
      <c r="I104" s="412">
        <v>435.36</v>
      </c>
      <c r="J104" s="411">
        <v>0.22586067359770903</v>
      </c>
    </row>
    <row r="105" spans="1:10" ht="27.75" customHeight="1" x14ac:dyDescent="0.2">
      <c r="A105" s="414" t="s">
        <v>1435</v>
      </c>
      <c r="B105" s="414" t="s">
        <v>1434</v>
      </c>
      <c r="C105" s="414" t="s">
        <v>1010</v>
      </c>
      <c r="D105" s="414">
        <v>3</v>
      </c>
      <c r="E105" s="414">
        <v>0</v>
      </c>
      <c r="F105" s="413">
        <v>455.1</v>
      </c>
      <c r="G105" s="412">
        <v>0</v>
      </c>
      <c r="H105" s="412">
        <v>351.96</v>
      </c>
      <c r="I105" s="412">
        <v>103.14</v>
      </c>
      <c r="J105" s="411">
        <v>0.22663150955833883</v>
      </c>
    </row>
    <row r="106" spans="1:10" ht="27.75" customHeight="1" x14ac:dyDescent="0.2">
      <c r="A106" s="414" t="s">
        <v>1429</v>
      </c>
      <c r="B106" s="414" t="s">
        <v>1428</v>
      </c>
      <c r="C106" s="414" t="s">
        <v>1010</v>
      </c>
      <c r="D106" s="414">
        <v>3</v>
      </c>
      <c r="E106" s="414">
        <v>0</v>
      </c>
      <c r="F106" s="413">
        <v>1824.28</v>
      </c>
      <c r="G106" s="412">
        <v>0</v>
      </c>
      <c r="H106" s="412">
        <v>1364.67</v>
      </c>
      <c r="I106" s="412">
        <v>459.61</v>
      </c>
      <c r="J106" s="411">
        <v>0.25194049159120313</v>
      </c>
    </row>
    <row r="107" spans="1:10" ht="27.75" customHeight="1" x14ac:dyDescent="0.2">
      <c r="A107" s="414" t="s">
        <v>1427</v>
      </c>
      <c r="B107" s="414" t="s">
        <v>1426</v>
      </c>
      <c r="C107" s="414" t="s">
        <v>1010</v>
      </c>
      <c r="D107" s="414">
        <v>1</v>
      </c>
      <c r="E107" s="414">
        <v>0</v>
      </c>
      <c r="F107" s="413">
        <v>331.08</v>
      </c>
      <c r="G107" s="412">
        <v>0</v>
      </c>
      <c r="H107" s="412">
        <v>273.52999999999997</v>
      </c>
      <c r="I107" s="412">
        <v>57.55</v>
      </c>
      <c r="J107" s="411">
        <v>0.17382505738794249</v>
      </c>
    </row>
    <row r="108" spans="1:10" ht="27.75" customHeight="1" x14ac:dyDescent="0.2">
      <c r="A108" s="414" t="s">
        <v>1425</v>
      </c>
      <c r="B108" s="414" t="s">
        <v>1424</v>
      </c>
      <c r="C108" s="414" t="s">
        <v>1010</v>
      </c>
      <c r="D108" s="414">
        <v>6</v>
      </c>
      <c r="E108" s="414">
        <v>0</v>
      </c>
      <c r="F108" s="413">
        <v>1068.27</v>
      </c>
      <c r="G108" s="412">
        <v>0</v>
      </c>
      <c r="H108" s="412">
        <v>812.94</v>
      </c>
      <c r="I108" s="412">
        <v>255.33</v>
      </c>
      <c r="J108" s="411">
        <v>0.23901260917183859</v>
      </c>
    </row>
    <row r="109" spans="1:10" ht="27.75" customHeight="1" x14ac:dyDescent="0.2">
      <c r="A109" s="414" t="s">
        <v>1423</v>
      </c>
      <c r="B109" s="414" t="s">
        <v>1422</v>
      </c>
      <c r="C109" s="414" t="s">
        <v>1010</v>
      </c>
      <c r="D109" s="414">
        <v>1</v>
      </c>
      <c r="E109" s="414">
        <v>0</v>
      </c>
      <c r="F109" s="413">
        <v>206.49</v>
      </c>
      <c r="G109" s="412">
        <v>0</v>
      </c>
      <c r="H109" s="412">
        <v>178.12</v>
      </c>
      <c r="I109" s="412">
        <v>28.37</v>
      </c>
      <c r="J109" s="411">
        <v>0.13739164124170661</v>
      </c>
    </row>
    <row r="110" spans="1:10" ht="27.75" customHeight="1" x14ac:dyDescent="0.2">
      <c r="A110" s="414" t="s">
        <v>1419</v>
      </c>
      <c r="B110" s="414" t="s">
        <v>1418</v>
      </c>
      <c r="C110" s="414" t="s">
        <v>1010</v>
      </c>
      <c r="D110" s="414">
        <v>1</v>
      </c>
      <c r="E110" s="414">
        <v>0</v>
      </c>
      <c r="F110" s="413">
        <v>188.44</v>
      </c>
      <c r="G110" s="412">
        <v>0</v>
      </c>
      <c r="H110" s="412">
        <v>155.22</v>
      </c>
      <c r="I110" s="412">
        <v>33.22</v>
      </c>
      <c r="J110" s="411">
        <v>0.17628953513054554</v>
      </c>
    </row>
    <row r="111" spans="1:10" ht="27.75" customHeight="1" x14ac:dyDescent="0.2">
      <c r="A111" s="414" t="s">
        <v>2192</v>
      </c>
      <c r="B111" s="414" t="s">
        <v>2191</v>
      </c>
      <c r="C111" s="414" t="s">
        <v>1010</v>
      </c>
      <c r="D111" s="414">
        <v>1</v>
      </c>
      <c r="E111" s="414">
        <v>0</v>
      </c>
      <c r="F111" s="413">
        <v>184.59</v>
      </c>
      <c r="G111" s="412">
        <v>0</v>
      </c>
      <c r="H111" s="412">
        <v>140.65</v>
      </c>
      <c r="I111" s="412">
        <v>43.94</v>
      </c>
      <c r="J111" s="411">
        <v>0.23804106397963054</v>
      </c>
    </row>
    <row r="112" spans="1:10" ht="27.75" customHeight="1" x14ac:dyDescent="0.2">
      <c r="A112" s="414" t="s">
        <v>1409</v>
      </c>
      <c r="B112" s="414" t="s">
        <v>1408</v>
      </c>
      <c r="C112" s="414" t="s">
        <v>1010</v>
      </c>
      <c r="D112" s="414">
        <v>3</v>
      </c>
      <c r="E112" s="414">
        <v>0</v>
      </c>
      <c r="F112" s="413">
        <v>577.30999999999995</v>
      </c>
      <c r="G112" s="412">
        <v>0</v>
      </c>
      <c r="H112" s="412">
        <v>368.13</v>
      </c>
      <c r="I112" s="412">
        <v>209.18</v>
      </c>
      <c r="J112" s="411">
        <v>0.36233566021721431</v>
      </c>
    </row>
    <row r="113" spans="1:10" ht="27.75" customHeight="1" x14ac:dyDescent="0.2">
      <c r="A113" s="414" t="s">
        <v>1407</v>
      </c>
      <c r="B113" s="414" t="s">
        <v>1406</v>
      </c>
      <c r="C113" s="414" t="s">
        <v>1010</v>
      </c>
      <c r="D113" s="414">
        <v>4</v>
      </c>
      <c r="E113" s="414">
        <v>0</v>
      </c>
      <c r="F113" s="413">
        <v>2086.15</v>
      </c>
      <c r="G113" s="412">
        <v>0</v>
      </c>
      <c r="H113" s="412">
        <v>1707.44</v>
      </c>
      <c r="I113" s="412">
        <v>378.71</v>
      </c>
      <c r="J113" s="411">
        <v>0.18153536418761834</v>
      </c>
    </row>
    <row r="114" spans="1:10" ht="27.75" customHeight="1" x14ac:dyDescent="0.2">
      <c r="A114" s="414" t="s">
        <v>1405</v>
      </c>
      <c r="B114" s="414" t="s">
        <v>1404</v>
      </c>
      <c r="C114" s="414" t="s">
        <v>1010</v>
      </c>
      <c r="D114" s="414">
        <v>14</v>
      </c>
      <c r="E114" s="414">
        <v>0</v>
      </c>
      <c r="F114" s="413">
        <v>9884.2000000000007</v>
      </c>
      <c r="G114" s="412">
        <v>0</v>
      </c>
      <c r="H114" s="412">
        <v>8253.56</v>
      </c>
      <c r="I114" s="412">
        <v>1630.64</v>
      </c>
      <c r="J114" s="411">
        <v>0.16497440359361404</v>
      </c>
    </row>
    <row r="115" spans="1:10" ht="27.75" customHeight="1" x14ac:dyDescent="0.2">
      <c r="A115" s="414" t="s">
        <v>4119</v>
      </c>
      <c r="B115" s="414" t="s">
        <v>4118</v>
      </c>
      <c r="C115" s="414" t="s">
        <v>1010</v>
      </c>
      <c r="D115" s="414">
        <v>12</v>
      </c>
      <c r="E115" s="414">
        <v>0</v>
      </c>
      <c r="F115" s="413">
        <v>1943.28</v>
      </c>
      <c r="G115" s="412">
        <v>0</v>
      </c>
      <c r="H115" s="412">
        <v>1480.68</v>
      </c>
      <c r="I115" s="412">
        <v>462.6</v>
      </c>
      <c r="J115" s="411">
        <v>0.238051130048166</v>
      </c>
    </row>
    <row r="116" spans="1:10" ht="27.75" customHeight="1" x14ac:dyDescent="0.2">
      <c r="A116" s="414" t="s">
        <v>2186</v>
      </c>
      <c r="B116" s="414" t="s">
        <v>2185</v>
      </c>
      <c r="C116" s="414" t="s">
        <v>1010</v>
      </c>
      <c r="D116" s="414">
        <v>2</v>
      </c>
      <c r="E116" s="414">
        <v>0</v>
      </c>
      <c r="F116" s="413">
        <v>1208.94</v>
      </c>
      <c r="G116" s="412">
        <v>0</v>
      </c>
      <c r="H116" s="412">
        <v>797.1</v>
      </c>
      <c r="I116" s="412">
        <v>411.84</v>
      </c>
      <c r="J116" s="411">
        <v>0.34066206759640677</v>
      </c>
    </row>
    <row r="117" spans="1:10" ht="27.75" customHeight="1" x14ac:dyDescent="0.2">
      <c r="A117" s="414" t="s">
        <v>1403</v>
      </c>
      <c r="B117" s="414" t="s">
        <v>1402</v>
      </c>
      <c r="C117" s="414" t="s">
        <v>1010</v>
      </c>
      <c r="D117" s="414">
        <v>12</v>
      </c>
      <c r="E117" s="414">
        <v>0</v>
      </c>
      <c r="F117" s="413">
        <v>6054.87</v>
      </c>
      <c r="G117" s="412">
        <v>0</v>
      </c>
      <c r="H117" s="412">
        <v>5167.68</v>
      </c>
      <c r="I117" s="412">
        <v>887.19</v>
      </c>
      <c r="J117" s="411">
        <v>0.14652502861333108</v>
      </c>
    </row>
    <row r="118" spans="1:10" ht="27.75" customHeight="1" x14ac:dyDescent="0.2">
      <c r="A118" s="414" t="s">
        <v>3740</v>
      </c>
      <c r="B118" s="414" t="s">
        <v>3739</v>
      </c>
      <c r="C118" s="414" t="s">
        <v>1010</v>
      </c>
      <c r="D118" s="414">
        <v>1</v>
      </c>
      <c r="E118" s="414">
        <v>0</v>
      </c>
      <c r="F118" s="413">
        <v>201.66</v>
      </c>
      <c r="G118" s="412">
        <v>0</v>
      </c>
      <c r="H118" s="412">
        <v>137.19</v>
      </c>
      <c r="I118" s="412">
        <v>64.47</v>
      </c>
      <c r="J118" s="411">
        <v>0.31969651889318657</v>
      </c>
    </row>
    <row r="119" spans="1:10" ht="27.75" customHeight="1" x14ac:dyDescent="0.2">
      <c r="A119" s="414" t="s">
        <v>1401</v>
      </c>
      <c r="B119" s="414" t="s">
        <v>1400</v>
      </c>
      <c r="C119" s="414" t="s">
        <v>1010</v>
      </c>
      <c r="D119" s="414">
        <v>6</v>
      </c>
      <c r="E119" s="414">
        <v>0</v>
      </c>
      <c r="F119" s="413">
        <v>2925.36</v>
      </c>
      <c r="G119" s="412">
        <v>0</v>
      </c>
      <c r="H119" s="412">
        <v>2541.48</v>
      </c>
      <c r="I119" s="412">
        <v>383.88</v>
      </c>
      <c r="J119" s="411">
        <v>0.13122487488719337</v>
      </c>
    </row>
    <row r="120" spans="1:10" ht="27.75" customHeight="1" x14ac:dyDescent="0.2">
      <c r="A120" s="414" t="s">
        <v>1399</v>
      </c>
      <c r="B120" s="414" t="s">
        <v>1398</v>
      </c>
      <c r="C120" s="414" t="s">
        <v>1010</v>
      </c>
      <c r="D120" s="414">
        <v>4</v>
      </c>
      <c r="E120" s="414">
        <v>0</v>
      </c>
      <c r="F120" s="413">
        <v>11224.88</v>
      </c>
      <c r="G120" s="412">
        <v>0</v>
      </c>
      <c r="H120" s="412">
        <v>9470.7199999999993</v>
      </c>
      <c r="I120" s="412">
        <v>1754.16</v>
      </c>
      <c r="J120" s="411">
        <v>0.15627427642879033</v>
      </c>
    </row>
    <row r="121" spans="1:10" ht="27.75" customHeight="1" x14ac:dyDescent="0.2">
      <c r="A121" s="414" t="s">
        <v>2180</v>
      </c>
      <c r="B121" s="414" t="s">
        <v>2179</v>
      </c>
      <c r="C121" s="414" t="s">
        <v>1010</v>
      </c>
      <c r="D121" s="414">
        <v>1</v>
      </c>
      <c r="E121" s="414">
        <v>0</v>
      </c>
      <c r="F121" s="413">
        <v>449.05</v>
      </c>
      <c r="G121" s="412">
        <v>0</v>
      </c>
      <c r="H121" s="412">
        <v>285.27999999999997</v>
      </c>
      <c r="I121" s="412">
        <v>163.77000000000001</v>
      </c>
      <c r="J121" s="411">
        <v>0.36470326244293511</v>
      </c>
    </row>
    <row r="122" spans="1:10" ht="27.75" customHeight="1" x14ac:dyDescent="0.2">
      <c r="A122" s="414" t="s">
        <v>1397</v>
      </c>
      <c r="B122" s="414" t="s">
        <v>1396</v>
      </c>
      <c r="C122" s="414" t="s">
        <v>1010</v>
      </c>
      <c r="D122" s="414">
        <v>11</v>
      </c>
      <c r="E122" s="414">
        <v>0</v>
      </c>
      <c r="F122" s="413">
        <v>4096.13</v>
      </c>
      <c r="G122" s="412">
        <v>0</v>
      </c>
      <c r="H122" s="412">
        <v>3794.34</v>
      </c>
      <c r="I122" s="412">
        <v>301.79000000000002</v>
      </c>
      <c r="J122" s="411">
        <v>7.3676860841818986E-2</v>
      </c>
    </row>
    <row r="123" spans="1:10" ht="27.75" customHeight="1" x14ac:dyDescent="0.2">
      <c r="A123" s="414" t="s">
        <v>3058</v>
      </c>
      <c r="B123" s="414" t="s">
        <v>3057</v>
      </c>
      <c r="C123" s="414" t="s">
        <v>1010</v>
      </c>
      <c r="D123" s="414">
        <v>1</v>
      </c>
      <c r="E123" s="414">
        <v>0</v>
      </c>
      <c r="F123" s="413">
        <v>560.41</v>
      </c>
      <c r="G123" s="412">
        <v>0</v>
      </c>
      <c r="H123" s="412">
        <v>317.06</v>
      </c>
      <c r="I123" s="412">
        <v>243.35</v>
      </c>
      <c r="J123" s="411">
        <v>0.43423564889991256</v>
      </c>
    </row>
    <row r="124" spans="1:10" ht="27.75" customHeight="1" x14ac:dyDescent="0.2">
      <c r="A124" s="414" t="s">
        <v>1395</v>
      </c>
      <c r="B124" s="414" t="s">
        <v>1394</v>
      </c>
      <c r="C124" s="414" t="s">
        <v>1010</v>
      </c>
      <c r="D124" s="414">
        <v>15</v>
      </c>
      <c r="E124" s="414">
        <v>0</v>
      </c>
      <c r="F124" s="413">
        <v>3701.32</v>
      </c>
      <c r="G124" s="412">
        <v>0</v>
      </c>
      <c r="H124" s="412">
        <v>2857.98</v>
      </c>
      <c r="I124" s="412">
        <v>843.34</v>
      </c>
      <c r="J124" s="411">
        <v>0.2278484432580809</v>
      </c>
    </row>
    <row r="125" spans="1:10" ht="27.75" customHeight="1" x14ac:dyDescent="0.2">
      <c r="A125" s="414" t="s">
        <v>1393</v>
      </c>
      <c r="B125" s="414" t="s">
        <v>1392</v>
      </c>
      <c r="C125" s="414" t="s">
        <v>1010</v>
      </c>
      <c r="D125" s="414">
        <v>15</v>
      </c>
      <c r="E125" s="414">
        <v>0</v>
      </c>
      <c r="F125" s="413">
        <v>6077.92</v>
      </c>
      <c r="G125" s="412">
        <v>0</v>
      </c>
      <c r="H125" s="412">
        <v>5221.6499999999996</v>
      </c>
      <c r="I125" s="412">
        <v>856.27</v>
      </c>
      <c r="J125" s="411">
        <v>0.14088207807934294</v>
      </c>
    </row>
    <row r="126" spans="1:10" ht="27.75" customHeight="1" x14ac:dyDescent="0.2">
      <c r="A126" s="414" t="s">
        <v>2176</v>
      </c>
      <c r="B126" s="414" t="s">
        <v>2175</v>
      </c>
      <c r="C126" s="414" t="s">
        <v>1010</v>
      </c>
      <c r="D126" s="414">
        <v>7</v>
      </c>
      <c r="E126" s="414">
        <v>0</v>
      </c>
      <c r="F126" s="413">
        <v>2735.74</v>
      </c>
      <c r="G126" s="412">
        <v>0</v>
      </c>
      <c r="H126" s="412">
        <v>1408.19</v>
      </c>
      <c r="I126" s="412">
        <v>1327.55</v>
      </c>
      <c r="J126" s="411">
        <v>0.48526175733074051</v>
      </c>
    </row>
    <row r="127" spans="1:10" ht="27.75" customHeight="1" x14ac:dyDescent="0.2">
      <c r="A127" s="414" t="s">
        <v>4117</v>
      </c>
      <c r="B127" s="414" t="s">
        <v>4116</v>
      </c>
      <c r="C127" s="414" t="s">
        <v>1010</v>
      </c>
      <c r="D127" s="414">
        <v>4</v>
      </c>
      <c r="E127" s="414">
        <v>0</v>
      </c>
      <c r="F127" s="413">
        <v>1451.08</v>
      </c>
      <c r="G127" s="412">
        <v>0</v>
      </c>
      <c r="H127" s="412">
        <v>995.68</v>
      </c>
      <c r="I127" s="412">
        <v>455.4</v>
      </c>
      <c r="J127" s="411">
        <v>0.31383521239352757</v>
      </c>
    </row>
    <row r="128" spans="1:10" ht="27.75" customHeight="1" x14ac:dyDescent="0.2">
      <c r="A128" s="414" t="s">
        <v>1389</v>
      </c>
      <c r="B128" s="414" t="s">
        <v>1388</v>
      </c>
      <c r="C128" s="414" t="s">
        <v>1010</v>
      </c>
      <c r="D128" s="414">
        <v>17</v>
      </c>
      <c r="E128" s="414">
        <v>0</v>
      </c>
      <c r="F128" s="413">
        <v>2513.36</v>
      </c>
      <c r="G128" s="412">
        <v>0</v>
      </c>
      <c r="H128" s="412">
        <v>2233.94</v>
      </c>
      <c r="I128" s="412">
        <v>279.42</v>
      </c>
      <c r="J128" s="411">
        <v>0.11117388674921221</v>
      </c>
    </row>
    <row r="129" spans="1:10" ht="27.75" customHeight="1" x14ac:dyDescent="0.2">
      <c r="A129" s="414" t="s">
        <v>1387</v>
      </c>
      <c r="B129" s="414" t="s">
        <v>1386</v>
      </c>
      <c r="C129" s="414" t="s">
        <v>1010</v>
      </c>
      <c r="D129" s="414">
        <v>5</v>
      </c>
      <c r="E129" s="414">
        <v>0</v>
      </c>
      <c r="F129" s="413">
        <v>1068.58</v>
      </c>
      <c r="G129" s="412">
        <v>0</v>
      </c>
      <c r="H129" s="412">
        <v>784.35</v>
      </c>
      <c r="I129" s="412">
        <v>284.23</v>
      </c>
      <c r="J129" s="411">
        <v>0.26598850811357128</v>
      </c>
    </row>
    <row r="130" spans="1:10" ht="27.75" customHeight="1" x14ac:dyDescent="0.2">
      <c r="A130" s="414" t="s">
        <v>1385</v>
      </c>
      <c r="B130" s="414" t="s">
        <v>1384</v>
      </c>
      <c r="C130" s="414" t="s">
        <v>1010</v>
      </c>
      <c r="D130" s="414">
        <v>16</v>
      </c>
      <c r="E130" s="414">
        <v>0</v>
      </c>
      <c r="F130" s="413">
        <v>2376.86</v>
      </c>
      <c r="G130" s="412">
        <v>0</v>
      </c>
      <c r="H130" s="412">
        <v>1976.56</v>
      </c>
      <c r="I130" s="412">
        <v>400.3</v>
      </c>
      <c r="J130" s="411">
        <v>0.16841547251415734</v>
      </c>
    </row>
    <row r="131" spans="1:10" ht="27.75" customHeight="1" x14ac:dyDescent="0.2">
      <c r="A131" s="414" t="s">
        <v>1383</v>
      </c>
      <c r="B131" s="414" t="s">
        <v>1382</v>
      </c>
      <c r="C131" s="414" t="s">
        <v>1010</v>
      </c>
      <c r="D131" s="414">
        <v>16</v>
      </c>
      <c r="E131" s="414">
        <v>0</v>
      </c>
      <c r="F131" s="413">
        <v>2203.06</v>
      </c>
      <c r="G131" s="412">
        <v>0</v>
      </c>
      <c r="H131" s="412">
        <v>1827.2</v>
      </c>
      <c r="I131" s="412">
        <v>375.86</v>
      </c>
      <c r="J131" s="411">
        <v>0.17060815411291566</v>
      </c>
    </row>
    <row r="132" spans="1:10" ht="27.75" customHeight="1" x14ac:dyDescent="0.2">
      <c r="A132" s="414" t="s">
        <v>1381</v>
      </c>
      <c r="B132" s="414" t="s">
        <v>1380</v>
      </c>
      <c r="C132" s="414" t="s">
        <v>1010</v>
      </c>
      <c r="D132" s="414">
        <v>12</v>
      </c>
      <c r="E132" s="414">
        <v>0</v>
      </c>
      <c r="F132" s="413">
        <v>2113.08</v>
      </c>
      <c r="G132" s="412">
        <v>0</v>
      </c>
      <c r="H132" s="412">
        <v>1844.04</v>
      </c>
      <c r="I132" s="412">
        <v>269.04000000000002</v>
      </c>
      <c r="J132" s="411">
        <v>0.12732125617581919</v>
      </c>
    </row>
    <row r="133" spans="1:10" ht="27.75" customHeight="1" x14ac:dyDescent="0.2">
      <c r="A133" s="414" t="s">
        <v>1379</v>
      </c>
      <c r="B133" s="414" t="s">
        <v>1378</v>
      </c>
      <c r="C133" s="414" t="s">
        <v>1010</v>
      </c>
      <c r="D133" s="414">
        <v>32</v>
      </c>
      <c r="E133" s="414">
        <v>0</v>
      </c>
      <c r="F133" s="413">
        <v>4393.2</v>
      </c>
      <c r="G133" s="412">
        <v>0</v>
      </c>
      <c r="H133" s="412">
        <v>3575.68</v>
      </c>
      <c r="I133" s="412">
        <v>817.52</v>
      </c>
      <c r="J133" s="411">
        <v>0.1860875899116817</v>
      </c>
    </row>
    <row r="134" spans="1:10" ht="27.75" customHeight="1" x14ac:dyDescent="0.2">
      <c r="A134" s="414" t="s">
        <v>1375</v>
      </c>
      <c r="B134" s="414" t="s">
        <v>1374</v>
      </c>
      <c r="C134" s="414" t="s">
        <v>1010</v>
      </c>
      <c r="D134" s="414">
        <v>1</v>
      </c>
      <c r="E134" s="414">
        <v>0</v>
      </c>
      <c r="F134" s="413">
        <v>336.65</v>
      </c>
      <c r="G134" s="412">
        <v>0</v>
      </c>
      <c r="H134" s="412">
        <v>256.5</v>
      </c>
      <c r="I134" s="412">
        <v>80.150000000000006</v>
      </c>
      <c r="J134" s="411">
        <v>0.23808109312342196</v>
      </c>
    </row>
    <row r="135" spans="1:10" ht="27.75" customHeight="1" x14ac:dyDescent="0.2">
      <c r="A135" s="414" t="s">
        <v>1373</v>
      </c>
      <c r="B135" s="414" t="s">
        <v>1372</v>
      </c>
      <c r="C135" s="414" t="s">
        <v>1010</v>
      </c>
      <c r="D135" s="414">
        <v>1</v>
      </c>
      <c r="E135" s="414">
        <v>0</v>
      </c>
      <c r="F135" s="413">
        <v>689.48</v>
      </c>
      <c r="G135" s="412">
        <v>0</v>
      </c>
      <c r="H135" s="412">
        <v>497.67</v>
      </c>
      <c r="I135" s="412">
        <v>191.81</v>
      </c>
      <c r="J135" s="411">
        <v>0.27819516157103902</v>
      </c>
    </row>
    <row r="136" spans="1:10" ht="27.75" customHeight="1" x14ac:dyDescent="0.2">
      <c r="A136" s="414" t="s">
        <v>2170</v>
      </c>
      <c r="B136" s="414" t="s">
        <v>2169</v>
      </c>
      <c r="C136" s="414" t="s">
        <v>1010</v>
      </c>
      <c r="D136" s="414">
        <v>7</v>
      </c>
      <c r="E136" s="414">
        <v>0</v>
      </c>
      <c r="F136" s="413">
        <v>2279.73</v>
      </c>
      <c r="G136" s="412">
        <v>0</v>
      </c>
      <c r="H136" s="412">
        <v>1899.69</v>
      </c>
      <c r="I136" s="412">
        <v>380.04</v>
      </c>
      <c r="J136" s="411">
        <v>0.16670395178376388</v>
      </c>
    </row>
    <row r="137" spans="1:10" ht="27.75" customHeight="1" x14ac:dyDescent="0.2">
      <c r="A137" s="414" t="s">
        <v>1369</v>
      </c>
      <c r="B137" s="414" t="s">
        <v>1368</v>
      </c>
      <c r="C137" s="414" t="s">
        <v>1010</v>
      </c>
      <c r="D137" s="414">
        <v>1</v>
      </c>
      <c r="E137" s="414">
        <v>0</v>
      </c>
      <c r="F137" s="413">
        <v>403.78</v>
      </c>
      <c r="G137" s="412">
        <v>0</v>
      </c>
      <c r="H137" s="412">
        <v>290.51</v>
      </c>
      <c r="I137" s="412">
        <v>113.27</v>
      </c>
      <c r="J137" s="411">
        <v>0.2805240477487741</v>
      </c>
    </row>
    <row r="138" spans="1:10" ht="27.75" customHeight="1" x14ac:dyDescent="0.2">
      <c r="A138" s="414" t="s">
        <v>2168</v>
      </c>
      <c r="B138" s="414" t="s">
        <v>2167</v>
      </c>
      <c r="C138" s="414" t="s">
        <v>1010</v>
      </c>
      <c r="D138" s="414">
        <v>13</v>
      </c>
      <c r="E138" s="414">
        <v>0</v>
      </c>
      <c r="F138" s="413">
        <v>4640.95</v>
      </c>
      <c r="G138" s="412">
        <v>0</v>
      </c>
      <c r="H138" s="412">
        <v>3785.6</v>
      </c>
      <c r="I138" s="412">
        <v>855.35</v>
      </c>
      <c r="J138" s="411">
        <v>0.184304937566662</v>
      </c>
    </row>
    <row r="139" spans="1:10" ht="27.75" customHeight="1" x14ac:dyDescent="0.2">
      <c r="A139" s="414" t="s">
        <v>1367</v>
      </c>
      <c r="B139" s="414" t="s">
        <v>1366</v>
      </c>
      <c r="C139" s="414" t="s">
        <v>1010</v>
      </c>
      <c r="D139" s="414">
        <v>13</v>
      </c>
      <c r="E139" s="414">
        <v>0</v>
      </c>
      <c r="F139" s="413">
        <v>4123.66</v>
      </c>
      <c r="G139" s="412">
        <v>0</v>
      </c>
      <c r="H139" s="412">
        <v>3363.62</v>
      </c>
      <c r="I139" s="412">
        <v>760.04</v>
      </c>
      <c r="J139" s="411">
        <v>0.18431199468433382</v>
      </c>
    </row>
    <row r="140" spans="1:10" ht="27.75" customHeight="1" x14ac:dyDescent="0.2">
      <c r="A140" s="414" t="s">
        <v>1363</v>
      </c>
      <c r="B140" s="414" t="s">
        <v>1362</v>
      </c>
      <c r="C140" s="414" t="s">
        <v>1010</v>
      </c>
      <c r="D140" s="414">
        <v>13</v>
      </c>
      <c r="E140" s="414">
        <v>0</v>
      </c>
      <c r="F140" s="413">
        <v>4265.71</v>
      </c>
      <c r="G140" s="412">
        <v>0</v>
      </c>
      <c r="H140" s="412">
        <v>3501.94</v>
      </c>
      <c r="I140" s="412">
        <v>763.77</v>
      </c>
      <c r="J140" s="411">
        <v>0.17904873983463479</v>
      </c>
    </row>
    <row r="141" spans="1:10" ht="27.75" customHeight="1" x14ac:dyDescent="0.2">
      <c r="A141" s="414" t="s">
        <v>4115</v>
      </c>
      <c r="B141" s="414" t="s">
        <v>4114</v>
      </c>
      <c r="C141" s="414" t="s">
        <v>1010</v>
      </c>
      <c r="D141" s="414">
        <v>6</v>
      </c>
      <c r="E141" s="414">
        <v>0</v>
      </c>
      <c r="F141" s="413">
        <v>2609.1</v>
      </c>
      <c r="G141" s="412">
        <v>0</v>
      </c>
      <c r="H141" s="412">
        <v>1691.58</v>
      </c>
      <c r="I141" s="412">
        <v>917.52</v>
      </c>
      <c r="J141" s="411">
        <v>0.35166149246866735</v>
      </c>
    </row>
    <row r="142" spans="1:10" ht="27.75" customHeight="1" x14ac:dyDescent="0.2">
      <c r="A142" s="414" t="s">
        <v>3738</v>
      </c>
      <c r="B142" s="414" t="s">
        <v>3737</v>
      </c>
      <c r="C142" s="414" t="s">
        <v>1010</v>
      </c>
      <c r="D142" s="414">
        <v>6</v>
      </c>
      <c r="E142" s="414">
        <v>0</v>
      </c>
      <c r="F142" s="413">
        <v>1577.76</v>
      </c>
      <c r="G142" s="412">
        <v>0</v>
      </c>
      <c r="H142" s="412">
        <v>1341.54</v>
      </c>
      <c r="I142" s="412">
        <v>236.22</v>
      </c>
      <c r="J142" s="411">
        <v>0.14971858837846061</v>
      </c>
    </row>
    <row r="143" spans="1:10" ht="27.75" customHeight="1" x14ac:dyDescent="0.2">
      <c r="A143" s="414" t="s">
        <v>1361</v>
      </c>
      <c r="B143" s="414" t="s">
        <v>1360</v>
      </c>
      <c r="C143" s="414" t="s">
        <v>1010</v>
      </c>
      <c r="D143" s="414">
        <v>1</v>
      </c>
      <c r="E143" s="414">
        <v>0</v>
      </c>
      <c r="F143" s="413">
        <v>382.2</v>
      </c>
      <c r="G143" s="412">
        <v>0</v>
      </c>
      <c r="H143" s="412">
        <v>244.59</v>
      </c>
      <c r="I143" s="412">
        <v>137.61000000000001</v>
      </c>
      <c r="J143" s="411">
        <v>0.3600470957613815</v>
      </c>
    </row>
    <row r="144" spans="1:10" ht="27.75" customHeight="1" x14ac:dyDescent="0.2">
      <c r="A144" s="414" t="s">
        <v>1359</v>
      </c>
      <c r="B144" s="414" t="s">
        <v>1358</v>
      </c>
      <c r="C144" s="414" t="s">
        <v>1010</v>
      </c>
      <c r="D144" s="414">
        <v>3</v>
      </c>
      <c r="E144" s="414">
        <v>0</v>
      </c>
      <c r="F144" s="413">
        <v>1550.84</v>
      </c>
      <c r="G144" s="412">
        <v>0</v>
      </c>
      <c r="H144" s="412">
        <v>1156.32</v>
      </c>
      <c r="I144" s="412">
        <v>394.52</v>
      </c>
      <c r="J144" s="411">
        <v>0.25439116865698591</v>
      </c>
    </row>
    <row r="145" spans="1:10" ht="27.75" customHeight="1" x14ac:dyDescent="0.2">
      <c r="A145" s="414" t="s">
        <v>1357</v>
      </c>
      <c r="B145" s="414" t="s">
        <v>1356</v>
      </c>
      <c r="C145" s="414" t="s">
        <v>1010</v>
      </c>
      <c r="D145" s="414">
        <v>1</v>
      </c>
      <c r="E145" s="414">
        <v>0</v>
      </c>
      <c r="F145" s="413">
        <v>364.08</v>
      </c>
      <c r="G145" s="412">
        <v>0</v>
      </c>
      <c r="H145" s="412">
        <v>277.39</v>
      </c>
      <c r="I145" s="412">
        <v>86.69</v>
      </c>
      <c r="J145" s="411">
        <v>0.23810700944847285</v>
      </c>
    </row>
    <row r="146" spans="1:10" ht="27.75" customHeight="1" x14ac:dyDescent="0.2">
      <c r="A146" s="414" t="s">
        <v>1355</v>
      </c>
      <c r="B146" s="414" t="s">
        <v>1354</v>
      </c>
      <c r="C146" s="414" t="s">
        <v>1010</v>
      </c>
      <c r="D146" s="414">
        <v>2</v>
      </c>
      <c r="E146" s="414">
        <v>0</v>
      </c>
      <c r="F146" s="413">
        <v>791.78</v>
      </c>
      <c r="G146" s="412">
        <v>0</v>
      </c>
      <c r="H146" s="412">
        <v>600.6</v>
      </c>
      <c r="I146" s="412">
        <v>191.18</v>
      </c>
      <c r="J146" s="411">
        <v>0.2414559599888858</v>
      </c>
    </row>
    <row r="147" spans="1:10" ht="27.75" customHeight="1" x14ac:dyDescent="0.2">
      <c r="A147" s="414" t="s">
        <v>3736</v>
      </c>
      <c r="B147" s="414" t="s">
        <v>3735</v>
      </c>
      <c r="C147" s="414" t="s">
        <v>1010</v>
      </c>
      <c r="D147" s="414">
        <v>2</v>
      </c>
      <c r="E147" s="414">
        <v>0</v>
      </c>
      <c r="F147" s="413">
        <v>798.46</v>
      </c>
      <c r="G147" s="412">
        <v>0</v>
      </c>
      <c r="H147" s="412">
        <v>608.34</v>
      </c>
      <c r="I147" s="412">
        <v>190.12</v>
      </c>
      <c r="J147" s="411">
        <v>0.23810835859028631</v>
      </c>
    </row>
    <row r="148" spans="1:10" ht="27.75" customHeight="1" x14ac:dyDescent="0.2">
      <c r="A148" s="414" t="s">
        <v>1353</v>
      </c>
      <c r="B148" s="414" t="s">
        <v>1352</v>
      </c>
      <c r="C148" s="414" t="s">
        <v>1010</v>
      </c>
      <c r="D148" s="414">
        <v>12</v>
      </c>
      <c r="E148" s="414">
        <v>0</v>
      </c>
      <c r="F148" s="413">
        <v>1371.36</v>
      </c>
      <c r="G148" s="412">
        <v>0</v>
      </c>
      <c r="H148" s="412">
        <v>1157.52</v>
      </c>
      <c r="I148" s="412">
        <v>213.84</v>
      </c>
      <c r="J148" s="411">
        <v>0.15593279663983201</v>
      </c>
    </row>
    <row r="149" spans="1:10" ht="27.75" customHeight="1" x14ac:dyDescent="0.2">
      <c r="A149" s="414" t="s">
        <v>1351</v>
      </c>
      <c r="B149" s="414" t="s">
        <v>1350</v>
      </c>
      <c r="C149" s="414" t="s">
        <v>1010</v>
      </c>
      <c r="D149" s="414">
        <v>27</v>
      </c>
      <c r="E149" s="414">
        <v>0</v>
      </c>
      <c r="F149" s="413">
        <v>4637.38</v>
      </c>
      <c r="G149" s="412">
        <v>0</v>
      </c>
      <c r="H149" s="412">
        <v>3806.19</v>
      </c>
      <c r="I149" s="412">
        <v>831.19</v>
      </c>
      <c r="J149" s="411">
        <v>0.17923698295158041</v>
      </c>
    </row>
    <row r="150" spans="1:10" ht="27.75" customHeight="1" x14ac:dyDescent="0.2">
      <c r="A150" s="414" t="s">
        <v>3056</v>
      </c>
      <c r="B150" s="414" t="s">
        <v>3055</v>
      </c>
      <c r="C150" s="414" t="s">
        <v>1010</v>
      </c>
      <c r="D150" s="414">
        <v>1</v>
      </c>
      <c r="E150" s="414">
        <v>0</v>
      </c>
      <c r="F150" s="413">
        <v>231.59</v>
      </c>
      <c r="G150" s="412">
        <v>0</v>
      </c>
      <c r="H150" s="412">
        <v>143.85</v>
      </c>
      <c r="I150" s="412">
        <v>87.74</v>
      </c>
      <c r="J150" s="411">
        <v>0.37885919081134761</v>
      </c>
    </row>
    <row r="151" spans="1:10" ht="27.75" customHeight="1" x14ac:dyDescent="0.2">
      <c r="A151" s="414" t="s">
        <v>2160</v>
      </c>
      <c r="B151" s="414" t="s">
        <v>2159</v>
      </c>
      <c r="C151" s="414" t="s">
        <v>1010</v>
      </c>
      <c r="D151" s="414">
        <v>3</v>
      </c>
      <c r="E151" s="414">
        <v>0</v>
      </c>
      <c r="F151" s="413">
        <v>974.91</v>
      </c>
      <c r="G151" s="412">
        <v>0</v>
      </c>
      <c r="H151" s="412">
        <v>781.47</v>
      </c>
      <c r="I151" s="412">
        <v>193.44</v>
      </c>
      <c r="J151" s="411">
        <v>0.1984183155368188</v>
      </c>
    </row>
    <row r="152" spans="1:10" ht="27.75" customHeight="1" x14ac:dyDescent="0.2">
      <c r="A152" s="414" t="s">
        <v>4113</v>
      </c>
      <c r="B152" s="414" t="s">
        <v>4112</v>
      </c>
      <c r="C152" s="414" t="s">
        <v>1010</v>
      </c>
      <c r="D152" s="414">
        <v>3</v>
      </c>
      <c r="E152" s="414">
        <v>0</v>
      </c>
      <c r="F152" s="413">
        <v>1652.77</v>
      </c>
      <c r="G152" s="412">
        <v>0</v>
      </c>
      <c r="H152" s="412">
        <v>1214.28</v>
      </c>
      <c r="I152" s="412">
        <v>438.49</v>
      </c>
      <c r="J152" s="411">
        <v>0.26530612244897961</v>
      </c>
    </row>
    <row r="153" spans="1:10" ht="27.75" customHeight="1" x14ac:dyDescent="0.2">
      <c r="A153" s="414" t="s">
        <v>1349</v>
      </c>
      <c r="B153" s="414" t="s">
        <v>1348</v>
      </c>
      <c r="C153" s="414" t="s">
        <v>1010</v>
      </c>
      <c r="D153" s="414">
        <v>2</v>
      </c>
      <c r="E153" s="414">
        <v>0</v>
      </c>
      <c r="F153" s="413">
        <v>347.14</v>
      </c>
      <c r="G153" s="412">
        <v>0</v>
      </c>
      <c r="H153" s="412">
        <v>269.92</v>
      </c>
      <c r="I153" s="412">
        <v>77.22</v>
      </c>
      <c r="J153" s="411">
        <v>0.22244627527798583</v>
      </c>
    </row>
    <row r="154" spans="1:10" ht="27.75" customHeight="1" x14ac:dyDescent="0.2">
      <c r="A154" s="414" t="s">
        <v>2158</v>
      </c>
      <c r="B154" s="414" t="s">
        <v>2157</v>
      </c>
      <c r="C154" s="414" t="s">
        <v>1010</v>
      </c>
      <c r="D154" s="414">
        <v>7</v>
      </c>
      <c r="E154" s="414">
        <v>0</v>
      </c>
      <c r="F154" s="413">
        <v>1508.69</v>
      </c>
      <c r="G154" s="412">
        <v>0</v>
      </c>
      <c r="H154" s="412">
        <v>1103.9000000000001</v>
      </c>
      <c r="I154" s="412">
        <v>404.79</v>
      </c>
      <c r="J154" s="411">
        <v>0.26830561613055032</v>
      </c>
    </row>
    <row r="155" spans="1:10" ht="27.75" customHeight="1" x14ac:dyDescent="0.2">
      <c r="A155" s="414" t="s">
        <v>1347</v>
      </c>
      <c r="B155" s="414" t="s">
        <v>1346</v>
      </c>
      <c r="C155" s="414" t="s">
        <v>1010</v>
      </c>
      <c r="D155" s="414">
        <v>8</v>
      </c>
      <c r="E155" s="414">
        <v>0</v>
      </c>
      <c r="F155" s="413">
        <v>5127.76</v>
      </c>
      <c r="G155" s="412">
        <v>0</v>
      </c>
      <c r="H155" s="412">
        <v>5220.96</v>
      </c>
      <c r="I155" s="412">
        <v>-93.2</v>
      </c>
      <c r="J155" s="411">
        <v>-1.8175577640139166E-2</v>
      </c>
    </row>
    <row r="156" spans="1:10" ht="27.75" customHeight="1" x14ac:dyDescent="0.2">
      <c r="A156" s="414" t="s">
        <v>4111</v>
      </c>
      <c r="B156" s="414" t="s">
        <v>4110</v>
      </c>
      <c r="C156" s="414" t="s">
        <v>1010</v>
      </c>
      <c r="D156" s="414">
        <v>1</v>
      </c>
      <c r="E156" s="414">
        <v>0</v>
      </c>
      <c r="F156" s="413">
        <v>458.2</v>
      </c>
      <c r="G156" s="412">
        <v>0</v>
      </c>
      <c r="H156" s="412">
        <v>344.06</v>
      </c>
      <c r="I156" s="412">
        <v>114.14</v>
      </c>
      <c r="J156" s="411">
        <v>0.24910519423832386</v>
      </c>
    </row>
    <row r="157" spans="1:10" ht="27.75" customHeight="1" x14ac:dyDescent="0.2">
      <c r="A157" s="414" t="s">
        <v>1341</v>
      </c>
      <c r="B157" s="414" t="s">
        <v>1340</v>
      </c>
      <c r="C157" s="414" t="s">
        <v>1010</v>
      </c>
      <c r="D157" s="414">
        <v>7</v>
      </c>
      <c r="E157" s="414">
        <v>0</v>
      </c>
      <c r="F157" s="413">
        <v>5137.28</v>
      </c>
      <c r="G157" s="412">
        <v>0</v>
      </c>
      <c r="H157" s="412">
        <v>2527.21</v>
      </c>
      <c r="I157" s="412">
        <v>2610.0700000000002</v>
      </c>
      <c r="J157" s="411">
        <v>0.5080645789211411</v>
      </c>
    </row>
    <row r="158" spans="1:10" ht="27.75" customHeight="1" x14ac:dyDescent="0.2">
      <c r="A158" s="414" t="s">
        <v>1339</v>
      </c>
      <c r="B158" s="414" t="s">
        <v>1338</v>
      </c>
      <c r="C158" s="414" t="s">
        <v>1010</v>
      </c>
      <c r="D158" s="414">
        <v>12</v>
      </c>
      <c r="E158" s="414">
        <v>0</v>
      </c>
      <c r="F158" s="413">
        <v>5626.35</v>
      </c>
      <c r="G158" s="412">
        <v>0</v>
      </c>
      <c r="H158" s="412">
        <v>4211.5200000000004</v>
      </c>
      <c r="I158" s="412">
        <v>1414.83</v>
      </c>
      <c r="J158" s="411">
        <v>0.25146498173771631</v>
      </c>
    </row>
    <row r="159" spans="1:10" ht="27.75" customHeight="1" x14ac:dyDescent="0.2">
      <c r="A159" s="414" t="s">
        <v>1914</v>
      </c>
      <c r="B159" s="414" t="s">
        <v>4109</v>
      </c>
      <c r="C159" s="414" t="s">
        <v>1010</v>
      </c>
      <c r="D159" s="414">
        <v>2</v>
      </c>
      <c r="E159" s="414">
        <v>0</v>
      </c>
      <c r="F159" s="413">
        <v>377.32</v>
      </c>
      <c r="G159" s="412">
        <v>0</v>
      </c>
      <c r="H159" s="412">
        <v>285.39999999999998</v>
      </c>
      <c r="I159" s="412">
        <v>91.92</v>
      </c>
      <c r="J159" s="411">
        <v>0.24361284851054807</v>
      </c>
    </row>
    <row r="160" spans="1:10" ht="27.75" customHeight="1" x14ac:dyDescent="0.2">
      <c r="A160" s="414" t="s">
        <v>1331</v>
      </c>
      <c r="B160" s="414" t="s">
        <v>1330</v>
      </c>
      <c r="C160" s="414" t="s">
        <v>1010</v>
      </c>
      <c r="D160" s="414">
        <v>5</v>
      </c>
      <c r="E160" s="414">
        <v>0</v>
      </c>
      <c r="F160" s="413">
        <v>682.16</v>
      </c>
      <c r="G160" s="412">
        <v>0</v>
      </c>
      <c r="H160" s="412">
        <v>598.9</v>
      </c>
      <c r="I160" s="412">
        <v>83.26</v>
      </c>
      <c r="J160" s="411">
        <v>0.12205347719010202</v>
      </c>
    </row>
    <row r="161" spans="1:10" ht="27.75" customHeight="1" x14ac:dyDescent="0.2">
      <c r="A161" s="414" t="s">
        <v>1329</v>
      </c>
      <c r="B161" s="414" t="s">
        <v>1328</v>
      </c>
      <c r="C161" s="414" t="s">
        <v>1010</v>
      </c>
      <c r="D161" s="414">
        <v>12</v>
      </c>
      <c r="E161" s="414">
        <v>0</v>
      </c>
      <c r="F161" s="413">
        <v>1869.71</v>
      </c>
      <c r="G161" s="412">
        <v>0</v>
      </c>
      <c r="H161" s="412">
        <v>1625.12</v>
      </c>
      <c r="I161" s="412">
        <v>244.59</v>
      </c>
      <c r="J161" s="411">
        <v>0.13081707858437941</v>
      </c>
    </row>
    <row r="162" spans="1:10" ht="27.75" customHeight="1" x14ac:dyDescent="0.2">
      <c r="A162" s="414" t="s">
        <v>1327</v>
      </c>
      <c r="B162" s="414" t="s">
        <v>1326</v>
      </c>
      <c r="C162" s="414" t="s">
        <v>1010</v>
      </c>
      <c r="D162" s="414">
        <v>12</v>
      </c>
      <c r="E162" s="414">
        <v>0</v>
      </c>
      <c r="F162" s="413">
        <v>2182.7399999999998</v>
      </c>
      <c r="G162" s="412">
        <v>0</v>
      </c>
      <c r="H162" s="412">
        <v>1896.96</v>
      </c>
      <c r="I162" s="412">
        <v>285.77999999999997</v>
      </c>
      <c r="J162" s="411">
        <v>0.1309271832650705</v>
      </c>
    </row>
    <row r="163" spans="1:10" ht="27.75" customHeight="1" x14ac:dyDescent="0.2">
      <c r="A163" s="414" t="s">
        <v>1325</v>
      </c>
      <c r="B163" s="414" t="s">
        <v>1324</v>
      </c>
      <c r="C163" s="414" t="s">
        <v>1010</v>
      </c>
      <c r="D163" s="414">
        <v>32</v>
      </c>
      <c r="E163" s="414">
        <v>0</v>
      </c>
      <c r="F163" s="413">
        <v>9140.1</v>
      </c>
      <c r="G163" s="412">
        <v>0</v>
      </c>
      <c r="H163" s="412">
        <v>7562.24</v>
      </c>
      <c r="I163" s="412">
        <v>1577.86</v>
      </c>
      <c r="J163" s="411">
        <v>0.17263049638406583</v>
      </c>
    </row>
    <row r="164" spans="1:10" ht="27.75" customHeight="1" x14ac:dyDescent="0.2">
      <c r="A164" s="414" t="s">
        <v>3730</v>
      </c>
      <c r="B164" s="414" t="s">
        <v>3729</v>
      </c>
      <c r="C164" s="414" t="s">
        <v>1010</v>
      </c>
      <c r="D164" s="414">
        <v>10</v>
      </c>
      <c r="E164" s="414">
        <v>0</v>
      </c>
      <c r="F164" s="413">
        <v>2760.31</v>
      </c>
      <c r="G164" s="412">
        <v>0</v>
      </c>
      <c r="H164" s="412">
        <v>2038.76</v>
      </c>
      <c r="I164" s="412">
        <v>721.55</v>
      </c>
      <c r="J164" s="411">
        <v>0.26140179907329247</v>
      </c>
    </row>
    <row r="165" spans="1:10" ht="27.75" customHeight="1" x14ac:dyDescent="0.2">
      <c r="A165" s="414" t="s">
        <v>2150</v>
      </c>
      <c r="B165" s="414" t="s">
        <v>2149</v>
      </c>
      <c r="C165" s="414" t="s">
        <v>1010</v>
      </c>
      <c r="D165" s="414">
        <v>2</v>
      </c>
      <c r="E165" s="414">
        <v>0</v>
      </c>
      <c r="F165" s="413">
        <v>201.28</v>
      </c>
      <c r="G165" s="412">
        <v>0</v>
      </c>
      <c r="H165" s="412">
        <v>138.24</v>
      </c>
      <c r="I165" s="412">
        <v>63.04</v>
      </c>
      <c r="J165" s="411">
        <v>0.31319554848966613</v>
      </c>
    </row>
    <row r="166" spans="1:10" ht="27.75" customHeight="1" x14ac:dyDescent="0.2">
      <c r="A166" s="414" t="s">
        <v>3728</v>
      </c>
      <c r="B166" s="414" t="s">
        <v>3727</v>
      </c>
      <c r="C166" s="414" t="s">
        <v>1010</v>
      </c>
      <c r="D166" s="414">
        <v>1</v>
      </c>
      <c r="E166" s="414">
        <v>0</v>
      </c>
      <c r="F166" s="413">
        <v>167.94</v>
      </c>
      <c r="G166" s="412">
        <v>-167.94</v>
      </c>
      <c r="H166" s="412">
        <v>0</v>
      </c>
      <c r="I166" s="412">
        <v>0</v>
      </c>
      <c r="J166" s="414" t="e">
        <v>#VALUE!</v>
      </c>
    </row>
    <row r="167" spans="1:10" ht="27.75" customHeight="1" x14ac:dyDescent="0.2">
      <c r="A167" s="414" t="s">
        <v>1321</v>
      </c>
      <c r="B167" s="414" t="s">
        <v>1320</v>
      </c>
      <c r="C167" s="414" t="s">
        <v>1010</v>
      </c>
      <c r="D167" s="414">
        <v>18</v>
      </c>
      <c r="E167" s="414">
        <v>0</v>
      </c>
      <c r="F167" s="413">
        <v>6736.12</v>
      </c>
      <c r="G167" s="412">
        <v>0</v>
      </c>
      <c r="H167" s="412">
        <v>5193.72</v>
      </c>
      <c r="I167" s="412">
        <v>1542.4</v>
      </c>
      <c r="J167" s="411">
        <v>0.22897454320885019</v>
      </c>
    </row>
    <row r="168" spans="1:10" ht="27.75" customHeight="1" x14ac:dyDescent="0.2">
      <c r="A168" s="414" t="s">
        <v>1319</v>
      </c>
      <c r="B168" s="414" t="s">
        <v>1318</v>
      </c>
      <c r="C168" s="414" t="s">
        <v>1010</v>
      </c>
      <c r="D168" s="414">
        <v>25</v>
      </c>
      <c r="E168" s="414">
        <v>0</v>
      </c>
      <c r="F168" s="413">
        <v>3684.24</v>
      </c>
      <c r="G168" s="412">
        <v>0</v>
      </c>
      <c r="H168" s="412">
        <v>2999.5</v>
      </c>
      <c r="I168" s="412">
        <v>684.74</v>
      </c>
      <c r="J168" s="411">
        <v>0.18585651314789481</v>
      </c>
    </row>
    <row r="169" spans="1:10" ht="27.75" customHeight="1" x14ac:dyDescent="0.2">
      <c r="A169" s="414" t="s">
        <v>1317</v>
      </c>
      <c r="B169" s="414" t="s">
        <v>1316</v>
      </c>
      <c r="C169" s="414" t="s">
        <v>1010</v>
      </c>
      <c r="D169" s="414">
        <v>13</v>
      </c>
      <c r="E169" s="414">
        <v>0</v>
      </c>
      <c r="F169" s="413">
        <v>2546.23</v>
      </c>
      <c r="G169" s="412">
        <v>0</v>
      </c>
      <c r="H169" s="412">
        <v>2125.63</v>
      </c>
      <c r="I169" s="412">
        <v>420.6</v>
      </c>
      <c r="J169" s="411">
        <v>0.16518539173601757</v>
      </c>
    </row>
    <row r="170" spans="1:10" ht="27.75" customHeight="1" x14ac:dyDescent="0.2">
      <c r="A170" s="414" t="s">
        <v>1313</v>
      </c>
      <c r="B170" s="414" t="s">
        <v>1312</v>
      </c>
      <c r="C170" s="414" t="s">
        <v>1010</v>
      </c>
      <c r="D170" s="414">
        <v>5</v>
      </c>
      <c r="E170" s="414">
        <v>0</v>
      </c>
      <c r="F170" s="413">
        <v>587.1</v>
      </c>
      <c r="G170" s="412">
        <v>0</v>
      </c>
      <c r="H170" s="412">
        <v>308</v>
      </c>
      <c r="I170" s="412">
        <v>279.10000000000002</v>
      </c>
      <c r="J170" s="411">
        <v>0.4753874978708908</v>
      </c>
    </row>
    <row r="171" spans="1:10" ht="27.75" customHeight="1" x14ac:dyDescent="0.2">
      <c r="A171" s="414" t="s">
        <v>1311</v>
      </c>
      <c r="B171" s="414" t="s">
        <v>1310</v>
      </c>
      <c r="C171" s="414" t="s">
        <v>1010</v>
      </c>
      <c r="D171" s="414">
        <v>6</v>
      </c>
      <c r="E171" s="414">
        <v>0</v>
      </c>
      <c r="F171" s="413">
        <v>1303.42</v>
      </c>
      <c r="G171" s="412">
        <v>0</v>
      </c>
      <c r="H171" s="412">
        <v>1021.14</v>
      </c>
      <c r="I171" s="412">
        <v>282.27999999999997</v>
      </c>
      <c r="J171" s="411">
        <v>0.21656871921560203</v>
      </c>
    </row>
    <row r="172" spans="1:10" ht="27.75" customHeight="1" x14ac:dyDescent="0.2">
      <c r="A172" s="414" t="s">
        <v>3044</v>
      </c>
      <c r="B172" s="414" t="s">
        <v>3043</v>
      </c>
      <c r="C172" s="414" t="s">
        <v>1010</v>
      </c>
      <c r="D172" s="414">
        <v>2</v>
      </c>
      <c r="E172" s="414">
        <v>0</v>
      </c>
      <c r="F172" s="413">
        <v>296.32</v>
      </c>
      <c r="G172" s="412">
        <v>0</v>
      </c>
      <c r="H172" s="412">
        <v>212.64</v>
      </c>
      <c r="I172" s="412">
        <v>83.68</v>
      </c>
      <c r="J172" s="411">
        <v>0.28239740820734344</v>
      </c>
    </row>
    <row r="173" spans="1:10" ht="27.75" customHeight="1" x14ac:dyDescent="0.2">
      <c r="A173" s="414" t="s">
        <v>1309</v>
      </c>
      <c r="B173" s="414" t="s">
        <v>1308</v>
      </c>
      <c r="C173" s="414" t="s">
        <v>1010</v>
      </c>
      <c r="D173" s="414">
        <v>3</v>
      </c>
      <c r="E173" s="414">
        <v>0</v>
      </c>
      <c r="F173" s="413">
        <v>709.86</v>
      </c>
      <c r="G173" s="412">
        <v>0</v>
      </c>
      <c r="H173" s="412">
        <v>540.87</v>
      </c>
      <c r="I173" s="412">
        <v>168.99</v>
      </c>
      <c r="J173" s="411">
        <v>0.23806102611782606</v>
      </c>
    </row>
    <row r="174" spans="1:10" ht="27.75" customHeight="1" x14ac:dyDescent="0.2">
      <c r="A174" s="414" t="s">
        <v>1307</v>
      </c>
      <c r="B174" s="414" t="s">
        <v>1306</v>
      </c>
      <c r="C174" s="414" t="s">
        <v>1010</v>
      </c>
      <c r="D174" s="414">
        <v>58</v>
      </c>
      <c r="E174" s="414">
        <v>0</v>
      </c>
      <c r="F174" s="413">
        <v>9677.51</v>
      </c>
      <c r="G174" s="412">
        <v>0</v>
      </c>
      <c r="H174" s="412">
        <v>8087.82</v>
      </c>
      <c r="I174" s="412">
        <v>1589.69</v>
      </c>
      <c r="J174" s="411">
        <v>0.16426642803779071</v>
      </c>
    </row>
    <row r="175" spans="1:10" ht="27.75" customHeight="1" x14ac:dyDescent="0.2">
      <c r="A175" s="414" t="s">
        <v>1305</v>
      </c>
      <c r="B175" s="414" t="s">
        <v>1304</v>
      </c>
      <c r="C175" s="414" t="s">
        <v>1010</v>
      </c>
      <c r="D175" s="414">
        <v>6</v>
      </c>
      <c r="E175" s="414">
        <v>0</v>
      </c>
      <c r="F175" s="413">
        <v>1845.2</v>
      </c>
      <c r="G175" s="412">
        <v>0</v>
      </c>
      <c r="H175" s="412">
        <v>1413.3</v>
      </c>
      <c r="I175" s="412">
        <v>431.9</v>
      </c>
      <c r="J175" s="411">
        <v>0.23406676783004551</v>
      </c>
    </row>
    <row r="176" spans="1:10" ht="27.75" customHeight="1" x14ac:dyDescent="0.2">
      <c r="A176" s="414" t="s">
        <v>1303</v>
      </c>
      <c r="B176" s="414" t="s">
        <v>1302</v>
      </c>
      <c r="C176" s="414" t="s">
        <v>1010</v>
      </c>
      <c r="D176" s="414">
        <v>1</v>
      </c>
      <c r="E176" s="414">
        <v>0</v>
      </c>
      <c r="F176" s="413">
        <v>139.6</v>
      </c>
      <c r="G176" s="412">
        <v>0</v>
      </c>
      <c r="H176" s="412">
        <v>80.97</v>
      </c>
      <c r="I176" s="412">
        <v>58.63</v>
      </c>
      <c r="J176" s="411">
        <v>0.41998567335243553</v>
      </c>
    </row>
    <row r="177" spans="1:10" ht="27.75" customHeight="1" x14ac:dyDescent="0.2">
      <c r="A177" s="414" t="s">
        <v>2142</v>
      </c>
      <c r="B177" s="414" t="s">
        <v>2141</v>
      </c>
      <c r="C177" s="414" t="s">
        <v>1010</v>
      </c>
      <c r="D177" s="414">
        <v>12</v>
      </c>
      <c r="E177" s="414">
        <v>0</v>
      </c>
      <c r="F177" s="413">
        <v>1324.2</v>
      </c>
      <c r="G177" s="412">
        <v>0</v>
      </c>
      <c r="H177" s="412">
        <v>1155.72</v>
      </c>
      <c r="I177" s="412">
        <v>168.48</v>
      </c>
      <c r="J177" s="411">
        <v>0.12723153602174897</v>
      </c>
    </row>
    <row r="178" spans="1:10" ht="27.75" customHeight="1" x14ac:dyDescent="0.2">
      <c r="A178" s="414" t="s">
        <v>2140</v>
      </c>
      <c r="B178" s="414" t="s">
        <v>2139</v>
      </c>
      <c r="C178" s="414" t="s">
        <v>1010</v>
      </c>
      <c r="D178" s="414">
        <v>12</v>
      </c>
      <c r="E178" s="414">
        <v>0</v>
      </c>
      <c r="F178" s="413">
        <v>1635.6</v>
      </c>
      <c r="G178" s="412">
        <v>0</v>
      </c>
      <c r="H178" s="412">
        <v>1401.6</v>
      </c>
      <c r="I178" s="412">
        <v>234</v>
      </c>
      <c r="J178" s="411">
        <v>0.14306676449009537</v>
      </c>
    </row>
    <row r="179" spans="1:10" ht="27.75" customHeight="1" x14ac:dyDescent="0.2">
      <c r="A179" s="414" t="s">
        <v>1299</v>
      </c>
      <c r="B179" s="414" t="s">
        <v>1298</v>
      </c>
      <c r="C179" s="414" t="s">
        <v>1010</v>
      </c>
      <c r="D179" s="414">
        <v>28</v>
      </c>
      <c r="E179" s="414">
        <v>0</v>
      </c>
      <c r="F179" s="413">
        <v>6249.22</v>
      </c>
      <c r="G179" s="412">
        <v>0</v>
      </c>
      <c r="H179" s="412">
        <v>5571.12</v>
      </c>
      <c r="I179" s="412">
        <v>678.1</v>
      </c>
      <c r="J179" s="411">
        <v>0.10850954199084045</v>
      </c>
    </row>
    <row r="180" spans="1:10" ht="27.75" customHeight="1" x14ac:dyDescent="0.2">
      <c r="A180" s="414" t="s">
        <v>2138</v>
      </c>
      <c r="B180" s="414" t="s">
        <v>2137</v>
      </c>
      <c r="C180" s="414" t="s">
        <v>1010</v>
      </c>
      <c r="D180" s="414">
        <v>12</v>
      </c>
      <c r="E180" s="414">
        <v>0</v>
      </c>
      <c r="F180" s="413">
        <v>1513.32</v>
      </c>
      <c r="G180" s="412">
        <v>0</v>
      </c>
      <c r="H180" s="412">
        <v>1314.72</v>
      </c>
      <c r="I180" s="412">
        <v>198.6</v>
      </c>
      <c r="J180" s="411">
        <v>0.13123463642851479</v>
      </c>
    </row>
    <row r="181" spans="1:10" ht="27.75" customHeight="1" x14ac:dyDescent="0.2">
      <c r="A181" s="414" t="s">
        <v>1297</v>
      </c>
      <c r="B181" s="414" t="s">
        <v>1296</v>
      </c>
      <c r="C181" s="414" t="s">
        <v>1010</v>
      </c>
      <c r="D181" s="414">
        <v>7</v>
      </c>
      <c r="E181" s="414">
        <v>0</v>
      </c>
      <c r="F181" s="413">
        <v>1112.5899999999999</v>
      </c>
      <c r="G181" s="412">
        <v>0</v>
      </c>
      <c r="H181" s="412">
        <v>849.59</v>
      </c>
      <c r="I181" s="412">
        <v>263</v>
      </c>
      <c r="J181" s="411">
        <v>0.23638537107110436</v>
      </c>
    </row>
    <row r="182" spans="1:10" ht="27.75" customHeight="1" x14ac:dyDescent="0.2">
      <c r="A182" s="414" t="s">
        <v>4108</v>
      </c>
      <c r="B182" s="414" t="s">
        <v>4107</v>
      </c>
      <c r="C182" s="414" t="s">
        <v>1010</v>
      </c>
      <c r="D182" s="414">
        <v>1</v>
      </c>
      <c r="E182" s="414">
        <v>0</v>
      </c>
      <c r="F182" s="413">
        <v>228.95</v>
      </c>
      <c r="G182" s="412">
        <v>0</v>
      </c>
      <c r="H182" s="412">
        <v>139.16999999999999</v>
      </c>
      <c r="I182" s="412">
        <v>89.78</v>
      </c>
      <c r="J182" s="411">
        <v>0.39213802140205284</v>
      </c>
    </row>
    <row r="183" spans="1:10" ht="27.75" customHeight="1" x14ac:dyDescent="0.2">
      <c r="A183" s="414" t="s">
        <v>3722</v>
      </c>
      <c r="B183" s="414" t="s">
        <v>3721</v>
      </c>
      <c r="C183" s="414" t="s">
        <v>1010</v>
      </c>
      <c r="D183" s="414">
        <v>1</v>
      </c>
      <c r="E183" s="414">
        <v>0</v>
      </c>
      <c r="F183" s="413">
        <v>227.71</v>
      </c>
      <c r="G183" s="412">
        <v>0</v>
      </c>
      <c r="H183" s="412">
        <v>111.12</v>
      </c>
      <c r="I183" s="412">
        <v>116.59</v>
      </c>
      <c r="J183" s="411">
        <v>0.51201089104562825</v>
      </c>
    </row>
    <row r="184" spans="1:10" ht="27.75" customHeight="1" x14ac:dyDescent="0.2">
      <c r="A184" s="414" t="s">
        <v>3038</v>
      </c>
      <c r="B184" s="414" t="s">
        <v>3037</v>
      </c>
      <c r="C184" s="414" t="s">
        <v>1010</v>
      </c>
      <c r="D184" s="414">
        <v>0</v>
      </c>
      <c r="E184" s="414">
        <v>0</v>
      </c>
      <c r="F184" s="413">
        <v>0</v>
      </c>
      <c r="G184" s="412">
        <v>-96.43</v>
      </c>
      <c r="H184" s="412">
        <v>-67.39</v>
      </c>
      <c r="I184" s="412">
        <v>-29.04</v>
      </c>
      <c r="J184" s="411">
        <v>0.30115109405786583</v>
      </c>
    </row>
    <row r="185" spans="1:10" ht="27.75" customHeight="1" x14ac:dyDescent="0.2">
      <c r="A185" s="414" t="s">
        <v>1295</v>
      </c>
      <c r="B185" s="414" t="s">
        <v>1294</v>
      </c>
      <c r="C185" s="414" t="s">
        <v>1010</v>
      </c>
      <c r="D185" s="414">
        <v>13</v>
      </c>
      <c r="E185" s="414">
        <v>0</v>
      </c>
      <c r="F185" s="413">
        <v>2417.3000000000002</v>
      </c>
      <c r="G185" s="412">
        <v>-117.71</v>
      </c>
      <c r="H185" s="412">
        <v>1158</v>
      </c>
      <c r="I185" s="412">
        <v>1141.5899999999999</v>
      </c>
      <c r="J185" s="411">
        <v>0.4964319726559952</v>
      </c>
    </row>
    <row r="186" spans="1:10" ht="27.75" customHeight="1" x14ac:dyDescent="0.2">
      <c r="A186" s="414" t="s">
        <v>2134</v>
      </c>
      <c r="B186" s="414" t="s">
        <v>2133</v>
      </c>
      <c r="C186" s="414" t="s">
        <v>1010</v>
      </c>
      <c r="D186" s="414">
        <v>2</v>
      </c>
      <c r="E186" s="414">
        <v>0</v>
      </c>
      <c r="F186" s="413">
        <v>254.84</v>
      </c>
      <c r="G186" s="412">
        <v>0</v>
      </c>
      <c r="H186" s="412">
        <v>183.96</v>
      </c>
      <c r="I186" s="412">
        <v>70.88</v>
      </c>
      <c r="J186" s="411">
        <v>0.27813530058075653</v>
      </c>
    </row>
    <row r="187" spans="1:10" ht="27.75" customHeight="1" x14ac:dyDescent="0.2">
      <c r="A187" s="414" t="s">
        <v>4106</v>
      </c>
      <c r="B187" s="414" t="s">
        <v>4105</v>
      </c>
      <c r="C187" s="414" t="s">
        <v>1010</v>
      </c>
      <c r="D187" s="414">
        <v>2</v>
      </c>
      <c r="E187" s="414">
        <v>0</v>
      </c>
      <c r="F187" s="413">
        <v>1977.32</v>
      </c>
      <c r="G187" s="412">
        <v>0</v>
      </c>
      <c r="H187" s="412">
        <v>1346.8</v>
      </c>
      <c r="I187" s="412">
        <v>630.52</v>
      </c>
      <c r="J187" s="411">
        <v>0.31887605445754857</v>
      </c>
    </row>
    <row r="188" spans="1:10" ht="27.75" customHeight="1" x14ac:dyDescent="0.2">
      <c r="A188" s="414" t="s">
        <v>1293</v>
      </c>
      <c r="B188" s="414" t="s">
        <v>1292</v>
      </c>
      <c r="C188" s="414" t="s">
        <v>1010</v>
      </c>
      <c r="D188" s="414">
        <v>3</v>
      </c>
      <c r="E188" s="414">
        <v>0</v>
      </c>
      <c r="F188" s="413">
        <v>625.73</v>
      </c>
      <c r="G188" s="412">
        <v>0</v>
      </c>
      <c r="H188" s="412">
        <v>503.1</v>
      </c>
      <c r="I188" s="412">
        <v>122.63</v>
      </c>
      <c r="J188" s="411">
        <v>0.19597909641538683</v>
      </c>
    </row>
    <row r="189" spans="1:10" ht="27.75" customHeight="1" x14ac:dyDescent="0.2">
      <c r="A189" s="414" t="s">
        <v>1289</v>
      </c>
      <c r="B189" s="414" t="s">
        <v>1288</v>
      </c>
      <c r="C189" s="414" t="s">
        <v>1010</v>
      </c>
      <c r="D189" s="414">
        <v>15</v>
      </c>
      <c r="E189" s="414">
        <v>0</v>
      </c>
      <c r="F189" s="413">
        <v>1348.2</v>
      </c>
      <c r="G189" s="412">
        <v>0</v>
      </c>
      <c r="H189" s="412">
        <v>1027.3499999999999</v>
      </c>
      <c r="I189" s="412">
        <v>320.85000000000002</v>
      </c>
      <c r="J189" s="411">
        <v>0.23798397863818424</v>
      </c>
    </row>
    <row r="190" spans="1:10" ht="27.75" customHeight="1" x14ac:dyDescent="0.2">
      <c r="A190" s="414" t="s">
        <v>1285</v>
      </c>
      <c r="B190" s="414" t="s">
        <v>1284</v>
      </c>
      <c r="C190" s="414" t="s">
        <v>1010</v>
      </c>
      <c r="D190" s="414">
        <v>12</v>
      </c>
      <c r="E190" s="414">
        <v>0</v>
      </c>
      <c r="F190" s="413">
        <v>1273.44</v>
      </c>
      <c r="G190" s="412">
        <v>0</v>
      </c>
      <c r="H190" s="412">
        <v>972.24</v>
      </c>
      <c r="I190" s="412">
        <v>301.2</v>
      </c>
      <c r="J190" s="411">
        <v>0.23652468903128535</v>
      </c>
    </row>
    <row r="191" spans="1:10" ht="27.75" customHeight="1" x14ac:dyDescent="0.2">
      <c r="A191" s="414" t="s">
        <v>1283</v>
      </c>
      <c r="B191" s="414" t="s">
        <v>1282</v>
      </c>
      <c r="C191" s="414" t="s">
        <v>1010</v>
      </c>
      <c r="D191" s="414">
        <v>12</v>
      </c>
      <c r="E191" s="414">
        <v>0</v>
      </c>
      <c r="F191" s="413">
        <v>1095.72</v>
      </c>
      <c r="G191" s="412">
        <v>0</v>
      </c>
      <c r="H191" s="412">
        <v>944.16</v>
      </c>
      <c r="I191" s="412">
        <v>151.56</v>
      </c>
      <c r="J191" s="411">
        <v>0.13832000876136238</v>
      </c>
    </row>
    <row r="192" spans="1:10" ht="27.75" customHeight="1" x14ac:dyDescent="0.2">
      <c r="A192" s="414" t="s">
        <v>4104</v>
      </c>
      <c r="B192" s="414" t="s">
        <v>4103</v>
      </c>
      <c r="C192" s="414" t="s">
        <v>1010</v>
      </c>
      <c r="D192" s="414">
        <v>3</v>
      </c>
      <c r="E192" s="414">
        <v>0</v>
      </c>
      <c r="F192" s="413">
        <v>729.96</v>
      </c>
      <c r="G192" s="412">
        <v>0</v>
      </c>
      <c r="H192" s="412">
        <v>603.05999999999995</v>
      </c>
      <c r="I192" s="412">
        <v>126.9</v>
      </c>
      <c r="J192" s="411">
        <v>0.17384514219957259</v>
      </c>
    </row>
    <row r="193" spans="1:10" ht="27.75" customHeight="1" x14ac:dyDescent="0.2">
      <c r="A193" s="414" t="s">
        <v>1281</v>
      </c>
      <c r="B193" s="414" t="s">
        <v>1280</v>
      </c>
      <c r="C193" s="414" t="s">
        <v>1010</v>
      </c>
      <c r="D193" s="414">
        <v>68</v>
      </c>
      <c r="E193" s="414">
        <v>0</v>
      </c>
      <c r="F193" s="413">
        <v>6597.23</v>
      </c>
      <c r="G193" s="412">
        <v>0</v>
      </c>
      <c r="H193" s="412">
        <v>5200.93</v>
      </c>
      <c r="I193" s="412">
        <v>1396.3</v>
      </c>
      <c r="J193" s="411">
        <v>0.21164943468698227</v>
      </c>
    </row>
    <row r="194" spans="1:10" ht="27.75" customHeight="1" x14ac:dyDescent="0.2">
      <c r="A194" s="414" t="s">
        <v>1279</v>
      </c>
      <c r="B194" s="414" t="s">
        <v>1278</v>
      </c>
      <c r="C194" s="414" t="s">
        <v>1010</v>
      </c>
      <c r="D194" s="414">
        <v>9</v>
      </c>
      <c r="E194" s="414">
        <v>0</v>
      </c>
      <c r="F194" s="413">
        <v>1352.44</v>
      </c>
      <c r="G194" s="412">
        <v>0</v>
      </c>
      <c r="H194" s="412">
        <v>1085.4000000000001</v>
      </c>
      <c r="I194" s="412">
        <v>267.04000000000002</v>
      </c>
      <c r="J194" s="411">
        <v>0.1974505338499305</v>
      </c>
    </row>
    <row r="195" spans="1:10" ht="27.75" customHeight="1" x14ac:dyDescent="0.2">
      <c r="A195" s="414" t="s">
        <v>2130</v>
      </c>
      <c r="B195" s="414" t="s">
        <v>2129</v>
      </c>
      <c r="C195" s="414" t="s">
        <v>1010</v>
      </c>
      <c r="D195" s="414">
        <v>6</v>
      </c>
      <c r="E195" s="414">
        <v>0</v>
      </c>
      <c r="F195" s="413">
        <v>805.75</v>
      </c>
      <c r="G195" s="412">
        <v>0</v>
      </c>
      <c r="H195" s="412">
        <v>597.66</v>
      </c>
      <c r="I195" s="412">
        <v>208.09</v>
      </c>
      <c r="J195" s="411">
        <v>0.25825628296618058</v>
      </c>
    </row>
    <row r="196" spans="1:10" ht="27.75" customHeight="1" x14ac:dyDescent="0.2">
      <c r="A196" s="414" t="s">
        <v>1277</v>
      </c>
      <c r="B196" s="414" t="s">
        <v>1276</v>
      </c>
      <c r="C196" s="414" t="s">
        <v>1010</v>
      </c>
      <c r="D196" s="414">
        <v>28</v>
      </c>
      <c r="E196" s="414">
        <v>0</v>
      </c>
      <c r="F196" s="413">
        <v>2818.73</v>
      </c>
      <c r="G196" s="412">
        <v>0</v>
      </c>
      <c r="H196" s="412">
        <v>2294.6</v>
      </c>
      <c r="I196" s="412">
        <v>524.13</v>
      </c>
      <c r="J196" s="411">
        <v>0.18594544351534201</v>
      </c>
    </row>
    <row r="197" spans="1:10" ht="27.75" customHeight="1" x14ac:dyDescent="0.2">
      <c r="A197" s="414" t="s">
        <v>1275</v>
      </c>
      <c r="B197" s="414" t="s">
        <v>1274</v>
      </c>
      <c r="C197" s="414" t="s">
        <v>1010</v>
      </c>
      <c r="D197" s="414">
        <v>34</v>
      </c>
      <c r="E197" s="414">
        <v>0</v>
      </c>
      <c r="F197" s="413">
        <v>17000.93</v>
      </c>
      <c r="G197" s="412">
        <v>0</v>
      </c>
      <c r="H197" s="412">
        <v>14270.65</v>
      </c>
      <c r="I197" s="412">
        <v>2730.28</v>
      </c>
      <c r="J197" s="411">
        <v>0.16059592034082842</v>
      </c>
    </row>
    <row r="198" spans="1:10" ht="27.75" customHeight="1" x14ac:dyDescent="0.2">
      <c r="A198" s="414" t="s">
        <v>1273</v>
      </c>
      <c r="B198" s="414" t="s">
        <v>1272</v>
      </c>
      <c r="C198" s="414" t="s">
        <v>1010</v>
      </c>
      <c r="D198" s="414">
        <v>3</v>
      </c>
      <c r="E198" s="414">
        <v>0</v>
      </c>
      <c r="F198" s="413">
        <v>456.45</v>
      </c>
      <c r="G198" s="412">
        <v>0</v>
      </c>
      <c r="H198" s="412">
        <v>299.45999999999998</v>
      </c>
      <c r="I198" s="412">
        <v>156.99</v>
      </c>
      <c r="J198" s="411">
        <v>0.3439369043706868</v>
      </c>
    </row>
    <row r="199" spans="1:10" ht="27.75" customHeight="1" x14ac:dyDescent="0.2">
      <c r="A199" s="414" t="s">
        <v>4102</v>
      </c>
      <c r="B199" s="414" t="s">
        <v>4101</v>
      </c>
      <c r="C199" s="414" t="s">
        <v>1010</v>
      </c>
      <c r="D199" s="414">
        <v>1</v>
      </c>
      <c r="E199" s="414">
        <v>0</v>
      </c>
      <c r="F199" s="413">
        <v>523.74</v>
      </c>
      <c r="G199" s="412">
        <v>0</v>
      </c>
      <c r="H199" s="412">
        <v>259.08999999999997</v>
      </c>
      <c r="I199" s="412">
        <v>264.64999999999998</v>
      </c>
      <c r="J199" s="411">
        <v>0.5053079772406156</v>
      </c>
    </row>
    <row r="200" spans="1:10" ht="27.75" customHeight="1" x14ac:dyDescent="0.2">
      <c r="A200" s="414" t="s">
        <v>4100</v>
      </c>
      <c r="B200" s="414" t="s">
        <v>4099</v>
      </c>
      <c r="C200" s="414" t="s">
        <v>1010</v>
      </c>
      <c r="D200" s="414">
        <v>1</v>
      </c>
      <c r="E200" s="414">
        <v>0</v>
      </c>
      <c r="F200" s="413">
        <v>1337.47</v>
      </c>
      <c r="G200" s="412">
        <v>0</v>
      </c>
      <c r="H200" s="412">
        <v>85.73</v>
      </c>
      <c r="I200" s="412">
        <v>1251.74</v>
      </c>
      <c r="J200" s="411">
        <v>0.93590136601194795</v>
      </c>
    </row>
    <row r="201" spans="1:10" ht="27.75" customHeight="1" x14ac:dyDescent="0.2">
      <c r="A201" s="414" t="s">
        <v>1271</v>
      </c>
      <c r="B201" s="414" t="s">
        <v>1270</v>
      </c>
      <c r="C201" s="414" t="s">
        <v>1010</v>
      </c>
      <c r="D201" s="414">
        <v>3</v>
      </c>
      <c r="E201" s="414">
        <v>0</v>
      </c>
      <c r="F201" s="413">
        <v>3568.63</v>
      </c>
      <c r="G201" s="412">
        <v>0</v>
      </c>
      <c r="H201" s="412">
        <v>2883.75</v>
      </c>
      <c r="I201" s="412">
        <v>684.88</v>
      </c>
      <c r="J201" s="411">
        <v>0.19191678599350451</v>
      </c>
    </row>
    <row r="202" spans="1:10" ht="27.75" customHeight="1" x14ac:dyDescent="0.2">
      <c r="A202" s="414" t="s">
        <v>1267</v>
      </c>
      <c r="B202" s="414" t="s">
        <v>1266</v>
      </c>
      <c r="C202" s="414" t="s">
        <v>1010</v>
      </c>
      <c r="D202" s="414">
        <v>4</v>
      </c>
      <c r="E202" s="414">
        <v>0</v>
      </c>
      <c r="F202" s="413">
        <v>4271.6499999999996</v>
      </c>
      <c r="G202" s="412">
        <v>0</v>
      </c>
      <c r="H202" s="412">
        <v>3490.04</v>
      </c>
      <c r="I202" s="412">
        <v>781.61</v>
      </c>
      <c r="J202" s="411">
        <v>0.18297613334425808</v>
      </c>
    </row>
    <row r="203" spans="1:10" ht="27.75" customHeight="1" x14ac:dyDescent="0.2">
      <c r="A203" s="414" t="s">
        <v>4098</v>
      </c>
      <c r="B203" s="414" t="s">
        <v>4097</v>
      </c>
      <c r="C203" s="414" t="s">
        <v>1010</v>
      </c>
      <c r="D203" s="414">
        <v>3</v>
      </c>
      <c r="E203" s="414">
        <v>0</v>
      </c>
      <c r="F203" s="413">
        <v>4461.3999999999996</v>
      </c>
      <c r="G203" s="412">
        <v>0</v>
      </c>
      <c r="H203" s="412">
        <v>2926.56</v>
      </c>
      <c r="I203" s="412">
        <v>1534.84</v>
      </c>
      <c r="J203" s="411">
        <v>0.344026538754651</v>
      </c>
    </row>
    <row r="204" spans="1:10" ht="27.75" customHeight="1" x14ac:dyDescent="0.2">
      <c r="A204" s="414" t="s">
        <v>2126</v>
      </c>
      <c r="B204" s="414" t="s">
        <v>2125</v>
      </c>
      <c r="C204" s="414" t="s">
        <v>1010</v>
      </c>
      <c r="D204" s="414">
        <v>3</v>
      </c>
      <c r="E204" s="414">
        <v>0</v>
      </c>
      <c r="F204" s="413">
        <v>1403.52</v>
      </c>
      <c r="G204" s="412">
        <v>0</v>
      </c>
      <c r="H204" s="412">
        <v>1157.19</v>
      </c>
      <c r="I204" s="412">
        <v>246.33</v>
      </c>
      <c r="J204" s="411">
        <v>0.17550872093023256</v>
      </c>
    </row>
    <row r="205" spans="1:10" ht="27.75" customHeight="1" x14ac:dyDescent="0.2">
      <c r="A205" s="414" t="s">
        <v>1259</v>
      </c>
      <c r="B205" s="414" t="s">
        <v>1258</v>
      </c>
      <c r="C205" s="414" t="s">
        <v>1010</v>
      </c>
      <c r="D205" s="414">
        <v>10</v>
      </c>
      <c r="E205" s="414">
        <v>0</v>
      </c>
      <c r="F205" s="413">
        <v>3724.2</v>
      </c>
      <c r="G205" s="412">
        <v>0</v>
      </c>
      <c r="H205" s="412">
        <v>3575.2</v>
      </c>
      <c r="I205" s="412">
        <v>149</v>
      </c>
      <c r="J205" s="411">
        <v>4.0008592449385101E-2</v>
      </c>
    </row>
    <row r="206" spans="1:10" ht="27.75" customHeight="1" x14ac:dyDescent="0.2">
      <c r="A206" s="414" t="s">
        <v>3024</v>
      </c>
      <c r="B206" s="414" t="s">
        <v>3023</v>
      </c>
      <c r="C206" s="414" t="s">
        <v>1010</v>
      </c>
      <c r="D206" s="414">
        <v>1</v>
      </c>
      <c r="E206" s="414">
        <v>0</v>
      </c>
      <c r="F206" s="413">
        <v>2551.38</v>
      </c>
      <c r="G206" s="412">
        <v>0</v>
      </c>
      <c r="H206" s="412">
        <v>1841.6</v>
      </c>
      <c r="I206" s="412">
        <v>709.78</v>
      </c>
      <c r="J206" s="411">
        <v>0.27819454569683855</v>
      </c>
    </row>
    <row r="207" spans="1:10" ht="27.75" customHeight="1" x14ac:dyDescent="0.2">
      <c r="A207" s="414" t="s">
        <v>1255</v>
      </c>
      <c r="B207" s="414" t="s">
        <v>1254</v>
      </c>
      <c r="C207" s="414" t="s">
        <v>1010</v>
      </c>
      <c r="D207" s="414">
        <v>11</v>
      </c>
      <c r="E207" s="414">
        <v>0</v>
      </c>
      <c r="F207" s="413">
        <v>5975.93</v>
      </c>
      <c r="G207" s="412">
        <v>0</v>
      </c>
      <c r="H207" s="412">
        <v>5015.79</v>
      </c>
      <c r="I207" s="412">
        <v>960.14</v>
      </c>
      <c r="J207" s="411">
        <v>0.16066787930916193</v>
      </c>
    </row>
    <row r="208" spans="1:10" ht="27.75" customHeight="1" x14ac:dyDescent="0.2">
      <c r="A208" s="414" t="s">
        <v>1251</v>
      </c>
      <c r="B208" s="414" t="s">
        <v>1250</v>
      </c>
      <c r="C208" s="414" t="s">
        <v>1010</v>
      </c>
      <c r="D208" s="414">
        <v>24</v>
      </c>
      <c r="E208" s="414">
        <v>0</v>
      </c>
      <c r="F208" s="413">
        <v>24022.7</v>
      </c>
      <c r="G208" s="412">
        <v>0</v>
      </c>
      <c r="H208" s="412">
        <v>19860.419999999998</v>
      </c>
      <c r="I208" s="412">
        <v>4162.28</v>
      </c>
      <c r="J208" s="411">
        <v>0.17326445403722313</v>
      </c>
    </row>
    <row r="209" spans="1:10" ht="27.75" customHeight="1" x14ac:dyDescent="0.2">
      <c r="A209" s="414" t="s">
        <v>2120</v>
      </c>
      <c r="B209" s="414" t="s">
        <v>2119</v>
      </c>
      <c r="C209" s="414" t="s">
        <v>1010</v>
      </c>
      <c r="D209" s="414">
        <v>8</v>
      </c>
      <c r="E209" s="414">
        <v>0</v>
      </c>
      <c r="F209" s="413">
        <v>5870.8</v>
      </c>
      <c r="G209" s="412">
        <v>0</v>
      </c>
      <c r="H209" s="412">
        <v>4625.68</v>
      </c>
      <c r="I209" s="412">
        <v>1245.1199999999999</v>
      </c>
      <c r="J209" s="411">
        <v>0.21208693874770049</v>
      </c>
    </row>
    <row r="210" spans="1:10" ht="27.75" customHeight="1" x14ac:dyDescent="0.2">
      <c r="A210" s="414" t="s">
        <v>1247</v>
      </c>
      <c r="B210" s="414" t="s">
        <v>1246</v>
      </c>
      <c r="C210" s="414" t="s">
        <v>1010</v>
      </c>
      <c r="D210" s="414">
        <v>3</v>
      </c>
      <c r="E210" s="414">
        <v>0</v>
      </c>
      <c r="F210" s="413">
        <v>4835.07</v>
      </c>
      <c r="G210" s="412">
        <v>0</v>
      </c>
      <c r="H210" s="412">
        <v>3717.63</v>
      </c>
      <c r="I210" s="412">
        <v>1117.44</v>
      </c>
      <c r="J210" s="411">
        <v>0.23111144202669248</v>
      </c>
    </row>
    <row r="211" spans="1:10" ht="27.75" customHeight="1" x14ac:dyDescent="0.2">
      <c r="A211" s="414" t="s">
        <v>1243</v>
      </c>
      <c r="B211" s="414" t="s">
        <v>1242</v>
      </c>
      <c r="C211" s="414" t="s">
        <v>1010</v>
      </c>
      <c r="D211" s="414">
        <v>6</v>
      </c>
      <c r="E211" s="414">
        <v>0</v>
      </c>
      <c r="F211" s="413">
        <v>2701.44</v>
      </c>
      <c r="G211" s="412">
        <v>0</v>
      </c>
      <c r="H211" s="412">
        <v>2231.9299999999998</v>
      </c>
      <c r="I211" s="412">
        <v>469.51</v>
      </c>
      <c r="J211" s="411">
        <v>0.17379989931295903</v>
      </c>
    </row>
    <row r="212" spans="1:10" ht="27.75" customHeight="1" x14ac:dyDescent="0.2">
      <c r="A212" s="414" t="s">
        <v>4096</v>
      </c>
      <c r="B212" s="414" t="s">
        <v>4095</v>
      </c>
      <c r="C212" s="414" t="s">
        <v>1010</v>
      </c>
      <c r="D212" s="414">
        <v>2</v>
      </c>
      <c r="E212" s="414">
        <v>0</v>
      </c>
      <c r="F212" s="413">
        <v>962.86</v>
      </c>
      <c r="G212" s="412">
        <v>0</v>
      </c>
      <c r="H212" s="412">
        <v>745.44</v>
      </c>
      <c r="I212" s="412">
        <v>217.42</v>
      </c>
      <c r="J212" s="411">
        <v>0.22580645161290322</v>
      </c>
    </row>
    <row r="213" spans="1:10" ht="27.75" customHeight="1" x14ac:dyDescent="0.2">
      <c r="A213" s="414" t="s">
        <v>1237</v>
      </c>
      <c r="B213" s="414" t="s">
        <v>1236</v>
      </c>
      <c r="C213" s="414" t="s">
        <v>1010</v>
      </c>
      <c r="D213" s="414">
        <v>4</v>
      </c>
      <c r="E213" s="414">
        <v>0</v>
      </c>
      <c r="F213" s="413">
        <v>3181.12</v>
      </c>
      <c r="G213" s="412">
        <v>0</v>
      </c>
      <c r="H213" s="412">
        <v>2776.28</v>
      </c>
      <c r="I213" s="412">
        <v>404.84</v>
      </c>
      <c r="J213" s="411">
        <v>0.12726335378734535</v>
      </c>
    </row>
    <row r="214" spans="1:10" ht="27.75" customHeight="1" x14ac:dyDescent="0.2">
      <c r="A214" s="414" t="s">
        <v>1235</v>
      </c>
      <c r="B214" s="414" t="s">
        <v>1234</v>
      </c>
      <c r="C214" s="414" t="s">
        <v>1010</v>
      </c>
      <c r="D214" s="414">
        <v>4</v>
      </c>
      <c r="E214" s="414">
        <v>0</v>
      </c>
      <c r="F214" s="413">
        <v>1811.48</v>
      </c>
      <c r="G214" s="412">
        <v>0</v>
      </c>
      <c r="H214" s="412">
        <v>1580.96</v>
      </c>
      <c r="I214" s="412">
        <v>230.52</v>
      </c>
      <c r="J214" s="411">
        <v>0.1272550621591185</v>
      </c>
    </row>
    <row r="215" spans="1:10" ht="27.75" customHeight="1" x14ac:dyDescent="0.2">
      <c r="A215" s="414" t="s">
        <v>1231</v>
      </c>
      <c r="B215" s="414" t="s">
        <v>1230</v>
      </c>
      <c r="C215" s="414" t="s">
        <v>1010</v>
      </c>
      <c r="D215" s="414">
        <v>14</v>
      </c>
      <c r="E215" s="414">
        <v>0</v>
      </c>
      <c r="F215" s="413">
        <v>22893.11</v>
      </c>
      <c r="G215" s="412">
        <v>0</v>
      </c>
      <c r="H215" s="412">
        <v>19907.099999999999</v>
      </c>
      <c r="I215" s="412">
        <v>2986.01</v>
      </c>
      <c r="J215" s="411">
        <v>0.13043269350472697</v>
      </c>
    </row>
    <row r="216" spans="1:10" ht="27.75" customHeight="1" x14ac:dyDescent="0.2">
      <c r="A216" s="414" t="s">
        <v>1225</v>
      </c>
      <c r="B216" s="414" t="s">
        <v>1224</v>
      </c>
      <c r="C216" s="414" t="s">
        <v>1010</v>
      </c>
      <c r="D216" s="414">
        <v>5</v>
      </c>
      <c r="E216" s="414">
        <v>0</v>
      </c>
      <c r="F216" s="413">
        <v>2831.56</v>
      </c>
      <c r="G216" s="412">
        <v>0</v>
      </c>
      <c r="H216" s="412">
        <v>2130.35</v>
      </c>
      <c r="I216" s="412">
        <v>701.21</v>
      </c>
      <c r="J216" s="411">
        <v>0.24764087640735141</v>
      </c>
    </row>
    <row r="217" spans="1:10" ht="27.75" customHeight="1" x14ac:dyDescent="0.2">
      <c r="A217" s="414" t="s">
        <v>1215</v>
      </c>
      <c r="B217" s="414" t="s">
        <v>1214</v>
      </c>
      <c r="C217" s="414" t="s">
        <v>1010</v>
      </c>
      <c r="D217" s="414">
        <v>13</v>
      </c>
      <c r="E217" s="414">
        <v>0</v>
      </c>
      <c r="F217" s="413">
        <v>18252.830000000002</v>
      </c>
      <c r="G217" s="412">
        <v>0</v>
      </c>
      <c r="H217" s="412">
        <v>15546</v>
      </c>
      <c r="I217" s="412">
        <v>2706.83</v>
      </c>
      <c r="J217" s="411">
        <v>0.14829645594683125</v>
      </c>
    </row>
    <row r="218" spans="1:10" ht="27.75" customHeight="1" x14ac:dyDescent="0.2">
      <c r="A218" s="414" t="s">
        <v>1213</v>
      </c>
      <c r="B218" s="414" t="s">
        <v>1212</v>
      </c>
      <c r="C218" s="414" t="s">
        <v>1010</v>
      </c>
      <c r="D218" s="414">
        <v>6</v>
      </c>
      <c r="E218" s="414">
        <v>0</v>
      </c>
      <c r="F218" s="413">
        <v>3532.22</v>
      </c>
      <c r="G218" s="412">
        <v>0</v>
      </c>
      <c r="H218" s="412">
        <v>3162.99</v>
      </c>
      <c r="I218" s="412">
        <v>369.23</v>
      </c>
      <c r="J218" s="411">
        <v>0.10453199404340613</v>
      </c>
    </row>
    <row r="219" spans="1:10" ht="27.75" customHeight="1" x14ac:dyDescent="0.2">
      <c r="A219" s="414" t="s">
        <v>3700</v>
      </c>
      <c r="B219" s="414" t="s">
        <v>3699</v>
      </c>
      <c r="C219" s="414" t="s">
        <v>1010</v>
      </c>
      <c r="D219" s="414">
        <v>2</v>
      </c>
      <c r="E219" s="414">
        <v>0</v>
      </c>
      <c r="F219" s="413">
        <v>1072</v>
      </c>
      <c r="G219" s="412">
        <v>0</v>
      </c>
      <c r="H219" s="412">
        <v>779.64</v>
      </c>
      <c r="I219" s="412">
        <v>292.36</v>
      </c>
      <c r="J219" s="411">
        <v>0.27272388059701491</v>
      </c>
    </row>
    <row r="220" spans="1:10" ht="27.75" customHeight="1" x14ac:dyDescent="0.2">
      <c r="A220" s="414" t="s">
        <v>1211</v>
      </c>
      <c r="B220" s="414" t="s">
        <v>1210</v>
      </c>
      <c r="C220" s="414" t="s">
        <v>1010</v>
      </c>
      <c r="D220" s="414">
        <v>3</v>
      </c>
      <c r="E220" s="414">
        <v>0</v>
      </c>
      <c r="F220" s="413">
        <v>2619.16</v>
      </c>
      <c r="G220" s="412">
        <v>0</v>
      </c>
      <c r="H220" s="412">
        <v>1954.2</v>
      </c>
      <c r="I220" s="412">
        <v>664.96</v>
      </c>
      <c r="J220" s="411">
        <v>0.2538829242963393</v>
      </c>
    </row>
    <row r="221" spans="1:10" ht="27.75" customHeight="1" x14ac:dyDescent="0.2">
      <c r="A221" s="414" t="s">
        <v>1205</v>
      </c>
      <c r="B221" s="414" t="s">
        <v>1204</v>
      </c>
      <c r="C221" s="414" t="s">
        <v>1010</v>
      </c>
      <c r="D221" s="414">
        <v>2</v>
      </c>
      <c r="E221" s="414">
        <v>0</v>
      </c>
      <c r="F221" s="413">
        <v>1773.18</v>
      </c>
      <c r="G221" s="412">
        <v>0</v>
      </c>
      <c r="H221" s="412">
        <v>1132.2</v>
      </c>
      <c r="I221" s="412">
        <v>640.98</v>
      </c>
      <c r="J221" s="411">
        <v>0.36148614353872704</v>
      </c>
    </row>
    <row r="222" spans="1:10" ht="27.75" customHeight="1" x14ac:dyDescent="0.2">
      <c r="A222" s="414" t="s">
        <v>4094</v>
      </c>
      <c r="B222" s="414" t="s">
        <v>4093</v>
      </c>
      <c r="C222" s="414" t="s">
        <v>1010</v>
      </c>
      <c r="D222" s="414">
        <v>2</v>
      </c>
      <c r="E222" s="414">
        <v>0</v>
      </c>
      <c r="F222" s="413">
        <v>1563.12</v>
      </c>
      <c r="G222" s="412">
        <v>0</v>
      </c>
      <c r="H222" s="412">
        <v>738.06</v>
      </c>
      <c r="I222" s="412">
        <v>825.06</v>
      </c>
      <c r="J222" s="411">
        <v>0.52782895746967606</v>
      </c>
    </row>
    <row r="223" spans="1:10" ht="27.75" customHeight="1" x14ac:dyDescent="0.2">
      <c r="A223" s="414" t="s">
        <v>1201</v>
      </c>
      <c r="B223" s="414" t="s">
        <v>1200</v>
      </c>
      <c r="C223" s="414" t="s">
        <v>1010</v>
      </c>
      <c r="D223" s="414">
        <v>4</v>
      </c>
      <c r="E223" s="414">
        <v>0</v>
      </c>
      <c r="F223" s="413">
        <v>3408.47</v>
      </c>
      <c r="G223" s="412">
        <v>0</v>
      </c>
      <c r="H223" s="412">
        <v>2761.32</v>
      </c>
      <c r="I223" s="412">
        <v>647.15</v>
      </c>
      <c r="J223" s="411">
        <v>0.18986524745707017</v>
      </c>
    </row>
    <row r="224" spans="1:10" ht="27.75" customHeight="1" x14ac:dyDescent="0.2">
      <c r="A224" s="414" t="s">
        <v>1197</v>
      </c>
      <c r="B224" s="414" t="s">
        <v>1196</v>
      </c>
      <c r="C224" s="414" t="s">
        <v>1010</v>
      </c>
      <c r="D224" s="414">
        <v>3</v>
      </c>
      <c r="E224" s="414">
        <v>0</v>
      </c>
      <c r="F224" s="413">
        <v>4611.62</v>
      </c>
      <c r="G224" s="412">
        <v>0</v>
      </c>
      <c r="H224" s="412">
        <v>3447.36</v>
      </c>
      <c r="I224" s="412">
        <v>1164.26</v>
      </c>
      <c r="J224" s="411">
        <v>0.25246225838208697</v>
      </c>
    </row>
    <row r="225" spans="1:10" ht="27.75" customHeight="1" x14ac:dyDescent="0.2">
      <c r="A225" s="414" t="s">
        <v>1195</v>
      </c>
      <c r="B225" s="414" t="s">
        <v>1194</v>
      </c>
      <c r="C225" s="414" t="s">
        <v>1010</v>
      </c>
      <c r="D225" s="414">
        <v>2</v>
      </c>
      <c r="E225" s="414">
        <v>0</v>
      </c>
      <c r="F225" s="413">
        <v>1604.58</v>
      </c>
      <c r="G225" s="412">
        <v>0</v>
      </c>
      <c r="H225" s="412">
        <v>1242.26</v>
      </c>
      <c r="I225" s="412">
        <v>362.32</v>
      </c>
      <c r="J225" s="411">
        <v>0.22580363708883322</v>
      </c>
    </row>
    <row r="226" spans="1:10" ht="27.75" customHeight="1" x14ac:dyDescent="0.2">
      <c r="A226" s="414" t="s">
        <v>4092</v>
      </c>
      <c r="B226" s="414" t="s">
        <v>4091</v>
      </c>
      <c r="C226" s="414" t="s">
        <v>1010</v>
      </c>
      <c r="D226" s="414">
        <v>1</v>
      </c>
      <c r="E226" s="414">
        <v>0</v>
      </c>
      <c r="F226" s="413">
        <v>1748.75</v>
      </c>
      <c r="G226" s="412">
        <v>0</v>
      </c>
      <c r="H226" s="412">
        <v>932.33</v>
      </c>
      <c r="I226" s="412">
        <v>816.42</v>
      </c>
      <c r="J226" s="411">
        <v>0.46685918513223729</v>
      </c>
    </row>
    <row r="227" spans="1:10" ht="27.75" customHeight="1" x14ac:dyDescent="0.2">
      <c r="A227" s="414" t="s">
        <v>1185</v>
      </c>
      <c r="B227" s="414" t="s">
        <v>1184</v>
      </c>
      <c r="C227" s="414" t="s">
        <v>1010</v>
      </c>
      <c r="D227" s="414">
        <v>1</v>
      </c>
      <c r="E227" s="414">
        <v>0</v>
      </c>
      <c r="F227" s="413">
        <v>1668.96</v>
      </c>
      <c r="G227" s="412">
        <v>0</v>
      </c>
      <c r="H227" s="412">
        <v>1271.58</v>
      </c>
      <c r="I227" s="412">
        <v>397.38</v>
      </c>
      <c r="J227" s="411">
        <v>0.23810037388553351</v>
      </c>
    </row>
    <row r="228" spans="1:10" ht="27.75" customHeight="1" x14ac:dyDescent="0.2">
      <c r="A228" s="414" t="s">
        <v>3016</v>
      </c>
      <c r="B228" s="414" t="s">
        <v>3015</v>
      </c>
      <c r="C228" s="414" t="s">
        <v>1010</v>
      </c>
      <c r="D228" s="414">
        <v>1</v>
      </c>
      <c r="E228" s="414">
        <v>0</v>
      </c>
      <c r="F228" s="413">
        <v>174.12</v>
      </c>
      <c r="G228" s="412">
        <v>0</v>
      </c>
      <c r="H228" s="412">
        <v>151.96</v>
      </c>
      <c r="I228" s="412">
        <v>22.16</v>
      </c>
      <c r="J228" s="411">
        <v>0.12726855042499427</v>
      </c>
    </row>
    <row r="229" spans="1:10" ht="27.75" customHeight="1" x14ac:dyDescent="0.2">
      <c r="A229" s="414" t="s">
        <v>1183</v>
      </c>
      <c r="B229" s="414" t="s">
        <v>1182</v>
      </c>
      <c r="C229" s="414" t="s">
        <v>1010</v>
      </c>
      <c r="D229" s="414">
        <v>5</v>
      </c>
      <c r="E229" s="414">
        <v>0</v>
      </c>
      <c r="F229" s="413">
        <v>1426.25</v>
      </c>
      <c r="G229" s="412">
        <v>0</v>
      </c>
      <c r="H229" s="412">
        <v>1255.6500000000001</v>
      </c>
      <c r="I229" s="412">
        <v>170.6</v>
      </c>
      <c r="J229" s="411">
        <v>0.11961437335670465</v>
      </c>
    </row>
    <row r="230" spans="1:10" ht="27.75" customHeight="1" x14ac:dyDescent="0.2">
      <c r="A230" s="414" t="s">
        <v>1179</v>
      </c>
      <c r="B230" s="414" t="s">
        <v>1178</v>
      </c>
      <c r="C230" s="414" t="s">
        <v>1010</v>
      </c>
      <c r="D230" s="414">
        <v>11</v>
      </c>
      <c r="E230" s="414">
        <v>0</v>
      </c>
      <c r="F230" s="413">
        <v>4598.43</v>
      </c>
      <c r="G230" s="412">
        <v>0</v>
      </c>
      <c r="H230" s="412">
        <v>3635.21</v>
      </c>
      <c r="I230" s="412">
        <v>963.22</v>
      </c>
      <c r="J230" s="411">
        <v>0.20946714422096238</v>
      </c>
    </row>
    <row r="231" spans="1:10" ht="27.75" customHeight="1" x14ac:dyDescent="0.2">
      <c r="A231" s="414" t="s">
        <v>1177</v>
      </c>
      <c r="B231" s="414" t="s">
        <v>1176</v>
      </c>
      <c r="C231" s="414" t="s">
        <v>1010</v>
      </c>
      <c r="D231" s="414">
        <v>15</v>
      </c>
      <c r="E231" s="414">
        <v>0</v>
      </c>
      <c r="F231" s="413">
        <v>6251.37</v>
      </c>
      <c r="G231" s="412">
        <v>0</v>
      </c>
      <c r="H231" s="412">
        <v>5211.72</v>
      </c>
      <c r="I231" s="412">
        <v>1039.6500000000001</v>
      </c>
      <c r="J231" s="411">
        <v>0.16630754538605139</v>
      </c>
    </row>
    <row r="232" spans="1:10" ht="27.75" customHeight="1" x14ac:dyDescent="0.2">
      <c r="A232" s="414" t="s">
        <v>1175</v>
      </c>
      <c r="B232" s="414" t="s">
        <v>1174</v>
      </c>
      <c r="C232" s="414" t="s">
        <v>1010</v>
      </c>
      <c r="D232" s="414">
        <v>12</v>
      </c>
      <c r="E232" s="414">
        <v>0</v>
      </c>
      <c r="F232" s="413">
        <v>3902.17</v>
      </c>
      <c r="G232" s="412">
        <v>0</v>
      </c>
      <c r="H232" s="412">
        <v>3128.98</v>
      </c>
      <c r="I232" s="412">
        <v>773.19</v>
      </c>
      <c r="J232" s="411">
        <v>0.19814359702421985</v>
      </c>
    </row>
    <row r="233" spans="1:10" ht="27.75" customHeight="1" x14ac:dyDescent="0.2">
      <c r="A233" s="414" t="s">
        <v>1173</v>
      </c>
      <c r="B233" s="414" t="s">
        <v>1172</v>
      </c>
      <c r="C233" s="414" t="s">
        <v>1010</v>
      </c>
      <c r="D233" s="414">
        <v>13</v>
      </c>
      <c r="E233" s="414">
        <v>0</v>
      </c>
      <c r="F233" s="413">
        <v>3870.67</v>
      </c>
      <c r="G233" s="412">
        <v>0</v>
      </c>
      <c r="H233" s="412">
        <v>3157.21</v>
      </c>
      <c r="I233" s="412">
        <v>713.46</v>
      </c>
      <c r="J233" s="411">
        <v>0.18432467763978846</v>
      </c>
    </row>
    <row r="234" spans="1:10" ht="27.75" customHeight="1" x14ac:dyDescent="0.2">
      <c r="A234" s="414" t="s">
        <v>1167</v>
      </c>
      <c r="B234" s="414" t="s">
        <v>1166</v>
      </c>
      <c r="C234" s="414" t="s">
        <v>1010</v>
      </c>
      <c r="D234" s="414">
        <v>2</v>
      </c>
      <c r="E234" s="414">
        <v>0</v>
      </c>
      <c r="F234" s="413">
        <v>1189.28</v>
      </c>
      <c r="G234" s="412">
        <v>0</v>
      </c>
      <c r="H234" s="412">
        <v>817.42</v>
      </c>
      <c r="I234" s="412">
        <v>371.86</v>
      </c>
      <c r="J234" s="411">
        <v>0.31267657742499666</v>
      </c>
    </row>
    <row r="235" spans="1:10" ht="27.75" customHeight="1" x14ac:dyDescent="0.2">
      <c r="A235" s="414" t="s">
        <v>1158</v>
      </c>
      <c r="B235" s="414" t="s">
        <v>1157</v>
      </c>
      <c r="C235" s="414" t="s">
        <v>1010</v>
      </c>
      <c r="D235" s="414">
        <v>14</v>
      </c>
      <c r="E235" s="414">
        <v>0</v>
      </c>
      <c r="F235" s="413">
        <v>6574.54</v>
      </c>
      <c r="G235" s="412">
        <v>0</v>
      </c>
      <c r="H235" s="412">
        <v>5440.96</v>
      </c>
      <c r="I235" s="412">
        <v>1133.58</v>
      </c>
      <c r="J235" s="411">
        <v>0.17241966738357362</v>
      </c>
    </row>
    <row r="236" spans="1:10" ht="27.75" customHeight="1" x14ac:dyDescent="0.2">
      <c r="A236" s="414" t="s">
        <v>4090</v>
      </c>
      <c r="B236" s="414" t="s">
        <v>4089</v>
      </c>
      <c r="C236" s="414" t="s">
        <v>1010</v>
      </c>
      <c r="D236" s="414">
        <v>1</v>
      </c>
      <c r="E236" s="414">
        <v>0</v>
      </c>
      <c r="F236" s="413">
        <v>764.73</v>
      </c>
      <c r="G236" s="412">
        <v>0</v>
      </c>
      <c r="H236" s="412">
        <v>359.29</v>
      </c>
      <c r="I236" s="412">
        <v>405.44</v>
      </c>
      <c r="J236" s="411">
        <v>0.53017404835693649</v>
      </c>
    </row>
    <row r="237" spans="1:10" ht="27.75" customHeight="1" x14ac:dyDescent="0.2">
      <c r="A237" s="414" t="s">
        <v>2998</v>
      </c>
      <c r="B237" s="414" t="s">
        <v>2997</v>
      </c>
      <c r="C237" s="414" t="s">
        <v>1010</v>
      </c>
      <c r="D237" s="414">
        <v>1</v>
      </c>
      <c r="E237" s="414">
        <v>0</v>
      </c>
      <c r="F237" s="413">
        <v>104.46</v>
      </c>
      <c r="G237" s="412">
        <v>0</v>
      </c>
      <c r="H237" s="412">
        <v>980.65</v>
      </c>
      <c r="I237" s="412">
        <v>-876.19</v>
      </c>
      <c r="J237" s="411">
        <v>-8.3878039440934327</v>
      </c>
    </row>
    <row r="238" spans="1:10" ht="27.75" customHeight="1" x14ac:dyDescent="0.2">
      <c r="A238" s="414" t="s">
        <v>4088</v>
      </c>
      <c r="B238" s="414" t="s">
        <v>4087</v>
      </c>
      <c r="C238" s="414" t="s">
        <v>1010</v>
      </c>
      <c r="D238" s="414">
        <v>1</v>
      </c>
      <c r="E238" s="414">
        <v>0</v>
      </c>
      <c r="F238" s="413">
        <v>110.34</v>
      </c>
      <c r="G238" s="412">
        <v>0</v>
      </c>
      <c r="H238" s="412">
        <v>60.74</v>
      </c>
      <c r="I238" s="412">
        <v>49.6</v>
      </c>
      <c r="J238" s="411">
        <v>0.44951966648540875</v>
      </c>
    </row>
    <row r="239" spans="1:10" ht="27.75" customHeight="1" x14ac:dyDescent="0.2">
      <c r="A239" s="414" t="s">
        <v>1144</v>
      </c>
      <c r="B239" s="414" t="s">
        <v>1143</v>
      </c>
      <c r="C239" s="414" t="s">
        <v>1010</v>
      </c>
      <c r="D239" s="414">
        <v>20</v>
      </c>
      <c r="E239" s="414">
        <v>0</v>
      </c>
      <c r="F239" s="413">
        <v>3897.74</v>
      </c>
      <c r="G239" s="412">
        <v>0</v>
      </c>
      <c r="H239" s="412">
        <v>3073.75</v>
      </c>
      <c r="I239" s="412">
        <v>823.99</v>
      </c>
      <c r="J239" s="411">
        <v>0.21140199192352491</v>
      </c>
    </row>
    <row r="240" spans="1:10" ht="27.75" customHeight="1" x14ac:dyDescent="0.2">
      <c r="A240" s="414" t="s">
        <v>4086</v>
      </c>
      <c r="B240" s="414" t="s">
        <v>4085</v>
      </c>
      <c r="C240" s="414" t="s">
        <v>1010</v>
      </c>
      <c r="D240" s="414">
        <v>2</v>
      </c>
      <c r="E240" s="414">
        <v>0</v>
      </c>
      <c r="F240" s="413">
        <v>1110.68</v>
      </c>
      <c r="G240" s="412">
        <v>0</v>
      </c>
      <c r="H240" s="412">
        <v>931.06</v>
      </c>
      <c r="I240" s="412">
        <v>179.62</v>
      </c>
      <c r="J240" s="411">
        <v>0.16172074765008823</v>
      </c>
    </row>
    <row r="241" spans="1:10" ht="27.75" customHeight="1" x14ac:dyDescent="0.2">
      <c r="A241" s="414" t="s">
        <v>1138</v>
      </c>
      <c r="B241" s="414" t="s">
        <v>1137</v>
      </c>
      <c r="C241" s="414" t="s">
        <v>1010</v>
      </c>
      <c r="D241" s="414">
        <v>6</v>
      </c>
      <c r="E241" s="414">
        <v>0</v>
      </c>
      <c r="F241" s="413">
        <v>2007.9</v>
      </c>
      <c r="G241" s="412">
        <v>0</v>
      </c>
      <c r="H241" s="412">
        <v>1736.4</v>
      </c>
      <c r="I241" s="412">
        <v>271.5</v>
      </c>
      <c r="J241" s="411">
        <v>0.13521589720603616</v>
      </c>
    </row>
    <row r="242" spans="1:10" ht="27.75" customHeight="1" x14ac:dyDescent="0.2">
      <c r="A242" s="414" t="s">
        <v>2992</v>
      </c>
      <c r="B242" s="414" t="s">
        <v>2991</v>
      </c>
      <c r="C242" s="414" t="s">
        <v>1010</v>
      </c>
      <c r="D242" s="414">
        <v>2</v>
      </c>
      <c r="E242" s="414">
        <v>0</v>
      </c>
      <c r="F242" s="413">
        <v>428.46</v>
      </c>
      <c r="G242" s="412">
        <v>0</v>
      </c>
      <c r="H242" s="412">
        <v>207.96</v>
      </c>
      <c r="I242" s="412">
        <v>220.5</v>
      </c>
      <c r="J242" s="411">
        <v>0.51463380478924525</v>
      </c>
    </row>
    <row r="243" spans="1:10" ht="27.75" customHeight="1" x14ac:dyDescent="0.2">
      <c r="A243" s="414" t="s">
        <v>1136</v>
      </c>
      <c r="B243" s="414" t="s">
        <v>1135</v>
      </c>
      <c r="C243" s="414" t="s">
        <v>1010</v>
      </c>
      <c r="D243" s="414">
        <v>2</v>
      </c>
      <c r="E243" s="414">
        <v>0</v>
      </c>
      <c r="F243" s="413">
        <v>516.64</v>
      </c>
      <c r="G243" s="412">
        <v>0</v>
      </c>
      <c r="H243" s="412">
        <v>370.16</v>
      </c>
      <c r="I243" s="412">
        <v>146.47999999999999</v>
      </c>
      <c r="J243" s="411">
        <v>0.28352431093217717</v>
      </c>
    </row>
    <row r="244" spans="1:10" ht="27.75" customHeight="1" x14ac:dyDescent="0.2">
      <c r="A244" s="414" t="s">
        <v>4084</v>
      </c>
      <c r="B244" s="414" t="s">
        <v>4083</v>
      </c>
      <c r="C244" s="414" t="s">
        <v>1010</v>
      </c>
      <c r="D244" s="414">
        <v>1</v>
      </c>
      <c r="E244" s="414">
        <v>0</v>
      </c>
      <c r="F244" s="413">
        <v>614.1</v>
      </c>
      <c r="G244" s="412">
        <v>0</v>
      </c>
      <c r="H244" s="412">
        <v>427.24</v>
      </c>
      <c r="I244" s="412">
        <v>186.86</v>
      </c>
      <c r="J244" s="411">
        <v>0.30428269011561637</v>
      </c>
    </row>
    <row r="245" spans="1:10" ht="27.75" customHeight="1" x14ac:dyDescent="0.2">
      <c r="A245" s="414" t="s">
        <v>4082</v>
      </c>
      <c r="B245" s="414" t="s">
        <v>4081</v>
      </c>
      <c r="C245" s="414" t="s">
        <v>1010</v>
      </c>
      <c r="D245" s="414">
        <v>3</v>
      </c>
      <c r="E245" s="414">
        <v>0</v>
      </c>
      <c r="F245" s="413">
        <v>2269.6799999999998</v>
      </c>
      <c r="G245" s="412">
        <v>0</v>
      </c>
      <c r="H245" s="412">
        <v>1580.67</v>
      </c>
      <c r="I245" s="412">
        <v>689.01</v>
      </c>
      <c r="J245" s="411">
        <v>0.30357142857142855</v>
      </c>
    </row>
    <row r="246" spans="1:10" ht="27.75" customHeight="1" x14ac:dyDescent="0.2">
      <c r="A246" s="414" t="s">
        <v>2984</v>
      </c>
      <c r="B246" s="414" t="s">
        <v>2983</v>
      </c>
      <c r="C246" s="414" t="s">
        <v>1010</v>
      </c>
      <c r="D246" s="414">
        <v>1</v>
      </c>
      <c r="E246" s="414">
        <v>0</v>
      </c>
      <c r="F246" s="413">
        <v>595.62</v>
      </c>
      <c r="G246" s="412">
        <v>0</v>
      </c>
      <c r="H246" s="412">
        <v>453.8</v>
      </c>
      <c r="I246" s="412">
        <v>141.82</v>
      </c>
      <c r="J246" s="411">
        <v>0.2381048319398274</v>
      </c>
    </row>
    <row r="247" spans="1:10" ht="27.75" customHeight="1" x14ac:dyDescent="0.2">
      <c r="A247" s="414" t="s">
        <v>1113</v>
      </c>
      <c r="B247" s="414" t="s">
        <v>1112</v>
      </c>
      <c r="C247" s="414" t="s">
        <v>1010</v>
      </c>
      <c r="D247" s="414">
        <v>3</v>
      </c>
      <c r="E247" s="414">
        <v>0</v>
      </c>
      <c r="F247" s="413">
        <v>453.69</v>
      </c>
      <c r="G247" s="412">
        <v>0</v>
      </c>
      <c r="H247" s="412">
        <v>395.97</v>
      </c>
      <c r="I247" s="412">
        <v>57.72</v>
      </c>
      <c r="J247" s="411">
        <v>0.12722343450373602</v>
      </c>
    </row>
    <row r="248" spans="1:10" ht="27.75" customHeight="1" x14ac:dyDescent="0.2">
      <c r="A248" s="414" t="s">
        <v>1111</v>
      </c>
      <c r="B248" s="414" t="s">
        <v>1110</v>
      </c>
      <c r="C248" s="414" t="s">
        <v>1010</v>
      </c>
      <c r="D248" s="414">
        <v>4</v>
      </c>
      <c r="E248" s="414">
        <v>0</v>
      </c>
      <c r="F248" s="413">
        <v>3192.08</v>
      </c>
      <c r="G248" s="412">
        <v>0</v>
      </c>
      <c r="H248" s="412">
        <v>2333.44</v>
      </c>
      <c r="I248" s="412">
        <v>858.64</v>
      </c>
      <c r="J248" s="411">
        <v>0.26899075211147588</v>
      </c>
    </row>
    <row r="249" spans="1:10" ht="27.75" customHeight="1" x14ac:dyDescent="0.2">
      <c r="A249" s="414" t="s">
        <v>4080</v>
      </c>
      <c r="B249" s="414" t="s">
        <v>4079</v>
      </c>
      <c r="C249" s="414" t="s">
        <v>1010</v>
      </c>
      <c r="D249" s="414">
        <v>1</v>
      </c>
      <c r="E249" s="414">
        <v>0</v>
      </c>
      <c r="F249" s="413">
        <v>940.56</v>
      </c>
      <c r="G249" s="412">
        <v>0</v>
      </c>
      <c r="H249" s="412">
        <v>728.17</v>
      </c>
      <c r="I249" s="412">
        <v>212.39</v>
      </c>
      <c r="J249" s="411">
        <v>0.2258122820447393</v>
      </c>
    </row>
    <row r="250" spans="1:10" ht="27.75" customHeight="1" x14ac:dyDescent="0.2">
      <c r="A250" s="414" t="s">
        <v>4078</v>
      </c>
      <c r="B250" s="414" t="s">
        <v>4077</v>
      </c>
      <c r="C250" s="414" t="s">
        <v>1010</v>
      </c>
      <c r="D250" s="414">
        <v>1</v>
      </c>
      <c r="E250" s="414">
        <v>0</v>
      </c>
      <c r="F250" s="413">
        <v>1281.32</v>
      </c>
      <c r="G250" s="412">
        <v>0</v>
      </c>
      <c r="H250" s="412">
        <v>991.99</v>
      </c>
      <c r="I250" s="412">
        <v>289.33</v>
      </c>
      <c r="J250" s="411">
        <v>0.22580619985639808</v>
      </c>
    </row>
    <row r="251" spans="1:10" ht="27.75" customHeight="1" x14ac:dyDescent="0.2">
      <c r="A251" s="414" t="s">
        <v>4076</v>
      </c>
      <c r="B251" s="414" t="s">
        <v>4075</v>
      </c>
      <c r="C251" s="414" t="s">
        <v>1010</v>
      </c>
      <c r="D251" s="414">
        <v>3</v>
      </c>
      <c r="E251" s="414">
        <v>0</v>
      </c>
      <c r="F251" s="413">
        <v>1930.44</v>
      </c>
      <c r="G251" s="412">
        <v>0</v>
      </c>
      <c r="H251" s="412">
        <v>1684.77</v>
      </c>
      <c r="I251" s="412">
        <v>245.67</v>
      </c>
      <c r="J251" s="411">
        <v>0.1272611425374526</v>
      </c>
    </row>
    <row r="252" spans="1:10" ht="27.75" customHeight="1" x14ac:dyDescent="0.2">
      <c r="A252" s="414" t="s">
        <v>4074</v>
      </c>
      <c r="B252" s="414" t="s">
        <v>4073</v>
      </c>
      <c r="C252" s="414" t="s">
        <v>1010</v>
      </c>
      <c r="D252" s="414">
        <v>1</v>
      </c>
      <c r="E252" s="414">
        <v>0</v>
      </c>
      <c r="F252" s="413">
        <v>3851.65</v>
      </c>
      <c r="G252" s="412">
        <v>0</v>
      </c>
      <c r="H252" s="412">
        <v>3361.44</v>
      </c>
      <c r="I252" s="412">
        <v>490.21</v>
      </c>
      <c r="J252" s="411">
        <v>0.12727272727272726</v>
      </c>
    </row>
    <row r="253" spans="1:10" ht="27.75" customHeight="1" x14ac:dyDescent="0.2">
      <c r="A253" s="414" t="s">
        <v>4072</v>
      </c>
      <c r="B253" s="414" t="s">
        <v>4071</v>
      </c>
      <c r="C253" s="414" t="s">
        <v>1010</v>
      </c>
      <c r="D253" s="414">
        <v>1</v>
      </c>
      <c r="E253" s="414">
        <v>0</v>
      </c>
      <c r="F253" s="413">
        <v>835.19</v>
      </c>
      <c r="G253" s="412">
        <v>0</v>
      </c>
      <c r="H253" s="412">
        <v>728.89</v>
      </c>
      <c r="I253" s="412">
        <v>106.3</v>
      </c>
      <c r="J253" s="411">
        <v>0.12727642811815276</v>
      </c>
    </row>
    <row r="254" spans="1:10" ht="27.75" customHeight="1" x14ac:dyDescent="0.2">
      <c r="A254" s="414" t="s">
        <v>4070</v>
      </c>
      <c r="B254" s="414" t="s">
        <v>4069</v>
      </c>
      <c r="C254" s="414" t="s">
        <v>1010</v>
      </c>
      <c r="D254" s="418">
        <v>4</v>
      </c>
      <c r="E254" s="418">
        <v>0</v>
      </c>
      <c r="F254" s="419">
        <v>1526.24</v>
      </c>
      <c r="G254" s="420">
        <v>0</v>
      </c>
      <c r="H254" s="420">
        <v>1332</v>
      </c>
      <c r="I254" s="420">
        <v>194.24</v>
      </c>
      <c r="J254" s="421">
        <v>0.12726700912045288</v>
      </c>
    </row>
    <row r="255" spans="1:10" ht="18.75" customHeight="1" x14ac:dyDescent="0.2">
      <c r="D255" s="410">
        <f t="shared" ref="D255:I255" si="0">SUM(D9:D254)</f>
        <v>1804</v>
      </c>
      <c r="E255" s="410">
        <f t="shared" si="0"/>
        <v>0</v>
      </c>
      <c r="F255" s="433">
        <f t="shared" si="0"/>
        <v>612891.93999999983</v>
      </c>
      <c r="G255" s="433">
        <f t="shared" si="0"/>
        <v>-714.78</v>
      </c>
      <c r="H255" s="433">
        <f t="shared" si="0"/>
        <v>496010.2099999999</v>
      </c>
      <c r="I255" s="433">
        <f t="shared" si="0"/>
        <v>116166.95000000006</v>
      </c>
    </row>
    <row r="256" spans="1:10" ht="18.2" customHeight="1" x14ac:dyDescent="0.2"/>
  </sheetData>
  <autoFilter ref="A8:J254" xr:uid="{00000000-0001-0000-0000-000000000000}"/>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EC66D-8CFB-4388-A463-22E92A42ECDE}">
  <sheetPr codeName="Hoja24"/>
  <dimension ref="A1:J159"/>
  <sheetViews>
    <sheetView showGridLines="0" workbookViewId="0">
      <pane ySplit="6" topLeftCell="A151" activePane="bottomLeft" state="frozen"/>
      <selection pane="bottomLeft" activeCell="B163" sqref="B163"/>
    </sheetView>
  </sheetViews>
  <sheetFormatPr baseColWidth="10" defaultColWidth="11.42578125" defaultRowHeight="12.75" x14ac:dyDescent="0.2"/>
  <cols>
    <col min="1" max="1" width="11.85546875" style="410" customWidth="1"/>
    <col min="2" max="2" width="41" style="410" customWidth="1"/>
    <col min="3" max="5" width="11.85546875" style="410" customWidth="1"/>
    <col min="6" max="6" width="15.42578125" style="410" customWidth="1"/>
    <col min="7" max="7" width="11.85546875" style="410" customWidth="1"/>
    <col min="8" max="8" width="18.28515625" style="410" customWidth="1"/>
    <col min="9" max="9" width="16" style="410" customWidth="1"/>
    <col min="10" max="10" width="9.85546875" style="410" customWidth="1"/>
    <col min="11" max="11" width="11.42578125" style="410" customWidth="1"/>
    <col min="12" max="12" width="8" style="410" customWidth="1"/>
    <col min="13"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4068</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7.75" customHeight="1" x14ac:dyDescent="0.2">
      <c r="A9" s="414" t="s">
        <v>1899</v>
      </c>
      <c r="B9" s="414" t="s">
        <v>1898</v>
      </c>
      <c r="C9" s="414" t="s">
        <v>1771</v>
      </c>
      <c r="D9" s="414">
        <v>1</v>
      </c>
      <c r="E9" s="414">
        <v>6</v>
      </c>
      <c r="F9" s="413">
        <v>1238.48</v>
      </c>
      <c r="G9" s="412">
        <v>0</v>
      </c>
      <c r="H9" s="412">
        <v>713.47</v>
      </c>
      <c r="I9" s="412">
        <v>525.01</v>
      </c>
      <c r="J9" s="411">
        <v>0.42391479878560817</v>
      </c>
    </row>
    <row r="10" spans="1:10" ht="27.75" customHeight="1" x14ac:dyDescent="0.2">
      <c r="A10" s="414" t="s">
        <v>1899</v>
      </c>
      <c r="B10" s="414" t="s">
        <v>1898</v>
      </c>
      <c r="C10" s="414" t="s">
        <v>1774</v>
      </c>
      <c r="D10" s="414">
        <v>48</v>
      </c>
      <c r="E10" s="414">
        <v>12</v>
      </c>
      <c r="F10" s="413">
        <v>1789.44</v>
      </c>
      <c r="G10" s="412">
        <v>0</v>
      </c>
      <c r="H10" s="412">
        <v>1426.94</v>
      </c>
      <c r="I10" s="412">
        <v>362.5</v>
      </c>
      <c r="J10" s="411">
        <v>0.2025773426323319</v>
      </c>
    </row>
    <row r="11" spans="1:10" ht="27.75" customHeight="1" x14ac:dyDescent="0.2">
      <c r="A11" s="414" t="s">
        <v>1895</v>
      </c>
      <c r="B11" s="414" t="s">
        <v>1894</v>
      </c>
      <c r="C11" s="414" t="s">
        <v>1771</v>
      </c>
      <c r="D11" s="414">
        <v>5</v>
      </c>
      <c r="E11" s="414">
        <v>30</v>
      </c>
      <c r="F11" s="413">
        <v>4576.74</v>
      </c>
      <c r="G11" s="412">
        <v>0</v>
      </c>
      <c r="H11" s="412">
        <v>2369.35</v>
      </c>
      <c r="I11" s="412">
        <v>2207.39</v>
      </c>
      <c r="J11" s="411">
        <v>0.48230618300362266</v>
      </c>
    </row>
    <row r="12" spans="1:10" ht="27.75" customHeight="1" x14ac:dyDescent="0.2">
      <c r="A12" s="414" t="s">
        <v>1895</v>
      </c>
      <c r="B12" s="414" t="s">
        <v>1894</v>
      </c>
      <c r="C12" s="414" t="s">
        <v>1774</v>
      </c>
      <c r="D12" s="414">
        <v>48</v>
      </c>
      <c r="E12" s="414">
        <v>12</v>
      </c>
      <c r="F12" s="413">
        <v>1555.68</v>
      </c>
      <c r="G12" s="412">
        <v>0</v>
      </c>
      <c r="H12" s="412">
        <v>960.09</v>
      </c>
      <c r="I12" s="412">
        <v>595.59</v>
      </c>
      <c r="J12" s="411">
        <v>0.38284865782166</v>
      </c>
    </row>
    <row r="13" spans="1:10" ht="27.75" customHeight="1" x14ac:dyDescent="0.2">
      <c r="A13" s="414" t="s">
        <v>1891</v>
      </c>
      <c r="B13" s="414" t="s">
        <v>1890</v>
      </c>
      <c r="C13" s="414" t="s">
        <v>1077</v>
      </c>
      <c r="D13" s="414">
        <v>34</v>
      </c>
      <c r="E13" s="414">
        <v>385.96800000000002</v>
      </c>
      <c r="F13" s="413">
        <v>20896.77</v>
      </c>
      <c r="G13" s="412">
        <v>0</v>
      </c>
      <c r="H13" s="412">
        <v>18940.11</v>
      </c>
      <c r="I13" s="412">
        <v>1956.66</v>
      </c>
      <c r="J13" s="411">
        <v>9.3634566490419333E-2</v>
      </c>
    </row>
    <row r="14" spans="1:10" ht="27.75" customHeight="1" x14ac:dyDescent="0.2">
      <c r="A14" s="414" t="s">
        <v>1891</v>
      </c>
      <c r="B14" s="414" t="s">
        <v>1890</v>
      </c>
      <c r="C14" s="414" t="s">
        <v>1074</v>
      </c>
      <c r="D14" s="414">
        <v>120</v>
      </c>
      <c r="E14" s="414">
        <v>113.52</v>
      </c>
      <c r="F14" s="413">
        <v>6576</v>
      </c>
      <c r="G14" s="412">
        <v>0</v>
      </c>
      <c r="H14" s="412">
        <v>5510.06</v>
      </c>
      <c r="I14" s="412">
        <v>1065.94</v>
      </c>
      <c r="J14" s="411">
        <v>0.162095498783455</v>
      </c>
    </row>
    <row r="15" spans="1:10" ht="27.75" customHeight="1" x14ac:dyDescent="0.2">
      <c r="A15" s="414" t="s">
        <v>1887</v>
      </c>
      <c r="B15" s="414" t="s">
        <v>1886</v>
      </c>
      <c r="C15" s="414" t="s">
        <v>1882</v>
      </c>
      <c r="D15" s="414">
        <v>12</v>
      </c>
      <c r="E15" s="414">
        <v>181.68</v>
      </c>
      <c r="F15" s="413">
        <v>7255.78</v>
      </c>
      <c r="G15" s="412">
        <v>0</v>
      </c>
      <c r="H15" s="412">
        <v>5447.39</v>
      </c>
      <c r="I15" s="412">
        <v>1808.39</v>
      </c>
      <c r="J15" s="411">
        <v>0.24923440346868289</v>
      </c>
    </row>
    <row r="16" spans="1:10" ht="27.75" customHeight="1" x14ac:dyDescent="0.2">
      <c r="A16" s="414" t="s">
        <v>1887</v>
      </c>
      <c r="B16" s="414" t="s">
        <v>1886</v>
      </c>
      <c r="C16" s="414" t="s">
        <v>1885</v>
      </c>
      <c r="D16" s="414">
        <v>28</v>
      </c>
      <c r="E16" s="414">
        <v>105.98</v>
      </c>
      <c r="F16" s="413">
        <v>3505.6</v>
      </c>
      <c r="G16" s="412">
        <v>0</v>
      </c>
      <c r="H16" s="412">
        <v>3163.29</v>
      </c>
      <c r="I16" s="412">
        <v>342.31</v>
      </c>
      <c r="J16" s="411">
        <v>9.7646622546782288E-2</v>
      </c>
    </row>
    <row r="17" spans="1:10" ht="27.75" customHeight="1" x14ac:dyDescent="0.2">
      <c r="A17" s="414" t="s">
        <v>1884</v>
      </c>
      <c r="B17" s="414" t="s">
        <v>1883</v>
      </c>
      <c r="C17" s="414" t="s">
        <v>1882</v>
      </c>
      <c r="D17" s="414">
        <v>1</v>
      </c>
      <c r="E17" s="414">
        <v>15.14</v>
      </c>
      <c r="F17" s="413">
        <v>1027.08</v>
      </c>
      <c r="G17" s="412">
        <v>0</v>
      </c>
      <c r="H17" s="412">
        <v>735.48</v>
      </c>
      <c r="I17" s="412">
        <v>291.60000000000002</v>
      </c>
      <c r="J17" s="411">
        <v>0.28391167192429023</v>
      </c>
    </row>
    <row r="18" spans="1:10" ht="27.75" customHeight="1" x14ac:dyDescent="0.2">
      <c r="A18" s="414" t="s">
        <v>1881</v>
      </c>
      <c r="B18" s="414" t="s">
        <v>1880</v>
      </c>
      <c r="C18" s="414" t="s">
        <v>1077</v>
      </c>
      <c r="D18" s="414">
        <v>2433</v>
      </c>
      <c r="E18" s="414">
        <v>27619.416000000099</v>
      </c>
      <c r="F18" s="413">
        <v>2132293.11</v>
      </c>
      <c r="G18" s="412">
        <v>0</v>
      </c>
      <c r="H18" s="412">
        <v>1980462</v>
      </c>
      <c r="I18" s="412">
        <v>151831.10999999999</v>
      </c>
      <c r="J18" s="411">
        <v>7.12055529739061E-2</v>
      </c>
    </row>
    <row r="19" spans="1:10" ht="27.75" customHeight="1" x14ac:dyDescent="0.2">
      <c r="A19" s="414" t="s">
        <v>1881</v>
      </c>
      <c r="B19" s="414" t="s">
        <v>1880</v>
      </c>
      <c r="C19" s="414" t="s">
        <v>1074</v>
      </c>
      <c r="D19" s="414">
        <v>120</v>
      </c>
      <c r="E19" s="414">
        <v>113.52</v>
      </c>
      <c r="F19" s="413">
        <v>10305.6</v>
      </c>
      <c r="G19" s="412">
        <v>0</v>
      </c>
      <c r="H19" s="412">
        <v>8140</v>
      </c>
      <c r="I19" s="412">
        <v>2165.6</v>
      </c>
      <c r="J19" s="411">
        <v>0.21013817730166123</v>
      </c>
    </row>
    <row r="20" spans="1:10" ht="27.75" customHeight="1" x14ac:dyDescent="0.2">
      <c r="A20" s="414" t="s">
        <v>1879</v>
      </c>
      <c r="B20" s="414" t="s">
        <v>1878</v>
      </c>
      <c r="C20" s="414" t="s">
        <v>1875</v>
      </c>
      <c r="D20" s="414">
        <v>40</v>
      </c>
      <c r="E20" s="414">
        <v>908.4</v>
      </c>
      <c r="F20" s="413">
        <v>17679.34</v>
      </c>
      <c r="G20" s="412">
        <v>-416</v>
      </c>
      <c r="H20" s="412">
        <v>13022.59</v>
      </c>
      <c r="I20" s="412">
        <v>4240.75</v>
      </c>
      <c r="J20" s="411">
        <v>0.24565060990515161</v>
      </c>
    </row>
    <row r="21" spans="1:10" ht="27.75" customHeight="1" x14ac:dyDescent="0.2">
      <c r="A21" s="414" t="s">
        <v>1877</v>
      </c>
      <c r="B21" s="414" t="s">
        <v>1876</v>
      </c>
      <c r="C21" s="414" t="s">
        <v>1875</v>
      </c>
      <c r="D21" s="414">
        <v>3</v>
      </c>
      <c r="E21" s="414">
        <v>68.13</v>
      </c>
      <c r="F21" s="413">
        <v>1833.99</v>
      </c>
      <c r="G21" s="412">
        <v>0</v>
      </c>
      <c r="H21" s="412">
        <v>1309.4100000000001</v>
      </c>
      <c r="I21" s="412">
        <v>524.58000000000004</v>
      </c>
      <c r="J21" s="411">
        <v>0.28603209395907286</v>
      </c>
    </row>
    <row r="22" spans="1:10" ht="27.75" customHeight="1" x14ac:dyDescent="0.2">
      <c r="A22" s="414" t="s">
        <v>2429</v>
      </c>
      <c r="B22" s="414" t="s">
        <v>2428</v>
      </c>
      <c r="C22" s="414" t="s">
        <v>1021</v>
      </c>
      <c r="D22" s="414">
        <v>1</v>
      </c>
      <c r="E22" s="414">
        <v>20</v>
      </c>
      <c r="F22" s="413">
        <v>1301.56</v>
      </c>
      <c r="G22" s="412">
        <v>0</v>
      </c>
      <c r="H22" s="412">
        <v>2008.85</v>
      </c>
      <c r="I22" s="412">
        <v>-707.29</v>
      </c>
      <c r="J22" s="411">
        <v>-0.54341713021297522</v>
      </c>
    </row>
    <row r="23" spans="1:10" ht="27.75" customHeight="1" x14ac:dyDescent="0.2">
      <c r="A23" s="414" t="s">
        <v>1874</v>
      </c>
      <c r="B23" s="414" t="s">
        <v>1873</v>
      </c>
      <c r="C23" s="414" t="s">
        <v>1677</v>
      </c>
      <c r="D23" s="414">
        <v>18</v>
      </c>
      <c r="E23" s="414">
        <v>216</v>
      </c>
      <c r="F23" s="413">
        <v>6074.14</v>
      </c>
      <c r="G23" s="412">
        <v>-351.99</v>
      </c>
      <c r="H23" s="412">
        <v>4412.3500000000004</v>
      </c>
      <c r="I23" s="412">
        <v>1309.8</v>
      </c>
      <c r="J23" s="411">
        <v>0.22889997640746923</v>
      </c>
    </row>
    <row r="24" spans="1:10" ht="27.75" customHeight="1" x14ac:dyDescent="0.2">
      <c r="A24" s="414" t="s">
        <v>1872</v>
      </c>
      <c r="B24" s="414" t="s">
        <v>1871</v>
      </c>
      <c r="C24" s="414" t="s">
        <v>1677</v>
      </c>
      <c r="D24" s="414">
        <v>8</v>
      </c>
      <c r="E24" s="414">
        <v>96</v>
      </c>
      <c r="F24" s="413">
        <v>2797.98</v>
      </c>
      <c r="G24" s="412">
        <v>0</v>
      </c>
      <c r="H24" s="412">
        <v>1992.48</v>
      </c>
      <c r="I24" s="412">
        <v>805.5</v>
      </c>
      <c r="J24" s="411">
        <v>0.28788626080243607</v>
      </c>
    </row>
    <row r="25" spans="1:10" ht="27.75" customHeight="1" x14ac:dyDescent="0.2">
      <c r="A25" s="414" t="s">
        <v>1870</v>
      </c>
      <c r="B25" s="414" t="s">
        <v>1869</v>
      </c>
      <c r="C25" s="414" t="s">
        <v>1771</v>
      </c>
      <c r="D25" s="414">
        <v>7</v>
      </c>
      <c r="E25" s="414">
        <v>42</v>
      </c>
      <c r="F25" s="413">
        <v>6808.1</v>
      </c>
      <c r="G25" s="412">
        <v>0</v>
      </c>
      <c r="H25" s="412">
        <v>5028.59</v>
      </c>
      <c r="I25" s="412">
        <v>1779.51</v>
      </c>
      <c r="J25" s="411">
        <v>0.2613812958094035</v>
      </c>
    </row>
    <row r="26" spans="1:10" ht="27.75" customHeight="1" x14ac:dyDescent="0.2">
      <c r="A26" s="414" t="s">
        <v>3153</v>
      </c>
      <c r="B26" s="414" t="s">
        <v>3152</v>
      </c>
      <c r="C26" s="414" t="s">
        <v>1863</v>
      </c>
      <c r="D26" s="414">
        <v>1</v>
      </c>
      <c r="E26" s="414">
        <v>11.28</v>
      </c>
      <c r="F26" s="413">
        <v>1279</v>
      </c>
      <c r="G26" s="412">
        <v>0</v>
      </c>
      <c r="H26" s="412">
        <v>554.12</v>
      </c>
      <c r="I26" s="412">
        <v>724.88</v>
      </c>
      <c r="J26" s="411">
        <v>0.56675527756059418</v>
      </c>
    </row>
    <row r="27" spans="1:10" ht="27.75" customHeight="1" x14ac:dyDescent="0.2">
      <c r="A27" s="414" t="s">
        <v>1865</v>
      </c>
      <c r="B27" s="414" t="s">
        <v>1864</v>
      </c>
      <c r="C27" s="414" t="s">
        <v>1863</v>
      </c>
      <c r="D27" s="414">
        <v>1</v>
      </c>
      <c r="E27" s="414">
        <v>11.28</v>
      </c>
      <c r="F27" s="413">
        <v>1657.02</v>
      </c>
      <c r="G27" s="412">
        <v>0</v>
      </c>
      <c r="H27" s="412">
        <v>1191.43</v>
      </c>
      <c r="I27" s="412">
        <v>465.59</v>
      </c>
      <c r="J27" s="411">
        <v>0.28098031405776636</v>
      </c>
    </row>
    <row r="28" spans="1:10" ht="27.75" customHeight="1" x14ac:dyDescent="0.2">
      <c r="A28" s="414" t="s">
        <v>1862</v>
      </c>
      <c r="B28" s="414" t="s">
        <v>1861</v>
      </c>
      <c r="C28" s="414" t="s">
        <v>1860</v>
      </c>
      <c r="D28" s="414">
        <v>6</v>
      </c>
      <c r="E28" s="414">
        <v>28.8</v>
      </c>
      <c r="F28" s="413">
        <v>5009.1000000000004</v>
      </c>
      <c r="G28" s="412">
        <v>0</v>
      </c>
      <c r="H28" s="412">
        <v>3614.22</v>
      </c>
      <c r="I28" s="412">
        <v>1394.88</v>
      </c>
      <c r="J28" s="411">
        <v>0.27846918608133198</v>
      </c>
    </row>
    <row r="29" spans="1:10" ht="27.75" customHeight="1" x14ac:dyDescent="0.2">
      <c r="A29" s="414" t="s">
        <v>1965</v>
      </c>
      <c r="B29" s="414" t="s">
        <v>1964</v>
      </c>
      <c r="C29" s="414" t="s">
        <v>1860</v>
      </c>
      <c r="D29" s="414">
        <v>10</v>
      </c>
      <c r="E29" s="414">
        <v>48</v>
      </c>
      <c r="F29" s="413">
        <v>8450.2000000000007</v>
      </c>
      <c r="G29" s="412">
        <v>0</v>
      </c>
      <c r="H29" s="412">
        <v>6051.1</v>
      </c>
      <c r="I29" s="412">
        <v>2399.1</v>
      </c>
      <c r="J29" s="411">
        <v>0.28391043998958604</v>
      </c>
    </row>
    <row r="30" spans="1:10" ht="27.75" customHeight="1" x14ac:dyDescent="0.2">
      <c r="A30" s="414" t="s">
        <v>2327</v>
      </c>
      <c r="B30" s="414" t="s">
        <v>2326</v>
      </c>
      <c r="C30" s="414" t="s">
        <v>1013</v>
      </c>
      <c r="D30" s="414">
        <v>6</v>
      </c>
      <c r="E30" s="414">
        <v>114</v>
      </c>
      <c r="F30" s="413">
        <v>11229.24</v>
      </c>
      <c r="G30" s="412">
        <v>0</v>
      </c>
      <c r="H30" s="412">
        <v>8603.8799999999992</v>
      </c>
      <c r="I30" s="412">
        <v>2625.36</v>
      </c>
      <c r="J30" s="411">
        <v>0.23379676629941118</v>
      </c>
    </row>
    <row r="31" spans="1:10" ht="27.75" customHeight="1" x14ac:dyDescent="0.2">
      <c r="A31" s="414" t="s">
        <v>1859</v>
      </c>
      <c r="B31" s="414" t="s">
        <v>1858</v>
      </c>
      <c r="C31" s="414" t="s">
        <v>1013</v>
      </c>
      <c r="D31" s="414">
        <v>4</v>
      </c>
      <c r="E31" s="414">
        <v>76</v>
      </c>
      <c r="F31" s="413">
        <v>7462</v>
      </c>
      <c r="G31" s="412">
        <v>0</v>
      </c>
      <c r="H31" s="412">
        <v>6120</v>
      </c>
      <c r="I31" s="412">
        <v>1342</v>
      </c>
      <c r="J31" s="411">
        <v>0.17984454569820424</v>
      </c>
    </row>
    <row r="32" spans="1:10" ht="27.75" customHeight="1" x14ac:dyDescent="0.2">
      <c r="A32" s="414" t="s">
        <v>1857</v>
      </c>
      <c r="B32" s="414" t="s">
        <v>1856</v>
      </c>
      <c r="C32" s="414" t="s">
        <v>1013</v>
      </c>
      <c r="D32" s="414">
        <v>8</v>
      </c>
      <c r="E32" s="414">
        <v>152</v>
      </c>
      <c r="F32" s="413">
        <v>9765.6200000000008</v>
      </c>
      <c r="G32" s="412">
        <v>0</v>
      </c>
      <c r="H32" s="412">
        <v>7276.84</v>
      </c>
      <c r="I32" s="412">
        <v>2488.7800000000002</v>
      </c>
      <c r="J32" s="411">
        <v>0.25485120248381565</v>
      </c>
    </row>
    <row r="33" spans="1:10" ht="27.75" customHeight="1" x14ac:dyDescent="0.2">
      <c r="A33" s="414" t="s">
        <v>1855</v>
      </c>
      <c r="B33" s="414" t="s">
        <v>1854</v>
      </c>
      <c r="C33" s="414" t="s">
        <v>1013</v>
      </c>
      <c r="D33" s="414">
        <v>30</v>
      </c>
      <c r="E33" s="414">
        <v>570</v>
      </c>
      <c r="F33" s="413">
        <v>37098.9</v>
      </c>
      <c r="G33" s="412">
        <v>0</v>
      </c>
      <c r="H33" s="412">
        <v>27591.66</v>
      </c>
      <c r="I33" s="412">
        <v>9507.24</v>
      </c>
      <c r="J33" s="411">
        <v>0.25626743650081268</v>
      </c>
    </row>
    <row r="34" spans="1:10" ht="27.75" customHeight="1" x14ac:dyDescent="0.2">
      <c r="A34" s="414" t="s">
        <v>1853</v>
      </c>
      <c r="B34" s="414" t="s">
        <v>1852</v>
      </c>
      <c r="C34" s="414" t="s">
        <v>1013</v>
      </c>
      <c r="D34" s="414">
        <v>36</v>
      </c>
      <c r="E34" s="414">
        <v>684</v>
      </c>
      <c r="F34" s="413">
        <v>43087.63</v>
      </c>
      <c r="G34" s="412">
        <v>0</v>
      </c>
      <c r="H34" s="412">
        <v>34064.639999999999</v>
      </c>
      <c r="I34" s="412">
        <v>9022.99</v>
      </c>
      <c r="J34" s="411">
        <v>0.20941021819951572</v>
      </c>
    </row>
    <row r="35" spans="1:10" ht="27.75" customHeight="1" x14ac:dyDescent="0.2">
      <c r="A35" s="414" t="s">
        <v>1851</v>
      </c>
      <c r="B35" s="414" t="s">
        <v>1850</v>
      </c>
      <c r="C35" s="414" t="s">
        <v>1013</v>
      </c>
      <c r="D35" s="414">
        <v>16</v>
      </c>
      <c r="E35" s="414">
        <v>304</v>
      </c>
      <c r="F35" s="413">
        <v>21652.31</v>
      </c>
      <c r="G35" s="412">
        <v>0</v>
      </c>
      <c r="H35" s="412">
        <v>19080.32</v>
      </c>
      <c r="I35" s="412">
        <v>2571.9899999999998</v>
      </c>
      <c r="J35" s="411">
        <v>0.11878594016065722</v>
      </c>
    </row>
    <row r="36" spans="1:10" ht="27.75" customHeight="1" x14ac:dyDescent="0.2">
      <c r="A36" s="414" t="s">
        <v>1849</v>
      </c>
      <c r="B36" s="414" t="s">
        <v>1848</v>
      </c>
      <c r="C36" s="414" t="s">
        <v>1013</v>
      </c>
      <c r="D36" s="414">
        <v>6</v>
      </c>
      <c r="E36" s="414">
        <v>114</v>
      </c>
      <c r="F36" s="413">
        <v>10401.36</v>
      </c>
      <c r="G36" s="412">
        <v>0</v>
      </c>
      <c r="H36" s="412">
        <v>7754.94</v>
      </c>
      <c r="I36" s="412">
        <v>2646.42</v>
      </c>
      <c r="J36" s="411">
        <v>0.25443018989824406</v>
      </c>
    </row>
    <row r="37" spans="1:10" ht="27.75" customHeight="1" x14ac:dyDescent="0.2">
      <c r="A37" s="414" t="s">
        <v>1963</v>
      </c>
      <c r="B37" s="414" t="s">
        <v>1962</v>
      </c>
      <c r="C37" s="414" t="s">
        <v>1013</v>
      </c>
      <c r="D37" s="414">
        <v>10</v>
      </c>
      <c r="E37" s="414">
        <v>190</v>
      </c>
      <c r="F37" s="413">
        <v>10304.1</v>
      </c>
      <c r="G37" s="412">
        <v>0</v>
      </c>
      <c r="H37" s="412">
        <v>9470</v>
      </c>
      <c r="I37" s="412">
        <v>834.1</v>
      </c>
      <c r="J37" s="411">
        <v>8.0948360361409538E-2</v>
      </c>
    </row>
    <row r="38" spans="1:10" ht="27.75" customHeight="1" x14ac:dyDescent="0.2">
      <c r="A38" s="414" t="s">
        <v>1847</v>
      </c>
      <c r="B38" s="414" t="s">
        <v>1846</v>
      </c>
      <c r="C38" s="414" t="s">
        <v>1013</v>
      </c>
      <c r="D38" s="414">
        <v>15</v>
      </c>
      <c r="E38" s="414">
        <v>285</v>
      </c>
      <c r="F38" s="413">
        <v>19038.830000000002</v>
      </c>
      <c r="G38" s="412">
        <v>-1608.54</v>
      </c>
      <c r="H38" s="412">
        <v>14619.35</v>
      </c>
      <c r="I38" s="412">
        <v>2810.94</v>
      </c>
      <c r="J38" s="411">
        <v>0.16126754058595696</v>
      </c>
    </row>
    <row r="39" spans="1:10" ht="27.75" customHeight="1" x14ac:dyDescent="0.2">
      <c r="A39" s="414" t="s">
        <v>1843</v>
      </c>
      <c r="B39" s="414" t="s">
        <v>1842</v>
      </c>
      <c r="C39" s="414" t="s">
        <v>1013</v>
      </c>
      <c r="D39" s="414">
        <v>10</v>
      </c>
      <c r="E39" s="414">
        <v>190</v>
      </c>
      <c r="F39" s="413">
        <v>10539</v>
      </c>
      <c r="G39" s="412">
        <v>0</v>
      </c>
      <c r="H39" s="412">
        <v>9707.2000000000007</v>
      </c>
      <c r="I39" s="412">
        <v>831.8</v>
      </c>
      <c r="J39" s="411">
        <v>7.8925894297371665E-2</v>
      </c>
    </row>
    <row r="40" spans="1:10" ht="27.75" customHeight="1" x14ac:dyDescent="0.2">
      <c r="A40" s="414" t="s">
        <v>1841</v>
      </c>
      <c r="B40" s="414" t="s">
        <v>1840</v>
      </c>
      <c r="C40" s="414" t="s">
        <v>1013</v>
      </c>
      <c r="D40" s="414">
        <v>35</v>
      </c>
      <c r="E40" s="414">
        <v>665</v>
      </c>
      <c r="F40" s="413">
        <v>46465.3</v>
      </c>
      <c r="G40" s="412">
        <v>0</v>
      </c>
      <c r="H40" s="412">
        <v>37830.43</v>
      </c>
      <c r="I40" s="412">
        <v>8634.8700000000008</v>
      </c>
      <c r="J40" s="411">
        <v>0.18583480575827552</v>
      </c>
    </row>
    <row r="41" spans="1:10" ht="27.75" customHeight="1" x14ac:dyDescent="0.2">
      <c r="A41" s="414" t="s">
        <v>1839</v>
      </c>
      <c r="B41" s="414" t="s">
        <v>1838</v>
      </c>
      <c r="C41" s="414" t="s">
        <v>1013</v>
      </c>
      <c r="D41" s="414">
        <v>6</v>
      </c>
      <c r="E41" s="414">
        <v>114</v>
      </c>
      <c r="F41" s="413">
        <v>10276.620000000001</v>
      </c>
      <c r="G41" s="412">
        <v>0</v>
      </c>
      <c r="H41" s="412">
        <v>6560.34</v>
      </c>
      <c r="I41" s="412">
        <v>3716.28</v>
      </c>
      <c r="J41" s="411">
        <v>0.3616247365378889</v>
      </c>
    </row>
    <row r="42" spans="1:10" ht="27.75" customHeight="1" x14ac:dyDescent="0.2">
      <c r="A42" s="414" t="s">
        <v>3151</v>
      </c>
      <c r="B42" s="414" t="s">
        <v>3150</v>
      </c>
      <c r="C42" s="414" t="s">
        <v>1013</v>
      </c>
      <c r="D42" s="414">
        <v>3</v>
      </c>
      <c r="E42" s="414">
        <v>57</v>
      </c>
      <c r="F42" s="413">
        <v>3979.21</v>
      </c>
      <c r="G42" s="412">
        <v>0</v>
      </c>
      <c r="H42" s="412">
        <v>2905.41</v>
      </c>
      <c r="I42" s="412">
        <v>1073.8</v>
      </c>
      <c r="J42" s="411">
        <v>0.26985255867370661</v>
      </c>
    </row>
    <row r="43" spans="1:10" ht="27.75" customHeight="1" x14ac:dyDescent="0.2">
      <c r="A43" s="414" t="s">
        <v>1837</v>
      </c>
      <c r="B43" s="414" t="s">
        <v>1836</v>
      </c>
      <c r="C43" s="414" t="s">
        <v>1013</v>
      </c>
      <c r="D43" s="414">
        <v>850</v>
      </c>
      <c r="E43" s="414">
        <v>16150</v>
      </c>
      <c r="F43" s="413">
        <v>848567.78</v>
      </c>
      <c r="G43" s="412">
        <v>0</v>
      </c>
      <c r="H43" s="412">
        <v>728144</v>
      </c>
      <c r="I43" s="412">
        <v>120423.78</v>
      </c>
      <c r="J43" s="411">
        <v>0.14191415563763216</v>
      </c>
    </row>
    <row r="44" spans="1:10" ht="27.75" customHeight="1" x14ac:dyDescent="0.2">
      <c r="A44" s="414" t="s">
        <v>4067</v>
      </c>
      <c r="B44" s="414" t="s">
        <v>4066</v>
      </c>
      <c r="C44" s="414" t="s">
        <v>1013</v>
      </c>
      <c r="D44" s="414">
        <v>5</v>
      </c>
      <c r="E44" s="414">
        <v>95</v>
      </c>
      <c r="F44" s="413">
        <v>6476</v>
      </c>
      <c r="G44" s="412">
        <v>0</v>
      </c>
      <c r="H44" s="412">
        <v>5086.05</v>
      </c>
      <c r="I44" s="412">
        <v>1389.95</v>
      </c>
      <c r="J44" s="411">
        <v>0.21463094502779492</v>
      </c>
    </row>
    <row r="45" spans="1:10" ht="27.75" customHeight="1" x14ac:dyDescent="0.2">
      <c r="A45" s="414" t="s">
        <v>1831</v>
      </c>
      <c r="B45" s="414" t="s">
        <v>1830</v>
      </c>
      <c r="C45" s="414" t="s">
        <v>1013</v>
      </c>
      <c r="D45" s="414">
        <v>2</v>
      </c>
      <c r="E45" s="414">
        <v>38</v>
      </c>
      <c r="F45" s="413">
        <v>3272</v>
      </c>
      <c r="G45" s="412">
        <v>0</v>
      </c>
      <c r="H45" s="412">
        <v>2412.12</v>
      </c>
      <c r="I45" s="412">
        <v>859.88</v>
      </c>
      <c r="J45" s="411">
        <v>0.26279951100244497</v>
      </c>
    </row>
    <row r="46" spans="1:10" ht="27.75" customHeight="1" x14ac:dyDescent="0.2">
      <c r="A46" s="414" t="s">
        <v>1825</v>
      </c>
      <c r="B46" s="414" t="s">
        <v>1824</v>
      </c>
      <c r="C46" s="414" t="s">
        <v>1013</v>
      </c>
      <c r="D46" s="414">
        <v>4</v>
      </c>
      <c r="E46" s="414">
        <v>76</v>
      </c>
      <c r="F46" s="413">
        <v>6744.8</v>
      </c>
      <c r="G46" s="412">
        <v>0</v>
      </c>
      <c r="H46" s="412">
        <v>4763.8999999999996</v>
      </c>
      <c r="I46" s="412">
        <v>1980.9</v>
      </c>
      <c r="J46" s="411">
        <v>0.29369291898944372</v>
      </c>
    </row>
    <row r="47" spans="1:10" ht="27.75" customHeight="1" x14ac:dyDescent="0.2">
      <c r="A47" s="414" t="s">
        <v>2317</v>
      </c>
      <c r="B47" s="414" t="s">
        <v>2316</v>
      </c>
      <c r="C47" s="414" t="s">
        <v>1013</v>
      </c>
      <c r="D47" s="414">
        <v>4</v>
      </c>
      <c r="E47" s="414">
        <v>76</v>
      </c>
      <c r="F47" s="413">
        <v>42981.14</v>
      </c>
      <c r="G47" s="412">
        <v>0</v>
      </c>
      <c r="H47" s="412">
        <v>31694.400000000001</v>
      </c>
      <c r="I47" s="412">
        <v>11286.74</v>
      </c>
      <c r="J47" s="411">
        <v>0.26259750206718574</v>
      </c>
    </row>
    <row r="48" spans="1:10" ht="27.75" customHeight="1" x14ac:dyDescent="0.2">
      <c r="A48" s="414" t="s">
        <v>4065</v>
      </c>
      <c r="B48" s="414" t="s">
        <v>4064</v>
      </c>
      <c r="C48" s="414" t="s">
        <v>1013</v>
      </c>
      <c r="D48" s="414">
        <v>1</v>
      </c>
      <c r="E48" s="414">
        <v>19</v>
      </c>
      <c r="F48" s="413">
        <v>8333.42</v>
      </c>
      <c r="G48" s="412">
        <v>0</v>
      </c>
      <c r="H48" s="412">
        <v>6636.34</v>
      </c>
      <c r="I48" s="412">
        <v>1697.08</v>
      </c>
      <c r="J48" s="411">
        <v>0.20364748206618652</v>
      </c>
    </row>
    <row r="49" spans="1:10" ht="27.75" customHeight="1" x14ac:dyDescent="0.2">
      <c r="A49" s="414" t="s">
        <v>1820</v>
      </c>
      <c r="B49" s="414" t="s">
        <v>1819</v>
      </c>
      <c r="C49" s="414" t="s">
        <v>1818</v>
      </c>
      <c r="D49" s="414">
        <v>20</v>
      </c>
      <c r="E49" s="414">
        <v>220.8</v>
      </c>
      <c r="F49" s="413">
        <v>7069.5</v>
      </c>
      <c r="G49" s="412">
        <v>0</v>
      </c>
      <c r="H49" s="412">
        <v>4933.24</v>
      </c>
      <c r="I49" s="412">
        <v>2136.2600000000002</v>
      </c>
      <c r="J49" s="411">
        <v>0.30217978640639365</v>
      </c>
    </row>
    <row r="50" spans="1:10" ht="27.75" customHeight="1" x14ac:dyDescent="0.2">
      <c r="A50" s="414" t="s">
        <v>1820</v>
      </c>
      <c r="B50" s="414" t="s">
        <v>1819</v>
      </c>
      <c r="C50" s="414" t="s">
        <v>1961</v>
      </c>
      <c r="D50" s="414">
        <v>24</v>
      </c>
      <c r="E50" s="414">
        <v>11.04</v>
      </c>
      <c r="F50" s="413">
        <v>311.27999999999997</v>
      </c>
      <c r="G50" s="412">
        <v>0</v>
      </c>
      <c r="H50" s="412">
        <v>246.52</v>
      </c>
      <c r="I50" s="412">
        <v>64.760000000000005</v>
      </c>
      <c r="J50" s="411">
        <v>0.20804420457465947</v>
      </c>
    </row>
    <row r="51" spans="1:10" ht="27.75" customHeight="1" x14ac:dyDescent="0.2">
      <c r="A51" s="414" t="s">
        <v>1817</v>
      </c>
      <c r="B51" s="414" t="s">
        <v>1816</v>
      </c>
      <c r="C51" s="414" t="s">
        <v>1013</v>
      </c>
      <c r="D51" s="414">
        <v>15</v>
      </c>
      <c r="E51" s="414">
        <v>285</v>
      </c>
      <c r="F51" s="413">
        <v>10907.05</v>
      </c>
      <c r="G51" s="412">
        <v>0</v>
      </c>
      <c r="H51" s="412">
        <v>7917.13</v>
      </c>
      <c r="I51" s="412">
        <v>2989.92</v>
      </c>
      <c r="J51" s="411">
        <v>0.2741272846461692</v>
      </c>
    </row>
    <row r="52" spans="1:10" ht="27.75" customHeight="1" x14ac:dyDescent="0.2">
      <c r="A52" s="414" t="s">
        <v>1815</v>
      </c>
      <c r="B52" s="414" t="s">
        <v>1814</v>
      </c>
      <c r="C52" s="414" t="s">
        <v>1013</v>
      </c>
      <c r="D52" s="414">
        <v>6</v>
      </c>
      <c r="E52" s="414">
        <v>114</v>
      </c>
      <c r="F52" s="413">
        <v>5929.61</v>
      </c>
      <c r="G52" s="412">
        <v>0</v>
      </c>
      <c r="H52" s="412">
        <v>4462.4399999999996</v>
      </c>
      <c r="I52" s="412">
        <v>1467.17</v>
      </c>
      <c r="J52" s="411">
        <v>0.2474311126701419</v>
      </c>
    </row>
    <row r="53" spans="1:10" ht="27.75" customHeight="1" x14ac:dyDescent="0.2">
      <c r="A53" s="414" t="s">
        <v>2315</v>
      </c>
      <c r="B53" s="414" t="s">
        <v>2314</v>
      </c>
      <c r="C53" s="414" t="s">
        <v>1013</v>
      </c>
      <c r="D53" s="414">
        <v>2</v>
      </c>
      <c r="E53" s="414">
        <v>38</v>
      </c>
      <c r="F53" s="413">
        <v>3385</v>
      </c>
      <c r="G53" s="412">
        <v>0</v>
      </c>
      <c r="H53" s="412">
        <v>2392.04</v>
      </c>
      <c r="I53" s="412">
        <v>992.96</v>
      </c>
      <c r="J53" s="411">
        <v>0.29334121122599705</v>
      </c>
    </row>
    <row r="54" spans="1:10" ht="27.75" customHeight="1" x14ac:dyDescent="0.2">
      <c r="A54" s="414" t="s">
        <v>1811</v>
      </c>
      <c r="B54" s="414" t="s">
        <v>1810</v>
      </c>
      <c r="C54" s="414" t="s">
        <v>1013</v>
      </c>
      <c r="D54" s="414">
        <v>248</v>
      </c>
      <c r="E54" s="414">
        <v>4712</v>
      </c>
      <c r="F54" s="413">
        <v>286067.69</v>
      </c>
      <c r="G54" s="412">
        <v>0</v>
      </c>
      <c r="H54" s="412">
        <v>219788.52</v>
      </c>
      <c r="I54" s="412">
        <v>66279.17</v>
      </c>
      <c r="J54" s="411">
        <v>0.23169051352845896</v>
      </c>
    </row>
    <row r="55" spans="1:10" ht="27.75" customHeight="1" x14ac:dyDescent="0.2">
      <c r="A55" s="414" t="s">
        <v>2313</v>
      </c>
      <c r="B55" s="414" t="s">
        <v>2312</v>
      </c>
      <c r="C55" s="414" t="s">
        <v>1013</v>
      </c>
      <c r="D55" s="414">
        <v>2</v>
      </c>
      <c r="E55" s="414">
        <v>38</v>
      </c>
      <c r="F55" s="413">
        <v>0.02</v>
      </c>
      <c r="G55" s="412">
        <v>0</v>
      </c>
      <c r="H55" s="412">
        <v>539.96</v>
      </c>
      <c r="I55" s="412">
        <v>-539.94000000000005</v>
      </c>
      <c r="J55" s="411">
        <v>-26997</v>
      </c>
    </row>
    <row r="56" spans="1:10" ht="27.75" customHeight="1" x14ac:dyDescent="0.2">
      <c r="A56" s="414" t="s">
        <v>1805</v>
      </c>
      <c r="B56" s="414" t="s">
        <v>1804</v>
      </c>
      <c r="C56" s="414" t="s">
        <v>1013</v>
      </c>
      <c r="D56" s="414">
        <v>3</v>
      </c>
      <c r="E56" s="414">
        <v>57</v>
      </c>
      <c r="F56" s="413">
        <v>4417.62</v>
      </c>
      <c r="G56" s="412">
        <v>0</v>
      </c>
      <c r="H56" s="412">
        <v>4842.96</v>
      </c>
      <c r="I56" s="412">
        <v>-425.34</v>
      </c>
      <c r="J56" s="411">
        <v>-9.6282613715077348E-2</v>
      </c>
    </row>
    <row r="57" spans="1:10" ht="27.75" customHeight="1" x14ac:dyDescent="0.2">
      <c r="A57" s="414" t="s">
        <v>1802</v>
      </c>
      <c r="B57" s="414" t="s">
        <v>1801</v>
      </c>
      <c r="C57" s="414" t="s">
        <v>1800</v>
      </c>
      <c r="D57" s="414">
        <v>624</v>
      </c>
      <c r="E57" s="414">
        <v>295.15199999999999</v>
      </c>
      <c r="F57" s="413">
        <v>73064.160000000003</v>
      </c>
      <c r="G57" s="412">
        <v>0</v>
      </c>
      <c r="H57" s="412">
        <v>68481.95</v>
      </c>
      <c r="I57" s="412">
        <v>4582.21</v>
      </c>
      <c r="J57" s="411">
        <v>6.2714879634556811E-2</v>
      </c>
    </row>
    <row r="58" spans="1:10" ht="27.75" customHeight="1" x14ac:dyDescent="0.2">
      <c r="A58" s="414" t="s">
        <v>1799</v>
      </c>
      <c r="B58" s="414" t="s">
        <v>1798</v>
      </c>
      <c r="C58" s="414" t="s">
        <v>1013</v>
      </c>
      <c r="D58" s="414">
        <v>20</v>
      </c>
      <c r="E58" s="414">
        <v>380</v>
      </c>
      <c r="F58" s="413">
        <v>32384.33</v>
      </c>
      <c r="G58" s="412">
        <v>0</v>
      </c>
      <c r="H58" s="412">
        <v>24400.95</v>
      </c>
      <c r="I58" s="412">
        <v>7983.38</v>
      </c>
      <c r="J58" s="411">
        <v>0.24651984462855955</v>
      </c>
    </row>
    <row r="59" spans="1:10" ht="27.75" customHeight="1" x14ac:dyDescent="0.2">
      <c r="A59" s="414" t="s">
        <v>1795</v>
      </c>
      <c r="B59" s="414" t="s">
        <v>1794</v>
      </c>
      <c r="C59" s="414" t="s">
        <v>1013</v>
      </c>
      <c r="D59" s="414">
        <v>215</v>
      </c>
      <c r="E59" s="414">
        <v>4085</v>
      </c>
      <c r="F59" s="413">
        <v>51601</v>
      </c>
      <c r="G59" s="412">
        <v>0</v>
      </c>
      <c r="H59" s="412">
        <v>81139.28</v>
      </c>
      <c r="I59" s="412">
        <v>-29538.28</v>
      </c>
      <c r="J59" s="411">
        <v>-0.57243619309703297</v>
      </c>
    </row>
    <row r="60" spans="1:10" ht="27.75" customHeight="1" x14ac:dyDescent="0.2">
      <c r="A60" s="414" t="s">
        <v>4063</v>
      </c>
      <c r="B60" s="414" t="s">
        <v>4062</v>
      </c>
      <c r="C60" s="414" t="s">
        <v>1013</v>
      </c>
      <c r="D60" s="414">
        <v>1</v>
      </c>
      <c r="E60" s="414">
        <v>19</v>
      </c>
      <c r="F60" s="413">
        <v>1327.65</v>
      </c>
      <c r="G60" s="412">
        <v>0</v>
      </c>
      <c r="H60" s="412">
        <v>1092.55</v>
      </c>
      <c r="I60" s="412">
        <v>235.1</v>
      </c>
      <c r="J60" s="411">
        <v>0.17707980265883327</v>
      </c>
    </row>
    <row r="61" spans="1:10" ht="27.75" customHeight="1" x14ac:dyDescent="0.2">
      <c r="A61" s="414" t="s">
        <v>4061</v>
      </c>
      <c r="B61" s="414" t="s">
        <v>4060</v>
      </c>
      <c r="C61" s="414" t="s">
        <v>1013</v>
      </c>
      <c r="D61" s="414">
        <v>1</v>
      </c>
      <c r="E61" s="414">
        <v>19</v>
      </c>
      <c r="F61" s="413">
        <v>1322.65</v>
      </c>
      <c r="G61" s="412">
        <v>0</v>
      </c>
      <c r="H61" s="412">
        <v>1182.53</v>
      </c>
      <c r="I61" s="412">
        <v>140.12</v>
      </c>
      <c r="J61" s="411">
        <v>0.10593883491475448</v>
      </c>
    </row>
    <row r="62" spans="1:10" ht="27.75" customHeight="1" x14ac:dyDescent="0.2">
      <c r="A62" s="414" t="s">
        <v>4059</v>
      </c>
      <c r="B62" s="414" t="s">
        <v>4058</v>
      </c>
      <c r="C62" s="414" t="s">
        <v>1013</v>
      </c>
      <c r="D62" s="414">
        <v>1</v>
      </c>
      <c r="E62" s="414">
        <v>19</v>
      </c>
      <c r="F62" s="413">
        <v>1404.7</v>
      </c>
      <c r="G62" s="412">
        <v>0</v>
      </c>
      <c r="H62" s="412">
        <v>1049.52</v>
      </c>
      <c r="I62" s="412">
        <v>355.18</v>
      </c>
      <c r="J62" s="411">
        <v>0.2528511425927244</v>
      </c>
    </row>
    <row r="63" spans="1:10" ht="27.75" customHeight="1" x14ac:dyDescent="0.2">
      <c r="A63" s="414" t="s">
        <v>1789</v>
      </c>
      <c r="B63" s="414" t="s">
        <v>1788</v>
      </c>
      <c r="C63" s="414" t="s">
        <v>1785</v>
      </c>
      <c r="D63" s="414">
        <v>182</v>
      </c>
      <c r="E63" s="414">
        <v>3640</v>
      </c>
      <c r="F63" s="413">
        <v>67627.8</v>
      </c>
      <c r="G63" s="412">
        <v>0</v>
      </c>
      <c r="H63" s="412">
        <v>60818.94</v>
      </c>
      <c r="I63" s="412">
        <v>6808.86</v>
      </c>
      <c r="J63" s="411">
        <v>0.10068137659364935</v>
      </c>
    </row>
    <row r="64" spans="1:10" ht="27.75" customHeight="1" x14ac:dyDescent="0.2">
      <c r="A64" s="414" t="s">
        <v>1787</v>
      </c>
      <c r="B64" s="414" t="s">
        <v>1786</v>
      </c>
      <c r="C64" s="414" t="s">
        <v>1785</v>
      </c>
      <c r="D64" s="414">
        <v>7</v>
      </c>
      <c r="E64" s="414">
        <v>140</v>
      </c>
      <c r="F64" s="413">
        <v>3479.34</v>
      </c>
      <c r="G64" s="412">
        <v>0</v>
      </c>
      <c r="H64" s="412">
        <v>2897.44</v>
      </c>
      <c r="I64" s="412">
        <v>581.9</v>
      </c>
      <c r="J64" s="411">
        <v>0.16724436243655405</v>
      </c>
    </row>
    <row r="65" spans="1:10" ht="27.75" customHeight="1" x14ac:dyDescent="0.2">
      <c r="A65" s="414" t="s">
        <v>1784</v>
      </c>
      <c r="B65" s="414" t="s">
        <v>1783</v>
      </c>
      <c r="C65" s="414" t="s">
        <v>1771</v>
      </c>
      <c r="D65" s="414">
        <v>58</v>
      </c>
      <c r="E65" s="414">
        <v>348</v>
      </c>
      <c r="F65" s="413">
        <v>34810.86</v>
      </c>
      <c r="G65" s="412">
        <v>0</v>
      </c>
      <c r="H65" s="412">
        <v>28590.36</v>
      </c>
      <c r="I65" s="412">
        <v>6220.5</v>
      </c>
      <c r="J65" s="411">
        <v>0.17869423507491627</v>
      </c>
    </row>
    <row r="66" spans="1:10" ht="27.75" customHeight="1" x14ac:dyDescent="0.2">
      <c r="A66" s="414" t="s">
        <v>1784</v>
      </c>
      <c r="B66" s="414" t="s">
        <v>1783</v>
      </c>
      <c r="C66" s="414" t="s">
        <v>1774</v>
      </c>
      <c r="D66" s="414">
        <v>552</v>
      </c>
      <c r="E66" s="414">
        <v>138</v>
      </c>
      <c r="F66" s="413">
        <v>13645.44</v>
      </c>
      <c r="G66" s="412">
        <v>0</v>
      </c>
      <c r="H66" s="412">
        <v>11141.53</v>
      </c>
      <c r="I66" s="412">
        <v>2503.91</v>
      </c>
      <c r="J66" s="411">
        <v>0.18349793044416304</v>
      </c>
    </row>
    <row r="67" spans="1:10" ht="27.75" customHeight="1" x14ac:dyDescent="0.2">
      <c r="A67" s="414" t="s">
        <v>1782</v>
      </c>
      <c r="B67" s="414" t="s">
        <v>1781</v>
      </c>
      <c r="C67" s="414" t="s">
        <v>1771</v>
      </c>
      <c r="D67" s="414">
        <v>36</v>
      </c>
      <c r="E67" s="414">
        <v>216</v>
      </c>
      <c r="F67" s="413">
        <v>35135.06</v>
      </c>
      <c r="G67" s="412">
        <v>0</v>
      </c>
      <c r="H67" s="412">
        <v>22567.99</v>
      </c>
      <c r="I67" s="412">
        <v>12567.07</v>
      </c>
      <c r="J67" s="411">
        <v>0.35767891103644051</v>
      </c>
    </row>
    <row r="68" spans="1:10" ht="27.75" customHeight="1" x14ac:dyDescent="0.2">
      <c r="A68" s="414" t="s">
        <v>1782</v>
      </c>
      <c r="B68" s="414" t="s">
        <v>1781</v>
      </c>
      <c r="C68" s="414" t="s">
        <v>1774</v>
      </c>
      <c r="D68" s="414">
        <v>504</v>
      </c>
      <c r="E68" s="414">
        <v>126</v>
      </c>
      <c r="F68" s="413">
        <v>18380.88</v>
      </c>
      <c r="G68" s="412">
        <v>0</v>
      </c>
      <c r="H68" s="412">
        <v>13170.93</v>
      </c>
      <c r="I68" s="412">
        <v>5209.95</v>
      </c>
      <c r="J68" s="411">
        <v>0.28344399180017499</v>
      </c>
    </row>
    <row r="69" spans="1:10" ht="27.75" customHeight="1" x14ac:dyDescent="0.2">
      <c r="A69" s="414" t="s">
        <v>1780</v>
      </c>
      <c r="B69" s="414" t="s">
        <v>1779</v>
      </c>
      <c r="C69" s="414" t="s">
        <v>1771</v>
      </c>
      <c r="D69" s="414">
        <v>2</v>
      </c>
      <c r="E69" s="414">
        <v>12</v>
      </c>
      <c r="F69" s="413">
        <v>3126.93</v>
      </c>
      <c r="G69" s="412">
        <v>0</v>
      </c>
      <c r="H69" s="412">
        <v>1878.42</v>
      </c>
      <c r="I69" s="412">
        <v>1248.51</v>
      </c>
      <c r="J69" s="411">
        <v>0.3992766067676603</v>
      </c>
    </row>
    <row r="70" spans="1:10" ht="27.75" customHeight="1" x14ac:dyDescent="0.2">
      <c r="A70" s="414" t="s">
        <v>1780</v>
      </c>
      <c r="B70" s="414" t="s">
        <v>1779</v>
      </c>
      <c r="C70" s="414" t="s">
        <v>1774</v>
      </c>
      <c r="D70" s="414">
        <v>168</v>
      </c>
      <c r="E70" s="414">
        <v>42</v>
      </c>
      <c r="F70" s="413">
        <v>8984.64</v>
      </c>
      <c r="G70" s="412">
        <v>0</v>
      </c>
      <c r="H70" s="412">
        <v>6574.47</v>
      </c>
      <c r="I70" s="412">
        <v>2410.17</v>
      </c>
      <c r="J70" s="411">
        <v>0.26825448765893795</v>
      </c>
    </row>
    <row r="71" spans="1:10" ht="27.75" customHeight="1" x14ac:dyDescent="0.2">
      <c r="A71" s="414" t="s">
        <v>1778</v>
      </c>
      <c r="B71" s="414" t="s">
        <v>1777</v>
      </c>
      <c r="C71" s="414" t="s">
        <v>1771</v>
      </c>
      <c r="D71" s="414">
        <v>39</v>
      </c>
      <c r="E71" s="414">
        <v>234</v>
      </c>
      <c r="F71" s="413">
        <v>30148.39</v>
      </c>
      <c r="G71" s="412">
        <v>0</v>
      </c>
      <c r="H71" s="412">
        <v>21757.41</v>
      </c>
      <c r="I71" s="412">
        <v>8390.98</v>
      </c>
      <c r="J71" s="411">
        <v>0.27832265669908079</v>
      </c>
    </row>
    <row r="72" spans="1:10" ht="27.75" customHeight="1" x14ac:dyDescent="0.2">
      <c r="A72" s="414" t="s">
        <v>1778</v>
      </c>
      <c r="B72" s="414" t="s">
        <v>1777</v>
      </c>
      <c r="C72" s="414" t="s">
        <v>1774</v>
      </c>
      <c r="D72" s="414">
        <v>240</v>
      </c>
      <c r="E72" s="414">
        <v>60</v>
      </c>
      <c r="F72" s="413">
        <v>6904.8</v>
      </c>
      <c r="G72" s="412">
        <v>0</v>
      </c>
      <c r="H72" s="412">
        <v>5581.1</v>
      </c>
      <c r="I72" s="412">
        <v>1323.7</v>
      </c>
      <c r="J72" s="411">
        <v>0.19170721816707217</v>
      </c>
    </row>
    <row r="73" spans="1:10" ht="27.75" customHeight="1" x14ac:dyDescent="0.2">
      <c r="A73" s="414" t="s">
        <v>1776</v>
      </c>
      <c r="B73" s="414" t="s">
        <v>1775</v>
      </c>
      <c r="C73" s="414" t="s">
        <v>1771</v>
      </c>
      <c r="D73" s="414">
        <v>25</v>
      </c>
      <c r="E73" s="414">
        <v>150</v>
      </c>
      <c r="F73" s="413">
        <v>18603.259999999998</v>
      </c>
      <c r="G73" s="412">
        <v>0</v>
      </c>
      <c r="H73" s="412">
        <v>11760.96</v>
      </c>
      <c r="I73" s="412">
        <v>6842.3</v>
      </c>
      <c r="J73" s="411">
        <v>0.36780112732929604</v>
      </c>
    </row>
    <row r="74" spans="1:10" ht="27.75" customHeight="1" x14ac:dyDescent="0.2">
      <c r="A74" s="414" t="s">
        <v>1776</v>
      </c>
      <c r="B74" s="414" t="s">
        <v>1775</v>
      </c>
      <c r="C74" s="414" t="s">
        <v>1774</v>
      </c>
      <c r="D74" s="414">
        <v>192</v>
      </c>
      <c r="E74" s="414">
        <v>48</v>
      </c>
      <c r="F74" s="413">
        <v>5212.8</v>
      </c>
      <c r="G74" s="412">
        <v>0</v>
      </c>
      <c r="H74" s="412">
        <v>3748.04</v>
      </c>
      <c r="I74" s="412">
        <v>1464.76</v>
      </c>
      <c r="J74" s="411">
        <v>0.28099294045426643</v>
      </c>
    </row>
    <row r="75" spans="1:10" ht="27.75" customHeight="1" x14ac:dyDescent="0.2">
      <c r="A75" s="414" t="s">
        <v>1773</v>
      </c>
      <c r="B75" s="414" t="s">
        <v>1772</v>
      </c>
      <c r="C75" s="414" t="s">
        <v>1771</v>
      </c>
      <c r="D75" s="414">
        <v>35</v>
      </c>
      <c r="E75" s="414">
        <v>210</v>
      </c>
      <c r="F75" s="413">
        <v>23700.3</v>
      </c>
      <c r="G75" s="412">
        <v>0</v>
      </c>
      <c r="H75" s="412">
        <v>19287.45</v>
      </c>
      <c r="I75" s="412">
        <v>4412.8500000000004</v>
      </c>
      <c r="J75" s="411">
        <v>0.18619384564752345</v>
      </c>
    </row>
    <row r="76" spans="1:10" ht="27.75" customHeight="1" x14ac:dyDescent="0.2">
      <c r="A76" s="414" t="s">
        <v>1773</v>
      </c>
      <c r="B76" s="414" t="s">
        <v>1772</v>
      </c>
      <c r="C76" s="414" t="s">
        <v>1774</v>
      </c>
      <c r="D76" s="414">
        <v>120</v>
      </c>
      <c r="E76" s="414">
        <v>30</v>
      </c>
      <c r="F76" s="413">
        <v>3646.8</v>
      </c>
      <c r="G76" s="412">
        <v>0</v>
      </c>
      <c r="H76" s="412">
        <v>2755.35</v>
      </c>
      <c r="I76" s="412">
        <v>891.45</v>
      </c>
      <c r="J76" s="411">
        <v>0.2444471865745311</v>
      </c>
    </row>
    <row r="77" spans="1:10" ht="27.75" customHeight="1" x14ac:dyDescent="0.2">
      <c r="A77" s="414" t="s">
        <v>1770</v>
      </c>
      <c r="B77" s="414" t="s">
        <v>1769</v>
      </c>
      <c r="C77" s="414" t="s">
        <v>1764</v>
      </c>
      <c r="D77" s="414">
        <v>1</v>
      </c>
      <c r="E77" s="414">
        <v>14.19</v>
      </c>
      <c r="F77" s="413">
        <v>1226.71</v>
      </c>
      <c r="G77" s="412">
        <v>0</v>
      </c>
      <c r="H77" s="412">
        <v>967.46</v>
      </c>
      <c r="I77" s="412">
        <v>259.25</v>
      </c>
      <c r="J77" s="411">
        <v>0.21133764296369964</v>
      </c>
    </row>
    <row r="78" spans="1:10" ht="27.75" customHeight="1" x14ac:dyDescent="0.2">
      <c r="A78" s="414" t="s">
        <v>1763</v>
      </c>
      <c r="B78" s="414" t="s">
        <v>1762</v>
      </c>
      <c r="C78" s="414" t="s">
        <v>1764</v>
      </c>
      <c r="D78" s="414">
        <v>44</v>
      </c>
      <c r="E78" s="414">
        <v>624.36</v>
      </c>
      <c r="F78" s="413">
        <v>49528.14</v>
      </c>
      <c r="G78" s="412">
        <v>0</v>
      </c>
      <c r="H78" s="412">
        <v>38335.81</v>
      </c>
      <c r="I78" s="412">
        <v>11192.33</v>
      </c>
      <c r="J78" s="411">
        <v>0.22597921101014495</v>
      </c>
    </row>
    <row r="79" spans="1:10" ht="27.75" customHeight="1" x14ac:dyDescent="0.2">
      <c r="A79" s="414" t="s">
        <v>1763</v>
      </c>
      <c r="B79" s="414" t="s">
        <v>1762</v>
      </c>
      <c r="C79" s="414" t="s">
        <v>1074</v>
      </c>
      <c r="D79" s="414">
        <v>210</v>
      </c>
      <c r="E79" s="414">
        <v>198.66</v>
      </c>
      <c r="F79" s="413">
        <v>17358.599999999999</v>
      </c>
      <c r="G79" s="412">
        <v>0</v>
      </c>
      <c r="H79" s="412">
        <v>12510.16</v>
      </c>
      <c r="I79" s="412">
        <v>4848.4399999999996</v>
      </c>
      <c r="J79" s="411">
        <v>0.27931054347700851</v>
      </c>
    </row>
    <row r="80" spans="1:10" ht="27.75" customHeight="1" x14ac:dyDescent="0.2">
      <c r="A80" s="414" t="s">
        <v>1761</v>
      </c>
      <c r="B80" s="414" t="s">
        <v>1760</v>
      </c>
      <c r="C80" s="414" t="s">
        <v>1099</v>
      </c>
      <c r="D80" s="414">
        <v>5000</v>
      </c>
      <c r="E80" s="414">
        <v>5000</v>
      </c>
      <c r="F80" s="413">
        <v>80320</v>
      </c>
      <c r="G80" s="412">
        <v>0</v>
      </c>
      <c r="H80" s="412">
        <v>64000</v>
      </c>
      <c r="I80" s="412">
        <v>16320</v>
      </c>
      <c r="J80" s="411">
        <v>0.20318725099601595</v>
      </c>
    </row>
    <row r="81" spans="1:10" ht="27.75" customHeight="1" x14ac:dyDescent="0.2">
      <c r="A81" s="414" t="s">
        <v>1755</v>
      </c>
      <c r="B81" s="414" t="s">
        <v>1754</v>
      </c>
      <c r="C81" s="414" t="s">
        <v>1018</v>
      </c>
      <c r="D81" s="414">
        <v>24</v>
      </c>
      <c r="E81" s="414">
        <v>4992</v>
      </c>
      <c r="F81" s="413">
        <v>96311.58</v>
      </c>
      <c r="G81" s="412">
        <v>0</v>
      </c>
      <c r="H81" s="412">
        <v>83632.56</v>
      </c>
      <c r="I81" s="412">
        <v>12679.02</v>
      </c>
      <c r="J81" s="411">
        <v>0.13164585193182377</v>
      </c>
    </row>
    <row r="82" spans="1:10" ht="27.75" customHeight="1" x14ac:dyDescent="0.2">
      <c r="A82" s="414" t="s">
        <v>1753</v>
      </c>
      <c r="B82" s="414" t="s">
        <v>1752</v>
      </c>
      <c r="C82" s="414" t="s">
        <v>1018</v>
      </c>
      <c r="D82" s="414">
        <v>4</v>
      </c>
      <c r="E82" s="414">
        <v>832</v>
      </c>
      <c r="F82" s="413">
        <v>24878.34</v>
      </c>
      <c r="G82" s="412">
        <v>0</v>
      </c>
      <c r="H82" s="412">
        <v>19190.96</v>
      </c>
      <c r="I82" s="412">
        <v>5687.38</v>
      </c>
      <c r="J82" s="411">
        <v>0.22860769649421947</v>
      </c>
    </row>
    <row r="83" spans="1:10" ht="27.75" customHeight="1" x14ac:dyDescent="0.2">
      <c r="A83" s="414" t="s">
        <v>1751</v>
      </c>
      <c r="B83" s="414" t="s">
        <v>1750</v>
      </c>
      <c r="C83" s="414" t="s">
        <v>1018</v>
      </c>
      <c r="D83" s="414">
        <v>3</v>
      </c>
      <c r="E83" s="414">
        <v>624</v>
      </c>
      <c r="F83" s="413">
        <v>31135.35</v>
      </c>
      <c r="G83" s="412">
        <v>0</v>
      </c>
      <c r="H83" s="412">
        <v>23028.959999999999</v>
      </c>
      <c r="I83" s="412">
        <v>8106.39</v>
      </c>
      <c r="J83" s="411">
        <v>0.26035968762194739</v>
      </c>
    </row>
    <row r="84" spans="1:10" ht="27.75" customHeight="1" x14ac:dyDescent="0.2">
      <c r="A84" s="414" t="s">
        <v>1749</v>
      </c>
      <c r="B84" s="414" t="s">
        <v>1748</v>
      </c>
      <c r="C84" s="414" t="s">
        <v>1018</v>
      </c>
      <c r="D84" s="414">
        <v>2</v>
      </c>
      <c r="E84" s="414">
        <v>416</v>
      </c>
      <c r="F84" s="413">
        <v>13615</v>
      </c>
      <c r="G84" s="412">
        <v>0</v>
      </c>
      <c r="H84" s="412">
        <v>19354.68</v>
      </c>
      <c r="I84" s="412">
        <v>-5739.68</v>
      </c>
      <c r="J84" s="411">
        <v>-0.42157032684539109</v>
      </c>
    </row>
    <row r="85" spans="1:10" ht="27.75" customHeight="1" x14ac:dyDescent="0.2">
      <c r="A85" s="414" t="s">
        <v>1747</v>
      </c>
      <c r="B85" s="414" t="s">
        <v>1746</v>
      </c>
      <c r="C85" s="414" t="s">
        <v>1018</v>
      </c>
      <c r="D85" s="414">
        <v>15</v>
      </c>
      <c r="E85" s="414">
        <v>3120</v>
      </c>
      <c r="F85" s="413">
        <v>190449.03</v>
      </c>
      <c r="G85" s="412">
        <v>0</v>
      </c>
      <c r="H85" s="412">
        <v>174336.75</v>
      </c>
      <c r="I85" s="412">
        <v>16112.28</v>
      </c>
      <c r="J85" s="411">
        <v>8.4601533544171895E-2</v>
      </c>
    </row>
    <row r="86" spans="1:10" ht="27.75" customHeight="1" x14ac:dyDescent="0.2">
      <c r="A86" s="414" t="s">
        <v>1745</v>
      </c>
      <c r="B86" s="414" t="s">
        <v>1744</v>
      </c>
      <c r="C86" s="414" t="s">
        <v>1018</v>
      </c>
      <c r="D86" s="414">
        <v>1</v>
      </c>
      <c r="E86" s="414">
        <v>208</v>
      </c>
      <c r="F86" s="413">
        <v>14800.45</v>
      </c>
      <c r="G86" s="412">
        <v>0</v>
      </c>
      <c r="H86" s="412">
        <v>11091.27</v>
      </c>
      <c r="I86" s="412">
        <v>3709.18</v>
      </c>
      <c r="J86" s="411">
        <v>0.25061265029103846</v>
      </c>
    </row>
    <row r="87" spans="1:10" ht="27.75" customHeight="1" x14ac:dyDescent="0.2">
      <c r="A87" s="414" t="s">
        <v>1743</v>
      </c>
      <c r="B87" s="414" t="s">
        <v>1742</v>
      </c>
      <c r="C87" s="414" t="s">
        <v>1018</v>
      </c>
      <c r="D87" s="414">
        <v>2</v>
      </c>
      <c r="E87" s="414">
        <v>416</v>
      </c>
      <c r="F87" s="413">
        <v>27567</v>
      </c>
      <c r="G87" s="412">
        <v>0</v>
      </c>
      <c r="H87" s="412">
        <v>26851.279999999999</v>
      </c>
      <c r="I87" s="412">
        <v>715.72</v>
      </c>
      <c r="J87" s="411">
        <v>2.5962926687706316E-2</v>
      </c>
    </row>
    <row r="88" spans="1:10" ht="27.75" customHeight="1" x14ac:dyDescent="0.2">
      <c r="A88" s="414" t="s">
        <v>2307</v>
      </c>
      <c r="B88" s="414" t="s">
        <v>2306</v>
      </c>
      <c r="C88" s="414" t="s">
        <v>1018</v>
      </c>
      <c r="D88" s="414">
        <v>2</v>
      </c>
      <c r="E88" s="414">
        <v>416</v>
      </c>
      <c r="F88" s="413">
        <v>37018.18</v>
      </c>
      <c r="G88" s="412">
        <v>0</v>
      </c>
      <c r="H88" s="412">
        <v>23962.54</v>
      </c>
      <c r="I88" s="412">
        <v>13055.64</v>
      </c>
      <c r="J88" s="411">
        <v>0.35268184443427525</v>
      </c>
    </row>
    <row r="89" spans="1:10" ht="27.75" customHeight="1" x14ac:dyDescent="0.2">
      <c r="A89" s="414" t="s">
        <v>1733</v>
      </c>
      <c r="B89" s="414" t="s">
        <v>1732</v>
      </c>
      <c r="C89" s="414" t="s">
        <v>1018</v>
      </c>
      <c r="D89" s="414">
        <v>3</v>
      </c>
      <c r="E89" s="414">
        <v>624</v>
      </c>
      <c r="F89" s="413">
        <v>41340</v>
      </c>
      <c r="G89" s="412">
        <v>0</v>
      </c>
      <c r="H89" s="412">
        <v>34581.96</v>
      </c>
      <c r="I89" s="412">
        <v>6758.04</v>
      </c>
      <c r="J89" s="411">
        <v>0.1634746008708273</v>
      </c>
    </row>
    <row r="90" spans="1:10" ht="27.75" customHeight="1" x14ac:dyDescent="0.2">
      <c r="A90" s="414" t="s">
        <v>3140</v>
      </c>
      <c r="B90" s="414" t="s">
        <v>3139</v>
      </c>
      <c r="C90" s="414" t="s">
        <v>1018</v>
      </c>
      <c r="D90" s="414">
        <v>1</v>
      </c>
      <c r="E90" s="414">
        <v>208</v>
      </c>
      <c r="F90" s="413">
        <v>14116.33</v>
      </c>
      <c r="G90" s="412">
        <v>0</v>
      </c>
      <c r="H90" s="412">
        <v>14316.33</v>
      </c>
      <c r="I90" s="412">
        <v>-200</v>
      </c>
      <c r="J90" s="411">
        <v>-1.4167988421919861E-2</v>
      </c>
    </row>
    <row r="91" spans="1:10" ht="27.75" customHeight="1" x14ac:dyDescent="0.2">
      <c r="A91" s="414" t="s">
        <v>1729</v>
      </c>
      <c r="B91" s="414" t="s">
        <v>1728</v>
      </c>
      <c r="C91" s="414" t="s">
        <v>1018</v>
      </c>
      <c r="D91" s="414">
        <v>1</v>
      </c>
      <c r="E91" s="414">
        <v>208</v>
      </c>
      <c r="F91" s="413">
        <v>15013.05</v>
      </c>
      <c r="G91" s="412">
        <v>0</v>
      </c>
      <c r="H91" s="412">
        <v>15213.05</v>
      </c>
      <c r="I91" s="412">
        <v>-200</v>
      </c>
      <c r="J91" s="411">
        <v>-1.3321743416560925E-2</v>
      </c>
    </row>
    <row r="92" spans="1:10" ht="27.75" customHeight="1" x14ac:dyDescent="0.2">
      <c r="A92" s="414" t="s">
        <v>4057</v>
      </c>
      <c r="B92" s="414" t="s">
        <v>4056</v>
      </c>
      <c r="C92" s="414" t="s">
        <v>1018</v>
      </c>
      <c r="D92" s="414">
        <v>1</v>
      </c>
      <c r="E92" s="414">
        <v>208</v>
      </c>
      <c r="F92" s="413">
        <v>15593.76</v>
      </c>
      <c r="G92" s="412">
        <v>0</v>
      </c>
      <c r="H92" s="412">
        <v>9824.74</v>
      </c>
      <c r="I92" s="412">
        <v>5769.02</v>
      </c>
      <c r="J92" s="411">
        <v>0.36995695714183108</v>
      </c>
    </row>
    <row r="93" spans="1:10" ht="27.75" customHeight="1" x14ac:dyDescent="0.2">
      <c r="A93" s="414" t="s">
        <v>4055</v>
      </c>
      <c r="B93" s="414" t="s">
        <v>4054</v>
      </c>
      <c r="C93" s="414" t="s">
        <v>1018</v>
      </c>
      <c r="D93" s="414">
        <v>1</v>
      </c>
      <c r="E93" s="414">
        <v>208</v>
      </c>
      <c r="F93" s="413">
        <v>12783.16</v>
      </c>
      <c r="G93" s="412">
        <v>0</v>
      </c>
      <c r="H93" s="412">
        <v>6424.54</v>
      </c>
      <c r="I93" s="412">
        <v>6358.62</v>
      </c>
      <c r="J93" s="411">
        <v>0.49742160780276551</v>
      </c>
    </row>
    <row r="94" spans="1:10" ht="27.75" customHeight="1" x14ac:dyDescent="0.2">
      <c r="A94" s="414" t="s">
        <v>3844</v>
      </c>
      <c r="B94" s="414" t="s">
        <v>3843</v>
      </c>
      <c r="C94" s="414" t="s">
        <v>1018</v>
      </c>
      <c r="D94" s="414">
        <v>3</v>
      </c>
      <c r="E94" s="414">
        <v>624</v>
      </c>
      <c r="F94" s="413">
        <v>26159.759999999998</v>
      </c>
      <c r="G94" s="412">
        <v>0</v>
      </c>
      <c r="H94" s="412">
        <v>24575.72</v>
      </c>
      <c r="I94" s="412">
        <v>1584.04</v>
      </c>
      <c r="J94" s="411">
        <v>6.0552543295504239E-2</v>
      </c>
    </row>
    <row r="95" spans="1:10" ht="27.75" customHeight="1" x14ac:dyDescent="0.2">
      <c r="A95" s="414" t="s">
        <v>4053</v>
      </c>
      <c r="B95" s="414" t="s">
        <v>4052</v>
      </c>
      <c r="C95" s="414" t="s">
        <v>1018</v>
      </c>
      <c r="D95" s="414">
        <v>1</v>
      </c>
      <c r="E95" s="414">
        <v>208</v>
      </c>
      <c r="F95" s="413">
        <v>14462.44</v>
      </c>
      <c r="G95" s="412">
        <v>0</v>
      </c>
      <c r="H95" s="412">
        <v>9444.1</v>
      </c>
      <c r="I95" s="412">
        <v>5018.34</v>
      </c>
      <c r="J95" s="411">
        <v>0.34699124075882076</v>
      </c>
    </row>
    <row r="96" spans="1:10" ht="27.75" customHeight="1" x14ac:dyDescent="0.2">
      <c r="A96" s="414" t="s">
        <v>1725</v>
      </c>
      <c r="B96" s="414" t="s">
        <v>1724</v>
      </c>
      <c r="C96" s="414" t="s">
        <v>1018</v>
      </c>
      <c r="D96" s="414">
        <v>5</v>
      </c>
      <c r="E96" s="414">
        <v>1040</v>
      </c>
      <c r="F96" s="413">
        <v>60781.96</v>
      </c>
      <c r="G96" s="412">
        <v>0</v>
      </c>
      <c r="H96" s="412">
        <v>48085.4</v>
      </c>
      <c r="I96" s="412">
        <v>12696.56</v>
      </c>
      <c r="J96" s="411">
        <v>0.20888697896546937</v>
      </c>
    </row>
    <row r="97" spans="1:10" ht="27.75" customHeight="1" x14ac:dyDescent="0.2">
      <c r="A97" s="414" t="s">
        <v>1723</v>
      </c>
      <c r="B97" s="414" t="s">
        <v>1722</v>
      </c>
      <c r="C97" s="414" t="s">
        <v>1018</v>
      </c>
      <c r="D97" s="414">
        <v>10</v>
      </c>
      <c r="E97" s="414">
        <v>2080</v>
      </c>
      <c r="F97" s="413">
        <v>116294.47</v>
      </c>
      <c r="G97" s="412">
        <v>0</v>
      </c>
      <c r="H97" s="412">
        <v>91889.600000000006</v>
      </c>
      <c r="I97" s="412">
        <v>24404.87</v>
      </c>
      <c r="J97" s="411">
        <v>0.20985408850481024</v>
      </c>
    </row>
    <row r="98" spans="1:10" ht="27.75" customHeight="1" x14ac:dyDescent="0.2">
      <c r="A98" s="414" t="s">
        <v>1721</v>
      </c>
      <c r="B98" s="414" t="s">
        <v>1720</v>
      </c>
      <c r="C98" s="414" t="s">
        <v>1719</v>
      </c>
      <c r="D98" s="414">
        <v>48</v>
      </c>
      <c r="E98" s="414">
        <v>43.2</v>
      </c>
      <c r="F98" s="413">
        <v>3870.24</v>
      </c>
      <c r="G98" s="412">
        <v>0</v>
      </c>
      <c r="H98" s="412">
        <v>2875.68</v>
      </c>
      <c r="I98" s="412">
        <v>994.56</v>
      </c>
      <c r="J98" s="411">
        <v>0.25697631154657075</v>
      </c>
    </row>
    <row r="99" spans="1:10" ht="27.75" customHeight="1" x14ac:dyDescent="0.2">
      <c r="A99" s="414" t="s">
        <v>1950</v>
      </c>
      <c r="B99" s="414" t="s">
        <v>1949</v>
      </c>
      <c r="C99" s="414" t="s">
        <v>1719</v>
      </c>
      <c r="D99" s="414">
        <v>24</v>
      </c>
      <c r="E99" s="414">
        <v>21.6</v>
      </c>
      <c r="F99" s="413">
        <v>1740.72</v>
      </c>
      <c r="G99" s="412">
        <v>0</v>
      </c>
      <c r="H99" s="412">
        <v>1294.97</v>
      </c>
      <c r="I99" s="412">
        <v>445.75</v>
      </c>
      <c r="J99" s="411">
        <v>0.25607220000919162</v>
      </c>
    </row>
    <row r="100" spans="1:10" ht="27.75" customHeight="1" x14ac:dyDescent="0.2">
      <c r="A100" s="414" t="s">
        <v>1718</v>
      </c>
      <c r="B100" s="414" t="s">
        <v>1717</v>
      </c>
      <c r="C100" s="414" t="s">
        <v>1714</v>
      </c>
      <c r="D100" s="414">
        <v>3</v>
      </c>
      <c r="E100" s="414">
        <v>64.8</v>
      </c>
      <c r="F100" s="413">
        <v>5827.68</v>
      </c>
      <c r="G100" s="412">
        <v>0</v>
      </c>
      <c r="H100" s="412">
        <v>4444.8900000000003</v>
      </c>
      <c r="I100" s="412">
        <v>1382.79</v>
      </c>
      <c r="J100" s="411">
        <v>0.23727967218515772</v>
      </c>
    </row>
    <row r="101" spans="1:10" ht="27.75" customHeight="1" x14ac:dyDescent="0.2">
      <c r="A101" s="414" t="s">
        <v>2305</v>
      </c>
      <c r="B101" s="414" t="s">
        <v>2304</v>
      </c>
      <c r="C101" s="414" t="s">
        <v>1714</v>
      </c>
      <c r="D101" s="414">
        <v>3</v>
      </c>
      <c r="E101" s="414">
        <v>64.8</v>
      </c>
      <c r="F101" s="413">
        <v>6311.19</v>
      </c>
      <c r="G101" s="412">
        <v>0</v>
      </c>
      <c r="H101" s="412">
        <v>4346.1000000000004</v>
      </c>
      <c r="I101" s="412">
        <v>1965.09</v>
      </c>
      <c r="J101" s="411">
        <v>0.31136600229116856</v>
      </c>
    </row>
    <row r="102" spans="1:10" ht="27.75" customHeight="1" x14ac:dyDescent="0.2">
      <c r="A102" s="414" t="s">
        <v>1707</v>
      </c>
      <c r="B102" s="414" t="s">
        <v>1706</v>
      </c>
      <c r="C102" s="414" t="s">
        <v>1701</v>
      </c>
      <c r="D102" s="414">
        <v>5</v>
      </c>
      <c r="E102" s="414">
        <v>20</v>
      </c>
      <c r="F102" s="413">
        <v>2543.4499999999998</v>
      </c>
      <c r="G102" s="412">
        <v>0</v>
      </c>
      <c r="H102" s="412">
        <v>1826.8</v>
      </c>
      <c r="I102" s="412">
        <v>716.65</v>
      </c>
      <c r="J102" s="411">
        <v>0.28176295975938193</v>
      </c>
    </row>
    <row r="103" spans="1:10" ht="27.75" customHeight="1" x14ac:dyDescent="0.2">
      <c r="A103" s="414" t="s">
        <v>1705</v>
      </c>
      <c r="B103" s="414" t="s">
        <v>1704</v>
      </c>
      <c r="C103" s="414" t="s">
        <v>1701</v>
      </c>
      <c r="D103" s="414">
        <v>3</v>
      </c>
      <c r="E103" s="414">
        <v>12</v>
      </c>
      <c r="F103" s="413">
        <v>1512.87</v>
      </c>
      <c r="G103" s="412">
        <v>0</v>
      </c>
      <c r="H103" s="412">
        <v>1083.3599999999999</v>
      </c>
      <c r="I103" s="412">
        <v>429.51</v>
      </c>
      <c r="J103" s="411">
        <v>0.28390410279799322</v>
      </c>
    </row>
    <row r="104" spans="1:10" ht="27.75" customHeight="1" x14ac:dyDescent="0.2">
      <c r="A104" s="414" t="s">
        <v>1700</v>
      </c>
      <c r="B104" s="414" t="s">
        <v>1699</v>
      </c>
      <c r="C104" s="414" t="s">
        <v>1684</v>
      </c>
      <c r="D104" s="414">
        <v>4</v>
      </c>
      <c r="E104" s="414">
        <v>64</v>
      </c>
      <c r="F104" s="413">
        <v>6279.04</v>
      </c>
      <c r="G104" s="412">
        <v>0</v>
      </c>
      <c r="H104" s="412">
        <v>5288.92</v>
      </c>
      <c r="I104" s="412">
        <v>990.12</v>
      </c>
      <c r="J104" s="411">
        <v>0.15768652532871266</v>
      </c>
    </row>
    <row r="105" spans="1:10" ht="27.75" customHeight="1" x14ac:dyDescent="0.2">
      <c r="A105" s="414" t="s">
        <v>1698</v>
      </c>
      <c r="B105" s="414" t="s">
        <v>1697</v>
      </c>
      <c r="C105" s="414" t="s">
        <v>1684</v>
      </c>
      <c r="D105" s="414">
        <v>59</v>
      </c>
      <c r="E105" s="414">
        <v>944</v>
      </c>
      <c r="F105" s="413">
        <v>93833.3</v>
      </c>
      <c r="G105" s="412">
        <v>0</v>
      </c>
      <c r="H105" s="412">
        <v>80503.73</v>
      </c>
      <c r="I105" s="412">
        <v>13329.57</v>
      </c>
      <c r="J105" s="411">
        <v>0.14205585863440803</v>
      </c>
    </row>
    <row r="106" spans="1:10" ht="27.75" customHeight="1" x14ac:dyDescent="0.2">
      <c r="A106" s="414" t="s">
        <v>1696</v>
      </c>
      <c r="B106" s="414" t="s">
        <v>1695</v>
      </c>
      <c r="C106" s="414" t="s">
        <v>1684</v>
      </c>
      <c r="D106" s="414">
        <v>3</v>
      </c>
      <c r="E106" s="414">
        <v>48</v>
      </c>
      <c r="F106" s="413">
        <v>5804.89</v>
      </c>
      <c r="G106" s="412">
        <v>0</v>
      </c>
      <c r="H106" s="412">
        <v>4341.3599999999997</v>
      </c>
      <c r="I106" s="412">
        <v>1463.53</v>
      </c>
      <c r="J106" s="411">
        <v>0.25212019521472412</v>
      </c>
    </row>
    <row r="107" spans="1:10" ht="27.75" customHeight="1" x14ac:dyDescent="0.2">
      <c r="A107" s="414" t="s">
        <v>1694</v>
      </c>
      <c r="B107" s="414" t="s">
        <v>1693</v>
      </c>
      <c r="C107" s="414" t="s">
        <v>1684</v>
      </c>
      <c r="D107" s="414">
        <v>6</v>
      </c>
      <c r="E107" s="414">
        <v>96</v>
      </c>
      <c r="F107" s="413">
        <v>13566.78</v>
      </c>
      <c r="G107" s="412">
        <v>0</v>
      </c>
      <c r="H107" s="412">
        <v>10625.82</v>
      </c>
      <c r="I107" s="412">
        <v>2940.96</v>
      </c>
      <c r="J107" s="411">
        <v>0.21677656746847815</v>
      </c>
    </row>
    <row r="108" spans="1:10" ht="27.75" customHeight="1" x14ac:dyDescent="0.2">
      <c r="A108" s="414" t="s">
        <v>1692</v>
      </c>
      <c r="B108" s="414" t="s">
        <v>1691</v>
      </c>
      <c r="C108" s="414" t="s">
        <v>1684</v>
      </c>
      <c r="D108" s="414">
        <v>28</v>
      </c>
      <c r="E108" s="414">
        <v>448</v>
      </c>
      <c r="F108" s="413">
        <v>44256.76</v>
      </c>
      <c r="G108" s="412">
        <v>0</v>
      </c>
      <c r="H108" s="412">
        <v>33407.14</v>
      </c>
      <c r="I108" s="412">
        <v>10849.62</v>
      </c>
      <c r="J108" s="411">
        <v>0.24515170111865398</v>
      </c>
    </row>
    <row r="109" spans="1:10" ht="27.75" customHeight="1" x14ac:dyDescent="0.2">
      <c r="A109" s="414" t="s">
        <v>1690</v>
      </c>
      <c r="B109" s="414" t="s">
        <v>1689</v>
      </c>
      <c r="C109" s="414" t="s">
        <v>1684</v>
      </c>
      <c r="D109" s="414">
        <v>13</v>
      </c>
      <c r="E109" s="414">
        <v>208</v>
      </c>
      <c r="F109" s="413">
        <v>18277.18</v>
      </c>
      <c r="G109" s="412">
        <v>0</v>
      </c>
      <c r="H109" s="412">
        <v>16408.91</v>
      </c>
      <c r="I109" s="412">
        <v>1868.27</v>
      </c>
      <c r="J109" s="411">
        <v>0.10221872301963432</v>
      </c>
    </row>
    <row r="110" spans="1:10" ht="27.75" customHeight="1" x14ac:dyDescent="0.2">
      <c r="A110" s="414" t="s">
        <v>4051</v>
      </c>
      <c r="B110" s="414" t="s">
        <v>4050</v>
      </c>
      <c r="C110" s="414" t="s">
        <v>1684</v>
      </c>
      <c r="D110" s="414">
        <v>1</v>
      </c>
      <c r="E110" s="414">
        <v>16</v>
      </c>
      <c r="F110" s="413">
        <v>2163.71</v>
      </c>
      <c r="G110" s="412">
        <v>0</v>
      </c>
      <c r="H110" s="412">
        <v>1728.74</v>
      </c>
      <c r="I110" s="412">
        <v>434.97</v>
      </c>
      <c r="J110" s="411">
        <v>0.20102971285431043</v>
      </c>
    </row>
    <row r="111" spans="1:10" ht="27.75" customHeight="1" x14ac:dyDescent="0.2">
      <c r="A111" s="414" t="s">
        <v>1688</v>
      </c>
      <c r="B111" s="414" t="s">
        <v>1687</v>
      </c>
      <c r="C111" s="414" t="s">
        <v>1684</v>
      </c>
      <c r="D111" s="414">
        <v>44</v>
      </c>
      <c r="E111" s="414">
        <v>704</v>
      </c>
      <c r="F111" s="413">
        <v>75002.59</v>
      </c>
      <c r="G111" s="412">
        <v>0</v>
      </c>
      <c r="H111" s="412">
        <v>66179.520000000004</v>
      </c>
      <c r="I111" s="412">
        <v>8823.07</v>
      </c>
      <c r="J111" s="411">
        <v>0.11763687094005687</v>
      </c>
    </row>
    <row r="112" spans="1:10" ht="27.75" customHeight="1" x14ac:dyDescent="0.2">
      <c r="A112" s="414" t="s">
        <v>1683</v>
      </c>
      <c r="B112" s="414" t="s">
        <v>1682</v>
      </c>
      <c r="C112" s="414" t="s">
        <v>1677</v>
      </c>
      <c r="D112" s="414">
        <v>5</v>
      </c>
      <c r="E112" s="414">
        <v>60</v>
      </c>
      <c r="F112" s="413">
        <v>7663.03</v>
      </c>
      <c r="G112" s="412">
        <v>0</v>
      </c>
      <c r="H112" s="412">
        <v>5546.22</v>
      </c>
      <c r="I112" s="412">
        <v>2116.81</v>
      </c>
      <c r="J112" s="411">
        <v>0.27623668444466482</v>
      </c>
    </row>
    <row r="113" spans="1:10" ht="27.75" customHeight="1" x14ac:dyDescent="0.2">
      <c r="A113" s="414" t="s">
        <v>1683</v>
      </c>
      <c r="B113" s="414" t="s">
        <v>1682</v>
      </c>
      <c r="C113" s="414" t="s">
        <v>1078</v>
      </c>
      <c r="D113" s="414">
        <v>72</v>
      </c>
      <c r="E113" s="414">
        <v>72</v>
      </c>
      <c r="F113" s="413">
        <v>7467.84</v>
      </c>
      <c r="G113" s="412">
        <v>0</v>
      </c>
      <c r="H113" s="412">
        <v>6657.44</v>
      </c>
      <c r="I113" s="412">
        <v>810.4</v>
      </c>
      <c r="J113" s="411">
        <v>0.10851866135321592</v>
      </c>
    </row>
    <row r="114" spans="1:10" ht="27.75" customHeight="1" x14ac:dyDescent="0.2">
      <c r="A114" s="414" t="s">
        <v>1679</v>
      </c>
      <c r="B114" s="414" t="s">
        <v>1678</v>
      </c>
      <c r="C114" s="414" t="s">
        <v>1077</v>
      </c>
      <c r="D114" s="414">
        <v>114</v>
      </c>
      <c r="E114" s="414">
        <v>1294.1279999999999</v>
      </c>
      <c r="F114" s="413">
        <v>57817.75</v>
      </c>
      <c r="G114" s="412">
        <v>0</v>
      </c>
      <c r="H114" s="412">
        <v>40681.879999999997</v>
      </c>
      <c r="I114" s="412">
        <v>17135.87</v>
      </c>
      <c r="J114" s="411">
        <v>0.29637732357277824</v>
      </c>
    </row>
    <row r="115" spans="1:10" ht="27.75" customHeight="1" x14ac:dyDescent="0.2">
      <c r="A115" s="414" t="s">
        <v>1679</v>
      </c>
      <c r="B115" s="414" t="s">
        <v>1678</v>
      </c>
      <c r="C115" s="414" t="s">
        <v>1074</v>
      </c>
      <c r="D115" s="414">
        <v>324</v>
      </c>
      <c r="E115" s="414">
        <v>306.50400000000002</v>
      </c>
      <c r="F115" s="413">
        <v>12470.76</v>
      </c>
      <c r="G115" s="412">
        <v>0</v>
      </c>
      <c r="H115" s="412">
        <v>9635.02</v>
      </c>
      <c r="I115" s="412">
        <v>2835.74</v>
      </c>
      <c r="J115" s="411">
        <v>0.22739111329221315</v>
      </c>
    </row>
    <row r="116" spans="1:10" ht="27.75" customHeight="1" x14ac:dyDescent="0.2">
      <c r="A116" s="414" t="s">
        <v>1676</v>
      </c>
      <c r="B116" s="414" t="s">
        <v>1675</v>
      </c>
      <c r="C116" s="414" t="s">
        <v>1677</v>
      </c>
      <c r="D116" s="414">
        <v>75</v>
      </c>
      <c r="E116" s="414">
        <v>900</v>
      </c>
      <c r="F116" s="413">
        <v>25034.02</v>
      </c>
      <c r="G116" s="412">
        <v>0</v>
      </c>
      <c r="H116" s="412">
        <v>19343.490000000002</v>
      </c>
      <c r="I116" s="412">
        <v>5690.53</v>
      </c>
      <c r="J116" s="411">
        <v>0.22731187400185826</v>
      </c>
    </row>
    <row r="117" spans="1:10" ht="27.75" customHeight="1" x14ac:dyDescent="0.2">
      <c r="A117" s="414" t="s">
        <v>1676</v>
      </c>
      <c r="B117" s="414" t="s">
        <v>1675</v>
      </c>
      <c r="C117" s="414" t="s">
        <v>1078</v>
      </c>
      <c r="D117" s="414">
        <v>504</v>
      </c>
      <c r="E117" s="414">
        <v>504</v>
      </c>
      <c r="F117" s="413">
        <v>13475.52</v>
      </c>
      <c r="G117" s="412">
        <v>0</v>
      </c>
      <c r="H117" s="412">
        <v>10468.5</v>
      </c>
      <c r="I117" s="412">
        <v>3007.02</v>
      </c>
      <c r="J117" s="411">
        <v>0.22314686186507088</v>
      </c>
    </row>
    <row r="118" spans="1:10" ht="27.75" customHeight="1" x14ac:dyDescent="0.2">
      <c r="A118" s="414" t="s">
        <v>1674</v>
      </c>
      <c r="B118" s="414" t="s">
        <v>1673</v>
      </c>
      <c r="C118" s="414" t="s">
        <v>1077</v>
      </c>
      <c r="D118" s="414">
        <v>7</v>
      </c>
      <c r="E118" s="414">
        <v>79.463999999999999</v>
      </c>
      <c r="F118" s="413">
        <v>5462.49</v>
      </c>
      <c r="G118" s="412">
        <v>0</v>
      </c>
      <c r="H118" s="412">
        <v>5489.33</v>
      </c>
      <c r="I118" s="412">
        <v>-26.84</v>
      </c>
      <c r="J118" s="411">
        <v>-4.9135101391489964E-3</v>
      </c>
    </row>
    <row r="119" spans="1:10" ht="27.75" customHeight="1" x14ac:dyDescent="0.2">
      <c r="A119" s="414" t="s">
        <v>1674</v>
      </c>
      <c r="B119" s="414" t="s">
        <v>1673</v>
      </c>
      <c r="C119" s="414" t="s">
        <v>1074</v>
      </c>
      <c r="D119" s="414">
        <v>24</v>
      </c>
      <c r="E119" s="414">
        <v>22.704000000000001</v>
      </c>
      <c r="F119" s="413">
        <v>1750.32</v>
      </c>
      <c r="G119" s="412">
        <v>0</v>
      </c>
      <c r="H119" s="412">
        <v>1568.38</v>
      </c>
      <c r="I119" s="412">
        <v>181.94</v>
      </c>
      <c r="J119" s="411">
        <v>0.10394670688788336</v>
      </c>
    </row>
    <row r="120" spans="1:10" ht="27.75" customHeight="1" x14ac:dyDescent="0.2">
      <c r="A120" s="414" t="s">
        <v>1672</v>
      </c>
      <c r="B120" s="414" t="s">
        <v>1671</v>
      </c>
      <c r="C120" s="414" t="s">
        <v>1077</v>
      </c>
      <c r="D120" s="414">
        <v>104</v>
      </c>
      <c r="E120" s="414">
        <v>1180.6079999999999</v>
      </c>
      <c r="F120" s="413">
        <v>102137.14</v>
      </c>
      <c r="G120" s="412">
        <v>0</v>
      </c>
      <c r="H120" s="412">
        <v>81568.600000000006</v>
      </c>
      <c r="I120" s="412">
        <v>20568.54</v>
      </c>
      <c r="J120" s="411">
        <v>0.20138159341450132</v>
      </c>
    </row>
    <row r="121" spans="1:10" ht="27.75" customHeight="1" x14ac:dyDescent="0.2">
      <c r="A121" s="414" t="s">
        <v>1672</v>
      </c>
      <c r="B121" s="414" t="s">
        <v>1671</v>
      </c>
      <c r="C121" s="414" t="s">
        <v>1074</v>
      </c>
      <c r="D121" s="414">
        <v>228</v>
      </c>
      <c r="E121" s="414">
        <v>215.68799999999999</v>
      </c>
      <c r="F121" s="413">
        <v>16628.04</v>
      </c>
      <c r="G121" s="412">
        <v>0</v>
      </c>
      <c r="H121" s="412">
        <v>14903.01</v>
      </c>
      <c r="I121" s="412">
        <v>1725.03</v>
      </c>
      <c r="J121" s="411">
        <v>0.10374223299919895</v>
      </c>
    </row>
    <row r="122" spans="1:10" ht="27.75" customHeight="1" x14ac:dyDescent="0.2">
      <c r="A122" s="414" t="s">
        <v>1670</v>
      </c>
      <c r="B122" s="414" t="s">
        <v>1669</v>
      </c>
      <c r="C122" s="414" t="s">
        <v>1077</v>
      </c>
      <c r="D122" s="414">
        <v>315</v>
      </c>
      <c r="E122" s="414">
        <v>3575.88</v>
      </c>
      <c r="F122" s="413">
        <v>256066.88</v>
      </c>
      <c r="G122" s="412">
        <v>0</v>
      </c>
      <c r="H122" s="412">
        <v>194540.33</v>
      </c>
      <c r="I122" s="412">
        <v>61526.55</v>
      </c>
      <c r="J122" s="411">
        <v>0.24027531401171445</v>
      </c>
    </row>
    <row r="123" spans="1:10" ht="27.75" customHeight="1" x14ac:dyDescent="0.2">
      <c r="A123" s="414" t="s">
        <v>1670</v>
      </c>
      <c r="B123" s="414" t="s">
        <v>1669</v>
      </c>
      <c r="C123" s="414" t="s">
        <v>1074</v>
      </c>
      <c r="D123" s="414">
        <v>768</v>
      </c>
      <c r="E123" s="414">
        <v>726.52800000000002</v>
      </c>
      <c r="F123" s="413">
        <v>56321.52</v>
      </c>
      <c r="G123" s="412">
        <v>0</v>
      </c>
      <c r="H123" s="412">
        <v>42315.56</v>
      </c>
      <c r="I123" s="412">
        <v>14005.96</v>
      </c>
      <c r="J123" s="411">
        <v>0.24867865782031451</v>
      </c>
    </row>
    <row r="124" spans="1:10" ht="27.75" customHeight="1" x14ac:dyDescent="0.2">
      <c r="A124" s="414" t="s">
        <v>2299</v>
      </c>
      <c r="B124" s="414" t="s">
        <v>2298</v>
      </c>
      <c r="C124" s="414" t="s">
        <v>1077</v>
      </c>
      <c r="D124" s="414">
        <v>2</v>
      </c>
      <c r="E124" s="414">
        <v>22.704000000000001</v>
      </c>
      <c r="F124" s="413">
        <v>1512.14</v>
      </c>
      <c r="G124" s="412">
        <v>0</v>
      </c>
      <c r="H124" s="412">
        <v>1618.9</v>
      </c>
      <c r="I124" s="412">
        <v>-106.76</v>
      </c>
      <c r="J124" s="411">
        <v>-7.0601928392873672E-2</v>
      </c>
    </row>
    <row r="125" spans="1:10" ht="27.75" customHeight="1" x14ac:dyDescent="0.2">
      <c r="A125" s="414" t="s">
        <v>3130</v>
      </c>
      <c r="B125" s="414" t="s">
        <v>3129</v>
      </c>
      <c r="C125" s="414" t="s">
        <v>1077</v>
      </c>
      <c r="D125" s="414">
        <v>2</v>
      </c>
      <c r="E125" s="414">
        <v>22.704000000000001</v>
      </c>
      <c r="F125" s="413">
        <v>2332.8200000000002</v>
      </c>
      <c r="G125" s="412">
        <v>0</v>
      </c>
      <c r="H125" s="412">
        <v>1774</v>
      </c>
      <c r="I125" s="412">
        <v>558.82000000000005</v>
      </c>
      <c r="J125" s="411">
        <v>0.23954698605121699</v>
      </c>
    </row>
    <row r="126" spans="1:10" ht="27.75" customHeight="1" x14ac:dyDescent="0.2">
      <c r="A126" s="414" t="s">
        <v>1666</v>
      </c>
      <c r="B126" s="414" t="s">
        <v>1665</v>
      </c>
      <c r="C126" s="414" t="s">
        <v>1077</v>
      </c>
      <c r="D126" s="414">
        <v>16</v>
      </c>
      <c r="E126" s="414">
        <v>181.63200000000001</v>
      </c>
      <c r="F126" s="413">
        <v>16040.54</v>
      </c>
      <c r="G126" s="412">
        <v>-1243.5999999999999</v>
      </c>
      <c r="H126" s="412">
        <v>14579.7</v>
      </c>
      <c r="I126" s="412">
        <v>217.24</v>
      </c>
      <c r="J126" s="411">
        <v>1.4681413859892653E-2</v>
      </c>
    </row>
    <row r="127" spans="1:10" ht="27.75" customHeight="1" x14ac:dyDescent="0.2">
      <c r="A127" s="414" t="s">
        <v>1666</v>
      </c>
      <c r="B127" s="414" t="s">
        <v>1665</v>
      </c>
      <c r="C127" s="414" t="s">
        <v>1074</v>
      </c>
      <c r="D127" s="414">
        <v>1164</v>
      </c>
      <c r="E127" s="414">
        <v>1101.144</v>
      </c>
      <c r="F127" s="413">
        <v>103758.96</v>
      </c>
      <c r="G127" s="412">
        <v>0</v>
      </c>
      <c r="H127" s="412">
        <v>94152.06</v>
      </c>
      <c r="I127" s="412">
        <v>9606.9</v>
      </c>
      <c r="J127" s="411">
        <v>9.2588630418038109E-2</v>
      </c>
    </row>
    <row r="128" spans="1:10" ht="27.75" customHeight="1" x14ac:dyDescent="0.2">
      <c r="A128" s="414" t="s">
        <v>1664</v>
      </c>
      <c r="B128" s="414" t="s">
        <v>1663</v>
      </c>
      <c r="C128" s="414" t="s">
        <v>1077</v>
      </c>
      <c r="D128" s="414">
        <v>5</v>
      </c>
      <c r="E128" s="414">
        <v>56.76</v>
      </c>
      <c r="F128" s="413">
        <v>6111.74</v>
      </c>
      <c r="G128" s="412">
        <v>0</v>
      </c>
      <c r="H128" s="412">
        <v>4524.09</v>
      </c>
      <c r="I128" s="412">
        <v>1587.65</v>
      </c>
      <c r="J128" s="411">
        <v>0.25977053997715871</v>
      </c>
    </row>
    <row r="129" spans="1:10" ht="27.75" customHeight="1" x14ac:dyDescent="0.2">
      <c r="A129" s="414" t="s">
        <v>1664</v>
      </c>
      <c r="B129" s="414" t="s">
        <v>1663</v>
      </c>
      <c r="C129" s="414" t="s">
        <v>1074</v>
      </c>
      <c r="D129" s="414">
        <v>12</v>
      </c>
      <c r="E129" s="414">
        <v>11.352</v>
      </c>
      <c r="F129" s="413">
        <v>1084.2</v>
      </c>
      <c r="G129" s="412">
        <v>0</v>
      </c>
      <c r="H129" s="412">
        <v>903.13</v>
      </c>
      <c r="I129" s="412">
        <v>181.07</v>
      </c>
      <c r="J129" s="411">
        <v>0.16700793211584578</v>
      </c>
    </row>
    <row r="130" spans="1:10" ht="27.75" customHeight="1" x14ac:dyDescent="0.2">
      <c r="A130" s="557" t="s">
        <v>1657</v>
      </c>
      <c r="B130" s="557" t="s">
        <v>1656</v>
      </c>
      <c r="C130" s="557" t="s">
        <v>1655</v>
      </c>
      <c r="D130" s="557">
        <v>1</v>
      </c>
      <c r="E130" s="557">
        <v>0</v>
      </c>
      <c r="F130" s="556">
        <v>1029.72</v>
      </c>
      <c r="G130" s="555">
        <v>0</v>
      </c>
      <c r="H130" s="555">
        <v>0</v>
      </c>
      <c r="I130" s="555">
        <v>1029.72</v>
      </c>
      <c r="J130" s="554">
        <v>1</v>
      </c>
    </row>
    <row r="131" spans="1:10" ht="27.75" customHeight="1" x14ac:dyDescent="0.2">
      <c r="A131" s="414" t="s">
        <v>1654</v>
      </c>
      <c r="B131" s="414" t="s">
        <v>1653</v>
      </c>
      <c r="C131" s="414" t="s">
        <v>1010</v>
      </c>
      <c r="D131" s="414">
        <v>4</v>
      </c>
      <c r="E131" s="414">
        <v>0</v>
      </c>
      <c r="F131" s="413">
        <v>16800</v>
      </c>
      <c r="G131" s="412">
        <v>0</v>
      </c>
      <c r="H131" s="412">
        <v>17096</v>
      </c>
      <c r="I131" s="412">
        <v>-296</v>
      </c>
      <c r="J131" s="411">
        <v>-1.7619047619047618E-2</v>
      </c>
    </row>
    <row r="132" spans="1:10" ht="27.75" customHeight="1" x14ac:dyDescent="0.2">
      <c r="A132" s="414" t="s">
        <v>1652</v>
      </c>
      <c r="B132" s="414" t="s">
        <v>1651</v>
      </c>
      <c r="C132" s="414" t="s">
        <v>1077</v>
      </c>
      <c r="D132" s="414">
        <v>42</v>
      </c>
      <c r="E132" s="414">
        <v>476.78399999999999</v>
      </c>
      <c r="F132" s="413">
        <v>35616.86</v>
      </c>
      <c r="G132" s="412">
        <v>0</v>
      </c>
      <c r="H132" s="412">
        <v>37295.160000000003</v>
      </c>
      <c r="I132" s="412">
        <v>-1678.3</v>
      </c>
      <c r="J132" s="411">
        <v>-4.7120942160538574E-2</v>
      </c>
    </row>
    <row r="133" spans="1:10" ht="27.75" customHeight="1" x14ac:dyDescent="0.2">
      <c r="A133" s="414" t="s">
        <v>4049</v>
      </c>
      <c r="B133" s="414" t="s">
        <v>4048</v>
      </c>
      <c r="C133" s="414" t="s">
        <v>1010</v>
      </c>
      <c r="D133" s="414">
        <v>7</v>
      </c>
      <c r="E133" s="414">
        <v>0</v>
      </c>
      <c r="F133" s="413">
        <v>7.0000000000000007E-2</v>
      </c>
      <c r="G133" s="412">
        <v>0</v>
      </c>
      <c r="H133" s="412">
        <v>0</v>
      </c>
      <c r="I133" s="412">
        <v>7.0000000000000007E-2</v>
      </c>
      <c r="J133" s="411">
        <v>1</v>
      </c>
    </row>
    <row r="134" spans="1:10" ht="27.75" customHeight="1" x14ac:dyDescent="0.2">
      <c r="A134" s="414" t="s">
        <v>1163</v>
      </c>
      <c r="B134" s="414" t="s">
        <v>1162</v>
      </c>
      <c r="C134" s="414" t="s">
        <v>1018</v>
      </c>
      <c r="D134" s="414">
        <v>2</v>
      </c>
      <c r="E134" s="414">
        <v>416</v>
      </c>
      <c r="F134" s="413">
        <v>35090.559999999998</v>
      </c>
      <c r="G134" s="412">
        <v>0</v>
      </c>
      <c r="H134" s="412">
        <v>36650.559999999998</v>
      </c>
      <c r="I134" s="412">
        <v>-1560</v>
      </c>
      <c r="J134" s="411">
        <v>-4.4456400809790436E-2</v>
      </c>
    </row>
    <row r="135" spans="1:10" ht="27.75" customHeight="1" x14ac:dyDescent="0.2">
      <c r="A135" s="414" t="s">
        <v>4047</v>
      </c>
      <c r="B135" s="414" t="s">
        <v>4046</v>
      </c>
      <c r="C135" s="414" t="s">
        <v>4045</v>
      </c>
      <c r="D135" s="414">
        <v>5</v>
      </c>
      <c r="E135" s="414">
        <v>22.14</v>
      </c>
      <c r="F135" s="413">
        <v>3646.55</v>
      </c>
      <c r="G135" s="412">
        <v>0</v>
      </c>
      <c r="H135" s="412">
        <v>2521.5</v>
      </c>
      <c r="I135" s="412">
        <v>1125.05</v>
      </c>
      <c r="J135" s="411">
        <v>0.30852449575626278</v>
      </c>
    </row>
    <row r="136" spans="1:10" ht="27.75" customHeight="1" x14ac:dyDescent="0.2">
      <c r="A136" s="414" t="s">
        <v>2990</v>
      </c>
      <c r="B136" s="414" t="s">
        <v>2989</v>
      </c>
      <c r="C136" s="414" t="s">
        <v>1010</v>
      </c>
      <c r="D136" s="414">
        <v>2</v>
      </c>
      <c r="E136" s="414">
        <v>0</v>
      </c>
      <c r="F136" s="413">
        <v>0.02</v>
      </c>
      <c r="G136" s="412">
        <v>0</v>
      </c>
      <c r="H136" s="412">
        <v>0</v>
      </c>
      <c r="I136" s="412">
        <v>0.02</v>
      </c>
      <c r="J136" s="411">
        <v>1</v>
      </c>
    </row>
    <row r="137" spans="1:10" ht="27.75" customHeight="1" x14ac:dyDescent="0.2">
      <c r="A137" s="414" t="s">
        <v>1120</v>
      </c>
      <c r="B137" s="414" t="s">
        <v>1119</v>
      </c>
      <c r="C137" s="414" t="s">
        <v>1077</v>
      </c>
      <c r="D137" s="414">
        <v>57</v>
      </c>
      <c r="E137" s="414">
        <v>647.06399999999996</v>
      </c>
      <c r="F137" s="413">
        <v>64463.68</v>
      </c>
      <c r="G137" s="412">
        <v>0</v>
      </c>
      <c r="H137" s="412">
        <v>42493.5</v>
      </c>
      <c r="I137" s="412">
        <v>21970.18</v>
      </c>
      <c r="J137" s="411">
        <v>0.34081485884764878</v>
      </c>
    </row>
    <row r="138" spans="1:10" ht="27.75" customHeight="1" x14ac:dyDescent="0.2">
      <c r="A138" s="414" t="s">
        <v>1120</v>
      </c>
      <c r="B138" s="414" t="s">
        <v>1119</v>
      </c>
      <c r="C138" s="414" t="s">
        <v>1074</v>
      </c>
      <c r="D138" s="414">
        <v>60</v>
      </c>
      <c r="E138" s="414">
        <v>56.76</v>
      </c>
      <c r="F138" s="413">
        <v>5518.2</v>
      </c>
      <c r="G138" s="412">
        <v>0</v>
      </c>
      <c r="H138" s="412">
        <v>3727.5</v>
      </c>
      <c r="I138" s="412">
        <v>1790.7</v>
      </c>
      <c r="J138" s="411">
        <v>0.3245079917364358</v>
      </c>
    </row>
    <row r="139" spans="1:10" ht="27.75" customHeight="1" x14ac:dyDescent="0.2">
      <c r="A139" s="414" t="s">
        <v>1118</v>
      </c>
      <c r="B139" s="414" t="s">
        <v>1117</v>
      </c>
      <c r="C139" s="414" t="s">
        <v>1077</v>
      </c>
      <c r="D139" s="414">
        <v>29</v>
      </c>
      <c r="E139" s="414">
        <v>329.20800000000003</v>
      </c>
      <c r="F139" s="413">
        <v>33101.370000000003</v>
      </c>
      <c r="G139" s="412">
        <v>0</v>
      </c>
      <c r="H139" s="412">
        <v>21619.5</v>
      </c>
      <c r="I139" s="412">
        <v>11481.87</v>
      </c>
      <c r="J139" s="411">
        <v>0.34686993317799231</v>
      </c>
    </row>
    <row r="140" spans="1:10" ht="27.75" customHeight="1" x14ac:dyDescent="0.2">
      <c r="A140" s="414" t="s">
        <v>1118</v>
      </c>
      <c r="B140" s="414" t="s">
        <v>1117</v>
      </c>
      <c r="C140" s="414" t="s">
        <v>1074</v>
      </c>
      <c r="D140" s="414">
        <v>132</v>
      </c>
      <c r="E140" s="414">
        <v>124.872</v>
      </c>
      <c r="F140" s="413">
        <v>12140.04</v>
      </c>
      <c r="G140" s="412">
        <v>0</v>
      </c>
      <c r="H140" s="412">
        <v>8200.5</v>
      </c>
      <c r="I140" s="412">
        <v>3939.54</v>
      </c>
      <c r="J140" s="411">
        <v>0.3245079917364358</v>
      </c>
    </row>
    <row r="141" spans="1:10" ht="27.75" customHeight="1" x14ac:dyDescent="0.2">
      <c r="A141" s="414" t="s">
        <v>1115</v>
      </c>
      <c r="B141" s="414" t="s">
        <v>1114</v>
      </c>
      <c r="C141" s="414" t="s">
        <v>1116</v>
      </c>
      <c r="D141" s="414">
        <v>15</v>
      </c>
      <c r="E141" s="414">
        <v>85.14</v>
      </c>
      <c r="F141" s="413">
        <v>16993.77</v>
      </c>
      <c r="G141" s="412">
        <v>0</v>
      </c>
      <c r="H141" s="412">
        <v>11411.85</v>
      </c>
      <c r="I141" s="412">
        <v>5581.92</v>
      </c>
      <c r="J141" s="411">
        <v>0.32846860937861344</v>
      </c>
    </row>
    <row r="142" spans="1:10" ht="27.75" customHeight="1" x14ac:dyDescent="0.2">
      <c r="A142" s="414" t="s">
        <v>1115</v>
      </c>
      <c r="B142" s="414" t="s">
        <v>1114</v>
      </c>
      <c r="C142" s="414" t="s">
        <v>1074</v>
      </c>
      <c r="D142" s="414">
        <v>144</v>
      </c>
      <c r="E142" s="414">
        <v>136.22399999999999</v>
      </c>
      <c r="F142" s="413">
        <v>25555.68</v>
      </c>
      <c r="G142" s="412">
        <v>0</v>
      </c>
      <c r="H142" s="412">
        <v>18258.96</v>
      </c>
      <c r="I142" s="412">
        <v>7296.72</v>
      </c>
      <c r="J142" s="411">
        <v>0.28552243571683478</v>
      </c>
    </row>
    <row r="143" spans="1:10" ht="27.75" customHeight="1" x14ac:dyDescent="0.2">
      <c r="A143" s="557" t="s">
        <v>4044</v>
      </c>
      <c r="B143" s="557" t="s">
        <v>4043</v>
      </c>
      <c r="C143" s="557" t="s">
        <v>1655</v>
      </c>
      <c r="D143" s="557">
        <v>2</v>
      </c>
      <c r="E143" s="557">
        <v>0</v>
      </c>
      <c r="F143" s="556">
        <v>46600.78</v>
      </c>
      <c r="G143" s="555">
        <v>0</v>
      </c>
      <c r="H143" s="555">
        <v>0</v>
      </c>
      <c r="I143" s="555">
        <v>46600.78</v>
      </c>
      <c r="J143" s="554">
        <v>1</v>
      </c>
    </row>
    <row r="144" spans="1:10" ht="27.75" customHeight="1" x14ac:dyDescent="0.2">
      <c r="A144" s="414" t="s">
        <v>2068</v>
      </c>
      <c r="B144" s="414" t="s">
        <v>2067</v>
      </c>
      <c r="C144" s="414" t="s">
        <v>1077</v>
      </c>
      <c r="D144" s="414">
        <v>1</v>
      </c>
      <c r="E144" s="414">
        <v>11.352</v>
      </c>
      <c r="F144" s="413">
        <v>1722.88</v>
      </c>
      <c r="G144" s="412">
        <v>0</v>
      </c>
      <c r="H144" s="412">
        <v>1289.19</v>
      </c>
      <c r="I144" s="412">
        <v>433.69</v>
      </c>
      <c r="J144" s="411">
        <v>0.25172385772659733</v>
      </c>
    </row>
    <row r="145" spans="1:10" ht="27.75" customHeight="1" x14ac:dyDescent="0.2">
      <c r="A145" s="414" t="s">
        <v>1109</v>
      </c>
      <c r="B145" s="414" t="s">
        <v>1108</v>
      </c>
      <c r="C145" s="414" t="s">
        <v>1077</v>
      </c>
      <c r="D145" s="414">
        <v>5</v>
      </c>
      <c r="E145" s="414">
        <v>56.76</v>
      </c>
      <c r="F145" s="413">
        <v>4385.3</v>
      </c>
      <c r="G145" s="412">
        <v>0</v>
      </c>
      <c r="H145" s="412">
        <v>3727.5</v>
      </c>
      <c r="I145" s="412">
        <v>657.8</v>
      </c>
      <c r="J145" s="411">
        <v>0.15000114017285021</v>
      </c>
    </row>
    <row r="146" spans="1:10" ht="27.75" customHeight="1" x14ac:dyDescent="0.2">
      <c r="A146" s="414" t="s">
        <v>1098</v>
      </c>
      <c r="B146" s="414" t="s">
        <v>1097</v>
      </c>
      <c r="C146" s="414" t="s">
        <v>1013</v>
      </c>
      <c r="D146" s="414">
        <v>425</v>
      </c>
      <c r="E146" s="414">
        <v>8075</v>
      </c>
      <c r="F146" s="413">
        <v>399716.86</v>
      </c>
      <c r="G146" s="412">
        <v>0</v>
      </c>
      <c r="H146" s="412">
        <v>333168.5</v>
      </c>
      <c r="I146" s="412">
        <v>66548.36</v>
      </c>
      <c r="J146" s="411">
        <v>0.16648874906102284</v>
      </c>
    </row>
    <row r="147" spans="1:10" ht="27.75" customHeight="1" x14ac:dyDescent="0.2">
      <c r="A147" s="414" t="s">
        <v>1096</v>
      </c>
      <c r="B147" s="414" t="s">
        <v>1095</v>
      </c>
      <c r="C147" s="414" t="s">
        <v>1013</v>
      </c>
      <c r="D147" s="414">
        <v>71</v>
      </c>
      <c r="E147" s="414">
        <v>1349</v>
      </c>
      <c r="F147" s="413">
        <v>80993.39</v>
      </c>
      <c r="G147" s="412">
        <v>0</v>
      </c>
      <c r="H147" s="412">
        <v>54539.93</v>
      </c>
      <c r="I147" s="412">
        <v>26453.46</v>
      </c>
      <c r="J147" s="411">
        <v>0.32661257912528419</v>
      </c>
    </row>
    <row r="148" spans="1:10" ht="27.75" customHeight="1" x14ac:dyDescent="0.2">
      <c r="A148" s="414" t="s">
        <v>1094</v>
      </c>
      <c r="B148" s="414" t="s">
        <v>1093</v>
      </c>
      <c r="C148" s="414" t="s">
        <v>1013</v>
      </c>
      <c r="D148" s="414">
        <v>52</v>
      </c>
      <c r="E148" s="414">
        <v>988</v>
      </c>
      <c r="F148" s="413">
        <v>58000.47</v>
      </c>
      <c r="G148" s="412">
        <v>0</v>
      </c>
      <c r="H148" s="412">
        <v>43397.86</v>
      </c>
      <c r="I148" s="412">
        <v>14602.61</v>
      </c>
      <c r="J148" s="411">
        <v>0.25176709774938033</v>
      </c>
    </row>
    <row r="149" spans="1:10" ht="27.75" customHeight="1" x14ac:dyDescent="0.2">
      <c r="A149" s="414" t="s">
        <v>1092</v>
      </c>
      <c r="B149" s="414" t="s">
        <v>1091</v>
      </c>
      <c r="C149" s="414" t="s">
        <v>1013</v>
      </c>
      <c r="D149" s="414">
        <v>60</v>
      </c>
      <c r="E149" s="414">
        <v>1140</v>
      </c>
      <c r="F149" s="413">
        <v>78706.92</v>
      </c>
      <c r="G149" s="412">
        <v>0</v>
      </c>
      <c r="H149" s="412">
        <v>53978.28</v>
      </c>
      <c r="I149" s="412">
        <v>24728.639999999999</v>
      </c>
      <c r="J149" s="411">
        <v>0.31418635108577492</v>
      </c>
    </row>
    <row r="150" spans="1:10" ht="27.75" customHeight="1" x14ac:dyDescent="0.2">
      <c r="A150" s="414" t="s">
        <v>1088</v>
      </c>
      <c r="B150" s="414" t="s">
        <v>1087</v>
      </c>
      <c r="C150" s="414" t="s">
        <v>1013</v>
      </c>
      <c r="D150" s="414">
        <v>15</v>
      </c>
      <c r="E150" s="414">
        <v>285</v>
      </c>
      <c r="F150" s="413">
        <v>0.15</v>
      </c>
      <c r="G150" s="412">
        <v>0</v>
      </c>
      <c r="H150" s="412">
        <v>3312.65</v>
      </c>
      <c r="I150" s="412">
        <v>-3312.5</v>
      </c>
      <c r="J150" s="411">
        <v>-22083.333333333332</v>
      </c>
    </row>
    <row r="151" spans="1:10" ht="27.75" customHeight="1" x14ac:dyDescent="0.2">
      <c r="A151" s="414" t="s">
        <v>1084</v>
      </c>
      <c r="B151" s="414" t="s">
        <v>1083</v>
      </c>
      <c r="C151" s="414" t="s">
        <v>1082</v>
      </c>
      <c r="D151" s="414">
        <v>5</v>
      </c>
      <c r="E151" s="414">
        <v>32.700000000000003</v>
      </c>
      <c r="F151" s="413">
        <v>4802.3500000000004</v>
      </c>
      <c r="G151" s="412">
        <v>0</v>
      </c>
      <c r="H151" s="412">
        <v>3359.5</v>
      </c>
      <c r="I151" s="412">
        <v>1442.85</v>
      </c>
      <c r="J151" s="411">
        <v>0.30044665632450779</v>
      </c>
    </row>
    <row r="152" spans="1:10" ht="27.75" customHeight="1" x14ac:dyDescent="0.2">
      <c r="A152" s="414" t="s">
        <v>1080</v>
      </c>
      <c r="B152" s="414" t="s">
        <v>1079</v>
      </c>
      <c r="C152" s="414" t="s">
        <v>1081</v>
      </c>
      <c r="D152" s="414">
        <v>6</v>
      </c>
      <c r="E152" s="414">
        <v>36</v>
      </c>
      <c r="F152" s="413">
        <v>7799.88</v>
      </c>
      <c r="G152" s="412">
        <v>0</v>
      </c>
      <c r="H152" s="412">
        <v>4564.74</v>
      </c>
      <c r="I152" s="412">
        <v>3235.14</v>
      </c>
      <c r="J152" s="411">
        <v>0.41476791950645392</v>
      </c>
    </row>
    <row r="153" spans="1:10" ht="27.75" customHeight="1" x14ac:dyDescent="0.2">
      <c r="A153" s="414" t="s">
        <v>1076</v>
      </c>
      <c r="B153" s="414" t="s">
        <v>1075</v>
      </c>
      <c r="C153" s="414" t="s">
        <v>1077</v>
      </c>
      <c r="D153" s="414">
        <v>1</v>
      </c>
      <c r="E153" s="414">
        <v>11.352</v>
      </c>
      <c r="F153" s="413">
        <v>1065.98</v>
      </c>
      <c r="G153" s="412">
        <v>0</v>
      </c>
      <c r="H153" s="412">
        <v>790.14</v>
      </c>
      <c r="I153" s="412">
        <v>275.83999999999997</v>
      </c>
      <c r="J153" s="411">
        <v>0.25876658098651006</v>
      </c>
    </row>
    <row r="154" spans="1:10" ht="27.75" customHeight="1" x14ac:dyDescent="0.2">
      <c r="A154" s="414" t="s">
        <v>1076</v>
      </c>
      <c r="B154" s="414" t="s">
        <v>1075</v>
      </c>
      <c r="C154" s="414" t="s">
        <v>1074</v>
      </c>
      <c r="D154" s="414">
        <v>48</v>
      </c>
      <c r="E154" s="414">
        <v>45.408000000000001</v>
      </c>
      <c r="F154" s="413">
        <v>3559.2</v>
      </c>
      <c r="G154" s="412">
        <v>0</v>
      </c>
      <c r="H154" s="412">
        <v>3160.56</v>
      </c>
      <c r="I154" s="412">
        <v>398.64</v>
      </c>
      <c r="J154" s="411">
        <v>0.11200269723533378</v>
      </c>
    </row>
    <row r="155" spans="1:10" ht="27.75" customHeight="1" x14ac:dyDescent="0.2">
      <c r="A155" s="414" t="s">
        <v>1029</v>
      </c>
      <c r="B155" s="414" t="s">
        <v>1028</v>
      </c>
      <c r="C155" s="414" t="s">
        <v>1021</v>
      </c>
      <c r="D155" s="414">
        <v>3</v>
      </c>
      <c r="E155" s="414">
        <v>60</v>
      </c>
      <c r="F155" s="413">
        <v>6706.87</v>
      </c>
      <c r="G155" s="412">
        <v>0</v>
      </c>
      <c r="H155" s="412">
        <v>3433.14</v>
      </c>
      <c r="I155" s="412">
        <v>3273.73</v>
      </c>
      <c r="J155" s="411">
        <v>0.48811591696275608</v>
      </c>
    </row>
    <row r="156" spans="1:10" ht="27.75" customHeight="1" x14ac:dyDescent="0.2">
      <c r="A156" s="414" t="s">
        <v>1020</v>
      </c>
      <c r="B156" s="414" t="s">
        <v>1019</v>
      </c>
      <c r="C156" s="414" t="s">
        <v>1018</v>
      </c>
      <c r="D156" s="414">
        <v>3</v>
      </c>
      <c r="E156" s="414">
        <v>624</v>
      </c>
      <c r="F156" s="413">
        <v>37728.06</v>
      </c>
      <c r="G156" s="412">
        <v>0</v>
      </c>
      <c r="H156" s="412">
        <v>31380.63</v>
      </c>
      <c r="I156" s="412">
        <v>6347.43</v>
      </c>
      <c r="J156" s="411">
        <v>0.16824162175314605</v>
      </c>
    </row>
    <row r="157" spans="1:10" ht="27.75" customHeight="1" x14ac:dyDescent="0.2">
      <c r="A157" s="414" t="s">
        <v>1015</v>
      </c>
      <c r="B157" s="414" t="s">
        <v>1014</v>
      </c>
      <c r="C157" s="414" t="s">
        <v>1013</v>
      </c>
      <c r="D157" s="418">
        <v>353</v>
      </c>
      <c r="E157" s="418">
        <v>6707</v>
      </c>
      <c r="F157" s="419">
        <v>363727.81</v>
      </c>
      <c r="G157" s="420">
        <v>0</v>
      </c>
      <c r="H157" s="420">
        <v>254526.42</v>
      </c>
      <c r="I157" s="420">
        <v>109201.39</v>
      </c>
      <c r="J157" s="421">
        <v>0.30022832183219644</v>
      </c>
    </row>
    <row r="158" spans="1:10" ht="18.75" customHeight="1" x14ac:dyDescent="0.2">
      <c r="D158" s="410">
        <f t="shared" ref="D158:I158" si="0">SUM(D9:D157)</f>
        <v>18207</v>
      </c>
      <c r="E158" s="423">
        <f t="shared" si="0"/>
        <v>122774.2800000001</v>
      </c>
      <c r="F158" s="433">
        <f t="shared" si="0"/>
        <v>7374538.3699999945</v>
      </c>
      <c r="G158" s="433">
        <f t="shared" si="0"/>
        <v>-3620.1299999999997</v>
      </c>
      <c r="H158" s="433">
        <f t="shared" si="0"/>
        <v>6202522.6399999978</v>
      </c>
      <c r="I158" s="433">
        <f t="shared" si="0"/>
        <v>1168395.5999999999</v>
      </c>
    </row>
    <row r="159" spans="1:10" ht="18.2" customHeight="1" x14ac:dyDescent="0.2"/>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A0A5B-51DE-46CE-93DC-9E24848F96D3}">
  <sheetPr codeName="Hoja25"/>
  <dimension ref="A1:J50"/>
  <sheetViews>
    <sheetView showGridLines="0" workbookViewId="0">
      <pane ySplit="6" topLeftCell="A41" activePane="bottomLeft" state="frozen"/>
      <selection pane="bottomLeft" activeCell="D62" sqref="D62"/>
    </sheetView>
  </sheetViews>
  <sheetFormatPr baseColWidth="10" defaultColWidth="10.7109375" defaultRowHeight="12.75" x14ac:dyDescent="0.2"/>
  <cols>
    <col min="1" max="1" width="14.28515625" style="410" customWidth="1"/>
    <col min="2" max="2" width="41.140625" style="410" customWidth="1"/>
    <col min="3" max="3" width="14.85546875" style="410" customWidth="1"/>
    <col min="4" max="4" width="10.7109375" style="410"/>
    <col min="5" max="9" width="13.28515625" style="410" customWidth="1"/>
    <col min="10" max="16384" width="10.710937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4417</v>
      </c>
    </row>
    <row r="6" spans="1:10" ht="2.4500000000000002" customHeight="1" x14ac:dyDescent="0.2"/>
    <row r="7" spans="1:10" ht="23.85" customHeight="1" x14ac:dyDescent="0.2"/>
    <row r="8" spans="1:10" ht="24.7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8.5" customHeight="1" x14ac:dyDescent="0.2">
      <c r="A9" s="414" t="s">
        <v>1650</v>
      </c>
      <c r="B9" s="414" t="s">
        <v>1649</v>
      </c>
      <c r="C9" s="414" t="s">
        <v>1159</v>
      </c>
      <c r="D9" s="414">
        <v>2</v>
      </c>
      <c r="E9" s="414">
        <v>0</v>
      </c>
      <c r="F9" s="413">
        <v>1524.1</v>
      </c>
      <c r="G9" s="412">
        <v>0</v>
      </c>
      <c r="H9" s="412">
        <v>566.55999999999995</v>
      </c>
      <c r="I9" s="412">
        <v>957.54</v>
      </c>
      <c r="J9" s="411">
        <v>0.62826586182009059</v>
      </c>
    </row>
    <row r="10" spans="1:10" ht="28.5" customHeight="1" x14ac:dyDescent="0.2">
      <c r="A10" s="414" t="s">
        <v>1648</v>
      </c>
      <c r="B10" s="414" t="s">
        <v>1647</v>
      </c>
      <c r="C10" s="414" t="s">
        <v>1159</v>
      </c>
      <c r="D10" s="414">
        <v>1</v>
      </c>
      <c r="E10" s="414">
        <v>0</v>
      </c>
      <c r="F10" s="413">
        <v>2505.1799999999998</v>
      </c>
      <c r="G10" s="412">
        <v>0</v>
      </c>
      <c r="H10" s="412">
        <v>2056.8000000000002</v>
      </c>
      <c r="I10" s="412">
        <v>448.38</v>
      </c>
      <c r="J10" s="411">
        <v>0.178981151055014</v>
      </c>
    </row>
    <row r="11" spans="1:10" ht="28.5" customHeight="1" x14ac:dyDescent="0.2">
      <c r="A11" s="414" t="s">
        <v>1646</v>
      </c>
      <c r="B11" s="414" t="s">
        <v>1645</v>
      </c>
      <c r="C11" s="414" t="s">
        <v>1159</v>
      </c>
      <c r="D11" s="414">
        <v>7</v>
      </c>
      <c r="E11" s="414">
        <v>0</v>
      </c>
      <c r="F11" s="413">
        <v>5601.74</v>
      </c>
      <c r="G11" s="412">
        <v>0</v>
      </c>
      <c r="H11" s="412">
        <v>2425.4299999999998</v>
      </c>
      <c r="I11" s="412">
        <v>3176.31</v>
      </c>
      <c r="J11" s="411">
        <v>0.56702203243992044</v>
      </c>
    </row>
    <row r="12" spans="1:10" ht="28.5" customHeight="1" x14ac:dyDescent="0.2">
      <c r="A12" s="414" t="s">
        <v>1644</v>
      </c>
      <c r="B12" s="414" t="s">
        <v>1643</v>
      </c>
      <c r="C12" s="414" t="s">
        <v>1159</v>
      </c>
      <c r="D12" s="414">
        <v>11</v>
      </c>
      <c r="E12" s="414">
        <v>0</v>
      </c>
      <c r="F12" s="413">
        <v>4934.3599999999997</v>
      </c>
      <c r="G12" s="412">
        <v>0</v>
      </c>
      <c r="H12" s="412">
        <v>1032.1300000000001</v>
      </c>
      <c r="I12" s="412">
        <v>3902.23</v>
      </c>
      <c r="J12" s="411">
        <v>0.79082798985076075</v>
      </c>
    </row>
    <row r="13" spans="1:10" ht="28.5" customHeight="1" x14ac:dyDescent="0.2">
      <c r="A13" s="414" t="s">
        <v>1642</v>
      </c>
      <c r="B13" s="414" t="s">
        <v>1641</v>
      </c>
      <c r="C13" s="414" t="s">
        <v>1159</v>
      </c>
      <c r="D13" s="414">
        <v>1</v>
      </c>
      <c r="E13" s="414">
        <v>0</v>
      </c>
      <c r="F13" s="413">
        <v>740.6</v>
      </c>
      <c r="G13" s="412">
        <v>0</v>
      </c>
      <c r="H13" s="412">
        <v>660.96</v>
      </c>
      <c r="I13" s="412">
        <v>79.64</v>
      </c>
      <c r="J13" s="411">
        <v>0.10753443154199298</v>
      </c>
    </row>
    <row r="14" spans="1:10" ht="28.5" customHeight="1" x14ac:dyDescent="0.2">
      <c r="A14" s="414" t="s">
        <v>1638</v>
      </c>
      <c r="B14" s="414" t="s">
        <v>1637</v>
      </c>
      <c r="C14" s="414" t="s">
        <v>1159</v>
      </c>
      <c r="D14" s="414">
        <v>21</v>
      </c>
      <c r="E14" s="414">
        <v>0</v>
      </c>
      <c r="F14" s="413">
        <v>12877.16</v>
      </c>
      <c r="G14" s="412">
        <v>0</v>
      </c>
      <c r="H14" s="412">
        <v>11.55</v>
      </c>
      <c r="I14" s="412">
        <v>12865.61</v>
      </c>
      <c r="J14" s="411">
        <v>0.99910306309776375</v>
      </c>
    </row>
    <row r="15" spans="1:10" ht="28.5" customHeight="1" x14ac:dyDescent="0.2">
      <c r="A15" s="414" t="s">
        <v>1636</v>
      </c>
      <c r="B15" s="414" t="s">
        <v>1635</v>
      </c>
      <c r="C15" s="414" t="s">
        <v>1159</v>
      </c>
      <c r="D15" s="414">
        <v>1</v>
      </c>
      <c r="E15" s="414">
        <v>0</v>
      </c>
      <c r="F15" s="413">
        <v>455.15</v>
      </c>
      <c r="G15" s="412">
        <v>0</v>
      </c>
      <c r="H15" s="412">
        <v>320.77</v>
      </c>
      <c r="I15" s="412">
        <v>134.38</v>
      </c>
      <c r="J15" s="411">
        <v>0.29524332637592005</v>
      </c>
    </row>
    <row r="16" spans="1:10" ht="28.5" customHeight="1" x14ac:dyDescent="0.2">
      <c r="A16" s="414" t="s">
        <v>1634</v>
      </c>
      <c r="B16" s="414" t="s">
        <v>1633</v>
      </c>
      <c r="C16" s="414" t="s">
        <v>1630</v>
      </c>
      <c r="D16" s="414">
        <v>4</v>
      </c>
      <c r="E16" s="414">
        <v>0</v>
      </c>
      <c r="F16" s="413">
        <v>2595.7600000000002</v>
      </c>
      <c r="G16" s="412">
        <v>0</v>
      </c>
      <c r="H16" s="412">
        <v>2.52</v>
      </c>
      <c r="I16" s="412">
        <v>2593.2399999999998</v>
      </c>
      <c r="J16" s="411">
        <v>0.99902918605726265</v>
      </c>
    </row>
    <row r="17" spans="1:10" ht="28.5" customHeight="1" x14ac:dyDescent="0.2">
      <c r="A17" s="414" t="s">
        <v>1632</v>
      </c>
      <c r="B17" s="414" t="s">
        <v>1631</v>
      </c>
      <c r="C17" s="414" t="s">
        <v>1630</v>
      </c>
      <c r="D17" s="414">
        <v>2</v>
      </c>
      <c r="E17" s="414">
        <v>0</v>
      </c>
      <c r="F17" s="413">
        <v>1532.16</v>
      </c>
      <c r="G17" s="412">
        <v>0</v>
      </c>
      <c r="H17" s="412">
        <v>928.18</v>
      </c>
      <c r="I17" s="412">
        <v>603.98</v>
      </c>
      <c r="J17" s="411">
        <v>0.39420164995822893</v>
      </c>
    </row>
    <row r="18" spans="1:10" ht="28.5" customHeight="1" x14ac:dyDescent="0.2">
      <c r="A18" s="414" t="s">
        <v>1161</v>
      </c>
      <c r="B18" s="414" t="s">
        <v>1160</v>
      </c>
      <c r="C18" s="414" t="s">
        <v>1159</v>
      </c>
      <c r="D18" s="414">
        <v>22</v>
      </c>
      <c r="E18" s="414">
        <v>0</v>
      </c>
      <c r="F18" s="413">
        <v>10717.68</v>
      </c>
      <c r="G18" s="412">
        <v>0</v>
      </c>
      <c r="H18" s="412">
        <v>7720.68</v>
      </c>
      <c r="I18" s="412">
        <v>2997</v>
      </c>
      <c r="J18" s="411">
        <v>0.27963141276843495</v>
      </c>
    </row>
    <row r="19" spans="1:10" ht="28.5" customHeight="1" x14ac:dyDescent="0.2">
      <c r="A19" s="414" t="s">
        <v>2986</v>
      </c>
      <c r="B19" s="414" t="s">
        <v>2985</v>
      </c>
      <c r="C19" s="414" t="s">
        <v>1010</v>
      </c>
      <c r="D19" s="414">
        <v>3</v>
      </c>
      <c r="E19" s="414">
        <v>0</v>
      </c>
      <c r="F19" s="413">
        <v>9057.81</v>
      </c>
      <c r="G19" s="412">
        <v>0</v>
      </c>
      <c r="H19" s="412">
        <v>8189.65</v>
      </c>
      <c r="I19" s="412">
        <v>868.16</v>
      </c>
      <c r="J19" s="411">
        <v>9.5846567768588659E-2</v>
      </c>
    </row>
    <row r="20" spans="1:10" ht="28.5" customHeight="1" x14ac:dyDescent="0.2">
      <c r="A20" s="414" t="s">
        <v>4525</v>
      </c>
      <c r="B20" s="414" t="s">
        <v>4524</v>
      </c>
      <c r="C20" s="414" t="s">
        <v>1010</v>
      </c>
      <c r="D20" s="414">
        <v>2</v>
      </c>
      <c r="E20" s="414">
        <v>0</v>
      </c>
      <c r="F20" s="413">
        <v>7106.7</v>
      </c>
      <c r="G20" s="412">
        <v>0</v>
      </c>
      <c r="H20" s="412">
        <v>6074</v>
      </c>
      <c r="I20" s="412">
        <v>1032.7</v>
      </c>
      <c r="J20" s="411">
        <v>0.14531357732843656</v>
      </c>
    </row>
    <row r="21" spans="1:10" ht="28.5" customHeight="1" x14ac:dyDescent="0.2">
      <c r="A21" s="414" t="s">
        <v>4523</v>
      </c>
      <c r="B21" s="414" t="s">
        <v>4522</v>
      </c>
      <c r="C21" s="414" t="s">
        <v>1010</v>
      </c>
      <c r="D21" s="414">
        <v>2</v>
      </c>
      <c r="E21" s="414">
        <v>0</v>
      </c>
      <c r="F21" s="413">
        <v>463.12</v>
      </c>
      <c r="G21" s="412">
        <v>0</v>
      </c>
      <c r="H21" s="412">
        <v>356.28</v>
      </c>
      <c r="I21" s="412">
        <v>106.84</v>
      </c>
      <c r="J21" s="411">
        <v>0.23069614786664364</v>
      </c>
    </row>
    <row r="22" spans="1:10" ht="28.5" customHeight="1" x14ac:dyDescent="0.2">
      <c r="A22" s="414" t="s">
        <v>1103</v>
      </c>
      <c r="B22" s="414" t="s">
        <v>1102</v>
      </c>
      <c r="C22" s="414" t="s">
        <v>1010</v>
      </c>
      <c r="D22" s="414">
        <v>990</v>
      </c>
      <c r="E22" s="414">
        <v>0</v>
      </c>
      <c r="F22" s="413">
        <v>36921.599999999999</v>
      </c>
      <c r="G22" s="412">
        <v>0</v>
      </c>
      <c r="H22" s="412">
        <v>20988</v>
      </c>
      <c r="I22" s="412">
        <v>15933.6</v>
      </c>
      <c r="J22" s="411">
        <v>0.43155226209048364</v>
      </c>
    </row>
    <row r="23" spans="1:10" ht="28.5" customHeight="1" x14ac:dyDescent="0.2">
      <c r="A23" s="414" t="s">
        <v>4521</v>
      </c>
      <c r="B23" s="414" t="s">
        <v>4520</v>
      </c>
      <c r="C23" s="414" t="s">
        <v>1010</v>
      </c>
      <c r="D23" s="414">
        <v>2</v>
      </c>
      <c r="E23" s="414">
        <v>0</v>
      </c>
      <c r="F23" s="413">
        <v>1586.2</v>
      </c>
      <c r="G23" s="412">
        <v>0</v>
      </c>
      <c r="H23" s="412">
        <v>1268.96</v>
      </c>
      <c r="I23" s="412">
        <v>317.24</v>
      </c>
      <c r="J23" s="411">
        <v>0.2</v>
      </c>
    </row>
    <row r="24" spans="1:10" ht="28.5" customHeight="1" x14ac:dyDescent="0.2">
      <c r="A24" s="414" t="s">
        <v>3672</v>
      </c>
      <c r="B24" s="414" t="s">
        <v>3671</v>
      </c>
      <c r="C24" s="414" t="s">
        <v>1010</v>
      </c>
      <c r="D24" s="414">
        <v>2</v>
      </c>
      <c r="E24" s="414">
        <v>0</v>
      </c>
      <c r="F24" s="413">
        <v>3393.48</v>
      </c>
      <c r="G24" s="412">
        <v>0</v>
      </c>
      <c r="H24" s="412">
        <v>2737.94</v>
      </c>
      <c r="I24" s="412">
        <v>655.54</v>
      </c>
      <c r="J24" s="411">
        <v>0.19317632636703325</v>
      </c>
    </row>
    <row r="25" spans="1:10" ht="28.5" customHeight="1" x14ac:dyDescent="0.2">
      <c r="A25" s="414" t="s">
        <v>1068</v>
      </c>
      <c r="B25" s="414" t="s">
        <v>218</v>
      </c>
      <c r="C25" s="414" t="s">
        <v>1010</v>
      </c>
      <c r="D25" s="414">
        <v>5</v>
      </c>
      <c r="E25" s="414">
        <v>0</v>
      </c>
      <c r="F25" s="413">
        <v>1638</v>
      </c>
      <c r="G25" s="412">
        <v>0</v>
      </c>
      <c r="H25" s="412">
        <v>1166.9000000000001</v>
      </c>
      <c r="I25" s="412">
        <v>471.1</v>
      </c>
      <c r="J25" s="411">
        <v>0.28760683760683758</v>
      </c>
    </row>
    <row r="26" spans="1:10" ht="28.5" customHeight="1" x14ac:dyDescent="0.2">
      <c r="A26" s="414" t="s">
        <v>1065</v>
      </c>
      <c r="B26" s="414" t="s">
        <v>1064</v>
      </c>
      <c r="C26" s="414" t="s">
        <v>1010</v>
      </c>
      <c r="D26" s="414">
        <v>1</v>
      </c>
      <c r="E26" s="414">
        <v>0</v>
      </c>
      <c r="F26" s="413">
        <v>1198.5</v>
      </c>
      <c r="G26" s="412">
        <v>0</v>
      </c>
      <c r="H26" s="412">
        <v>790.34</v>
      </c>
      <c r="I26" s="412">
        <v>408.16</v>
      </c>
      <c r="J26" s="411">
        <v>0.3405590321234877</v>
      </c>
    </row>
    <row r="27" spans="1:10" ht="28.5" customHeight="1" x14ac:dyDescent="0.2">
      <c r="A27" s="414" t="s">
        <v>1061</v>
      </c>
      <c r="B27" s="414" t="s">
        <v>1060</v>
      </c>
      <c r="C27" s="414" t="s">
        <v>1010</v>
      </c>
      <c r="D27" s="414">
        <v>3</v>
      </c>
      <c r="E27" s="414">
        <v>0</v>
      </c>
      <c r="F27" s="413">
        <v>5129</v>
      </c>
      <c r="G27" s="412">
        <v>0</v>
      </c>
      <c r="H27" s="412">
        <v>3103.44</v>
      </c>
      <c r="I27" s="412">
        <v>2025.56</v>
      </c>
      <c r="J27" s="411">
        <v>0.39492298693702477</v>
      </c>
    </row>
    <row r="28" spans="1:10" ht="28.5" customHeight="1" x14ac:dyDescent="0.2">
      <c r="A28" s="414" t="s">
        <v>1059</v>
      </c>
      <c r="B28" s="414" t="s">
        <v>1058</v>
      </c>
      <c r="C28" s="414" t="s">
        <v>1010</v>
      </c>
      <c r="D28" s="414">
        <v>4</v>
      </c>
      <c r="E28" s="414">
        <v>0</v>
      </c>
      <c r="F28" s="413">
        <v>6848.8</v>
      </c>
      <c r="G28" s="412">
        <v>0</v>
      </c>
      <c r="H28" s="412">
        <v>4831.92</v>
      </c>
      <c r="I28" s="412">
        <v>2016.88</v>
      </c>
      <c r="J28" s="411">
        <v>0.29448662539422965</v>
      </c>
    </row>
    <row r="29" spans="1:10" ht="28.5" customHeight="1" x14ac:dyDescent="0.2">
      <c r="A29" s="414" t="s">
        <v>1055</v>
      </c>
      <c r="B29" s="414" t="s">
        <v>1054</v>
      </c>
      <c r="C29" s="414" t="s">
        <v>1010</v>
      </c>
      <c r="D29" s="414">
        <v>13</v>
      </c>
      <c r="E29" s="414">
        <v>0</v>
      </c>
      <c r="F29" s="413">
        <v>23237</v>
      </c>
      <c r="G29" s="412">
        <v>0</v>
      </c>
      <c r="H29" s="412">
        <v>16588.259999999998</v>
      </c>
      <c r="I29" s="412">
        <v>6648.74</v>
      </c>
      <c r="J29" s="411">
        <v>0.28612729698325945</v>
      </c>
    </row>
    <row r="30" spans="1:10" ht="28.5" customHeight="1" x14ac:dyDescent="0.2">
      <c r="A30" s="414" t="s">
        <v>1053</v>
      </c>
      <c r="B30" s="414" t="s">
        <v>1052</v>
      </c>
      <c r="C30" s="414" t="s">
        <v>1010</v>
      </c>
      <c r="D30" s="414">
        <v>2</v>
      </c>
      <c r="E30" s="414">
        <v>0</v>
      </c>
      <c r="F30" s="413">
        <v>6436.5</v>
      </c>
      <c r="G30" s="412">
        <v>0</v>
      </c>
      <c r="H30" s="412">
        <v>4215.76</v>
      </c>
      <c r="I30" s="412">
        <v>2220.7399999999998</v>
      </c>
      <c r="J30" s="411">
        <v>0.34502291618115433</v>
      </c>
    </row>
    <row r="31" spans="1:10" ht="28.5" customHeight="1" x14ac:dyDescent="0.2">
      <c r="A31" s="414" t="s">
        <v>2970</v>
      </c>
      <c r="B31" s="414" t="s">
        <v>2969</v>
      </c>
      <c r="C31" s="414" t="s">
        <v>1010</v>
      </c>
      <c r="D31" s="414">
        <v>2</v>
      </c>
      <c r="E31" s="414">
        <v>0</v>
      </c>
      <c r="F31" s="413">
        <v>2502.4499999999998</v>
      </c>
      <c r="G31" s="412">
        <v>0</v>
      </c>
      <c r="H31" s="412">
        <v>1787.26</v>
      </c>
      <c r="I31" s="412">
        <v>715.19</v>
      </c>
      <c r="J31" s="411">
        <v>0.28579591999840159</v>
      </c>
    </row>
    <row r="32" spans="1:10" ht="28.5" customHeight="1" x14ac:dyDescent="0.2">
      <c r="A32" s="414" t="s">
        <v>2968</v>
      </c>
      <c r="B32" s="414" t="s">
        <v>2967</v>
      </c>
      <c r="C32" s="414" t="s">
        <v>1010</v>
      </c>
      <c r="D32" s="414">
        <v>1</v>
      </c>
      <c r="E32" s="414">
        <v>0</v>
      </c>
      <c r="F32" s="413">
        <v>1427.86</v>
      </c>
      <c r="G32" s="412">
        <v>0</v>
      </c>
      <c r="H32" s="412">
        <v>1115.47</v>
      </c>
      <c r="I32" s="412">
        <v>312.39</v>
      </c>
      <c r="J32" s="411">
        <v>0.21878195341279957</v>
      </c>
    </row>
    <row r="33" spans="1:10" ht="28.5" customHeight="1" x14ac:dyDescent="0.2">
      <c r="A33" s="414" t="s">
        <v>2060</v>
      </c>
      <c r="B33" s="414" t="s">
        <v>2059</v>
      </c>
      <c r="C33" s="414" t="s">
        <v>1010</v>
      </c>
      <c r="D33" s="414">
        <v>2</v>
      </c>
      <c r="E33" s="414">
        <v>0</v>
      </c>
      <c r="F33" s="413">
        <v>3402.75</v>
      </c>
      <c r="G33" s="412">
        <v>0</v>
      </c>
      <c r="H33" s="412">
        <v>2292.52</v>
      </c>
      <c r="I33" s="412">
        <v>1110.23</v>
      </c>
      <c r="J33" s="411">
        <v>0.32627433693336272</v>
      </c>
    </row>
    <row r="34" spans="1:10" ht="28.5" customHeight="1" x14ac:dyDescent="0.2">
      <c r="A34" s="414" t="s">
        <v>3666</v>
      </c>
      <c r="B34" s="414" t="s">
        <v>3665</v>
      </c>
      <c r="C34" s="414" t="s">
        <v>1010</v>
      </c>
      <c r="D34" s="414">
        <v>1</v>
      </c>
      <c r="E34" s="414">
        <v>0</v>
      </c>
      <c r="F34" s="413">
        <v>1611</v>
      </c>
      <c r="G34" s="412">
        <v>0</v>
      </c>
      <c r="H34" s="412">
        <v>1061.96</v>
      </c>
      <c r="I34" s="412">
        <v>549.04</v>
      </c>
      <c r="J34" s="411">
        <v>0.34080695220360024</v>
      </c>
    </row>
    <row r="35" spans="1:10" ht="28.5" customHeight="1" x14ac:dyDescent="0.2">
      <c r="A35" s="414" t="s">
        <v>1045</v>
      </c>
      <c r="B35" s="414" t="s">
        <v>1044</v>
      </c>
      <c r="C35" s="414" t="s">
        <v>1010</v>
      </c>
      <c r="D35" s="414">
        <v>6</v>
      </c>
      <c r="E35" s="414">
        <v>0</v>
      </c>
      <c r="F35" s="413">
        <v>9478.85</v>
      </c>
      <c r="G35" s="412">
        <v>0</v>
      </c>
      <c r="H35" s="412">
        <v>6119.28</v>
      </c>
      <c r="I35" s="412">
        <v>3359.57</v>
      </c>
      <c r="J35" s="411">
        <v>0.35442801605680013</v>
      </c>
    </row>
    <row r="36" spans="1:10" ht="28.5" customHeight="1" x14ac:dyDescent="0.2">
      <c r="A36" s="414" t="s">
        <v>4519</v>
      </c>
      <c r="B36" s="414" t="s">
        <v>4518</v>
      </c>
      <c r="C36" s="414" t="s">
        <v>1010</v>
      </c>
      <c r="D36" s="414">
        <v>1</v>
      </c>
      <c r="E36" s="414">
        <v>0</v>
      </c>
      <c r="F36" s="413">
        <v>1875</v>
      </c>
      <c r="G36" s="412">
        <v>0</v>
      </c>
      <c r="H36" s="412">
        <v>1175.3399999999999</v>
      </c>
      <c r="I36" s="412">
        <v>699.66</v>
      </c>
      <c r="J36" s="411">
        <v>0.37315199999999998</v>
      </c>
    </row>
    <row r="37" spans="1:10" ht="28.5" customHeight="1" x14ac:dyDescent="0.2">
      <c r="A37" s="414" t="s">
        <v>2058</v>
      </c>
      <c r="B37" s="414" t="s">
        <v>2057</v>
      </c>
      <c r="C37" s="414" t="s">
        <v>1010</v>
      </c>
      <c r="D37" s="414">
        <v>1</v>
      </c>
      <c r="E37" s="414">
        <v>0</v>
      </c>
      <c r="F37" s="413">
        <v>2801.72</v>
      </c>
      <c r="G37" s="412">
        <v>0</v>
      </c>
      <c r="H37" s="412">
        <v>1831.08</v>
      </c>
      <c r="I37" s="412">
        <v>970.64</v>
      </c>
      <c r="J37" s="411">
        <v>0.3464443270562369</v>
      </c>
    </row>
    <row r="38" spans="1:10" ht="28.5" customHeight="1" x14ac:dyDescent="0.2">
      <c r="A38" s="414" t="s">
        <v>2962</v>
      </c>
      <c r="B38" s="414" t="s">
        <v>2961</v>
      </c>
      <c r="C38" s="414" t="s">
        <v>1010</v>
      </c>
      <c r="D38" s="414">
        <v>2</v>
      </c>
      <c r="E38" s="414">
        <v>0</v>
      </c>
      <c r="F38" s="413">
        <v>3022.5</v>
      </c>
      <c r="G38" s="412">
        <v>0</v>
      </c>
      <c r="H38" s="412">
        <v>2102.36</v>
      </c>
      <c r="I38" s="412">
        <v>920.14</v>
      </c>
      <c r="J38" s="411">
        <v>0.30443010752688171</v>
      </c>
    </row>
    <row r="39" spans="1:10" ht="28.5" customHeight="1" x14ac:dyDescent="0.2">
      <c r="A39" s="414" t="s">
        <v>2056</v>
      </c>
      <c r="B39" s="414" t="s">
        <v>2055</v>
      </c>
      <c r="C39" s="414" t="s">
        <v>1010</v>
      </c>
      <c r="D39" s="414">
        <v>3</v>
      </c>
      <c r="E39" s="414">
        <v>0</v>
      </c>
      <c r="F39" s="413">
        <v>1233</v>
      </c>
      <c r="G39" s="412">
        <v>0</v>
      </c>
      <c r="H39" s="412">
        <v>1067.3399999999999</v>
      </c>
      <c r="I39" s="412">
        <v>165.66</v>
      </c>
      <c r="J39" s="411">
        <v>0.1343552311435523</v>
      </c>
    </row>
    <row r="40" spans="1:10" ht="28.5" customHeight="1" x14ac:dyDescent="0.2">
      <c r="A40" s="414" t="s">
        <v>1041</v>
      </c>
      <c r="B40" s="414" t="s">
        <v>1040</v>
      </c>
      <c r="C40" s="414" t="s">
        <v>1010</v>
      </c>
      <c r="D40" s="414">
        <v>1</v>
      </c>
      <c r="E40" s="414">
        <v>0</v>
      </c>
      <c r="F40" s="413">
        <v>932</v>
      </c>
      <c r="G40" s="412">
        <v>0</v>
      </c>
      <c r="H40" s="412">
        <v>924.29</v>
      </c>
      <c r="I40" s="412">
        <v>7.71</v>
      </c>
      <c r="J40" s="411">
        <v>8.2725321888412022E-3</v>
      </c>
    </row>
    <row r="41" spans="1:10" ht="28.5" customHeight="1" x14ac:dyDescent="0.2">
      <c r="A41" s="414" t="s">
        <v>1039</v>
      </c>
      <c r="B41" s="414" t="s">
        <v>221</v>
      </c>
      <c r="C41" s="414" t="s">
        <v>1010</v>
      </c>
      <c r="D41" s="414">
        <v>19</v>
      </c>
      <c r="E41" s="414">
        <v>0</v>
      </c>
      <c r="F41" s="413">
        <v>12654</v>
      </c>
      <c r="G41" s="412">
        <v>0</v>
      </c>
      <c r="H41" s="412">
        <v>11249.71</v>
      </c>
      <c r="I41" s="412">
        <v>1404.29</v>
      </c>
      <c r="J41" s="411">
        <v>0.11097597597597597</v>
      </c>
    </row>
    <row r="42" spans="1:10" ht="28.5" customHeight="1" x14ac:dyDescent="0.2">
      <c r="A42" s="414" t="s">
        <v>1038</v>
      </c>
      <c r="B42" s="414" t="s">
        <v>1037</v>
      </c>
      <c r="C42" s="414" t="s">
        <v>1010</v>
      </c>
      <c r="D42" s="414">
        <v>2</v>
      </c>
      <c r="E42" s="414">
        <v>0</v>
      </c>
      <c r="F42" s="413">
        <v>2130</v>
      </c>
      <c r="G42" s="412">
        <v>0</v>
      </c>
      <c r="H42" s="412">
        <v>1760</v>
      </c>
      <c r="I42" s="412">
        <v>370</v>
      </c>
      <c r="J42" s="411">
        <v>0.17370892018779344</v>
      </c>
    </row>
    <row r="43" spans="1:10" ht="28.5" customHeight="1" x14ac:dyDescent="0.2">
      <c r="A43" s="414" t="s">
        <v>1036</v>
      </c>
      <c r="B43" s="414" t="s">
        <v>1035</v>
      </c>
      <c r="C43" s="414" t="s">
        <v>1010</v>
      </c>
      <c r="D43" s="414">
        <v>9</v>
      </c>
      <c r="E43" s="414">
        <v>0</v>
      </c>
      <c r="F43" s="413">
        <v>2997</v>
      </c>
      <c r="G43" s="412">
        <v>0</v>
      </c>
      <c r="H43" s="412">
        <v>2705.31</v>
      </c>
      <c r="I43" s="412">
        <v>291.69</v>
      </c>
      <c r="J43" s="411">
        <v>9.7327327327327323E-2</v>
      </c>
    </row>
    <row r="44" spans="1:10" ht="28.5" customHeight="1" x14ac:dyDescent="0.2">
      <c r="A44" s="414" t="s">
        <v>4517</v>
      </c>
      <c r="B44" s="414" t="s">
        <v>4516</v>
      </c>
      <c r="C44" s="414" t="s">
        <v>1010</v>
      </c>
      <c r="D44" s="414">
        <v>1</v>
      </c>
      <c r="E44" s="414">
        <v>0</v>
      </c>
      <c r="F44" s="413">
        <v>349.36</v>
      </c>
      <c r="G44" s="412">
        <v>0</v>
      </c>
      <c r="H44" s="412">
        <v>268.74</v>
      </c>
      <c r="I44" s="412">
        <v>80.62</v>
      </c>
      <c r="J44" s="411">
        <v>0.23076482711243418</v>
      </c>
    </row>
    <row r="45" spans="1:10" ht="28.5" customHeight="1" x14ac:dyDescent="0.2">
      <c r="A45" s="414" t="s">
        <v>4515</v>
      </c>
      <c r="B45" s="414" t="s">
        <v>4514</v>
      </c>
      <c r="C45" s="414" t="s">
        <v>1010</v>
      </c>
      <c r="D45" s="414">
        <v>2</v>
      </c>
      <c r="E45" s="414">
        <v>0</v>
      </c>
      <c r="F45" s="413">
        <v>3137.94</v>
      </c>
      <c r="G45" s="412">
        <v>0</v>
      </c>
      <c r="H45" s="412">
        <v>2525.86</v>
      </c>
      <c r="I45" s="412">
        <v>612.08000000000004</v>
      </c>
      <c r="J45" s="411">
        <v>0.19505790423016373</v>
      </c>
    </row>
    <row r="46" spans="1:10" ht="28.5" customHeight="1" x14ac:dyDescent="0.2">
      <c r="A46" s="414" t="s">
        <v>2042</v>
      </c>
      <c r="B46" s="414" t="s">
        <v>2041</v>
      </c>
      <c r="C46" s="414" t="s">
        <v>1010</v>
      </c>
      <c r="D46" s="414">
        <v>2</v>
      </c>
      <c r="E46" s="414">
        <v>0</v>
      </c>
      <c r="F46" s="413">
        <v>8268</v>
      </c>
      <c r="G46" s="412">
        <v>0</v>
      </c>
      <c r="H46" s="412">
        <v>6360</v>
      </c>
      <c r="I46" s="412">
        <v>1908</v>
      </c>
      <c r="J46" s="411">
        <v>0.23076923076923078</v>
      </c>
    </row>
    <row r="47" spans="1:10" ht="28.5" customHeight="1" x14ac:dyDescent="0.2">
      <c r="A47" s="414" t="s">
        <v>4513</v>
      </c>
      <c r="B47" s="414" t="s">
        <v>4512</v>
      </c>
      <c r="C47" s="414" t="s">
        <v>1010</v>
      </c>
      <c r="D47" s="414">
        <v>4</v>
      </c>
      <c r="E47" s="414">
        <v>0</v>
      </c>
      <c r="F47" s="413">
        <v>4757.8</v>
      </c>
      <c r="G47" s="412">
        <v>0</v>
      </c>
      <c r="H47" s="412">
        <v>4531.24</v>
      </c>
      <c r="I47" s="412">
        <v>226.56</v>
      </c>
      <c r="J47" s="411">
        <v>4.7618647273950147E-2</v>
      </c>
    </row>
    <row r="48" spans="1:10" ht="28.5" customHeight="1" x14ac:dyDescent="0.2">
      <c r="A48" s="414" t="s">
        <v>4511</v>
      </c>
      <c r="B48" s="414" t="s">
        <v>4510</v>
      </c>
      <c r="C48" s="414" t="s">
        <v>1010</v>
      </c>
      <c r="D48" s="414">
        <v>4</v>
      </c>
      <c r="E48" s="414">
        <v>0</v>
      </c>
      <c r="F48" s="413">
        <v>3467.64</v>
      </c>
      <c r="G48" s="412">
        <v>0</v>
      </c>
      <c r="H48" s="412">
        <v>2889.64</v>
      </c>
      <c r="I48" s="412">
        <v>578</v>
      </c>
      <c r="J48" s="411">
        <v>0.16668396950087092</v>
      </c>
    </row>
    <row r="49" spans="1:10" ht="28.5" customHeight="1" x14ac:dyDescent="0.2">
      <c r="A49" s="414" t="s">
        <v>4509</v>
      </c>
      <c r="B49" s="414" t="s">
        <v>4508</v>
      </c>
      <c r="C49" s="414" t="s">
        <v>1010</v>
      </c>
      <c r="D49" s="418">
        <v>2</v>
      </c>
      <c r="E49" s="418">
        <v>0</v>
      </c>
      <c r="F49" s="419">
        <v>1392.9</v>
      </c>
      <c r="G49" s="420">
        <v>0</v>
      </c>
      <c r="H49" s="420">
        <v>1066</v>
      </c>
      <c r="I49" s="420">
        <v>326.89999999999998</v>
      </c>
      <c r="J49" s="421">
        <v>0.23469021466006174</v>
      </c>
    </row>
    <row r="50" spans="1:10" ht="21.75" customHeight="1" x14ac:dyDescent="0.2">
      <c r="D50" s="410">
        <f t="shared" ref="D50:I50" si="0">SUM(D9:D49)</f>
        <v>1166</v>
      </c>
      <c r="E50" s="410">
        <f t="shared" si="0"/>
        <v>0</v>
      </c>
      <c r="F50" s="433">
        <f t="shared" si="0"/>
        <v>213942.36999999997</v>
      </c>
      <c r="G50" s="433">
        <f t="shared" si="0"/>
        <v>0</v>
      </c>
      <c r="H50" s="433">
        <f t="shared" si="0"/>
        <v>138870.43</v>
      </c>
      <c r="I50" s="433">
        <f t="shared" si="0"/>
        <v>75071.94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05837-13DF-4793-BE93-B822A5F75087}">
  <sheetPr codeName="Hoja26"/>
  <dimension ref="A1:J282"/>
  <sheetViews>
    <sheetView showGridLines="0" workbookViewId="0">
      <pane ySplit="6" topLeftCell="A275" activePane="bottomLeft" state="frozen"/>
      <selection pane="bottomLeft" activeCell="G282" sqref="G282"/>
    </sheetView>
  </sheetViews>
  <sheetFormatPr baseColWidth="10" defaultColWidth="10.7109375" defaultRowHeight="12.75" x14ac:dyDescent="0.2"/>
  <cols>
    <col min="1" max="1" width="14.28515625" style="410" customWidth="1"/>
    <col min="2" max="2" width="41.140625" style="410" customWidth="1"/>
    <col min="3" max="3" width="14.85546875" style="410" customWidth="1"/>
    <col min="4" max="4" width="10.7109375" style="410"/>
    <col min="5" max="9" width="13.28515625" style="410" customWidth="1"/>
    <col min="10" max="16384" width="10.710937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4417</v>
      </c>
    </row>
    <row r="6" spans="1:10" ht="2.4500000000000002" customHeight="1" x14ac:dyDescent="0.2"/>
    <row r="7" spans="1:10" ht="23.85" customHeight="1" x14ac:dyDescent="0.2"/>
    <row r="8" spans="1:10" ht="24.7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8.5" customHeight="1" x14ac:dyDescent="0.2">
      <c r="A9" s="414" t="s">
        <v>1627</v>
      </c>
      <c r="B9" s="414" t="s">
        <v>1626</v>
      </c>
      <c r="C9" s="414" t="s">
        <v>1010</v>
      </c>
      <c r="D9" s="414">
        <v>2</v>
      </c>
      <c r="E9" s="414">
        <v>0</v>
      </c>
      <c r="F9" s="413">
        <v>1679.52</v>
      </c>
      <c r="G9" s="412">
        <v>0</v>
      </c>
      <c r="H9" s="412">
        <v>1465.76</v>
      </c>
      <c r="I9" s="412">
        <v>213.76</v>
      </c>
      <c r="J9" s="411">
        <v>0.12727445936934362</v>
      </c>
    </row>
    <row r="10" spans="1:10" ht="28.5" customHeight="1" x14ac:dyDescent="0.2">
      <c r="A10" s="414" t="s">
        <v>4507</v>
      </c>
      <c r="B10" s="414" t="s">
        <v>4506</v>
      </c>
      <c r="C10" s="414" t="s">
        <v>1010</v>
      </c>
      <c r="D10" s="414">
        <v>1</v>
      </c>
      <c r="E10" s="414">
        <v>0</v>
      </c>
      <c r="F10" s="413">
        <v>517.37</v>
      </c>
      <c r="G10" s="412">
        <v>0</v>
      </c>
      <c r="H10" s="412">
        <v>398.13</v>
      </c>
      <c r="I10" s="412">
        <v>119.24</v>
      </c>
      <c r="J10" s="411">
        <v>0.23047335562556778</v>
      </c>
    </row>
    <row r="11" spans="1:10" ht="28.5" customHeight="1" x14ac:dyDescent="0.2">
      <c r="A11" s="414" t="s">
        <v>1625</v>
      </c>
      <c r="B11" s="414" t="s">
        <v>1624</v>
      </c>
      <c r="C11" s="414" t="s">
        <v>1010</v>
      </c>
      <c r="D11" s="414">
        <v>12</v>
      </c>
      <c r="E11" s="414">
        <v>0</v>
      </c>
      <c r="F11" s="413">
        <v>7549.34</v>
      </c>
      <c r="G11" s="412">
        <v>0</v>
      </c>
      <c r="H11" s="412">
        <v>6229.8</v>
      </c>
      <c r="I11" s="412">
        <v>1319.54</v>
      </c>
      <c r="J11" s="411">
        <v>0.17478878948358401</v>
      </c>
    </row>
    <row r="12" spans="1:10" ht="28.5" customHeight="1" x14ac:dyDescent="0.2">
      <c r="A12" s="414" t="s">
        <v>2286</v>
      </c>
      <c r="B12" s="414" t="s">
        <v>2285</v>
      </c>
      <c r="C12" s="414" t="s">
        <v>1010</v>
      </c>
      <c r="D12" s="414">
        <v>3</v>
      </c>
      <c r="E12" s="414">
        <v>0</v>
      </c>
      <c r="F12" s="413">
        <v>1115.81</v>
      </c>
      <c r="G12" s="412">
        <v>0</v>
      </c>
      <c r="H12" s="412">
        <v>843.74</v>
      </c>
      <c r="I12" s="412">
        <v>272.07</v>
      </c>
      <c r="J12" s="411">
        <v>0.24383183516907</v>
      </c>
    </row>
    <row r="13" spans="1:10" ht="28.5" customHeight="1" x14ac:dyDescent="0.2">
      <c r="A13" s="414" t="s">
        <v>3120</v>
      </c>
      <c r="B13" s="414" t="s">
        <v>3119</v>
      </c>
      <c r="C13" s="414" t="s">
        <v>1010</v>
      </c>
      <c r="D13" s="414">
        <v>1</v>
      </c>
      <c r="E13" s="414">
        <v>0</v>
      </c>
      <c r="F13" s="413">
        <v>401.36</v>
      </c>
      <c r="G13" s="412">
        <v>0</v>
      </c>
      <c r="H13" s="412">
        <v>287.76</v>
      </c>
      <c r="I13" s="412">
        <v>113.6</v>
      </c>
      <c r="J13" s="411">
        <v>0.28303767191548734</v>
      </c>
    </row>
    <row r="14" spans="1:10" ht="28.5" customHeight="1" x14ac:dyDescent="0.2">
      <c r="A14" s="414" t="s">
        <v>2284</v>
      </c>
      <c r="B14" s="414" t="s">
        <v>2283</v>
      </c>
      <c r="C14" s="414" t="s">
        <v>1010</v>
      </c>
      <c r="D14" s="414">
        <v>3</v>
      </c>
      <c r="E14" s="414">
        <v>0</v>
      </c>
      <c r="F14" s="413">
        <v>2244.87</v>
      </c>
      <c r="G14" s="412">
        <v>0</v>
      </c>
      <c r="H14" s="412">
        <v>1716.12</v>
      </c>
      <c r="I14" s="412">
        <v>528.75</v>
      </c>
      <c r="J14" s="411">
        <v>0.23553702441566773</v>
      </c>
    </row>
    <row r="15" spans="1:10" ht="28.5" customHeight="1" x14ac:dyDescent="0.2">
      <c r="A15" s="414" t="s">
        <v>2280</v>
      </c>
      <c r="B15" s="414" t="s">
        <v>2279</v>
      </c>
      <c r="C15" s="414" t="s">
        <v>1010</v>
      </c>
      <c r="D15" s="414">
        <v>2</v>
      </c>
      <c r="E15" s="414">
        <v>0</v>
      </c>
      <c r="F15" s="413">
        <v>336.75</v>
      </c>
      <c r="G15" s="412">
        <v>0</v>
      </c>
      <c r="H15" s="412">
        <v>272.77</v>
      </c>
      <c r="I15" s="412">
        <v>63.98</v>
      </c>
      <c r="J15" s="411">
        <v>0.18999257609502598</v>
      </c>
    </row>
    <row r="16" spans="1:10" ht="28.5" customHeight="1" x14ac:dyDescent="0.2">
      <c r="A16" s="414" t="s">
        <v>1621</v>
      </c>
      <c r="B16" s="414" t="s">
        <v>1620</v>
      </c>
      <c r="C16" s="414" t="s">
        <v>1010</v>
      </c>
      <c r="D16" s="414">
        <v>1</v>
      </c>
      <c r="E16" s="414">
        <v>0</v>
      </c>
      <c r="F16" s="413">
        <v>1360.45</v>
      </c>
      <c r="G16" s="412">
        <v>0</v>
      </c>
      <c r="H16" s="412">
        <v>1106.81</v>
      </c>
      <c r="I16" s="412">
        <v>253.64</v>
      </c>
      <c r="J16" s="411">
        <v>0.18643831085302656</v>
      </c>
    </row>
    <row r="17" spans="1:10" ht="28.5" customHeight="1" x14ac:dyDescent="0.2">
      <c r="A17" s="414" t="s">
        <v>1619</v>
      </c>
      <c r="B17" s="414" t="s">
        <v>1618</v>
      </c>
      <c r="C17" s="414" t="s">
        <v>1010</v>
      </c>
      <c r="D17" s="414">
        <v>17</v>
      </c>
      <c r="E17" s="414">
        <v>0</v>
      </c>
      <c r="F17" s="413">
        <v>10324.07</v>
      </c>
      <c r="G17" s="412">
        <v>0</v>
      </c>
      <c r="H17" s="412">
        <v>8424.75</v>
      </c>
      <c r="I17" s="412">
        <v>1899.32</v>
      </c>
      <c r="J17" s="411">
        <v>0.18397008156666897</v>
      </c>
    </row>
    <row r="18" spans="1:10" ht="28.5" customHeight="1" x14ac:dyDescent="0.2">
      <c r="A18" s="414" t="s">
        <v>2270</v>
      </c>
      <c r="B18" s="414" t="s">
        <v>2269</v>
      </c>
      <c r="C18" s="414" t="s">
        <v>1010</v>
      </c>
      <c r="D18" s="414">
        <v>2</v>
      </c>
      <c r="E18" s="414">
        <v>0</v>
      </c>
      <c r="F18" s="413">
        <v>1531.92</v>
      </c>
      <c r="G18" s="412">
        <v>0</v>
      </c>
      <c r="H18" s="412">
        <v>1336.94</v>
      </c>
      <c r="I18" s="412">
        <v>194.98</v>
      </c>
      <c r="J18" s="411">
        <v>0.12727818685048828</v>
      </c>
    </row>
    <row r="19" spans="1:10" ht="28.5" customHeight="1" x14ac:dyDescent="0.2">
      <c r="A19" s="414" t="s">
        <v>2268</v>
      </c>
      <c r="B19" s="414" t="s">
        <v>2267</v>
      </c>
      <c r="C19" s="414" t="s">
        <v>1010</v>
      </c>
      <c r="D19" s="414">
        <v>4</v>
      </c>
      <c r="E19" s="414">
        <v>0</v>
      </c>
      <c r="F19" s="413">
        <v>2729.24</v>
      </c>
      <c r="G19" s="412">
        <v>0</v>
      </c>
      <c r="H19" s="412">
        <v>2233.64</v>
      </c>
      <c r="I19" s="412">
        <v>495.6</v>
      </c>
      <c r="J19" s="411">
        <v>0.18158901379138515</v>
      </c>
    </row>
    <row r="20" spans="1:10" ht="28.5" customHeight="1" x14ac:dyDescent="0.2">
      <c r="A20" s="414" t="s">
        <v>1617</v>
      </c>
      <c r="B20" s="414" t="s">
        <v>1616</v>
      </c>
      <c r="C20" s="414" t="s">
        <v>1010</v>
      </c>
      <c r="D20" s="414">
        <v>16</v>
      </c>
      <c r="E20" s="414">
        <v>0</v>
      </c>
      <c r="F20" s="413">
        <v>11992.76</v>
      </c>
      <c r="G20" s="412">
        <v>0</v>
      </c>
      <c r="H20" s="412">
        <v>9255.76</v>
      </c>
      <c r="I20" s="412">
        <v>2737</v>
      </c>
      <c r="J20" s="411">
        <v>0.22822102668610061</v>
      </c>
    </row>
    <row r="21" spans="1:10" ht="28.5" customHeight="1" x14ac:dyDescent="0.2">
      <c r="A21" s="414" t="s">
        <v>1615</v>
      </c>
      <c r="B21" s="414" t="s">
        <v>1614</v>
      </c>
      <c r="C21" s="414" t="s">
        <v>1010</v>
      </c>
      <c r="D21" s="414">
        <v>4</v>
      </c>
      <c r="E21" s="414">
        <v>0</v>
      </c>
      <c r="F21" s="413">
        <v>2942.15</v>
      </c>
      <c r="G21" s="412">
        <v>0</v>
      </c>
      <c r="H21" s="412">
        <v>2286.16</v>
      </c>
      <c r="I21" s="412">
        <v>655.99</v>
      </c>
      <c r="J21" s="411">
        <v>0.22296279931342725</v>
      </c>
    </row>
    <row r="22" spans="1:10" ht="28.5" customHeight="1" x14ac:dyDescent="0.2">
      <c r="A22" s="414" t="s">
        <v>4505</v>
      </c>
      <c r="B22" s="414" t="s">
        <v>4504</v>
      </c>
      <c r="C22" s="414" t="s">
        <v>1010</v>
      </c>
      <c r="D22" s="414">
        <v>1</v>
      </c>
      <c r="E22" s="414">
        <v>0</v>
      </c>
      <c r="F22" s="413">
        <v>758.05</v>
      </c>
      <c r="G22" s="412">
        <v>0</v>
      </c>
      <c r="H22" s="412">
        <v>494.76</v>
      </c>
      <c r="I22" s="412">
        <v>263.29000000000002</v>
      </c>
      <c r="J22" s="411">
        <v>0.34732537431567839</v>
      </c>
    </row>
    <row r="23" spans="1:10" ht="28.5" customHeight="1" x14ac:dyDescent="0.2">
      <c r="A23" s="414" t="s">
        <v>2260</v>
      </c>
      <c r="B23" s="414" t="s">
        <v>2259</v>
      </c>
      <c r="C23" s="414" t="s">
        <v>1010</v>
      </c>
      <c r="D23" s="414">
        <v>2</v>
      </c>
      <c r="E23" s="414">
        <v>0</v>
      </c>
      <c r="F23" s="413">
        <v>1283.06</v>
      </c>
      <c r="G23" s="412">
        <v>0</v>
      </c>
      <c r="H23" s="412">
        <v>1067.32</v>
      </c>
      <c r="I23" s="412">
        <v>215.74</v>
      </c>
      <c r="J23" s="411">
        <v>0.16814490358985551</v>
      </c>
    </row>
    <row r="24" spans="1:10" ht="28.5" customHeight="1" x14ac:dyDescent="0.2">
      <c r="A24" s="414" t="s">
        <v>4503</v>
      </c>
      <c r="B24" s="414" t="s">
        <v>4502</v>
      </c>
      <c r="C24" s="414" t="s">
        <v>1010</v>
      </c>
      <c r="D24" s="414">
        <v>1</v>
      </c>
      <c r="E24" s="414">
        <v>0</v>
      </c>
      <c r="F24" s="413">
        <v>566.59</v>
      </c>
      <c r="G24" s="412">
        <v>0</v>
      </c>
      <c r="H24" s="412">
        <v>438.65</v>
      </c>
      <c r="I24" s="412">
        <v>127.94</v>
      </c>
      <c r="J24" s="411">
        <v>0.22580702094989322</v>
      </c>
    </row>
    <row r="25" spans="1:10" ht="28.5" customHeight="1" x14ac:dyDescent="0.2">
      <c r="A25" s="414" t="s">
        <v>1607</v>
      </c>
      <c r="B25" s="414" t="s">
        <v>1606</v>
      </c>
      <c r="C25" s="414" t="s">
        <v>1010</v>
      </c>
      <c r="D25" s="414">
        <v>2</v>
      </c>
      <c r="E25" s="414">
        <v>0</v>
      </c>
      <c r="F25" s="413">
        <v>1666.7</v>
      </c>
      <c r="G25" s="412">
        <v>0</v>
      </c>
      <c r="H25" s="412">
        <v>1306.82</v>
      </c>
      <c r="I25" s="412">
        <v>359.88</v>
      </c>
      <c r="J25" s="411">
        <v>0.21592368152636948</v>
      </c>
    </row>
    <row r="26" spans="1:10" ht="28.5" customHeight="1" x14ac:dyDescent="0.2">
      <c r="A26" s="414" t="s">
        <v>1603</v>
      </c>
      <c r="B26" s="414" t="s">
        <v>1602</v>
      </c>
      <c r="C26" s="414" t="s">
        <v>1010</v>
      </c>
      <c r="D26" s="414">
        <v>1</v>
      </c>
      <c r="E26" s="414">
        <v>0</v>
      </c>
      <c r="F26" s="413">
        <v>720.78</v>
      </c>
      <c r="G26" s="412">
        <v>0</v>
      </c>
      <c r="H26" s="412">
        <v>558.03</v>
      </c>
      <c r="I26" s="412">
        <v>162.75</v>
      </c>
      <c r="J26" s="411">
        <v>0.22579705319237492</v>
      </c>
    </row>
    <row r="27" spans="1:10" ht="28.5" customHeight="1" x14ac:dyDescent="0.2">
      <c r="A27" s="414" t="s">
        <v>2254</v>
      </c>
      <c r="B27" s="414" t="s">
        <v>2253</v>
      </c>
      <c r="C27" s="414" t="s">
        <v>1010</v>
      </c>
      <c r="D27" s="414">
        <v>3</v>
      </c>
      <c r="E27" s="414">
        <v>0</v>
      </c>
      <c r="F27" s="413">
        <v>1189.3800000000001</v>
      </c>
      <c r="G27" s="412">
        <v>0</v>
      </c>
      <c r="H27" s="412">
        <v>976.25</v>
      </c>
      <c r="I27" s="412">
        <v>213.13</v>
      </c>
      <c r="J27" s="411">
        <v>0.17919420202122113</v>
      </c>
    </row>
    <row r="28" spans="1:10" ht="28.5" customHeight="1" x14ac:dyDescent="0.2">
      <c r="A28" s="414" t="s">
        <v>4501</v>
      </c>
      <c r="B28" s="414" t="s">
        <v>4500</v>
      </c>
      <c r="C28" s="414" t="s">
        <v>1010</v>
      </c>
      <c r="D28" s="414">
        <v>1</v>
      </c>
      <c r="E28" s="414">
        <v>0</v>
      </c>
      <c r="F28" s="413">
        <v>1063.1400000000001</v>
      </c>
      <c r="G28" s="412">
        <v>0</v>
      </c>
      <c r="H28" s="412">
        <v>785.09</v>
      </c>
      <c r="I28" s="412">
        <v>278.05</v>
      </c>
      <c r="J28" s="411">
        <v>0.26153658031867866</v>
      </c>
    </row>
    <row r="29" spans="1:10" ht="28.5" customHeight="1" x14ac:dyDescent="0.2">
      <c r="A29" s="414" t="s">
        <v>3770</v>
      </c>
      <c r="B29" s="414" t="s">
        <v>3769</v>
      </c>
      <c r="C29" s="414" t="s">
        <v>1010</v>
      </c>
      <c r="D29" s="414">
        <v>6</v>
      </c>
      <c r="E29" s="414">
        <v>0</v>
      </c>
      <c r="F29" s="413">
        <v>2399.4</v>
      </c>
      <c r="G29" s="412">
        <v>0</v>
      </c>
      <c r="H29" s="412">
        <v>2094</v>
      </c>
      <c r="I29" s="412">
        <v>305.39999999999998</v>
      </c>
      <c r="J29" s="411">
        <v>0.12728182045511377</v>
      </c>
    </row>
    <row r="30" spans="1:10" ht="28.5" customHeight="1" x14ac:dyDescent="0.2">
      <c r="A30" s="414" t="s">
        <v>4499</v>
      </c>
      <c r="B30" s="414" t="s">
        <v>4498</v>
      </c>
      <c r="C30" s="414" t="s">
        <v>1010</v>
      </c>
      <c r="D30" s="414">
        <v>1</v>
      </c>
      <c r="E30" s="414">
        <v>0</v>
      </c>
      <c r="F30" s="413">
        <v>704.47</v>
      </c>
      <c r="G30" s="412">
        <v>0</v>
      </c>
      <c r="H30" s="412">
        <v>549.54</v>
      </c>
      <c r="I30" s="412">
        <v>154.93</v>
      </c>
      <c r="J30" s="411">
        <v>0.21992419833349894</v>
      </c>
    </row>
    <row r="31" spans="1:10" ht="28.5" customHeight="1" x14ac:dyDescent="0.2">
      <c r="A31" s="414" t="s">
        <v>1601</v>
      </c>
      <c r="B31" s="414" t="s">
        <v>1600</v>
      </c>
      <c r="C31" s="414" t="s">
        <v>1010</v>
      </c>
      <c r="D31" s="414">
        <v>5</v>
      </c>
      <c r="E31" s="414">
        <v>0</v>
      </c>
      <c r="F31" s="413">
        <v>3827.97</v>
      </c>
      <c r="G31" s="412">
        <v>0</v>
      </c>
      <c r="H31" s="412">
        <v>3146.3</v>
      </c>
      <c r="I31" s="412">
        <v>681.67</v>
      </c>
      <c r="J31" s="411">
        <v>0.17807610822446363</v>
      </c>
    </row>
    <row r="32" spans="1:10" ht="28.5" customHeight="1" x14ac:dyDescent="0.2">
      <c r="A32" s="414" t="s">
        <v>2252</v>
      </c>
      <c r="B32" s="414" t="s">
        <v>2251</v>
      </c>
      <c r="C32" s="414" t="s">
        <v>1010</v>
      </c>
      <c r="D32" s="414">
        <v>2</v>
      </c>
      <c r="E32" s="414">
        <v>0</v>
      </c>
      <c r="F32" s="413">
        <v>2906.36</v>
      </c>
      <c r="G32" s="412">
        <v>0</v>
      </c>
      <c r="H32" s="412">
        <v>2088.3000000000002</v>
      </c>
      <c r="I32" s="412">
        <v>818.06</v>
      </c>
      <c r="J32" s="411">
        <v>0.28147235717529834</v>
      </c>
    </row>
    <row r="33" spans="1:10" ht="28.5" customHeight="1" x14ac:dyDescent="0.2">
      <c r="A33" s="414" t="s">
        <v>1599</v>
      </c>
      <c r="B33" s="414" t="s">
        <v>1598</v>
      </c>
      <c r="C33" s="414" t="s">
        <v>1010</v>
      </c>
      <c r="D33" s="414">
        <v>8</v>
      </c>
      <c r="E33" s="414">
        <v>0</v>
      </c>
      <c r="F33" s="413">
        <v>2189.12</v>
      </c>
      <c r="G33" s="412">
        <v>0</v>
      </c>
      <c r="H33" s="412">
        <v>1910.48</v>
      </c>
      <c r="I33" s="412">
        <v>278.64</v>
      </c>
      <c r="J33" s="411">
        <v>0.12728402280368367</v>
      </c>
    </row>
    <row r="34" spans="1:10" ht="28.5" customHeight="1" x14ac:dyDescent="0.2">
      <c r="A34" s="414" t="s">
        <v>1597</v>
      </c>
      <c r="B34" s="414" t="s">
        <v>1596</v>
      </c>
      <c r="C34" s="414" t="s">
        <v>1010</v>
      </c>
      <c r="D34" s="414">
        <v>3</v>
      </c>
      <c r="E34" s="414">
        <v>0</v>
      </c>
      <c r="F34" s="413">
        <v>927.36</v>
      </c>
      <c r="G34" s="412">
        <v>0</v>
      </c>
      <c r="H34" s="412">
        <v>775.44</v>
      </c>
      <c r="I34" s="412">
        <v>151.91999999999999</v>
      </c>
      <c r="J34" s="411">
        <v>0.16381987577639751</v>
      </c>
    </row>
    <row r="35" spans="1:10" ht="28.5" customHeight="1" x14ac:dyDescent="0.2">
      <c r="A35" s="414" t="s">
        <v>2250</v>
      </c>
      <c r="B35" s="414" t="s">
        <v>2249</v>
      </c>
      <c r="C35" s="414" t="s">
        <v>1010</v>
      </c>
      <c r="D35" s="414">
        <v>3</v>
      </c>
      <c r="E35" s="414">
        <v>0</v>
      </c>
      <c r="F35" s="413">
        <v>2124.4699999999998</v>
      </c>
      <c r="G35" s="412">
        <v>0</v>
      </c>
      <c r="H35" s="412">
        <v>1635.96</v>
      </c>
      <c r="I35" s="412">
        <v>488.51</v>
      </c>
      <c r="J35" s="411">
        <v>0.22994440966452809</v>
      </c>
    </row>
    <row r="36" spans="1:10" ht="28.5" customHeight="1" x14ac:dyDescent="0.2">
      <c r="A36" s="414" t="s">
        <v>4497</v>
      </c>
      <c r="B36" s="414" t="s">
        <v>4496</v>
      </c>
      <c r="C36" s="414" t="s">
        <v>1010</v>
      </c>
      <c r="D36" s="414">
        <v>3</v>
      </c>
      <c r="E36" s="414">
        <v>0</v>
      </c>
      <c r="F36" s="413">
        <v>1766.58</v>
      </c>
      <c r="G36" s="412">
        <v>0</v>
      </c>
      <c r="H36" s="412">
        <v>1231.6199999999999</v>
      </c>
      <c r="I36" s="412">
        <v>534.96</v>
      </c>
      <c r="J36" s="411">
        <v>0.30282240260842985</v>
      </c>
    </row>
    <row r="37" spans="1:10" ht="28.5" customHeight="1" x14ac:dyDescent="0.2">
      <c r="A37" s="414" t="s">
        <v>1593</v>
      </c>
      <c r="B37" s="414" t="s">
        <v>1592</v>
      </c>
      <c r="C37" s="414" t="s">
        <v>1010</v>
      </c>
      <c r="D37" s="414">
        <v>7</v>
      </c>
      <c r="E37" s="414">
        <v>0</v>
      </c>
      <c r="F37" s="413">
        <v>2896.34</v>
      </c>
      <c r="G37" s="412">
        <v>0</v>
      </c>
      <c r="H37" s="412">
        <v>2435.37</v>
      </c>
      <c r="I37" s="412">
        <v>460.97</v>
      </c>
      <c r="J37" s="411">
        <v>0.15915603831041936</v>
      </c>
    </row>
    <row r="38" spans="1:10" ht="28.5" customHeight="1" x14ac:dyDescent="0.2">
      <c r="A38" s="414" t="s">
        <v>3760</v>
      </c>
      <c r="B38" s="414" t="s">
        <v>3759</v>
      </c>
      <c r="C38" s="414" t="s">
        <v>1010</v>
      </c>
      <c r="D38" s="414">
        <v>1</v>
      </c>
      <c r="E38" s="414">
        <v>0</v>
      </c>
      <c r="F38" s="413">
        <v>924.84</v>
      </c>
      <c r="G38" s="412">
        <v>0</v>
      </c>
      <c r="H38" s="412">
        <v>477.5</v>
      </c>
      <c r="I38" s="412">
        <v>447.34</v>
      </c>
      <c r="J38" s="411">
        <v>0.48369447688248779</v>
      </c>
    </row>
    <row r="39" spans="1:10" ht="28.5" customHeight="1" x14ac:dyDescent="0.2">
      <c r="A39" s="414" t="s">
        <v>2234</v>
      </c>
      <c r="B39" s="414" t="s">
        <v>2233</v>
      </c>
      <c r="C39" s="414" t="s">
        <v>1010</v>
      </c>
      <c r="D39" s="414">
        <v>4</v>
      </c>
      <c r="E39" s="414">
        <v>0</v>
      </c>
      <c r="F39" s="413">
        <v>1368.7</v>
      </c>
      <c r="G39" s="412">
        <v>0</v>
      </c>
      <c r="H39" s="412">
        <v>1137.3599999999999</v>
      </c>
      <c r="I39" s="412">
        <v>231.34</v>
      </c>
      <c r="J39" s="411">
        <v>0.16902169942280998</v>
      </c>
    </row>
    <row r="40" spans="1:10" ht="28.5" customHeight="1" x14ac:dyDescent="0.2">
      <c r="A40" s="414" t="s">
        <v>1577</v>
      </c>
      <c r="B40" s="414" t="s">
        <v>1576</v>
      </c>
      <c r="C40" s="414" t="s">
        <v>1010</v>
      </c>
      <c r="D40" s="414">
        <v>3</v>
      </c>
      <c r="E40" s="414">
        <v>0</v>
      </c>
      <c r="F40" s="413">
        <v>4901.6099999999997</v>
      </c>
      <c r="G40" s="412">
        <v>0</v>
      </c>
      <c r="H40" s="412">
        <v>3619.68</v>
      </c>
      <c r="I40" s="412">
        <v>1281.93</v>
      </c>
      <c r="J40" s="411">
        <v>0.26153243526106729</v>
      </c>
    </row>
    <row r="41" spans="1:10" ht="28.5" customHeight="1" x14ac:dyDescent="0.2">
      <c r="A41" s="414" t="s">
        <v>1571</v>
      </c>
      <c r="B41" s="414" t="s">
        <v>1570</v>
      </c>
      <c r="C41" s="414" t="s">
        <v>1010</v>
      </c>
      <c r="D41" s="414">
        <v>16</v>
      </c>
      <c r="E41" s="414">
        <v>0</v>
      </c>
      <c r="F41" s="413">
        <v>5988.32</v>
      </c>
      <c r="G41" s="412">
        <v>0</v>
      </c>
      <c r="H41" s="412">
        <v>5225.6000000000004</v>
      </c>
      <c r="I41" s="412">
        <v>762.72</v>
      </c>
      <c r="J41" s="411">
        <v>0.12736794292890161</v>
      </c>
    </row>
    <row r="42" spans="1:10" ht="28.5" customHeight="1" x14ac:dyDescent="0.2">
      <c r="A42" s="414" t="s">
        <v>1567</v>
      </c>
      <c r="B42" s="414" t="s">
        <v>1566</v>
      </c>
      <c r="C42" s="414" t="s">
        <v>1010</v>
      </c>
      <c r="D42" s="414">
        <v>5</v>
      </c>
      <c r="E42" s="414">
        <v>0</v>
      </c>
      <c r="F42" s="413">
        <v>3108.14</v>
      </c>
      <c r="G42" s="412">
        <v>0</v>
      </c>
      <c r="H42" s="412">
        <v>2554.65</v>
      </c>
      <c r="I42" s="412">
        <v>553.49</v>
      </c>
      <c r="J42" s="411">
        <v>0.17807756407369038</v>
      </c>
    </row>
    <row r="43" spans="1:10" ht="28.5" customHeight="1" x14ac:dyDescent="0.2">
      <c r="A43" s="414" t="s">
        <v>1565</v>
      </c>
      <c r="B43" s="414" t="s">
        <v>1564</v>
      </c>
      <c r="C43" s="414" t="s">
        <v>1010</v>
      </c>
      <c r="D43" s="414">
        <v>2</v>
      </c>
      <c r="E43" s="414">
        <v>0</v>
      </c>
      <c r="F43" s="413">
        <v>919.31</v>
      </c>
      <c r="G43" s="412">
        <v>0</v>
      </c>
      <c r="H43" s="412">
        <v>729.36</v>
      </c>
      <c r="I43" s="412">
        <v>189.95</v>
      </c>
      <c r="J43" s="411">
        <v>0.2066223580729025</v>
      </c>
    </row>
    <row r="44" spans="1:10" ht="28.5" customHeight="1" x14ac:dyDescent="0.2">
      <c r="A44" s="414" t="s">
        <v>1563</v>
      </c>
      <c r="B44" s="414" t="s">
        <v>1562</v>
      </c>
      <c r="C44" s="414" t="s">
        <v>1010</v>
      </c>
      <c r="D44" s="414">
        <v>2</v>
      </c>
      <c r="E44" s="414">
        <v>0</v>
      </c>
      <c r="F44" s="413">
        <v>327.86</v>
      </c>
      <c r="G44" s="412">
        <v>0</v>
      </c>
      <c r="H44" s="412">
        <v>286.14</v>
      </c>
      <c r="I44" s="412">
        <v>41.72</v>
      </c>
      <c r="J44" s="411">
        <v>0.12724943573476483</v>
      </c>
    </row>
    <row r="45" spans="1:10" ht="28.5" customHeight="1" x14ac:dyDescent="0.2">
      <c r="A45" s="414" t="s">
        <v>1561</v>
      </c>
      <c r="B45" s="414" t="s">
        <v>1560</v>
      </c>
      <c r="C45" s="414" t="s">
        <v>1010</v>
      </c>
      <c r="D45" s="414">
        <v>4</v>
      </c>
      <c r="E45" s="414">
        <v>0</v>
      </c>
      <c r="F45" s="413">
        <v>2623.96</v>
      </c>
      <c r="G45" s="412">
        <v>0</v>
      </c>
      <c r="H45" s="412">
        <v>2026.56</v>
      </c>
      <c r="I45" s="412">
        <v>597.4</v>
      </c>
      <c r="J45" s="411">
        <v>0.22767115352368175</v>
      </c>
    </row>
    <row r="46" spans="1:10" ht="28.5" customHeight="1" x14ac:dyDescent="0.2">
      <c r="A46" s="414" t="s">
        <v>1559</v>
      </c>
      <c r="B46" s="414" t="s">
        <v>1558</v>
      </c>
      <c r="C46" s="414" t="s">
        <v>1010</v>
      </c>
      <c r="D46" s="414">
        <v>3</v>
      </c>
      <c r="E46" s="414">
        <v>0</v>
      </c>
      <c r="F46" s="413">
        <v>1735.49</v>
      </c>
      <c r="G46" s="412">
        <v>0</v>
      </c>
      <c r="H46" s="412">
        <v>1372.38</v>
      </c>
      <c r="I46" s="412">
        <v>363.11</v>
      </c>
      <c r="J46" s="411">
        <v>0.20922621276988054</v>
      </c>
    </row>
    <row r="47" spans="1:10" ht="28.5" customHeight="1" x14ac:dyDescent="0.2">
      <c r="A47" s="414" t="s">
        <v>1557</v>
      </c>
      <c r="B47" s="414" t="s">
        <v>1556</v>
      </c>
      <c r="C47" s="414" t="s">
        <v>1010</v>
      </c>
      <c r="D47" s="414">
        <v>1</v>
      </c>
      <c r="E47" s="414">
        <v>0</v>
      </c>
      <c r="F47" s="413">
        <v>499.04</v>
      </c>
      <c r="G47" s="412">
        <v>0</v>
      </c>
      <c r="H47" s="412">
        <v>435.53</v>
      </c>
      <c r="I47" s="412">
        <v>63.51</v>
      </c>
      <c r="J47" s="411">
        <v>0.1272643475472908</v>
      </c>
    </row>
    <row r="48" spans="1:10" ht="28.5" customHeight="1" x14ac:dyDescent="0.2">
      <c r="A48" s="414" t="s">
        <v>1555</v>
      </c>
      <c r="B48" s="414" t="s">
        <v>1554</v>
      </c>
      <c r="C48" s="414" t="s">
        <v>1010</v>
      </c>
      <c r="D48" s="414">
        <v>3</v>
      </c>
      <c r="E48" s="414">
        <v>0</v>
      </c>
      <c r="F48" s="413">
        <v>1862.82</v>
      </c>
      <c r="G48" s="412">
        <v>0</v>
      </c>
      <c r="H48" s="412">
        <v>1465.83</v>
      </c>
      <c r="I48" s="412">
        <v>396.99</v>
      </c>
      <c r="J48" s="411">
        <v>0.21311237800753696</v>
      </c>
    </row>
    <row r="49" spans="1:10" ht="28.5" customHeight="1" x14ac:dyDescent="0.2">
      <c r="A49" s="414" t="s">
        <v>1553</v>
      </c>
      <c r="B49" s="414" t="s">
        <v>1552</v>
      </c>
      <c r="C49" s="414" t="s">
        <v>1010</v>
      </c>
      <c r="D49" s="414">
        <v>2</v>
      </c>
      <c r="E49" s="414">
        <v>0</v>
      </c>
      <c r="F49" s="413">
        <v>1256.24</v>
      </c>
      <c r="G49" s="412">
        <v>0</v>
      </c>
      <c r="H49" s="412">
        <v>996.7</v>
      </c>
      <c r="I49" s="412">
        <v>259.54000000000002</v>
      </c>
      <c r="J49" s="411">
        <v>0.20660064955740942</v>
      </c>
    </row>
    <row r="50" spans="1:10" ht="28.5" customHeight="1" x14ac:dyDescent="0.2">
      <c r="A50" s="414" t="s">
        <v>1551</v>
      </c>
      <c r="B50" s="414" t="s">
        <v>1550</v>
      </c>
      <c r="C50" s="414" t="s">
        <v>1010</v>
      </c>
      <c r="D50" s="414">
        <v>2</v>
      </c>
      <c r="E50" s="414">
        <v>0</v>
      </c>
      <c r="F50" s="413">
        <v>1962.4</v>
      </c>
      <c r="G50" s="412">
        <v>0</v>
      </c>
      <c r="H50" s="412">
        <v>1518.18</v>
      </c>
      <c r="I50" s="412">
        <v>444.22</v>
      </c>
      <c r="J50" s="411">
        <v>0.22636567468406033</v>
      </c>
    </row>
    <row r="51" spans="1:10" ht="28.5" customHeight="1" x14ac:dyDescent="0.2">
      <c r="A51" s="414" t="s">
        <v>1549</v>
      </c>
      <c r="B51" s="414" t="s">
        <v>1548</v>
      </c>
      <c r="C51" s="414" t="s">
        <v>1010</v>
      </c>
      <c r="D51" s="414">
        <v>3</v>
      </c>
      <c r="E51" s="414">
        <v>0</v>
      </c>
      <c r="F51" s="413">
        <v>2044.02</v>
      </c>
      <c r="G51" s="412">
        <v>0</v>
      </c>
      <c r="H51" s="412">
        <v>1544.82</v>
      </c>
      <c r="I51" s="412">
        <v>499.2</v>
      </c>
      <c r="J51" s="411">
        <v>0.24422461619749317</v>
      </c>
    </row>
    <row r="52" spans="1:10" ht="28.5" customHeight="1" x14ac:dyDescent="0.2">
      <c r="A52" s="414" t="s">
        <v>1547</v>
      </c>
      <c r="B52" s="414" t="s">
        <v>1546</v>
      </c>
      <c r="C52" s="414" t="s">
        <v>1010</v>
      </c>
      <c r="D52" s="414">
        <v>2</v>
      </c>
      <c r="E52" s="414">
        <v>0</v>
      </c>
      <c r="F52" s="413">
        <v>1702.22</v>
      </c>
      <c r="G52" s="412">
        <v>0</v>
      </c>
      <c r="H52" s="412">
        <v>1245.92</v>
      </c>
      <c r="I52" s="412">
        <v>456.3</v>
      </c>
      <c r="J52" s="411">
        <v>0.26806170765235987</v>
      </c>
    </row>
    <row r="53" spans="1:10" ht="28.5" customHeight="1" x14ac:dyDescent="0.2">
      <c r="A53" s="414" t="s">
        <v>1545</v>
      </c>
      <c r="B53" s="414" t="s">
        <v>1544</v>
      </c>
      <c r="C53" s="414" t="s">
        <v>1010</v>
      </c>
      <c r="D53" s="414">
        <v>2</v>
      </c>
      <c r="E53" s="414">
        <v>0</v>
      </c>
      <c r="F53" s="413">
        <v>1443.52</v>
      </c>
      <c r="G53" s="412">
        <v>0</v>
      </c>
      <c r="H53" s="412">
        <v>1140.24</v>
      </c>
      <c r="I53" s="412">
        <v>303.27999999999997</v>
      </c>
      <c r="J53" s="411">
        <v>0.21009753934825981</v>
      </c>
    </row>
    <row r="54" spans="1:10" ht="28.5" customHeight="1" x14ac:dyDescent="0.2">
      <c r="A54" s="414" t="s">
        <v>1543</v>
      </c>
      <c r="B54" s="414" t="s">
        <v>1542</v>
      </c>
      <c r="C54" s="414" t="s">
        <v>1010</v>
      </c>
      <c r="D54" s="414">
        <v>3</v>
      </c>
      <c r="E54" s="414">
        <v>0</v>
      </c>
      <c r="F54" s="413">
        <v>4060.74</v>
      </c>
      <c r="G54" s="412">
        <v>0</v>
      </c>
      <c r="H54" s="412">
        <v>3143.79</v>
      </c>
      <c r="I54" s="412">
        <v>916.95</v>
      </c>
      <c r="J54" s="411">
        <v>0.2258085964627137</v>
      </c>
    </row>
    <row r="55" spans="1:10" ht="28.5" customHeight="1" x14ac:dyDescent="0.2">
      <c r="A55" s="414" t="s">
        <v>1541</v>
      </c>
      <c r="B55" s="414" t="s">
        <v>1540</v>
      </c>
      <c r="C55" s="414" t="s">
        <v>1010</v>
      </c>
      <c r="D55" s="414">
        <v>2</v>
      </c>
      <c r="E55" s="414">
        <v>0</v>
      </c>
      <c r="F55" s="413">
        <v>1673.2</v>
      </c>
      <c r="G55" s="412">
        <v>0</v>
      </c>
      <c r="H55" s="412">
        <v>1288.48</v>
      </c>
      <c r="I55" s="412">
        <v>384.72</v>
      </c>
      <c r="J55" s="411">
        <v>0.22993067176667464</v>
      </c>
    </row>
    <row r="56" spans="1:10" ht="28.5" customHeight="1" x14ac:dyDescent="0.2">
      <c r="A56" s="414" t="s">
        <v>1539</v>
      </c>
      <c r="B56" s="414" t="s">
        <v>1538</v>
      </c>
      <c r="C56" s="414" t="s">
        <v>1010</v>
      </c>
      <c r="D56" s="414">
        <v>12</v>
      </c>
      <c r="E56" s="414">
        <v>0</v>
      </c>
      <c r="F56" s="413">
        <v>6128.87</v>
      </c>
      <c r="G56" s="412">
        <v>0</v>
      </c>
      <c r="H56" s="412">
        <v>4683.72</v>
      </c>
      <c r="I56" s="412">
        <v>1445.15</v>
      </c>
      <c r="J56" s="411">
        <v>0.23579387391150408</v>
      </c>
    </row>
    <row r="57" spans="1:10" ht="28.5" customHeight="1" x14ac:dyDescent="0.2">
      <c r="A57" s="414" t="s">
        <v>1537</v>
      </c>
      <c r="B57" s="414" t="s">
        <v>1536</v>
      </c>
      <c r="C57" s="414" t="s">
        <v>1010</v>
      </c>
      <c r="D57" s="414">
        <v>2</v>
      </c>
      <c r="E57" s="414">
        <v>0</v>
      </c>
      <c r="F57" s="413">
        <v>1175.8</v>
      </c>
      <c r="G57" s="412">
        <v>0</v>
      </c>
      <c r="H57" s="412">
        <v>1026.1600000000001</v>
      </c>
      <c r="I57" s="412">
        <v>149.63999999999999</v>
      </c>
      <c r="J57" s="411">
        <v>0.12726654192889947</v>
      </c>
    </row>
    <row r="58" spans="1:10" ht="28.5" customHeight="1" x14ac:dyDescent="0.2">
      <c r="A58" s="414" t="s">
        <v>1535</v>
      </c>
      <c r="B58" s="414" t="s">
        <v>1534</v>
      </c>
      <c r="C58" s="414" t="s">
        <v>1010</v>
      </c>
      <c r="D58" s="414">
        <v>11</v>
      </c>
      <c r="E58" s="414">
        <v>0</v>
      </c>
      <c r="F58" s="413">
        <v>4078.45</v>
      </c>
      <c r="G58" s="412">
        <v>0</v>
      </c>
      <c r="H58" s="412">
        <v>3127.74</v>
      </c>
      <c r="I58" s="412">
        <v>950.71</v>
      </c>
      <c r="J58" s="411">
        <v>0.23310571418063236</v>
      </c>
    </row>
    <row r="59" spans="1:10" ht="28.5" customHeight="1" x14ac:dyDescent="0.2">
      <c r="A59" s="414" t="s">
        <v>4495</v>
      </c>
      <c r="B59" s="414" t="s">
        <v>4494</v>
      </c>
      <c r="C59" s="414" t="s">
        <v>1010</v>
      </c>
      <c r="D59" s="414">
        <v>2</v>
      </c>
      <c r="E59" s="414">
        <v>0</v>
      </c>
      <c r="F59" s="413">
        <v>523.5</v>
      </c>
      <c r="G59" s="412">
        <v>0</v>
      </c>
      <c r="H59" s="412">
        <v>442.92</v>
      </c>
      <c r="I59" s="412">
        <v>80.58</v>
      </c>
      <c r="J59" s="411">
        <v>0.15392550143266476</v>
      </c>
    </row>
    <row r="60" spans="1:10" ht="28.5" customHeight="1" x14ac:dyDescent="0.2">
      <c r="A60" s="414" t="s">
        <v>1533</v>
      </c>
      <c r="B60" s="414" t="s">
        <v>1532</v>
      </c>
      <c r="C60" s="414" t="s">
        <v>1010</v>
      </c>
      <c r="D60" s="414">
        <v>1</v>
      </c>
      <c r="E60" s="414">
        <v>0</v>
      </c>
      <c r="F60" s="413">
        <v>574.54</v>
      </c>
      <c r="G60" s="412">
        <v>0</v>
      </c>
      <c r="H60" s="412">
        <v>460.02</v>
      </c>
      <c r="I60" s="412">
        <v>114.52</v>
      </c>
      <c r="J60" s="411">
        <v>0.19932467713301075</v>
      </c>
    </row>
    <row r="61" spans="1:10" ht="28.5" customHeight="1" x14ac:dyDescent="0.2">
      <c r="A61" s="414" t="s">
        <v>4493</v>
      </c>
      <c r="B61" s="414" t="s">
        <v>4492</v>
      </c>
      <c r="C61" s="414" t="s">
        <v>1010</v>
      </c>
      <c r="D61" s="414">
        <v>2</v>
      </c>
      <c r="E61" s="414">
        <v>0</v>
      </c>
      <c r="F61" s="413">
        <v>2200.46</v>
      </c>
      <c r="G61" s="412">
        <v>0</v>
      </c>
      <c r="H61" s="412">
        <v>1920.4</v>
      </c>
      <c r="I61" s="412">
        <v>280.06</v>
      </c>
      <c r="J61" s="411">
        <v>0.12727338829153903</v>
      </c>
    </row>
    <row r="62" spans="1:10" ht="28.5" customHeight="1" x14ac:dyDescent="0.2">
      <c r="A62" s="414" t="s">
        <v>1531</v>
      </c>
      <c r="B62" s="414" t="s">
        <v>1530</v>
      </c>
      <c r="C62" s="414" t="s">
        <v>1010</v>
      </c>
      <c r="D62" s="414">
        <v>11</v>
      </c>
      <c r="E62" s="414">
        <v>0</v>
      </c>
      <c r="F62" s="413">
        <v>2594.3000000000002</v>
      </c>
      <c r="G62" s="412">
        <v>0</v>
      </c>
      <c r="H62" s="412">
        <v>2277.5500000000002</v>
      </c>
      <c r="I62" s="412">
        <v>316.75</v>
      </c>
      <c r="J62" s="411">
        <v>0.12209459199013221</v>
      </c>
    </row>
    <row r="63" spans="1:10" ht="28.5" customHeight="1" x14ac:dyDescent="0.2">
      <c r="A63" s="414" t="s">
        <v>1529</v>
      </c>
      <c r="B63" s="414" t="s">
        <v>1528</v>
      </c>
      <c r="C63" s="414" t="s">
        <v>1010</v>
      </c>
      <c r="D63" s="414">
        <v>4</v>
      </c>
      <c r="E63" s="414">
        <v>0</v>
      </c>
      <c r="F63" s="413">
        <v>3023.7</v>
      </c>
      <c r="G63" s="412">
        <v>0</v>
      </c>
      <c r="H63" s="412">
        <v>2284.7600000000002</v>
      </c>
      <c r="I63" s="412">
        <v>738.94</v>
      </c>
      <c r="J63" s="411">
        <v>0.24438270992492642</v>
      </c>
    </row>
    <row r="64" spans="1:10" ht="28.5" customHeight="1" x14ac:dyDescent="0.2">
      <c r="A64" s="414" t="s">
        <v>1527</v>
      </c>
      <c r="B64" s="414" t="s">
        <v>1526</v>
      </c>
      <c r="C64" s="414" t="s">
        <v>1010</v>
      </c>
      <c r="D64" s="414">
        <v>9</v>
      </c>
      <c r="E64" s="414">
        <v>0</v>
      </c>
      <c r="F64" s="413">
        <v>4015.17</v>
      </c>
      <c r="G64" s="412">
        <v>0</v>
      </c>
      <c r="H64" s="412">
        <v>3235.5</v>
      </c>
      <c r="I64" s="412">
        <v>779.67</v>
      </c>
      <c r="J64" s="411">
        <v>0.19418106829847803</v>
      </c>
    </row>
    <row r="65" spans="1:10" ht="28.5" customHeight="1" x14ac:dyDescent="0.2">
      <c r="A65" s="414" t="s">
        <v>4135</v>
      </c>
      <c r="B65" s="414" t="s">
        <v>4134</v>
      </c>
      <c r="C65" s="414" t="s">
        <v>1010</v>
      </c>
      <c r="D65" s="414">
        <v>1</v>
      </c>
      <c r="E65" s="414">
        <v>0</v>
      </c>
      <c r="F65" s="413">
        <v>1208.33</v>
      </c>
      <c r="G65" s="412">
        <v>0</v>
      </c>
      <c r="H65" s="412">
        <v>797.1</v>
      </c>
      <c r="I65" s="412">
        <v>411.23</v>
      </c>
      <c r="J65" s="411">
        <v>0.34032921470128191</v>
      </c>
    </row>
    <row r="66" spans="1:10" ht="28.5" customHeight="1" x14ac:dyDescent="0.2">
      <c r="A66" s="414" t="s">
        <v>4491</v>
      </c>
      <c r="B66" s="414" t="s">
        <v>4490</v>
      </c>
      <c r="C66" s="414" t="s">
        <v>1010</v>
      </c>
      <c r="D66" s="414">
        <v>1</v>
      </c>
      <c r="E66" s="414">
        <v>0</v>
      </c>
      <c r="F66" s="413">
        <v>686.74</v>
      </c>
      <c r="G66" s="412">
        <v>0</v>
      </c>
      <c r="H66" s="412">
        <v>576.12</v>
      </c>
      <c r="I66" s="412">
        <v>110.62</v>
      </c>
      <c r="J66" s="411">
        <v>0.16107988467251069</v>
      </c>
    </row>
    <row r="67" spans="1:10" ht="28.5" customHeight="1" x14ac:dyDescent="0.2">
      <c r="A67" s="414" t="s">
        <v>1525</v>
      </c>
      <c r="B67" s="414" t="s">
        <v>1524</v>
      </c>
      <c r="C67" s="414" t="s">
        <v>1010</v>
      </c>
      <c r="D67" s="414">
        <v>9</v>
      </c>
      <c r="E67" s="414">
        <v>0</v>
      </c>
      <c r="F67" s="413">
        <v>14090.21</v>
      </c>
      <c r="G67" s="412">
        <v>0</v>
      </c>
      <c r="H67" s="412">
        <v>10798.29</v>
      </c>
      <c r="I67" s="412">
        <v>3291.92</v>
      </c>
      <c r="J67" s="411">
        <v>0.23363172018018183</v>
      </c>
    </row>
    <row r="68" spans="1:10" ht="28.5" customHeight="1" x14ac:dyDescent="0.2">
      <c r="A68" s="414" t="s">
        <v>1523</v>
      </c>
      <c r="B68" s="414" t="s">
        <v>1522</v>
      </c>
      <c r="C68" s="414" t="s">
        <v>1010</v>
      </c>
      <c r="D68" s="414">
        <v>10</v>
      </c>
      <c r="E68" s="414">
        <v>0</v>
      </c>
      <c r="F68" s="413">
        <v>7003.45</v>
      </c>
      <c r="G68" s="412">
        <v>0</v>
      </c>
      <c r="H68" s="412">
        <v>5424.7</v>
      </c>
      <c r="I68" s="412">
        <v>1578.75</v>
      </c>
      <c r="J68" s="411">
        <v>0.22542461215543769</v>
      </c>
    </row>
    <row r="69" spans="1:10" ht="28.5" customHeight="1" x14ac:dyDescent="0.2">
      <c r="A69" s="414" t="s">
        <v>4489</v>
      </c>
      <c r="B69" s="414" t="s">
        <v>4488</v>
      </c>
      <c r="C69" s="414" t="s">
        <v>1010</v>
      </c>
      <c r="D69" s="414">
        <v>1</v>
      </c>
      <c r="E69" s="414">
        <v>0</v>
      </c>
      <c r="F69" s="413">
        <v>527.03</v>
      </c>
      <c r="G69" s="412">
        <v>0</v>
      </c>
      <c r="H69" s="412">
        <v>394.06</v>
      </c>
      <c r="I69" s="412">
        <v>132.97</v>
      </c>
      <c r="J69" s="411">
        <v>0.25230062804773923</v>
      </c>
    </row>
    <row r="70" spans="1:10" ht="28.5" customHeight="1" x14ac:dyDescent="0.2">
      <c r="A70" s="414" t="s">
        <v>4487</v>
      </c>
      <c r="B70" s="414" t="s">
        <v>4486</v>
      </c>
      <c r="C70" s="414" t="s">
        <v>1010</v>
      </c>
      <c r="D70" s="414">
        <v>3</v>
      </c>
      <c r="E70" s="414">
        <v>0</v>
      </c>
      <c r="F70" s="413">
        <v>1350.36</v>
      </c>
      <c r="G70" s="412">
        <v>0</v>
      </c>
      <c r="H70" s="412">
        <v>1178.52</v>
      </c>
      <c r="I70" s="412">
        <v>171.84</v>
      </c>
      <c r="J70" s="411">
        <v>0.12725495423442637</v>
      </c>
    </row>
    <row r="71" spans="1:10" ht="28.5" customHeight="1" x14ac:dyDescent="0.2">
      <c r="A71" s="414" t="s">
        <v>2224</v>
      </c>
      <c r="B71" s="414" t="s">
        <v>2223</v>
      </c>
      <c r="C71" s="414" t="s">
        <v>1010</v>
      </c>
      <c r="D71" s="414">
        <v>12</v>
      </c>
      <c r="E71" s="414">
        <v>0</v>
      </c>
      <c r="F71" s="413">
        <v>890.04</v>
      </c>
      <c r="G71" s="412">
        <v>0</v>
      </c>
      <c r="H71" s="412">
        <v>743.4</v>
      </c>
      <c r="I71" s="412">
        <v>146.63999999999999</v>
      </c>
      <c r="J71" s="411">
        <v>0.16475664015100444</v>
      </c>
    </row>
    <row r="72" spans="1:10" ht="28.5" customHeight="1" x14ac:dyDescent="0.2">
      <c r="A72" s="414" t="s">
        <v>1517</v>
      </c>
      <c r="B72" s="414" t="s">
        <v>1516</v>
      </c>
      <c r="C72" s="414" t="s">
        <v>1010</v>
      </c>
      <c r="D72" s="414">
        <v>10</v>
      </c>
      <c r="E72" s="414">
        <v>0</v>
      </c>
      <c r="F72" s="413">
        <v>719.1</v>
      </c>
      <c r="G72" s="412">
        <v>0</v>
      </c>
      <c r="H72" s="412">
        <v>547.9</v>
      </c>
      <c r="I72" s="412">
        <v>171.2</v>
      </c>
      <c r="J72" s="411">
        <v>0.23807537199276874</v>
      </c>
    </row>
    <row r="73" spans="1:10" ht="28.5" customHeight="1" x14ac:dyDescent="0.2">
      <c r="A73" s="414" t="s">
        <v>2222</v>
      </c>
      <c r="B73" s="414" t="s">
        <v>2221</v>
      </c>
      <c r="C73" s="414" t="s">
        <v>1010</v>
      </c>
      <c r="D73" s="414">
        <v>17</v>
      </c>
      <c r="E73" s="414">
        <v>0</v>
      </c>
      <c r="F73" s="413">
        <v>1524.06</v>
      </c>
      <c r="G73" s="412">
        <v>0</v>
      </c>
      <c r="H73" s="412">
        <v>1176.57</v>
      </c>
      <c r="I73" s="412">
        <v>347.49</v>
      </c>
      <c r="J73" s="411">
        <v>0.22800283453407347</v>
      </c>
    </row>
    <row r="74" spans="1:10" ht="28.5" customHeight="1" x14ac:dyDescent="0.2">
      <c r="A74" s="414" t="s">
        <v>1515</v>
      </c>
      <c r="B74" s="414" t="s">
        <v>1514</v>
      </c>
      <c r="C74" s="414" t="s">
        <v>1010</v>
      </c>
      <c r="D74" s="414">
        <v>27</v>
      </c>
      <c r="E74" s="414">
        <v>0</v>
      </c>
      <c r="F74" s="413">
        <v>2305.94</v>
      </c>
      <c r="G74" s="412">
        <v>0</v>
      </c>
      <c r="H74" s="412">
        <v>1685.61</v>
      </c>
      <c r="I74" s="412">
        <v>620.33000000000004</v>
      </c>
      <c r="J74" s="411">
        <v>0.26901393791685818</v>
      </c>
    </row>
    <row r="75" spans="1:10" ht="28.5" customHeight="1" x14ac:dyDescent="0.2">
      <c r="A75" s="414" t="s">
        <v>2220</v>
      </c>
      <c r="B75" s="414" t="s">
        <v>2219</v>
      </c>
      <c r="C75" s="414" t="s">
        <v>1010</v>
      </c>
      <c r="D75" s="414">
        <v>1</v>
      </c>
      <c r="E75" s="414">
        <v>0</v>
      </c>
      <c r="F75" s="413">
        <v>190.84</v>
      </c>
      <c r="G75" s="412">
        <v>-190.84</v>
      </c>
      <c r="H75" s="412">
        <v>0</v>
      </c>
      <c r="I75" s="412">
        <v>0</v>
      </c>
      <c r="J75" s="414" t="e">
        <v>#VALUE!</v>
      </c>
    </row>
    <row r="76" spans="1:10" ht="28.5" customHeight="1" x14ac:dyDescent="0.2">
      <c r="A76" s="414" t="s">
        <v>1511</v>
      </c>
      <c r="B76" s="414" t="s">
        <v>1510</v>
      </c>
      <c r="C76" s="414" t="s">
        <v>1010</v>
      </c>
      <c r="D76" s="414">
        <v>2</v>
      </c>
      <c r="E76" s="414">
        <v>0</v>
      </c>
      <c r="F76" s="413">
        <v>222.58</v>
      </c>
      <c r="G76" s="412">
        <v>0</v>
      </c>
      <c r="H76" s="412">
        <v>175.3</v>
      </c>
      <c r="I76" s="412">
        <v>47.28</v>
      </c>
      <c r="J76" s="411">
        <v>0.21241800700871596</v>
      </c>
    </row>
    <row r="77" spans="1:10" ht="28.5" customHeight="1" x14ac:dyDescent="0.2">
      <c r="A77" s="414" t="s">
        <v>1507</v>
      </c>
      <c r="B77" s="414" t="s">
        <v>1506</v>
      </c>
      <c r="C77" s="414" t="s">
        <v>1010</v>
      </c>
      <c r="D77" s="414">
        <v>1</v>
      </c>
      <c r="E77" s="414">
        <v>0</v>
      </c>
      <c r="F77" s="413">
        <v>143.19</v>
      </c>
      <c r="G77" s="412">
        <v>0</v>
      </c>
      <c r="H77" s="412">
        <v>96.68</v>
      </c>
      <c r="I77" s="412">
        <v>46.51</v>
      </c>
      <c r="J77" s="411">
        <v>0.32481318527830155</v>
      </c>
    </row>
    <row r="78" spans="1:10" ht="28.5" customHeight="1" x14ac:dyDescent="0.2">
      <c r="A78" s="414" t="s">
        <v>1505</v>
      </c>
      <c r="B78" s="414" t="s">
        <v>1504</v>
      </c>
      <c r="C78" s="414" t="s">
        <v>1010</v>
      </c>
      <c r="D78" s="414">
        <v>27</v>
      </c>
      <c r="E78" s="414">
        <v>0</v>
      </c>
      <c r="F78" s="413">
        <v>3371.63</v>
      </c>
      <c r="G78" s="412">
        <v>0</v>
      </c>
      <c r="H78" s="412">
        <v>2701.62</v>
      </c>
      <c r="I78" s="412">
        <v>670.01</v>
      </c>
      <c r="J78" s="411">
        <v>0.19871990698860789</v>
      </c>
    </row>
    <row r="79" spans="1:10" ht="28.5" customHeight="1" x14ac:dyDescent="0.2">
      <c r="A79" s="414" t="s">
        <v>4485</v>
      </c>
      <c r="B79" s="414" t="s">
        <v>4484</v>
      </c>
      <c r="C79" s="414" t="s">
        <v>1010</v>
      </c>
      <c r="D79" s="414">
        <v>1</v>
      </c>
      <c r="E79" s="414">
        <v>0</v>
      </c>
      <c r="F79" s="413">
        <v>378.95</v>
      </c>
      <c r="G79" s="412">
        <v>0</v>
      </c>
      <c r="H79" s="412">
        <v>192.33</v>
      </c>
      <c r="I79" s="412">
        <v>186.62</v>
      </c>
      <c r="J79" s="411">
        <v>0.49246602454149624</v>
      </c>
    </row>
    <row r="80" spans="1:10" ht="28.5" customHeight="1" x14ac:dyDescent="0.2">
      <c r="A80" s="414" t="s">
        <v>1499</v>
      </c>
      <c r="B80" s="414" t="s">
        <v>1498</v>
      </c>
      <c r="C80" s="414" t="s">
        <v>1010</v>
      </c>
      <c r="D80" s="414">
        <v>1</v>
      </c>
      <c r="E80" s="414">
        <v>0</v>
      </c>
      <c r="F80" s="413">
        <v>178.4</v>
      </c>
      <c r="G80" s="412">
        <v>0</v>
      </c>
      <c r="H80" s="412">
        <v>135.91999999999999</v>
      </c>
      <c r="I80" s="412">
        <v>42.48</v>
      </c>
      <c r="J80" s="411">
        <v>0.23811659192825113</v>
      </c>
    </row>
    <row r="81" spans="1:10" ht="28.5" customHeight="1" x14ac:dyDescent="0.2">
      <c r="A81" s="414" t="s">
        <v>3080</v>
      </c>
      <c r="B81" s="414" t="s">
        <v>3079</v>
      </c>
      <c r="C81" s="414" t="s">
        <v>1010</v>
      </c>
      <c r="D81" s="414">
        <v>12</v>
      </c>
      <c r="E81" s="414">
        <v>0</v>
      </c>
      <c r="F81" s="413">
        <v>979.68</v>
      </c>
      <c r="G81" s="412">
        <v>0</v>
      </c>
      <c r="H81" s="412">
        <v>758.28</v>
      </c>
      <c r="I81" s="412">
        <v>221.4</v>
      </c>
      <c r="J81" s="411">
        <v>0.22599216070553652</v>
      </c>
    </row>
    <row r="82" spans="1:10" ht="28.5" customHeight="1" x14ac:dyDescent="0.2">
      <c r="A82" s="414" t="s">
        <v>2212</v>
      </c>
      <c r="B82" s="414" t="s">
        <v>2211</v>
      </c>
      <c r="C82" s="414" t="s">
        <v>1010</v>
      </c>
      <c r="D82" s="414">
        <v>2</v>
      </c>
      <c r="E82" s="414">
        <v>0</v>
      </c>
      <c r="F82" s="413">
        <v>273.18</v>
      </c>
      <c r="G82" s="412">
        <v>0</v>
      </c>
      <c r="H82" s="412">
        <v>216.58</v>
      </c>
      <c r="I82" s="412">
        <v>56.6</v>
      </c>
      <c r="J82" s="411">
        <v>0.20718939893110769</v>
      </c>
    </row>
    <row r="83" spans="1:10" ht="28.5" customHeight="1" x14ac:dyDescent="0.2">
      <c r="A83" s="414" t="s">
        <v>1497</v>
      </c>
      <c r="B83" s="414" t="s">
        <v>1496</v>
      </c>
      <c r="C83" s="414" t="s">
        <v>1010</v>
      </c>
      <c r="D83" s="414">
        <v>12</v>
      </c>
      <c r="E83" s="414">
        <v>0</v>
      </c>
      <c r="F83" s="413">
        <v>3273.6</v>
      </c>
      <c r="G83" s="412">
        <v>0</v>
      </c>
      <c r="H83" s="412">
        <v>2817.12</v>
      </c>
      <c r="I83" s="412">
        <v>456.48</v>
      </c>
      <c r="J83" s="411">
        <v>0.13944281524926685</v>
      </c>
    </row>
    <row r="84" spans="1:10" ht="28.5" customHeight="1" x14ac:dyDescent="0.2">
      <c r="A84" s="414" t="s">
        <v>2210</v>
      </c>
      <c r="B84" s="414" t="s">
        <v>2209</v>
      </c>
      <c r="C84" s="414" t="s">
        <v>1010</v>
      </c>
      <c r="D84" s="414">
        <v>12</v>
      </c>
      <c r="E84" s="414">
        <v>0</v>
      </c>
      <c r="F84" s="413">
        <v>2109.6</v>
      </c>
      <c r="G84" s="412">
        <v>0</v>
      </c>
      <c r="H84" s="412">
        <v>1841.04</v>
      </c>
      <c r="I84" s="412">
        <v>268.56</v>
      </c>
      <c r="J84" s="411">
        <v>0.1273037542662116</v>
      </c>
    </row>
    <row r="85" spans="1:10" ht="28.5" customHeight="1" x14ac:dyDescent="0.2">
      <c r="A85" s="414" t="s">
        <v>2206</v>
      </c>
      <c r="B85" s="414" t="s">
        <v>2205</v>
      </c>
      <c r="C85" s="414" t="s">
        <v>1010</v>
      </c>
      <c r="D85" s="414">
        <v>2</v>
      </c>
      <c r="E85" s="414">
        <v>0</v>
      </c>
      <c r="F85" s="413">
        <v>595.74</v>
      </c>
      <c r="G85" s="412">
        <v>0</v>
      </c>
      <c r="H85" s="412">
        <v>470.72</v>
      </c>
      <c r="I85" s="412">
        <v>125.02</v>
      </c>
      <c r="J85" s="411">
        <v>0.20985664887366973</v>
      </c>
    </row>
    <row r="86" spans="1:10" ht="28.5" customHeight="1" x14ac:dyDescent="0.2">
      <c r="A86" s="414" t="s">
        <v>1493</v>
      </c>
      <c r="B86" s="414" t="s">
        <v>1492</v>
      </c>
      <c r="C86" s="414" t="s">
        <v>1010</v>
      </c>
      <c r="D86" s="414">
        <v>16</v>
      </c>
      <c r="E86" s="414">
        <v>0</v>
      </c>
      <c r="F86" s="413">
        <v>5145.58</v>
      </c>
      <c r="G86" s="412">
        <v>0</v>
      </c>
      <c r="H86" s="412">
        <v>4127.2</v>
      </c>
      <c r="I86" s="412">
        <v>1018.38</v>
      </c>
      <c r="J86" s="411">
        <v>0.1979135491042798</v>
      </c>
    </row>
    <row r="87" spans="1:10" ht="28.5" customHeight="1" x14ac:dyDescent="0.2">
      <c r="A87" s="414" t="s">
        <v>1491</v>
      </c>
      <c r="B87" s="414" t="s">
        <v>1490</v>
      </c>
      <c r="C87" s="414" t="s">
        <v>1010</v>
      </c>
      <c r="D87" s="414">
        <v>11</v>
      </c>
      <c r="E87" s="414">
        <v>0</v>
      </c>
      <c r="F87" s="413">
        <v>2745.63</v>
      </c>
      <c r="G87" s="412">
        <v>0</v>
      </c>
      <c r="H87" s="412">
        <v>2360.9299999999998</v>
      </c>
      <c r="I87" s="412">
        <v>384.7</v>
      </c>
      <c r="J87" s="411">
        <v>0.14011356227896693</v>
      </c>
    </row>
    <row r="88" spans="1:10" ht="28.5" customHeight="1" x14ac:dyDescent="0.2">
      <c r="A88" s="414" t="s">
        <v>3076</v>
      </c>
      <c r="B88" s="414" t="s">
        <v>3075</v>
      </c>
      <c r="C88" s="414" t="s">
        <v>1010</v>
      </c>
      <c r="D88" s="414">
        <v>1</v>
      </c>
      <c r="E88" s="414">
        <v>0</v>
      </c>
      <c r="F88" s="413">
        <v>161.41999999999999</v>
      </c>
      <c r="G88" s="412">
        <v>0</v>
      </c>
      <c r="H88" s="412">
        <v>117.74</v>
      </c>
      <c r="I88" s="412">
        <v>43.68</v>
      </c>
      <c r="J88" s="411">
        <v>0.27059843885516044</v>
      </c>
    </row>
    <row r="89" spans="1:10" ht="28.5" customHeight="1" x14ac:dyDescent="0.2">
      <c r="A89" s="414" t="s">
        <v>1487</v>
      </c>
      <c r="B89" s="414" t="s">
        <v>1486</v>
      </c>
      <c r="C89" s="414" t="s">
        <v>1010</v>
      </c>
      <c r="D89" s="414">
        <v>1</v>
      </c>
      <c r="E89" s="414">
        <v>0</v>
      </c>
      <c r="F89" s="413">
        <v>201.55</v>
      </c>
      <c r="G89" s="412">
        <v>0</v>
      </c>
      <c r="H89" s="412">
        <v>168.17</v>
      </c>
      <c r="I89" s="412">
        <v>33.380000000000003</v>
      </c>
      <c r="J89" s="411">
        <v>0.16561647233936988</v>
      </c>
    </row>
    <row r="90" spans="1:10" ht="28.5" customHeight="1" x14ac:dyDescent="0.2">
      <c r="A90" s="414" t="s">
        <v>1485</v>
      </c>
      <c r="B90" s="414" t="s">
        <v>1484</v>
      </c>
      <c r="C90" s="414" t="s">
        <v>1010</v>
      </c>
      <c r="D90" s="414">
        <v>24</v>
      </c>
      <c r="E90" s="414">
        <v>0</v>
      </c>
      <c r="F90" s="413">
        <v>7176</v>
      </c>
      <c r="G90" s="412">
        <v>0</v>
      </c>
      <c r="H90" s="412">
        <v>6262.32</v>
      </c>
      <c r="I90" s="412">
        <v>913.68</v>
      </c>
      <c r="J90" s="411">
        <v>0.12732441471571906</v>
      </c>
    </row>
    <row r="91" spans="1:10" ht="28.5" customHeight="1" x14ac:dyDescent="0.2">
      <c r="A91" s="414" t="s">
        <v>1481</v>
      </c>
      <c r="B91" s="414" t="s">
        <v>1480</v>
      </c>
      <c r="C91" s="414" t="s">
        <v>1010</v>
      </c>
      <c r="D91" s="414">
        <v>8</v>
      </c>
      <c r="E91" s="414">
        <v>0</v>
      </c>
      <c r="F91" s="413">
        <v>1570.91</v>
      </c>
      <c r="G91" s="412">
        <v>0</v>
      </c>
      <c r="H91" s="412">
        <v>1068.1600000000001</v>
      </c>
      <c r="I91" s="412">
        <v>502.75</v>
      </c>
      <c r="J91" s="411">
        <v>0.32003743053389438</v>
      </c>
    </row>
    <row r="92" spans="1:10" ht="28.5" customHeight="1" x14ac:dyDescent="0.2">
      <c r="A92" s="414" t="s">
        <v>1479</v>
      </c>
      <c r="B92" s="414" t="s">
        <v>1478</v>
      </c>
      <c r="C92" s="414" t="s">
        <v>1010</v>
      </c>
      <c r="D92" s="414">
        <v>1</v>
      </c>
      <c r="E92" s="414">
        <v>0</v>
      </c>
      <c r="F92" s="413">
        <v>109.54</v>
      </c>
      <c r="G92" s="412">
        <v>0</v>
      </c>
      <c r="H92" s="412">
        <v>79.05</v>
      </c>
      <c r="I92" s="412">
        <v>30.49</v>
      </c>
      <c r="J92" s="411">
        <v>0.27834580974986306</v>
      </c>
    </row>
    <row r="93" spans="1:10" ht="28.5" customHeight="1" x14ac:dyDescent="0.2">
      <c r="A93" s="414" t="s">
        <v>1477</v>
      </c>
      <c r="B93" s="414" t="s">
        <v>1476</v>
      </c>
      <c r="C93" s="414" t="s">
        <v>1010</v>
      </c>
      <c r="D93" s="414">
        <v>14</v>
      </c>
      <c r="E93" s="414">
        <v>0</v>
      </c>
      <c r="F93" s="413">
        <v>1724.52</v>
      </c>
      <c r="G93" s="412">
        <v>0</v>
      </c>
      <c r="H93" s="412">
        <v>1508.92</v>
      </c>
      <c r="I93" s="412">
        <v>215.6</v>
      </c>
      <c r="J93" s="411">
        <v>0.12502029550251664</v>
      </c>
    </row>
    <row r="94" spans="1:10" ht="28.5" customHeight="1" x14ac:dyDescent="0.2">
      <c r="A94" s="414" t="s">
        <v>3074</v>
      </c>
      <c r="B94" s="414" t="s">
        <v>3073</v>
      </c>
      <c r="C94" s="414" t="s">
        <v>1010</v>
      </c>
      <c r="D94" s="414">
        <v>12</v>
      </c>
      <c r="E94" s="414">
        <v>0</v>
      </c>
      <c r="F94" s="413">
        <v>1885.32</v>
      </c>
      <c r="G94" s="412">
        <v>0</v>
      </c>
      <c r="H94" s="412">
        <v>1637.4</v>
      </c>
      <c r="I94" s="412">
        <v>247.92</v>
      </c>
      <c r="J94" s="411">
        <v>0.1315002227738527</v>
      </c>
    </row>
    <row r="95" spans="1:10" ht="28.5" customHeight="1" x14ac:dyDescent="0.2">
      <c r="A95" s="414" t="s">
        <v>3072</v>
      </c>
      <c r="B95" s="414" t="s">
        <v>3071</v>
      </c>
      <c r="C95" s="414" t="s">
        <v>1010</v>
      </c>
      <c r="D95" s="414">
        <v>4</v>
      </c>
      <c r="E95" s="414">
        <v>0</v>
      </c>
      <c r="F95" s="413">
        <v>684.52</v>
      </c>
      <c r="G95" s="412">
        <v>0</v>
      </c>
      <c r="H95" s="412">
        <v>486.24</v>
      </c>
      <c r="I95" s="412">
        <v>198.28</v>
      </c>
      <c r="J95" s="411">
        <v>0.28966282942792032</v>
      </c>
    </row>
    <row r="96" spans="1:10" ht="28.5" customHeight="1" x14ac:dyDescent="0.2">
      <c r="A96" s="414" t="s">
        <v>1471</v>
      </c>
      <c r="B96" s="414" t="s">
        <v>1470</v>
      </c>
      <c r="C96" s="414" t="s">
        <v>1010</v>
      </c>
      <c r="D96" s="414">
        <v>3</v>
      </c>
      <c r="E96" s="414">
        <v>0</v>
      </c>
      <c r="F96" s="413">
        <v>1113.1199999999999</v>
      </c>
      <c r="G96" s="412">
        <v>0</v>
      </c>
      <c r="H96" s="412">
        <v>819.69</v>
      </c>
      <c r="I96" s="412">
        <v>293.43</v>
      </c>
      <c r="J96" s="411">
        <v>0.26361039241052175</v>
      </c>
    </row>
    <row r="97" spans="1:10" ht="28.5" customHeight="1" x14ac:dyDescent="0.2">
      <c r="A97" s="414" t="s">
        <v>3068</v>
      </c>
      <c r="B97" s="414" t="s">
        <v>3067</v>
      </c>
      <c r="C97" s="414" t="s">
        <v>1010</v>
      </c>
      <c r="D97" s="414">
        <v>1</v>
      </c>
      <c r="E97" s="414">
        <v>0</v>
      </c>
      <c r="F97" s="413">
        <v>474.1</v>
      </c>
      <c r="G97" s="412">
        <v>0</v>
      </c>
      <c r="H97" s="412">
        <v>324.85000000000002</v>
      </c>
      <c r="I97" s="412">
        <v>149.25</v>
      </c>
      <c r="J97" s="411">
        <v>0.31480700274203754</v>
      </c>
    </row>
    <row r="98" spans="1:10" ht="28.5" customHeight="1" x14ac:dyDescent="0.2">
      <c r="A98" s="414" t="s">
        <v>1469</v>
      </c>
      <c r="B98" s="414" t="s">
        <v>1468</v>
      </c>
      <c r="C98" s="414" t="s">
        <v>1010</v>
      </c>
      <c r="D98" s="414">
        <v>4</v>
      </c>
      <c r="E98" s="414">
        <v>0</v>
      </c>
      <c r="F98" s="413">
        <v>820.93</v>
      </c>
      <c r="G98" s="412">
        <v>0</v>
      </c>
      <c r="H98" s="412">
        <v>580</v>
      </c>
      <c r="I98" s="412">
        <v>240.93</v>
      </c>
      <c r="J98" s="411">
        <v>0.29348421911734252</v>
      </c>
    </row>
    <row r="99" spans="1:10" ht="28.5" customHeight="1" x14ac:dyDescent="0.2">
      <c r="A99" s="414" t="s">
        <v>1467</v>
      </c>
      <c r="B99" s="414" t="s">
        <v>1466</v>
      </c>
      <c r="C99" s="414" t="s">
        <v>1010</v>
      </c>
      <c r="D99" s="414">
        <v>2</v>
      </c>
      <c r="E99" s="414">
        <v>0</v>
      </c>
      <c r="F99" s="413">
        <v>397.19</v>
      </c>
      <c r="G99" s="412">
        <v>0</v>
      </c>
      <c r="H99" s="412">
        <v>302.83999999999997</v>
      </c>
      <c r="I99" s="412">
        <v>94.35</v>
      </c>
      <c r="J99" s="411">
        <v>0.23754374480727108</v>
      </c>
    </row>
    <row r="100" spans="1:10" ht="28.5" customHeight="1" x14ac:dyDescent="0.2">
      <c r="A100" s="414" t="s">
        <v>2202</v>
      </c>
      <c r="B100" s="414" t="s">
        <v>2201</v>
      </c>
      <c r="C100" s="414" t="s">
        <v>1010</v>
      </c>
      <c r="D100" s="414">
        <v>9</v>
      </c>
      <c r="E100" s="414">
        <v>0</v>
      </c>
      <c r="F100" s="413">
        <v>4885.29</v>
      </c>
      <c r="G100" s="412">
        <v>0</v>
      </c>
      <c r="H100" s="412">
        <v>3782.16</v>
      </c>
      <c r="I100" s="412">
        <v>1103.1300000000001</v>
      </c>
      <c r="J100" s="411">
        <v>0.22580645161290322</v>
      </c>
    </row>
    <row r="101" spans="1:10" ht="28.5" customHeight="1" x14ac:dyDescent="0.2">
      <c r="A101" s="414" t="s">
        <v>1465</v>
      </c>
      <c r="B101" s="414" t="s">
        <v>1464</v>
      </c>
      <c r="C101" s="414" t="s">
        <v>1010</v>
      </c>
      <c r="D101" s="414">
        <v>29</v>
      </c>
      <c r="E101" s="414">
        <v>0</v>
      </c>
      <c r="F101" s="413">
        <v>10187.19</v>
      </c>
      <c r="G101" s="412">
        <v>0</v>
      </c>
      <c r="H101" s="412">
        <v>8029.52</v>
      </c>
      <c r="I101" s="412">
        <v>2157.67</v>
      </c>
      <c r="J101" s="411">
        <v>0.21180227324708775</v>
      </c>
    </row>
    <row r="102" spans="1:10" ht="28.5" customHeight="1" x14ac:dyDescent="0.2">
      <c r="A102" s="414" t="s">
        <v>1463</v>
      </c>
      <c r="B102" s="414" t="s">
        <v>1462</v>
      </c>
      <c r="C102" s="414" t="s">
        <v>1010</v>
      </c>
      <c r="D102" s="414">
        <v>53</v>
      </c>
      <c r="E102" s="414">
        <v>0</v>
      </c>
      <c r="F102" s="413">
        <v>9742.43</v>
      </c>
      <c r="G102" s="412">
        <v>0</v>
      </c>
      <c r="H102" s="412">
        <v>8555.26</v>
      </c>
      <c r="I102" s="412">
        <v>1187.17</v>
      </c>
      <c r="J102" s="411">
        <v>0.12185563560631177</v>
      </c>
    </row>
    <row r="103" spans="1:10" ht="28.5" customHeight="1" x14ac:dyDescent="0.2">
      <c r="A103" s="414" t="s">
        <v>1461</v>
      </c>
      <c r="B103" s="414" t="s">
        <v>1460</v>
      </c>
      <c r="C103" s="414" t="s">
        <v>1010</v>
      </c>
      <c r="D103" s="414">
        <v>10</v>
      </c>
      <c r="E103" s="414">
        <v>0</v>
      </c>
      <c r="F103" s="413">
        <v>2636.42</v>
      </c>
      <c r="G103" s="412">
        <v>0</v>
      </c>
      <c r="H103" s="412">
        <v>2111.11</v>
      </c>
      <c r="I103" s="412">
        <v>525.30999999999995</v>
      </c>
      <c r="J103" s="411">
        <v>0.19925125738691105</v>
      </c>
    </row>
    <row r="104" spans="1:10" ht="28.5" customHeight="1" x14ac:dyDescent="0.2">
      <c r="A104" s="414" t="s">
        <v>1453</v>
      </c>
      <c r="B104" s="414" t="s">
        <v>1452</v>
      </c>
      <c r="C104" s="414" t="s">
        <v>1010</v>
      </c>
      <c r="D104" s="414">
        <v>13</v>
      </c>
      <c r="E104" s="414">
        <v>0</v>
      </c>
      <c r="F104" s="413">
        <v>2081.4499999999998</v>
      </c>
      <c r="G104" s="412">
        <v>0</v>
      </c>
      <c r="H104" s="412">
        <v>1752.27</v>
      </c>
      <c r="I104" s="412">
        <v>329.18</v>
      </c>
      <c r="J104" s="411">
        <v>0.15814936702779311</v>
      </c>
    </row>
    <row r="105" spans="1:10" ht="28.5" customHeight="1" x14ac:dyDescent="0.2">
      <c r="A105" s="414" t="s">
        <v>1451</v>
      </c>
      <c r="B105" s="414" t="s">
        <v>1450</v>
      </c>
      <c r="C105" s="414" t="s">
        <v>1010</v>
      </c>
      <c r="D105" s="414">
        <v>3</v>
      </c>
      <c r="E105" s="414">
        <v>0</v>
      </c>
      <c r="F105" s="413">
        <v>1101.24</v>
      </c>
      <c r="G105" s="412">
        <v>0</v>
      </c>
      <c r="H105" s="412">
        <v>967.2</v>
      </c>
      <c r="I105" s="412">
        <v>134.04</v>
      </c>
      <c r="J105" s="411">
        <v>0.12171733682031165</v>
      </c>
    </row>
    <row r="106" spans="1:10" ht="28.5" customHeight="1" x14ac:dyDescent="0.2">
      <c r="A106" s="414" t="s">
        <v>1449</v>
      </c>
      <c r="B106" s="414" t="s">
        <v>1448</v>
      </c>
      <c r="C106" s="414" t="s">
        <v>1010</v>
      </c>
      <c r="D106" s="414">
        <v>11</v>
      </c>
      <c r="E106" s="414">
        <v>0</v>
      </c>
      <c r="F106" s="413">
        <v>1351.01</v>
      </c>
      <c r="G106" s="412">
        <v>0</v>
      </c>
      <c r="H106" s="412">
        <v>1172.5999999999999</v>
      </c>
      <c r="I106" s="412">
        <v>178.41</v>
      </c>
      <c r="J106" s="411">
        <v>0.13205675753695384</v>
      </c>
    </row>
    <row r="107" spans="1:10" ht="28.5" customHeight="1" x14ac:dyDescent="0.2">
      <c r="A107" s="414" t="s">
        <v>1447</v>
      </c>
      <c r="B107" s="414" t="s">
        <v>1446</v>
      </c>
      <c r="C107" s="414" t="s">
        <v>1010</v>
      </c>
      <c r="D107" s="414">
        <v>16</v>
      </c>
      <c r="E107" s="414">
        <v>0</v>
      </c>
      <c r="F107" s="413">
        <v>3096.44</v>
      </c>
      <c r="G107" s="412">
        <v>0</v>
      </c>
      <c r="H107" s="412">
        <v>2378.08</v>
      </c>
      <c r="I107" s="412">
        <v>718.36</v>
      </c>
      <c r="J107" s="411">
        <v>0.23199545284261927</v>
      </c>
    </row>
    <row r="108" spans="1:10" ht="28.5" customHeight="1" x14ac:dyDescent="0.2">
      <c r="A108" s="414" t="s">
        <v>1445</v>
      </c>
      <c r="B108" s="414" t="s">
        <v>1444</v>
      </c>
      <c r="C108" s="414" t="s">
        <v>1010</v>
      </c>
      <c r="D108" s="414">
        <v>15</v>
      </c>
      <c r="E108" s="414">
        <v>0</v>
      </c>
      <c r="F108" s="413">
        <v>3220.32</v>
      </c>
      <c r="G108" s="412">
        <v>0</v>
      </c>
      <c r="H108" s="412">
        <v>2723.97</v>
      </c>
      <c r="I108" s="412">
        <v>496.35</v>
      </c>
      <c r="J108" s="411">
        <v>0.15413064540169921</v>
      </c>
    </row>
    <row r="109" spans="1:10" ht="28.5" customHeight="1" x14ac:dyDescent="0.2">
      <c r="A109" s="414" t="s">
        <v>1443</v>
      </c>
      <c r="B109" s="414" t="s">
        <v>1442</v>
      </c>
      <c r="C109" s="414" t="s">
        <v>1010</v>
      </c>
      <c r="D109" s="414">
        <v>6</v>
      </c>
      <c r="E109" s="414">
        <v>0</v>
      </c>
      <c r="F109" s="413">
        <v>1415.1</v>
      </c>
      <c r="G109" s="412">
        <v>0</v>
      </c>
      <c r="H109" s="412">
        <v>1080.48</v>
      </c>
      <c r="I109" s="412">
        <v>334.62</v>
      </c>
      <c r="J109" s="411">
        <v>0.23646385414458343</v>
      </c>
    </row>
    <row r="110" spans="1:10" ht="28.5" customHeight="1" x14ac:dyDescent="0.2">
      <c r="A110" s="414" t="s">
        <v>3062</v>
      </c>
      <c r="B110" s="414" t="s">
        <v>3061</v>
      </c>
      <c r="C110" s="414" t="s">
        <v>1010</v>
      </c>
      <c r="D110" s="414">
        <v>3</v>
      </c>
      <c r="E110" s="414">
        <v>0</v>
      </c>
      <c r="F110" s="413">
        <v>7028.55</v>
      </c>
      <c r="G110" s="412">
        <v>0</v>
      </c>
      <c r="H110" s="412">
        <v>3385.59</v>
      </c>
      <c r="I110" s="412">
        <v>3642.96</v>
      </c>
      <c r="J110" s="411">
        <v>0.51830889728322338</v>
      </c>
    </row>
    <row r="111" spans="1:10" ht="28.5" customHeight="1" x14ac:dyDescent="0.2">
      <c r="A111" s="414" t="s">
        <v>1441</v>
      </c>
      <c r="B111" s="414" t="s">
        <v>1440</v>
      </c>
      <c r="C111" s="414" t="s">
        <v>1010</v>
      </c>
      <c r="D111" s="414">
        <v>2</v>
      </c>
      <c r="E111" s="414">
        <v>0</v>
      </c>
      <c r="F111" s="413">
        <v>693.52</v>
      </c>
      <c r="G111" s="412">
        <v>0</v>
      </c>
      <c r="H111" s="412">
        <v>605.26</v>
      </c>
      <c r="I111" s="412">
        <v>88.26</v>
      </c>
      <c r="J111" s="411">
        <v>0.12726381358864922</v>
      </c>
    </row>
    <row r="112" spans="1:10" ht="28.5" customHeight="1" x14ac:dyDescent="0.2">
      <c r="A112" s="414" t="s">
        <v>2198</v>
      </c>
      <c r="B112" s="414" t="s">
        <v>2197</v>
      </c>
      <c r="C112" s="414" t="s">
        <v>1010</v>
      </c>
      <c r="D112" s="414">
        <v>1</v>
      </c>
      <c r="E112" s="414">
        <v>0</v>
      </c>
      <c r="F112" s="413">
        <v>409.03</v>
      </c>
      <c r="G112" s="412">
        <v>0</v>
      </c>
      <c r="H112" s="412">
        <v>295.24</v>
      </c>
      <c r="I112" s="412">
        <v>113.79</v>
      </c>
      <c r="J112" s="411">
        <v>0.27819475344106787</v>
      </c>
    </row>
    <row r="113" spans="1:10" ht="28.5" customHeight="1" x14ac:dyDescent="0.2">
      <c r="A113" s="414" t="s">
        <v>1437</v>
      </c>
      <c r="B113" s="414" t="s">
        <v>1436</v>
      </c>
      <c r="C113" s="414" t="s">
        <v>1010</v>
      </c>
      <c r="D113" s="414">
        <v>1</v>
      </c>
      <c r="E113" s="414">
        <v>0</v>
      </c>
      <c r="F113" s="413">
        <v>417.49</v>
      </c>
      <c r="G113" s="412">
        <v>0</v>
      </c>
      <c r="H113" s="412">
        <v>301.33999999999997</v>
      </c>
      <c r="I113" s="412">
        <v>116.15</v>
      </c>
      <c r="J113" s="411">
        <v>0.27821025653309062</v>
      </c>
    </row>
    <row r="114" spans="1:10" ht="28.5" customHeight="1" x14ac:dyDescent="0.2">
      <c r="A114" s="414" t="s">
        <v>4483</v>
      </c>
      <c r="B114" s="414" t="s">
        <v>4482</v>
      </c>
      <c r="C114" s="414" t="s">
        <v>1010</v>
      </c>
      <c r="D114" s="414">
        <v>1</v>
      </c>
      <c r="E114" s="414">
        <v>0</v>
      </c>
      <c r="F114" s="413">
        <v>181.55</v>
      </c>
      <c r="G114" s="412">
        <v>0</v>
      </c>
      <c r="H114" s="412">
        <v>103.01</v>
      </c>
      <c r="I114" s="412">
        <v>78.540000000000006</v>
      </c>
      <c r="J114" s="411">
        <v>0.43260809694299091</v>
      </c>
    </row>
    <row r="115" spans="1:10" ht="28.5" customHeight="1" x14ac:dyDescent="0.2">
      <c r="A115" s="414" t="s">
        <v>1435</v>
      </c>
      <c r="B115" s="414" t="s">
        <v>1434</v>
      </c>
      <c r="C115" s="414" t="s">
        <v>1010</v>
      </c>
      <c r="D115" s="414">
        <v>13</v>
      </c>
      <c r="E115" s="414">
        <v>0</v>
      </c>
      <c r="F115" s="413">
        <v>1755.16</v>
      </c>
      <c r="G115" s="412">
        <v>0</v>
      </c>
      <c r="H115" s="412">
        <v>1525.16</v>
      </c>
      <c r="I115" s="412">
        <v>230</v>
      </c>
      <c r="J115" s="411">
        <v>0.1310421841883361</v>
      </c>
    </row>
    <row r="116" spans="1:10" ht="28.5" customHeight="1" x14ac:dyDescent="0.2">
      <c r="A116" s="414" t="s">
        <v>1433</v>
      </c>
      <c r="B116" s="414" t="s">
        <v>1432</v>
      </c>
      <c r="C116" s="414" t="s">
        <v>1010</v>
      </c>
      <c r="D116" s="414">
        <v>10</v>
      </c>
      <c r="E116" s="414">
        <v>0</v>
      </c>
      <c r="F116" s="413">
        <v>2944.2</v>
      </c>
      <c r="G116" s="412">
        <v>0</v>
      </c>
      <c r="H116" s="412">
        <v>2277.4</v>
      </c>
      <c r="I116" s="412">
        <v>666.8</v>
      </c>
      <c r="J116" s="411">
        <v>0.22647917940357312</v>
      </c>
    </row>
    <row r="117" spans="1:10" ht="28.5" customHeight="1" x14ac:dyDescent="0.2">
      <c r="A117" s="414" t="s">
        <v>1429</v>
      </c>
      <c r="B117" s="414" t="s">
        <v>1428</v>
      </c>
      <c r="C117" s="414" t="s">
        <v>1010</v>
      </c>
      <c r="D117" s="414">
        <v>5</v>
      </c>
      <c r="E117" s="414">
        <v>0</v>
      </c>
      <c r="F117" s="413">
        <v>2958.47</v>
      </c>
      <c r="G117" s="412">
        <v>-579.80999999999995</v>
      </c>
      <c r="H117" s="412">
        <v>1819.56</v>
      </c>
      <c r="I117" s="412">
        <v>559.1</v>
      </c>
      <c r="J117" s="411">
        <v>0.23504830450757991</v>
      </c>
    </row>
    <row r="118" spans="1:10" ht="28.5" customHeight="1" x14ac:dyDescent="0.2">
      <c r="A118" s="414" t="s">
        <v>1427</v>
      </c>
      <c r="B118" s="414" t="s">
        <v>1426</v>
      </c>
      <c r="C118" s="414" t="s">
        <v>1010</v>
      </c>
      <c r="D118" s="414">
        <v>2</v>
      </c>
      <c r="E118" s="414">
        <v>0</v>
      </c>
      <c r="F118" s="413">
        <v>718.04</v>
      </c>
      <c r="G118" s="412">
        <v>0</v>
      </c>
      <c r="H118" s="412">
        <v>547.05999999999995</v>
      </c>
      <c r="I118" s="412">
        <v>170.98</v>
      </c>
      <c r="J118" s="411">
        <v>0.23812043897275917</v>
      </c>
    </row>
    <row r="119" spans="1:10" ht="28.5" customHeight="1" x14ac:dyDescent="0.2">
      <c r="A119" s="414" t="s">
        <v>1425</v>
      </c>
      <c r="B119" s="414" t="s">
        <v>1424</v>
      </c>
      <c r="C119" s="414" t="s">
        <v>1010</v>
      </c>
      <c r="D119" s="414">
        <v>2</v>
      </c>
      <c r="E119" s="414">
        <v>0</v>
      </c>
      <c r="F119" s="413">
        <v>356.06</v>
      </c>
      <c r="G119" s="412">
        <v>0</v>
      </c>
      <c r="H119" s="412">
        <v>270.98</v>
      </c>
      <c r="I119" s="412">
        <v>85.08</v>
      </c>
      <c r="J119" s="411">
        <v>0.23894849182722014</v>
      </c>
    </row>
    <row r="120" spans="1:10" ht="28.5" customHeight="1" x14ac:dyDescent="0.2">
      <c r="A120" s="414" t="s">
        <v>1421</v>
      </c>
      <c r="B120" s="414" t="s">
        <v>1420</v>
      </c>
      <c r="C120" s="414" t="s">
        <v>1010</v>
      </c>
      <c r="D120" s="414">
        <v>3</v>
      </c>
      <c r="E120" s="414">
        <v>0</v>
      </c>
      <c r="F120" s="413">
        <v>1351.92</v>
      </c>
      <c r="G120" s="412">
        <v>0</v>
      </c>
      <c r="H120" s="412">
        <v>1118.8499999999999</v>
      </c>
      <c r="I120" s="412">
        <v>233.07</v>
      </c>
      <c r="J120" s="411">
        <v>0.17239925439375112</v>
      </c>
    </row>
    <row r="121" spans="1:10" ht="28.5" customHeight="1" x14ac:dyDescent="0.2">
      <c r="A121" s="414" t="s">
        <v>1417</v>
      </c>
      <c r="B121" s="414" t="s">
        <v>1416</v>
      </c>
      <c r="C121" s="414" t="s">
        <v>1010</v>
      </c>
      <c r="D121" s="414">
        <v>4</v>
      </c>
      <c r="E121" s="414">
        <v>0</v>
      </c>
      <c r="F121" s="413">
        <v>4520.08</v>
      </c>
      <c r="G121" s="412">
        <v>0</v>
      </c>
      <c r="H121" s="412">
        <v>3332.24</v>
      </c>
      <c r="I121" s="412">
        <v>1187.8399999999999</v>
      </c>
      <c r="J121" s="411">
        <v>0.26279180899453108</v>
      </c>
    </row>
    <row r="122" spans="1:10" ht="28.5" customHeight="1" x14ac:dyDescent="0.2">
      <c r="A122" s="414" t="s">
        <v>1415</v>
      </c>
      <c r="B122" s="414" t="s">
        <v>1414</v>
      </c>
      <c r="C122" s="414" t="s">
        <v>1010</v>
      </c>
      <c r="D122" s="414">
        <v>7</v>
      </c>
      <c r="E122" s="414">
        <v>0</v>
      </c>
      <c r="F122" s="413">
        <v>3914.8</v>
      </c>
      <c r="G122" s="412">
        <v>-2266.96</v>
      </c>
      <c r="H122" s="412">
        <v>1242.42</v>
      </c>
      <c r="I122" s="412">
        <v>405.42</v>
      </c>
      <c r="J122" s="411">
        <v>0.24603116807457034</v>
      </c>
    </row>
    <row r="123" spans="1:10" ht="28.5" customHeight="1" x14ac:dyDescent="0.2">
      <c r="A123" s="414" t="s">
        <v>2190</v>
      </c>
      <c r="B123" s="414" t="s">
        <v>2189</v>
      </c>
      <c r="C123" s="414" t="s">
        <v>1010</v>
      </c>
      <c r="D123" s="414">
        <v>12</v>
      </c>
      <c r="E123" s="414">
        <v>0</v>
      </c>
      <c r="F123" s="413">
        <v>1268.1600000000001</v>
      </c>
      <c r="G123" s="412">
        <v>0</v>
      </c>
      <c r="H123" s="412">
        <v>977.52</v>
      </c>
      <c r="I123" s="412">
        <v>290.64</v>
      </c>
      <c r="J123" s="411">
        <v>0.22918243754731263</v>
      </c>
    </row>
    <row r="124" spans="1:10" ht="28.5" customHeight="1" x14ac:dyDescent="0.2">
      <c r="A124" s="414" t="s">
        <v>1409</v>
      </c>
      <c r="B124" s="414" t="s">
        <v>1408</v>
      </c>
      <c r="C124" s="414" t="s">
        <v>1010</v>
      </c>
      <c r="D124" s="414">
        <v>3</v>
      </c>
      <c r="E124" s="414">
        <v>0</v>
      </c>
      <c r="F124" s="413">
        <v>571.29</v>
      </c>
      <c r="G124" s="412">
        <v>0</v>
      </c>
      <c r="H124" s="412">
        <v>368.13</v>
      </c>
      <c r="I124" s="412">
        <v>203.16</v>
      </c>
      <c r="J124" s="411">
        <v>0.35561623693745731</v>
      </c>
    </row>
    <row r="125" spans="1:10" ht="28.5" customHeight="1" x14ac:dyDescent="0.2">
      <c r="A125" s="414" t="s">
        <v>1407</v>
      </c>
      <c r="B125" s="414" t="s">
        <v>1406</v>
      </c>
      <c r="C125" s="414" t="s">
        <v>1010</v>
      </c>
      <c r="D125" s="414">
        <v>7</v>
      </c>
      <c r="E125" s="414">
        <v>0</v>
      </c>
      <c r="F125" s="413">
        <v>3951.52</v>
      </c>
      <c r="G125" s="412">
        <v>0</v>
      </c>
      <c r="H125" s="412">
        <v>2993.55</v>
      </c>
      <c r="I125" s="412">
        <v>957.97</v>
      </c>
      <c r="J125" s="411">
        <v>0.24243076082115236</v>
      </c>
    </row>
    <row r="126" spans="1:10" ht="28.5" customHeight="1" x14ac:dyDescent="0.2">
      <c r="A126" s="414" t="s">
        <v>1405</v>
      </c>
      <c r="B126" s="414" t="s">
        <v>1404</v>
      </c>
      <c r="C126" s="414" t="s">
        <v>1010</v>
      </c>
      <c r="D126" s="414">
        <v>1</v>
      </c>
      <c r="E126" s="414">
        <v>0</v>
      </c>
      <c r="F126" s="413">
        <v>716.6</v>
      </c>
      <c r="G126" s="412">
        <v>0</v>
      </c>
      <c r="H126" s="412">
        <v>591.16</v>
      </c>
      <c r="I126" s="412">
        <v>125.44</v>
      </c>
      <c r="J126" s="411">
        <v>0.17504884175272117</v>
      </c>
    </row>
    <row r="127" spans="1:10" ht="28.5" customHeight="1" x14ac:dyDescent="0.2">
      <c r="A127" s="414" t="s">
        <v>1403</v>
      </c>
      <c r="B127" s="414" t="s">
        <v>1402</v>
      </c>
      <c r="C127" s="414" t="s">
        <v>1010</v>
      </c>
      <c r="D127" s="414">
        <v>10</v>
      </c>
      <c r="E127" s="414">
        <v>0</v>
      </c>
      <c r="F127" s="413">
        <v>5111.6000000000004</v>
      </c>
      <c r="G127" s="412">
        <v>0</v>
      </c>
      <c r="H127" s="412">
        <v>4307.8</v>
      </c>
      <c r="I127" s="412">
        <v>803.8</v>
      </c>
      <c r="J127" s="411">
        <v>0.15725017607011504</v>
      </c>
    </row>
    <row r="128" spans="1:10" ht="28.5" customHeight="1" x14ac:dyDescent="0.2">
      <c r="A128" s="414" t="s">
        <v>1401</v>
      </c>
      <c r="B128" s="414" t="s">
        <v>1400</v>
      </c>
      <c r="C128" s="414" t="s">
        <v>1010</v>
      </c>
      <c r="D128" s="414">
        <v>3</v>
      </c>
      <c r="E128" s="414">
        <v>0</v>
      </c>
      <c r="F128" s="413">
        <v>1617.79</v>
      </c>
      <c r="G128" s="412">
        <v>0</v>
      </c>
      <c r="H128" s="412">
        <v>1270.74</v>
      </c>
      <c r="I128" s="412">
        <v>347.05</v>
      </c>
      <c r="J128" s="411">
        <v>0.21452104414046322</v>
      </c>
    </row>
    <row r="129" spans="1:10" ht="28.5" customHeight="1" x14ac:dyDescent="0.2">
      <c r="A129" s="414" t="s">
        <v>4481</v>
      </c>
      <c r="B129" s="414" t="s">
        <v>4480</v>
      </c>
      <c r="C129" s="414" t="s">
        <v>1010</v>
      </c>
      <c r="D129" s="414">
        <v>12</v>
      </c>
      <c r="E129" s="414">
        <v>0</v>
      </c>
      <c r="F129" s="413">
        <v>6762.24</v>
      </c>
      <c r="G129" s="412">
        <v>0</v>
      </c>
      <c r="H129" s="412">
        <v>4941.4799999999996</v>
      </c>
      <c r="I129" s="412">
        <v>1820.76</v>
      </c>
      <c r="J129" s="411">
        <v>0.26925397501419646</v>
      </c>
    </row>
    <row r="130" spans="1:10" ht="28.5" customHeight="1" x14ac:dyDescent="0.2">
      <c r="A130" s="414" t="s">
        <v>2182</v>
      </c>
      <c r="B130" s="414" t="s">
        <v>2181</v>
      </c>
      <c r="C130" s="414" t="s">
        <v>1010</v>
      </c>
      <c r="D130" s="414">
        <v>1</v>
      </c>
      <c r="E130" s="414">
        <v>0</v>
      </c>
      <c r="F130" s="413">
        <v>607.59</v>
      </c>
      <c r="G130" s="412">
        <v>0</v>
      </c>
      <c r="H130" s="412">
        <v>462.92</v>
      </c>
      <c r="I130" s="412">
        <v>144.66999999999999</v>
      </c>
      <c r="J130" s="411">
        <v>0.23810464293355718</v>
      </c>
    </row>
    <row r="131" spans="1:10" ht="28.5" customHeight="1" x14ac:dyDescent="0.2">
      <c r="A131" s="414" t="s">
        <v>1397</v>
      </c>
      <c r="B131" s="414" t="s">
        <v>1396</v>
      </c>
      <c r="C131" s="414" t="s">
        <v>1010</v>
      </c>
      <c r="D131" s="414">
        <v>2</v>
      </c>
      <c r="E131" s="414">
        <v>0</v>
      </c>
      <c r="F131" s="413">
        <v>905.45</v>
      </c>
      <c r="G131" s="412">
        <v>0</v>
      </c>
      <c r="H131" s="412">
        <v>689.88</v>
      </c>
      <c r="I131" s="412">
        <v>215.57</v>
      </c>
      <c r="J131" s="411">
        <v>0.23808051245237175</v>
      </c>
    </row>
    <row r="132" spans="1:10" ht="28.5" customHeight="1" x14ac:dyDescent="0.2">
      <c r="A132" s="414" t="s">
        <v>4479</v>
      </c>
      <c r="B132" s="414" t="s">
        <v>4478</v>
      </c>
      <c r="C132" s="414" t="s">
        <v>1010</v>
      </c>
      <c r="D132" s="414">
        <v>1</v>
      </c>
      <c r="E132" s="414">
        <v>0</v>
      </c>
      <c r="F132" s="413">
        <v>424.37</v>
      </c>
      <c r="G132" s="412">
        <v>0</v>
      </c>
      <c r="H132" s="412">
        <v>234.44</v>
      </c>
      <c r="I132" s="412">
        <v>189.93</v>
      </c>
      <c r="J132" s="411">
        <v>0.44755755590640245</v>
      </c>
    </row>
    <row r="133" spans="1:10" ht="28.5" customHeight="1" x14ac:dyDescent="0.2">
      <c r="A133" s="414" t="s">
        <v>1395</v>
      </c>
      <c r="B133" s="414" t="s">
        <v>1394</v>
      </c>
      <c r="C133" s="414" t="s">
        <v>1010</v>
      </c>
      <c r="D133" s="414">
        <v>37</v>
      </c>
      <c r="E133" s="414">
        <v>0</v>
      </c>
      <c r="F133" s="413">
        <v>10289.34</v>
      </c>
      <c r="G133" s="412">
        <v>0</v>
      </c>
      <c r="H133" s="412">
        <v>7159.55</v>
      </c>
      <c r="I133" s="412">
        <v>3129.79</v>
      </c>
      <c r="J133" s="411">
        <v>0.30417791617343776</v>
      </c>
    </row>
    <row r="134" spans="1:10" ht="28.5" customHeight="1" x14ac:dyDescent="0.2">
      <c r="A134" s="414" t="s">
        <v>1393</v>
      </c>
      <c r="B134" s="414" t="s">
        <v>1392</v>
      </c>
      <c r="C134" s="414" t="s">
        <v>1010</v>
      </c>
      <c r="D134" s="414">
        <v>1</v>
      </c>
      <c r="E134" s="414">
        <v>0</v>
      </c>
      <c r="F134" s="413">
        <v>421.35</v>
      </c>
      <c r="G134" s="412">
        <v>0</v>
      </c>
      <c r="H134" s="412">
        <v>348.11</v>
      </c>
      <c r="I134" s="412">
        <v>73.239999999999995</v>
      </c>
      <c r="J134" s="411">
        <v>0.17382223804438116</v>
      </c>
    </row>
    <row r="135" spans="1:10" ht="28.5" customHeight="1" x14ac:dyDescent="0.2">
      <c r="A135" s="414" t="s">
        <v>1391</v>
      </c>
      <c r="B135" s="414" t="s">
        <v>1390</v>
      </c>
      <c r="C135" s="414" t="s">
        <v>1010</v>
      </c>
      <c r="D135" s="414">
        <v>2</v>
      </c>
      <c r="E135" s="414">
        <v>0</v>
      </c>
      <c r="F135" s="413">
        <v>2856.38</v>
      </c>
      <c r="G135" s="412">
        <v>0</v>
      </c>
      <c r="H135" s="412">
        <v>2359.84</v>
      </c>
      <c r="I135" s="412">
        <v>496.54</v>
      </c>
      <c r="J135" s="411">
        <v>0.17383541405555283</v>
      </c>
    </row>
    <row r="136" spans="1:10" ht="28.5" customHeight="1" x14ac:dyDescent="0.2">
      <c r="A136" s="414" t="s">
        <v>4477</v>
      </c>
      <c r="B136" s="414" t="s">
        <v>4476</v>
      </c>
      <c r="C136" s="414" t="s">
        <v>1010</v>
      </c>
      <c r="D136" s="414">
        <v>4</v>
      </c>
      <c r="E136" s="414">
        <v>0</v>
      </c>
      <c r="F136" s="413">
        <v>603</v>
      </c>
      <c r="G136" s="412">
        <v>0</v>
      </c>
      <c r="H136" s="412">
        <v>499.08</v>
      </c>
      <c r="I136" s="412">
        <v>103.92</v>
      </c>
      <c r="J136" s="411">
        <v>0.17233830845771145</v>
      </c>
    </row>
    <row r="137" spans="1:10" ht="28.5" customHeight="1" x14ac:dyDescent="0.2">
      <c r="A137" s="414" t="s">
        <v>1389</v>
      </c>
      <c r="B137" s="414" t="s">
        <v>1388</v>
      </c>
      <c r="C137" s="414" t="s">
        <v>1010</v>
      </c>
      <c r="D137" s="414">
        <v>21</v>
      </c>
      <c r="E137" s="414">
        <v>0</v>
      </c>
      <c r="F137" s="413">
        <v>3458.64</v>
      </c>
      <c r="G137" s="412">
        <v>0</v>
      </c>
      <c r="H137" s="412">
        <v>2759.61</v>
      </c>
      <c r="I137" s="412">
        <v>699.03</v>
      </c>
      <c r="J137" s="411">
        <v>0.20211123447366594</v>
      </c>
    </row>
    <row r="138" spans="1:10" ht="28.5" customHeight="1" x14ac:dyDescent="0.2">
      <c r="A138" s="414" t="s">
        <v>1385</v>
      </c>
      <c r="B138" s="414" t="s">
        <v>1384</v>
      </c>
      <c r="C138" s="414" t="s">
        <v>1010</v>
      </c>
      <c r="D138" s="414">
        <v>29</v>
      </c>
      <c r="E138" s="414">
        <v>0</v>
      </c>
      <c r="F138" s="413">
        <v>4425.4799999999996</v>
      </c>
      <c r="G138" s="412">
        <v>0</v>
      </c>
      <c r="H138" s="412">
        <v>3584.75</v>
      </c>
      <c r="I138" s="412">
        <v>840.73</v>
      </c>
      <c r="J138" s="411">
        <v>0.18997487278216149</v>
      </c>
    </row>
    <row r="139" spans="1:10" ht="28.5" customHeight="1" x14ac:dyDescent="0.2">
      <c r="A139" s="414" t="s">
        <v>1383</v>
      </c>
      <c r="B139" s="414" t="s">
        <v>1382</v>
      </c>
      <c r="C139" s="414" t="s">
        <v>1010</v>
      </c>
      <c r="D139" s="414">
        <v>12</v>
      </c>
      <c r="E139" s="414">
        <v>0</v>
      </c>
      <c r="F139" s="413">
        <v>1831.91</v>
      </c>
      <c r="G139" s="412">
        <v>0</v>
      </c>
      <c r="H139" s="412">
        <v>1370.4</v>
      </c>
      <c r="I139" s="412">
        <v>461.51</v>
      </c>
      <c r="J139" s="411">
        <v>0.25192831525566212</v>
      </c>
    </row>
    <row r="140" spans="1:10" ht="28.5" customHeight="1" x14ac:dyDescent="0.2">
      <c r="A140" s="414" t="s">
        <v>4475</v>
      </c>
      <c r="B140" s="414" t="s">
        <v>4474</v>
      </c>
      <c r="C140" s="414" t="s">
        <v>1010</v>
      </c>
      <c r="D140" s="414">
        <v>3</v>
      </c>
      <c r="E140" s="414">
        <v>0</v>
      </c>
      <c r="F140" s="413">
        <v>617.65</v>
      </c>
      <c r="G140" s="412">
        <v>0</v>
      </c>
      <c r="H140" s="412">
        <v>462.03</v>
      </c>
      <c r="I140" s="412">
        <v>155.62</v>
      </c>
      <c r="J140" s="411">
        <v>0.25195499069052052</v>
      </c>
    </row>
    <row r="141" spans="1:10" ht="28.5" customHeight="1" x14ac:dyDescent="0.2">
      <c r="A141" s="414" t="s">
        <v>1379</v>
      </c>
      <c r="B141" s="414" t="s">
        <v>1378</v>
      </c>
      <c r="C141" s="414" t="s">
        <v>1010</v>
      </c>
      <c r="D141" s="414">
        <v>4</v>
      </c>
      <c r="E141" s="414">
        <v>0</v>
      </c>
      <c r="F141" s="413">
        <v>563.83000000000004</v>
      </c>
      <c r="G141" s="412">
        <v>0</v>
      </c>
      <c r="H141" s="412">
        <v>446.96</v>
      </c>
      <c r="I141" s="412">
        <v>116.87</v>
      </c>
      <c r="J141" s="411">
        <v>0.2072787897061171</v>
      </c>
    </row>
    <row r="142" spans="1:10" ht="28.5" customHeight="1" x14ac:dyDescent="0.2">
      <c r="A142" s="414" t="s">
        <v>1375</v>
      </c>
      <c r="B142" s="414" t="s">
        <v>1374</v>
      </c>
      <c r="C142" s="414" t="s">
        <v>1010</v>
      </c>
      <c r="D142" s="414">
        <v>2</v>
      </c>
      <c r="E142" s="414">
        <v>0</v>
      </c>
      <c r="F142" s="413">
        <v>673.32</v>
      </c>
      <c r="G142" s="412">
        <v>0</v>
      </c>
      <c r="H142" s="412">
        <v>513</v>
      </c>
      <c r="I142" s="412">
        <v>160.32</v>
      </c>
      <c r="J142" s="411">
        <v>0.23810372482623418</v>
      </c>
    </row>
    <row r="143" spans="1:10" ht="28.5" customHeight="1" x14ac:dyDescent="0.2">
      <c r="A143" s="414" t="s">
        <v>1371</v>
      </c>
      <c r="B143" s="414" t="s">
        <v>1370</v>
      </c>
      <c r="C143" s="414" t="s">
        <v>1010</v>
      </c>
      <c r="D143" s="414">
        <v>15</v>
      </c>
      <c r="E143" s="414">
        <v>0</v>
      </c>
      <c r="F143" s="413">
        <v>7202.37</v>
      </c>
      <c r="G143" s="412">
        <v>0</v>
      </c>
      <c r="H143" s="412">
        <v>6391.8</v>
      </c>
      <c r="I143" s="412">
        <v>810.57</v>
      </c>
      <c r="J143" s="411">
        <v>0.11254212155165591</v>
      </c>
    </row>
    <row r="144" spans="1:10" ht="28.5" customHeight="1" x14ac:dyDescent="0.2">
      <c r="A144" s="414" t="s">
        <v>4473</v>
      </c>
      <c r="B144" s="414" t="s">
        <v>4472</v>
      </c>
      <c r="C144" s="414" t="s">
        <v>1010</v>
      </c>
      <c r="D144" s="414">
        <v>6</v>
      </c>
      <c r="E144" s="414">
        <v>0</v>
      </c>
      <c r="F144" s="413">
        <v>1275.3</v>
      </c>
      <c r="G144" s="412">
        <v>0</v>
      </c>
      <c r="H144" s="412">
        <v>987.3</v>
      </c>
      <c r="I144" s="412">
        <v>288</v>
      </c>
      <c r="J144" s="411">
        <v>0.22582921665490474</v>
      </c>
    </row>
    <row r="145" spans="1:10" ht="28.5" customHeight="1" x14ac:dyDescent="0.2">
      <c r="A145" s="414" t="s">
        <v>2170</v>
      </c>
      <c r="B145" s="414" t="s">
        <v>2169</v>
      </c>
      <c r="C145" s="414" t="s">
        <v>1010</v>
      </c>
      <c r="D145" s="414">
        <v>1</v>
      </c>
      <c r="E145" s="414">
        <v>0</v>
      </c>
      <c r="F145" s="413">
        <v>362.22</v>
      </c>
      <c r="G145" s="412">
        <v>0</v>
      </c>
      <c r="H145" s="412">
        <v>271.69</v>
      </c>
      <c r="I145" s="412">
        <v>90.53</v>
      </c>
      <c r="J145" s="411">
        <v>0.24993098117166362</v>
      </c>
    </row>
    <row r="146" spans="1:10" ht="28.5" customHeight="1" x14ac:dyDescent="0.2">
      <c r="A146" s="414" t="s">
        <v>1369</v>
      </c>
      <c r="B146" s="414" t="s">
        <v>1368</v>
      </c>
      <c r="C146" s="414" t="s">
        <v>1010</v>
      </c>
      <c r="D146" s="414">
        <v>1</v>
      </c>
      <c r="E146" s="414">
        <v>0</v>
      </c>
      <c r="F146" s="413">
        <v>394.68</v>
      </c>
      <c r="G146" s="412">
        <v>0</v>
      </c>
      <c r="H146" s="412">
        <v>290.51</v>
      </c>
      <c r="I146" s="412">
        <v>104.17</v>
      </c>
      <c r="J146" s="411">
        <v>0.26393534002229657</v>
      </c>
    </row>
    <row r="147" spans="1:10" ht="28.5" customHeight="1" x14ac:dyDescent="0.2">
      <c r="A147" s="414" t="s">
        <v>2168</v>
      </c>
      <c r="B147" s="414" t="s">
        <v>2167</v>
      </c>
      <c r="C147" s="414" t="s">
        <v>1010</v>
      </c>
      <c r="D147" s="414">
        <v>19</v>
      </c>
      <c r="E147" s="414">
        <v>0</v>
      </c>
      <c r="F147" s="413">
        <v>6466.94</v>
      </c>
      <c r="G147" s="412">
        <v>0</v>
      </c>
      <c r="H147" s="412">
        <v>5532.8</v>
      </c>
      <c r="I147" s="412">
        <v>934.14</v>
      </c>
      <c r="J147" s="411">
        <v>0.1444485336186821</v>
      </c>
    </row>
    <row r="148" spans="1:10" ht="28.5" customHeight="1" x14ac:dyDescent="0.2">
      <c r="A148" s="414" t="s">
        <v>2166</v>
      </c>
      <c r="B148" s="414" t="s">
        <v>2165</v>
      </c>
      <c r="C148" s="414" t="s">
        <v>1010</v>
      </c>
      <c r="D148" s="414">
        <v>6</v>
      </c>
      <c r="E148" s="414">
        <v>0</v>
      </c>
      <c r="F148" s="413">
        <v>2614.02</v>
      </c>
      <c r="G148" s="412">
        <v>0</v>
      </c>
      <c r="H148" s="412">
        <v>1993.14</v>
      </c>
      <c r="I148" s="412">
        <v>620.88</v>
      </c>
      <c r="J148" s="411">
        <v>0.23751922326531549</v>
      </c>
    </row>
    <row r="149" spans="1:10" ht="28.5" customHeight="1" x14ac:dyDescent="0.2">
      <c r="A149" s="414" t="s">
        <v>1365</v>
      </c>
      <c r="B149" s="414" t="s">
        <v>1364</v>
      </c>
      <c r="C149" s="414" t="s">
        <v>1010</v>
      </c>
      <c r="D149" s="414">
        <v>2</v>
      </c>
      <c r="E149" s="414">
        <v>0</v>
      </c>
      <c r="F149" s="413">
        <v>917.86</v>
      </c>
      <c r="G149" s="412">
        <v>0</v>
      </c>
      <c r="H149" s="412">
        <v>505.98</v>
      </c>
      <c r="I149" s="412">
        <v>411.88</v>
      </c>
      <c r="J149" s="411">
        <v>0.44873945917678076</v>
      </c>
    </row>
    <row r="150" spans="1:10" ht="28.5" customHeight="1" x14ac:dyDescent="0.2">
      <c r="A150" s="414" t="s">
        <v>1363</v>
      </c>
      <c r="B150" s="414" t="s">
        <v>1362</v>
      </c>
      <c r="C150" s="414" t="s">
        <v>1010</v>
      </c>
      <c r="D150" s="414">
        <v>2</v>
      </c>
      <c r="E150" s="414">
        <v>0</v>
      </c>
      <c r="F150" s="413">
        <v>746.38</v>
      </c>
      <c r="G150" s="412">
        <v>0</v>
      </c>
      <c r="H150" s="412">
        <v>538.76</v>
      </c>
      <c r="I150" s="412">
        <v>207.62</v>
      </c>
      <c r="J150" s="411">
        <v>0.27816929714086658</v>
      </c>
    </row>
    <row r="151" spans="1:10" ht="28.5" customHeight="1" x14ac:dyDescent="0.2">
      <c r="A151" s="414" t="s">
        <v>1359</v>
      </c>
      <c r="B151" s="414" t="s">
        <v>1358</v>
      </c>
      <c r="C151" s="414" t="s">
        <v>1010</v>
      </c>
      <c r="D151" s="414">
        <v>10</v>
      </c>
      <c r="E151" s="414">
        <v>0</v>
      </c>
      <c r="F151" s="413">
        <v>5127.97</v>
      </c>
      <c r="G151" s="412">
        <v>0</v>
      </c>
      <c r="H151" s="412">
        <v>3858.81</v>
      </c>
      <c r="I151" s="412">
        <v>1269.1600000000001</v>
      </c>
      <c r="J151" s="411">
        <v>0.24749754776256491</v>
      </c>
    </row>
    <row r="152" spans="1:10" ht="28.5" customHeight="1" x14ac:dyDescent="0.2">
      <c r="A152" s="414" t="s">
        <v>1357</v>
      </c>
      <c r="B152" s="414" t="s">
        <v>1356</v>
      </c>
      <c r="C152" s="414" t="s">
        <v>1010</v>
      </c>
      <c r="D152" s="414">
        <v>3</v>
      </c>
      <c r="E152" s="414">
        <v>0</v>
      </c>
      <c r="F152" s="413">
        <v>1069.1199999999999</v>
      </c>
      <c r="G152" s="412">
        <v>0</v>
      </c>
      <c r="H152" s="412">
        <v>832.17</v>
      </c>
      <c r="I152" s="412">
        <v>236.95</v>
      </c>
      <c r="J152" s="411">
        <v>0.2216308739898234</v>
      </c>
    </row>
    <row r="153" spans="1:10" ht="28.5" customHeight="1" x14ac:dyDescent="0.2">
      <c r="A153" s="414" t="s">
        <v>1355</v>
      </c>
      <c r="B153" s="414" t="s">
        <v>1354</v>
      </c>
      <c r="C153" s="414" t="s">
        <v>1010</v>
      </c>
      <c r="D153" s="414">
        <v>9</v>
      </c>
      <c r="E153" s="414">
        <v>0</v>
      </c>
      <c r="F153" s="413">
        <v>3500.19</v>
      </c>
      <c r="G153" s="412">
        <v>0</v>
      </c>
      <c r="H153" s="412">
        <v>2706.7</v>
      </c>
      <c r="I153" s="412">
        <v>793.49</v>
      </c>
      <c r="J153" s="411">
        <v>0.22669912204766027</v>
      </c>
    </row>
    <row r="154" spans="1:10" ht="28.5" customHeight="1" x14ac:dyDescent="0.2">
      <c r="A154" s="414" t="s">
        <v>2164</v>
      </c>
      <c r="B154" s="414" t="s">
        <v>2163</v>
      </c>
      <c r="C154" s="414" t="s">
        <v>1010</v>
      </c>
      <c r="D154" s="414">
        <v>10</v>
      </c>
      <c r="E154" s="414">
        <v>0</v>
      </c>
      <c r="F154" s="413">
        <v>1179.7</v>
      </c>
      <c r="G154" s="412">
        <v>0</v>
      </c>
      <c r="H154" s="412">
        <v>809</v>
      </c>
      <c r="I154" s="412">
        <v>370.7</v>
      </c>
      <c r="J154" s="411">
        <v>0.31423243197423073</v>
      </c>
    </row>
    <row r="155" spans="1:10" ht="28.5" customHeight="1" x14ac:dyDescent="0.2">
      <c r="A155" s="414" t="s">
        <v>1351</v>
      </c>
      <c r="B155" s="414" t="s">
        <v>1350</v>
      </c>
      <c r="C155" s="414" t="s">
        <v>1010</v>
      </c>
      <c r="D155" s="414">
        <v>12</v>
      </c>
      <c r="E155" s="414">
        <v>0</v>
      </c>
      <c r="F155" s="413">
        <v>1938.36</v>
      </c>
      <c r="G155" s="412">
        <v>0</v>
      </c>
      <c r="H155" s="412">
        <v>1691.64</v>
      </c>
      <c r="I155" s="412">
        <v>246.72</v>
      </c>
      <c r="J155" s="411">
        <v>0.12728285767349717</v>
      </c>
    </row>
    <row r="156" spans="1:10" ht="28.5" customHeight="1" x14ac:dyDescent="0.2">
      <c r="A156" s="414" t="s">
        <v>2160</v>
      </c>
      <c r="B156" s="414" t="s">
        <v>2159</v>
      </c>
      <c r="C156" s="414" t="s">
        <v>1010</v>
      </c>
      <c r="D156" s="414">
        <v>6</v>
      </c>
      <c r="E156" s="414">
        <v>0</v>
      </c>
      <c r="F156" s="413">
        <v>2080.7399999999998</v>
      </c>
      <c r="G156" s="412">
        <v>0</v>
      </c>
      <c r="H156" s="412">
        <v>1585.08</v>
      </c>
      <c r="I156" s="412">
        <v>495.66</v>
      </c>
      <c r="J156" s="411">
        <v>0.23821332795063294</v>
      </c>
    </row>
    <row r="157" spans="1:10" ht="28.5" customHeight="1" x14ac:dyDescent="0.2">
      <c r="A157" s="414" t="s">
        <v>4113</v>
      </c>
      <c r="B157" s="414" t="s">
        <v>4112</v>
      </c>
      <c r="C157" s="414" t="s">
        <v>1010</v>
      </c>
      <c r="D157" s="414">
        <v>3</v>
      </c>
      <c r="E157" s="414">
        <v>0</v>
      </c>
      <c r="F157" s="413">
        <v>1652.75</v>
      </c>
      <c r="G157" s="412">
        <v>0</v>
      </c>
      <c r="H157" s="412">
        <v>1214.28</v>
      </c>
      <c r="I157" s="412">
        <v>438.47</v>
      </c>
      <c r="J157" s="411">
        <v>0.26529723188625021</v>
      </c>
    </row>
    <row r="158" spans="1:10" ht="28.5" customHeight="1" x14ac:dyDescent="0.2">
      <c r="A158" s="414" t="s">
        <v>1349</v>
      </c>
      <c r="B158" s="414" t="s">
        <v>1348</v>
      </c>
      <c r="C158" s="414" t="s">
        <v>1010</v>
      </c>
      <c r="D158" s="414">
        <v>1</v>
      </c>
      <c r="E158" s="414">
        <v>0</v>
      </c>
      <c r="F158" s="413">
        <v>173.56</v>
      </c>
      <c r="G158" s="412">
        <v>0</v>
      </c>
      <c r="H158" s="412">
        <v>134.96</v>
      </c>
      <c r="I158" s="412">
        <v>38.6</v>
      </c>
      <c r="J158" s="411">
        <v>0.22240147499423829</v>
      </c>
    </row>
    <row r="159" spans="1:10" ht="28.5" customHeight="1" x14ac:dyDescent="0.2">
      <c r="A159" s="414" t="s">
        <v>2158</v>
      </c>
      <c r="B159" s="414" t="s">
        <v>2157</v>
      </c>
      <c r="C159" s="414" t="s">
        <v>1010</v>
      </c>
      <c r="D159" s="414">
        <v>1</v>
      </c>
      <c r="E159" s="414">
        <v>0</v>
      </c>
      <c r="F159" s="413">
        <v>190.88</v>
      </c>
      <c r="G159" s="412">
        <v>0</v>
      </c>
      <c r="H159" s="412">
        <v>157.69999999999999</v>
      </c>
      <c r="I159" s="412">
        <v>33.18</v>
      </c>
      <c r="J159" s="411">
        <v>0.17382648784576699</v>
      </c>
    </row>
    <row r="160" spans="1:10" ht="28.5" customHeight="1" x14ac:dyDescent="0.2">
      <c r="A160" s="414" t="s">
        <v>1347</v>
      </c>
      <c r="B160" s="414" t="s">
        <v>1346</v>
      </c>
      <c r="C160" s="414" t="s">
        <v>1010</v>
      </c>
      <c r="D160" s="414">
        <v>26</v>
      </c>
      <c r="E160" s="414">
        <v>0</v>
      </c>
      <c r="F160" s="413">
        <v>20985.77</v>
      </c>
      <c r="G160" s="412">
        <v>0</v>
      </c>
      <c r="H160" s="412">
        <v>16968.12</v>
      </c>
      <c r="I160" s="412">
        <v>4017.65</v>
      </c>
      <c r="J160" s="411">
        <v>0.19144639439010339</v>
      </c>
    </row>
    <row r="161" spans="1:10" ht="28.5" customHeight="1" x14ac:dyDescent="0.2">
      <c r="A161" s="414" t="s">
        <v>3054</v>
      </c>
      <c r="B161" s="414" t="s">
        <v>3053</v>
      </c>
      <c r="C161" s="414" t="s">
        <v>1010</v>
      </c>
      <c r="D161" s="414">
        <v>1</v>
      </c>
      <c r="E161" s="414">
        <v>0</v>
      </c>
      <c r="F161" s="413">
        <v>513.15</v>
      </c>
      <c r="G161" s="412">
        <v>0</v>
      </c>
      <c r="H161" s="412">
        <v>265.49</v>
      </c>
      <c r="I161" s="412">
        <v>247.66</v>
      </c>
      <c r="J161" s="411">
        <v>0.4826269122089058</v>
      </c>
    </row>
    <row r="162" spans="1:10" ht="28.5" customHeight="1" x14ac:dyDescent="0.2">
      <c r="A162" s="414" t="s">
        <v>1343</v>
      </c>
      <c r="B162" s="414" t="s">
        <v>1342</v>
      </c>
      <c r="C162" s="414" t="s">
        <v>1010</v>
      </c>
      <c r="D162" s="414">
        <v>4</v>
      </c>
      <c r="E162" s="414">
        <v>0</v>
      </c>
      <c r="F162" s="413">
        <v>2033.2</v>
      </c>
      <c r="G162" s="412">
        <v>0</v>
      </c>
      <c r="H162" s="412">
        <v>1566.52</v>
      </c>
      <c r="I162" s="412">
        <v>466.68</v>
      </c>
      <c r="J162" s="411">
        <v>0.22952980523313005</v>
      </c>
    </row>
    <row r="163" spans="1:10" ht="28.5" customHeight="1" x14ac:dyDescent="0.2">
      <c r="A163" s="414" t="s">
        <v>4111</v>
      </c>
      <c r="B163" s="414" t="s">
        <v>4110</v>
      </c>
      <c r="C163" s="414" t="s">
        <v>1010</v>
      </c>
      <c r="D163" s="414">
        <v>1</v>
      </c>
      <c r="E163" s="414">
        <v>0</v>
      </c>
      <c r="F163" s="413">
        <v>489.27</v>
      </c>
      <c r="G163" s="412">
        <v>0</v>
      </c>
      <c r="H163" s="412">
        <v>344.06</v>
      </c>
      <c r="I163" s="412">
        <v>145.21</v>
      </c>
      <c r="J163" s="411">
        <v>0.29678909395630226</v>
      </c>
    </row>
    <row r="164" spans="1:10" ht="28.5" customHeight="1" x14ac:dyDescent="0.2">
      <c r="A164" s="414" t="s">
        <v>1341</v>
      </c>
      <c r="B164" s="414" t="s">
        <v>1340</v>
      </c>
      <c r="C164" s="414" t="s">
        <v>1010</v>
      </c>
      <c r="D164" s="414">
        <v>1</v>
      </c>
      <c r="E164" s="414">
        <v>0</v>
      </c>
      <c r="F164" s="413">
        <v>711.31</v>
      </c>
      <c r="G164" s="412">
        <v>0</v>
      </c>
      <c r="H164" s="412">
        <v>361.03</v>
      </c>
      <c r="I164" s="412">
        <v>350.28</v>
      </c>
      <c r="J164" s="411">
        <v>0.49244351970308303</v>
      </c>
    </row>
    <row r="165" spans="1:10" ht="28.5" customHeight="1" x14ac:dyDescent="0.2">
      <c r="A165" s="414" t="s">
        <v>1339</v>
      </c>
      <c r="B165" s="414" t="s">
        <v>1338</v>
      </c>
      <c r="C165" s="414" t="s">
        <v>1010</v>
      </c>
      <c r="D165" s="414">
        <v>16</v>
      </c>
      <c r="E165" s="414">
        <v>0</v>
      </c>
      <c r="F165" s="413">
        <v>7311.72</v>
      </c>
      <c r="G165" s="412">
        <v>0</v>
      </c>
      <c r="H165" s="412">
        <v>5615.36</v>
      </c>
      <c r="I165" s="412">
        <v>1696.36</v>
      </c>
      <c r="J165" s="411">
        <v>0.23200560196506431</v>
      </c>
    </row>
    <row r="166" spans="1:10" ht="28.5" customHeight="1" x14ac:dyDescent="0.2">
      <c r="A166" s="414" t="s">
        <v>1335</v>
      </c>
      <c r="B166" s="414" t="s">
        <v>1334</v>
      </c>
      <c r="C166" s="414" t="s">
        <v>1010</v>
      </c>
      <c r="D166" s="414">
        <v>8</v>
      </c>
      <c r="E166" s="414">
        <v>0</v>
      </c>
      <c r="F166" s="413">
        <v>4765.2700000000004</v>
      </c>
      <c r="G166" s="412">
        <v>0</v>
      </c>
      <c r="H166" s="412">
        <v>4533.5200000000004</v>
      </c>
      <c r="I166" s="412">
        <v>231.75</v>
      </c>
      <c r="J166" s="411">
        <v>4.8633130966346083E-2</v>
      </c>
    </row>
    <row r="167" spans="1:10" ht="28.5" customHeight="1" x14ac:dyDescent="0.2">
      <c r="A167" s="414" t="s">
        <v>1333</v>
      </c>
      <c r="B167" s="414" t="s">
        <v>1332</v>
      </c>
      <c r="C167" s="414" t="s">
        <v>1010</v>
      </c>
      <c r="D167" s="414">
        <v>4</v>
      </c>
      <c r="E167" s="414">
        <v>0</v>
      </c>
      <c r="F167" s="413">
        <v>495.04</v>
      </c>
      <c r="G167" s="412">
        <v>0</v>
      </c>
      <c r="H167" s="412">
        <v>397.24</v>
      </c>
      <c r="I167" s="412">
        <v>97.8</v>
      </c>
      <c r="J167" s="411">
        <v>0.19755979314802843</v>
      </c>
    </row>
    <row r="168" spans="1:10" ht="28.5" customHeight="1" x14ac:dyDescent="0.2">
      <c r="A168" s="414" t="s">
        <v>1329</v>
      </c>
      <c r="B168" s="414" t="s">
        <v>1328</v>
      </c>
      <c r="C168" s="414" t="s">
        <v>1010</v>
      </c>
      <c r="D168" s="414">
        <v>6</v>
      </c>
      <c r="E168" s="414">
        <v>0</v>
      </c>
      <c r="F168" s="413">
        <v>970.84</v>
      </c>
      <c r="G168" s="412">
        <v>0</v>
      </c>
      <c r="H168" s="412">
        <v>812.76</v>
      </c>
      <c r="I168" s="412">
        <v>158.08000000000001</v>
      </c>
      <c r="J168" s="411">
        <v>0.1628280664167113</v>
      </c>
    </row>
    <row r="169" spans="1:10" ht="28.5" customHeight="1" x14ac:dyDescent="0.2">
      <c r="A169" s="414" t="s">
        <v>2152</v>
      </c>
      <c r="B169" s="414" t="s">
        <v>2151</v>
      </c>
      <c r="C169" s="414" t="s">
        <v>1010</v>
      </c>
      <c r="D169" s="414">
        <v>12</v>
      </c>
      <c r="E169" s="414">
        <v>0</v>
      </c>
      <c r="F169" s="413">
        <v>2157.48</v>
      </c>
      <c r="G169" s="412">
        <v>0</v>
      </c>
      <c r="H169" s="412">
        <v>1882.92</v>
      </c>
      <c r="I169" s="412">
        <v>274.56</v>
      </c>
      <c r="J169" s="411">
        <v>0.12725958062183659</v>
      </c>
    </row>
    <row r="170" spans="1:10" ht="28.5" customHeight="1" x14ac:dyDescent="0.2">
      <c r="A170" s="414" t="s">
        <v>4471</v>
      </c>
      <c r="B170" s="414" t="s">
        <v>4470</v>
      </c>
      <c r="C170" s="414" t="s">
        <v>1010</v>
      </c>
      <c r="D170" s="414">
        <v>1</v>
      </c>
      <c r="E170" s="414">
        <v>0</v>
      </c>
      <c r="F170" s="413">
        <v>218.38</v>
      </c>
      <c r="G170" s="412">
        <v>0</v>
      </c>
      <c r="H170" s="412">
        <v>114.58</v>
      </c>
      <c r="I170" s="412">
        <v>103.8</v>
      </c>
      <c r="J170" s="411">
        <v>0.47531825258723326</v>
      </c>
    </row>
    <row r="171" spans="1:10" ht="28.5" customHeight="1" x14ac:dyDescent="0.2">
      <c r="A171" s="414" t="s">
        <v>1327</v>
      </c>
      <c r="B171" s="414" t="s">
        <v>1326</v>
      </c>
      <c r="C171" s="414" t="s">
        <v>1010</v>
      </c>
      <c r="D171" s="414">
        <v>26</v>
      </c>
      <c r="E171" s="414">
        <v>0</v>
      </c>
      <c r="F171" s="413">
        <v>4717.4399999999996</v>
      </c>
      <c r="G171" s="412">
        <v>0</v>
      </c>
      <c r="H171" s="412">
        <v>4109.82</v>
      </c>
      <c r="I171" s="412">
        <v>607.62</v>
      </c>
      <c r="J171" s="411">
        <v>0.12880291005291006</v>
      </c>
    </row>
    <row r="172" spans="1:10" ht="28.5" customHeight="1" x14ac:dyDescent="0.2">
      <c r="A172" s="414" t="s">
        <v>1325</v>
      </c>
      <c r="B172" s="414" t="s">
        <v>1324</v>
      </c>
      <c r="C172" s="414" t="s">
        <v>1010</v>
      </c>
      <c r="D172" s="414">
        <v>4</v>
      </c>
      <c r="E172" s="414">
        <v>0</v>
      </c>
      <c r="F172" s="413">
        <v>1216.06</v>
      </c>
      <c r="G172" s="412">
        <v>0</v>
      </c>
      <c r="H172" s="412">
        <v>945.28</v>
      </c>
      <c r="I172" s="412">
        <v>270.77999999999997</v>
      </c>
      <c r="J172" s="411">
        <v>0.22266993404930677</v>
      </c>
    </row>
    <row r="173" spans="1:10" ht="28.5" customHeight="1" x14ac:dyDescent="0.2">
      <c r="A173" s="414" t="s">
        <v>3730</v>
      </c>
      <c r="B173" s="414" t="s">
        <v>3729</v>
      </c>
      <c r="C173" s="414" t="s">
        <v>1010</v>
      </c>
      <c r="D173" s="414">
        <v>1</v>
      </c>
      <c r="E173" s="414">
        <v>0</v>
      </c>
      <c r="F173" s="413">
        <v>263.95999999999998</v>
      </c>
      <c r="G173" s="412">
        <v>0</v>
      </c>
      <c r="H173" s="412">
        <v>205.78</v>
      </c>
      <c r="I173" s="412">
        <v>58.18</v>
      </c>
      <c r="J173" s="411">
        <v>0.22041218366419155</v>
      </c>
    </row>
    <row r="174" spans="1:10" ht="28.5" customHeight="1" x14ac:dyDescent="0.2">
      <c r="A174" s="414" t="s">
        <v>2150</v>
      </c>
      <c r="B174" s="414" t="s">
        <v>2149</v>
      </c>
      <c r="C174" s="414" t="s">
        <v>1010</v>
      </c>
      <c r="D174" s="414">
        <v>3</v>
      </c>
      <c r="E174" s="414">
        <v>0</v>
      </c>
      <c r="F174" s="413">
        <v>298.82</v>
      </c>
      <c r="G174" s="412">
        <v>0</v>
      </c>
      <c r="H174" s="412">
        <v>207.36</v>
      </c>
      <c r="I174" s="412">
        <v>91.46</v>
      </c>
      <c r="J174" s="411">
        <v>0.30607054414028512</v>
      </c>
    </row>
    <row r="175" spans="1:10" ht="28.5" customHeight="1" x14ac:dyDescent="0.2">
      <c r="A175" s="414" t="s">
        <v>4469</v>
      </c>
      <c r="B175" s="414" t="s">
        <v>4468</v>
      </c>
      <c r="C175" s="414" t="s">
        <v>1010</v>
      </c>
      <c r="D175" s="414">
        <v>1</v>
      </c>
      <c r="E175" s="414">
        <v>0</v>
      </c>
      <c r="F175" s="413">
        <v>2044.13</v>
      </c>
      <c r="G175" s="412">
        <v>0</v>
      </c>
      <c r="H175" s="412">
        <v>1249.8699999999999</v>
      </c>
      <c r="I175" s="412">
        <v>794.26</v>
      </c>
      <c r="J175" s="411">
        <v>0.38855650080963539</v>
      </c>
    </row>
    <row r="176" spans="1:10" ht="28.5" customHeight="1" x14ac:dyDescent="0.2">
      <c r="A176" s="414" t="s">
        <v>1323</v>
      </c>
      <c r="B176" s="414" t="s">
        <v>1322</v>
      </c>
      <c r="C176" s="414" t="s">
        <v>1010</v>
      </c>
      <c r="D176" s="414">
        <v>24</v>
      </c>
      <c r="E176" s="414">
        <v>0</v>
      </c>
      <c r="F176" s="413">
        <v>3392.64</v>
      </c>
      <c r="G176" s="412">
        <v>0</v>
      </c>
      <c r="H176" s="412">
        <v>2960.88</v>
      </c>
      <c r="I176" s="412">
        <v>431.76</v>
      </c>
      <c r="J176" s="411">
        <v>0.12726372382569326</v>
      </c>
    </row>
    <row r="177" spans="1:10" ht="28.5" customHeight="1" x14ac:dyDescent="0.2">
      <c r="A177" s="414" t="s">
        <v>1321</v>
      </c>
      <c r="B177" s="414" t="s">
        <v>1320</v>
      </c>
      <c r="C177" s="414" t="s">
        <v>1010</v>
      </c>
      <c r="D177" s="414">
        <v>37</v>
      </c>
      <c r="E177" s="414">
        <v>0</v>
      </c>
      <c r="F177" s="413">
        <v>12925.47</v>
      </c>
      <c r="G177" s="412">
        <v>0</v>
      </c>
      <c r="H177" s="412">
        <v>10675.98</v>
      </c>
      <c r="I177" s="412">
        <v>2249.4899999999998</v>
      </c>
      <c r="J177" s="411">
        <v>0.17403545093524644</v>
      </c>
    </row>
    <row r="178" spans="1:10" ht="28.5" customHeight="1" x14ac:dyDescent="0.2">
      <c r="A178" s="414" t="s">
        <v>1319</v>
      </c>
      <c r="B178" s="414" t="s">
        <v>1318</v>
      </c>
      <c r="C178" s="414" t="s">
        <v>1010</v>
      </c>
      <c r="D178" s="414">
        <v>14</v>
      </c>
      <c r="E178" s="414">
        <v>0</v>
      </c>
      <c r="F178" s="413">
        <v>1940.06</v>
      </c>
      <c r="G178" s="412">
        <v>0</v>
      </c>
      <c r="H178" s="412">
        <v>1679.72</v>
      </c>
      <c r="I178" s="412">
        <v>260.33999999999997</v>
      </c>
      <c r="J178" s="411">
        <v>0.13419172602909188</v>
      </c>
    </row>
    <row r="179" spans="1:10" ht="28.5" customHeight="1" x14ac:dyDescent="0.2">
      <c r="A179" s="414" t="s">
        <v>1317</v>
      </c>
      <c r="B179" s="414" t="s">
        <v>1316</v>
      </c>
      <c r="C179" s="414" t="s">
        <v>1010</v>
      </c>
      <c r="D179" s="414">
        <v>2</v>
      </c>
      <c r="E179" s="414">
        <v>0</v>
      </c>
      <c r="F179" s="413">
        <v>453.04</v>
      </c>
      <c r="G179" s="412">
        <v>0</v>
      </c>
      <c r="H179" s="412">
        <v>327.02</v>
      </c>
      <c r="I179" s="412">
        <v>126.02</v>
      </c>
      <c r="J179" s="411">
        <v>0.27816528341868269</v>
      </c>
    </row>
    <row r="180" spans="1:10" ht="28.5" customHeight="1" x14ac:dyDescent="0.2">
      <c r="A180" s="414" t="s">
        <v>1315</v>
      </c>
      <c r="B180" s="414" t="s">
        <v>1314</v>
      </c>
      <c r="C180" s="414" t="s">
        <v>1010</v>
      </c>
      <c r="D180" s="414">
        <v>4</v>
      </c>
      <c r="E180" s="414">
        <v>0</v>
      </c>
      <c r="F180" s="413">
        <v>1803.78</v>
      </c>
      <c r="G180" s="412">
        <v>0</v>
      </c>
      <c r="H180" s="412">
        <v>1265.72</v>
      </c>
      <c r="I180" s="412">
        <v>538.05999999999995</v>
      </c>
      <c r="J180" s="411">
        <v>0.29829580104003817</v>
      </c>
    </row>
    <row r="181" spans="1:10" ht="28.5" customHeight="1" x14ac:dyDescent="0.2">
      <c r="A181" s="414" t="s">
        <v>2146</v>
      </c>
      <c r="B181" s="414" t="s">
        <v>2145</v>
      </c>
      <c r="C181" s="414" t="s">
        <v>1010</v>
      </c>
      <c r="D181" s="414">
        <v>1</v>
      </c>
      <c r="E181" s="414">
        <v>0</v>
      </c>
      <c r="F181" s="413">
        <v>284.52999999999997</v>
      </c>
      <c r="G181" s="412">
        <v>0</v>
      </c>
      <c r="H181" s="412">
        <v>210.12</v>
      </c>
      <c r="I181" s="412">
        <v>74.41</v>
      </c>
      <c r="J181" s="411">
        <v>0.26151899623941238</v>
      </c>
    </row>
    <row r="182" spans="1:10" ht="28.5" customHeight="1" x14ac:dyDescent="0.2">
      <c r="A182" s="414" t="s">
        <v>1313</v>
      </c>
      <c r="B182" s="414" t="s">
        <v>1312</v>
      </c>
      <c r="C182" s="414" t="s">
        <v>1010</v>
      </c>
      <c r="D182" s="414">
        <v>5</v>
      </c>
      <c r="E182" s="414">
        <v>0</v>
      </c>
      <c r="F182" s="413">
        <v>587.04999999999995</v>
      </c>
      <c r="G182" s="412">
        <v>0</v>
      </c>
      <c r="H182" s="412">
        <v>308</v>
      </c>
      <c r="I182" s="412">
        <v>279.05</v>
      </c>
      <c r="J182" s="411">
        <v>0.47534281577378418</v>
      </c>
    </row>
    <row r="183" spans="1:10" ht="28.5" customHeight="1" x14ac:dyDescent="0.2">
      <c r="A183" s="414" t="s">
        <v>1311</v>
      </c>
      <c r="B183" s="414" t="s">
        <v>1310</v>
      </c>
      <c r="C183" s="414" t="s">
        <v>1010</v>
      </c>
      <c r="D183" s="414">
        <v>6</v>
      </c>
      <c r="E183" s="414">
        <v>0</v>
      </c>
      <c r="F183" s="413">
        <v>1360.4</v>
      </c>
      <c r="G183" s="412">
        <v>0</v>
      </c>
      <c r="H183" s="412">
        <v>1021.14</v>
      </c>
      <c r="I183" s="412">
        <v>339.26</v>
      </c>
      <c r="J183" s="411">
        <v>0.24938253454866216</v>
      </c>
    </row>
    <row r="184" spans="1:10" ht="28.5" customHeight="1" x14ac:dyDescent="0.2">
      <c r="A184" s="414" t="s">
        <v>1307</v>
      </c>
      <c r="B184" s="414" t="s">
        <v>1306</v>
      </c>
      <c r="C184" s="414" t="s">
        <v>1010</v>
      </c>
      <c r="D184" s="414">
        <v>21</v>
      </c>
      <c r="E184" s="414">
        <v>0</v>
      </c>
      <c r="F184" s="413">
        <v>3550.73</v>
      </c>
      <c r="G184" s="412">
        <v>0</v>
      </c>
      <c r="H184" s="412">
        <v>2928.45</v>
      </c>
      <c r="I184" s="412">
        <v>622.28</v>
      </c>
      <c r="J184" s="411">
        <v>0.1752541026774776</v>
      </c>
    </row>
    <row r="185" spans="1:10" ht="28.5" customHeight="1" x14ac:dyDescent="0.2">
      <c r="A185" s="414" t="s">
        <v>1305</v>
      </c>
      <c r="B185" s="414" t="s">
        <v>1304</v>
      </c>
      <c r="C185" s="414" t="s">
        <v>1010</v>
      </c>
      <c r="D185" s="414">
        <v>10</v>
      </c>
      <c r="E185" s="414">
        <v>0</v>
      </c>
      <c r="F185" s="413">
        <v>2878.77</v>
      </c>
      <c r="G185" s="412">
        <v>0</v>
      </c>
      <c r="H185" s="412">
        <v>2355.59</v>
      </c>
      <c r="I185" s="412">
        <v>523.17999999999995</v>
      </c>
      <c r="J185" s="411">
        <v>0.18173733921084351</v>
      </c>
    </row>
    <row r="186" spans="1:10" ht="28.5" customHeight="1" x14ac:dyDescent="0.2">
      <c r="A186" s="414" t="s">
        <v>1301</v>
      </c>
      <c r="B186" s="414" t="s">
        <v>1300</v>
      </c>
      <c r="C186" s="414" t="s">
        <v>1010</v>
      </c>
      <c r="D186" s="414">
        <v>1</v>
      </c>
      <c r="E186" s="414">
        <v>0</v>
      </c>
      <c r="F186" s="413">
        <v>104.44</v>
      </c>
      <c r="G186" s="412">
        <v>0</v>
      </c>
      <c r="H186" s="412">
        <v>71.010000000000005</v>
      </c>
      <c r="I186" s="412">
        <v>33.43</v>
      </c>
      <c r="J186" s="411">
        <v>0.32008808885484491</v>
      </c>
    </row>
    <row r="187" spans="1:10" ht="28.5" customHeight="1" x14ac:dyDescent="0.2">
      <c r="A187" s="414" t="s">
        <v>2144</v>
      </c>
      <c r="B187" s="414" t="s">
        <v>2143</v>
      </c>
      <c r="C187" s="414" t="s">
        <v>1010</v>
      </c>
      <c r="D187" s="414">
        <v>3</v>
      </c>
      <c r="E187" s="414">
        <v>0</v>
      </c>
      <c r="F187" s="413">
        <v>409.28</v>
      </c>
      <c r="G187" s="412">
        <v>0</v>
      </c>
      <c r="H187" s="412">
        <v>304.83</v>
      </c>
      <c r="I187" s="412">
        <v>104.45</v>
      </c>
      <c r="J187" s="411">
        <v>0.25520426114151679</v>
      </c>
    </row>
    <row r="188" spans="1:10" ht="28.5" customHeight="1" x14ac:dyDescent="0.2">
      <c r="A188" s="414" t="s">
        <v>1299</v>
      </c>
      <c r="B188" s="414" t="s">
        <v>1298</v>
      </c>
      <c r="C188" s="414" t="s">
        <v>1010</v>
      </c>
      <c r="D188" s="414">
        <v>8</v>
      </c>
      <c r="E188" s="414">
        <v>0</v>
      </c>
      <c r="F188" s="413">
        <v>1878.18</v>
      </c>
      <c r="G188" s="412">
        <v>0</v>
      </c>
      <c r="H188" s="412">
        <v>1594.4</v>
      </c>
      <c r="I188" s="412">
        <v>283.77999999999997</v>
      </c>
      <c r="J188" s="411">
        <v>0.15109307947055128</v>
      </c>
    </row>
    <row r="189" spans="1:10" ht="28.5" customHeight="1" x14ac:dyDescent="0.2">
      <c r="A189" s="414" t="s">
        <v>2138</v>
      </c>
      <c r="B189" s="414" t="s">
        <v>2137</v>
      </c>
      <c r="C189" s="414" t="s">
        <v>1010</v>
      </c>
      <c r="D189" s="414">
        <v>12</v>
      </c>
      <c r="E189" s="414">
        <v>0</v>
      </c>
      <c r="F189" s="413">
        <v>1513.32</v>
      </c>
      <c r="G189" s="412">
        <v>0</v>
      </c>
      <c r="H189" s="412">
        <v>1317.96</v>
      </c>
      <c r="I189" s="412">
        <v>195.36</v>
      </c>
      <c r="J189" s="411">
        <v>0.12909364840218857</v>
      </c>
    </row>
    <row r="190" spans="1:10" ht="28.5" customHeight="1" x14ac:dyDescent="0.2">
      <c r="A190" s="414" t="s">
        <v>4108</v>
      </c>
      <c r="B190" s="414" t="s">
        <v>4107</v>
      </c>
      <c r="C190" s="414" t="s">
        <v>1010</v>
      </c>
      <c r="D190" s="414">
        <v>2</v>
      </c>
      <c r="E190" s="414">
        <v>0</v>
      </c>
      <c r="F190" s="413">
        <v>457.86</v>
      </c>
      <c r="G190" s="412">
        <v>0</v>
      </c>
      <c r="H190" s="412">
        <v>278.33999999999997</v>
      </c>
      <c r="I190" s="412">
        <v>179.52</v>
      </c>
      <c r="J190" s="411">
        <v>0.39208491678679075</v>
      </c>
    </row>
    <row r="191" spans="1:10" ht="28.5" customHeight="1" x14ac:dyDescent="0.2">
      <c r="A191" s="414" t="s">
        <v>2136</v>
      </c>
      <c r="B191" s="414" t="s">
        <v>2135</v>
      </c>
      <c r="C191" s="414" t="s">
        <v>1010</v>
      </c>
      <c r="D191" s="414">
        <v>3</v>
      </c>
      <c r="E191" s="414">
        <v>0</v>
      </c>
      <c r="F191" s="413">
        <v>455.5</v>
      </c>
      <c r="G191" s="412">
        <v>0</v>
      </c>
      <c r="H191" s="412">
        <v>258.39</v>
      </c>
      <c r="I191" s="412">
        <v>197.11</v>
      </c>
      <c r="J191" s="411">
        <v>0.4327332601536773</v>
      </c>
    </row>
    <row r="192" spans="1:10" ht="28.5" customHeight="1" x14ac:dyDescent="0.2">
      <c r="A192" s="414" t="s">
        <v>3040</v>
      </c>
      <c r="B192" s="414" t="s">
        <v>3039</v>
      </c>
      <c r="C192" s="414" t="s">
        <v>1010</v>
      </c>
      <c r="D192" s="414">
        <v>5</v>
      </c>
      <c r="E192" s="414">
        <v>0</v>
      </c>
      <c r="F192" s="413">
        <v>5430.85</v>
      </c>
      <c r="G192" s="412">
        <v>0</v>
      </c>
      <c r="H192" s="412">
        <v>3813.1</v>
      </c>
      <c r="I192" s="412">
        <v>1617.75</v>
      </c>
      <c r="J192" s="411">
        <v>0.2978815470874725</v>
      </c>
    </row>
    <row r="193" spans="1:10" ht="28.5" customHeight="1" x14ac:dyDescent="0.2">
      <c r="A193" s="414" t="s">
        <v>4467</v>
      </c>
      <c r="B193" s="414" t="s">
        <v>4466</v>
      </c>
      <c r="C193" s="414" t="s">
        <v>1010</v>
      </c>
      <c r="D193" s="414">
        <v>1</v>
      </c>
      <c r="E193" s="414">
        <v>0</v>
      </c>
      <c r="F193" s="413">
        <v>175.87</v>
      </c>
      <c r="G193" s="412">
        <v>0</v>
      </c>
      <c r="H193" s="412">
        <v>90.53</v>
      </c>
      <c r="I193" s="412">
        <v>85.34</v>
      </c>
      <c r="J193" s="411">
        <v>0.48524478307841018</v>
      </c>
    </row>
    <row r="194" spans="1:10" ht="28.5" customHeight="1" x14ac:dyDescent="0.2">
      <c r="A194" s="414" t="s">
        <v>2134</v>
      </c>
      <c r="B194" s="414" t="s">
        <v>2133</v>
      </c>
      <c r="C194" s="414" t="s">
        <v>1010</v>
      </c>
      <c r="D194" s="414">
        <v>12</v>
      </c>
      <c r="E194" s="414">
        <v>0</v>
      </c>
      <c r="F194" s="413">
        <v>1264.68</v>
      </c>
      <c r="G194" s="412">
        <v>0</v>
      </c>
      <c r="H194" s="412">
        <v>1103.76</v>
      </c>
      <c r="I194" s="412">
        <v>160.91999999999999</v>
      </c>
      <c r="J194" s="411">
        <v>0.12724167378309137</v>
      </c>
    </row>
    <row r="195" spans="1:10" ht="28.5" customHeight="1" x14ac:dyDescent="0.2">
      <c r="A195" s="414" t="s">
        <v>1289</v>
      </c>
      <c r="B195" s="414" t="s">
        <v>1288</v>
      </c>
      <c r="C195" s="414" t="s">
        <v>1010</v>
      </c>
      <c r="D195" s="414">
        <v>2</v>
      </c>
      <c r="E195" s="414">
        <v>0</v>
      </c>
      <c r="F195" s="413">
        <v>179.76</v>
      </c>
      <c r="G195" s="412">
        <v>0</v>
      </c>
      <c r="H195" s="412">
        <v>136.97999999999999</v>
      </c>
      <c r="I195" s="412">
        <v>42.78</v>
      </c>
      <c r="J195" s="411">
        <v>0.23798397863818424</v>
      </c>
    </row>
    <row r="196" spans="1:10" ht="28.5" customHeight="1" x14ac:dyDescent="0.2">
      <c r="A196" s="414" t="s">
        <v>4465</v>
      </c>
      <c r="B196" s="414" t="s">
        <v>4464</v>
      </c>
      <c r="C196" s="414" t="s">
        <v>1010</v>
      </c>
      <c r="D196" s="414">
        <v>1</v>
      </c>
      <c r="E196" s="414">
        <v>0</v>
      </c>
      <c r="F196" s="413">
        <v>593.65</v>
      </c>
      <c r="G196" s="412">
        <v>0</v>
      </c>
      <c r="H196" s="412">
        <v>337.11</v>
      </c>
      <c r="I196" s="412">
        <v>256.54000000000002</v>
      </c>
      <c r="J196" s="411">
        <v>0.4321401499199865</v>
      </c>
    </row>
    <row r="197" spans="1:10" ht="28.5" customHeight="1" x14ac:dyDescent="0.2">
      <c r="A197" s="414" t="s">
        <v>1283</v>
      </c>
      <c r="B197" s="414" t="s">
        <v>1282</v>
      </c>
      <c r="C197" s="414" t="s">
        <v>1010</v>
      </c>
      <c r="D197" s="414">
        <v>7</v>
      </c>
      <c r="E197" s="414">
        <v>0</v>
      </c>
      <c r="F197" s="413">
        <v>715.53</v>
      </c>
      <c r="G197" s="412">
        <v>0</v>
      </c>
      <c r="H197" s="412">
        <v>553.91</v>
      </c>
      <c r="I197" s="412">
        <v>161.62</v>
      </c>
      <c r="J197" s="411">
        <v>0.22587452657470686</v>
      </c>
    </row>
    <row r="198" spans="1:10" ht="28.5" customHeight="1" x14ac:dyDescent="0.2">
      <c r="A198" s="414" t="s">
        <v>3034</v>
      </c>
      <c r="B198" s="414" t="s">
        <v>3033</v>
      </c>
      <c r="C198" s="414" t="s">
        <v>1010</v>
      </c>
      <c r="D198" s="414">
        <v>12</v>
      </c>
      <c r="E198" s="414">
        <v>0</v>
      </c>
      <c r="F198" s="413">
        <v>1980.24</v>
      </c>
      <c r="G198" s="412">
        <v>0</v>
      </c>
      <c r="H198" s="412">
        <v>1531.8</v>
      </c>
      <c r="I198" s="412">
        <v>448.44</v>
      </c>
      <c r="J198" s="411">
        <v>0.226457399103139</v>
      </c>
    </row>
    <row r="199" spans="1:10" ht="28.5" customHeight="1" x14ac:dyDescent="0.2">
      <c r="A199" s="414" t="s">
        <v>1281</v>
      </c>
      <c r="B199" s="414" t="s">
        <v>1280</v>
      </c>
      <c r="C199" s="414" t="s">
        <v>1010</v>
      </c>
      <c r="D199" s="414">
        <v>64</v>
      </c>
      <c r="E199" s="414">
        <v>0</v>
      </c>
      <c r="F199" s="413">
        <v>6347.48</v>
      </c>
      <c r="G199" s="412">
        <v>0</v>
      </c>
      <c r="H199" s="412">
        <v>4917.76</v>
      </c>
      <c r="I199" s="412">
        <v>1429.72</v>
      </c>
      <c r="J199" s="411">
        <v>0.22524214333877382</v>
      </c>
    </row>
    <row r="200" spans="1:10" ht="28.5" customHeight="1" x14ac:dyDescent="0.2">
      <c r="A200" s="414" t="s">
        <v>1279</v>
      </c>
      <c r="B200" s="414" t="s">
        <v>1278</v>
      </c>
      <c r="C200" s="414" t="s">
        <v>1010</v>
      </c>
      <c r="D200" s="414">
        <v>2</v>
      </c>
      <c r="E200" s="414">
        <v>0</v>
      </c>
      <c r="F200" s="413">
        <v>334.12</v>
      </c>
      <c r="G200" s="412">
        <v>0</v>
      </c>
      <c r="H200" s="412">
        <v>241.2</v>
      </c>
      <c r="I200" s="412">
        <v>92.92</v>
      </c>
      <c r="J200" s="411">
        <v>0.27810367532623009</v>
      </c>
    </row>
    <row r="201" spans="1:10" ht="28.5" customHeight="1" x14ac:dyDescent="0.2">
      <c r="A201" s="414" t="s">
        <v>2132</v>
      </c>
      <c r="B201" s="414" t="s">
        <v>2131</v>
      </c>
      <c r="C201" s="414" t="s">
        <v>1010</v>
      </c>
      <c r="D201" s="414">
        <v>3</v>
      </c>
      <c r="E201" s="414">
        <v>0</v>
      </c>
      <c r="F201" s="413">
        <v>452.84</v>
      </c>
      <c r="G201" s="412">
        <v>0</v>
      </c>
      <c r="H201" s="412">
        <v>352.5</v>
      </c>
      <c r="I201" s="412">
        <v>100.34</v>
      </c>
      <c r="J201" s="411">
        <v>0.2215793657804081</v>
      </c>
    </row>
    <row r="202" spans="1:10" ht="28.5" customHeight="1" x14ac:dyDescent="0.2">
      <c r="A202" s="414" t="s">
        <v>4463</v>
      </c>
      <c r="B202" s="414" t="s">
        <v>4462</v>
      </c>
      <c r="C202" s="414" t="s">
        <v>1010</v>
      </c>
      <c r="D202" s="414">
        <v>1</v>
      </c>
      <c r="E202" s="414">
        <v>0</v>
      </c>
      <c r="F202" s="413">
        <v>215.35</v>
      </c>
      <c r="G202" s="412">
        <v>0</v>
      </c>
      <c r="H202" s="412">
        <v>120.07</v>
      </c>
      <c r="I202" s="412">
        <v>95.28</v>
      </c>
      <c r="J202" s="411">
        <v>0.44244253540747619</v>
      </c>
    </row>
    <row r="203" spans="1:10" ht="28.5" customHeight="1" x14ac:dyDescent="0.2">
      <c r="A203" s="414" t="s">
        <v>2130</v>
      </c>
      <c r="B203" s="414" t="s">
        <v>2129</v>
      </c>
      <c r="C203" s="414" t="s">
        <v>1010</v>
      </c>
      <c r="D203" s="414">
        <v>16</v>
      </c>
      <c r="E203" s="414">
        <v>0</v>
      </c>
      <c r="F203" s="413">
        <v>1947.39</v>
      </c>
      <c r="G203" s="412">
        <v>0</v>
      </c>
      <c r="H203" s="412">
        <v>1604.82</v>
      </c>
      <c r="I203" s="412">
        <v>342.57</v>
      </c>
      <c r="J203" s="411">
        <v>0.17591237502503351</v>
      </c>
    </row>
    <row r="204" spans="1:10" ht="28.5" customHeight="1" x14ac:dyDescent="0.2">
      <c r="A204" s="414" t="s">
        <v>1277</v>
      </c>
      <c r="B204" s="414" t="s">
        <v>1276</v>
      </c>
      <c r="C204" s="414" t="s">
        <v>1010</v>
      </c>
      <c r="D204" s="414">
        <v>33</v>
      </c>
      <c r="E204" s="414">
        <v>0</v>
      </c>
      <c r="F204" s="413">
        <v>3487.84</v>
      </c>
      <c r="G204" s="412">
        <v>0</v>
      </c>
      <c r="H204" s="412">
        <v>2704.35</v>
      </c>
      <c r="I204" s="412">
        <v>783.49</v>
      </c>
      <c r="J204" s="411">
        <v>0.22463473095096106</v>
      </c>
    </row>
    <row r="205" spans="1:10" ht="28.5" customHeight="1" x14ac:dyDescent="0.2">
      <c r="A205" s="414" t="s">
        <v>1275</v>
      </c>
      <c r="B205" s="414" t="s">
        <v>1274</v>
      </c>
      <c r="C205" s="414" t="s">
        <v>1010</v>
      </c>
      <c r="D205" s="414">
        <v>17</v>
      </c>
      <c r="E205" s="414">
        <v>0</v>
      </c>
      <c r="F205" s="413">
        <v>8835.02</v>
      </c>
      <c r="G205" s="412">
        <v>0</v>
      </c>
      <c r="H205" s="412">
        <v>7343.23</v>
      </c>
      <c r="I205" s="412">
        <v>1491.79</v>
      </c>
      <c r="J205" s="411">
        <v>0.16884964606758107</v>
      </c>
    </row>
    <row r="206" spans="1:10" ht="28.5" customHeight="1" x14ac:dyDescent="0.2">
      <c r="A206" s="414" t="s">
        <v>1273</v>
      </c>
      <c r="B206" s="414" t="s">
        <v>1272</v>
      </c>
      <c r="C206" s="414" t="s">
        <v>1010</v>
      </c>
      <c r="D206" s="414">
        <v>1</v>
      </c>
      <c r="E206" s="414">
        <v>0</v>
      </c>
      <c r="F206" s="413">
        <v>167.42</v>
      </c>
      <c r="G206" s="412">
        <v>0</v>
      </c>
      <c r="H206" s="412">
        <v>99.82</v>
      </c>
      <c r="I206" s="412">
        <v>67.599999999999994</v>
      </c>
      <c r="J206" s="411">
        <v>0.40377493728347869</v>
      </c>
    </row>
    <row r="207" spans="1:10" ht="28.5" customHeight="1" x14ac:dyDescent="0.2">
      <c r="A207" s="414" t="s">
        <v>3718</v>
      </c>
      <c r="B207" s="414" t="s">
        <v>3717</v>
      </c>
      <c r="C207" s="414" t="s">
        <v>1010</v>
      </c>
      <c r="D207" s="414">
        <v>1</v>
      </c>
      <c r="E207" s="414">
        <v>0</v>
      </c>
      <c r="F207" s="413">
        <v>543.16999999999996</v>
      </c>
      <c r="G207" s="412">
        <v>0</v>
      </c>
      <c r="H207" s="412">
        <v>474.04</v>
      </c>
      <c r="I207" s="412">
        <v>69.13</v>
      </c>
      <c r="J207" s="411">
        <v>0.12727138833146159</v>
      </c>
    </row>
    <row r="208" spans="1:10" ht="28.5" customHeight="1" x14ac:dyDescent="0.2">
      <c r="A208" s="414" t="s">
        <v>1271</v>
      </c>
      <c r="B208" s="414" t="s">
        <v>1270</v>
      </c>
      <c r="C208" s="414" t="s">
        <v>1010</v>
      </c>
      <c r="D208" s="414">
        <v>1</v>
      </c>
      <c r="E208" s="414">
        <v>0</v>
      </c>
      <c r="F208" s="413">
        <v>1241.6099999999999</v>
      </c>
      <c r="G208" s="412">
        <v>0</v>
      </c>
      <c r="H208" s="412">
        <v>961.25</v>
      </c>
      <c r="I208" s="412">
        <v>280.36</v>
      </c>
      <c r="J208" s="411">
        <v>0.22580359372105574</v>
      </c>
    </row>
    <row r="209" spans="1:10" ht="28.5" customHeight="1" x14ac:dyDescent="0.2">
      <c r="A209" s="414" t="s">
        <v>1267</v>
      </c>
      <c r="B209" s="414" t="s">
        <v>1266</v>
      </c>
      <c r="C209" s="414" t="s">
        <v>1010</v>
      </c>
      <c r="D209" s="414">
        <v>2</v>
      </c>
      <c r="E209" s="414">
        <v>0</v>
      </c>
      <c r="F209" s="413">
        <v>2353.9499999999998</v>
      </c>
      <c r="G209" s="412">
        <v>0</v>
      </c>
      <c r="H209" s="412">
        <v>1745.02</v>
      </c>
      <c r="I209" s="412">
        <v>608.92999999999995</v>
      </c>
      <c r="J209" s="411">
        <v>0.2586843390896153</v>
      </c>
    </row>
    <row r="210" spans="1:10" ht="28.5" customHeight="1" x14ac:dyDescent="0.2">
      <c r="A210" s="414" t="s">
        <v>4098</v>
      </c>
      <c r="B210" s="414" t="s">
        <v>4097</v>
      </c>
      <c r="C210" s="414" t="s">
        <v>1010</v>
      </c>
      <c r="D210" s="414">
        <v>1</v>
      </c>
      <c r="E210" s="414">
        <v>0</v>
      </c>
      <c r="F210" s="413">
        <v>1434.02</v>
      </c>
      <c r="G210" s="412">
        <v>0</v>
      </c>
      <c r="H210" s="412">
        <v>975.52</v>
      </c>
      <c r="I210" s="412">
        <v>458.5</v>
      </c>
      <c r="J210" s="411">
        <v>0.31973054769110615</v>
      </c>
    </row>
    <row r="211" spans="1:10" ht="28.5" customHeight="1" x14ac:dyDescent="0.2">
      <c r="A211" s="414" t="s">
        <v>3714</v>
      </c>
      <c r="B211" s="414" t="s">
        <v>3713</v>
      </c>
      <c r="C211" s="414" t="s">
        <v>1010</v>
      </c>
      <c r="D211" s="414">
        <v>2</v>
      </c>
      <c r="E211" s="414">
        <v>0</v>
      </c>
      <c r="F211" s="413">
        <v>1868.38</v>
      </c>
      <c r="G211" s="412">
        <v>0</v>
      </c>
      <c r="H211" s="412">
        <v>1348.62</v>
      </c>
      <c r="I211" s="412">
        <v>519.76</v>
      </c>
      <c r="J211" s="411">
        <v>0.27818752073989234</v>
      </c>
    </row>
    <row r="212" spans="1:10" ht="28.5" customHeight="1" x14ac:dyDescent="0.2">
      <c r="A212" s="414" t="s">
        <v>1265</v>
      </c>
      <c r="B212" s="414" t="s">
        <v>1264</v>
      </c>
      <c r="C212" s="414" t="s">
        <v>1010</v>
      </c>
      <c r="D212" s="414">
        <v>1</v>
      </c>
      <c r="E212" s="414">
        <v>0</v>
      </c>
      <c r="F212" s="413">
        <v>822.34</v>
      </c>
      <c r="G212" s="412">
        <v>0</v>
      </c>
      <c r="H212" s="412">
        <v>626.54</v>
      </c>
      <c r="I212" s="412">
        <v>195.8</v>
      </c>
      <c r="J212" s="411">
        <v>0.23810102877155434</v>
      </c>
    </row>
    <row r="213" spans="1:10" ht="28.5" customHeight="1" x14ac:dyDescent="0.2">
      <c r="A213" s="414" t="s">
        <v>1263</v>
      </c>
      <c r="B213" s="414" t="s">
        <v>1262</v>
      </c>
      <c r="C213" s="414" t="s">
        <v>1010</v>
      </c>
      <c r="D213" s="414">
        <v>3</v>
      </c>
      <c r="E213" s="414">
        <v>0</v>
      </c>
      <c r="F213" s="413">
        <v>1506.78</v>
      </c>
      <c r="G213" s="412">
        <v>0</v>
      </c>
      <c r="H213" s="412">
        <v>971.07</v>
      </c>
      <c r="I213" s="412">
        <v>535.71</v>
      </c>
      <c r="J213" s="411">
        <v>0.35553299088121693</v>
      </c>
    </row>
    <row r="214" spans="1:10" ht="28.5" customHeight="1" x14ac:dyDescent="0.2">
      <c r="A214" s="414" t="s">
        <v>2126</v>
      </c>
      <c r="B214" s="414" t="s">
        <v>2125</v>
      </c>
      <c r="C214" s="414" t="s">
        <v>1010</v>
      </c>
      <c r="D214" s="414">
        <v>11</v>
      </c>
      <c r="E214" s="414">
        <v>0</v>
      </c>
      <c r="F214" s="413">
        <v>5330.76</v>
      </c>
      <c r="G214" s="412">
        <v>0</v>
      </c>
      <c r="H214" s="412">
        <v>4245.17</v>
      </c>
      <c r="I214" s="412">
        <v>1085.5899999999999</v>
      </c>
      <c r="J214" s="411">
        <v>0.20364638438046356</v>
      </c>
    </row>
    <row r="215" spans="1:10" ht="28.5" customHeight="1" x14ac:dyDescent="0.2">
      <c r="A215" s="414" t="s">
        <v>2124</v>
      </c>
      <c r="B215" s="414" t="s">
        <v>2123</v>
      </c>
      <c r="C215" s="414" t="s">
        <v>1010</v>
      </c>
      <c r="D215" s="414">
        <v>2</v>
      </c>
      <c r="E215" s="414">
        <v>0</v>
      </c>
      <c r="F215" s="413">
        <v>886.2</v>
      </c>
      <c r="G215" s="412">
        <v>0</v>
      </c>
      <c r="H215" s="412">
        <v>481.12</v>
      </c>
      <c r="I215" s="412">
        <v>405.08</v>
      </c>
      <c r="J215" s="411">
        <v>0.45709772060482962</v>
      </c>
    </row>
    <row r="216" spans="1:10" ht="28.5" customHeight="1" x14ac:dyDescent="0.2">
      <c r="A216" s="414" t="s">
        <v>1259</v>
      </c>
      <c r="B216" s="414" t="s">
        <v>1258</v>
      </c>
      <c r="C216" s="414" t="s">
        <v>1010</v>
      </c>
      <c r="D216" s="414">
        <v>5</v>
      </c>
      <c r="E216" s="414">
        <v>0</v>
      </c>
      <c r="F216" s="413">
        <v>1862.1</v>
      </c>
      <c r="G216" s="412">
        <v>0</v>
      </c>
      <c r="H216" s="412">
        <v>1787.6</v>
      </c>
      <c r="I216" s="412">
        <v>74.5</v>
      </c>
      <c r="J216" s="411">
        <v>4.0008592449385101E-2</v>
      </c>
    </row>
    <row r="217" spans="1:10" ht="28.5" customHeight="1" x14ac:dyDescent="0.2">
      <c r="A217" s="414" t="s">
        <v>1255</v>
      </c>
      <c r="B217" s="414" t="s">
        <v>1254</v>
      </c>
      <c r="C217" s="414" t="s">
        <v>1010</v>
      </c>
      <c r="D217" s="414">
        <v>8</v>
      </c>
      <c r="E217" s="414">
        <v>0</v>
      </c>
      <c r="F217" s="413">
        <v>4275.3</v>
      </c>
      <c r="G217" s="412">
        <v>0</v>
      </c>
      <c r="H217" s="412">
        <v>3648.08</v>
      </c>
      <c r="I217" s="412">
        <v>627.22</v>
      </c>
      <c r="J217" s="411">
        <v>0.14670783336841858</v>
      </c>
    </row>
    <row r="218" spans="1:10" ht="28.5" customHeight="1" x14ac:dyDescent="0.2">
      <c r="A218" s="414" t="s">
        <v>1251</v>
      </c>
      <c r="B218" s="414" t="s">
        <v>1250</v>
      </c>
      <c r="C218" s="414" t="s">
        <v>1010</v>
      </c>
      <c r="D218" s="414">
        <v>14</v>
      </c>
      <c r="E218" s="414">
        <v>0</v>
      </c>
      <c r="F218" s="413">
        <v>14272</v>
      </c>
      <c r="G218" s="412">
        <v>0</v>
      </c>
      <c r="H218" s="412">
        <v>11592</v>
      </c>
      <c r="I218" s="412">
        <v>2680</v>
      </c>
      <c r="J218" s="411">
        <v>0.18778026905829595</v>
      </c>
    </row>
    <row r="219" spans="1:10" ht="28.5" customHeight="1" x14ac:dyDescent="0.2">
      <c r="A219" s="414" t="s">
        <v>2120</v>
      </c>
      <c r="B219" s="414" t="s">
        <v>2119</v>
      </c>
      <c r="C219" s="414" t="s">
        <v>1010</v>
      </c>
      <c r="D219" s="414">
        <v>8</v>
      </c>
      <c r="E219" s="414">
        <v>0</v>
      </c>
      <c r="F219" s="413">
        <v>5721.7</v>
      </c>
      <c r="G219" s="412">
        <v>0</v>
      </c>
      <c r="H219" s="412">
        <v>4632.96</v>
      </c>
      <c r="I219" s="412">
        <v>1088.74</v>
      </c>
      <c r="J219" s="411">
        <v>0.19028260831571037</v>
      </c>
    </row>
    <row r="220" spans="1:10" ht="28.5" customHeight="1" x14ac:dyDescent="0.2">
      <c r="A220" s="414" t="s">
        <v>1247</v>
      </c>
      <c r="B220" s="414" t="s">
        <v>1246</v>
      </c>
      <c r="C220" s="414" t="s">
        <v>1010</v>
      </c>
      <c r="D220" s="414">
        <v>2</v>
      </c>
      <c r="E220" s="414">
        <v>0</v>
      </c>
      <c r="F220" s="413">
        <v>3206.14</v>
      </c>
      <c r="G220" s="412">
        <v>0</v>
      </c>
      <c r="H220" s="412">
        <v>2480.92</v>
      </c>
      <c r="I220" s="412">
        <v>725.22</v>
      </c>
      <c r="J220" s="411">
        <v>0.22619723405715284</v>
      </c>
    </row>
    <row r="221" spans="1:10" ht="28.5" customHeight="1" x14ac:dyDescent="0.2">
      <c r="A221" s="414" t="s">
        <v>1245</v>
      </c>
      <c r="B221" s="414" t="s">
        <v>1244</v>
      </c>
      <c r="C221" s="414" t="s">
        <v>1010</v>
      </c>
      <c r="D221" s="414">
        <v>4</v>
      </c>
      <c r="E221" s="414">
        <v>0</v>
      </c>
      <c r="F221" s="413">
        <v>9891.44</v>
      </c>
      <c r="G221" s="412">
        <v>0</v>
      </c>
      <c r="H221" s="412">
        <v>7304.48</v>
      </c>
      <c r="I221" s="412">
        <v>2586.96</v>
      </c>
      <c r="J221" s="411">
        <v>0.26153522641799376</v>
      </c>
    </row>
    <row r="222" spans="1:10" ht="28.5" customHeight="1" x14ac:dyDescent="0.2">
      <c r="A222" s="414" t="s">
        <v>1243</v>
      </c>
      <c r="B222" s="414" t="s">
        <v>1242</v>
      </c>
      <c r="C222" s="414" t="s">
        <v>1010</v>
      </c>
      <c r="D222" s="414">
        <v>4</v>
      </c>
      <c r="E222" s="414">
        <v>0</v>
      </c>
      <c r="F222" s="413">
        <v>1736.33</v>
      </c>
      <c r="G222" s="412">
        <v>0</v>
      </c>
      <c r="H222" s="412">
        <v>1488.04</v>
      </c>
      <c r="I222" s="412">
        <v>248.29</v>
      </c>
      <c r="J222" s="411">
        <v>0.14299701093686107</v>
      </c>
    </row>
    <row r="223" spans="1:10" ht="28.5" customHeight="1" x14ac:dyDescent="0.2">
      <c r="A223" s="414" t="s">
        <v>4096</v>
      </c>
      <c r="B223" s="414" t="s">
        <v>4095</v>
      </c>
      <c r="C223" s="414" t="s">
        <v>1010</v>
      </c>
      <c r="D223" s="414">
        <v>2</v>
      </c>
      <c r="E223" s="414">
        <v>0</v>
      </c>
      <c r="F223" s="413">
        <v>962.86</v>
      </c>
      <c r="G223" s="412">
        <v>0</v>
      </c>
      <c r="H223" s="412">
        <v>745.44</v>
      </c>
      <c r="I223" s="412">
        <v>217.42</v>
      </c>
      <c r="J223" s="411">
        <v>0.22580645161290322</v>
      </c>
    </row>
    <row r="224" spans="1:10" ht="28.5" customHeight="1" x14ac:dyDescent="0.2">
      <c r="A224" s="414" t="s">
        <v>1241</v>
      </c>
      <c r="B224" s="414" t="s">
        <v>1240</v>
      </c>
      <c r="C224" s="414" t="s">
        <v>1010</v>
      </c>
      <c r="D224" s="414">
        <v>3</v>
      </c>
      <c r="E224" s="414">
        <v>0</v>
      </c>
      <c r="F224" s="413">
        <v>1887</v>
      </c>
      <c r="G224" s="412">
        <v>0</v>
      </c>
      <c r="H224" s="412">
        <v>1547.85</v>
      </c>
      <c r="I224" s="412">
        <v>339.15</v>
      </c>
      <c r="J224" s="411">
        <v>0.17972972972972973</v>
      </c>
    </row>
    <row r="225" spans="1:10" ht="28.5" customHeight="1" x14ac:dyDescent="0.2">
      <c r="A225" s="414" t="s">
        <v>1239</v>
      </c>
      <c r="B225" s="414" t="s">
        <v>1238</v>
      </c>
      <c r="C225" s="414" t="s">
        <v>1010</v>
      </c>
      <c r="D225" s="414">
        <v>4</v>
      </c>
      <c r="E225" s="414">
        <v>0</v>
      </c>
      <c r="F225" s="413">
        <v>1890</v>
      </c>
      <c r="G225" s="412">
        <v>0</v>
      </c>
      <c r="H225" s="412">
        <v>1514.24</v>
      </c>
      <c r="I225" s="412">
        <v>375.76</v>
      </c>
      <c r="J225" s="411">
        <v>0.19881481481481481</v>
      </c>
    </row>
    <row r="226" spans="1:10" ht="28.5" customHeight="1" x14ac:dyDescent="0.2">
      <c r="A226" s="414" t="s">
        <v>1237</v>
      </c>
      <c r="B226" s="414" t="s">
        <v>1236</v>
      </c>
      <c r="C226" s="414" t="s">
        <v>1010</v>
      </c>
      <c r="D226" s="414">
        <v>4</v>
      </c>
      <c r="E226" s="414">
        <v>0</v>
      </c>
      <c r="F226" s="413">
        <v>3431.25</v>
      </c>
      <c r="G226" s="412">
        <v>0</v>
      </c>
      <c r="H226" s="412">
        <v>2776.28</v>
      </c>
      <c r="I226" s="412">
        <v>654.97</v>
      </c>
      <c r="J226" s="411">
        <v>0.19088378870673953</v>
      </c>
    </row>
    <row r="227" spans="1:10" ht="28.5" customHeight="1" x14ac:dyDescent="0.2">
      <c r="A227" s="414" t="s">
        <v>1235</v>
      </c>
      <c r="B227" s="414" t="s">
        <v>1234</v>
      </c>
      <c r="C227" s="414" t="s">
        <v>1010</v>
      </c>
      <c r="D227" s="414">
        <v>3</v>
      </c>
      <c r="E227" s="414">
        <v>0</v>
      </c>
      <c r="F227" s="413">
        <v>1333.92</v>
      </c>
      <c r="G227" s="412">
        <v>0</v>
      </c>
      <c r="H227" s="412">
        <v>1185.72</v>
      </c>
      <c r="I227" s="412">
        <v>148.19999999999999</v>
      </c>
      <c r="J227" s="411">
        <v>0.11110111550917597</v>
      </c>
    </row>
    <row r="228" spans="1:10" ht="28.5" customHeight="1" x14ac:dyDescent="0.2">
      <c r="A228" s="414" t="s">
        <v>1231</v>
      </c>
      <c r="B228" s="414" t="s">
        <v>1230</v>
      </c>
      <c r="C228" s="414" t="s">
        <v>1010</v>
      </c>
      <c r="D228" s="414">
        <v>2</v>
      </c>
      <c r="E228" s="414">
        <v>0</v>
      </c>
      <c r="F228" s="413">
        <v>3230.22</v>
      </c>
      <c r="G228" s="412">
        <v>0</v>
      </c>
      <c r="H228" s="412">
        <v>2844.18</v>
      </c>
      <c r="I228" s="412">
        <v>386.04</v>
      </c>
      <c r="J228" s="411">
        <v>0.11950888793952115</v>
      </c>
    </row>
    <row r="229" spans="1:10" ht="28.5" customHeight="1" x14ac:dyDescent="0.2">
      <c r="A229" s="414" t="s">
        <v>1227</v>
      </c>
      <c r="B229" s="414" t="s">
        <v>1226</v>
      </c>
      <c r="C229" s="414" t="s">
        <v>1010</v>
      </c>
      <c r="D229" s="414">
        <v>13</v>
      </c>
      <c r="E229" s="414">
        <v>0</v>
      </c>
      <c r="F229" s="413">
        <v>6298.8</v>
      </c>
      <c r="G229" s="412">
        <v>0</v>
      </c>
      <c r="H229" s="412">
        <v>5078.1899999999996</v>
      </c>
      <c r="I229" s="412">
        <v>1220.6099999999999</v>
      </c>
      <c r="J229" s="411">
        <v>0.19378453038674034</v>
      </c>
    </row>
    <row r="230" spans="1:10" ht="28.5" customHeight="1" x14ac:dyDescent="0.2">
      <c r="A230" s="414" t="s">
        <v>1225</v>
      </c>
      <c r="B230" s="414" t="s">
        <v>1224</v>
      </c>
      <c r="C230" s="414" t="s">
        <v>1010</v>
      </c>
      <c r="D230" s="414">
        <v>3</v>
      </c>
      <c r="E230" s="414">
        <v>0</v>
      </c>
      <c r="F230" s="413">
        <v>1615.51</v>
      </c>
      <c r="G230" s="412">
        <v>0</v>
      </c>
      <c r="H230" s="412">
        <v>1278.21</v>
      </c>
      <c r="I230" s="412">
        <v>337.3</v>
      </c>
      <c r="J230" s="411">
        <v>0.2087885559358964</v>
      </c>
    </row>
    <row r="231" spans="1:10" ht="28.5" customHeight="1" x14ac:dyDescent="0.2">
      <c r="A231" s="414" t="s">
        <v>1221</v>
      </c>
      <c r="B231" s="414" t="s">
        <v>1220</v>
      </c>
      <c r="C231" s="414" t="s">
        <v>1010</v>
      </c>
      <c r="D231" s="414">
        <v>1</v>
      </c>
      <c r="E231" s="414">
        <v>0</v>
      </c>
      <c r="F231" s="413">
        <v>973.73</v>
      </c>
      <c r="G231" s="412">
        <v>0</v>
      </c>
      <c r="H231" s="412">
        <v>844.18</v>
      </c>
      <c r="I231" s="412">
        <v>129.55000000000001</v>
      </c>
      <c r="J231" s="411">
        <v>0.1330450946360901</v>
      </c>
    </row>
    <row r="232" spans="1:10" ht="28.5" customHeight="1" x14ac:dyDescent="0.2">
      <c r="A232" s="414" t="s">
        <v>3704</v>
      </c>
      <c r="B232" s="414" t="s">
        <v>3703</v>
      </c>
      <c r="C232" s="414" t="s">
        <v>1010</v>
      </c>
      <c r="D232" s="414">
        <v>1</v>
      </c>
      <c r="E232" s="414">
        <v>0</v>
      </c>
      <c r="F232" s="413">
        <v>2439.08</v>
      </c>
      <c r="G232" s="412">
        <v>0</v>
      </c>
      <c r="H232" s="412">
        <v>1416.93</v>
      </c>
      <c r="I232" s="412">
        <v>1022.15</v>
      </c>
      <c r="J232" s="411">
        <v>0.41907194515965035</v>
      </c>
    </row>
    <row r="233" spans="1:10" ht="28.5" customHeight="1" x14ac:dyDescent="0.2">
      <c r="A233" s="414" t="s">
        <v>2108</v>
      </c>
      <c r="B233" s="414" t="s">
        <v>2107</v>
      </c>
      <c r="C233" s="414" t="s">
        <v>1010</v>
      </c>
      <c r="D233" s="414">
        <v>8</v>
      </c>
      <c r="E233" s="414">
        <v>0</v>
      </c>
      <c r="F233" s="413">
        <v>3615.28</v>
      </c>
      <c r="G233" s="412">
        <v>0</v>
      </c>
      <c r="H233" s="412">
        <v>3860.24</v>
      </c>
      <c r="I233" s="412">
        <v>-244.96</v>
      </c>
      <c r="J233" s="411">
        <v>-6.7756854240888675E-2</v>
      </c>
    </row>
    <row r="234" spans="1:10" ht="28.5" customHeight="1" x14ac:dyDescent="0.2">
      <c r="A234" s="414" t="s">
        <v>3702</v>
      </c>
      <c r="B234" s="414" t="s">
        <v>3701</v>
      </c>
      <c r="C234" s="414" t="s">
        <v>1010</v>
      </c>
      <c r="D234" s="414">
        <v>2</v>
      </c>
      <c r="E234" s="414">
        <v>0</v>
      </c>
      <c r="F234" s="413">
        <v>1918.24</v>
      </c>
      <c r="G234" s="412">
        <v>0</v>
      </c>
      <c r="H234" s="412">
        <v>1461.56</v>
      </c>
      <c r="I234" s="412">
        <v>456.68</v>
      </c>
      <c r="J234" s="411">
        <v>0.23807239969972474</v>
      </c>
    </row>
    <row r="235" spans="1:10" ht="28.5" customHeight="1" x14ac:dyDescent="0.2">
      <c r="A235" s="414" t="s">
        <v>4461</v>
      </c>
      <c r="B235" s="414" t="s">
        <v>4460</v>
      </c>
      <c r="C235" s="414" t="s">
        <v>1010</v>
      </c>
      <c r="D235" s="414">
        <v>1</v>
      </c>
      <c r="E235" s="414">
        <v>0</v>
      </c>
      <c r="F235" s="413">
        <v>878.62</v>
      </c>
      <c r="G235" s="412">
        <v>0</v>
      </c>
      <c r="H235" s="412">
        <v>562.44000000000005</v>
      </c>
      <c r="I235" s="412">
        <v>316.18</v>
      </c>
      <c r="J235" s="411">
        <v>0.35985978010971753</v>
      </c>
    </row>
    <row r="236" spans="1:10" ht="28.5" customHeight="1" x14ac:dyDescent="0.2">
      <c r="A236" s="414" t="s">
        <v>1219</v>
      </c>
      <c r="B236" s="414" t="s">
        <v>1218</v>
      </c>
      <c r="C236" s="414" t="s">
        <v>1010</v>
      </c>
      <c r="D236" s="414">
        <v>2</v>
      </c>
      <c r="E236" s="414">
        <v>0</v>
      </c>
      <c r="F236" s="413">
        <v>1339.84</v>
      </c>
      <c r="G236" s="412">
        <v>0</v>
      </c>
      <c r="H236" s="412">
        <v>1020.84</v>
      </c>
      <c r="I236" s="412">
        <v>319</v>
      </c>
      <c r="J236" s="411">
        <v>0.23808812992596132</v>
      </c>
    </row>
    <row r="237" spans="1:10" ht="28.5" customHeight="1" x14ac:dyDescent="0.2">
      <c r="A237" s="414" t="s">
        <v>1217</v>
      </c>
      <c r="B237" s="414" t="s">
        <v>1216</v>
      </c>
      <c r="C237" s="414" t="s">
        <v>1010</v>
      </c>
      <c r="D237" s="414">
        <v>1</v>
      </c>
      <c r="E237" s="414">
        <v>0</v>
      </c>
      <c r="F237" s="413">
        <v>553.15</v>
      </c>
      <c r="G237" s="412">
        <v>0</v>
      </c>
      <c r="H237" s="412">
        <v>421.45</v>
      </c>
      <c r="I237" s="412">
        <v>131.69999999999999</v>
      </c>
      <c r="J237" s="411">
        <v>0.23809093374310766</v>
      </c>
    </row>
    <row r="238" spans="1:10" ht="28.5" customHeight="1" x14ac:dyDescent="0.2">
      <c r="A238" s="414" t="s">
        <v>1213</v>
      </c>
      <c r="B238" s="414" t="s">
        <v>1212</v>
      </c>
      <c r="C238" s="414" t="s">
        <v>1010</v>
      </c>
      <c r="D238" s="414">
        <v>7</v>
      </c>
      <c r="E238" s="414">
        <v>0</v>
      </c>
      <c r="F238" s="413">
        <v>5069.53</v>
      </c>
      <c r="G238" s="412">
        <v>0</v>
      </c>
      <c r="H238" s="412">
        <v>3690.26</v>
      </c>
      <c r="I238" s="412">
        <v>1379.27</v>
      </c>
      <c r="J238" s="411">
        <v>0.27207058642517157</v>
      </c>
    </row>
    <row r="239" spans="1:10" ht="28.5" customHeight="1" x14ac:dyDescent="0.2">
      <c r="A239" s="414" t="s">
        <v>1209</v>
      </c>
      <c r="B239" s="414" t="s">
        <v>1208</v>
      </c>
      <c r="C239" s="414" t="s">
        <v>1010</v>
      </c>
      <c r="D239" s="414">
        <v>1</v>
      </c>
      <c r="E239" s="414">
        <v>0</v>
      </c>
      <c r="F239" s="413">
        <v>561.54</v>
      </c>
      <c r="G239" s="412">
        <v>0</v>
      </c>
      <c r="H239" s="412">
        <v>433.11</v>
      </c>
      <c r="I239" s="412">
        <v>128.43</v>
      </c>
      <c r="J239" s="411">
        <v>0.22871033230045945</v>
      </c>
    </row>
    <row r="240" spans="1:10" ht="28.5" customHeight="1" x14ac:dyDescent="0.2">
      <c r="A240" s="414" t="s">
        <v>3020</v>
      </c>
      <c r="B240" s="414" t="s">
        <v>3019</v>
      </c>
      <c r="C240" s="414" t="s">
        <v>1010</v>
      </c>
      <c r="D240" s="414">
        <v>2</v>
      </c>
      <c r="E240" s="414">
        <v>0</v>
      </c>
      <c r="F240" s="413">
        <v>2129.36</v>
      </c>
      <c r="G240" s="412">
        <v>0</v>
      </c>
      <c r="H240" s="412">
        <v>1622.38</v>
      </c>
      <c r="I240" s="412">
        <v>506.98</v>
      </c>
      <c r="J240" s="411">
        <v>0.23809031821768042</v>
      </c>
    </row>
    <row r="241" spans="1:10" ht="28.5" customHeight="1" x14ac:dyDescent="0.2">
      <c r="A241" s="414" t="s">
        <v>1207</v>
      </c>
      <c r="B241" s="414" t="s">
        <v>1206</v>
      </c>
      <c r="C241" s="414" t="s">
        <v>1010</v>
      </c>
      <c r="D241" s="414">
        <v>2</v>
      </c>
      <c r="E241" s="414">
        <v>0</v>
      </c>
      <c r="F241" s="413">
        <v>1708.66</v>
      </c>
      <c r="G241" s="412">
        <v>0</v>
      </c>
      <c r="H241" s="412">
        <v>1301.8399999999999</v>
      </c>
      <c r="I241" s="412">
        <v>406.82</v>
      </c>
      <c r="J241" s="411">
        <v>0.23809300855641263</v>
      </c>
    </row>
    <row r="242" spans="1:10" ht="28.5" customHeight="1" x14ac:dyDescent="0.2">
      <c r="A242" s="414" t="s">
        <v>1203</v>
      </c>
      <c r="B242" s="414" t="s">
        <v>1202</v>
      </c>
      <c r="C242" s="414" t="s">
        <v>1010</v>
      </c>
      <c r="D242" s="414">
        <v>1</v>
      </c>
      <c r="E242" s="414">
        <v>0</v>
      </c>
      <c r="F242" s="413">
        <v>900.66</v>
      </c>
      <c r="G242" s="412">
        <v>0</v>
      </c>
      <c r="H242" s="412">
        <v>686.23</v>
      </c>
      <c r="I242" s="412">
        <v>214.43</v>
      </c>
      <c r="J242" s="411">
        <v>0.23808096284946595</v>
      </c>
    </row>
    <row r="243" spans="1:10" ht="28.5" customHeight="1" x14ac:dyDescent="0.2">
      <c r="A243" s="414" t="s">
        <v>1201</v>
      </c>
      <c r="B243" s="414" t="s">
        <v>1200</v>
      </c>
      <c r="C243" s="414" t="s">
        <v>1010</v>
      </c>
      <c r="D243" s="414">
        <v>2</v>
      </c>
      <c r="E243" s="414">
        <v>0</v>
      </c>
      <c r="F243" s="413">
        <v>1783.34</v>
      </c>
      <c r="G243" s="412">
        <v>0</v>
      </c>
      <c r="H243" s="412">
        <v>1380.66</v>
      </c>
      <c r="I243" s="412">
        <v>402.68</v>
      </c>
      <c r="J243" s="411">
        <v>0.22580102504289704</v>
      </c>
    </row>
    <row r="244" spans="1:10" ht="28.5" customHeight="1" x14ac:dyDescent="0.2">
      <c r="A244" s="414" t="s">
        <v>1199</v>
      </c>
      <c r="B244" s="414" t="s">
        <v>1198</v>
      </c>
      <c r="C244" s="414" t="s">
        <v>1010</v>
      </c>
      <c r="D244" s="414">
        <v>5</v>
      </c>
      <c r="E244" s="414">
        <v>0</v>
      </c>
      <c r="F244" s="413">
        <v>6439.66</v>
      </c>
      <c r="G244" s="412">
        <v>0</v>
      </c>
      <c r="H244" s="412">
        <v>4904.8500000000004</v>
      </c>
      <c r="I244" s="412">
        <v>1534.81</v>
      </c>
      <c r="J244" s="411">
        <v>0.23833711717699382</v>
      </c>
    </row>
    <row r="245" spans="1:10" ht="28.5" customHeight="1" x14ac:dyDescent="0.2">
      <c r="A245" s="414" t="s">
        <v>1195</v>
      </c>
      <c r="B245" s="414" t="s">
        <v>1194</v>
      </c>
      <c r="C245" s="414" t="s">
        <v>1010</v>
      </c>
      <c r="D245" s="414">
        <v>2</v>
      </c>
      <c r="E245" s="414">
        <v>0</v>
      </c>
      <c r="F245" s="413">
        <v>1604.58</v>
      </c>
      <c r="G245" s="412">
        <v>0</v>
      </c>
      <c r="H245" s="412">
        <v>1242.26</v>
      </c>
      <c r="I245" s="412">
        <v>362.32</v>
      </c>
      <c r="J245" s="411">
        <v>0.22580363708883322</v>
      </c>
    </row>
    <row r="246" spans="1:10" ht="28.5" customHeight="1" x14ac:dyDescent="0.2">
      <c r="A246" s="414" t="s">
        <v>1193</v>
      </c>
      <c r="B246" s="414" t="s">
        <v>1192</v>
      </c>
      <c r="C246" s="414" t="s">
        <v>1010</v>
      </c>
      <c r="D246" s="414">
        <v>5</v>
      </c>
      <c r="E246" s="414">
        <v>0</v>
      </c>
      <c r="F246" s="413">
        <v>4090.67</v>
      </c>
      <c r="G246" s="412">
        <v>0</v>
      </c>
      <c r="H246" s="412">
        <v>3121.65</v>
      </c>
      <c r="I246" s="412">
        <v>969.02</v>
      </c>
      <c r="J246" s="411">
        <v>0.23688540019116672</v>
      </c>
    </row>
    <row r="247" spans="1:10" ht="28.5" customHeight="1" x14ac:dyDescent="0.2">
      <c r="A247" s="414" t="s">
        <v>1191</v>
      </c>
      <c r="B247" s="414" t="s">
        <v>1190</v>
      </c>
      <c r="C247" s="414" t="s">
        <v>1010</v>
      </c>
      <c r="D247" s="414">
        <v>1</v>
      </c>
      <c r="E247" s="414">
        <v>0</v>
      </c>
      <c r="F247" s="413">
        <v>1197.6600000000001</v>
      </c>
      <c r="G247" s="412">
        <v>0</v>
      </c>
      <c r="H247" s="412">
        <v>864.48</v>
      </c>
      <c r="I247" s="412">
        <v>333.18</v>
      </c>
      <c r="J247" s="411">
        <v>0.27819247532688746</v>
      </c>
    </row>
    <row r="248" spans="1:10" ht="28.5" customHeight="1" x14ac:dyDescent="0.2">
      <c r="A248" s="414" t="s">
        <v>4092</v>
      </c>
      <c r="B248" s="414" t="s">
        <v>4091</v>
      </c>
      <c r="C248" s="414" t="s">
        <v>1010</v>
      </c>
      <c r="D248" s="414">
        <v>3</v>
      </c>
      <c r="E248" s="414">
        <v>0</v>
      </c>
      <c r="F248" s="413">
        <v>5246.25</v>
      </c>
      <c r="G248" s="412">
        <v>0</v>
      </c>
      <c r="H248" s="412">
        <v>2796.99</v>
      </c>
      <c r="I248" s="412">
        <v>2449.2600000000002</v>
      </c>
      <c r="J248" s="411">
        <v>0.46685918513223729</v>
      </c>
    </row>
    <row r="249" spans="1:10" ht="28.5" customHeight="1" x14ac:dyDescent="0.2">
      <c r="A249" s="414" t="s">
        <v>1183</v>
      </c>
      <c r="B249" s="414" t="s">
        <v>1182</v>
      </c>
      <c r="C249" s="414" t="s">
        <v>1010</v>
      </c>
      <c r="D249" s="414">
        <v>14</v>
      </c>
      <c r="E249" s="414">
        <v>0</v>
      </c>
      <c r="F249" s="413">
        <v>4053.73</v>
      </c>
      <c r="G249" s="412">
        <v>0</v>
      </c>
      <c r="H249" s="412">
        <v>3516.91</v>
      </c>
      <c r="I249" s="412">
        <v>536.82000000000005</v>
      </c>
      <c r="J249" s="411">
        <v>0.13242618526640895</v>
      </c>
    </row>
    <row r="250" spans="1:10" ht="28.5" customHeight="1" x14ac:dyDescent="0.2">
      <c r="A250" s="414" t="s">
        <v>1179</v>
      </c>
      <c r="B250" s="414" t="s">
        <v>1178</v>
      </c>
      <c r="C250" s="414" t="s">
        <v>1010</v>
      </c>
      <c r="D250" s="414">
        <v>15</v>
      </c>
      <c r="E250" s="414">
        <v>0</v>
      </c>
      <c r="F250" s="413">
        <v>6830.08</v>
      </c>
      <c r="G250" s="412">
        <v>0</v>
      </c>
      <c r="H250" s="412">
        <v>4960.21</v>
      </c>
      <c r="I250" s="412">
        <v>1869.87</v>
      </c>
      <c r="J250" s="411">
        <v>0.27376985335457271</v>
      </c>
    </row>
    <row r="251" spans="1:10" ht="28.5" customHeight="1" x14ac:dyDescent="0.2">
      <c r="A251" s="414" t="s">
        <v>1177</v>
      </c>
      <c r="B251" s="414" t="s">
        <v>1176</v>
      </c>
      <c r="C251" s="414" t="s">
        <v>1010</v>
      </c>
      <c r="D251" s="414">
        <v>26</v>
      </c>
      <c r="E251" s="414">
        <v>0</v>
      </c>
      <c r="F251" s="413">
        <v>10914.7</v>
      </c>
      <c r="G251" s="412">
        <v>0</v>
      </c>
      <c r="H251" s="412">
        <v>9035.5400000000009</v>
      </c>
      <c r="I251" s="412">
        <v>1879.16</v>
      </c>
      <c r="J251" s="411">
        <v>0.17216781038416082</v>
      </c>
    </row>
    <row r="252" spans="1:10" ht="28.5" customHeight="1" x14ac:dyDescent="0.2">
      <c r="A252" s="414" t="s">
        <v>1175</v>
      </c>
      <c r="B252" s="414" t="s">
        <v>1174</v>
      </c>
      <c r="C252" s="414" t="s">
        <v>1010</v>
      </c>
      <c r="D252" s="414">
        <v>12</v>
      </c>
      <c r="E252" s="414">
        <v>0</v>
      </c>
      <c r="F252" s="413">
        <v>4469.28</v>
      </c>
      <c r="G252" s="412">
        <v>0</v>
      </c>
      <c r="H252" s="412">
        <v>3133.76</v>
      </c>
      <c r="I252" s="412">
        <v>1335.52</v>
      </c>
      <c r="J252" s="411">
        <v>0.2988221816489457</v>
      </c>
    </row>
    <row r="253" spans="1:10" ht="28.5" customHeight="1" x14ac:dyDescent="0.2">
      <c r="A253" s="414" t="s">
        <v>1173</v>
      </c>
      <c r="B253" s="414" t="s">
        <v>1172</v>
      </c>
      <c r="C253" s="414" t="s">
        <v>1010</v>
      </c>
      <c r="D253" s="414">
        <v>26</v>
      </c>
      <c r="E253" s="414">
        <v>0</v>
      </c>
      <c r="F253" s="413">
        <v>7655.84</v>
      </c>
      <c r="G253" s="412">
        <v>0</v>
      </c>
      <c r="H253" s="412">
        <v>6307.67</v>
      </c>
      <c r="I253" s="412">
        <v>1348.17</v>
      </c>
      <c r="J253" s="411">
        <v>0.17609694037492946</v>
      </c>
    </row>
    <row r="254" spans="1:10" ht="28.5" customHeight="1" x14ac:dyDescent="0.2">
      <c r="A254" s="414" t="s">
        <v>1167</v>
      </c>
      <c r="B254" s="414" t="s">
        <v>1166</v>
      </c>
      <c r="C254" s="414" t="s">
        <v>1010</v>
      </c>
      <c r="D254" s="414">
        <v>1</v>
      </c>
      <c r="E254" s="414">
        <v>0</v>
      </c>
      <c r="F254" s="413">
        <v>621.41</v>
      </c>
      <c r="G254" s="412">
        <v>0</v>
      </c>
      <c r="H254" s="412">
        <v>408.71</v>
      </c>
      <c r="I254" s="412">
        <v>212.7</v>
      </c>
      <c r="J254" s="411">
        <v>0.34228609130847587</v>
      </c>
    </row>
    <row r="255" spans="1:10" ht="28.5" customHeight="1" x14ac:dyDescent="0.2">
      <c r="A255" s="414" t="s">
        <v>2090</v>
      </c>
      <c r="B255" s="414" t="s">
        <v>2089</v>
      </c>
      <c r="C255" s="414" t="s">
        <v>1010</v>
      </c>
      <c r="D255" s="414">
        <v>2</v>
      </c>
      <c r="E255" s="414">
        <v>0</v>
      </c>
      <c r="F255" s="413">
        <v>1491.16</v>
      </c>
      <c r="G255" s="412">
        <v>0</v>
      </c>
      <c r="H255" s="412">
        <v>1325.48</v>
      </c>
      <c r="I255" s="412">
        <v>165.68</v>
      </c>
      <c r="J255" s="411">
        <v>0.11110813058290191</v>
      </c>
    </row>
    <row r="256" spans="1:10" ht="28.5" customHeight="1" x14ac:dyDescent="0.2">
      <c r="A256" s="414" t="s">
        <v>2088</v>
      </c>
      <c r="B256" s="414" t="s">
        <v>2087</v>
      </c>
      <c r="C256" s="414" t="s">
        <v>1010</v>
      </c>
      <c r="D256" s="414">
        <v>2</v>
      </c>
      <c r="E256" s="414">
        <v>0</v>
      </c>
      <c r="F256" s="413">
        <v>2545.64</v>
      </c>
      <c r="G256" s="412">
        <v>0</v>
      </c>
      <c r="H256" s="412">
        <v>2262.7600000000002</v>
      </c>
      <c r="I256" s="412">
        <v>282.88</v>
      </c>
      <c r="J256" s="411">
        <v>0.11112333244292201</v>
      </c>
    </row>
    <row r="257" spans="1:10" ht="28.5" customHeight="1" x14ac:dyDescent="0.2">
      <c r="A257" s="414" t="s">
        <v>2086</v>
      </c>
      <c r="B257" s="414" t="s">
        <v>2085</v>
      </c>
      <c r="C257" s="414" t="s">
        <v>1010</v>
      </c>
      <c r="D257" s="414">
        <v>1</v>
      </c>
      <c r="E257" s="414">
        <v>0</v>
      </c>
      <c r="F257" s="413">
        <v>1640</v>
      </c>
      <c r="G257" s="412">
        <v>0</v>
      </c>
      <c r="H257" s="412">
        <v>1243.3800000000001</v>
      </c>
      <c r="I257" s="412">
        <v>396.62</v>
      </c>
      <c r="J257" s="411">
        <v>0.24184146341463414</v>
      </c>
    </row>
    <row r="258" spans="1:10" ht="28.5" customHeight="1" x14ac:dyDescent="0.2">
      <c r="A258" s="414" t="s">
        <v>1144</v>
      </c>
      <c r="B258" s="414" t="s">
        <v>1143</v>
      </c>
      <c r="C258" s="414" t="s">
        <v>1010</v>
      </c>
      <c r="D258" s="414">
        <v>3</v>
      </c>
      <c r="E258" s="414">
        <v>0</v>
      </c>
      <c r="F258" s="413">
        <v>523.38</v>
      </c>
      <c r="G258" s="412">
        <v>0</v>
      </c>
      <c r="H258" s="412">
        <v>460.98</v>
      </c>
      <c r="I258" s="412">
        <v>62.4</v>
      </c>
      <c r="J258" s="411">
        <v>0.11922503725782414</v>
      </c>
    </row>
    <row r="259" spans="1:10" ht="28.5" customHeight="1" x14ac:dyDescent="0.2">
      <c r="A259" s="414" t="s">
        <v>1138</v>
      </c>
      <c r="B259" s="414" t="s">
        <v>1137</v>
      </c>
      <c r="C259" s="414" t="s">
        <v>1010</v>
      </c>
      <c r="D259" s="414">
        <v>10</v>
      </c>
      <c r="E259" s="414">
        <v>0</v>
      </c>
      <c r="F259" s="413">
        <v>3485.9</v>
      </c>
      <c r="G259" s="412">
        <v>0</v>
      </c>
      <c r="H259" s="412">
        <v>2914</v>
      </c>
      <c r="I259" s="412">
        <v>571.9</v>
      </c>
      <c r="J259" s="411">
        <v>0.16406093117989615</v>
      </c>
    </row>
    <row r="260" spans="1:10" ht="28.5" customHeight="1" x14ac:dyDescent="0.2">
      <c r="A260" s="414" t="s">
        <v>2078</v>
      </c>
      <c r="B260" s="414" t="s">
        <v>2077</v>
      </c>
      <c r="C260" s="414" t="s">
        <v>1010</v>
      </c>
      <c r="D260" s="414">
        <v>2</v>
      </c>
      <c r="E260" s="414">
        <v>0</v>
      </c>
      <c r="F260" s="413">
        <v>1265.29</v>
      </c>
      <c r="G260" s="412">
        <v>0</v>
      </c>
      <c r="H260" s="412">
        <v>674.2</v>
      </c>
      <c r="I260" s="412">
        <v>591.09</v>
      </c>
      <c r="J260" s="411">
        <v>0.4671577266871626</v>
      </c>
    </row>
    <row r="261" spans="1:10" ht="28.5" customHeight="1" x14ac:dyDescent="0.2">
      <c r="A261" s="414" t="s">
        <v>3680</v>
      </c>
      <c r="B261" s="414" t="s">
        <v>3679</v>
      </c>
      <c r="C261" s="414" t="s">
        <v>1010</v>
      </c>
      <c r="D261" s="414">
        <v>3</v>
      </c>
      <c r="E261" s="414">
        <v>0</v>
      </c>
      <c r="F261" s="413">
        <v>2087.64</v>
      </c>
      <c r="G261" s="412">
        <v>0</v>
      </c>
      <c r="H261" s="412">
        <v>1160.6400000000001</v>
      </c>
      <c r="I261" s="412">
        <v>927</v>
      </c>
      <c r="J261" s="411">
        <v>0.44404207622003794</v>
      </c>
    </row>
    <row r="262" spans="1:10" ht="28.5" customHeight="1" x14ac:dyDescent="0.2">
      <c r="A262" s="414" t="s">
        <v>4459</v>
      </c>
      <c r="B262" s="414" t="s">
        <v>4458</v>
      </c>
      <c r="C262" s="414" t="s">
        <v>1010</v>
      </c>
      <c r="D262" s="414">
        <v>1</v>
      </c>
      <c r="E262" s="414">
        <v>0</v>
      </c>
      <c r="F262" s="413">
        <v>647.80999999999995</v>
      </c>
      <c r="G262" s="412">
        <v>0</v>
      </c>
      <c r="H262" s="412">
        <v>307.64999999999998</v>
      </c>
      <c r="I262" s="412">
        <v>340.16</v>
      </c>
      <c r="J262" s="411">
        <v>0.5250922338339945</v>
      </c>
    </row>
    <row r="263" spans="1:10" ht="28.5" customHeight="1" x14ac:dyDescent="0.2">
      <c r="A263" s="414" t="s">
        <v>4457</v>
      </c>
      <c r="B263" s="414" t="s">
        <v>4456</v>
      </c>
      <c r="C263" s="414" t="s">
        <v>1010</v>
      </c>
      <c r="D263" s="414">
        <v>1</v>
      </c>
      <c r="E263" s="414">
        <v>0</v>
      </c>
      <c r="F263" s="413">
        <v>717.23</v>
      </c>
      <c r="G263" s="412">
        <v>0</v>
      </c>
      <c r="H263" s="412">
        <v>345.33</v>
      </c>
      <c r="I263" s="412">
        <v>371.9</v>
      </c>
      <c r="J263" s="411">
        <v>0.51852264963819139</v>
      </c>
    </row>
    <row r="264" spans="1:10" ht="28.5" customHeight="1" x14ac:dyDescent="0.2">
      <c r="A264" s="414" t="s">
        <v>4455</v>
      </c>
      <c r="B264" s="414" t="s">
        <v>4454</v>
      </c>
      <c r="C264" s="414" t="s">
        <v>1010</v>
      </c>
      <c r="D264" s="414">
        <v>3</v>
      </c>
      <c r="E264" s="414">
        <v>0</v>
      </c>
      <c r="F264" s="413">
        <v>1363.05</v>
      </c>
      <c r="G264" s="412">
        <v>0</v>
      </c>
      <c r="H264" s="412">
        <v>1126.1099999999999</v>
      </c>
      <c r="I264" s="412">
        <v>236.94</v>
      </c>
      <c r="J264" s="411">
        <v>0.17383074722130515</v>
      </c>
    </row>
    <row r="265" spans="1:10" ht="28.5" customHeight="1" x14ac:dyDescent="0.2">
      <c r="A265" s="414" t="s">
        <v>1136</v>
      </c>
      <c r="B265" s="414" t="s">
        <v>1135</v>
      </c>
      <c r="C265" s="414" t="s">
        <v>1010</v>
      </c>
      <c r="D265" s="414">
        <v>2</v>
      </c>
      <c r="E265" s="414">
        <v>0</v>
      </c>
      <c r="F265" s="413">
        <v>582.4</v>
      </c>
      <c r="G265" s="412">
        <v>0</v>
      </c>
      <c r="H265" s="412">
        <v>421.16</v>
      </c>
      <c r="I265" s="412">
        <v>161.24</v>
      </c>
      <c r="J265" s="411">
        <v>0.27685439560439562</v>
      </c>
    </row>
    <row r="266" spans="1:10" ht="28.5" customHeight="1" x14ac:dyDescent="0.2">
      <c r="A266" s="414" t="s">
        <v>1134</v>
      </c>
      <c r="B266" s="414" t="s">
        <v>1133</v>
      </c>
      <c r="C266" s="414" t="s">
        <v>1010</v>
      </c>
      <c r="D266" s="414">
        <v>2</v>
      </c>
      <c r="E266" s="414">
        <v>0</v>
      </c>
      <c r="F266" s="413">
        <v>548.78</v>
      </c>
      <c r="G266" s="412">
        <v>0</v>
      </c>
      <c r="H266" s="412">
        <v>303.27999999999997</v>
      </c>
      <c r="I266" s="412">
        <v>245.5</v>
      </c>
      <c r="J266" s="411">
        <v>0.44735595320529176</v>
      </c>
    </row>
    <row r="267" spans="1:10" ht="28.5" customHeight="1" x14ac:dyDescent="0.2">
      <c r="A267" s="414" t="s">
        <v>4453</v>
      </c>
      <c r="B267" s="414" t="s">
        <v>4452</v>
      </c>
      <c r="C267" s="414" t="s">
        <v>1010</v>
      </c>
      <c r="D267" s="414">
        <v>2</v>
      </c>
      <c r="E267" s="414">
        <v>0</v>
      </c>
      <c r="F267" s="413">
        <v>849.6</v>
      </c>
      <c r="G267" s="412">
        <v>0</v>
      </c>
      <c r="H267" s="412">
        <v>577.96</v>
      </c>
      <c r="I267" s="412">
        <v>271.64</v>
      </c>
      <c r="J267" s="411">
        <v>0.31972693032015065</v>
      </c>
    </row>
    <row r="268" spans="1:10" ht="28.5" customHeight="1" x14ac:dyDescent="0.2">
      <c r="A268" s="414" t="s">
        <v>4082</v>
      </c>
      <c r="B268" s="414" t="s">
        <v>4081</v>
      </c>
      <c r="C268" s="414" t="s">
        <v>1010</v>
      </c>
      <c r="D268" s="414">
        <v>2</v>
      </c>
      <c r="E268" s="414">
        <v>0</v>
      </c>
      <c r="F268" s="413">
        <v>1465.84</v>
      </c>
      <c r="G268" s="412">
        <v>0</v>
      </c>
      <c r="H268" s="412">
        <v>1134.8399999999999</v>
      </c>
      <c r="I268" s="412">
        <v>331</v>
      </c>
      <c r="J268" s="411">
        <v>0.22580909239753316</v>
      </c>
    </row>
    <row r="269" spans="1:10" ht="28.5" customHeight="1" x14ac:dyDescent="0.2">
      <c r="A269" s="414" t="s">
        <v>1130</v>
      </c>
      <c r="B269" s="414" t="s">
        <v>1129</v>
      </c>
      <c r="C269" s="414" t="s">
        <v>1010</v>
      </c>
      <c r="D269" s="414">
        <v>2</v>
      </c>
      <c r="E269" s="414">
        <v>0</v>
      </c>
      <c r="F269" s="413">
        <v>3574.74</v>
      </c>
      <c r="G269" s="412">
        <v>0</v>
      </c>
      <c r="H269" s="412">
        <v>2958.42</v>
      </c>
      <c r="I269" s="412">
        <v>616.32000000000005</v>
      </c>
      <c r="J269" s="411">
        <v>0.17240974168750733</v>
      </c>
    </row>
    <row r="270" spans="1:10" ht="28.5" customHeight="1" x14ac:dyDescent="0.2">
      <c r="A270" s="414" t="s">
        <v>2984</v>
      </c>
      <c r="B270" s="414" t="s">
        <v>2983</v>
      </c>
      <c r="C270" s="414" t="s">
        <v>1010</v>
      </c>
      <c r="D270" s="414">
        <v>6</v>
      </c>
      <c r="E270" s="414">
        <v>0</v>
      </c>
      <c r="F270" s="413">
        <v>3639.84</v>
      </c>
      <c r="G270" s="412">
        <v>0</v>
      </c>
      <c r="H270" s="412">
        <v>2722.8</v>
      </c>
      <c r="I270" s="412">
        <v>917.04</v>
      </c>
      <c r="J270" s="411">
        <v>0.25194514044573391</v>
      </c>
    </row>
    <row r="271" spans="1:10" ht="28.5" customHeight="1" x14ac:dyDescent="0.2">
      <c r="A271" s="414" t="s">
        <v>1111</v>
      </c>
      <c r="B271" s="414" t="s">
        <v>1110</v>
      </c>
      <c r="C271" s="414" t="s">
        <v>1010</v>
      </c>
      <c r="D271" s="414">
        <v>3</v>
      </c>
      <c r="E271" s="414">
        <v>0</v>
      </c>
      <c r="F271" s="413">
        <v>2493.81</v>
      </c>
      <c r="G271" s="412">
        <v>0</v>
      </c>
      <c r="H271" s="412">
        <v>1750.08</v>
      </c>
      <c r="I271" s="412">
        <v>743.73</v>
      </c>
      <c r="J271" s="411">
        <v>0.29823041851624621</v>
      </c>
    </row>
    <row r="272" spans="1:10" ht="28.5" customHeight="1" x14ac:dyDescent="0.2">
      <c r="A272" s="414" t="s">
        <v>4451</v>
      </c>
      <c r="B272" s="414" t="s">
        <v>4450</v>
      </c>
      <c r="C272" s="414" t="s">
        <v>1010</v>
      </c>
      <c r="D272" s="414">
        <v>2</v>
      </c>
      <c r="E272" s="414">
        <v>0</v>
      </c>
      <c r="F272" s="413">
        <v>817.18</v>
      </c>
      <c r="G272" s="412">
        <v>0</v>
      </c>
      <c r="H272" s="412">
        <v>713.16</v>
      </c>
      <c r="I272" s="412">
        <v>104.02</v>
      </c>
      <c r="J272" s="411">
        <v>0.12729141682371081</v>
      </c>
    </row>
    <row r="273" spans="1:10" ht="28.5" customHeight="1" x14ac:dyDescent="0.2">
      <c r="A273" s="414" t="s">
        <v>4449</v>
      </c>
      <c r="B273" s="414" t="s">
        <v>4448</v>
      </c>
      <c r="C273" s="414" t="s">
        <v>1010</v>
      </c>
      <c r="D273" s="414">
        <v>3</v>
      </c>
      <c r="E273" s="414">
        <v>0</v>
      </c>
      <c r="F273" s="413">
        <v>1125.69</v>
      </c>
      <c r="G273" s="412">
        <v>0</v>
      </c>
      <c r="H273" s="412">
        <v>857.67</v>
      </c>
      <c r="I273" s="412">
        <v>268.02</v>
      </c>
      <c r="J273" s="411">
        <v>0.23809396903232685</v>
      </c>
    </row>
    <row r="274" spans="1:10" ht="28.5" customHeight="1" x14ac:dyDescent="0.2">
      <c r="A274" s="414" t="s">
        <v>2038</v>
      </c>
      <c r="B274" s="414" t="s">
        <v>2037</v>
      </c>
      <c r="C274" s="414" t="s">
        <v>1010</v>
      </c>
      <c r="D274" s="414">
        <v>6</v>
      </c>
      <c r="E274" s="414">
        <v>0</v>
      </c>
      <c r="F274" s="413">
        <v>1349.46</v>
      </c>
      <c r="G274" s="412">
        <v>0</v>
      </c>
      <c r="H274" s="412">
        <v>996.54</v>
      </c>
      <c r="I274" s="412">
        <v>352.92</v>
      </c>
      <c r="J274" s="411">
        <v>0.26152683295540441</v>
      </c>
    </row>
    <row r="275" spans="1:10" ht="28.5" customHeight="1" x14ac:dyDescent="0.2">
      <c r="A275" s="414" t="s">
        <v>4447</v>
      </c>
      <c r="B275" s="414" t="s">
        <v>4446</v>
      </c>
      <c r="C275" s="414" t="s">
        <v>1010</v>
      </c>
      <c r="D275" s="414">
        <v>2</v>
      </c>
      <c r="E275" s="414">
        <v>0</v>
      </c>
      <c r="F275" s="413">
        <v>2653.94</v>
      </c>
      <c r="G275" s="412">
        <v>0</v>
      </c>
      <c r="H275" s="412">
        <v>2316.16</v>
      </c>
      <c r="I275" s="412">
        <v>337.78</v>
      </c>
      <c r="J275" s="411">
        <v>0.1272749195535694</v>
      </c>
    </row>
    <row r="276" spans="1:10" ht="28.5" customHeight="1" x14ac:dyDescent="0.2">
      <c r="A276" s="414" t="s">
        <v>4445</v>
      </c>
      <c r="B276" s="414" t="s">
        <v>4444</v>
      </c>
      <c r="C276" s="414" t="s">
        <v>1010</v>
      </c>
      <c r="D276" s="414">
        <v>6</v>
      </c>
      <c r="E276" s="414">
        <v>0</v>
      </c>
      <c r="F276" s="413">
        <v>2899.86</v>
      </c>
      <c r="G276" s="412">
        <v>0</v>
      </c>
      <c r="H276" s="412">
        <v>2530.8000000000002</v>
      </c>
      <c r="I276" s="412">
        <v>369.06</v>
      </c>
      <c r="J276" s="411">
        <v>0.12726821294821131</v>
      </c>
    </row>
    <row r="277" spans="1:10" ht="28.5" customHeight="1" x14ac:dyDescent="0.2">
      <c r="A277" s="414" t="s">
        <v>4443</v>
      </c>
      <c r="B277" s="414" t="s">
        <v>4442</v>
      </c>
      <c r="C277" s="414" t="s">
        <v>1010</v>
      </c>
      <c r="D277" s="414">
        <v>1</v>
      </c>
      <c r="E277" s="414">
        <v>0</v>
      </c>
      <c r="F277" s="413">
        <v>644.26</v>
      </c>
      <c r="G277" s="412">
        <v>0</v>
      </c>
      <c r="H277" s="412">
        <v>562.26</v>
      </c>
      <c r="I277" s="412">
        <v>82</v>
      </c>
      <c r="J277" s="411">
        <v>0.12727780709651382</v>
      </c>
    </row>
    <row r="278" spans="1:10" ht="28.5" customHeight="1" x14ac:dyDescent="0.2">
      <c r="A278" s="414" t="s">
        <v>4441</v>
      </c>
      <c r="B278" s="414" t="s">
        <v>4440</v>
      </c>
      <c r="C278" s="414" t="s">
        <v>1010</v>
      </c>
      <c r="D278" s="414">
        <v>4</v>
      </c>
      <c r="E278" s="414">
        <v>0</v>
      </c>
      <c r="F278" s="413">
        <v>1764.6</v>
      </c>
      <c r="G278" s="412">
        <v>0</v>
      </c>
      <c r="H278" s="412">
        <v>1540</v>
      </c>
      <c r="I278" s="412">
        <v>224.6</v>
      </c>
      <c r="J278" s="411">
        <v>0.12728097019154483</v>
      </c>
    </row>
    <row r="279" spans="1:10" ht="28.5" customHeight="1" x14ac:dyDescent="0.2">
      <c r="A279" s="414" t="s">
        <v>4439</v>
      </c>
      <c r="B279" s="414" t="s">
        <v>4438</v>
      </c>
      <c r="C279" s="414" t="s">
        <v>1010</v>
      </c>
      <c r="D279" s="414">
        <v>6</v>
      </c>
      <c r="E279" s="414">
        <v>0</v>
      </c>
      <c r="F279" s="413">
        <v>1726.14</v>
      </c>
      <c r="G279" s="412">
        <v>0</v>
      </c>
      <c r="H279" s="412">
        <v>1336.32</v>
      </c>
      <c r="I279" s="412">
        <v>389.82</v>
      </c>
      <c r="J279" s="411">
        <v>0.22583336229969758</v>
      </c>
    </row>
    <row r="280" spans="1:10" ht="28.5" customHeight="1" x14ac:dyDescent="0.2">
      <c r="A280" s="414" t="s">
        <v>4437</v>
      </c>
      <c r="B280" s="414" t="s">
        <v>4436</v>
      </c>
      <c r="C280" s="414" t="s">
        <v>1010</v>
      </c>
      <c r="D280" s="414">
        <v>1</v>
      </c>
      <c r="E280" s="414">
        <v>0</v>
      </c>
      <c r="F280" s="413">
        <v>4881.6000000000004</v>
      </c>
      <c r="G280" s="412">
        <v>0</v>
      </c>
      <c r="H280" s="412">
        <v>1506.32</v>
      </c>
      <c r="I280" s="412">
        <v>3375.28</v>
      </c>
      <c r="J280" s="411">
        <v>0.69142903965912816</v>
      </c>
    </row>
    <row r="281" spans="1:10" ht="28.5" customHeight="1" x14ac:dyDescent="0.2">
      <c r="A281" s="414" t="s">
        <v>4435</v>
      </c>
      <c r="B281" s="414" t="s">
        <v>4434</v>
      </c>
      <c r="C281" s="414" t="s">
        <v>1010</v>
      </c>
      <c r="D281" s="418">
        <v>1</v>
      </c>
      <c r="E281" s="418">
        <v>0</v>
      </c>
      <c r="F281" s="419">
        <v>961.4</v>
      </c>
      <c r="G281" s="420">
        <v>0</v>
      </c>
      <c r="H281" s="420">
        <v>839.04</v>
      </c>
      <c r="I281" s="420">
        <v>122.36</v>
      </c>
      <c r="J281" s="421">
        <v>0.12727272727272726</v>
      </c>
    </row>
    <row r="282" spans="1:10" x14ac:dyDescent="0.2">
      <c r="D282" s="410">
        <f t="shared" ref="D282:I282" si="0">SUM(D9:D281)</f>
        <v>1758</v>
      </c>
      <c r="E282" s="410">
        <f t="shared" si="0"/>
        <v>0</v>
      </c>
      <c r="F282" s="433">
        <f t="shared" si="0"/>
        <v>669859.73000000021</v>
      </c>
      <c r="G282" s="611">
        <f t="shared" si="0"/>
        <v>-3037.61</v>
      </c>
      <c r="H282" s="433">
        <f t="shared" si="0"/>
        <v>522514.19</v>
      </c>
      <c r="I282" s="433">
        <f t="shared" si="0"/>
        <v>144307.92999999993</v>
      </c>
    </row>
  </sheetData>
  <autoFilter ref="A8:J8" xr:uid="{7F2E58B6-4FDD-49B0-9950-9779A7C28244}"/>
  <pageMargins left="0" right="0" top="1" bottom="1.3541653543307099" header="1" footer="1"/>
  <pageSetup paperSize="9" orientation="portrait" horizontalDpi="300" verticalDpi="300"/>
  <headerFooter alignWithMargins="0">
    <oddFooter>&amp;C&amp;"Arial,Regular"&amp;10&amp;P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30C6D-06F0-4005-A771-F8208690562C}">
  <sheetPr codeName="Hoja27"/>
  <dimension ref="A1:J159"/>
  <sheetViews>
    <sheetView showGridLines="0" workbookViewId="0">
      <pane ySplit="6" topLeftCell="A150" activePane="bottomLeft" state="frozen"/>
      <selection pane="bottomLeft" activeCell="G159" sqref="G159"/>
    </sheetView>
  </sheetViews>
  <sheetFormatPr baseColWidth="10" defaultColWidth="10.7109375" defaultRowHeight="12.75" x14ac:dyDescent="0.2"/>
  <cols>
    <col min="1" max="1" width="14.28515625" style="410" customWidth="1"/>
    <col min="2" max="2" width="41.140625" style="410" customWidth="1"/>
    <col min="3" max="3" width="14.85546875" style="410" customWidth="1"/>
    <col min="4" max="4" width="10.7109375" style="410"/>
    <col min="5" max="9" width="13.28515625" style="410" customWidth="1"/>
    <col min="10" max="16384" width="10.710937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4417</v>
      </c>
    </row>
    <row r="6" spans="1:10" ht="2.4500000000000002" customHeight="1" x14ac:dyDescent="0.2"/>
    <row r="7" spans="1:10" ht="23.85" customHeight="1" x14ac:dyDescent="0.2"/>
    <row r="8" spans="1:10" ht="24.7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8.5" customHeight="1" x14ac:dyDescent="0.2">
      <c r="A9" s="414" t="s">
        <v>1899</v>
      </c>
      <c r="B9" s="414" t="s">
        <v>1898</v>
      </c>
      <c r="C9" s="414" t="s">
        <v>1771</v>
      </c>
      <c r="D9" s="414">
        <v>1</v>
      </c>
      <c r="E9" s="414">
        <v>6</v>
      </c>
      <c r="F9" s="413">
        <v>1238.48</v>
      </c>
      <c r="G9" s="412">
        <v>0</v>
      </c>
      <c r="H9" s="412">
        <v>716.22</v>
      </c>
      <c r="I9" s="412">
        <v>522.26</v>
      </c>
      <c r="J9" s="411">
        <v>0.42169433499127962</v>
      </c>
    </row>
    <row r="10" spans="1:10" ht="28.5" customHeight="1" x14ac:dyDescent="0.2">
      <c r="A10" s="414" t="s">
        <v>1891</v>
      </c>
      <c r="B10" s="414" t="s">
        <v>1890</v>
      </c>
      <c r="C10" s="414" t="s">
        <v>1077</v>
      </c>
      <c r="D10" s="414">
        <v>30</v>
      </c>
      <c r="E10" s="414">
        <v>340.56</v>
      </c>
      <c r="F10" s="413">
        <v>17218.82</v>
      </c>
      <c r="G10" s="412">
        <v>0</v>
      </c>
      <c r="H10" s="412">
        <v>16916.349999999999</v>
      </c>
      <c r="I10" s="412">
        <v>302.47000000000003</v>
      </c>
      <c r="J10" s="411">
        <v>1.756624437679237E-2</v>
      </c>
    </row>
    <row r="11" spans="1:10" ht="28.5" customHeight="1" x14ac:dyDescent="0.2">
      <c r="A11" s="414" t="s">
        <v>1891</v>
      </c>
      <c r="B11" s="414" t="s">
        <v>1890</v>
      </c>
      <c r="C11" s="414" t="s">
        <v>1074</v>
      </c>
      <c r="D11" s="414">
        <v>36</v>
      </c>
      <c r="E11" s="414">
        <v>34.055999999999997</v>
      </c>
      <c r="F11" s="413">
        <v>1969.2</v>
      </c>
      <c r="G11" s="412">
        <v>0</v>
      </c>
      <c r="H11" s="412">
        <v>1692.75</v>
      </c>
      <c r="I11" s="412">
        <v>276.45</v>
      </c>
      <c r="J11" s="411">
        <v>0.14038695917123706</v>
      </c>
    </row>
    <row r="12" spans="1:10" ht="28.5" customHeight="1" x14ac:dyDescent="0.2">
      <c r="A12" s="414" t="s">
        <v>1887</v>
      </c>
      <c r="B12" s="414" t="s">
        <v>1886</v>
      </c>
      <c r="C12" s="414" t="s">
        <v>1882</v>
      </c>
      <c r="D12" s="414">
        <v>20</v>
      </c>
      <c r="E12" s="414">
        <v>302.8</v>
      </c>
      <c r="F12" s="413">
        <v>11097.38</v>
      </c>
      <c r="G12" s="412">
        <v>0</v>
      </c>
      <c r="H12" s="412">
        <v>9107.58</v>
      </c>
      <c r="I12" s="412">
        <v>1989.8</v>
      </c>
      <c r="J12" s="411">
        <v>0.17930358336832658</v>
      </c>
    </row>
    <row r="13" spans="1:10" ht="28.5" customHeight="1" x14ac:dyDescent="0.2">
      <c r="A13" s="414" t="s">
        <v>1887</v>
      </c>
      <c r="B13" s="414" t="s">
        <v>1886</v>
      </c>
      <c r="C13" s="414" t="s">
        <v>1885</v>
      </c>
      <c r="D13" s="414">
        <v>24</v>
      </c>
      <c r="E13" s="414">
        <v>90.84</v>
      </c>
      <c r="F13" s="413">
        <v>3004.8</v>
      </c>
      <c r="G13" s="412">
        <v>0</v>
      </c>
      <c r="H13" s="412">
        <v>2736.18</v>
      </c>
      <c r="I13" s="412">
        <v>268.62</v>
      </c>
      <c r="J13" s="411">
        <v>8.9396964856230027E-2</v>
      </c>
    </row>
    <row r="14" spans="1:10" ht="28.5" customHeight="1" x14ac:dyDescent="0.2">
      <c r="A14" s="414" t="s">
        <v>4433</v>
      </c>
      <c r="B14" s="414" t="s">
        <v>4432</v>
      </c>
      <c r="C14" s="414" t="s">
        <v>1882</v>
      </c>
      <c r="D14" s="414">
        <v>4</v>
      </c>
      <c r="E14" s="414">
        <v>60.56</v>
      </c>
      <c r="F14" s="413">
        <v>3828.8</v>
      </c>
      <c r="G14" s="412">
        <v>0</v>
      </c>
      <c r="H14" s="412">
        <v>389.8</v>
      </c>
      <c r="I14" s="412">
        <v>3439</v>
      </c>
      <c r="J14" s="411">
        <v>0.89819264521521103</v>
      </c>
    </row>
    <row r="15" spans="1:10" ht="28.5" customHeight="1" x14ac:dyDescent="0.2">
      <c r="A15" s="414" t="s">
        <v>1884</v>
      </c>
      <c r="B15" s="414" t="s">
        <v>1883</v>
      </c>
      <c r="C15" s="414" t="s">
        <v>1882</v>
      </c>
      <c r="D15" s="414">
        <v>2</v>
      </c>
      <c r="E15" s="414">
        <v>30.28</v>
      </c>
      <c r="F15" s="413">
        <v>1934.82</v>
      </c>
      <c r="G15" s="412">
        <v>0</v>
      </c>
      <c r="H15" s="412">
        <v>1470.96</v>
      </c>
      <c r="I15" s="412">
        <v>463.86</v>
      </c>
      <c r="J15" s="411">
        <v>0.23974323192855149</v>
      </c>
    </row>
    <row r="16" spans="1:10" ht="28.5" customHeight="1" x14ac:dyDescent="0.2">
      <c r="A16" s="414" t="s">
        <v>1881</v>
      </c>
      <c r="B16" s="414" t="s">
        <v>1880</v>
      </c>
      <c r="C16" s="414" t="s">
        <v>1077</v>
      </c>
      <c r="D16" s="414">
        <v>972</v>
      </c>
      <c r="E16" s="414">
        <v>11034.144</v>
      </c>
      <c r="F16" s="413">
        <v>887885.09</v>
      </c>
      <c r="G16" s="412">
        <v>0</v>
      </c>
      <c r="H16" s="412">
        <v>791208</v>
      </c>
      <c r="I16" s="412">
        <v>96677.09</v>
      </c>
      <c r="J16" s="411">
        <v>0.10888468686865775</v>
      </c>
    </row>
    <row r="17" spans="1:10" ht="28.5" customHeight="1" x14ac:dyDescent="0.2">
      <c r="A17" s="414" t="s">
        <v>1881</v>
      </c>
      <c r="B17" s="414" t="s">
        <v>1880</v>
      </c>
      <c r="C17" s="414" t="s">
        <v>1074</v>
      </c>
      <c r="D17" s="414">
        <v>24</v>
      </c>
      <c r="E17" s="414">
        <v>22.704000000000001</v>
      </c>
      <c r="F17" s="413">
        <v>2061.6</v>
      </c>
      <c r="G17" s="412">
        <v>0</v>
      </c>
      <c r="H17" s="412">
        <v>1628</v>
      </c>
      <c r="I17" s="412">
        <v>433.6</v>
      </c>
      <c r="J17" s="411">
        <v>0.2103220799379123</v>
      </c>
    </row>
    <row r="18" spans="1:10" ht="28.5" customHeight="1" x14ac:dyDescent="0.2">
      <c r="A18" s="414" t="s">
        <v>1879</v>
      </c>
      <c r="B18" s="414" t="s">
        <v>1878</v>
      </c>
      <c r="C18" s="414" t="s">
        <v>1875</v>
      </c>
      <c r="D18" s="414">
        <v>39</v>
      </c>
      <c r="E18" s="414">
        <v>885.69</v>
      </c>
      <c r="F18" s="413">
        <v>17329.59</v>
      </c>
      <c r="G18" s="412">
        <v>0</v>
      </c>
      <c r="H18" s="412">
        <v>13018.59</v>
      </c>
      <c r="I18" s="412">
        <v>4311</v>
      </c>
      <c r="J18" s="411">
        <v>0.24876526219027686</v>
      </c>
    </row>
    <row r="19" spans="1:10" ht="28.5" customHeight="1" x14ac:dyDescent="0.2">
      <c r="A19" s="414" t="s">
        <v>1877</v>
      </c>
      <c r="B19" s="414" t="s">
        <v>1876</v>
      </c>
      <c r="C19" s="414" t="s">
        <v>1875</v>
      </c>
      <c r="D19" s="414">
        <v>28</v>
      </c>
      <c r="E19" s="414">
        <v>635.88</v>
      </c>
      <c r="F19" s="413">
        <v>15052.05</v>
      </c>
      <c r="G19" s="412">
        <v>0</v>
      </c>
      <c r="H19" s="412">
        <v>12221.16</v>
      </c>
      <c r="I19" s="412">
        <v>2830.89</v>
      </c>
      <c r="J19" s="411">
        <v>0.18807338535282569</v>
      </c>
    </row>
    <row r="20" spans="1:10" ht="28.5" customHeight="1" x14ac:dyDescent="0.2">
      <c r="A20" s="414" t="s">
        <v>1874</v>
      </c>
      <c r="B20" s="414" t="s">
        <v>1873</v>
      </c>
      <c r="C20" s="414" t="s">
        <v>1677</v>
      </c>
      <c r="D20" s="414">
        <v>11</v>
      </c>
      <c r="E20" s="414">
        <v>132</v>
      </c>
      <c r="F20" s="413">
        <v>3736.07</v>
      </c>
      <c r="G20" s="412">
        <v>0</v>
      </c>
      <c r="H20" s="412">
        <v>2855.05</v>
      </c>
      <c r="I20" s="412">
        <v>881.02</v>
      </c>
      <c r="J20" s="411">
        <v>0.23581463944733369</v>
      </c>
    </row>
    <row r="21" spans="1:10" ht="28.5" customHeight="1" x14ac:dyDescent="0.2">
      <c r="A21" s="414" t="s">
        <v>1872</v>
      </c>
      <c r="B21" s="414" t="s">
        <v>1871</v>
      </c>
      <c r="C21" s="414" t="s">
        <v>1677</v>
      </c>
      <c r="D21" s="414">
        <v>7</v>
      </c>
      <c r="E21" s="414">
        <v>84</v>
      </c>
      <c r="F21" s="413">
        <v>2359.42</v>
      </c>
      <c r="G21" s="412">
        <v>0</v>
      </c>
      <c r="H21" s="412">
        <v>1743.42</v>
      </c>
      <c r="I21" s="412">
        <v>616</v>
      </c>
      <c r="J21" s="411">
        <v>0.26108111315492788</v>
      </c>
    </row>
    <row r="22" spans="1:10" ht="28.5" customHeight="1" x14ac:dyDescent="0.2">
      <c r="A22" s="414" t="s">
        <v>2331</v>
      </c>
      <c r="B22" s="414" t="s">
        <v>2330</v>
      </c>
      <c r="C22" s="414" t="s">
        <v>1771</v>
      </c>
      <c r="D22" s="414">
        <v>1</v>
      </c>
      <c r="E22" s="414">
        <v>6</v>
      </c>
      <c r="F22" s="413">
        <v>960.84</v>
      </c>
      <c r="G22" s="412">
        <v>0</v>
      </c>
      <c r="H22" s="412">
        <v>694.2</v>
      </c>
      <c r="I22" s="412">
        <v>266.64</v>
      </c>
      <c r="J22" s="411">
        <v>0.27750718121643564</v>
      </c>
    </row>
    <row r="23" spans="1:10" ht="28.5" customHeight="1" x14ac:dyDescent="0.2">
      <c r="A23" s="414" t="s">
        <v>1870</v>
      </c>
      <c r="B23" s="414" t="s">
        <v>1869</v>
      </c>
      <c r="C23" s="414" t="s">
        <v>1771</v>
      </c>
      <c r="D23" s="414">
        <v>11</v>
      </c>
      <c r="E23" s="414">
        <v>66</v>
      </c>
      <c r="F23" s="413">
        <v>10740.7</v>
      </c>
      <c r="G23" s="412">
        <v>0</v>
      </c>
      <c r="H23" s="412">
        <v>7902.07</v>
      </c>
      <c r="I23" s="412">
        <v>2838.63</v>
      </c>
      <c r="J23" s="411">
        <v>0.26428724384816632</v>
      </c>
    </row>
    <row r="24" spans="1:10" ht="28.5" customHeight="1" x14ac:dyDescent="0.2">
      <c r="A24" s="414" t="s">
        <v>1868</v>
      </c>
      <c r="B24" s="414" t="s">
        <v>1867</v>
      </c>
      <c r="C24" s="414" t="s">
        <v>1866</v>
      </c>
      <c r="D24" s="414">
        <v>1</v>
      </c>
      <c r="E24" s="414">
        <v>11.28</v>
      </c>
      <c r="F24" s="413">
        <v>1559.13</v>
      </c>
      <c r="G24" s="412">
        <v>0</v>
      </c>
      <c r="H24" s="412">
        <v>1118.0999999999999</v>
      </c>
      <c r="I24" s="412">
        <v>441.03</v>
      </c>
      <c r="J24" s="411">
        <v>0.2828692924900425</v>
      </c>
    </row>
    <row r="25" spans="1:10" ht="28.5" customHeight="1" x14ac:dyDescent="0.2">
      <c r="A25" s="414" t="s">
        <v>1862</v>
      </c>
      <c r="B25" s="414" t="s">
        <v>1861</v>
      </c>
      <c r="C25" s="414" t="s">
        <v>1860</v>
      </c>
      <c r="D25" s="414">
        <v>8</v>
      </c>
      <c r="E25" s="414">
        <v>38.4</v>
      </c>
      <c r="F25" s="413">
        <v>6566.56</v>
      </c>
      <c r="G25" s="412">
        <v>0</v>
      </c>
      <c r="H25" s="412">
        <v>4771.12</v>
      </c>
      <c r="I25" s="412">
        <v>1795.44</v>
      </c>
      <c r="J25" s="411">
        <v>0.27342170025096857</v>
      </c>
    </row>
    <row r="26" spans="1:10" ht="28.5" customHeight="1" x14ac:dyDescent="0.2">
      <c r="A26" s="414" t="s">
        <v>1965</v>
      </c>
      <c r="B26" s="414" t="s">
        <v>1964</v>
      </c>
      <c r="C26" s="414" t="s">
        <v>1860</v>
      </c>
      <c r="D26" s="414">
        <v>11</v>
      </c>
      <c r="E26" s="414">
        <v>52.8</v>
      </c>
      <c r="F26" s="413">
        <v>9270.82</v>
      </c>
      <c r="G26" s="412">
        <v>0</v>
      </c>
      <c r="H26" s="412">
        <v>6656.21</v>
      </c>
      <c r="I26" s="412">
        <v>2614.61</v>
      </c>
      <c r="J26" s="411">
        <v>0.28202575392467982</v>
      </c>
    </row>
    <row r="27" spans="1:10" ht="28.5" customHeight="1" x14ac:dyDescent="0.2">
      <c r="A27" s="414" t="s">
        <v>1857</v>
      </c>
      <c r="B27" s="414" t="s">
        <v>1856</v>
      </c>
      <c r="C27" s="414" t="s">
        <v>1013</v>
      </c>
      <c r="D27" s="414">
        <v>3</v>
      </c>
      <c r="E27" s="414">
        <v>57</v>
      </c>
      <c r="F27" s="413">
        <v>3807.77</v>
      </c>
      <c r="G27" s="412">
        <v>0</v>
      </c>
      <c r="H27" s="412">
        <v>2727.63</v>
      </c>
      <c r="I27" s="412">
        <v>1080.1400000000001</v>
      </c>
      <c r="J27" s="411">
        <v>0.28366734335319621</v>
      </c>
    </row>
    <row r="28" spans="1:10" ht="28.5" customHeight="1" x14ac:dyDescent="0.2">
      <c r="A28" s="414" t="s">
        <v>1855</v>
      </c>
      <c r="B28" s="414" t="s">
        <v>1854</v>
      </c>
      <c r="C28" s="414" t="s">
        <v>1013</v>
      </c>
      <c r="D28" s="414">
        <v>48</v>
      </c>
      <c r="E28" s="414">
        <v>912</v>
      </c>
      <c r="F28" s="413">
        <v>54964.79</v>
      </c>
      <c r="G28" s="412">
        <v>0</v>
      </c>
      <c r="H28" s="412">
        <v>44110.44</v>
      </c>
      <c r="I28" s="412">
        <v>10854.35</v>
      </c>
      <c r="J28" s="411">
        <v>0.19747824016065557</v>
      </c>
    </row>
    <row r="29" spans="1:10" ht="28.5" customHeight="1" x14ac:dyDescent="0.2">
      <c r="A29" s="414" t="s">
        <v>1853</v>
      </c>
      <c r="B29" s="414" t="s">
        <v>1852</v>
      </c>
      <c r="C29" s="414" t="s">
        <v>1013</v>
      </c>
      <c r="D29" s="414">
        <v>40</v>
      </c>
      <c r="E29" s="414">
        <v>760</v>
      </c>
      <c r="F29" s="413">
        <v>47107.16</v>
      </c>
      <c r="G29" s="412">
        <v>0</v>
      </c>
      <c r="H29" s="412">
        <v>37848.92</v>
      </c>
      <c r="I29" s="412">
        <v>9258.24</v>
      </c>
      <c r="J29" s="411">
        <v>0.19653572832664928</v>
      </c>
    </row>
    <row r="30" spans="1:10" ht="28.5" customHeight="1" x14ac:dyDescent="0.2">
      <c r="A30" s="414" t="s">
        <v>1851</v>
      </c>
      <c r="B30" s="414" t="s">
        <v>1850</v>
      </c>
      <c r="C30" s="414" t="s">
        <v>1013</v>
      </c>
      <c r="D30" s="414">
        <v>9</v>
      </c>
      <c r="E30" s="414">
        <v>171</v>
      </c>
      <c r="F30" s="413">
        <v>9900</v>
      </c>
      <c r="G30" s="412">
        <v>0</v>
      </c>
      <c r="H30" s="412">
        <v>10732.68</v>
      </c>
      <c r="I30" s="412">
        <v>-832.68</v>
      </c>
      <c r="J30" s="411">
        <v>-8.4109090909090911E-2</v>
      </c>
    </row>
    <row r="31" spans="1:10" ht="28.5" customHeight="1" x14ac:dyDescent="0.2">
      <c r="A31" s="414" t="s">
        <v>1849</v>
      </c>
      <c r="B31" s="414" t="s">
        <v>1848</v>
      </c>
      <c r="C31" s="414" t="s">
        <v>1013</v>
      </c>
      <c r="D31" s="414">
        <v>7</v>
      </c>
      <c r="E31" s="414">
        <v>133</v>
      </c>
      <c r="F31" s="413">
        <v>11803.01</v>
      </c>
      <c r="G31" s="412">
        <v>0</v>
      </c>
      <c r="H31" s="412">
        <v>8999.41</v>
      </c>
      <c r="I31" s="412">
        <v>2803.6</v>
      </c>
      <c r="J31" s="411">
        <v>0.23753262938860512</v>
      </c>
    </row>
    <row r="32" spans="1:10" ht="28.5" customHeight="1" x14ac:dyDescent="0.2">
      <c r="A32" s="414" t="s">
        <v>1847</v>
      </c>
      <c r="B32" s="414" t="s">
        <v>1846</v>
      </c>
      <c r="C32" s="414" t="s">
        <v>1013</v>
      </c>
      <c r="D32" s="414">
        <v>6</v>
      </c>
      <c r="E32" s="414">
        <v>114</v>
      </c>
      <c r="F32" s="413">
        <v>7704.2</v>
      </c>
      <c r="G32" s="412">
        <v>0</v>
      </c>
      <c r="H32" s="412">
        <v>6232.4</v>
      </c>
      <c r="I32" s="412">
        <v>1471.8</v>
      </c>
      <c r="J32" s="411">
        <v>0.19103865424054411</v>
      </c>
    </row>
    <row r="33" spans="1:10" ht="28.5" customHeight="1" x14ac:dyDescent="0.2">
      <c r="A33" s="414" t="s">
        <v>1845</v>
      </c>
      <c r="B33" s="414" t="s">
        <v>1844</v>
      </c>
      <c r="C33" s="414" t="s">
        <v>1013</v>
      </c>
      <c r="D33" s="414">
        <v>3</v>
      </c>
      <c r="E33" s="414">
        <v>57</v>
      </c>
      <c r="F33" s="413">
        <v>6998.01</v>
      </c>
      <c r="G33" s="412">
        <v>0</v>
      </c>
      <c r="H33" s="412">
        <v>4747.38</v>
      </c>
      <c r="I33" s="412">
        <v>2250.63</v>
      </c>
      <c r="J33" s="411">
        <v>0.32161000055730127</v>
      </c>
    </row>
    <row r="34" spans="1:10" ht="28.5" customHeight="1" x14ac:dyDescent="0.2">
      <c r="A34" s="414" t="s">
        <v>1841</v>
      </c>
      <c r="B34" s="414" t="s">
        <v>1840</v>
      </c>
      <c r="C34" s="414" t="s">
        <v>1013</v>
      </c>
      <c r="D34" s="414">
        <v>36</v>
      </c>
      <c r="E34" s="414">
        <v>684</v>
      </c>
      <c r="F34" s="413">
        <v>47792.88</v>
      </c>
      <c r="G34" s="412">
        <v>0</v>
      </c>
      <c r="H34" s="412">
        <v>38799.72</v>
      </c>
      <c r="I34" s="412">
        <v>8993.16</v>
      </c>
      <c r="J34" s="411">
        <v>0.18816945118184969</v>
      </c>
    </row>
    <row r="35" spans="1:10" ht="28.5" customHeight="1" x14ac:dyDescent="0.2">
      <c r="A35" s="414" t="s">
        <v>1839</v>
      </c>
      <c r="B35" s="414" t="s">
        <v>1838</v>
      </c>
      <c r="C35" s="414" t="s">
        <v>1013</v>
      </c>
      <c r="D35" s="414">
        <v>4</v>
      </c>
      <c r="E35" s="414">
        <v>76</v>
      </c>
      <c r="F35" s="413">
        <v>6745.25</v>
      </c>
      <c r="G35" s="412">
        <v>0</v>
      </c>
      <c r="H35" s="412">
        <v>5051.84</v>
      </c>
      <c r="I35" s="412">
        <v>1693.41</v>
      </c>
      <c r="J35" s="411">
        <v>0.25105222193395355</v>
      </c>
    </row>
    <row r="36" spans="1:10" ht="28.5" customHeight="1" x14ac:dyDescent="0.2">
      <c r="A36" s="414" t="s">
        <v>2325</v>
      </c>
      <c r="B36" s="414" t="s">
        <v>2324</v>
      </c>
      <c r="C36" s="414" t="s">
        <v>1013</v>
      </c>
      <c r="D36" s="414">
        <v>8</v>
      </c>
      <c r="E36" s="414">
        <v>152</v>
      </c>
      <c r="F36" s="413">
        <v>9618.92</v>
      </c>
      <c r="G36" s="412">
        <v>0</v>
      </c>
      <c r="H36" s="412">
        <v>7121.36</v>
      </c>
      <c r="I36" s="412">
        <v>2497.56</v>
      </c>
      <c r="J36" s="411">
        <v>0.25965077160429656</v>
      </c>
    </row>
    <row r="37" spans="1:10" ht="28.5" customHeight="1" x14ac:dyDescent="0.2">
      <c r="A37" s="414" t="s">
        <v>3151</v>
      </c>
      <c r="B37" s="414" t="s">
        <v>3150</v>
      </c>
      <c r="C37" s="414" t="s">
        <v>1013</v>
      </c>
      <c r="D37" s="414">
        <v>9</v>
      </c>
      <c r="E37" s="414">
        <v>171</v>
      </c>
      <c r="F37" s="413">
        <v>11820.42</v>
      </c>
      <c r="G37" s="412">
        <v>0</v>
      </c>
      <c r="H37" s="412">
        <v>8716.23</v>
      </c>
      <c r="I37" s="412">
        <v>3104.19</v>
      </c>
      <c r="J37" s="411">
        <v>0.26261249600268011</v>
      </c>
    </row>
    <row r="38" spans="1:10" ht="28.5" customHeight="1" x14ac:dyDescent="0.2">
      <c r="A38" s="414" t="s">
        <v>1837</v>
      </c>
      <c r="B38" s="414" t="s">
        <v>1836</v>
      </c>
      <c r="C38" s="414" t="s">
        <v>1013</v>
      </c>
      <c r="D38" s="414">
        <v>1698</v>
      </c>
      <c r="E38" s="414">
        <v>32262</v>
      </c>
      <c r="F38" s="413">
        <v>1448187.87</v>
      </c>
      <c r="G38" s="412">
        <v>0</v>
      </c>
      <c r="H38" s="412">
        <v>1447290.72</v>
      </c>
      <c r="I38" s="412">
        <v>897.15</v>
      </c>
      <c r="J38" s="411">
        <v>6.1949835279313586E-4</v>
      </c>
    </row>
    <row r="39" spans="1:10" ht="28.5" customHeight="1" x14ac:dyDescent="0.2">
      <c r="A39" s="414" t="s">
        <v>3149</v>
      </c>
      <c r="B39" s="414" t="s">
        <v>3148</v>
      </c>
      <c r="C39" s="414" t="s">
        <v>1013</v>
      </c>
      <c r="D39" s="414">
        <v>2</v>
      </c>
      <c r="E39" s="414">
        <v>38</v>
      </c>
      <c r="F39" s="413">
        <v>2862.04</v>
      </c>
      <c r="G39" s="412">
        <v>0</v>
      </c>
      <c r="H39" s="412">
        <v>2117.42</v>
      </c>
      <c r="I39" s="412">
        <v>744.62</v>
      </c>
      <c r="J39" s="411">
        <v>0.26017106679151936</v>
      </c>
    </row>
    <row r="40" spans="1:10" ht="28.5" customHeight="1" x14ac:dyDescent="0.2">
      <c r="A40" s="414" t="s">
        <v>1829</v>
      </c>
      <c r="B40" s="414" t="s">
        <v>1828</v>
      </c>
      <c r="C40" s="414" t="s">
        <v>1013</v>
      </c>
      <c r="D40" s="414">
        <v>3</v>
      </c>
      <c r="E40" s="414">
        <v>57</v>
      </c>
      <c r="F40" s="413">
        <v>4742.5200000000004</v>
      </c>
      <c r="G40" s="412">
        <v>0</v>
      </c>
      <c r="H40" s="412">
        <v>3497.04</v>
      </c>
      <c r="I40" s="412">
        <v>1245.48</v>
      </c>
      <c r="J40" s="411">
        <v>0.26261987297892259</v>
      </c>
    </row>
    <row r="41" spans="1:10" ht="28.5" customHeight="1" x14ac:dyDescent="0.2">
      <c r="A41" s="414" t="s">
        <v>1827</v>
      </c>
      <c r="B41" s="414" t="s">
        <v>1826</v>
      </c>
      <c r="C41" s="414" t="s">
        <v>1013</v>
      </c>
      <c r="D41" s="414">
        <v>6</v>
      </c>
      <c r="E41" s="414">
        <v>114</v>
      </c>
      <c r="F41" s="413">
        <v>13033.85</v>
      </c>
      <c r="G41" s="412">
        <v>0</v>
      </c>
      <c r="H41" s="412">
        <v>10986.92</v>
      </c>
      <c r="I41" s="412">
        <v>2046.93</v>
      </c>
      <c r="J41" s="411">
        <v>0.15704722702808457</v>
      </c>
    </row>
    <row r="42" spans="1:10" ht="28.5" customHeight="1" x14ac:dyDescent="0.2">
      <c r="A42" s="414" t="s">
        <v>1825</v>
      </c>
      <c r="B42" s="414" t="s">
        <v>1824</v>
      </c>
      <c r="C42" s="414" t="s">
        <v>1013</v>
      </c>
      <c r="D42" s="414">
        <v>3</v>
      </c>
      <c r="E42" s="414">
        <v>57</v>
      </c>
      <c r="F42" s="413">
        <v>5232.09</v>
      </c>
      <c r="G42" s="412">
        <v>0</v>
      </c>
      <c r="H42" s="412">
        <v>3549.42</v>
      </c>
      <c r="I42" s="412">
        <v>1682.67</v>
      </c>
      <c r="J42" s="411">
        <v>0.3216057063238591</v>
      </c>
    </row>
    <row r="43" spans="1:10" ht="28.5" customHeight="1" x14ac:dyDescent="0.2">
      <c r="A43" s="414" t="s">
        <v>1820</v>
      </c>
      <c r="B43" s="414" t="s">
        <v>1819</v>
      </c>
      <c r="C43" s="414" t="s">
        <v>1818</v>
      </c>
      <c r="D43" s="414">
        <v>9</v>
      </c>
      <c r="E43" s="414">
        <v>99.36</v>
      </c>
      <c r="F43" s="413">
        <v>3089.22</v>
      </c>
      <c r="G43" s="412">
        <v>0</v>
      </c>
      <c r="H43" s="412">
        <v>2212.8000000000002</v>
      </c>
      <c r="I43" s="412">
        <v>876.42</v>
      </c>
      <c r="J43" s="411">
        <v>0.28370268223046596</v>
      </c>
    </row>
    <row r="44" spans="1:10" ht="28.5" customHeight="1" x14ac:dyDescent="0.2">
      <c r="A44" s="414" t="s">
        <v>1817</v>
      </c>
      <c r="B44" s="414" t="s">
        <v>1816</v>
      </c>
      <c r="C44" s="414" t="s">
        <v>1013</v>
      </c>
      <c r="D44" s="414">
        <v>21</v>
      </c>
      <c r="E44" s="414">
        <v>399</v>
      </c>
      <c r="F44" s="413">
        <v>15417</v>
      </c>
      <c r="G44" s="412">
        <v>0</v>
      </c>
      <c r="H44" s="412">
        <v>11083.44</v>
      </c>
      <c r="I44" s="412">
        <v>4333.5600000000004</v>
      </c>
      <c r="J44" s="411">
        <v>0.28108970616851525</v>
      </c>
    </row>
    <row r="45" spans="1:10" ht="28.5" customHeight="1" x14ac:dyDescent="0.2">
      <c r="A45" s="414" t="s">
        <v>3146</v>
      </c>
      <c r="B45" s="414" t="s">
        <v>3145</v>
      </c>
      <c r="C45" s="414" t="s">
        <v>1013</v>
      </c>
      <c r="D45" s="414">
        <v>2</v>
      </c>
      <c r="E45" s="414">
        <v>38</v>
      </c>
      <c r="F45" s="413">
        <v>3639.12</v>
      </c>
      <c r="G45" s="412">
        <v>0</v>
      </c>
      <c r="H45" s="412">
        <v>2468.7399999999998</v>
      </c>
      <c r="I45" s="412">
        <v>1170.3800000000001</v>
      </c>
      <c r="J45" s="411">
        <v>0.32161071907494121</v>
      </c>
    </row>
    <row r="46" spans="1:10" ht="28.5" customHeight="1" x14ac:dyDescent="0.2">
      <c r="A46" s="414" t="s">
        <v>1815</v>
      </c>
      <c r="B46" s="414" t="s">
        <v>1814</v>
      </c>
      <c r="C46" s="414" t="s">
        <v>1013</v>
      </c>
      <c r="D46" s="414">
        <v>10</v>
      </c>
      <c r="E46" s="414">
        <v>190</v>
      </c>
      <c r="F46" s="413">
        <v>9454.6</v>
      </c>
      <c r="G46" s="412">
        <v>0</v>
      </c>
      <c r="H46" s="412">
        <v>7435</v>
      </c>
      <c r="I46" s="412">
        <v>2019.6</v>
      </c>
      <c r="J46" s="411">
        <v>0.21361030609438791</v>
      </c>
    </row>
    <row r="47" spans="1:10" ht="28.5" customHeight="1" x14ac:dyDescent="0.2">
      <c r="A47" s="414" t="s">
        <v>1960</v>
      </c>
      <c r="B47" s="414" t="s">
        <v>1959</v>
      </c>
      <c r="C47" s="414" t="s">
        <v>1013</v>
      </c>
      <c r="D47" s="414">
        <v>4</v>
      </c>
      <c r="E47" s="414">
        <v>76</v>
      </c>
      <c r="F47" s="413">
        <v>4736.68</v>
      </c>
      <c r="G47" s="412">
        <v>0</v>
      </c>
      <c r="H47" s="412">
        <v>3943.48</v>
      </c>
      <c r="I47" s="412">
        <v>793.2</v>
      </c>
      <c r="J47" s="411">
        <v>0.16745906415463996</v>
      </c>
    </row>
    <row r="48" spans="1:10" ht="28.5" customHeight="1" x14ac:dyDescent="0.2">
      <c r="A48" s="414" t="s">
        <v>1813</v>
      </c>
      <c r="B48" s="414" t="s">
        <v>1812</v>
      </c>
      <c r="C48" s="414" t="s">
        <v>1013</v>
      </c>
      <c r="D48" s="414">
        <v>2</v>
      </c>
      <c r="E48" s="414">
        <v>38</v>
      </c>
      <c r="F48" s="413">
        <v>3317.36</v>
      </c>
      <c r="G48" s="412">
        <v>0</v>
      </c>
      <c r="H48" s="412">
        <v>2391.2399999999998</v>
      </c>
      <c r="I48" s="412">
        <v>926.12</v>
      </c>
      <c r="J48" s="411">
        <v>0.27917380085369087</v>
      </c>
    </row>
    <row r="49" spans="1:10" ht="28.5" customHeight="1" x14ac:dyDescent="0.2">
      <c r="A49" s="414" t="s">
        <v>2315</v>
      </c>
      <c r="B49" s="414" t="s">
        <v>2314</v>
      </c>
      <c r="C49" s="414" t="s">
        <v>1013</v>
      </c>
      <c r="D49" s="414">
        <v>3</v>
      </c>
      <c r="E49" s="414">
        <v>57</v>
      </c>
      <c r="F49" s="413">
        <v>5333.6</v>
      </c>
      <c r="G49" s="412">
        <v>0</v>
      </c>
      <c r="H49" s="412">
        <v>3588.06</v>
      </c>
      <c r="I49" s="412">
        <v>1745.54</v>
      </c>
      <c r="J49" s="411">
        <v>0.32727238638068096</v>
      </c>
    </row>
    <row r="50" spans="1:10" ht="28.5" customHeight="1" x14ac:dyDescent="0.2">
      <c r="A50" s="414" t="s">
        <v>1811</v>
      </c>
      <c r="B50" s="414" t="s">
        <v>1810</v>
      </c>
      <c r="C50" s="414" t="s">
        <v>1013</v>
      </c>
      <c r="D50" s="414">
        <v>215</v>
      </c>
      <c r="E50" s="414">
        <v>4085</v>
      </c>
      <c r="F50" s="413">
        <v>256712.85</v>
      </c>
      <c r="G50" s="412">
        <v>0</v>
      </c>
      <c r="H50" s="412">
        <v>220269.41</v>
      </c>
      <c r="I50" s="412">
        <v>36443.440000000002</v>
      </c>
      <c r="J50" s="411">
        <v>0.14196188465049567</v>
      </c>
    </row>
    <row r="51" spans="1:10" ht="28.5" customHeight="1" x14ac:dyDescent="0.2">
      <c r="A51" s="414" t="s">
        <v>3144</v>
      </c>
      <c r="B51" s="414" t="s">
        <v>3143</v>
      </c>
      <c r="C51" s="414" t="s">
        <v>1013</v>
      </c>
      <c r="D51" s="414">
        <v>2</v>
      </c>
      <c r="E51" s="414">
        <v>38</v>
      </c>
      <c r="F51" s="413">
        <v>4288.76</v>
      </c>
      <c r="G51" s="412">
        <v>0</v>
      </c>
      <c r="H51" s="412">
        <v>3038.5</v>
      </c>
      <c r="I51" s="412">
        <v>1250.26</v>
      </c>
      <c r="J51" s="411">
        <v>0.29152015967319223</v>
      </c>
    </row>
    <row r="52" spans="1:10" ht="28.5" customHeight="1" x14ac:dyDescent="0.2">
      <c r="A52" s="414" t="s">
        <v>1807</v>
      </c>
      <c r="B52" s="414" t="s">
        <v>1806</v>
      </c>
      <c r="C52" s="414" t="s">
        <v>1013</v>
      </c>
      <c r="D52" s="414">
        <v>5</v>
      </c>
      <c r="E52" s="414">
        <v>95</v>
      </c>
      <c r="F52" s="413">
        <v>2710.03</v>
      </c>
      <c r="G52" s="412">
        <v>0</v>
      </c>
      <c r="H52" s="412">
        <v>1689.39</v>
      </c>
      <c r="I52" s="412">
        <v>1020.64</v>
      </c>
      <c r="J52" s="411">
        <v>0.37661575702113997</v>
      </c>
    </row>
    <row r="53" spans="1:10" ht="28.5" customHeight="1" x14ac:dyDescent="0.2">
      <c r="A53" s="414" t="s">
        <v>2313</v>
      </c>
      <c r="B53" s="414" t="s">
        <v>2312</v>
      </c>
      <c r="C53" s="414" t="s">
        <v>1013</v>
      </c>
      <c r="D53" s="414">
        <v>6</v>
      </c>
      <c r="E53" s="414">
        <v>114</v>
      </c>
      <c r="F53" s="413">
        <v>4539.87</v>
      </c>
      <c r="G53" s="412">
        <v>0</v>
      </c>
      <c r="H53" s="412">
        <v>1684.18</v>
      </c>
      <c r="I53" s="412">
        <v>2855.69</v>
      </c>
      <c r="J53" s="411">
        <v>0.62902461964769918</v>
      </c>
    </row>
    <row r="54" spans="1:10" ht="28.5" customHeight="1" x14ac:dyDescent="0.2">
      <c r="A54" s="414" t="s">
        <v>4431</v>
      </c>
      <c r="B54" s="414" t="s">
        <v>4430</v>
      </c>
      <c r="C54" s="414" t="s">
        <v>1013</v>
      </c>
      <c r="D54" s="414">
        <v>13</v>
      </c>
      <c r="E54" s="414">
        <v>247</v>
      </c>
      <c r="F54" s="413">
        <v>19762.25</v>
      </c>
      <c r="G54" s="412">
        <v>0</v>
      </c>
      <c r="H54" s="412">
        <v>16472</v>
      </c>
      <c r="I54" s="412">
        <v>3290.25</v>
      </c>
      <c r="J54" s="411">
        <v>0.16649166972384216</v>
      </c>
    </row>
    <row r="55" spans="1:10" ht="28.5" customHeight="1" x14ac:dyDescent="0.2">
      <c r="A55" s="414" t="s">
        <v>1805</v>
      </c>
      <c r="B55" s="414" t="s">
        <v>1804</v>
      </c>
      <c r="C55" s="414" t="s">
        <v>1013</v>
      </c>
      <c r="D55" s="414">
        <v>7</v>
      </c>
      <c r="E55" s="414">
        <v>133</v>
      </c>
      <c r="F55" s="413">
        <v>12037.62</v>
      </c>
      <c r="G55" s="412">
        <v>0</v>
      </c>
      <c r="H55" s="412">
        <v>9799.1</v>
      </c>
      <c r="I55" s="412">
        <v>2238.52</v>
      </c>
      <c r="J55" s="411">
        <v>0.18596034764347105</v>
      </c>
    </row>
    <row r="56" spans="1:10" ht="28.5" customHeight="1" x14ac:dyDescent="0.2">
      <c r="A56" s="414" t="s">
        <v>1802</v>
      </c>
      <c r="B56" s="414" t="s">
        <v>1801</v>
      </c>
      <c r="C56" s="414" t="s">
        <v>1803</v>
      </c>
      <c r="D56" s="414">
        <v>10</v>
      </c>
      <c r="E56" s="414">
        <v>56.76</v>
      </c>
      <c r="F56" s="413">
        <v>15971.32</v>
      </c>
      <c r="G56" s="412">
        <v>0</v>
      </c>
      <c r="H56" s="412">
        <v>13167.86</v>
      </c>
      <c r="I56" s="412">
        <v>2803.46</v>
      </c>
      <c r="J56" s="411">
        <v>0.17553088911874534</v>
      </c>
    </row>
    <row r="57" spans="1:10" ht="28.5" customHeight="1" x14ac:dyDescent="0.2">
      <c r="A57" s="414" t="s">
        <v>1802</v>
      </c>
      <c r="B57" s="414" t="s">
        <v>1801</v>
      </c>
      <c r="C57" s="414" t="s">
        <v>1800</v>
      </c>
      <c r="D57" s="414">
        <v>264</v>
      </c>
      <c r="E57" s="414">
        <v>124.872</v>
      </c>
      <c r="F57" s="413">
        <v>30911.759999999998</v>
      </c>
      <c r="G57" s="412">
        <v>0</v>
      </c>
      <c r="H57" s="412">
        <v>28969.16</v>
      </c>
      <c r="I57" s="412">
        <v>1942.6</v>
      </c>
      <c r="J57" s="411">
        <v>6.2843396817263072E-2</v>
      </c>
    </row>
    <row r="58" spans="1:10" ht="28.5" customHeight="1" x14ac:dyDescent="0.2">
      <c r="A58" s="414" t="s">
        <v>1799</v>
      </c>
      <c r="B58" s="414" t="s">
        <v>1798</v>
      </c>
      <c r="C58" s="414" t="s">
        <v>1013</v>
      </c>
      <c r="D58" s="414">
        <v>17</v>
      </c>
      <c r="E58" s="414">
        <v>323</v>
      </c>
      <c r="F58" s="413">
        <v>27148.09</v>
      </c>
      <c r="G58" s="412">
        <v>0</v>
      </c>
      <c r="H58" s="412">
        <v>20739.14</v>
      </c>
      <c r="I58" s="412">
        <v>6408.95</v>
      </c>
      <c r="J58" s="411">
        <v>0.23607369800232725</v>
      </c>
    </row>
    <row r="59" spans="1:10" ht="28.5" customHeight="1" x14ac:dyDescent="0.2">
      <c r="A59" s="414" t="s">
        <v>4429</v>
      </c>
      <c r="B59" s="414" t="s">
        <v>4428</v>
      </c>
      <c r="C59" s="414" t="s">
        <v>1013</v>
      </c>
      <c r="D59" s="414">
        <v>1</v>
      </c>
      <c r="E59" s="414">
        <v>19</v>
      </c>
      <c r="F59" s="413">
        <v>1322.65</v>
      </c>
      <c r="G59" s="412">
        <v>0</v>
      </c>
      <c r="H59" s="412">
        <v>988.22</v>
      </c>
      <c r="I59" s="412">
        <v>334.43</v>
      </c>
      <c r="J59" s="411">
        <v>0.25284844819113145</v>
      </c>
    </row>
    <row r="60" spans="1:10" ht="28.5" customHeight="1" x14ac:dyDescent="0.2">
      <c r="A60" s="414" t="s">
        <v>1795</v>
      </c>
      <c r="B60" s="414" t="s">
        <v>1794</v>
      </c>
      <c r="C60" s="414" t="s">
        <v>1013</v>
      </c>
      <c r="D60" s="414">
        <v>397</v>
      </c>
      <c r="E60" s="414">
        <v>7543</v>
      </c>
      <c r="F60" s="413">
        <v>68543.320000000007</v>
      </c>
      <c r="G60" s="412">
        <v>0</v>
      </c>
      <c r="H60" s="412">
        <v>155813.06</v>
      </c>
      <c r="I60" s="412">
        <v>-87269.74</v>
      </c>
      <c r="J60" s="411">
        <v>-1.2732056165356449</v>
      </c>
    </row>
    <row r="61" spans="1:10" ht="28.5" customHeight="1" x14ac:dyDescent="0.2">
      <c r="A61" s="414" t="s">
        <v>1791</v>
      </c>
      <c r="B61" s="414" t="s">
        <v>1790</v>
      </c>
      <c r="C61" s="414" t="s">
        <v>1013</v>
      </c>
      <c r="D61" s="414">
        <v>2</v>
      </c>
      <c r="E61" s="414">
        <v>38</v>
      </c>
      <c r="F61" s="413">
        <v>3240.72</v>
      </c>
      <c r="G61" s="412">
        <v>0</v>
      </c>
      <c r="H61" s="412">
        <v>2421.3000000000002</v>
      </c>
      <c r="I61" s="412">
        <v>819.42</v>
      </c>
      <c r="J61" s="411">
        <v>0.25285121824779677</v>
      </c>
    </row>
    <row r="62" spans="1:10" ht="28.5" customHeight="1" x14ac:dyDescent="0.2">
      <c r="A62" s="414" t="s">
        <v>1789</v>
      </c>
      <c r="B62" s="414" t="s">
        <v>1788</v>
      </c>
      <c r="C62" s="414" t="s">
        <v>1785</v>
      </c>
      <c r="D62" s="414">
        <v>181</v>
      </c>
      <c r="E62" s="414">
        <v>3620</v>
      </c>
      <c r="F62" s="413">
        <v>70517</v>
      </c>
      <c r="G62" s="412">
        <v>0</v>
      </c>
      <c r="H62" s="412">
        <v>60484.77</v>
      </c>
      <c r="I62" s="412">
        <v>10032.23</v>
      </c>
      <c r="J62" s="411">
        <v>0.14226682927521023</v>
      </c>
    </row>
    <row r="63" spans="1:10" ht="28.5" customHeight="1" x14ac:dyDescent="0.2">
      <c r="A63" s="414" t="s">
        <v>1787</v>
      </c>
      <c r="B63" s="414" t="s">
        <v>1786</v>
      </c>
      <c r="C63" s="414" t="s">
        <v>1785</v>
      </c>
      <c r="D63" s="414">
        <v>17</v>
      </c>
      <c r="E63" s="414">
        <v>340</v>
      </c>
      <c r="F63" s="413">
        <v>7355.36</v>
      </c>
      <c r="G63" s="412">
        <v>0</v>
      </c>
      <c r="H63" s="412">
        <v>7038.77</v>
      </c>
      <c r="I63" s="412">
        <v>316.58999999999997</v>
      </c>
      <c r="J63" s="411">
        <v>4.304208087707468E-2</v>
      </c>
    </row>
    <row r="64" spans="1:10" ht="28.5" customHeight="1" x14ac:dyDescent="0.2">
      <c r="A64" s="414" t="s">
        <v>1784</v>
      </c>
      <c r="B64" s="414" t="s">
        <v>1783</v>
      </c>
      <c r="C64" s="414" t="s">
        <v>1771</v>
      </c>
      <c r="D64" s="414">
        <v>67</v>
      </c>
      <c r="E64" s="414">
        <v>402</v>
      </c>
      <c r="F64" s="413">
        <v>42026.83</v>
      </c>
      <c r="G64" s="412">
        <v>0</v>
      </c>
      <c r="H64" s="412">
        <v>32882.36</v>
      </c>
      <c r="I64" s="412">
        <v>9144.4699999999993</v>
      </c>
      <c r="J64" s="411">
        <v>0.21758647987487992</v>
      </c>
    </row>
    <row r="65" spans="1:10" ht="28.5" customHeight="1" x14ac:dyDescent="0.2">
      <c r="A65" s="414" t="s">
        <v>1784</v>
      </c>
      <c r="B65" s="414" t="s">
        <v>1783</v>
      </c>
      <c r="C65" s="414" t="s">
        <v>1774</v>
      </c>
      <c r="D65" s="414">
        <v>456</v>
      </c>
      <c r="E65" s="414">
        <v>114</v>
      </c>
      <c r="F65" s="413">
        <v>11272.32</v>
      </c>
      <c r="G65" s="412">
        <v>0</v>
      </c>
      <c r="H65" s="412">
        <v>9692.09</v>
      </c>
      <c r="I65" s="412">
        <v>1580.23</v>
      </c>
      <c r="J65" s="411">
        <v>0.14018675836030206</v>
      </c>
    </row>
    <row r="66" spans="1:10" ht="28.5" customHeight="1" x14ac:dyDescent="0.2">
      <c r="A66" s="414" t="s">
        <v>1782</v>
      </c>
      <c r="B66" s="414" t="s">
        <v>1781</v>
      </c>
      <c r="C66" s="414" t="s">
        <v>1771</v>
      </c>
      <c r="D66" s="414">
        <v>86</v>
      </c>
      <c r="E66" s="414">
        <v>516</v>
      </c>
      <c r="F66" s="413">
        <v>69434.8</v>
      </c>
      <c r="G66" s="412">
        <v>0</v>
      </c>
      <c r="H66" s="412">
        <v>53894.86</v>
      </c>
      <c r="I66" s="412">
        <v>15539.94</v>
      </c>
      <c r="J66" s="411">
        <v>0.22380621820758467</v>
      </c>
    </row>
    <row r="67" spans="1:10" ht="28.5" customHeight="1" x14ac:dyDescent="0.2">
      <c r="A67" s="414" t="s">
        <v>1782</v>
      </c>
      <c r="B67" s="414" t="s">
        <v>1781</v>
      </c>
      <c r="C67" s="414" t="s">
        <v>1774</v>
      </c>
      <c r="D67" s="414">
        <v>288</v>
      </c>
      <c r="E67" s="414">
        <v>72</v>
      </c>
      <c r="F67" s="413">
        <v>10503.36</v>
      </c>
      <c r="G67" s="412">
        <v>0</v>
      </c>
      <c r="H67" s="412">
        <v>7520.52</v>
      </c>
      <c r="I67" s="412">
        <v>2982.84</v>
      </c>
      <c r="J67" s="411">
        <v>0.28398912348048627</v>
      </c>
    </row>
    <row r="68" spans="1:10" ht="28.5" customHeight="1" x14ac:dyDescent="0.2">
      <c r="A68" s="414" t="s">
        <v>1780</v>
      </c>
      <c r="B68" s="414" t="s">
        <v>1779</v>
      </c>
      <c r="C68" s="414" t="s">
        <v>1771</v>
      </c>
      <c r="D68" s="414">
        <v>4</v>
      </c>
      <c r="E68" s="414">
        <v>24</v>
      </c>
      <c r="F68" s="413">
        <v>6366.2</v>
      </c>
      <c r="G68" s="412">
        <v>0</v>
      </c>
      <c r="H68" s="412">
        <v>3792.04</v>
      </c>
      <c r="I68" s="412">
        <v>2574.16</v>
      </c>
      <c r="J68" s="411">
        <v>0.40434796267789264</v>
      </c>
    </row>
    <row r="69" spans="1:10" ht="28.5" customHeight="1" x14ac:dyDescent="0.2">
      <c r="A69" s="414" t="s">
        <v>1780</v>
      </c>
      <c r="B69" s="414" t="s">
        <v>1779</v>
      </c>
      <c r="C69" s="414" t="s">
        <v>1774</v>
      </c>
      <c r="D69" s="414">
        <v>48</v>
      </c>
      <c r="E69" s="414">
        <v>12</v>
      </c>
      <c r="F69" s="413">
        <v>2567.04</v>
      </c>
      <c r="G69" s="412">
        <v>0</v>
      </c>
      <c r="H69" s="412">
        <v>1896.02</v>
      </c>
      <c r="I69" s="412">
        <v>671.02</v>
      </c>
      <c r="J69" s="411">
        <v>0.26139834205933682</v>
      </c>
    </row>
    <row r="70" spans="1:10" ht="28.5" customHeight="1" x14ac:dyDescent="0.2">
      <c r="A70" s="414" t="s">
        <v>1778</v>
      </c>
      <c r="B70" s="414" t="s">
        <v>1777</v>
      </c>
      <c r="C70" s="414" t="s">
        <v>1771</v>
      </c>
      <c r="D70" s="414">
        <v>85</v>
      </c>
      <c r="E70" s="414">
        <v>510</v>
      </c>
      <c r="F70" s="413">
        <v>59954.52</v>
      </c>
      <c r="G70" s="412">
        <v>0</v>
      </c>
      <c r="H70" s="412">
        <v>47374</v>
      </c>
      <c r="I70" s="412">
        <v>12580.52</v>
      </c>
      <c r="J70" s="411">
        <v>0.2098343877992852</v>
      </c>
    </row>
    <row r="71" spans="1:10" ht="28.5" customHeight="1" x14ac:dyDescent="0.2">
      <c r="A71" s="414" t="s">
        <v>1778</v>
      </c>
      <c r="B71" s="414" t="s">
        <v>1777</v>
      </c>
      <c r="C71" s="414" t="s">
        <v>1774</v>
      </c>
      <c r="D71" s="414">
        <v>96</v>
      </c>
      <c r="E71" s="414">
        <v>24</v>
      </c>
      <c r="F71" s="413">
        <v>2761.92</v>
      </c>
      <c r="G71" s="412">
        <v>0</v>
      </c>
      <c r="H71" s="412">
        <v>2229.2800000000002</v>
      </c>
      <c r="I71" s="412">
        <v>532.64</v>
      </c>
      <c r="J71" s="411">
        <v>0.19285134978565635</v>
      </c>
    </row>
    <row r="72" spans="1:10" ht="28.5" customHeight="1" x14ac:dyDescent="0.2">
      <c r="A72" s="414" t="s">
        <v>1776</v>
      </c>
      <c r="B72" s="414" t="s">
        <v>1775</v>
      </c>
      <c r="C72" s="414" t="s">
        <v>1771</v>
      </c>
      <c r="D72" s="414">
        <v>70</v>
      </c>
      <c r="E72" s="414">
        <v>420</v>
      </c>
      <c r="F72" s="413">
        <v>40695.39</v>
      </c>
      <c r="G72" s="412">
        <v>0</v>
      </c>
      <c r="H72" s="412">
        <v>33099.83</v>
      </c>
      <c r="I72" s="412">
        <v>7595.56</v>
      </c>
      <c r="J72" s="411">
        <v>0.18664423660763541</v>
      </c>
    </row>
    <row r="73" spans="1:10" ht="28.5" customHeight="1" x14ac:dyDescent="0.2">
      <c r="A73" s="414" t="s">
        <v>1776</v>
      </c>
      <c r="B73" s="414" t="s">
        <v>1775</v>
      </c>
      <c r="C73" s="414" t="s">
        <v>1774</v>
      </c>
      <c r="D73" s="414">
        <v>48</v>
      </c>
      <c r="E73" s="414">
        <v>12</v>
      </c>
      <c r="F73" s="413">
        <v>1303.2</v>
      </c>
      <c r="G73" s="412">
        <v>0</v>
      </c>
      <c r="H73" s="412">
        <v>945.18</v>
      </c>
      <c r="I73" s="412">
        <v>358.02</v>
      </c>
      <c r="J73" s="411">
        <v>0.27472375690607737</v>
      </c>
    </row>
    <row r="74" spans="1:10" ht="28.5" customHeight="1" x14ac:dyDescent="0.2">
      <c r="A74" s="414" t="s">
        <v>1773</v>
      </c>
      <c r="B74" s="414" t="s">
        <v>1772</v>
      </c>
      <c r="C74" s="414" t="s">
        <v>1771</v>
      </c>
      <c r="D74" s="414">
        <v>34</v>
      </c>
      <c r="E74" s="414">
        <v>204</v>
      </c>
      <c r="F74" s="413">
        <v>21632.57</v>
      </c>
      <c r="G74" s="412">
        <v>0</v>
      </c>
      <c r="H74" s="412">
        <v>18655.57</v>
      </c>
      <c r="I74" s="412">
        <v>2977</v>
      </c>
      <c r="J74" s="411">
        <v>0.13761656613153223</v>
      </c>
    </row>
    <row r="75" spans="1:10" ht="28.5" customHeight="1" x14ac:dyDescent="0.2">
      <c r="A75" s="414" t="s">
        <v>1773</v>
      </c>
      <c r="B75" s="414" t="s">
        <v>1772</v>
      </c>
      <c r="C75" s="414" t="s">
        <v>1774</v>
      </c>
      <c r="D75" s="414">
        <v>24</v>
      </c>
      <c r="E75" s="414">
        <v>6</v>
      </c>
      <c r="F75" s="413">
        <v>729.36</v>
      </c>
      <c r="G75" s="412">
        <v>0</v>
      </c>
      <c r="H75" s="412">
        <v>548.64</v>
      </c>
      <c r="I75" s="412">
        <v>180.72</v>
      </c>
      <c r="J75" s="411">
        <v>0.24777887462981243</v>
      </c>
    </row>
    <row r="76" spans="1:10" ht="28.5" customHeight="1" x14ac:dyDescent="0.2">
      <c r="A76" s="414" t="s">
        <v>1770</v>
      </c>
      <c r="B76" s="414" t="s">
        <v>1769</v>
      </c>
      <c r="C76" s="414" t="s">
        <v>1764</v>
      </c>
      <c r="D76" s="414">
        <v>9</v>
      </c>
      <c r="E76" s="414">
        <v>127.71</v>
      </c>
      <c r="F76" s="413">
        <v>11881.58</v>
      </c>
      <c r="G76" s="412">
        <v>0</v>
      </c>
      <c r="H76" s="412">
        <v>8659.2900000000009</v>
      </c>
      <c r="I76" s="412">
        <v>3222.29</v>
      </c>
      <c r="J76" s="411">
        <v>0.27120046323805419</v>
      </c>
    </row>
    <row r="77" spans="1:10" ht="28.5" customHeight="1" x14ac:dyDescent="0.2">
      <c r="A77" s="414" t="s">
        <v>1770</v>
      </c>
      <c r="B77" s="414" t="s">
        <v>1769</v>
      </c>
      <c r="C77" s="414" t="s">
        <v>1074</v>
      </c>
      <c r="D77" s="414">
        <v>15</v>
      </c>
      <c r="E77" s="414">
        <v>14.19</v>
      </c>
      <c r="F77" s="413">
        <v>1087.95</v>
      </c>
      <c r="G77" s="412">
        <v>0</v>
      </c>
      <c r="H77" s="412">
        <v>955.43</v>
      </c>
      <c r="I77" s="412">
        <v>132.52000000000001</v>
      </c>
      <c r="J77" s="411">
        <v>0.12180706833953767</v>
      </c>
    </row>
    <row r="78" spans="1:10" ht="28.5" customHeight="1" x14ac:dyDescent="0.2">
      <c r="A78" s="414" t="s">
        <v>1768</v>
      </c>
      <c r="B78" s="414" t="s">
        <v>1767</v>
      </c>
      <c r="C78" s="414" t="s">
        <v>1764</v>
      </c>
      <c r="D78" s="414">
        <v>2</v>
      </c>
      <c r="E78" s="414">
        <v>28.38</v>
      </c>
      <c r="F78" s="413">
        <v>2690.88</v>
      </c>
      <c r="G78" s="412">
        <v>0</v>
      </c>
      <c r="H78" s="412">
        <v>2018.2</v>
      </c>
      <c r="I78" s="412">
        <v>672.68</v>
      </c>
      <c r="J78" s="411">
        <v>0.24998513497443214</v>
      </c>
    </row>
    <row r="79" spans="1:10" ht="28.5" customHeight="1" x14ac:dyDescent="0.2">
      <c r="A79" s="414" t="s">
        <v>1768</v>
      </c>
      <c r="B79" s="414" t="s">
        <v>1767</v>
      </c>
      <c r="C79" s="414" t="s">
        <v>1074</v>
      </c>
      <c r="D79" s="414">
        <v>15</v>
      </c>
      <c r="E79" s="414">
        <v>14.19</v>
      </c>
      <c r="F79" s="413">
        <v>1087.95</v>
      </c>
      <c r="G79" s="412">
        <v>0</v>
      </c>
      <c r="H79" s="412">
        <v>1008.11</v>
      </c>
      <c r="I79" s="412">
        <v>79.84</v>
      </c>
      <c r="J79" s="411">
        <v>7.3385725446941497E-2</v>
      </c>
    </row>
    <row r="80" spans="1:10" ht="28.5" customHeight="1" x14ac:dyDescent="0.2">
      <c r="A80" s="414" t="s">
        <v>1766</v>
      </c>
      <c r="B80" s="414" t="s">
        <v>1765</v>
      </c>
      <c r="C80" s="414" t="s">
        <v>1764</v>
      </c>
      <c r="D80" s="414">
        <v>1</v>
      </c>
      <c r="E80" s="414">
        <v>14.19</v>
      </c>
      <c r="F80" s="413">
        <v>1398.78</v>
      </c>
      <c r="G80" s="412">
        <v>0</v>
      </c>
      <c r="H80" s="412">
        <v>1000.96</v>
      </c>
      <c r="I80" s="412">
        <v>397.82</v>
      </c>
      <c r="J80" s="411">
        <v>0.28440498148386451</v>
      </c>
    </row>
    <row r="81" spans="1:10" ht="28.5" customHeight="1" x14ac:dyDescent="0.2">
      <c r="A81" s="414" t="s">
        <v>2419</v>
      </c>
      <c r="B81" s="414" t="s">
        <v>2418</v>
      </c>
      <c r="C81" s="414" t="s">
        <v>1764</v>
      </c>
      <c r="D81" s="414">
        <v>3</v>
      </c>
      <c r="E81" s="414">
        <v>42.57</v>
      </c>
      <c r="F81" s="413">
        <v>5131.1899999999996</v>
      </c>
      <c r="G81" s="412">
        <v>0</v>
      </c>
      <c r="H81" s="412">
        <v>3739.95</v>
      </c>
      <c r="I81" s="412">
        <v>1391.24</v>
      </c>
      <c r="J81" s="411">
        <v>0.2711339864631791</v>
      </c>
    </row>
    <row r="82" spans="1:10" ht="28.5" customHeight="1" x14ac:dyDescent="0.2">
      <c r="A82" s="414" t="s">
        <v>1763</v>
      </c>
      <c r="B82" s="414" t="s">
        <v>1762</v>
      </c>
      <c r="C82" s="414" t="s">
        <v>1764</v>
      </c>
      <c r="D82" s="414">
        <v>48</v>
      </c>
      <c r="E82" s="414">
        <v>681.12</v>
      </c>
      <c r="F82" s="413">
        <v>54965.07</v>
      </c>
      <c r="G82" s="412">
        <v>0</v>
      </c>
      <c r="H82" s="412">
        <v>41776.97</v>
      </c>
      <c r="I82" s="412">
        <v>13188.1</v>
      </c>
      <c r="J82" s="411">
        <v>0.23993601754714403</v>
      </c>
    </row>
    <row r="83" spans="1:10" ht="28.5" customHeight="1" x14ac:dyDescent="0.2">
      <c r="A83" s="414" t="s">
        <v>1761</v>
      </c>
      <c r="B83" s="414" t="s">
        <v>1760</v>
      </c>
      <c r="C83" s="414" t="s">
        <v>1099</v>
      </c>
      <c r="D83" s="414">
        <v>7000</v>
      </c>
      <c r="E83" s="414">
        <v>7000</v>
      </c>
      <c r="F83" s="413">
        <v>105560</v>
      </c>
      <c r="G83" s="412">
        <v>0</v>
      </c>
      <c r="H83" s="412">
        <v>89600</v>
      </c>
      <c r="I83" s="412">
        <v>15960</v>
      </c>
      <c r="J83" s="411">
        <v>0.15119363395225463</v>
      </c>
    </row>
    <row r="84" spans="1:10" ht="28.5" customHeight="1" x14ac:dyDescent="0.2">
      <c r="A84" s="414" t="s">
        <v>1755</v>
      </c>
      <c r="B84" s="414" t="s">
        <v>1754</v>
      </c>
      <c r="C84" s="414" t="s">
        <v>1018</v>
      </c>
      <c r="D84" s="414">
        <v>17</v>
      </c>
      <c r="E84" s="414">
        <v>3536</v>
      </c>
      <c r="F84" s="413">
        <v>68817.48</v>
      </c>
      <c r="G84" s="412">
        <v>0</v>
      </c>
      <c r="H84" s="412">
        <v>59239.73</v>
      </c>
      <c r="I84" s="412">
        <v>9577.75</v>
      </c>
      <c r="J84" s="411">
        <v>0.13917612211316077</v>
      </c>
    </row>
    <row r="85" spans="1:10" ht="28.5" customHeight="1" x14ac:dyDescent="0.2">
      <c r="A85" s="414" t="s">
        <v>1753</v>
      </c>
      <c r="B85" s="414" t="s">
        <v>1752</v>
      </c>
      <c r="C85" s="414" t="s">
        <v>1018</v>
      </c>
      <c r="D85" s="414">
        <v>4</v>
      </c>
      <c r="E85" s="414">
        <v>832</v>
      </c>
      <c r="F85" s="413">
        <v>23245.200000000001</v>
      </c>
      <c r="G85" s="412">
        <v>0</v>
      </c>
      <c r="H85" s="412">
        <v>19190.96</v>
      </c>
      <c r="I85" s="412">
        <v>4054.24</v>
      </c>
      <c r="J85" s="411">
        <v>0.1744119216010187</v>
      </c>
    </row>
    <row r="86" spans="1:10" ht="28.5" customHeight="1" x14ac:dyDescent="0.2">
      <c r="A86" s="414" t="s">
        <v>1747</v>
      </c>
      <c r="B86" s="414" t="s">
        <v>1746</v>
      </c>
      <c r="C86" s="414" t="s">
        <v>1018</v>
      </c>
      <c r="D86" s="414">
        <v>12</v>
      </c>
      <c r="E86" s="414">
        <v>2496</v>
      </c>
      <c r="F86" s="413">
        <v>142987.18</v>
      </c>
      <c r="G86" s="412">
        <v>0</v>
      </c>
      <c r="H86" s="412">
        <v>139469.4</v>
      </c>
      <c r="I86" s="412">
        <v>3517.78</v>
      </c>
      <c r="J86" s="411">
        <v>2.4602065723654386E-2</v>
      </c>
    </row>
    <row r="87" spans="1:10" ht="28.5" customHeight="1" x14ac:dyDescent="0.2">
      <c r="A87" s="414" t="s">
        <v>1745</v>
      </c>
      <c r="B87" s="414" t="s">
        <v>1744</v>
      </c>
      <c r="C87" s="414" t="s">
        <v>1018</v>
      </c>
      <c r="D87" s="414">
        <v>2</v>
      </c>
      <c r="E87" s="414">
        <v>416</v>
      </c>
      <c r="F87" s="413">
        <v>25942.55</v>
      </c>
      <c r="G87" s="412">
        <v>0</v>
      </c>
      <c r="H87" s="412">
        <v>22182.54</v>
      </c>
      <c r="I87" s="412">
        <v>3760.01</v>
      </c>
      <c r="J87" s="411">
        <v>0.14493602209497525</v>
      </c>
    </row>
    <row r="88" spans="1:10" ht="28.5" customHeight="1" x14ac:dyDescent="0.2">
      <c r="A88" s="414" t="s">
        <v>1743</v>
      </c>
      <c r="B88" s="414" t="s">
        <v>1742</v>
      </c>
      <c r="C88" s="414" t="s">
        <v>1018</v>
      </c>
      <c r="D88" s="414">
        <v>1</v>
      </c>
      <c r="E88" s="414">
        <v>208</v>
      </c>
      <c r="F88" s="413">
        <v>14670.41</v>
      </c>
      <c r="G88" s="412">
        <v>0</v>
      </c>
      <c r="H88" s="412">
        <v>13425.64</v>
      </c>
      <c r="I88" s="412">
        <v>1244.77</v>
      </c>
      <c r="J88" s="411">
        <v>8.4849026032673927E-2</v>
      </c>
    </row>
    <row r="89" spans="1:10" ht="28.5" customHeight="1" x14ac:dyDescent="0.2">
      <c r="A89" s="414" t="s">
        <v>1737</v>
      </c>
      <c r="B89" s="414" t="s">
        <v>1736</v>
      </c>
      <c r="C89" s="414" t="s">
        <v>1018</v>
      </c>
      <c r="D89" s="414">
        <v>1</v>
      </c>
      <c r="E89" s="414">
        <v>208</v>
      </c>
      <c r="F89" s="413">
        <v>11510.62</v>
      </c>
      <c r="G89" s="412">
        <v>0</v>
      </c>
      <c r="H89" s="412">
        <v>9126.57</v>
      </c>
      <c r="I89" s="412">
        <v>2384.0500000000002</v>
      </c>
      <c r="J89" s="411">
        <v>0.20711742721069759</v>
      </c>
    </row>
    <row r="90" spans="1:10" ht="28.5" customHeight="1" x14ac:dyDescent="0.2">
      <c r="A90" s="414" t="s">
        <v>2307</v>
      </c>
      <c r="B90" s="414" t="s">
        <v>2306</v>
      </c>
      <c r="C90" s="414" t="s">
        <v>1018</v>
      </c>
      <c r="D90" s="414">
        <v>1</v>
      </c>
      <c r="E90" s="414">
        <v>208</v>
      </c>
      <c r="F90" s="413">
        <v>18509.09</v>
      </c>
      <c r="G90" s="412">
        <v>0</v>
      </c>
      <c r="H90" s="412">
        <v>11928.61</v>
      </c>
      <c r="I90" s="412">
        <v>6580.48</v>
      </c>
      <c r="J90" s="411">
        <v>0.35552693298265881</v>
      </c>
    </row>
    <row r="91" spans="1:10" ht="28.5" customHeight="1" x14ac:dyDescent="0.2">
      <c r="A91" s="414" t="s">
        <v>1733</v>
      </c>
      <c r="B91" s="414" t="s">
        <v>1732</v>
      </c>
      <c r="C91" s="414" t="s">
        <v>1018</v>
      </c>
      <c r="D91" s="414">
        <v>4</v>
      </c>
      <c r="E91" s="414">
        <v>832</v>
      </c>
      <c r="F91" s="413">
        <v>55120</v>
      </c>
      <c r="G91" s="412">
        <v>0</v>
      </c>
      <c r="H91" s="412">
        <v>45506.52</v>
      </c>
      <c r="I91" s="412">
        <v>9613.48</v>
      </c>
      <c r="J91" s="411">
        <v>0.1744100145137881</v>
      </c>
    </row>
    <row r="92" spans="1:10" ht="28.5" customHeight="1" x14ac:dyDescent="0.2">
      <c r="A92" s="414" t="s">
        <v>3140</v>
      </c>
      <c r="B92" s="414" t="s">
        <v>3139</v>
      </c>
      <c r="C92" s="414" t="s">
        <v>1018</v>
      </c>
      <c r="D92" s="414">
        <v>2</v>
      </c>
      <c r="E92" s="414">
        <v>416</v>
      </c>
      <c r="F92" s="413">
        <v>28232.66</v>
      </c>
      <c r="G92" s="412">
        <v>0</v>
      </c>
      <c r="H92" s="412">
        <v>28632.66</v>
      </c>
      <c r="I92" s="412">
        <v>-400</v>
      </c>
      <c r="J92" s="411">
        <v>-1.4167988421919861E-2</v>
      </c>
    </row>
    <row r="93" spans="1:10" ht="28.5" customHeight="1" x14ac:dyDescent="0.2">
      <c r="A93" s="414" t="s">
        <v>1729</v>
      </c>
      <c r="B93" s="414" t="s">
        <v>1728</v>
      </c>
      <c r="C93" s="414" t="s">
        <v>1018</v>
      </c>
      <c r="D93" s="414">
        <v>3</v>
      </c>
      <c r="E93" s="414">
        <v>624</v>
      </c>
      <c r="F93" s="413">
        <v>45039.15</v>
      </c>
      <c r="G93" s="412">
        <v>0</v>
      </c>
      <c r="H93" s="412">
        <v>45639.15</v>
      </c>
      <c r="I93" s="412">
        <v>-600</v>
      </c>
      <c r="J93" s="411">
        <v>-1.3321743416560925E-2</v>
      </c>
    </row>
    <row r="94" spans="1:10" ht="28.5" customHeight="1" x14ac:dyDescent="0.2">
      <c r="A94" s="414" t="s">
        <v>1952</v>
      </c>
      <c r="B94" s="414" t="s">
        <v>1951</v>
      </c>
      <c r="C94" s="414" t="s">
        <v>1018</v>
      </c>
      <c r="D94" s="414">
        <v>2</v>
      </c>
      <c r="E94" s="414">
        <v>416</v>
      </c>
      <c r="F94" s="413">
        <v>17362.939999999999</v>
      </c>
      <c r="G94" s="412">
        <v>0</v>
      </c>
      <c r="H94" s="412">
        <v>15502.64</v>
      </c>
      <c r="I94" s="412">
        <v>1860.3</v>
      </c>
      <c r="J94" s="411">
        <v>0.10714199323386477</v>
      </c>
    </row>
    <row r="95" spans="1:10" ht="28.5" customHeight="1" x14ac:dyDescent="0.2">
      <c r="A95" s="414" t="s">
        <v>1723</v>
      </c>
      <c r="B95" s="414" t="s">
        <v>1722</v>
      </c>
      <c r="C95" s="414" t="s">
        <v>1018</v>
      </c>
      <c r="D95" s="414">
        <v>8</v>
      </c>
      <c r="E95" s="414">
        <v>1664</v>
      </c>
      <c r="F95" s="413">
        <v>83678.39</v>
      </c>
      <c r="G95" s="412">
        <v>0</v>
      </c>
      <c r="H95" s="412">
        <v>73511.679999999993</v>
      </c>
      <c r="I95" s="412">
        <v>10166.709999999999</v>
      </c>
      <c r="J95" s="411">
        <v>0.1214974379884699</v>
      </c>
    </row>
    <row r="96" spans="1:10" ht="28.5" customHeight="1" x14ac:dyDescent="0.2">
      <c r="A96" s="414" t="s">
        <v>1718</v>
      </c>
      <c r="B96" s="414" t="s">
        <v>1717</v>
      </c>
      <c r="C96" s="414" t="s">
        <v>1714</v>
      </c>
      <c r="D96" s="414">
        <v>6</v>
      </c>
      <c r="E96" s="414">
        <v>129.6</v>
      </c>
      <c r="F96" s="413">
        <v>11797.48</v>
      </c>
      <c r="G96" s="412">
        <v>0</v>
      </c>
      <c r="H96" s="412">
        <v>8889.7800000000007</v>
      </c>
      <c r="I96" s="412">
        <v>2907.7</v>
      </c>
      <c r="J96" s="411">
        <v>0.24646788975272685</v>
      </c>
    </row>
    <row r="97" spans="1:10" ht="28.5" customHeight="1" x14ac:dyDescent="0.2">
      <c r="A97" s="414" t="s">
        <v>2305</v>
      </c>
      <c r="B97" s="414" t="s">
        <v>2304</v>
      </c>
      <c r="C97" s="414" t="s">
        <v>1714</v>
      </c>
      <c r="D97" s="414">
        <v>3</v>
      </c>
      <c r="E97" s="414">
        <v>64.8</v>
      </c>
      <c r="F97" s="413">
        <v>6311.19</v>
      </c>
      <c r="G97" s="412">
        <v>0</v>
      </c>
      <c r="H97" s="412">
        <v>4346.1000000000004</v>
      </c>
      <c r="I97" s="412">
        <v>1965.09</v>
      </c>
      <c r="J97" s="411">
        <v>0.31136600229116856</v>
      </c>
    </row>
    <row r="98" spans="1:10" ht="28.5" customHeight="1" x14ac:dyDescent="0.2">
      <c r="A98" s="414" t="s">
        <v>1716</v>
      </c>
      <c r="B98" s="414" t="s">
        <v>1715</v>
      </c>
      <c r="C98" s="414" t="s">
        <v>1714</v>
      </c>
      <c r="D98" s="414">
        <v>2</v>
      </c>
      <c r="E98" s="414">
        <v>43.2</v>
      </c>
      <c r="F98" s="413">
        <v>4185.5200000000004</v>
      </c>
      <c r="G98" s="412">
        <v>-2092.7600000000002</v>
      </c>
      <c r="H98" s="412">
        <v>985.85</v>
      </c>
      <c r="I98" s="412">
        <v>1106.9100000000001</v>
      </c>
      <c r="J98" s="411">
        <v>0.52892352682581856</v>
      </c>
    </row>
    <row r="99" spans="1:10" ht="28.5" customHeight="1" x14ac:dyDescent="0.2">
      <c r="A99" s="414" t="s">
        <v>1713</v>
      </c>
      <c r="B99" s="414" t="s">
        <v>1712</v>
      </c>
      <c r="C99" s="414" t="s">
        <v>1099</v>
      </c>
      <c r="D99" s="414">
        <v>2000</v>
      </c>
      <c r="E99" s="414">
        <v>2000</v>
      </c>
      <c r="F99" s="413">
        <v>68980</v>
      </c>
      <c r="G99" s="412">
        <v>0</v>
      </c>
      <c r="H99" s="412">
        <v>61600</v>
      </c>
      <c r="I99" s="412">
        <v>7380</v>
      </c>
      <c r="J99" s="411">
        <v>0.10698753261815019</v>
      </c>
    </row>
    <row r="100" spans="1:10" ht="28.5" customHeight="1" x14ac:dyDescent="0.2">
      <c r="A100" s="414" t="s">
        <v>4427</v>
      </c>
      <c r="B100" s="414" t="s">
        <v>4426</v>
      </c>
      <c r="C100" s="414" t="s">
        <v>1099</v>
      </c>
      <c r="D100" s="414">
        <v>1000</v>
      </c>
      <c r="E100" s="414">
        <v>1000</v>
      </c>
      <c r="F100" s="413">
        <v>51350</v>
      </c>
      <c r="G100" s="412">
        <v>0</v>
      </c>
      <c r="H100" s="412">
        <v>37780</v>
      </c>
      <c r="I100" s="412">
        <v>13570</v>
      </c>
      <c r="J100" s="411">
        <v>0.26426484907497566</v>
      </c>
    </row>
    <row r="101" spans="1:10" ht="28.5" customHeight="1" x14ac:dyDescent="0.2">
      <c r="A101" s="414" t="s">
        <v>1707</v>
      </c>
      <c r="B101" s="414" t="s">
        <v>1706</v>
      </c>
      <c r="C101" s="414" t="s">
        <v>1701</v>
      </c>
      <c r="D101" s="414">
        <v>6</v>
      </c>
      <c r="E101" s="414">
        <v>24</v>
      </c>
      <c r="F101" s="413">
        <v>3022.78</v>
      </c>
      <c r="G101" s="412">
        <v>0</v>
      </c>
      <c r="H101" s="412">
        <v>2192.16</v>
      </c>
      <c r="I101" s="412">
        <v>830.62</v>
      </c>
      <c r="J101" s="411">
        <v>0.27478678567411458</v>
      </c>
    </row>
    <row r="102" spans="1:10" ht="28.5" customHeight="1" x14ac:dyDescent="0.2">
      <c r="A102" s="414" t="s">
        <v>1705</v>
      </c>
      <c r="B102" s="414" t="s">
        <v>1704</v>
      </c>
      <c r="C102" s="414" t="s">
        <v>1701</v>
      </c>
      <c r="D102" s="414">
        <v>6</v>
      </c>
      <c r="E102" s="414">
        <v>24</v>
      </c>
      <c r="F102" s="413">
        <v>3025.74</v>
      </c>
      <c r="G102" s="412">
        <v>0</v>
      </c>
      <c r="H102" s="412">
        <v>2166.7199999999998</v>
      </c>
      <c r="I102" s="412">
        <v>859.02</v>
      </c>
      <c r="J102" s="411">
        <v>0.28390410279799322</v>
      </c>
    </row>
    <row r="103" spans="1:10" ht="28.5" customHeight="1" x14ac:dyDescent="0.2">
      <c r="A103" s="414" t="s">
        <v>1703</v>
      </c>
      <c r="B103" s="414" t="s">
        <v>1702</v>
      </c>
      <c r="C103" s="414" t="s">
        <v>1701</v>
      </c>
      <c r="D103" s="414">
        <v>1</v>
      </c>
      <c r="E103" s="414">
        <v>4</v>
      </c>
      <c r="F103" s="413">
        <v>519.6</v>
      </c>
      <c r="G103" s="412">
        <v>0</v>
      </c>
      <c r="H103" s="412">
        <v>385.18</v>
      </c>
      <c r="I103" s="412">
        <v>134.41999999999999</v>
      </c>
      <c r="J103" s="411">
        <v>0.25869899923017708</v>
      </c>
    </row>
    <row r="104" spans="1:10" ht="28.5" customHeight="1" x14ac:dyDescent="0.2">
      <c r="A104" s="414" t="s">
        <v>1700</v>
      </c>
      <c r="B104" s="414" t="s">
        <v>1699</v>
      </c>
      <c r="C104" s="414" t="s">
        <v>1684</v>
      </c>
      <c r="D104" s="414">
        <v>13</v>
      </c>
      <c r="E104" s="414">
        <v>208</v>
      </c>
      <c r="F104" s="413">
        <v>22621.27</v>
      </c>
      <c r="G104" s="412">
        <v>0</v>
      </c>
      <c r="H104" s="412">
        <v>17174.919999999998</v>
      </c>
      <c r="I104" s="412">
        <v>5446.35</v>
      </c>
      <c r="J104" s="411">
        <v>0.24076234446607109</v>
      </c>
    </row>
    <row r="105" spans="1:10" ht="28.5" customHeight="1" x14ac:dyDescent="0.2">
      <c r="A105" s="414" t="s">
        <v>1698</v>
      </c>
      <c r="B105" s="414" t="s">
        <v>1697</v>
      </c>
      <c r="C105" s="414" t="s">
        <v>1684</v>
      </c>
      <c r="D105" s="414">
        <v>75</v>
      </c>
      <c r="E105" s="414">
        <v>1200</v>
      </c>
      <c r="F105" s="413">
        <v>121229.88</v>
      </c>
      <c r="G105" s="412">
        <v>0</v>
      </c>
      <c r="H105" s="412">
        <v>102335.25</v>
      </c>
      <c r="I105" s="412">
        <v>18894.63</v>
      </c>
      <c r="J105" s="411">
        <v>0.15585786276452637</v>
      </c>
    </row>
    <row r="106" spans="1:10" ht="28.5" customHeight="1" x14ac:dyDescent="0.2">
      <c r="A106" s="414" t="s">
        <v>1696</v>
      </c>
      <c r="B106" s="414" t="s">
        <v>1695</v>
      </c>
      <c r="C106" s="414" t="s">
        <v>1684</v>
      </c>
      <c r="D106" s="414">
        <v>1</v>
      </c>
      <c r="E106" s="414">
        <v>16</v>
      </c>
      <c r="F106" s="413">
        <v>2020.88</v>
      </c>
      <c r="G106" s="412">
        <v>0</v>
      </c>
      <c r="H106" s="412">
        <v>1447.12</v>
      </c>
      <c r="I106" s="412">
        <v>573.76</v>
      </c>
      <c r="J106" s="411">
        <v>0.28391591781798031</v>
      </c>
    </row>
    <row r="107" spans="1:10" ht="28.5" customHeight="1" x14ac:dyDescent="0.2">
      <c r="A107" s="414" t="s">
        <v>1694</v>
      </c>
      <c r="B107" s="414" t="s">
        <v>1693</v>
      </c>
      <c r="C107" s="414" t="s">
        <v>1684</v>
      </c>
      <c r="D107" s="414">
        <v>16</v>
      </c>
      <c r="E107" s="414">
        <v>256</v>
      </c>
      <c r="F107" s="413">
        <v>33542.620000000003</v>
      </c>
      <c r="G107" s="412">
        <v>0</v>
      </c>
      <c r="H107" s="412">
        <v>28335.52</v>
      </c>
      <c r="I107" s="412">
        <v>5207.1000000000004</v>
      </c>
      <c r="J107" s="411">
        <v>0.15523832067977994</v>
      </c>
    </row>
    <row r="108" spans="1:10" ht="28.5" customHeight="1" x14ac:dyDescent="0.2">
      <c r="A108" s="414" t="s">
        <v>1692</v>
      </c>
      <c r="B108" s="414" t="s">
        <v>1691</v>
      </c>
      <c r="C108" s="414" t="s">
        <v>1684</v>
      </c>
      <c r="D108" s="414">
        <v>19</v>
      </c>
      <c r="E108" s="414">
        <v>304</v>
      </c>
      <c r="F108" s="413">
        <v>25969.32</v>
      </c>
      <c r="G108" s="412">
        <v>0</v>
      </c>
      <c r="H108" s="412">
        <v>22606.58</v>
      </c>
      <c r="I108" s="412">
        <v>3362.74</v>
      </c>
      <c r="J108" s="411">
        <v>0.12948895080810741</v>
      </c>
    </row>
    <row r="109" spans="1:10" ht="28.5" customHeight="1" x14ac:dyDescent="0.2">
      <c r="A109" s="414" t="s">
        <v>1690</v>
      </c>
      <c r="B109" s="414" t="s">
        <v>1689</v>
      </c>
      <c r="C109" s="414" t="s">
        <v>1684</v>
      </c>
      <c r="D109" s="414">
        <v>14</v>
      </c>
      <c r="E109" s="414">
        <v>224</v>
      </c>
      <c r="F109" s="413">
        <v>22142.68</v>
      </c>
      <c r="G109" s="412">
        <v>0</v>
      </c>
      <c r="H109" s="412">
        <v>17657.009999999998</v>
      </c>
      <c r="I109" s="412">
        <v>4485.67</v>
      </c>
      <c r="J109" s="411">
        <v>0.20258026580341676</v>
      </c>
    </row>
    <row r="110" spans="1:10" ht="28.5" customHeight="1" x14ac:dyDescent="0.2">
      <c r="A110" s="414" t="s">
        <v>1688</v>
      </c>
      <c r="B110" s="414" t="s">
        <v>1687</v>
      </c>
      <c r="C110" s="414" t="s">
        <v>1684</v>
      </c>
      <c r="D110" s="414">
        <v>51</v>
      </c>
      <c r="E110" s="414">
        <v>816</v>
      </c>
      <c r="F110" s="413">
        <v>79640.78</v>
      </c>
      <c r="G110" s="412">
        <v>0</v>
      </c>
      <c r="H110" s="412">
        <v>76708.08</v>
      </c>
      <c r="I110" s="412">
        <v>2932.7</v>
      </c>
      <c r="J110" s="411">
        <v>3.6824099412386471E-2</v>
      </c>
    </row>
    <row r="111" spans="1:10" ht="28.5" customHeight="1" x14ac:dyDescent="0.2">
      <c r="A111" s="414" t="s">
        <v>1686</v>
      </c>
      <c r="B111" s="414" t="s">
        <v>1685</v>
      </c>
      <c r="C111" s="414" t="s">
        <v>1684</v>
      </c>
      <c r="D111" s="414">
        <v>1</v>
      </c>
      <c r="E111" s="414">
        <v>16</v>
      </c>
      <c r="F111" s="413">
        <v>2007.07</v>
      </c>
      <c r="G111" s="412">
        <v>0</v>
      </c>
      <c r="H111" s="412">
        <v>2130.92</v>
      </c>
      <c r="I111" s="412">
        <v>-123.85</v>
      </c>
      <c r="J111" s="411">
        <v>-6.1706866227884426E-2</v>
      </c>
    </row>
    <row r="112" spans="1:10" ht="28.5" customHeight="1" x14ac:dyDescent="0.2">
      <c r="A112" s="414" t="s">
        <v>1683</v>
      </c>
      <c r="B112" s="414" t="s">
        <v>1682</v>
      </c>
      <c r="C112" s="414" t="s">
        <v>1677</v>
      </c>
      <c r="D112" s="414">
        <v>3</v>
      </c>
      <c r="E112" s="414">
        <v>36</v>
      </c>
      <c r="F112" s="413">
        <v>4594.62</v>
      </c>
      <c r="G112" s="412">
        <v>0</v>
      </c>
      <c r="H112" s="412">
        <v>3327.15</v>
      </c>
      <c r="I112" s="412">
        <v>1267.47</v>
      </c>
      <c r="J112" s="411">
        <v>0.27585959230578372</v>
      </c>
    </row>
    <row r="113" spans="1:10" ht="28.5" customHeight="1" x14ac:dyDescent="0.2">
      <c r="A113" s="414" t="s">
        <v>1683</v>
      </c>
      <c r="B113" s="414" t="s">
        <v>1682</v>
      </c>
      <c r="C113" s="414" t="s">
        <v>1078</v>
      </c>
      <c r="D113" s="414">
        <v>36</v>
      </c>
      <c r="E113" s="414">
        <v>36</v>
      </c>
      <c r="F113" s="413">
        <v>3733.92</v>
      </c>
      <c r="G113" s="412">
        <v>0</v>
      </c>
      <c r="H113" s="412">
        <v>3326.13</v>
      </c>
      <c r="I113" s="412">
        <v>407.79</v>
      </c>
      <c r="J113" s="411">
        <v>0.10921230235248747</v>
      </c>
    </row>
    <row r="114" spans="1:10" ht="28.5" customHeight="1" x14ac:dyDescent="0.2">
      <c r="A114" s="414" t="s">
        <v>1681</v>
      </c>
      <c r="B114" s="414" t="s">
        <v>1680</v>
      </c>
      <c r="C114" s="414" t="s">
        <v>1077</v>
      </c>
      <c r="D114" s="414">
        <v>2</v>
      </c>
      <c r="E114" s="414">
        <v>22.704000000000001</v>
      </c>
      <c r="F114" s="413">
        <v>2827.38</v>
      </c>
      <c r="G114" s="412">
        <v>0</v>
      </c>
      <c r="H114" s="412">
        <v>2095.92</v>
      </c>
      <c r="I114" s="412">
        <v>731.46</v>
      </c>
      <c r="J114" s="411">
        <v>0.25870593977463235</v>
      </c>
    </row>
    <row r="115" spans="1:10" ht="28.5" customHeight="1" x14ac:dyDescent="0.2">
      <c r="A115" s="414" t="s">
        <v>1679</v>
      </c>
      <c r="B115" s="414" t="s">
        <v>1678</v>
      </c>
      <c r="C115" s="414" t="s">
        <v>1077</v>
      </c>
      <c r="D115" s="414">
        <v>163</v>
      </c>
      <c r="E115" s="414">
        <v>1850.376</v>
      </c>
      <c r="F115" s="413">
        <v>65442.64</v>
      </c>
      <c r="G115" s="412">
        <v>0</v>
      </c>
      <c r="H115" s="412">
        <v>58168.18</v>
      </c>
      <c r="I115" s="412">
        <v>7274.46</v>
      </c>
      <c r="J115" s="411">
        <v>0.11115780170237631</v>
      </c>
    </row>
    <row r="116" spans="1:10" ht="28.5" customHeight="1" x14ac:dyDescent="0.2">
      <c r="A116" s="414" t="s">
        <v>1679</v>
      </c>
      <c r="B116" s="414" t="s">
        <v>1678</v>
      </c>
      <c r="C116" s="414" t="s">
        <v>1074</v>
      </c>
      <c r="D116" s="414">
        <v>108</v>
      </c>
      <c r="E116" s="414">
        <v>102.16800000000001</v>
      </c>
      <c r="F116" s="413">
        <v>4156.92</v>
      </c>
      <c r="G116" s="412">
        <v>0</v>
      </c>
      <c r="H116" s="412">
        <v>3211.74</v>
      </c>
      <c r="I116" s="412">
        <v>945.18</v>
      </c>
      <c r="J116" s="411">
        <v>0.22737507577725816</v>
      </c>
    </row>
    <row r="117" spans="1:10" ht="28.5" customHeight="1" x14ac:dyDescent="0.2">
      <c r="A117" s="414" t="s">
        <v>1676</v>
      </c>
      <c r="B117" s="414" t="s">
        <v>1675</v>
      </c>
      <c r="C117" s="414" t="s">
        <v>1677</v>
      </c>
      <c r="D117" s="414">
        <v>94</v>
      </c>
      <c r="E117" s="414">
        <v>1128</v>
      </c>
      <c r="F117" s="413">
        <v>30466.98</v>
      </c>
      <c r="G117" s="412">
        <v>0</v>
      </c>
      <c r="H117" s="412">
        <v>24428.880000000001</v>
      </c>
      <c r="I117" s="412">
        <v>6038.1</v>
      </c>
      <c r="J117" s="411">
        <v>0.19818505148852955</v>
      </c>
    </row>
    <row r="118" spans="1:10" ht="28.5" customHeight="1" x14ac:dyDescent="0.2">
      <c r="A118" s="414" t="s">
        <v>1676</v>
      </c>
      <c r="B118" s="414" t="s">
        <v>1675</v>
      </c>
      <c r="C118" s="414" t="s">
        <v>1078</v>
      </c>
      <c r="D118" s="414">
        <v>84</v>
      </c>
      <c r="E118" s="414">
        <v>84</v>
      </c>
      <c r="F118" s="413">
        <v>2246.16</v>
      </c>
      <c r="G118" s="412">
        <v>0</v>
      </c>
      <c r="H118" s="412">
        <v>1875.49</v>
      </c>
      <c r="I118" s="412">
        <v>370.67</v>
      </c>
      <c r="J118" s="411">
        <v>0.16502386294832069</v>
      </c>
    </row>
    <row r="119" spans="1:10" ht="28.5" customHeight="1" x14ac:dyDescent="0.2">
      <c r="A119" s="414" t="s">
        <v>1674</v>
      </c>
      <c r="B119" s="414" t="s">
        <v>1673</v>
      </c>
      <c r="C119" s="414" t="s">
        <v>1077</v>
      </c>
      <c r="D119" s="414">
        <v>1</v>
      </c>
      <c r="E119" s="414">
        <v>11.352</v>
      </c>
      <c r="F119" s="413">
        <v>1063.47</v>
      </c>
      <c r="G119" s="412">
        <v>0</v>
      </c>
      <c r="H119" s="412">
        <v>784.19</v>
      </c>
      <c r="I119" s="412">
        <v>279.27999999999997</v>
      </c>
      <c r="J119" s="411">
        <v>0.26261201538360274</v>
      </c>
    </row>
    <row r="120" spans="1:10" ht="28.5" customHeight="1" x14ac:dyDescent="0.2">
      <c r="A120" s="414" t="s">
        <v>1672</v>
      </c>
      <c r="B120" s="414" t="s">
        <v>1671</v>
      </c>
      <c r="C120" s="414" t="s">
        <v>1077</v>
      </c>
      <c r="D120" s="414">
        <v>102</v>
      </c>
      <c r="E120" s="414">
        <v>1157.904</v>
      </c>
      <c r="F120" s="413">
        <v>99990.04</v>
      </c>
      <c r="G120" s="412">
        <v>0</v>
      </c>
      <c r="H120" s="412">
        <v>79988.66</v>
      </c>
      <c r="I120" s="412">
        <v>20001.38</v>
      </c>
      <c r="J120" s="411">
        <v>0.20003372335884653</v>
      </c>
    </row>
    <row r="121" spans="1:10" ht="28.5" customHeight="1" x14ac:dyDescent="0.2">
      <c r="A121" s="414" t="s">
        <v>1670</v>
      </c>
      <c r="B121" s="414" t="s">
        <v>1669</v>
      </c>
      <c r="C121" s="414" t="s">
        <v>1077</v>
      </c>
      <c r="D121" s="414">
        <v>489</v>
      </c>
      <c r="E121" s="414">
        <v>5551.1279999999997</v>
      </c>
      <c r="F121" s="413">
        <v>361598.96</v>
      </c>
      <c r="G121" s="412">
        <v>0</v>
      </c>
      <c r="H121" s="412">
        <v>357236.81</v>
      </c>
      <c r="I121" s="412">
        <v>4362.1499999999996</v>
      </c>
      <c r="J121" s="411">
        <v>1.2063502616268587E-2</v>
      </c>
    </row>
    <row r="122" spans="1:10" ht="28.5" customHeight="1" x14ac:dyDescent="0.2">
      <c r="A122" s="414" t="s">
        <v>1670</v>
      </c>
      <c r="B122" s="414" t="s">
        <v>1669</v>
      </c>
      <c r="C122" s="414" t="s">
        <v>1074</v>
      </c>
      <c r="D122" s="414">
        <v>216</v>
      </c>
      <c r="E122" s="414">
        <v>204.33600000000001</v>
      </c>
      <c r="F122" s="413">
        <v>15841.44</v>
      </c>
      <c r="G122" s="412">
        <v>0</v>
      </c>
      <c r="H122" s="412">
        <v>13828.5</v>
      </c>
      <c r="I122" s="412">
        <v>2012.94</v>
      </c>
      <c r="J122" s="411">
        <v>0.12706799381874376</v>
      </c>
    </row>
    <row r="123" spans="1:10" ht="28.5" customHeight="1" x14ac:dyDescent="0.2">
      <c r="A123" s="414" t="s">
        <v>3130</v>
      </c>
      <c r="B123" s="414" t="s">
        <v>3129</v>
      </c>
      <c r="C123" s="414" t="s">
        <v>1077</v>
      </c>
      <c r="D123" s="414">
        <v>1</v>
      </c>
      <c r="E123" s="414">
        <v>11.352</v>
      </c>
      <c r="F123" s="413">
        <v>1233.57</v>
      </c>
      <c r="G123" s="412">
        <v>0</v>
      </c>
      <c r="H123" s="412">
        <v>883.34</v>
      </c>
      <c r="I123" s="412">
        <v>350.23</v>
      </c>
      <c r="J123" s="411">
        <v>0.28391578913235566</v>
      </c>
    </row>
    <row r="124" spans="1:10" ht="28.5" customHeight="1" x14ac:dyDescent="0.2">
      <c r="A124" s="414" t="s">
        <v>1666</v>
      </c>
      <c r="B124" s="414" t="s">
        <v>1665</v>
      </c>
      <c r="C124" s="414" t="s">
        <v>1077</v>
      </c>
      <c r="D124" s="414">
        <v>8</v>
      </c>
      <c r="E124" s="414">
        <v>90.816000000000003</v>
      </c>
      <c r="F124" s="413">
        <v>10567.45</v>
      </c>
      <c r="G124" s="412">
        <v>0</v>
      </c>
      <c r="H124" s="412">
        <v>7749.7</v>
      </c>
      <c r="I124" s="412">
        <v>2817.75</v>
      </c>
      <c r="J124" s="411">
        <v>0.26664427085058362</v>
      </c>
    </row>
    <row r="125" spans="1:10" ht="28.5" customHeight="1" x14ac:dyDescent="0.2">
      <c r="A125" s="414" t="s">
        <v>1666</v>
      </c>
      <c r="B125" s="414" t="s">
        <v>1665</v>
      </c>
      <c r="C125" s="414" t="s">
        <v>1074</v>
      </c>
      <c r="D125" s="414">
        <v>600</v>
      </c>
      <c r="E125" s="414">
        <v>567.6</v>
      </c>
      <c r="F125" s="413">
        <v>53484</v>
      </c>
      <c r="G125" s="412">
        <v>0</v>
      </c>
      <c r="H125" s="412">
        <v>48432</v>
      </c>
      <c r="I125" s="412">
        <v>5052</v>
      </c>
      <c r="J125" s="411">
        <v>9.445815571011891E-2</v>
      </c>
    </row>
    <row r="126" spans="1:10" ht="28.5" customHeight="1" x14ac:dyDescent="0.2">
      <c r="A126" s="414" t="s">
        <v>1664</v>
      </c>
      <c r="B126" s="414" t="s">
        <v>1663</v>
      </c>
      <c r="C126" s="414" t="s">
        <v>1077</v>
      </c>
      <c r="D126" s="414">
        <v>7</v>
      </c>
      <c r="E126" s="414">
        <v>79.463999999999999</v>
      </c>
      <c r="F126" s="413">
        <v>8592.98</v>
      </c>
      <c r="G126" s="412">
        <v>0</v>
      </c>
      <c r="H126" s="412">
        <v>6320.77</v>
      </c>
      <c r="I126" s="412">
        <v>2272.21</v>
      </c>
      <c r="J126" s="411">
        <v>0.26442631077926398</v>
      </c>
    </row>
    <row r="127" spans="1:10" ht="28.5" customHeight="1" x14ac:dyDescent="0.2">
      <c r="A127" s="414" t="s">
        <v>1662</v>
      </c>
      <c r="B127" s="414" t="s">
        <v>1661</v>
      </c>
      <c r="C127" s="414" t="s">
        <v>1658</v>
      </c>
      <c r="D127" s="414">
        <v>1</v>
      </c>
      <c r="E127" s="414">
        <v>180</v>
      </c>
      <c r="F127" s="413">
        <v>17019.91</v>
      </c>
      <c r="G127" s="412">
        <v>0</v>
      </c>
      <c r="H127" s="412">
        <v>13553.85</v>
      </c>
      <c r="I127" s="412">
        <v>3466.06</v>
      </c>
      <c r="J127" s="411">
        <v>0.20364737533864749</v>
      </c>
    </row>
    <row r="128" spans="1:10" ht="28.5" customHeight="1" x14ac:dyDescent="0.2">
      <c r="A128" s="414" t="s">
        <v>1654</v>
      </c>
      <c r="B128" s="414" t="s">
        <v>1653</v>
      </c>
      <c r="C128" s="414" t="s">
        <v>1010</v>
      </c>
      <c r="D128" s="414">
        <v>6</v>
      </c>
      <c r="E128" s="414">
        <v>0</v>
      </c>
      <c r="F128" s="413">
        <v>25200</v>
      </c>
      <c r="G128" s="412">
        <v>0</v>
      </c>
      <c r="H128" s="412">
        <v>25644</v>
      </c>
      <c r="I128" s="412">
        <v>-444</v>
      </c>
      <c r="J128" s="411">
        <v>-1.7619047619047618E-2</v>
      </c>
    </row>
    <row r="129" spans="1:10" ht="28.5" customHeight="1" x14ac:dyDescent="0.2">
      <c r="A129" s="414" t="s">
        <v>1163</v>
      </c>
      <c r="B129" s="414" t="s">
        <v>1162</v>
      </c>
      <c r="C129" s="414" t="s">
        <v>1018</v>
      </c>
      <c r="D129" s="414">
        <v>2</v>
      </c>
      <c r="E129" s="414">
        <v>416</v>
      </c>
      <c r="F129" s="413">
        <v>35090.559999999998</v>
      </c>
      <c r="G129" s="412">
        <v>0</v>
      </c>
      <c r="H129" s="412">
        <v>36650.559999999998</v>
      </c>
      <c r="I129" s="412">
        <v>-1560</v>
      </c>
      <c r="J129" s="411">
        <v>-4.4456400809790436E-2</v>
      </c>
    </row>
    <row r="130" spans="1:10" ht="28.5" customHeight="1" x14ac:dyDescent="0.2">
      <c r="A130" s="414" t="s">
        <v>1120</v>
      </c>
      <c r="B130" s="414" t="s">
        <v>1119</v>
      </c>
      <c r="C130" s="414" t="s">
        <v>1077</v>
      </c>
      <c r="D130" s="414">
        <v>88</v>
      </c>
      <c r="E130" s="414">
        <v>998.97599999999898</v>
      </c>
      <c r="F130" s="413">
        <v>90576.4</v>
      </c>
      <c r="G130" s="412">
        <v>0</v>
      </c>
      <c r="H130" s="412">
        <v>65604</v>
      </c>
      <c r="I130" s="412">
        <v>24972.400000000001</v>
      </c>
      <c r="J130" s="411">
        <v>0.27570537137709161</v>
      </c>
    </row>
    <row r="131" spans="1:10" ht="28.5" customHeight="1" x14ac:dyDescent="0.2">
      <c r="A131" s="414" t="s">
        <v>1120</v>
      </c>
      <c r="B131" s="414" t="s">
        <v>1119</v>
      </c>
      <c r="C131" s="414" t="s">
        <v>1074</v>
      </c>
      <c r="D131" s="414">
        <v>36</v>
      </c>
      <c r="E131" s="414">
        <v>34.055999999999997</v>
      </c>
      <c r="F131" s="413">
        <v>3310.92</v>
      </c>
      <c r="G131" s="412">
        <v>0</v>
      </c>
      <c r="H131" s="412">
        <v>2236.5</v>
      </c>
      <c r="I131" s="412">
        <v>1074.42</v>
      </c>
      <c r="J131" s="411">
        <v>0.3245079917364358</v>
      </c>
    </row>
    <row r="132" spans="1:10" ht="28.5" customHeight="1" x14ac:dyDescent="0.2">
      <c r="A132" s="414" t="s">
        <v>1118</v>
      </c>
      <c r="B132" s="414" t="s">
        <v>1117</v>
      </c>
      <c r="C132" s="414" t="s">
        <v>1077</v>
      </c>
      <c r="D132" s="414">
        <v>60</v>
      </c>
      <c r="E132" s="414">
        <v>681.12</v>
      </c>
      <c r="F132" s="413">
        <v>56787.78</v>
      </c>
      <c r="G132" s="412">
        <v>0</v>
      </c>
      <c r="H132" s="412">
        <v>44730</v>
      </c>
      <c r="I132" s="412">
        <v>12057.78</v>
      </c>
      <c r="J132" s="411">
        <v>0.21233054012676672</v>
      </c>
    </row>
    <row r="133" spans="1:10" ht="28.5" customHeight="1" x14ac:dyDescent="0.2">
      <c r="A133" s="414" t="s">
        <v>1115</v>
      </c>
      <c r="B133" s="414" t="s">
        <v>1114</v>
      </c>
      <c r="C133" s="414" t="s">
        <v>1116</v>
      </c>
      <c r="D133" s="414">
        <v>27</v>
      </c>
      <c r="E133" s="414">
        <v>153.25200000000001</v>
      </c>
      <c r="F133" s="413">
        <v>26400.41</v>
      </c>
      <c r="G133" s="412">
        <v>0</v>
      </c>
      <c r="H133" s="412">
        <v>20541.330000000002</v>
      </c>
      <c r="I133" s="412">
        <v>5859.08</v>
      </c>
      <c r="J133" s="411">
        <v>0.22193140182292623</v>
      </c>
    </row>
    <row r="134" spans="1:10" ht="28.5" customHeight="1" x14ac:dyDescent="0.2">
      <c r="A134" s="414" t="s">
        <v>1115</v>
      </c>
      <c r="B134" s="414" t="s">
        <v>1114</v>
      </c>
      <c r="C134" s="414" t="s">
        <v>1074</v>
      </c>
      <c r="D134" s="414">
        <v>102</v>
      </c>
      <c r="E134" s="414">
        <v>96.492000000000004</v>
      </c>
      <c r="F134" s="413">
        <v>18101.939999999999</v>
      </c>
      <c r="G134" s="412">
        <v>0</v>
      </c>
      <c r="H134" s="412">
        <v>12933.43</v>
      </c>
      <c r="I134" s="412">
        <v>5168.51</v>
      </c>
      <c r="J134" s="411">
        <v>0.28552243571683478</v>
      </c>
    </row>
    <row r="135" spans="1:10" ht="28.5" customHeight="1" x14ac:dyDescent="0.2">
      <c r="A135" s="414" t="s">
        <v>2068</v>
      </c>
      <c r="B135" s="414" t="s">
        <v>2067</v>
      </c>
      <c r="C135" s="414" t="s">
        <v>1077</v>
      </c>
      <c r="D135" s="414">
        <v>4</v>
      </c>
      <c r="E135" s="414">
        <v>45.408000000000001</v>
      </c>
      <c r="F135" s="413">
        <v>3878.84</v>
      </c>
      <c r="G135" s="412">
        <v>0</v>
      </c>
      <c r="H135" s="412">
        <v>5156.76</v>
      </c>
      <c r="I135" s="412">
        <v>-1277.92</v>
      </c>
      <c r="J135" s="411">
        <v>-0.32945932289034868</v>
      </c>
    </row>
    <row r="136" spans="1:10" ht="28.5" customHeight="1" x14ac:dyDescent="0.2">
      <c r="A136" s="414" t="s">
        <v>1109</v>
      </c>
      <c r="B136" s="414" t="s">
        <v>1108</v>
      </c>
      <c r="C136" s="414" t="s">
        <v>1077</v>
      </c>
      <c r="D136" s="414">
        <v>23</v>
      </c>
      <c r="E136" s="414">
        <v>261.096</v>
      </c>
      <c r="F136" s="413">
        <v>19458.87</v>
      </c>
      <c r="G136" s="412">
        <v>0</v>
      </c>
      <c r="H136" s="412">
        <v>17146.5</v>
      </c>
      <c r="I136" s="412">
        <v>2312.37</v>
      </c>
      <c r="J136" s="411">
        <v>0.1188337246715765</v>
      </c>
    </row>
    <row r="137" spans="1:10" ht="28.5" customHeight="1" x14ac:dyDescent="0.2">
      <c r="A137" s="414" t="s">
        <v>1098</v>
      </c>
      <c r="B137" s="414" t="s">
        <v>1097</v>
      </c>
      <c r="C137" s="414" t="s">
        <v>1013</v>
      </c>
      <c r="D137" s="414">
        <v>165</v>
      </c>
      <c r="E137" s="414">
        <v>3135</v>
      </c>
      <c r="F137" s="413">
        <v>161382.51999999999</v>
      </c>
      <c r="G137" s="412">
        <v>0</v>
      </c>
      <c r="H137" s="412">
        <v>129008.55</v>
      </c>
      <c r="I137" s="412">
        <v>32373.97</v>
      </c>
      <c r="J137" s="411">
        <v>0.20060394397113146</v>
      </c>
    </row>
    <row r="138" spans="1:10" ht="28.5" customHeight="1" x14ac:dyDescent="0.2">
      <c r="A138" s="414" t="s">
        <v>1096</v>
      </c>
      <c r="B138" s="414" t="s">
        <v>1095</v>
      </c>
      <c r="C138" s="414" t="s">
        <v>1013</v>
      </c>
      <c r="D138" s="414">
        <v>39</v>
      </c>
      <c r="E138" s="414">
        <v>741</v>
      </c>
      <c r="F138" s="413">
        <v>38721.480000000003</v>
      </c>
      <c r="G138" s="412">
        <v>0</v>
      </c>
      <c r="H138" s="412">
        <v>28665.39</v>
      </c>
      <c r="I138" s="412">
        <v>10056.09</v>
      </c>
      <c r="J138" s="411">
        <v>0.25970314151215296</v>
      </c>
    </row>
    <row r="139" spans="1:10" ht="28.5" customHeight="1" x14ac:dyDescent="0.2">
      <c r="A139" s="414" t="s">
        <v>1094</v>
      </c>
      <c r="B139" s="414" t="s">
        <v>1093</v>
      </c>
      <c r="C139" s="414" t="s">
        <v>1013</v>
      </c>
      <c r="D139" s="414">
        <v>97</v>
      </c>
      <c r="E139" s="414">
        <v>1843</v>
      </c>
      <c r="F139" s="413">
        <v>94105.69</v>
      </c>
      <c r="G139" s="412">
        <v>0</v>
      </c>
      <c r="H139" s="412">
        <v>81765.94</v>
      </c>
      <c r="I139" s="412">
        <v>12339.75</v>
      </c>
      <c r="J139" s="411">
        <v>0.13112650255260866</v>
      </c>
    </row>
    <row r="140" spans="1:10" ht="28.5" customHeight="1" x14ac:dyDescent="0.2">
      <c r="A140" s="414" t="s">
        <v>1092</v>
      </c>
      <c r="B140" s="414" t="s">
        <v>1091</v>
      </c>
      <c r="C140" s="414" t="s">
        <v>1013</v>
      </c>
      <c r="D140" s="414">
        <v>53</v>
      </c>
      <c r="E140" s="414">
        <v>1007</v>
      </c>
      <c r="F140" s="413">
        <v>71297.08</v>
      </c>
      <c r="G140" s="412">
        <v>0</v>
      </c>
      <c r="H140" s="412">
        <v>48846.37</v>
      </c>
      <c r="I140" s="412">
        <v>22450.71</v>
      </c>
      <c r="J140" s="411">
        <v>0.31488961399260673</v>
      </c>
    </row>
    <row r="141" spans="1:10" ht="28.5" customHeight="1" x14ac:dyDescent="0.2">
      <c r="A141" s="414" t="s">
        <v>1088</v>
      </c>
      <c r="B141" s="414" t="s">
        <v>1087</v>
      </c>
      <c r="C141" s="414" t="s">
        <v>1013</v>
      </c>
      <c r="D141" s="414">
        <v>148</v>
      </c>
      <c r="E141" s="414">
        <v>2812</v>
      </c>
      <c r="F141" s="413">
        <v>123355.9</v>
      </c>
      <c r="G141" s="412">
        <v>0</v>
      </c>
      <c r="H141" s="412">
        <v>30693.72</v>
      </c>
      <c r="I141" s="412">
        <v>92662.18</v>
      </c>
      <c r="J141" s="411">
        <v>0.75117752778748326</v>
      </c>
    </row>
    <row r="142" spans="1:10" ht="28.5" customHeight="1" x14ac:dyDescent="0.2">
      <c r="A142" s="414" t="s">
        <v>1084</v>
      </c>
      <c r="B142" s="414" t="s">
        <v>1083</v>
      </c>
      <c r="C142" s="414" t="s">
        <v>1082</v>
      </c>
      <c r="D142" s="414">
        <v>3</v>
      </c>
      <c r="E142" s="414">
        <v>19.62</v>
      </c>
      <c r="F142" s="413">
        <v>2788.38</v>
      </c>
      <c r="G142" s="412">
        <v>0</v>
      </c>
      <c r="H142" s="412">
        <v>2015.7</v>
      </c>
      <c r="I142" s="412">
        <v>772.68</v>
      </c>
      <c r="J142" s="411">
        <v>0.27710713747767524</v>
      </c>
    </row>
    <row r="143" spans="1:10" ht="28.5" customHeight="1" x14ac:dyDescent="0.2">
      <c r="A143" s="414" t="s">
        <v>1080</v>
      </c>
      <c r="B143" s="414" t="s">
        <v>1079</v>
      </c>
      <c r="C143" s="414" t="s">
        <v>1081</v>
      </c>
      <c r="D143" s="414">
        <v>2</v>
      </c>
      <c r="E143" s="414">
        <v>12</v>
      </c>
      <c r="F143" s="413">
        <v>1790.1</v>
      </c>
      <c r="G143" s="412">
        <v>0</v>
      </c>
      <c r="H143" s="412">
        <v>1521.58</v>
      </c>
      <c r="I143" s="412">
        <v>268.52</v>
      </c>
      <c r="J143" s="411">
        <v>0.15000279314004805</v>
      </c>
    </row>
    <row r="144" spans="1:10" ht="28.5" customHeight="1" x14ac:dyDescent="0.2">
      <c r="A144" s="414" t="s">
        <v>1076</v>
      </c>
      <c r="B144" s="414" t="s">
        <v>1075</v>
      </c>
      <c r="C144" s="414" t="s">
        <v>1077</v>
      </c>
      <c r="D144" s="414">
        <v>13</v>
      </c>
      <c r="E144" s="414">
        <v>147.57599999999999</v>
      </c>
      <c r="F144" s="413">
        <v>12926.76</v>
      </c>
      <c r="G144" s="412">
        <v>0</v>
      </c>
      <c r="H144" s="412">
        <v>10271.82</v>
      </c>
      <c r="I144" s="412">
        <v>2654.94</v>
      </c>
      <c r="J144" s="411">
        <v>0.20538325148761175</v>
      </c>
    </row>
    <row r="145" spans="1:10" ht="28.5" customHeight="1" x14ac:dyDescent="0.2">
      <c r="A145" s="414" t="s">
        <v>1076</v>
      </c>
      <c r="B145" s="414" t="s">
        <v>1075</v>
      </c>
      <c r="C145" s="414" t="s">
        <v>1074</v>
      </c>
      <c r="D145" s="414">
        <v>36</v>
      </c>
      <c r="E145" s="414">
        <v>34.055999999999997</v>
      </c>
      <c r="F145" s="413">
        <v>2669.4</v>
      </c>
      <c r="G145" s="412">
        <v>0</v>
      </c>
      <c r="H145" s="412">
        <v>2370.42</v>
      </c>
      <c r="I145" s="412">
        <v>298.98</v>
      </c>
      <c r="J145" s="411">
        <v>0.11200269723533378</v>
      </c>
    </row>
    <row r="146" spans="1:10" ht="28.5" customHeight="1" x14ac:dyDescent="0.2">
      <c r="A146" s="414" t="s">
        <v>1073</v>
      </c>
      <c r="B146" s="414" t="s">
        <v>1072</v>
      </c>
      <c r="C146" s="414" t="s">
        <v>2061</v>
      </c>
      <c r="D146" s="414">
        <v>4</v>
      </c>
      <c r="E146" s="414">
        <v>21.6</v>
      </c>
      <c r="F146" s="413">
        <v>3082.77</v>
      </c>
      <c r="G146" s="412">
        <v>0</v>
      </c>
      <c r="H146" s="412">
        <v>2205.21</v>
      </c>
      <c r="I146" s="412">
        <v>877.56</v>
      </c>
      <c r="J146" s="411">
        <v>0.28466606331318911</v>
      </c>
    </row>
    <row r="147" spans="1:10" ht="28.5" customHeight="1" x14ac:dyDescent="0.2">
      <c r="A147" s="414" t="s">
        <v>1917</v>
      </c>
      <c r="B147" s="414" t="s">
        <v>4425</v>
      </c>
      <c r="C147" s="414" t="s">
        <v>1021</v>
      </c>
      <c r="D147" s="414">
        <v>1</v>
      </c>
      <c r="E147" s="414">
        <v>20</v>
      </c>
      <c r="F147" s="413">
        <v>1604.41</v>
      </c>
      <c r="G147" s="412">
        <v>0</v>
      </c>
      <c r="H147" s="412">
        <v>1375.64</v>
      </c>
      <c r="I147" s="412">
        <v>228.77</v>
      </c>
      <c r="J147" s="411">
        <v>0.14258824116030192</v>
      </c>
    </row>
    <row r="148" spans="1:10" ht="28.5" customHeight="1" x14ac:dyDescent="0.2">
      <c r="A148" s="414" t="s">
        <v>1029</v>
      </c>
      <c r="B148" s="414" t="s">
        <v>1028</v>
      </c>
      <c r="C148" s="414" t="s">
        <v>1021</v>
      </c>
      <c r="D148" s="414">
        <v>5</v>
      </c>
      <c r="E148" s="414">
        <v>100</v>
      </c>
      <c r="F148" s="413">
        <v>6058.5</v>
      </c>
      <c r="G148" s="412">
        <v>0</v>
      </c>
      <c r="H148" s="412">
        <v>5721.9</v>
      </c>
      <c r="I148" s="412">
        <v>336.6</v>
      </c>
      <c r="J148" s="411">
        <v>5.5558306511512751E-2</v>
      </c>
    </row>
    <row r="149" spans="1:10" ht="28.5" customHeight="1" x14ac:dyDescent="0.2">
      <c r="A149" s="414" t="s">
        <v>1027</v>
      </c>
      <c r="B149" s="414" t="s">
        <v>1026</v>
      </c>
      <c r="C149" s="414" t="s">
        <v>1021</v>
      </c>
      <c r="D149" s="414">
        <v>9</v>
      </c>
      <c r="E149" s="414">
        <v>180</v>
      </c>
      <c r="F149" s="413">
        <v>11174.56</v>
      </c>
      <c r="G149" s="412">
        <v>0</v>
      </c>
      <c r="H149" s="412">
        <v>10299.42</v>
      </c>
      <c r="I149" s="412">
        <v>875.14</v>
      </c>
      <c r="J149" s="411">
        <v>7.8315387809452894E-2</v>
      </c>
    </row>
    <row r="150" spans="1:10" ht="28.5" customHeight="1" x14ac:dyDescent="0.2">
      <c r="A150" s="414" t="s">
        <v>1025</v>
      </c>
      <c r="B150" s="414" t="s">
        <v>1024</v>
      </c>
      <c r="C150" s="414" t="s">
        <v>1018</v>
      </c>
      <c r="D150" s="414">
        <v>2</v>
      </c>
      <c r="E150" s="414">
        <v>416</v>
      </c>
      <c r="F150" s="413">
        <v>9025.74</v>
      </c>
      <c r="G150" s="412">
        <v>0</v>
      </c>
      <c r="H150" s="412">
        <v>6655.42</v>
      </c>
      <c r="I150" s="412">
        <v>2370.3200000000002</v>
      </c>
      <c r="J150" s="411">
        <v>0.26261780197523971</v>
      </c>
    </row>
    <row r="151" spans="1:10" ht="28.5" customHeight="1" x14ac:dyDescent="0.2">
      <c r="A151" s="414" t="s">
        <v>1023</v>
      </c>
      <c r="B151" s="414" t="s">
        <v>1022</v>
      </c>
      <c r="C151" s="414" t="s">
        <v>1021</v>
      </c>
      <c r="D151" s="414">
        <v>1</v>
      </c>
      <c r="E151" s="414">
        <v>20</v>
      </c>
      <c r="F151" s="413">
        <v>1211.7</v>
      </c>
      <c r="G151" s="412">
        <v>0</v>
      </c>
      <c r="H151" s="412">
        <v>1144.3800000000001</v>
      </c>
      <c r="I151" s="412">
        <v>67.319999999999993</v>
      </c>
      <c r="J151" s="411">
        <v>5.5558306511512751E-2</v>
      </c>
    </row>
    <row r="152" spans="1:10" ht="28.5" customHeight="1" x14ac:dyDescent="0.2">
      <c r="A152" s="414" t="s">
        <v>1020</v>
      </c>
      <c r="B152" s="414" t="s">
        <v>1019</v>
      </c>
      <c r="C152" s="414" t="s">
        <v>1018</v>
      </c>
      <c r="D152" s="414">
        <v>3</v>
      </c>
      <c r="E152" s="414">
        <v>624</v>
      </c>
      <c r="F152" s="413">
        <v>37728.06</v>
      </c>
      <c r="G152" s="412">
        <v>0</v>
      </c>
      <c r="H152" s="412">
        <v>31380.63</v>
      </c>
      <c r="I152" s="412">
        <v>6347.43</v>
      </c>
      <c r="J152" s="411">
        <v>0.16824162175314605</v>
      </c>
    </row>
    <row r="153" spans="1:10" ht="28.5" customHeight="1" x14ac:dyDescent="0.2">
      <c r="A153" s="414" t="s">
        <v>1015</v>
      </c>
      <c r="B153" s="414" t="s">
        <v>1014</v>
      </c>
      <c r="C153" s="414" t="s">
        <v>1013</v>
      </c>
      <c r="D153" s="414">
        <v>477</v>
      </c>
      <c r="E153" s="414">
        <v>9063</v>
      </c>
      <c r="F153" s="413">
        <v>489369.56</v>
      </c>
      <c r="G153" s="412">
        <v>0</v>
      </c>
      <c r="H153" s="412">
        <v>415660.68</v>
      </c>
      <c r="I153" s="412">
        <v>73708.88</v>
      </c>
      <c r="J153" s="411">
        <v>0.15062007534755534</v>
      </c>
    </row>
    <row r="154" spans="1:10" ht="28.5" customHeight="1" x14ac:dyDescent="0.2">
      <c r="A154" s="414" t="s">
        <v>4424</v>
      </c>
      <c r="B154" s="414" t="s">
        <v>4423</v>
      </c>
      <c r="C154" s="414" t="s">
        <v>1021</v>
      </c>
      <c r="D154" s="414">
        <v>1</v>
      </c>
      <c r="E154" s="414">
        <v>20</v>
      </c>
      <c r="F154" s="413">
        <v>1846.83</v>
      </c>
      <c r="G154" s="412">
        <v>0</v>
      </c>
      <c r="H154" s="412">
        <v>1340</v>
      </c>
      <c r="I154" s="412">
        <v>506.83</v>
      </c>
      <c r="J154" s="411">
        <v>0.27443240579804312</v>
      </c>
    </row>
    <row r="155" spans="1:10" ht="28.5" customHeight="1" x14ac:dyDescent="0.2">
      <c r="A155" s="414" t="s">
        <v>4422</v>
      </c>
      <c r="B155" s="414" t="s">
        <v>4421</v>
      </c>
      <c r="C155" s="414" t="s">
        <v>1013</v>
      </c>
      <c r="D155" s="414">
        <v>24</v>
      </c>
      <c r="E155" s="414">
        <v>456</v>
      </c>
      <c r="F155" s="413">
        <v>22550.44</v>
      </c>
      <c r="G155" s="412">
        <v>0</v>
      </c>
      <c r="H155" s="412">
        <v>23737.200000000001</v>
      </c>
      <c r="I155" s="412">
        <v>-1186.76</v>
      </c>
      <c r="J155" s="411">
        <v>-5.2626911049185737E-2</v>
      </c>
    </row>
    <row r="156" spans="1:10" ht="28.5" customHeight="1" x14ac:dyDescent="0.2">
      <c r="A156" s="576" t="s">
        <v>2066</v>
      </c>
      <c r="B156" s="576" t="s">
        <v>2065</v>
      </c>
      <c r="C156" s="576" t="s">
        <v>2064</v>
      </c>
      <c r="D156" s="576">
        <v>2</v>
      </c>
      <c r="E156" s="576">
        <v>0</v>
      </c>
      <c r="F156" s="579">
        <v>15800.5</v>
      </c>
      <c r="G156" s="578">
        <v>0</v>
      </c>
      <c r="H156" s="578">
        <v>0</v>
      </c>
      <c r="I156" s="578">
        <v>15800.5</v>
      </c>
      <c r="J156" s="577">
        <v>1</v>
      </c>
    </row>
    <row r="157" spans="1:10" ht="28.5" customHeight="1" x14ac:dyDescent="0.2">
      <c r="A157" s="576" t="s">
        <v>4420</v>
      </c>
      <c r="B157" s="576" t="s">
        <v>4419</v>
      </c>
      <c r="C157" s="576" t="s">
        <v>1655</v>
      </c>
      <c r="D157" s="576">
        <v>1</v>
      </c>
      <c r="E157" s="576">
        <v>0</v>
      </c>
      <c r="F157" s="579">
        <v>1500</v>
      </c>
      <c r="G157" s="578">
        <v>0</v>
      </c>
      <c r="H157" s="578">
        <v>0</v>
      </c>
      <c r="I157" s="578">
        <v>1500</v>
      </c>
      <c r="J157" s="577">
        <v>1</v>
      </c>
    </row>
    <row r="158" spans="1:10" ht="28.5" customHeight="1" x14ac:dyDescent="0.2">
      <c r="A158" s="414" t="s">
        <v>4407</v>
      </c>
      <c r="B158" s="414" t="s">
        <v>4418</v>
      </c>
      <c r="C158" s="414" t="s">
        <v>1013</v>
      </c>
      <c r="D158" s="418">
        <v>57</v>
      </c>
      <c r="E158" s="418">
        <v>1083</v>
      </c>
      <c r="F158" s="419">
        <v>58753.78</v>
      </c>
      <c r="G158" s="420">
        <v>0</v>
      </c>
      <c r="H158" s="420">
        <v>55429.08</v>
      </c>
      <c r="I158" s="420">
        <v>3324.7</v>
      </c>
      <c r="J158" s="421">
        <v>5.6586997466375778E-2</v>
      </c>
    </row>
    <row r="159" spans="1:10" x14ac:dyDescent="0.2">
      <c r="D159" s="410">
        <f t="shared" ref="D159:I159" si="0">SUM(D9:D158)</f>
        <v>19379</v>
      </c>
      <c r="E159" s="610">
        <f t="shared" si="0"/>
        <v>131301.38800000004</v>
      </c>
      <c r="F159" s="433">
        <f t="shared" si="0"/>
        <v>6837127.8400000017</v>
      </c>
      <c r="G159" s="611">
        <f t="shared" si="0"/>
        <v>-2092.7600000000002</v>
      </c>
      <c r="H159" s="433">
        <f t="shared" si="0"/>
        <v>6072422.9400000004</v>
      </c>
      <c r="I159" s="433">
        <f t="shared" si="0"/>
        <v>762612.1399999999</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00F99-C002-47A9-AFE6-FB82F048C062}">
  <sheetPr codeName="Hoja28"/>
  <dimension ref="A1:J251"/>
  <sheetViews>
    <sheetView showGridLines="0" workbookViewId="0">
      <pane ySplit="6" topLeftCell="A239" activePane="bottomLeft" state="frozen"/>
      <selection pane="bottomLeft" activeCell="G256" sqref="G256"/>
    </sheetView>
  </sheetViews>
  <sheetFormatPr baseColWidth="10" defaultColWidth="11.42578125" defaultRowHeight="12.75" x14ac:dyDescent="0.2"/>
  <cols>
    <col min="1" max="1" width="10.42578125" style="410" customWidth="1"/>
    <col min="2" max="2" width="44" style="410" customWidth="1"/>
    <col min="3" max="3" width="19.42578125" style="410" customWidth="1"/>
    <col min="4" max="4" width="11.42578125" style="410" customWidth="1"/>
    <col min="5" max="5" width="15.7109375" style="410" customWidth="1"/>
    <col min="6" max="9" width="19.42578125" style="410" customWidth="1"/>
    <col min="10" max="10" width="13.7109375" style="410" customWidth="1"/>
    <col min="11" max="14" width="19.42578125" style="410" customWidth="1"/>
    <col min="15"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5286</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4.75" customHeight="1" x14ac:dyDescent="0.2">
      <c r="A9" s="414" t="s">
        <v>4507</v>
      </c>
      <c r="B9" s="414" t="s">
        <v>4506</v>
      </c>
      <c r="C9" s="414" t="s">
        <v>1010</v>
      </c>
      <c r="D9" s="414">
        <v>2</v>
      </c>
      <c r="E9" s="414">
        <v>0</v>
      </c>
      <c r="F9" s="413">
        <v>1034.74</v>
      </c>
      <c r="G9" s="412">
        <v>0</v>
      </c>
      <c r="H9" s="412">
        <v>796.26</v>
      </c>
      <c r="I9" s="412">
        <v>238.48</v>
      </c>
      <c r="J9" s="411">
        <v>0.23047335562556778</v>
      </c>
    </row>
    <row r="10" spans="1:10" ht="24.75" customHeight="1" x14ac:dyDescent="0.2">
      <c r="A10" s="414" t="s">
        <v>2286</v>
      </c>
      <c r="B10" s="414" t="s">
        <v>2285</v>
      </c>
      <c r="C10" s="414" t="s">
        <v>1010</v>
      </c>
      <c r="D10" s="414">
        <v>2</v>
      </c>
      <c r="E10" s="414">
        <v>0</v>
      </c>
      <c r="F10" s="413">
        <v>739.9</v>
      </c>
      <c r="G10" s="412">
        <v>0</v>
      </c>
      <c r="H10" s="412">
        <v>563.79999999999995</v>
      </c>
      <c r="I10" s="412">
        <v>176.1</v>
      </c>
      <c r="J10" s="411">
        <v>0.2380051358291661</v>
      </c>
    </row>
    <row r="11" spans="1:10" ht="24.75" customHeight="1" x14ac:dyDescent="0.2">
      <c r="A11" s="414" t="s">
        <v>2284</v>
      </c>
      <c r="B11" s="414" t="s">
        <v>2283</v>
      </c>
      <c r="C11" s="414" t="s">
        <v>1010</v>
      </c>
      <c r="D11" s="414">
        <v>3</v>
      </c>
      <c r="E11" s="414">
        <v>0</v>
      </c>
      <c r="F11" s="413">
        <v>1970.25</v>
      </c>
      <c r="G11" s="412">
        <v>0</v>
      </c>
      <c r="H11" s="412">
        <v>1716.12</v>
      </c>
      <c r="I11" s="412">
        <v>254.13</v>
      </c>
      <c r="J11" s="411">
        <v>0.12898363151884279</v>
      </c>
    </row>
    <row r="12" spans="1:10" ht="24.75" customHeight="1" x14ac:dyDescent="0.2">
      <c r="A12" s="414" t="s">
        <v>1623</v>
      </c>
      <c r="B12" s="414" t="s">
        <v>1622</v>
      </c>
      <c r="C12" s="414" t="s">
        <v>1010</v>
      </c>
      <c r="D12" s="414">
        <v>1</v>
      </c>
      <c r="E12" s="414">
        <v>0</v>
      </c>
      <c r="F12" s="413">
        <v>755.15</v>
      </c>
      <c r="G12" s="412">
        <v>0</v>
      </c>
      <c r="H12" s="412">
        <v>614.37</v>
      </c>
      <c r="I12" s="412">
        <v>140.78</v>
      </c>
      <c r="J12" s="411">
        <v>0.18642653777395218</v>
      </c>
    </row>
    <row r="13" spans="1:10" ht="24.75" customHeight="1" x14ac:dyDescent="0.2">
      <c r="A13" s="414" t="s">
        <v>3118</v>
      </c>
      <c r="B13" s="414" t="s">
        <v>3117</v>
      </c>
      <c r="C13" s="414" t="s">
        <v>1010</v>
      </c>
      <c r="D13" s="414">
        <v>1</v>
      </c>
      <c r="E13" s="414">
        <v>0</v>
      </c>
      <c r="F13" s="413">
        <v>325.31</v>
      </c>
      <c r="G13" s="412">
        <v>0</v>
      </c>
      <c r="H13" s="412">
        <v>242.71</v>
      </c>
      <c r="I13" s="412">
        <v>82.6</v>
      </c>
      <c r="J13" s="411">
        <v>0.25391165349973871</v>
      </c>
    </row>
    <row r="14" spans="1:10" ht="24.75" customHeight="1" x14ac:dyDescent="0.2">
      <c r="A14" s="414" t="s">
        <v>5263</v>
      </c>
      <c r="B14" s="414" t="s">
        <v>5262</v>
      </c>
      <c r="C14" s="414" t="s">
        <v>1010</v>
      </c>
      <c r="D14" s="414">
        <v>1</v>
      </c>
      <c r="E14" s="414">
        <v>0</v>
      </c>
      <c r="F14" s="413">
        <v>1042.8499999999999</v>
      </c>
      <c r="G14" s="412">
        <v>0</v>
      </c>
      <c r="H14" s="412">
        <v>601.54999999999995</v>
      </c>
      <c r="I14" s="412">
        <v>441.3</v>
      </c>
      <c r="J14" s="411">
        <v>0.42316728196768472</v>
      </c>
    </row>
    <row r="15" spans="1:10" ht="24.75" customHeight="1" x14ac:dyDescent="0.2">
      <c r="A15" s="414" t="s">
        <v>5261</v>
      </c>
      <c r="B15" s="414" t="s">
        <v>5260</v>
      </c>
      <c r="C15" s="414" t="s">
        <v>1010</v>
      </c>
      <c r="D15" s="414">
        <v>1</v>
      </c>
      <c r="E15" s="414">
        <v>0</v>
      </c>
      <c r="F15" s="413">
        <v>645.23</v>
      </c>
      <c r="G15" s="412">
        <v>0</v>
      </c>
      <c r="H15" s="412">
        <v>393.66</v>
      </c>
      <c r="I15" s="412">
        <v>251.57</v>
      </c>
      <c r="J15" s="411">
        <v>0.38989197650450225</v>
      </c>
    </row>
    <row r="16" spans="1:10" ht="24.75" customHeight="1" x14ac:dyDescent="0.2">
      <c r="A16" s="414" t="s">
        <v>5259</v>
      </c>
      <c r="B16" s="414" t="s">
        <v>5258</v>
      </c>
      <c r="C16" s="414" t="s">
        <v>1010</v>
      </c>
      <c r="D16" s="414">
        <v>2</v>
      </c>
      <c r="E16" s="414">
        <v>0</v>
      </c>
      <c r="F16" s="413">
        <v>975.54</v>
      </c>
      <c r="G16" s="412">
        <v>0</v>
      </c>
      <c r="H16" s="412">
        <v>516.86</v>
      </c>
      <c r="I16" s="412">
        <v>458.68</v>
      </c>
      <c r="J16" s="411">
        <v>0.47018061791418087</v>
      </c>
    </row>
    <row r="17" spans="1:10" ht="24.75" customHeight="1" x14ac:dyDescent="0.2">
      <c r="A17" s="414" t="s">
        <v>2280</v>
      </c>
      <c r="B17" s="414" t="s">
        <v>2279</v>
      </c>
      <c r="C17" s="414" t="s">
        <v>1010</v>
      </c>
      <c r="D17" s="414">
        <v>2</v>
      </c>
      <c r="E17" s="414">
        <v>0</v>
      </c>
      <c r="F17" s="413">
        <v>353.88</v>
      </c>
      <c r="G17" s="412">
        <v>0</v>
      </c>
      <c r="H17" s="412">
        <v>273.26</v>
      </c>
      <c r="I17" s="412">
        <v>80.62</v>
      </c>
      <c r="J17" s="411">
        <v>0.22781733921103198</v>
      </c>
    </row>
    <row r="18" spans="1:10" ht="24.75" customHeight="1" x14ac:dyDescent="0.2">
      <c r="A18" s="414" t="s">
        <v>1619</v>
      </c>
      <c r="B18" s="414" t="s">
        <v>1618</v>
      </c>
      <c r="C18" s="414" t="s">
        <v>1010</v>
      </c>
      <c r="D18" s="414">
        <v>10</v>
      </c>
      <c r="E18" s="414">
        <v>0</v>
      </c>
      <c r="F18" s="413">
        <v>6081.54</v>
      </c>
      <c r="G18" s="412">
        <v>0</v>
      </c>
      <c r="H18" s="412">
        <v>4971.38</v>
      </c>
      <c r="I18" s="412">
        <v>1110.1600000000001</v>
      </c>
      <c r="J18" s="411">
        <v>0.18254586831624883</v>
      </c>
    </row>
    <row r="19" spans="1:10" ht="24.75" customHeight="1" x14ac:dyDescent="0.2">
      <c r="A19" s="414" t="s">
        <v>1617</v>
      </c>
      <c r="B19" s="414" t="s">
        <v>1616</v>
      </c>
      <c r="C19" s="414" t="s">
        <v>1010</v>
      </c>
      <c r="D19" s="414">
        <v>5</v>
      </c>
      <c r="E19" s="414">
        <v>0</v>
      </c>
      <c r="F19" s="413">
        <v>3495.35</v>
      </c>
      <c r="G19" s="412">
        <v>0</v>
      </c>
      <c r="H19" s="412">
        <v>2892.5</v>
      </c>
      <c r="I19" s="412">
        <v>602.85</v>
      </c>
      <c r="J19" s="411">
        <v>0.17247199851230921</v>
      </c>
    </row>
    <row r="20" spans="1:10" ht="24.75" customHeight="1" x14ac:dyDescent="0.2">
      <c r="A20" s="414" t="s">
        <v>3112</v>
      </c>
      <c r="B20" s="414" t="s">
        <v>3111</v>
      </c>
      <c r="C20" s="414" t="s">
        <v>1010</v>
      </c>
      <c r="D20" s="414">
        <v>1</v>
      </c>
      <c r="E20" s="414">
        <v>0</v>
      </c>
      <c r="F20" s="413">
        <v>840.13</v>
      </c>
      <c r="G20" s="412">
        <v>0</v>
      </c>
      <c r="H20" s="412">
        <v>640.1</v>
      </c>
      <c r="I20" s="412">
        <v>200.03</v>
      </c>
      <c r="J20" s="411">
        <v>0.23809410448382989</v>
      </c>
    </row>
    <row r="21" spans="1:10" ht="24.75" customHeight="1" x14ac:dyDescent="0.2">
      <c r="A21" s="414" t="s">
        <v>1613</v>
      </c>
      <c r="B21" s="414" t="s">
        <v>1612</v>
      </c>
      <c r="C21" s="414" t="s">
        <v>1010</v>
      </c>
      <c r="D21" s="414">
        <v>1</v>
      </c>
      <c r="E21" s="414">
        <v>0</v>
      </c>
      <c r="F21" s="413">
        <v>639.69000000000005</v>
      </c>
      <c r="G21" s="412">
        <v>0</v>
      </c>
      <c r="H21" s="412">
        <v>486.16</v>
      </c>
      <c r="I21" s="412">
        <v>153.53</v>
      </c>
      <c r="J21" s="411">
        <v>0.2400068783316919</v>
      </c>
    </row>
    <row r="22" spans="1:10" ht="24.75" customHeight="1" x14ac:dyDescent="0.2">
      <c r="A22" s="414" t="s">
        <v>1611</v>
      </c>
      <c r="B22" s="414" t="s">
        <v>1610</v>
      </c>
      <c r="C22" s="414" t="s">
        <v>1010</v>
      </c>
      <c r="D22" s="414">
        <v>2</v>
      </c>
      <c r="E22" s="414">
        <v>0</v>
      </c>
      <c r="F22" s="413">
        <v>2236.39</v>
      </c>
      <c r="G22" s="412">
        <v>0</v>
      </c>
      <c r="H22" s="412">
        <v>1819.44</v>
      </c>
      <c r="I22" s="412">
        <v>416.95</v>
      </c>
      <c r="J22" s="411">
        <v>0.18643885905410057</v>
      </c>
    </row>
    <row r="23" spans="1:10" ht="24.75" customHeight="1" x14ac:dyDescent="0.2">
      <c r="A23" s="414" t="s">
        <v>1609</v>
      </c>
      <c r="B23" s="414" t="s">
        <v>1608</v>
      </c>
      <c r="C23" s="414" t="s">
        <v>1010</v>
      </c>
      <c r="D23" s="414">
        <v>1</v>
      </c>
      <c r="E23" s="414">
        <v>0</v>
      </c>
      <c r="F23" s="413">
        <v>1255.32</v>
      </c>
      <c r="G23" s="412">
        <v>0</v>
      </c>
      <c r="H23" s="412">
        <v>1021.28</v>
      </c>
      <c r="I23" s="412">
        <v>234.04</v>
      </c>
      <c r="J23" s="411">
        <v>0.18643851766880157</v>
      </c>
    </row>
    <row r="24" spans="1:10" ht="24.75" customHeight="1" x14ac:dyDescent="0.2">
      <c r="A24" s="414" t="s">
        <v>5257</v>
      </c>
      <c r="B24" s="414" t="s">
        <v>5256</v>
      </c>
      <c r="C24" s="414" t="s">
        <v>1010</v>
      </c>
      <c r="D24" s="414">
        <v>2</v>
      </c>
      <c r="E24" s="414">
        <v>0</v>
      </c>
      <c r="F24" s="413">
        <v>2422.44</v>
      </c>
      <c r="G24" s="412">
        <v>0</v>
      </c>
      <c r="H24" s="412">
        <v>1661.1</v>
      </c>
      <c r="I24" s="412">
        <v>761.34</v>
      </c>
      <c r="J24" s="411">
        <v>0.31428642195472334</v>
      </c>
    </row>
    <row r="25" spans="1:10" ht="24.75" customHeight="1" x14ac:dyDescent="0.2">
      <c r="A25" s="414" t="s">
        <v>5255</v>
      </c>
      <c r="B25" s="414" t="s">
        <v>5254</v>
      </c>
      <c r="C25" s="414" t="s">
        <v>1010</v>
      </c>
      <c r="D25" s="414">
        <v>1</v>
      </c>
      <c r="E25" s="414">
        <v>0</v>
      </c>
      <c r="F25" s="413">
        <v>901.6</v>
      </c>
      <c r="G25" s="412">
        <v>0</v>
      </c>
      <c r="H25" s="412">
        <v>733.51</v>
      </c>
      <c r="I25" s="412">
        <v>168.09</v>
      </c>
      <c r="J25" s="411">
        <v>0.1864352262644188</v>
      </c>
    </row>
    <row r="26" spans="1:10" ht="24.75" customHeight="1" x14ac:dyDescent="0.2">
      <c r="A26" s="414" t="s">
        <v>3776</v>
      </c>
      <c r="B26" s="414" t="s">
        <v>3775</v>
      </c>
      <c r="C26" s="414" t="s">
        <v>1010</v>
      </c>
      <c r="D26" s="414">
        <v>1</v>
      </c>
      <c r="E26" s="414">
        <v>0</v>
      </c>
      <c r="F26" s="413">
        <v>2433.11</v>
      </c>
      <c r="G26" s="412">
        <v>0</v>
      </c>
      <c r="H26" s="412">
        <v>1756.23</v>
      </c>
      <c r="I26" s="412">
        <v>676.88</v>
      </c>
      <c r="J26" s="411">
        <v>0.27819539601579873</v>
      </c>
    </row>
    <row r="27" spans="1:10" ht="24.75" customHeight="1" x14ac:dyDescent="0.2">
      <c r="A27" s="414" t="s">
        <v>1607</v>
      </c>
      <c r="B27" s="414" t="s">
        <v>1606</v>
      </c>
      <c r="C27" s="414" t="s">
        <v>1010</v>
      </c>
      <c r="D27" s="414">
        <v>5</v>
      </c>
      <c r="E27" s="414">
        <v>0</v>
      </c>
      <c r="F27" s="413">
        <v>4032.86</v>
      </c>
      <c r="G27" s="412">
        <v>0</v>
      </c>
      <c r="H27" s="412">
        <v>3272.54</v>
      </c>
      <c r="I27" s="412">
        <v>760.32</v>
      </c>
      <c r="J27" s="411">
        <v>0.18853121606006656</v>
      </c>
    </row>
    <row r="28" spans="1:10" ht="24.75" customHeight="1" x14ac:dyDescent="0.2">
      <c r="A28" s="414" t="s">
        <v>3774</v>
      </c>
      <c r="B28" s="414" t="s">
        <v>3773</v>
      </c>
      <c r="C28" s="414" t="s">
        <v>1010</v>
      </c>
      <c r="D28" s="414">
        <v>1</v>
      </c>
      <c r="E28" s="414">
        <v>0</v>
      </c>
      <c r="F28" s="413">
        <v>857.1</v>
      </c>
      <c r="G28" s="412">
        <v>0</v>
      </c>
      <c r="H28" s="412">
        <v>403</v>
      </c>
      <c r="I28" s="412">
        <v>454.1</v>
      </c>
      <c r="J28" s="411">
        <v>0.52980982382452457</v>
      </c>
    </row>
    <row r="29" spans="1:10" ht="24.75" customHeight="1" x14ac:dyDescent="0.2">
      <c r="A29" s="414" t="s">
        <v>5253</v>
      </c>
      <c r="B29" s="414" t="s">
        <v>5252</v>
      </c>
      <c r="C29" s="414" t="s">
        <v>1010</v>
      </c>
      <c r="D29" s="414">
        <v>1</v>
      </c>
      <c r="E29" s="414">
        <v>0</v>
      </c>
      <c r="F29" s="413">
        <v>839.97</v>
      </c>
      <c r="G29" s="412">
        <v>0</v>
      </c>
      <c r="H29" s="412">
        <v>620.66999999999996</v>
      </c>
      <c r="I29" s="412">
        <v>219.3</v>
      </c>
      <c r="J29" s="411">
        <v>0.2610807528840316</v>
      </c>
    </row>
    <row r="30" spans="1:10" ht="24.75" customHeight="1" x14ac:dyDescent="0.2">
      <c r="A30" s="414" t="s">
        <v>3772</v>
      </c>
      <c r="B30" s="414" t="s">
        <v>3771</v>
      </c>
      <c r="C30" s="414" t="s">
        <v>1010</v>
      </c>
      <c r="D30" s="414">
        <v>1</v>
      </c>
      <c r="E30" s="414">
        <v>0</v>
      </c>
      <c r="F30" s="413">
        <v>421.97</v>
      </c>
      <c r="G30" s="412">
        <v>0</v>
      </c>
      <c r="H30" s="412">
        <v>308.27</v>
      </c>
      <c r="I30" s="412">
        <v>113.7</v>
      </c>
      <c r="J30" s="411">
        <v>0.26945043486503778</v>
      </c>
    </row>
    <row r="31" spans="1:10" ht="24.75" customHeight="1" x14ac:dyDescent="0.2">
      <c r="A31" s="414" t="s">
        <v>2254</v>
      </c>
      <c r="B31" s="414" t="s">
        <v>2253</v>
      </c>
      <c r="C31" s="414" t="s">
        <v>1010</v>
      </c>
      <c r="D31" s="414">
        <v>3</v>
      </c>
      <c r="E31" s="414">
        <v>0</v>
      </c>
      <c r="F31" s="413">
        <v>1285.6199999999999</v>
      </c>
      <c r="G31" s="412">
        <v>0</v>
      </c>
      <c r="H31" s="412">
        <v>977.93</v>
      </c>
      <c r="I31" s="412">
        <v>307.69</v>
      </c>
      <c r="J31" s="411">
        <v>0.23933199545744466</v>
      </c>
    </row>
    <row r="32" spans="1:10" ht="24.75" customHeight="1" x14ac:dyDescent="0.2">
      <c r="A32" s="414" t="s">
        <v>3768</v>
      </c>
      <c r="B32" s="414" t="s">
        <v>3767</v>
      </c>
      <c r="C32" s="414" t="s">
        <v>1010</v>
      </c>
      <c r="D32" s="414">
        <v>1</v>
      </c>
      <c r="E32" s="414">
        <v>0</v>
      </c>
      <c r="F32" s="413">
        <v>778.43</v>
      </c>
      <c r="G32" s="412">
        <v>0</v>
      </c>
      <c r="H32" s="412">
        <v>602.65</v>
      </c>
      <c r="I32" s="412">
        <v>175.78</v>
      </c>
      <c r="J32" s="411">
        <v>0.22581349639659315</v>
      </c>
    </row>
    <row r="33" spans="1:10" ht="24.75" customHeight="1" x14ac:dyDescent="0.2">
      <c r="A33" s="414" t="s">
        <v>4499</v>
      </c>
      <c r="B33" s="414" t="s">
        <v>4498</v>
      </c>
      <c r="C33" s="414" t="s">
        <v>1010</v>
      </c>
      <c r="D33" s="414">
        <v>2</v>
      </c>
      <c r="E33" s="414">
        <v>0</v>
      </c>
      <c r="F33" s="413">
        <v>1408.94</v>
      </c>
      <c r="G33" s="412">
        <v>0</v>
      </c>
      <c r="H33" s="412">
        <v>1099.08</v>
      </c>
      <c r="I33" s="412">
        <v>309.86</v>
      </c>
      <c r="J33" s="411">
        <v>0.21992419833349894</v>
      </c>
    </row>
    <row r="34" spans="1:10" ht="24.75" customHeight="1" x14ac:dyDescent="0.2">
      <c r="A34" s="414" t="s">
        <v>1601</v>
      </c>
      <c r="B34" s="414" t="s">
        <v>1600</v>
      </c>
      <c r="C34" s="414" t="s">
        <v>1010</v>
      </c>
      <c r="D34" s="414">
        <v>14</v>
      </c>
      <c r="E34" s="414">
        <v>0</v>
      </c>
      <c r="F34" s="413">
        <v>10644.9</v>
      </c>
      <c r="G34" s="412">
        <v>0</v>
      </c>
      <c r="H34" s="412">
        <v>8809.64</v>
      </c>
      <c r="I34" s="412">
        <v>1835.26</v>
      </c>
      <c r="J34" s="411">
        <v>0.17240744394029064</v>
      </c>
    </row>
    <row r="35" spans="1:10" ht="24.75" customHeight="1" x14ac:dyDescent="0.2">
      <c r="A35" s="414" t="s">
        <v>1597</v>
      </c>
      <c r="B35" s="414" t="s">
        <v>1596</v>
      </c>
      <c r="C35" s="414" t="s">
        <v>1010</v>
      </c>
      <c r="D35" s="414">
        <v>1</v>
      </c>
      <c r="E35" s="414">
        <v>0</v>
      </c>
      <c r="F35" s="413">
        <v>339.66</v>
      </c>
      <c r="G35" s="412">
        <v>0</v>
      </c>
      <c r="H35" s="412">
        <v>258.49</v>
      </c>
      <c r="I35" s="412">
        <v>81.17</v>
      </c>
      <c r="J35" s="411">
        <v>0.23897426838603308</v>
      </c>
    </row>
    <row r="36" spans="1:10" ht="24.75" customHeight="1" x14ac:dyDescent="0.2">
      <c r="A36" s="414" t="s">
        <v>2250</v>
      </c>
      <c r="B36" s="414" t="s">
        <v>2249</v>
      </c>
      <c r="C36" s="414" t="s">
        <v>1010</v>
      </c>
      <c r="D36" s="414">
        <v>2</v>
      </c>
      <c r="E36" s="414">
        <v>0</v>
      </c>
      <c r="F36" s="413">
        <v>1408.74</v>
      </c>
      <c r="G36" s="412">
        <v>0</v>
      </c>
      <c r="H36" s="412">
        <v>1090.6400000000001</v>
      </c>
      <c r="I36" s="412">
        <v>318.10000000000002</v>
      </c>
      <c r="J36" s="411">
        <v>0.22580461973110724</v>
      </c>
    </row>
    <row r="37" spans="1:10" ht="24.75" customHeight="1" x14ac:dyDescent="0.2">
      <c r="A37" s="414" t="s">
        <v>3102</v>
      </c>
      <c r="B37" s="414" t="s">
        <v>3101</v>
      </c>
      <c r="C37" s="414" t="s">
        <v>1010</v>
      </c>
      <c r="D37" s="414">
        <v>2</v>
      </c>
      <c r="E37" s="414">
        <v>0</v>
      </c>
      <c r="F37" s="413">
        <v>1768.8</v>
      </c>
      <c r="G37" s="412">
        <v>0</v>
      </c>
      <c r="H37" s="412">
        <v>1463.82</v>
      </c>
      <c r="I37" s="412">
        <v>304.98</v>
      </c>
      <c r="J37" s="411">
        <v>0.17242198100407055</v>
      </c>
    </row>
    <row r="38" spans="1:10" ht="24.75" customHeight="1" x14ac:dyDescent="0.2">
      <c r="A38" s="414" t="s">
        <v>1593</v>
      </c>
      <c r="B38" s="414" t="s">
        <v>1592</v>
      </c>
      <c r="C38" s="414" t="s">
        <v>1010</v>
      </c>
      <c r="D38" s="414">
        <v>1</v>
      </c>
      <c r="E38" s="414">
        <v>0</v>
      </c>
      <c r="F38" s="413">
        <v>398.65</v>
      </c>
      <c r="G38" s="412">
        <v>0</v>
      </c>
      <c r="H38" s="412">
        <v>347.91</v>
      </c>
      <c r="I38" s="412">
        <v>50.74</v>
      </c>
      <c r="J38" s="411">
        <v>0.12727956854383546</v>
      </c>
    </row>
    <row r="39" spans="1:10" ht="24.75" customHeight="1" x14ac:dyDescent="0.2">
      <c r="A39" s="414" t="s">
        <v>1591</v>
      </c>
      <c r="B39" s="414" t="s">
        <v>1590</v>
      </c>
      <c r="C39" s="414" t="s">
        <v>1010</v>
      </c>
      <c r="D39" s="414">
        <v>3</v>
      </c>
      <c r="E39" s="414">
        <v>0</v>
      </c>
      <c r="F39" s="413">
        <v>367.05</v>
      </c>
      <c r="G39" s="412">
        <v>0</v>
      </c>
      <c r="H39" s="412">
        <v>303.24</v>
      </c>
      <c r="I39" s="412">
        <v>63.81</v>
      </c>
      <c r="J39" s="411">
        <v>0.1738455251328157</v>
      </c>
    </row>
    <row r="40" spans="1:10" ht="24.75" customHeight="1" x14ac:dyDescent="0.2">
      <c r="A40" s="414" t="s">
        <v>1583</v>
      </c>
      <c r="B40" s="414" t="s">
        <v>1582</v>
      </c>
      <c r="C40" s="414" t="s">
        <v>1010</v>
      </c>
      <c r="D40" s="414">
        <v>2</v>
      </c>
      <c r="E40" s="414">
        <v>0</v>
      </c>
      <c r="F40" s="413">
        <v>415.86</v>
      </c>
      <c r="G40" s="412">
        <v>0</v>
      </c>
      <c r="H40" s="412">
        <v>316.52</v>
      </c>
      <c r="I40" s="412">
        <v>99.34</v>
      </c>
      <c r="J40" s="411">
        <v>0.23887846871543308</v>
      </c>
    </row>
    <row r="41" spans="1:10" ht="24.75" customHeight="1" x14ac:dyDescent="0.2">
      <c r="A41" s="414" t="s">
        <v>5251</v>
      </c>
      <c r="B41" s="414" t="s">
        <v>5250</v>
      </c>
      <c r="C41" s="414" t="s">
        <v>1010</v>
      </c>
      <c r="D41" s="414">
        <v>10</v>
      </c>
      <c r="E41" s="414">
        <v>0</v>
      </c>
      <c r="F41" s="413">
        <v>3309.4</v>
      </c>
      <c r="G41" s="412">
        <v>0</v>
      </c>
      <c r="H41" s="412">
        <v>1931.7</v>
      </c>
      <c r="I41" s="412">
        <v>1377.7</v>
      </c>
      <c r="J41" s="411">
        <v>0.41629902701396021</v>
      </c>
    </row>
    <row r="42" spans="1:10" ht="24.75" customHeight="1" x14ac:dyDescent="0.2">
      <c r="A42" s="414" t="s">
        <v>1579</v>
      </c>
      <c r="B42" s="414" t="s">
        <v>1578</v>
      </c>
      <c r="C42" s="414" t="s">
        <v>1010</v>
      </c>
      <c r="D42" s="414">
        <v>1</v>
      </c>
      <c r="E42" s="414">
        <v>0</v>
      </c>
      <c r="F42" s="413">
        <v>190.51</v>
      </c>
      <c r="G42" s="412">
        <v>0</v>
      </c>
      <c r="H42" s="412">
        <v>131.30000000000001</v>
      </c>
      <c r="I42" s="412">
        <v>59.21</v>
      </c>
      <c r="J42" s="411">
        <v>0.31079733347330851</v>
      </c>
    </row>
    <row r="43" spans="1:10" ht="24.75" customHeight="1" x14ac:dyDescent="0.2">
      <c r="A43" s="414" t="s">
        <v>3758</v>
      </c>
      <c r="B43" s="414" t="s">
        <v>3757</v>
      </c>
      <c r="C43" s="414" t="s">
        <v>1010</v>
      </c>
      <c r="D43" s="414">
        <v>14</v>
      </c>
      <c r="E43" s="414">
        <v>0</v>
      </c>
      <c r="F43" s="413">
        <v>4911.92</v>
      </c>
      <c r="G43" s="412">
        <v>0</v>
      </c>
      <c r="H43" s="412">
        <v>3871.5</v>
      </c>
      <c r="I43" s="412">
        <v>1040.42</v>
      </c>
      <c r="J43" s="411">
        <v>0.21181533901203603</v>
      </c>
    </row>
    <row r="44" spans="1:10" ht="24.75" customHeight="1" x14ac:dyDescent="0.2">
      <c r="A44" s="414" t="s">
        <v>2236</v>
      </c>
      <c r="B44" s="414" t="s">
        <v>2235</v>
      </c>
      <c r="C44" s="414" t="s">
        <v>1010</v>
      </c>
      <c r="D44" s="414">
        <v>12</v>
      </c>
      <c r="E44" s="414">
        <v>0</v>
      </c>
      <c r="F44" s="413">
        <v>3312.48</v>
      </c>
      <c r="G44" s="412">
        <v>0</v>
      </c>
      <c r="H44" s="412">
        <v>2564.52</v>
      </c>
      <c r="I44" s="412">
        <v>747.96</v>
      </c>
      <c r="J44" s="411">
        <v>0.22580060860744819</v>
      </c>
    </row>
    <row r="45" spans="1:10" ht="24.75" customHeight="1" x14ac:dyDescent="0.2">
      <c r="A45" s="414" t="s">
        <v>3098</v>
      </c>
      <c r="B45" s="414" t="s">
        <v>3097</v>
      </c>
      <c r="C45" s="414" t="s">
        <v>1010</v>
      </c>
      <c r="D45" s="414">
        <v>1</v>
      </c>
      <c r="E45" s="414">
        <v>0</v>
      </c>
      <c r="F45" s="413">
        <v>177.19</v>
      </c>
      <c r="G45" s="412">
        <v>0</v>
      </c>
      <c r="H45" s="412">
        <v>124.72</v>
      </c>
      <c r="I45" s="412">
        <v>52.47</v>
      </c>
      <c r="J45" s="411">
        <v>0.29612280602742819</v>
      </c>
    </row>
    <row r="46" spans="1:10" ht="24.75" customHeight="1" x14ac:dyDescent="0.2">
      <c r="A46" s="414" t="s">
        <v>1573</v>
      </c>
      <c r="B46" s="414" t="s">
        <v>1572</v>
      </c>
      <c r="C46" s="414" t="s">
        <v>1010</v>
      </c>
      <c r="D46" s="414">
        <v>1</v>
      </c>
      <c r="E46" s="414">
        <v>0</v>
      </c>
      <c r="F46" s="413">
        <v>194.08</v>
      </c>
      <c r="G46" s="412">
        <v>0</v>
      </c>
      <c r="H46" s="412">
        <v>224.84</v>
      </c>
      <c r="I46" s="412">
        <v>-30.76</v>
      </c>
      <c r="J46" s="411">
        <v>-0.15849134377576257</v>
      </c>
    </row>
    <row r="47" spans="1:10" ht="24.75" customHeight="1" x14ac:dyDescent="0.2">
      <c r="A47" s="414" t="s">
        <v>1571</v>
      </c>
      <c r="B47" s="414" t="s">
        <v>1570</v>
      </c>
      <c r="C47" s="414" t="s">
        <v>1010</v>
      </c>
      <c r="D47" s="414">
        <v>3</v>
      </c>
      <c r="E47" s="414">
        <v>0</v>
      </c>
      <c r="F47" s="413">
        <v>1296.3499999999999</v>
      </c>
      <c r="G47" s="412">
        <v>0</v>
      </c>
      <c r="H47" s="412">
        <v>979.82</v>
      </c>
      <c r="I47" s="412">
        <v>316.52999999999997</v>
      </c>
      <c r="J47" s="411">
        <v>0.2441701700929533</v>
      </c>
    </row>
    <row r="48" spans="1:10" ht="24.75" customHeight="1" x14ac:dyDescent="0.2">
      <c r="A48" s="414" t="s">
        <v>1569</v>
      </c>
      <c r="B48" s="414" t="s">
        <v>1568</v>
      </c>
      <c r="C48" s="414" t="s">
        <v>1010</v>
      </c>
      <c r="D48" s="414">
        <v>3</v>
      </c>
      <c r="E48" s="414">
        <v>0</v>
      </c>
      <c r="F48" s="413">
        <v>1195.02</v>
      </c>
      <c r="G48" s="412">
        <v>0</v>
      </c>
      <c r="H48" s="412">
        <v>919.04</v>
      </c>
      <c r="I48" s="412">
        <v>275.98</v>
      </c>
      <c r="J48" s="411">
        <v>0.23094174156081071</v>
      </c>
    </row>
    <row r="49" spans="1:10" ht="24.75" customHeight="1" x14ac:dyDescent="0.2">
      <c r="A49" s="414" t="s">
        <v>1567</v>
      </c>
      <c r="B49" s="414" t="s">
        <v>1566</v>
      </c>
      <c r="C49" s="414" t="s">
        <v>1010</v>
      </c>
      <c r="D49" s="414">
        <v>1</v>
      </c>
      <c r="E49" s="414">
        <v>0</v>
      </c>
      <c r="F49" s="413">
        <v>670.59</v>
      </c>
      <c r="G49" s="412">
        <v>0</v>
      </c>
      <c r="H49" s="412">
        <v>510.93</v>
      </c>
      <c r="I49" s="412">
        <v>159.66</v>
      </c>
      <c r="J49" s="411">
        <v>0.23808884713461281</v>
      </c>
    </row>
    <row r="50" spans="1:10" ht="24.75" customHeight="1" x14ac:dyDescent="0.2">
      <c r="A50" s="414" t="s">
        <v>2230</v>
      </c>
      <c r="B50" s="414" t="s">
        <v>2229</v>
      </c>
      <c r="C50" s="414" t="s">
        <v>1010</v>
      </c>
      <c r="D50" s="414">
        <v>2</v>
      </c>
      <c r="E50" s="414">
        <v>0</v>
      </c>
      <c r="F50" s="413">
        <v>1057</v>
      </c>
      <c r="G50" s="412">
        <v>0</v>
      </c>
      <c r="H50" s="412">
        <v>873.24</v>
      </c>
      <c r="I50" s="412">
        <v>183.76</v>
      </c>
      <c r="J50" s="411">
        <v>0.17385052034058657</v>
      </c>
    </row>
    <row r="51" spans="1:10" ht="24.75" customHeight="1" x14ac:dyDescent="0.2">
      <c r="A51" s="414" t="s">
        <v>1557</v>
      </c>
      <c r="B51" s="414" t="s">
        <v>1556</v>
      </c>
      <c r="C51" s="414" t="s">
        <v>1010</v>
      </c>
      <c r="D51" s="414">
        <v>1</v>
      </c>
      <c r="E51" s="414">
        <v>0</v>
      </c>
      <c r="F51" s="413">
        <v>499.04</v>
      </c>
      <c r="G51" s="412">
        <v>0</v>
      </c>
      <c r="H51" s="412">
        <v>435.53</v>
      </c>
      <c r="I51" s="412">
        <v>63.51</v>
      </c>
      <c r="J51" s="411">
        <v>0.1272643475472908</v>
      </c>
    </row>
    <row r="52" spans="1:10" ht="24.75" customHeight="1" x14ac:dyDescent="0.2">
      <c r="A52" s="414" t="s">
        <v>2228</v>
      </c>
      <c r="B52" s="414" t="s">
        <v>2227</v>
      </c>
      <c r="C52" s="414" t="s">
        <v>1010</v>
      </c>
      <c r="D52" s="414">
        <v>1</v>
      </c>
      <c r="E52" s="414">
        <v>0</v>
      </c>
      <c r="F52" s="413">
        <v>476.67</v>
      </c>
      <c r="G52" s="412">
        <v>0</v>
      </c>
      <c r="H52" s="412">
        <v>415.88</v>
      </c>
      <c r="I52" s="412">
        <v>60.79</v>
      </c>
      <c r="J52" s="411">
        <v>0.12753057670925377</v>
      </c>
    </row>
    <row r="53" spans="1:10" ht="24.75" customHeight="1" x14ac:dyDescent="0.2">
      <c r="A53" s="414" t="s">
        <v>1555</v>
      </c>
      <c r="B53" s="414" t="s">
        <v>1554</v>
      </c>
      <c r="C53" s="414" t="s">
        <v>1010</v>
      </c>
      <c r="D53" s="414">
        <v>2</v>
      </c>
      <c r="E53" s="414">
        <v>0</v>
      </c>
      <c r="F53" s="413">
        <v>1190.98</v>
      </c>
      <c r="G53" s="412">
        <v>0</v>
      </c>
      <c r="H53" s="412">
        <v>977.22</v>
      </c>
      <c r="I53" s="412">
        <v>213.76</v>
      </c>
      <c r="J53" s="411">
        <v>0.17948244303010966</v>
      </c>
    </row>
    <row r="54" spans="1:10" ht="24.75" customHeight="1" x14ac:dyDescent="0.2">
      <c r="A54" s="414" t="s">
        <v>1553</v>
      </c>
      <c r="B54" s="414" t="s">
        <v>1552</v>
      </c>
      <c r="C54" s="414" t="s">
        <v>1010</v>
      </c>
      <c r="D54" s="414">
        <v>1</v>
      </c>
      <c r="E54" s="414">
        <v>0</v>
      </c>
      <c r="F54" s="413">
        <v>643.69000000000005</v>
      </c>
      <c r="G54" s="412">
        <v>0</v>
      </c>
      <c r="H54" s="412">
        <v>498.35</v>
      </c>
      <c r="I54" s="412">
        <v>145.34</v>
      </c>
      <c r="J54" s="411">
        <v>0.22579191847007099</v>
      </c>
    </row>
    <row r="55" spans="1:10" ht="24.75" customHeight="1" x14ac:dyDescent="0.2">
      <c r="A55" s="414" t="s">
        <v>1551</v>
      </c>
      <c r="B55" s="414" t="s">
        <v>1550</v>
      </c>
      <c r="C55" s="414" t="s">
        <v>1010</v>
      </c>
      <c r="D55" s="414">
        <v>2</v>
      </c>
      <c r="E55" s="414">
        <v>0</v>
      </c>
      <c r="F55" s="413">
        <v>1962.4</v>
      </c>
      <c r="G55" s="412">
        <v>0</v>
      </c>
      <c r="H55" s="412">
        <v>1518.74</v>
      </c>
      <c r="I55" s="412">
        <v>443.66</v>
      </c>
      <c r="J55" s="411">
        <v>0.22608030982470445</v>
      </c>
    </row>
    <row r="56" spans="1:10" ht="24.75" customHeight="1" x14ac:dyDescent="0.2">
      <c r="A56" s="414" t="s">
        <v>1549</v>
      </c>
      <c r="B56" s="414" t="s">
        <v>1548</v>
      </c>
      <c r="C56" s="414" t="s">
        <v>1010</v>
      </c>
      <c r="D56" s="414">
        <v>4</v>
      </c>
      <c r="E56" s="414">
        <v>0</v>
      </c>
      <c r="F56" s="413">
        <v>2596.61</v>
      </c>
      <c r="G56" s="412">
        <v>0</v>
      </c>
      <c r="H56" s="412">
        <v>2059.92</v>
      </c>
      <c r="I56" s="412">
        <v>536.69000000000005</v>
      </c>
      <c r="J56" s="411">
        <v>0.20668872106323244</v>
      </c>
    </row>
    <row r="57" spans="1:10" ht="24.75" customHeight="1" x14ac:dyDescent="0.2">
      <c r="A57" s="414" t="s">
        <v>1547</v>
      </c>
      <c r="B57" s="414" t="s">
        <v>1546</v>
      </c>
      <c r="C57" s="414" t="s">
        <v>1010</v>
      </c>
      <c r="D57" s="414">
        <v>1</v>
      </c>
      <c r="E57" s="414">
        <v>0</v>
      </c>
      <c r="F57" s="413">
        <v>722.95</v>
      </c>
      <c r="G57" s="412">
        <v>0</v>
      </c>
      <c r="H57" s="412">
        <v>623.15</v>
      </c>
      <c r="I57" s="412">
        <v>99.8</v>
      </c>
      <c r="J57" s="411">
        <v>0.1380455079881043</v>
      </c>
    </row>
    <row r="58" spans="1:10" ht="24.75" customHeight="1" x14ac:dyDescent="0.2">
      <c r="A58" s="414" t="s">
        <v>1545</v>
      </c>
      <c r="B58" s="414" t="s">
        <v>1544</v>
      </c>
      <c r="C58" s="414" t="s">
        <v>1010</v>
      </c>
      <c r="D58" s="414">
        <v>1</v>
      </c>
      <c r="E58" s="414">
        <v>0</v>
      </c>
      <c r="F58" s="413">
        <v>653.45000000000005</v>
      </c>
      <c r="G58" s="412">
        <v>0</v>
      </c>
      <c r="H58" s="412">
        <v>570.13</v>
      </c>
      <c r="I58" s="412">
        <v>83.32</v>
      </c>
      <c r="J58" s="411">
        <v>0.12750784298722168</v>
      </c>
    </row>
    <row r="59" spans="1:10" ht="24.75" customHeight="1" x14ac:dyDescent="0.2">
      <c r="A59" s="414" t="s">
        <v>1539</v>
      </c>
      <c r="B59" s="414" t="s">
        <v>1538</v>
      </c>
      <c r="C59" s="414" t="s">
        <v>1010</v>
      </c>
      <c r="D59" s="414">
        <v>15</v>
      </c>
      <c r="E59" s="414">
        <v>0</v>
      </c>
      <c r="F59" s="413">
        <v>7440.35</v>
      </c>
      <c r="G59" s="412">
        <v>0</v>
      </c>
      <c r="H59" s="412">
        <v>5854.65</v>
      </c>
      <c r="I59" s="412">
        <v>1585.7</v>
      </c>
      <c r="J59" s="411">
        <v>0.21312169454393948</v>
      </c>
    </row>
    <row r="60" spans="1:10" ht="24.75" customHeight="1" x14ac:dyDescent="0.2">
      <c r="A60" s="414" t="s">
        <v>1537</v>
      </c>
      <c r="B60" s="414" t="s">
        <v>1536</v>
      </c>
      <c r="C60" s="414" t="s">
        <v>1010</v>
      </c>
      <c r="D60" s="414">
        <v>1</v>
      </c>
      <c r="E60" s="414">
        <v>0</v>
      </c>
      <c r="F60" s="413">
        <v>621.03</v>
      </c>
      <c r="G60" s="412">
        <v>0</v>
      </c>
      <c r="H60" s="412">
        <v>513.08000000000004</v>
      </c>
      <c r="I60" s="412">
        <v>107.95</v>
      </c>
      <c r="J60" s="411">
        <v>0.17382413087934559</v>
      </c>
    </row>
    <row r="61" spans="1:10" ht="24.75" customHeight="1" x14ac:dyDescent="0.2">
      <c r="A61" s="414" t="s">
        <v>5249</v>
      </c>
      <c r="B61" s="414" t="s">
        <v>5248</v>
      </c>
      <c r="C61" s="414" t="s">
        <v>1010</v>
      </c>
      <c r="D61" s="414">
        <v>1</v>
      </c>
      <c r="E61" s="414">
        <v>0</v>
      </c>
      <c r="F61" s="413">
        <v>651.29</v>
      </c>
      <c r="G61" s="412">
        <v>0</v>
      </c>
      <c r="H61" s="412">
        <v>372.33</v>
      </c>
      <c r="I61" s="412">
        <v>278.95999999999998</v>
      </c>
      <c r="J61" s="411">
        <v>0.42831918193124413</v>
      </c>
    </row>
    <row r="62" spans="1:10" ht="24.75" customHeight="1" x14ac:dyDescent="0.2">
      <c r="A62" s="414" t="s">
        <v>1535</v>
      </c>
      <c r="B62" s="414" t="s">
        <v>1534</v>
      </c>
      <c r="C62" s="414" t="s">
        <v>1010</v>
      </c>
      <c r="D62" s="414">
        <v>13</v>
      </c>
      <c r="E62" s="414">
        <v>0</v>
      </c>
      <c r="F62" s="413">
        <v>4727.09</v>
      </c>
      <c r="G62" s="412">
        <v>0</v>
      </c>
      <c r="H62" s="412">
        <v>3696.42</v>
      </c>
      <c r="I62" s="412">
        <v>1030.67</v>
      </c>
      <c r="J62" s="411">
        <v>0.21803477403645793</v>
      </c>
    </row>
    <row r="63" spans="1:10" ht="24.75" customHeight="1" x14ac:dyDescent="0.2">
      <c r="A63" s="414" t="s">
        <v>1531</v>
      </c>
      <c r="B63" s="414" t="s">
        <v>1530</v>
      </c>
      <c r="C63" s="414" t="s">
        <v>1010</v>
      </c>
      <c r="D63" s="414">
        <v>3</v>
      </c>
      <c r="E63" s="414">
        <v>0</v>
      </c>
      <c r="F63" s="413">
        <v>705.18</v>
      </c>
      <c r="G63" s="412">
        <v>0</v>
      </c>
      <c r="H63" s="412">
        <v>621.15</v>
      </c>
      <c r="I63" s="412">
        <v>84.03</v>
      </c>
      <c r="J63" s="411">
        <v>0.11916106525993364</v>
      </c>
    </row>
    <row r="64" spans="1:10" ht="24.75" customHeight="1" x14ac:dyDescent="0.2">
      <c r="A64" s="414" t="s">
        <v>1529</v>
      </c>
      <c r="B64" s="414" t="s">
        <v>1528</v>
      </c>
      <c r="C64" s="414" t="s">
        <v>1010</v>
      </c>
      <c r="D64" s="414">
        <v>7</v>
      </c>
      <c r="E64" s="414">
        <v>0</v>
      </c>
      <c r="F64" s="413">
        <v>5112.1000000000004</v>
      </c>
      <c r="G64" s="412">
        <v>0</v>
      </c>
      <c r="H64" s="412">
        <v>3998.33</v>
      </c>
      <c r="I64" s="412">
        <v>1113.77</v>
      </c>
      <c r="J64" s="411">
        <v>0.21786936875256743</v>
      </c>
    </row>
    <row r="65" spans="1:10" ht="24.75" customHeight="1" x14ac:dyDescent="0.2">
      <c r="A65" s="414" t="s">
        <v>1527</v>
      </c>
      <c r="B65" s="414" t="s">
        <v>1526</v>
      </c>
      <c r="C65" s="414" t="s">
        <v>1010</v>
      </c>
      <c r="D65" s="414">
        <v>7</v>
      </c>
      <c r="E65" s="414">
        <v>0</v>
      </c>
      <c r="F65" s="413">
        <v>3217.5</v>
      </c>
      <c r="G65" s="412">
        <v>0</v>
      </c>
      <c r="H65" s="412">
        <v>2516.5</v>
      </c>
      <c r="I65" s="412">
        <v>701</v>
      </c>
      <c r="J65" s="411">
        <v>0.21787101787101787</v>
      </c>
    </row>
    <row r="66" spans="1:10" ht="24.75" customHeight="1" x14ac:dyDescent="0.2">
      <c r="A66" s="414" t="s">
        <v>3090</v>
      </c>
      <c r="B66" s="414" t="s">
        <v>3089</v>
      </c>
      <c r="C66" s="414" t="s">
        <v>1010</v>
      </c>
      <c r="D66" s="414">
        <v>1</v>
      </c>
      <c r="E66" s="414">
        <v>0</v>
      </c>
      <c r="F66" s="413">
        <v>447.08</v>
      </c>
      <c r="G66" s="412">
        <v>0</v>
      </c>
      <c r="H66" s="412">
        <v>344.77</v>
      </c>
      <c r="I66" s="412">
        <v>102.31</v>
      </c>
      <c r="J66" s="411">
        <v>0.22884047597745369</v>
      </c>
    </row>
    <row r="67" spans="1:10" ht="24.75" customHeight="1" x14ac:dyDescent="0.2">
      <c r="A67" s="414" t="s">
        <v>3088</v>
      </c>
      <c r="B67" s="414" t="s">
        <v>3087</v>
      </c>
      <c r="C67" s="414" t="s">
        <v>1010</v>
      </c>
      <c r="D67" s="414">
        <v>1</v>
      </c>
      <c r="E67" s="414">
        <v>0</v>
      </c>
      <c r="F67" s="413">
        <v>618.08000000000004</v>
      </c>
      <c r="G67" s="412">
        <v>0</v>
      </c>
      <c r="H67" s="412">
        <v>478.51</v>
      </c>
      <c r="I67" s="412">
        <v>139.57</v>
      </c>
      <c r="J67" s="411">
        <v>0.22581219259642765</v>
      </c>
    </row>
    <row r="68" spans="1:10" ht="24.75" customHeight="1" x14ac:dyDescent="0.2">
      <c r="A68" s="414" t="s">
        <v>1525</v>
      </c>
      <c r="B68" s="414" t="s">
        <v>1524</v>
      </c>
      <c r="C68" s="414" t="s">
        <v>1010</v>
      </c>
      <c r="D68" s="414">
        <v>4</v>
      </c>
      <c r="E68" s="414">
        <v>0</v>
      </c>
      <c r="F68" s="413">
        <v>6248.98</v>
      </c>
      <c r="G68" s="412">
        <v>0</v>
      </c>
      <c r="H68" s="412">
        <v>4799.24</v>
      </c>
      <c r="I68" s="412">
        <v>1449.74</v>
      </c>
      <c r="J68" s="411">
        <v>0.23199626178992411</v>
      </c>
    </row>
    <row r="69" spans="1:10" ht="24.75" customHeight="1" x14ac:dyDescent="0.2">
      <c r="A69" s="414" t="s">
        <v>1523</v>
      </c>
      <c r="B69" s="414" t="s">
        <v>1522</v>
      </c>
      <c r="C69" s="414" t="s">
        <v>1010</v>
      </c>
      <c r="D69" s="414">
        <v>5</v>
      </c>
      <c r="E69" s="414">
        <v>0</v>
      </c>
      <c r="F69" s="413">
        <v>3537.32</v>
      </c>
      <c r="G69" s="412">
        <v>0</v>
      </c>
      <c r="H69" s="412">
        <v>2712.35</v>
      </c>
      <c r="I69" s="412">
        <v>824.97</v>
      </c>
      <c r="J69" s="411">
        <v>0.23321893410830799</v>
      </c>
    </row>
    <row r="70" spans="1:10" ht="24.75" customHeight="1" x14ac:dyDescent="0.2">
      <c r="A70" s="414" t="s">
        <v>2226</v>
      </c>
      <c r="B70" s="414" t="s">
        <v>2225</v>
      </c>
      <c r="C70" s="414" t="s">
        <v>1010</v>
      </c>
      <c r="D70" s="414">
        <v>14</v>
      </c>
      <c r="E70" s="414">
        <v>0</v>
      </c>
      <c r="F70" s="413">
        <v>1134.6600000000001</v>
      </c>
      <c r="G70" s="412">
        <v>0</v>
      </c>
      <c r="H70" s="412">
        <v>974.26</v>
      </c>
      <c r="I70" s="412">
        <v>160.4</v>
      </c>
      <c r="J70" s="411">
        <v>0.14136393280806586</v>
      </c>
    </row>
    <row r="71" spans="1:10" ht="24.75" customHeight="1" x14ac:dyDescent="0.2">
      <c r="A71" s="414" t="s">
        <v>2224</v>
      </c>
      <c r="B71" s="414" t="s">
        <v>2223</v>
      </c>
      <c r="C71" s="414" t="s">
        <v>1010</v>
      </c>
      <c r="D71" s="414">
        <v>3</v>
      </c>
      <c r="E71" s="414">
        <v>0</v>
      </c>
      <c r="F71" s="413">
        <v>235.05</v>
      </c>
      <c r="G71" s="412">
        <v>0</v>
      </c>
      <c r="H71" s="412">
        <v>185.85</v>
      </c>
      <c r="I71" s="412">
        <v>49.2</v>
      </c>
      <c r="J71" s="411">
        <v>0.20931716656030633</v>
      </c>
    </row>
    <row r="72" spans="1:10" ht="24.75" customHeight="1" x14ac:dyDescent="0.2">
      <c r="A72" s="414" t="s">
        <v>1517</v>
      </c>
      <c r="B72" s="414" t="s">
        <v>1516</v>
      </c>
      <c r="C72" s="414" t="s">
        <v>1010</v>
      </c>
      <c r="D72" s="414">
        <v>1</v>
      </c>
      <c r="E72" s="414">
        <v>0</v>
      </c>
      <c r="F72" s="413">
        <v>71.92</v>
      </c>
      <c r="G72" s="412">
        <v>0</v>
      </c>
      <c r="H72" s="412">
        <v>54.79</v>
      </c>
      <c r="I72" s="412">
        <v>17.13</v>
      </c>
      <c r="J72" s="411">
        <v>0.23818131256952169</v>
      </c>
    </row>
    <row r="73" spans="1:10" ht="24.75" customHeight="1" x14ac:dyDescent="0.2">
      <c r="A73" s="414" t="s">
        <v>1515</v>
      </c>
      <c r="B73" s="414" t="s">
        <v>1514</v>
      </c>
      <c r="C73" s="414" t="s">
        <v>1010</v>
      </c>
      <c r="D73" s="414">
        <v>4</v>
      </c>
      <c r="E73" s="414">
        <v>0</v>
      </c>
      <c r="F73" s="413">
        <v>333.8</v>
      </c>
      <c r="G73" s="412">
        <v>0</v>
      </c>
      <c r="H73" s="412">
        <v>249.72</v>
      </c>
      <c r="I73" s="412">
        <v>84.08</v>
      </c>
      <c r="J73" s="411">
        <v>0.2518873576992211</v>
      </c>
    </row>
    <row r="74" spans="1:10" ht="24.75" customHeight="1" x14ac:dyDescent="0.2">
      <c r="A74" s="414" t="s">
        <v>1513</v>
      </c>
      <c r="B74" s="414" t="s">
        <v>1512</v>
      </c>
      <c r="C74" s="414" t="s">
        <v>1010</v>
      </c>
      <c r="D74" s="414">
        <v>2</v>
      </c>
      <c r="E74" s="414">
        <v>0</v>
      </c>
      <c r="F74" s="413">
        <v>268.22000000000003</v>
      </c>
      <c r="G74" s="412">
        <v>0</v>
      </c>
      <c r="H74" s="412">
        <v>216.62</v>
      </c>
      <c r="I74" s="412">
        <v>51.6</v>
      </c>
      <c r="J74" s="411">
        <v>0.19237939005294161</v>
      </c>
    </row>
    <row r="75" spans="1:10" ht="24.75" customHeight="1" x14ac:dyDescent="0.2">
      <c r="A75" s="414" t="s">
        <v>1507</v>
      </c>
      <c r="B75" s="414" t="s">
        <v>1506</v>
      </c>
      <c r="C75" s="414" t="s">
        <v>1010</v>
      </c>
      <c r="D75" s="414">
        <v>2</v>
      </c>
      <c r="E75" s="414">
        <v>0</v>
      </c>
      <c r="F75" s="413">
        <v>327.3</v>
      </c>
      <c r="G75" s="412">
        <v>0</v>
      </c>
      <c r="H75" s="412">
        <v>193.36</v>
      </c>
      <c r="I75" s="412">
        <v>133.94</v>
      </c>
      <c r="J75" s="411">
        <v>0.40922700886037272</v>
      </c>
    </row>
    <row r="76" spans="1:10" ht="24.75" customHeight="1" x14ac:dyDescent="0.2">
      <c r="A76" s="414" t="s">
        <v>1505</v>
      </c>
      <c r="B76" s="414" t="s">
        <v>1504</v>
      </c>
      <c r="C76" s="414" t="s">
        <v>1010</v>
      </c>
      <c r="D76" s="414">
        <v>45</v>
      </c>
      <c r="E76" s="414">
        <v>0</v>
      </c>
      <c r="F76" s="413">
        <v>5504.36</v>
      </c>
      <c r="G76" s="412">
        <v>0</v>
      </c>
      <c r="H76" s="412">
        <v>4502.7</v>
      </c>
      <c r="I76" s="412">
        <v>1001.66</v>
      </c>
      <c r="J76" s="411">
        <v>0.1819757428656556</v>
      </c>
    </row>
    <row r="77" spans="1:10" ht="24.75" customHeight="1" x14ac:dyDescent="0.2">
      <c r="A77" s="414" t="s">
        <v>1499</v>
      </c>
      <c r="B77" s="414" t="s">
        <v>1498</v>
      </c>
      <c r="C77" s="414" t="s">
        <v>1010</v>
      </c>
      <c r="D77" s="414">
        <v>12</v>
      </c>
      <c r="E77" s="414">
        <v>0</v>
      </c>
      <c r="F77" s="413">
        <v>1869</v>
      </c>
      <c r="G77" s="412">
        <v>0</v>
      </c>
      <c r="H77" s="412">
        <v>1631.16</v>
      </c>
      <c r="I77" s="412">
        <v>237.84</v>
      </c>
      <c r="J77" s="411">
        <v>0.12725521669341894</v>
      </c>
    </row>
    <row r="78" spans="1:10" ht="24.75" customHeight="1" x14ac:dyDescent="0.2">
      <c r="A78" s="414" t="s">
        <v>3080</v>
      </c>
      <c r="B78" s="414" t="s">
        <v>3079</v>
      </c>
      <c r="C78" s="414" t="s">
        <v>1010</v>
      </c>
      <c r="D78" s="414">
        <v>48</v>
      </c>
      <c r="E78" s="414">
        <v>0</v>
      </c>
      <c r="F78" s="413">
        <v>3476.16</v>
      </c>
      <c r="G78" s="412">
        <v>0</v>
      </c>
      <c r="H78" s="412">
        <v>3033.12</v>
      </c>
      <c r="I78" s="412">
        <v>443.04</v>
      </c>
      <c r="J78" s="411">
        <v>0.12745098039215685</v>
      </c>
    </row>
    <row r="79" spans="1:10" ht="24.75" customHeight="1" x14ac:dyDescent="0.2">
      <c r="A79" s="414" t="s">
        <v>2212</v>
      </c>
      <c r="B79" s="414" t="s">
        <v>2211</v>
      </c>
      <c r="C79" s="414" t="s">
        <v>1010</v>
      </c>
      <c r="D79" s="414">
        <v>2</v>
      </c>
      <c r="E79" s="414">
        <v>0</v>
      </c>
      <c r="F79" s="413">
        <v>273.2</v>
      </c>
      <c r="G79" s="412">
        <v>0</v>
      </c>
      <c r="H79" s="412">
        <v>216.58</v>
      </c>
      <c r="I79" s="412">
        <v>56.62</v>
      </c>
      <c r="J79" s="411">
        <v>0.20724743777452415</v>
      </c>
    </row>
    <row r="80" spans="1:10" ht="24.75" customHeight="1" x14ac:dyDescent="0.2">
      <c r="A80" s="414" t="s">
        <v>1497</v>
      </c>
      <c r="B80" s="414" t="s">
        <v>1496</v>
      </c>
      <c r="C80" s="414" t="s">
        <v>1010</v>
      </c>
      <c r="D80" s="414">
        <v>8</v>
      </c>
      <c r="E80" s="414">
        <v>0</v>
      </c>
      <c r="F80" s="413">
        <v>2297.1999999999998</v>
      </c>
      <c r="G80" s="412">
        <v>0</v>
      </c>
      <c r="H80" s="412">
        <v>1881.38</v>
      </c>
      <c r="I80" s="412">
        <v>415.82</v>
      </c>
      <c r="J80" s="411">
        <v>0.1810116663764583</v>
      </c>
    </row>
    <row r="81" spans="1:10" ht="24.75" customHeight="1" x14ac:dyDescent="0.2">
      <c r="A81" s="414" t="s">
        <v>2206</v>
      </c>
      <c r="B81" s="414" t="s">
        <v>2205</v>
      </c>
      <c r="C81" s="414" t="s">
        <v>1010</v>
      </c>
      <c r="D81" s="414">
        <v>10</v>
      </c>
      <c r="E81" s="414">
        <v>0</v>
      </c>
      <c r="F81" s="413">
        <v>2696.8</v>
      </c>
      <c r="G81" s="412">
        <v>0</v>
      </c>
      <c r="H81" s="412">
        <v>2353.6</v>
      </c>
      <c r="I81" s="412">
        <v>343.2</v>
      </c>
      <c r="J81" s="411">
        <v>0.12726194007712846</v>
      </c>
    </row>
    <row r="82" spans="1:10" ht="24.75" customHeight="1" x14ac:dyDescent="0.2">
      <c r="A82" s="414" t="s">
        <v>1493</v>
      </c>
      <c r="B82" s="414" t="s">
        <v>1492</v>
      </c>
      <c r="C82" s="414" t="s">
        <v>1010</v>
      </c>
      <c r="D82" s="414">
        <v>5</v>
      </c>
      <c r="E82" s="414">
        <v>0</v>
      </c>
      <c r="F82" s="413">
        <v>1550.39</v>
      </c>
      <c r="G82" s="412">
        <v>0</v>
      </c>
      <c r="H82" s="412">
        <v>1289.75</v>
      </c>
      <c r="I82" s="412">
        <v>260.64</v>
      </c>
      <c r="J82" s="411">
        <v>0.16811253942556389</v>
      </c>
    </row>
    <row r="83" spans="1:10" ht="24.75" customHeight="1" x14ac:dyDescent="0.2">
      <c r="A83" s="414" t="s">
        <v>1491</v>
      </c>
      <c r="B83" s="414" t="s">
        <v>1490</v>
      </c>
      <c r="C83" s="414" t="s">
        <v>1010</v>
      </c>
      <c r="D83" s="414">
        <v>18</v>
      </c>
      <c r="E83" s="414">
        <v>0</v>
      </c>
      <c r="F83" s="413">
        <v>4490.0200000000004</v>
      </c>
      <c r="G83" s="412">
        <v>0</v>
      </c>
      <c r="H83" s="412">
        <v>3863.49</v>
      </c>
      <c r="I83" s="412">
        <v>626.53</v>
      </c>
      <c r="J83" s="411">
        <v>0.13953835394942563</v>
      </c>
    </row>
    <row r="84" spans="1:10" ht="24.75" customHeight="1" x14ac:dyDescent="0.2">
      <c r="A84" s="414" t="s">
        <v>3076</v>
      </c>
      <c r="B84" s="414" t="s">
        <v>3075</v>
      </c>
      <c r="C84" s="414" t="s">
        <v>1010</v>
      </c>
      <c r="D84" s="414">
        <v>2</v>
      </c>
      <c r="E84" s="414">
        <v>0</v>
      </c>
      <c r="F84" s="413">
        <v>348.69</v>
      </c>
      <c r="G84" s="412">
        <v>0</v>
      </c>
      <c r="H84" s="412">
        <v>235.48</v>
      </c>
      <c r="I84" s="412">
        <v>113.21</v>
      </c>
      <c r="J84" s="411">
        <v>0.3246723450629499</v>
      </c>
    </row>
    <row r="85" spans="1:10" ht="24.75" customHeight="1" x14ac:dyDescent="0.2">
      <c r="A85" s="414" t="s">
        <v>1479</v>
      </c>
      <c r="B85" s="414" t="s">
        <v>1478</v>
      </c>
      <c r="C85" s="414" t="s">
        <v>1010</v>
      </c>
      <c r="D85" s="414">
        <v>34</v>
      </c>
      <c r="E85" s="414">
        <v>0</v>
      </c>
      <c r="F85" s="413">
        <v>3546.42</v>
      </c>
      <c r="G85" s="412">
        <v>0</v>
      </c>
      <c r="H85" s="412">
        <v>2687.94</v>
      </c>
      <c r="I85" s="412">
        <v>858.48</v>
      </c>
      <c r="J85" s="411">
        <v>0.24206946723738304</v>
      </c>
    </row>
    <row r="86" spans="1:10" ht="24.75" customHeight="1" x14ac:dyDescent="0.2">
      <c r="A86" s="414" t="s">
        <v>2204</v>
      </c>
      <c r="B86" s="414" t="s">
        <v>2203</v>
      </c>
      <c r="C86" s="414" t="s">
        <v>1010</v>
      </c>
      <c r="D86" s="414">
        <v>3</v>
      </c>
      <c r="E86" s="414">
        <v>0</v>
      </c>
      <c r="F86" s="413">
        <v>964.8</v>
      </c>
      <c r="G86" s="412">
        <v>0</v>
      </c>
      <c r="H86" s="412">
        <v>763.35</v>
      </c>
      <c r="I86" s="412">
        <v>201.45</v>
      </c>
      <c r="J86" s="411">
        <v>0.20879975124378108</v>
      </c>
    </row>
    <row r="87" spans="1:10" ht="24.75" customHeight="1" x14ac:dyDescent="0.2">
      <c r="A87" s="414" t="s">
        <v>3068</v>
      </c>
      <c r="B87" s="414" t="s">
        <v>3067</v>
      </c>
      <c r="C87" s="414" t="s">
        <v>1010</v>
      </c>
      <c r="D87" s="414">
        <v>2</v>
      </c>
      <c r="E87" s="414">
        <v>0</v>
      </c>
      <c r="F87" s="413">
        <v>874.46</v>
      </c>
      <c r="G87" s="412">
        <v>0</v>
      </c>
      <c r="H87" s="412">
        <v>649.70000000000005</v>
      </c>
      <c r="I87" s="412">
        <v>224.76</v>
      </c>
      <c r="J87" s="411">
        <v>0.25702719392539397</v>
      </c>
    </row>
    <row r="88" spans="1:10" ht="24.75" customHeight="1" x14ac:dyDescent="0.2">
      <c r="A88" s="414" t="s">
        <v>5247</v>
      </c>
      <c r="B88" s="414" t="s">
        <v>5246</v>
      </c>
      <c r="C88" s="414" t="s">
        <v>1010</v>
      </c>
      <c r="D88" s="414">
        <v>1</v>
      </c>
      <c r="E88" s="414">
        <v>0</v>
      </c>
      <c r="F88" s="413">
        <v>1344.55</v>
      </c>
      <c r="G88" s="412">
        <v>0</v>
      </c>
      <c r="H88" s="412">
        <v>1173.43</v>
      </c>
      <c r="I88" s="412">
        <v>171.12</v>
      </c>
      <c r="J88" s="411">
        <v>0.12726934662154624</v>
      </c>
    </row>
    <row r="89" spans="1:10" ht="24.75" customHeight="1" x14ac:dyDescent="0.2">
      <c r="A89" s="414" t="s">
        <v>1469</v>
      </c>
      <c r="B89" s="414" t="s">
        <v>1468</v>
      </c>
      <c r="C89" s="414" t="s">
        <v>1010</v>
      </c>
      <c r="D89" s="414">
        <v>2</v>
      </c>
      <c r="E89" s="414">
        <v>0</v>
      </c>
      <c r="F89" s="413">
        <v>428.23</v>
      </c>
      <c r="G89" s="412">
        <v>0</v>
      </c>
      <c r="H89" s="412">
        <v>290</v>
      </c>
      <c r="I89" s="412">
        <v>138.22999999999999</v>
      </c>
      <c r="J89" s="411">
        <v>0.32279382574784576</v>
      </c>
    </row>
    <row r="90" spans="1:10" ht="24.75" customHeight="1" x14ac:dyDescent="0.2">
      <c r="A90" s="414" t="s">
        <v>1467</v>
      </c>
      <c r="B90" s="414" t="s">
        <v>1466</v>
      </c>
      <c r="C90" s="414" t="s">
        <v>1010</v>
      </c>
      <c r="D90" s="414">
        <v>1</v>
      </c>
      <c r="E90" s="414">
        <v>0</v>
      </c>
      <c r="F90" s="413">
        <v>192.08</v>
      </c>
      <c r="G90" s="412">
        <v>0</v>
      </c>
      <c r="H90" s="412">
        <v>151.41999999999999</v>
      </c>
      <c r="I90" s="412">
        <v>40.659999999999997</v>
      </c>
      <c r="J90" s="411">
        <v>0.21168263223656811</v>
      </c>
    </row>
    <row r="91" spans="1:10" ht="24.75" customHeight="1" x14ac:dyDescent="0.2">
      <c r="A91" s="414" t="s">
        <v>1465</v>
      </c>
      <c r="B91" s="414" t="s">
        <v>1464</v>
      </c>
      <c r="C91" s="414" t="s">
        <v>1010</v>
      </c>
      <c r="D91" s="414">
        <v>3</v>
      </c>
      <c r="E91" s="414">
        <v>0</v>
      </c>
      <c r="F91" s="413">
        <v>1023.14</v>
      </c>
      <c r="G91" s="412">
        <v>0</v>
      </c>
      <c r="H91" s="412">
        <v>833.73</v>
      </c>
      <c r="I91" s="412">
        <v>189.41</v>
      </c>
      <c r="J91" s="411">
        <v>0.18512618019039428</v>
      </c>
    </row>
    <row r="92" spans="1:10" ht="24.75" customHeight="1" x14ac:dyDescent="0.2">
      <c r="A92" s="414" t="s">
        <v>1463</v>
      </c>
      <c r="B92" s="414" t="s">
        <v>1462</v>
      </c>
      <c r="C92" s="414" t="s">
        <v>1010</v>
      </c>
      <c r="D92" s="414">
        <v>11</v>
      </c>
      <c r="E92" s="414">
        <v>0</v>
      </c>
      <c r="F92" s="413">
        <v>2086.7800000000002</v>
      </c>
      <c r="G92" s="412">
        <v>0</v>
      </c>
      <c r="H92" s="412">
        <v>1775.62</v>
      </c>
      <c r="I92" s="412">
        <v>311.16000000000003</v>
      </c>
      <c r="J92" s="411">
        <v>0.14911011223032614</v>
      </c>
    </row>
    <row r="93" spans="1:10" ht="24.75" customHeight="1" x14ac:dyDescent="0.2">
      <c r="A93" s="414" t="s">
        <v>1455</v>
      </c>
      <c r="B93" s="414" t="s">
        <v>1454</v>
      </c>
      <c r="C93" s="414" t="s">
        <v>1010</v>
      </c>
      <c r="D93" s="414">
        <v>1</v>
      </c>
      <c r="E93" s="414">
        <v>0</v>
      </c>
      <c r="F93" s="413">
        <v>505.91</v>
      </c>
      <c r="G93" s="412">
        <v>0</v>
      </c>
      <c r="H93" s="412">
        <v>385.46</v>
      </c>
      <c r="I93" s="412">
        <v>120.45</v>
      </c>
      <c r="J93" s="411">
        <v>0.23808582554209246</v>
      </c>
    </row>
    <row r="94" spans="1:10" ht="24.75" customHeight="1" x14ac:dyDescent="0.2">
      <c r="A94" s="414" t="s">
        <v>4123</v>
      </c>
      <c r="B94" s="414" t="s">
        <v>4122</v>
      </c>
      <c r="C94" s="414" t="s">
        <v>1010</v>
      </c>
      <c r="D94" s="414">
        <v>3</v>
      </c>
      <c r="E94" s="414">
        <v>0</v>
      </c>
      <c r="F94" s="413">
        <v>534.36</v>
      </c>
      <c r="G94" s="412">
        <v>0</v>
      </c>
      <c r="H94" s="412">
        <v>471.06</v>
      </c>
      <c r="I94" s="412">
        <v>63.3</v>
      </c>
      <c r="J94" s="411">
        <v>0.11845946552885694</v>
      </c>
    </row>
    <row r="95" spans="1:10" ht="24.75" customHeight="1" x14ac:dyDescent="0.2">
      <c r="A95" s="414" t="s">
        <v>1453</v>
      </c>
      <c r="B95" s="414" t="s">
        <v>1452</v>
      </c>
      <c r="C95" s="414" t="s">
        <v>1010</v>
      </c>
      <c r="D95" s="414">
        <v>6</v>
      </c>
      <c r="E95" s="414">
        <v>0</v>
      </c>
      <c r="F95" s="413">
        <v>974.54</v>
      </c>
      <c r="G95" s="412">
        <v>0</v>
      </c>
      <c r="H95" s="412">
        <v>809.14</v>
      </c>
      <c r="I95" s="412">
        <v>165.4</v>
      </c>
      <c r="J95" s="411">
        <v>0.16972109918525663</v>
      </c>
    </row>
    <row r="96" spans="1:10" ht="24.75" customHeight="1" x14ac:dyDescent="0.2">
      <c r="A96" s="414" t="s">
        <v>1451</v>
      </c>
      <c r="B96" s="414" t="s">
        <v>1450</v>
      </c>
      <c r="C96" s="414" t="s">
        <v>1010</v>
      </c>
      <c r="D96" s="414">
        <v>8</v>
      </c>
      <c r="E96" s="414">
        <v>0</v>
      </c>
      <c r="F96" s="413">
        <v>2936.64</v>
      </c>
      <c r="G96" s="412">
        <v>0</v>
      </c>
      <c r="H96" s="412">
        <v>2579.1999999999998</v>
      </c>
      <c r="I96" s="412">
        <v>357.44</v>
      </c>
      <c r="J96" s="411">
        <v>0.12171733682031165</v>
      </c>
    </row>
    <row r="97" spans="1:10" ht="24.75" customHeight="1" x14ac:dyDescent="0.2">
      <c r="A97" s="414" t="s">
        <v>1449</v>
      </c>
      <c r="B97" s="414" t="s">
        <v>1448</v>
      </c>
      <c r="C97" s="414" t="s">
        <v>1010</v>
      </c>
      <c r="D97" s="414">
        <v>4</v>
      </c>
      <c r="E97" s="414">
        <v>0</v>
      </c>
      <c r="F97" s="413">
        <v>526.04</v>
      </c>
      <c r="G97" s="412">
        <v>0</v>
      </c>
      <c r="H97" s="412">
        <v>454.84</v>
      </c>
      <c r="I97" s="412">
        <v>71.2</v>
      </c>
      <c r="J97" s="411">
        <v>0.13535092388411527</v>
      </c>
    </row>
    <row r="98" spans="1:10" ht="24.75" customHeight="1" x14ac:dyDescent="0.2">
      <c r="A98" s="414" t="s">
        <v>1447</v>
      </c>
      <c r="B98" s="414" t="s">
        <v>1446</v>
      </c>
      <c r="C98" s="414" t="s">
        <v>1010</v>
      </c>
      <c r="D98" s="414">
        <v>8</v>
      </c>
      <c r="E98" s="414">
        <v>0</v>
      </c>
      <c r="F98" s="413">
        <v>1511.02</v>
      </c>
      <c r="G98" s="412">
        <v>0</v>
      </c>
      <c r="H98" s="412">
        <v>1189.04</v>
      </c>
      <c r="I98" s="412">
        <v>321.98</v>
      </c>
      <c r="J98" s="411">
        <v>0.21308784794377308</v>
      </c>
    </row>
    <row r="99" spans="1:10" ht="24.75" customHeight="1" x14ac:dyDescent="0.2">
      <c r="A99" s="414" t="s">
        <v>1443</v>
      </c>
      <c r="B99" s="414" t="s">
        <v>1442</v>
      </c>
      <c r="C99" s="414" t="s">
        <v>1010</v>
      </c>
      <c r="D99" s="414">
        <v>4</v>
      </c>
      <c r="E99" s="414">
        <v>0</v>
      </c>
      <c r="F99" s="413">
        <v>919.52</v>
      </c>
      <c r="G99" s="412">
        <v>0</v>
      </c>
      <c r="H99" s="412">
        <v>720.32</v>
      </c>
      <c r="I99" s="412">
        <v>199.2</v>
      </c>
      <c r="J99" s="411">
        <v>0.21663476596485123</v>
      </c>
    </row>
    <row r="100" spans="1:10" ht="24.75" customHeight="1" x14ac:dyDescent="0.2">
      <c r="A100" s="414" t="s">
        <v>3062</v>
      </c>
      <c r="B100" s="414" t="s">
        <v>3061</v>
      </c>
      <c r="C100" s="414" t="s">
        <v>1010</v>
      </c>
      <c r="D100" s="414">
        <v>1</v>
      </c>
      <c r="E100" s="414">
        <v>0</v>
      </c>
      <c r="F100" s="413">
        <v>2270.7600000000002</v>
      </c>
      <c r="G100" s="412">
        <v>0</v>
      </c>
      <c r="H100" s="412">
        <v>1128.53</v>
      </c>
      <c r="I100" s="412">
        <v>1142.23</v>
      </c>
      <c r="J100" s="411">
        <v>0.50301661117863627</v>
      </c>
    </row>
    <row r="101" spans="1:10" ht="24.75" customHeight="1" x14ac:dyDescent="0.2">
      <c r="A101" s="414" t="s">
        <v>1441</v>
      </c>
      <c r="B101" s="414" t="s">
        <v>1440</v>
      </c>
      <c r="C101" s="414" t="s">
        <v>1010</v>
      </c>
      <c r="D101" s="414">
        <v>1</v>
      </c>
      <c r="E101" s="414">
        <v>0</v>
      </c>
      <c r="F101" s="413">
        <v>397.2</v>
      </c>
      <c r="G101" s="412">
        <v>0</v>
      </c>
      <c r="H101" s="412">
        <v>302.63</v>
      </c>
      <c r="I101" s="412">
        <v>94.57</v>
      </c>
      <c r="J101" s="411">
        <v>0.23809164149043302</v>
      </c>
    </row>
    <row r="102" spans="1:10" ht="24.75" customHeight="1" x14ac:dyDescent="0.2">
      <c r="A102" s="414" t="s">
        <v>4121</v>
      </c>
      <c r="B102" s="414" t="s">
        <v>4120</v>
      </c>
      <c r="C102" s="414" t="s">
        <v>1010</v>
      </c>
      <c r="D102" s="414">
        <v>2</v>
      </c>
      <c r="E102" s="414">
        <v>0</v>
      </c>
      <c r="F102" s="413">
        <v>503.8</v>
      </c>
      <c r="G102" s="412">
        <v>0</v>
      </c>
      <c r="H102" s="412">
        <v>280.32</v>
      </c>
      <c r="I102" s="412">
        <v>223.48</v>
      </c>
      <c r="J102" s="411">
        <v>0.44358872568479557</v>
      </c>
    </row>
    <row r="103" spans="1:10" ht="24.75" customHeight="1" x14ac:dyDescent="0.2">
      <c r="A103" s="414" t="s">
        <v>1439</v>
      </c>
      <c r="B103" s="414" t="s">
        <v>1438</v>
      </c>
      <c r="C103" s="414" t="s">
        <v>1010</v>
      </c>
      <c r="D103" s="414">
        <v>6</v>
      </c>
      <c r="E103" s="414">
        <v>0</v>
      </c>
      <c r="F103" s="413">
        <v>1378.26</v>
      </c>
      <c r="G103" s="412">
        <v>-918.84</v>
      </c>
      <c r="H103" s="412">
        <v>380.2</v>
      </c>
      <c r="I103" s="412">
        <v>79.22</v>
      </c>
      <c r="J103" s="411">
        <v>0.17243480910713507</v>
      </c>
    </row>
    <row r="104" spans="1:10" ht="24.75" customHeight="1" x14ac:dyDescent="0.2">
      <c r="A104" s="414" t="s">
        <v>2198</v>
      </c>
      <c r="B104" s="414" t="s">
        <v>2197</v>
      </c>
      <c r="C104" s="414" t="s">
        <v>1010</v>
      </c>
      <c r="D104" s="414">
        <v>6</v>
      </c>
      <c r="E104" s="414">
        <v>0</v>
      </c>
      <c r="F104" s="413">
        <v>2232.75</v>
      </c>
      <c r="G104" s="412">
        <v>0</v>
      </c>
      <c r="H104" s="412">
        <v>1771.44</v>
      </c>
      <c r="I104" s="412">
        <v>461.31</v>
      </c>
      <c r="J104" s="411">
        <v>0.20661068189452469</v>
      </c>
    </row>
    <row r="105" spans="1:10" ht="24.75" customHeight="1" x14ac:dyDescent="0.2">
      <c r="A105" s="414" t="s">
        <v>1437</v>
      </c>
      <c r="B105" s="414" t="s">
        <v>1436</v>
      </c>
      <c r="C105" s="414" t="s">
        <v>1010</v>
      </c>
      <c r="D105" s="414">
        <v>15</v>
      </c>
      <c r="E105" s="414">
        <v>0</v>
      </c>
      <c r="F105" s="413">
        <v>5267.23</v>
      </c>
      <c r="G105" s="412">
        <v>0</v>
      </c>
      <c r="H105" s="412">
        <v>4520.1000000000004</v>
      </c>
      <c r="I105" s="412">
        <v>747.13</v>
      </c>
      <c r="J105" s="411">
        <v>0.14184495455865798</v>
      </c>
    </row>
    <row r="106" spans="1:10" ht="24.75" customHeight="1" x14ac:dyDescent="0.2">
      <c r="A106" s="414" t="s">
        <v>2196</v>
      </c>
      <c r="B106" s="414" t="s">
        <v>2195</v>
      </c>
      <c r="C106" s="414" t="s">
        <v>1010</v>
      </c>
      <c r="D106" s="414">
        <v>1</v>
      </c>
      <c r="E106" s="414">
        <v>0</v>
      </c>
      <c r="F106" s="413">
        <v>163.21</v>
      </c>
      <c r="G106" s="412">
        <v>0</v>
      </c>
      <c r="H106" s="412">
        <v>124.35</v>
      </c>
      <c r="I106" s="412">
        <v>38.86</v>
      </c>
      <c r="J106" s="411">
        <v>0.23809815575026039</v>
      </c>
    </row>
    <row r="107" spans="1:10" ht="24.75" customHeight="1" x14ac:dyDescent="0.2">
      <c r="A107" s="414" t="s">
        <v>1435</v>
      </c>
      <c r="B107" s="414" t="s">
        <v>1434</v>
      </c>
      <c r="C107" s="414" t="s">
        <v>1010</v>
      </c>
      <c r="D107" s="414">
        <v>13</v>
      </c>
      <c r="E107" s="414">
        <v>0</v>
      </c>
      <c r="F107" s="413">
        <v>1767.14</v>
      </c>
      <c r="G107" s="412">
        <v>0</v>
      </c>
      <c r="H107" s="412">
        <v>1525.16</v>
      </c>
      <c r="I107" s="412">
        <v>241.98</v>
      </c>
      <c r="J107" s="411">
        <v>0.13693312357821111</v>
      </c>
    </row>
    <row r="108" spans="1:10" ht="24.75" customHeight="1" x14ac:dyDescent="0.2">
      <c r="A108" s="414" t="s">
        <v>1433</v>
      </c>
      <c r="B108" s="414" t="s">
        <v>1432</v>
      </c>
      <c r="C108" s="414" t="s">
        <v>1010</v>
      </c>
      <c r="D108" s="414">
        <v>12</v>
      </c>
      <c r="E108" s="414">
        <v>0</v>
      </c>
      <c r="F108" s="413">
        <v>3529.92</v>
      </c>
      <c r="G108" s="412">
        <v>0</v>
      </c>
      <c r="H108" s="412">
        <v>2732.88</v>
      </c>
      <c r="I108" s="412">
        <v>797.04</v>
      </c>
      <c r="J108" s="411">
        <v>0.22579548545009517</v>
      </c>
    </row>
    <row r="109" spans="1:10" ht="24.75" customHeight="1" x14ac:dyDescent="0.2">
      <c r="A109" s="414" t="s">
        <v>1429</v>
      </c>
      <c r="B109" s="414" t="s">
        <v>1428</v>
      </c>
      <c r="C109" s="414" t="s">
        <v>1010</v>
      </c>
      <c r="D109" s="414">
        <v>2</v>
      </c>
      <c r="E109" s="414">
        <v>0</v>
      </c>
      <c r="F109" s="413">
        <v>1194.06</v>
      </c>
      <c r="G109" s="412">
        <v>0</v>
      </c>
      <c r="H109" s="412">
        <v>909.78</v>
      </c>
      <c r="I109" s="412">
        <v>284.27999999999997</v>
      </c>
      <c r="J109" s="411">
        <v>0.2380784885181649</v>
      </c>
    </row>
    <row r="110" spans="1:10" ht="24.75" customHeight="1" x14ac:dyDescent="0.2">
      <c r="A110" s="414" t="s">
        <v>1427</v>
      </c>
      <c r="B110" s="414" t="s">
        <v>1426</v>
      </c>
      <c r="C110" s="414" t="s">
        <v>1010</v>
      </c>
      <c r="D110" s="414">
        <v>2</v>
      </c>
      <c r="E110" s="414">
        <v>0</v>
      </c>
      <c r="F110" s="413">
        <v>509.52</v>
      </c>
      <c r="G110" s="412">
        <v>0</v>
      </c>
      <c r="H110" s="412">
        <v>547.05999999999995</v>
      </c>
      <c r="I110" s="412">
        <v>-37.54</v>
      </c>
      <c r="J110" s="411">
        <v>-7.3677186371486889E-2</v>
      </c>
    </row>
    <row r="111" spans="1:10" ht="24.75" customHeight="1" x14ac:dyDescent="0.2">
      <c r="A111" s="414" t="s">
        <v>1425</v>
      </c>
      <c r="B111" s="414" t="s">
        <v>1424</v>
      </c>
      <c r="C111" s="414" t="s">
        <v>1010</v>
      </c>
      <c r="D111" s="414">
        <v>17</v>
      </c>
      <c r="E111" s="414">
        <v>0</v>
      </c>
      <c r="F111" s="413">
        <v>2947.61</v>
      </c>
      <c r="G111" s="412">
        <v>0</v>
      </c>
      <c r="H111" s="412">
        <v>2304.86</v>
      </c>
      <c r="I111" s="412">
        <v>642.75</v>
      </c>
      <c r="J111" s="411">
        <v>0.21805801988729853</v>
      </c>
    </row>
    <row r="112" spans="1:10" ht="24.75" customHeight="1" x14ac:dyDescent="0.2">
      <c r="A112" s="414" t="s">
        <v>1423</v>
      </c>
      <c r="B112" s="414" t="s">
        <v>1422</v>
      </c>
      <c r="C112" s="414" t="s">
        <v>1010</v>
      </c>
      <c r="D112" s="414">
        <v>2</v>
      </c>
      <c r="E112" s="414">
        <v>0</v>
      </c>
      <c r="F112" s="413">
        <v>412.98</v>
      </c>
      <c r="G112" s="412">
        <v>0</v>
      </c>
      <c r="H112" s="412">
        <v>356.24</v>
      </c>
      <c r="I112" s="412">
        <v>56.74</v>
      </c>
      <c r="J112" s="411">
        <v>0.13739164124170661</v>
      </c>
    </row>
    <row r="113" spans="1:10" ht="24.75" customHeight="1" x14ac:dyDescent="0.2">
      <c r="A113" s="414" t="s">
        <v>1419</v>
      </c>
      <c r="B113" s="414" t="s">
        <v>1418</v>
      </c>
      <c r="C113" s="414" t="s">
        <v>1010</v>
      </c>
      <c r="D113" s="414">
        <v>2</v>
      </c>
      <c r="E113" s="414">
        <v>0</v>
      </c>
      <c r="F113" s="413">
        <v>467.04</v>
      </c>
      <c r="G113" s="412">
        <v>0</v>
      </c>
      <c r="H113" s="412">
        <v>310.44</v>
      </c>
      <c r="I113" s="412">
        <v>156.6</v>
      </c>
      <c r="J113" s="411">
        <v>0.3353031860226105</v>
      </c>
    </row>
    <row r="114" spans="1:10" ht="24.75" customHeight="1" x14ac:dyDescent="0.2">
      <c r="A114" s="414" t="s">
        <v>1415</v>
      </c>
      <c r="B114" s="414" t="s">
        <v>1414</v>
      </c>
      <c r="C114" s="414" t="s">
        <v>1010</v>
      </c>
      <c r="D114" s="414">
        <v>1</v>
      </c>
      <c r="E114" s="414">
        <v>0</v>
      </c>
      <c r="F114" s="413">
        <v>509.05</v>
      </c>
      <c r="G114" s="412">
        <v>0</v>
      </c>
      <c r="H114" s="412">
        <v>414.14</v>
      </c>
      <c r="I114" s="412">
        <v>94.91</v>
      </c>
      <c r="J114" s="411">
        <v>0.18644533935762694</v>
      </c>
    </row>
    <row r="115" spans="1:10" ht="24.75" customHeight="1" x14ac:dyDescent="0.2">
      <c r="A115" s="414" t="s">
        <v>1409</v>
      </c>
      <c r="B115" s="414" t="s">
        <v>1408</v>
      </c>
      <c r="C115" s="414" t="s">
        <v>1010</v>
      </c>
      <c r="D115" s="414">
        <v>31</v>
      </c>
      <c r="E115" s="414">
        <v>0</v>
      </c>
      <c r="F115" s="413">
        <v>5398.43</v>
      </c>
      <c r="G115" s="412">
        <v>0</v>
      </c>
      <c r="H115" s="412">
        <v>3849.37</v>
      </c>
      <c r="I115" s="412">
        <v>1549.06</v>
      </c>
      <c r="J115" s="411">
        <v>0.2869463899689354</v>
      </c>
    </row>
    <row r="116" spans="1:10" ht="24.75" customHeight="1" x14ac:dyDescent="0.2">
      <c r="A116" s="414" t="s">
        <v>2188</v>
      </c>
      <c r="B116" s="414" t="s">
        <v>2187</v>
      </c>
      <c r="C116" s="414" t="s">
        <v>1010</v>
      </c>
      <c r="D116" s="414">
        <v>1</v>
      </c>
      <c r="E116" s="414">
        <v>0</v>
      </c>
      <c r="F116" s="413">
        <v>846.66</v>
      </c>
      <c r="G116" s="412">
        <v>0</v>
      </c>
      <c r="H116" s="412">
        <v>517.48</v>
      </c>
      <c r="I116" s="412">
        <v>329.18</v>
      </c>
      <c r="J116" s="411">
        <v>0.3887983369947795</v>
      </c>
    </row>
    <row r="117" spans="1:10" ht="24.75" customHeight="1" x14ac:dyDescent="0.2">
      <c r="A117" s="414" t="s">
        <v>1407</v>
      </c>
      <c r="B117" s="414" t="s">
        <v>1406</v>
      </c>
      <c r="C117" s="414" t="s">
        <v>1010</v>
      </c>
      <c r="D117" s="414">
        <v>1</v>
      </c>
      <c r="E117" s="414">
        <v>0</v>
      </c>
      <c r="F117" s="413">
        <v>615.99</v>
      </c>
      <c r="G117" s="412">
        <v>0</v>
      </c>
      <c r="H117" s="412">
        <v>427.65</v>
      </c>
      <c r="I117" s="412">
        <v>188.34</v>
      </c>
      <c r="J117" s="411">
        <v>0.30575171674864854</v>
      </c>
    </row>
    <row r="118" spans="1:10" ht="24.75" customHeight="1" x14ac:dyDescent="0.2">
      <c r="A118" s="414" t="s">
        <v>1405</v>
      </c>
      <c r="B118" s="414" t="s">
        <v>1404</v>
      </c>
      <c r="C118" s="414" t="s">
        <v>1010</v>
      </c>
      <c r="D118" s="414">
        <v>1</v>
      </c>
      <c r="E118" s="414">
        <v>0</v>
      </c>
      <c r="F118" s="413">
        <v>716.6</v>
      </c>
      <c r="G118" s="412">
        <v>0</v>
      </c>
      <c r="H118" s="412">
        <v>591.16</v>
      </c>
      <c r="I118" s="412">
        <v>125.44</v>
      </c>
      <c r="J118" s="411">
        <v>0.17504884175272117</v>
      </c>
    </row>
    <row r="119" spans="1:10" ht="24.75" customHeight="1" x14ac:dyDescent="0.2">
      <c r="A119" s="414" t="s">
        <v>2186</v>
      </c>
      <c r="B119" s="414" t="s">
        <v>2185</v>
      </c>
      <c r="C119" s="414" t="s">
        <v>1010</v>
      </c>
      <c r="D119" s="414">
        <v>3</v>
      </c>
      <c r="E119" s="414">
        <v>0</v>
      </c>
      <c r="F119" s="413">
        <v>1813.41</v>
      </c>
      <c r="G119" s="412">
        <v>0</v>
      </c>
      <c r="H119" s="412">
        <v>1195.6500000000001</v>
      </c>
      <c r="I119" s="412">
        <v>617.76</v>
      </c>
      <c r="J119" s="411">
        <v>0.34066206759640677</v>
      </c>
    </row>
    <row r="120" spans="1:10" ht="24.75" customHeight="1" x14ac:dyDescent="0.2">
      <c r="A120" s="414" t="s">
        <v>1403</v>
      </c>
      <c r="B120" s="414" t="s">
        <v>1402</v>
      </c>
      <c r="C120" s="414" t="s">
        <v>1010</v>
      </c>
      <c r="D120" s="414">
        <v>24</v>
      </c>
      <c r="E120" s="414">
        <v>0</v>
      </c>
      <c r="F120" s="413">
        <v>11912.21</v>
      </c>
      <c r="G120" s="412">
        <v>0</v>
      </c>
      <c r="H120" s="412">
        <v>10343.07</v>
      </c>
      <c r="I120" s="412">
        <v>1569.14</v>
      </c>
      <c r="J120" s="411">
        <v>0.13172534735368163</v>
      </c>
    </row>
    <row r="121" spans="1:10" ht="24.75" customHeight="1" x14ac:dyDescent="0.2">
      <c r="A121" s="414" t="s">
        <v>5245</v>
      </c>
      <c r="B121" s="414" t="s">
        <v>5244</v>
      </c>
      <c r="C121" s="414" t="s">
        <v>1010</v>
      </c>
      <c r="D121" s="414">
        <v>1</v>
      </c>
      <c r="E121" s="414">
        <v>0</v>
      </c>
      <c r="F121" s="413">
        <v>137.47</v>
      </c>
      <c r="G121" s="412">
        <v>0</v>
      </c>
      <c r="H121" s="412">
        <v>74.66</v>
      </c>
      <c r="I121" s="412">
        <v>62.81</v>
      </c>
      <c r="J121" s="411">
        <v>0.45689968720448099</v>
      </c>
    </row>
    <row r="122" spans="1:10" ht="24.75" customHeight="1" x14ac:dyDescent="0.2">
      <c r="A122" s="414" t="s">
        <v>1401</v>
      </c>
      <c r="B122" s="414" t="s">
        <v>1400</v>
      </c>
      <c r="C122" s="414" t="s">
        <v>1010</v>
      </c>
      <c r="D122" s="414">
        <v>7</v>
      </c>
      <c r="E122" s="414">
        <v>0</v>
      </c>
      <c r="F122" s="413">
        <v>4059.95</v>
      </c>
      <c r="G122" s="412">
        <v>0</v>
      </c>
      <c r="H122" s="412">
        <v>2965.06</v>
      </c>
      <c r="I122" s="412">
        <v>1094.8900000000001</v>
      </c>
      <c r="J122" s="411">
        <v>0.26968066109188538</v>
      </c>
    </row>
    <row r="123" spans="1:10" ht="24.75" customHeight="1" x14ac:dyDescent="0.2">
      <c r="A123" s="414" t="s">
        <v>1399</v>
      </c>
      <c r="B123" s="414" t="s">
        <v>1398</v>
      </c>
      <c r="C123" s="414" t="s">
        <v>1010</v>
      </c>
      <c r="D123" s="414">
        <v>1</v>
      </c>
      <c r="E123" s="414">
        <v>0</v>
      </c>
      <c r="F123" s="413">
        <v>2806.22</v>
      </c>
      <c r="G123" s="412">
        <v>0</v>
      </c>
      <c r="H123" s="412">
        <v>2398.98</v>
      </c>
      <c r="I123" s="412">
        <v>407.24</v>
      </c>
      <c r="J123" s="411">
        <v>0.14512048235704969</v>
      </c>
    </row>
    <row r="124" spans="1:10" ht="24.75" customHeight="1" x14ac:dyDescent="0.2">
      <c r="A124" s="414" t="s">
        <v>2180</v>
      </c>
      <c r="B124" s="414" t="s">
        <v>2179</v>
      </c>
      <c r="C124" s="414" t="s">
        <v>1010</v>
      </c>
      <c r="D124" s="414">
        <v>12</v>
      </c>
      <c r="E124" s="414">
        <v>0</v>
      </c>
      <c r="F124" s="413">
        <v>4456.32</v>
      </c>
      <c r="G124" s="412">
        <v>0</v>
      </c>
      <c r="H124" s="412">
        <v>3623.04</v>
      </c>
      <c r="I124" s="412">
        <v>833.28</v>
      </c>
      <c r="J124" s="411">
        <v>0.18698836708315381</v>
      </c>
    </row>
    <row r="125" spans="1:10" ht="24.75" customHeight="1" x14ac:dyDescent="0.2">
      <c r="A125" s="414" t="s">
        <v>1397</v>
      </c>
      <c r="B125" s="414" t="s">
        <v>1396</v>
      </c>
      <c r="C125" s="414" t="s">
        <v>1010</v>
      </c>
      <c r="D125" s="414">
        <v>2</v>
      </c>
      <c r="E125" s="414">
        <v>0</v>
      </c>
      <c r="F125" s="413">
        <v>905.44</v>
      </c>
      <c r="G125" s="412">
        <v>0</v>
      </c>
      <c r="H125" s="412">
        <v>689.88</v>
      </c>
      <c r="I125" s="412">
        <v>215.56</v>
      </c>
      <c r="J125" s="411">
        <v>0.23807209754373565</v>
      </c>
    </row>
    <row r="126" spans="1:10" ht="24.75" customHeight="1" x14ac:dyDescent="0.2">
      <c r="A126" s="414" t="s">
        <v>2178</v>
      </c>
      <c r="B126" s="414" t="s">
        <v>2177</v>
      </c>
      <c r="C126" s="414" t="s">
        <v>1010</v>
      </c>
      <c r="D126" s="414">
        <v>3</v>
      </c>
      <c r="E126" s="414">
        <v>0</v>
      </c>
      <c r="F126" s="413">
        <v>1957.35</v>
      </c>
      <c r="G126" s="412">
        <v>0</v>
      </c>
      <c r="H126" s="412">
        <v>972.96</v>
      </c>
      <c r="I126" s="412">
        <v>984.39</v>
      </c>
      <c r="J126" s="411">
        <v>0.50291976396658744</v>
      </c>
    </row>
    <row r="127" spans="1:10" ht="24.75" customHeight="1" x14ac:dyDescent="0.2">
      <c r="A127" s="414" t="s">
        <v>1395</v>
      </c>
      <c r="B127" s="414" t="s">
        <v>1394</v>
      </c>
      <c r="C127" s="414" t="s">
        <v>1010</v>
      </c>
      <c r="D127" s="414">
        <v>11</v>
      </c>
      <c r="E127" s="414">
        <v>0</v>
      </c>
      <c r="F127" s="413">
        <v>3071.5</v>
      </c>
      <c r="G127" s="412">
        <v>0</v>
      </c>
      <c r="H127" s="412">
        <v>2131.69</v>
      </c>
      <c r="I127" s="412">
        <v>939.81</v>
      </c>
      <c r="J127" s="411">
        <v>0.30597753540615336</v>
      </c>
    </row>
    <row r="128" spans="1:10" ht="24.75" customHeight="1" x14ac:dyDescent="0.2">
      <c r="A128" s="414" t="s">
        <v>1393</v>
      </c>
      <c r="B128" s="414" t="s">
        <v>1392</v>
      </c>
      <c r="C128" s="414" t="s">
        <v>1010</v>
      </c>
      <c r="D128" s="414">
        <v>13</v>
      </c>
      <c r="E128" s="414">
        <v>0</v>
      </c>
      <c r="F128" s="413">
        <v>5243.33</v>
      </c>
      <c r="G128" s="412">
        <v>0</v>
      </c>
      <c r="H128" s="412">
        <v>4525.43</v>
      </c>
      <c r="I128" s="412">
        <v>717.9</v>
      </c>
      <c r="J128" s="411">
        <v>0.13691680668582751</v>
      </c>
    </row>
    <row r="129" spans="1:10" ht="24.75" customHeight="1" x14ac:dyDescent="0.2">
      <c r="A129" s="414" t="s">
        <v>1383</v>
      </c>
      <c r="B129" s="414" t="s">
        <v>1382</v>
      </c>
      <c r="C129" s="414" t="s">
        <v>1010</v>
      </c>
      <c r="D129" s="414">
        <v>42</v>
      </c>
      <c r="E129" s="414">
        <v>0</v>
      </c>
      <c r="F129" s="413">
        <v>5609.88</v>
      </c>
      <c r="G129" s="412">
        <v>0</v>
      </c>
      <c r="H129" s="412">
        <v>4796.3999999999996</v>
      </c>
      <c r="I129" s="412">
        <v>813.48</v>
      </c>
      <c r="J129" s="411">
        <v>0.14500844937859633</v>
      </c>
    </row>
    <row r="130" spans="1:10" ht="24.75" customHeight="1" x14ac:dyDescent="0.2">
      <c r="A130" s="414" t="s">
        <v>1381</v>
      </c>
      <c r="B130" s="414" t="s">
        <v>1380</v>
      </c>
      <c r="C130" s="414" t="s">
        <v>1010</v>
      </c>
      <c r="D130" s="414">
        <v>26</v>
      </c>
      <c r="E130" s="414">
        <v>0</v>
      </c>
      <c r="F130" s="413">
        <v>4651.97</v>
      </c>
      <c r="G130" s="412">
        <v>0</v>
      </c>
      <c r="H130" s="412">
        <v>3995.42</v>
      </c>
      <c r="I130" s="412">
        <v>656.55</v>
      </c>
      <c r="J130" s="411">
        <v>0.14113375623660512</v>
      </c>
    </row>
    <row r="131" spans="1:10" ht="24.75" customHeight="1" x14ac:dyDescent="0.2">
      <c r="A131" s="414" t="s">
        <v>1379</v>
      </c>
      <c r="B131" s="414" t="s">
        <v>1378</v>
      </c>
      <c r="C131" s="414" t="s">
        <v>1010</v>
      </c>
      <c r="D131" s="414">
        <v>16</v>
      </c>
      <c r="E131" s="414">
        <v>0</v>
      </c>
      <c r="F131" s="413">
        <v>2331.5300000000002</v>
      </c>
      <c r="G131" s="412">
        <v>0</v>
      </c>
      <c r="H131" s="412">
        <v>1787.84</v>
      </c>
      <c r="I131" s="412">
        <v>543.69000000000005</v>
      </c>
      <c r="J131" s="411">
        <v>0.23319022272928078</v>
      </c>
    </row>
    <row r="132" spans="1:10" ht="24.75" customHeight="1" x14ac:dyDescent="0.2">
      <c r="A132" s="414" t="s">
        <v>1377</v>
      </c>
      <c r="B132" s="414" t="s">
        <v>1376</v>
      </c>
      <c r="C132" s="414" t="s">
        <v>1010</v>
      </c>
      <c r="D132" s="414">
        <v>4</v>
      </c>
      <c r="E132" s="414">
        <v>0</v>
      </c>
      <c r="F132" s="413">
        <v>1855.48</v>
      </c>
      <c r="G132" s="412">
        <v>0</v>
      </c>
      <c r="H132" s="412">
        <v>1535.56</v>
      </c>
      <c r="I132" s="412">
        <v>319.92</v>
      </c>
      <c r="J132" s="411">
        <v>0.17241899670166211</v>
      </c>
    </row>
    <row r="133" spans="1:10" ht="24.75" customHeight="1" x14ac:dyDescent="0.2">
      <c r="A133" s="414" t="s">
        <v>1375</v>
      </c>
      <c r="B133" s="414" t="s">
        <v>1374</v>
      </c>
      <c r="C133" s="414" t="s">
        <v>1010</v>
      </c>
      <c r="D133" s="414">
        <v>1</v>
      </c>
      <c r="E133" s="414">
        <v>0</v>
      </c>
      <c r="F133" s="413">
        <v>315.27999999999997</v>
      </c>
      <c r="G133" s="412">
        <v>0</v>
      </c>
      <c r="H133" s="412">
        <v>256.5</v>
      </c>
      <c r="I133" s="412">
        <v>58.78</v>
      </c>
      <c r="J133" s="411">
        <v>0.18643745242324283</v>
      </c>
    </row>
    <row r="134" spans="1:10" ht="24.75" customHeight="1" x14ac:dyDescent="0.2">
      <c r="A134" s="414" t="s">
        <v>2172</v>
      </c>
      <c r="B134" s="414" t="s">
        <v>2171</v>
      </c>
      <c r="C134" s="414" t="s">
        <v>1010</v>
      </c>
      <c r="D134" s="414">
        <v>12</v>
      </c>
      <c r="E134" s="414">
        <v>0</v>
      </c>
      <c r="F134" s="413">
        <v>2050.1999999999998</v>
      </c>
      <c r="G134" s="412">
        <v>0</v>
      </c>
      <c r="H134" s="412">
        <v>1789.32</v>
      </c>
      <c r="I134" s="412">
        <v>260.88</v>
      </c>
      <c r="J134" s="411">
        <v>0.12724612232952884</v>
      </c>
    </row>
    <row r="135" spans="1:10" ht="24.75" customHeight="1" x14ac:dyDescent="0.2">
      <c r="A135" s="414" t="s">
        <v>1373</v>
      </c>
      <c r="B135" s="414" t="s">
        <v>1372</v>
      </c>
      <c r="C135" s="414" t="s">
        <v>1010</v>
      </c>
      <c r="D135" s="414">
        <v>1</v>
      </c>
      <c r="E135" s="414">
        <v>0</v>
      </c>
      <c r="F135" s="413">
        <v>601.35</v>
      </c>
      <c r="G135" s="412">
        <v>0</v>
      </c>
      <c r="H135" s="412">
        <v>497.67</v>
      </c>
      <c r="I135" s="412">
        <v>103.68</v>
      </c>
      <c r="J135" s="411">
        <v>0.17241207283611873</v>
      </c>
    </row>
    <row r="136" spans="1:10" ht="24.75" customHeight="1" x14ac:dyDescent="0.2">
      <c r="A136" s="414" t="s">
        <v>1369</v>
      </c>
      <c r="B136" s="414" t="s">
        <v>1368</v>
      </c>
      <c r="C136" s="414" t="s">
        <v>1010</v>
      </c>
      <c r="D136" s="414">
        <v>14</v>
      </c>
      <c r="E136" s="414">
        <v>0</v>
      </c>
      <c r="F136" s="413">
        <v>5015.4399999999996</v>
      </c>
      <c r="G136" s="412">
        <v>0</v>
      </c>
      <c r="H136" s="412">
        <v>4071.52</v>
      </c>
      <c r="I136" s="412">
        <v>943.92</v>
      </c>
      <c r="J136" s="411">
        <v>0.18820282966200375</v>
      </c>
    </row>
    <row r="137" spans="1:10" ht="24.75" customHeight="1" x14ac:dyDescent="0.2">
      <c r="A137" s="414" t="s">
        <v>2168</v>
      </c>
      <c r="B137" s="414" t="s">
        <v>2167</v>
      </c>
      <c r="C137" s="414" t="s">
        <v>1010</v>
      </c>
      <c r="D137" s="414">
        <v>19</v>
      </c>
      <c r="E137" s="414">
        <v>0</v>
      </c>
      <c r="F137" s="413">
        <v>6618.63</v>
      </c>
      <c r="G137" s="412">
        <v>0</v>
      </c>
      <c r="H137" s="412">
        <v>5532.8</v>
      </c>
      <c r="I137" s="412">
        <v>1085.83</v>
      </c>
      <c r="J137" s="411">
        <v>0.16405660990265358</v>
      </c>
    </row>
    <row r="138" spans="1:10" ht="24.75" customHeight="1" x14ac:dyDescent="0.2">
      <c r="A138" s="414" t="s">
        <v>1367</v>
      </c>
      <c r="B138" s="414" t="s">
        <v>1366</v>
      </c>
      <c r="C138" s="414" t="s">
        <v>1010</v>
      </c>
      <c r="D138" s="414">
        <v>10</v>
      </c>
      <c r="E138" s="414">
        <v>0</v>
      </c>
      <c r="F138" s="413">
        <v>3363.61</v>
      </c>
      <c r="G138" s="412">
        <v>0</v>
      </c>
      <c r="H138" s="412">
        <v>2587.4</v>
      </c>
      <c r="I138" s="412">
        <v>776.21</v>
      </c>
      <c r="J138" s="411">
        <v>0.23076694384901936</v>
      </c>
    </row>
    <row r="139" spans="1:10" ht="24.75" customHeight="1" x14ac:dyDescent="0.2">
      <c r="A139" s="414" t="s">
        <v>1363</v>
      </c>
      <c r="B139" s="414" t="s">
        <v>1362</v>
      </c>
      <c r="C139" s="414" t="s">
        <v>1010</v>
      </c>
      <c r="D139" s="414">
        <v>2</v>
      </c>
      <c r="E139" s="414">
        <v>0</v>
      </c>
      <c r="F139" s="413">
        <v>652.12</v>
      </c>
      <c r="G139" s="412">
        <v>0</v>
      </c>
      <c r="H139" s="412">
        <v>538.76</v>
      </c>
      <c r="I139" s="412">
        <v>113.36</v>
      </c>
      <c r="J139" s="411">
        <v>0.17383303686438079</v>
      </c>
    </row>
    <row r="140" spans="1:10" ht="24.75" customHeight="1" x14ac:dyDescent="0.2">
      <c r="A140" s="414" t="s">
        <v>1361</v>
      </c>
      <c r="B140" s="414" t="s">
        <v>1360</v>
      </c>
      <c r="C140" s="414" t="s">
        <v>1010</v>
      </c>
      <c r="D140" s="414">
        <v>6</v>
      </c>
      <c r="E140" s="414">
        <v>0</v>
      </c>
      <c r="F140" s="413">
        <v>2031.12</v>
      </c>
      <c r="G140" s="412">
        <v>0</v>
      </c>
      <c r="H140" s="412">
        <v>1506.9</v>
      </c>
      <c r="I140" s="412">
        <v>524.22</v>
      </c>
      <c r="J140" s="411">
        <v>0.25809405648115324</v>
      </c>
    </row>
    <row r="141" spans="1:10" ht="24.75" customHeight="1" x14ac:dyDescent="0.2">
      <c r="A141" s="414" t="s">
        <v>5243</v>
      </c>
      <c r="B141" s="414" t="s">
        <v>5242</v>
      </c>
      <c r="C141" s="414" t="s">
        <v>1010</v>
      </c>
      <c r="D141" s="414">
        <v>1</v>
      </c>
      <c r="E141" s="414">
        <v>0</v>
      </c>
      <c r="F141" s="413">
        <v>343.63</v>
      </c>
      <c r="G141" s="412">
        <v>0</v>
      </c>
      <c r="H141" s="412">
        <v>261</v>
      </c>
      <c r="I141" s="412">
        <v>82.63</v>
      </c>
      <c r="J141" s="411">
        <v>0.24046212495998603</v>
      </c>
    </row>
    <row r="142" spans="1:10" ht="24.75" customHeight="1" x14ac:dyDescent="0.2">
      <c r="A142" s="414" t="s">
        <v>1359</v>
      </c>
      <c r="B142" s="414" t="s">
        <v>1358</v>
      </c>
      <c r="C142" s="414" t="s">
        <v>1010</v>
      </c>
      <c r="D142" s="414">
        <v>3</v>
      </c>
      <c r="E142" s="414">
        <v>0</v>
      </c>
      <c r="F142" s="413">
        <v>1506.52</v>
      </c>
      <c r="G142" s="412">
        <v>0</v>
      </c>
      <c r="H142" s="412">
        <v>1158.21</v>
      </c>
      <c r="I142" s="412">
        <v>348.31</v>
      </c>
      <c r="J142" s="411">
        <v>0.23120170990096381</v>
      </c>
    </row>
    <row r="143" spans="1:10" ht="24.75" customHeight="1" x14ac:dyDescent="0.2">
      <c r="A143" s="414" t="s">
        <v>1357</v>
      </c>
      <c r="B143" s="414" t="s">
        <v>1356</v>
      </c>
      <c r="C143" s="414" t="s">
        <v>1010</v>
      </c>
      <c r="D143" s="414">
        <v>19</v>
      </c>
      <c r="E143" s="414">
        <v>0</v>
      </c>
      <c r="F143" s="413">
        <v>6304.8</v>
      </c>
      <c r="G143" s="412">
        <v>0</v>
      </c>
      <c r="H143" s="412">
        <v>5270.41</v>
      </c>
      <c r="I143" s="412">
        <v>1034.3900000000001</v>
      </c>
      <c r="J143" s="411">
        <v>0.16406388783149348</v>
      </c>
    </row>
    <row r="144" spans="1:10" ht="24.75" customHeight="1" x14ac:dyDescent="0.2">
      <c r="A144" s="414" t="s">
        <v>2162</v>
      </c>
      <c r="B144" s="414" t="s">
        <v>2161</v>
      </c>
      <c r="C144" s="414" t="s">
        <v>1010</v>
      </c>
      <c r="D144" s="414">
        <v>1</v>
      </c>
      <c r="E144" s="414">
        <v>0</v>
      </c>
      <c r="F144" s="413">
        <v>298.68</v>
      </c>
      <c r="G144" s="412">
        <v>0</v>
      </c>
      <c r="H144" s="412">
        <v>217.95</v>
      </c>
      <c r="I144" s="412">
        <v>80.73</v>
      </c>
      <c r="J144" s="411">
        <v>0.27028927280032139</v>
      </c>
    </row>
    <row r="145" spans="1:10" ht="24.75" customHeight="1" x14ac:dyDescent="0.2">
      <c r="A145" s="414" t="s">
        <v>1351</v>
      </c>
      <c r="B145" s="414" t="s">
        <v>1350</v>
      </c>
      <c r="C145" s="414" t="s">
        <v>1010</v>
      </c>
      <c r="D145" s="414">
        <v>8</v>
      </c>
      <c r="E145" s="414">
        <v>0</v>
      </c>
      <c r="F145" s="413">
        <v>1462.58</v>
      </c>
      <c r="G145" s="412">
        <v>0</v>
      </c>
      <c r="H145" s="412">
        <v>1127.76</v>
      </c>
      <c r="I145" s="412">
        <v>334.82</v>
      </c>
      <c r="J145" s="411">
        <v>0.22892422978572113</v>
      </c>
    </row>
    <row r="146" spans="1:10" ht="24.75" customHeight="1" x14ac:dyDescent="0.2">
      <c r="A146" s="414" t="s">
        <v>5241</v>
      </c>
      <c r="B146" s="414" t="s">
        <v>5240</v>
      </c>
      <c r="C146" s="414" t="s">
        <v>1010</v>
      </c>
      <c r="D146" s="414">
        <v>1</v>
      </c>
      <c r="E146" s="414">
        <v>0</v>
      </c>
      <c r="F146" s="413">
        <v>250.43</v>
      </c>
      <c r="G146" s="412">
        <v>0</v>
      </c>
      <c r="H146" s="412">
        <v>203.75</v>
      </c>
      <c r="I146" s="412">
        <v>46.68</v>
      </c>
      <c r="J146" s="411">
        <v>0.18639939304396438</v>
      </c>
    </row>
    <row r="147" spans="1:10" ht="24.75" customHeight="1" x14ac:dyDescent="0.2">
      <c r="A147" s="414" t="s">
        <v>4113</v>
      </c>
      <c r="B147" s="414" t="s">
        <v>4112</v>
      </c>
      <c r="C147" s="414" t="s">
        <v>1010</v>
      </c>
      <c r="D147" s="414">
        <v>1</v>
      </c>
      <c r="E147" s="414">
        <v>0</v>
      </c>
      <c r="F147" s="413">
        <v>531.25</v>
      </c>
      <c r="G147" s="412">
        <v>0</v>
      </c>
      <c r="H147" s="412">
        <v>404.76</v>
      </c>
      <c r="I147" s="412">
        <v>126.49</v>
      </c>
      <c r="J147" s="411">
        <v>0.23809882352941175</v>
      </c>
    </row>
    <row r="148" spans="1:10" ht="24.75" customHeight="1" x14ac:dyDescent="0.2">
      <c r="A148" s="414" t="s">
        <v>1349</v>
      </c>
      <c r="B148" s="414" t="s">
        <v>1348</v>
      </c>
      <c r="C148" s="414" t="s">
        <v>1010</v>
      </c>
      <c r="D148" s="414">
        <v>1</v>
      </c>
      <c r="E148" s="414">
        <v>0</v>
      </c>
      <c r="F148" s="413">
        <v>191.21</v>
      </c>
      <c r="G148" s="412">
        <v>0</v>
      </c>
      <c r="H148" s="412">
        <v>139.65</v>
      </c>
      <c r="I148" s="412">
        <v>51.56</v>
      </c>
      <c r="J148" s="411">
        <v>0.26965116887192092</v>
      </c>
    </row>
    <row r="149" spans="1:10" ht="24.75" customHeight="1" x14ac:dyDescent="0.2">
      <c r="A149" s="414" t="s">
        <v>2158</v>
      </c>
      <c r="B149" s="414" t="s">
        <v>2157</v>
      </c>
      <c r="C149" s="414" t="s">
        <v>1010</v>
      </c>
      <c r="D149" s="414">
        <v>3</v>
      </c>
      <c r="E149" s="414">
        <v>0</v>
      </c>
      <c r="F149" s="413">
        <v>571.67999999999995</v>
      </c>
      <c r="G149" s="412">
        <v>0</v>
      </c>
      <c r="H149" s="412">
        <v>473.1</v>
      </c>
      <c r="I149" s="412">
        <v>98.58</v>
      </c>
      <c r="J149" s="411">
        <v>0.17243912678421494</v>
      </c>
    </row>
    <row r="150" spans="1:10" ht="24.75" customHeight="1" x14ac:dyDescent="0.2">
      <c r="A150" s="414" t="s">
        <v>1343</v>
      </c>
      <c r="B150" s="414" t="s">
        <v>1342</v>
      </c>
      <c r="C150" s="414" t="s">
        <v>1010</v>
      </c>
      <c r="D150" s="414">
        <v>6</v>
      </c>
      <c r="E150" s="414">
        <v>0</v>
      </c>
      <c r="F150" s="413">
        <v>3035.1</v>
      </c>
      <c r="G150" s="412">
        <v>0</v>
      </c>
      <c r="H150" s="412">
        <v>2349.7800000000002</v>
      </c>
      <c r="I150" s="412">
        <v>685.32</v>
      </c>
      <c r="J150" s="411">
        <v>0.22579816151032914</v>
      </c>
    </row>
    <row r="151" spans="1:10" ht="24.75" customHeight="1" x14ac:dyDescent="0.2">
      <c r="A151" s="414" t="s">
        <v>1339</v>
      </c>
      <c r="B151" s="414" t="s">
        <v>1338</v>
      </c>
      <c r="C151" s="414" t="s">
        <v>1010</v>
      </c>
      <c r="D151" s="414">
        <v>11</v>
      </c>
      <c r="E151" s="414">
        <v>0</v>
      </c>
      <c r="F151" s="413">
        <v>4725.5</v>
      </c>
      <c r="G151" s="412">
        <v>-804.28</v>
      </c>
      <c r="H151" s="412">
        <v>3158.64</v>
      </c>
      <c r="I151" s="412">
        <v>762.58</v>
      </c>
      <c r="J151" s="411">
        <v>0.19447518884428824</v>
      </c>
    </row>
    <row r="152" spans="1:10" ht="24.75" customHeight="1" x14ac:dyDescent="0.2">
      <c r="A152" s="414" t="s">
        <v>5239</v>
      </c>
      <c r="B152" s="414" t="s">
        <v>5238</v>
      </c>
      <c r="C152" s="414" t="s">
        <v>1010</v>
      </c>
      <c r="D152" s="414">
        <v>13</v>
      </c>
      <c r="E152" s="414">
        <v>0</v>
      </c>
      <c r="F152" s="413">
        <v>2174.36</v>
      </c>
      <c r="G152" s="412">
        <v>0</v>
      </c>
      <c r="H152" s="412">
        <v>1832.97</v>
      </c>
      <c r="I152" s="412">
        <v>341.39</v>
      </c>
      <c r="J152" s="411">
        <v>0.15700711933626446</v>
      </c>
    </row>
    <row r="153" spans="1:10" ht="24.75" customHeight="1" x14ac:dyDescent="0.2">
      <c r="A153" s="414" t="s">
        <v>1331</v>
      </c>
      <c r="B153" s="414" t="s">
        <v>1330</v>
      </c>
      <c r="C153" s="414" t="s">
        <v>1010</v>
      </c>
      <c r="D153" s="414">
        <v>13</v>
      </c>
      <c r="E153" s="414">
        <v>0</v>
      </c>
      <c r="F153" s="413">
        <v>1875.95</v>
      </c>
      <c r="G153" s="412">
        <v>0</v>
      </c>
      <c r="H153" s="412">
        <v>1558.05</v>
      </c>
      <c r="I153" s="412">
        <v>317.89999999999998</v>
      </c>
      <c r="J153" s="411">
        <v>0.16946080652469417</v>
      </c>
    </row>
    <row r="154" spans="1:10" ht="24.75" customHeight="1" x14ac:dyDescent="0.2">
      <c r="A154" s="414" t="s">
        <v>1329</v>
      </c>
      <c r="B154" s="414" t="s">
        <v>1328</v>
      </c>
      <c r="C154" s="414" t="s">
        <v>1010</v>
      </c>
      <c r="D154" s="414">
        <v>12</v>
      </c>
      <c r="E154" s="414">
        <v>0</v>
      </c>
      <c r="F154" s="413">
        <v>1895.12</v>
      </c>
      <c r="G154" s="412">
        <v>0</v>
      </c>
      <c r="H154" s="412">
        <v>1625.52</v>
      </c>
      <c r="I154" s="412">
        <v>269.60000000000002</v>
      </c>
      <c r="J154" s="411">
        <v>0.14226012073114103</v>
      </c>
    </row>
    <row r="155" spans="1:10" ht="24.75" customHeight="1" x14ac:dyDescent="0.2">
      <c r="A155" s="414" t="s">
        <v>1327</v>
      </c>
      <c r="B155" s="414" t="s">
        <v>1326</v>
      </c>
      <c r="C155" s="414" t="s">
        <v>1010</v>
      </c>
      <c r="D155" s="414">
        <v>16</v>
      </c>
      <c r="E155" s="414">
        <v>0</v>
      </c>
      <c r="F155" s="413">
        <v>2958.12</v>
      </c>
      <c r="G155" s="412">
        <v>0</v>
      </c>
      <c r="H155" s="412">
        <v>2529</v>
      </c>
      <c r="I155" s="412">
        <v>429.12</v>
      </c>
      <c r="J155" s="411">
        <v>0.14506510892053059</v>
      </c>
    </row>
    <row r="156" spans="1:10" ht="24.75" customHeight="1" x14ac:dyDescent="0.2">
      <c r="A156" s="414" t="s">
        <v>1325</v>
      </c>
      <c r="B156" s="414" t="s">
        <v>1324</v>
      </c>
      <c r="C156" s="414" t="s">
        <v>1010</v>
      </c>
      <c r="D156" s="414">
        <v>13</v>
      </c>
      <c r="E156" s="414">
        <v>0</v>
      </c>
      <c r="F156" s="413">
        <v>3771.27</v>
      </c>
      <c r="G156" s="412">
        <v>0</v>
      </c>
      <c r="H156" s="412">
        <v>3072.16</v>
      </c>
      <c r="I156" s="412">
        <v>699.11</v>
      </c>
      <c r="J156" s="411">
        <v>0.18537787005438486</v>
      </c>
    </row>
    <row r="157" spans="1:10" ht="24.75" customHeight="1" x14ac:dyDescent="0.2">
      <c r="A157" s="414" t="s">
        <v>3730</v>
      </c>
      <c r="B157" s="414" t="s">
        <v>3729</v>
      </c>
      <c r="C157" s="414" t="s">
        <v>1010</v>
      </c>
      <c r="D157" s="414">
        <v>8</v>
      </c>
      <c r="E157" s="414">
        <v>0</v>
      </c>
      <c r="F157" s="413">
        <v>2029.84</v>
      </c>
      <c r="G157" s="412">
        <v>0</v>
      </c>
      <c r="H157" s="412">
        <v>1670.24</v>
      </c>
      <c r="I157" s="412">
        <v>359.6</v>
      </c>
      <c r="J157" s="411">
        <v>0.1771568202419895</v>
      </c>
    </row>
    <row r="158" spans="1:10" ht="24.75" customHeight="1" x14ac:dyDescent="0.2">
      <c r="A158" s="414" t="s">
        <v>2150</v>
      </c>
      <c r="B158" s="414" t="s">
        <v>2149</v>
      </c>
      <c r="C158" s="414" t="s">
        <v>1010</v>
      </c>
      <c r="D158" s="414">
        <v>1</v>
      </c>
      <c r="E158" s="414">
        <v>0</v>
      </c>
      <c r="F158" s="413">
        <v>100.61</v>
      </c>
      <c r="G158" s="412">
        <v>0</v>
      </c>
      <c r="H158" s="412">
        <v>69.12</v>
      </c>
      <c r="I158" s="412">
        <v>31.49</v>
      </c>
      <c r="J158" s="411">
        <v>0.31299075638604512</v>
      </c>
    </row>
    <row r="159" spans="1:10" ht="24.75" customHeight="1" x14ac:dyDescent="0.2">
      <c r="A159" s="414" t="s">
        <v>1323</v>
      </c>
      <c r="B159" s="414" t="s">
        <v>1322</v>
      </c>
      <c r="C159" s="414" t="s">
        <v>1010</v>
      </c>
      <c r="D159" s="414">
        <v>24</v>
      </c>
      <c r="E159" s="414">
        <v>0</v>
      </c>
      <c r="F159" s="413">
        <v>3392.64</v>
      </c>
      <c r="G159" s="412">
        <v>0</v>
      </c>
      <c r="H159" s="412">
        <v>2960.88</v>
      </c>
      <c r="I159" s="412">
        <v>431.76</v>
      </c>
      <c r="J159" s="411">
        <v>0.12726372382569326</v>
      </c>
    </row>
    <row r="160" spans="1:10" ht="24.75" customHeight="1" x14ac:dyDescent="0.2">
      <c r="A160" s="414" t="s">
        <v>1321</v>
      </c>
      <c r="B160" s="414" t="s">
        <v>1320</v>
      </c>
      <c r="C160" s="414" t="s">
        <v>1010</v>
      </c>
      <c r="D160" s="414">
        <v>14</v>
      </c>
      <c r="E160" s="414">
        <v>0</v>
      </c>
      <c r="F160" s="413">
        <v>5279.69</v>
      </c>
      <c r="G160" s="412">
        <v>0</v>
      </c>
      <c r="H160" s="412">
        <v>4039.56</v>
      </c>
      <c r="I160" s="412">
        <v>1240.1300000000001</v>
      </c>
      <c r="J160" s="411">
        <v>0.23488689676856028</v>
      </c>
    </row>
    <row r="161" spans="1:10" ht="24.75" customHeight="1" x14ac:dyDescent="0.2">
      <c r="A161" s="414" t="s">
        <v>1317</v>
      </c>
      <c r="B161" s="414" t="s">
        <v>1316</v>
      </c>
      <c r="C161" s="414" t="s">
        <v>1010</v>
      </c>
      <c r="D161" s="414">
        <v>2</v>
      </c>
      <c r="E161" s="414">
        <v>0</v>
      </c>
      <c r="F161" s="413">
        <v>427.51</v>
      </c>
      <c r="G161" s="412">
        <v>0</v>
      </c>
      <c r="H161" s="412">
        <v>327.02</v>
      </c>
      <c r="I161" s="412">
        <v>100.49</v>
      </c>
      <c r="J161" s="411">
        <v>0.23505882903323899</v>
      </c>
    </row>
    <row r="162" spans="1:10" ht="24.75" customHeight="1" x14ac:dyDescent="0.2">
      <c r="A162" s="414" t="s">
        <v>1311</v>
      </c>
      <c r="B162" s="414" t="s">
        <v>1310</v>
      </c>
      <c r="C162" s="414" t="s">
        <v>1010</v>
      </c>
      <c r="D162" s="414">
        <v>13</v>
      </c>
      <c r="E162" s="414">
        <v>0</v>
      </c>
      <c r="F162" s="413">
        <v>2759.94</v>
      </c>
      <c r="G162" s="412">
        <v>0</v>
      </c>
      <c r="H162" s="412">
        <v>2221.44</v>
      </c>
      <c r="I162" s="412">
        <v>538.5</v>
      </c>
      <c r="J162" s="411">
        <v>0.19511293723776604</v>
      </c>
    </row>
    <row r="163" spans="1:10" ht="24.75" customHeight="1" x14ac:dyDescent="0.2">
      <c r="A163" s="414" t="s">
        <v>1307</v>
      </c>
      <c r="B163" s="414" t="s">
        <v>1306</v>
      </c>
      <c r="C163" s="414" t="s">
        <v>1010</v>
      </c>
      <c r="D163" s="414">
        <v>7</v>
      </c>
      <c r="E163" s="414">
        <v>0</v>
      </c>
      <c r="F163" s="413">
        <v>1281.28</v>
      </c>
      <c r="G163" s="412">
        <v>0</v>
      </c>
      <c r="H163" s="412">
        <v>976.15</v>
      </c>
      <c r="I163" s="412">
        <v>305.13</v>
      </c>
      <c r="J163" s="411">
        <v>0.23814466783216784</v>
      </c>
    </row>
    <row r="164" spans="1:10" ht="24.75" customHeight="1" x14ac:dyDescent="0.2">
      <c r="A164" s="414" t="s">
        <v>1305</v>
      </c>
      <c r="B164" s="414" t="s">
        <v>1304</v>
      </c>
      <c r="C164" s="414" t="s">
        <v>1010</v>
      </c>
      <c r="D164" s="414">
        <v>5</v>
      </c>
      <c r="E164" s="414">
        <v>0</v>
      </c>
      <c r="F164" s="413">
        <v>1384.36</v>
      </c>
      <c r="G164" s="412">
        <v>-273.7</v>
      </c>
      <c r="H164" s="412">
        <v>942.25</v>
      </c>
      <c r="I164" s="412">
        <v>168.41</v>
      </c>
      <c r="J164" s="411">
        <v>0.15163056200817532</v>
      </c>
    </row>
    <row r="165" spans="1:10" ht="24.75" customHeight="1" x14ac:dyDescent="0.2">
      <c r="A165" s="414" t="s">
        <v>1301</v>
      </c>
      <c r="B165" s="414" t="s">
        <v>1300</v>
      </c>
      <c r="C165" s="414" t="s">
        <v>1010</v>
      </c>
      <c r="D165" s="414">
        <v>12</v>
      </c>
      <c r="E165" s="414">
        <v>0</v>
      </c>
      <c r="F165" s="413">
        <v>1168.44</v>
      </c>
      <c r="G165" s="412">
        <v>0</v>
      </c>
      <c r="H165" s="412">
        <v>952.68</v>
      </c>
      <c r="I165" s="412">
        <v>215.76</v>
      </c>
      <c r="J165" s="411">
        <v>0.18465646503029681</v>
      </c>
    </row>
    <row r="166" spans="1:10" ht="24.75" customHeight="1" x14ac:dyDescent="0.2">
      <c r="A166" s="414" t="s">
        <v>5237</v>
      </c>
      <c r="B166" s="414" t="s">
        <v>5236</v>
      </c>
      <c r="C166" s="414" t="s">
        <v>1010</v>
      </c>
      <c r="D166" s="414">
        <v>1</v>
      </c>
      <c r="E166" s="414">
        <v>0</v>
      </c>
      <c r="F166" s="413">
        <v>211.44</v>
      </c>
      <c r="G166" s="412">
        <v>0</v>
      </c>
      <c r="H166" s="412">
        <v>128.75</v>
      </c>
      <c r="I166" s="412">
        <v>82.69</v>
      </c>
      <c r="J166" s="411">
        <v>0.3910802118804389</v>
      </c>
    </row>
    <row r="167" spans="1:10" ht="24.75" customHeight="1" x14ac:dyDescent="0.2">
      <c r="A167" s="414" t="s">
        <v>4108</v>
      </c>
      <c r="B167" s="414" t="s">
        <v>4107</v>
      </c>
      <c r="C167" s="414" t="s">
        <v>1010</v>
      </c>
      <c r="D167" s="414">
        <v>1</v>
      </c>
      <c r="E167" s="414">
        <v>0</v>
      </c>
      <c r="F167" s="413">
        <v>228.55</v>
      </c>
      <c r="G167" s="412">
        <v>0</v>
      </c>
      <c r="H167" s="412">
        <v>139.16999999999999</v>
      </c>
      <c r="I167" s="412">
        <v>89.38</v>
      </c>
      <c r="J167" s="411">
        <v>0.39107416320280025</v>
      </c>
    </row>
    <row r="168" spans="1:10" ht="24.75" customHeight="1" x14ac:dyDescent="0.2">
      <c r="A168" s="414" t="s">
        <v>2136</v>
      </c>
      <c r="B168" s="414" t="s">
        <v>2135</v>
      </c>
      <c r="C168" s="414" t="s">
        <v>1010</v>
      </c>
      <c r="D168" s="414">
        <v>3</v>
      </c>
      <c r="E168" s="414">
        <v>0</v>
      </c>
      <c r="F168" s="413">
        <v>412.27</v>
      </c>
      <c r="G168" s="412">
        <v>0</v>
      </c>
      <c r="H168" s="412">
        <v>258.39</v>
      </c>
      <c r="I168" s="412">
        <v>153.88</v>
      </c>
      <c r="J168" s="411">
        <v>0.37325053969486016</v>
      </c>
    </row>
    <row r="169" spans="1:10" ht="24.75" customHeight="1" x14ac:dyDescent="0.2">
      <c r="A169" s="414" t="s">
        <v>3038</v>
      </c>
      <c r="B169" s="414" t="s">
        <v>3037</v>
      </c>
      <c r="C169" s="414" t="s">
        <v>1010</v>
      </c>
      <c r="D169" s="414">
        <v>2</v>
      </c>
      <c r="E169" s="414">
        <v>0</v>
      </c>
      <c r="F169" s="413">
        <v>232.38</v>
      </c>
      <c r="G169" s="412">
        <v>0</v>
      </c>
      <c r="H169" s="412">
        <v>134.78</v>
      </c>
      <c r="I169" s="412">
        <v>97.6</v>
      </c>
      <c r="J169" s="411">
        <v>0.42000172131852997</v>
      </c>
    </row>
    <row r="170" spans="1:10" ht="24.75" customHeight="1" x14ac:dyDescent="0.2">
      <c r="A170" s="414" t="s">
        <v>2134</v>
      </c>
      <c r="B170" s="414" t="s">
        <v>2133</v>
      </c>
      <c r="C170" s="414" t="s">
        <v>1010</v>
      </c>
      <c r="D170" s="414">
        <v>1</v>
      </c>
      <c r="E170" s="414">
        <v>0</v>
      </c>
      <c r="F170" s="413">
        <v>120.71</v>
      </c>
      <c r="G170" s="412">
        <v>0</v>
      </c>
      <c r="H170" s="412">
        <v>91.98</v>
      </c>
      <c r="I170" s="412">
        <v>28.73</v>
      </c>
      <c r="J170" s="411">
        <v>0.23800845000414217</v>
      </c>
    </row>
    <row r="171" spans="1:10" ht="24.75" customHeight="1" x14ac:dyDescent="0.2">
      <c r="A171" s="414" t="s">
        <v>1293</v>
      </c>
      <c r="B171" s="414" t="s">
        <v>1292</v>
      </c>
      <c r="C171" s="414" t="s">
        <v>1010</v>
      </c>
      <c r="D171" s="414">
        <v>3</v>
      </c>
      <c r="E171" s="414">
        <v>0</v>
      </c>
      <c r="F171" s="413">
        <v>667.29</v>
      </c>
      <c r="G171" s="412">
        <v>0</v>
      </c>
      <c r="H171" s="412">
        <v>503.1</v>
      </c>
      <c r="I171" s="412">
        <v>164.19</v>
      </c>
      <c r="J171" s="411">
        <v>0.24605493863237873</v>
      </c>
    </row>
    <row r="172" spans="1:10" ht="24.75" customHeight="1" x14ac:dyDescent="0.2">
      <c r="A172" s="414" t="s">
        <v>1289</v>
      </c>
      <c r="B172" s="414" t="s">
        <v>1288</v>
      </c>
      <c r="C172" s="414" t="s">
        <v>1010</v>
      </c>
      <c r="D172" s="414">
        <v>36</v>
      </c>
      <c r="E172" s="414">
        <v>0</v>
      </c>
      <c r="F172" s="413">
        <v>3064.68</v>
      </c>
      <c r="G172" s="412">
        <v>0</v>
      </c>
      <c r="H172" s="412">
        <v>2465.64</v>
      </c>
      <c r="I172" s="412">
        <v>599.04</v>
      </c>
      <c r="J172" s="411">
        <v>0.19546575825208504</v>
      </c>
    </row>
    <row r="173" spans="1:10" ht="24.75" customHeight="1" x14ac:dyDescent="0.2">
      <c r="A173" s="414" t="s">
        <v>1285</v>
      </c>
      <c r="B173" s="414" t="s">
        <v>1284</v>
      </c>
      <c r="C173" s="414" t="s">
        <v>1010</v>
      </c>
      <c r="D173" s="414">
        <v>12</v>
      </c>
      <c r="E173" s="414">
        <v>0</v>
      </c>
      <c r="F173" s="413">
        <v>1129.68</v>
      </c>
      <c r="G173" s="412">
        <v>0</v>
      </c>
      <c r="H173" s="412">
        <v>975.84</v>
      </c>
      <c r="I173" s="412">
        <v>153.84</v>
      </c>
      <c r="J173" s="411">
        <v>0.136180157212662</v>
      </c>
    </row>
    <row r="174" spans="1:10" ht="24.75" customHeight="1" x14ac:dyDescent="0.2">
      <c r="A174" s="414" t="s">
        <v>1283</v>
      </c>
      <c r="B174" s="414" t="s">
        <v>1282</v>
      </c>
      <c r="C174" s="414" t="s">
        <v>1010</v>
      </c>
      <c r="D174" s="414">
        <v>2</v>
      </c>
      <c r="E174" s="414">
        <v>0</v>
      </c>
      <c r="F174" s="413">
        <v>232.42</v>
      </c>
      <c r="G174" s="412">
        <v>0</v>
      </c>
      <c r="H174" s="412">
        <v>158.26</v>
      </c>
      <c r="I174" s="412">
        <v>74.16</v>
      </c>
      <c r="J174" s="411">
        <v>0.3190775320540401</v>
      </c>
    </row>
    <row r="175" spans="1:10" ht="24.75" customHeight="1" x14ac:dyDescent="0.2">
      <c r="A175" s="414" t="s">
        <v>5235</v>
      </c>
      <c r="B175" s="414" t="s">
        <v>5234</v>
      </c>
      <c r="C175" s="414" t="s">
        <v>1010</v>
      </c>
      <c r="D175" s="414">
        <v>12</v>
      </c>
      <c r="E175" s="414">
        <v>0</v>
      </c>
      <c r="F175" s="413">
        <v>1961.64</v>
      </c>
      <c r="G175" s="412">
        <v>0</v>
      </c>
      <c r="H175" s="412">
        <v>1491.48</v>
      </c>
      <c r="I175" s="412">
        <v>470.16</v>
      </c>
      <c r="J175" s="411">
        <v>0.23967700495503763</v>
      </c>
    </row>
    <row r="176" spans="1:10" ht="24.75" customHeight="1" x14ac:dyDescent="0.2">
      <c r="A176" s="414" t="s">
        <v>1281</v>
      </c>
      <c r="B176" s="414" t="s">
        <v>1280</v>
      </c>
      <c r="C176" s="414" t="s">
        <v>1010</v>
      </c>
      <c r="D176" s="414">
        <v>22</v>
      </c>
      <c r="E176" s="414">
        <v>0</v>
      </c>
      <c r="F176" s="413">
        <v>2096.52</v>
      </c>
      <c r="G176" s="412">
        <v>0</v>
      </c>
      <c r="H176" s="412">
        <v>1694.2</v>
      </c>
      <c r="I176" s="412">
        <v>402.32</v>
      </c>
      <c r="J176" s="411">
        <v>0.1918989563657871</v>
      </c>
    </row>
    <row r="177" spans="1:10" ht="24.75" customHeight="1" x14ac:dyDescent="0.2">
      <c r="A177" s="414" t="s">
        <v>1279</v>
      </c>
      <c r="B177" s="414" t="s">
        <v>1278</v>
      </c>
      <c r="C177" s="414" t="s">
        <v>1010</v>
      </c>
      <c r="D177" s="414">
        <v>7</v>
      </c>
      <c r="E177" s="414">
        <v>0</v>
      </c>
      <c r="F177" s="413">
        <v>1093.3499999999999</v>
      </c>
      <c r="G177" s="412">
        <v>0</v>
      </c>
      <c r="H177" s="412">
        <v>844.2</v>
      </c>
      <c r="I177" s="412">
        <v>249.15</v>
      </c>
      <c r="J177" s="411">
        <v>0.22787762381671012</v>
      </c>
    </row>
    <row r="178" spans="1:10" ht="24.75" customHeight="1" x14ac:dyDescent="0.2">
      <c r="A178" s="414" t="s">
        <v>2130</v>
      </c>
      <c r="B178" s="414" t="s">
        <v>2129</v>
      </c>
      <c r="C178" s="414" t="s">
        <v>1010</v>
      </c>
      <c r="D178" s="414">
        <v>27</v>
      </c>
      <c r="E178" s="414">
        <v>0</v>
      </c>
      <c r="F178" s="413">
        <v>3420.74</v>
      </c>
      <c r="G178" s="412">
        <v>0</v>
      </c>
      <c r="H178" s="412">
        <v>2738.1</v>
      </c>
      <c r="I178" s="412">
        <v>682.64</v>
      </c>
      <c r="J178" s="411">
        <v>0.19955915971398003</v>
      </c>
    </row>
    <row r="179" spans="1:10" ht="24.75" customHeight="1" x14ac:dyDescent="0.2">
      <c r="A179" s="414" t="s">
        <v>1277</v>
      </c>
      <c r="B179" s="414" t="s">
        <v>1276</v>
      </c>
      <c r="C179" s="414" t="s">
        <v>1010</v>
      </c>
      <c r="D179" s="414">
        <v>14</v>
      </c>
      <c r="E179" s="414">
        <v>0</v>
      </c>
      <c r="F179" s="413">
        <v>1345.33</v>
      </c>
      <c r="G179" s="412">
        <v>0</v>
      </c>
      <c r="H179" s="412">
        <v>1147.3</v>
      </c>
      <c r="I179" s="412">
        <v>198.03</v>
      </c>
      <c r="J179" s="411">
        <v>0.14719808522815964</v>
      </c>
    </row>
    <row r="180" spans="1:10" ht="24.75" customHeight="1" x14ac:dyDescent="0.2">
      <c r="A180" s="414" t="s">
        <v>1275</v>
      </c>
      <c r="B180" s="414" t="s">
        <v>1274</v>
      </c>
      <c r="C180" s="414" t="s">
        <v>1010</v>
      </c>
      <c r="D180" s="414">
        <v>33</v>
      </c>
      <c r="E180" s="414">
        <v>0</v>
      </c>
      <c r="F180" s="413">
        <v>16993.439999999999</v>
      </c>
      <c r="G180" s="412">
        <v>0</v>
      </c>
      <c r="H180" s="412">
        <v>13827.33</v>
      </c>
      <c r="I180" s="412">
        <v>3166.11</v>
      </c>
      <c r="J180" s="411">
        <v>0.18631365985933396</v>
      </c>
    </row>
    <row r="181" spans="1:10" ht="24.75" customHeight="1" x14ac:dyDescent="0.2">
      <c r="A181" s="414" t="s">
        <v>3028</v>
      </c>
      <c r="B181" s="414" t="s">
        <v>3027</v>
      </c>
      <c r="C181" s="414" t="s">
        <v>1010</v>
      </c>
      <c r="D181" s="414">
        <v>2</v>
      </c>
      <c r="E181" s="414">
        <v>0</v>
      </c>
      <c r="F181" s="413">
        <v>2325.42</v>
      </c>
      <c r="G181" s="412">
        <v>0</v>
      </c>
      <c r="H181" s="412">
        <v>1917.16</v>
      </c>
      <c r="I181" s="412">
        <v>408.26</v>
      </c>
      <c r="J181" s="411">
        <v>0.17556398414049934</v>
      </c>
    </row>
    <row r="182" spans="1:10" ht="24.75" customHeight="1" x14ac:dyDescent="0.2">
      <c r="A182" s="414" t="s">
        <v>1271</v>
      </c>
      <c r="B182" s="414" t="s">
        <v>1270</v>
      </c>
      <c r="C182" s="414" t="s">
        <v>1010</v>
      </c>
      <c r="D182" s="414">
        <v>4</v>
      </c>
      <c r="E182" s="414">
        <v>0</v>
      </c>
      <c r="F182" s="413">
        <v>4750.16</v>
      </c>
      <c r="G182" s="412">
        <v>0</v>
      </c>
      <c r="H182" s="412">
        <v>3845</v>
      </c>
      <c r="I182" s="412">
        <v>905.16</v>
      </c>
      <c r="J182" s="411">
        <v>0.19055358135304917</v>
      </c>
    </row>
    <row r="183" spans="1:10" ht="24.75" customHeight="1" x14ac:dyDescent="0.2">
      <c r="A183" s="414" t="s">
        <v>1267</v>
      </c>
      <c r="B183" s="414" t="s">
        <v>1266</v>
      </c>
      <c r="C183" s="414" t="s">
        <v>1010</v>
      </c>
      <c r="D183" s="414">
        <v>1</v>
      </c>
      <c r="E183" s="414">
        <v>0</v>
      </c>
      <c r="F183" s="413">
        <v>1126.99</v>
      </c>
      <c r="G183" s="412">
        <v>0</v>
      </c>
      <c r="H183" s="412">
        <v>872.51</v>
      </c>
      <c r="I183" s="412">
        <v>254.48</v>
      </c>
      <c r="J183" s="411">
        <v>0.22580502045271031</v>
      </c>
    </row>
    <row r="184" spans="1:10" ht="24.75" customHeight="1" x14ac:dyDescent="0.2">
      <c r="A184" s="414" t="s">
        <v>4098</v>
      </c>
      <c r="B184" s="414" t="s">
        <v>4097</v>
      </c>
      <c r="C184" s="414" t="s">
        <v>1010</v>
      </c>
      <c r="D184" s="414">
        <v>1</v>
      </c>
      <c r="E184" s="414">
        <v>0</v>
      </c>
      <c r="F184" s="413">
        <v>1411.26</v>
      </c>
      <c r="G184" s="412">
        <v>0</v>
      </c>
      <c r="H184" s="412">
        <v>1034.06</v>
      </c>
      <c r="I184" s="412">
        <v>377.2</v>
      </c>
      <c r="J184" s="411">
        <v>0.26727888553491208</v>
      </c>
    </row>
    <row r="185" spans="1:10" ht="24.75" customHeight="1" x14ac:dyDescent="0.2">
      <c r="A185" s="414" t="s">
        <v>1265</v>
      </c>
      <c r="B185" s="414" t="s">
        <v>1264</v>
      </c>
      <c r="C185" s="414" t="s">
        <v>1010</v>
      </c>
      <c r="D185" s="414">
        <v>2</v>
      </c>
      <c r="E185" s="414">
        <v>0</v>
      </c>
      <c r="F185" s="413">
        <v>1618.56</v>
      </c>
      <c r="G185" s="412">
        <v>0</v>
      </c>
      <c r="H185" s="412">
        <v>1253.08</v>
      </c>
      <c r="I185" s="412">
        <v>365.48</v>
      </c>
      <c r="J185" s="411">
        <v>0.22580565440885725</v>
      </c>
    </row>
    <row r="186" spans="1:10" ht="24.75" customHeight="1" x14ac:dyDescent="0.2">
      <c r="A186" s="414" t="s">
        <v>1261</v>
      </c>
      <c r="B186" s="414" t="s">
        <v>1260</v>
      </c>
      <c r="C186" s="414" t="s">
        <v>1010</v>
      </c>
      <c r="D186" s="414">
        <v>1</v>
      </c>
      <c r="E186" s="414">
        <v>0</v>
      </c>
      <c r="F186" s="413">
        <v>146.53</v>
      </c>
      <c r="G186" s="412">
        <v>0</v>
      </c>
      <c r="H186" s="412">
        <v>119.21</v>
      </c>
      <c r="I186" s="412">
        <v>27.32</v>
      </c>
      <c r="J186" s="411">
        <v>0.18644646147546579</v>
      </c>
    </row>
    <row r="187" spans="1:10" ht="24.75" customHeight="1" x14ac:dyDescent="0.2">
      <c r="A187" s="414" t="s">
        <v>2126</v>
      </c>
      <c r="B187" s="414" t="s">
        <v>2125</v>
      </c>
      <c r="C187" s="414" t="s">
        <v>1010</v>
      </c>
      <c r="D187" s="414">
        <v>3</v>
      </c>
      <c r="E187" s="414">
        <v>0</v>
      </c>
      <c r="F187" s="413">
        <v>1466.37</v>
      </c>
      <c r="G187" s="412">
        <v>0</v>
      </c>
      <c r="H187" s="412">
        <v>1158.03</v>
      </c>
      <c r="I187" s="412">
        <v>308.33999999999997</v>
      </c>
      <c r="J187" s="411">
        <v>0.21027435094826</v>
      </c>
    </row>
    <row r="188" spans="1:10" ht="24.75" customHeight="1" x14ac:dyDescent="0.2">
      <c r="A188" s="414" t="s">
        <v>5233</v>
      </c>
      <c r="B188" s="414" t="s">
        <v>5232</v>
      </c>
      <c r="C188" s="414" t="s">
        <v>1010</v>
      </c>
      <c r="D188" s="414">
        <v>1</v>
      </c>
      <c r="E188" s="414">
        <v>0</v>
      </c>
      <c r="F188" s="413">
        <v>334.4</v>
      </c>
      <c r="G188" s="412">
        <v>0</v>
      </c>
      <c r="H188" s="412">
        <v>193.54</v>
      </c>
      <c r="I188" s="412">
        <v>140.86000000000001</v>
      </c>
      <c r="J188" s="411">
        <v>0.42123205741626796</v>
      </c>
    </row>
    <row r="189" spans="1:10" ht="24.75" customHeight="1" x14ac:dyDescent="0.2">
      <c r="A189" s="414" t="s">
        <v>1255</v>
      </c>
      <c r="B189" s="414" t="s">
        <v>1254</v>
      </c>
      <c r="C189" s="414" t="s">
        <v>1010</v>
      </c>
      <c r="D189" s="414">
        <v>7</v>
      </c>
      <c r="E189" s="414">
        <v>0</v>
      </c>
      <c r="F189" s="413">
        <v>3786.04</v>
      </c>
      <c r="G189" s="412">
        <v>0</v>
      </c>
      <c r="H189" s="412">
        <v>3192.14</v>
      </c>
      <c r="I189" s="412">
        <v>593.9</v>
      </c>
      <c r="J189" s="411">
        <v>0.15686574890915045</v>
      </c>
    </row>
    <row r="190" spans="1:10" ht="24.75" customHeight="1" x14ac:dyDescent="0.2">
      <c r="A190" s="414" t="s">
        <v>1251</v>
      </c>
      <c r="B190" s="414" t="s">
        <v>1250</v>
      </c>
      <c r="C190" s="414" t="s">
        <v>1010</v>
      </c>
      <c r="D190" s="414">
        <v>10</v>
      </c>
      <c r="E190" s="414">
        <v>0</v>
      </c>
      <c r="F190" s="413">
        <v>10026.620000000001</v>
      </c>
      <c r="G190" s="412">
        <v>0</v>
      </c>
      <c r="H190" s="412">
        <v>8281.6</v>
      </c>
      <c r="I190" s="412">
        <v>1745.02</v>
      </c>
      <c r="J190" s="411">
        <v>0.1740387089567571</v>
      </c>
    </row>
    <row r="191" spans="1:10" ht="24.75" customHeight="1" x14ac:dyDescent="0.2">
      <c r="A191" s="414" t="s">
        <v>2120</v>
      </c>
      <c r="B191" s="414" t="s">
        <v>2119</v>
      </c>
      <c r="C191" s="414" t="s">
        <v>1010</v>
      </c>
      <c r="D191" s="414">
        <v>3</v>
      </c>
      <c r="E191" s="414">
        <v>0</v>
      </c>
      <c r="F191" s="413">
        <v>2254.7399999999998</v>
      </c>
      <c r="G191" s="412">
        <v>0</v>
      </c>
      <c r="H191" s="412">
        <v>1745.61</v>
      </c>
      <c r="I191" s="412">
        <v>509.13</v>
      </c>
      <c r="J191" s="411">
        <v>0.22580430559621065</v>
      </c>
    </row>
    <row r="192" spans="1:10" ht="24.75" customHeight="1" x14ac:dyDescent="0.2">
      <c r="A192" s="414" t="s">
        <v>1247</v>
      </c>
      <c r="B192" s="414" t="s">
        <v>1246</v>
      </c>
      <c r="C192" s="414" t="s">
        <v>1010</v>
      </c>
      <c r="D192" s="414">
        <v>1</v>
      </c>
      <c r="E192" s="414">
        <v>0</v>
      </c>
      <c r="F192" s="413">
        <v>1422.08</v>
      </c>
      <c r="G192" s="412">
        <v>0</v>
      </c>
      <c r="H192" s="412">
        <v>1241</v>
      </c>
      <c r="I192" s="412">
        <v>181.08</v>
      </c>
      <c r="J192" s="411">
        <v>0.12733460846084607</v>
      </c>
    </row>
    <row r="193" spans="1:10" ht="24.75" customHeight="1" x14ac:dyDescent="0.2">
      <c r="A193" s="414" t="s">
        <v>1243</v>
      </c>
      <c r="B193" s="414" t="s">
        <v>1242</v>
      </c>
      <c r="C193" s="414" t="s">
        <v>1010</v>
      </c>
      <c r="D193" s="414">
        <v>4</v>
      </c>
      <c r="E193" s="414">
        <v>0</v>
      </c>
      <c r="F193" s="413">
        <v>1813.88</v>
      </c>
      <c r="G193" s="412">
        <v>0</v>
      </c>
      <c r="H193" s="412">
        <v>1488.16</v>
      </c>
      <c r="I193" s="412">
        <v>325.72000000000003</v>
      </c>
      <c r="J193" s="411">
        <v>0.17957086466579927</v>
      </c>
    </row>
    <row r="194" spans="1:10" ht="24.75" customHeight="1" x14ac:dyDescent="0.2">
      <c r="A194" s="414" t="s">
        <v>2116</v>
      </c>
      <c r="B194" s="414" t="s">
        <v>2115</v>
      </c>
      <c r="C194" s="414" t="s">
        <v>1010</v>
      </c>
      <c r="D194" s="414">
        <v>2</v>
      </c>
      <c r="E194" s="414">
        <v>0</v>
      </c>
      <c r="F194" s="413">
        <v>1061.0999999999999</v>
      </c>
      <c r="G194" s="412">
        <v>0</v>
      </c>
      <c r="H194" s="412">
        <v>819.48</v>
      </c>
      <c r="I194" s="412">
        <v>241.62</v>
      </c>
      <c r="J194" s="411">
        <v>0.22770709640938649</v>
      </c>
    </row>
    <row r="195" spans="1:10" ht="24.75" customHeight="1" x14ac:dyDescent="0.2">
      <c r="A195" s="414" t="s">
        <v>2114</v>
      </c>
      <c r="B195" s="414" t="s">
        <v>2113</v>
      </c>
      <c r="C195" s="414" t="s">
        <v>1010</v>
      </c>
      <c r="D195" s="414">
        <v>1</v>
      </c>
      <c r="E195" s="414">
        <v>0</v>
      </c>
      <c r="F195" s="413">
        <v>906.21</v>
      </c>
      <c r="G195" s="412">
        <v>0</v>
      </c>
      <c r="H195" s="412">
        <v>700.17</v>
      </c>
      <c r="I195" s="412">
        <v>206.04</v>
      </c>
      <c r="J195" s="411">
        <v>0.22736451815804284</v>
      </c>
    </row>
    <row r="196" spans="1:10" ht="24.75" customHeight="1" x14ac:dyDescent="0.2">
      <c r="A196" s="414" t="s">
        <v>1241</v>
      </c>
      <c r="B196" s="414" t="s">
        <v>1240</v>
      </c>
      <c r="C196" s="414" t="s">
        <v>1010</v>
      </c>
      <c r="D196" s="414">
        <v>1</v>
      </c>
      <c r="E196" s="414">
        <v>0</v>
      </c>
      <c r="F196" s="413">
        <v>700.88</v>
      </c>
      <c r="G196" s="412">
        <v>0</v>
      </c>
      <c r="H196" s="412">
        <v>515.95000000000005</v>
      </c>
      <c r="I196" s="412">
        <v>184.93</v>
      </c>
      <c r="J196" s="411">
        <v>0.26385401209907544</v>
      </c>
    </row>
    <row r="197" spans="1:10" ht="24.75" customHeight="1" x14ac:dyDescent="0.2">
      <c r="A197" s="414" t="s">
        <v>1239</v>
      </c>
      <c r="B197" s="414" t="s">
        <v>1238</v>
      </c>
      <c r="C197" s="414" t="s">
        <v>1010</v>
      </c>
      <c r="D197" s="414">
        <v>1</v>
      </c>
      <c r="E197" s="414">
        <v>0</v>
      </c>
      <c r="F197" s="413">
        <v>516.16999999999996</v>
      </c>
      <c r="G197" s="412">
        <v>0</v>
      </c>
      <c r="H197" s="412">
        <v>378.56</v>
      </c>
      <c r="I197" s="412">
        <v>137.61000000000001</v>
      </c>
      <c r="J197" s="411">
        <v>0.26659821376678228</v>
      </c>
    </row>
    <row r="198" spans="1:10" ht="24.75" customHeight="1" x14ac:dyDescent="0.2">
      <c r="A198" s="414" t="s">
        <v>1237</v>
      </c>
      <c r="B198" s="414" t="s">
        <v>1236</v>
      </c>
      <c r="C198" s="414" t="s">
        <v>1010</v>
      </c>
      <c r="D198" s="414">
        <v>3</v>
      </c>
      <c r="E198" s="414">
        <v>0</v>
      </c>
      <c r="F198" s="413">
        <v>2515.98</v>
      </c>
      <c r="G198" s="412">
        <v>0</v>
      </c>
      <c r="H198" s="412">
        <v>2082.21</v>
      </c>
      <c r="I198" s="412">
        <v>433.77</v>
      </c>
      <c r="J198" s="411">
        <v>0.17240598096964205</v>
      </c>
    </row>
    <row r="199" spans="1:10" ht="24.75" customHeight="1" x14ac:dyDescent="0.2">
      <c r="A199" s="414" t="s">
        <v>1235</v>
      </c>
      <c r="B199" s="414" t="s">
        <v>1234</v>
      </c>
      <c r="C199" s="414" t="s">
        <v>1010</v>
      </c>
      <c r="D199" s="414">
        <v>2</v>
      </c>
      <c r="E199" s="414">
        <v>0</v>
      </c>
      <c r="F199" s="413">
        <v>905.74</v>
      </c>
      <c r="G199" s="412">
        <v>0</v>
      </c>
      <c r="H199" s="412">
        <v>790.48</v>
      </c>
      <c r="I199" s="412">
        <v>115.26</v>
      </c>
      <c r="J199" s="411">
        <v>0.1272550621591185</v>
      </c>
    </row>
    <row r="200" spans="1:10" ht="24.75" customHeight="1" x14ac:dyDescent="0.2">
      <c r="A200" s="414" t="s">
        <v>1233</v>
      </c>
      <c r="B200" s="414" t="s">
        <v>1232</v>
      </c>
      <c r="C200" s="414" t="s">
        <v>1010</v>
      </c>
      <c r="D200" s="414">
        <v>4</v>
      </c>
      <c r="E200" s="414">
        <v>0</v>
      </c>
      <c r="F200" s="413">
        <v>8523.42</v>
      </c>
      <c r="G200" s="412">
        <v>0</v>
      </c>
      <c r="H200" s="412">
        <v>6983.6</v>
      </c>
      <c r="I200" s="412">
        <v>1539.82</v>
      </c>
      <c r="J200" s="411">
        <v>0.18065752948933644</v>
      </c>
    </row>
    <row r="201" spans="1:10" ht="24.75" customHeight="1" x14ac:dyDescent="0.2">
      <c r="A201" s="414" t="s">
        <v>1231</v>
      </c>
      <c r="B201" s="414" t="s">
        <v>1230</v>
      </c>
      <c r="C201" s="414" t="s">
        <v>1010</v>
      </c>
      <c r="D201" s="414">
        <v>2</v>
      </c>
      <c r="E201" s="414">
        <v>0</v>
      </c>
      <c r="F201" s="413">
        <v>3259.86</v>
      </c>
      <c r="G201" s="412">
        <v>0</v>
      </c>
      <c r="H201" s="412">
        <v>2844.68</v>
      </c>
      <c r="I201" s="412">
        <v>415.18</v>
      </c>
      <c r="J201" s="411">
        <v>0.12736129772444216</v>
      </c>
    </row>
    <row r="202" spans="1:10" ht="24.75" customHeight="1" x14ac:dyDescent="0.2">
      <c r="A202" s="414" t="s">
        <v>1227</v>
      </c>
      <c r="B202" s="414" t="s">
        <v>1226</v>
      </c>
      <c r="C202" s="414" t="s">
        <v>1010</v>
      </c>
      <c r="D202" s="414">
        <v>3</v>
      </c>
      <c r="E202" s="414">
        <v>0</v>
      </c>
      <c r="F202" s="413">
        <v>1513.68</v>
      </c>
      <c r="G202" s="412">
        <v>0</v>
      </c>
      <c r="H202" s="412">
        <v>1171.8900000000001</v>
      </c>
      <c r="I202" s="412">
        <v>341.79</v>
      </c>
      <c r="J202" s="411">
        <v>0.22580069763754559</v>
      </c>
    </row>
    <row r="203" spans="1:10" ht="24.75" customHeight="1" x14ac:dyDescent="0.2">
      <c r="A203" s="414" t="s">
        <v>1225</v>
      </c>
      <c r="B203" s="414" t="s">
        <v>1224</v>
      </c>
      <c r="C203" s="414" t="s">
        <v>1010</v>
      </c>
      <c r="D203" s="414">
        <v>3</v>
      </c>
      <c r="E203" s="414">
        <v>0</v>
      </c>
      <c r="F203" s="413">
        <v>1651.02</v>
      </c>
      <c r="G203" s="412">
        <v>0</v>
      </c>
      <c r="H203" s="412">
        <v>1278.21</v>
      </c>
      <c r="I203" s="412">
        <v>372.81</v>
      </c>
      <c r="J203" s="411">
        <v>0.22580586546498529</v>
      </c>
    </row>
    <row r="204" spans="1:10" ht="24.75" customHeight="1" x14ac:dyDescent="0.2">
      <c r="A204" s="414" t="s">
        <v>2108</v>
      </c>
      <c r="B204" s="414" t="s">
        <v>2107</v>
      </c>
      <c r="C204" s="414" t="s">
        <v>1010</v>
      </c>
      <c r="D204" s="414">
        <v>2</v>
      </c>
      <c r="E204" s="414">
        <v>0</v>
      </c>
      <c r="F204" s="413">
        <v>905.38</v>
      </c>
      <c r="G204" s="412">
        <v>0</v>
      </c>
      <c r="H204" s="412">
        <v>965.06</v>
      </c>
      <c r="I204" s="412">
        <v>-59.68</v>
      </c>
      <c r="J204" s="411">
        <v>-6.5917073494002512E-2</v>
      </c>
    </row>
    <row r="205" spans="1:10" ht="24.75" customHeight="1" x14ac:dyDescent="0.2">
      <c r="A205" s="414" t="s">
        <v>3702</v>
      </c>
      <c r="B205" s="414" t="s">
        <v>3701</v>
      </c>
      <c r="C205" s="414" t="s">
        <v>1010</v>
      </c>
      <c r="D205" s="414">
        <v>2</v>
      </c>
      <c r="E205" s="414">
        <v>0</v>
      </c>
      <c r="F205" s="413">
        <v>1887.84</v>
      </c>
      <c r="G205" s="412">
        <v>0</v>
      </c>
      <c r="H205" s="412">
        <v>1461.56</v>
      </c>
      <c r="I205" s="412">
        <v>426.28</v>
      </c>
      <c r="J205" s="411">
        <v>0.2258030341554369</v>
      </c>
    </row>
    <row r="206" spans="1:10" ht="24.75" customHeight="1" x14ac:dyDescent="0.2">
      <c r="A206" s="414" t="s">
        <v>5231</v>
      </c>
      <c r="B206" s="414" t="s">
        <v>5230</v>
      </c>
      <c r="C206" s="414" t="s">
        <v>1010</v>
      </c>
      <c r="D206" s="414">
        <v>2</v>
      </c>
      <c r="E206" s="414">
        <v>0</v>
      </c>
      <c r="F206" s="413">
        <v>1058.78</v>
      </c>
      <c r="G206" s="412">
        <v>0</v>
      </c>
      <c r="H206" s="412">
        <v>803.28</v>
      </c>
      <c r="I206" s="412">
        <v>255.5</v>
      </c>
      <c r="J206" s="411">
        <v>0.24131547630291467</v>
      </c>
    </row>
    <row r="207" spans="1:10" ht="24.75" customHeight="1" x14ac:dyDescent="0.2">
      <c r="A207" s="414" t="s">
        <v>1219</v>
      </c>
      <c r="B207" s="414" t="s">
        <v>1218</v>
      </c>
      <c r="C207" s="414" t="s">
        <v>1010</v>
      </c>
      <c r="D207" s="414">
        <v>2</v>
      </c>
      <c r="E207" s="414">
        <v>0</v>
      </c>
      <c r="F207" s="413">
        <v>1318.58</v>
      </c>
      <c r="G207" s="412">
        <v>0</v>
      </c>
      <c r="H207" s="412">
        <v>1020.84</v>
      </c>
      <c r="I207" s="412">
        <v>297.74</v>
      </c>
      <c r="J207" s="411">
        <v>0.22580351590347192</v>
      </c>
    </row>
    <row r="208" spans="1:10" ht="24.75" customHeight="1" x14ac:dyDescent="0.2">
      <c r="A208" s="414" t="s">
        <v>5229</v>
      </c>
      <c r="B208" s="414" t="s">
        <v>5228</v>
      </c>
      <c r="C208" s="414" t="s">
        <v>1010</v>
      </c>
      <c r="D208" s="414">
        <v>1</v>
      </c>
      <c r="E208" s="414">
        <v>0</v>
      </c>
      <c r="F208" s="413">
        <v>1310.4000000000001</v>
      </c>
      <c r="G208" s="412">
        <v>0</v>
      </c>
      <c r="H208" s="412">
        <v>1000.82</v>
      </c>
      <c r="I208" s="412">
        <v>309.58</v>
      </c>
      <c r="J208" s="411">
        <v>0.23624847374847374</v>
      </c>
    </row>
    <row r="209" spans="1:10" ht="24.75" customHeight="1" x14ac:dyDescent="0.2">
      <c r="A209" s="414" t="s">
        <v>1217</v>
      </c>
      <c r="B209" s="414" t="s">
        <v>1216</v>
      </c>
      <c r="C209" s="414" t="s">
        <v>1010</v>
      </c>
      <c r="D209" s="414">
        <v>2</v>
      </c>
      <c r="E209" s="414">
        <v>0</v>
      </c>
      <c r="F209" s="413">
        <v>1097.53</v>
      </c>
      <c r="G209" s="412">
        <v>0</v>
      </c>
      <c r="H209" s="412">
        <v>842.9</v>
      </c>
      <c r="I209" s="412">
        <v>254.63</v>
      </c>
      <c r="J209" s="411">
        <v>0.23200276985594928</v>
      </c>
    </row>
    <row r="210" spans="1:10" ht="24.75" customHeight="1" x14ac:dyDescent="0.2">
      <c r="A210" s="414" t="s">
        <v>1215</v>
      </c>
      <c r="B210" s="414" t="s">
        <v>1214</v>
      </c>
      <c r="C210" s="414" t="s">
        <v>1010</v>
      </c>
      <c r="D210" s="414">
        <v>6</v>
      </c>
      <c r="E210" s="414">
        <v>0</v>
      </c>
      <c r="F210" s="413">
        <v>9580.5400000000009</v>
      </c>
      <c r="G210" s="412">
        <v>0</v>
      </c>
      <c r="H210" s="412">
        <v>7179.31</v>
      </c>
      <c r="I210" s="412">
        <v>2401.23</v>
      </c>
      <c r="J210" s="411">
        <v>0.25063618543422395</v>
      </c>
    </row>
    <row r="211" spans="1:10" ht="24.75" customHeight="1" x14ac:dyDescent="0.2">
      <c r="A211" s="414" t="s">
        <v>1213</v>
      </c>
      <c r="B211" s="414" t="s">
        <v>1212</v>
      </c>
      <c r="C211" s="414" t="s">
        <v>1010</v>
      </c>
      <c r="D211" s="414">
        <v>2</v>
      </c>
      <c r="E211" s="414">
        <v>0</v>
      </c>
      <c r="F211" s="413">
        <v>1297.6300000000001</v>
      </c>
      <c r="G211" s="412">
        <v>0</v>
      </c>
      <c r="H211" s="412">
        <v>1055.1300000000001</v>
      </c>
      <c r="I211" s="412">
        <v>242.5</v>
      </c>
      <c r="J211" s="411">
        <v>0.18687915661629279</v>
      </c>
    </row>
    <row r="212" spans="1:10" ht="24.75" customHeight="1" x14ac:dyDescent="0.2">
      <c r="A212" s="414" t="s">
        <v>2100</v>
      </c>
      <c r="B212" s="414" t="s">
        <v>2099</v>
      </c>
      <c r="C212" s="414" t="s">
        <v>1010</v>
      </c>
      <c r="D212" s="414">
        <v>9</v>
      </c>
      <c r="E212" s="414">
        <v>0</v>
      </c>
      <c r="F212" s="413">
        <v>4657.1099999999997</v>
      </c>
      <c r="G212" s="412">
        <v>0</v>
      </c>
      <c r="H212" s="412">
        <v>3754.8</v>
      </c>
      <c r="I212" s="412">
        <v>902.31</v>
      </c>
      <c r="J212" s="411">
        <v>0.19374891295245333</v>
      </c>
    </row>
    <row r="213" spans="1:10" ht="24.75" customHeight="1" x14ac:dyDescent="0.2">
      <c r="A213" s="414" t="s">
        <v>1211</v>
      </c>
      <c r="B213" s="414" t="s">
        <v>1210</v>
      </c>
      <c r="C213" s="414" t="s">
        <v>1010</v>
      </c>
      <c r="D213" s="414">
        <v>4</v>
      </c>
      <c r="E213" s="414">
        <v>0</v>
      </c>
      <c r="F213" s="413">
        <v>3487.69</v>
      </c>
      <c r="G213" s="412">
        <v>0</v>
      </c>
      <c r="H213" s="412">
        <v>2605.6</v>
      </c>
      <c r="I213" s="412">
        <v>882.09</v>
      </c>
      <c r="J213" s="411">
        <v>0.25291525336254084</v>
      </c>
    </row>
    <row r="214" spans="1:10" ht="24.75" customHeight="1" x14ac:dyDescent="0.2">
      <c r="A214" s="414" t="s">
        <v>2098</v>
      </c>
      <c r="B214" s="414" t="s">
        <v>2097</v>
      </c>
      <c r="C214" s="414" t="s">
        <v>1010</v>
      </c>
      <c r="D214" s="414">
        <v>3</v>
      </c>
      <c r="E214" s="414">
        <v>0</v>
      </c>
      <c r="F214" s="413">
        <v>1669.95</v>
      </c>
      <c r="G214" s="412">
        <v>0</v>
      </c>
      <c r="H214" s="412">
        <v>1367.58</v>
      </c>
      <c r="I214" s="412">
        <v>302.37</v>
      </c>
      <c r="J214" s="411">
        <v>0.18106530135632803</v>
      </c>
    </row>
    <row r="215" spans="1:10" ht="24.75" customHeight="1" x14ac:dyDescent="0.2">
      <c r="A215" s="414" t="s">
        <v>3020</v>
      </c>
      <c r="B215" s="414" t="s">
        <v>3019</v>
      </c>
      <c r="C215" s="414" t="s">
        <v>1010</v>
      </c>
      <c r="D215" s="414">
        <v>3</v>
      </c>
      <c r="E215" s="414">
        <v>0</v>
      </c>
      <c r="F215" s="413">
        <v>3295.44</v>
      </c>
      <c r="G215" s="412">
        <v>0</v>
      </c>
      <c r="H215" s="412">
        <v>2433.5700000000002</v>
      </c>
      <c r="I215" s="412">
        <v>861.87</v>
      </c>
      <c r="J215" s="411">
        <v>0.26153411987473602</v>
      </c>
    </row>
    <row r="216" spans="1:10" ht="24.75" customHeight="1" x14ac:dyDescent="0.2">
      <c r="A216" s="414" t="s">
        <v>1207</v>
      </c>
      <c r="B216" s="414" t="s">
        <v>1206</v>
      </c>
      <c r="C216" s="414" t="s">
        <v>1010</v>
      </c>
      <c r="D216" s="414">
        <v>1</v>
      </c>
      <c r="E216" s="414">
        <v>0</v>
      </c>
      <c r="F216" s="413">
        <v>800.08</v>
      </c>
      <c r="G216" s="412">
        <v>0</v>
      </c>
      <c r="H216" s="412">
        <v>650.91999999999996</v>
      </c>
      <c r="I216" s="412">
        <v>149.16</v>
      </c>
      <c r="J216" s="411">
        <v>0.18643135686431356</v>
      </c>
    </row>
    <row r="217" spans="1:10" ht="24.75" customHeight="1" x14ac:dyDescent="0.2">
      <c r="A217" s="414" t="s">
        <v>1205</v>
      </c>
      <c r="B217" s="414" t="s">
        <v>1204</v>
      </c>
      <c r="C217" s="414" t="s">
        <v>1010</v>
      </c>
      <c r="D217" s="414">
        <v>1</v>
      </c>
      <c r="E217" s="414">
        <v>0</v>
      </c>
      <c r="F217" s="413">
        <v>786.8</v>
      </c>
      <c r="G217" s="412">
        <v>0</v>
      </c>
      <c r="H217" s="412">
        <v>566.1</v>
      </c>
      <c r="I217" s="412">
        <v>220.7</v>
      </c>
      <c r="J217" s="411">
        <v>0.28050330452465683</v>
      </c>
    </row>
    <row r="218" spans="1:10" ht="24.75" customHeight="1" x14ac:dyDescent="0.2">
      <c r="A218" s="414" t="s">
        <v>1203</v>
      </c>
      <c r="B218" s="414" t="s">
        <v>1202</v>
      </c>
      <c r="C218" s="414" t="s">
        <v>1010</v>
      </c>
      <c r="D218" s="414">
        <v>2</v>
      </c>
      <c r="E218" s="414">
        <v>0</v>
      </c>
      <c r="F218" s="413">
        <v>1801.33</v>
      </c>
      <c r="G218" s="412">
        <v>0</v>
      </c>
      <c r="H218" s="412">
        <v>1372.46</v>
      </c>
      <c r="I218" s="412">
        <v>428.87</v>
      </c>
      <c r="J218" s="411">
        <v>0.23808519260768432</v>
      </c>
    </row>
    <row r="219" spans="1:10" ht="24.75" customHeight="1" x14ac:dyDescent="0.2">
      <c r="A219" s="414" t="s">
        <v>1201</v>
      </c>
      <c r="B219" s="414" t="s">
        <v>1200</v>
      </c>
      <c r="C219" s="414" t="s">
        <v>1010</v>
      </c>
      <c r="D219" s="414">
        <v>3</v>
      </c>
      <c r="E219" s="414">
        <v>0</v>
      </c>
      <c r="F219" s="413">
        <v>2473.65</v>
      </c>
      <c r="G219" s="412">
        <v>0</v>
      </c>
      <c r="H219" s="412">
        <v>2070.9899999999998</v>
      </c>
      <c r="I219" s="412">
        <v>402.66</v>
      </c>
      <c r="J219" s="411">
        <v>0.16277969801710024</v>
      </c>
    </row>
    <row r="220" spans="1:10" ht="24.75" customHeight="1" x14ac:dyDescent="0.2">
      <c r="A220" s="414" t="s">
        <v>1199</v>
      </c>
      <c r="B220" s="414" t="s">
        <v>1198</v>
      </c>
      <c r="C220" s="414" t="s">
        <v>1010</v>
      </c>
      <c r="D220" s="414">
        <v>5</v>
      </c>
      <c r="E220" s="414">
        <v>0</v>
      </c>
      <c r="F220" s="413">
        <v>6216.89</v>
      </c>
      <c r="G220" s="412">
        <v>0</v>
      </c>
      <c r="H220" s="412">
        <v>4904.8500000000004</v>
      </c>
      <c r="I220" s="412">
        <v>1312.04</v>
      </c>
      <c r="J220" s="411">
        <v>0.21104442896689501</v>
      </c>
    </row>
    <row r="221" spans="1:10" ht="24.75" customHeight="1" x14ac:dyDescent="0.2">
      <c r="A221" s="414" t="s">
        <v>1197</v>
      </c>
      <c r="B221" s="414" t="s">
        <v>1196</v>
      </c>
      <c r="C221" s="414" t="s">
        <v>1010</v>
      </c>
      <c r="D221" s="414">
        <v>1</v>
      </c>
      <c r="E221" s="414">
        <v>0</v>
      </c>
      <c r="F221" s="413">
        <v>1316.69</v>
      </c>
      <c r="G221" s="412">
        <v>0</v>
      </c>
      <c r="H221" s="412">
        <v>1149.1199999999999</v>
      </c>
      <c r="I221" s="412">
        <v>167.57</v>
      </c>
      <c r="J221" s="411">
        <v>0.12726609908178843</v>
      </c>
    </row>
    <row r="222" spans="1:10" ht="24.75" customHeight="1" x14ac:dyDescent="0.2">
      <c r="A222" s="414" t="s">
        <v>1193</v>
      </c>
      <c r="B222" s="414" t="s">
        <v>1192</v>
      </c>
      <c r="C222" s="414" t="s">
        <v>1010</v>
      </c>
      <c r="D222" s="414">
        <v>2</v>
      </c>
      <c r="E222" s="414">
        <v>0</v>
      </c>
      <c r="F222" s="413">
        <v>1580.34</v>
      </c>
      <c r="G222" s="412">
        <v>0</v>
      </c>
      <c r="H222" s="412">
        <v>1248.6600000000001</v>
      </c>
      <c r="I222" s="412">
        <v>331.68</v>
      </c>
      <c r="J222" s="411">
        <v>0.20987888682182315</v>
      </c>
    </row>
    <row r="223" spans="1:10" ht="24.75" customHeight="1" x14ac:dyDescent="0.2">
      <c r="A223" s="414" t="s">
        <v>1191</v>
      </c>
      <c r="B223" s="414" t="s">
        <v>1190</v>
      </c>
      <c r="C223" s="414" t="s">
        <v>1010</v>
      </c>
      <c r="D223" s="414">
        <v>2</v>
      </c>
      <c r="E223" s="414">
        <v>0</v>
      </c>
      <c r="F223" s="413">
        <v>1981.1</v>
      </c>
      <c r="G223" s="412">
        <v>0</v>
      </c>
      <c r="H223" s="412">
        <v>1728.96</v>
      </c>
      <c r="I223" s="412">
        <v>252.14</v>
      </c>
      <c r="J223" s="411">
        <v>0.12727272727272726</v>
      </c>
    </row>
    <row r="224" spans="1:10" ht="24.75" customHeight="1" x14ac:dyDescent="0.2">
      <c r="A224" s="414" t="s">
        <v>1187</v>
      </c>
      <c r="B224" s="414" t="s">
        <v>1186</v>
      </c>
      <c r="C224" s="414" t="s">
        <v>1010</v>
      </c>
      <c r="D224" s="414">
        <v>4</v>
      </c>
      <c r="E224" s="414">
        <v>0</v>
      </c>
      <c r="F224" s="413">
        <v>2498.7600000000002</v>
      </c>
      <c r="G224" s="412">
        <v>0</v>
      </c>
      <c r="H224" s="412">
        <v>2130.92</v>
      </c>
      <c r="I224" s="412">
        <v>367.84</v>
      </c>
      <c r="J224" s="411">
        <v>0.14720901567177319</v>
      </c>
    </row>
    <row r="225" spans="1:10" ht="24.75" customHeight="1" x14ac:dyDescent="0.2">
      <c r="A225" s="414" t="s">
        <v>3018</v>
      </c>
      <c r="B225" s="414" t="s">
        <v>3017</v>
      </c>
      <c r="C225" s="414" t="s">
        <v>1010</v>
      </c>
      <c r="D225" s="414">
        <v>2</v>
      </c>
      <c r="E225" s="414">
        <v>0</v>
      </c>
      <c r="F225" s="413">
        <v>474.14</v>
      </c>
      <c r="G225" s="412">
        <v>0</v>
      </c>
      <c r="H225" s="412">
        <v>367.08</v>
      </c>
      <c r="I225" s="412">
        <v>107.06</v>
      </c>
      <c r="J225" s="411">
        <v>0.22579828742565486</v>
      </c>
    </row>
    <row r="226" spans="1:10" ht="24.75" customHeight="1" x14ac:dyDescent="0.2">
      <c r="A226" s="414" t="s">
        <v>1183</v>
      </c>
      <c r="B226" s="414" t="s">
        <v>1182</v>
      </c>
      <c r="C226" s="414" t="s">
        <v>1010</v>
      </c>
      <c r="D226" s="414">
        <v>4</v>
      </c>
      <c r="E226" s="414">
        <v>0</v>
      </c>
      <c r="F226" s="413">
        <v>1324.2</v>
      </c>
      <c r="G226" s="412">
        <v>0</v>
      </c>
      <c r="H226" s="412">
        <v>1004.84</v>
      </c>
      <c r="I226" s="412">
        <v>319.36</v>
      </c>
      <c r="J226" s="411">
        <v>0.24117202839450233</v>
      </c>
    </row>
    <row r="227" spans="1:10" ht="24.75" customHeight="1" x14ac:dyDescent="0.2">
      <c r="A227" s="414" t="s">
        <v>1179</v>
      </c>
      <c r="B227" s="414" t="s">
        <v>1178</v>
      </c>
      <c r="C227" s="414" t="s">
        <v>1010</v>
      </c>
      <c r="D227" s="414">
        <v>10</v>
      </c>
      <c r="E227" s="414">
        <v>0</v>
      </c>
      <c r="F227" s="413">
        <v>4522.58</v>
      </c>
      <c r="G227" s="412">
        <v>0</v>
      </c>
      <c r="H227" s="412">
        <v>3309.1</v>
      </c>
      <c r="I227" s="412">
        <v>1213.48</v>
      </c>
      <c r="J227" s="411">
        <v>0.26831587279827002</v>
      </c>
    </row>
    <row r="228" spans="1:10" ht="24.75" customHeight="1" x14ac:dyDescent="0.2">
      <c r="A228" s="414" t="s">
        <v>1177</v>
      </c>
      <c r="B228" s="414" t="s">
        <v>1176</v>
      </c>
      <c r="C228" s="414" t="s">
        <v>1010</v>
      </c>
      <c r="D228" s="414">
        <v>16</v>
      </c>
      <c r="E228" s="414">
        <v>0</v>
      </c>
      <c r="F228" s="413">
        <v>6417.73</v>
      </c>
      <c r="G228" s="412">
        <v>0</v>
      </c>
      <c r="H228" s="412">
        <v>5561.24</v>
      </c>
      <c r="I228" s="412">
        <v>856.49</v>
      </c>
      <c r="J228" s="411">
        <v>0.13345684533316296</v>
      </c>
    </row>
    <row r="229" spans="1:10" ht="24.75" customHeight="1" x14ac:dyDescent="0.2">
      <c r="A229" s="414" t="s">
        <v>1175</v>
      </c>
      <c r="B229" s="414" t="s">
        <v>1174</v>
      </c>
      <c r="C229" s="414" t="s">
        <v>1010</v>
      </c>
      <c r="D229" s="414">
        <v>6</v>
      </c>
      <c r="E229" s="414">
        <v>0</v>
      </c>
      <c r="F229" s="413">
        <v>2111.64</v>
      </c>
      <c r="G229" s="412">
        <v>0</v>
      </c>
      <c r="H229" s="412">
        <v>1567.14</v>
      </c>
      <c r="I229" s="412">
        <v>544.5</v>
      </c>
      <c r="J229" s="411">
        <v>0.25785645280445529</v>
      </c>
    </row>
    <row r="230" spans="1:10" ht="24.75" customHeight="1" x14ac:dyDescent="0.2">
      <c r="A230" s="414" t="s">
        <v>1173</v>
      </c>
      <c r="B230" s="414" t="s">
        <v>1172</v>
      </c>
      <c r="C230" s="414" t="s">
        <v>1010</v>
      </c>
      <c r="D230" s="414">
        <v>15</v>
      </c>
      <c r="E230" s="414">
        <v>0</v>
      </c>
      <c r="F230" s="413">
        <v>4692.33</v>
      </c>
      <c r="G230" s="412">
        <v>0</v>
      </c>
      <c r="H230" s="412">
        <v>3638.4</v>
      </c>
      <c r="I230" s="412">
        <v>1053.93</v>
      </c>
      <c r="J230" s="411">
        <v>0.22460696498328123</v>
      </c>
    </row>
    <row r="231" spans="1:10" ht="24.75" customHeight="1" x14ac:dyDescent="0.2">
      <c r="A231" s="414" t="s">
        <v>1171</v>
      </c>
      <c r="B231" s="414" t="s">
        <v>1170</v>
      </c>
      <c r="C231" s="414" t="s">
        <v>1010</v>
      </c>
      <c r="D231" s="414">
        <v>1</v>
      </c>
      <c r="E231" s="414">
        <v>0</v>
      </c>
      <c r="F231" s="413">
        <v>752.27</v>
      </c>
      <c r="G231" s="412">
        <v>0</v>
      </c>
      <c r="H231" s="412">
        <v>463.1</v>
      </c>
      <c r="I231" s="412">
        <v>289.17</v>
      </c>
      <c r="J231" s="411">
        <v>0.38439655974583592</v>
      </c>
    </row>
    <row r="232" spans="1:10" ht="24.75" customHeight="1" x14ac:dyDescent="0.2">
      <c r="A232" s="414" t="s">
        <v>1169</v>
      </c>
      <c r="B232" s="414" t="s">
        <v>1168</v>
      </c>
      <c r="C232" s="414" t="s">
        <v>1010</v>
      </c>
      <c r="D232" s="414">
        <v>1</v>
      </c>
      <c r="E232" s="414">
        <v>0</v>
      </c>
      <c r="F232" s="413">
        <v>578.09</v>
      </c>
      <c r="G232" s="412">
        <v>0</v>
      </c>
      <c r="H232" s="412">
        <v>426.29</v>
      </c>
      <c r="I232" s="412">
        <v>151.80000000000001</v>
      </c>
      <c r="J232" s="411">
        <v>0.26258887024511757</v>
      </c>
    </row>
    <row r="233" spans="1:10" ht="24.75" customHeight="1" x14ac:dyDescent="0.2">
      <c r="A233" s="414" t="s">
        <v>1167</v>
      </c>
      <c r="B233" s="414" t="s">
        <v>1166</v>
      </c>
      <c r="C233" s="414" t="s">
        <v>1010</v>
      </c>
      <c r="D233" s="414">
        <v>1</v>
      </c>
      <c r="E233" s="414">
        <v>0</v>
      </c>
      <c r="F233" s="413">
        <v>585.41</v>
      </c>
      <c r="G233" s="412">
        <v>0</v>
      </c>
      <c r="H233" s="412">
        <v>408.71</v>
      </c>
      <c r="I233" s="412">
        <v>176.7</v>
      </c>
      <c r="J233" s="411">
        <v>0.30183973625322424</v>
      </c>
    </row>
    <row r="234" spans="1:10" ht="24.75" customHeight="1" x14ac:dyDescent="0.2">
      <c r="A234" s="414" t="s">
        <v>1161</v>
      </c>
      <c r="B234" s="414" t="s">
        <v>1160</v>
      </c>
      <c r="C234" s="414" t="s">
        <v>1159</v>
      </c>
      <c r="D234" s="414">
        <v>22</v>
      </c>
      <c r="E234" s="414">
        <v>0</v>
      </c>
      <c r="F234" s="413">
        <v>11110.41</v>
      </c>
      <c r="G234" s="412">
        <v>0</v>
      </c>
      <c r="H234" s="412">
        <v>7720.68</v>
      </c>
      <c r="I234" s="412">
        <v>3389.73</v>
      </c>
      <c r="J234" s="411">
        <v>0.30509495149143911</v>
      </c>
    </row>
    <row r="235" spans="1:10" ht="24.75" customHeight="1" x14ac:dyDescent="0.2">
      <c r="A235" s="414" t="s">
        <v>1158</v>
      </c>
      <c r="B235" s="414" t="s">
        <v>1157</v>
      </c>
      <c r="C235" s="414" t="s">
        <v>1010</v>
      </c>
      <c r="D235" s="414">
        <v>11</v>
      </c>
      <c r="E235" s="414">
        <v>0</v>
      </c>
      <c r="F235" s="413">
        <v>5165.6000000000004</v>
      </c>
      <c r="G235" s="412">
        <v>0</v>
      </c>
      <c r="H235" s="412">
        <v>4275.04</v>
      </c>
      <c r="I235" s="412">
        <v>890.56</v>
      </c>
      <c r="J235" s="411">
        <v>0.17240204429301534</v>
      </c>
    </row>
    <row r="236" spans="1:10" ht="24.75" customHeight="1" x14ac:dyDescent="0.2">
      <c r="A236" s="414" t="s">
        <v>3688</v>
      </c>
      <c r="B236" s="414" t="s">
        <v>3687</v>
      </c>
      <c r="C236" s="414" t="s">
        <v>1010</v>
      </c>
      <c r="D236" s="414">
        <v>16</v>
      </c>
      <c r="E236" s="414">
        <v>0</v>
      </c>
      <c r="F236" s="413">
        <v>0.16</v>
      </c>
      <c r="G236" s="412">
        <v>0</v>
      </c>
      <c r="H236" s="412">
        <v>45491.199999999997</v>
      </c>
      <c r="I236" s="412">
        <v>-45491.040000000001</v>
      </c>
      <c r="J236" s="411">
        <v>-284319</v>
      </c>
    </row>
    <row r="237" spans="1:10" ht="24.75" customHeight="1" x14ac:dyDescent="0.2">
      <c r="A237" s="414" t="s">
        <v>1152</v>
      </c>
      <c r="B237" s="414" t="s">
        <v>1151</v>
      </c>
      <c r="C237" s="414" t="s">
        <v>1010</v>
      </c>
      <c r="D237" s="414">
        <v>5</v>
      </c>
      <c r="E237" s="414">
        <v>0</v>
      </c>
      <c r="F237" s="413">
        <v>2048.1</v>
      </c>
      <c r="G237" s="412">
        <v>0</v>
      </c>
      <c r="H237" s="412">
        <v>1695</v>
      </c>
      <c r="I237" s="412">
        <v>353.1</v>
      </c>
      <c r="J237" s="411">
        <v>0.17240369122601434</v>
      </c>
    </row>
    <row r="238" spans="1:10" ht="24.75" customHeight="1" x14ac:dyDescent="0.2">
      <c r="A238" s="414" t="s">
        <v>5227</v>
      </c>
      <c r="B238" s="414" t="s">
        <v>5226</v>
      </c>
      <c r="C238" s="414" t="s">
        <v>1010</v>
      </c>
      <c r="D238" s="414">
        <v>2</v>
      </c>
      <c r="E238" s="414">
        <v>0</v>
      </c>
      <c r="F238" s="413">
        <v>788.46</v>
      </c>
      <c r="G238" s="412">
        <v>0</v>
      </c>
      <c r="H238" s="412">
        <v>0</v>
      </c>
      <c r="I238" s="412">
        <v>788.46</v>
      </c>
      <c r="J238" s="411">
        <v>1</v>
      </c>
    </row>
    <row r="239" spans="1:10" ht="24.75" customHeight="1" x14ac:dyDescent="0.2">
      <c r="A239" s="414" t="s">
        <v>2994</v>
      </c>
      <c r="B239" s="414" t="s">
        <v>2993</v>
      </c>
      <c r="C239" s="414" t="s">
        <v>1010</v>
      </c>
      <c r="D239" s="414">
        <v>2</v>
      </c>
      <c r="E239" s="414">
        <v>0</v>
      </c>
      <c r="F239" s="413">
        <v>504.36</v>
      </c>
      <c r="G239" s="412">
        <v>0</v>
      </c>
      <c r="H239" s="412">
        <v>352.46</v>
      </c>
      <c r="I239" s="412">
        <v>151.9</v>
      </c>
      <c r="J239" s="411">
        <v>0.30117376477119517</v>
      </c>
    </row>
    <row r="240" spans="1:10" ht="24.75" customHeight="1" x14ac:dyDescent="0.2">
      <c r="A240" s="414" t="s">
        <v>5225</v>
      </c>
      <c r="B240" s="414" t="s">
        <v>5224</v>
      </c>
      <c r="C240" s="414" t="s">
        <v>1010</v>
      </c>
      <c r="D240" s="414">
        <v>1</v>
      </c>
      <c r="E240" s="414">
        <v>0</v>
      </c>
      <c r="F240" s="413">
        <v>4277.54</v>
      </c>
      <c r="G240" s="412">
        <v>0</v>
      </c>
      <c r="H240" s="412">
        <v>3540.03</v>
      </c>
      <c r="I240" s="412">
        <v>737.51</v>
      </c>
      <c r="J240" s="411">
        <v>0.17241451862519111</v>
      </c>
    </row>
    <row r="241" spans="1:10" ht="24.75" customHeight="1" x14ac:dyDescent="0.2">
      <c r="A241" s="414" t="s">
        <v>1144</v>
      </c>
      <c r="B241" s="414" t="s">
        <v>1143</v>
      </c>
      <c r="C241" s="414" t="s">
        <v>1010</v>
      </c>
      <c r="D241" s="414">
        <v>7</v>
      </c>
      <c r="E241" s="414">
        <v>0</v>
      </c>
      <c r="F241" s="413">
        <v>1221.22</v>
      </c>
      <c r="G241" s="412">
        <v>0</v>
      </c>
      <c r="H241" s="412">
        <v>1075.6199999999999</v>
      </c>
      <c r="I241" s="412">
        <v>145.6</v>
      </c>
      <c r="J241" s="411">
        <v>0.11922503725782414</v>
      </c>
    </row>
    <row r="242" spans="1:10" ht="24.75" customHeight="1" x14ac:dyDescent="0.2">
      <c r="A242" s="414" t="s">
        <v>5223</v>
      </c>
      <c r="B242" s="414" t="s">
        <v>5222</v>
      </c>
      <c r="C242" s="414" t="s">
        <v>1010</v>
      </c>
      <c r="D242" s="414">
        <v>2</v>
      </c>
      <c r="E242" s="414">
        <v>0</v>
      </c>
      <c r="F242" s="413">
        <v>1089.72</v>
      </c>
      <c r="G242" s="412">
        <v>0</v>
      </c>
      <c r="H242" s="412">
        <v>496.42</v>
      </c>
      <c r="I242" s="412">
        <v>593.29999999999995</v>
      </c>
      <c r="J242" s="411">
        <v>0.54445178577983333</v>
      </c>
    </row>
    <row r="243" spans="1:10" ht="24.75" customHeight="1" x14ac:dyDescent="0.2">
      <c r="A243" s="414" t="s">
        <v>1140</v>
      </c>
      <c r="B243" s="414" t="s">
        <v>1139</v>
      </c>
      <c r="C243" s="414" t="s">
        <v>1010</v>
      </c>
      <c r="D243" s="414">
        <v>2</v>
      </c>
      <c r="E243" s="414">
        <v>0</v>
      </c>
      <c r="F243" s="413">
        <v>2477.46</v>
      </c>
      <c r="G243" s="412">
        <v>0</v>
      </c>
      <c r="H243" s="412">
        <v>2162.16</v>
      </c>
      <c r="I243" s="412">
        <v>315.3</v>
      </c>
      <c r="J243" s="411">
        <v>0.12726744326850889</v>
      </c>
    </row>
    <row r="244" spans="1:10" ht="24.75" customHeight="1" x14ac:dyDescent="0.2">
      <c r="A244" s="414" t="s">
        <v>5221</v>
      </c>
      <c r="B244" s="414" t="s">
        <v>5220</v>
      </c>
      <c r="C244" s="414" t="s">
        <v>1010</v>
      </c>
      <c r="D244" s="414">
        <v>3</v>
      </c>
      <c r="E244" s="414">
        <v>0</v>
      </c>
      <c r="F244" s="413">
        <v>1479.21</v>
      </c>
      <c r="G244" s="412">
        <v>0</v>
      </c>
      <c r="H244" s="412">
        <v>919.47</v>
      </c>
      <c r="I244" s="412">
        <v>559.74</v>
      </c>
      <c r="J244" s="411">
        <v>0.378404688989393</v>
      </c>
    </row>
    <row r="245" spans="1:10" ht="24.75" customHeight="1" x14ac:dyDescent="0.2">
      <c r="A245" s="414" t="s">
        <v>2984</v>
      </c>
      <c r="B245" s="414" t="s">
        <v>2983</v>
      </c>
      <c r="C245" s="414" t="s">
        <v>1010</v>
      </c>
      <c r="D245" s="414">
        <v>2</v>
      </c>
      <c r="E245" s="414">
        <v>0</v>
      </c>
      <c r="F245" s="413">
        <v>1706.88</v>
      </c>
      <c r="G245" s="412">
        <v>0</v>
      </c>
      <c r="H245" s="412">
        <v>907.6</v>
      </c>
      <c r="I245" s="412">
        <v>799.28</v>
      </c>
      <c r="J245" s="411">
        <v>0.46826959130108736</v>
      </c>
    </row>
    <row r="246" spans="1:10" ht="24.75" customHeight="1" x14ac:dyDescent="0.2">
      <c r="A246" s="414" t="s">
        <v>1113</v>
      </c>
      <c r="B246" s="414" t="s">
        <v>1112</v>
      </c>
      <c r="C246" s="414" t="s">
        <v>1010</v>
      </c>
      <c r="D246" s="414">
        <v>3</v>
      </c>
      <c r="E246" s="414">
        <v>0</v>
      </c>
      <c r="F246" s="413">
        <v>453.69</v>
      </c>
      <c r="G246" s="412">
        <v>0</v>
      </c>
      <c r="H246" s="412">
        <v>395.97</v>
      </c>
      <c r="I246" s="412">
        <v>57.72</v>
      </c>
      <c r="J246" s="411">
        <v>0.12722343450373602</v>
      </c>
    </row>
    <row r="247" spans="1:10" ht="24.75" customHeight="1" x14ac:dyDescent="0.2">
      <c r="A247" s="414" t="s">
        <v>5214</v>
      </c>
      <c r="B247" s="414" t="s">
        <v>5213</v>
      </c>
      <c r="C247" s="414" t="s">
        <v>1010</v>
      </c>
      <c r="D247" s="414">
        <v>2</v>
      </c>
      <c r="E247" s="414">
        <v>0</v>
      </c>
      <c r="F247" s="413">
        <v>540.26</v>
      </c>
      <c r="G247" s="412">
        <v>0</v>
      </c>
      <c r="H247" s="412">
        <v>348.12</v>
      </c>
      <c r="I247" s="412">
        <v>192.14</v>
      </c>
      <c r="J247" s="411">
        <v>0.35564357901751009</v>
      </c>
    </row>
    <row r="248" spans="1:10" ht="24.75" customHeight="1" x14ac:dyDescent="0.2">
      <c r="A248" s="414" t="s">
        <v>4451</v>
      </c>
      <c r="B248" s="414" t="s">
        <v>4450</v>
      </c>
      <c r="C248" s="414" t="s">
        <v>1010</v>
      </c>
      <c r="D248" s="414">
        <v>4</v>
      </c>
      <c r="E248" s="414">
        <v>0</v>
      </c>
      <c r="F248" s="413">
        <v>1634.36</v>
      </c>
      <c r="G248" s="412">
        <v>0</v>
      </c>
      <c r="H248" s="412">
        <v>1426.32</v>
      </c>
      <c r="I248" s="412">
        <v>208.04</v>
      </c>
      <c r="J248" s="411">
        <v>0.12729141682371081</v>
      </c>
    </row>
    <row r="249" spans="1:10" ht="24.75" customHeight="1" x14ac:dyDescent="0.2">
      <c r="A249" s="414" t="s">
        <v>5203</v>
      </c>
      <c r="B249" s="414" t="s">
        <v>5202</v>
      </c>
      <c r="C249" s="414" t="s">
        <v>1010</v>
      </c>
      <c r="D249" s="414">
        <v>8</v>
      </c>
      <c r="E249" s="414">
        <v>0</v>
      </c>
      <c r="F249" s="413">
        <v>10081.280000000001</v>
      </c>
      <c r="G249" s="412">
        <v>0</v>
      </c>
      <c r="H249" s="412">
        <v>7804.8</v>
      </c>
      <c r="I249" s="412">
        <v>2276.48</v>
      </c>
      <c r="J249" s="411">
        <v>0.22581259522600305</v>
      </c>
    </row>
    <row r="250" spans="1:10" ht="24.75" customHeight="1" x14ac:dyDescent="0.2">
      <c r="A250" s="414" t="s">
        <v>2954</v>
      </c>
      <c r="B250" s="414" t="s">
        <v>2953</v>
      </c>
      <c r="C250" s="414" t="s">
        <v>1010</v>
      </c>
      <c r="D250" s="418">
        <v>2</v>
      </c>
      <c r="E250" s="418">
        <v>0</v>
      </c>
      <c r="F250" s="419">
        <v>1398.76</v>
      </c>
      <c r="G250" s="420">
        <v>0</v>
      </c>
      <c r="H250" s="420">
        <v>1220.74</v>
      </c>
      <c r="I250" s="420">
        <v>178.02</v>
      </c>
      <c r="J250" s="421">
        <v>0.1272698675970145</v>
      </c>
    </row>
    <row r="251" spans="1:10" ht="18.600000000000001" customHeight="1" x14ac:dyDescent="0.2">
      <c r="D251" s="410">
        <f>SUM(D9:D250)</f>
        <v>1466</v>
      </c>
      <c r="E251" s="410">
        <f t="shared" ref="E251:I251" si="0">SUM(E9:E250)</f>
        <v>0</v>
      </c>
      <c r="F251" s="422">
        <f t="shared" si="0"/>
        <v>512763.01000000018</v>
      </c>
      <c r="G251" s="422">
        <f t="shared" si="0"/>
        <v>-1996.82</v>
      </c>
      <c r="H251" s="422">
        <f t="shared" si="0"/>
        <v>450276.81999999995</v>
      </c>
      <c r="I251" s="422">
        <f t="shared" si="0"/>
        <v>60489.369999999952</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52BB6-E9A1-45A8-BC19-F6D51D876576}">
  <sheetPr codeName="Hoja29"/>
  <dimension ref="A1:J65"/>
  <sheetViews>
    <sheetView showGridLines="0" workbookViewId="0">
      <pane ySplit="6" topLeftCell="A46" activePane="bottomLeft" state="frozen"/>
      <selection pane="bottomLeft" activeCell="L56" sqref="L56"/>
    </sheetView>
  </sheetViews>
  <sheetFormatPr baseColWidth="10" defaultColWidth="11.42578125" defaultRowHeight="12.75" x14ac:dyDescent="0.2"/>
  <cols>
    <col min="1" max="1" width="13.28515625" style="410" customWidth="1"/>
    <col min="2" max="2" width="44" style="410" customWidth="1"/>
    <col min="3" max="3" width="19.42578125" style="410" customWidth="1"/>
    <col min="4" max="4" width="11.42578125" style="410" customWidth="1"/>
    <col min="5" max="5" width="15.7109375" style="410" customWidth="1"/>
    <col min="6" max="9" width="19.42578125" style="410" customWidth="1"/>
    <col min="10" max="10" width="13.7109375" style="410" customWidth="1"/>
    <col min="11" max="14" width="19.42578125" style="410" customWidth="1"/>
    <col min="15"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5286</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4.75" customHeight="1" x14ac:dyDescent="0.2">
      <c r="A9" s="414" t="s">
        <v>1650</v>
      </c>
      <c r="B9" s="414" t="s">
        <v>1649</v>
      </c>
      <c r="C9" s="414" t="s">
        <v>1159</v>
      </c>
      <c r="D9" s="414">
        <v>10</v>
      </c>
      <c r="E9" s="414">
        <v>0</v>
      </c>
      <c r="F9" s="413">
        <v>6667.91</v>
      </c>
      <c r="G9" s="412">
        <v>0</v>
      </c>
      <c r="H9" s="412">
        <v>2832.8</v>
      </c>
      <c r="I9" s="412">
        <v>3835.11</v>
      </c>
      <c r="J9" s="411">
        <v>0.57515923280308223</v>
      </c>
    </row>
    <row r="10" spans="1:10" ht="24.75" customHeight="1" x14ac:dyDescent="0.2">
      <c r="A10" s="414" t="s">
        <v>1648</v>
      </c>
      <c r="B10" s="414" t="s">
        <v>1647</v>
      </c>
      <c r="C10" s="414" t="s">
        <v>1159</v>
      </c>
      <c r="D10" s="414">
        <v>1</v>
      </c>
      <c r="E10" s="414">
        <v>0</v>
      </c>
      <c r="F10" s="413">
        <v>2159</v>
      </c>
      <c r="G10" s="412">
        <v>0</v>
      </c>
      <c r="H10" s="412">
        <v>2056.8000000000002</v>
      </c>
      <c r="I10" s="412">
        <v>102.2</v>
      </c>
      <c r="J10" s="411">
        <v>4.7336729967577582E-2</v>
      </c>
    </row>
    <row r="11" spans="1:10" ht="24.75" customHeight="1" x14ac:dyDescent="0.2">
      <c r="A11" s="414" t="s">
        <v>2290</v>
      </c>
      <c r="B11" s="414" t="s">
        <v>2289</v>
      </c>
      <c r="C11" s="414" t="s">
        <v>1159</v>
      </c>
      <c r="D11" s="414">
        <v>3</v>
      </c>
      <c r="E11" s="414">
        <v>0</v>
      </c>
      <c r="F11" s="413">
        <v>2306.65</v>
      </c>
      <c r="G11" s="412">
        <v>0</v>
      </c>
      <c r="H11" s="412">
        <v>1620.39</v>
      </c>
      <c r="I11" s="412">
        <v>686.26</v>
      </c>
      <c r="J11" s="411">
        <v>0.2975137103591789</v>
      </c>
    </row>
    <row r="12" spans="1:10" ht="24.75" customHeight="1" x14ac:dyDescent="0.2">
      <c r="A12" s="414" t="s">
        <v>1646</v>
      </c>
      <c r="B12" s="414" t="s">
        <v>1645</v>
      </c>
      <c r="C12" s="414" t="s">
        <v>1159</v>
      </c>
      <c r="D12" s="414">
        <v>16</v>
      </c>
      <c r="E12" s="414">
        <v>0</v>
      </c>
      <c r="F12" s="413">
        <v>12777.54</v>
      </c>
      <c r="G12" s="412">
        <v>0</v>
      </c>
      <c r="H12" s="412">
        <v>5543.84</v>
      </c>
      <c r="I12" s="412">
        <v>7233.7</v>
      </c>
      <c r="J12" s="411">
        <v>0.56612618704382844</v>
      </c>
    </row>
    <row r="13" spans="1:10" ht="24.75" customHeight="1" x14ac:dyDescent="0.2">
      <c r="A13" s="414" t="s">
        <v>2288</v>
      </c>
      <c r="B13" s="414" t="s">
        <v>2287</v>
      </c>
      <c r="C13" s="414" t="s">
        <v>1159</v>
      </c>
      <c r="D13" s="414">
        <v>1</v>
      </c>
      <c r="E13" s="414">
        <v>0</v>
      </c>
      <c r="F13" s="413">
        <v>778.34</v>
      </c>
      <c r="G13" s="412">
        <v>0</v>
      </c>
      <c r="H13" s="412">
        <v>491.59</v>
      </c>
      <c r="I13" s="412">
        <v>286.75</v>
      </c>
      <c r="J13" s="411">
        <v>0.36841226199347327</v>
      </c>
    </row>
    <row r="14" spans="1:10" ht="24.75" customHeight="1" x14ac:dyDescent="0.2">
      <c r="A14" s="414" t="s">
        <v>1644</v>
      </c>
      <c r="B14" s="414" t="s">
        <v>1643</v>
      </c>
      <c r="C14" s="414" t="s">
        <v>1159</v>
      </c>
      <c r="D14" s="414">
        <v>6</v>
      </c>
      <c r="E14" s="414">
        <v>0</v>
      </c>
      <c r="F14" s="413">
        <v>2724.18</v>
      </c>
      <c r="G14" s="412">
        <v>0</v>
      </c>
      <c r="H14" s="412">
        <v>562.98</v>
      </c>
      <c r="I14" s="412">
        <v>2161.1999999999998</v>
      </c>
      <c r="J14" s="411">
        <v>0.79333964715987926</v>
      </c>
    </row>
    <row r="15" spans="1:10" ht="24.75" customHeight="1" x14ac:dyDescent="0.2">
      <c r="A15" s="414" t="s">
        <v>1642</v>
      </c>
      <c r="B15" s="414" t="s">
        <v>1641</v>
      </c>
      <c r="C15" s="414" t="s">
        <v>1159</v>
      </c>
      <c r="D15" s="414">
        <v>4</v>
      </c>
      <c r="E15" s="414">
        <v>0</v>
      </c>
      <c r="F15" s="413">
        <v>3460.78</v>
      </c>
      <c r="G15" s="412">
        <v>0</v>
      </c>
      <c r="H15" s="412">
        <v>2643.84</v>
      </c>
      <c r="I15" s="412">
        <v>816.94</v>
      </c>
      <c r="J15" s="411">
        <v>0.23605661151532314</v>
      </c>
    </row>
    <row r="16" spans="1:10" ht="24.75" customHeight="1" x14ac:dyDescent="0.2">
      <c r="A16" s="414" t="s">
        <v>1640</v>
      </c>
      <c r="B16" s="414" t="s">
        <v>1639</v>
      </c>
      <c r="C16" s="414" t="s">
        <v>1159</v>
      </c>
      <c r="D16" s="414">
        <v>4</v>
      </c>
      <c r="E16" s="414">
        <v>0</v>
      </c>
      <c r="F16" s="413">
        <v>2603.2399999999998</v>
      </c>
      <c r="G16" s="412">
        <v>0</v>
      </c>
      <c r="H16" s="412">
        <v>2323.1999999999998</v>
      </c>
      <c r="I16" s="412">
        <v>280.04000000000002</v>
      </c>
      <c r="J16" s="411">
        <v>0.10757363900370308</v>
      </c>
    </row>
    <row r="17" spans="1:10" ht="24.75" customHeight="1" x14ac:dyDescent="0.2">
      <c r="A17" s="414" t="s">
        <v>1638</v>
      </c>
      <c r="B17" s="414" t="s">
        <v>1637</v>
      </c>
      <c r="C17" s="414" t="s">
        <v>1159</v>
      </c>
      <c r="D17" s="414">
        <v>34</v>
      </c>
      <c r="E17" s="414">
        <v>0</v>
      </c>
      <c r="F17" s="413">
        <v>20800.09</v>
      </c>
      <c r="G17" s="412">
        <v>0</v>
      </c>
      <c r="H17" s="412">
        <v>18.7</v>
      </c>
      <c r="I17" s="412">
        <v>20781.39</v>
      </c>
      <c r="J17" s="411">
        <v>0.99910096542851501</v>
      </c>
    </row>
    <row r="18" spans="1:10" ht="24.75" customHeight="1" x14ac:dyDescent="0.2">
      <c r="A18" s="414" t="s">
        <v>1636</v>
      </c>
      <c r="B18" s="414" t="s">
        <v>1635</v>
      </c>
      <c r="C18" s="414" t="s">
        <v>1159</v>
      </c>
      <c r="D18" s="414">
        <v>2</v>
      </c>
      <c r="E18" s="414">
        <v>0</v>
      </c>
      <c r="F18" s="413">
        <v>983.95</v>
      </c>
      <c r="G18" s="412">
        <v>0</v>
      </c>
      <c r="H18" s="412">
        <v>641.54</v>
      </c>
      <c r="I18" s="412">
        <v>342.41</v>
      </c>
      <c r="J18" s="411">
        <v>0.34799532496569946</v>
      </c>
    </row>
    <row r="19" spans="1:10" ht="24.75" customHeight="1" x14ac:dyDescent="0.2">
      <c r="A19" s="414" t="s">
        <v>3126</v>
      </c>
      <c r="B19" s="414" t="s">
        <v>3125</v>
      </c>
      <c r="C19" s="414" t="s">
        <v>1630</v>
      </c>
      <c r="D19" s="414">
        <v>7</v>
      </c>
      <c r="E19" s="414">
        <v>0</v>
      </c>
      <c r="F19" s="413">
        <v>4188.47</v>
      </c>
      <c r="G19" s="412">
        <v>0</v>
      </c>
      <c r="H19" s="412">
        <v>3159.1</v>
      </c>
      <c r="I19" s="412">
        <v>1029.3699999999999</v>
      </c>
      <c r="J19" s="411">
        <v>0.24576277256372853</v>
      </c>
    </row>
    <row r="20" spans="1:10" ht="24.75" customHeight="1" x14ac:dyDescent="0.2">
      <c r="A20" s="414" t="s">
        <v>1634</v>
      </c>
      <c r="B20" s="414" t="s">
        <v>1633</v>
      </c>
      <c r="C20" s="414" t="s">
        <v>1630</v>
      </c>
      <c r="D20" s="414">
        <v>7</v>
      </c>
      <c r="E20" s="414">
        <v>0</v>
      </c>
      <c r="F20" s="413">
        <v>4252.97</v>
      </c>
      <c r="G20" s="412">
        <v>0</v>
      </c>
      <c r="H20" s="412">
        <v>4.41</v>
      </c>
      <c r="I20" s="412">
        <v>4248.5600000000004</v>
      </c>
      <c r="J20" s="411">
        <v>0.99896307756697089</v>
      </c>
    </row>
    <row r="21" spans="1:10" ht="24.75" customHeight="1" x14ac:dyDescent="0.2">
      <c r="A21" s="414" t="s">
        <v>1632</v>
      </c>
      <c r="B21" s="414" t="s">
        <v>1631</v>
      </c>
      <c r="C21" s="414" t="s">
        <v>1630</v>
      </c>
      <c r="D21" s="414">
        <v>1</v>
      </c>
      <c r="E21" s="414">
        <v>0</v>
      </c>
      <c r="F21" s="413">
        <v>615.95000000000005</v>
      </c>
      <c r="G21" s="412">
        <v>0</v>
      </c>
      <c r="H21" s="412">
        <v>464.09</v>
      </c>
      <c r="I21" s="412">
        <v>151.86000000000001</v>
      </c>
      <c r="J21" s="411">
        <v>0.24654598587547691</v>
      </c>
    </row>
    <row r="22" spans="1:10" ht="24.75" customHeight="1" x14ac:dyDescent="0.2">
      <c r="A22" s="414" t="s">
        <v>1627</v>
      </c>
      <c r="B22" s="414" t="s">
        <v>1626</v>
      </c>
      <c r="C22" s="414" t="s">
        <v>1010</v>
      </c>
      <c r="D22" s="414">
        <v>1</v>
      </c>
      <c r="E22" s="414">
        <v>0</v>
      </c>
      <c r="F22" s="413">
        <v>839.76</v>
      </c>
      <c r="G22" s="412">
        <v>0</v>
      </c>
      <c r="H22" s="412">
        <v>732.88</v>
      </c>
      <c r="I22" s="412">
        <v>106.88</v>
      </c>
      <c r="J22" s="411">
        <v>0.12727445936934362</v>
      </c>
    </row>
    <row r="23" spans="1:10" ht="24.75" customHeight="1" x14ac:dyDescent="0.2">
      <c r="A23" s="414" t="s">
        <v>1161</v>
      </c>
      <c r="B23" s="414" t="s">
        <v>1160</v>
      </c>
      <c r="C23" s="414" t="s">
        <v>1159</v>
      </c>
      <c r="D23" s="414">
        <v>22</v>
      </c>
      <c r="E23" s="414">
        <v>0</v>
      </c>
      <c r="F23" s="413">
        <v>11110.41</v>
      </c>
      <c r="G23" s="412">
        <v>0</v>
      </c>
      <c r="H23" s="412">
        <v>7720.68</v>
      </c>
      <c r="I23" s="412">
        <v>3389.73</v>
      </c>
      <c r="J23" s="411">
        <v>0.30509495149143911</v>
      </c>
    </row>
    <row r="24" spans="1:10" ht="24.75" customHeight="1" x14ac:dyDescent="0.2">
      <c r="A24" s="414" t="s">
        <v>2986</v>
      </c>
      <c r="B24" s="414" t="s">
        <v>2985</v>
      </c>
      <c r="C24" s="414" t="s">
        <v>1010</v>
      </c>
      <c r="D24" s="414">
        <v>1</v>
      </c>
      <c r="E24" s="414">
        <v>0</v>
      </c>
      <c r="F24" s="413">
        <v>3021.71</v>
      </c>
      <c r="G24" s="412">
        <v>0</v>
      </c>
      <c r="H24" s="412">
        <v>2647.23</v>
      </c>
      <c r="I24" s="412">
        <v>374.48</v>
      </c>
      <c r="J24" s="411">
        <v>0.12392982781272856</v>
      </c>
    </row>
    <row r="25" spans="1:10" ht="24.75" customHeight="1" x14ac:dyDescent="0.2">
      <c r="A25" s="414" t="s">
        <v>1122</v>
      </c>
      <c r="B25" s="414" t="s">
        <v>1121</v>
      </c>
      <c r="C25" s="414" t="s">
        <v>1010</v>
      </c>
      <c r="D25" s="414">
        <v>3</v>
      </c>
      <c r="E25" s="414">
        <v>0</v>
      </c>
      <c r="F25" s="413">
        <v>10173.94</v>
      </c>
      <c r="G25" s="412">
        <v>0</v>
      </c>
      <c r="H25" s="412">
        <v>9130.02</v>
      </c>
      <c r="I25" s="412">
        <v>1043.92</v>
      </c>
      <c r="J25" s="411">
        <v>0.10260724950215944</v>
      </c>
    </row>
    <row r="26" spans="1:10" ht="24.75" customHeight="1" x14ac:dyDescent="0.2">
      <c r="A26" s="414" t="s">
        <v>5219</v>
      </c>
      <c r="B26" s="414" t="s">
        <v>5218</v>
      </c>
      <c r="C26" s="414" t="s">
        <v>1010</v>
      </c>
      <c r="D26" s="414">
        <v>2</v>
      </c>
      <c r="E26" s="414">
        <v>0</v>
      </c>
      <c r="F26" s="413">
        <v>1995.66</v>
      </c>
      <c r="G26" s="412">
        <v>0</v>
      </c>
      <c r="H26" s="412">
        <v>1790.36</v>
      </c>
      <c r="I26" s="412">
        <v>205.3</v>
      </c>
      <c r="J26" s="411">
        <v>0.10287323491977592</v>
      </c>
    </row>
    <row r="27" spans="1:10" ht="24.75" customHeight="1" x14ac:dyDescent="0.2">
      <c r="A27" s="414" t="s">
        <v>1107</v>
      </c>
      <c r="B27" s="414" t="s">
        <v>1106</v>
      </c>
      <c r="C27" s="414" t="s">
        <v>1010</v>
      </c>
      <c r="D27" s="414">
        <v>400</v>
      </c>
      <c r="E27" s="414">
        <v>0</v>
      </c>
      <c r="F27" s="413">
        <v>6016</v>
      </c>
      <c r="G27" s="412">
        <v>0</v>
      </c>
      <c r="H27" s="412">
        <v>3980</v>
      </c>
      <c r="I27" s="412">
        <v>2036</v>
      </c>
      <c r="J27" s="411">
        <v>0.33843085106382981</v>
      </c>
    </row>
    <row r="28" spans="1:10" ht="24.75" customHeight="1" x14ac:dyDescent="0.2">
      <c r="A28" s="414" t="s">
        <v>1103</v>
      </c>
      <c r="B28" s="414" t="s">
        <v>1102</v>
      </c>
      <c r="C28" s="414" t="s">
        <v>1010</v>
      </c>
      <c r="D28" s="414">
        <v>1206</v>
      </c>
      <c r="E28" s="414">
        <v>0</v>
      </c>
      <c r="F28" s="413">
        <v>38527.68</v>
      </c>
      <c r="G28" s="412">
        <v>0</v>
      </c>
      <c r="H28" s="412">
        <v>25567.200000000001</v>
      </c>
      <c r="I28" s="412">
        <v>12960.48</v>
      </c>
      <c r="J28" s="411">
        <v>0.3363939899833055</v>
      </c>
    </row>
    <row r="29" spans="1:10" ht="24.75" customHeight="1" x14ac:dyDescent="0.2">
      <c r="A29" s="414" t="s">
        <v>4157</v>
      </c>
      <c r="B29" s="414" t="s">
        <v>4156</v>
      </c>
      <c r="C29" s="414" t="s">
        <v>1010</v>
      </c>
      <c r="D29" s="414">
        <v>36</v>
      </c>
      <c r="E29" s="414">
        <v>0</v>
      </c>
      <c r="F29" s="413">
        <v>102405.6</v>
      </c>
      <c r="G29" s="412">
        <v>0</v>
      </c>
      <c r="H29" s="412">
        <v>93096</v>
      </c>
      <c r="I29" s="412">
        <v>9309.6</v>
      </c>
      <c r="J29" s="411">
        <v>9.0909090909090912E-2</v>
      </c>
    </row>
    <row r="30" spans="1:10" ht="24.75" customHeight="1" x14ac:dyDescent="0.2">
      <c r="A30" s="414" t="s">
        <v>5217</v>
      </c>
      <c r="B30" s="414" t="s">
        <v>5216</v>
      </c>
      <c r="C30" s="414" t="s">
        <v>1010</v>
      </c>
      <c r="D30" s="414">
        <v>4</v>
      </c>
      <c r="E30" s="414">
        <v>0</v>
      </c>
      <c r="F30" s="413">
        <v>16454.88</v>
      </c>
      <c r="G30" s="412">
        <v>0</v>
      </c>
      <c r="H30" s="412">
        <v>13134.52</v>
      </c>
      <c r="I30" s="412">
        <v>3320.36</v>
      </c>
      <c r="J30" s="411">
        <v>0.20178573164921287</v>
      </c>
    </row>
    <row r="31" spans="1:10" ht="24.75" customHeight="1" x14ac:dyDescent="0.2">
      <c r="A31" s="414" t="s">
        <v>5210</v>
      </c>
      <c r="B31" s="414" t="s">
        <v>5209</v>
      </c>
      <c r="C31" s="414" t="s">
        <v>1010</v>
      </c>
      <c r="D31" s="414">
        <v>1</v>
      </c>
      <c r="E31" s="414">
        <v>0</v>
      </c>
      <c r="F31" s="413">
        <v>4134</v>
      </c>
      <c r="G31" s="412">
        <v>0</v>
      </c>
      <c r="H31" s="412">
        <v>3103.45</v>
      </c>
      <c r="I31" s="412">
        <v>1030.55</v>
      </c>
      <c r="J31" s="411">
        <v>0.24928640541848088</v>
      </c>
    </row>
    <row r="32" spans="1:10" ht="24.75" customHeight="1" x14ac:dyDescent="0.2">
      <c r="A32" s="414" t="s">
        <v>1070</v>
      </c>
      <c r="B32" s="414" t="s">
        <v>1069</v>
      </c>
      <c r="C32" s="414" t="s">
        <v>1010</v>
      </c>
      <c r="D32" s="414">
        <v>2</v>
      </c>
      <c r="E32" s="414">
        <v>0</v>
      </c>
      <c r="F32" s="413">
        <v>1427.98</v>
      </c>
      <c r="G32" s="412">
        <v>0</v>
      </c>
      <c r="H32" s="412">
        <v>1269.24</v>
      </c>
      <c r="I32" s="412">
        <v>158.74</v>
      </c>
      <c r="J32" s="411">
        <v>0.1111640219050687</v>
      </c>
    </row>
    <row r="33" spans="1:10" ht="24.75" customHeight="1" x14ac:dyDescent="0.2">
      <c r="A33" s="414" t="s">
        <v>1068</v>
      </c>
      <c r="B33" s="414" t="s">
        <v>218</v>
      </c>
      <c r="C33" s="414" t="s">
        <v>1010</v>
      </c>
      <c r="D33" s="414">
        <v>9</v>
      </c>
      <c r="E33" s="414">
        <v>0</v>
      </c>
      <c r="F33" s="413">
        <v>2286</v>
      </c>
      <c r="G33" s="412">
        <v>0</v>
      </c>
      <c r="H33" s="412">
        <v>2100.42</v>
      </c>
      <c r="I33" s="412">
        <v>185.58</v>
      </c>
      <c r="J33" s="411">
        <v>8.118110236220473E-2</v>
      </c>
    </row>
    <row r="34" spans="1:10" ht="24.75" customHeight="1" x14ac:dyDescent="0.2">
      <c r="A34" s="414" t="s">
        <v>1063</v>
      </c>
      <c r="B34" s="414" t="s">
        <v>1062</v>
      </c>
      <c r="C34" s="414" t="s">
        <v>1010</v>
      </c>
      <c r="D34" s="414">
        <v>1</v>
      </c>
      <c r="E34" s="414">
        <v>0</v>
      </c>
      <c r="F34" s="413">
        <v>1416.96</v>
      </c>
      <c r="G34" s="412">
        <v>0</v>
      </c>
      <c r="H34" s="412">
        <v>987.01</v>
      </c>
      <c r="I34" s="412">
        <v>429.95</v>
      </c>
      <c r="J34" s="411">
        <v>0.30343128952122855</v>
      </c>
    </row>
    <row r="35" spans="1:10" ht="24.75" customHeight="1" x14ac:dyDescent="0.2">
      <c r="A35" s="414" t="s">
        <v>1059</v>
      </c>
      <c r="B35" s="414" t="s">
        <v>1058</v>
      </c>
      <c r="C35" s="414" t="s">
        <v>1010</v>
      </c>
      <c r="D35" s="414">
        <v>37</v>
      </c>
      <c r="E35" s="414">
        <v>0</v>
      </c>
      <c r="F35" s="413">
        <v>57227.58</v>
      </c>
      <c r="G35" s="412">
        <v>0</v>
      </c>
      <c r="H35" s="412">
        <v>44695.26</v>
      </c>
      <c r="I35" s="412">
        <v>12532.32</v>
      </c>
      <c r="J35" s="411">
        <v>0.2189909131226587</v>
      </c>
    </row>
    <row r="36" spans="1:10" ht="24.75" customHeight="1" x14ac:dyDescent="0.2">
      <c r="A36" s="414" t="s">
        <v>1055</v>
      </c>
      <c r="B36" s="414" t="s">
        <v>1054</v>
      </c>
      <c r="C36" s="414" t="s">
        <v>1010</v>
      </c>
      <c r="D36" s="414">
        <v>6</v>
      </c>
      <c r="E36" s="414">
        <v>0</v>
      </c>
      <c r="F36" s="413">
        <v>10860.24</v>
      </c>
      <c r="G36" s="412">
        <v>0</v>
      </c>
      <c r="H36" s="412">
        <v>7656.12</v>
      </c>
      <c r="I36" s="412">
        <v>3204.12</v>
      </c>
      <c r="J36" s="411">
        <v>0.29503215398554727</v>
      </c>
    </row>
    <row r="37" spans="1:10" ht="24.75" customHeight="1" x14ac:dyDescent="0.2">
      <c r="A37" s="414" t="s">
        <v>1053</v>
      </c>
      <c r="B37" s="414" t="s">
        <v>1052</v>
      </c>
      <c r="C37" s="414" t="s">
        <v>1010</v>
      </c>
      <c r="D37" s="414">
        <v>1</v>
      </c>
      <c r="E37" s="414">
        <v>0</v>
      </c>
      <c r="F37" s="413">
        <v>4003.7</v>
      </c>
      <c r="G37" s="412">
        <v>0</v>
      </c>
      <c r="H37" s="412">
        <v>2107.88</v>
      </c>
      <c r="I37" s="412">
        <v>1895.82</v>
      </c>
      <c r="J37" s="411">
        <v>0.47351699677798037</v>
      </c>
    </row>
    <row r="38" spans="1:10" ht="24.75" customHeight="1" x14ac:dyDescent="0.2">
      <c r="A38" s="414" t="s">
        <v>2972</v>
      </c>
      <c r="B38" s="414" t="s">
        <v>2971</v>
      </c>
      <c r="C38" s="414" t="s">
        <v>1010</v>
      </c>
      <c r="D38" s="414">
        <v>3</v>
      </c>
      <c r="E38" s="414">
        <v>0</v>
      </c>
      <c r="F38" s="413">
        <v>3521.25</v>
      </c>
      <c r="G38" s="412">
        <v>0</v>
      </c>
      <c r="H38" s="412">
        <v>2449.2600000000002</v>
      </c>
      <c r="I38" s="412">
        <v>1071.99</v>
      </c>
      <c r="J38" s="411">
        <v>0.30443450479233225</v>
      </c>
    </row>
    <row r="39" spans="1:10" ht="24.75" customHeight="1" x14ac:dyDescent="0.2">
      <c r="A39" s="414" t="s">
        <v>5208</v>
      </c>
      <c r="B39" s="414" t="s">
        <v>5207</v>
      </c>
      <c r="C39" s="414" t="s">
        <v>1010</v>
      </c>
      <c r="D39" s="414">
        <v>2</v>
      </c>
      <c r="E39" s="414">
        <v>0</v>
      </c>
      <c r="F39" s="413">
        <v>2520</v>
      </c>
      <c r="G39" s="412">
        <v>0</v>
      </c>
      <c r="H39" s="412">
        <v>1726.74</v>
      </c>
      <c r="I39" s="412">
        <v>793.26</v>
      </c>
      <c r="J39" s="411">
        <v>0.31478571428571428</v>
      </c>
    </row>
    <row r="40" spans="1:10" ht="24.75" customHeight="1" x14ac:dyDescent="0.2">
      <c r="A40" s="414" t="s">
        <v>1047</v>
      </c>
      <c r="B40" s="414" t="s">
        <v>1046</v>
      </c>
      <c r="C40" s="414" t="s">
        <v>1010</v>
      </c>
      <c r="D40" s="414">
        <v>1</v>
      </c>
      <c r="E40" s="414">
        <v>0</v>
      </c>
      <c r="F40" s="413">
        <v>1199.52</v>
      </c>
      <c r="G40" s="412">
        <v>0</v>
      </c>
      <c r="H40" s="412">
        <v>850.72</v>
      </c>
      <c r="I40" s="412">
        <v>348.8</v>
      </c>
      <c r="J40" s="411">
        <v>0.29078297985861012</v>
      </c>
    </row>
    <row r="41" spans="1:10" ht="24.75" customHeight="1" x14ac:dyDescent="0.2">
      <c r="A41" s="414" t="s">
        <v>1045</v>
      </c>
      <c r="B41" s="414" t="s">
        <v>1044</v>
      </c>
      <c r="C41" s="414" t="s">
        <v>1010</v>
      </c>
      <c r="D41" s="414">
        <v>1</v>
      </c>
      <c r="E41" s="414">
        <v>0</v>
      </c>
      <c r="F41" s="413">
        <v>1597.5</v>
      </c>
      <c r="G41" s="412">
        <v>0</v>
      </c>
      <c r="H41" s="412">
        <v>1019.88</v>
      </c>
      <c r="I41" s="412">
        <v>577.62</v>
      </c>
      <c r="J41" s="411">
        <v>0.36157746478873237</v>
      </c>
    </row>
    <row r="42" spans="1:10" ht="24.75" customHeight="1" x14ac:dyDescent="0.2">
      <c r="A42" s="414" t="s">
        <v>2058</v>
      </c>
      <c r="B42" s="414" t="s">
        <v>2057</v>
      </c>
      <c r="C42" s="414" t="s">
        <v>1010</v>
      </c>
      <c r="D42" s="414">
        <v>2</v>
      </c>
      <c r="E42" s="414">
        <v>0</v>
      </c>
      <c r="F42" s="413">
        <v>5265</v>
      </c>
      <c r="G42" s="412">
        <v>0</v>
      </c>
      <c r="H42" s="412">
        <v>3662.16</v>
      </c>
      <c r="I42" s="412">
        <v>1602.84</v>
      </c>
      <c r="J42" s="411">
        <v>0.30443304843304841</v>
      </c>
    </row>
    <row r="43" spans="1:10" ht="24.75" customHeight="1" x14ac:dyDescent="0.2">
      <c r="A43" s="414" t="s">
        <v>5206</v>
      </c>
      <c r="B43" s="414" t="s">
        <v>5205</v>
      </c>
      <c r="C43" s="414" t="s">
        <v>1010</v>
      </c>
      <c r="D43" s="414">
        <v>1</v>
      </c>
      <c r="E43" s="414">
        <v>0</v>
      </c>
      <c r="F43" s="413">
        <v>1067.95</v>
      </c>
      <c r="G43" s="412">
        <v>0</v>
      </c>
      <c r="H43" s="412">
        <v>797.12</v>
      </c>
      <c r="I43" s="412">
        <v>270.83</v>
      </c>
      <c r="J43" s="411">
        <v>0.25359801488833744</v>
      </c>
    </row>
    <row r="44" spans="1:10" ht="24.75" customHeight="1" x14ac:dyDescent="0.2">
      <c r="A44" s="414" t="s">
        <v>2962</v>
      </c>
      <c r="B44" s="414" t="s">
        <v>2961</v>
      </c>
      <c r="C44" s="414" t="s">
        <v>1010</v>
      </c>
      <c r="D44" s="414">
        <v>2</v>
      </c>
      <c r="E44" s="414">
        <v>0</v>
      </c>
      <c r="F44" s="413">
        <v>3022.5</v>
      </c>
      <c r="G44" s="412">
        <v>0</v>
      </c>
      <c r="H44" s="412">
        <v>2102.36</v>
      </c>
      <c r="I44" s="412">
        <v>920.14</v>
      </c>
      <c r="J44" s="411">
        <v>0.30443010752688171</v>
      </c>
    </row>
    <row r="45" spans="1:10" ht="24.75" customHeight="1" x14ac:dyDescent="0.2">
      <c r="A45" s="414" t="s">
        <v>1041</v>
      </c>
      <c r="B45" s="414" t="s">
        <v>1040</v>
      </c>
      <c r="C45" s="414" t="s">
        <v>1010</v>
      </c>
      <c r="D45" s="414">
        <v>2</v>
      </c>
      <c r="E45" s="414">
        <v>0</v>
      </c>
      <c r="F45" s="413">
        <v>1864</v>
      </c>
      <c r="G45" s="412">
        <v>0</v>
      </c>
      <c r="H45" s="412">
        <v>1848.58</v>
      </c>
      <c r="I45" s="412">
        <v>15.42</v>
      </c>
      <c r="J45" s="411">
        <v>8.2725321888412022E-3</v>
      </c>
    </row>
    <row r="46" spans="1:10" ht="24.75" customHeight="1" x14ac:dyDescent="0.2">
      <c r="A46" s="414" t="s">
        <v>1039</v>
      </c>
      <c r="B46" s="414" t="s">
        <v>221</v>
      </c>
      <c r="C46" s="414" t="s">
        <v>1010</v>
      </c>
      <c r="D46" s="414">
        <v>43</v>
      </c>
      <c r="E46" s="414">
        <v>0</v>
      </c>
      <c r="F46" s="413">
        <v>28638</v>
      </c>
      <c r="G46" s="412">
        <v>0</v>
      </c>
      <c r="H46" s="412">
        <v>25459.87</v>
      </c>
      <c r="I46" s="412">
        <v>3178.13</v>
      </c>
      <c r="J46" s="411">
        <v>0.11097597597597597</v>
      </c>
    </row>
    <row r="47" spans="1:10" ht="24.75" customHeight="1" x14ac:dyDescent="0.2">
      <c r="A47" s="414" t="s">
        <v>1038</v>
      </c>
      <c r="B47" s="414" t="s">
        <v>1037</v>
      </c>
      <c r="C47" s="414" t="s">
        <v>1010</v>
      </c>
      <c r="D47" s="414">
        <v>1</v>
      </c>
      <c r="E47" s="414">
        <v>0</v>
      </c>
      <c r="F47" s="413">
        <v>1065</v>
      </c>
      <c r="G47" s="412">
        <v>0</v>
      </c>
      <c r="H47" s="412">
        <v>880</v>
      </c>
      <c r="I47" s="412">
        <v>185</v>
      </c>
      <c r="J47" s="411">
        <v>0.17370892018779344</v>
      </c>
    </row>
    <row r="48" spans="1:10" ht="24.75" customHeight="1" x14ac:dyDescent="0.2">
      <c r="A48" s="414" t="s">
        <v>1036</v>
      </c>
      <c r="B48" s="414" t="s">
        <v>1035</v>
      </c>
      <c r="C48" s="414" t="s">
        <v>1010</v>
      </c>
      <c r="D48" s="414">
        <v>3</v>
      </c>
      <c r="E48" s="414">
        <v>0</v>
      </c>
      <c r="F48" s="413">
        <v>947.38</v>
      </c>
      <c r="G48" s="412">
        <v>0</v>
      </c>
      <c r="H48" s="412">
        <v>901.77</v>
      </c>
      <c r="I48" s="412">
        <v>45.61</v>
      </c>
      <c r="J48" s="411">
        <v>4.8143300470772026E-2</v>
      </c>
    </row>
    <row r="49" spans="1:10" ht="24.75" customHeight="1" x14ac:dyDescent="0.2">
      <c r="A49" s="414" t="s">
        <v>5204</v>
      </c>
      <c r="B49" s="414" t="s">
        <v>217</v>
      </c>
      <c r="C49" s="414" t="s">
        <v>1010</v>
      </c>
      <c r="D49" s="414">
        <v>1</v>
      </c>
      <c r="E49" s="414">
        <v>0</v>
      </c>
      <c r="F49" s="413">
        <v>196</v>
      </c>
      <c r="G49" s="412">
        <v>0</v>
      </c>
      <c r="H49" s="412">
        <v>162</v>
      </c>
      <c r="I49" s="412">
        <v>34</v>
      </c>
      <c r="J49" s="411">
        <v>0.17346938775510204</v>
      </c>
    </row>
    <row r="50" spans="1:10" ht="24.75" customHeight="1" x14ac:dyDescent="0.2">
      <c r="A50" s="414" t="s">
        <v>4509</v>
      </c>
      <c r="B50" s="414" t="s">
        <v>4508</v>
      </c>
      <c r="C50" s="414" t="s">
        <v>1010</v>
      </c>
      <c r="D50" s="414">
        <v>2</v>
      </c>
      <c r="E50" s="414">
        <v>0</v>
      </c>
      <c r="F50" s="413">
        <v>1512</v>
      </c>
      <c r="G50" s="412">
        <v>0</v>
      </c>
      <c r="H50" s="412">
        <v>982.76</v>
      </c>
      <c r="I50" s="412">
        <v>529.24</v>
      </c>
      <c r="J50" s="411">
        <v>0.35002645502645502</v>
      </c>
    </row>
    <row r="51" spans="1:10" ht="24.75" customHeight="1" x14ac:dyDescent="0.2">
      <c r="A51" s="414" t="s">
        <v>5199</v>
      </c>
      <c r="B51" s="414" t="s">
        <v>5198</v>
      </c>
      <c r="C51" s="414" t="s">
        <v>1010</v>
      </c>
      <c r="D51" s="414">
        <v>2</v>
      </c>
      <c r="E51" s="414">
        <v>0</v>
      </c>
      <c r="F51" s="413">
        <v>1388.4</v>
      </c>
      <c r="G51" s="412">
        <v>0</v>
      </c>
      <c r="H51" s="412">
        <v>1068</v>
      </c>
      <c r="I51" s="412">
        <v>320.39999999999998</v>
      </c>
      <c r="J51" s="411">
        <v>0.23076923076923078</v>
      </c>
    </row>
    <row r="52" spans="1:10" ht="24.75" customHeight="1" x14ac:dyDescent="0.2">
      <c r="A52" s="414" t="s">
        <v>5197</v>
      </c>
      <c r="B52" s="414" t="s">
        <v>5196</v>
      </c>
      <c r="C52" s="414" t="s">
        <v>1010</v>
      </c>
      <c r="D52" s="414">
        <v>2</v>
      </c>
      <c r="E52" s="414">
        <v>0</v>
      </c>
      <c r="F52" s="413">
        <v>5493.9</v>
      </c>
      <c r="G52" s="412">
        <v>0</v>
      </c>
      <c r="H52" s="412">
        <v>4578.26</v>
      </c>
      <c r="I52" s="412">
        <v>915.64</v>
      </c>
      <c r="J52" s="411">
        <v>0.16666484646608057</v>
      </c>
    </row>
    <row r="53" spans="1:10" ht="18.600000000000001" customHeight="1" x14ac:dyDescent="0.2">
      <c r="A53" s="414" t="s">
        <v>1107</v>
      </c>
      <c r="B53" s="414" t="s">
        <v>1106</v>
      </c>
      <c r="C53" s="414" t="s">
        <v>1010</v>
      </c>
      <c r="D53" s="414">
        <v>400</v>
      </c>
      <c r="E53" s="414">
        <v>0</v>
      </c>
      <c r="F53" s="413">
        <v>6016</v>
      </c>
      <c r="G53" s="412">
        <v>0</v>
      </c>
      <c r="H53" s="412">
        <v>3980</v>
      </c>
      <c r="I53" s="412">
        <v>2036</v>
      </c>
      <c r="J53" s="411">
        <v>0.33843085106382981</v>
      </c>
    </row>
    <row r="54" spans="1:10" ht="38.25" x14ac:dyDescent="0.2">
      <c r="A54" s="414" t="s">
        <v>1103</v>
      </c>
      <c r="B54" s="414" t="s">
        <v>1102</v>
      </c>
      <c r="C54" s="414" t="s">
        <v>1010</v>
      </c>
      <c r="D54" s="418">
        <v>1206</v>
      </c>
      <c r="E54" s="418">
        <v>0</v>
      </c>
      <c r="F54" s="419">
        <v>38527.68</v>
      </c>
      <c r="G54" s="420">
        <v>0</v>
      </c>
      <c r="H54" s="420">
        <v>25567.200000000001</v>
      </c>
      <c r="I54" s="420">
        <v>12960.48</v>
      </c>
      <c r="J54" s="421">
        <v>0.3363939899833055</v>
      </c>
    </row>
    <row r="55" spans="1:10" x14ac:dyDescent="0.2">
      <c r="D55" s="410">
        <f>SUM(D9:D54)</f>
        <v>3502</v>
      </c>
      <c r="E55" s="410">
        <f t="shared" ref="E55:I55" si="0">SUM(E9:E54)</f>
        <v>0</v>
      </c>
      <c r="F55" s="422">
        <f t="shared" si="0"/>
        <v>440063.25000000017</v>
      </c>
      <c r="G55" s="422">
        <f t="shared" si="0"/>
        <v>0</v>
      </c>
      <c r="H55" s="422">
        <f t="shared" si="0"/>
        <v>320118.2300000001</v>
      </c>
      <c r="I55" s="422">
        <f t="shared" si="0"/>
        <v>119945.02000000002</v>
      </c>
    </row>
    <row r="56" spans="1:10" x14ac:dyDescent="0.2">
      <c r="F56" s="422"/>
      <c r="G56" s="422"/>
      <c r="H56" s="422"/>
      <c r="I56" s="422"/>
    </row>
    <row r="57" spans="1:10" ht="18.75" x14ac:dyDescent="0.3">
      <c r="A57" s="666" t="s">
        <v>5298</v>
      </c>
    </row>
    <row r="58" spans="1:10" x14ac:dyDescent="0.2">
      <c r="A58" s="659" t="s">
        <v>5299</v>
      </c>
      <c r="B58" s="659" t="s">
        <v>5300</v>
      </c>
      <c r="C58" s="659" t="s">
        <v>1010</v>
      </c>
      <c r="D58" s="659">
        <v>12</v>
      </c>
      <c r="E58" s="659">
        <v>0</v>
      </c>
      <c r="F58" s="660">
        <v>19078.8</v>
      </c>
      <c r="G58" s="660">
        <v>0</v>
      </c>
      <c r="H58" s="660">
        <v>14495.76</v>
      </c>
      <c r="I58" s="660">
        <f>+F58-H58</f>
        <v>4583.0399999999991</v>
      </c>
      <c r="J58" s="661">
        <v>0.24021636580917038</v>
      </c>
    </row>
    <row r="59" spans="1:10" x14ac:dyDescent="0.2">
      <c r="A59" s="659" t="s">
        <v>5301</v>
      </c>
      <c r="B59" s="659" t="s">
        <v>5302</v>
      </c>
      <c r="C59" s="659" t="s">
        <v>1159</v>
      </c>
      <c r="D59" s="659">
        <v>1</v>
      </c>
      <c r="E59" s="659">
        <v>0</v>
      </c>
      <c r="F59" s="660">
        <v>803.71</v>
      </c>
      <c r="G59" s="660">
        <v>0</v>
      </c>
      <c r="H59" s="660">
        <v>540.13</v>
      </c>
      <c r="I59" s="660">
        <f t="shared" ref="I59:I62" si="1">+F59-H59</f>
        <v>263.58000000000004</v>
      </c>
      <c r="J59" s="661">
        <v>0.32795411280188125</v>
      </c>
    </row>
    <row r="60" spans="1:10" x14ac:dyDescent="0.2">
      <c r="A60" s="659" t="s">
        <v>5301</v>
      </c>
      <c r="B60" s="659" t="s">
        <v>5302</v>
      </c>
      <c r="C60" s="659" t="s">
        <v>1159</v>
      </c>
      <c r="D60" s="659">
        <v>1</v>
      </c>
      <c r="E60" s="659">
        <v>0</v>
      </c>
      <c r="F60" s="660">
        <v>694.85</v>
      </c>
      <c r="G60" s="660">
        <v>0</v>
      </c>
      <c r="H60" s="660">
        <f>+F60*0.85</f>
        <v>590.62250000000006</v>
      </c>
      <c r="I60" s="660">
        <f t="shared" si="1"/>
        <v>104.22749999999996</v>
      </c>
      <c r="J60" s="661">
        <v>0.99920846225804127</v>
      </c>
    </row>
    <row r="61" spans="1:10" x14ac:dyDescent="0.2">
      <c r="A61" s="659" t="s">
        <v>5299</v>
      </c>
      <c r="B61" s="659" t="s">
        <v>5300</v>
      </c>
      <c r="C61" s="659" t="s">
        <v>1010</v>
      </c>
      <c r="D61" s="659">
        <v>12</v>
      </c>
      <c r="E61" s="659">
        <v>0</v>
      </c>
      <c r="F61" s="660">
        <v>7992</v>
      </c>
      <c r="G61" s="660">
        <v>0</v>
      </c>
      <c r="H61" s="660">
        <v>7105.08</v>
      </c>
      <c r="I61" s="660">
        <f t="shared" si="1"/>
        <v>886.92000000000007</v>
      </c>
      <c r="J61" s="661">
        <v>0.11097597597597597</v>
      </c>
    </row>
    <row r="62" spans="1:10" x14ac:dyDescent="0.2">
      <c r="A62" s="659" t="s">
        <v>5299</v>
      </c>
      <c r="B62" s="659" t="s">
        <v>5300</v>
      </c>
      <c r="C62" s="659" t="s">
        <v>1010</v>
      </c>
      <c r="D62" s="662">
        <v>36</v>
      </c>
      <c r="E62" s="662">
        <v>0</v>
      </c>
      <c r="F62" s="663">
        <v>102405.6</v>
      </c>
      <c r="G62" s="663">
        <v>0</v>
      </c>
      <c r="H62" s="663">
        <v>93096</v>
      </c>
      <c r="I62" s="663">
        <f t="shared" si="1"/>
        <v>9309.6000000000058</v>
      </c>
      <c r="J62" s="664">
        <v>9.0909090909090912E-2</v>
      </c>
    </row>
    <row r="63" spans="1:10" x14ac:dyDescent="0.2">
      <c r="D63" s="410">
        <f>SUM(D58:D62)</f>
        <v>62</v>
      </c>
      <c r="E63" s="410">
        <f t="shared" ref="E63:I63" si="2">SUM(E58:E62)</f>
        <v>0</v>
      </c>
      <c r="F63" s="667">
        <f t="shared" si="2"/>
        <v>130974.96</v>
      </c>
      <c r="G63" s="667">
        <f t="shared" si="2"/>
        <v>0</v>
      </c>
      <c r="H63" s="667">
        <f t="shared" si="2"/>
        <v>115827.5925</v>
      </c>
      <c r="I63" s="667">
        <f t="shared" si="2"/>
        <v>15147.367500000004</v>
      </c>
    </row>
    <row r="65" spans="6:9" x14ac:dyDescent="0.2">
      <c r="F65" s="665">
        <f>+F55-F63</f>
        <v>309088.29000000015</v>
      </c>
      <c r="G65" s="665">
        <f t="shared" ref="G65:I65" si="3">+G55-G63</f>
        <v>0</v>
      </c>
      <c r="H65" s="665">
        <f t="shared" si="3"/>
        <v>204290.6375000001</v>
      </c>
      <c r="I65" s="665">
        <f t="shared" si="3"/>
        <v>104797.65250000001</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6D47B-4C44-4A4C-85A8-53CDD70001BA}">
  <sheetPr codeName="Hoja30"/>
  <dimension ref="A1:J171"/>
  <sheetViews>
    <sheetView showGridLines="0" workbookViewId="0">
      <pane ySplit="6" topLeftCell="A165" activePane="bottomLeft" state="frozen"/>
      <selection pane="bottomLeft" activeCell="L164" sqref="L164"/>
    </sheetView>
  </sheetViews>
  <sheetFormatPr baseColWidth="10" defaultColWidth="11.42578125" defaultRowHeight="12.75" x14ac:dyDescent="0.2"/>
  <cols>
    <col min="1" max="1" width="15" style="410" customWidth="1"/>
    <col min="2" max="2" width="44" style="410" customWidth="1"/>
    <col min="3" max="3" width="19.42578125" style="410" customWidth="1"/>
    <col min="4" max="4" width="11.42578125" style="410" customWidth="1"/>
    <col min="5" max="5" width="15.7109375" style="410" customWidth="1"/>
    <col min="6" max="9" width="19.42578125" style="410" customWidth="1"/>
    <col min="10" max="10" width="13.7109375" style="410" customWidth="1"/>
    <col min="11" max="14" width="19.42578125" style="410" customWidth="1"/>
    <col min="15"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5286</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4.75" customHeight="1" x14ac:dyDescent="0.2">
      <c r="A9" s="414" t="s">
        <v>1899</v>
      </c>
      <c r="B9" s="414" t="s">
        <v>1898</v>
      </c>
      <c r="C9" s="414" t="s">
        <v>1774</v>
      </c>
      <c r="D9" s="414">
        <v>48</v>
      </c>
      <c r="E9" s="414">
        <v>12</v>
      </c>
      <c r="F9" s="413">
        <v>1789.44</v>
      </c>
      <c r="G9" s="412">
        <v>0</v>
      </c>
      <c r="H9" s="412">
        <v>1432.44</v>
      </c>
      <c r="I9" s="412">
        <v>357</v>
      </c>
      <c r="J9" s="411">
        <v>0.19950375536480686</v>
      </c>
    </row>
    <row r="10" spans="1:10" ht="24.75" customHeight="1" x14ac:dyDescent="0.2">
      <c r="A10" s="414" t="s">
        <v>1895</v>
      </c>
      <c r="B10" s="414" t="s">
        <v>1894</v>
      </c>
      <c r="C10" s="414" t="s">
        <v>1771</v>
      </c>
      <c r="D10" s="414">
        <v>10</v>
      </c>
      <c r="E10" s="414">
        <v>60</v>
      </c>
      <c r="F10" s="413">
        <v>9607.9</v>
      </c>
      <c r="G10" s="412">
        <v>0</v>
      </c>
      <c r="H10" s="412">
        <v>4862.2</v>
      </c>
      <c r="I10" s="412">
        <v>4745.7</v>
      </c>
      <c r="J10" s="411">
        <v>0.49393728077935867</v>
      </c>
    </row>
    <row r="11" spans="1:10" ht="24.75" customHeight="1" x14ac:dyDescent="0.2">
      <c r="A11" s="414" t="s">
        <v>1891</v>
      </c>
      <c r="B11" s="414" t="s">
        <v>1890</v>
      </c>
      <c r="C11" s="414" t="s">
        <v>1077</v>
      </c>
      <c r="D11" s="414">
        <v>26</v>
      </c>
      <c r="E11" s="414">
        <v>295.15199999999999</v>
      </c>
      <c r="F11" s="413">
        <v>16687.12</v>
      </c>
      <c r="G11" s="412">
        <v>0</v>
      </c>
      <c r="H11" s="412">
        <v>14720.18</v>
      </c>
      <c r="I11" s="412">
        <v>1966.94</v>
      </c>
      <c r="J11" s="411">
        <v>0.11787174779111075</v>
      </c>
    </row>
    <row r="12" spans="1:10" ht="24.75" customHeight="1" x14ac:dyDescent="0.2">
      <c r="A12" s="414" t="s">
        <v>1891</v>
      </c>
      <c r="B12" s="414" t="s">
        <v>1890</v>
      </c>
      <c r="C12" s="414" t="s">
        <v>1074</v>
      </c>
      <c r="D12" s="414">
        <v>48</v>
      </c>
      <c r="E12" s="414">
        <v>45.408000000000001</v>
      </c>
      <c r="F12" s="413">
        <v>2625.6</v>
      </c>
      <c r="G12" s="412">
        <v>0</v>
      </c>
      <c r="H12" s="412">
        <v>2264.96</v>
      </c>
      <c r="I12" s="412">
        <v>360.64</v>
      </c>
      <c r="J12" s="411">
        <v>0.13735527117611213</v>
      </c>
    </row>
    <row r="13" spans="1:10" ht="24.75" customHeight="1" x14ac:dyDescent="0.2">
      <c r="A13" s="414" t="s">
        <v>1887</v>
      </c>
      <c r="B13" s="414" t="s">
        <v>1886</v>
      </c>
      <c r="C13" s="414" t="s">
        <v>1882</v>
      </c>
      <c r="D13" s="414">
        <v>19</v>
      </c>
      <c r="E13" s="414">
        <v>287.66000000000003</v>
      </c>
      <c r="F13" s="413">
        <v>10609.61</v>
      </c>
      <c r="G13" s="412">
        <v>0</v>
      </c>
      <c r="H13" s="412">
        <v>8522.51</v>
      </c>
      <c r="I13" s="412">
        <v>2087.1</v>
      </c>
      <c r="J13" s="411">
        <v>0.19671788124162906</v>
      </c>
    </row>
    <row r="14" spans="1:10" ht="24.75" customHeight="1" x14ac:dyDescent="0.2">
      <c r="A14" s="414" t="s">
        <v>1887</v>
      </c>
      <c r="B14" s="414" t="s">
        <v>1886</v>
      </c>
      <c r="C14" s="414" t="s">
        <v>1885</v>
      </c>
      <c r="D14" s="414">
        <v>41</v>
      </c>
      <c r="E14" s="414">
        <v>155.185</v>
      </c>
      <c r="F14" s="413">
        <v>5162.88</v>
      </c>
      <c r="G14" s="412">
        <v>0</v>
      </c>
      <c r="H14" s="412">
        <v>4676.51</v>
      </c>
      <c r="I14" s="412">
        <v>486.37</v>
      </c>
      <c r="J14" s="411">
        <v>9.4205656532787896E-2</v>
      </c>
    </row>
    <row r="15" spans="1:10" ht="24.75" customHeight="1" x14ac:dyDescent="0.2">
      <c r="A15" s="414" t="s">
        <v>1884</v>
      </c>
      <c r="B15" s="414" t="s">
        <v>1883</v>
      </c>
      <c r="C15" s="414" t="s">
        <v>1882</v>
      </c>
      <c r="D15" s="414">
        <v>1</v>
      </c>
      <c r="E15" s="414">
        <v>15.14</v>
      </c>
      <c r="F15" s="413">
        <v>1175.8</v>
      </c>
      <c r="G15" s="412">
        <v>0</v>
      </c>
      <c r="H15" s="412">
        <v>735.48</v>
      </c>
      <c r="I15" s="412">
        <v>440.32</v>
      </c>
      <c r="J15" s="411">
        <v>0.3744854567103249</v>
      </c>
    </row>
    <row r="16" spans="1:10" ht="24.75" customHeight="1" x14ac:dyDescent="0.2">
      <c r="A16" s="414" t="s">
        <v>1881</v>
      </c>
      <c r="B16" s="414" t="s">
        <v>1880</v>
      </c>
      <c r="C16" s="414" t="s">
        <v>1077</v>
      </c>
      <c r="D16" s="414">
        <v>2680</v>
      </c>
      <c r="E16" s="414">
        <v>30423.360000000001</v>
      </c>
      <c r="F16" s="413">
        <v>2362813.63</v>
      </c>
      <c r="G16" s="412">
        <v>0</v>
      </c>
      <c r="H16" s="412">
        <v>2181520</v>
      </c>
      <c r="I16" s="412">
        <v>181293.63</v>
      </c>
      <c r="J16" s="411">
        <v>7.6727858557342085E-2</v>
      </c>
    </row>
    <row r="17" spans="1:10" ht="24.75" customHeight="1" x14ac:dyDescent="0.2">
      <c r="A17" s="414" t="s">
        <v>1881</v>
      </c>
      <c r="B17" s="414" t="s">
        <v>1880</v>
      </c>
      <c r="C17" s="414" t="s">
        <v>1074</v>
      </c>
      <c r="D17" s="414">
        <v>72</v>
      </c>
      <c r="E17" s="414">
        <v>68.111999999999995</v>
      </c>
      <c r="F17" s="413">
        <v>6184.8</v>
      </c>
      <c r="G17" s="412">
        <v>0</v>
      </c>
      <c r="H17" s="412">
        <v>4884</v>
      </c>
      <c r="I17" s="412">
        <v>1300.8</v>
      </c>
      <c r="J17" s="411">
        <v>0.2103220799379123</v>
      </c>
    </row>
    <row r="18" spans="1:10" ht="24.75" customHeight="1" x14ac:dyDescent="0.2">
      <c r="A18" s="414" t="s">
        <v>1879</v>
      </c>
      <c r="B18" s="414" t="s">
        <v>1878</v>
      </c>
      <c r="C18" s="414" t="s">
        <v>1875</v>
      </c>
      <c r="D18" s="414">
        <v>28</v>
      </c>
      <c r="E18" s="414">
        <v>635.88</v>
      </c>
      <c r="F18" s="413">
        <v>12787.99</v>
      </c>
      <c r="G18" s="412">
        <v>0</v>
      </c>
      <c r="H18" s="412">
        <v>9346.68</v>
      </c>
      <c r="I18" s="412">
        <v>3441.31</v>
      </c>
      <c r="J18" s="411">
        <v>0.26910483977544558</v>
      </c>
    </row>
    <row r="19" spans="1:10" ht="24.75" customHeight="1" x14ac:dyDescent="0.2">
      <c r="A19" s="414" t="s">
        <v>1877</v>
      </c>
      <c r="B19" s="414" t="s">
        <v>1876</v>
      </c>
      <c r="C19" s="414" t="s">
        <v>1875</v>
      </c>
      <c r="D19" s="414">
        <v>25</v>
      </c>
      <c r="E19" s="414">
        <v>567.75</v>
      </c>
      <c r="F19" s="413">
        <v>12420.08</v>
      </c>
      <c r="G19" s="412">
        <v>0</v>
      </c>
      <c r="H19" s="412">
        <v>10911.75</v>
      </c>
      <c r="I19" s="412">
        <v>1508.33</v>
      </c>
      <c r="J19" s="411">
        <v>0.12144285705084025</v>
      </c>
    </row>
    <row r="20" spans="1:10" ht="24.75" customHeight="1" x14ac:dyDescent="0.2">
      <c r="A20" s="414" t="s">
        <v>2339</v>
      </c>
      <c r="B20" s="414" t="s">
        <v>2338</v>
      </c>
      <c r="C20" s="414" t="s">
        <v>1021</v>
      </c>
      <c r="D20" s="414">
        <v>1</v>
      </c>
      <c r="E20" s="414">
        <v>20</v>
      </c>
      <c r="F20" s="413">
        <v>1544.23</v>
      </c>
      <c r="G20" s="412">
        <v>0</v>
      </c>
      <c r="H20" s="412">
        <v>1115.54</v>
      </c>
      <c r="I20" s="412">
        <v>428.69</v>
      </c>
      <c r="J20" s="411">
        <v>0.27760761026531022</v>
      </c>
    </row>
    <row r="21" spans="1:10" ht="24.75" customHeight="1" x14ac:dyDescent="0.2">
      <c r="A21" s="414" t="s">
        <v>2337</v>
      </c>
      <c r="B21" s="414" t="s">
        <v>2336</v>
      </c>
      <c r="C21" s="414" t="s">
        <v>1021</v>
      </c>
      <c r="D21" s="414">
        <v>1</v>
      </c>
      <c r="E21" s="414">
        <v>20</v>
      </c>
      <c r="F21" s="413">
        <v>1994.55</v>
      </c>
      <c r="G21" s="412">
        <v>0</v>
      </c>
      <c r="H21" s="412">
        <v>1582.58</v>
      </c>
      <c r="I21" s="412">
        <v>411.97</v>
      </c>
      <c r="J21" s="411">
        <v>0.20654784287182573</v>
      </c>
    </row>
    <row r="22" spans="1:10" ht="24.75" customHeight="1" x14ac:dyDescent="0.2">
      <c r="A22" s="414" t="s">
        <v>2335</v>
      </c>
      <c r="B22" s="414" t="s">
        <v>2334</v>
      </c>
      <c r="C22" s="414" t="s">
        <v>1021</v>
      </c>
      <c r="D22" s="414">
        <v>1</v>
      </c>
      <c r="E22" s="414">
        <v>20</v>
      </c>
      <c r="F22" s="413">
        <v>1653.51</v>
      </c>
      <c r="G22" s="412">
        <v>0</v>
      </c>
      <c r="H22" s="412">
        <v>934.49</v>
      </c>
      <c r="I22" s="412">
        <v>719.02</v>
      </c>
      <c r="J22" s="411">
        <v>0.43484466377584652</v>
      </c>
    </row>
    <row r="23" spans="1:10" ht="24.75" customHeight="1" x14ac:dyDescent="0.2">
      <c r="A23" s="414" t="s">
        <v>2333</v>
      </c>
      <c r="B23" s="414" t="s">
        <v>2332</v>
      </c>
      <c r="C23" s="414" t="s">
        <v>1021</v>
      </c>
      <c r="D23" s="414">
        <v>1</v>
      </c>
      <c r="E23" s="414">
        <v>20</v>
      </c>
      <c r="F23" s="413">
        <v>1913.75</v>
      </c>
      <c r="G23" s="412">
        <v>0</v>
      </c>
      <c r="H23" s="412">
        <v>1360.44</v>
      </c>
      <c r="I23" s="412">
        <v>553.30999999999995</v>
      </c>
      <c r="J23" s="411">
        <v>0.28912344872632267</v>
      </c>
    </row>
    <row r="24" spans="1:10" ht="24.75" customHeight="1" x14ac:dyDescent="0.2">
      <c r="A24" s="414" t="s">
        <v>1874</v>
      </c>
      <c r="B24" s="414" t="s">
        <v>1873</v>
      </c>
      <c r="C24" s="414" t="s">
        <v>1677</v>
      </c>
      <c r="D24" s="414">
        <v>6</v>
      </c>
      <c r="E24" s="414">
        <v>72</v>
      </c>
      <c r="F24" s="413">
        <v>2003.24</v>
      </c>
      <c r="G24" s="412">
        <v>0</v>
      </c>
      <c r="H24" s="412">
        <v>1557.3</v>
      </c>
      <c r="I24" s="412">
        <v>445.94</v>
      </c>
      <c r="J24" s="411">
        <v>0.22260937281603801</v>
      </c>
    </row>
    <row r="25" spans="1:10" ht="24.75" customHeight="1" x14ac:dyDescent="0.2">
      <c r="A25" s="414" t="s">
        <v>1872</v>
      </c>
      <c r="B25" s="414" t="s">
        <v>1871</v>
      </c>
      <c r="C25" s="414" t="s">
        <v>1677</v>
      </c>
      <c r="D25" s="414">
        <v>7</v>
      </c>
      <c r="E25" s="414">
        <v>84</v>
      </c>
      <c r="F25" s="413">
        <v>2470.38</v>
      </c>
      <c r="G25" s="412">
        <v>0</v>
      </c>
      <c r="H25" s="412">
        <v>1789.27</v>
      </c>
      <c r="I25" s="412">
        <v>681.11</v>
      </c>
      <c r="J25" s="411">
        <v>0.27571061941887481</v>
      </c>
    </row>
    <row r="26" spans="1:10" ht="24.75" customHeight="1" x14ac:dyDescent="0.2">
      <c r="A26" s="414" t="s">
        <v>1870</v>
      </c>
      <c r="B26" s="414" t="s">
        <v>1869</v>
      </c>
      <c r="C26" s="414" t="s">
        <v>1771</v>
      </c>
      <c r="D26" s="414">
        <v>10</v>
      </c>
      <c r="E26" s="414">
        <v>60</v>
      </c>
      <c r="F26" s="413">
        <v>9945.09</v>
      </c>
      <c r="G26" s="412">
        <v>0</v>
      </c>
      <c r="H26" s="412">
        <v>7183.7</v>
      </c>
      <c r="I26" s="412">
        <v>2761.39</v>
      </c>
      <c r="J26" s="411">
        <v>0.27766365110823532</v>
      </c>
    </row>
    <row r="27" spans="1:10" ht="24.75" customHeight="1" x14ac:dyDescent="0.2">
      <c r="A27" s="414" t="s">
        <v>1862</v>
      </c>
      <c r="B27" s="414" t="s">
        <v>1861</v>
      </c>
      <c r="C27" s="414" t="s">
        <v>1860</v>
      </c>
      <c r="D27" s="414">
        <v>7</v>
      </c>
      <c r="E27" s="414">
        <v>33.6</v>
      </c>
      <c r="F27" s="413">
        <v>5805.89</v>
      </c>
      <c r="G27" s="412">
        <v>0</v>
      </c>
      <c r="H27" s="412">
        <v>4174.7299999999996</v>
      </c>
      <c r="I27" s="412">
        <v>1631.16</v>
      </c>
      <c r="J27" s="411">
        <v>0.28094917402844355</v>
      </c>
    </row>
    <row r="28" spans="1:10" ht="24.75" customHeight="1" x14ac:dyDescent="0.2">
      <c r="A28" s="414" t="s">
        <v>1965</v>
      </c>
      <c r="B28" s="414" t="s">
        <v>1964</v>
      </c>
      <c r="C28" s="414" t="s">
        <v>1860</v>
      </c>
      <c r="D28" s="414">
        <v>6</v>
      </c>
      <c r="E28" s="414">
        <v>28.8</v>
      </c>
      <c r="F28" s="413">
        <v>5070.12</v>
      </c>
      <c r="G28" s="412">
        <v>0</v>
      </c>
      <c r="H28" s="412">
        <v>3630.66</v>
      </c>
      <c r="I28" s="412">
        <v>1439.46</v>
      </c>
      <c r="J28" s="411">
        <v>0.28391043998958604</v>
      </c>
    </row>
    <row r="29" spans="1:10" ht="24.75" customHeight="1" x14ac:dyDescent="0.2">
      <c r="A29" s="414" t="s">
        <v>4416</v>
      </c>
      <c r="B29" s="414" t="s">
        <v>4415</v>
      </c>
      <c r="C29" s="414" t="s">
        <v>1013</v>
      </c>
      <c r="D29" s="414">
        <v>82</v>
      </c>
      <c r="E29" s="414">
        <v>1558</v>
      </c>
      <c r="F29" s="413">
        <v>80839.27</v>
      </c>
      <c r="G29" s="412">
        <v>0</v>
      </c>
      <c r="H29" s="412">
        <v>75097.240000000005</v>
      </c>
      <c r="I29" s="412">
        <v>5742.03</v>
      </c>
      <c r="J29" s="411">
        <v>7.103020598775818E-2</v>
      </c>
    </row>
    <row r="30" spans="1:10" ht="24.75" customHeight="1" x14ac:dyDescent="0.2">
      <c r="A30" s="414" t="s">
        <v>2327</v>
      </c>
      <c r="B30" s="414" t="s">
        <v>2326</v>
      </c>
      <c r="C30" s="414" t="s">
        <v>1013</v>
      </c>
      <c r="D30" s="414">
        <v>1</v>
      </c>
      <c r="E30" s="414">
        <v>19</v>
      </c>
      <c r="F30" s="413">
        <v>1944.7</v>
      </c>
      <c r="G30" s="412">
        <v>0</v>
      </c>
      <c r="H30" s="412">
        <v>1433.98</v>
      </c>
      <c r="I30" s="412">
        <v>510.72</v>
      </c>
      <c r="J30" s="411">
        <v>0.26262148403352703</v>
      </c>
    </row>
    <row r="31" spans="1:10" ht="24.75" customHeight="1" x14ac:dyDescent="0.2">
      <c r="A31" s="414" t="s">
        <v>1859</v>
      </c>
      <c r="B31" s="414" t="s">
        <v>1858</v>
      </c>
      <c r="C31" s="414" t="s">
        <v>1013</v>
      </c>
      <c r="D31" s="414">
        <v>6</v>
      </c>
      <c r="E31" s="414">
        <v>114</v>
      </c>
      <c r="F31" s="413">
        <v>11631.12</v>
      </c>
      <c r="G31" s="412">
        <v>0</v>
      </c>
      <c r="H31" s="412">
        <v>9167.16</v>
      </c>
      <c r="I31" s="412">
        <v>2463.96</v>
      </c>
      <c r="J31" s="411">
        <v>0.21184202381198028</v>
      </c>
    </row>
    <row r="32" spans="1:10" ht="24.75" customHeight="1" x14ac:dyDescent="0.2">
      <c r="A32" s="414" t="s">
        <v>1857</v>
      </c>
      <c r="B32" s="414" t="s">
        <v>1856</v>
      </c>
      <c r="C32" s="414" t="s">
        <v>1013</v>
      </c>
      <c r="D32" s="414">
        <v>3</v>
      </c>
      <c r="E32" s="414">
        <v>57</v>
      </c>
      <c r="F32" s="413">
        <v>3858.92</v>
      </c>
      <c r="G32" s="412">
        <v>0</v>
      </c>
      <c r="H32" s="412">
        <v>2727.63</v>
      </c>
      <c r="I32" s="412">
        <v>1131.29</v>
      </c>
      <c r="J32" s="411">
        <v>0.29316233557575694</v>
      </c>
    </row>
    <row r="33" spans="1:10" ht="24.75" customHeight="1" x14ac:dyDescent="0.2">
      <c r="A33" s="414" t="s">
        <v>1855</v>
      </c>
      <c r="B33" s="414" t="s">
        <v>1854</v>
      </c>
      <c r="C33" s="414" t="s">
        <v>1013</v>
      </c>
      <c r="D33" s="414">
        <v>23</v>
      </c>
      <c r="E33" s="414">
        <v>437</v>
      </c>
      <c r="F33" s="413">
        <v>27500.38</v>
      </c>
      <c r="G33" s="412">
        <v>0</v>
      </c>
      <c r="H33" s="412">
        <v>21130.02</v>
      </c>
      <c r="I33" s="412">
        <v>6370.36</v>
      </c>
      <c r="J33" s="411">
        <v>0.23164625361540458</v>
      </c>
    </row>
    <row r="34" spans="1:10" ht="24.75" customHeight="1" x14ac:dyDescent="0.2">
      <c r="A34" s="414" t="s">
        <v>1853</v>
      </c>
      <c r="B34" s="414" t="s">
        <v>1852</v>
      </c>
      <c r="C34" s="414" t="s">
        <v>1013</v>
      </c>
      <c r="D34" s="414">
        <v>11</v>
      </c>
      <c r="E34" s="414">
        <v>209</v>
      </c>
      <c r="F34" s="413">
        <v>14000.66</v>
      </c>
      <c r="G34" s="412">
        <v>0</v>
      </c>
      <c r="H34" s="412">
        <v>10408.42</v>
      </c>
      <c r="I34" s="412">
        <v>3592.24</v>
      </c>
      <c r="J34" s="411">
        <v>0.25657647568043218</v>
      </c>
    </row>
    <row r="35" spans="1:10" ht="24.75" customHeight="1" x14ac:dyDescent="0.2">
      <c r="A35" s="414" t="s">
        <v>1851</v>
      </c>
      <c r="B35" s="414" t="s">
        <v>1850</v>
      </c>
      <c r="C35" s="414" t="s">
        <v>1013</v>
      </c>
      <c r="D35" s="414">
        <v>27</v>
      </c>
      <c r="E35" s="414">
        <v>513</v>
      </c>
      <c r="F35" s="413">
        <v>33650.839999999997</v>
      </c>
      <c r="G35" s="412">
        <v>0</v>
      </c>
      <c r="H35" s="412">
        <v>32173.16</v>
      </c>
      <c r="I35" s="412">
        <v>1477.68</v>
      </c>
      <c r="J35" s="411">
        <v>4.391212819650267E-2</v>
      </c>
    </row>
    <row r="36" spans="1:10" ht="24.75" customHeight="1" x14ac:dyDescent="0.2">
      <c r="A36" s="414" t="s">
        <v>1849</v>
      </c>
      <c r="B36" s="414" t="s">
        <v>1848</v>
      </c>
      <c r="C36" s="414" t="s">
        <v>1013</v>
      </c>
      <c r="D36" s="414">
        <v>16</v>
      </c>
      <c r="E36" s="414">
        <v>304</v>
      </c>
      <c r="F36" s="413">
        <v>22079.360000000001</v>
      </c>
      <c r="G36" s="412">
        <v>0</v>
      </c>
      <c r="H36" s="412">
        <v>20453.919999999998</v>
      </c>
      <c r="I36" s="412">
        <v>1625.44</v>
      </c>
      <c r="J36" s="411">
        <v>7.3618075886257572E-2</v>
      </c>
    </row>
    <row r="37" spans="1:10" ht="24.75" customHeight="1" x14ac:dyDescent="0.2">
      <c r="A37" s="414" t="s">
        <v>1847</v>
      </c>
      <c r="B37" s="414" t="s">
        <v>1846</v>
      </c>
      <c r="C37" s="414" t="s">
        <v>1013</v>
      </c>
      <c r="D37" s="414">
        <v>16</v>
      </c>
      <c r="E37" s="414">
        <v>304</v>
      </c>
      <c r="F37" s="413">
        <v>20731.22</v>
      </c>
      <c r="G37" s="412">
        <v>0</v>
      </c>
      <c r="H37" s="412">
        <v>16605.46</v>
      </c>
      <c r="I37" s="412">
        <v>4125.76</v>
      </c>
      <c r="J37" s="411">
        <v>0.19901192500971965</v>
      </c>
    </row>
    <row r="38" spans="1:10" ht="24.75" customHeight="1" x14ac:dyDescent="0.2">
      <c r="A38" s="414" t="s">
        <v>1839</v>
      </c>
      <c r="B38" s="414" t="s">
        <v>1838</v>
      </c>
      <c r="C38" s="414" t="s">
        <v>1013</v>
      </c>
      <c r="D38" s="414">
        <v>4</v>
      </c>
      <c r="E38" s="414">
        <v>76</v>
      </c>
      <c r="F38" s="413">
        <v>5453.32</v>
      </c>
      <c r="G38" s="412">
        <v>0</v>
      </c>
      <c r="H38" s="412">
        <v>5051.84</v>
      </c>
      <c r="I38" s="412">
        <v>401.48</v>
      </c>
      <c r="J38" s="411">
        <v>7.3621206897816371E-2</v>
      </c>
    </row>
    <row r="39" spans="1:10" ht="24.75" customHeight="1" x14ac:dyDescent="0.2">
      <c r="A39" s="414" t="s">
        <v>2325</v>
      </c>
      <c r="B39" s="414" t="s">
        <v>2324</v>
      </c>
      <c r="C39" s="414" t="s">
        <v>1013</v>
      </c>
      <c r="D39" s="414">
        <v>8</v>
      </c>
      <c r="E39" s="414">
        <v>152</v>
      </c>
      <c r="F39" s="413">
        <v>9657.6</v>
      </c>
      <c r="G39" s="412">
        <v>0</v>
      </c>
      <c r="H39" s="412">
        <v>7121.36</v>
      </c>
      <c r="I39" s="412">
        <v>2536.2399999999998</v>
      </c>
      <c r="J39" s="411">
        <v>0.26261597084161697</v>
      </c>
    </row>
    <row r="40" spans="1:10" ht="24.75" customHeight="1" x14ac:dyDescent="0.2">
      <c r="A40" s="414" t="s">
        <v>3151</v>
      </c>
      <c r="B40" s="414" t="s">
        <v>3150</v>
      </c>
      <c r="C40" s="414" t="s">
        <v>1013</v>
      </c>
      <c r="D40" s="414">
        <v>6</v>
      </c>
      <c r="E40" s="414">
        <v>114</v>
      </c>
      <c r="F40" s="413">
        <v>7879.36</v>
      </c>
      <c r="G40" s="412">
        <v>0</v>
      </c>
      <c r="H40" s="412">
        <v>5810.82</v>
      </c>
      <c r="I40" s="412">
        <v>2068.54</v>
      </c>
      <c r="J40" s="411">
        <v>0.26252639808309303</v>
      </c>
    </row>
    <row r="41" spans="1:10" ht="24.75" customHeight="1" x14ac:dyDescent="0.2">
      <c r="A41" s="414" t="s">
        <v>1837</v>
      </c>
      <c r="B41" s="414" t="s">
        <v>1836</v>
      </c>
      <c r="C41" s="414" t="s">
        <v>1013</v>
      </c>
      <c r="D41" s="414">
        <v>1151</v>
      </c>
      <c r="E41" s="414">
        <v>21869</v>
      </c>
      <c r="F41" s="413">
        <v>805601.66</v>
      </c>
      <c r="G41" s="412">
        <v>0</v>
      </c>
      <c r="H41" s="412">
        <v>972169.41</v>
      </c>
      <c r="I41" s="412">
        <v>-166567.75</v>
      </c>
      <c r="J41" s="411">
        <v>-0.2067619249940473</v>
      </c>
    </row>
    <row r="42" spans="1:10" ht="24.75" customHeight="1" x14ac:dyDescent="0.2">
      <c r="A42" s="414" t="s">
        <v>3149</v>
      </c>
      <c r="B42" s="414" t="s">
        <v>3148</v>
      </c>
      <c r="C42" s="414" t="s">
        <v>1013</v>
      </c>
      <c r="D42" s="414">
        <v>6</v>
      </c>
      <c r="E42" s="414">
        <v>114</v>
      </c>
      <c r="F42" s="413">
        <v>6834.42</v>
      </c>
      <c r="G42" s="412">
        <v>0</v>
      </c>
      <c r="H42" s="412">
        <v>6338.26</v>
      </c>
      <c r="I42" s="412">
        <v>496.16</v>
      </c>
      <c r="J42" s="411">
        <v>7.2597235756655276E-2</v>
      </c>
    </row>
    <row r="43" spans="1:10" ht="24.75" customHeight="1" x14ac:dyDescent="0.2">
      <c r="A43" s="414" t="s">
        <v>2323</v>
      </c>
      <c r="B43" s="414" t="s">
        <v>2322</v>
      </c>
      <c r="C43" s="414" t="s">
        <v>1013</v>
      </c>
      <c r="D43" s="414">
        <v>1</v>
      </c>
      <c r="E43" s="414">
        <v>19</v>
      </c>
      <c r="F43" s="413">
        <v>1223.9000000000001</v>
      </c>
      <c r="G43" s="412">
        <v>0</v>
      </c>
      <c r="H43" s="412">
        <v>822.73</v>
      </c>
      <c r="I43" s="412">
        <v>401.17</v>
      </c>
      <c r="J43" s="411">
        <v>0.32778004738949262</v>
      </c>
    </row>
    <row r="44" spans="1:10" ht="24.75" customHeight="1" x14ac:dyDescent="0.2">
      <c r="A44" s="414" t="s">
        <v>5285</v>
      </c>
      <c r="B44" s="414" t="s">
        <v>5284</v>
      </c>
      <c r="C44" s="414" t="s">
        <v>1013</v>
      </c>
      <c r="D44" s="414">
        <v>1</v>
      </c>
      <c r="E44" s="414">
        <v>19</v>
      </c>
      <c r="F44" s="413">
        <v>1612.24</v>
      </c>
      <c r="G44" s="412">
        <v>0</v>
      </c>
      <c r="H44" s="412">
        <v>992.87</v>
      </c>
      <c r="I44" s="412">
        <v>619.37</v>
      </c>
      <c r="J44" s="411">
        <v>0.38416736962238873</v>
      </c>
    </row>
    <row r="45" spans="1:10" ht="24.75" customHeight="1" x14ac:dyDescent="0.2">
      <c r="A45" s="414" t="s">
        <v>5283</v>
      </c>
      <c r="B45" s="414" t="s">
        <v>5282</v>
      </c>
      <c r="C45" s="414" t="s">
        <v>1013</v>
      </c>
      <c r="D45" s="414">
        <v>1</v>
      </c>
      <c r="E45" s="414">
        <v>19</v>
      </c>
      <c r="F45" s="413">
        <v>1370.16</v>
      </c>
      <c r="G45" s="412">
        <v>0</v>
      </c>
      <c r="H45" s="412">
        <v>1270.52</v>
      </c>
      <c r="I45" s="412">
        <v>99.64</v>
      </c>
      <c r="J45" s="411">
        <v>7.272143399311029E-2</v>
      </c>
    </row>
    <row r="46" spans="1:10" ht="24.75" customHeight="1" x14ac:dyDescent="0.2">
      <c r="A46" s="414" t="s">
        <v>1829</v>
      </c>
      <c r="B46" s="414" t="s">
        <v>1828</v>
      </c>
      <c r="C46" s="414" t="s">
        <v>1013</v>
      </c>
      <c r="D46" s="414">
        <v>1</v>
      </c>
      <c r="E46" s="414">
        <v>19</v>
      </c>
      <c r="F46" s="413">
        <v>1580.84</v>
      </c>
      <c r="G46" s="412">
        <v>0</v>
      </c>
      <c r="H46" s="412">
        <v>1173.4000000000001</v>
      </c>
      <c r="I46" s="412">
        <v>407.44</v>
      </c>
      <c r="J46" s="411">
        <v>0.2577363933098859</v>
      </c>
    </row>
    <row r="47" spans="1:10" ht="24.75" customHeight="1" x14ac:dyDescent="0.2">
      <c r="A47" s="414" t="s">
        <v>1827</v>
      </c>
      <c r="B47" s="414" t="s">
        <v>1826</v>
      </c>
      <c r="C47" s="414" t="s">
        <v>1013</v>
      </c>
      <c r="D47" s="414">
        <v>1</v>
      </c>
      <c r="E47" s="414">
        <v>19</v>
      </c>
      <c r="F47" s="413">
        <v>2547.35</v>
      </c>
      <c r="G47" s="412">
        <v>0</v>
      </c>
      <c r="H47" s="412">
        <v>1830.49</v>
      </c>
      <c r="I47" s="412">
        <v>716.86</v>
      </c>
      <c r="J47" s="411">
        <v>0.28141401848980313</v>
      </c>
    </row>
    <row r="48" spans="1:10" ht="24.75" customHeight="1" x14ac:dyDescent="0.2">
      <c r="A48" s="414" t="s">
        <v>1825</v>
      </c>
      <c r="B48" s="414" t="s">
        <v>1824</v>
      </c>
      <c r="C48" s="414" t="s">
        <v>1013</v>
      </c>
      <c r="D48" s="414">
        <v>2</v>
      </c>
      <c r="E48" s="414">
        <v>38</v>
      </c>
      <c r="F48" s="413">
        <v>3256.74</v>
      </c>
      <c r="G48" s="412">
        <v>0</v>
      </c>
      <c r="H48" s="412">
        <v>2366.2800000000002</v>
      </c>
      <c r="I48" s="412">
        <v>890.46</v>
      </c>
      <c r="J48" s="411">
        <v>0.27342065992372738</v>
      </c>
    </row>
    <row r="49" spans="1:10" ht="24.75" customHeight="1" x14ac:dyDescent="0.2">
      <c r="A49" s="414" t="s">
        <v>2317</v>
      </c>
      <c r="B49" s="414" t="s">
        <v>2316</v>
      </c>
      <c r="C49" s="414" t="s">
        <v>1013</v>
      </c>
      <c r="D49" s="414">
        <v>2</v>
      </c>
      <c r="E49" s="414">
        <v>38</v>
      </c>
      <c r="F49" s="413">
        <v>20189.64</v>
      </c>
      <c r="G49" s="412">
        <v>0</v>
      </c>
      <c r="H49" s="412">
        <v>15847.2</v>
      </c>
      <c r="I49" s="412">
        <v>4342.4399999999996</v>
      </c>
      <c r="J49" s="411">
        <v>0.21508258691091076</v>
      </c>
    </row>
    <row r="50" spans="1:10" ht="24.75" customHeight="1" x14ac:dyDescent="0.2">
      <c r="A50" s="414" t="s">
        <v>5281</v>
      </c>
      <c r="B50" s="414" t="s">
        <v>5280</v>
      </c>
      <c r="C50" s="414" t="s">
        <v>1013</v>
      </c>
      <c r="D50" s="414">
        <v>2</v>
      </c>
      <c r="E50" s="414">
        <v>38</v>
      </c>
      <c r="F50" s="413">
        <v>18957.759999999998</v>
      </c>
      <c r="G50" s="412">
        <v>0</v>
      </c>
      <c r="H50" s="412">
        <v>14899.72</v>
      </c>
      <c r="I50" s="412">
        <v>4058.04</v>
      </c>
      <c r="J50" s="411">
        <v>0.21405693499653969</v>
      </c>
    </row>
    <row r="51" spans="1:10" ht="24.75" customHeight="1" x14ac:dyDescent="0.2">
      <c r="A51" s="414" t="s">
        <v>5279</v>
      </c>
      <c r="B51" s="414" t="s">
        <v>5278</v>
      </c>
      <c r="C51" s="414" t="s">
        <v>1013</v>
      </c>
      <c r="D51" s="414">
        <v>2</v>
      </c>
      <c r="E51" s="414">
        <v>38</v>
      </c>
      <c r="F51" s="413">
        <v>44163.46</v>
      </c>
      <c r="G51" s="412">
        <v>0</v>
      </c>
      <c r="H51" s="412">
        <v>26660.3</v>
      </c>
      <c r="I51" s="412">
        <v>17503.16</v>
      </c>
      <c r="J51" s="411">
        <v>0.3963267370808356</v>
      </c>
    </row>
    <row r="52" spans="1:10" ht="24.75" customHeight="1" x14ac:dyDescent="0.2">
      <c r="A52" s="414" t="s">
        <v>1820</v>
      </c>
      <c r="B52" s="414" t="s">
        <v>1819</v>
      </c>
      <c r="C52" s="414" t="s">
        <v>1818</v>
      </c>
      <c r="D52" s="414">
        <v>14</v>
      </c>
      <c r="E52" s="414">
        <v>154.56</v>
      </c>
      <c r="F52" s="413">
        <v>4931.22</v>
      </c>
      <c r="G52" s="412">
        <v>0</v>
      </c>
      <c r="H52" s="412">
        <v>3430.7</v>
      </c>
      <c r="I52" s="412">
        <v>1500.52</v>
      </c>
      <c r="J52" s="411">
        <v>0.30428981063509636</v>
      </c>
    </row>
    <row r="53" spans="1:10" ht="24.75" customHeight="1" x14ac:dyDescent="0.2">
      <c r="A53" s="414" t="s">
        <v>1820</v>
      </c>
      <c r="B53" s="414" t="s">
        <v>1819</v>
      </c>
      <c r="C53" s="414" t="s">
        <v>1961</v>
      </c>
      <c r="D53" s="414">
        <v>24</v>
      </c>
      <c r="E53" s="414">
        <v>11.04</v>
      </c>
      <c r="F53" s="413">
        <v>311.27999999999997</v>
      </c>
      <c r="G53" s="412">
        <v>0</v>
      </c>
      <c r="H53" s="412">
        <v>245.05</v>
      </c>
      <c r="I53" s="412">
        <v>66.23</v>
      </c>
      <c r="J53" s="411">
        <v>0.21276664096633255</v>
      </c>
    </row>
    <row r="54" spans="1:10" ht="24.75" customHeight="1" x14ac:dyDescent="0.2">
      <c r="A54" s="414" t="s">
        <v>1817</v>
      </c>
      <c r="B54" s="414" t="s">
        <v>1816</v>
      </c>
      <c r="C54" s="414" t="s">
        <v>1013</v>
      </c>
      <c r="D54" s="414">
        <v>17</v>
      </c>
      <c r="E54" s="414">
        <v>323</v>
      </c>
      <c r="F54" s="413">
        <v>13163.3</v>
      </c>
      <c r="G54" s="412">
        <v>0</v>
      </c>
      <c r="H54" s="412">
        <v>8972.26</v>
      </c>
      <c r="I54" s="412">
        <v>4191.04</v>
      </c>
      <c r="J54" s="411">
        <v>0.31838824610849864</v>
      </c>
    </row>
    <row r="55" spans="1:10" ht="24.75" customHeight="1" x14ac:dyDescent="0.2">
      <c r="A55" s="414" t="s">
        <v>3146</v>
      </c>
      <c r="B55" s="414" t="s">
        <v>3145</v>
      </c>
      <c r="C55" s="414" t="s">
        <v>1013</v>
      </c>
      <c r="D55" s="414">
        <v>2</v>
      </c>
      <c r="E55" s="414">
        <v>38</v>
      </c>
      <c r="F55" s="413">
        <v>3639.12</v>
      </c>
      <c r="G55" s="412">
        <v>0</v>
      </c>
      <c r="H55" s="412">
        <v>2468.7399999999998</v>
      </c>
      <c r="I55" s="412">
        <v>1170.3800000000001</v>
      </c>
      <c r="J55" s="411">
        <v>0.32161071907494121</v>
      </c>
    </row>
    <row r="56" spans="1:10" ht="24.75" customHeight="1" x14ac:dyDescent="0.2">
      <c r="A56" s="414" t="s">
        <v>1815</v>
      </c>
      <c r="B56" s="414" t="s">
        <v>1814</v>
      </c>
      <c r="C56" s="414" t="s">
        <v>1013</v>
      </c>
      <c r="D56" s="414">
        <v>25</v>
      </c>
      <c r="E56" s="414">
        <v>475</v>
      </c>
      <c r="F56" s="413">
        <v>20711.13</v>
      </c>
      <c r="G56" s="412">
        <v>0</v>
      </c>
      <c r="H56" s="412">
        <v>18575.599999999999</v>
      </c>
      <c r="I56" s="412">
        <v>2135.5300000000002</v>
      </c>
      <c r="J56" s="411">
        <v>0.10311026003892593</v>
      </c>
    </row>
    <row r="57" spans="1:10" ht="24.75" customHeight="1" x14ac:dyDescent="0.2">
      <c r="A57" s="414" t="s">
        <v>3790</v>
      </c>
      <c r="B57" s="414" t="s">
        <v>3789</v>
      </c>
      <c r="C57" s="414" t="s">
        <v>1013</v>
      </c>
      <c r="D57" s="414">
        <v>1</v>
      </c>
      <c r="E57" s="414">
        <v>19</v>
      </c>
      <c r="F57" s="413">
        <v>1224.1199999999999</v>
      </c>
      <c r="G57" s="412">
        <v>0</v>
      </c>
      <c r="H57" s="412">
        <v>902.65</v>
      </c>
      <c r="I57" s="412">
        <v>321.47000000000003</v>
      </c>
      <c r="J57" s="411">
        <v>0.26261314250236906</v>
      </c>
    </row>
    <row r="58" spans="1:10" ht="24.75" customHeight="1" x14ac:dyDescent="0.2">
      <c r="A58" s="414" t="s">
        <v>1960</v>
      </c>
      <c r="B58" s="414" t="s">
        <v>1959</v>
      </c>
      <c r="C58" s="414" t="s">
        <v>1013</v>
      </c>
      <c r="D58" s="414">
        <v>2</v>
      </c>
      <c r="E58" s="414">
        <v>38</v>
      </c>
      <c r="F58" s="413">
        <v>2721.15</v>
      </c>
      <c r="G58" s="412">
        <v>0</v>
      </c>
      <c r="H58" s="412">
        <v>1971.74</v>
      </c>
      <c r="I58" s="412">
        <v>749.41</v>
      </c>
      <c r="J58" s="411">
        <v>0.27540194403101631</v>
      </c>
    </row>
    <row r="59" spans="1:10" ht="24.75" customHeight="1" x14ac:dyDescent="0.2">
      <c r="A59" s="414" t="s">
        <v>2315</v>
      </c>
      <c r="B59" s="414" t="s">
        <v>2314</v>
      </c>
      <c r="C59" s="414" t="s">
        <v>1013</v>
      </c>
      <c r="D59" s="414">
        <v>1</v>
      </c>
      <c r="E59" s="414">
        <v>19</v>
      </c>
      <c r="F59" s="413">
        <v>1621.9</v>
      </c>
      <c r="G59" s="412">
        <v>0</v>
      </c>
      <c r="H59" s="412">
        <v>1196.02</v>
      </c>
      <c r="I59" s="412">
        <v>425.88</v>
      </c>
      <c r="J59" s="411">
        <v>0.26258092360811391</v>
      </c>
    </row>
    <row r="60" spans="1:10" ht="24.75" customHeight="1" x14ac:dyDescent="0.2">
      <c r="A60" s="414" t="s">
        <v>1811</v>
      </c>
      <c r="B60" s="414" t="s">
        <v>1810</v>
      </c>
      <c r="C60" s="414" t="s">
        <v>1013</v>
      </c>
      <c r="D60" s="414">
        <v>159</v>
      </c>
      <c r="E60" s="414">
        <v>3021</v>
      </c>
      <c r="F60" s="413">
        <v>181063.82</v>
      </c>
      <c r="G60" s="412">
        <v>0</v>
      </c>
      <c r="H60" s="412">
        <v>143043.89000000001</v>
      </c>
      <c r="I60" s="412">
        <v>38019.93</v>
      </c>
      <c r="J60" s="411">
        <v>0.20998082333621371</v>
      </c>
    </row>
    <row r="61" spans="1:10" ht="24.75" customHeight="1" x14ac:dyDescent="0.2">
      <c r="A61" s="414" t="s">
        <v>5277</v>
      </c>
      <c r="B61" s="414" t="s">
        <v>5276</v>
      </c>
      <c r="C61" s="414" t="s">
        <v>1013</v>
      </c>
      <c r="D61" s="414">
        <v>6</v>
      </c>
      <c r="E61" s="414">
        <v>114</v>
      </c>
      <c r="F61" s="413">
        <v>18131.88</v>
      </c>
      <c r="G61" s="412">
        <v>0</v>
      </c>
      <c r="H61" s="412">
        <v>16908.240000000002</v>
      </c>
      <c r="I61" s="412">
        <v>1223.6400000000001</v>
      </c>
      <c r="J61" s="411">
        <v>6.7485555827636184E-2</v>
      </c>
    </row>
    <row r="62" spans="1:10" ht="24.75" customHeight="1" x14ac:dyDescent="0.2">
      <c r="A62" s="414" t="s">
        <v>1807</v>
      </c>
      <c r="B62" s="414" t="s">
        <v>1806</v>
      </c>
      <c r="C62" s="414" t="s">
        <v>1013</v>
      </c>
      <c r="D62" s="414">
        <v>11</v>
      </c>
      <c r="E62" s="414">
        <v>209</v>
      </c>
      <c r="F62" s="413">
        <v>11643.81</v>
      </c>
      <c r="G62" s="412">
        <v>0</v>
      </c>
      <c r="H62" s="412">
        <v>3834.27</v>
      </c>
      <c r="I62" s="412">
        <v>7809.54</v>
      </c>
      <c r="J62" s="411">
        <v>0.6707031461351568</v>
      </c>
    </row>
    <row r="63" spans="1:10" ht="24.75" customHeight="1" x14ac:dyDescent="0.2">
      <c r="A63" s="414" t="s">
        <v>4431</v>
      </c>
      <c r="B63" s="414" t="s">
        <v>4430</v>
      </c>
      <c r="C63" s="414" t="s">
        <v>1013</v>
      </c>
      <c r="D63" s="414">
        <v>2</v>
      </c>
      <c r="E63" s="414">
        <v>38</v>
      </c>
      <c r="F63" s="413">
        <v>2658.26</v>
      </c>
      <c r="G63" s="412">
        <v>0</v>
      </c>
      <c r="H63" s="412">
        <v>2532.1999999999998</v>
      </c>
      <c r="I63" s="412">
        <v>126.06</v>
      </c>
      <c r="J63" s="411">
        <v>4.7421997848216504E-2</v>
      </c>
    </row>
    <row r="64" spans="1:10" ht="24.75" customHeight="1" x14ac:dyDescent="0.2">
      <c r="A64" s="414" t="s">
        <v>1805</v>
      </c>
      <c r="B64" s="414" t="s">
        <v>1804</v>
      </c>
      <c r="C64" s="414" t="s">
        <v>1013</v>
      </c>
      <c r="D64" s="414">
        <v>1</v>
      </c>
      <c r="E64" s="414">
        <v>19</v>
      </c>
      <c r="F64" s="413">
        <v>2010.83</v>
      </c>
      <c r="G64" s="412">
        <v>0</v>
      </c>
      <c r="H64" s="412">
        <v>1364.13</v>
      </c>
      <c r="I64" s="412">
        <v>646.70000000000005</v>
      </c>
      <c r="J64" s="411">
        <v>0.32160849002650649</v>
      </c>
    </row>
    <row r="65" spans="1:10" ht="24.75" customHeight="1" x14ac:dyDescent="0.2">
      <c r="A65" s="414" t="s">
        <v>1802</v>
      </c>
      <c r="B65" s="414" t="s">
        <v>1801</v>
      </c>
      <c r="C65" s="414" t="s">
        <v>1803</v>
      </c>
      <c r="D65" s="414">
        <v>2</v>
      </c>
      <c r="E65" s="414">
        <v>11.352</v>
      </c>
      <c r="F65" s="413">
        <v>3668.64</v>
      </c>
      <c r="G65" s="412">
        <v>0</v>
      </c>
      <c r="H65" s="412">
        <v>2633.54</v>
      </c>
      <c r="I65" s="412">
        <v>1035.0999999999999</v>
      </c>
      <c r="J65" s="411">
        <v>0.28214815299402501</v>
      </c>
    </row>
    <row r="66" spans="1:10" ht="24.75" customHeight="1" x14ac:dyDescent="0.2">
      <c r="A66" s="414" t="s">
        <v>1802</v>
      </c>
      <c r="B66" s="414" t="s">
        <v>1801</v>
      </c>
      <c r="C66" s="414" t="s">
        <v>1800</v>
      </c>
      <c r="D66" s="414">
        <v>12</v>
      </c>
      <c r="E66" s="414">
        <v>5.6760000000000002</v>
      </c>
      <c r="F66" s="413">
        <v>1405.08</v>
      </c>
      <c r="G66" s="412">
        <v>0</v>
      </c>
      <c r="H66" s="412">
        <v>1316.77</v>
      </c>
      <c r="I66" s="412">
        <v>88.31</v>
      </c>
      <c r="J66" s="411">
        <v>6.2850513849745215E-2</v>
      </c>
    </row>
    <row r="67" spans="1:10" ht="24.75" customHeight="1" x14ac:dyDescent="0.2">
      <c r="A67" s="414" t="s">
        <v>1799</v>
      </c>
      <c r="B67" s="414" t="s">
        <v>1798</v>
      </c>
      <c r="C67" s="414" t="s">
        <v>1013</v>
      </c>
      <c r="D67" s="414">
        <v>16</v>
      </c>
      <c r="E67" s="414">
        <v>304</v>
      </c>
      <c r="F67" s="413">
        <v>24783.22</v>
      </c>
      <c r="G67" s="412">
        <v>0</v>
      </c>
      <c r="H67" s="412">
        <v>19515.66</v>
      </c>
      <c r="I67" s="412">
        <v>5267.56</v>
      </c>
      <c r="J67" s="411">
        <v>0.21254542387954431</v>
      </c>
    </row>
    <row r="68" spans="1:10" ht="24.75" customHeight="1" x14ac:dyDescent="0.2">
      <c r="A68" s="414" t="s">
        <v>5275</v>
      </c>
      <c r="B68" s="414" t="s">
        <v>5274</v>
      </c>
      <c r="C68" s="414" t="s">
        <v>1013</v>
      </c>
      <c r="D68" s="414">
        <v>2</v>
      </c>
      <c r="E68" s="414">
        <v>38</v>
      </c>
      <c r="F68" s="413">
        <v>3005.82</v>
      </c>
      <c r="G68" s="412">
        <v>0</v>
      </c>
      <c r="H68" s="412">
        <v>1229.76</v>
      </c>
      <c r="I68" s="412">
        <v>1776.06</v>
      </c>
      <c r="J68" s="411">
        <v>0.59087370501227621</v>
      </c>
    </row>
    <row r="69" spans="1:10" ht="24.75" customHeight="1" x14ac:dyDescent="0.2">
      <c r="A69" s="414" t="s">
        <v>1795</v>
      </c>
      <c r="B69" s="414" t="s">
        <v>1794</v>
      </c>
      <c r="C69" s="414" t="s">
        <v>1013</v>
      </c>
      <c r="D69" s="414">
        <v>273</v>
      </c>
      <c r="E69" s="414">
        <v>5187</v>
      </c>
      <c r="F69" s="413">
        <v>237645.85</v>
      </c>
      <c r="G69" s="412">
        <v>0</v>
      </c>
      <c r="H69" s="412">
        <v>40922.97</v>
      </c>
      <c r="I69" s="412">
        <v>196722.88</v>
      </c>
      <c r="J69" s="411">
        <v>0.82779850773745889</v>
      </c>
    </row>
    <row r="70" spans="1:10" ht="24.75" customHeight="1" x14ac:dyDescent="0.2">
      <c r="A70" s="414" t="s">
        <v>1793</v>
      </c>
      <c r="B70" s="414" t="s">
        <v>1792</v>
      </c>
      <c r="C70" s="414" t="s">
        <v>1013</v>
      </c>
      <c r="D70" s="414">
        <v>1</v>
      </c>
      <c r="E70" s="414">
        <v>19</v>
      </c>
      <c r="F70" s="413">
        <v>1584.92</v>
      </c>
      <c r="G70" s="412">
        <v>0</v>
      </c>
      <c r="H70" s="412">
        <v>1168.69</v>
      </c>
      <c r="I70" s="412">
        <v>416.23</v>
      </c>
      <c r="J70" s="411">
        <v>0.26261893344774501</v>
      </c>
    </row>
    <row r="71" spans="1:10" ht="24.75" customHeight="1" x14ac:dyDescent="0.2">
      <c r="A71" s="414" t="s">
        <v>3142</v>
      </c>
      <c r="B71" s="414" t="s">
        <v>3141</v>
      </c>
      <c r="C71" s="414" t="s">
        <v>1013</v>
      </c>
      <c r="D71" s="414">
        <v>1</v>
      </c>
      <c r="E71" s="414">
        <v>19</v>
      </c>
      <c r="F71" s="413">
        <v>1403.91</v>
      </c>
      <c r="G71" s="412">
        <v>0</v>
      </c>
      <c r="H71" s="412">
        <v>1035.22</v>
      </c>
      <c r="I71" s="412">
        <v>368.69</v>
      </c>
      <c r="J71" s="411">
        <v>0.26261654949391344</v>
      </c>
    </row>
    <row r="72" spans="1:10" ht="24.75" customHeight="1" x14ac:dyDescent="0.2">
      <c r="A72" s="414" t="s">
        <v>4059</v>
      </c>
      <c r="B72" s="414" t="s">
        <v>4058</v>
      </c>
      <c r="C72" s="414" t="s">
        <v>1013</v>
      </c>
      <c r="D72" s="414">
        <v>1</v>
      </c>
      <c r="E72" s="414">
        <v>19</v>
      </c>
      <c r="F72" s="413">
        <v>1404.7</v>
      </c>
      <c r="G72" s="412">
        <v>0</v>
      </c>
      <c r="H72" s="412">
        <v>1035.8</v>
      </c>
      <c r="I72" s="412">
        <v>368.9</v>
      </c>
      <c r="J72" s="411">
        <v>0.26261835267316863</v>
      </c>
    </row>
    <row r="73" spans="1:10" ht="24.75" customHeight="1" x14ac:dyDescent="0.2">
      <c r="A73" s="414" t="s">
        <v>1789</v>
      </c>
      <c r="B73" s="414" t="s">
        <v>1788</v>
      </c>
      <c r="C73" s="414" t="s">
        <v>1785</v>
      </c>
      <c r="D73" s="414">
        <v>243</v>
      </c>
      <c r="E73" s="414">
        <v>4860</v>
      </c>
      <c r="F73" s="413">
        <v>94172.85</v>
      </c>
      <c r="G73" s="412">
        <v>0</v>
      </c>
      <c r="H73" s="412">
        <v>81203.31</v>
      </c>
      <c r="I73" s="412">
        <v>12969.54</v>
      </c>
      <c r="J73" s="411">
        <v>0.13772058507308635</v>
      </c>
    </row>
    <row r="74" spans="1:10" ht="24.75" customHeight="1" x14ac:dyDescent="0.2">
      <c r="A74" s="414" t="s">
        <v>1787</v>
      </c>
      <c r="B74" s="414" t="s">
        <v>1786</v>
      </c>
      <c r="C74" s="414" t="s">
        <v>1785</v>
      </c>
      <c r="D74" s="414">
        <v>2</v>
      </c>
      <c r="E74" s="414">
        <v>40</v>
      </c>
      <c r="F74" s="413">
        <v>1102.78</v>
      </c>
      <c r="G74" s="412">
        <v>0</v>
      </c>
      <c r="H74" s="412">
        <v>828.43</v>
      </c>
      <c r="I74" s="412">
        <v>274.35000000000002</v>
      </c>
      <c r="J74" s="411">
        <v>0.248780355102559</v>
      </c>
    </row>
    <row r="75" spans="1:10" ht="24.75" customHeight="1" x14ac:dyDescent="0.2">
      <c r="A75" s="414" t="s">
        <v>1784</v>
      </c>
      <c r="B75" s="414" t="s">
        <v>1783</v>
      </c>
      <c r="C75" s="414" t="s">
        <v>1771</v>
      </c>
      <c r="D75" s="414">
        <v>49</v>
      </c>
      <c r="E75" s="414">
        <v>294</v>
      </c>
      <c r="F75" s="413">
        <v>27266.91</v>
      </c>
      <c r="G75" s="412">
        <v>0</v>
      </c>
      <c r="H75" s="412">
        <v>24250.82</v>
      </c>
      <c r="I75" s="412">
        <v>3016.09</v>
      </c>
      <c r="J75" s="411">
        <v>0.11061356053912966</v>
      </c>
    </row>
    <row r="76" spans="1:10" ht="24.75" customHeight="1" x14ac:dyDescent="0.2">
      <c r="A76" s="414" t="s">
        <v>1784</v>
      </c>
      <c r="B76" s="414" t="s">
        <v>1783</v>
      </c>
      <c r="C76" s="414" t="s">
        <v>1774</v>
      </c>
      <c r="D76" s="414">
        <v>216</v>
      </c>
      <c r="E76" s="414">
        <v>54</v>
      </c>
      <c r="F76" s="413">
        <v>5339.52</v>
      </c>
      <c r="G76" s="412">
        <v>0</v>
      </c>
      <c r="H76" s="412">
        <v>4501.71</v>
      </c>
      <c r="I76" s="412">
        <v>837.81</v>
      </c>
      <c r="J76" s="411">
        <v>0.15690736245954692</v>
      </c>
    </row>
    <row r="77" spans="1:10" ht="24.75" customHeight="1" x14ac:dyDescent="0.2">
      <c r="A77" s="414" t="s">
        <v>1782</v>
      </c>
      <c r="B77" s="414" t="s">
        <v>1781</v>
      </c>
      <c r="C77" s="414" t="s">
        <v>1771</v>
      </c>
      <c r="D77" s="414">
        <v>55</v>
      </c>
      <c r="E77" s="414">
        <v>330</v>
      </c>
      <c r="F77" s="413">
        <v>40416.26</v>
      </c>
      <c r="G77" s="412">
        <v>0</v>
      </c>
      <c r="H77" s="412">
        <v>34459.82</v>
      </c>
      <c r="I77" s="412">
        <v>5956.44</v>
      </c>
      <c r="J77" s="411">
        <v>0.14737731794084855</v>
      </c>
    </row>
    <row r="78" spans="1:10" ht="24.75" customHeight="1" x14ac:dyDescent="0.2">
      <c r="A78" s="414" t="s">
        <v>1782</v>
      </c>
      <c r="B78" s="414" t="s">
        <v>1781</v>
      </c>
      <c r="C78" s="414" t="s">
        <v>1774</v>
      </c>
      <c r="D78" s="414">
        <v>48</v>
      </c>
      <c r="E78" s="414">
        <v>12</v>
      </c>
      <c r="F78" s="413">
        <v>1750.56</v>
      </c>
      <c r="G78" s="412">
        <v>0</v>
      </c>
      <c r="H78" s="412">
        <v>1253.08</v>
      </c>
      <c r="I78" s="412">
        <v>497.48</v>
      </c>
      <c r="J78" s="411">
        <v>0.28418334704323189</v>
      </c>
    </row>
    <row r="79" spans="1:10" ht="24.75" customHeight="1" x14ac:dyDescent="0.2">
      <c r="A79" s="414" t="s">
        <v>1780</v>
      </c>
      <c r="B79" s="414" t="s">
        <v>1779</v>
      </c>
      <c r="C79" s="414" t="s">
        <v>1774</v>
      </c>
      <c r="D79" s="414">
        <v>24</v>
      </c>
      <c r="E79" s="414">
        <v>6</v>
      </c>
      <c r="F79" s="413">
        <v>1283.52</v>
      </c>
      <c r="G79" s="412">
        <v>0</v>
      </c>
      <c r="H79" s="412">
        <v>948.01</v>
      </c>
      <c r="I79" s="412">
        <v>335.51</v>
      </c>
      <c r="J79" s="411">
        <v>0.26139834205933682</v>
      </c>
    </row>
    <row r="80" spans="1:10" ht="24.75" customHeight="1" x14ac:dyDescent="0.2">
      <c r="A80" s="414" t="s">
        <v>1778</v>
      </c>
      <c r="B80" s="414" t="s">
        <v>1777</v>
      </c>
      <c r="C80" s="414" t="s">
        <v>1771</v>
      </c>
      <c r="D80" s="414">
        <v>77</v>
      </c>
      <c r="E80" s="414">
        <v>462</v>
      </c>
      <c r="F80" s="413">
        <v>49802.66</v>
      </c>
      <c r="G80" s="412">
        <v>0</v>
      </c>
      <c r="H80" s="412">
        <v>42878.879999999997</v>
      </c>
      <c r="I80" s="412">
        <v>6923.78</v>
      </c>
      <c r="J80" s="411">
        <v>0.13902430111162736</v>
      </c>
    </row>
    <row r="81" spans="1:10" ht="24.75" customHeight="1" x14ac:dyDescent="0.2">
      <c r="A81" s="414" t="s">
        <v>1776</v>
      </c>
      <c r="B81" s="414" t="s">
        <v>1775</v>
      </c>
      <c r="C81" s="414" t="s">
        <v>1771</v>
      </c>
      <c r="D81" s="414">
        <v>87</v>
      </c>
      <c r="E81" s="414">
        <v>522</v>
      </c>
      <c r="F81" s="413">
        <v>44596.58</v>
      </c>
      <c r="G81" s="412">
        <v>0</v>
      </c>
      <c r="H81" s="412">
        <v>41653.19</v>
      </c>
      <c r="I81" s="412">
        <v>2943.39</v>
      </c>
      <c r="J81" s="411">
        <v>6.6000352493397474E-2</v>
      </c>
    </row>
    <row r="82" spans="1:10" ht="24.75" customHeight="1" x14ac:dyDescent="0.2">
      <c r="A82" s="414" t="s">
        <v>1776</v>
      </c>
      <c r="B82" s="414" t="s">
        <v>1775</v>
      </c>
      <c r="C82" s="414" t="s">
        <v>1774</v>
      </c>
      <c r="D82" s="414">
        <v>24</v>
      </c>
      <c r="E82" s="414">
        <v>6</v>
      </c>
      <c r="F82" s="413">
        <v>651.6</v>
      </c>
      <c r="G82" s="412">
        <v>0</v>
      </c>
      <c r="H82" s="412">
        <v>478.78</v>
      </c>
      <c r="I82" s="412">
        <v>172.82</v>
      </c>
      <c r="J82" s="411">
        <v>0.26522406384284836</v>
      </c>
    </row>
    <row r="83" spans="1:10" ht="24.75" customHeight="1" x14ac:dyDescent="0.2">
      <c r="A83" s="414" t="s">
        <v>1773</v>
      </c>
      <c r="B83" s="414" t="s">
        <v>1772</v>
      </c>
      <c r="C83" s="414" t="s">
        <v>1771</v>
      </c>
      <c r="D83" s="414">
        <v>45</v>
      </c>
      <c r="E83" s="414">
        <v>270</v>
      </c>
      <c r="F83" s="413">
        <v>26407.54</v>
      </c>
      <c r="G83" s="412">
        <v>0</v>
      </c>
      <c r="H83" s="412">
        <v>24681.39</v>
      </c>
      <c r="I83" s="412">
        <v>1726.15</v>
      </c>
      <c r="J83" s="411">
        <v>6.5365800828096829E-2</v>
      </c>
    </row>
    <row r="84" spans="1:10" ht="24.75" customHeight="1" x14ac:dyDescent="0.2">
      <c r="A84" s="414" t="s">
        <v>1773</v>
      </c>
      <c r="B84" s="414" t="s">
        <v>1772</v>
      </c>
      <c r="C84" s="414" t="s">
        <v>1774</v>
      </c>
      <c r="D84" s="414">
        <v>24</v>
      </c>
      <c r="E84" s="414">
        <v>6</v>
      </c>
      <c r="F84" s="413">
        <v>729.36</v>
      </c>
      <c r="G84" s="412">
        <v>0</v>
      </c>
      <c r="H84" s="412">
        <v>548.45000000000005</v>
      </c>
      <c r="I84" s="412">
        <v>180.91</v>
      </c>
      <c r="J84" s="411">
        <v>0.24803937698804432</v>
      </c>
    </row>
    <row r="85" spans="1:10" ht="24.75" customHeight="1" x14ac:dyDescent="0.2">
      <c r="A85" s="414" t="s">
        <v>1770</v>
      </c>
      <c r="B85" s="414" t="s">
        <v>1769</v>
      </c>
      <c r="C85" s="414" t="s">
        <v>1764</v>
      </c>
      <c r="D85" s="414">
        <v>1</v>
      </c>
      <c r="E85" s="414">
        <v>14.19</v>
      </c>
      <c r="F85" s="413">
        <v>1294.8699999999999</v>
      </c>
      <c r="G85" s="412">
        <v>0</v>
      </c>
      <c r="H85" s="412">
        <v>955.14</v>
      </c>
      <c r="I85" s="412">
        <v>339.73</v>
      </c>
      <c r="J85" s="411">
        <v>0.26236610625004825</v>
      </c>
    </row>
    <row r="86" spans="1:10" ht="24.75" customHeight="1" x14ac:dyDescent="0.2">
      <c r="A86" s="414" t="s">
        <v>1766</v>
      </c>
      <c r="B86" s="414" t="s">
        <v>1765</v>
      </c>
      <c r="C86" s="414" t="s">
        <v>1764</v>
      </c>
      <c r="D86" s="414">
        <v>1</v>
      </c>
      <c r="E86" s="414">
        <v>14.19</v>
      </c>
      <c r="F86" s="413">
        <v>1358.32</v>
      </c>
      <c r="G86" s="412">
        <v>0</v>
      </c>
      <c r="H86" s="412">
        <v>1000.96</v>
      </c>
      <c r="I86" s="412">
        <v>357.36</v>
      </c>
      <c r="J86" s="411">
        <v>0.26308969903999058</v>
      </c>
    </row>
    <row r="87" spans="1:10" ht="24.75" customHeight="1" x14ac:dyDescent="0.2">
      <c r="A87" s="414" t="s">
        <v>2419</v>
      </c>
      <c r="B87" s="414" t="s">
        <v>2418</v>
      </c>
      <c r="C87" s="414" t="s">
        <v>1764</v>
      </c>
      <c r="D87" s="414">
        <v>3</v>
      </c>
      <c r="E87" s="414">
        <v>42.57</v>
      </c>
      <c r="F87" s="413">
        <v>5419.52</v>
      </c>
      <c r="G87" s="412">
        <v>0</v>
      </c>
      <c r="H87" s="412">
        <v>3685.23</v>
      </c>
      <c r="I87" s="412">
        <v>1734.29</v>
      </c>
      <c r="J87" s="411">
        <v>0.32000804499291452</v>
      </c>
    </row>
    <row r="88" spans="1:10" ht="24.75" customHeight="1" x14ac:dyDescent="0.2">
      <c r="A88" s="414" t="s">
        <v>1763</v>
      </c>
      <c r="B88" s="414" t="s">
        <v>1762</v>
      </c>
      <c r="C88" s="414" t="s">
        <v>1764</v>
      </c>
      <c r="D88" s="414">
        <v>40</v>
      </c>
      <c r="E88" s="414">
        <v>567.6</v>
      </c>
      <c r="F88" s="413">
        <v>42868.39</v>
      </c>
      <c r="G88" s="412">
        <v>0</v>
      </c>
      <c r="H88" s="412">
        <v>37019.660000000003</v>
      </c>
      <c r="I88" s="412">
        <v>5848.73</v>
      </c>
      <c r="J88" s="411">
        <v>0.13643456168986051</v>
      </c>
    </row>
    <row r="89" spans="1:10" ht="24.75" customHeight="1" x14ac:dyDescent="0.2">
      <c r="A89" s="414" t="s">
        <v>1763</v>
      </c>
      <c r="B89" s="414" t="s">
        <v>1762</v>
      </c>
      <c r="C89" s="414" t="s">
        <v>1074</v>
      </c>
      <c r="D89" s="414">
        <v>30</v>
      </c>
      <c r="E89" s="414">
        <v>28.38</v>
      </c>
      <c r="F89" s="413">
        <v>2479.8000000000002</v>
      </c>
      <c r="G89" s="412">
        <v>0</v>
      </c>
      <c r="H89" s="412">
        <v>1942.22</v>
      </c>
      <c r="I89" s="412">
        <v>537.58000000000004</v>
      </c>
      <c r="J89" s="411">
        <v>0.21678361158157916</v>
      </c>
    </row>
    <row r="90" spans="1:10" ht="24.75" customHeight="1" x14ac:dyDescent="0.2">
      <c r="A90" s="414" t="s">
        <v>1761</v>
      </c>
      <c r="B90" s="414" t="s">
        <v>1760</v>
      </c>
      <c r="C90" s="414" t="s">
        <v>1099</v>
      </c>
      <c r="D90" s="414">
        <v>8000</v>
      </c>
      <c r="E90" s="414">
        <v>8000</v>
      </c>
      <c r="F90" s="413">
        <v>120060</v>
      </c>
      <c r="G90" s="412">
        <v>0</v>
      </c>
      <c r="H90" s="412">
        <v>102400</v>
      </c>
      <c r="I90" s="412">
        <v>17660</v>
      </c>
      <c r="J90" s="411">
        <v>0.14709312010661335</v>
      </c>
    </row>
    <row r="91" spans="1:10" ht="24.75" customHeight="1" x14ac:dyDescent="0.2">
      <c r="A91" s="414" t="s">
        <v>1755</v>
      </c>
      <c r="B91" s="414" t="s">
        <v>1754</v>
      </c>
      <c r="C91" s="414" t="s">
        <v>1018</v>
      </c>
      <c r="D91" s="414">
        <v>24</v>
      </c>
      <c r="E91" s="414">
        <v>4992</v>
      </c>
      <c r="F91" s="413">
        <v>97993.18</v>
      </c>
      <c r="G91" s="412">
        <v>0</v>
      </c>
      <c r="H91" s="412">
        <v>83632.56</v>
      </c>
      <c r="I91" s="412">
        <v>14360.62</v>
      </c>
      <c r="J91" s="411">
        <v>0.14654713725996033</v>
      </c>
    </row>
    <row r="92" spans="1:10" ht="24.75" customHeight="1" x14ac:dyDescent="0.2">
      <c r="A92" s="414" t="s">
        <v>1753</v>
      </c>
      <c r="B92" s="414" t="s">
        <v>1752</v>
      </c>
      <c r="C92" s="414" t="s">
        <v>1018</v>
      </c>
      <c r="D92" s="414">
        <v>4</v>
      </c>
      <c r="E92" s="414">
        <v>832</v>
      </c>
      <c r="F92" s="413">
        <v>23245.200000000001</v>
      </c>
      <c r="G92" s="412">
        <v>0</v>
      </c>
      <c r="H92" s="412">
        <v>19190.96</v>
      </c>
      <c r="I92" s="412">
        <v>4054.24</v>
      </c>
      <c r="J92" s="411">
        <v>0.1744119216010187</v>
      </c>
    </row>
    <row r="93" spans="1:10" ht="24.75" customHeight="1" x14ac:dyDescent="0.2">
      <c r="A93" s="414" t="s">
        <v>1751</v>
      </c>
      <c r="B93" s="414" t="s">
        <v>1750</v>
      </c>
      <c r="C93" s="414" t="s">
        <v>1018</v>
      </c>
      <c r="D93" s="414">
        <v>2</v>
      </c>
      <c r="E93" s="414">
        <v>416</v>
      </c>
      <c r="F93" s="413">
        <v>18529.82</v>
      </c>
      <c r="G93" s="412">
        <v>0</v>
      </c>
      <c r="H93" s="412">
        <v>15352.64</v>
      </c>
      <c r="I93" s="412">
        <v>3177.18</v>
      </c>
      <c r="J93" s="411">
        <v>0.17146307951183551</v>
      </c>
    </row>
    <row r="94" spans="1:10" ht="24.75" customHeight="1" x14ac:dyDescent="0.2">
      <c r="A94" s="414" t="s">
        <v>1749</v>
      </c>
      <c r="B94" s="414" t="s">
        <v>1748</v>
      </c>
      <c r="C94" s="414" t="s">
        <v>1018</v>
      </c>
      <c r="D94" s="414">
        <v>3</v>
      </c>
      <c r="E94" s="414">
        <v>624</v>
      </c>
      <c r="F94" s="413">
        <v>23949.9</v>
      </c>
      <c r="G94" s="412">
        <v>0</v>
      </c>
      <c r="H94" s="412">
        <v>29032.02</v>
      </c>
      <c r="I94" s="412">
        <v>-5082.12</v>
      </c>
      <c r="J94" s="411">
        <v>-0.21219796324828077</v>
      </c>
    </row>
    <row r="95" spans="1:10" ht="24.75" customHeight="1" x14ac:dyDescent="0.2">
      <c r="A95" s="414" t="s">
        <v>1747</v>
      </c>
      <c r="B95" s="414" t="s">
        <v>1746</v>
      </c>
      <c r="C95" s="414" t="s">
        <v>1018</v>
      </c>
      <c r="D95" s="414">
        <v>12</v>
      </c>
      <c r="E95" s="414">
        <v>2496</v>
      </c>
      <c r="F95" s="413">
        <v>143287.18</v>
      </c>
      <c r="G95" s="412">
        <v>0</v>
      </c>
      <c r="H95" s="412">
        <v>139469.4</v>
      </c>
      <c r="I95" s="412">
        <v>3817.78</v>
      </c>
      <c r="J95" s="411">
        <v>2.6644253868350259E-2</v>
      </c>
    </row>
    <row r="96" spans="1:10" ht="24.75" customHeight="1" x14ac:dyDescent="0.2">
      <c r="A96" s="414" t="s">
        <v>5273</v>
      </c>
      <c r="B96" s="414" t="s">
        <v>5272</v>
      </c>
      <c r="C96" s="414" t="s">
        <v>1018</v>
      </c>
      <c r="D96" s="414">
        <v>1</v>
      </c>
      <c r="E96" s="414">
        <v>208</v>
      </c>
      <c r="F96" s="413">
        <v>19356.43</v>
      </c>
      <c r="G96" s="412">
        <v>0</v>
      </c>
      <c r="H96" s="412">
        <v>10946.5</v>
      </c>
      <c r="I96" s="412">
        <v>8409.93</v>
      </c>
      <c r="J96" s="411">
        <v>0.43447732872229022</v>
      </c>
    </row>
    <row r="97" spans="1:10" ht="24.75" customHeight="1" x14ac:dyDescent="0.2">
      <c r="A97" s="414" t="s">
        <v>1743</v>
      </c>
      <c r="B97" s="414" t="s">
        <v>1742</v>
      </c>
      <c r="C97" s="414" t="s">
        <v>1018</v>
      </c>
      <c r="D97" s="414">
        <v>1</v>
      </c>
      <c r="E97" s="414">
        <v>208</v>
      </c>
      <c r="F97" s="413">
        <v>14567</v>
      </c>
      <c r="G97" s="412">
        <v>0</v>
      </c>
      <c r="H97" s="412">
        <v>13425.64</v>
      </c>
      <c r="I97" s="412">
        <v>1141.3599999999999</v>
      </c>
      <c r="J97" s="411">
        <v>7.8352440447587018E-2</v>
      </c>
    </row>
    <row r="98" spans="1:10" ht="24.75" customHeight="1" x14ac:dyDescent="0.2">
      <c r="A98" s="414" t="s">
        <v>1741</v>
      </c>
      <c r="B98" s="414" t="s">
        <v>1740</v>
      </c>
      <c r="C98" s="414" t="s">
        <v>1018</v>
      </c>
      <c r="D98" s="414">
        <v>1</v>
      </c>
      <c r="E98" s="414">
        <v>208</v>
      </c>
      <c r="F98" s="413">
        <v>14567</v>
      </c>
      <c r="G98" s="412">
        <v>0</v>
      </c>
      <c r="H98" s="412">
        <v>13111.98</v>
      </c>
      <c r="I98" s="412">
        <v>1455.02</v>
      </c>
      <c r="J98" s="411">
        <v>9.9884670831331096E-2</v>
      </c>
    </row>
    <row r="99" spans="1:10" ht="24.75" customHeight="1" x14ac:dyDescent="0.2">
      <c r="A99" s="414" t="s">
        <v>1737</v>
      </c>
      <c r="B99" s="414" t="s">
        <v>1736</v>
      </c>
      <c r="C99" s="414" t="s">
        <v>1018</v>
      </c>
      <c r="D99" s="414">
        <v>5</v>
      </c>
      <c r="E99" s="414">
        <v>1040</v>
      </c>
      <c r="F99" s="413">
        <v>60529.03</v>
      </c>
      <c r="G99" s="412">
        <v>0</v>
      </c>
      <c r="H99" s="412">
        <v>45632.85</v>
      </c>
      <c r="I99" s="412">
        <v>14896.18</v>
      </c>
      <c r="J99" s="411">
        <v>0.2460997640305817</v>
      </c>
    </row>
    <row r="100" spans="1:10" ht="24.75" customHeight="1" x14ac:dyDescent="0.2">
      <c r="A100" s="414" t="s">
        <v>2307</v>
      </c>
      <c r="B100" s="414" t="s">
        <v>2306</v>
      </c>
      <c r="C100" s="414" t="s">
        <v>1018</v>
      </c>
      <c r="D100" s="414">
        <v>1</v>
      </c>
      <c r="E100" s="414">
        <v>208</v>
      </c>
      <c r="F100" s="413">
        <v>18509.09</v>
      </c>
      <c r="G100" s="412">
        <v>0</v>
      </c>
      <c r="H100" s="412">
        <v>11928.61</v>
      </c>
      <c r="I100" s="412">
        <v>6580.48</v>
      </c>
      <c r="J100" s="411">
        <v>0.35552693298265881</v>
      </c>
    </row>
    <row r="101" spans="1:10" ht="24.75" customHeight="1" x14ac:dyDescent="0.2">
      <c r="A101" s="414" t="s">
        <v>1733</v>
      </c>
      <c r="B101" s="414" t="s">
        <v>1732</v>
      </c>
      <c r="C101" s="414" t="s">
        <v>1018</v>
      </c>
      <c r="D101" s="414">
        <v>1</v>
      </c>
      <c r="E101" s="414">
        <v>208</v>
      </c>
      <c r="F101" s="413">
        <v>13780</v>
      </c>
      <c r="G101" s="412">
        <v>0</v>
      </c>
      <c r="H101" s="412">
        <v>11376.63</v>
      </c>
      <c r="I101" s="412">
        <v>2403.37</v>
      </c>
      <c r="J101" s="411">
        <v>0.1744100145137881</v>
      </c>
    </row>
    <row r="102" spans="1:10" ht="24.75" customHeight="1" x14ac:dyDescent="0.2">
      <c r="A102" s="414" t="s">
        <v>5271</v>
      </c>
      <c r="B102" s="414" t="s">
        <v>5270</v>
      </c>
      <c r="C102" s="414" t="s">
        <v>1018</v>
      </c>
      <c r="D102" s="414">
        <v>1</v>
      </c>
      <c r="E102" s="414">
        <v>208</v>
      </c>
      <c r="F102" s="413">
        <v>13228</v>
      </c>
      <c r="G102" s="412">
        <v>0</v>
      </c>
      <c r="H102" s="412">
        <v>7351.87</v>
      </c>
      <c r="I102" s="412">
        <v>5876.13</v>
      </c>
      <c r="J102" s="411">
        <v>0.44421908073782884</v>
      </c>
    </row>
    <row r="103" spans="1:10" ht="24.75" customHeight="1" x14ac:dyDescent="0.2">
      <c r="A103" s="414" t="s">
        <v>3140</v>
      </c>
      <c r="B103" s="414" t="s">
        <v>3139</v>
      </c>
      <c r="C103" s="414" t="s">
        <v>1018</v>
      </c>
      <c r="D103" s="414">
        <v>1</v>
      </c>
      <c r="E103" s="414">
        <v>208</v>
      </c>
      <c r="F103" s="413">
        <v>14116.33</v>
      </c>
      <c r="G103" s="412">
        <v>0</v>
      </c>
      <c r="H103" s="412">
        <v>14316.33</v>
      </c>
      <c r="I103" s="412">
        <v>-200</v>
      </c>
      <c r="J103" s="411">
        <v>-1.4167988421919861E-2</v>
      </c>
    </row>
    <row r="104" spans="1:10" ht="24.75" customHeight="1" x14ac:dyDescent="0.2">
      <c r="A104" s="414" t="s">
        <v>4053</v>
      </c>
      <c r="B104" s="414" t="s">
        <v>4052</v>
      </c>
      <c r="C104" s="414" t="s">
        <v>1018</v>
      </c>
      <c r="D104" s="414">
        <v>1</v>
      </c>
      <c r="E104" s="414">
        <v>208</v>
      </c>
      <c r="F104" s="413">
        <v>14462.44</v>
      </c>
      <c r="G104" s="412">
        <v>0</v>
      </c>
      <c r="H104" s="412">
        <v>9444.1</v>
      </c>
      <c r="I104" s="412">
        <v>5018.34</v>
      </c>
      <c r="J104" s="411">
        <v>0.34699124075882076</v>
      </c>
    </row>
    <row r="105" spans="1:10" ht="24.75" customHeight="1" x14ac:dyDescent="0.2">
      <c r="A105" s="414" t="s">
        <v>1723</v>
      </c>
      <c r="B105" s="414" t="s">
        <v>1722</v>
      </c>
      <c r="C105" s="414" t="s">
        <v>1018</v>
      </c>
      <c r="D105" s="414">
        <v>8</v>
      </c>
      <c r="E105" s="414">
        <v>1664</v>
      </c>
      <c r="F105" s="413">
        <v>80198.350000000006</v>
      </c>
      <c r="G105" s="412">
        <v>0</v>
      </c>
      <c r="H105" s="412">
        <v>73511.679999999993</v>
      </c>
      <c r="I105" s="412">
        <v>6686.67</v>
      </c>
      <c r="J105" s="411">
        <v>8.3376653010940993E-2</v>
      </c>
    </row>
    <row r="106" spans="1:10" ht="24.75" customHeight="1" x14ac:dyDescent="0.2">
      <c r="A106" s="414" t="s">
        <v>5269</v>
      </c>
      <c r="B106" s="414" t="s">
        <v>5268</v>
      </c>
      <c r="C106" s="414" t="s">
        <v>1018</v>
      </c>
      <c r="D106" s="414">
        <v>1</v>
      </c>
      <c r="E106" s="414">
        <v>208</v>
      </c>
      <c r="F106" s="413">
        <v>12101.88</v>
      </c>
      <c r="G106" s="412">
        <v>0</v>
      </c>
      <c r="H106" s="412">
        <v>10813.51</v>
      </c>
      <c r="I106" s="412">
        <v>1288.3699999999999</v>
      </c>
      <c r="J106" s="411">
        <v>0.10646031856207465</v>
      </c>
    </row>
    <row r="107" spans="1:10" ht="24.75" customHeight="1" x14ac:dyDescent="0.2">
      <c r="A107" s="414" t="s">
        <v>1721</v>
      </c>
      <c r="B107" s="414" t="s">
        <v>1720</v>
      </c>
      <c r="C107" s="414" t="s">
        <v>1714</v>
      </c>
      <c r="D107" s="414">
        <v>2</v>
      </c>
      <c r="E107" s="414">
        <v>43.2</v>
      </c>
      <c r="F107" s="413">
        <v>4515.32</v>
      </c>
      <c r="G107" s="412">
        <v>0</v>
      </c>
      <c r="H107" s="412">
        <v>2875.68</v>
      </c>
      <c r="I107" s="412">
        <v>1639.64</v>
      </c>
      <c r="J107" s="411">
        <v>0.36312819467944685</v>
      </c>
    </row>
    <row r="108" spans="1:10" ht="24.75" customHeight="1" x14ac:dyDescent="0.2">
      <c r="A108" s="414" t="s">
        <v>1721</v>
      </c>
      <c r="B108" s="414" t="s">
        <v>1720</v>
      </c>
      <c r="C108" s="414" t="s">
        <v>1719</v>
      </c>
      <c r="D108" s="414">
        <v>120</v>
      </c>
      <c r="E108" s="414">
        <v>108</v>
      </c>
      <c r="F108" s="413">
        <v>9675.6</v>
      </c>
      <c r="G108" s="412">
        <v>0</v>
      </c>
      <c r="H108" s="412">
        <v>7189.2</v>
      </c>
      <c r="I108" s="412">
        <v>2486.4</v>
      </c>
      <c r="J108" s="411">
        <v>0.25697631154657075</v>
      </c>
    </row>
    <row r="109" spans="1:10" ht="24.75" customHeight="1" x14ac:dyDescent="0.2">
      <c r="A109" s="414" t="s">
        <v>1950</v>
      </c>
      <c r="B109" s="414" t="s">
        <v>1949</v>
      </c>
      <c r="C109" s="414" t="s">
        <v>1714</v>
      </c>
      <c r="D109" s="414">
        <v>1</v>
      </c>
      <c r="E109" s="414">
        <v>21.6</v>
      </c>
      <c r="F109" s="413">
        <v>2083.64</v>
      </c>
      <c r="G109" s="412">
        <v>0</v>
      </c>
      <c r="H109" s="412">
        <v>1294.97</v>
      </c>
      <c r="I109" s="412">
        <v>788.67</v>
      </c>
      <c r="J109" s="411">
        <v>0.37850588393388496</v>
      </c>
    </row>
    <row r="110" spans="1:10" ht="24.75" customHeight="1" x14ac:dyDescent="0.2">
      <c r="A110" s="414" t="s">
        <v>1950</v>
      </c>
      <c r="B110" s="414" t="s">
        <v>1949</v>
      </c>
      <c r="C110" s="414" t="s">
        <v>1719</v>
      </c>
      <c r="D110" s="414">
        <v>48</v>
      </c>
      <c r="E110" s="414">
        <v>43.2</v>
      </c>
      <c r="F110" s="413">
        <v>3481.44</v>
      </c>
      <c r="G110" s="412">
        <v>0</v>
      </c>
      <c r="H110" s="412">
        <v>2589.94</v>
      </c>
      <c r="I110" s="412">
        <v>891.5</v>
      </c>
      <c r="J110" s="411">
        <v>0.25607220000919162</v>
      </c>
    </row>
    <row r="111" spans="1:10" ht="24.75" customHeight="1" x14ac:dyDescent="0.2">
      <c r="A111" s="414" t="s">
        <v>1707</v>
      </c>
      <c r="B111" s="414" t="s">
        <v>1706</v>
      </c>
      <c r="C111" s="414" t="s">
        <v>1701</v>
      </c>
      <c r="D111" s="414">
        <v>2</v>
      </c>
      <c r="E111" s="414">
        <v>8</v>
      </c>
      <c r="F111" s="413">
        <v>1017.38</v>
      </c>
      <c r="G111" s="412">
        <v>0</v>
      </c>
      <c r="H111" s="412">
        <v>730.72</v>
      </c>
      <c r="I111" s="412">
        <v>286.66000000000003</v>
      </c>
      <c r="J111" s="411">
        <v>0.28176295975938193</v>
      </c>
    </row>
    <row r="112" spans="1:10" ht="24.75" customHeight="1" x14ac:dyDescent="0.2">
      <c r="A112" s="414" t="s">
        <v>1703</v>
      </c>
      <c r="B112" s="414" t="s">
        <v>1702</v>
      </c>
      <c r="C112" s="414" t="s">
        <v>1701</v>
      </c>
      <c r="D112" s="414">
        <v>4</v>
      </c>
      <c r="E112" s="414">
        <v>16</v>
      </c>
      <c r="F112" s="413">
        <v>2078.4</v>
      </c>
      <c r="G112" s="412">
        <v>0</v>
      </c>
      <c r="H112" s="412">
        <v>1540.72</v>
      </c>
      <c r="I112" s="412">
        <v>537.67999999999995</v>
      </c>
      <c r="J112" s="411">
        <v>0.25869899923017708</v>
      </c>
    </row>
    <row r="113" spans="1:10" ht="24.75" customHeight="1" x14ac:dyDescent="0.2">
      <c r="A113" s="414" t="s">
        <v>1700</v>
      </c>
      <c r="B113" s="414" t="s">
        <v>1699</v>
      </c>
      <c r="C113" s="414" t="s">
        <v>1684</v>
      </c>
      <c r="D113" s="414">
        <v>13</v>
      </c>
      <c r="E113" s="414">
        <v>208</v>
      </c>
      <c r="F113" s="413">
        <v>25757.16</v>
      </c>
      <c r="G113" s="412">
        <v>0</v>
      </c>
      <c r="H113" s="412">
        <v>17162.86</v>
      </c>
      <c r="I113" s="412">
        <v>8594.2999999999993</v>
      </c>
      <c r="J113" s="411">
        <v>0.33366644459249389</v>
      </c>
    </row>
    <row r="114" spans="1:10" ht="24.75" customHeight="1" x14ac:dyDescent="0.2">
      <c r="A114" s="414" t="s">
        <v>1698</v>
      </c>
      <c r="B114" s="414" t="s">
        <v>1697</v>
      </c>
      <c r="C114" s="414" t="s">
        <v>1684</v>
      </c>
      <c r="D114" s="414">
        <v>60</v>
      </c>
      <c r="E114" s="414">
        <v>960</v>
      </c>
      <c r="F114" s="413">
        <v>96888.71</v>
      </c>
      <c r="G114" s="412">
        <v>0</v>
      </c>
      <c r="H114" s="412">
        <v>81968.600000000006</v>
      </c>
      <c r="I114" s="412">
        <v>14920.11</v>
      </c>
      <c r="J114" s="411">
        <v>0.153992245329719</v>
      </c>
    </row>
    <row r="115" spans="1:10" ht="24.75" customHeight="1" x14ac:dyDescent="0.2">
      <c r="A115" s="414" t="s">
        <v>1696</v>
      </c>
      <c r="B115" s="414" t="s">
        <v>1695</v>
      </c>
      <c r="C115" s="414" t="s">
        <v>1684</v>
      </c>
      <c r="D115" s="414">
        <v>2</v>
      </c>
      <c r="E115" s="414">
        <v>32</v>
      </c>
      <c r="F115" s="413">
        <v>4095.67</v>
      </c>
      <c r="G115" s="412">
        <v>0</v>
      </c>
      <c r="H115" s="412">
        <v>2894.24</v>
      </c>
      <c r="I115" s="412">
        <v>1201.43</v>
      </c>
      <c r="J115" s="411">
        <v>0.29334150456457675</v>
      </c>
    </row>
    <row r="116" spans="1:10" ht="24.75" customHeight="1" x14ac:dyDescent="0.2">
      <c r="A116" s="414" t="s">
        <v>1694</v>
      </c>
      <c r="B116" s="414" t="s">
        <v>1693</v>
      </c>
      <c r="C116" s="414" t="s">
        <v>1684</v>
      </c>
      <c r="D116" s="414">
        <v>14</v>
      </c>
      <c r="E116" s="414">
        <v>224</v>
      </c>
      <c r="F116" s="413">
        <v>32078.14</v>
      </c>
      <c r="G116" s="412">
        <v>0</v>
      </c>
      <c r="H116" s="412">
        <v>24793.58</v>
      </c>
      <c r="I116" s="412">
        <v>7284.56</v>
      </c>
      <c r="J116" s="411">
        <v>0.22708797953996085</v>
      </c>
    </row>
    <row r="117" spans="1:10" ht="24.75" customHeight="1" x14ac:dyDescent="0.2">
      <c r="A117" s="414" t="s">
        <v>3132</v>
      </c>
      <c r="B117" s="414" t="s">
        <v>3131</v>
      </c>
      <c r="C117" s="414" t="s">
        <v>1684</v>
      </c>
      <c r="D117" s="414">
        <v>6</v>
      </c>
      <c r="E117" s="414">
        <v>96</v>
      </c>
      <c r="F117" s="413">
        <v>26734.68</v>
      </c>
      <c r="G117" s="412">
        <v>0</v>
      </c>
      <c r="H117" s="412">
        <v>19144.2</v>
      </c>
      <c r="I117" s="412">
        <v>7590.48</v>
      </c>
      <c r="J117" s="411">
        <v>0.28391886493498331</v>
      </c>
    </row>
    <row r="118" spans="1:10" ht="24.75" customHeight="1" x14ac:dyDescent="0.2">
      <c r="A118" s="414" t="s">
        <v>1692</v>
      </c>
      <c r="B118" s="414" t="s">
        <v>1691</v>
      </c>
      <c r="C118" s="414" t="s">
        <v>1684</v>
      </c>
      <c r="D118" s="414">
        <v>19</v>
      </c>
      <c r="E118" s="414">
        <v>304</v>
      </c>
      <c r="F118" s="413">
        <v>26340.720000000001</v>
      </c>
      <c r="G118" s="412">
        <v>0</v>
      </c>
      <c r="H118" s="412">
        <v>22614.66</v>
      </c>
      <c r="I118" s="412">
        <v>3726.06</v>
      </c>
      <c r="J118" s="411">
        <v>0.1414562699880641</v>
      </c>
    </row>
    <row r="119" spans="1:10" ht="24.75" customHeight="1" x14ac:dyDescent="0.2">
      <c r="A119" s="414" t="s">
        <v>1690</v>
      </c>
      <c r="B119" s="414" t="s">
        <v>1689</v>
      </c>
      <c r="C119" s="414" t="s">
        <v>1684</v>
      </c>
      <c r="D119" s="414">
        <v>26</v>
      </c>
      <c r="E119" s="414">
        <v>416</v>
      </c>
      <c r="F119" s="413">
        <v>38514.870000000003</v>
      </c>
      <c r="G119" s="412">
        <v>0</v>
      </c>
      <c r="H119" s="412">
        <v>32832.33</v>
      </c>
      <c r="I119" s="412">
        <v>5682.54</v>
      </c>
      <c r="J119" s="411">
        <v>0.14754145606618951</v>
      </c>
    </row>
    <row r="120" spans="1:10" ht="24.75" customHeight="1" x14ac:dyDescent="0.2">
      <c r="A120" s="414" t="s">
        <v>1688</v>
      </c>
      <c r="B120" s="414" t="s">
        <v>1687</v>
      </c>
      <c r="C120" s="414" t="s">
        <v>1684</v>
      </c>
      <c r="D120" s="414">
        <v>62</v>
      </c>
      <c r="E120" s="414">
        <v>992</v>
      </c>
      <c r="F120" s="413">
        <v>94417.55</v>
      </c>
      <c r="G120" s="412">
        <v>0</v>
      </c>
      <c r="H120" s="412">
        <v>93502.16</v>
      </c>
      <c r="I120" s="412">
        <v>915.39</v>
      </c>
      <c r="J120" s="411">
        <v>9.6951255354539492E-3</v>
      </c>
    </row>
    <row r="121" spans="1:10" ht="24.75" customHeight="1" x14ac:dyDescent="0.2">
      <c r="A121" s="414" t="s">
        <v>1686</v>
      </c>
      <c r="B121" s="414" t="s">
        <v>1685</v>
      </c>
      <c r="C121" s="414" t="s">
        <v>1684</v>
      </c>
      <c r="D121" s="414">
        <v>4</v>
      </c>
      <c r="E121" s="414">
        <v>64</v>
      </c>
      <c r="F121" s="413">
        <v>11748.21</v>
      </c>
      <c r="G121" s="412">
        <v>0</v>
      </c>
      <c r="H121" s="412">
        <v>8523.68</v>
      </c>
      <c r="I121" s="412">
        <v>3224.53</v>
      </c>
      <c r="J121" s="411">
        <v>0.27446989796743504</v>
      </c>
    </row>
    <row r="122" spans="1:10" ht="24.75" customHeight="1" x14ac:dyDescent="0.2">
      <c r="A122" s="414" t="s">
        <v>1683</v>
      </c>
      <c r="B122" s="414" t="s">
        <v>1682</v>
      </c>
      <c r="C122" s="414" t="s">
        <v>1078</v>
      </c>
      <c r="D122" s="414">
        <v>12</v>
      </c>
      <c r="E122" s="414">
        <v>12</v>
      </c>
      <c r="F122" s="413">
        <v>1244.6400000000001</v>
      </c>
      <c r="G122" s="412">
        <v>0</v>
      </c>
      <c r="H122" s="412">
        <v>1108.5899999999999</v>
      </c>
      <c r="I122" s="412">
        <v>136.05000000000001</v>
      </c>
      <c r="J122" s="411">
        <v>0.10930871577323563</v>
      </c>
    </row>
    <row r="123" spans="1:10" ht="24.75" customHeight="1" x14ac:dyDescent="0.2">
      <c r="A123" s="414" t="s">
        <v>1681</v>
      </c>
      <c r="B123" s="414" t="s">
        <v>1680</v>
      </c>
      <c r="C123" s="414" t="s">
        <v>1077</v>
      </c>
      <c r="D123" s="414">
        <v>1</v>
      </c>
      <c r="E123" s="414">
        <v>11.352</v>
      </c>
      <c r="F123" s="413">
        <v>1455.75</v>
      </c>
      <c r="G123" s="412">
        <v>0</v>
      </c>
      <c r="H123" s="412">
        <v>1047.96</v>
      </c>
      <c r="I123" s="412">
        <v>407.79</v>
      </c>
      <c r="J123" s="411">
        <v>0.28012364760432767</v>
      </c>
    </row>
    <row r="124" spans="1:10" ht="24.75" customHeight="1" x14ac:dyDescent="0.2">
      <c r="A124" s="414" t="s">
        <v>1679</v>
      </c>
      <c r="B124" s="414" t="s">
        <v>1678</v>
      </c>
      <c r="C124" s="414" t="s">
        <v>1077</v>
      </c>
      <c r="D124" s="414">
        <v>160</v>
      </c>
      <c r="E124" s="414">
        <v>1816.32</v>
      </c>
      <c r="F124" s="413">
        <v>56482.96</v>
      </c>
      <c r="G124" s="412">
        <v>0</v>
      </c>
      <c r="H124" s="412">
        <v>49889.919999999998</v>
      </c>
      <c r="I124" s="412">
        <v>6593.04</v>
      </c>
      <c r="J124" s="411">
        <v>0.116726177240003</v>
      </c>
    </row>
    <row r="125" spans="1:10" ht="24.75" customHeight="1" x14ac:dyDescent="0.2">
      <c r="A125" s="414" t="s">
        <v>1679</v>
      </c>
      <c r="B125" s="414" t="s">
        <v>1678</v>
      </c>
      <c r="C125" s="414" t="s">
        <v>1074</v>
      </c>
      <c r="D125" s="414">
        <v>216</v>
      </c>
      <c r="E125" s="414">
        <v>204.33600000000001</v>
      </c>
      <c r="F125" s="413">
        <v>8313.84</v>
      </c>
      <c r="G125" s="412">
        <v>0</v>
      </c>
      <c r="H125" s="412">
        <v>6423.48</v>
      </c>
      <c r="I125" s="412">
        <v>1890.36</v>
      </c>
      <c r="J125" s="411">
        <v>0.22737507577725816</v>
      </c>
    </row>
    <row r="126" spans="1:10" ht="24.75" customHeight="1" x14ac:dyDescent="0.2">
      <c r="A126" s="414" t="s">
        <v>1676</v>
      </c>
      <c r="B126" s="414" t="s">
        <v>1675</v>
      </c>
      <c r="C126" s="414" t="s">
        <v>1677</v>
      </c>
      <c r="D126" s="414">
        <v>47</v>
      </c>
      <c r="E126" s="414">
        <v>564</v>
      </c>
      <c r="F126" s="413">
        <v>15517.81</v>
      </c>
      <c r="G126" s="412">
        <v>0</v>
      </c>
      <c r="H126" s="412">
        <v>11658</v>
      </c>
      <c r="I126" s="412">
        <v>3859.81</v>
      </c>
      <c r="J126" s="411">
        <v>0.24873419638467026</v>
      </c>
    </row>
    <row r="127" spans="1:10" ht="24.75" customHeight="1" x14ac:dyDescent="0.2">
      <c r="A127" s="414" t="s">
        <v>1676</v>
      </c>
      <c r="B127" s="414" t="s">
        <v>1675</v>
      </c>
      <c r="C127" s="414" t="s">
        <v>1078</v>
      </c>
      <c r="D127" s="414">
        <v>168</v>
      </c>
      <c r="E127" s="414">
        <v>168</v>
      </c>
      <c r="F127" s="413">
        <v>4492.32</v>
      </c>
      <c r="G127" s="412">
        <v>0</v>
      </c>
      <c r="H127" s="412">
        <v>3547.18</v>
      </c>
      <c r="I127" s="412">
        <v>945.14</v>
      </c>
      <c r="J127" s="411">
        <v>0.21039017701321366</v>
      </c>
    </row>
    <row r="128" spans="1:10" ht="24.75" customHeight="1" x14ac:dyDescent="0.2">
      <c r="A128" s="414" t="s">
        <v>1674</v>
      </c>
      <c r="B128" s="414" t="s">
        <v>1673</v>
      </c>
      <c r="C128" s="414" t="s">
        <v>1077</v>
      </c>
      <c r="D128" s="414">
        <v>4</v>
      </c>
      <c r="E128" s="414">
        <v>45.408000000000001</v>
      </c>
      <c r="F128" s="413">
        <v>4253.88</v>
      </c>
      <c r="G128" s="412">
        <v>0</v>
      </c>
      <c r="H128" s="412">
        <v>3136.76</v>
      </c>
      <c r="I128" s="412">
        <v>1117.1199999999999</v>
      </c>
      <c r="J128" s="411">
        <v>0.26261201538360274</v>
      </c>
    </row>
    <row r="129" spans="1:10" ht="24.75" customHeight="1" x14ac:dyDescent="0.2">
      <c r="A129" s="414" t="s">
        <v>1672</v>
      </c>
      <c r="B129" s="414" t="s">
        <v>1671</v>
      </c>
      <c r="C129" s="414" t="s">
        <v>1077</v>
      </c>
      <c r="D129" s="414">
        <v>106</v>
      </c>
      <c r="E129" s="414">
        <v>1203.3119999999999</v>
      </c>
      <c r="F129" s="413">
        <v>98307.17</v>
      </c>
      <c r="G129" s="412">
        <v>0</v>
      </c>
      <c r="H129" s="412">
        <v>83124.14</v>
      </c>
      <c r="I129" s="412">
        <v>15183.03</v>
      </c>
      <c r="J129" s="411">
        <v>0.15444478769961539</v>
      </c>
    </row>
    <row r="130" spans="1:10" ht="24.75" customHeight="1" x14ac:dyDescent="0.2">
      <c r="A130" s="414" t="s">
        <v>1672</v>
      </c>
      <c r="B130" s="414" t="s">
        <v>1671</v>
      </c>
      <c r="C130" s="414" t="s">
        <v>1074</v>
      </c>
      <c r="D130" s="414">
        <v>24</v>
      </c>
      <c r="E130" s="414">
        <v>22.704000000000001</v>
      </c>
      <c r="F130" s="413">
        <v>1750.32</v>
      </c>
      <c r="G130" s="412">
        <v>0</v>
      </c>
      <c r="H130" s="412">
        <v>1568.38</v>
      </c>
      <c r="I130" s="412">
        <v>181.94</v>
      </c>
      <c r="J130" s="411">
        <v>0.10394670688788336</v>
      </c>
    </row>
    <row r="131" spans="1:10" ht="24.75" customHeight="1" x14ac:dyDescent="0.2">
      <c r="A131" s="414" t="s">
        <v>1670</v>
      </c>
      <c r="B131" s="414" t="s">
        <v>1669</v>
      </c>
      <c r="C131" s="414" t="s">
        <v>1077</v>
      </c>
      <c r="D131" s="414">
        <v>320</v>
      </c>
      <c r="E131" s="414">
        <v>3632.64</v>
      </c>
      <c r="F131" s="413">
        <v>239006.43</v>
      </c>
      <c r="G131" s="412">
        <v>0</v>
      </c>
      <c r="H131" s="412">
        <v>204955.13</v>
      </c>
      <c r="I131" s="412">
        <v>34051.300000000003</v>
      </c>
      <c r="J131" s="411">
        <v>0.14247022559183867</v>
      </c>
    </row>
    <row r="132" spans="1:10" ht="24.75" customHeight="1" x14ac:dyDescent="0.2">
      <c r="A132" s="414" t="s">
        <v>1670</v>
      </c>
      <c r="B132" s="414" t="s">
        <v>1669</v>
      </c>
      <c r="C132" s="414" t="s">
        <v>1074</v>
      </c>
      <c r="D132" s="414">
        <v>216</v>
      </c>
      <c r="E132" s="414">
        <v>204.33600000000001</v>
      </c>
      <c r="F132" s="413">
        <v>15841.44</v>
      </c>
      <c r="G132" s="412">
        <v>0</v>
      </c>
      <c r="H132" s="412">
        <v>12596.22</v>
      </c>
      <c r="I132" s="412">
        <v>3245.22</v>
      </c>
      <c r="J132" s="411">
        <v>0.20485637669302792</v>
      </c>
    </row>
    <row r="133" spans="1:10" ht="24.75" customHeight="1" x14ac:dyDescent="0.2">
      <c r="A133" s="414" t="s">
        <v>2299</v>
      </c>
      <c r="B133" s="414" t="s">
        <v>2298</v>
      </c>
      <c r="C133" s="414" t="s">
        <v>1077</v>
      </c>
      <c r="D133" s="414">
        <v>3</v>
      </c>
      <c r="E133" s="414">
        <v>34.055999999999997</v>
      </c>
      <c r="F133" s="413">
        <v>2268.21</v>
      </c>
      <c r="G133" s="412">
        <v>0</v>
      </c>
      <c r="H133" s="412">
        <v>2428.35</v>
      </c>
      <c r="I133" s="412">
        <v>-160.13999999999999</v>
      </c>
      <c r="J133" s="411">
        <v>-7.0601928392873672E-2</v>
      </c>
    </row>
    <row r="134" spans="1:10" ht="24.75" customHeight="1" x14ac:dyDescent="0.2">
      <c r="A134" s="414" t="s">
        <v>5267</v>
      </c>
      <c r="B134" s="414" t="s">
        <v>5266</v>
      </c>
      <c r="C134" s="414" t="s">
        <v>1077</v>
      </c>
      <c r="D134" s="414">
        <v>1</v>
      </c>
      <c r="E134" s="414">
        <v>11.352</v>
      </c>
      <c r="F134" s="413">
        <v>1824.36</v>
      </c>
      <c r="G134" s="412">
        <v>0</v>
      </c>
      <c r="H134" s="412">
        <v>1334.07</v>
      </c>
      <c r="I134" s="412">
        <v>490.29</v>
      </c>
      <c r="J134" s="411">
        <v>0.26874630007235412</v>
      </c>
    </row>
    <row r="135" spans="1:10" ht="24.75" customHeight="1" x14ac:dyDescent="0.2">
      <c r="A135" s="414" t="s">
        <v>5265</v>
      </c>
      <c r="B135" s="414" t="s">
        <v>5264</v>
      </c>
      <c r="C135" s="414" t="s">
        <v>1077</v>
      </c>
      <c r="D135" s="414">
        <v>1</v>
      </c>
      <c r="E135" s="414">
        <v>11.352</v>
      </c>
      <c r="F135" s="413">
        <v>2243.5</v>
      </c>
      <c r="G135" s="412">
        <v>0</v>
      </c>
      <c r="H135" s="412">
        <v>1620.04</v>
      </c>
      <c r="I135" s="412">
        <v>623.46</v>
      </c>
      <c r="J135" s="411">
        <v>0.27789614441720528</v>
      </c>
    </row>
    <row r="136" spans="1:10" ht="24.75" customHeight="1" x14ac:dyDescent="0.2">
      <c r="A136" s="414" t="s">
        <v>1666</v>
      </c>
      <c r="B136" s="414" t="s">
        <v>1665</v>
      </c>
      <c r="C136" s="414" t="s">
        <v>1077</v>
      </c>
      <c r="D136" s="414">
        <v>47</v>
      </c>
      <c r="E136" s="414">
        <v>533.54399999999998</v>
      </c>
      <c r="F136" s="413">
        <v>50289.2</v>
      </c>
      <c r="G136" s="412">
        <v>0</v>
      </c>
      <c r="H136" s="412">
        <v>45526.080000000002</v>
      </c>
      <c r="I136" s="412">
        <v>4763.12</v>
      </c>
      <c r="J136" s="411">
        <v>9.471457092178838E-2</v>
      </c>
    </row>
    <row r="137" spans="1:10" ht="24.75" customHeight="1" x14ac:dyDescent="0.2">
      <c r="A137" s="414" t="s">
        <v>1664</v>
      </c>
      <c r="B137" s="414" t="s">
        <v>1663</v>
      </c>
      <c r="C137" s="414" t="s">
        <v>1077</v>
      </c>
      <c r="D137" s="414">
        <v>19</v>
      </c>
      <c r="E137" s="414">
        <v>215.68799999999999</v>
      </c>
      <c r="F137" s="413">
        <v>20865.8</v>
      </c>
      <c r="G137" s="412">
        <v>0</v>
      </c>
      <c r="H137" s="412">
        <v>17147.310000000001</v>
      </c>
      <c r="I137" s="412">
        <v>3718.49</v>
      </c>
      <c r="J137" s="411">
        <v>0.17820979785102894</v>
      </c>
    </row>
    <row r="138" spans="1:10" ht="24.75" customHeight="1" x14ac:dyDescent="0.2">
      <c r="A138" s="557" t="s">
        <v>1657</v>
      </c>
      <c r="B138" s="557" t="s">
        <v>1656</v>
      </c>
      <c r="C138" s="557" t="s">
        <v>1655</v>
      </c>
      <c r="D138" s="557">
        <v>2</v>
      </c>
      <c r="E138" s="557">
        <v>0</v>
      </c>
      <c r="F138" s="556">
        <v>4555.17</v>
      </c>
      <c r="G138" s="555">
        <v>0</v>
      </c>
      <c r="H138" s="555">
        <v>0</v>
      </c>
      <c r="I138" s="555">
        <v>4555.17</v>
      </c>
      <c r="J138" s="554">
        <v>1</v>
      </c>
    </row>
    <row r="139" spans="1:10" ht="24.75" customHeight="1" x14ac:dyDescent="0.2">
      <c r="A139" s="557" t="s">
        <v>1654</v>
      </c>
      <c r="B139" s="557" t="s">
        <v>1653</v>
      </c>
      <c r="C139" s="557" t="s">
        <v>1010</v>
      </c>
      <c r="D139" s="557">
        <v>3</v>
      </c>
      <c r="E139" s="557">
        <v>0</v>
      </c>
      <c r="F139" s="556">
        <v>12600</v>
      </c>
      <c r="G139" s="555">
        <v>0</v>
      </c>
      <c r="H139" s="555">
        <v>12822</v>
      </c>
      <c r="I139" s="555">
        <v>-222</v>
      </c>
      <c r="J139" s="554">
        <v>-1.7619047619047618E-2</v>
      </c>
    </row>
    <row r="140" spans="1:10" ht="24.75" customHeight="1" x14ac:dyDescent="0.2">
      <c r="A140" s="414" t="s">
        <v>1652</v>
      </c>
      <c r="B140" s="414" t="s">
        <v>1651</v>
      </c>
      <c r="C140" s="414" t="s">
        <v>1077</v>
      </c>
      <c r="D140" s="414">
        <v>14</v>
      </c>
      <c r="E140" s="414">
        <v>158.928</v>
      </c>
      <c r="F140" s="413">
        <v>11996.96</v>
      </c>
      <c r="G140" s="412">
        <v>0</v>
      </c>
      <c r="H140" s="412">
        <v>12431.72</v>
      </c>
      <c r="I140" s="412">
        <v>-434.76</v>
      </c>
      <c r="J140" s="411">
        <v>-3.6239180592416743E-2</v>
      </c>
    </row>
    <row r="141" spans="1:10" ht="24.75" customHeight="1" x14ac:dyDescent="0.2">
      <c r="A141" s="557" t="s">
        <v>4049</v>
      </c>
      <c r="B141" s="557" t="s">
        <v>4048</v>
      </c>
      <c r="C141" s="557" t="s">
        <v>1010</v>
      </c>
      <c r="D141" s="557">
        <v>2</v>
      </c>
      <c r="E141" s="557">
        <v>0</v>
      </c>
      <c r="F141" s="556">
        <v>0.02</v>
      </c>
      <c r="G141" s="555">
        <v>0</v>
      </c>
      <c r="H141" s="555">
        <v>0</v>
      </c>
      <c r="I141" s="555">
        <v>0.02</v>
      </c>
      <c r="J141" s="554">
        <v>1</v>
      </c>
    </row>
    <row r="142" spans="1:10" ht="24.75" customHeight="1" x14ac:dyDescent="0.2">
      <c r="A142" s="557" t="s">
        <v>3688</v>
      </c>
      <c r="B142" s="557" t="s">
        <v>3687</v>
      </c>
      <c r="C142" s="557" t="s">
        <v>1010</v>
      </c>
      <c r="D142" s="557">
        <v>16</v>
      </c>
      <c r="E142" s="557">
        <v>0</v>
      </c>
      <c r="F142" s="556">
        <v>0.16</v>
      </c>
      <c r="G142" s="555">
        <v>0</v>
      </c>
      <c r="H142" s="555">
        <v>45491.199999999997</v>
      </c>
      <c r="I142" s="555">
        <v>-45491.040000000001</v>
      </c>
      <c r="J142" s="554">
        <v>-284319</v>
      </c>
    </row>
    <row r="143" spans="1:10" ht="24.75" customHeight="1" x14ac:dyDescent="0.2">
      <c r="A143" s="414" t="s">
        <v>2084</v>
      </c>
      <c r="B143" s="414" t="s">
        <v>2083</v>
      </c>
      <c r="C143" s="414" t="s">
        <v>1860</v>
      </c>
      <c r="D143" s="414">
        <v>2</v>
      </c>
      <c r="E143" s="414">
        <v>9.6</v>
      </c>
      <c r="F143" s="413">
        <v>956.23</v>
      </c>
      <c r="G143" s="412">
        <v>0</v>
      </c>
      <c r="H143" s="412">
        <v>779.56</v>
      </c>
      <c r="I143" s="412">
        <v>176.67</v>
      </c>
      <c r="J143" s="411">
        <v>0.18475680537109274</v>
      </c>
    </row>
    <row r="144" spans="1:10" ht="24.75" customHeight="1" x14ac:dyDescent="0.2">
      <c r="A144" s="414" t="s">
        <v>1120</v>
      </c>
      <c r="B144" s="414" t="s">
        <v>1119</v>
      </c>
      <c r="C144" s="414" t="s">
        <v>1077</v>
      </c>
      <c r="D144" s="414">
        <v>77</v>
      </c>
      <c r="E144" s="414">
        <v>874.10399999999902</v>
      </c>
      <c r="F144" s="413">
        <v>84883</v>
      </c>
      <c r="G144" s="412">
        <v>0</v>
      </c>
      <c r="H144" s="412">
        <v>57403.5</v>
      </c>
      <c r="I144" s="412">
        <v>27479.5</v>
      </c>
      <c r="J144" s="411">
        <v>0.32373384541074185</v>
      </c>
    </row>
    <row r="145" spans="1:10" ht="24.75" customHeight="1" x14ac:dyDescent="0.2">
      <c r="A145" s="414" t="s">
        <v>1120</v>
      </c>
      <c r="B145" s="414" t="s">
        <v>1119</v>
      </c>
      <c r="C145" s="414" t="s">
        <v>1074</v>
      </c>
      <c r="D145" s="414">
        <v>48</v>
      </c>
      <c r="E145" s="414">
        <v>45.408000000000001</v>
      </c>
      <c r="F145" s="413">
        <v>4414.5600000000004</v>
      </c>
      <c r="G145" s="412">
        <v>0</v>
      </c>
      <c r="H145" s="412">
        <v>2982</v>
      </c>
      <c r="I145" s="412">
        <v>1432.56</v>
      </c>
      <c r="J145" s="411">
        <v>0.3245079917364358</v>
      </c>
    </row>
    <row r="146" spans="1:10" ht="24.75" customHeight="1" x14ac:dyDescent="0.2">
      <c r="A146" s="414" t="s">
        <v>1118</v>
      </c>
      <c r="B146" s="414" t="s">
        <v>1117</v>
      </c>
      <c r="C146" s="414" t="s">
        <v>1077</v>
      </c>
      <c r="D146" s="414">
        <v>48</v>
      </c>
      <c r="E146" s="414">
        <v>544.89599999999996</v>
      </c>
      <c r="F146" s="413">
        <v>51722.06</v>
      </c>
      <c r="G146" s="412">
        <v>0</v>
      </c>
      <c r="H146" s="412">
        <v>35784</v>
      </c>
      <c r="I146" s="412">
        <v>15938.06</v>
      </c>
      <c r="J146" s="411">
        <v>0.30814820600726267</v>
      </c>
    </row>
    <row r="147" spans="1:10" ht="24.75" customHeight="1" x14ac:dyDescent="0.2">
      <c r="A147" s="414" t="s">
        <v>1118</v>
      </c>
      <c r="B147" s="414" t="s">
        <v>1117</v>
      </c>
      <c r="C147" s="414" t="s">
        <v>1074</v>
      </c>
      <c r="D147" s="414">
        <v>60</v>
      </c>
      <c r="E147" s="414">
        <v>56.76</v>
      </c>
      <c r="F147" s="413">
        <v>5518.2</v>
      </c>
      <c r="G147" s="412">
        <v>0</v>
      </c>
      <c r="H147" s="412">
        <v>3727.5</v>
      </c>
      <c r="I147" s="412">
        <v>1790.7</v>
      </c>
      <c r="J147" s="411">
        <v>0.3245079917364358</v>
      </c>
    </row>
    <row r="148" spans="1:10" ht="24.75" customHeight="1" x14ac:dyDescent="0.2">
      <c r="A148" s="414" t="s">
        <v>1115</v>
      </c>
      <c r="B148" s="414" t="s">
        <v>1114</v>
      </c>
      <c r="C148" s="414" t="s">
        <v>1116</v>
      </c>
      <c r="D148" s="414">
        <v>36</v>
      </c>
      <c r="E148" s="414">
        <v>204.33600000000001</v>
      </c>
      <c r="F148" s="413">
        <v>39984.339999999997</v>
      </c>
      <c r="G148" s="412">
        <v>0</v>
      </c>
      <c r="H148" s="412">
        <v>27388.44</v>
      </c>
      <c r="I148" s="412">
        <v>12595.9</v>
      </c>
      <c r="J148" s="411">
        <v>0.31502083065520153</v>
      </c>
    </row>
    <row r="149" spans="1:10" ht="24.75" customHeight="1" x14ac:dyDescent="0.2">
      <c r="A149" s="414" t="s">
        <v>1115</v>
      </c>
      <c r="B149" s="414" t="s">
        <v>1114</v>
      </c>
      <c r="C149" s="414" t="s">
        <v>1074</v>
      </c>
      <c r="D149" s="414">
        <v>30</v>
      </c>
      <c r="E149" s="414">
        <v>28.38</v>
      </c>
      <c r="F149" s="413">
        <v>5324.1</v>
      </c>
      <c r="G149" s="412">
        <v>0</v>
      </c>
      <c r="H149" s="412">
        <v>3803.95</v>
      </c>
      <c r="I149" s="412">
        <v>1520.15</v>
      </c>
      <c r="J149" s="411">
        <v>0.28552243571683478</v>
      </c>
    </row>
    <row r="150" spans="1:10" ht="24.75" customHeight="1" x14ac:dyDescent="0.2">
      <c r="A150" s="414" t="s">
        <v>1109</v>
      </c>
      <c r="B150" s="414" t="s">
        <v>1108</v>
      </c>
      <c r="C150" s="414" t="s">
        <v>1077</v>
      </c>
      <c r="D150" s="414">
        <v>13</v>
      </c>
      <c r="E150" s="414">
        <v>147.57599999999999</v>
      </c>
      <c r="F150" s="413">
        <v>11307.5</v>
      </c>
      <c r="G150" s="412">
        <v>0</v>
      </c>
      <c r="H150" s="412">
        <v>9691.5</v>
      </c>
      <c r="I150" s="412">
        <v>1616</v>
      </c>
      <c r="J150" s="411">
        <v>0.14291399513597169</v>
      </c>
    </row>
    <row r="151" spans="1:10" ht="24.75" customHeight="1" x14ac:dyDescent="0.2">
      <c r="A151" s="414" t="s">
        <v>1098</v>
      </c>
      <c r="B151" s="414" t="s">
        <v>1097</v>
      </c>
      <c r="C151" s="414" t="s">
        <v>1013</v>
      </c>
      <c r="D151" s="414">
        <v>203</v>
      </c>
      <c r="E151" s="414">
        <v>3857</v>
      </c>
      <c r="F151" s="413">
        <v>200069.74</v>
      </c>
      <c r="G151" s="412">
        <v>0</v>
      </c>
      <c r="H151" s="412">
        <v>158719.60999999999</v>
      </c>
      <c r="I151" s="412">
        <v>41350.129999999997</v>
      </c>
      <c r="J151" s="411">
        <v>0.20667858117874296</v>
      </c>
    </row>
    <row r="152" spans="1:10" ht="24.75" customHeight="1" x14ac:dyDescent="0.2">
      <c r="A152" s="557" t="s">
        <v>2066</v>
      </c>
      <c r="B152" s="557" t="s">
        <v>2065</v>
      </c>
      <c r="C152" s="557" t="s">
        <v>2064</v>
      </c>
      <c r="D152" s="557">
        <v>1</v>
      </c>
      <c r="E152" s="557">
        <v>0</v>
      </c>
      <c r="F152" s="556">
        <v>10359.42</v>
      </c>
      <c r="G152" s="555">
        <v>0</v>
      </c>
      <c r="H152" s="555">
        <v>0</v>
      </c>
      <c r="I152" s="555">
        <v>10359.42</v>
      </c>
      <c r="J152" s="554">
        <v>1</v>
      </c>
    </row>
    <row r="153" spans="1:10" ht="24.75" customHeight="1" x14ac:dyDescent="0.2">
      <c r="A153" s="414" t="s">
        <v>1094</v>
      </c>
      <c r="B153" s="414" t="s">
        <v>1093</v>
      </c>
      <c r="C153" s="414" t="s">
        <v>1013</v>
      </c>
      <c r="D153" s="414">
        <v>11</v>
      </c>
      <c r="E153" s="414">
        <v>209</v>
      </c>
      <c r="F153" s="413">
        <v>13666.73</v>
      </c>
      <c r="G153" s="412">
        <v>0</v>
      </c>
      <c r="H153" s="412">
        <v>9707.61</v>
      </c>
      <c r="I153" s="412">
        <v>3959.12</v>
      </c>
      <c r="J153" s="411">
        <v>0.28969036484952876</v>
      </c>
    </row>
    <row r="154" spans="1:10" ht="24.75" customHeight="1" x14ac:dyDescent="0.2">
      <c r="A154" s="414" t="s">
        <v>1092</v>
      </c>
      <c r="B154" s="414" t="s">
        <v>1091</v>
      </c>
      <c r="C154" s="414" t="s">
        <v>1013</v>
      </c>
      <c r="D154" s="414">
        <v>2</v>
      </c>
      <c r="E154" s="414">
        <v>38</v>
      </c>
      <c r="F154" s="413">
        <v>2683.24</v>
      </c>
      <c r="G154" s="412">
        <v>0</v>
      </c>
      <c r="H154" s="412">
        <v>1978.58</v>
      </c>
      <c r="I154" s="412">
        <v>704.66</v>
      </c>
      <c r="J154" s="411">
        <v>0.26261534562692862</v>
      </c>
    </row>
    <row r="155" spans="1:10" ht="24.75" customHeight="1" x14ac:dyDescent="0.2">
      <c r="A155" s="414" t="s">
        <v>1088</v>
      </c>
      <c r="B155" s="414" t="s">
        <v>1087</v>
      </c>
      <c r="C155" s="414" t="s">
        <v>1013</v>
      </c>
      <c r="D155" s="414">
        <v>50</v>
      </c>
      <c r="E155" s="414">
        <v>950</v>
      </c>
      <c r="F155" s="413">
        <v>44055</v>
      </c>
      <c r="G155" s="412">
        <v>0</v>
      </c>
      <c r="H155" s="412">
        <v>10369.5</v>
      </c>
      <c r="I155" s="412">
        <v>33685.5</v>
      </c>
      <c r="J155" s="411">
        <v>0.76462376574736124</v>
      </c>
    </row>
    <row r="156" spans="1:10" ht="24.75" customHeight="1" x14ac:dyDescent="0.2">
      <c r="A156" s="414" t="s">
        <v>3674</v>
      </c>
      <c r="B156" s="414" t="s">
        <v>5215</v>
      </c>
      <c r="C156" s="414" t="s">
        <v>1018</v>
      </c>
      <c r="D156" s="414">
        <v>2</v>
      </c>
      <c r="E156" s="414">
        <v>416</v>
      </c>
      <c r="F156" s="413">
        <v>29624.66</v>
      </c>
      <c r="G156" s="412">
        <v>0</v>
      </c>
      <c r="H156" s="412">
        <v>21223.4</v>
      </c>
      <c r="I156" s="412">
        <v>8401.26</v>
      </c>
      <c r="J156" s="411">
        <v>0.28359009014787007</v>
      </c>
    </row>
    <row r="157" spans="1:10" ht="24.75" customHeight="1" x14ac:dyDescent="0.2">
      <c r="A157" s="414" t="s">
        <v>1084</v>
      </c>
      <c r="B157" s="414" t="s">
        <v>1083</v>
      </c>
      <c r="C157" s="414" t="s">
        <v>1082</v>
      </c>
      <c r="D157" s="414">
        <v>4</v>
      </c>
      <c r="E157" s="414">
        <v>26.16</v>
      </c>
      <c r="F157" s="413">
        <v>3597.09</v>
      </c>
      <c r="G157" s="412">
        <v>0</v>
      </c>
      <c r="H157" s="412">
        <v>2687.6</v>
      </c>
      <c r="I157" s="412">
        <v>909.49</v>
      </c>
      <c r="J157" s="411">
        <v>0.25284049050760476</v>
      </c>
    </row>
    <row r="158" spans="1:10" ht="24.75" customHeight="1" x14ac:dyDescent="0.2">
      <c r="A158" s="557" t="s">
        <v>5212</v>
      </c>
      <c r="B158" s="557" t="s">
        <v>5211</v>
      </c>
      <c r="C158" s="557" t="s">
        <v>1655</v>
      </c>
      <c r="D158" s="557">
        <v>1100</v>
      </c>
      <c r="E158" s="557">
        <v>0</v>
      </c>
      <c r="F158" s="556">
        <v>11000</v>
      </c>
      <c r="G158" s="555">
        <v>0</v>
      </c>
      <c r="H158" s="555">
        <v>0</v>
      </c>
      <c r="I158" s="555">
        <v>11000</v>
      </c>
      <c r="J158" s="554">
        <v>1</v>
      </c>
    </row>
    <row r="159" spans="1:10" ht="24.75" customHeight="1" x14ac:dyDescent="0.2">
      <c r="A159" s="414" t="s">
        <v>1080</v>
      </c>
      <c r="B159" s="414" t="s">
        <v>1079</v>
      </c>
      <c r="C159" s="414" t="s">
        <v>1081</v>
      </c>
      <c r="D159" s="414">
        <v>1</v>
      </c>
      <c r="E159" s="414">
        <v>6</v>
      </c>
      <c r="F159" s="413">
        <v>895.05</v>
      </c>
      <c r="G159" s="412">
        <v>0</v>
      </c>
      <c r="H159" s="412">
        <v>760.79</v>
      </c>
      <c r="I159" s="412">
        <v>134.26</v>
      </c>
      <c r="J159" s="411">
        <v>0.15000279314004805</v>
      </c>
    </row>
    <row r="160" spans="1:10" ht="24.75" customHeight="1" x14ac:dyDescent="0.2">
      <c r="A160" s="414" t="s">
        <v>1076</v>
      </c>
      <c r="B160" s="414" t="s">
        <v>1075</v>
      </c>
      <c r="C160" s="414" t="s">
        <v>1074</v>
      </c>
      <c r="D160" s="414">
        <v>60</v>
      </c>
      <c r="E160" s="414">
        <v>56.76</v>
      </c>
      <c r="F160" s="413">
        <v>4449</v>
      </c>
      <c r="G160" s="412">
        <v>0</v>
      </c>
      <c r="H160" s="412">
        <v>3950.7</v>
      </c>
      <c r="I160" s="412">
        <v>498.3</v>
      </c>
      <c r="J160" s="411">
        <v>0.11200269723533378</v>
      </c>
    </row>
    <row r="161" spans="1:10" ht="24.75" customHeight="1" x14ac:dyDescent="0.2">
      <c r="A161" s="414" t="s">
        <v>1073</v>
      </c>
      <c r="B161" s="414" t="s">
        <v>1072</v>
      </c>
      <c r="C161" s="414" t="s">
        <v>1071</v>
      </c>
      <c r="D161" s="414">
        <v>12</v>
      </c>
      <c r="E161" s="414">
        <v>5.4</v>
      </c>
      <c r="F161" s="413">
        <v>602.88</v>
      </c>
      <c r="G161" s="412">
        <v>0</v>
      </c>
      <c r="H161" s="412">
        <v>549.05999999999995</v>
      </c>
      <c r="I161" s="412">
        <v>53.82</v>
      </c>
      <c r="J161" s="411">
        <v>8.9271496815286622E-2</v>
      </c>
    </row>
    <row r="162" spans="1:10" ht="24.75" customHeight="1" x14ac:dyDescent="0.2">
      <c r="A162" s="414" t="s">
        <v>1029</v>
      </c>
      <c r="B162" s="414" t="s">
        <v>1028</v>
      </c>
      <c r="C162" s="414" t="s">
        <v>1021</v>
      </c>
      <c r="D162" s="414">
        <v>3</v>
      </c>
      <c r="E162" s="414">
        <v>60</v>
      </c>
      <c r="F162" s="413">
        <v>4038.99</v>
      </c>
      <c r="G162" s="412">
        <v>0</v>
      </c>
      <c r="H162" s="412">
        <v>3433.14</v>
      </c>
      <c r="I162" s="412">
        <v>605.85</v>
      </c>
      <c r="J162" s="411">
        <v>0.15000037137997371</v>
      </c>
    </row>
    <row r="163" spans="1:10" ht="24.75" customHeight="1" x14ac:dyDescent="0.2">
      <c r="A163" s="414" t="s">
        <v>1027</v>
      </c>
      <c r="B163" s="414" t="s">
        <v>1026</v>
      </c>
      <c r="C163" s="414" t="s">
        <v>1021</v>
      </c>
      <c r="D163" s="414">
        <v>2</v>
      </c>
      <c r="E163" s="414">
        <v>40</v>
      </c>
      <c r="F163" s="413">
        <v>2692.66</v>
      </c>
      <c r="G163" s="412">
        <v>0</v>
      </c>
      <c r="H163" s="412">
        <v>2288.7600000000002</v>
      </c>
      <c r="I163" s="412">
        <v>403.9</v>
      </c>
      <c r="J163" s="411">
        <v>0.15000037137997371</v>
      </c>
    </row>
    <row r="164" spans="1:10" ht="24.75" customHeight="1" x14ac:dyDescent="0.2">
      <c r="A164" s="414" t="s">
        <v>1023</v>
      </c>
      <c r="B164" s="414" t="s">
        <v>1022</v>
      </c>
      <c r="C164" s="414" t="s">
        <v>1021</v>
      </c>
      <c r="D164" s="414">
        <v>3</v>
      </c>
      <c r="E164" s="414">
        <v>60</v>
      </c>
      <c r="F164" s="413">
        <v>4113.22</v>
      </c>
      <c r="G164" s="412">
        <v>0</v>
      </c>
      <c r="H164" s="412">
        <v>3433.14</v>
      </c>
      <c r="I164" s="412">
        <v>680.08</v>
      </c>
      <c r="J164" s="411">
        <v>0.16534004988792236</v>
      </c>
    </row>
    <row r="165" spans="1:10" ht="24.75" customHeight="1" x14ac:dyDescent="0.2">
      <c r="A165" s="414" t="s">
        <v>1020</v>
      </c>
      <c r="B165" s="414" t="s">
        <v>1019</v>
      </c>
      <c r="C165" s="414" t="s">
        <v>1018</v>
      </c>
      <c r="D165" s="414">
        <v>1</v>
      </c>
      <c r="E165" s="414">
        <v>208</v>
      </c>
      <c r="F165" s="413">
        <v>12506.53</v>
      </c>
      <c r="G165" s="412">
        <v>0</v>
      </c>
      <c r="H165" s="412">
        <v>10460.209999999999</v>
      </c>
      <c r="I165" s="412">
        <v>2046.32</v>
      </c>
      <c r="J165" s="411">
        <v>0.16362012484678004</v>
      </c>
    </row>
    <row r="166" spans="1:10" ht="24.75" customHeight="1" x14ac:dyDescent="0.2">
      <c r="A166" s="414" t="s">
        <v>2052</v>
      </c>
      <c r="B166" s="414" t="s">
        <v>2051</v>
      </c>
      <c r="C166" s="414" t="s">
        <v>1099</v>
      </c>
      <c r="D166" s="414">
        <v>1000</v>
      </c>
      <c r="E166" s="414">
        <v>1000</v>
      </c>
      <c r="F166" s="413">
        <v>61790</v>
      </c>
      <c r="G166" s="412">
        <v>0</v>
      </c>
      <c r="H166" s="412">
        <v>44540</v>
      </c>
      <c r="I166" s="412">
        <v>17250</v>
      </c>
      <c r="J166" s="411">
        <v>0.27917138695581811</v>
      </c>
    </row>
    <row r="167" spans="1:10" ht="24.75" customHeight="1" x14ac:dyDescent="0.2">
      <c r="A167" s="414" t="s">
        <v>1015</v>
      </c>
      <c r="B167" s="414" t="s">
        <v>1014</v>
      </c>
      <c r="C167" s="414" t="s">
        <v>1013</v>
      </c>
      <c r="D167" s="414">
        <v>271</v>
      </c>
      <c r="E167" s="414">
        <v>5149</v>
      </c>
      <c r="F167" s="413">
        <v>268607.26</v>
      </c>
      <c r="G167" s="412">
        <v>0</v>
      </c>
      <c r="H167" s="412">
        <v>216574.94</v>
      </c>
      <c r="I167" s="412">
        <v>52032.32</v>
      </c>
      <c r="J167" s="411">
        <v>0.19371151770060124</v>
      </c>
    </row>
    <row r="168" spans="1:10" ht="24.75" customHeight="1" x14ac:dyDescent="0.2">
      <c r="A168" s="414" t="s">
        <v>5201</v>
      </c>
      <c r="B168" s="414" t="s">
        <v>5200</v>
      </c>
      <c r="C168" s="414" t="s">
        <v>1074</v>
      </c>
      <c r="D168" s="414">
        <v>5</v>
      </c>
      <c r="E168" s="414">
        <v>4.7300000000000004</v>
      </c>
      <c r="F168" s="413">
        <v>568.35</v>
      </c>
      <c r="G168" s="412">
        <v>0</v>
      </c>
      <c r="H168" s="412">
        <v>457.92</v>
      </c>
      <c r="I168" s="412">
        <v>110.43</v>
      </c>
      <c r="J168" s="411">
        <v>0.19430526964018652</v>
      </c>
    </row>
    <row r="169" spans="1:10" ht="24.75" customHeight="1" x14ac:dyDescent="0.2">
      <c r="A169" s="414" t="s">
        <v>4422</v>
      </c>
      <c r="B169" s="414" t="s">
        <v>4421</v>
      </c>
      <c r="C169" s="414" t="s">
        <v>1013</v>
      </c>
      <c r="D169" s="414">
        <v>32</v>
      </c>
      <c r="E169" s="414">
        <v>608</v>
      </c>
      <c r="F169" s="413">
        <v>47180.52</v>
      </c>
      <c r="G169" s="412">
        <v>0</v>
      </c>
      <c r="H169" s="412">
        <v>29585.599999999999</v>
      </c>
      <c r="I169" s="412">
        <v>17594.919999999998</v>
      </c>
      <c r="J169" s="411">
        <v>0.37292764047534871</v>
      </c>
    </row>
    <row r="170" spans="1:10" ht="24.75" customHeight="1" x14ac:dyDescent="0.2">
      <c r="A170" s="414" t="s">
        <v>4407</v>
      </c>
      <c r="B170" s="414" t="s">
        <v>4418</v>
      </c>
      <c r="C170" s="414" t="s">
        <v>1013</v>
      </c>
      <c r="D170" s="418">
        <v>42</v>
      </c>
      <c r="E170" s="418">
        <v>798</v>
      </c>
      <c r="F170" s="419">
        <v>44040.68</v>
      </c>
      <c r="G170" s="420">
        <v>0</v>
      </c>
      <c r="H170" s="420">
        <v>35301.980000000003</v>
      </c>
      <c r="I170" s="420">
        <v>8738.7000000000007</v>
      </c>
      <c r="J170" s="421">
        <v>0.1984233667600046</v>
      </c>
    </row>
    <row r="171" spans="1:10" ht="18.600000000000001" customHeight="1" x14ac:dyDescent="0.2">
      <c r="D171" s="410">
        <f>SUM(D9:D170)</f>
        <v>18904</v>
      </c>
      <c r="E171" s="410">
        <f t="shared" ref="E171:I171" si="0">SUM(E9:E170)</f>
        <v>126346.04299999996</v>
      </c>
      <c r="F171" s="422">
        <f t="shared" si="0"/>
        <v>7112374.7999999961</v>
      </c>
      <c r="G171" s="422">
        <f t="shared" si="0"/>
        <v>0</v>
      </c>
      <c r="H171" s="422">
        <f t="shared" si="0"/>
        <v>6241384.9299999988</v>
      </c>
      <c r="I171" s="422">
        <f t="shared" si="0"/>
        <v>870989.87000000046</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060FA-9585-4999-93AB-E43ACA397F13}">
  <sheetPr codeName="Hoja31"/>
  <dimension ref="A1:J120"/>
  <sheetViews>
    <sheetView showGridLines="0" workbookViewId="0">
      <pane ySplit="6" topLeftCell="A103" activePane="bottomLeft" state="frozen"/>
      <selection pane="bottomLeft" activeCell="B125" sqref="B125"/>
    </sheetView>
  </sheetViews>
  <sheetFormatPr baseColWidth="10" defaultColWidth="11.42578125" defaultRowHeight="12.75" x14ac:dyDescent="0.2"/>
  <cols>
    <col min="1" max="1" width="14" style="410" customWidth="1"/>
    <col min="2" max="2" width="37.85546875" style="410" customWidth="1"/>
    <col min="3" max="14" width="20.85546875" style="410" customWidth="1"/>
    <col min="15" max="15" width="0" style="410" hidden="1" customWidth="1"/>
    <col min="16" max="16384" width="11.42578125" style="410"/>
  </cols>
  <sheetData>
    <row r="1" spans="1:10" ht="21" customHeight="1" x14ac:dyDescent="0.2">
      <c r="A1" s="414" t="s">
        <v>1969</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5286</v>
      </c>
    </row>
    <row r="6" spans="1:10" ht="2.4500000000000002" customHeight="1" x14ac:dyDescent="0.2"/>
    <row r="7" spans="1:10" ht="23.85" customHeight="1" x14ac:dyDescent="0.2"/>
    <row r="8" spans="1:10" ht="22.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30" customHeight="1" x14ac:dyDescent="0.2">
      <c r="A9" s="414" t="s">
        <v>1899</v>
      </c>
      <c r="B9" s="414" t="s">
        <v>1966</v>
      </c>
      <c r="C9" s="414" t="s">
        <v>1774</v>
      </c>
      <c r="D9" s="414">
        <v>96</v>
      </c>
      <c r="E9" s="414">
        <v>24</v>
      </c>
      <c r="F9" s="413">
        <v>3578.88</v>
      </c>
      <c r="G9" s="412">
        <v>0</v>
      </c>
      <c r="H9" s="412">
        <v>2928.64</v>
      </c>
      <c r="I9" s="412">
        <v>650.24</v>
      </c>
      <c r="J9" s="411">
        <v>0.18168812589413447</v>
      </c>
    </row>
    <row r="10" spans="1:10" ht="30" customHeight="1" x14ac:dyDescent="0.2">
      <c r="A10" s="414" t="s">
        <v>1897</v>
      </c>
      <c r="B10" s="414" t="s">
        <v>1896</v>
      </c>
      <c r="C10" s="414" t="s">
        <v>1774</v>
      </c>
      <c r="D10" s="414">
        <v>24</v>
      </c>
      <c r="E10" s="414">
        <v>6</v>
      </c>
      <c r="F10" s="413">
        <v>1050.24</v>
      </c>
      <c r="G10" s="412">
        <v>0</v>
      </c>
      <c r="H10" s="412">
        <v>803.52</v>
      </c>
      <c r="I10" s="412">
        <v>246.72</v>
      </c>
      <c r="J10" s="411">
        <v>0.23491773308957953</v>
      </c>
    </row>
    <row r="11" spans="1:10" ht="30" customHeight="1" x14ac:dyDescent="0.2">
      <c r="A11" s="414" t="s">
        <v>1895</v>
      </c>
      <c r="B11" s="414" t="s">
        <v>1894</v>
      </c>
      <c r="C11" s="414" t="s">
        <v>1771</v>
      </c>
      <c r="D11" s="414">
        <v>1</v>
      </c>
      <c r="E11" s="414">
        <v>6</v>
      </c>
      <c r="F11" s="413">
        <v>911.85</v>
      </c>
      <c r="G11" s="412">
        <v>0</v>
      </c>
      <c r="H11" s="412">
        <v>708.75</v>
      </c>
      <c r="I11" s="412">
        <v>203.1</v>
      </c>
      <c r="J11" s="411">
        <v>0.22273400230301035</v>
      </c>
    </row>
    <row r="12" spans="1:10" ht="30" customHeight="1" x14ac:dyDescent="0.2">
      <c r="A12" s="414" t="s">
        <v>1895</v>
      </c>
      <c r="B12" s="414" t="s">
        <v>1894</v>
      </c>
      <c r="C12" s="414" t="s">
        <v>1774</v>
      </c>
      <c r="D12" s="414">
        <v>24</v>
      </c>
      <c r="E12" s="414">
        <v>6</v>
      </c>
      <c r="F12" s="413">
        <v>777.84</v>
      </c>
      <c r="G12" s="412">
        <v>0</v>
      </c>
      <c r="H12" s="412">
        <v>708.75</v>
      </c>
      <c r="I12" s="412">
        <v>69.09</v>
      </c>
      <c r="J12" s="411">
        <v>8.8822894168466518E-2</v>
      </c>
    </row>
    <row r="13" spans="1:10" ht="30" customHeight="1" x14ac:dyDescent="0.2">
      <c r="A13" s="414" t="s">
        <v>1891</v>
      </c>
      <c r="B13" s="414" t="s">
        <v>1890</v>
      </c>
      <c r="C13" s="414" t="s">
        <v>1077</v>
      </c>
      <c r="D13" s="414">
        <v>2</v>
      </c>
      <c r="E13" s="414">
        <v>22.704000000000001</v>
      </c>
      <c r="F13" s="413">
        <v>1666.08</v>
      </c>
      <c r="G13" s="412">
        <v>0</v>
      </c>
      <c r="H13" s="412">
        <v>1137.46</v>
      </c>
      <c r="I13" s="412">
        <v>528.62</v>
      </c>
      <c r="J13" s="411">
        <v>0.31728368385671757</v>
      </c>
    </row>
    <row r="14" spans="1:10" ht="30" customHeight="1" x14ac:dyDescent="0.2">
      <c r="A14" s="414" t="s">
        <v>1891</v>
      </c>
      <c r="B14" s="414" t="s">
        <v>1890</v>
      </c>
      <c r="C14" s="414" t="s">
        <v>1074</v>
      </c>
      <c r="D14" s="414">
        <v>288</v>
      </c>
      <c r="E14" s="414">
        <v>272.44799999999998</v>
      </c>
      <c r="F14" s="413">
        <v>15753.6</v>
      </c>
      <c r="G14" s="412">
        <v>0</v>
      </c>
      <c r="H14" s="412">
        <v>13654.06</v>
      </c>
      <c r="I14" s="412">
        <v>2099.54</v>
      </c>
      <c r="J14" s="411">
        <v>0.13327366443225674</v>
      </c>
    </row>
    <row r="15" spans="1:10" ht="30" customHeight="1" x14ac:dyDescent="0.2">
      <c r="A15" s="414" t="s">
        <v>1887</v>
      </c>
      <c r="B15" s="414" t="s">
        <v>1886</v>
      </c>
      <c r="C15" s="414" t="s">
        <v>1885</v>
      </c>
      <c r="D15" s="414">
        <v>104</v>
      </c>
      <c r="E15" s="414">
        <v>393.64</v>
      </c>
      <c r="F15" s="413">
        <v>13020.8</v>
      </c>
      <c r="G15" s="412">
        <v>0</v>
      </c>
      <c r="H15" s="412">
        <v>11877.06</v>
      </c>
      <c r="I15" s="412">
        <v>1143.74</v>
      </c>
      <c r="J15" s="411">
        <v>8.7839456869009583E-2</v>
      </c>
    </row>
    <row r="16" spans="1:10" ht="30" customHeight="1" x14ac:dyDescent="0.2">
      <c r="A16" s="414" t="s">
        <v>1884</v>
      </c>
      <c r="B16" s="414" t="s">
        <v>1883</v>
      </c>
      <c r="C16" s="414" t="s">
        <v>1882</v>
      </c>
      <c r="D16" s="414">
        <v>5</v>
      </c>
      <c r="E16" s="414">
        <v>75.7</v>
      </c>
      <c r="F16" s="413">
        <v>5420.7</v>
      </c>
      <c r="G16" s="412">
        <v>0</v>
      </c>
      <c r="H16" s="412">
        <v>3677.4</v>
      </c>
      <c r="I16" s="412">
        <v>1743.3</v>
      </c>
      <c r="J16" s="411">
        <v>0.32160053129669602</v>
      </c>
    </row>
    <row r="17" spans="1:10" ht="30" customHeight="1" x14ac:dyDescent="0.2">
      <c r="A17" s="414" t="s">
        <v>1881</v>
      </c>
      <c r="B17" s="414" t="s">
        <v>1880</v>
      </c>
      <c r="C17" s="414" t="s">
        <v>1077</v>
      </c>
      <c r="D17" s="414">
        <v>672</v>
      </c>
      <c r="E17" s="414">
        <v>7628.5439999999999</v>
      </c>
      <c r="F17" s="413">
        <v>592268.68000000005</v>
      </c>
      <c r="G17" s="412">
        <v>0</v>
      </c>
      <c r="H17" s="412">
        <v>547008</v>
      </c>
      <c r="I17" s="412">
        <v>45260.68</v>
      </c>
      <c r="J17" s="411">
        <v>7.6419168408500007E-2</v>
      </c>
    </row>
    <row r="18" spans="1:10" ht="30" customHeight="1" x14ac:dyDescent="0.2">
      <c r="A18" s="414" t="s">
        <v>1881</v>
      </c>
      <c r="B18" s="414" t="s">
        <v>1880</v>
      </c>
      <c r="C18" s="414" t="s">
        <v>1074</v>
      </c>
      <c r="D18" s="414">
        <v>216</v>
      </c>
      <c r="E18" s="414">
        <v>204.33600000000001</v>
      </c>
      <c r="F18" s="413">
        <v>18554.400000000001</v>
      </c>
      <c r="G18" s="412">
        <v>0</v>
      </c>
      <c r="H18" s="412">
        <v>14652</v>
      </c>
      <c r="I18" s="412">
        <v>3902.4</v>
      </c>
      <c r="J18" s="411">
        <v>0.2103220799379123</v>
      </c>
    </row>
    <row r="19" spans="1:10" ht="30" customHeight="1" x14ac:dyDescent="0.2">
      <c r="A19" s="414" t="s">
        <v>1870</v>
      </c>
      <c r="B19" s="414" t="s">
        <v>1869</v>
      </c>
      <c r="C19" s="414" t="s">
        <v>1771</v>
      </c>
      <c r="D19" s="414">
        <v>1</v>
      </c>
      <c r="E19" s="414">
        <v>6</v>
      </c>
      <c r="F19" s="413">
        <v>1003.2</v>
      </c>
      <c r="G19" s="412">
        <v>0</v>
      </c>
      <c r="H19" s="412">
        <v>723.13</v>
      </c>
      <c r="I19" s="412">
        <v>280.07</v>
      </c>
      <c r="J19" s="411">
        <v>0.27917663476874005</v>
      </c>
    </row>
    <row r="20" spans="1:10" ht="30" customHeight="1" x14ac:dyDescent="0.2">
      <c r="A20" s="414" t="s">
        <v>1865</v>
      </c>
      <c r="B20" s="414" t="s">
        <v>1864</v>
      </c>
      <c r="C20" s="414" t="s">
        <v>1863</v>
      </c>
      <c r="D20" s="414">
        <v>3</v>
      </c>
      <c r="E20" s="414">
        <v>33.840000000000003</v>
      </c>
      <c r="F20" s="413">
        <v>4989.8900000000003</v>
      </c>
      <c r="G20" s="412">
        <v>0</v>
      </c>
      <c r="H20" s="412">
        <v>3737.01</v>
      </c>
      <c r="I20" s="412">
        <v>1252.8800000000001</v>
      </c>
      <c r="J20" s="411">
        <v>0.2510836912236542</v>
      </c>
    </row>
    <row r="21" spans="1:10" ht="30" customHeight="1" x14ac:dyDescent="0.2">
      <c r="A21" s="414" t="s">
        <v>1965</v>
      </c>
      <c r="B21" s="414" t="s">
        <v>1964</v>
      </c>
      <c r="C21" s="414" t="s">
        <v>1860</v>
      </c>
      <c r="D21" s="414">
        <v>4</v>
      </c>
      <c r="E21" s="414">
        <v>19.2</v>
      </c>
      <c r="F21" s="413">
        <v>3567.88</v>
      </c>
      <c r="G21" s="412">
        <v>0</v>
      </c>
      <c r="H21" s="412">
        <v>2422.7199999999998</v>
      </c>
      <c r="I21" s="412">
        <v>1145.1600000000001</v>
      </c>
      <c r="J21" s="411">
        <v>0.32096370954180076</v>
      </c>
    </row>
    <row r="22" spans="1:10" ht="30" customHeight="1" x14ac:dyDescent="0.2">
      <c r="A22" s="414" t="s">
        <v>4416</v>
      </c>
      <c r="B22" s="414" t="s">
        <v>4415</v>
      </c>
      <c r="C22" s="414" t="s">
        <v>1013</v>
      </c>
      <c r="D22" s="414">
        <v>129</v>
      </c>
      <c r="E22" s="414">
        <v>2451</v>
      </c>
      <c r="F22" s="413">
        <v>128121.92</v>
      </c>
      <c r="G22" s="412">
        <v>0</v>
      </c>
      <c r="H22" s="412">
        <v>115740.7</v>
      </c>
      <c r="I22" s="412">
        <v>12381.22</v>
      </c>
      <c r="J22" s="411">
        <v>9.663623523593777E-2</v>
      </c>
    </row>
    <row r="23" spans="1:10" ht="30" customHeight="1" x14ac:dyDescent="0.2">
      <c r="A23" s="414" t="s">
        <v>2327</v>
      </c>
      <c r="B23" s="414" t="s">
        <v>2326</v>
      </c>
      <c r="C23" s="414" t="s">
        <v>1013</v>
      </c>
      <c r="D23" s="414">
        <v>1</v>
      </c>
      <c r="E23" s="414">
        <v>19</v>
      </c>
      <c r="F23" s="413">
        <v>1869.04</v>
      </c>
      <c r="G23" s="412">
        <v>0</v>
      </c>
      <c r="H23" s="412">
        <v>1452.97</v>
      </c>
      <c r="I23" s="412">
        <v>416.07</v>
      </c>
      <c r="J23" s="411">
        <v>0.22261160809827504</v>
      </c>
    </row>
    <row r="24" spans="1:10" ht="30" customHeight="1" x14ac:dyDescent="0.2">
      <c r="A24" s="414" t="s">
        <v>1855</v>
      </c>
      <c r="B24" s="414" t="s">
        <v>1854</v>
      </c>
      <c r="C24" s="414" t="s">
        <v>1013</v>
      </c>
      <c r="D24" s="414">
        <v>6</v>
      </c>
      <c r="E24" s="414">
        <v>114</v>
      </c>
      <c r="F24" s="413">
        <v>6727.53</v>
      </c>
      <c r="G24" s="412">
        <v>0</v>
      </c>
      <c r="H24" s="412">
        <v>5512.56</v>
      </c>
      <c r="I24" s="412">
        <v>1214.97</v>
      </c>
      <c r="J24" s="411">
        <v>0.18059674204351375</v>
      </c>
    </row>
    <row r="25" spans="1:10" ht="30" customHeight="1" x14ac:dyDescent="0.2">
      <c r="A25" s="414" t="s">
        <v>1853</v>
      </c>
      <c r="B25" s="414" t="s">
        <v>1852</v>
      </c>
      <c r="C25" s="414" t="s">
        <v>1013</v>
      </c>
      <c r="D25" s="414">
        <v>7</v>
      </c>
      <c r="E25" s="414">
        <v>133</v>
      </c>
      <c r="F25" s="413">
        <v>8507.9</v>
      </c>
      <c r="G25" s="412">
        <v>0</v>
      </c>
      <c r="H25" s="412">
        <v>6623.54</v>
      </c>
      <c r="I25" s="412">
        <v>1884.36</v>
      </c>
      <c r="J25" s="411">
        <v>0.22148356233618166</v>
      </c>
    </row>
    <row r="26" spans="1:10" ht="30" customHeight="1" x14ac:dyDescent="0.2">
      <c r="A26" s="414" t="s">
        <v>1851</v>
      </c>
      <c r="B26" s="414" t="s">
        <v>1850</v>
      </c>
      <c r="C26" s="414" t="s">
        <v>1013</v>
      </c>
      <c r="D26" s="414">
        <v>5</v>
      </c>
      <c r="E26" s="414">
        <v>95</v>
      </c>
      <c r="F26" s="413">
        <v>7857.9</v>
      </c>
      <c r="G26" s="412">
        <v>0</v>
      </c>
      <c r="H26" s="412">
        <v>4523.75</v>
      </c>
      <c r="I26" s="412">
        <v>3334.15</v>
      </c>
      <c r="J26" s="411">
        <v>0.42430547601776558</v>
      </c>
    </row>
    <row r="27" spans="1:10" ht="30" customHeight="1" x14ac:dyDescent="0.2">
      <c r="A27" s="414" t="s">
        <v>1841</v>
      </c>
      <c r="B27" s="414" t="s">
        <v>1840</v>
      </c>
      <c r="C27" s="414" t="s">
        <v>1013</v>
      </c>
      <c r="D27" s="414">
        <v>132</v>
      </c>
      <c r="E27" s="414">
        <v>2508</v>
      </c>
      <c r="F27" s="413">
        <v>171984.8</v>
      </c>
      <c r="G27" s="412">
        <v>0</v>
      </c>
      <c r="H27" s="412">
        <v>142265.64000000001</v>
      </c>
      <c r="I27" s="412">
        <v>29719.16</v>
      </c>
      <c r="J27" s="411">
        <v>0.17280108474702416</v>
      </c>
    </row>
    <row r="28" spans="1:10" ht="30" customHeight="1" x14ac:dyDescent="0.2">
      <c r="A28" s="414" t="s">
        <v>1837</v>
      </c>
      <c r="B28" s="414" t="s">
        <v>1836</v>
      </c>
      <c r="C28" s="414" t="s">
        <v>1013</v>
      </c>
      <c r="D28" s="414">
        <v>427</v>
      </c>
      <c r="E28" s="414">
        <v>8113</v>
      </c>
      <c r="F28" s="413">
        <v>319253.18</v>
      </c>
      <c r="G28" s="412">
        <v>0</v>
      </c>
      <c r="H28" s="412">
        <v>365785.28</v>
      </c>
      <c r="I28" s="412">
        <v>-46532.1</v>
      </c>
      <c r="J28" s="411">
        <v>-0.14575297260938794</v>
      </c>
    </row>
    <row r="29" spans="1:10" ht="30" customHeight="1" x14ac:dyDescent="0.2">
      <c r="A29" s="414" t="s">
        <v>1820</v>
      </c>
      <c r="B29" s="414" t="s">
        <v>1819</v>
      </c>
      <c r="C29" s="414" t="s">
        <v>1818</v>
      </c>
      <c r="D29" s="414">
        <v>1</v>
      </c>
      <c r="E29" s="414">
        <v>11.04</v>
      </c>
      <c r="F29" s="413">
        <v>329.45</v>
      </c>
      <c r="G29" s="412">
        <v>0</v>
      </c>
      <c r="H29" s="412">
        <v>244.05</v>
      </c>
      <c r="I29" s="412">
        <v>85.4</v>
      </c>
      <c r="J29" s="411">
        <v>0.25921991197450295</v>
      </c>
    </row>
    <row r="30" spans="1:10" ht="30" customHeight="1" x14ac:dyDescent="0.2">
      <c r="A30" s="414" t="s">
        <v>1820</v>
      </c>
      <c r="B30" s="414" t="s">
        <v>1819</v>
      </c>
      <c r="C30" s="414" t="s">
        <v>1961</v>
      </c>
      <c r="D30" s="414">
        <v>504</v>
      </c>
      <c r="E30" s="414">
        <v>231.84</v>
      </c>
      <c r="F30" s="413">
        <v>6536.88</v>
      </c>
      <c r="G30" s="412">
        <v>0</v>
      </c>
      <c r="H30" s="412">
        <v>5149.29</v>
      </c>
      <c r="I30" s="412">
        <v>1387.59</v>
      </c>
      <c r="J30" s="411">
        <v>0.21227099166574881</v>
      </c>
    </row>
    <row r="31" spans="1:10" ht="30" customHeight="1" x14ac:dyDescent="0.2">
      <c r="A31" s="414" t="s">
        <v>3146</v>
      </c>
      <c r="B31" s="414" t="s">
        <v>3145</v>
      </c>
      <c r="C31" s="414" t="s">
        <v>1013</v>
      </c>
      <c r="D31" s="414">
        <v>2</v>
      </c>
      <c r="E31" s="414">
        <v>38</v>
      </c>
      <c r="F31" s="413">
        <v>3447.6</v>
      </c>
      <c r="G31" s="412">
        <v>0</v>
      </c>
      <c r="H31" s="412">
        <v>2441.11</v>
      </c>
      <c r="I31" s="412">
        <v>1006.49</v>
      </c>
      <c r="J31" s="411">
        <v>0.2919393201067409</v>
      </c>
    </row>
    <row r="32" spans="1:10" ht="30" customHeight="1" x14ac:dyDescent="0.2">
      <c r="A32" s="414" t="s">
        <v>1960</v>
      </c>
      <c r="B32" s="414" t="s">
        <v>1959</v>
      </c>
      <c r="C32" s="414" t="s">
        <v>1013</v>
      </c>
      <c r="D32" s="414">
        <v>2</v>
      </c>
      <c r="E32" s="414">
        <v>38</v>
      </c>
      <c r="F32" s="413">
        <v>2604.96</v>
      </c>
      <c r="G32" s="412">
        <v>0</v>
      </c>
      <c r="H32" s="412">
        <v>1946.3</v>
      </c>
      <c r="I32" s="412">
        <v>658.66</v>
      </c>
      <c r="J32" s="411">
        <v>0.25284841225968918</v>
      </c>
    </row>
    <row r="33" spans="1:10" ht="30" customHeight="1" x14ac:dyDescent="0.2">
      <c r="A33" s="414" t="s">
        <v>1811</v>
      </c>
      <c r="B33" s="414" t="s">
        <v>1810</v>
      </c>
      <c r="C33" s="414" t="s">
        <v>1013</v>
      </c>
      <c r="D33" s="414">
        <v>38</v>
      </c>
      <c r="E33" s="414">
        <v>722</v>
      </c>
      <c r="F33" s="413">
        <v>41680.32</v>
      </c>
      <c r="G33" s="412">
        <v>0</v>
      </c>
      <c r="H33" s="412">
        <v>34745.68</v>
      </c>
      <c r="I33" s="412">
        <v>6934.64</v>
      </c>
      <c r="J33" s="411">
        <v>0.16637684163653255</v>
      </c>
    </row>
    <row r="34" spans="1:10" ht="30" customHeight="1" x14ac:dyDescent="0.2">
      <c r="A34" s="414" t="s">
        <v>1802</v>
      </c>
      <c r="B34" s="414" t="s">
        <v>1801</v>
      </c>
      <c r="C34" s="414" t="s">
        <v>1803</v>
      </c>
      <c r="D34" s="414">
        <v>2</v>
      </c>
      <c r="E34" s="414">
        <v>11.352</v>
      </c>
      <c r="F34" s="413">
        <v>3251.86</v>
      </c>
      <c r="G34" s="412">
        <v>0</v>
      </c>
      <c r="H34" s="412">
        <v>2633.52</v>
      </c>
      <c r="I34" s="412">
        <v>618.34</v>
      </c>
      <c r="J34" s="411">
        <v>0.1901496374382661</v>
      </c>
    </row>
    <row r="35" spans="1:10" ht="30" customHeight="1" x14ac:dyDescent="0.2">
      <c r="A35" s="414" t="s">
        <v>1802</v>
      </c>
      <c r="B35" s="414" t="s">
        <v>1801</v>
      </c>
      <c r="C35" s="414" t="s">
        <v>1800</v>
      </c>
      <c r="D35" s="414">
        <v>288</v>
      </c>
      <c r="E35" s="414">
        <v>136.22399999999999</v>
      </c>
      <c r="F35" s="413">
        <v>33721.919999999998</v>
      </c>
      <c r="G35" s="412">
        <v>0</v>
      </c>
      <c r="H35" s="412">
        <v>31602.240000000002</v>
      </c>
      <c r="I35" s="412">
        <v>2119.6799999999998</v>
      </c>
      <c r="J35" s="411">
        <v>6.2857630882227344E-2</v>
      </c>
    </row>
    <row r="36" spans="1:10" ht="30" customHeight="1" x14ac:dyDescent="0.2">
      <c r="A36" s="414" t="s">
        <v>1799</v>
      </c>
      <c r="B36" s="414" t="s">
        <v>1798</v>
      </c>
      <c r="C36" s="414" t="s">
        <v>1013</v>
      </c>
      <c r="D36" s="414">
        <v>3</v>
      </c>
      <c r="E36" s="414">
        <v>57</v>
      </c>
      <c r="F36" s="413">
        <v>4833.53</v>
      </c>
      <c r="G36" s="412">
        <v>0</v>
      </c>
      <c r="H36" s="412">
        <v>3654.89</v>
      </c>
      <c r="I36" s="412">
        <v>1178.6400000000001</v>
      </c>
      <c r="J36" s="411">
        <v>0.24384662968886095</v>
      </c>
    </row>
    <row r="37" spans="1:10" ht="30" customHeight="1" x14ac:dyDescent="0.2">
      <c r="A37" s="414" t="s">
        <v>1795</v>
      </c>
      <c r="B37" s="414" t="s">
        <v>1794</v>
      </c>
      <c r="C37" s="414" t="s">
        <v>1013</v>
      </c>
      <c r="D37" s="414">
        <v>105</v>
      </c>
      <c r="E37" s="414">
        <v>1995</v>
      </c>
      <c r="F37" s="413">
        <v>82923.45</v>
      </c>
      <c r="G37" s="412">
        <v>0</v>
      </c>
      <c r="H37" s="412">
        <v>16850.46</v>
      </c>
      <c r="I37" s="412">
        <v>66072.990000000005</v>
      </c>
      <c r="J37" s="411">
        <v>0.7967949958666698</v>
      </c>
    </row>
    <row r="38" spans="1:10" ht="30" customHeight="1" x14ac:dyDescent="0.2">
      <c r="A38" s="414" t="s">
        <v>1789</v>
      </c>
      <c r="B38" s="414" t="s">
        <v>1788</v>
      </c>
      <c r="C38" s="414" t="s">
        <v>1785</v>
      </c>
      <c r="D38" s="414">
        <v>25</v>
      </c>
      <c r="E38" s="414">
        <v>500</v>
      </c>
      <c r="F38" s="413">
        <v>9356.75</v>
      </c>
      <c r="G38" s="412">
        <v>0</v>
      </c>
      <c r="H38" s="412">
        <v>8354.25</v>
      </c>
      <c r="I38" s="412">
        <v>1002.5</v>
      </c>
      <c r="J38" s="411">
        <v>0.10714190290432041</v>
      </c>
    </row>
    <row r="39" spans="1:10" ht="30" customHeight="1" x14ac:dyDescent="0.2">
      <c r="A39" s="414" t="s">
        <v>1784</v>
      </c>
      <c r="B39" s="414" t="s">
        <v>1783</v>
      </c>
      <c r="C39" s="414" t="s">
        <v>1774</v>
      </c>
      <c r="D39" s="414">
        <v>1368</v>
      </c>
      <c r="E39" s="414">
        <v>342</v>
      </c>
      <c r="F39" s="413">
        <v>33816.959999999999</v>
      </c>
      <c r="G39" s="412">
        <v>0</v>
      </c>
      <c r="H39" s="412">
        <v>30749.55</v>
      </c>
      <c r="I39" s="412">
        <v>3067.41</v>
      </c>
      <c r="J39" s="411">
        <v>9.0706261000397428E-2</v>
      </c>
    </row>
    <row r="40" spans="1:10" ht="30" customHeight="1" x14ac:dyDescent="0.2">
      <c r="A40" s="414" t="s">
        <v>1782</v>
      </c>
      <c r="B40" s="414" t="s">
        <v>1781</v>
      </c>
      <c r="C40" s="414" t="s">
        <v>1771</v>
      </c>
      <c r="D40" s="414">
        <v>3</v>
      </c>
      <c r="E40" s="414">
        <v>18</v>
      </c>
      <c r="F40" s="413">
        <v>2832.15</v>
      </c>
      <c r="G40" s="412">
        <v>0</v>
      </c>
      <c r="H40" s="412">
        <v>1880.13</v>
      </c>
      <c r="I40" s="412">
        <v>952.02</v>
      </c>
      <c r="J40" s="411">
        <v>0.33614744981727662</v>
      </c>
    </row>
    <row r="41" spans="1:10" ht="30" customHeight="1" x14ac:dyDescent="0.2">
      <c r="A41" s="414" t="s">
        <v>1782</v>
      </c>
      <c r="B41" s="414" t="s">
        <v>1781</v>
      </c>
      <c r="C41" s="414" t="s">
        <v>1774</v>
      </c>
      <c r="D41" s="414">
        <v>672</v>
      </c>
      <c r="E41" s="414">
        <v>168</v>
      </c>
      <c r="F41" s="413">
        <v>24507.84</v>
      </c>
      <c r="G41" s="412">
        <v>0</v>
      </c>
      <c r="H41" s="412">
        <v>17545.740000000002</v>
      </c>
      <c r="I41" s="412">
        <v>6962.1</v>
      </c>
      <c r="J41" s="411">
        <v>0.28407644247718283</v>
      </c>
    </row>
    <row r="42" spans="1:10" ht="30" customHeight="1" x14ac:dyDescent="0.2">
      <c r="A42" s="414" t="s">
        <v>1780</v>
      </c>
      <c r="B42" s="414" t="s">
        <v>1779</v>
      </c>
      <c r="C42" s="414" t="s">
        <v>1774</v>
      </c>
      <c r="D42" s="414">
        <v>48</v>
      </c>
      <c r="E42" s="414">
        <v>12</v>
      </c>
      <c r="F42" s="413">
        <v>2567.04</v>
      </c>
      <c r="G42" s="412">
        <v>0</v>
      </c>
      <c r="H42" s="412">
        <v>1926.83</v>
      </c>
      <c r="I42" s="412">
        <v>640.21</v>
      </c>
      <c r="J42" s="411">
        <v>0.24939619172276239</v>
      </c>
    </row>
    <row r="43" spans="1:10" ht="30" customHeight="1" x14ac:dyDescent="0.2">
      <c r="A43" s="414" t="s">
        <v>1778</v>
      </c>
      <c r="B43" s="414" t="s">
        <v>1777</v>
      </c>
      <c r="C43" s="414" t="s">
        <v>1771</v>
      </c>
      <c r="D43" s="414">
        <v>8</v>
      </c>
      <c r="E43" s="414">
        <v>48</v>
      </c>
      <c r="F43" s="413">
        <v>6341.85</v>
      </c>
      <c r="G43" s="412">
        <v>0</v>
      </c>
      <c r="H43" s="412">
        <v>4464.6400000000003</v>
      </c>
      <c r="I43" s="412">
        <v>1877.21</v>
      </c>
      <c r="J43" s="411">
        <v>0.29600353209237051</v>
      </c>
    </row>
    <row r="44" spans="1:10" ht="30" customHeight="1" x14ac:dyDescent="0.2">
      <c r="A44" s="414" t="s">
        <v>1778</v>
      </c>
      <c r="B44" s="414" t="s">
        <v>1777</v>
      </c>
      <c r="C44" s="414" t="s">
        <v>1774</v>
      </c>
      <c r="D44" s="414">
        <v>384</v>
      </c>
      <c r="E44" s="414">
        <v>96</v>
      </c>
      <c r="F44" s="413">
        <v>11047.68</v>
      </c>
      <c r="G44" s="412">
        <v>0</v>
      </c>
      <c r="H44" s="412">
        <v>8932.7800000000007</v>
      </c>
      <c r="I44" s="412">
        <v>2114.9</v>
      </c>
      <c r="J44" s="411">
        <v>0.19143385760630285</v>
      </c>
    </row>
    <row r="45" spans="1:10" ht="30" customHeight="1" x14ac:dyDescent="0.2">
      <c r="A45" s="414" t="s">
        <v>1776</v>
      </c>
      <c r="B45" s="414" t="s">
        <v>1775</v>
      </c>
      <c r="C45" s="414" t="s">
        <v>1771</v>
      </c>
      <c r="D45" s="414">
        <v>1</v>
      </c>
      <c r="E45" s="414">
        <v>6</v>
      </c>
      <c r="F45" s="413">
        <v>710.05</v>
      </c>
      <c r="G45" s="412">
        <v>0</v>
      </c>
      <c r="H45" s="412">
        <v>479.68</v>
      </c>
      <c r="I45" s="412">
        <v>230.37</v>
      </c>
      <c r="J45" s="411">
        <v>0.32444194070840082</v>
      </c>
    </row>
    <row r="46" spans="1:10" ht="30" customHeight="1" x14ac:dyDescent="0.2">
      <c r="A46" s="414" t="s">
        <v>1776</v>
      </c>
      <c r="B46" s="414" t="s">
        <v>1775</v>
      </c>
      <c r="C46" s="414" t="s">
        <v>1774</v>
      </c>
      <c r="D46" s="414">
        <v>240</v>
      </c>
      <c r="E46" s="414">
        <v>60</v>
      </c>
      <c r="F46" s="413">
        <v>6516</v>
      </c>
      <c r="G46" s="412">
        <v>0</v>
      </c>
      <c r="H46" s="412">
        <v>4796.6400000000003</v>
      </c>
      <c r="I46" s="412">
        <v>1719.36</v>
      </c>
      <c r="J46" s="411">
        <v>0.26386740331491715</v>
      </c>
    </row>
    <row r="47" spans="1:10" ht="30" customHeight="1" x14ac:dyDescent="0.2">
      <c r="A47" s="414" t="s">
        <v>1773</v>
      </c>
      <c r="B47" s="414" t="s">
        <v>1772</v>
      </c>
      <c r="C47" s="414" t="s">
        <v>1771</v>
      </c>
      <c r="D47" s="414">
        <v>3</v>
      </c>
      <c r="E47" s="414">
        <v>18</v>
      </c>
      <c r="F47" s="413">
        <v>2464.96</v>
      </c>
      <c r="G47" s="412">
        <v>0</v>
      </c>
      <c r="H47" s="412">
        <v>1647.93</v>
      </c>
      <c r="I47" s="412">
        <v>817.03</v>
      </c>
      <c r="J47" s="411">
        <v>0.33145771128131896</v>
      </c>
    </row>
    <row r="48" spans="1:10" ht="30" customHeight="1" x14ac:dyDescent="0.2">
      <c r="A48" s="414" t="s">
        <v>1773</v>
      </c>
      <c r="B48" s="414" t="s">
        <v>1772</v>
      </c>
      <c r="C48" s="414" t="s">
        <v>1774</v>
      </c>
      <c r="D48" s="414">
        <v>240</v>
      </c>
      <c r="E48" s="414">
        <v>60</v>
      </c>
      <c r="F48" s="413">
        <v>7293.6</v>
      </c>
      <c r="G48" s="412">
        <v>0</v>
      </c>
      <c r="H48" s="412">
        <v>5531.34</v>
      </c>
      <c r="I48" s="412">
        <v>1762.26</v>
      </c>
      <c r="J48" s="411">
        <v>0.24161730832510694</v>
      </c>
    </row>
    <row r="49" spans="1:10" ht="30" customHeight="1" x14ac:dyDescent="0.2">
      <c r="A49" s="414" t="s">
        <v>1768</v>
      </c>
      <c r="B49" s="414" t="s">
        <v>1767</v>
      </c>
      <c r="C49" s="414" t="s">
        <v>1074</v>
      </c>
      <c r="D49" s="414">
        <v>15</v>
      </c>
      <c r="E49" s="414">
        <v>14.19</v>
      </c>
      <c r="F49" s="413">
        <v>1087.95</v>
      </c>
      <c r="G49" s="412">
        <v>0</v>
      </c>
      <c r="H49" s="412">
        <v>1001.71</v>
      </c>
      <c r="I49" s="412">
        <v>86.24</v>
      </c>
      <c r="J49" s="411">
        <v>7.9268348729261459E-2</v>
      </c>
    </row>
    <row r="50" spans="1:10" ht="30" customHeight="1" x14ac:dyDescent="0.2">
      <c r="A50" s="414" t="s">
        <v>1766</v>
      </c>
      <c r="B50" s="414" t="s">
        <v>1765</v>
      </c>
      <c r="C50" s="414" t="s">
        <v>1764</v>
      </c>
      <c r="D50" s="414">
        <v>1</v>
      </c>
      <c r="E50" s="414">
        <v>14.19</v>
      </c>
      <c r="F50" s="413">
        <v>1080</v>
      </c>
      <c r="G50" s="412">
        <v>0</v>
      </c>
      <c r="H50" s="412">
        <v>1003.24</v>
      </c>
      <c r="I50" s="412">
        <v>76.760000000000005</v>
      </c>
      <c r="J50" s="411">
        <v>7.1074074074074067E-2</v>
      </c>
    </row>
    <row r="51" spans="1:10" ht="30" customHeight="1" x14ac:dyDescent="0.2">
      <c r="A51" s="414" t="s">
        <v>1763</v>
      </c>
      <c r="B51" s="414" t="s">
        <v>1762</v>
      </c>
      <c r="C51" s="414" t="s">
        <v>1764</v>
      </c>
      <c r="D51" s="414">
        <v>13</v>
      </c>
      <c r="E51" s="414">
        <v>184.47</v>
      </c>
      <c r="F51" s="413">
        <v>14259.1</v>
      </c>
      <c r="G51" s="412">
        <v>0</v>
      </c>
      <c r="H51" s="412">
        <v>13460.18</v>
      </c>
      <c r="I51" s="412">
        <v>798.92</v>
      </c>
      <c r="J51" s="411">
        <v>5.6028781620158355E-2</v>
      </c>
    </row>
    <row r="52" spans="1:10" ht="30" customHeight="1" x14ac:dyDescent="0.2">
      <c r="A52" s="414" t="s">
        <v>1763</v>
      </c>
      <c r="B52" s="414" t="s">
        <v>1762</v>
      </c>
      <c r="C52" s="414" t="s">
        <v>1074</v>
      </c>
      <c r="D52" s="414">
        <v>375</v>
      </c>
      <c r="E52" s="414">
        <v>354.75</v>
      </c>
      <c r="F52" s="413">
        <v>30997.5</v>
      </c>
      <c r="G52" s="412">
        <v>0</v>
      </c>
      <c r="H52" s="412">
        <v>25615.87</v>
      </c>
      <c r="I52" s="412">
        <v>5381.63</v>
      </c>
      <c r="J52" s="411">
        <v>0.1736149689491088</v>
      </c>
    </row>
    <row r="53" spans="1:10" ht="30" customHeight="1" x14ac:dyDescent="0.2">
      <c r="A53" s="414" t="s">
        <v>1956</v>
      </c>
      <c r="B53" s="414" t="s">
        <v>1955</v>
      </c>
      <c r="C53" s="414" t="s">
        <v>1099</v>
      </c>
      <c r="D53" s="414">
        <v>1000</v>
      </c>
      <c r="E53" s="414">
        <v>1000</v>
      </c>
      <c r="F53" s="413">
        <v>72540</v>
      </c>
      <c r="G53" s="412">
        <v>0</v>
      </c>
      <c r="H53" s="412">
        <v>56260</v>
      </c>
      <c r="I53" s="412">
        <v>16280</v>
      </c>
      <c r="J53" s="411">
        <v>0.22442790184725669</v>
      </c>
    </row>
    <row r="54" spans="1:10" ht="30" customHeight="1" x14ac:dyDescent="0.2">
      <c r="A54" s="414" t="s">
        <v>3844</v>
      </c>
      <c r="B54" s="414" t="s">
        <v>3843</v>
      </c>
      <c r="C54" s="414" t="s">
        <v>1018</v>
      </c>
      <c r="D54" s="414">
        <v>1</v>
      </c>
      <c r="E54" s="414">
        <v>208</v>
      </c>
      <c r="F54" s="413">
        <v>10027.9</v>
      </c>
      <c r="G54" s="412">
        <v>0</v>
      </c>
      <c r="H54" s="412">
        <v>8719.92</v>
      </c>
      <c r="I54" s="412">
        <v>1307.98</v>
      </c>
      <c r="J54" s="411">
        <v>0.13043408889199135</v>
      </c>
    </row>
    <row r="55" spans="1:10" ht="30" customHeight="1" x14ac:dyDescent="0.2">
      <c r="A55" s="414" t="s">
        <v>3199</v>
      </c>
      <c r="B55" s="414" t="s">
        <v>3198</v>
      </c>
      <c r="C55" s="414" t="s">
        <v>1018</v>
      </c>
      <c r="D55" s="414">
        <v>1</v>
      </c>
      <c r="E55" s="414">
        <v>208</v>
      </c>
      <c r="F55" s="413">
        <v>17932.810000000001</v>
      </c>
      <c r="G55" s="412">
        <v>0</v>
      </c>
      <c r="H55" s="412">
        <v>13284.14</v>
      </c>
      <c r="I55" s="412">
        <v>4648.67</v>
      </c>
      <c r="J55" s="411">
        <v>0.25922708153379198</v>
      </c>
    </row>
    <row r="56" spans="1:10" ht="30" customHeight="1" x14ac:dyDescent="0.2">
      <c r="A56" s="414" t="s">
        <v>1721</v>
      </c>
      <c r="B56" s="414" t="s">
        <v>1720</v>
      </c>
      <c r="C56" s="414" t="s">
        <v>1719</v>
      </c>
      <c r="D56" s="414">
        <v>120</v>
      </c>
      <c r="E56" s="414">
        <v>108</v>
      </c>
      <c r="F56" s="413">
        <v>9675.6</v>
      </c>
      <c r="G56" s="412">
        <v>0</v>
      </c>
      <c r="H56" s="412">
        <v>7144.7</v>
      </c>
      <c r="I56" s="412">
        <v>2530.9</v>
      </c>
      <c r="J56" s="411">
        <v>0.26157550952912478</v>
      </c>
    </row>
    <row r="57" spans="1:10" ht="30" customHeight="1" x14ac:dyDescent="0.2">
      <c r="A57" s="414" t="s">
        <v>1950</v>
      </c>
      <c r="B57" s="414" t="s">
        <v>1949</v>
      </c>
      <c r="C57" s="414" t="s">
        <v>1719</v>
      </c>
      <c r="D57" s="414">
        <v>48</v>
      </c>
      <c r="E57" s="414">
        <v>43.2</v>
      </c>
      <c r="F57" s="413">
        <v>3481.44</v>
      </c>
      <c r="G57" s="412">
        <v>0</v>
      </c>
      <c r="H57" s="412">
        <v>2738.02</v>
      </c>
      <c r="I57" s="412">
        <v>743.42</v>
      </c>
      <c r="J57" s="411">
        <v>0.21353807619835471</v>
      </c>
    </row>
    <row r="58" spans="1:10" ht="30" customHeight="1" x14ac:dyDescent="0.2">
      <c r="A58" s="414" t="s">
        <v>1705</v>
      </c>
      <c r="B58" s="414" t="s">
        <v>1704</v>
      </c>
      <c r="C58" s="414" t="s">
        <v>1701</v>
      </c>
      <c r="D58" s="414">
        <v>2</v>
      </c>
      <c r="E58" s="414">
        <v>8</v>
      </c>
      <c r="F58" s="413">
        <v>1064.6199999999999</v>
      </c>
      <c r="G58" s="412">
        <v>0</v>
      </c>
      <c r="H58" s="412">
        <v>729.36</v>
      </c>
      <c r="I58" s="412">
        <v>335.26</v>
      </c>
      <c r="J58" s="411">
        <v>0.31491048449211928</v>
      </c>
    </row>
    <row r="59" spans="1:10" ht="30" customHeight="1" x14ac:dyDescent="0.2">
      <c r="A59" s="414" t="s">
        <v>5297</v>
      </c>
      <c r="B59" s="414" t="s">
        <v>5296</v>
      </c>
      <c r="C59" s="414" t="s">
        <v>1701</v>
      </c>
      <c r="D59" s="414">
        <v>10</v>
      </c>
      <c r="E59" s="414">
        <v>40</v>
      </c>
      <c r="F59" s="413">
        <v>3857.8</v>
      </c>
      <c r="G59" s="412">
        <v>0</v>
      </c>
      <c r="H59" s="412">
        <v>2218.3000000000002</v>
      </c>
      <c r="I59" s="412">
        <v>1639.5</v>
      </c>
      <c r="J59" s="411">
        <v>0.42498315101871531</v>
      </c>
    </row>
    <row r="60" spans="1:10" ht="30" customHeight="1" x14ac:dyDescent="0.2">
      <c r="A60" s="414" t="s">
        <v>1703</v>
      </c>
      <c r="B60" s="414" t="s">
        <v>3842</v>
      </c>
      <c r="C60" s="414" t="s">
        <v>1701</v>
      </c>
      <c r="D60" s="414">
        <v>10</v>
      </c>
      <c r="E60" s="414">
        <v>40</v>
      </c>
      <c r="F60" s="413">
        <v>5647.8</v>
      </c>
      <c r="G60" s="412">
        <v>0</v>
      </c>
      <c r="H60" s="412">
        <v>3831.5</v>
      </c>
      <c r="I60" s="412">
        <v>1816.3</v>
      </c>
      <c r="J60" s="411">
        <v>0.32159424908814049</v>
      </c>
    </row>
    <row r="61" spans="1:10" ht="30" customHeight="1" x14ac:dyDescent="0.2">
      <c r="A61" s="414" t="s">
        <v>5295</v>
      </c>
      <c r="B61" s="414" t="s">
        <v>5294</v>
      </c>
      <c r="C61" s="414" t="s">
        <v>1701</v>
      </c>
      <c r="D61" s="414">
        <v>6</v>
      </c>
      <c r="E61" s="414">
        <v>24</v>
      </c>
      <c r="F61" s="413">
        <v>4818.0600000000004</v>
      </c>
      <c r="G61" s="412">
        <v>0</v>
      </c>
      <c r="H61" s="412">
        <v>2430.2399999999998</v>
      </c>
      <c r="I61" s="412">
        <v>2387.8200000000002</v>
      </c>
      <c r="J61" s="411">
        <v>0.49559781322773067</v>
      </c>
    </row>
    <row r="62" spans="1:10" ht="30" customHeight="1" x14ac:dyDescent="0.2">
      <c r="A62" s="414" t="s">
        <v>1688</v>
      </c>
      <c r="B62" s="414" t="s">
        <v>1687</v>
      </c>
      <c r="C62" s="414" t="s">
        <v>1684</v>
      </c>
      <c r="D62" s="414">
        <v>4</v>
      </c>
      <c r="E62" s="414">
        <v>64</v>
      </c>
      <c r="F62" s="413">
        <v>8159</v>
      </c>
      <c r="G62" s="412">
        <v>0</v>
      </c>
      <c r="H62" s="412">
        <v>6037.68</v>
      </c>
      <c r="I62" s="412">
        <v>2121.3200000000002</v>
      </c>
      <c r="J62" s="411">
        <v>0.25999754871920577</v>
      </c>
    </row>
    <row r="63" spans="1:10" ht="30" customHeight="1" x14ac:dyDescent="0.2">
      <c r="A63" s="414" t="s">
        <v>1683</v>
      </c>
      <c r="B63" s="414" t="s">
        <v>1682</v>
      </c>
      <c r="C63" s="414" t="s">
        <v>1078</v>
      </c>
      <c r="D63" s="414">
        <v>84</v>
      </c>
      <c r="E63" s="414">
        <v>84</v>
      </c>
      <c r="F63" s="413">
        <v>8712.48</v>
      </c>
      <c r="G63" s="412">
        <v>0</v>
      </c>
      <c r="H63" s="412">
        <v>7772.84</v>
      </c>
      <c r="I63" s="412">
        <v>939.64</v>
      </c>
      <c r="J63" s="411">
        <v>0.10784988889501038</v>
      </c>
    </row>
    <row r="64" spans="1:10" ht="30" customHeight="1" x14ac:dyDescent="0.2">
      <c r="A64" s="414" t="s">
        <v>1679</v>
      </c>
      <c r="B64" s="414" t="s">
        <v>1678</v>
      </c>
      <c r="C64" s="414" t="s">
        <v>1077</v>
      </c>
      <c r="D64" s="414">
        <v>4</v>
      </c>
      <c r="E64" s="414">
        <v>45.408000000000001</v>
      </c>
      <c r="F64" s="413">
        <v>1656.73</v>
      </c>
      <c r="G64" s="412">
        <v>0</v>
      </c>
      <c r="H64" s="412">
        <v>1428.08</v>
      </c>
      <c r="I64" s="412">
        <v>228.65</v>
      </c>
      <c r="J64" s="411">
        <v>0.13801283250740917</v>
      </c>
    </row>
    <row r="65" spans="1:10" ht="30" customHeight="1" x14ac:dyDescent="0.2">
      <c r="A65" s="414" t="s">
        <v>1679</v>
      </c>
      <c r="B65" s="414" t="s">
        <v>1678</v>
      </c>
      <c r="C65" s="414" t="s">
        <v>1074</v>
      </c>
      <c r="D65" s="414">
        <v>660</v>
      </c>
      <c r="E65" s="414">
        <v>624.36</v>
      </c>
      <c r="F65" s="413">
        <v>25403.4</v>
      </c>
      <c r="G65" s="412">
        <v>0</v>
      </c>
      <c r="H65" s="412">
        <v>19640.48</v>
      </c>
      <c r="I65" s="412">
        <v>5762.92</v>
      </c>
      <c r="J65" s="411">
        <v>0.22685624758890544</v>
      </c>
    </row>
    <row r="66" spans="1:10" ht="30" customHeight="1" x14ac:dyDescent="0.2">
      <c r="A66" s="414" t="s">
        <v>1676</v>
      </c>
      <c r="B66" s="414" t="s">
        <v>1675</v>
      </c>
      <c r="C66" s="414" t="s">
        <v>1078</v>
      </c>
      <c r="D66" s="414">
        <v>732</v>
      </c>
      <c r="E66" s="414">
        <v>732</v>
      </c>
      <c r="F66" s="413">
        <v>19573.68</v>
      </c>
      <c r="G66" s="412">
        <v>0</v>
      </c>
      <c r="H66" s="412">
        <v>17102.419999999998</v>
      </c>
      <c r="I66" s="412">
        <v>2471.2600000000002</v>
      </c>
      <c r="J66" s="411">
        <v>0.12625423527921167</v>
      </c>
    </row>
    <row r="67" spans="1:10" ht="30" customHeight="1" x14ac:dyDescent="0.2">
      <c r="A67" s="414" t="s">
        <v>1674</v>
      </c>
      <c r="B67" s="414" t="s">
        <v>1673</v>
      </c>
      <c r="C67" s="414" t="s">
        <v>1074</v>
      </c>
      <c r="D67" s="414">
        <v>264</v>
      </c>
      <c r="E67" s="414">
        <v>249.744</v>
      </c>
      <c r="F67" s="413">
        <v>19253.52</v>
      </c>
      <c r="G67" s="412">
        <v>0</v>
      </c>
      <c r="H67" s="412">
        <v>17248.740000000002</v>
      </c>
      <c r="I67" s="412">
        <v>2004.78</v>
      </c>
      <c r="J67" s="411">
        <v>0.10412537551574985</v>
      </c>
    </row>
    <row r="68" spans="1:10" ht="30" customHeight="1" x14ac:dyDescent="0.2">
      <c r="A68" s="414" t="s">
        <v>1672</v>
      </c>
      <c r="B68" s="414" t="s">
        <v>1671</v>
      </c>
      <c r="C68" s="414" t="s">
        <v>1074</v>
      </c>
      <c r="D68" s="414">
        <v>192</v>
      </c>
      <c r="E68" s="414">
        <v>181.63200000000001</v>
      </c>
      <c r="F68" s="413">
        <v>14002.56</v>
      </c>
      <c r="G68" s="412">
        <v>0</v>
      </c>
      <c r="H68" s="412">
        <v>12547.04</v>
      </c>
      <c r="I68" s="412">
        <v>1455.52</v>
      </c>
      <c r="J68" s="411">
        <v>0.10394670688788336</v>
      </c>
    </row>
    <row r="69" spans="1:10" ht="30" customHeight="1" x14ac:dyDescent="0.2">
      <c r="A69" s="414" t="s">
        <v>1670</v>
      </c>
      <c r="B69" s="414" t="s">
        <v>1669</v>
      </c>
      <c r="C69" s="414" t="s">
        <v>1077</v>
      </c>
      <c r="D69" s="414">
        <v>39</v>
      </c>
      <c r="E69" s="414">
        <v>442.72800000000001</v>
      </c>
      <c r="F69" s="413">
        <v>32583.19</v>
      </c>
      <c r="G69" s="412">
        <v>0</v>
      </c>
      <c r="H69" s="412">
        <v>29856.53</v>
      </c>
      <c r="I69" s="412">
        <v>2726.66</v>
      </c>
      <c r="J69" s="411">
        <v>8.3683027966261134E-2</v>
      </c>
    </row>
    <row r="70" spans="1:10" ht="30" customHeight="1" x14ac:dyDescent="0.2">
      <c r="A70" s="414" t="s">
        <v>1670</v>
      </c>
      <c r="B70" s="414" t="s">
        <v>1669</v>
      </c>
      <c r="C70" s="414" t="s">
        <v>1074</v>
      </c>
      <c r="D70" s="414">
        <v>2004</v>
      </c>
      <c r="E70" s="414">
        <v>1895.7840000000001</v>
      </c>
      <c r="F70" s="413">
        <v>146973.35999999999</v>
      </c>
      <c r="G70" s="412">
        <v>0</v>
      </c>
      <c r="H70" s="412">
        <v>126348.4</v>
      </c>
      <c r="I70" s="412">
        <v>20624.96</v>
      </c>
      <c r="J70" s="411">
        <v>0.14033128180508359</v>
      </c>
    </row>
    <row r="71" spans="1:10" ht="30" customHeight="1" x14ac:dyDescent="0.2">
      <c r="A71" s="414" t="s">
        <v>1666</v>
      </c>
      <c r="B71" s="414" t="s">
        <v>1665</v>
      </c>
      <c r="C71" s="414" t="s">
        <v>1077</v>
      </c>
      <c r="D71" s="414">
        <v>117</v>
      </c>
      <c r="E71" s="414">
        <v>1328.184</v>
      </c>
      <c r="F71" s="413">
        <v>118569.91</v>
      </c>
      <c r="G71" s="412">
        <v>0</v>
      </c>
      <c r="H71" s="412">
        <v>113322.69</v>
      </c>
      <c r="I71" s="412">
        <v>5247.22</v>
      </c>
      <c r="J71" s="411">
        <v>4.4254229424649134E-2</v>
      </c>
    </row>
    <row r="72" spans="1:10" ht="30" customHeight="1" x14ac:dyDescent="0.2">
      <c r="A72" s="414" t="s">
        <v>1666</v>
      </c>
      <c r="B72" s="414" t="s">
        <v>1665</v>
      </c>
      <c r="C72" s="414" t="s">
        <v>1074</v>
      </c>
      <c r="D72" s="414">
        <v>1140</v>
      </c>
      <c r="E72" s="414">
        <v>1078.44</v>
      </c>
      <c r="F72" s="413">
        <v>101619.6</v>
      </c>
      <c r="G72" s="412">
        <v>0</v>
      </c>
      <c r="H72" s="412">
        <v>92014.15</v>
      </c>
      <c r="I72" s="412">
        <v>9605.4500000000007</v>
      </c>
      <c r="J72" s="411">
        <v>9.4523595841747063E-2</v>
      </c>
    </row>
    <row r="73" spans="1:10" ht="30" customHeight="1" x14ac:dyDescent="0.2">
      <c r="A73" s="414" t="s">
        <v>1664</v>
      </c>
      <c r="B73" s="414" t="s">
        <v>1663</v>
      </c>
      <c r="C73" s="414" t="s">
        <v>1077</v>
      </c>
      <c r="D73" s="414">
        <v>2</v>
      </c>
      <c r="E73" s="414">
        <v>22.704000000000001</v>
      </c>
      <c r="F73" s="413">
        <v>2371.16</v>
      </c>
      <c r="G73" s="412">
        <v>0</v>
      </c>
      <c r="H73" s="412">
        <v>1808.66</v>
      </c>
      <c r="I73" s="412">
        <v>562.5</v>
      </c>
      <c r="J73" s="411">
        <v>0.23722566170144571</v>
      </c>
    </row>
    <row r="74" spans="1:10" ht="30" customHeight="1" x14ac:dyDescent="0.2">
      <c r="A74" s="414" t="s">
        <v>1664</v>
      </c>
      <c r="B74" s="414" t="s">
        <v>1663</v>
      </c>
      <c r="C74" s="414" t="s">
        <v>1074</v>
      </c>
      <c r="D74" s="414">
        <v>60</v>
      </c>
      <c r="E74" s="414">
        <v>56.76</v>
      </c>
      <c r="F74" s="413">
        <v>5421</v>
      </c>
      <c r="G74" s="412">
        <v>0</v>
      </c>
      <c r="H74" s="412">
        <v>4534.6499999999996</v>
      </c>
      <c r="I74" s="412">
        <v>886.35</v>
      </c>
      <c r="J74" s="411">
        <v>0.16350304371887106</v>
      </c>
    </row>
    <row r="75" spans="1:10" ht="30" customHeight="1" x14ac:dyDescent="0.2">
      <c r="A75" s="414" t="s">
        <v>1660</v>
      </c>
      <c r="B75" s="414" t="s">
        <v>1659</v>
      </c>
      <c r="C75" s="414" t="s">
        <v>1658</v>
      </c>
      <c r="D75" s="414">
        <v>1</v>
      </c>
      <c r="E75" s="414">
        <v>180</v>
      </c>
      <c r="F75" s="413">
        <v>22276.99</v>
      </c>
      <c r="G75" s="412">
        <v>0</v>
      </c>
      <c r="H75" s="412">
        <v>16502.2</v>
      </c>
      <c r="I75" s="412">
        <v>5774.79</v>
      </c>
      <c r="J75" s="411">
        <v>0.25922667290329621</v>
      </c>
    </row>
    <row r="76" spans="1:10" ht="30" customHeight="1" x14ac:dyDescent="0.2">
      <c r="A76" s="414" t="s">
        <v>1654</v>
      </c>
      <c r="B76" s="414" t="s">
        <v>1948</v>
      </c>
      <c r="C76" s="414" t="s">
        <v>1010</v>
      </c>
      <c r="D76" s="414">
        <v>1</v>
      </c>
      <c r="E76" s="414">
        <v>0</v>
      </c>
      <c r="F76" s="413">
        <v>4274</v>
      </c>
      <c r="G76" s="412">
        <v>0</v>
      </c>
      <c r="H76" s="412">
        <v>4274</v>
      </c>
      <c r="I76" s="412">
        <v>0</v>
      </c>
      <c r="J76" s="411">
        <v>0</v>
      </c>
    </row>
    <row r="77" spans="1:10" ht="30" customHeight="1" x14ac:dyDescent="0.2">
      <c r="A77" s="414" t="s">
        <v>1652</v>
      </c>
      <c r="B77" s="414" t="s">
        <v>3193</v>
      </c>
      <c r="C77" s="414" t="s">
        <v>1077</v>
      </c>
      <c r="D77" s="414">
        <v>1</v>
      </c>
      <c r="E77" s="414">
        <v>11.352</v>
      </c>
      <c r="F77" s="413">
        <v>830.21</v>
      </c>
      <c r="G77" s="412">
        <v>0</v>
      </c>
      <c r="H77" s="412">
        <v>900.16</v>
      </c>
      <c r="I77" s="412">
        <v>-69.95</v>
      </c>
      <c r="J77" s="411">
        <v>-8.4255790703556932E-2</v>
      </c>
    </row>
    <row r="78" spans="1:10" ht="30" customHeight="1" x14ac:dyDescent="0.2">
      <c r="A78" s="658" t="s">
        <v>1657</v>
      </c>
      <c r="B78" s="658" t="s">
        <v>1656</v>
      </c>
      <c r="C78" s="658" t="s">
        <v>1655</v>
      </c>
      <c r="D78" s="658">
        <v>2</v>
      </c>
      <c r="E78" s="658">
        <v>0</v>
      </c>
      <c r="F78" s="657">
        <v>1050</v>
      </c>
      <c r="G78" s="656">
        <v>0</v>
      </c>
      <c r="H78" s="656">
        <v>0</v>
      </c>
      <c r="I78" s="656">
        <v>1050</v>
      </c>
      <c r="J78" s="655">
        <v>1</v>
      </c>
    </row>
    <row r="79" spans="1:10" ht="30" customHeight="1" x14ac:dyDescent="0.2">
      <c r="A79" s="414" t="s">
        <v>1073</v>
      </c>
      <c r="B79" s="414" t="s">
        <v>1941</v>
      </c>
      <c r="C79" s="414" t="s">
        <v>1940</v>
      </c>
      <c r="D79" s="414">
        <v>60</v>
      </c>
      <c r="E79" s="414">
        <v>27</v>
      </c>
      <c r="F79" s="413">
        <v>3014.4</v>
      </c>
      <c r="G79" s="412">
        <v>0</v>
      </c>
      <c r="H79" s="412">
        <v>2728.2</v>
      </c>
      <c r="I79" s="412">
        <v>286.2</v>
      </c>
      <c r="J79" s="411">
        <v>9.4944267515923567E-2</v>
      </c>
    </row>
    <row r="80" spans="1:10" ht="30" customHeight="1" x14ac:dyDescent="0.2">
      <c r="A80" s="414" t="s">
        <v>1120</v>
      </c>
      <c r="B80" s="414" t="s">
        <v>1937</v>
      </c>
      <c r="C80" s="414" t="s">
        <v>1077</v>
      </c>
      <c r="D80" s="414">
        <v>6</v>
      </c>
      <c r="E80" s="414">
        <v>68.111999999999995</v>
      </c>
      <c r="F80" s="413">
        <v>5262.36</v>
      </c>
      <c r="G80" s="412">
        <v>0</v>
      </c>
      <c r="H80" s="412">
        <v>4473</v>
      </c>
      <c r="I80" s="412">
        <v>789.36</v>
      </c>
      <c r="J80" s="411">
        <v>0.15000114017285021</v>
      </c>
    </row>
    <row r="81" spans="1:10" ht="30" customHeight="1" x14ac:dyDescent="0.2">
      <c r="A81" s="414" t="s">
        <v>1120</v>
      </c>
      <c r="B81" s="414" t="s">
        <v>1937</v>
      </c>
      <c r="C81" s="414" t="s">
        <v>1074</v>
      </c>
      <c r="D81" s="414">
        <v>144</v>
      </c>
      <c r="E81" s="414">
        <v>136.22399999999999</v>
      </c>
      <c r="F81" s="413">
        <v>13243.68</v>
      </c>
      <c r="G81" s="412">
        <v>0</v>
      </c>
      <c r="H81" s="412">
        <v>8946</v>
      </c>
      <c r="I81" s="412">
        <v>4297.68</v>
      </c>
      <c r="J81" s="411">
        <v>0.3245079917364358</v>
      </c>
    </row>
    <row r="82" spans="1:10" ht="30" customHeight="1" x14ac:dyDescent="0.2">
      <c r="A82" s="414" t="s">
        <v>1118</v>
      </c>
      <c r="B82" s="414" t="s">
        <v>1936</v>
      </c>
      <c r="C82" s="414" t="s">
        <v>1074</v>
      </c>
      <c r="D82" s="414">
        <v>240</v>
      </c>
      <c r="E82" s="414">
        <v>227.04</v>
      </c>
      <c r="F82" s="413">
        <v>22072.799999999999</v>
      </c>
      <c r="G82" s="412">
        <v>0</v>
      </c>
      <c r="H82" s="412">
        <v>14910.2</v>
      </c>
      <c r="I82" s="412">
        <v>7162.6</v>
      </c>
      <c r="J82" s="411">
        <v>0.32449893081077164</v>
      </c>
    </row>
    <row r="83" spans="1:10" ht="30" customHeight="1" x14ac:dyDescent="0.2">
      <c r="A83" s="414" t="s">
        <v>1115</v>
      </c>
      <c r="B83" s="414" t="s">
        <v>1935</v>
      </c>
      <c r="C83" s="414" t="s">
        <v>1081</v>
      </c>
      <c r="D83" s="414">
        <v>1</v>
      </c>
      <c r="E83" s="414">
        <v>6</v>
      </c>
      <c r="F83" s="413">
        <v>1284.3599999999999</v>
      </c>
      <c r="G83" s="412">
        <v>0</v>
      </c>
      <c r="H83" s="412">
        <v>760.79</v>
      </c>
      <c r="I83" s="412">
        <v>523.57000000000005</v>
      </c>
      <c r="J83" s="411">
        <v>0.40765050297424399</v>
      </c>
    </row>
    <row r="84" spans="1:10" ht="30" customHeight="1" x14ac:dyDescent="0.2">
      <c r="A84" s="414" t="s">
        <v>1115</v>
      </c>
      <c r="B84" s="414" t="s">
        <v>1935</v>
      </c>
      <c r="C84" s="414" t="s">
        <v>1078</v>
      </c>
      <c r="D84" s="414">
        <v>114</v>
      </c>
      <c r="E84" s="414">
        <v>114</v>
      </c>
      <c r="F84" s="413">
        <v>20231.580000000002</v>
      </c>
      <c r="G84" s="412">
        <v>0</v>
      </c>
      <c r="H84" s="412">
        <v>14455.01</v>
      </c>
      <c r="I84" s="412">
        <v>5776.57</v>
      </c>
      <c r="J84" s="411">
        <v>0.28552243571683478</v>
      </c>
    </row>
    <row r="85" spans="1:10" ht="30" customHeight="1" x14ac:dyDescent="0.2">
      <c r="A85" s="414" t="s">
        <v>1109</v>
      </c>
      <c r="B85" s="414" t="s">
        <v>1934</v>
      </c>
      <c r="C85" s="414" t="s">
        <v>1077</v>
      </c>
      <c r="D85" s="414">
        <v>1</v>
      </c>
      <c r="E85" s="414">
        <v>11.352</v>
      </c>
      <c r="F85" s="413">
        <v>877.06</v>
      </c>
      <c r="G85" s="412">
        <v>0</v>
      </c>
      <c r="H85" s="412">
        <v>745.5</v>
      </c>
      <c r="I85" s="412">
        <v>131.56</v>
      </c>
      <c r="J85" s="411">
        <v>0.15000114017285021</v>
      </c>
    </row>
    <row r="86" spans="1:10" ht="30" customHeight="1" x14ac:dyDescent="0.2">
      <c r="A86" s="414" t="s">
        <v>1109</v>
      </c>
      <c r="B86" s="414" t="s">
        <v>1934</v>
      </c>
      <c r="C86" s="414" t="s">
        <v>1074</v>
      </c>
      <c r="D86" s="414">
        <v>12</v>
      </c>
      <c r="E86" s="414">
        <v>11.352</v>
      </c>
      <c r="F86" s="413">
        <v>1103.6400000000001</v>
      </c>
      <c r="G86" s="412">
        <v>0</v>
      </c>
      <c r="H86" s="412">
        <v>745.5</v>
      </c>
      <c r="I86" s="412">
        <v>358.14</v>
      </c>
      <c r="J86" s="411">
        <v>0.3245079917364358</v>
      </c>
    </row>
    <row r="87" spans="1:10" ht="30" customHeight="1" x14ac:dyDescent="0.2">
      <c r="A87" s="414" t="s">
        <v>1080</v>
      </c>
      <c r="B87" s="414" t="s">
        <v>1933</v>
      </c>
      <c r="C87" s="414" t="s">
        <v>1078</v>
      </c>
      <c r="D87" s="414">
        <v>150</v>
      </c>
      <c r="E87" s="414">
        <v>150</v>
      </c>
      <c r="F87" s="413">
        <v>26620.5</v>
      </c>
      <c r="G87" s="412">
        <v>0</v>
      </c>
      <c r="H87" s="412">
        <v>19022.810000000001</v>
      </c>
      <c r="I87" s="412">
        <v>7597.69</v>
      </c>
      <c r="J87" s="411">
        <v>0.28540748671136906</v>
      </c>
    </row>
    <row r="88" spans="1:10" ht="30" customHeight="1" x14ac:dyDescent="0.2">
      <c r="A88" s="414" t="s">
        <v>2417</v>
      </c>
      <c r="B88" s="414" t="s">
        <v>2416</v>
      </c>
      <c r="C88" s="414" t="s">
        <v>1885</v>
      </c>
      <c r="D88" s="414">
        <v>4</v>
      </c>
      <c r="E88" s="414">
        <v>15.14</v>
      </c>
      <c r="F88" s="413">
        <v>410.8</v>
      </c>
      <c r="G88" s="412">
        <v>0</v>
      </c>
      <c r="H88" s="412">
        <v>337.52</v>
      </c>
      <c r="I88" s="412">
        <v>73.28</v>
      </c>
      <c r="J88" s="411">
        <v>0.17838364167478091</v>
      </c>
    </row>
    <row r="89" spans="1:10" ht="30" customHeight="1" x14ac:dyDescent="0.2">
      <c r="A89" s="414" t="s">
        <v>1931</v>
      </c>
      <c r="B89" s="414" t="s">
        <v>1930</v>
      </c>
      <c r="C89" s="414" t="s">
        <v>1074</v>
      </c>
      <c r="D89" s="414">
        <v>12</v>
      </c>
      <c r="E89" s="414">
        <v>11.352</v>
      </c>
      <c r="F89" s="413">
        <v>889.8</v>
      </c>
      <c r="G89" s="412">
        <v>0</v>
      </c>
      <c r="H89" s="412">
        <v>722.89</v>
      </c>
      <c r="I89" s="412">
        <v>166.91</v>
      </c>
      <c r="J89" s="411">
        <v>0.18758147898404134</v>
      </c>
    </row>
    <row r="90" spans="1:10" ht="30" customHeight="1" x14ac:dyDescent="0.2">
      <c r="A90" s="414" t="s">
        <v>1098</v>
      </c>
      <c r="B90" s="414" t="s">
        <v>1929</v>
      </c>
      <c r="C90" s="414" t="s">
        <v>1013</v>
      </c>
      <c r="D90" s="414">
        <v>94</v>
      </c>
      <c r="E90" s="414">
        <v>1786</v>
      </c>
      <c r="F90" s="413">
        <v>99112.66</v>
      </c>
      <c r="G90" s="412">
        <v>0</v>
      </c>
      <c r="H90" s="412">
        <v>77926.94</v>
      </c>
      <c r="I90" s="412">
        <v>21185.72</v>
      </c>
      <c r="J90" s="411">
        <v>0.21375392406984134</v>
      </c>
    </row>
    <row r="91" spans="1:10" ht="30" customHeight="1" x14ac:dyDescent="0.2">
      <c r="A91" s="414" t="s">
        <v>1092</v>
      </c>
      <c r="B91" s="414" t="s">
        <v>1927</v>
      </c>
      <c r="C91" s="414" t="s">
        <v>1013</v>
      </c>
      <c r="D91" s="414">
        <v>2</v>
      </c>
      <c r="E91" s="414">
        <v>38</v>
      </c>
      <c r="F91" s="413">
        <v>2578.86</v>
      </c>
      <c r="G91" s="412">
        <v>0</v>
      </c>
      <c r="H91" s="412">
        <v>1978.2</v>
      </c>
      <c r="I91" s="412">
        <v>600.66</v>
      </c>
      <c r="J91" s="411">
        <v>0.23291687024499197</v>
      </c>
    </row>
    <row r="92" spans="1:10" ht="30" customHeight="1" x14ac:dyDescent="0.2">
      <c r="A92" s="414" t="s">
        <v>1088</v>
      </c>
      <c r="B92" s="414" t="s">
        <v>1923</v>
      </c>
      <c r="C92" s="414" t="s">
        <v>1013</v>
      </c>
      <c r="D92" s="414">
        <v>42</v>
      </c>
      <c r="E92" s="414">
        <v>798</v>
      </c>
      <c r="F92" s="413">
        <v>33431.800000000003</v>
      </c>
      <c r="G92" s="412">
        <v>0</v>
      </c>
      <c r="H92" s="412">
        <v>4137.84</v>
      </c>
      <c r="I92" s="412">
        <v>29293.96</v>
      </c>
      <c r="J92" s="411">
        <v>0.87623041535304713</v>
      </c>
    </row>
    <row r="93" spans="1:10" ht="30" customHeight="1" x14ac:dyDescent="0.2">
      <c r="A93" s="414" t="s">
        <v>1076</v>
      </c>
      <c r="B93" s="414" t="s">
        <v>1922</v>
      </c>
      <c r="C93" s="414" t="s">
        <v>1074</v>
      </c>
      <c r="D93" s="414">
        <v>72</v>
      </c>
      <c r="E93" s="414">
        <v>68.111999999999995</v>
      </c>
      <c r="F93" s="413">
        <v>5338.8</v>
      </c>
      <c r="G93" s="412">
        <v>0</v>
      </c>
      <c r="H93" s="412">
        <v>4284</v>
      </c>
      <c r="I93" s="412">
        <v>1054.8</v>
      </c>
      <c r="J93" s="411">
        <v>0.19757248819959541</v>
      </c>
    </row>
    <row r="94" spans="1:10" ht="30" customHeight="1" x14ac:dyDescent="0.2">
      <c r="A94" s="414" t="s">
        <v>1920</v>
      </c>
      <c r="B94" s="414" t="s">
        <v>1919</v>
      </c>
      <c r="C94" s="414" t="s">
        <v>1771</v>
      </c>
      <c r="D94" s="414">
        <v>6</v>
      </c>
      <c r="E94" s="414">
        <v>36</v>
      </c>
      <c r="F94" s="413">
        <v>3495.66</v>
      </c>
      <c r="G94" s="412">
        <v>0</v>
      </c>
      <c r="H94" s="412">
        <v>3320.1</v>
      </c>
      <c r="I94" s="412">
        <v>175.56</v>
      </c>
      <c r="J94" s="411">
        <v>5.0222275621770993E-2</v>
      </c>
    </row>
    <row r="95" spans="1:10" ht="30" customHeight="1" x14ac:dyDescent="0.2">
      <c r="A95" s="414" t="s">
        <v>1034</v>
      </c>
      <c r="B95" s="414" t="s">
        <v>1918</v>
      </c>
      <c r="C95" s="414" t="s">
        <v>1032</v>
      </c>
      <c r="D95" s="414">
        <v>28</v>
      </c>
      <c r="E95" s="414">
        <v>140</v>
      </c>
      <c r="F95" s="413">
        <v>9824.64</v>
      </c>
      <c r="G95" s="412">
        <v>0</v>
      </c>
      <c r="H95" s="412">
        <v>7995.89</v>
      </c>
      <c r="I95" s="412">
        <v>1828.75</v>
      </c>
      <c r="J95" s="411">
        <v>0.18613913588691292</v>
      </c>
    </row>
    <row r="96" spans="1:10" ht="30" customHeight="1" x14ac:dyDescent="0.2">
      <c r="A96" s="414" t="s">
        <v>1029</v>
      </c>
      <c r="B96" s="414" t="s">
        <v>3834</v>
      </c>
      <c r="C96" s="414" t="s">
        <v>1021</v>
      </c>
      <c r="D96" s="414">
        <v>2</v>
      </c>
      <c r="E96" s="414">
        <v>40</v>
      </c>
      <c r="F96" s="413">
        <v>2692.66</v>
      </c>
      <c r="G96" s="412">
        <v>0</v>
      </c>
      <c r="H96" s="412">
        <v>2288.7600000000002</v>
      </c>
      <c r="I96" s="412">
        <v>403.9</v>
      </c>
      <c r="J96" s="411">
        <v>0.15000037137997371</v>
      </c>
    </row>
    <row r="97" spans="1:10" ht="30" customHeight="1" x14ac:dyDescent="0.2">
      <c r="A97" s="414" t="s">
        <v>1917</v>
      </c>
      <c r="B97" s="414" t="s">
        <v>1916</v>
      </c>
      <c r="C97" s="414" t="s">
        <v>1882</v>
      </c>
      <c r="D97" s="414">
        <v>10</v>
      </c>
      <c r="E97" s="414">
        <v>151.4</v>
      </c>
      <c r="F97" s="413">
        <v>14201.22</v>
      </c>
      <c r="G97" s="412">
        <v>0</v>
      </c>
      <c r="H97" s="412">
        <v>13460.6</v>
      </c>
      <c r="I97" s="412">
        <v>740.62</v>
      </c>
      <c r="J97" s="411">
        <v>5.2151857375633923E-2</v>
      </c>
    </row>
    <row r="98" spans="1:10" ht="30" customHeight="1" x14ac:dyDescent="0.2">
      <c r="A98" s="414" t="s">
        <v>1917</v>
      </c>
      <c r="B98" s="414" t="s">
        <v>1916</v>
      </c>
      <c r="C98" s="414" t="s">
        <v>1885</v>
      </c>
      <c r="D98" s="414">
        <v>68</v>
      </c>
      <c r="E98" s="414">
        <v>257.38</v>
      </c>
      <c r="F98" s="413">
        <v>23914.92</v>
      </c>
      <c r="G98" s="412">
        <v>0</v>
      </c>
      <c r="H98" s="412">
        <v>22888.12</v>
      </c>
      <c r="I98" s="412">
        <v>1026.8</v>
      </c>
      <c r="J98" s="411">
        <v>4.2935539822002329E-2</v>
      </c>
    </row>
    <row r="99" spans="1:10" ht="30" customHeight="1" x14ac:dyDescent="0.2">
      <c r="A99" s="414" t="s">
        <v>3688</v>
      </c>
      <c r="B99" s="414" t="s">
        <v>3687</v>
      </c>
      <c r="C99" s="414" t="s">
        <v>1010</v>
      </c>
      <c r="D99" s="414">
        <v>1</v>
      </c>
      <c r="E99" s="414">
        <v>0</v>
      </c>
      <c r="F99" s="413">
        <v>0.01</v>
      </c>
      <c r="G99" s="412">
        <v>-0.01</v>
      </c>
      <c r="H99" s="412">
        <v>0</v>
      </c>
      <c r="I99" s="412">
        <v>0</v>
      </c>
      <c r="J99" s="414" t="e">
        <v>#VALUE!</v>
      </c>
    </row>
    <row r="100" spans="1:10" ht="30" customHeight="1" x14ac:dyDescent="0.2">
      <c r="A100" s="414" t="s">
        <v>1015</v>
      </c>
      <c r="B100" s="414" t="s">
        <v>1915</v>
      </c>
      <c r="C100" s="414" t="s">
        <v>1013</v>
      </c>
      <c r="D100" s="414">
        <v>60</v>
      </c>
      <c r="E100" s="414">
        <v>1140</v>
      </c>
      <c r="F100" s="413">
        <v>65067.1</v>
      </c>
      <c r="G100" s="412">
        <v>0</v>
      </c>
      <c r="H100" s="412">
        <v>49608.24</v>
      </c>
      <c r="I100" s="412">
        <v>15458.86</v>
      </c>
      <c r="J100" s="411">
        <v>0.23758335625838559</v>
      </c>
    </row>
    <row r="101" spans="1:10" ht="30" customHeight="1" x14ac:dyDescent="0.2">
      <c r="A101" s="414" t="s">
        <v>4410</v>
      </c>
      <c r="B101" s="414" t="s">
        <v>4409</v>
      </c>
      <c r="C101" s="414" t="s">
        <v>1013</v>
      </c>
      <c r="D101" s="414">
        <v>119</v>
      </c>
      <c r="E101" s="414">
        <v>2261</v>
      </c>
      <c r="F101" s="413">
        <v>115127.64</v>
      </c>
      <c r="G101" s="412">
        <v>0</v>
      </c>
      <c r="H101" s="412">
        <v>114086.74</v>
      </c>
      <c r="I101" s="412">
        <v>1040.9000000000001</v>
      </c>
      <c r="J101" s="411">
        <v>9.0412693250725897E-3</v>
      </c>
    </row>
    <row r="102" spans="1:10" ht="30" customHeight="1" x14ac:dyDescent="0.2">
      <c r="A102" s="414" t="s">
        <v>4407</v>
      </c>
      <c r="B102" s="414" t="s">
        <v>4406</v>
      </c>
      <c r="C102" s="414" t="s">
        <v>1013</v>
      </c>
      <c r="D102" s="414">
        <v>131</v>
      </c>
      <c r="E102" s="414">
        <v>2489</v>
      </c>
      <c r="F102" s="413">
        <v>125721.13</v>
      </c>
      <c r="G102" s="412">
        <v>0</v>
      </c>
      <c r="H102" s="412">
        <v>127389.64</v>
      </c>
      <c r="I102" s="412">
        <v>-1668.51</v>
      </c>
      <c r="J102" s="411">
        <v>-1.3271516092799994E-2</v>
      </c>
    </row>
    <row r="103" spans="1:10" ht="30" customHeight="1" x14ac:dyDescent="0.2">
      <c r="A103" s="414" t="s">
        <v>5293</v>
      </c>
      <c r="B103" s="414" t="s">
        <v>5292</v>
      </c>
      <c r="C103" s="414" t="s">
        <v>1010</v>
      </c>
      <c r="D103" s="414">
        <v>9</v>
      </c>
      <c r="E103" s="414">
        <v>0</v>
      </c>
      <c r="F103" s="413">
        <v>0.09</v>
      </c>
      <c r="G103" s="412">
        <v>0</v>
      </c>
      <c r="H103" s="412">
        <v>0.09</v>
      </c>
      <c r="I103" s="412">
        <v>0</v>
      </c>
      <c r="J103" s="411">
        <v>0</v>
      </c>
    </row>
    <row r="104" spans="1:10" ht="30" customHeight="1" x14ac:dyDescent="0.2">
      <c r="A104" s="414" t="s">
        <v>5291</v>
      </c>
      <c r="B104" s="414" t="s">
        <v>5290</v>
      </c>
      <c r="C104" s="414" t="s">
        <v>1013</v>
      </c>
      <c r="D104" s="414">
        <v>1</v>
      </c>
      <c r="E104" s="414">
        <v>19</v>
      </c>
      <c r="F104" s="413">
        <v>1184.75</v>
      </c>
      <c r="G104" s="412">
        <v>0</v>
      </c>
      <c r="H104" s="412">
        <v>959</v>
      </c>
      <c r="I104" s="412">
        <v>225.75</v>
      </c>
      <c r="J104" s="411">
        <v>0.19054652880354506</v>
      </c>
    </row>
    <row r="105" spans="1:10" ht="30" customHeight="1" x14ac:dyDescent="0.2">
      <c r="A105" s="414" t="s">
        <v>4422</v>
      </c>
      <c r="B105" s="414" t="s">
        <v>5289</v>
      </c>
      <c r="C105" s="414" t="s">
        <v>1013</v>
      </c>
      <c r="D105" s="418">
        <v>4</v>
      </c>
      <c r="E105" s="418">
        <v>76</v>
      </c>
      <c r="F105" s="419">
        <v>5157.72</v>
      </c>
      <c r="G105" s="420">
        <v>0</v>
      </c>
      <c r="H105" s="420">
        <v>3956.2</v>
      </c>
      <c r="I105" s="420">
        <v>1201.52</v>
      </c>
      <c r="J105" s="421">
        <v>0.23295564706885988</v>
      </c>
    </row>
    <row r="106" spans="1:10" ht="19.5" customHeight="1" x14ac:dyDescent="0.2">
      <c r="D106" s="410">
        <f t="shared" ref="D106:I106" si="0">SUM(D9:D105)</f>
        <v>14386</v>
      </c>
      <c r="E106" s="410">
        <f t="shared" si="0"/>
        <v>46021.228000000003</v>
      </c>
      <c r="F106" s="433">
        <f t="shared" si="0"/>
        <v>2904733.1700000004</v>
      </c>
      <c r="G106" s="433">
        <f t="shared" si="0"/>
        <v>-0.01</v>
      </c>
      <c r="H106" s="433">
        <f t="shared" si="0"/>
        <v>2543423.67</v>
      </c>
      <c r="I106" s="433">
        <f t="shared" si="0"/>
        <v>361309.49000000005</v>
      </c>
    </row>
    <row r="107" spans="1:10" ht="18.2" customHeight="1" x14ac:dyDescent="0.2"/>
    <row r="117" spans="1:10" x14ac:dyDescent="0.2">
      <c r="A117" s="651" t="s">
        <v>5288</v>
      </c>
      <c r="B117" s="651" t="s">
        <v>5287</v>
      </c>
      <c r="C117" s="651" t="s">
        <v>1159</v>
      </c>
      <c r="D117" s="651">
        <v>1</v>
      </c>
      <c r="E117" s="651">
        <v>0</v>
      </c>
      <c r="F117" s="654">
        <v>639.26</v>
      </c>
      <c r="G117" s="653">
        <v>0</v>
      </c>
      <c r="H117" s="653">
        <v>341.38</v>
      </c>
      <c r="I117" s="653">
        <v>297.88</v>
      </c>
      <c r="J117" s="652">
        <v>0.4659762850796233</v>
      </c>
    </row>
    <row r="118" spans="1:10" ht="25.5" x14ac:dyDescent="0.2">
      <c r="A118" s="651" t="s">
        <v>1914</v>
      </c>
      <c r="B118" s="651" t="s">
        <v>1913</v>
      </c>
      <c r="C118" s="651" t="s">
        <v>1010</v>
      </c>
      <c r="D118" s="651">
        <v>12</v>
      </c>
      <c r="E118" s="651">
        <v>0</v>
      </c>
      <c r="F118" s="654">
        <v>2467.56</v>
      </c>
      <c r="G118" s="653">
        <v>0</v>
      </c>
      <c r="H118" s="653">
        <v>1712.4</v>
      </c>
      <c r="I118" s="653">
        <v>755.16</v>
      </c>
      <c r="J118" s="652">
        <v>0.30603511160822838</v>
      </c>
    </row>
    <row r="119" spans="1:10" x14ac:dyDescent="0.2">
      <c r="A119" s="651" t="s">
        <v>1939</v>
      </c>
      <c r="B119" s="651" t="s">
        <v>1938</v>
      </c>
      <c r="C119" s="651" t="s">
        <v>1875</v>
      </c>
      <c r="D119" s="650">
        <v>6</v>
      </c>
      <c r="E119" s="650">
        <v>136.26</v>
      </c>
      <c r="F119" s="649">
        <v>1296</v>
      </c>
      <c r="G119" s="648">
        <v>0</v>
      </c>
      <c r="H119" s="648">
        <v>828</v>
      </c>
      <c r="I119" s="648">
        <v>468</v>
      </c>
      <c r="J119" s="647">
        <v>0.3611111111111111</v>
      </c>
    </row>
    <row r="120" spans="1:10" x14ac:dyDescent="0.2">
      <c r="D120" s="410">
        <f t="shared" ref="D120:I120" si="1">SUM(D117:D119)</f>
        <v>19</v>
      </c>
      <c r="E120" s="410">
        <f t="shared" si="1"/>
        <v>136.26</v>
      </c>
      <c r="F120" s="433">
        <f t="shared" si="1"/>
        <v>4402.82</v>
      </c>
      <c r="G120" s="433">
        <f t="shared" si="1"/>
        <v>0</v>
      </c>
      <c r="H120" s="433">
        <f t="shared" si="1"/>
        <v>2881.78</v>
      </c>
      <c r="I120" s="433">
        <f t="shared" si="1"/>
        <v>1521.04</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0109C-9F63-41A9-9236-8A8914994FD4}">
  <sheetPr codeName="Hoja60"/>
  <dimension ref="A1:J347"/>
  <sheetViews>
    <sheetView showGridLines="0" workbookViewId="0">
      <pane ySplit="5" topLeftCell="A337" activePane="bottomLeft" state="frozen"/>
      <selection pane="bottomLeft" activeCell="H345" sqref="H345"/>
    </sheetView>
  </sheetViews>
  <sheetFormatPr baseColWidth="10" defaultColWidth="11.42578125" defaultRowHeight="12.75" x14ac:dyDescent="0.2"/>
  <cols>
    <col min="1" max="1" width="17.140625" style="410" customWidth="1"/>
    <col min="2" max="2" width="52" style="410" customWidth="1"/>
    <col min="3" max="3" width="18.140625" style="410" customWidth="1"/>
    <col min="4" max="4" width="12.42578125" style="410" customWidth="1"/>
    <col min="5" max="5" width="14" style="410" customWidth="1"/>
    <col min="6" max="14" width="18.140625" style="410" customWidth="1"/>
    <col min="15"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25.7" customHeight="1" x14ac:dyDescent="0.2">
      <c r="A4" s="417" t="s">
        <v>6048</v>
      </c>
    </row>
    <row r="5" spans="1:10" ht="2.4500000000000002" customHeight="1" x14ac:dyDescent="0.2"/>
    <row r="6" spans="1:10" ht="23.85" customHeight="1" x14ac:dyDescent="0.2"/>
    <row r="7" spans="1:10" ht="22.5" customHeight="1" x14ac:dyDescent="0.2">
      <c r="A7" s="416" t="s">
        <v>1908</v>
      </c>
      <c r="B7" s="415" t="s">
        <v>1907</v>
      </c>
      <c r="C7" s="416" t="s">
        <v>1906</v>
      </c>
      <c r="D7" s="415" t="s">
        <v>1905</v>
      </c>
      <c r="E7" s="415" t="s">
        <v>1904</v>
      </c>
      <c r="F7" s="415" t="s">
        <v>245</v>
      </c>
      <c r="G7" s="416" t="s">
        <v>1903</v>
      </c>
      <c r="H7" s="416" t="s">
        <v>1902</v>
      </c>
      <c r="I7" s="416" t="s">
        <v>1901</v>
      </c>
      <c r="J7" s="415" t="s">
        <v>1900</v>
      </c>
    </row>
    <row r="8" spans="1:10" ht="23.25" customHeight="1" x14ac:dyDescent="0.2">
      <c r="A8" s="414" t="s">
        <v>5959</v>
      </c>
      <c r="B8" s="414" t="s">
        <v>5958</v>
      </c>
      <c r="C8" s="414" t="s">
        <v>1010</v>
      </c>
      <c r="D8" s="414">
        <v>4</v>
      </c>
      <c r="E8" s="414">
        <v>0</v>
      </c>
      <c r="F8" s="413">
        <v>11360</v>
      </c>
      <c r="G8" s="412">
        <v>0</v>
      </c>
      <c r="H8" s="412">
        <v>6328</v>
      </c>
      <c r="I8" s="412">
        <v>5032</v>
      </c>
      <c r="J8" s="411">
        <v>0.44295774647887326</v>
      </c>
    </row>
    <row r="9" spans="1:10" ht="23.25" customHeight="1" x14ac:dyDescent="0.2">
      <c r="A9" s="414" t="s">
        <v>5981</v>
      </c>
      <c r="B9" s="414" t="s">
        <v>5980</v>
      </c>
      <c r="C9" s="414" t="s">
        <v>1010</v>
      </c>
      <c r="D9" s="414">
        <v>1</v>
      </c>
      <c r="E9" s="414">
        <v>0</v>
      </c>
      <c r="F9" s="413">
        <v>1362.86</v>
      </c>
      <c r="G9" s="412">
        <v>0</v>
      </c>
      <c r="H9" s="412">
        <v>816.94</v>
      </c>
      <c r="I9" s="412">
        <v>545.91999999999996</v>
      </c>
      <c r="J9" s="411">
        <v>0.40056939083985149</v>
      </c>
    </row>
    <row r="10" spans="1:10" ht="23.25" customHeight="1" x14ac:dyDescent="0.2">
      <c r="A10" s="414" t="s">
        <v>5979</v>
      </c>
      <c r="B10" s="414" t="s">
        <v>5978</v>
      </c>
      <c r="C10" s="414" t="s">
        <v>1010</v>
      </c>
      <c r="D10" s="414">
        <v>1</v>
      </c>
      <c r="E10" s="414">
        <v>0</v>
      </c>
      <c r="F10" s="413">
        <v>1305</v>
      </c>
      <c r="G10" s="412">
        <v>0</v>
      </c>
      <c r="H10" s="412">
        <v>945.28</v>
      </c>
      <c r="I10" s="412">
        <v>359.72</v>
      </c>
      <c r="J10" s="411">
        <v>0.27564750957854406</v>
      </c>
    </row>
    <row r="11" spans="1:10" ht="23.25" customHeight="1" x14ac:dyDescent="0.2">
      <c r="A11" s="414" t="s">
        <v>5969</v>
      </c>
      <c r="B11" s="414" t="s">
        <v>5968</v>
      </c>
      <c r="C11" s="414" t="s">
        <v>1010</v>
      </c>
      <c r="D11" s="414">
        <v>6</v>
      </c>
      <c r="E11" s="414">
        <v>0</v>
      </c>
      <c r="F11" s="413">
        <v>7148.56</v>
      </c>
      <c r="G11" s="412">
        <v>0</v>
      </c>
      <c r="H11" s="412">
        <v>5688</v>
      </c>
      <c r="I11" s="412">
        <v>1460.56</v>
      </c>
      <c r="J11" s="411">
        <v>0.20431527468469174</v>
      </c>
    </row>
    <row r="12" spans="1:10" ht="23.25" customHeight="1" x14ac:dyDescent="0.2">
      <c r="A12" s="414" t="s">
        <v>5971</v>
      </c>
      <c r="B12" s="414" t="s">
        <v>5970</v>
      </c>
      <c r="C12" s="414" t="s">
        <v>1010</v>
      </c>
      <c r="D12" s="414">
        <v>4</v>
      </c>
      <c r="E12" s="414">
        <v>0</v>
      </c>
      <c r="F12" s="413">
        <v>5020.6400000000003</v>
      </c>
      <c r="G12" s="412">
        <v>0</v>
      </c>
      <c r="H12" s="412">
        <v>4480</v>
      </c>
      <c r="I12" s="412">
        <v>540.64</v>
      </c>
      <c r="J12" s="411">
        <v>0.10768348258389368</v>
      </c>
    </row>
    <row r="13" spans="1:10" ht="23.25" customHeight="1" x14ac:dyDescent="0.2">
      <c r="A13" s="414" t="s">
        <v>3660</v>
      </c>
      <c r="B13" s="414" t="s">
        <v>3659</v>
      </c>
      <c r="C13" s="414" t="s">
        <v>1010</v>
      </c>
      <c r="D13" s="414">
        <v>1</v>
      </c>
      <c r="E13" s="414">
        <v>0</v>
      </c>
      <c r="F13" s="413">
        <v>1715</v>
      </c>
      <c r="G13" s="412">
        <v>0</v>
      </c>
      <c r="H13" s="412">
        <v>1245.76</v>
      </c>
      <c r="I13" s="412">
        <v>469.24</v>
      </c>
      <c r="J13" s="411">
        <v>0.27360932944606414</v>
      </c>
    </row>
    <row r="14" spans="1:10" ht="23.25" customHeight="1" x14ac:dyDescent="0.2">
      <c r="A14" s="414" t="s">
        <v>1055</v>
      </c>
      <c r="B14" s="414" t="s">
        <v>1054</v>
      </c>
      <c r="C14" s="414" t="s">
        <v>1010</v>
      </c>
      <c r="D14" s="414">
        <v>15</v>
      </c>
      <c r="E14" s="414">
        <v>0</v>
      </c>
      <c r="F14" s="413">
        <v>27194.36</v>
      </c>
      <c r="G14" s="412">
        <v>-1737</v>
      </c>
      <c r="H14" s="412">
        <v>17864.28</v>
      </c>
      <c r="I14" s="412">
        <v>7593.08</v>
      </c>
      <c r="J14" s="411">
        <v>0.29826659166543584</v>
      </c>
    </row>
    <row r="15" spans="1:10" ht="23.25" customHeight="1" x14ac:dyDescent="0.2">
      <c r="A15" s="414" t="s">
        <v>1059</v>
      </c>
      <c r="B15" s="414" t="s">
        <v>1058</v>
      </c>
      <c r="C15" s="414" t="s">
        <v>1010</v>
      </c>
      <c r="D15" s="414">
        <v>8</v>
      </c>
      <c r="E15" s="414">
        <v>0</v>
      </c>
      <c r="F15" s="413">
        <v>11838.64</v>
      </c>
      <c r="G15" s="412">
        <v>0</v>
      </c>
      <c r="H15" s="412">
        <v>10060.74</v>
      </c>
      <c r="I15" s="412">
        <v>1777.9</v>
      </c>
      <c r="J15" s="411">
        <v>0.15017772311684449</v>
      </c>
    </row>
    <row r="16" spans="1:10" ht="23.25" customHeight="1" x14ac:dyDescent="0.2">
      <c r="A16" s="414" t="s">
        <v>2986</v>
      </c>
      <c r="B16" s="414" t="s">
        <v>2985</v>
      </c>
      <c r="C16" s="414" t="s">
        <v>1010</v>
      </c>
      <c r="D16" s="414">
        <v>8</v>
      </c>
      <c r="E16" s="414">
        <v>0</v>
      </c>
      <c r="F16" s="413">
        <v>25239.88</v>
      </c>
      <c r="G16" s="412">
        <v>0</v>
      </c>
      <c r="H16" s="412">
        <v>20661.28</v>
      </c>
      <c r="I16" s="412">
        <v>4578.6000000000004</v>
      </c>
      <c r="J16" s="411">
        <v>0.18140339811441258</v>
      </c>
    </row>
    <row r="17" spans="1:10" ht="23.25" customHeight="1" x14ac:dyDescent="0.2">
      <c r="A17" s="414" t="s">
        <v>5967</v>
      </c>
      <c r="B17" s="414" t="s">
        <v>5966</v>
      </c>
      <c r="C17" s="414" t="s">
        <v>1010</v>
      </c>
      <c r="D17" s="414">
        <v>4</v>
      </c>
      <c r="E17" s="414">
        <v>0</v>
      </c>
      <c r="F17" s="413">
        <v>13338</v>
      </c>
      <c r="G17" s="412">
        <v>0</v>
      </c>
      <c r="H17" s="412">
        <v>11432</v>
      </c>
      <c r="I17" s="412">
        <v>1906</v>
      </c>
      <c r="J17" s="411">
        <v>0.14289998500524817</v>
      </c>
    </row>
    <row r="18" spans="1:10" ht="23.25" customHeight="1" x14ac:dyDescent="0.2">
      <c r="A18" s="414" t="s">
        <v>5955</v>
      </c>
      <c r="B18" s="414" t="s">
        <v>5954</v>
      </c>
      <c r="C18" s="414" t="s">
        <v>1010</v>
      </c>
      <c r="D18" s="414">
        <v>1</v>
      </c>
      <c r="E18" s="414">
        <v>0</v>
      </c>
      <c r="F18" s="413">
        <v>3168.37</v>
      </c>
      <c r="G18" s="412">
        <v>0</v>
      </c>
      <c r="H18" s="412">
        <v>3150</v>
      </c>
      <c r="I18" s="412">
        <v>18.37</v>
      </c>
      <c r="J18" s="411">
        <v>5.7979339534208439E-3</v>
      </c>
    </row>
    <row r="19" spans="1:10" ht="23.25" customHeight="1" x14ac:dyDescent="0.2">
      <c r="A19" s="414" t="s">
        <v>1122</v>
      </c>
      <c r="B19" s="414" t="s">
        <v>1121</v>
      </c>
      <c r="C19" s="414" t="s">
        <v>1010</v>
      </c>
      <c r="D19" s="414">
        <v>3</v>
      </c>
      <c r="E19" s="414">
        <v>0</v>
      </c>
      <c r="F19" s="413">
        <v>10116.200000000001</v>
      </c>
      <c r="G19" s="412">
        <v>0</v>
      </c>
      <c r="H19" s="412">
        <v>8869.2000000000007</v>
      </c>
      <c r="I19" s="412">
        <v>1247</v>
      </c>
      <c r="J19" s="411">
        <v>0.12326763013779878</v>
      </c>
    </row>
    <row r="20" spans="1:10" ht="23.25" customHeight="1" x14ac:dyDescent="0.2">
      <c r="A20" s="414" t="s">
        <v>1053</v>
      </c>
      <c r="B20" s="414" t="s">
        <v>1052</v>
      </c>
      <c r="C20" s="414" t="s">
        <v>1010</v>
      </c>
      <c r="D20" s="414">
        <v>5</v>
      </c>
      <c r="E20" s="414">
        <v>0</v>
      </c>
      <c r="F20" s="413">
        <v>15318.87</v>
      </c>
      <c r="G20" s="412">
        <v>0</v>
      </c>
      <c r="H20" s="412">
        <v>10539.4</v>
      </c>
      <c r="I20" s="412">
        <v>4779.47</v>
      </c>
      <c r="J20" s="411">
        <v>0.31199886153482598</v>
      </c>
    </row>
    <row r="21" spans="1:10" ht="23.25" customHeight="1" x14ac:dyDescent="0.2">
      <c r="A21" s="414" t="s">
        <v>1070</v>
      </c>
      <c r="B21" s="414" t="s">
        <v>1069</v>
      </c>
      <c r="C21" s="414" t="s">
        <v>1010</v>
      </c>
      <c r="D21" s="414">
        <v>33</v>
      </c>
      <c r="E21" s="414">
        <v>0</v>
      </c>
      <c r="F21" s="413">
        <v>25125.22</v>
      </c>
      <c r="G21" s="412">
        <v>0</v>
      </c>
      <c r="H21" s="412">
        <v>20942.46</v>
      </c>
      <c r="I21" s="412">
        <v>4182.76</v>
      </c>
      <c r="J21" s="411">
        <v>0.16647655224511468</v>
      </c>
    </row>
    <row r="22" spans="1:10" ht="23.25" customHeight="1" x14ac:dyDescent="0.2">
      <c r="A22" s="414" t="s">
        <v>1051</v>
      </c>
      <c r="B22" s="414" t="s">
        <v>1050</v>
      </c>
      <c r="C22" s="414" t="s">
        <v>1010</v>
      </c>
      <c r="D22" s="414">
        <v>2</v>
      </c>
      <c r="E22" s="414">
        <v>0</v>
      </c>
      <c r="F22" s="413">
        <v>2487</v>
      </c>
      <c r="G22" s="412">
        <v>-1207.5</v>
      </c>
      <c r="H22" s="412">
        <v>864.94</v>
      </c>
      <c r="I22" s="412">
        <v>414.56</v>
      </c>
      <c r="J22" s="411">
        <v>0.32400156311059009</v>
      </c>
    </row>
    <row r="23" spans="1:10" ht="23.25" customHeight="1" x14ac:dyDescent="0.2">
      <c r="A23" s="414" t="s">
        <v>2054</v>
      </c>
      <c r="B23" s="414" t="s">
        <v>2053</v>
      </c>
      <c r="C23" s="414" t="s">
        <v>1010</v>
      </c>
      <c r="D23" s="414">
        <v>0</v>
      </c>
      <c r="E23" s="414">
        <v>0</v>
      </c>
      <c r="F23" s="413">
        <v>0</v>
      </c>
      <c r="G23" s="412">
        <v>-1286.25</v>
      </c>
      <c r="H23" s="412">
        <v>-924.93</v>
      </c>
      <c r="I23" s="412">
        <v>-361.32</v>
      </c>
      <c r="J23" s="411">
        <v>0.28090962099125366</v>
      </c>
    </row>
    <row r="24" spans="1:10" ht="23.25" customHeight="1" x14ac:dyDescent="0.2">
      <c r="A24" s="414" t="s">
        <v>2970</v>
      </c>
      <c r="B24" s="414" t="s">
        <v>2969</v>
      </c>
      <c r="C24" s="414" t="s">
        <v>1010</v>
      </c>
      <c r="D24" s="414">
        <v>15</v>
      </c>
      <c r="E24" s="414">
        <v>0</v>
      </c>
      <c r="F24" s="413">
        <v>20010</v>
      </c>
      <c r="G24" s="412">
        <v>-3858.75</v>
      </c>
      <c r="H24" s="412">
        <v>11268.21</v>
      </c>
      <c r="I24" s="412">
        <v>4883.04</v>
      </c>
      <c r="J24" s="411">
        <v>0.30233201764569306</v>
      </c>
    </row>
    <row r="25" spans="1:10" ht="23.25" customHeight="1" x14ac:dyDescent="0.2">
      <c r="A25" s="414" t="s">
        <v>4155</v>
      </c>
      <c r="B25" s="414" t="s">
        <v>4154</v>
      </c>
      <c r="C25" s="414" t="s">
        <v>1010</v>
      </c>
      <c r="D25" s="414">
        <v>2</v>
      </c>
      <c r="E25" s="414">
        <v>0</v>
      </c>
      <c r="F25" s="413">
        <v>3916.54</v>
      </c>
      <c r="G25" s="412">
        <v>0</v>
      </c>
      <c r="H25" s="412">
        <v>3786</v>
      </c>
      <c r="I25" s="412">
        <v>130.54</v>
      </c>
      <c r="J25" s="411">
        <v>3.3330439622728227E-2</v>
      </c>
    </row>
    <row r="26" spans="1:10" ht="23.25" customHeight="1" x14ac:dyDescent="0.2">
      <c r="A26" s="414" t="s">
        <v>5985</v>
      </c>
      <c r="B26" s="414" t="s">
        <v>5984</v>
      </c>
      <c r="C26" s="414" t="s">
        <v>1010</v>
      </c>
      <c r="D26" s="414">
        <v>6</v>
      </c>
      <c r="E26" s="414">
        <v>0</v>
      </c>
      <c r="F26" s="413">
        <v>17028</v>
      </c>
      <c r="G26" s="412">
        <v>0</v>
      </c>
      <c r="H26" s="412">
        <v>15480</v>
      </c>
      <c r="I26" s="412">
        <v>1548</v>
      </c>
      <c r="J26" s="411">
        <v>9.0909090909090912E-2</v>
      </c>
    </row>
    <row r="27" spans="1:10" ht="23.25" customHeight="1" x14ac:dyDescent="0.2">
      <c r="A27" s="414" t="s">
        <v>2060</v>
      </c>
      <c r="B27" s="414" t="s">
        <v>2059</v>
      </c>
      <c r="C27" s="414" t="s">
        <v>1010</v>
      </c>
      <c r="D27" s="414">
        <v>23</v>
      </c>
      <c r="E27" s="414">
        <v>0</v>
      </c>
      <c r="F27" s="413">
        <v>41216</v>
      </c>
      <c r="G27" s="412">
        <v>0</v>
      </c>
      <c r="H27" s="412">
        <v>27468.9</v>
      </c>
      <c r="I27" s="412">
        <v>13747.1</v>
      </c>
      <c r="J27" s="411">
        <v>0.33353794642857143</v>
      </c>
    </row>
    <row r="28" spans="1:10" ht="23.25" customHeight="1" x14ac:dyDescent="0.2">
      <c r="A28" s="414" t="s">
        <v>4145</v>
      </c>
      <c r="B28" s="414" t="s">
        <v>4144</v>
      </c>
      <c r="C28" s="414" t="s">
        <v>1010</v>
      </c>
      <c r="D28" s="414">
        <v>1</v>
      </c>
      <c r="E28" s="414">
        <v>0</v>
      </c>
      <c r="F28" s="413">
        <v>1649.25</v>
      </c>
      <c r="G28" s="412">
        <v>0</v>
      </c>
      <c r="H28" s="412">
        <v>1147.1600000000001</v>
      </c>
      <c r="I28" s="412">
        <v>502.09</v>
      </c>
      <c r="J28" s="411">
        <v>0.30443534940124301</v>
      </c>
    </row>
    <row r="29" spans="1:10" ht="23.25" customHeight="1" x14ac:dyDescent="0.2">
      <c r="A29" s="414" t="s">
        <v>1047</v>
      </c>
      <c r="B29" s="414" t="s">
        <v>1046</v>
      </c>
      <c r="C29" s="414" t="s">
        <v>1010</v>
      </c>
      <c r="D29" s="414">
        <v>2</v>
      </c>
      <c r="E29" s="414">
        <v>0</v>
      </c>
      <c r="F29" s="413">
        <v>2198.92</v>
      </c>
      <c r="G29" s="412">
        <v>0</v>
      </c>
      <c r="H29" s="412">
        <v>1701.44</v>
      </c>
      <c r="I29" s="412">
        <v>497.48</v>
      </c>
      <c r="J29" s="411">
        <v>0.22623833518272607</v>
      </c>
    </row>
    <row r="30" spans="1:10" ht="23.25" customHeight="1" x14ac:dyDescent="0.2">
      <c r="A30" s="414" t="s">
        <v>1045</v>
      </c>
      <c r="B30" s="414" t="s">
        <v>1044</v>
      </c>
      <c r="C30" s="414" t="s">
        <v>1010</v>
      </c>
      <c r="D30" s="414">
        <v>3</v>
      </c>
      <c r="E30" s="414">
        <v>0</v>
      </c>
      <c r="F30" s="413">
        <v>4448.6000000000004</v>
      </c>
      <c r="G30" s="412">
        <v>0</v>
      </c>
      <c r="H30" s="412">
        <v>3059.64</v>
      </c>
      <c r="I30" s="412">
        <v>1388.96</v>
      </c>
      <c r="J30" s="411">
        <v>0.31222407049408801</v>
      </c>
    </row>
    <row r="31" spans="1:10" ht="23.25" customHeight="1" x14ac:dyDescent="0.2">
      <c r="A31" s="414" t="s">
        <v>5957</v>
      </c>
      <c r="B31" s="414" t="s">
        <v>5956</v>
      </c>
      <c r="C31" s="414" t="s">
        <v>1010</v>
      </c>
      <c r="D31" s="414">
        <v>6</v>
      </c>
      <c r="E31" s="414">
        <v>0</v>
      </c>
      <c r="F31" s="413">
        <v>43560</v>
      </c>
      <c r="G31" s="412">
        <v>0</v>
      </c>
      <c r="H31" s="412">
        <v>38400</v>
      </c>
      <c r="I31" s="412">
        <v>5160</v>
      </c>
      <c r="J31" s="411">
        <v>0.1184573002754821</v>
      </c>
    </row>
    <row r="32" spans="1:10" ht="23.25" customHeight="1" x14ac:dyDescent="0.2">
      <c r="A32" s="414" t="s">
        <v>2962</v>
      </c>
      <c r="B32" s="414" t="s">
        <v>2961</v>
      </c>
      <c r="C32" s="414" t="s">
        <v>1010</v>
      </c>
      <c r="D32" s="414">
        <v>1</v>
      </c>
      <c r="E32" s="414">
        <v>0</v>
      </c>
      <c r="F32" s="413">
        <v>1450.8</v>
      </c>
      <c r="G32" s="412">
        <v>0</v>
      </c>
      <c r="H32" s="412">
        <v>1051.18</v>
      </c>
      <c r="I32" s="412">
        <v>399.62</v>
      </c>
      <c r="J32" s="411">
        <v>0.27544802867383511</v>
      </c>
    </row>
    <row r="33" spans="1:10" ht="23.25" customHeight="1" x14ac:dyDescent="0.2">
      <c r="A33" s="414" t="s">
        <v>1650</v>
      </c>
      <c r="B33" s="414" t="s">
        <v>1649</v>
      </c>
      <c r="C33" s="414" t="s">
        <v>1159</v>
      </c>
      <c r="D33" s="414">
        <v>8</v>
      </c>
      <c r="E33" s="414">
        <v>0</v>
      </c>
      <c r="F33" s="413">
        <v>5623.82</v>
      </c>
      <c r="G33" s="412">
        <v>0</v>
      </c>
      <c r="H33" s="412">
        <v>2266.2399999999998</v>
      </c>
      <c r="I33" s="412">
        <v>3357.58</v>
      </c>
      <c r="J33" s="411">
        <v>0.59702835439256585</v>
      </c>
    </row>
    <row r="34" spans="1:10" ht="23.25" customHeight="1" x14ac:dyDescent="0.2">
      <c r="A34" s="414" t="s">
        <v>1648</v>
      </c>
      <c r="B34" s="414" t="s">
        <v>1647</v>
      </c>
      <c r="C34" s="414" t="s">
        <v>1159</v>
      </c>
      <c r="D34" s="414">
        <v>1</v>
      </c>
      <c r="E34" s="414">
        <v>0</v>
      </c>
      <c r="F34" s="413">
        <v>2591.79</v>
      </c>
      <c r="G34" s="412">
        <v>0</v>
      </c>
      <c r="H34" s="412">
        <v>2056.8000000000002</v>
      </c>
      <c r="I34" s="412">
        <v>534.99</v>
      </c>
      <c r="J34" s="411">
        <v>0.20641718657761624</v>
      </c>
    </row>
    <row r="35" spans="1:10" ht="23.25" customHeight="1" x14ac:dyDescent="0.2">
      <c r="A35" s="414" t="s">
        <v>2290</v>
      </c>
      <c r="B35" s="414" t="s">
        <v>2289</v>
      </c>
      <c r="C35" s="414" t="s">
        <v>1159</v>
      </c>
      <c r="D35" s="414">
        <v>2</v>
      </c>
      <c r="E35" s="414">
        <v>0</v>
      </c>
      <c r="F35" s="413">
        <v>1398.46</v>
      </c>
      <c r="G35" s="412">
        <v>0</v>
      </c>
      <c r="H35" s="412">
        <v>1080.26</v>
      </c>
      <c r="I35" s="412">
        <v>318.2</v>
      </c>
      <c r="J35" s="411">
        <v>0.22753600388999329</v>
      </c>
    </row>
    <row r="36" spans="1:10" ht="23.25" customHeight="1" x14ac:dyDescent="0.2">
      <c r="A36" s="414" t="s">
        <v>1646</v>
      </c>
      <c r="B36" s="414" t="s">
        <v>1645</v>
      </c>
      <c r="C36" s="414" t="s">
        <v>1159</v>
      </c>
      <c r="D36" s="414">
        <v>15</v>
      </c>
      <c r="E36" s="414">
        <v>0</v>
      </c>
      <c r="F36" s="413">
        <v>12167.96</v>
      </c>
      <c r="G36" s="412">
        <v>0</v>
      </c>
      <c r="H36" s="412">
        <v>5197.3500000000004</v>
      </c>
      <c r="I36" s="412">
        <v>6970.61</v>
      </c>
      <c r="J36" s="411">
        <v>0.57286595287952957</v>
      </c>
    </row>
    <row r="37" spans="1:10" ht="23.25" customHeight="1" x14ac:dyDescent="0.2">
      <c r="A37" s="414" t="s">
        <v>2288</v>
      </c>
      <c r="B37" s="414" t="s">
        <v>2287</v>
      </c>
      <c r="C37" s="414" t="s">
        <v>1159</v>
      </c>
      <c r="D37" s="414">
        <v>1</v>
      </c>
      <c r="E37" s="414">
        <v>0</v>
      </c>
      <c r="F37" s="413">
        <v>622.98</v>
      </c>
      <c r="G37" s="412">
        <v>0</v>
      </c>
      <c r="H37" s="412">
        <v>491.59</v>
      </c>
      <c r="I37" s="412">
        <v>131.38999999999999</v>
      </c>
      <c r="J37" s="411">
        <v>0.21090564705126971</v>
      </c>
    </row>
    <row r="38" spans="1:10" ht="23.25" customHeight="1" x14ac:dyDescent="0.2">
      <c r="A38" s="414" t="s">
        <v>1644</v>
      </c>
      <c r="B38" s="414" t="s">
        <v>1643</v>
      </c>
      <c r="C38" s="414" t="s">
        <v>1159</v>
      </c>
      <c r="D38" s="414">
        <v>17</v>
      </c>
      <c r="E38" s="414">
        <v>0</v>
      </c>
      <c r="F38" s="413">
        <v>7778.96</v>
      </c>
      <c r="G38" s="412">
        <v>0</v>
      </c>
      <c r="H38" s="412">
        <v>1595.11</v>
      </c>
      <c r="I38" s="412">
        <v>6183.85</v>
      </c>
      <c r="J38" s="411">
        <v>0.79494559684070876</v>
      </c>
    </row>
    <row r="39" spans="1:10" ht="23.25" customHeight="1" x14ac:dyDescent="0.2">
      <c r="A39" s="414" t="s">
        <v>1161</v>
      </c>
      <c r="B39" s="414" t="s">
        <v>1160</v>
      </c>
      <c r="C39" s="414" t="s">
        <v>1159</v>
      </c>
      <c r="D39" s="414">
        <v>31</v>
      </c>
      <c r="E39" s="414">
        <v>0</v>
      </c>
      <c r="F39" s="413">
        <v>14905.85</v>
      </c>
      <c r="G39" s="412">
        <v>0</v>
      </c>
      <c r="H39" s="412">
        <v>10879.14</v>
      </c>
      <c r="I39" s="412">
        <v>4026.71</v>
      </c>
      <c r="J39" s="411">
        <v>0.27014293046018845</v>
      </c>
    </row>
    <row r="40" spans="1:10" ht="23.25" customHeight="1" x14ac:dyDescent="0.2">
      <c r="A40" s="414" t="s">
        <v>1642</v>
      </c>
      <c r="B40" s="414" t="s">
        <v>1641</v>
      </c>
      <c r="C40" s="414" t="s">
        <v>1159</v>
      </c>
      <c r="D40" s="414">
        <v>1</v>
      </c>
      <c r="E40" s="414">
        <v>0</v>
      </c>
      <c r="F40" s="413">
        <v>805.05</v>
      </c>
      <c r="G40" s="412">
        <v>0</v>
      </c>
      <c r="H40" s="412">
        <v>660.96</v>
      </c>
      <c r="I40" s="412">
        <v>144.09</v>
      </c>
      <c r="J40" s="411">
        <v>0.17898267188373393</v>
      </c>
    </row>
    <row r="41" spans="1:10" ht="23.25" customHeight="1" x14ac:dyDescent="0.2">
      <c r="A41" s="414" t="s">
        <v>1640</v>
      </c>
      <c r="B41" s="414" t="s">
        <v>1639</v>
      </c>
      <c r="C41" s="414" t="s">
        <v>1159</v>
      </c>
      <c r="D41" s="414">
        <v>4</v>
      </c>
      <c r="E41" s="414">
        <v>0</v>
      </c>
      <c r="F41" s="413">
        <v>2603.2399999999998</v>
      </c>
      <c r="G41" s="412">
        <v>0</v>
      </c>
      <c r="H41" s="412">
        <v>2323.1999999999998</v>
      </c>
      <c r="I41" s="412">
        <v>280.04000000000002</v>
      </c>
      <c r="J41" s="411">
        <v>0.10757363900370308</v>
      </c>
    </row>
    <row r="42" spans="1:10" ht="23.25" customHeight="1" x14ac:dyDescent="0.2">
      <c r="A42" s="414" t="s">
        <v>1638</v>
      </c>
      <c r="B42" s="414" t="s">
        <v>1637</v>
      </c>
      <c r="C42" s="414" t="s">
        <v>1159</v>
      </c>
      <c r="D42" s="414">
        <v>31</v>
      </c>
      <c r="E42" s="414">
        <v>0</v>
      </c>
      <c r="F42" s="413">
        <v>18879.27</v>
      </c>
      <c r="G42" s="412">
        <v>0</v>
      </c>
      <c r="H42" s="412">
        <v>17.05</v>
      </c>
      <c r="I42" s="412">
        <v>18862.22</v>
      </c>
      <c r="J42" s="411">
        <v>0.99909689304724181</v>
      </c>
    </row>
    <row r="43" spans="1:10" ht="23.25" customHeight="1" x14ac:dyDescent="0.2">
      <c r="A43" s="414" t="s">
        <v>1636</v>
      </c>
      <c r="B43" s="414" t="s">
        <v>1635</v>
      </c>
      <c r="C43" s="414" t="s">
        <v>1159</v>
      </c>
      <c r="D43" s="414">
        <v>3</v>
      </c>
      <c r="E43" s="414">
        <v>0</v>
      </c>
      <c r="F43" s="413">
        <v>1466.59</v>
      </c>
      <c r="G43" s="412">
        <v>0</v>
      </c>
      <c r="H43" s="412">
        <v>962.31</v>
      </c>
      <c r="I43" s="412">
        <v>504.28</v>
      </c>
      <c r="J43" s="411">
        <v>0.34384524645606473</v>
      </c>
    </row>
    <row r="44" spans="1:10" ht="23.25" customHeight="1" x14ac:dyDescent="0.2">
      <c r="A44" s="414" t="s">
        <v>1632</v>
      </c>
      <c r="B44" s="414" t="s">
        <v>1631</v>
      </c>
      <c r="C44" s="414" t="s">
        <v>1630</v>
      </c>
      <c r="D44" s="414">
        <v>1</v>
      </c>
      <c r="E44" s="414">
        <v>0</v>
      </c>
      <c r="F44" s="413">
        <v>766.08</v>
      </c>
      <c r="G44" s="412">
        <v>0</v>
      </c>
      <c r="H44" s="412">
        <v>464.09</v>
      </c>
      <c r="I44" s="412">
        <v>301.99</v>
      </c>
      <c r="J44" s="411">
        <v>0.39420164995822893</v>
      </c>
    </row>
    <row r="45" spans="1:10" ht="23.25" customHeight="1" x14ac:dyDescent="0.2">
      <c r="A45" s="414" t="s">
        <v>1038</v>
      </c>
      <c r="B45" s="414" t="s">
        <v>1037</v>
      </c>
      <c r="C45" s="414" t="s">
        <v>1010</v>
      </c>
      <c r="D45" s="414">
        <v>5</v>
      </c>
      <c r="E45" s="414">
        <v>0</v>
      </c>
      <c r="F45" s="413">
        <v>5325</v>
      </c>
      <c r="G45" s="412">
        <v>0</v>
      </c>
      <c r="H45" s="412">
        <v>4400</v>
      </c>
      <c r="I45" s="412">
        <v>925</v>
      </c>
      <c r="J45" s="411">
        <v>0.17370892018779344</v>
      </c>
    </row>
    <row r="46" spans="1:10" ht="23.25" customHeight="1" x14ac:dyDescent="0.2">
      <c r="A46" s="414" t="s">
        <v>1039</v>
      </c>
      <c r="B46" s="414" t="s">
        <v>221</v>
      </c>
      <c r="C46" s="414" t="s">
        <v>1010</v>
      </c>
      <c r="D46" s="414">
        <v>20</v>
      </c>
      <c r="E46" s="414">
        <v>0</v>
      </c>
      <c r="F46" s="413">
        <v>13320</v>
      </c>
      <c r="G46" s="412">
        <v>-550</v>
      </c>
      <c r="H46" s="412">
        <v>11817.52</v>
      </c>
      <c r="I46" s="412">
        <v>952.48</v>
      </c>
      <c r="J46" s="411">
        <v>7.4587314017227874E-2</v>
      </c>
    </row>
    <row r="47" spans="1:10" ht="23.25" customHeight="1" x14ac:dyDescent="0.2">
      <c r="A47" s="414" t="s">
        <v>1068</v>
      </c>
      <c r="B47" s="414" t="s">
        <v>218</v>
      </c>
      <c r="C47" s="414" t="s">
        <v>1010</v>
      </c>
      <c r="D47" s="414">
        <v>38</v>
      </c>
      <c r="E47" s="414">
        <v>0</v>
      </c>
      <c r="F47" s="413">
        <v>9652</v>
      </c>
      <c r="G47" s="412">
        <v>-840</v>
      </c>
      <c r="H47" s="412">
        <v>7950.16</v>
      </c>
      <c r="I47" s="412">
        <v>861.84</v>
      </c>
      <c r="J47" s="411">
        <v>9.7802995914661822E-2</v>
      </c>
    </row>
    <row r="48" spans="1:10" ht="23.25" customHeight="1" x14ac:dyDescent="0.2">
      <c r="A48" s="414" t="s">
        <v>1041</v>
      </c>
      <c r="B48" s="414" t="s">
        <v>1040</v>
      </c>
      <c r="C48" s="414" t="s">
        <v>1010</v>
      </c>
      <c r="D48" s="414">
        <v>4</v>
      </c>
      <c r="E48" s="414">
        <v>0</v>
      </c>
      <c r="F48" s="413">
        <v>3728</v>
      </c>
      <c r="G48" s="412">
        <v>0</v>
      </c>
      <c r="H48" s="412">
        <v>3697.16</v>
      </c>
      <c r="I48" s="412">
        <v>30.84</v>
      </c>
      <c r="J48" s="411">
        <v>8.2725321888412022E-3</v>
      </c>
    </row>
    <row r="49" spans="1:10" ht="23.25" customHeight="1" x14ac:dyDescent="0.2">
      <c r="A49" s="414" t="s">
        <v>1036</v>
      </c>
      <c r="B49" s="414" t="s">
        <v>1035</v>
      </c>
      <c r="C49" s="414" t="s">
        <v>1010</v>
      </c>
      <c r="D49" s="414">
        <v>7</v>
      </c>
      <c r="E49" s="414">
        <v>0</v>
      </c>
      <c r="F49" s="413">
        <v>2331</v>
      </c>
      <c r="G49" s="412">
        <v>0</v>
      </c>
      <c r="H49" s="412">
        <v>2146.61</v>
      </c>
      <c r="I49" s="412">
        <v>184.39</v>
      </c>
      <c r="J49" s="411">
        <v>7.9103389103389099E-2</v>
      </c>
    </row>
    <row r="50" spans="1:10" ht="23.25" customHeight="1" x14ac:dyDescent="0.2">
      <c r="A50" s="414" t="s">
        <v>2056</v>
      </c>
      <c r="B50" s="414" t="s">
        <v>2055</v>
      </c>
      <c r="C50" s="414" t="s">
        <v>1010</v>
      </c>
      <c r="D50" s="414">
        <v>1</v>
      </c>
      <c r="E50" s="414">
        <v>0</v>
      </c>
      <c r="F50" s="413">
        <v>411</v>
      </c>
      <c r="G50" s="412">
        <v>0</v>
      </c>
      <c r="H50" s="412">
        <v>355.78</v>
      </c>
      <c r="I50" s="412">
        <v>55.22</v>
      </c>
      <c r="J50" s="411">
        <v>0.1343552311435523</v>
      </c>
    </row>
    <row r="51" spans="1:10" ht="23.25" customHeight="1" x14ac:dyDescent="0.2">
      <c r="A51" s="414" t="s">
        <v>2058</v>
      </c>
      <c r="B51" s="414" t="s">
        <v>2057</v>
      </c>
      <c r="C51" s="414" t="s">
        <v>1010</v>
      </c>
      <c r="D51" s="414">
        <v>4</v>
      </c>
      <c r="E51" s="414">
        <v>0</v>
      </c>
      <c r="F51" s="413">
        <v>10409.56</v>
      </c>
      <c r="G51" s="412">
        <v>0</v>
      </c>
      <c r="H51" s="412">
        <v>7324.32</v>
      </c>
      <c r="I51" s="412">
        <v>3085.24</v>
      </c>
      <c r="J51" s="411">
        <v>0.29638524587014242</v>
      </c>
    </row>
    <row r="52" spans="1:10" ht="23.25" customHeight="1" x14ac:dyDescent="0.2">
      <c r="A52" s="414" t="s">
        <v>5989</v>
      </c>
      <c r="B52" s="414" t="s">
        <v>5988</v>
      </c>
      <c r="C52" s="414" t="s">
        <v>1010</v>
      </c>
      <c r="D52" s="414">
        <v>2</v>
      </c>
      <c r="E52" s="414">
        <v>0</v>
      </c>
      <c r="F52" s="413">
        <v>430.34</v>
      </c>
      <c r="G52" s="412">
        <v>0</v>
      </c>
      <c r="H52" s="412">
        <v>384</v>
      </c>
      <c r="I52" s="412">
        <v>46.34</v>
      </c>
      <c r="J52" s="411">
        <v>0.10768229771808338</v>
      </c>
    </row>
    <row r="53" spans="1:10" ht="23.25" customHeight="1" x14ac:dyDescent="0.2">
      <c r="A53" s="414" t="s">
        <v>1103</v>
      </c>
      <c r="B53" s="414" t="s">
        <v>1102</v>
      </c>
      <c r="C53" s="414" t="s">
        <v>1010</v>
      </c>
      <c r="D53" s="414">
        <v>1450</v>
      </c>
      <c r="E53" s="414">
        <v>0</v>
      </c>
      <c r="F53" s="413">
        <v>54781</v>
      </c>
      <c r="G53" s="412">
        <v>0</v>
      </c>
      <c r="H53" s="412">
        <v>30740</v>
      </c>
      <c r="I53" s="412">
        <v>24041</v>
      </c>
      <c r="J53" s="411">
        <v>0.43885653785071466</v>
      </c>
    </row>
    <row r="54" spans="1:10" ht="23.25" customHeight="1" x14ac:dyDescent="0.2">
      <c r="A54" s="414" t="s">
        <v>1107</v>
      </c>
      <c r="B54" s="414" t="s">
        <v>1106</v>
      </c>
      <c r="C54" s="414" t="s">
        <v>1010</v>
      </c>
      <c r="D54" s="414">
        <v>1000</v>
      </c>
      <c r="E54" s="414">
        <v>0</v>
      </c>
      <c r="F54" s="413">
        <v>15040</v>
      </c>
      <c r="G54" s="412">
        <v>0</v>
      </c>
      <c r="H54" s="412">
        <v>9950</v>
      </c>
      <c r="I54" s="412">
        <v>5090</v>
      </c>
      <c r="J54" s="411">
        <v>0.33843085106382981</v>
      </c>
    </row>
    <row r="55" spans="1:10" ht="23.25" customHeight="1" x14ac:dyDescent="0.2">
      <c r="A55" s="414" t="s">
        <v>5963</v>
      </c>
      <c r="B55" s="414" t="s">
        <v>5962</v>
      </c>
      <c r="C55" s="414" t="s">
        <v>1010</v>
      </c>
      <c r="D55" s="414">
        <v>2</v>
      </c>
      <c r="E55" s="414">
        <v>0</v>
      </c>
      <c r="F55" s="413">
        <v>2030.74</v>
      </c>
      <c r="G55" s="412">
        <v>0</v>
      </c>
      <c r="H55" s="412">
        <v>1624.6</v>
      </c>
      <c r="I55" s="412">
        <v>406.14</v>
      </c>
      <c r="J55" s="411">
        <v>0.1999960605493564</v>
      </c>
    </row>
    <row r="56" spans="1:10" ht="23.25" customHeight="1" x14ac:dyDescent="0.2">
      <c r="A56" s="414" t="s">
        <v>4153</v>
      </c>
      <c r="B56" s="414" t="s">
        <v>4152</v>
      </c>
      <c r="C56" s="414" t="s">
        <v>1010</v>
      </c>
      <c r="D56" s="414">
        <v>1</v>
      </c>
      <c r="E56" s="414">
        <v>0</v>
      </c>
      <c r="F56" s="413">
        <v>1232.25</v>
      </c>
      <c r="G56" s="412">
        <v>0</v>
      </c>
      <c r="H56" s="412">
        <v>797.12</v>
      </c>
      <c r="I56" s="412">
        <v>435.13</v>
      </c>
      <c r="J56" s="411">
        <v>0.35311827956989245</v>
      </c>
    </row>
    <row r="57" spans="1:10" ht="23.25" customHeight="1" x14ac:dyDescent="0.2">
      <c r="A57" s="414" t="s">
        <v>5199</v>
      </c>
      <c r="B57" s="414" t="s">
        <v>5198</v>
      </c>
      <c r="C57" s="414" t="s">
        <v>1010</v>
      </c>
      <c r="D57" s="414">
        <v>2</v>
      </c>
      <c r="E57" s="414">
        <v>0</v>
      </c>
      <c r="F57" s="413">
        <v>1388.4</v>
      </c>
      <c r="G57" s="412">
        <v>0</v>
      </c>
      <c r="H57" s="412">
        <v>1068</v>
      </c>
      <c r="I57" s="412">
        <v>320.39999999999998</v>
      </c>
      <c r="J57" s="411">
        <v>0.23076923076923078</v>
      </c>
    </row>
    <row r="58" spans="1:10" ht="23.25" customHeight="1" x14ac:dyDescent="0.2">
      <c r="A58" s="414" t="s">
        <v>5983</v>
      </c>
      <c r="B58" s="414" t="s">
        <v>5982</v>
      </c>
      <c r="C58" s="414" t="s">
        <v>1010</v>
      </c>
      <c r="D58" s="414">
        <v>21</v>
      </c>
      <c r="E58" s="414">
        <v>0</v>
      </c>
      <c r="F58" s="413">
        <v>52998</v>
      </c>
      <c r="G58" s="412">
        <v>0</v>
      </c>
      <c r="H58" s="412">
        <v>29268.33</v>
      </c>
      <c r="I58" s="412">
        <v>23729.67</v>
      </c>
      <c r="J58" s="411">
        <v>0.44774651873655608</v>
      </c>
    </row>
    <row r="59" spans="1:10" ht="23.25" customHeight="1" x14ac:dyDescent="0.2">
      <c r="A59" s="414" t="s">
        <v>5961</v>
      </c>
      <c r="B59" s="414" t="s">
        <v>5960</v>
      </c>
      <c r="C59" s="414" t="s">
        <v>1010</v>
      </c>
      <c r="D59" s="414">
        <v>2</v>
      </c>
      <c r="E59" s="414">
        <v>0</v>
      </c>
      <c r="F59" s="413">
        <v>1568.98</v>
      </c>
      <c r="G59" s="412">
        <v>0</v>
      </c>
      <c r="H59" s="412">
        <v>1206.8800000000001</v>
      </c>
      <c r="I59" s="412">
        <v>362.1</v>
      </c>
      <c r="J59" s="411">
        <v>0.23078688064857422</v>
      </c>
    </row>
    <row r="60" spans="1:10" ht="23.25" customHeight="1" x14ac:dyDescent="0.2">
      <c r="A60" s="414" t="s">
        <v>4523</v>
      </c>
      <c r="B60" s="414" t="s">
        <v>4522</v>
      </c>
      <c r="C60" s="414" t="s">
        <v>1010</v>
      </c>
      <c r="D60" s="414">
        <v>2</v>
      </c>
      <c r="E60" s="414">
        <v>0</v>
      </c>
      <c r="F60" s="413">
        <v>435.14</v>
      </c>
      <c r="G60" s="412">
        <v>0</v>
      </c>
      <c r="H60" s="412">
        <v>348.12</v>
      </c>
      <c r="I60" s="412">
        <v>87.02</v>
      </c>
      <c r="J60" s="411">
        <v>0.19998161511237764</v>
      </c>
    </row>
    <row r="61" spans="1:10" ht="23.25" customHeight="1" x14ac:dyDescent="0.2">
      <c r="A61" s="414" t="s">
        <v>5991</v>
      </c>
      <c r="B61" s="414" t="s">
        <v>5990</v>
      </c>
      <c r="C61" s="414" t="s">
        <v>1010</v>
      </c>
      <c r="D61" s="414">
        <v>2</v>
      </c>
      <c r="E61" s="414">
        <v>0</v>
      </c>
      <c r="F61" s="413">
        <v>4189.8</v>
      </c>
      <c r="G61" s="412">
        <v>0</v>
      </c>
      <c r="H61" s="412">
        <v>3491.5</v>
      </c>
      <c r="I61" s="412">
        <v>698.3</v>
      </c>
      <c r="J61" s="411">
        <v>0.16666666666666666</v>
      </c>
    </row>
    <row r="62" spans="1:10" ht="23.25" customHeight="1" x14ac:dyDescent="0.2">
      <c r="A62" s="414" t="s">
        <v>5997</v>
      </c>
      <c r="B62" s="414" t="s">
        <v>5996</v>
      </c>
      <c r="C62" s="414" t="s">
        <v>1010</v>
      </c>
      <c r="D62" s="418">
        <v>2</v>
      </c>
      <c r="E62" s="418">
        <v>0</v>
      </c>
      <c r="F62" s="419">
        <v>17156.7</v>
      </c>
      <c r="G62" s="420">
        <v>0</v>
      </c>
      <c r="H62" s="420">
        <v>14297.26</v>
      </c>
      <c r="I62" s="420">
        <v>2859.44</v>
      </c>
      <c r="J62" s="421">
        <v>0.16666608380399495</v>
      </c>
    </row>
    <row r="63" spans="1:10" ht="23.25" customHeight="1" x14ac:dyDescent="0.2">
      <c r="A63" s="414"/>
      <c r="B63" s="414"/>
      <c r="C63" s="414"/>
      <c r="D63" s="414">
        <f>SUM(D8:D62)</f>
        <v>2835</v>
      </c>
      <c r="E63" s="414">
        <f t="shared" ref="E63:I63" si="0">SUM(E8:E62)</f>
        <v>0</v>
      </c>
      <c r="F63" s="687">
        <f t="shared" si="0"/>
        <v>563254.67000000004</v>
      </c>
      <c r="G63" s="687">
        <f t="shared" si="0"/>
        <v>-9479.5</v>
      </c>
      <c r="H63" s="687">
        <f t="shared" si="0"/>
        <v>385187.33999999997</v>
      </c>
      <c r="I63" s="687">
        <f t="shared" si="0"/>
        <v>168587.83000000002</v>
      </c>
      <c r="J63" s="411"/>
    </row>
    <row r="64" spans="1:10" ht="23.25" customHeight="1" x14ac:dyDescent="0.2">
      <c r="A64" s="414"/>
      <c r="B64" s="414"/>
      <c r="C64" s="414"/>
      <c r="D64" s="414"/>
      <c r="E64" s="414"/>
      <c r="F64" s="413"/>
      <c r="G64" s="412"/>
      <c r="H64" s="412"/>
      <c r="I64" s="412"/>
      <c r="J64" s="411"/>
    </row>
    <row r="65" spans="1:10" ht="23.25" customHeight="1" x14ac:dyDescent="0.2">
      <c r="A65" s="658"/>
      <c r="B65" s="658"/>
      <c r="C65" s="658"/>
      <c r="D65" s="658"/>
      <c r="E65" s="658"/>
      <c r="F65" s="657"/>
      <c r="G65" s="656"/>
      <c r="H65" s="656"/>
      <c r="I65" s="656"/>
      <c r="J65" s="655"/>
    </row>
    <row r="66" spans="1:10" ht="23.25" customHeight="1" x14ac:dyDescent="0.2">
      <c r="A66" s="414"/>
      <c r="B66" s="414"/>
      <c r="C66" s="414"/>
      <c r="D66" s="414"/>
      <c r="E66" s="414"/>
      <c r="F66" s="413"/>
      <c r="G66" s="412"/>
      <c r="H66" s="412"/>
      <c r="I66" s="412"/>
      <c r="J66" s="411"/>
    </row>
    <row r="67" spans="1:10" ht="23.25" customHeight="1" x14ac:dyDescent="0.2">
      <c r="A67" s="414"/>
      <c r="B67" s="414"/>
      <c r="C67" s="414"/>
      <c r="D67" s="414"/>
      <c r="E67" s="414"/>
      <c r="F67" s="413"/>
      <c r="G67" s="412"/>
      <c r="H67" s="412"/>
      <c r="I67" s="412"/>
      <c r="J67" s="411"/>
    </row>
    <row r="68" spans="1:10" ht="23.25" customHeight="1" x14ac:dyDescent="0.2">
      <c r="A68" s="414" t="s">
        <v>1138</v>
      </c>
      <c r="B68" s="414" t="s">
        <v>1137</v>
      </c>
      <c r="C68" s="414" t="s">
        <v>1010</v>
      </c>
      <c r="D68" s="414">
        <v>5</v>
      </c>
      <c r="E68" s="414">
        <v>0</v>
      </c>
      <c r="F68" s="413">
        <v>1742.95</v>
      </c>
      <c r="G68" s="412">
        <v>0</v>
      </c>
      <c r="H68" s="412">
        <v>1474.1</v>
      </c>
      <c r="I68" s="412">
        <v>268.85000000000002</v>
      </c>
      <c r="J68" s="411">
        <v>0.15424997848475286</v>
      </c>
    </row>
    <row r="69" spans="1:10" ht="23.25" customHeight="1" x14ac:dyDescent="0.2">
      <c r="A69" s="414" t="s">
        <v>4076</v>
      </c>
      <c r="B69" s="414" t="s">
        <v>4075</v>
      </c>
      <c r="C69" s="414" t="s">
        <v>1010</v>
      </c>
      <c r="D69" s="414">
        <v>1</v>
      </c>
      <c r="E69" s="414">
        <v>0</v>
      </c>
      <c r="F69" s="413">
        <v>737.07</v>
      </c>
      <c r="G69" s="412">
        <v>0</v>
      </c>
      <c r="H69" s="412">
        <v>561.59</v>
      </c>
      <c r="I69" s="412">
        <v>175.48</v>
      </c>
      <c r="J69" s="411">
        <v>0.23807779451069777</v>
      </c>
    </row>
    <row r="70" spans="1:10" ht="23.25" customHeight="1" x14ac:dyDescent="0.2">
      <c r="A70" s="414" t="s">
        <v>2286</v>
      </c>
      <c r="B70" s="414" t="s">
        <v>2285</v>
      </c>
      <c r="C70" s="414" t="s">
        <v>1010</v>
      </c>
      <c r="D70" s="414">
        <v>1</v>
      </c>
      <c r="E70" s="414">
        <v>0</v>
      </c>
      <c r="F70" s="413">
        <v>387.84</v>
      </c>
      <c r="G70" s="412">
        <v>0</v>
      </c>
      <c r="H70" s="412">
        <v>281.89999999999998</v>
      </c>
      <c r="I70" s="412">
        <v>105.94</v>
      </c>
      <c r="J70" s="411">
        <v>0.27315387788778878</v>
      </c>
    </row>
    <row r="71" spans="1:10" ht="23.25" customHeight="1" x14ac:dyDescent="0.2">
      <c r="A71" s="414" t="s">
        <v>5999</v>
      </c>
      <c r="B71" s="414" t="s">
        <v>5998</v>
      </c>
      <c r="C71" s="414" t="s">
        <v>1010</v>
      </c>
      <c r="D71" s="414">
        <v>10</v>
      </c>
      <c r="E71" s="414">
        <v>0</v>
      </c>
      <c r="F71" s="413">
        <v>3171.42</v>
      </c>
      <c r="G71" s="412">
        <v>0</v>
      </c>
      <c r="H71" s="412">
        <v>2612.9</v>
      </c>
      <c r="I71" s="412">
        <v>558.52</v>
      </c>
      <c r="J71" s="411">
        <v>0.1761103858839258</v>
      </c>
    </row>
    <row r="72" spans="1:10" ht="23.25" customHeight="1" x14ac:dyDescent="0.2">
      <c r="A72" s="414" t="s">
        <v>6041</v>
      </c>
      <c r="B72" s="414" t="s">
        <v>6040</v>
      </c>
      <c r="C72" s="414" t="s">
        <v>1010</v>
      </c>
      <c r="D72" s="414">
        <v>3</v>
      </c>
      <c r="E72" s="414">
        <v>0</v>
      </c>
      <c r="F72" s="413">
        <v>1245.8900000000001</v>
      </c>
      <c r="G72" s="412">
        <v>0</v>
      </c>
      <c r="H72" s="412">
        <v>974.52</v>
      </c>
      <c r="I72" s="412">
        <v>271.37</v>
      </c>
      <c r="J72" s="411">
        <v>0.2178121664031335</v>
      </c>
    </row>
    <row r="73" spans="1:10" ht="23.25" customHeight="1" x14ac:dyDescent="0.2">
      <c r="A73" s="414" t="s">
        <v>6039</v>
      </c>
      <c r="B73" s="414" t="s">
        <v>6038</v>
      </c>
      <c r="C73" s="414" t="s">
        <v>1010</v>
      </c>
      <c r="D73" s="414">
        <v>2</v>
      </c>
      <c r="E73" s="414">
        <v>0</v>
      </c>
      <c r="F73" s="413">
        <v>1123.52</v>
      </c>
      <c r="G73" s="412">
        <v>0</v>
      </c>
      <c r="H73" s="412">
        <v>806.88</v>
      </c>
      <c r="I73" s="412">
        <v>316.64</v>
      </c>
      <c r="J73" s="411">
        <v>0.28182853887781256</v>
      </c>
    </row>
    <row r="74" spans="1:10" ht="23.25" customHeight="1" x14ac:dyDescent="0.2">
      <c r="A74" s="414" t="s">
        <v>2280</v>
      </c>
      <c r="B74" s="414" t="s">
        <v>2279</v>
      </c>
      <c r="C74" s="414" t="s">
        <v>1010</v>
      </c>
      <c r="D74" s="414">
        <v>1</v>
      </c>
      <c r="E74" s="414">
        <v>0</v>
      </c>
      <c r="F74" s="413">
        <v>165.81</v>
      </c>
      <c r="G74" s="412">
        <v>0</v>
      </c>
      <c r="H74" s="412">
        <v>136.63</v>
      </c>
      <c r="I74" s="412">
        <v>29.18</v>
      </c>
      <c r="J74" s="411">
        <v>0.17598456064169832</v>
      </c>
    </row>
    <row r="75" spans="1:10" ht="23.25" customHeight="1" x14ac:dyDescent="0.2">
      <c r="A75" s="414" t="s">
        <v>1619</v>
      </c>
      <c r="B75" s="414" t="s">
        <v>1618</v>
      </c>
      <c r="C75" s="414" t="s">
        <v>1010</v>
      </c>
      <c r="D75" s="414">
        <v>7</v>
      </c>
      <c r="E75" s="414">
        <v>0</v>
      </c>
      <c r="F75" s="413">
        <v>4316.3</v>
      </c>
      <c r="G75" s="412">
        <v>0</v>
      </c>
      <c r="H75" s="412">
        <v>3488.87</v>
      </c>
      <c r="I75" s="412">
        <v>827.43</v>
      </c>
      <c r="J75" s="411">
        <v>0.19169890878761903</v>
      </c>
    </row>
    <row r="76" spans="1:10" ht="23.25" customHeight="1" x14ac:dyDescent="0.2">
      <c r="A76" s="414" t="s">
        <v>2272</v>
      </c>
      <c r="B76" s="414" t="s">
        <v>2271</v>
      </c>
      <c r="C76" s="414" t="s">
        <v>1010</v>
      </c>
      <c r="D76" s="414">
        <v>1</v>
      </c>
      <c r="E76" s="414">
        <v>0</v>
      </c>
      <c r="F76" s="413">
        <v>564.41</v>
      </c>
      <c r="G76" s="412">
        <v>0</v>
      </c>
      <c r="H76" s="412">
        <v>492.58</v>
      </c>
      <c r="I76" s="412">
        <v>71.83</v>
      </c>
      <c r="J76" s="411">
        <v>0.12726564022607678</v>
      </c>
    </row>
    <row r="77" spans="1:10" ht="23.25" customHeight="1" x14ac:dyDescent="0.2">
      <c r="A77" s="414" t="s">
        <v>2268</v>
      </c>
      <c r="B77" s="414" t="s">
        <v>2267</v>
      </c>
      <c r="C77" s="414" t="s">
        <v>1010</v>
      </c>
      <c r="D77" s="414">
        <v>2</v>
      </c>
      <c r="E77" s="414">
        <v>0</v>
      </c>
      <c r="F77" s="413">
        <v>1465.82</v>
      </c>
      <c r="G77" s="412">
        <v>0</v>
      </c>
      <c r="H77" s="412">
        <v>1116.82</v>
      </c>
      <c r="I77" s="412">
        <v>349</v>
      </c>
      <c r="J77" s="411">
        <v>0.23809198946664664</v>
      </c>
    </row>
    <row r="78" spans="1:10" ht="23.25" customHeight="1" x14ac:dyDescent="0.2">
      <c r="A78" s="414" t="s">
        <v>3780</v>
      </c>
      <c r="B78" s="414" t="s">
        <v>3779</v>
      </c>
      <c r="C78" s="414" t="s">
        <v>1010</v>
      </c>
      <c r="D78" s="414">
        <v>1</v>
      </c>
      <c r="E78" s="414">
        <v>0</v>
      </c>
      <c r="F78" s="413">
        <v>815.63</v>
      </c>
      <c r="G78" s="412">
        <v>0</v>
      </c>
      <c r="H78" s="412">
        <v>424.18</v>
      </c>
      <c r="I78" s="412">
        <v>391.45</v>
      </c>
      <c r="J78" s="411">
        <v>0.47993575518310999</v>
      </c>
    </row>
    <row r="79" spans="1:10" ht="23.25" customHeight="1" x14ac:dyDescent="0.2">
      <c r="A79" s="414" t="s">
        <v>1617</v>
      </c>
      <c r="B79" s="414" t="s">
        <v>1616</v>
      </c>
      <c r="C79" s="414" t="s">
        <v>1010</v>
      </c>
      <c r="D79" s="414">
        <v>12</v>
      </c>
      <c r="E79" s="414">
        <v>0</v>
      </c>
      <c r="F79" s="413">
        <v>7955.04</v>
      </c>
      <c r="G79" s="412">
        <v>0</v>
      </c>
      <c r="H79" s="412">
        <v>6942.36</v>
      </c>
      <c r="I79" s="412">
        <v>1012.68</v>
      </c>
      <c r="J79" s="411">
        <v>0.12730042840765099</v>
      </c>
    </row>
    <row r="80" spans="1:10" ht="23.25" customHeight="1" x14ac:dyDescent="0.2">
      <c r="A80" s="414" t="s">
        <v>3112</v>
      </c>
      <c r="B80" s="414" t="s">
        <v>3111</v>
      </c>
      <c r="C80" s="414" t="s">
        <v>1010</v>
      </c>
      <c r="D80" s="414">
        <v>11</v>
      </c>
      <c r="E80" s="414">
        <v>0</v>
      </c>
      <c r="F80" s="413">
        <v>8067.95</v>
      </c>
      <c r="G80" s="412">
        <v>0</v>
      </c>
      <c r="H80" s="412">
        <v>7041.1</v>
      </c>
      <c r="I80" s="412">
        <v>1026.8499999999999</v>
      </c>
      <c r="J80" s="411">
        <v>0.12727520621719271</v>
      </c>
    </row>
    <row r="81" spans="1:10" ht="23.25" customHeight="1" x14ac:dyDescent="0.2">
      <c r="A81" s="414" t="s">
        <v>1613</v>
      </c>
      <c r="B81" s="414" t="s">
        <v>1612</v>
      </c>
      <c r="C81" s="414" t="s">
        <v>1010</v>
      </c>
      <c r="D81" s="414">
        <v>12</v>
      </c>
      <c r="E81" s="414">
        <v>0</v>
      </c>
      <c r="F81" s="413">
        <v>6820.92</v>
      </c>
      <c r="G81" s="412">
        <v>0</v>
      </c>
      <c r="H81" s="412">
        <v>5840.52</v>
      </c>
      <c r="I81" s="412">
        <v>980.4</v>
      </c>
      <c r="J81" s="411">
        <v>0.14373427631463204</v>
      </c>
    </row>
    <row r="82" spans="1:10" ht="23.25" customHeight="1" x14ac:dyDescent="0.2">
      <c r="A82" s="414" t="s">
        <v>2264</v>
      </c>
      <c r="B82" s="414" t="s">
        <v>2263</v>
      </c>
      <c r="C82" s="414" t="s">
        <v>1010</v>
      </c>
      <c r="D82" s="414">
        <v>24</v>
      </c>
      <c r="E82" s="414">
        <v>0</v>
      </c>
      <c r="F82" s="413">
        <v>13770.24</v>
      </c>
      <c r="G82" s="412">
        <v>0</v>
      </c>
      <c r="H82" s="412">
        <v>9384.24</v>
      </c>
      <c r="I82" s="412">
        <v>4386</v>
      </c>
      <c r="J82" s="411">
        <v>0.31851296709425542</v>
      </c>
    </row>
    <row r="83" spans="1:10" ht="23.25" customHeight="1" x14ac:dyDescent="0.2">
      <c r="A83" s="414" t="s">
        <v>2262</v>
      </c>
      <c r="B83" s="414" t="s">
        <v>2261</v>
      </c>
      <c r="C83" s="414" t="s">
        <v>1010</v>
      </c>
      <c r="D83" s="414">
        <v>2</v>
      </c>
      <c r="E83" s="414">
        <v>0</v>
      </c>
      <c r="F83" s="413">
        <v>2182.58</v>
      </c>
      <c r="G83" s="412">
        <v>0</v>
      </c>
      <c r="H83" s="412">
        <v>1460.94</v>
      </c>
      <c r="I83" s="412">
        <v>721.64</v>
      </c>
      <c r="J83" s="411">
        <v>0.33063621952001759</v>
      </c>
    </row>
    <row r="84" spans="1:10" ht="23.25" customHeight="1" x14ac:dyDescent="0.2">
      <c r="A84" s="414" t="s">
        <v>3110</v>
      </c>
      <c r="B84" s="414" t="s">
        <v>3109</v>
      </c>
      <c r="C84" s="414" t="s">
        <v>1010</v>
      </c>
      <c r="D84" s="414">
        <v>2</v>
      </c>
      <c r="E84" s="414">
        <v>0</v>
      </c>
      <c r="F84" s="413">
        <v>2578.88</v>
      </c>
      <c r="G84" s="412">
        <v>0</v>
      </c>
      <c r="H84" s="412">
        <v>1842.06</v>
      </c>
      <c r="I84" s="412">
        <v>736.82</v>
      </c>
      <c r="J84" s="411">
        <v>0.28571317781362454</v>
      </c>
    </row>
    <row r="85" spans="1:10" ht="23.25" customHeight="1" x14ac:dyDescent="0.2">
      <c r="A85" s="414" t="s">
        <v>6037</v>
      </c>
      <c r="B85" s="414" t="s">
        <v>6036</v>
      </c>
      <c r="C85" s="414" t="s">
        <v>1010</v>
      </c>
      <c r="D85" s="414">
        <v>1</v>
      </c>
      <c r="E85" s="414">
        <v>0</v>
      </c>
      <c r="F85" s="413">
        <v>1068.92</v>
      </c>
      <c r="G85" s="412">
        <v>0</v>
      </c>
      <c r="H85" s="412">
        <v>771.55</v>
      </c>
      <c r="I85" s="412">
        <v>297.37</v>
      </c>
      <c r="J85" s="411">
        <v>0.27819668450398533</v>
      </c>
    </row>
    <row r="86" spans="1:10" ht="23.25" customHeight="1" x14ac:dyDescent="0.2">
      <c r="A86" s="414" t="s">
        <v>1607</v>
      </c>
      <c r="B86" s="414" t="s">
        <v>1606</v>
      </c>
      <c r="C86" s="414" t="s">
        <v>1010</v>
      </c>
      <c r="D86" s="414">
        <v>2</v>
      </c>
      <c r="E86" s="414">
        <v>0</v>
      </c>
      <c r="F86" s="413">
        <v>1666.69</v>
      </c>
      <c r="G86" s="412">
        <v>0</v>
      </c>
      <c r="H86" s="412">
        <v>1309.2</v>
      </c>
      <c r="I86" s="412">
        <v>357.49</v>
      </c>
      <c r="J86" s="411">
        <v>0.21449099712604022</v>
      </c>
    </row>
    <row r="87" spans="1:10" ht="23.25" customHeight="1" x14ac:dyDescent="0.2">
      <c r="A87" s="414" t="s">
        <v>3772</v>
      </c>
      <c r="B87" s="414" t="s">
        <v>3771</v>
      </c>
      <c r="C87" s="414" t="s">
        <v>1010</v>
      </c>
      <c r="D87" s="414">
        <v>1</v>
      </c>
      <c r="E87" s="414">
        <v>0</v>
      </c>
      <c r="F87" s="413">
        <v>421.97</v>
      </c>
      <c r="G87" s="412">
        <v>0</v>
      </c>
      <c r="H87" s="412">
        <v>311.33999999999997</v>
      </c>
      <c r="I87" s="412">
        <v>110.63</v>
      </c>
      <c r="J87" s="411">
        <v>0.26217503614000998</v>
      </c>
    </row>
    <row r="88" spans="1:10" ht="23.25" customHeight="1" x14ac:dyDescent="0.2">
      <c r="A88" s="414" t="s">
        <v>2254</v>
      </c>
      <c r="B88" s="414" t="s">
        <v>2253</v>
      </c>
      <c r="C88" s="414" t="s">
        <v>1010</v>
      </c>
      <c r="D88" s="414">
        <v>1</v>
      </c>
      <c r="E88" s="414">
        <v>0</v>
      </c>
      <c r="F88" s="413">
        <v>399.43</v>
      </c>
      <c r="G88" s="412">
        <v>0</v>
      </c>
      <c r="H88" s="412">
        <v>326.16000000000003</v>
      </c>
      <c r="I88" s="412">
        <v>73.27</v>
      </c>
      <c r="J88" s="411">
        <v>0.1834363968655334</v>
      </c>
    </row>
    <row r="89" spans="1:10" ht="23.25" customHeight="1" x14ac:dyDescent="0.2">
      <c r="A89" s="414" t="s">
        <v>3768</v>
      </c>
      <c r="B89" s="414" t="s">
        <v>3767</v>
      </c>
      <c r="C89" s="414" t="s">
        <v>1010</v>
      </c>
      <c r="D89" s="414">
        <v>2</v>
      </c>
      <c r="E89" s="414">
        <v>0</v>
      </c>
      <c r="F89" s="413">
        <v>1581.98</v>
      </c>
      <c r="G89" s="412">
        <v>0</v>
      </c>
      <c r="H89" s="412">
        <v>1205.3</v>
      </c>
      <c r="I89" s="412">
        <v>376.68</v>
      </c>
      <c r="J89" s="411">
        <v>0.2381066764434443</v>
      </c>
    </row>
    <row r="90" spans="1:10" ht="23.25" customHeight="1" x14ac:dyDescent="0.2">
      <c r="A90" s="414" t="s">
        <v>1601</v>
      </c>
      <c r="B90" s="414" t="s">
        <v>1600</v>
      </c>
      <c r="C90" s="414" t="s">
        <v>1010</v>
      </c>
      <c r="D90" s="414">
        <v>1</v>
      </c>
      <c r="E90" s="414">
        <v>0</v>
      </c>
      <c r="F90" s="413">
        <v>773.46</v>
      </c>
      <c r="G90" s="412">
        <v>0</v>
      </c>
      <c r="H90" s="412">
        <v>629.26</v>
      </c>
      <c r="I90" s="412">
        <v>144.19999999999999</v>
      </c>
      <c r="J90" s="411">
        <v>0.18643498047733562</v>
      </c>
    </row>
    <row r="91" spans="1:10" ht="23.25" customHeight="1" x14ac:dyDescent="0.2">
      <c r="A91" s="414" t="s">
        <v>2252</v>
      </c>
      <c r="B91" s="414" t="s">
        <v>2251</v>
      </c>
      <c r="C91" s="414" t="s">
        <v>1010</v>
      </c>
      <c r="D91" s="414">
        <v>1</v>
      </c>
      <c r="E91" s="414">
        <v>0</v>
      </c>
      <c r="F91" s="413">
        <v>1269.6199999999999</v>
      </c>
      <c r="G91" s="412">
        <v>0</v>
      </c>
      <c r="H91" s="412">
        <v>1044.1500000000001</v>
      </c>
      <c r="I91" s="412">
        <v>225.47</v>
      </c>
      <c r="J91" s="411">
        <v>0.1775885698082891</v>
      </c>
    </row>
    <row r="92" spans="1:10" ht="23.25" customHeight="1" x14ac:dyDescent="0.2">
      <c r="A92" s="414" t="s">
        <v>1599</v>
      </c>
      <c r="B92" s="414" t="s">
        <v>1598</v>
      </c>
      <c r="C92" s="414" t="s">
        <v>1010</v>
      </c>
      <c r="D92" s="414">
        <v>1</v>
      </c>
      <c r="E92" s="414">
        <v>0</v>
      </c>
      <c r="F92" s="413">
        <v>289.06</v>
      </c>
      <c r="G92" s="412">
        <v>0</v>
      </c>
      <c r="H92" s="412">
        <v>238.81</v>
      </c>
      <c r="I92" s="412">
        <v>50.25</v>
      </c>
      <c r="J92" s="411">
        <v>0.17383934131322218</v>
      </c>
    </row>
    <row r="93" spans="1:10" ht="23.25" customHeight="1" x14ac:dyDescent="0.2">
      <c r="A93" s="414" t="s">
        <v>1597</v>
      </c>
      <c r="B93" s="414" t="s">
        <v>1596</v>
      </c>
      <c r="C93" s="414" t="s">
        <v>1010</v>
      </c>
      <c r="D93" s="414">
        <v>1</v>
      </c>
      <c r="E93" s="414">
        <v>0</v>
      </c>
      <c r="F93" s="413">
        <v>313.25</v>
      </c>
      <c r="G93" s="412">
        <v>0</v>
      </c>
      <c r="H93" s="412">
        <v>258.49</v>
      </c>
      <c r="I93" s="412">
        <v>54.76</v>
      </c>
      <c r="J93" s="411">
        <v>0.17481245011971269</v>
      </c>
    </row>
    <row r="94" spans="1:10" ht="23.25" customHeight="1" x14ac:dyDescent="0.2">
      <c r="A94" s="414" t="s">
        <v>2250</v>
      </c>
      <c r="B94" s="414" t="s">
        <v>2249</v>
      </c>
      <c r="C94" s="414" t="s">
        <v>1010</v>
      </c>
      <c r="D94" s="414">
        <v>7</v>
      </c>
      <c r="E94" s="414">
        <v>0</v>
      </c>
      <c r="F94" s="413">
        <v>4737.42</v>
      </c>
      <c r="G94" s="412">
        <v>0</v>
      </c>
      <c r="H94" s="412">
        <v>3817.24</v>
      </c>
      <c r="I94" s="412">
        <v>920.18</v>
      </c>
      <c r="J94" s="411">
        <v>0.19423652536612757</v>
      </c>
    </row>
    <row r="95" spans="1:10" ht="23.25" customHeight="1" x14ac:dyDescent="0.2">
      <c r="A95" s="414" t="s">
        <v>3104</v>
      </c>
      <c r="B95" s="414" t="s">
        <v>3103</v>
      </c>
      <c r="C95" s="414" t="s">
        <v>1010</v>
      </c>
      <c r="D95" s="414">
        <v>10</v>
      </c>
      <c r="E95" s="414">
        <v>0</v>
      </c>
      <c r="F95" s="413">
        <v>4181.38</v>
      </c>
      <c r="G95" s="412">
        <v>0</v>
      </c>
      <c r="H95" s="412">
        <v>3546.1</v>
      </c>
      <c r="I95" s="412">
        <v>635.28</v>
      </c>
      <c r="J95" s="411">
        <v>0.15193070230402403</v>
      </c>
    </row>
    <row r="96" spans="1:10" ht="23.25" customHeight="1" x14ac:dyDescent="0.2">
      <c r="A96" s="414" t="s">
        <v>4497</v>
      </c>
      <c r="B96" s="414" t="s">
        <v>4496</v>
      </c>
      <c r="C96" s="414" t="s">
        <v>1010</v>
      </c>
      <c r="D96" s="414">
        <v>3</v>
      </c>
      <c r="E96" s="414">
        <v>0</v>
      </c>
      <c r="F96" s="413">
        <v>1971.07</v>
      </c>
      <c r="G96" s="412">
        <v>0</v>
      </c>
      <c r="H96" s="412">
        <v>1231.6199999999999</v>
      </c>
      <c r="I96" s="412">
        <v>739.45</v>
      </c>
      <c r="J96" s="411">
        <v>0.37515156742277039</v>
      </c>
    </row>
    <row r="97" spans="1:10" ht="23.25" customHeight="1" x14ac:dyDescent="0.2">
      <c r="A97" s="414" t="s">
        <v>6035</v>
      </c>
      <c r="B97" s="414" t="s">
        <v>6034</v>
      </c>
      <c r="C97" s="414" t="s">
        <v>1010</v>
      </c>
      <c r="D97" s="414">
        <v>2</v>
      </c>
      <c r="E97" s="414">
        <v>0</v>
      </c>
      <c r="F97" s="413">
        <v>1993.9</v>
      </c>
      <c r="G97" s="412">
        <v>0</v>
      </c>
      <c r="H97" s="412">
        <v>1596.04</v>
      </c>
      <c r="I97" s="412">
        <v>397.86</v>
      </c>
      <c r="J97" s="411">
        <v>0.19953859270775867</v>
      </c>
    </row>
    <row r="98" spans="1:10" ht="23.25" customHeight="1" x14ac:dyDescent="0.2">
      <c r="A98" s="414" t="s">
        <v>1593</v>
      </c>
      <c r="B98" s="414" t="s">
        <v>1592</v>
      </c>
      <c r="C98" s="414" t="s">
        <v>1010</v>
      </c>
      <c r="D98" s="414">
        <v>2</v>
      </c>
      <c r="E98" s="414">
        <v>0</v>
      </c>
      <c r="F98" s="413">
        <v>913.26</v>
      </c>
      <c r="G98" s="412">
        <v>0</v>
      </c>
      <c r="H98" s="412">
        <v>695.82</v>
      </c>
      <c r="I98" s="412">
        <v>217.44</v>
      </c>
      <c r="J98" s="411">
        <v>0.23809210958544116</v>
      </c>
    </row>
    <row r="99" spans="1:10" ht="23.25" customHeight="1" x14ac:dyDescent="0.2">
      <c r="A99" s="414" t="s">
        <v>3100</v>
      </c>
      <c r="B99" s="414" t="s">
        <v>3099</v>
      </c>
      <c r="C99" s="414" t="s">
        <v>1010</v>
      </c>
      <c r="D99" s="414">
        <v>1</v>
      </c>
      <c r="E99" s="414">
        <v>0</v>
      </c>
      <c r="F99" s="413">
        <v>1184.92</v>
      </c>
      <c r="G99" s="412">
        <v>0</v>
      </c>
      <c r="H99" s="412">
        <v>862.83</v>
      </c>
      <c r="I99" s="412">
        <v>322.08999999999997</v>
      </c>
      <c r="J99" s="411">
        <v>0.27182425817776729</v>
      </c>
    </row>
    <row r="100" spans="1:10" ht="23.25" customHeight="1" x14ac:dyDescent="0.2">
      <c r="A100" s="414" t="s">
        <v>6033</v>
      </c>
      <c r="B100" s="414" t="s">
        <v>6032</v>
      </c>
      <c r="C100" s="414" t="s">
        <v>1010</v>
      </c>
      <c r="D100" s="414">
        <v>1</v>
      </c>
      <c r="E100" s="414">
        <v>0</v>
      </c>
      <c r="F100" s="413">
        <v>373.3</v>
      </c>
      <c r="G100" s="412">
        <v>0</v>
      </c>
      <c r="H100" s="412">
        <v>208.7</v>
      </c>
      <c r="I100" s="412">
        <v>164.6</v>
      </c>
      <c r="J100" s="411">
        <v>0.44093222609161531</v>
      </c>
    </row>
    <row r="101" spans="1:10" ht="23.25" customHeight="1" x14ac:dyDescent="0.2">
      <c r="A101" s="414" t="s">
        <v>6031</v>
      </c>
      <c r="B101" s="414" t="s">
        <v>6030</v>
      </c>
      <c r="C101" s="414" t="s">
        <v>1010</v>
      </c>
      <c r="D101" s="414">
        <v>1</v>
      </c>
      <c r="E101" s="414">
        <v>0</v>
      </c>
      <c r="F101" s="413">
        <v>694.99</v>
      </c>
      <c r="G101" s="412">
        <v>0</v>
      </c>
      <c r="H101" s="412">
        <v>565.41999999999996</v>
      </c>
      <c r="I101" s="412">
        <v>129.57</v>
      </c>
      <c r="J101" s="411">
        <v>0.1864343371847077</v>
      </c>
    </row>
    <row r="102" spans="1:10" ht="23.25" customHeight="1" x14ac:dyDescent="0.2">
      <c r="A102" s="414" t="s">
        <v>3762</v>
      </c>
      <c r="B102" s="414" t="s">
        <v>3761</v>
      </c>
      <c r="C102" s="414" t="s">
        <v>1010</v>
      </c>
      <c r="D102" s="414">
        <v>2</v>
      </c>
      <c r="E102" s="414">
        <v>0</v>
      </c>
      <c r="F102" s="413">
        <v>244.52</v>
      </c>
      <c r="G102" s="412">
        <v>0</v>
      </c>
      <c r="H102" s="412">
        <v>157.6</v>
      </c>
      <c r="I102" s="412">
        <v>86.92</v>
      </c>
      <c r="J102" s="411">
        <v>0.35547194503517093</v>
      </c>
    </row>
    <row r="103" spans="1:10" ht="23.25" customHeight="1" x14ac:dyDescent="0.2">
      <c r="A103" s="414" t="s">
        <v>3758</v>
      </c>
      <c r="B103" s="414" t="s">
        <v>3757</v>
      </c>
      <c r="C103" s="414" t="s">
        <v>1010</v>
      </c>
      <c r="D103" s="414">
        <v>2</v>
      </c>
      <c r="E103" s="414">
        <v>0</v>
      </c>
      <c r="F103" s="413">
        <v>787.4</v>
      </c>
      <c r="G103" s="412">
        <v>0</v>
      </c>
      <c r="H103" s="412">
        <v>574.70000000000005</v>
      </c>
      <c r="I103" s="412">
        <v>212.7</v>
      </c>
      <c r="J103" s="411">
        <v>0.27012954025908054</v>
      </c>
    </row>
    <row r="104" spans="1:10" ht="23.25" customHeight="1" x14ac:dyDescent="0.2">
      <c r="A104" s="414" t="s">
        <v>2234</v>
      </c>
      <c r="B104" s="414" t="s">
        <v>2233</v>
      </c>
      <c r="C104" s="414" t="s">
        <v>1010</v>
      </c>
      <c r="D104" s="414">
        <v>2</v>
      </c>
      <c r="E104" s="414">
        <v>0</v>
      </c>
      <c r="F104" s="413">
        <v>684.32</v>
      </c>
      <c r="G104" s="412">
        <v>0</v>
      </c>
      <c r="H104" s="412">
        <v>568.67999999999995</v>
      </c>
      <c r="I104" s="412">
        <v>115.64</v>
      </c>
      <c r="J104" s="411">
        <v>0.16898527004909983</v>
      </c>
    </row>
    <row r="105" spans="1:10" ht="23.25" customHeight="1" x14ac:dyDescent="0.2">
      <c r="A105" s="414" t="s">
        <v>1577</v>
      </c>
      <c r="B105" s="414" t="s">
        <v>1576</v>
      </c>
      <c r="C105" s="414" t="s">
        <v>1010</v>
      </c>
      <c r="D105" s="414">
        <v>1</v>
      </c>
      <c r="E105" s="414">
        <v>0</v>
      </c>
      <c r="F105" s="413">
        <v>1483.06</v>
      </c>
      <c r="G105" s="412">
        <v>0</v>
      </c>
      <c r="H105" s="412">
        <v>1206.56</v>
      </c>
      <c r="I105" s="412">
        <v>276.5</v>
      </c>
      <c r="J105" s="411">
        <v>0.18643884940595795</v>
      </c>
    </row>
    <row r="106" spans="1:10" ht="23.25" customHeight="1" x14ac:dyDescent="0.2">
      <c r="A106" s="414" t="s">
        <v>1575</v>
      </c>
      <c r="B106" s="414" t="s">
        <v>1574</v>
      </c>
      <c r="C106" s="414" t="s">
        <v>1010</v>
      </c>
      <c r="D106" s="414">
        <v>2</v>
      </c>
      <c r="E106" s="414">
        <v>0</v>
      </c>
      <c r="F106" s="413">
        <v>1262.5999999999999</v>
      </c>
      <c r="G106" s="412">
        <v>0</v>
      </c>
      <c r="H106" s="412">
        <v>962</v>
      </c>
      <c r="I106" s="412">
        <v>300.60000000000002</v>
      </c>
      <c r="J106" s="411">
        <v>0.23808015206716299</v>
      </c>
    </row>
    <row r="107" spans="1:10" ht="23.25" customHeight="1" x14ac:dyDescent="0.2">
      <c r="A107" s="414" t="s">
        <v>6003</v>
      </c>
      <c r="B107" s="414" t="s">
        <v>6002</v>
      </c>
      <c r="C107" s="414" t="s">
        <v>1010</v>
      </c>
      <c r="D107" s="414">
        <v>1</v>
      </c>
      <c r="E107" s="414">
        <v>0</v>
      </c>
      <c r="F107" s="413">
        <v>580.97</v>
      </c>
      <c r="G107" s="412">
        <v>0</v>
      </c>
      <c r="H107" s="412">
        <v>260.55</v>
      </c>
      <c r="I107" s="412">
        <v>320.42</v>
      </c>
      <c r="J107" s="411">
        <v>0.55152589634576654</v>
      </c>
    </row>
    <row r="108" spans="1:10" ht="23.25" customHeight="1" x14ac:dyDescent="0.2">
      <c r="A108" s="414" t="s">
        <v>1573</v>
      </c>
      <c r="B108" s="414" t="s">
        <v>1572</v>
      </c>
      <c r="C108" s="414" t="s">
        <v>1010</v>
      </c>
      <c r="D108" s="414">
        <v>1</v>
      </c>
      <c r="E108" s="414">
        <v>0</v>
      </c>
      <c r="F108" s="413">
        <v>320.35000000000002</v>
      </c>
      <c r="G108" s="412">
        <v>0</v>
      </c>
      <c r="H108" s="412">
        <v>224.84</v>
      </c>
      <c r="I108" s="412">
        <v>95.51</v>
      </c>
      <c r="J108" s="411">
        <v>0.29814265646948651</v>
      </c>
    </row>
    <row r="109" spans="1:10" ht="23.25" customHeight="1" x14ac:dyDescent="0.2">
      <c r="A109" s="414" t="s">
        <v>3096</v>
      </c>
      <c r="B109" s="414" t="s">
        <v>3095</v>
      </c>
      <c r="C109" s="414" t="s">
        <v>1010</v>
      </c>
      <c r="D109" s="414">
        <v>2</v>
      </c>
      <c r="E109" s="414">
        <v>0</v>
      </c>
      <c r="F109" s="413">
        <v>569.4</v>
      </c>
      <c r="G109" s="412">
        <v>0</v>
      </c>
      <c r="H109" s="412">
        <v>452.14</v>
      </c>
      <c r="I109" s="412">
        <v>117.26</v>
      </c>
      <c r="J109" s="411">
        <v>0.20593607305936074</v>
      </c>
    </row>
    <row r="110" spans="1:10" ht="23.25" customHeight="1" x14ac:dyDescent="0.2">
      <c r="A110" s="414" t="s">
        <v>3094</v>
      </c>
      <c r="B110" s="414" t="s">
        <v>3093</v>
      </c>
      <c r="C110" s="414" t="s">
        <v>1010</v>
      </c>
      <c r="D110" s="414">
        <v>1</v>
      </c>
      <c r="E110" s="414">
        <v>0</v>
      </c>
      <c r="F110" s="413">
        <v>2640.8</v>
      </c>
      <c r="G110" s="412">
        <v>0</v>
      </c>
      <c r="H110" s="412">
        <v>2181.73</v>
      </c>
      <c r="I110" s="412">
        <v>459.07</v>
      </c>
      <c r="J110" s="411">
        <v>0.17383747349288095</v>
      </c>
    </row>
    <row r="111" spans="1:10" ht="23.25" customHeight="1" x14ac:dyDescent="0.2">
      <c r="A111" s="414" t="s">
        <v>1571</v>
      </c>
      <c r="B111" s="414" t="s">
        <v>1570</v>
      </c>
      <c r="C111" s="414" t="s">
        <v>1010</v>
      </c>
      <c r="D111" s="414">
        <v>2</v>
      </c>
      <c r="E111" s="414">
        <v>0</v>
      </c>
      <c r="F111" s="413">
        <v>884.64</v>
      </c>
      <c r="G111" s="412">
        <v>0</v>
      </c>
      <c r="H111" s="412">
        <v>653.22</v>
      </c>
      <c r="I111" s="412">
        <v>231.42</v>
      </c>
      <c r="J111" s="411">
        <v>0.26159793814432991</v>
      </c>
    </row>
    <row r="112" spans="1:10" ht="23.25" customHeight="1" x14ac:dyDescent="0.2">
      <c r="A112" s="414" t="s">
        <v>1569</v>
      </c>
      <c r="B112" s="414" t="s">
        <v>1568</v>
      </c>
      <c r="C112" s="414" t="s">
        <v>1010</v>
      </c>
      <c r="D112" s="414">
        <v>2</v>
      </c>
      <c r="E112" s="414">
        <v>0</v>
      </c>
      <c r="F112" s="413">
        <v>830.76</v>
      </c>
      <c r="G112" s="412">
        <v>0</v>
      </c>
      <c r="H112" s="412">
        <v>612.72</v>
      </c>
      <c r="I112" s="412">
        <v>218.04</v>
      </c>
      <c r="J112" s="411">
        <v>0.26245847176079734</v>
      </c>
    </row>
    <row r="113" spans="1:10" ht="23.25" customHeight="1" x14ac:dyDescent="0.2">
      <c r="A113" s="414" t="s">
        <v>1567</v>
      </c>
      <c r="B113" s="414" t="s">
        <v>1566</v>
      </c>
      <c r="C113" s="414" t="s">
        <v>1010</v>
      </c>
      <c r="D113" s="414">
        <v>3</v>
      </c>
      <c r="E113" s="414">
        <v>0</v>
      </c>
      <c r="F113" s="413">
        <v>1947.91</v>
      </c>
      <c r="G113" s="412">
        <v>0</v>
      </c>
      <c r="H113" s="412">
        <v>1532.79</v>
      </c>
      <c r="I113" s="412">
        <v>415.12</v>
      </c>
      <c r="J113" s="411">
        <v>0.21311046198232977</v>
      </c>
    </row>
    <row r="114" spans="1:10" ht="23.25" customHeight="1" x14ac:dyDescent="0.2">
      <c r="A114" s="414" t="s">
        <v>1565</v>
      </c>
      <c r="B114" s="414" t="s">
        <v>1564</v>
      </c>
      <c r="C114" s="414" t="s">
        <v>1010</v>
      </c>
      <c r="D114" s="414">
        <v>2</v>
      </c>
      <c r="E114" s="414">
        <v>0</v>
      </c>
      <c r="F114" s="413">
        <v>972.49</v>
      </c>
      <c r="G114" s="412">
        <v>0</v>
      </c>
      <c r="H114" s="412">
        <v>729.36</v>
      </c>
      <c r="I114" s="412">
        <v>243.13</v>
      </c>
      <c r="J114" s="411">
        <v>0.25000771216156464</v>
      </c>
    </row>
    <row r="115" spans="1:10" ht="23.25" customHeight="1" x14ac:dyDescent="0.2">
      <c r="A115" s="414" t="s">
        <v>1563</v>
      </c>
      <c r="B115" s="414" t="s">
        <v>1562</v>
      </c>
      <c r="C115" s="414" t="s">
        <v>1010</v>
      </c>
      <c r="D115" s="414">
        <v>4</v>
      </c>
      <c r="E115" s="414">
        <v>0</v>
      </c>
      <c r="F115" s="413">
        <v>679.59</v>
      </c>
      <c r="G115" s="412">
        <v>0</v>
      </c>
      <c r="H115" s="412">
        <v>572.28</v>
      </c>
      <c r="I115" s="412">
        <v>107.31</v>
      </c>
      <c r="J115" s="411">
        <v>0.15790403037125325</v>
      </c>
    </row>
    <row r="116" spans="1:10" ht="23.25" customHeight="1" x14ac:dyDescent="0.2">
      <c r="A116" s="414" t="s">
        <v>2230</v>
      </c>
      <c r="B116" s="414" t="s">
        <v>2229</v>
      </c>
      <c r="C116" s="414" t="s">
        <v>1010</v>
      </c>
      <c r="D116" s="414">
        <v>1</v>
      </c>
      <c r="E116" s="414">
        <v>0</v>
      </c>
      <c r="F116" s="413">
        <v>573.05999999999995</v>
      </c>
      <c r="G116" s="412">
        <v>0</v>
      </c>
      <c r="H116" s="412">
        <v>436.62</v>
      </c>
      <c r="I116" s="412">
        <v>136.44</v>
      </c>
      <c r="J116" s="411">
        <v>0.23809025232959899</v>
      </c>
    </row>
    <row r="117" spans="1:10" ht="23.25" customHeight="1" x14ac:dyDescent="0.2">
      <c r="A117" s="414" t="s">
        <v>1557</v>
      </c>
      <c r="B117" s="414" t="s">
        <v>1556</v>
      </c>
      <c r="C117" s="414" t="s">
        <v>1010</v>
      </c>
      <c r="D117" s="414">
        <v>2</v>
      </c>
      <c r="E117" s="414">
        <v>0</v>
      </c>
      <c r="F117" s="413">
        <v>1098.8</v>
      </c>
      <c r="G117" s="412">
        <v>0</v>
      </c>
      <c r="H117" s="412">
        <v>871.06</v>
      </c>
      <c r="I117" s="412">
        <v>227.74</v>
      </c>
      <c r="J117" s="411">
        <v>0.20726246814706953</v>
      </c>
    </row>
    <row r="118" spans="1:10" ht="23.25" customHeight="1" x14ac:dyDescent="0.2">
      <c r="A118" s="414" t="s">
        <v>2228</v>
      </c>
      <c r="B118" s="414" t="s">
        <v>2227</v>
      </c>
      <c r="C118" s="414" t="s">
        <v>1010</v>
      </c>
      <c r="D118" s="414">
        <v>2</v>
      </c>
      <c r="E118" s="414">
        <v>0</v>
      </c>
      <c r="F118" s="413">
        <v>1049.54</v>
      </c>
      <c r="G118" s="412">
        <v>0</v>
      </c>
      <c r="H118" s="412">
        <v>831.76</v>
      </c>
      <c r="I118" s="412">
        <v>217.78</v>
      </c>
      <c r="J118" s="411">
        <v>0.20750042875926597</v>
      </c>
    </row>
    <row r="119" spans="1:10" ht="23.25" customHeight="1" x14ac:dyDescent="0.2">
      <c r="A119" s="414" t="s">
        <v>1555</v>
      </c>
      <c r="B119" s="414" t="s">
        <v>1554</v>
      </c>
      <c r="C119" s="414" t="s">
        <v>1010</v>
      </c>
      <c r="D119" s="414">
        <v>5</v>
      </c>
      <c r="E119" s="414">
        <v>0</v>
      </c>
      <c r="F119" s="413">
        <v>3221.76</v>
      </c>
      <c r="G119" s="412">
        <v>0</v>
      </c>
      <c r="H119" s="412">
        <v>2443.0500000000002</v>
      </c>
      <c r="I119" s="412">
        <v>778.71</v>
      </c>
      <c r="J119" s="411">
        <v>0.24170329261025031</v>
      </c>
    </row>
    <row r="120" spans="1:10" ht="23.25" customHeight="1" x14ac:dyDescent="0.2">
      <c r="A120" s="414" t="s">
        <v>1553</v>
      </c>
      <c r="B120" s="414" t="s">
        <v>1552</v>
      </c>
      <c r="C120" s="414" t="s">
        <v>1010</v>
      </c>
      <c r="D120" s="414">
        <v>5</v>
      </c>
      <c r="E120" s="414">
        <v>0</v>
      </c>
      <c r="F120" s="413">
        <v>3285.93</v>
      </c>
      <c r="G120" s="412">
        <v>0</v>
      </c>
      <c r="H120" s="412">
        <v>2491.75</v>
      </c>
      <c r="I120" s="412">
        <v>794.18</v>
      </c>
      <c r="J120" s="411">
        <v>0.24169108897633243</v>
      </c>
    </row>
    <row r="121" spans="1:10" ht="23.25" customHeight="1" x14ac:dyDescent="0.2">
      <c r="A121" s="414" t="s">
        <v>1551</v>
      </c>
      <c r="B121" s="414" t="s">
        <v>1550</v>
      </c>
      <c r="C121" s="414" t="s">
        <v>1010</v>
      </c>
      <c r="D121" s="414">
        <v>4</v>
      </c>
      <c r="E121" s="414">
        <v>0</v>
      </c>
      <c r="F121" s="413">
        <v>3831.4</v>
      </c>
      <c r="G121" s="412">
        <v>0</v>
      </c>
      <c r="H121" s="412">
        <v>3037.48</v>
      </c>
      <c r="I121" s="412">
        <v>793.92</v>
      </c>
      <c r="J121" s="411">
        <v>0.20721407318473664</v>
      </c>
    </row>
    <row r="122" spans="1:10" ht="23.25" customHeight="1" x14ac:dyDescent="0.2">
      <c r="A122" s="414" t="s">
        <v>1549</v>
      </c>
      <c r="B122" s="414" t="s">
        <v>1548</v>
      </c>
      <c r="C122" s="414" t="s">
        <v>1010</v>
      </c>
      <c r="D122" s="414">
        <v>2</v>
      </c>
      <c r="E122" s="414">
        <v>0</v>
      </c>
      <c r="F122" s="413">
        <v>1245.71</v>
      </c>
      <c r="G122" s="412">
        <v>0</v>
      </c>
      <c r="H122" s="412">
        <v>1029.98</v>
      </c>
      <c r="I122" s="412">
        <v>215.73</v>
      </c>
      <c r="J122" s="411">
        <v>0.17317834809064711</v>
      </c>
    </row>
    <row r="123" spans="1:10" ht="23.25" customHeight="1" x14ac:dyDescent="0.2">
      <c r="A123" s="414" t="s">
        <v>1547</v>
      </c>
      <c r="B123" s="414" t="s">
        <v>1546</v>
      </c>
      <c r="C123" s="414" t="s">
        <v>1010</v>
      </c>
      <c r="D123" s="414">
        <v>1</v>
      </c>
      <c r="E123" s="414">
        <v>0</v>
      </c>
      <c r="F123" s="413">
        <v>828.1</v>
      </c>
      <c r="G123" s="412">
        <v>0</v>
      </c>
      <c r="H123" s="412">
        <v>623.15</v>
      </c>
      <c r="I123" s="412">
        <v>204.95</v>
      </c>
      <c r="J123" s="411">
        <v>0.24749426397778046</v>
      </c>
    </row>
    <row r="124" spans="1:10" ht="23.25" customHeight="1" x14ac:dyDescent="0.2">
      <c r="A124" s="414" t="s">
        <v>1545</v>
      </c>
      <c r="B124" s="414" t="s">
        <v>1544</v>
      </c>
      <c r="C124" s="414" t="s">
        <v>1010</v>
      </c>
      <c r="D124" s="414">
        <v>2</v>
      </c>
      <c r="E124" s="414">
        <v>0</v>
      </c>
      <c r="F124" s="413">
        <v>1538.56</v>
      </c>
      <c r="G124" s="412">
        <v>0</v>
      </c>
      <c r="H124" s="412">
        <v>1140.26</v>
      </c>
      <c r="I124" s="412">
        <v>398.3</v>
      </c>
      <c r="J124" s="411">
        <v>0.25887843178036607</v>
      </c>
    </row>
    <row r="125" spans="1:10" ht="23.25" customHeight="1" x14ac:dyDescent="0.2">
      <c r="A125" s="414" t="s">
        <v>1543</v>
      </c>
      <c r="B125" s="414" t="s">
        <v>1542</v>
      </c>
      <c r="C125" s="414" t="s">
        <v>1010</v>
      </c>
      <c r="D125" s="414">
        <v>2</v>
      </c>
      <c r="E125" s="414">
        <v>0</v>
      </c>
      <c r="F125" s="413">
        <v>2641.66</v>
      </c>
      <c r="G125" s="412">
        <v>0</v>
      </c>
      <c r="H125" s="412">
        <v>2095.86</v>
      </c>
      <c r="I125" s="412">
        <v>545.79999999999995</v>
      </c>
      <c r="J125" s="411">
        <v>0.20661250880128404</v>
      </c>
    </row>
    <row r="126" spans="1:10" ht="23.25" customHeight="1" x14ac:dyDescent="0.2">
      <c r="A126" s="414" t="s">
        <v>1541</v>
      </c>
      <c r="B126" s="414" t="s">
        <v>1540</v>
      </c>
      <c r="C126" s="414" t="s">
        <v>1010</v>
      </c>
      <c r="D126" s="414">
        <v>1</v>
      </c>
      <c r="E126" s="414">
        <v>0</v>
      </c>
      <c r="F126" s="413">
        <v>796.02</v>
      </c>
      <c r="G126" s="412">
        <v>0</v>
      </c>
      <c r="H126" s="412">
        <v>644.24</v>
      </c>
      <c r="I126" s="412">
        <v>151.78</v>
      </c>
      <c r="J126" s="411">
        <v>0.19067360116579984</v>
      </c>
    </row>
    <row r="127" spans="1:10" ht="23.25" customHeight="1" x14ac:dyDescent="0.2">
      <c r="A127" s="414" t="s">
        <v>1539</v>
      </c>
      <c r="B127" s="414" t="s">
        <v>1538</v>
      </c>
      <c r="C127" s="414" t="s">
        <v>1010</v>
      </c>
      <c r="D127" s="414">
        <v>7</v>
      </c>
      <c r="E127" s="414">
        <v>0</v>
      </c>
      <c r="F127" s="413">
        <v>3504.68</v>
      </c>
      <c r="G127" s="412">
        <v>0</v>
      </c>
      <c r="H127" s="412">
        <v>2732.17</v>
      </c>
      <c r="I127" s="412">
        <v>772.51</v>
      </c>
      <c r="J127" s="411">
        <v>0.22042240661058926</v>
      </c>
    </row>
    <row r="128" spans="1:10" ht="23.25" customHeight="1" x14ac:dyDescent="0.2">
      <c r="A128" s="414" t="s">
        <v>1535</v>
      </c>
      <c r="B128" s="414" t="s">
        <v>1534</v>
      </c>
      <c r="C128" s="414" t="s">
        <v>1010</v>
      </c>
      <c r="D128" s="414">
        <v>7</v>
      </c>
      <c r="E128" s="414">
        <v>0</v>
      </c>
      <c r="F128" s="413">
        <v>2561.9699999999998</v>
      </c>
      <c r="G128" s="412">
        <v>0</v>
      </c>
      <c r="H128" s="412">
        <v>1990.38</v>
      </c>
      <c r="I128" s="412">
        <v>571.59</v>
      </c>
      <c r="J128" s="411">
        <v>0.22310565697490603</v>
      </c>
    </row>
    <row r="129" spans="1:10" ht="23.25" customHeight="1" x14ac:dyDescent="0.2">
      <c r="A129" s="414" t="s">
        <v>1531</v>
      </c>
      <c r="B129" s="414" t="s">
        <v>1530</v>
      </c>
      <c r="C129" s="414" t="s">
        <v>1010</v>
      </c>
      <c r="D129" s="414">
        <v>12</v>
      </c>
      <c r="E129" s="414">
        <v>0</v>
      </c>
      <c r="F129" s="413">
        <v>2835.84</v>
      </c>
      <c r="G129" s="412">
        <v>0</v>
      </c>
      <c r="H129" s="412">
        <v>2484.6</v>
      </c>
      <c r="I129" s="412">
        <v>351.24</v>
      </c>
      <c r="J129" s="411">
        <v>0.12385748138117807</v>
      </c>
    </row>
    <row r="130" spans="1:10" ht="23.25" customHeight="1" x14ac:dyDescent="0.2">
      <c r="A130" s="414" t="s">
        <v>1529</v>
      </c>
      <c r="B130" s="414" t="s">
        <v>1528</v>
      </c>
      <c r="C130" s="414" t="s">
        <v>1010</v>
      </c>
      <c r="D130" s="414">
        <v>6</v>
      </c>
      <c r="E130" s="414">
        <v>0</v>
      </c>
      <c r="F130" s="413">
        <v>2356.13</v>
      </c>
      <c r="G130" s="412">
        <v>0</v>
      </c>
      <c r="H130" s="412">
        <v>3427.14</v>
      </c>
      <c r="I130" s="412">
        <v>-1071.01</v>
      </c>
      <c r="J130" s="411">
        <v>-0.4545632032188377</v>
      </c>
    </row>
    <row r="131" spans="1:10" ht="23.25" customHeight="1" x14ac:dyDescent="0.2">
      <c r="A131" s="414" t="s">
        <v>1527</v>
      </c>
      <c r="B131" s="414" t="s">
        <v>1526</v>
      </c>
      <c r="C131" s="414" t="s">
        <v>1010</v>
      </c>
      <c r="D131" s="414">
        <v>6</v>
      </c>
      <c r="E131" s="414">
        <v>0</v>
      </c>
      <c r="F131" s="413">
        <v>2831.04</v>
      </c>
      <c r="G131" s="412">
        <v>0</v>
      </c>
      <c r="H131" s="412">
        <v>2157</v>
      </c>
      <c r="I131" s="412">
        <v>674.04</v>
      </c>
      <c r="J131" s="411">
        <v>0.23808918277382163</v>
      </c>
    </row>
    <row r="132" spans="1:10" ht="23.25" customHeight="1" x14ac:dyDescent="0.2">
      <c r="A132" s="414" t="s">
        <v>4491</v>
      </c>
      <c r="B132" s="414" t="s">
        <v>4490</v>
      </c>
      <c r="C132" s="414" t="s">
        <v>1010</v>
      </c>
      <c r="D132" s="414">
        <v>1</v>
      </c>
      <c r="E132" s="414">
        <v>0</v>
      </c>
      <c r="F132" s="413">
        <v>599.54</v>
      </c>
      <c r="G132" s="412">
        <v>0</v>
      </c>
      <c r="H132" s="412">
        <v>549.67999999999995</v>
      </c>
      <c r="I132" s="412">
        <v>49.86</v>
      </c>
      <c r="J132" s="411">
        <v>8.3163758881809394E-2</v>
      </c>
    </row>
    <row r="133" spans="1:10" ht="23.25" customHeight="1" x14ac:dyDescent="0.2">
      <c r="A133" s="414" t="s">
        <v>1525</v>
      </c>
      <c r="B133" s="414" t="s">
        <v>1524</v>
      </c>
      <c r="C133" s="414" t="s">
        <v>1010</v>
      </c>
      <c r="D133" s="414">
        <v>4</v>
      </c>
      <c r="E133" s="414">
        <v>0</v>
      </c>
      <c r="F133" s="413">
        <v>6407.44</v>
      </c>
      <c r="G133" s="412">
        <v>0</v>
      </c>
      <c r="H133" s="412">
        <v>4799.24</v>
      </c>
      <c r="I133" s="412">
        <v>1608.2</v>
      </c>
      <c r="J133" s="411">
        <v>0.25098947473561983</v>
      </c>
    </row>
    <row r="134" spans="1:10" ht="23.25" customHeight="1" x14ac:dyDescent="0.2">
      <c r="A134" s="414" t="s">
        <v>1523</v>
      </c>
      <c r="B134" s="414" t="s">
        <v>1522</v>
      </c>
      <c r="C134" s="414" t="s">
        <v>1010</v>
      </c>
      <c r="D134" s="414">
        <v>2</v>
      </c>
      <c r="E134" s="414">
        <v>0</v>
      </c>
      <c r="F134" s="413">
        <v>1423.96</v>
      </c>
      <c r="G134" s="412">
        <v>0</v>
      </c>
      <c r="H134" s="412">
        <v>1084.94</v>
      </c>
      <c r="I134" s="412">
        <v>339.02</v>
      </c>
      <c r="J134" s="411">
        <v>0.23808253040815752</v>
      </c>
    </row>
    <row r="135" spans="1:10" ht="23.25" customHeight="1" x14ac:dyDescent="0.2">
      <c r="A135" s="414" t="s">
        <v>1521</v>
      </c>
      <c r="B135" s="414" t="s">
        <v>1520</v>
      </c>
      <c r="C135" s="414" t="s">
        <v>1010</v>
      </c>
      <c r="D135" s="414">
        <v>3</v>
      </c>
      <c r="E135" s="414">
        <v>0</v>
      </c>
      <c r="F135" s="413">
        <v>1961.57</v>
      </c>
      <c r="G135" s="412">
        <v>0</v>
      </c>
      <c r="H135" s="412">
        <v>1632.75</v>
      </c>
      <c r="I135" s="412">
        <v>328.82</v>
      </c>
      <c r="J135" s="411">
        <v>0.16763103024618037</v>
      </c>
    </row>
    <row r="136" spans="1:10" ht="23.25" customHeight="1" x14ac:dyDescent="0.2">
      <c r="A136" s="414" t="s">
        <v>2226</v>
      </c>
      <c r="B136" s="414" t="s">
        <v>2225</v>
      </c>
      <c r="C136" s="414" t="s">
        <v>1010</v>
      </c>
      <c r="D136" s="414">
        <v>1</v>
      </c>
      <c r="E136" s="414">
        <v>0</v>
      </c>
      <c r="F136" s="413">
        <v>84.93</v>
      </c>
      <c r="G136" s="412">
        <v>0</v>
      </c>
      <c r="H136" s="412">
        <v>69.59</v>
      </c>
      <c r="I136" s="412">
        <v>15.34</v>
      </c>
      <c r="J136" s="411">
        <v>0.18061933356882137</v>
      </c>
    </row>
    <row r="137" spans="1:10" ht="23.25" customHeight="1" x14ac:dyDescent="0.2">
      <c r="A137" s="414" t="s">
        <v>1519</v>
      </c>
      <c r="B137" s="414" t="s">
        <v>1518</v>
      </c>
      <c r="C137" s="414" t="s">
        <v>1010</v>
      </c>
      <c r="D137" s="414">
        <v>14</v>
      </c>
      <c r="E137" s="414">
        <v>0</v>
      </c>
      <c r="F137" s="413">
        <v>1251.4000000000001</v>
      </c>
      <c r="G137" s="412">
        <v>0</v>
      </c>
      <c r="H137" s="412">
        <v>1048.5999999999999</v>
      </c>
      <c r="I137" s="412">
        <v>202.8</v>
      </c>
      <c r="J137" s="411">
        <v>0.16205849448617549</v>
      </c>
    </row>
    <row r="138" spans="1:10" ht="23.25" customHeight="1" x14ac:dyDescent="0.2">
      <c r="A138" s="414" t="s">
        <v>1517</v>
      </c>
      <c r="B138" s="414" t="s">
        <v>1516</v>
      </c>
      <c r="C138" s="414" t="s">
        <v>1010</v>
      </c>
      <c r="D138" s="414">
        <v>12</v>
      </c>
      <c r="E138" s="414">
        <v>0</v>
      </c>
      <c r="F138" s="413">
        <v>753.48</v>
      </c>
      <c r="G138" s="412">
        <v>0</v>
      </c>
      <c r="H138" s="412">
        <v>657.6</v>
      </c>
      <c r="I138" s="412">
        <v>95.88</v>
      </c>
      <c r="J138" s="411">
        <v>0.12724956203217072</v>
      </c>
    </row>
    <row r="139" spans="1:10" ht="23.25" customHeight="1" x14ac:dyDescent="0.2">
      <c r="A139" s="414" t="s">
        <v>1515</v>
      </c>
      <c r="B139" s="414" t="s">
        <v>1514</v>
      </c>
      <c r="C139" s="414" t="s">
        <v>1010</v>
      </c>
      <c r="D139" s="414">
        <v>6</v>
      </c>
      <c r="E139" s="414">
        <v>0</v>
      </c>
      <c r="F139" s="413">
        <v>519.07000000000005</v>
      </c>
      <c r="G139" s="412">
        <v>0</v>
      </c>
      <c r="H139" s="412">
        <v>374.58</v>
      </c>
      <c r="I139" s="412">
        <v>144.49</v>
      </c>
      <c r="J139" s="411">
        <v>0.27836322653977308</v>
      </c>
    </row>
    <row r="140" spans="1:10" ht="23.25" customHeight="1" x14ac:dyDescent="0.2">
      <c r="A140" s="414" t="s">
        <v>1513</v>
      </c>
      <c r="B140" s="414" t="s">
        <v>1512</v>
      </c>
      <c r="C140" s="414" t="s">
        <v>1010</v>
      </c>
      <c r="D140" s="414">
        <v>15</v>
      </c>
      <c r="E140" s="414">
        <v>0</v>
      </c>
      <c r="F140" s="413">
        <v>1919.47</v>
      </c>
      <c r="G140" s="412">
        <v>0</v>
      </c>
      <c r="H140" s="412">
        <v>1629.45</v>
      </c>
      <c r="I140" s="412">
        <v>290.02</v>
      </c>
      <c r="J140" s="411">
        <v>0.15109379151536623</v>
      </c>
    </row>
    <row r="141" spans="1:10" ht="23.25" customHeight="1" x14ac:dyDescent="0.2">
      <c r="A141" s="414" t="s">
        <v>1511</v>
      </c>
      <c r="B141" s="414" t="s">
        <v>1510</v>
      </c>
      <c r="C141" s="414" t="s">
        <v>1010</v>
      </c>
      <c r="D141" s="414">
        <v>4</v>
      </c>
      <c r="E141" s="414">
        <v>0</v>
      </c>
      <c r="F141" s="413">
        <v>448.62</v>
      </c>
      <c r="G141" s="412">
        <v>0</v>
      </c>
      <c r="H141" s="412">
        <v>350.6</v>
      </c>
      <c r="I141" s="412">
        <v>98.02</v>
      </c>
      <c r="J141" s="411">
        <v>0.21849226516873968</v>
      </c>
    </row>
    <row r="142" spans="1:10" ht="23.25" customHeight="1" x14ac:dyDescent="0.2">
      <c r="A142" s="414" t="s">
        <v>1509</v>
      </c>
      <c r="B142" s="414" t="s">
        <v>1508</v>
      </c>
      <c r="C142" s="414" t="s">
        <v>1010</v>
      </c>
      <c r="D142" s="414">
        <v>7</v>
      </c>
      <c r="E142" s="414">
        <v>0</v>
      </c>
      <c r="F142" s="413">
        <v>1090.32</v>
      </c>
      <c r="G142" s="412">
        <v>0</v>
      </c>
      <c r="H142" s="412">
        <v>818.79</v>
      </c>
      <c r="I142" s="412">
        <v>271.52999999999997</v>
      </c>
      <c r="J142" s="411">
        <v>0.24903697996918336</v>
      </c>
    </row>
    <row r="143" spans="1:10" ht="23.25" customHeight="1" x14ac:dyDescent="0.2">
      <c r="A143" s="414" t="s">
        <v>5993</v>
      </c>
      <c r="B143" s="414" t="s">
        <v>5992</v>
      </c>
      <c r="C143" s="414" t="s">
        <v>1010</v>
      </c>
      <c r="D143" s="414">
        <v>3</v>
      </c>
      <c r="E143" s="414">
        <v>0</v>
      </c>
      <c r="F143" s="413">
        <v>1350.72</v>
      </c>
      <c r="G143" s="412">
        <v>0</v>
      </c>
      <c r="H143" s="412">
        <v>919.86</v>
      </c>
      <c r="I143" s="412">
        <v>430.86</v>
      </c>
      <c r="J143" s="411">
        <v>0.3189854299928927</v>
      </c>
    </row>
    <row r="144" spans="1:10" ht="23.25" customHeight="1" x14ac:dyDescent="0.2">
      <c r="A144" s="414" t="s">
        <v>1507</v>
      </c>
      <c r="B144" s="414" t="s">
        <v>1506</v>
      </c>
      <c r="C144" s="414" t="s">
        <v>1010</v>
      </c>
      <c r="D144" s="414">
        <v>10</v>
      </c>
      <c r="E144" s="414">
        <v>0</v>
      </c>
      <c r="F144" s="413">
        <v>1432</v>
      </c>
      <c r="G144" s="412">
        <v>0</v>
      </c>
      <c r="H144" s="412">
        <v>966.8</v>
      </c>
      <c r="I144" s="412">
        <v>465.2</v>
      </c>
      <c r="J144" s="411">
        <v>0.3248603351955307</v>
      </c>
    </row>
    <row r="145" spans="1:10" ht="23.25" customHeight="1" x14ac:dyDescent="0.2">
      <c r="A145" s="414" t="s">
        <v>6029</v>
      </c>
      <c r="B145" s="414" t="s">
        <v>6028</v>
      </c>
      <c r="C145" s="414" t="s">
        <v>1010</v>
      </c>
      <c r="D145" s="414">
        <v>6</v>
      </c>
      <c r="E145" s="414">
        <v>0</v>
      </c>
      <c r="F145" s="413">
        <v>2937.18</v>
      </c>
      <c r="G145" s="412">
        <v>0</v>
      </c>
      <c r="H145" s="412">
        <v>1387.02</v>
      </c>
      <c r="I145" s="412">
        <v>1550.16</v>
      </c>
      <c r="J145" s="411">
        <v>0.52777153596306658</v>
      </c>
    </row>
    <row r="146" spans="1:10" ht="23.25" customHeight="1" x14ac:dyDescent="0.2">
      <c r="A146" s="414" t="s">
        <v>1505</v>
      </c>
      <c r="B146" s="414" t="s">
        <v>1504</v>
      </c>
      <c r="C146" s="414" t="s">
        <v>1010</v>
      </c>
      <c r="D146" s="414">
        <v>11</v>
      </c>
      <c r="E146" s="414">
        <v>0</v>
      </c>
      <c r="F146" s="413">
        <v>1448.64</v>
      </c>
      <c r="G146" s="412">
        <v>0</v>
      </c>
      <c r="H146" s="412">
        <v>1100.6600000000001</v>
      </c>
      <c r="I146" s="412">
        <v>347.98</v>
      </c>
      <c r="J146" s="411">
        <v>0.24021150872542524</v>
      </c>
    </row>
    <row r="147" spans="1:10" ht="23.25" customHeight="1" x14ac:dyDescent="0.2">
      <c r="A147" s="414" t="s">
        <v>1503</v>
      </c>
      <c r="B147" s="414" t="s">
        <v>1502</v>
      </c>
      <c r="C147" s="414" t="s">
        <v>1010</v>
      </c>
      <c r="D147" s="414">
        <v>3</v>
      </c>
      <c r="E147" s="414">
        <v>0</v>
      </c>
      <c r="F147" s="413">
        <v>398.82</v>
      </c>
      <c r="G147" s="412">
        <v>0</v>
      </c>
      <c r="H147" s="412">
        <v>248.94</v>
      </c>
      <c r="I147" s="412">
        <v>149.88</v>
      </c>
      <c r="J147" s="411">
        <v>0.37580863547465021</v>
      </c>
    </row>
    <row r="148" spans="1:10" ht="23.25" customHeight="1" x14ac:dyDescent="0.2">
      <c r="A148" s="414" t="s">
        <v>3080</v>
      </c>
      <c r="B148" s="414" t="s">
        <v>3079</v>
      </c>
      <c r="C148" s="414" t="s">
        <v>1010</v>
      </c>
      <c r="D148" s="414">
        <v>12</v>
      </c>
      <c r="E148" s="414">
        <v>0</v>
      </c>
      <c r="F148" s="413">
        <v>869.04</v>
      </c>
      <c r="G148" s="412">
        <v>0</v>
      </c>
      <c r="H148" s="412">
        <v>758.28</v>
      </c>
      <c r="I148" s="412">
        <v>110.76</v>
      </c>
      <c r="J148" s="411">
        <v>0.12745098039215685</v>
      </c>
    </row>
    <row r="149" spans="1:10" ht="23.25" customHeight="1" x14ac:dyDescent="0.2">
      <c r="A149" s="414" t="s">
        <v>2212</v>
      </c>
      <c r="B149" s="414" t="s">
        <v>2211</v>
      </c>
      <c r="C149" s="414" t="s">
        <v>1010</v>
      </c>
      <c r="D149" s="414">
        <v>1</v>
      </c>
      <c r="E149" s="414">
        <v>0</v>
      </c>
      <c r="F149" s="413">
        <v>136.6</v>
      </c>
      <c r="G149" s="412">
        <v>0</v>
      </c>
      <c r="H149" s="412">
        <v>108.29</v>
      </c>
      <c r="I149" s="412">
        <v>28.31</v>
      </c>
      <c r="J149" s="411">
        <v>0.20724743777452415</v>
      </c>
    </row>
    <row r="150" spans="1:10" ht="23.25" customHeight="1" x14ac:dyDescent="0.2">
      <c r="A150" s="414" t="s">
        <v>1497</v>
      </c>
      <c r="B150" s="414" t="s">
        <v>1496</v>
      </c>
      <c r="C150" s="414" t="s">
        <v>1010</v>
      </c>
      <c r="D150" s="414">
        <v>12</v>
      </c>
      <c r="E150" s="414">
        <v>0</v>
      </c>
      <c r="F150" s="413">
        <v>3531.46</v>
      </c>
      <c r="G150" s="412">
        <v>0</v>
      </c>
      <c r="H150" s="412">
        <v>2829.24</v>
      </c>
      <c r="I150" s="412">
        <v>702.22</v>
      </c>
      <c r="J150" s="411">
        <v>0.19884693582824101</v>
      </c>
    </row>
    <row r="151" spans="1:10" ht="23.25" customHeight="1" x14ac:dyDescent="0.2">
      <c r="A151" s="414" t="s">
        <v>1495</v>
      </c>
      <c r="B151" s="414" t="s">
        <v>1494</v>
      </c>
      <c r="C151" s="414" t="s">
        <v>1010</v>
      </c>
      <c r="D151" s="414">
        <v>10</v>
      </c>
      <c r="E151" s="414">
        <v>0</v>
      </c>
      <c r="F151" s="413">
        <v>2136.1</v>
      </c>
      <c r="G151" s="412">
        <v>0</v>
      </c>
      <c r="H151" s="412">
        <v>1627.5</v>
      </c>
      <c r="I151" s="412">
        <v>508.6</v>
      </c>
      <c r="J151" s="411">
        <v>0.23809746734703433</v>
      </c>
    </row>
    <row r="152" spans="1:10" ht="23.25" customHeight="1" x14ac:dyDescent="0.2">
      <c r="A152" s="414" t="s">
        <v>1493</v>
      </c>
      <c r="B152" s="414" t="s">
        <v>1492</v>
      </c>
      <c r="C152" s="414" t="s">
        <v>1010</v>
      </c>
      <c r="D152" s="414">
        <v>20</v>
      </c>
      <c r="E152" s="414">
        <v>0</v>
      </c>
      <c r="F152" s="413">
        <v>6850.62</v>
      </c>
      <c r="G152" s="412">
        <v>0</v>
      </c>
      <c r="H152" s="412">
        <v>5159</v>
      </c>
      <c r="I152" s="412">
        <v>1691.62</v>
      </c>
      <c r="J152" s="411">
        <v>0.24692947499642368</v>
      </c>
    </row>
    <row r="153" spans="1:10" ht="23.25" customHeight="1" x14ac:dyDescent="0.2">
      <c r="A153" s="414" t="s">
        <v>1491</v>
      </c>
      <c r="B153" s="414" t="s">
        <v>1490</v>
      </c>
      <c r="C153" s="414" t="s">
        <v>1010</v>
      </c>
      <c r="D153" s="414">
        <v>8</v>
      </c>
      <c r="E153" s="414">
        <v>0</v>
      </c>
      <c r="F153" s="413">
        <v>1982.02</v>
      </c>
      <c r="G153" s="412">
        <v>0</v>
      </c>
      <c r="H153" s="412">
        <v>1717.12</v>
      </c>
      <c r="I153" s="412">
        <v>264.89999999999998</v>
      </c>
      <c r="J153" s="411">
        <v>0.13365152722979587</v>
      </c>
    </row>
    <row r="154" spans="1:10" ht="23.25" customHeight="1" x14ac:dyDescent="0.2">
      <c r="A154" s="414" t="s">
        <v>1483</v>
      </c>
      <c r="B154" s="414" t="s">
        <v>1482</v>
      </c>
      <c r="C154" s="414" t="s">
        <v>1010</v>
      </c>
      <c r="D154" s="414">
        <v>7</v>
      </c>
      <c r="E154" s="414">
        <v>0</v>
      </c>
      <c r="F154" s="413">
        <v>1707.39</v>
      </c>
      <c r="G154" s="412">
        <v>0</v>
      </c>
      <c r="H154" s="412">
        <v>1486.94</v>
      </c>
      <c r="I154" s="412">
        <v>220.45</v>
      </c>
      <c r="J154" s="411">
        <v>0.12911519922220466</v>
      </c>
    </row>
    <row r="155" spans="1:10" ht="23.25" customHeight="1" x14ac:dyDescent="0.2">
      <c r="A155" s="414" t="s">
        <v>1481</v>
      </c>
      <c r="B155" s="414" t="s">
        <v>1480</v>
      </c>
      <c r="C155" s="414" t="s">
        <v>1010</v>
      </c>
      <c r="D155" s="414">
        <v>26</v>
      </c>
      <c r="E155" s="414">
        <v>0</v>
      </c>
      <c r="F155" s="413">
        <v>4232.79</v>
      </c>
      <c r="G155" s="412">
        <v>0</v>
      </c>
      <c r="H155" s="412">
        <v>3472.28</v>
      </c>
      <c r="I155" s="412">
        <v>760.51</v>
      </c>
      <c r="J155" s="411">
        <v>0.17967109164404566</v>
      </c>
    </row>
    <row r="156" spans="1:10" ht="23.25" customHeight="1" x14ac:dyDescent="0.2">
      <c r="A156" s="414" t="s">
        <v>1479</v>
      </c>
      <c r="B156" s="414" t="s">
        <v>1478</v>
      </c>
      <c r="C156" s="414" t="s">
        <v>1010</v>
      </c>
      <c r="D156" s="414">
        <v>2</v>
      </c>
      <c r="E156" s="414">
        <v>0</v>
      </c>
      <c r="F156" s="413">
        <v>207.54</v>
      </c>
      <c r="G156" s="412">
        <v>0</v>
      </c>
      <c r="H156" s="412">
        <v>158.12</v>
      </c>
      <c r="I156" s="412">
        <v>49.42</v>
      </c>
      <c r="J156" s="411">
        <v>0.23812277151392502</v>
      </c>
    </row>
    <row r="157" spans="1:10" ht="23.25" customHeight="1" x14ac:dyDescent="0.2">
      <c r="A157" s="414" t="s">
        <v>5977</v>
      </c>
      <c r="B157" s="414" t="s">
        <v>5976</v>
      </c>
      <c r="C157" s="414" t="s">
        <v>1010</v>
      </c>
      <c r="D157" s="414">
        <v>12</v>
      </c>
      <c r="E157" s="414">
        <v>0</v>
      </c>
      <c r="F157" s="413">
        <v>5149.68</v>
      </c>
      <c r="G157" s="412">
        <v>0</v>
      </c>
      <c r="H157" s="412">
        <v>4494.24</v>
      </c>
      <c r="I157" s="412">
        <v>655.44</v>
      </c>
      <c r="J157" s="411">
        <v>0.12727781143682715</v>
      </c>
    </row>
    <row r="158" spans="1:10" ht="23.25" customHeight="1" x14ac:dyDescent="0.2">
      <c r="A158" s="414" t="s">
        <v>1475</v>
      </c>
      <c r="B158" s="414" t="s">
        <v>1474</v>
      </c>
      <c r="C158" s="414" t="s">
        <v>1010</v>
      </c>
      <c r="D158" s="414">
        <v>2</v>
      </c>
      <c r="E158" s="414">
        <v>0</v>
      </c>
      <c r="F158" s="413">
        <v>417.35</v>
      </c>
      <c r="G158" s="412">
        <v>0</v>
      </c>
      <c r="H158" s="412">
        <v>312</v>
      </c>
      <c r="I158" s="412">
        <v>105.35</v>
      </c>
      <c r="J158" s="411">
        <v>0.25242602132502695</v>
      </c>
    </row>
    <row r="159" spans="1:10" ht="23.25" customHeight="1" x14ac:dyDescent="0.2">
      <c r="A159" s="414" t="s">
        <v>3074</v>
      </c>
      <c r="B159" s="414" t="s">
        <v>3073</v>
      </c>
      <c r="C159" s="414" t="s">
        <v>1010</v>
      </c>
      <c r="D159" s="414">
        <v>2</v>
      </c>
      <c r="E159" s="414">
        <v>0</v>
      </c>
      <c r="F159" s="413">
        <v>371.34</v>
      </c>
      <c r="G159" s="412">
        <v>0</v>
      </c>
      <c r="H159" s="412">
        <v>272.89999999999998</v>
      </c>
      <c r="I159" s="412">
        <v>98.44</v>
      </c>
      <c r="J159" s="411">
        <v>0.26509398395001887</v>
      </c>
    </row>
    <row r="160" spans="1:10" ht="23.25" customHeight="1" x14ac:dyDescent="0.2">
      <c r="A160" s="414" t="s">
        <v>2204</v>
      </c>
      <c r="B160" s="414" t="s">
        <v>2203</v>
      </c>
      <c r="C160" s="414" t="s">
        <v>1010</v>
      </c>
      <c r="D160" s="414">
        <v>1</v>
      </c>
      <c r="E160" s="414">
        <v>0</v>
      </c>
      <c r="F160" s="413">
        <v>333.96</v>
      </c>
      <c r="G160" s="412">
        <v>0</v>
      </c>
      <c r="H160" s="412">
        <v>254.45</v>
      </c>
      <c r="I160" s="412">
        <v>79.510000000000005</v>
      </c>
      <c r="J160" s="411">
        <v>0.23808240507845252</v>
      </c>
    </row>
    <row r="161" spans="1:10" ht="23.25" customHeight="1" x14ac:dyDescent="0.2">
      <c r="A161" s="414" t="s">
        <v>3072</v>
      </c>
      <c r="B161" s="414" t="s">
        <v>3071</v>
      </c>
      <c r="C161" s="414" t="s">
        <v>1010</v>
      </c>
      <c r="D161" s="414">
        <v>2</v>
      </c>
      <c r="E161" s="414">
        <v>0</v>
      </c>
      <c r="F161" s="413">
        <v>315.64</v>
      </c>
      <c r="G161" s="412">
        <v>0</v>
      </c>
      <c r="H161" s="412">
        <v>243.12</v>
      </c>
      <c r="I161" s="412">
        <v>72.52</v>
      </c>
      <c r="J161" s="411">
        <v>0.22975541756431378</v>
      </c>
    </row>
    <row r="162" spans="1:10" ht="23.25" customHeight="1" x14ac:dyDescent="0.2">
      <c r="A162" s="414" t="s">
        <v>6027</v>
      </c>
      <c r="B162" s="414" t="s">
        <v>6026</v>
      </c>
      <c r="C162" s="414" t="s">
        <v>1010</v>
      </c>
      <c r="D162" s="414">
        <v>1</v>
      </c>
      <c r="E162" s="414">
        <v>0</v>
      </c>
      <c r="F162" s="413">
        <v>545.23</v>
      </c>
      <c r="G162" s="412">
        <v>0</v>
      </c>
      <c r="H162" s="412">
        <v>273.41000000000003</v>
      </c>
      <c r="I162" s="412">
        <v>271.82</v>
      </c>
      <c r="J162" s="411">
        <v>0.49854189974872987</v>
      </c>
    </row>
    <row r="163" spans="1:10" ht="23.25" customHeight="1" x14ac:dyDescent="0.2">
      <c r="A163" s="414" t="s">
        <v>1471</v>
      </c>
      <c r="B163" s="414" t="s">
        <v>1470</v>
      </c>
      <c r="C163" s="414" t="s">
        <v>1010</v>
      </c>
      <c r="D163" s="414">
        <v>7</v>
      </c>
      <c r="E163" s="414">
        <v>0</v>
      </c>
      <c r="F163" s="413">
        <v>2255.7199999999998</v>
      </c>
      <c r="G163" s="412">
        <v>0</v>
      </c>
      <c r="H163" s="412">
        <v>1969.45</v>
      </c>
      <c r="I163" s="412">
        <v>286.27</v>
      </c>
      <c r="J163" s="411">
        <v>0.12690848154912843</v>
      </c>
    </row>
    <row r="164" spans="1:10" ht="23.25" customHeight="1" x14ac:dyDescent="0.2">
      <c r="A164" s="414" t="s">
        <v>6025</v>
      </c>
      <c r="B164" s="414" t="s">
        <v>6024</v>
      </c>
      <c r="C164" s="414" t="s">
        <v>1010</v>
      </c>
      <c r="D164" s="414">
        <v>1</v>
      </c>
      <c r="E164" s="414">
        <v>0</v>
      </c>
      <c r="F164" s="413">
        <v>727.24</v>
      </c>
      <c r="G164" s="412">
        <v>0</v>
      </c>
      <c r="H164" s="412">
        <v>403.62</v>
      </c>
      <c r="I164" s="412">
        <v>323.62</v>
      </c>
      <c r="J164" s="411">
        <v>0.44499752488861999</v>
      </c>
    </row>
    <row r="165" spans="1:10" ht="23.25" customHeight="1" x14ac:dyDescent="0.2">
      <c r="A165" s="414" t="s">
        <v>1469</v>
      </c>
      <c r="B165" s="414" t="s">
        <v>1468</v>
      </c>
      <c r="C165" s="414" t="s">
        <v>1010</v>
      </c>
      <c r="D165" s="414">
        <v>3</v>
      </c>
      <c r="E165" s="414">
        <v>0</v>
      </c>
      <c r="F165" s="413">
        <v>581.5</v>
      </c>
      <c r="G165" s="412">
        <v>0</v>
      </c>
      <c r="H165" s="412">
        <v>435</v>
      </c>
      <c r="I165" s="412">
        <v>146.5</v>
      </c>
      <c r="J165" s="411">
        <v>0.2519346517626827</v>
      </c>
    </row>
    <row r="166" spans="1:10" ht="23.25" customHeight="1" x14ac:dyDescent="0.2">
      <c r="A166" s="414" t="s">
        <v>1467</v>
      </c>
      <c r="B166" s="414" t="s">
        <v>1466</v>
      </c>
      <c r="C166" s="414" t="s">
        <v>1010</v>
      </c>
      <c r="D166" s="414">
        <v>15</v>
      </c>
      <c r="E166" s="414">
        <v>0</v>
      </c>
      <c r="F166" s="413">
        <v>2737.98</v>
      </c>
      <c r="G166" s="412">
        <v>0</v>
      </c>
      <c r="H166" s="412">
        <v>2300.34</v>
      </c>
      <c r="I166" s="412">
        <v>437.64</v>
      </c>
      <c r="J166" s="411">
        <v>0.15984046632919161</v>
      </c>
    </row>
    <row r="167" spans="1:10" ht="23.25" customHeight="1" x14ac:dyDescent="0.2">
      <c r="A167" s="414" t="s">
        <v>1465</v>
      </c>
      <c r="B167" s="414" t="s">
        <v>1464</v>
      </c>
      <c r="C167" s="414" t="s">
        <v>1010</v>
      </c>
      <c r="D167" s="414">
        <v>9</v>
      </c>
      <c r="E167" s="414">
        <v>0</v>
      </c>
      <c r="F167" s="413">
        <v>2973.78</v>
      </c>
      <c r="G167" s="412">
        <v>0</v>
      </c>
      <c r="H167" s="412">
        <v>2501.19</v>
      </c>
      <c r="I167" s="412">
        <v>472.59</v>
      </c>
      <c r="J167" s="411">
        <v>0.1589189516373101</v>
      </c>
    </row>
    <row r="168" spans="1:10" ht="23.25" customHeight="1" x14ac:dyDescent="0.2">
      <c r="A168" s="414" t="s">
        <v>1463</v>
      </c>
      <c r="B168" s="414" t="s">
        <v>1462</v>
      </c>
      <c r="C168" s="414" t="s">
        <v>1010</v>
      </c>
      <c r="D168" s="414">
        <v>3</v>
      </c>
      <c r="E168" s="414">
        <v>0</v>
      </c>
      <c r="F168" s="413">
        <v>549.84</v>
      </c>
      <c r="G168" s="412">
        <v>0</v>
      </c>
      <c r="H168" s="412">
        <v>484.26</v>
      </c>
      <c r="I168" s="412">
        <v>65.58</v>
      </c>
      <c r="J168" s="411">
        <v>0.11927106067219555</v>
      </c>
    </row>
    <row r="169" spans="1:10" ht="23.25" customHeight="1" x14ac:dyDescent="0.2">
      <c r="A169" s="414" t="s">
        <v>1461</v>
      </c>
      <c r="B169" s="414" t="s">
        <v>1460</v>
      </c>
      <c r="C169" s="414" t="s">
        <v>1010</v>
      </c>
      <c r="D169" s="414">
        <v>1</v>
      </c>
      <c r="E169" s="414">
        <v>0</v>
      </c>
      <c r="F169" s="413">
        <v>270.52</v>
      </c>
      <c r="G169" s="412">
        <v>0</v>
      </c>
      <c r="H169" s="412">
        <v>214.15</v>
      </c>
      <c r="I169" s="412">
        <v>56.37</v>
      </c>
      <c r="J169" s="411">
        <v>0.20837646015082065</v>
      </c>
    </row>
    <row r="170" spans="1:10" ht="23.25" customHeight="1" x14ac:dyDescent="0.2">
      <c r="A170" s="414" t="s">
        <v>6023</v>
      </c>
      <c r="B170" s="414" t="s">
        <v>6022</v>
      </c>
      <c r="C170" s="414" t="s">
        <v>1010</v>
      </c>
      <c r="D170" s="414">
        <v>2</v>
      </c>
      <c r="E170" s="414">
        <v>0</v>
      </c>
      <c r="F170" s="413">
        <v>699.7</v>
      </c>
      <c r="G170" s="412">
        <v>0</v>
      </c>
      <c r="H170" s="412">
        <v>362</v>
      </c>
      <c r="I170" s="412">
        <v>337.7</v>
      </c>
      <c r="J170" s="411">
        <v>0.4826354151779334</v>
      </c>
    </row>
    <row r="171" spans="1:10" ht="23.25" customHeight="1" x14ac:dyDescent="0.2">
      <c r="A171" s="414" t="s">
        <v>1457</v>
      </c>
      <c r="B171" s="414" t="s">
        <v>1456</v>
      </c>
      <c r="C171" s="414" t="s">
        <v>1010</v>
      </c>
      <c r="D171" s="414">
        <v>1</v>
      </c>
      <c r="E171" s="414">
        <v>0</v>
      </c>
      <c r="F171" s="413">
        <v>265.64999999999998</v>
      </c>
      <c r="G171" s="412">
        <v>0</v>
      </c>
      <c r="H171" s="412">
        <v>169.41</v>
      </c>
      <c r="I171" s="412">
        <v>96.24</v>
      </c>
      <c r="J171" s="411">
        <v>0.36228119706380574</v>
      </c>
    </row>
    <row r="172" spans="1:10" ht="23.25" customHeight="1" x14ac:dyDescent="0.2">
      <c r="A172" s="414" t="s">
        <v>1455</v>
      </c>
      <c r="B172" s="414" t="s">
        <v>1454</v>
      </c>
      <c r="C172" s="414" t="s">
        <v>1010</v>
      </c>
      <c r="D172" s="414">
        <v>3</v>
      </c>
      <c r="E172" s="414">
        <v>0</v>
      </c>
      <c r="F172" s="413">
        <v>1533.79</v>
      </c>
      <c r="G172" s="412">
        <v>0</v>
      </c>
      <c r="H172" s="412">
        <v>1156.3800000000001</v>
      </c>
      <c r="I172" s="412">
        <v>377.41</v>
      </c>
      <c r="J172" s="411">
        <v>0.24606367234106363</v>
      </c>
    </row>
    <row r="173" spans="1:10" ht="23.25" customHeight="1" x14ac:dyDescent="0.2">
      <c r="A173" s="414" t="s">
        <v>3066</v>
      </c>
      <c r="B173" s="414" t="s">
        <v>3065</v>
      </c>
      <c r="C173" s="414" t="s">
        <v>1010</v>
      </c>
      <c r="D173" s="414">
        <v>12</v>
      </c>
      <c r="E173" s="414">
        <v>0</v>
      </c>
      <c r="F173" s="413">
        <v>2441.4</v>
      </c>
      <c r="G173" s="412">
        <v>0</v>
      </c>
      <c r="H173" s="412">
        <v>1532.4</v>
      </c>
      <c r="I173" s="412">
        <v>909</v>
      </c>
      <c r="J173" s="411">
        <v>0.37232735315802407</v>
      </c>
    </row>
    <row r="174" spans="1:10" ht="23.25" customHeight="1" x14ac:dyDescent="0.2">
      <c r="A174" s="414" t="s">
        <v>1453</v>
      </c>
      <c r="B174" s="414" t="s">
        <v>1452</v>
      </c>
      <c r="C174" s="414" t="s">
        <v>1010</v>
      </c>
      <c r="D174" s="414">
        <v>2</v>
      </c>
      <c r="E174" s="414">
        <v>0</v>
      </c>
      <c r="F174" s="413">
        <v>326.72000000000003</v>
      </c>
      <c r="G174" s="412">
        <v>0</v>
      </c>
      <c r="H174" s="412">
        <v>269.98</v>
      </c>
      <c r="I174" s="412">
        <v>56.74</v>
      </c>
      <c r="J174" s="411">
        <v>0.17366552399608226</v>
      </c>
    </row>
    <row r="175" spans="1:10" ht="23.25" customHeight="1" x14ac:dyDescent="0.2">
      <c r="A175" s="414" t="s">
        <v>1451</v>
      </c>
      <c r="B175" s="414" t="s">
        <v>1450</v>
      </c>
      <c r="C175" s="414" t="s">
        <v>1010</v>
      </c>
      <c r="D175" s="414">
        <v>8</v>
      </c>
      <c r="E175" s="414">
        <v>0</v>
      </c>
      <c r="F175" s="413">
        <v>3057.89</v>
      </c>
      <c r="G175" s="412">
        <v>0</v>
      </c>
      <c r="H175" s="412">
        <v>2579.1999999999998</v>
      </c>
      <c r="I175" s="412">
        <v>478.69</v>
      </c>
      <c r="J175" s="411">
        <v>0.15654258328455242</v>
      </c>
    </row>
    <row r="176" spans="1:10" ht="23.25" customHeight="1" x14ac:dyDescent="0.2">
      <c r="A176" s="414" t="s">
        <v>1449</v>
      </c>
      <c r="B176" s="414" t="s">
        <v>1448</v>
      </c>
      <c r="C176" s="414" t="s">
        <v>1010</v>
      </c>
      <c r="D176" s="414">
        <v>5</v>
      </c>
      <c r="E176" s="414">
        <v>0</v>
      </c>
      <c r="F176" s="413">
        <v>597.79999999999995</v>
      </c>
      <c r="G176" s="412">
        <v>0</v>
      </c>
      <c r="H176" s="412">
        <v>568.54999999999995</v>
      </c>
      <c r="I176" s="412">
        <v>29.25</v>
      </c>
      <c r="J176" s="411">
        <v>4.8929407828705251E-2</v>
      </c>
    </row>
    <row r="177" spans="1:10" ht="23.25" customHeight="1" x14ac:dyDescent="0.2">
      <c r="A177" s="414" t="s">
        <v>3064</v>
      </c>
      <c r="B177" s="414" t="s">
        <v>3063</v>
      </c>
      <c r="C177" s="414" t="s">
        <v>1010</v>
      </c>
      <c r="D177" s="414">
        <v>1</v>
      </c>
      <c r="E177" s="414">
        <v>0</v>
      </c>
      <c r="F177" s="413">
        <v>472.85</v>
      </c>
      <c r="G177" s="412">
        <v>0</v>
      </c>
      <c r="H177" s="412">
        <v>348.79</v>
      </c>
      <c r="I177" s="412">
        <v>124.06</v>
      </c>
      <c r="J177" s="411">
        <v>0.26236650100454689</v>
      </c>
    </row>
    <row r="178" spans="1:10" ht="23.25" customHeight="1" x14ac:dyDescent="0.2">
      <c r="A178" s="414" t="s">
        <v>1447</v>
      </c>
      <c r="B178" s="414" t="s">
        <v>1446</v>
      </c>
      <c r="C178" s="414" t="s">
        <v>1010</v>
      </c>
      <c r="D178" s="414">
        <v>15</v>
      </c>
      <c r="E178" s="414">
        <v>0</v>
      </c>
      <c r="F178" s="413">
        <v>2582.6799999999998</v>
      </c>
      <c r="G178" s="412">
        <v>0</v>
      </c>
      <c r="H178" s="412">
        <v>2229.4499999999998</v>
      </c>
      <c r="I178" s="412">
        <v>353.23</v>
      </c>
      <c r="J178" s="411">
        <v>0.13676878281475058</v>
      </c>
    </row>
    <row r="179" spans="1:10" ht="23.25" customHeight="1" x14ac:dyDescent="0.2">
      <c r="A179" s="414" t="s">
        <v>1445</v>
      </c>
      <c r="B179" s="414" t="s">
        <v>1444</v>
      </c>
      <c r="C179" s="414" t="s">
        <v>1010</v>
      </c>
      <c r="D179" s="414">
        <v>3</v>
      </c>
      <c r="E179" s="414">
        <v>0</v>
      </c>
      <c r="F179" s="413">
        <v>443.77</v>
      </c>
      <c r="G179" s="412">
        <v>0</v>
      </c>
      <c r="H179" s="412">
        <v>544.91999999999996</v>
      </c>
      <c r="I179" s="412">
        <v>-101.15</v>
      </c>
      <c r="J179" s="411">
        <v>-0.22793338891768258</v>
      </c>
    </row>
    <row r="180" spans="1:10" ht="23.25" customHeight="1" x14ac:dyDescent="0.2">
      <c r="A180" s="414" t="s">
        <v>1443</v>
      </c>
      <c r="B180" s="414" t="s">
        <v>1442</v>
      </c>
      <c r="C180" s="414" t="s">
        <v>1010</v>
      </c>
      <c r="D180" s="414">
        <v>2</v>
      </c>
      <c r="E180" s="414">
        <v>0</v>
      </c>
      <c r="F180" s="413">
        <v>442.7</v>
      </c>
      <c r="G180" s="412">
        <v>0</v>
      </c>
      <c r="H180" s="412">
        <v>360.16</v>
      </c>
      <c r="I180" s="412">
        <v>82.54</v>
      </c>
      <c r="J180" s="411">
        <v>0.18644680370454031</v>
      </c>
    </row>
    <row r="181" spans="1:10" ht="23.25" customHeight="1" x14ac:dyDescent="0.2">
      <c r="A181" s="414" t="s">
        <v>3062</v>
      </c>
      <c r="B181" s="414" t="s">
        <v>3061</v>
      </c>
      <c r="C181" s="414" t="s">
        <v>1010</v>
      </c>
      <c r="D181" s="414">
        <v>1</v>
      </c>
      <c r="E181" s="414">
        <v>0</v>
      </c>
      <c r="F181" s="413">
        <v>2396.91</v>
      </c>
      <c r="G181" s="412">
        <v>0</v>
      </c>
      <c r="H181" s="412">
        <v>1128.53</v>
      </c>
      <c r="I181" s="412">
        <v>1268.3800000000001</v>
      </c>
      <c r="J181" s="411">
        <v>0.52917297687439246</v>
      </c>
    </row>
    <row r="182" spans="1:10" ht="23.25" customHeight="1" x14ac:dyDescent="0.2">
      <c r="A182" s="414" t="s">
        <v>2090</v>
      </c>
      <c r="B182" s="414" t="s">
        <v>2089</v>
      </c>
      <c r="C182" s="414" t="s">
        <v>1010</v>
      </c>
      <c r="D182" s="414">
        <v>1</v>
      </c>
      <c r="E182" s="414">
        <v>0</v>
      </c>
      <c r="F182" s="413">
        <v>918.16</v>
      </c>
      <c r="G182" s="412">
        <v>0</v>
      </c>
      <c r="H182" s="412">
        <v>662.74</v>
      </c>
      <c r="I182" s="412">
        <v>255.42</v>
      </c>
      <c r="J182" s="411">
        <v>0.27818680839940751</v>
      </c>
    </row>
    <row r="183" spans="1:10" ht="23.25" customHeight="1" x14ac:dyDescent="0.2">
      <c r="A183" s="414" t="s">
        <v>1441</v>
      </c>
      <c r="B183" s="414" t="s">
        <v>1440</v>
      </c>
      <c r="C183" s="414" t="s">
        <v>1010</v>
      </c>
      <c r="D183" s="414">
        <v>30</v>
      </c>
      <c r="E183" s="414">
        <v>0</v>
      </c>
      <c r="F183" s="413">
        <v>11147.45</v>
      </c>
      <c r="G183" s="412">
        <v>0</v>
      </c>
      <c r="H183" s="412">
        <v>9078.9</v>
      </c>
      <c r="I183" s="412">
        <v>2068.5500000000002</v>
      </c>
      <c r="J183" s="411">
        <v>0.18556261745959837</v>
      </c>
    </row>
    <row r="184" spans="1:10" ht="23.25" customHeight="1" x14ac:dyDescent="0.2">
      <c r="A184" s="414" t="s">
        <v>1439</v>
      </c>
      <c r="B184" s="414" t="s">
        <v>1438</v>
      </c>
      <c r="C184" s="414" t="s">
        <v>1010</v>
      </c>
      <c r="D184" s="414">
        <v>2</v>
      </c>
      <c r="E184" s="414">
        <v>0</v>
      </c>
      <c r="F184" s="413">
        <v>460.18</v>
      </c>
      <c r="G184" s="412">
        <v>0</v>
      </c>
      <c r="H184" s="412">
        <v>380.2</v>
      </c>
      <c r="I184" s="412">
        <v>79.98</v>
      </c>
      <c r="J184" s="411">
        <v>0.17380155591290364</v>
      </c>
    </row>
    <row r="185" spans="1:10" ht="23.25" customHeight="1" x14ac:dyDescent="0.2">
      <c r="A185" s="414" t="s">
        <v>6021</v>
      </c>
      <c r="B185" s="414" t="s">
        <v>6020</v>
      </c>
      <c r="C185" s="414" t="s">
        <v>1010</v>
      </c>
      <c r="D185" s="414">
        <v>2</v>
      </c>
      <c r="E185" s="414">
        <v>0</v>
      </c>
      <c r="F185" s="413">
        <v>583.54</v>
      </c>
      <c r="G185" s="412">
        <v>0</v>
      </c>
      <c r="H185" s="412">
        <v>321.39999999999998</v>
      </c>
      <c r="I185" s="412">
        <v>262.14</v>
      </c>
      <c r="J185" s="411">
        <v>0.44922370360215236</v>
      </c>
    </row>
    <row r="186" spans="1:10" ht="23.25" customHeight="1" x14ac:dyDescent="0.2">
      <c r="A186" s="414" t="s">
        <v>1437</v>
      </c>
      <c r="B186" s="414" t="s">
        <v>1436</v>
      </c>
      <c r="C186" s="414" t="s">
        <v>1010</v>
      </c>
      <c r="D186" s="414">
        <v>4</v>
      </c>
      <c r="E186" s="414">
        <v>0</v>
      </c>
      <c r="F186" s="413">
        <v>1356.04</v>
      </c>
      <c r="G186" s="412">
        <v>0</v>
      </c>
      <c r="H186" s="412">
        <v>1205.3599999999999</v>
      </c>
      <c r="I186" s="412">
        <v>150.68</v>
      </c>
      <c r="J186" s="411">
        <v>0.11111766614554143</v>
      </c>
    </row>
    <row r="187" spans="1:10" ht="23.25" customHeight="1" x14ac:dyDescent="0.2">
      <c r="A187" s="414" t="s">
        <v>2196</v>
      </c>
      <c r="B187" s="414" t="s">
        <v>2195</v>
      </c>
      <c r="C187" s="414" t="s">
        <v>1010</v>
      </c>
      <c r="D187" s="414">
        <v>30</v>
      </c>
      <c r="E187" s="414">
        <v>0</v>
      </c>
      <c r="F187" s="413">
        <v>4373.12</v>
      </c>
      <c r="G187" s="412">
        <v>0</v>
      </c>
      <c r="H187" s="412">
        <v>3730.5</v>
      </c>
      <c r="I187" s="412">
        <v>642.62</v>
      </c>
      <c r="J187" s="411">
        <v>0.146947716961803</v>
      </c>
    </row>
    <row r="188" spans="1:10" ht="23.25" customHeight="1" x14ac:dyDescent="0.2">
      <c r="A188" s="414" t="s">
        <v>1435</v>
      </c>
      <c r="B188" s="414" t="s">
        <v>1434</v>
      </c>
      <c r="C188" s="414" t="s">
        <v>1010</v>
      </c>
      <c r="D188" s="414">
        <v>13</v>
      </c>
      <c r="E188" s="414">
        <v>0</v>
      </c>
      <c r="F188" s="413">
        <v>1767.14</v>
      </c>
      <c r="G188" s="412">
        <v>0</v>
      </c>
      <c r="H188" s="412">
        <v>1525.16</v>
      </c>
      <c r="I188" s="412">
        <v>241.98</v>
      </c>
      <c r="J188" s="411">
        <v>0.13693312357821111</v>
      </c>
    </row>
    <row r="189" spans="1:10" ht="23.25" customHeight="1" x14ac:dyDescent="0.2">
      <c r="A189" s="414" t="s">
        <v>1433</v>
      </c>
      <c r="B189" s="414" t="s">
        <v>1432</v>
      </c>
      <c r="C189" s="414" t="s">
        <v>1010</v>
      </c>
      <c r="D189" s="414">
        <v>3</v>
      </c>
      <c r="E189" s="414">
        <v>0</v>
      </c>
      <c r="F189" s="413">
        <v>877.7</v>
      </c>
      <c r="G189" s="412">
        <v>0</v>
      </c>
      <c r="H189" s="412">
        <v>683.22</v>
      </c>
      <c r="I189" s="412">
        <v>194.48</v>
      </c>
      <c r="J189" s="411">
        <v>0.22157912726444115</v>
      </c>
    </row>
    <row r="190" spans="1:10" ht="23.25" customHeight="1" x14ac:dyDescent="0.2">
      <c r="A190" s="414" t="s">
        <v>1429</v>
      </c>
      <c r="B190" s="414" t="s">
        <v>1428</v>
      </c>
      <c r="C190" s="414" t="s">
        <v>1010</v>
      </c>
      <c r="D190" s="414">
        <v>25</v>
      </c>
      <c r="E190" s="414">
        <v>0</v>
      </c>
      <c r="F190" s="413">
        <v>14774.21</v>
      </c>
      <c r="G190" s="412">
        <v>0</v>
      </c>
      <c r="H190" s="412">
        <v>11372.25</v>
      </c>
      <c r="I190" s="412">
        <v>3401.96</v>
      </c>
      <c r="J190" s="411">
        <v>0.2302634117154149</v>
      </c>
    </row>
    <row r="191" spans="1:10" ht="23.25" customHeight="1" x14ac:dyDescent="0.2">
      <c r="A191" s="414" t="s">
        <v>1427</v>
      </c>
      <c r="B191" s="414" t="s">
        <v>1426</v>
      </c>
      <c r="C191" s="414" t="s">
        <v>1010</v>
      </c>
      <c r="D191" s="414">
        <v>2</v>
      </c>
      <c r="E191" s="414">
        <v>0</v>
      </c>
      <c r="F191" s="413">
        <v>662.18</v>
      </c>
      <c r="G191" s="412">
        <v>0</v>
      </c>
      <c r="H191" s="412">
        <v>547.05999999999995</v>
      </c>
      <c r="I191" s="412">
        <v>115.12</v>
      </c>
      <c r="J191" s="411">
        <v>0.1738500105711438</v>
      </c>
    </row>
    <row r="192" spans="1:10" ht="23.25" customHeight="1" x14ac:dyDescent="0.2">
      <c r="A192" s="414" t="s">
        <v>1425</v>
      </c>
      <c r="B192" s="414" t="s">
        <v>1424</v>
      </c>
      <c r="C192" s="414" t="s">
        <v>1010</v>
      </c>
      <c r="D192" s="414">
        <v>2</v>
      </c>
      <c r="E192" s="414">
        <v>0</v>
      </c>
      <c r="F192" s="413">
        <v>365.95</v>
      </c>
      <c r="G192" s="412">
        <v>0</v>
      </c>
      <c r="H192" s="412">
        <v>271.16000000000003</v>
      </c>
      <c r="I192" s="412">
        <v>94.79</v>
      </c>
      <c r="J192" s="411">
        <v>0.25902445689301817</v>
      </c>
    </row>
    <row r="193" spans="1:10" ht="23.25" customHeight="1" x14ac:dyDescent="0.2">
      <c r="A193" s="414" t="s">
        <v>1423</v>
      </c>
      <c r="B193" s="414" t="s">
        <v>1422</v>
      </c>
      <c r="C193" s="414" t="s">
        <v>1010</v>
      </c>
      <c r="D193" s="414">
        <v>2</v>
      </c>
      <c r="E193" s="414">
        <v>0</v>
      </c>
      <c r="F193" s="413">
        <v>473.04</v>
      </c>
      <c r="G193" s="412">
        <v>0</v>
      </c>
      <c r="H193" s="412">
        <v>356.24</v>
      </c>
      <c r="I193" s="412">
        <v>116.8</v>
      </c>
      <c r="J193" s="411">
        <v>0.24691358024691357</v>
      </c>
    </row>
    <row r="194" spans="1:10" ht="23.25" customHeight="1" x14ac:dyDescent="0.2">
      <c r="A194" s="414" t="s">
        <v>1417</v>
      </c>
      <c r="B194" s="414" t="s">
        <v>1416</v>
      </c>
      <c r="C194" s="414" t="s">
        <v>1010</v>
      </c>
      <c r="D194" s="414">
        <v>1</v>
      </c>
      <c r="E194" s="414">
        <v>0</v>
      </c>
      <c r="F194" s="413">
        <v>1017.89</v>
      </c>
      <c r="G194" s="412">
        <v>0</v>
      </c>
      <c r="H194" s="412">
        <v>833.06</v>
      </c>
      <c r="I194" s="412">
        <v>184.83</v>
      </c>
      <c r="J194" s="411">
        <v>0.18158150684258614</v>
      </c>
    </row>
    <row r="195" spans="1:10" ht="23.25" customHeight="1" x14ac:dyDescent="0.2">
      <c r="A195" s="414" t="s">
        <v>1415</v>
      </c>
      <c r="B195" s="414" t="s">
        <v>1414</v>
      </c>
      <c r="C195" s="414" t="s">
        <v>1010</v>
      </c>
      <c r="D195" s="414">
        <v>2</v>
      </c>
      <c r="E195" s="414">
        <v>0</v>
      </c>
      <c r="F195" s="413">
        <v>1015.62</v>
      </c>
      <c r="G195" s="412">
        <v>0</v>
      </c>
      <c r="H195" s="412">
        <v>828.28</v>
      </c>
      <c r="I195" s="412">
        <v>187.34</v>
      </c>
      <c r="J195" s="411">
        <v>0.18445875425848252</v>
      </c>
    </row>
    <row r="196" spans="1:10" ht="23.25" customHeight="1" x14ac:dyDescent="0.2">
      <c r="A196" s="414" t="s">
        <v>1411</v>
      </c>
      <c r="B196" s="414" t="s">
        <v>1410</v>
      </c>
      <c r="C196" s="414" t="s">
        <v>1010</v>
      </c>
      <c r="D196" s="414">
        <v>12</v>
      </c>
      <c r="E196" s="414">
        <v>0</v>
      </c>
      <c r="F196" s="413">
        <v>1534.44</v>
      </c>
      <c r="G196" s="412">
        <v>0</v>
      </c>
      <c r="H196" s="412">
        <v>1188</v>
      </c>
      <c r="I196" s="412">
        <v>346.44</v>
      </c>
      <c r="J196" s="411">
        <v>0.22577617893172752</v>
      </c>
    </row>
    <row r="197" spans="1:10" ht="23.25" customHeight="1" x14ac:dyDescent="0.2">
      <c r="A197" s="414" t="s">
        <v>2190</v>
      </c>
      <c r="B197" s="414" t="s">
        <v>2189</v>
      </c>
      <c r="C197" s="414" t="s">
        <v>1010</v>
      </c>
      <c r="D197" s="414">
        <v>12</v>
      </c>
      <c r="E197" s="414">
        <v>0</v>
      </c>
      <c r="F197" s="413">
        <v>1268.1600000000001</v>
      </c>
      <c r="G197" s="412">
        <v>0</v>
      </c>
      <c r="H197" s="412">
        <v>980.76</v>
      </c>
      <c r="I197" s="412">
        <v>287.39999999999998</v>
      </c>
      <c r="J197" s="411">
        <v>0.22662755488266464</v>
      </c>
    </row>
    <row r="198" spans="1:10" ht="23.25" customHeight="1" x14ac:dyDescent="0.2">
      <c r="A198" s="414" t="s">
        <v>1409</v>
      </c>
      <c r="B198" s="414" t="s">
        <v>1408</v>
      </c>
      <c r="C198" s="414" t="s">
        <v>1010</v>
      </c>
      <c r="D198" s="414">
        <v>11</v>
      </c>
      <c r="E198" s="414">
        <v>0</v>
      </c>
      <c r="F198" s="413">
        <v>2034.61</v>
      </c>
      <c r="G198" s="412">
        <v>0</v>
      </c>
      <c r="H198" s="412">
        <v>1391.39</v>
      </c>
      <c r="I198" s="412">
        <v>643.22</v>
      </c>
      <c r="J198" s="411">
        <v>0.31613921095443354</v>
      </c>
    </row>
    <row r="199" spans="1:10" ht="23.25" customHeight="1" x14ac:dyDescent="0.2">
      <c r="A199" s="414" t="s">
        <v>6019</v>
      </c>
      <c r="B199" s="414" t="s">
        <v>6018</v>
      </c>
      <c r="C199" s="414" t="s">
        <v>1010</v>
      </c>
      <c r="D199" s="414">
        <v>1</v>
      </c>
      <c r="E199" s="414">
        <v>0</v>
      </c>
      <c r="F199" s="413">
        <v>244.45</v>
      </c>
      <c r="G199" s="412">
        <v>0</v>
      </c>
      <c r="H199" s="412">
        <v>113.25</v>
      </c>
      <c r="I199" s="412">
        <v>131.19999999999999</v>
      </c>
      <c r="J199" s="411">
        <v>0.5367150746573941</v>
      </c>
    </row>
    <row r="200" spans="1:10" ht="23.25" customHeight="1" x14ac:dyDescent="0.2">
      <c r="A200" s="414" t="s">
        <v>2188</v>
      </c>
      <c r="B200" s="414" t="s">
        <v>2187</v>
      </c>
      <c r="C200" s="414" t="s">
        <v>1010</v>
      </c>
      <c r="D200" s="414">
        <v>1</v>
      </c>
      <c r="E200" s="414">
        <v>0</v>
      </c>
      <c r="F200" s="413">
        <v>802.86</v>
      </c>
      <c r="G200" s="412">
        <v>0</v>
      </c>
      <c r="H200" s="412">
        <v>517.48</v>
      </c>
      <c r="I200" s="412">
        <v>285.38</v>
      </c>
      <c r="J200" s="411">
        <v>0.35545425105248735</v>
      </c>
    </row>
    <row r="201" spans="1:10" ht="23.25" customHeight="1" x14ac:dyDescent="0.2">
      <c r="A201" s="414" t="s">
        <v>6001</v>
      </c>
      <c r="B201" s="414" t="s">
        <v>6000</v>
      </c>
      <c r="C201" s="414" t="s">
        <v>1010</v>
      </c>
      <c r="D201" s="414">
        <v>4</v>
      </c>
      <c r="E201" s="414">
        <v>0</v>
      </c>
      <c r="F201" s="413">
        <v>3830.6</v>
      </c>
      <c r="G201" s="412">
        <v>0</v>
      </c>
      <c r="H201" s="412">
        <v>2310.96</v>
      </c>
      <c r="I201" s="412">
        <v>1519.64</v>
      </c>
      <c r="J201" s="411">
        <v>0.39671069806296666</v>
      </c>
    </row>
    <row r="202" spans="1:10" ht="23.25" customHeight="1" x14ac:dyDescent="0.2">
      <c r="A202" s="414" t="s">
        <v>1407</v>
      </c>
      <c r="B202" s="414" t="s">
        <v>1406</v>
      </c>
      <c r="C202" s="414" t="s">
        <v>1010</v>
      </c>
      <c r="D202" s="414">
        <v>6</v>
      </c>
      <c r="E202" s="414">
        <v>0</v>
      </c>
      <c r="F202" s="413">
        <v>3370.27</v>
      </c>
      <c r="G202" s="412">
        <v>0</v>
      </c>
      <c r="H202" s="412">
        <v>2565.9</v>
      </c>
      <c r="I202" s="412">
        <v>804.37</v>
      </c>
      <c r="J202" s="411">
        <v>0.23866633830523964</v>
      </c>
    </row>
    <row r="203" spans="1:10" ht="23.25" customHeight="1" x14ac:dyDescent="0.2">
      <c r="A203" s="414" t="s">
        <v>1405</v>
      </c>
      <c r="B203" s="414" t="s">
        <v>1404</v>
      </c>
      <c r="C203" s="414" t="s">
        <v>1010</v>
      </c>
      <c r="D203" s="414">
        <v>1</v>
      </c>
      <c r="E203" s="414">
        <v>0</v>
      </c>
      <c r="F203" s="413">
        <v>679.53</v>
      </c>
      <c r="G203" s="412">
        <v>0</v>
      </c>
      <c r="H203" s="412">
        <v>591.16</v>
      </c>
      <c r="I203" s="412">
        <v>88.37</v>
      </c>
      <c r="J203" s="411">
        <v>0.13004576692714082</v>
      </c>
    </row>
    <row r="204" spans="1:10" ht="23.25" customHeight="1" x14ac:dyDescent="0.2">
      <c r="A204" s="414" t="s">
        <v>1403</v>
      </c>
      <c r="B204" s="414" t="s">
        <v>1402</v>
      </c>
      <c r="C204" s="414" t="s">
        <v>1010</v>
      </c>
      <c r="D204" s="414">
        <v>20</v>
      </c>
      <c r="E204" s="414">
        <v>0</v>
      </c>
      <c r="F204" s="413">
        <v>9980.76</v>
      </c>
      <c r="G204" s="412">
        <v>0</v>
      </c>
      <c r="H204" s="412">
        <v>8622.42</v>
      </c>
      <c r="I204" s="412">
        <v>1358.34</v>
      </c>
      <c r="J204" s="411">
        <v>0.13609584841234534</v>
      </c>
    </row>
    <row r="205" spans="1:10" ht="23.25" customHeight="1" x14ac:dyDescent="0.2">
      <c r="A205" s="414" t="s">
        <v>1401</v>
      </c>
      <c r="B205" s="414" t="s">
        <v>1400</v>
      </c>
      <c r="C205" s="414" t="s">
        <v>1010</v>
      </c>
      <c r="D205" s="414">
        <v>6</v>
      </c>
      <c r="E205" s="414">
        <v>0</v>
      </c>
      <c r="F205" s="413">
        <v>3076.05</v>
      </c>
      <c r="G205" s="412">
        <v>0</v>
      </c>
      <c r="H205" s="412">
        <v>2541.48</v>
      </c>
      <c r="I205" s="412">
        <v>534.57000000000005</v>
      </c>
      <c r="J205" s="411">
        <v>0.17378456136928855</v>
      </c>
    </row>
    <row r="206" spans="1:10" ht="23.25" customHeight="1" x14ac:dyDescent="0.2">
      <c r="A206" s="414" t="s">
        <v>4481</v>
      </c>
      <c r="B206" s="414" t="s">
        <v>4480</v>
      </c>
      <c r="C206" s="414" t="s">
        <v>1010</v>
      </c>
      <c r="D206" s="414">
        <v>1</v>
      </c>
      <c r="E206" s="414">
        <v>0</v>
      </c>
      <c r="F206" s="413">
        <v>645.49</v>
      </c>
      <c r="G206" s="412">
        <v>0</v>
      </c>
      <c r="H206" s="412">
        <v>411.79</v>
      </c>
      <c r="I206" s="412">
        <v>233.7</v>
      </c>
      <c r="J206" s="411">
        <v>0.36205053525228897</v>
      </c>
    </row>
    <row r="207" spans="1:10" ht="23.25" customHeight="1" x14ac:dyDescent="0.2">
      <c r="A207" s="414" t="s">
        <v>1399</v>
      </c>
      <c r="B207" s="414" t="s">
        <v>1398</v>
      </c>
      <c r="C207" s="414" t="s">
        <v>1010</v>
      </c>
      <c r="D207" s="414">
        <v>1</v>
      </c>
      <c r="E207" s="414">
        <v>0</v>
      </c>
      <c r="F207" s="413">
        <v>2806.22</v>
      </c>
      <c r="G207" s="412">
        <v>0</v>
      </c>
      <c r="H207" s="412">
        <v>2398.98</v>
      </c>
      <c r="I207" s="412">
        <v>407.24</v>
      </c>
      <c r="J207" s="411">
        <v>0.14512048235704969</v>
      </c>
    </row>
    <row r="208" spans="1:10" ht="23.25" customHeight="1" x14ac:dyDescent="0.2">
      <c r="A208" s="414" t="s">
        <v>1395</v>
      </c>
      <c r="B208" s="414" t="s">
        <v>1394</v>
      </c>
      <c r="C208" s="414" t="s">
        <v>1010</v>
      </c>
      <c r="D208" s="414">
        <v>22</v>
      </c>
      <c r="E208" s="414">
        <v>0</v>
      </c>
      <c r="F208" s="413">
        <v>5998.67</v>
      </c>
      <c r="G208" s="412">
        <v>0</v>
      </c>
      <c r="H208" s="412">
        <v>4334.12</v>
      </c>
      <c r="I208" s="412">
        <v>1664.55</v>
      </c>
      <c r="J208" s="411">
        <v>0.27748650950960796</v>
      </c>
    </row>
    <row r="209" spans="1:10" ht="23.25" customHeight="1" x14ac:dyDescent="0.2">
      <c r="A209" s="414" t="s">
        <v>1393</v>
      </c>
      <c r="B209" s="414" t="s">
        <v>1392</v>
      </c>
      <c r="C209" s="414" t="s">
        <v>1010</v>
      </c>
      <c r="D209" s="414">
        <v>4</v>
      </c>
      <c r="E209" s="414">
        <v>0</v>
      </c>
      <c r="F209" s="413">
        <v>1784.06</v>
      </c>
      <c r="G209" s="412">
        <v>0</v>
      </c>
      <c r="H209" s="412">
        <v>1392.44</v>
      </c>
      <c r="I209" s="412">
        <v>391.62</v>
      </c>
      <c r="J209" s="411">
        <v>0.21951055457776084</v>
      </c>
    </row>
    <row r="210" spans="1:10" ht="23.25" customHeight="1" x14ac:dyDescent="0.2">
      <c r="A210" s="414" t="s">
        <v>2984</v>
      </c>
      <c r="B210" s="414" t="s">
        <v>2983</v>
      </c>
      <c r="C210" s="414" t="s">
        <v>1010</v>
      </c>
      <c r="D210" s="414">
        <v>3</v>
      </c>
      <c r="E210" s="414">
        <v>0</v>
      </c>
      <c r="F210" s="413">
        <v>1786.83</v>
      </c>
      <c r="G210" s="412">
        <v>0</v>
      </c>
      <c r="H210" s="412">
        <v>1361.4</v>
      </c>
      <c r="I210" s="412">
        <v>425.43</v>
      </c>
      <c r="J210" s="411">
        <v>0.23809204009334967</v>
      </c>
    </row>
    <row r="211" spans="1:10" ht="23.25" customHeight="1" x14ac:dyDescent="0.2">
      <c r="A211" s="414" t="s">
        <v>6017</v>
      </c>
      <c r="B211" s="414" t="s">
        <v>6016</v>
      </c>
      <c r="C211" s="414" t="s">
        <v>1010</v>
      </c>
      <c r="D211" s="414">
        <v>1</v>
      </c>
      <c r="E211" s="414">
        <v>0</v>
      </c>
      <c r="F211" s="413">
        <v>459.51</v>
      </c>
      <c r="G211" s="412">
        <v>0</v>
      </c>
      <c r="H211" s="412">
        <v>246.58</v>
      </c>
      <c r="I211" s="412">
        <v>212.93</v>
      </c>
      <c r="J211" s="411">
        <v>0.46338491001283977</v>
      </c>
    </row>
    <row r="212" spans="1:10" ht="23.25" customHeight="1" x14ac:dyDescent="0.2">
      <c r="A212" s="414" t="s">
        <v>2176</v>
      </c>
      <c r="B212" s="414" t="s">
        <v>2175</v>
      </c>
      <c r="C212" s="414" t="s">
        <v>1010</v>
      </c>
      <c r="D212" s="414">
        <v>1</v>
      </c>
      <c r="E212" s="414">
        <v>0</v>
      </c>
      <c r="F212" s="413">
        <v>434.24</v>
      </c>
      <c r="G212" s="412">
        <v>0</v>
      </c>
      <c r="H212" s="412">
        <v>297.77</v>
      </c>
      <c r="I212" s="412">
        <v>136.47</v>
      </c>
      <c r="J212" s="411">
        <v>0.31427321296978628</v>
      </c>
    </row>
    <row r="213" spans="1:10" ht="23.25" customHeight="1" x14ac:dyDescent="0.2">
      <c r="A213" s="414" t="s">
        <v>2976</v>
      </c>
      <c r="B213" s="414" t="s">
        <v>2975</v>
      </c>
      <c r="C213" s="414" t="s">
        <v>1010</v>
      </c>
      <c r="D213" s="414">
        <v>2</v>
      </c>
      <c r="E213" s="414">
        <v>0</v>
      </c>
      <c r="F213" s="413">
        <v>264.60000000000002</v>
      </c>
      <c r="G213" s="412">
        <v>0</v>
      </c>
      <c r="H213" s="412">
        <v>218.62</v>
      </c>
      <c r="I213" s="412">
        <v>45.98</v>
      </c>
      <c r="J213" s="411">
        <v>0.17377173091458806</v>
      </c>
    </row>
    <row r="214" spans="1:10" ht="23.25" customHeight="1" x14ac:dyDescent="0.2">
      <c r="A214" s="414" t="s">
        <v>6005</v>
      </c>
      <c r="B214" s="414" t="s">
        <v>6004</v>
      </c>
      <c r="C214" s="414" t="s">
        <v>1010</v>
      </c>
      <c r="D214" s="414">
        <v>4</v>
      </c>
      <c r="E214" s="414">
        <v>0</v>
      </c>
      <c r="F214" s="413">
        <v>497.72</v>
      </c>
      <c r="G214" s="412">
        <v>0</v>
      </c>
      <c r="H214" s="412">
        <v>255.04</v>
      </c>
      <c r="I214" s="412">
        <v>242.68</v>
      </c>
      <c r="J214" s="411">
        <v>0.48758338021377479</v>
      </c>
    </row>
    <row r="215" spans="1:10" ht="23.25" customHeight="1" x14ac:dyDescent="0.2">
      <c r="A215" s="414" t="s">
        <v>1389</v>
      </c>
      <c r="B215" s="414" t="s">
        <v>1388</v>
      </c>
      <c r="C215" s="414" t="s">
        <v>1010</v>
      </c>
      <c r="D215" s="414">
        <v>5</v>
      </c>
      <c r="E215" s="414">
        <v>0</v>
      </c>
      <c r="F215" s="413">
        <v>752.9</v>
      </c>
      <c r="G215" s="412">
        <v>0</v>
      </c>
      <c r="H215" s="412">
        <v>657.05</v>
      </c>
      <c r="I215" s="412">
        <v>95.85</v>
      </c>
      <c r="J215" s="411">
        <v>0.12730774339221676</v>
      </c>
    </row>
    <row r="216" spans="1:10" ht="23.25" customHeight="1" x14ac:dyDescent="0.2">
      <c r="A216" s="414" t="s">
        <v>1385</v>
      </c>
      <c r="B216" s="414" t="s">
        <v>1384</v>
      </c>
      <c r="C216" s="414" t="s">
        <v>1010</v>
      </c>
      <c r="D216" s="414">
        <v>4</v>
      </c>
      <c r="E216" s="414">
        <v>0</v>
      </c>
      <c r="F216" s="413">
        <v>649.28</v>
      </c>
      <c r="G216" s="412">
        <v>0</v>
      </c>
      <c r="H216" s="412">
        <v>494.64</v>
      </c>
      <c r="I216" s="412">
        <v>154.63999999999999</v>
      </c>
      <c r="J216" s="411">
        <v>0.23817151306062098</v>
      </c>
    </row>
    <row r="217" spans="1:10" ht="23.25" customHeight="1" x14ac:dyDescent="0.2">
      <c r="A217" s="414" t="s">
        <v>1383</v>
      </c>
      <c r="B217" s="414" t="s">
        <v>1382</v>
      </c>
      <c r="C217" s="414" t="s">
        <v>1010</v>
      </c>
      <c r="D217" s="414">
        <v>27</v>
      </c>
      <c r="E217" s="414">
        <v>0</v>
      </c>
      <c r="F217" s="413">
        <v>3823.22</v>
      </c>
      <c r="G217" s="412">
        <v>0</v>
      </c>
      <c r="H217" s="412">
        <v>3083.4</v>
      </c>
      <c r="I217" s="412">
        <v>739.82</v>
      </c>
      <c r="J217" s="411">
        <v>0.19350704380077527</v>
      </c>
    </row>
    <row r="218" spans="1:10" ht="23.25" customHeight="1" x14ac:dyDescent="0.2">
      <c r="A218" s="414" t="s">
        <v>1381</v>
      </c>
      <c r="B218" s="414" t="s">
        <v>1380</v>
      </c>
      <c r="C218" s="414" t="s">
        <v>1010</v>
      </c>
      <c r="D218" s="414">
        <v>5</v>
      </c>
      <c r="E218" s="414">
        <v>0</v>
      </c>
      <c r="F218" s="413">
        <v>997.46</v>
      </c>
      <c r="G218" s="412">
        <v>0</v>
      </c>
      <c r="H218" s="412">
        <v>768.35</v>
      </c>
      <c r="I218" s="412">
        <v>229.11</v>
      </c>
      <c r="J218" s="411">
        <v>0.2296934212900768</v>
      </c>
    </row>
    <row r="219" spans="1:10" ht="23.25" customHeight="1" x14ac:dyDescent="0.2">
      <c r="A219" s="414" t="s">
        <v>1379</v>
      </c>
      <c r="B219" s="414" t="s">
        <v>1378</v>
      </c>
      <c r="C219" s="414" t="s">
        <v>1010</v>
      </c>
      <c r="D219" s="414">
        <v>29</v>
      </c>
      <c r="E219" s="414">
        <v>0</v>
      </c>
      <c r="F219" s="413">
        <v>4256.75</v>
      </c>
      <c r="G219" s="412">
        <v>0</v>
      </c>
      <c r="H219" s="412">
        <v>3240.46</v>
      </c>
      <c r="I219" s="412">
        <v>1016.29</v>
      </c>
      <c r="J219" s="411">
        <v>0.2387478710283667</v>
      </c>
    </row>
    <row r="220" spans="1:10" ht="23.25" customHeight="1" x14ac:dyDescent="0.2">
      <c r="A220" s="414" t="s">
        <v>1375</v>
      </c>
      <c r="B220" s="414" t="s">
        <v>1374</v>
      </c>
      <c r="C220" s="414" t="s">
        <v>1010</v>
      </c>
      <c r="D220" s="414">
        <v>1</v>
      </c>
      <c r="E220" s="414">
        <v>0</v>
      </c>
      <c r="F220" s="413">
        <v>336.65</v>
      </c>
      <c r="G220" s="412">
        <v>0</v>
      </c>
      <c r="H220" s="412">
        <v>256.5</v>
      </c>
      <c r="I220" s="412">
        <v>80.150000000000006</v>
      </c>
      <c r="J220" s="411">
        <v>0.23808109312342196</v>
      </c>
    </row>
    <row r="221" spans="1:10" ht="23.25" customHeight="1" x14ac:dyDescent="0.2">
      <c r="A221" s="414" t="s">
        <v>2172</v>
      </c>
      <c r="B221" s="414" t="s">
        <v>2171</v>
      </c>
      <c r="C221" s="414" t="s">
        <v>1010</v>
      </c>
      <c r="D221" s="414">
        <v>13</v>
      </c>
      <c r="E221" s="414">
        <v>0</v>
      </c>
      <c r="F221" s="413">
        <v>2233.4699999999998</v>
      </c>
      <c r="G221" s="412">
        <v>0</v>
      </c>
      <c r="H221" s="412">
        <v>1938.43</v>
      </c>
      <c r="I221" s="412">
        <v>295.04000000000002</v>
      </c>
      <c r="J221" s="411">
        <v>0.1320993789932258</v>
      </c>
    </row>
    <row r="222" spans="1:10" ht="23.25" customHeight="1" x14ac:dyDescent="0.2">
      <c r="A222" s="414" t="s">
        <v>1373</v>
      </c>
      <c r="B222" s="414" t="s">
        <v>1372</v>
      </c>
      <c r="C222" s="414" t="s">
        <v>1010</v>
      </c>
      <c r="D222" s="414">
        <v>6</v>
      </c>
      <c r="E222" s="414">
        <v>0</v>
      </c>
      <c r="F222" s="413">
        <v>3856.98</v>
      </c>
      <c r="G222" s="412">
        <v>0</v>
      </c>
      <c r="H222" s="412">
        <v>2986.02</v>
      </c>
      <c r="I222" s="412">
        <v>870.96</v>
      </c>
      <c r="J222" s="411">
        <v>0.22581397881243875</v>
      </c>
    </row>
    <row r="223" spans="1:10" ht="23.25" customHeight="1" x14ac:dyDescent="0.2">
      <c r="A223" s="414" t="s">
        <v>1369</v>
      </c>
      <c r="B223" s="414" t="s">
        <v>1368</v>
      </c>
      <c r="C223" s="414" t="s">
        <v>1010</v>
      </c>
      <c r="D223" s="414">
        <v>1</v>
      </c>
      <c r="E223" s="414">
        <v>0</v>
      </c>
      <c r="F223" s="413">
        <v>358.24</v>
      </c>
      <c r="G223" s="412">
        <v>0</v>
      </c>
      <c r="H223" s="412">
        <v>290.97000000000003</v>
      </c>
      <c r="I223" s="412">
        <v>67.27</v>
      </c>
      <c r="J223" s="411">
        <v>0.1877791424743189</v>
      </c>
    </row>
    <row r="224" spans="1:10" ht="23.25" customHeight="1" x14ac:dyDescent="0.2">
      <c r="A224" s="414" t="s">
        <v>2168</v>
      </c>
      <c r="B224" s="414" t="s">
        <v>2167</v>
      </c>
      <c r="C224" s="414" t="s">
        <v>1010</v>
      </c>
      <c r="D224" s="414">
        <v>15</v>
      </c>
      <c r="E224" s="414">
        <v>0</v>
      </c>
      <c r="F224" s="413">
        <v>5101.97</v>
      </c>
      <c r="G224" s="412">
        <v>0</v>
      </c>
      <c r="H224" s="412">
        <v>4368</v>
      </c>
      <c r="I224" s="412">
        <v>733.97</v>
      </c>
      <c r="J224" s="411">
        <v>0.14386011677842089</v>
      </c>
    </row>
    <row r="225" spans="1:10" ht="23.25" customHeight="1" x14ac:dyDescent="0.2">
      <c r="A225" s="414" t="s">
        <v>1367</v>
      </c>
      <c r="B225" s="414" t="s">
        <v>1366</v>
      </c>
      <c r="C225" s="414" t="s">
        <v>1010</v>
      </c>
      <c r="D225" s="414">
        <v>2</v>
      </c>
      <c r="E225" s="414">
        <v>0</v>
      </c>
      <c r="F225" s="413">
        <v>652.75</v>
      </c>
      <c r="G225" s="412">
        <v>0</v>
      </c>
      <c r="H225" s="412">
        <v>517.48</v>
      </c>
      <c r="I225" s="412">
        <v>135.27000000000001</v>
      </c>
      <c r="J225" s="411">
        <v>0.20723094599770203</v>
      </c>
    </row>
    <row r="226" spans="1:10" ht="23.25" customHeight="1" x14ac:dyDescent="0.2">
      <c r="A226" s="414" t="s">
        <v>1363</v>
      </c>
      <c r="B226" s="414" t="s">
        <v>1362</v>
      </c>
      <c r="C226" s="414" t="s">
        <v>1010</v>
      </c>
      <c r="D226" s="414">
        <v>24</v>
      </c>
      <c r="E226" s="414">
        <v>0</v>
      </c>
      <c r="F226" s="413">
        <v>7842.22</v>
      </c>
      <c r="G226" s="412">
        <v>0</v>
      </c>
      <c r="H226" s="412">
        <v>6465.12</v>
      </c>
      <c r="I226" s="412">
        <v>1377.1</v>
      </c>
      <c r="J226" s="411">
        <v>0.17560078651198258</v>
      </c>
    </row>
    <row r="227" spans="1:10" ht="23.25" customHeight="1" x14ac:dyDescent="0.2">
      <c r="A227" s="414" t="s">
        <v>1361</v>
      </c>
      <c r="B227" s="414" t="s">
        <v>1360</v>
      </c>
      <c r="C227" s="414" t="s">
        <v>1010</v>
      </c>
      <c r="D227" s="414">
        <v>1</v>
      </c>
      <c r="E227" s="414">
        <v>0</v>
      </c>
      <c r="F227" s="413">
        <v>343.98</v>
      </c>
      <c r="G227" s="412">
        <v>0</v>
      </c>
      <c r="H227" s="412">
        <v>251.15</v>
      </c>
      <c r="I227" s="412">
        <v>92.83</v>
      </c>
      <c r="J227" s="411">
        <v>0.26987034129891274</v>
      </c>
    </row>
    <row r="228" spans="1:10" ht="23.25" customHeight="1" x14ac:dyDescent="0.2">
      <c r="A228" s="414" t="s">
        <v>1359</v>
      </c>
      <c r="B228" s="414" t="s">
        <v>1358</v>
      </c>
      <c r="C228" s="414" t="s">
        <v>1010</v>
      </c>
      <c r="D228" s="414">
        <v>8</v>
      </c>
      <c r="E228" s="414">
        <v>0</v>
      </c>
      <c r="F228" s="413">
        <v>3940.33</v>
      </c>
      <c r="G228" s="412">
        <v>0</v>
      </c>
      <c r="H228" s="412">
        <v>3092.32</v>
      </c>
      <c r="I228" s="412">
        <v>848.01</v>
      </c>
      <c r="J228" s="411">
        <v>0.21521293901779801</v>
      </c>
    </row>
    <row r="229" spans="1:10" ht="23.25" customHeight="1" x14ac:dyDescent="0.2">
      <c r="A229" s="414" t="s">
        <v>1357</v>
      </c>
      <c r="B229" s="414" t="s">
        <v>1356</v>
      </c>
      <c r="C229" s="414" t="s">
        <v>1010</v>
      </c>
      <c r="D229" s="414">
        <v>9</v>
      </c>
      <c r="E229" s="414">
        <v>0</v>
      </c>
      <c r="F229" s="413">
        <v>3195.79</v>
      </c>
      <c r="G229" s="412">
        <v>0</v>
      </c>
      <c r="H229" s="412">
        <v>2496.5100000000002</v>
      </c>
      <c r="I229" s="412">
        <v>699.28</v>
      </c>
      <c r="J229" s="411">
        <v>0.21881287568957911</v>
      </c>
    </row>
    <row r="230" spans="1:10" ht="23.25" customHeight="1" x14ac:dyDescent="0.2">
      <c r="A230" s="414" t="s">
        <v>1353</v>
      </c>
      <c r="B230" s="414" t="s">
        <v>1352</v>
      </c>
      <c r="C230" s="414" t="s">
        <v>1010</v>
      </c>
      <c r="D230" s="414">
        <v>12</v>
      </c>
      <c r="E230" s="414">
        <v>0</v>
      </c>
      <c r="F230" s="413">
        <v>1371.36</v>
      </c>
      <c r="G230" s="412">
        <v>0</v>
      </c>
      <c r="H230" s="412">
        <v>1167.1199999999999</v>
      </c>
      <c r="I230" s="412">
        <v>204.24</v>
      </c>
      <c r="J230" s="411">
        <v>0.14893244662233113</v>
      </c>
    </row>
    <row r="231" spans="1:10" ht="23.25" customHeight="1" x14ac:dyDescent="0.2">
      <c r="A231" s="414" t="s">
        <v>2164</v>
      </c>
      <c r="B231" s="414" t="s">
        <v>2163</v>
      </c>
      <c r="C231" s="414" t="s">
        <v>1010</v>
      </c>
      <c r="D231" s="414">
        <v>12</v>
      </c>
      <c r="E231" s="414">
        <v>0</v>
      </c>
      <c r="F231" s="413">
        <v>1415.64</v>
      </c>
      <c r="G231" s="412">
        <v>0</v>
      </c>
      <c r="H231" s="412">
        <v>970.8</v>
      </c>
      <c r="I231" s="412">
        <v>444.84</v>
      </c>
      <c r="J231" s="411">
        <v>0.31423243197423073</v>
      </c>
    </row>
    <row r="232" spans="1:10" ht="23.25" customHeight="1" x14ac:dyDescent="0.2">
      <c r="A232" s="414" t="s">
        <v>1351</v>
      </c>
      <c r="B232" s="414" t="s">
        <v>1350</v>
      </c>
      <c r="C232" s="414" t="s">
        <v>1010</v>
      </c>
      <c r="D232" s="414">
        <v>8</v>
      </c>
      <c r="E232" s="414">
        <v>0</v>
      </c>
      <c r="F232" s="413">
        <v>1451.38</v>
      </c>
      <c r="G232" s="412">
        <v>0</v>
      </c>
      <c r="H232" s="412">
        <v>1127.76</v>
      </c>
      <c r="I232" s="412">
        <v>323.62</v>
      </c>
      <c r="J232" s="411">
        <v>0.22297399716132232</v>
      </c>
    </row>
    <row r="233" spans="1:10" ht="23.25" customHeight="1" x14ac:dyDescent="0.2">
      <c r="A233" s="414" t="s">
        <v>2160</v>
      </c>
      <c r="B233" s="414" t="s">
        <v>2159</v>
      </c>
      <c r="C233" s="414" t="s">
        <v>1010</v>
      </c>
      <c r="D233" s="414">
        <v>1</v>
      </c>
      <c r="E233" s="414">
        <v>0</v>
      </c>
      <c r="F233" s="413">
        <v>324.97000000000003</v>
      </c>
      <c r="G233" s="412">
        <v>0</v>
      </c>
      <c r="H233" s="412">
        <v>264.18</v>
      </c>
      <c r="I233" s="412">
        <v>60.79</v>
      </c>
      <c r="J233" s="411">
        <v>0.18706342123888359</v>
      </c>
    </row>
    <row r="234" spans="1:10" ht="23.25" customHeight="1" x14ac:dyDescent="0.2">
      <c r="A234" s="414" t="s">
        <v>4113</v>
      </c>
      <c r="B234" s="414" t="s">
        <v>4112</v>
      </c>
      <c r="C234" s="414" t="s">
        <v>1010</v>
      </c>
      <c r="D234" s="414">
        <v>1</v>
      </c>
      <c r="E234" s="414">
        <v>0</v>
      </c>
      <c r="F234" s="413">
        <v>531.25</v>
      </c>
      <c r="G234" s="412">
        <v>0</v>
      </c>
      <c r="H234" s="412">
        <v>404.76</v>
      </c>
      <c r="I234" s="412">
        <v>126.49</v>
      </c>
      <c r="J234" s="411">
        <v>0.23809882352941175</v>
      </c>
    </row>
    <row r="235" spans="1:10" ht="23.25" customHeight="1" x14ac:dyDescent="0.2">
      <c r="A235" s="414" t="s">
        <v>2158</v>
      </c>
      <c r="B235" s="414" t="s">
        <v>2157</v>
      </c>
      <c r="C235" s="414" t="s">
        <v>1010</v>
      </c>
      <c r="D235" s="414">
        <v>6</v>
      </c>
      <c r="E235" s="414">
        <v>0</v>
      </c>
      <c r="F235" s="413">
        <v>1123.6400000000001</v>
      </c>
      <c r="G235" s="412">
        <v>0</v>
      </c>
      <c r="H235" s="412">
        <v>946.2</v>
      </c>
      <c r="I235" s="412">
        <v>177.44</v>
      </c>
      <c r="J235" s="411">
        <v>0.15791534655227654</v>
      </c>
    </row>
    <row r="236" spans="1:10" ht="23.25" customHeight="1" x14ac:dyDescent="0.2">
      <c r="A236" s="414" t="s">
        <v>3734</v>
      </c>
      <c r="B236" s="414" t="s">
        <v>3733</v>
      </c>
      <c r="C236" s="414" t="s">
        <v>1010</v>
      </c>
      <c r="D236" s="414">
        <v>1</v>
      </c>
      <c r="E236" s="414">
        <v>0</v>
      </c>
      <c r="F236" s="413">
        <v>539.46</v>
      </c>
      <c r="G236" s="412">
        <v>0</v>
      </c>
      <c r="H236" s="412">
        <v>264.42</v>
      </c>
      <c r="I236" s="412">
        <v>275.04000000000002</v>
      </c>
      <c r="J236" s="411">
        <v>0.50984317650984312</v>
      </c>
    </row>
    <row r="237" spans="1:10" ht="23.25" customHeight="1" x14ac:dyDescent="0.2">
      <c r="A237" s="414" t="s">
        <v>1343</v>
      </c>
      <c r="B237" s="414" t="s">
        <v>1342</v>
      </c>
      <c r="C237" s="414" t="s">
        <v>1010</v>
      </c>
      <c r="D237" s="414">
        <v>2</v>
      </c>
      <c r="E237" s="414">
        <v>0</v>
      </c>
      <c r="F237" s="413">
        <v>995.37</v>
      </c>
      <c r="G237" s="412">
        <v>0</v>
      </c>
      <c r="H237" s="412">
        <v>783.26</v>
      </c>
      <c r="I237" s="412">
        <v>212.11</v>
      </c>
      <c r="J237" s="411">
        <v>0.21309663743130694</v>
      </c>
    </row>
    <row r="238" spans="1:10" ht="23.25" customHeight="1" x14ac:dyDescent="0.2">
      <c r="A238" s="414" t="s">
        <v>1335</v>
      </c>
      <c r="B238" s="414" t="s">
        <v>1334</v>
      </c>
      <c r="C238" s="414" t="s">
        <v>1010</v>
      </c>
      <c r="D238" s="414">
        <v>1</v>
      </c>
      <c r="E238" s="414">
        <v>0</v>
      </c>
      <c r="F238" s="413">
        <v>725.06</v>
      </c>
      <c r="G238" s="412">
        <v>0</v>
      </c>
      <c r="H238" s="412">
        <v>566.69000000000005</v>
      </c>
      <c r="I238" s="412">
        <v>158.37</v>
      </c>
      <c r="J238" s="411">
        <v>0.21842330289907042</v>
      </c>
    </row>
    <row r="239" spans="1:10" ht="23.25" customHeight="1" x14ac:dyDescent="0.2">
      <c r="A239" s="414" t="s">
        <v>1333</v>
      </c>
      <c r="B239" s="414" t="s">
        <v>1332</v>
      </c>
      <c r="C239" s="414" t="s">
        <v>1010</v>
      </c>
      <c r="D239" s="414">
        <v>2</v>
      </c>
      <c r="E239" s="414">
        <v>0</v>
      </c>
      <c r="F239" s="413">
        <v>262.95999999999998</v>
      </c>
      <c r="G239" s="412">
        <v>0</v>
      </c>
      <c r="H239" s="412">
        <v>198.62</v>
      </c>
      <c r="I239" s="412">
        <v>64.34</v>
      </c>
      <c r="J239" s="411">
        <v>0.24467599634925463</v>
      </c>
    </row>
    <row r="240" spans="1:10" ht="23.25" customHeight="1" x14ac:dyDescent="0.2">
      <c r="A240" s="414" t="s">
        <v>1331</v>
      </c>
      <c r="B240" s="414" t="s">
        <v>1330</v>
      </c>
      <c r="C240" s="414" t="s">
        <v>1010</v>
      </c>
      <c r="D240" s="414">
        <v>4</v>
      </c>
      <c r="E240" s="414">
        <v>0</v>
      </c>
      <c r="F240" s="413">
        <v>618.24</v>
      </c>
      <c r="G240" s="412">
        <v>0</v>
      </c>
      <c r="H240" s="412">
        <v>479.4</v>
      </c>
      <c r="I240" s="412">
        <v>138.84</v>
      </c>
      <c r="J240" s="411">
        <v>0.22457298136645962</v>
      </c>
    </row>
    <row r="241" spans="1:10" ht="23.25" customHeight="1" x14ac:dyDescent="0.2">
      <c r="A241" s="414" t="s">
        <v>1329</v>
      </c>
      <c r="B241" s="414" t="s">
        <v>1328</v>
      </c>
      <c r="C241" s="414" t="s">
        <v>1010</v>
      </c>
      <c r="D241" s="414">
        <v>13</v>
      </c>
      <c r="E241" s="414">
        <v>0</v>
      </c>
      <c r="F241" s="413">
        <v>2043.84</v>
      </c>
      <c r="G241" s="412">
        <v>0</v>
      </c>
      <c r="H241" s="412">
        <v>1760.98</v>
      </c>
      <c r="I241" s="412">
        <v>282.86</v>
      </c>
      <c r="J241" s="411">
        <v>0.13839635196492875</v>
      </c>
    </row>
    <row r="242" spans="1:10" ht="23.25" customHeight="1" x14ac:dyDescent="0.2">
      <c r="A242" s="414" t="s">
        <v>2152</v>
      </c>
      <c r="B242" s="414" t="s">
        <v>2151</v>
      </c>
      <c r="C242" s="414" t="s">
        <v>1010</v>
      </c>
      <c r="D242" s="414">
        <v>2</v>
      </c>
      <c r="E242" s="414">
        <v>0</v>
      </c>
      <c r="F242" s="413">
        <v>385.74</v>
      </c>
      <c r="G242" s="412">
        <v>0</v>
      </c>
      <c r="H242" s="412">
        <v>313.82</v>
      </c>
      <c r="I242" s="412">
        <v>71.92</v>
      </c>
      <c r="J242" s="411">
        <v>0.18644682947062788</v>
      </c>
    </row>
    <row r="243" spans="1:10" ht="23.25" customHeight="1" x14ac:dyDescent="0.2">
      <c r="A243" s="414" t="s">
        <v>1327</v>
      </c>
      <c r="B243" s="414" t="s">
        <v>1326</v>
      </c>
      <c r="C243" s="414" t="s">
        <v>1010</v>
      </c>
      <c r="D243" s="414">
        <v>2</v>
      </c>
      <c r="E243" s="414">
        <v>0</v>
      </c>
      <c r="F243" s="413">
        <v>384.06</v>
      </c>
      <c r="G243" s="412">
        <v>0</v>
      </c>
      <c r="H243" s="412">
        <v>316.12</v>
      </c>
      <c r="I243" s="412">
        <v>67.94</v>
      </c>
      <c r="J243" s="411">
        <v>0.17689944279539654</v>
      </c>
    </row>
    <row r="244" spans="1:10" ht="23.25" customHeight="1" x14ac:dyDescent="0.2">
      <c r="A244" s="414" t="s">
        <v>1325</v>
      </c>
      <c r="B244" s="414" t="s">
        <v>1324</v>
      </c>
      <c r="C244" s="414" t="s">
        <v>1010</v>
      </c>
      <c r="D244" s="414">
        <v>3</v>
      </c>
      <c r="E244" s="414">
        <v>0</v>
      </c>
      <c r="F244" s="413">
        <v>882.25</v>
      </c>
      <c r="G244" s="412">
        <v>0</v>
      </c>
      <c r="H244" s="412">
        <v>708.96</v>
      </c>
      <c r="I244" s="412">
        <v>173.29</v>
      </c>
      <c r="J244" s="411">
        <v>0.19641824879569283</v>
      </c>
    </row>
    <row r="245" spans="1:10" ht="23.25" customHeight="1" x14ac:dyDescent="0.2">
      <c r="A245" s="414" t="s">
        <v>3730</v>
      </c>
      <c r="B245" s="414" t="s">
        <v>3729</v>
      </c>
      <c r="C245" s="414" t="s">
        <v>1010</v>
      </c>
      <c r="D245" s="414">
        <v>1</v>
      </c>
      <c r="E245" s="414">
        <v>0</v>
      </c>
      <c r="F245" s="413">
        <v>268.52</v>
      </c>
      <c r="G245" s="412">
        <v>0</v>
      </c>
      <c r="H245" s="412">
        <v>209.78</v>
      </c>
      <c r="I245" s="412">
        <v>58.74</v>
      </c>
      <c r="J245" s="411">
        <v>0.21875465514673023</v>
      </c>
    </row>
    <row r="246" spans="1:10" ht="23.25" customHeight="1" x14ac:dyDescent="0.2">
      <c r="A246" s="414" t="s">
        <v>1321</v>
      </c>
      <c r="B246" s="414" t="s">
        <v>1320</v>
      </c>
      <c r="C246" s="414" t="s">
        <v>1010</v>
      </c>
      <c r="D246" s="414">
        <v>30</v>
      </c>
      <c r="E246" s="414">
        <v>0</v>
      </c>
      <c r="F246" s="413">
        <v>10553.94</v>
      </c>
      <c r="G246" s="412">
        <v>0</v>
      </c>
      <c r="H246" s="412">
        <v>8656.2000000000007</v>
      </c>
      <c r="I246" s="412">
        <v>1897.74</v>
      </c>
      <c r="J246" s="411">
        <v>0.17981341565330103</v>
      </c>
    </row>
    <row r="247" spans="1:10" ht="23.25" customHeight="1" x14ac:dyDescent="0.2">
      <c r="A247" s="414" t="s">
        <v>1319</v>
      </c>
      <c r="B247" s="414" t="s">
        <v>1318</v>
      </c>
      <c r="C247" s="414" t="s">
        <v>1010</v>
      </c>
      <c r="D247" s="414">
        <v>5</v>
      </c>
      <c r="E247" s="414">
        <v>0</v>
      </c>
      <c r="F247" s="413">
        <v>792.3</v>
      </c>
      <c r="G247" s="412">
        <v>0</v>
      </c>
      <c r="H247" s="412">
        <v>599.9</v>
      </c>
      <c r="I247" s="412">
        <v>192.4</v>
      </c>
      <c r="J247" s="411">
        <v>0.24283730910008836</v>
      </c>
    </row>
    <row r="248" spans="1:10" ht="23.25" customHeight="1" x14ac:dyDescent="0.2">
      <c r="A248" s="414" t="s">
        <v>1317</v>
      </c>
      <c r="B248" s="414" t="s">
        <v>1316</v>
      </c>
      <c r="C248" s="414" t="s">
        <v>1010</v>
      </c>
      <c r="D248" s="414">
        <v>7</v>
      </c>
      <c r="E248" s="414">
        <v>0</v>
      </c>
      <c r="F248" s="413">
        <v>1474.96</v>
      </c>
      <c r="G248" s="412">
        <v>0</v>
      </c>
      <c r="H248" s="412">
        <v>1144.57</v>
      </c>
      <c r="I248" s="412">
        <v>330.39</v>
      </c>
      <c r="J248" s="411">
        <v>0.22399929489613277</v>
      </c>
    </row>
    <row r="249" spans="1:10" ht="23.25" customHeight="1" x14ac:dyDescent="0.2">
      <c r="A249" s="414" t="s">
        <v>6015</v>
      </c>
      <c r="B249" s="414" t="s">
        <v>6014</v>
      </c>
      <c r="C249" s="414" t="s">
        <v>1010</v>
      </c>
      <c r="D249" s="414">
        <v>1</v>
      </c>
      <c r="E249" s="414">
        <v>0</v>
      </c>
      <c r="F249" s="413">
        <v>1033.6600000000001</v>
      </c>
      <c r="G249" s="412">
        <v>0</v>
      </c>
      <c r="H249" s="412">
        <v>802.91</v>
      </c>
      <c r="I249" s="412">
        <v>230.75</v>
      </c>
      <c r="J249" s="411">
        <v>0.22323588027010816</v>
      </c>
    </row>
    <row r="250" spans="1:10" ht="23.25" customHeight="1" x14ac:dyDescent="0.2">
      <c r="A250" s="414" t="s">
        <v>6013</v>
      </c>
      <c r="B250" s="414" t="s">
        <v>6012</v>
      </c>
      <c r="C250" s="414" t="s">
        <v>1010</v>
      </c>
      <c r="D250" s="414">
        <v>3</v>
      </c>
      <c r="E250" s="414">
        <v>0</v>
      </c>
      <c r="F250" s="413">
        <v>1207.1400000000001</v>
      </c>
      <c r="G250" s="412">
        <v>0</v>
      </c>
      <c r="H250" s="412">
        <v>832.32</v>
      </c>
      <c r="I250" s="412">
        <v>374.82</v>
      </c>
      <c r="J250" s="411">
        <v>0.31050251006511259</v>
      </c>
    </row>
    <row r="251" spans="1:10" ht="23.25" customHeight="1" x14ac:dyDescent="0.2">
      <c r="A251" s="414" t="s">
        <v>6011</v>
      </c>
      <c r="B251" s="414" t="s">
        <v>6010</v>
      </c>
      <c r="C251" s="414" t="s">
        <v>1010</v>
      </c>
      <c r="D251" s="414">
        <v>2</v>
      </c>
      <c r="E251" s="414">
        <v>0</v>
      </c>
      <c r="F251" s="413">
        <v>1353.5</v>
      </c>
      <c r="G251" s="412">
        <v>0</v>
      </c>
      <c r="H251" s="412">
        <v>922.6</v>
      </c>
      <c r="I251" s="412">
        <v>430.9</v>
      </c>
      <c r="J251" s="411">
        <v>0.31835980790543039</v>
      </c>
    </row>
    <row r="252" spans="1:10" ht="23.25" customHeight="1" x14ac:dyDescent="0.2">
      <c r="A252" s="414" t="s">
        <v>2146</v>
      </c>
      <c r="B252" s="414" t="s">
        <v>2145</v>
      </c>
      <c r="C252" s="414" t="s">
        <v>1010</v>
      </c>
      <c r="D252" s="414">
        <v>1</v>
      </c>
      <c r="E252" s="414">
        <v>0</v>
      </c>
      <c r="F252" s="413">
        <v>306.42</v>
      </c>
      <c r="G252" s="412">
        <v>0</v>
      </c>
      <c r="H252" s="412">
        <v>210.12</v>
      </c>
      <c r="I252" s="412">
        <v>96.3</v>
      </c>
      <c r="J252" s="411">
        <v>0.31427452516154297</v>
      </c>
    </row>
    <row r="253" spans="1:10" ht="23.25" customHeight="1" x14ac:dyDescent="0.2">
      <c r="A253" s="414" t="s">
        <v>1313</v>
      </c>
      <c r="B253" s="414" t="s">
        <v>1312</v>
      </c>
      <c r="C253" s="414" t="s">
        <v>1010</v>
      </c>
      <c r="D253" s="414">
        <v>1</v>
      </c>
      <c r="E253" s="414">
        <v>0</v>
      </c>
      <c r="F253" s="413">
        <v>117.41</v>
      </c>
      <c r="G253" s="412">
        <v>0</v>
      </c>
      <c r="H253" s="412">
        <v>61.6</v>
      </c>
      <c r="I253" s="412">
        <v>55.81</v>
      </c>
      <c r="J253" s="411">
        <v>0.47534281577378418</v>
      </c>
    </row>
    <row r="254" spans="1:10" ht="23.25" customHeight="1" x14ac:dyDescent="0.2">
      <c r="A254" s="414" t="s">
        <v>3044</v>
      </c>
      <c r="B254" s="414" t="s">
        <v>3043</v>
      </c>
      <c r="C254" s="414" t="s">
        <v>1010</v>
      </c>
      <c r="D254" s="414">
        <v>3</v>
      </c>
      <c r="E254" s="414">
        <v>0</v>
      </c>
      <c r="F254" s="413">
        <v>421.08</v>
      </c>
      <c r="G254" s="412">
        <v>0</v>
      </c>
      <c r="H254" s="412">
        <v>318.95999999999998</v>
      </c>
      <c r="I254" s="412">
        <v>102.12</v>
      </c>
      <c r="J254" s="411">
        <v>0.24251923624964378</v>
      </c>
    </row>
    <row r="255" spans="1:10" ht="23.25" customHeight="1" x14ac:dyDescent="0.2">
      <c r="A255" s="414" t="s">
        <v>1309</v>
      </c>
      <c r="B255" s="414" t="s">
        <v>1308</v>
      </c>
      <c r="C255" s="414" t="s">
        <v>1010</v>
      </c>
      <c r="D255" s="414">
        <v>4</v>
      </c>
      <c r="E255" s="414">
        <v>0</v>
      </c>
      <c r="F255" s="413">
        <v>976.56</v>
      </c>
      <c r="G255" s="412">
        <v>0</v>
      </c>
      <c r="H255" s="412">
        <v>721.16</v>
      </c>
      <c r="I255" s="412">
        <v>255.4</v>
      </c>
      <c r="J255" s="411">
        <v>0.26153026951748998</v>
      </c>
    </row>
    <row r="256" spans="1:10" ht="23.25" customHeight="1" x14ac:dyDescent="0.2">
      <c r="A256" s="414" t="s">
        <v>3724</v>
      </c>
      <c r="B256" s="414" t="s">
        <v>3723</v>
      </c>
      <c r="C256" s="414" t="s">
        <v>1010</v>
      </c>
      <c r="D256" s="414">
        <v>12</v>
      </c>
      <c r="E256" s="414">
        <v>0</v>
      </c>
      <c r="F256" s="413">
        <v>5469.84</v>
      </c>
      <c r="G256" s="412">
        <v>0</v>
      </c>
      <c r="H256" s="412">
        <v>4700.6400000000003</v>
      </c>
      <c r="I256" s="412">
        <v>769.2</v>
      </c>
      <c r="J256" s="411">
        <v>0.1406256855776403</v>
      </c>
    </row>
    <row r="257" spans="1:10" ht="23.25" customHeight="1" x14ac:dyDescent="0.2">
      <c r="A257" s="414" t="s">
        <v>1307</v>
      </c>
      <c r="B257" s="414" t="s">
        <v>1306</v>
      </c>
      <c r="C257" s="414" t="s">
        <v>1010</v>
      </c>
      <c r="D257" s="414">
        <v>37</v>
      </c>
      <c r="E257" s="414">
        <v>0</v>
      </c>
      <c r="F257" s="413">
        <v>6214.73</v>
      </c>
      <c r="G257" s="412">
        <v>0</v>
      </c>
      <c r="H257" s="412">
        <v>5159.6499999999996</v>
      </c>
      <c r="I257" s="412">
        <v>1055.08</v>
      </c>
      <c r="J257" s="411">
        <v>0.16977085086560478</v>
      </c>
    </row>
    <row r="258" spans="1:10" ht="23.25" customHeight="1" x14ac:dyDescent="0.2">
      <c r="A258" s="414" t="s">
        <v>1305</v>
      </c>
      <c r="B258" s="414" t="s">
        <v>1304</v>
      </c>
      <c r="C258" s="414" t="s">
        <v>1010</v>
      </c>
      <c r="D258" s="414">
        <v>18</v>
      </c>
      <c r="E258" s="414">
        <v>0</v>
      </c>
      <c r="F258" s="413">
        <v>5615.65</v>
      </c>
      <c r="G258" s="412">
        <v>0</v>
      </c>
      <c r="H258" s="412">
        <v>4240.26</v>
      </c>
      <c r="I258" s="412">
        <v>1375.39</v>
      </c>
      <c r="J258" s="411">
        <v>0.24492089072502737</v>
      </c>
    </row>
    <row r="259" spans="1:10" ht="23.25" customHeight="1" x14ac:dyDescent="0.2">
      <c r="A259" s="414" t="s">
        <v>1303</v>
      </c>
      <c r="B259" s="414" t="s">
        <v>1302</v>
      </c>
      <c r="C259" s="414" t="s">
        <v>1010</v>
      </c>
      <c r="D259" s="414">
        <v>1</v>
      </c>
      <c r="E259" s="414">
        <v>0</v>
      </c>
      <c r="F259" s="413">
        <v>129.75</v>
      </c>
      <c r="G259" s="412">
        <v>0</v>
      </c>
      <c r="H259" s="412">
        <v>80.97</v>
      </c>
      <c r="I259" s="412">
        <v>48.78</v>
      </c>
      <c r="J259" s="411">
        <v>0.3759537572254335</v>
      </c>
    </row>
    <row r="260" spans="1:10" ht="23.25" customHeight="1" x14ac:dyDescent="0.2">
      <c r="A260" s="414" t="s">
        <v>1301</v>
      </c>
      <c r="B260" s="414" t="s">
        <v>1300</v>
      </c>
      <c r="C260" s="414" t="s">
        <v>1010</v>
      </c>
      <c r="D260" s="414">
        <v>3</v>
      </c>
      <c r="E260" s="414">
        <v>0</v>
      </c>
      <c r="F260" s="413">
        <v>325.73</v>
      </c>
      <c r="G260" s="412">
        <v>0</v>
      </c>
      <c r="H260" s="412">
        <v>238.17</v>
      </c>
      <c r="I260" s="412">
        <v>87.56</v>
      </c>
      <c r="J260" s="411">
        <v>0.26881159242317254</v>
      </c>
    </row>
    <row r="261" spans="1:10" ht="23.25" customHeight="1" x14ac:dyDescent="0.2">
      <c r="A261" s="414" t="s">
        <v>2144</v>
      </c>
      <c r="B261" s="414" t="s">
        <v>2143</v>
      </c>
      <c r="C261" s="414" t="s">
        <v>1010</v>
      </c>
      <c r="D261" s="414">
        <v>5</v>
      </c>
      <c r="E261" s="414">
        <v>0</v>
      </c>
      <c r="F261" s="413">
        <v>668</v>
      </c>
      <c r="G261" s="412">
        <v>0</v>
      </c>
      <c r="H261" s="412">
        <v>508.05</v>
      </c>
      <c r="I261" s="412">
        <v>159.94999999999999</v>
      </c>
      <c r="J261" s="411">
        <v>0.23944610778443115</v>
      </c>
    </row>
    <row r="262" spans="1:10" ht="23.25" customHeight="1" x14ac:dyDescent="0.2">
      <c r="A262" s="414" t="s">
        <v>2142</v>
      </c>
      <c r="B262" s="414" t="s">
        <v>2141</v>
      </c>
      <c r="C262" s="414" t="s">
        <v>1010</v>
      </c>
      <c r="D262" s="414">
        <v>5</v>
      </c>
      <c r="E262" s="414">
        <v>0</v>
      </c>
      <c r="F262" s="413">
        <v>551.75</v>
      </c>
      <c r="G262" s="412">
        <v>0</v>
      </c>
      <c r="H262" s="412">
        <v>481.55</v>
      </c>
      <c r="I262" s="412">
        <v>70.2</v>
      </c>
      <c r="J262" s="411">
        <v>0.12723153602174897</v>
      </c>
    </row>
    <row r="263" spans="1:10" ht="23.25" customHeight="1" x14ac:dyDescent="0.2">
      <c r="A263" s="414" t="s">
        <v>1299</v>
      </c>
      <c r="B263" s="414" t="s">
        <v>1298</v>
      </c>
      <c r="C263" s="414" t="s">
        <v>1010</v>
      </c>
      <c r="D263" s="414">
        <v>11</v>
      </c>
      <c r="E263" s="414">
        <v>0</v>
      </c>
      <c r="F263" s="413">
        <v>2553.15</v>
      </c>
      <c r="G263" s="412">
        <v>0</v>
      </c>
      <c r="H263" s="412">
        <v>2205.06</v>
      </c>
      <c r="I263" s="412">
        <v>348.09</v>
      </c>
      <c r="J263" s="411">
        <v>0.13633746548381412</v>
      </c>
    </row>
    <row r="264" spans="1:10" ht="23.25" customHeight="1" x14ac:dyDescent="0.2">
      <c r="A264" s="414" t="s">
        <v>2138</v>
      </c>
      <c r="B264" s="414" t="s">
        <v>2137</v>
      </c>
      <c r="C264" s="414" t="s">
        <v>1010</v>
      </c>
      <c r="D264" s="414">
        <v>13</v>
      </c>
      <c r="E264" s="414">
        <v>0</v>
      </c>
      <c r="F264" s="413">
        <v>1854.95</v>
      </c>
      <c r="G264" s="412">
        <v>0</v>
      </c>
      <c r="H264" s="412">
        <v>1429.48</v>
      </c>
      <c r="I264" s="412">
        <v>425.47</v>
      </c>
      <c r="J264" s="411">
        <v>0.22937006388312353</v>
      </c>
    </row>
    <row r="265" spans="1:10" ht="23.25" customHeight="1" x14ac:dyDescent="0.2">
      <c r="A265" s="414" t="s">
        <v>1297</v>
      </c>
      <c r="B265" s="414" t="s">
        <v>1296</v>
      </c>
      <c r="C265" s="414" t="s">
        <v>1010</v>
      </c>
      <c r="D265" s="414">
        <v>15</v>
      </c>
      <c r="E265" s="414">
        <v>0</v>
      </c>
      <c r="F265" s="413">
        <v>2359.14</v>
      </c>
      <c r="G265" s="412">
        <v>0</v>
      </c>
      <c r="H265" s="412">
        <v>1820.55</v>
      </c>
      <c r="I265" s="412">
        <v>538.59</v>
      </c>
      <c r="J265" s="411">
        <v>0.22829929550598946</v>
      </c>
    </row>
    <row r="266" spans="1:10" ht="23.25" customHeight="1" x14ac:dyDescent="0.2">
      <c r="A266" s="414" t="s">
        <v>5237</v>
      </c>
      <c r="B266" s="414" t="s">
        <v>5236</v>
      </c>
      <c r="C266" s="414" t="s">
        <v>1010</v>
      </c>
      <c r="D266" s="414">
        <v>2</v>
      </c>
      <c r="E266" s="414">
        <v>0</v>
      </c>
      <c r="F266" s="413">
        <v>423.6</v>
      </c>
      <c r="G266" s="412">
        <v>0</v>
      </c>
      <c r="H266" s="412">
        <v>257.5</v>
      </c>
      <c r="I266" s="412">
        <v>166.1</v>
      </c>
      <c r="J266" s="411">
        <v>0.39211520302171859</v>
      </c>
    </row>
    <row r="267" spans="1:10" ht="23.25" customHeight="1" x14ac:dyDescent="0.2">
      <c r="A267" s="414" t="s">
        <v>4108</v>
      </c>
      <c r="B267" s="414" t="s">
        <v>4107</v>
      </c>
      <c r="C267" s="414" t="s">
        <v>1010</v>
      </c>
      <c r="D267" s="414">
        <v>2</v>
      </c>
      <c r="E267" s="414">
        <v>0</v>
      </c>
      <c r="F267" s="413">
        <v>457.86</v>
      </c>
      <c r="G267" s="412">
        <v>0</v>
      </c>
      <c r="H267" s="412">
        <v>278.33999999999997</v>
      </c>
      <c r="I267" s="412">
        <v>179.52</v>
      </c>
      <c r="J267" s="411">
        <v>0.39208491678679075</v>
      </c>
    </row>
    <row r="268" spans="1:10" ht="23.25" customHeight="1" x14ac:dyDescent="0.2">
      <c r="A268" s="414" t="s">
        <v>3722</v>
      </c>
      <c r="B268" s="414" t="s">
        <v>3721</v>
      </c>
      <c r="C268" s="414" t="s">
        <v>1010</v>
      </c>
      <c r="D268" s="414">
        <v>10</v>
      </c>
      <c r="E268" s="414">
        <v>0</v>
      </c>
      <c r="F268" s="413">
        <v>1987.3</v>
      </c>
      <c r="G268" s="412">
        <v>0</v>
      </c>
      <c r="H268" s="412">
        <v>1644.7</v>
      </c>
      <c r="I268" s="412">
        <v>342.6</v>
      </c>
      <c r="J268" s="411">
        <v>0.17239470638554824</v>
      </c>
    </row>
    <row r="269" spans="1:10" ht="23.25" customHeight="1" x14ac:dyDescent="0.2">
      <c r="A269" s="414" t="s">
        <v>1295</v>
      </c>
      <c r="B269" s="414" t="s">
        <v>1294</v>
      </c>
      <c r="C269" s="414" t="s">
        <v>1010</v>
      </c>
      <c r="D269" s="414">
        <v>12</v>
      </c>
      <c r="E269" s="414">
        <v>0</v>
      </c>
      <c r="F269" s="413">
        <v>1337.16</v>
      </c>
      <c r="G269" s="412">
        <v>0</v>
      </c>
      <c r="H269" s="412">
        <v>1162.2</v>
      </c>
      <c r="I269" s="412">
        <v>174.96</v>
      </c>
      <c r="J269" s="411">
        <v>0.13084447635286728</v>
      </c>
    </row>
    <row r="270" spans="1:10" ht="23.25" customHeight="1" x14ac:dyDescent="0.2">
      <c r="A270" s="414" t="s">
        <v>2134</v>
      </c>
      <c r="B270" s="414" t="s">
        <v>2133</v>
      </c>
      <c r="C270" s="414" t="s">
        <v>1010</v>
      </c>
      <c r="D270" s="414">
        <v>1</v>
      </c>
      <c r="E270" s="414">
        <v>0</v>
      </c>
      <c r="F270" s="413">
        <v>113.05</v>
      </c>
      <c r="G270" s="412">
        <v>0</v>
      </c>
      <c r="H270" s="412">
        <v>91.98</v>
      </c>
      <c r="I270" s="412">
        <v>21.07</v>
      </c>
      <c r="J270" s="411">
        <v>0.18637770897832817</v>
      </c>
    </row>
    <row r="271" spans="1:10" ht="23.25" customHeight="1" x14ac:dyDescent="0.2">
      <c r="A271" s="414" t="s">
        <v>4106</v>
      </c>
      <c r="B271" s="414" t="s">
        <v>4105</v>
      </c>
      <c r="C271" s="414" t="s">
        <v>1010</v>
      </c>
      <c r="D271" s="414">
        <v>3</v>
      </c>
      <c r="E271" s="414">
        <v>0</v>
      </c>
      <c r="F271" s="413">
        <v>2461.75</v>
      </c>
      <c r="G271" s="412">
        <v>0</v>
      </c>
      <c r="H271" s="412">
        <v>2020.2</v>
      </c>
      <c r="I271" s="412">
        <v>441.55</v>
      </c>
      <c r="J271" s="411">
        <v>0.17936427338275618</v>
      </c>
    </row>
    <row r="272" spans="1:10" ht="23.25" customHeight="1" x14ac:dyDescent="0.2">
      <c r="A272" s="414" t="s">
        <v>1291</v>
      </c>
      <c r="B272" s="414" t="s">
        <v>1290</v>
      </c>
      <c r="C272" s="414" t="s">
        <v>1010</v>
      </c>
      <c r="D272" s="414">
        <v>3</v>
      </c>
      <c r="E272" s="414">
        <v>0</v>
      </c>
      <c r="F272" s="413">
        <v>514.29</v>
      </c>
      <c r="G272" s="412">
        <v>0</v>
      </c>
      <c r="H272" s="412">
        <v>295.17</v>
      </c>
      <c r="I272" s="412">
        <v>219.12</v>
      </c>
      <c r="J272" s="411">
        <v>0.42606311614069881</v>
      </c>
    </row>
    <row r="273" spans="1:10" ht="23.25" customHeight="1" x14ac:dyDescent="0.2">
      <c r="A273" s="414" t="s">
        <v>1289</v>
      </c>
      <c r="B273" s="414" t="s">
        <v>1288</v>
      </c>
      <c r="C273" s="414" t="s">
        <v>1010</v>
      </c>
      <c r="D273" s="414">
        <v>1</v>
      </c>
      <c r="E273" s="414">
        <v>0</v>
      </c>
      <c r="F273" s="413">
        <v>99.87</v>
      </c>
      <c r="G273" s="412">
        <v>0</v>
      </c>
      <c r="H273" s="412">
        <v>68.489999999999995</v>
      </c>
      <c r="I273" s="412">
        <v>31.38</v>
      </c>
      <c r="J273" s="411">
        <v>0.31420847101231603</v>
      </c>
    </row>
    <row r="274" spans="1:10" ht="23.25" customHeight="1" x14ac:dyDescent="0.2">
      <c r="A274" s="414" t="s">
        <v>1287</v>
      </c>
      <c r="B274" s="414" t="s">
        <v>1286</v>
      </c>
      <c r="C274" s="414" t="s">
        <v>1010</v>
      </c>
      <c r="D274" s="414">
        <v>4</v>
      </c>
      <c r="E274" s="414">
        <v>0</v>
      </c>
      <c r="F274" s="413">
        <v>550.62</v>
      </c>
      <c r="G274" s="412">
        <v>0</v>
      </c>
      <c r="H274" s="412">
        <v>390.68</v>
      </c>
      <c r="I274" s="412">
        <v>159.94</v>
      </c>
      <c r="J274" s="411">
        <v>0.29047255820711199</v>
      </c>
    </row>
    <row r="275" spans="1:10" ht="23.25" customHeight="1" x14ac:dyDescent="0.2">
      <c r="A275" s="414" t="s">
        <v>1285</v>
      </c>
      <c r="B275" s="414" t="s">
        <v>1284</v>
      </c>
      <c r="C275" s="414" t="s">
        <v>1010</v>
      </c>
      <c r="D275" s="414">
        <v>1</v>
      </c>
      <c r="E275" s="414">
        <v>0</v>
      </c>
      <c r="F275" s="413">
        <v>99.44</v>
      </c>
      <c r="G275" s="412">
        <v>0</v>
      </c>
      <c r="H275" s="412">
        <v>81.319999999999993</v>
      </c>
      <c r="I275" s="412">
        <v>18.12</v>
      </c>
      <c r="J275" s="411">
        <v>0.18222043443282382</v>
      </c>
    </row>
    <row r="276" spans="1:10" ht="23.25" customHeight="1" x14ac:dyDescent="0.2">
      <c r="A276" s="414" t="s">
        <v>1283</v>
      </c>
      <c r="B276" s="414" t="s">
        <v>1282</v>
      </c>
      <c r="C276" s="414" t="s">
        <v>1010</v>
      </c>
      <c r="D276" s="414">
        <v>49</v>
      </c>
      <c r="E276" s="414">
        <v>0</v>
      </c>
      <c r="F276" s="413">
        <v>4487.47</v>
      </c>
      <c r="G276" s="412">
        <v>0</v>
      </c>
      <c r="H276" s="412">
        <v>3896.09</v>
      </c>
      <c r="I276" s="412">
        <v>591.38</v>
      </c>
      <c r="J276" s="411">
        <v>0.13178472502323135</v>
      </c>
    </row>
    <row r="277" spans="1:10" ht="23.25" customHeight="1" x14ac:dyDescent="0.2">
      <c r="A277" s="414" t="s">
        <v>1281</v>
      </c>
      <c r="B277" s="414" t="s">
        <v>1280</v>
      </c>
      <c r="C277" s="414" t="s">
        <v>1010</v>
      </c>
      <c r="D277" s="414">
        <v>1</v>
      </c>
      <c r="E277" s="414">
        <v>0</v>
      </c>
      <c r="F277" s="413">
        <v>107.37</v>
      </c>
      <c r="G277" s="412">
        <v>0</v>
      </c>
      <c r="H277" s="412">
        <v>77.150000000000006</v>
      </c>
      <c r="I277" s="412">
        <v>30.22</v>
      </c>
      <c r="J277" s="411">
        <v>0.28145664524541308</v>
      </c>
    </row>
    <row r="278" spans="1:10" ht="23.25" customHeight="1" x14ac:dyDescent="0.2">
      <c r="A278" s="414" t="s">
        <v>1279</v>
      </c>
      <c r="B278" s="414" t="s">
        <v>1278</v>
      </c>
      <c r="C278" s="414" t="s">
        <v>1010</v>
      </c>
      <c r="D278" s="414">
        <v>18</v>
      </c>
      <c r="E278" s="414">
        <v>0</v>
      </c>
      <c r="F278" s="413">
        <v>2795</v>
      </c>
      <c r="G278" s="412">
        <v>0</v>
      </c>
      <c r="H278" s="412">
        <v>2170.8000000000002</v>
      </c>
      <c r="I278" s="412">
        <v>624.20000000000005</v>
      </c>
      <c r="J278" s="411">
        <v>0.22332737030411448</v>
      </c>
    </row>
    <row r="279" spans="1:10" ht="23.25" customHeight="1" x14ac:dyDescent="0.2">
      <c r="A279" s="414" t="s">
        <v>2132</v>
      </c>
      <c r="B279" s="414" t="s">
        <v>2131</v>
      </c>
      <c r="C279" s="414" t="s">
        <v>1010</v>
      </c>
      <c r="D279" s="414">
        <v>3</v>
      </c>
      <c r="E279" s="414">
        <v>0</v>
      </c>
      <c r="F279" s="413">
        <v>462.63</v>
      </c>
      <c r="G279" s="412">
        <v>0</v>
      </c>
      <c r="H279" s="412">
        <v>352.5</v>
      </c>
      <c r="I279" s="412">
        <v>110.13</v>
      </c>
      <c r="J279" s="411">
        <v>0.23805200700343687</v>
      </c>
    </row>
    <row r="280" spans="1:10" ht="23.25" customHeight="1" x14ac:dyDescent="0.2">
      <c r="A280" s="414" t="s">
        <v>2130</v>
      </c>
      <c r="B280" s="414" t="s">
        <v>2129</v>
      </c>
      <c r="C280" s="414" t="s">
        <v>1010</v>
      </c>
      <c r="D280" s="414">
        <v>38</v>
      </c>
      <c r="E280" s="414">
        <v>0</v>
      </c>
      <c r="F280" s="413">
        <v>4901.32</v>
      </c>
      <c r="G280" s="412">
        <v>-1598.16</v>
      </c>
      <c r="H280" s="412">
        <v>2651.86</v>
      </c>
      <c r="I280" s="412">
        <v>651.29999999999995</v>
      </c>
      <c r="J280" s="411">
        <v>0.19717482652974727</v>
      </c>
    </row>
    <row r="281" spans="1:10" ht="23.25" customHeight="1" x14ac:dyDescent="0.2">
      <c r="A281" s="414" t="s">
        <v>1277</v>
      </c>
      <c r="B281" s="414" t="s">
        <v>1276</v>
      </c>
      <c r="C281" s="414" t="s">
        <v>1010</v>
      </c>
      <c r="D281" s="414">
        <v>21</v>
      </c>
      <c r="E281" s="414">
        <v>0</v>
      </c>
      <c r="F281" s="413">
        <v>2262.1</v>
      </c>
      <c r="G281" s="412">
        <v>0</v>
      </c>
      <c r="H281" s="412">
        <v>1720.95</v>
      </c>
      <c r="I281" s="412">
        <v>541.15</v>
      </c>
      <c r="J281" s="411">
        <v>0.2392246142964502</v>
      </c>
    </row>
    <row r="282" spans="1:10" ht="23.25" customHeight="1" x14ac:dyDescent="0.2">
      <c r="A282" s="414" t="s">
        <v>6009</v>
      </c>
      <c r="B282" s="414" t="s">
        <v>6008</v>
      </c>
      <c r="C282" s="414" t="s">
        <v>1010</v>
      </c>
      <c r="D282" s="414">
        <v>2</v>
      </c>
      <c r="E282" s="414">
        <v>0</v>
      </c>
      <c r="F282" s="413">
        <v>266.33999999999997</v>
      </c>
      <c r="G282" s="412">
        <v>0</v>
      </c>
      <c r="H282" s="412">
        <v>130.4</v>
      </c>
      <c r="I282" s="412">
        <v>135.94</v>
      </c>
      <c r="J282" s="411">
        <v>0.5104002402943606</v>
      </c>
    </row>
    <row r="283" spans="1:10" ht="23.25" customHeight="1" x14ac:dyDescent="0.2">
      <c r="A283" s="414" t="s">
        <v>1275</v>
      </c>
      <c r="B283" s="414" t="s">
        <v>1274</v>
      </c>
      <c r="C283" s="414" t="s">
        <v>1010</v>
      </c>
      <c r="D283" s="414">
        <v>26</v>
      </c>
      <c r="E283" s="414">
        <v>0</v>
      </c>
      <c r="F283" s="413">
        <v>12851.97</v>
      </c>
      <c r="G283" s="412">
        <v>0</v>
      </c>
      <c r="H283" s="412">
        <v>10894.26</v>
      </c>
      <c r="I283" s="412">
        <v>1957.71</v>
      </c>
      <c r="J283" s="411">
        <v>0.15232761981237117</v>
      </c>
    </row>
    <row r="284" spans="1:10" ht="23.25" customHeight="1" x14ac:dyDescent="0.2">
      <c r="A284" s="414" t="s">
        <v>3030</v>
      </c>
      <c r="B284" s="414" t="s">
        <v>3029</v>
      </c>
      <c r="C284" s="414" t="s">
        <v>1010</v>
      </c>
      <c r="D284" s="414">
        <v>1</v>
      </c>
      <c r="E284" s="414">
        <v>0</v>
      </c>
      <c r="F284" s="413">
        <v>155.19</v>
      </c>
      <c r="G284" s="412">
        <v>0</v>
      </c>
      <c r="H284" s="412">
        <v>85.3</v>
      </c>
      <c r="I284" s="412">
        <v>69.89</v>
      </c>
      <c r="J284" s="411">
        <v>0.45035118242154776</v>
      </c>
    </row>
    <row r="285" spans="1:10" ht="23.25" customHeight="1" x14ac:dyDescent="0.2">
      <c r="A285" s="414" t="s">
        <v>1136</v>
      </c>
      <c r="B285" s="414" t="s">
        <v>1135</v>
      </c>
      <c r="C285" s="414" t="s">
        <v>1010</v>
      </c>
      <c r="D285" s="414">
        <v>1</v>
      </c>
      <c r="E285" s="414">
        <v>0</v>
      </c>
      <c r="F285" s="413">
        <v>277.11</v>
      </c>
      <c r="G285" s="412">
        <v>0</v>
      </c>
      <c r="H285" s="412">
        <v>210.58</v>
      </c>
      <c r="I285" s="412">
        <v>66.53</v>
      </c>
      <c r="J285" s="411">
        <v>0.2400851647360254</v>
      </c>
    </row>
    <row r="286" spans="1:10" ht="23.25" customHeight="1" x14ac:dyDescent="0.2">
      <c r="A286" s="414" t="s">
        <v>3028</v>
      </c>
      <c r="B286" s="414" t="s">
        <v>3027</v>
      </c>
      <c r="C286" s="414" t="s">
        <v>1010</v>
      </c>
      <c r="D286" s="414">
        <v>1</v>
      </c>
      <c r="E286" s="414">
        <v>0</v>
      </c>
      <c r="F286" s="413">
        <v>1162.7</v>
      </c>
      <c r="G286" s="412">
        <v>0</v>
      </c>
      <c r="H286" s="412">
        <v>958.58</v>
      </c>
      <c r="I286" s="412">
        <v>204.12</v>
      </c>
      <c r="J286" s="411">
        <v>0.17555689343768813</v>
      </c>
    </row>
    <row r="287" spans="1:10" ht="23.25" customHeight="1" x14ac:dyDescent="0.2">
      <c r="A287" s="414" t="s">
        <v>1269</v>
      </c>
      <c r="B287" s="414" t="s">
        <v>1268</v>
      </c>
      <c r="C287" s="414" t="s">
        <v>1010</v>
      </c>
      <c r="D287" s="414">
        <v>1</v>
      </c>
      <c r="E287" s="414">
        <v>0</v>
      </c>
      <c r="F287" s="413">
        <v>2077.77</v>
      </c>
      <c r="G287" s="412">
        <v>0</v>
      </c>
      <c r="H287" s="412">
        <v>1583.07</v>
      </c>
      <c r="I287" s="412">
        <v>494.7</v>
      </c>
      <c r="J287" s="411">
        <v>0.23809180034363764</v>
      </c>
    </row>
    <row r="288" spans="1:10" ht="23.25" customHeight="1" x14ac:dyDescent="0.2">
      <c r="A288" s="414" t="s">
        <v>1267</v>
      </c>
      <c r="B288" s="414" t="s">
        <v>1266</v>
      </c>
      <c r="C288" s="414" t="s">
        <v>1010</v>
      </c>
      <c r="D288" s="414">
        <v>1</v>
      </c>
      <c r="E288" s="414">
        <v>0</v>
      </c>
      <c r="F288" s="413">
        <v>1145.1600000000001</v>
      </c>
      <c r="G288" s="412">
        <v>0</v>
      </c>
      <c r="H288" s="412">
        <v>872.51</v>
      </c>
      <c r="I288" s="412">
        <v>272.64999999999998</v>
      </c>
      <c r="J288" s="411">
        <v>0.23808900066366273</v>
      </c>
    </row>
    <row r="289" spans="1:10" ht="23.25" customHeight="1" x14ac:dyDescent="0.2">
      <c r="A289" s="414" t="s">
        <v>4098</v>
      </c>
      <c r="B289" s="414" t="s">
        <v>4097</v>
      </c>
      <c r="C289" s="414" t="s">
        <v>1010</v>
      </c>
      <c r="D289" s="414">
        <v>1</v>
      </c>
      <c r="E289" s="414">
        <v>0</v>
      </c>
      <c r="F289" s="413">
        <v>1434.02</v>
      </c>
      <c r="G289" s="412">
        <v>0</v>
      </c>
      <c r="H289" s="412">
        <v>1034.06</v>
      </c>
      <c r="I289" s="412">
        <v>399.96</v>
      </c>
      <c r="J289" s="411">
        <v>0.27890824395754593</v>
      </c>
    </row>
    <row r="290" spans="1:10" ht="23.25" customHeight="1" x14ac:dyDescent="0.2">
      <c r="A290" s="414" t="s">
        <v>1263</v>
      </c>
      <c r="B290" s="414" t="s">
        <v>1262</v>
      </c>
      <c r="C290" s="414" t="s">
        <v>1010</v>
      </c>
      <c r="D290" s="414">
        <v>4</v>
      </c>
      <c r="E290" s="414">
        <v>0</v>
      </c>
      <c r="F290" s="413">
        <v>1873.11</v>
      </c>
      <c r="G290" s="412">
        <v>0</v>
      </c>
      <c r="H290" s="412">
        <v>1294.76</v>
      </c>
      <c r="I290" s="412">
        <v>578.35</v>
      </c>
      <c r="J290" s="411">
        <v>0.30876456801789537</v>
      </c>
    </row>
    <row r="291" spans="1:10" ht="23.25" customHeight="1" x14ac:dyDescent="0.2">
      <c r="A291" s="414" t="s">
        <v>1261</v>
      </c>
      <c r="B291" s="414" t="s">
        <v>1260</v>
      </c>
      <c r="C291" s="414" t="s">
        <v>1010</v>
      </c>
      <c r="D291" s="414">
        <v>12</v>
      </c>
      <c r="E291" s="414">
        <v>0</v>
      </c>
      <c r="F291" s="413">
        <v>1847.88</v>
      </c>
      <c r="G291" s="412">
        <v>0</v>
      </c>
      <c r="H291" s="412">
        <v>1430.52</v>
      </c>
      <c r="I291" s="412">
        <v>417.36</v>
      </c>
      <c r="J291" s="411">
        <v>0.22585882200142868</v>
      </c>
    </row>
    <row r="292" spans="1:10" ht="23.25" customHeight="1" x14ac:dyDescent="0.2">
      <c r="A292" s="414" t="s">
        <v>2126</v>
      </c>
      <c r="B292" s="414" t="s">
        <v>2125</v>
      </c>
      <c r="C292" s="414" t="s">
        <v>1010</v>
      </c>
      <c r="D292" s="414">
        <v>2</v>
      </c>
      <c r="E292" s="414">
        <v>0</v>
      </c>
      <c r="F292" s="413">
        <v>935.7</v>
      </c>
      <c r="G292" s="412">
        <v>0</v>
      </c>
      <c r="H292" s="412">
        <v>772.08</v>
      </c>
      <c r="I292" s="412">
        <v>163.62</v>
      </c>
      <c r="J292" s="411">
        <v>0.17486373837768515</v>
      </c>
    </row>
    <row r="293" spans="1:10" ht="23.25" customHeight="1" x14ac:dyDescent="0.2">
      <c r="A293" s="414" t="s">
        <v>3026</v>
      </c>
      <c r="B293" s="414" t="s">
        <v>3025</v>
      </c>
      <c r="C293" s="414" t="s">
        <v>1010</v>
      </c>
      <c r="D293" s="414">
        <v>4</v>
      </c>
      <c r="E293" s="414">
        <v>0</v>
      </c>
      <c r="F293" s="413">
        <v>3139.28</v>
      </c>
      <c r="G293" s="412">
        <v>0</v>
      </c>
      <c r="H293" s="412">
        <v>2333.62</v>
      </c>
      <c r="I293" s="412">
        <v>805.66</v>
      </c>
      <c r="J293" s="411">
        <v>0.25663846487092584</v>
      </c>
    </row>
    <row r="294" spans="1:10" ht="23.25" customHeight="1" x14ac:dyDescent="0.2">
      <c r="A294" s="414" t="s">
        <v>5995</v>
      </c>
      <c r="B294" s="414" t="s">
        <v>5994</v>
      </c>
      <c r="C294" s="414" t="s">
        <v>1010</v>
      </c>
      <c r="D294" s="414">
        <v>1</v>
      </c>
      <c r="E294" s="414">
        <v>0</v>
      </c>
      <c r="F294" s="413">
        <v>541.33000000000004</v>
      </c>
      <c r="G294" s="412">
        <v>0</v>
      </c>
      <c r="H294" s="412">
        <v>279.77999999999997</v>
      </c>
      <c r="I294" s="412">
        <v>261.55</v>
      </c>
      <c r="J294" s="411">
        <v>0.48316184212956975</v>
      </c>
    </row>
    <row r="295" spans="1:10" ht="23.25" customHeight="1" x14ac:dyDescent="0.2">
      <c r="A295" s="414" t="s">
        <v>5233</v>
      </c>
      <c r="B295" s="414" t="s">
        <v>5232</v>
      </c>
      <c r="C295" s="414" t="s">
        <v>1010</v>
      </c>
      <c r="D295" s="414">
        <v>1</v>
      </c>
      <c r="E295" s="414">
        <v>0</v>
      </c>
      <c r="F295" s="413">
        <v>334.4</v>
      </c>
      <c r="G295" s="412">
        <v>0</v>
      </c>
      <c r="H295" s="412">
        <v>291.83999999999997</v>
      </c>
      <c r="I295" s="412">
        <v>42.56</v>
      </c>
      <c r="J295" s="411">
        <v>0.12727272727272726</v>
      </c>
    </row>
    <row r="296" spans="1:10" ht="23.25" customHeight="1" x14ac:dyDescent="0.2">
      <c r="A296" s="414" t="s">
        <v>2122</v>
      </c>
      <c r="B296" s="414" t="s">
        <v>2121</v>
      </c>
      <c r="C296" s="414" t="s">
        <v>1010</v>
      </c>
      <c r="D296" s="414">
        <v>1</v>
      </c>
      <c r="E296" s="414">
        <v>0</v>
      </c>
      <c r="F296" s="413">
        <v>520.33000000000004</v>
      </c>
      <c r="G296" s="412">
        <v>0</v>
      </c>
      <c r="H296" s="412">
        <v>454.11</v>
      </c>
      <c r="I296" s="412">
        <v>66.22</v>
      </c>
      <c r="J296" s="411">
        <v>0.12726538927219264</v>
      </c>
    </row>
    <row r="297" spans="1:10" ht="23.25" customHeight="1" x14ac:dyDescent="0.2">
      <c r="A297" s="414" t="s">
        <v>1255</v>
      </c>
      <c r="B297" s="414" t="s">
        <v>1254</v>
      </c>
      <c r="C297" s="414" t="s">
        <v>1010</v>
      </c>
      <c r="D297" s="414">
        <v>9</v>
      </c>
      <c r="E297" s="414">
        <v>0</v>
      </c>
      <c r="F297" s="413">
        <v>5287.16</v>
      </c>
      <c r="G297" s="412">
        <v>0</v>
      </c>
      <c r="H297" s="412">
        <v>4104.18</v>
      </c>
      <c r="I297" s="412">
        <v>1182.98</v>
      </c>
      <c r="J297" s="411">
        <v>0.22374582951906127</v>
      </c>
    </row>
    <row r="298" spans="1:10" ht="23.25" customHeight="1" x14ac:dyDescent="0.2">
      <c r="A298" s="414" t="s">
        <v>1251</v>
      </c>
      <c r="B298" s="414" t="s">
        <v>1250</v>
      </c>
      <c r="C298" s="414" t="s">
        <v>1010</v>
      </c>
      <c r="D298" s="414">
        <v>1</v>
      </c>
      <c r="E298" s="414">
        <v>0</v>
      </c>
      <c r="F298" s="413">
        <v>1121.74</v>
      </c>
      <c r="G298" s="412">
        <v>0</v>
      </c>
      <c r="H298" s="412">
        <v>828.16</v>
      </c>
      <c r="I298" s="412">
        <v>293.58</v>
      </c>
      <c r="J298" s="411">
        <v>0.26171840176868078</v>
      </c>
    </row>
    <row r="299" spans="1:10" ht="23.25" customHeight="1" x14ac:dyDescent="0.2">
      <c r="A299" s="414" t="s">
        <v>2120</v>
      </c>
      <c r="B299" s="414" t="s">
        <v>2119</v>
      </c>
      <c r="C299" s="414" t="s">
        <v>1010</v>
      </c>
      <c r="D299" s="414">
        <v>3</v>
      </c>
      <c r="E299" s="414">
        <v>0</v>
      </c>
      <c r="F299" s="413">
        <v>2112.9299999999998</v>
      </c>
      <c r="G299" s="412">
        <v>0</v>
      </c>
      <c r="H299" s="412">
        <v>1745.61</v>
      </c>
      <c r="I299" s="412">
        <v>367.32</v>
      </c>
      <c r="J299" s="411">
        <v>0.17384390396274368</v>
      </c>
    </row>
    <row r="300" spans="1:10" ht="23.25" customHeight="1" x14ac:dyDescent="0.2">
      <c r="A300" s="414" t="s">
        <v>1247</v>
      </c>
      <c r="B300" s="414" t="s">
        <v>1246</v>
      </c>
      <c r="C300" s="414" t="s">
        <v>1010</v>
      </c>
      <c r="D300" s="414">
        <v>1</v>
      </c>
      <c r="E300" s="414">
        <v>0</v>
      </c>
      <c r="F300" s="413">
        <v>1628.92</v>
      </c>
      <c r="G300" s="412">
        <v>0</v>
      </c>
      <c r="H300" s="412">
        <v>1241</v>
      </c>
      <c r="I300" s="412">
        <v>387.92</v>
      </c>
      <c r="J300" s="411">
        <v>0.23814551973086462</v>
      </c>
    </row>
    <row r="301" spans="1:10" ht="23.25" customHeight="1" x14ac:dyDescent="0.2">
      <c r="A301" s="414" t="s">
        <v>1243</v>
      </c>
      <c r="B301" s="414" t="s">
        <v>1242</v>
      </c>
      <c r="C301" s="414" t="s">
        <v>1010</v>
      </c>
      <c r="D301" s="414">
        <v>4</v>
      </c>
      <c r="E301" s="414">
        <v>0</v>
      </c>
      <c r="F301" s="413">
        <v>1937.89</v>
      </c>
      <c r="G301" s="412">
        <v>0</v>
      </c>
      <c r="H301" s="412">
        <v>1488.16</v>
      </c>
      <c r="I301" s="412">
        <v>449.73</v>
      </c>
      <c r="J301" s="411">
        <v>0.23207199583051669</v>
      </c>
    </row>
    <row r="302" spans="1:10" ht="23.25" customHeight="1" x14ac:dyDescent="0.2">
      <c r="A302" s="414" t="s">
        <v>3684</v>
      </c>
      <c r="B302" s="414" t="s">
        <v>3683</v>
      </c>
      <c r="C302" s="414" t="s">
        <v>1010</v>
      </c>
      <c r="D302" s="414">
        <v>3</v>
      </c>
      <c r="E302" s="414">
        <v>0</v>
      </c>
      <c r="F302" s="413">
        <v>707.88</v>
      </c>
      <c r="G302" s="412">
        <v>0</v>
      </c>
      <c r="H302" s="412">
        <v>578.30999999999995</v>
      </c>
      <c r="I302" s="412">
        <v>129.57</v>
      </c>
      <c r="J302" s="411">
        <v>0.18303949822003729</v>
      </c>
    </row>
    <row r="303" spans="1:10" ht="23.25" customHeight="1" x14ac:dyDescent="0.2">
      <c r="A303" s="414" t="s">
        <v>1241</v>
      </c>
      <c r="B303" s="414" t="s">
        <v>1240</v>
      </c>
      <c r="C303" s="414" t="s">
        <v>1010</v>
      </c>
      <c r="D303" s="414">
        <v>3</v>
      </c>
      <c r="E303" s="414">
        <v>0</v>
      </c>
      <c r="F303" s="413">
        <v>1865.44</v>
      </c>
      <c r="G303" s="412">
        <v>0</v>
      </c>
      <c r="H303" s="412">
        <v>1549.47</v>
      </c>
      <c r="I303" s="412">
        <v>315.97000000000003</v>
      </c>
      <c r="J303" s="411">
        <v>0.16938095033879408</v>
      </c>
    </row>
    <row r="304" spans="1:10" ht="23.25" customHeight="1" x14ac:dyDescent="0.2">
      <c r="A304" s="414" t="s">
        <v>1239</v>
      </c>
      <c r="B304" s="414" t="s">
        <v>1238</v>
      </c>
      <c r="C304" s="414" t="s">
        <v>1010</v>
      </c>
      <c r="D304" s="414">
        <v>1</v>
      </c>
      <c r="E304" s="414">
        <v>0</v>
      </c>
      <c r="F304" s="413">
        <v>500.29</v>
      </c>
      <c r="G304" s="412">
        <v>0</v>
      </c>
      <c r="H304" s="412">
        <v>378.56</v>
      </c>
      <c r="I304" s="412">
        <v>121.73</v>
      </c>
      <c r="J304" s="411">
        <v>0.24331887505246957</v>
      </c>
    </row>
    <row r="305" spans="1:10" ht="23.25" customHeight="1" x14ac:dyDescent="0.2">
      <c r="A305" s="414" t="s">
        <v>1237</v>
      </c>
      <c r="B305" s="414" t="s">
        <v>1236</v>
      </c>
      <c r="C305" s="414" t="s">
        <v>1010</v>
      </c>
      <c r="D305" s="414">
        <v>2</v>
      </c>
      <c r="E305" s="414">
        <v>0</v>
      </c>
      <c r="F305" s="413">
        <v>1800.22</v>
      </c>
      <c r="G305" s="412">
        <v>0</v>
      </c>
      <c r="H305" s="412">
        <v>1388.14</v>
      </c>
      <c r="I305" s="412">
        <v>412.08</v>
      </c>
      <c r="J305" s="411">
        <v>0.22890535601204298</v>
      </c>
    </row>
    <row r="306" spans="1:10" ht="23.25" customHeight="1" x14ac:dyDescent="0.2">
      <c r="A306" s="414" t="s">
        <v>1113</v>
      </c>
      <c r="B306" s="414" t="s">
        <v>1112</v>
      </c>
      <c r="C306" s="414" t="s">
        <v>1010</v>
      </c>
      <c r="D306" s="414">
        <v>5</v>
      </c>
      <c r="E306" s="414">
        <v>0</v>
      </c>
      <c r="F306" s="413">
        <v>756.15</v>
      </c>
      <c r="G306" s="412">
        <v>0</v>
      </c>
      <c r="H306" s="412">
        <v>659.95</v>
      </c>
      <c r="I306" s="412">
        <v>96.2</v>
      </c>
      <c r="J306" s="411">
        <v>0.12722343450373602</v>
      </c>
    </row>
    <row r="307" spans="1:10" ht="23.25" customHeight="1" x14ac:dyDescent="0.2">
      <c r="A307" s="414" t="s">
        <v>1231</v>
      </c>
      <c r="B307" s="414" t="s">
        <v>1230</v>
      </c>
      <c r="C307" s="414" t="s">
        <v>1010</v>
      </c>
      <c r="D307" s="414">
        <v>7</v>
      </c>
      <c r="E307" s="414">
        <v>0</v>
      </c>
      <c r="F307" s="413">
        <v>11246.54</v>
      </c>
      <c r="G307" s="412">
        <v>0</v>
      </c>
      <c r="H307" s="412">
        <v>9956.7999999999993</v>
      </c>
      <c r="I307" s="412">
        <v>1289.74</v>
      </c>
      <c r="J307" s="411">
        <v>0.11467882566549356</v>
      </c>
    </row>
    <row r="308" spans="1:10" ht="23.25" customHeight="1" x14ac:dyDescent="0.2">
      <c r="A308" s="414" t="s">
        <v>1227</v>
      </c>
      <c r="B308" s="414" t="s">
        <v>1226</v>
      </c>
      <c r="C308" s="414" t="s">
        <v>1010</v>
      </c>
      <c r="D308" s="414">
        <v>3</v>
      </c>
      <c r="E308" s="414">
        <v>0</v>
      </c>
      <c r="F308" s="413">
        <v>1513.68</v>
      </c>
      <c r="G308" s="412">
        <v>0</v>
      </c>
      <c r="H308" s="412">
        <v>1171.8900000000001</v>
      </c>
      <c r="I308" s="412">
        <v>341.79</v>
      </c>
      <c r="J308" s="411">
        <v>0.22580069763754559</v>
      </c>
    </row>
    <row r="309" spans="1:10" ht="23.25" customHeight="1" x14ac:dyDescent="0.2">
      <c r="A309" s="414" t="s">
        <v>1144</v>
      </c>
      <c r="B309" s="414" t="s">
        <v>1143</v>
      </c>
      <c r="C309" s="414" t="s">
        <v>1010</v>
      </c>
      <c r="D309" s="414">
        <v>11</v>
      </c>
      <c r="E309" s="414">
        <v>0</v>
      </c>
      <c r="F309" s="413">
        <v>1919.06</v>
      </c>
      <c r="G309" s="412">
        <v>0</v>
      </c>
      <c r="H309" s="412">
        <v>1690.26</v>
      </c>
      <c r="I309" s="412">
        <v>228.8</v>
      </c>
      <c r="J309" s="411">
        <v>0.11922503725782414</v>
      </c>
    </row>
    <row r="310" spans="1:10" ht="23.25" customHeight="1" x14ac:dyDescent="0.2">
      <c r="A310" s="414" t="s">
        <v>1225</v>
      </c>
      <c r="B310" s="414" t="s">
        <v>1224</v>
      </c>
      <c r="C310" s="414" t="s">
        <v>1010</v>
      </c>
      <c r="D310" s="414">
        <v>3</v>
      </c>
      <c r="E310" s="414">
        <v>0</v>
      </c>
      <c r="F310" s="413">
        <v>1651.02</v>
      </c>
      <c r="G310" s="412">
        <v>0</v>
      </c>
      <c r="H310" s="412">
        <v>1278.21</v>
      </c>
      <c r="I310" s="412">
        <v>372.81</v>
      </c>
      <c r="J310" s="411">
        <v>0.22580586546498529</v>
      </c>
    </row>
    <row r="311" spans="1:10" ht="23.25" customHeight="1" x14ac:dyDescent="0.2">
      <c r="A311" s="414" t="s">
        <v>3022</v>
      </c>
      <c r="B311" s="414" t="s">
        <v>3021</v>
      </c>
      <c r="C311" s="414" t="s">
        <v>1010</v>
      </c>
      <c r="D311" s="414">
        <v>4</v>
      </c>
      <c r="E311" s="414">
        <v>0</v>
      </c>
      <c r="F311" s="413">
        <v>1300.52</v>
      </c>
      <c r="G311" s="412">
        <v>0</v>
      </c>
      <c r="H311" s="412">
        <v>984.24</v>
      </c>
      <c r="I311" s="412">
        <v>316.27999999999997</v>
      </c>
      <c r="J311" s="411">
        <v>0.24319502968043552</v>
      </c>
    </row>
    <row r="312" spans="1:10" ht="23.25" customHeight="1" x14ac:dyDescent="0.2">
      <c r="A312" s="414" t="s">
        <v>5987</v>
      </c>
      <c r="B312" s="414" t="s">
        <v>5986</v>
      </c>
      <c r="C312" s="414" t="s">
        <v>1010</v>
      </c>
      <c r="D312" s="414">
        <v>2</v>
      </c>
      <c r="E312" s="414">
        <v>0</v>
      </c>
      <c r="F312" s="413">
        <v>704.56</v>
      </c>
      <c r="G312" s="412">
        <v>0</v>
      </c>
      <c r="H312" s="412">
        <v>402.86</v>
      </c>
      <c r="I312" s="412">
        <v>301.7</v>
      </c>
      <c r="J312" s="411">
        <v>0.42821051436357443</v>
      </c>
    </row>
    <row r="313" spans="1:10" ht="23.25" customHeight="1" x14ac:dyDescent="0.2">
      <c r="A313" s="414" t="s">
        <v>2108</v>
      </c>
      <c r="B313" s="414" t="s">
        <v>2107</v>
      </c>
      <c r="C313" s="414" t="s">
        <v>1010</v>
      </c>
      <c r="D313" s="414">
        <v>3</v>
      </c>
      <c r="E313" s="414">
        <v>0</v>
      </c>
      <c r="F313" s="413">
        <v>1358.07</v>
      </c>
      <c r="G313" s="412">
        <v>0</v>
      </c>
      <c r="H313" s="412">
        <v>1447.59</v>
      </c>
      <c r="I313" s="412">
        <v>-89.52</v>
      </c>
      <c r="J313" s="411">
        <v>-6.5917073494002512E-2</v>
      </c>
    </row>
    <row r="314" spans="1:10" ht="23.25" customHeight="1" x14ac:dyDescent="0.2">
      <c r="A314" s="414" t="s">
        <v>1215</v>
      </c>
      <c r="B314" s="414" t="s">
        <v>1214</v>
      </c>
      <c r="C314" s="414" t="s">
        <v>1010</v>
      </c>
      <c r="D314" s="414">
        <v>7</v>
      </c>
      <c r="E314" s="414">
        <v>0</v>
      </c>
      <c r="F314" s="413">
        <v>10436.01</v>
      </c>
      <c r="G314" s="412">
        <v>0</v>
      </c>
      <c r="H314" s="412">
        <v>8383.2199999999993</v>
      </c>
      <c r="I314" s="412">
        <v>2052.79</v>
      </c>
      <c r="J314" s="411">
        <v>0.19670257119339671</v>
      </c>
    </row>
    <row r="315" spans="1:10" ht="23.25" customHeight="1" x14ac:dyDescent="0.2">
      <c r="A315" s="414" t="s">
        <v>1213</v>
      </c>
      <c r="B315" s="414" t="s">
        <v>1212</v>
      </c>
      <c r="C315" s="414" t="s">
        <v>1010</v>
      </c>
      <c r="D315" s="414">
        <v>7</v>
      </c>
      <c r="E315" s="414">
        <v>0</v>
      </c>
      <c r="F315" s="413">
        <v>4641.76</v>
      </c>
      <c r="G315" s="412">
        <v>0</v>
      </c>
      <c r="H315" s="412">
        <v>3693.27</v>
      </c>
      <c r="I315" s="412">
        <v>948.49</v>
      </c>
      <c r="J315" s="411">
        <v>0.20433844059149978</v>
      </c>
    </row>
    <row r="316" spans="1:10" ht="23.25" customHeight="1" x14ac:dyDescent="0.2">
      <c r="A316" s="414" t="s">
        <v>3700</v>
      </c>
      <c r="B316" s="414" t="s">
        <v>3699</v>
      </c>
      <c r="C316" s="414" t="s">
        <v>1010</v>
      </c>
      <c r="D316" s="414">
        <v>1</v>
      </c>
      <c r="E316" s="414">
        <v>0</v>
      </c>
      <c r="F316" s="413">
        <v>503.51</v>
      </c>
      <c r="G316" s="412">
        <v>0</v>
      </c>
      <c r="H316" s="412">
        <v>389.82</v>
      </c>
      <c r="I316" s="412">
        <v>113.69</v>
      </c>
      <c r="J316" s="411">
        <v>0.22579491966395901</v>
      </c>
    </row>
    <row r="317" spans="1:10" ht="23.25" customHeight="1" x14ac:dyDescent="0.2">
      <c r="A317" s="414" t="s">
        <v>2098</v>
      </c>
      <c r="B317" s="414" t="s">
        <v>2097</v>
      </c>
      <c r="C317" s="414" t="s">
        <v>1010</v>
      </c>
      <c r="D317" s="414">
        <v>1</v>
      </c>
      <c r="E317" s="414">
        <v>0</v>
      </c>
      <c r="F317" s="413">
        <v>556.69000000000005</v>
      </c>
      <c r="G317" s="412">
        <v>0</v>
      </c>
      <c r="H317" s="412">
        <v>455.86</v>
      </c>
      <c r="I317" s="412">
        <v>100.83</v>
      </c>
      <c r="J317" s="411">
        <v>0.18112414449693726</v>
      </c>
    </row>
    <row r="318" spans="1:10" ht="23.25" customHeight="1" x14ac:dyDescent="0.2">
      <c r="A318" s="414" t="s">
        <v>1209</v>
      </c>
      <c r="B318" s="414" t="s">
        <v>1208</v>
      </c>
      <c r="C318" s="414" t="s">
        <v>1010</v>
      </c>
      <c r="D318" s="414">
        <v>1</v>
      </c>
      <c r="E318" s="414">
        <v>0</v>
      </c>
      <c r="F318" s="413">
        <v>561.54</v>
      </c>
      <c r="G318" s="412">
        <v>0</v>
      </c>
      <c r="H318" s="412">
        <v>433.38</v>
      </c>
      <c r="I318" s="412">
        <v>128.16</v>
      </c>
      <c r="J318" s="411">
        <v>0.22822951169996794</v>
      </c>
    </row>
    <row r="319" spans="1:10" ht="23.25" customHeight="1" x14ac:dyDescent="0.2">
      <c r="A319" s="414" t="s">
        <v>1207</v>
      </c>
      <c r="B319" s="414" t="s">
        <v>1206</v>
      </c>
      <c r="C319" s="414" t="s">
        <v>1010</v>
      </c>
      <c r="D319" s="414">
        <v>2</v>
      </c>
      <c r="E319" s="414">
        <v>0</v>
      </c>
      <c r="F319" s="413">
        <v>1701.86</v>
      </c>
      <c r="G319" s="412">
        <v>0</v>
      </c>
      <c r="H319" s="412">
        <v>1301.8399999999999</v>
      </c>
      <c r="I319" s="412">
        <v>400.02</v>
      </c>
      <c r="J319" s="411">
        <v>0.23504871140986922</v>
      </c>
    </row>
    <row r="320" spans="1:10" ht="23.25" customHeight="1" x14ac:dyDescent="0.2">
      <c r="A320" s="414" t="s">
        <v>1205</v>
      </c>
      <c r="B320" s="414" t="s">
        <v>1204</v>
      </c>
      <c r="C320" s="414" t="s">
        <v>1010</v>
      </c>
      <c r="D320" s="414">
        <v>2</v>
      </c>
      <c r="E320" s="414">
        <v>0</v>
      </c>
      <c r="F320" s="413">
        <v>1676.19</v>
      </c>
      <c r="G320" s="412">
        <v>0</v>
      </c>
      <c r="H320" s="412">
        <v>1279.9000000000001</v>
      </c>
      <c r="I320" s="412">
        <v>396.29</v>
      </c>
      <c r="J320" s="411">
        <v>0.23642307852928368</v>
      </c>
    </row>
    <row r="321" spans="1:10" ht="23.25" customHeight="1" x14ac:dyDescent="0.2">
      <c r="A321" s="414" t="s">
        <v>1203</v>
      </c>
      <c r="B321" s="414" t="s">
        <v>1202</v>
      </c>
      <c r="C321" s="414" t="s">
        <v>1010</v>
      </c>
      <c r="D321" s="414">
        <v>2</v>
      </c>
      <c r="E321" s="414">
        <v>0</v>
      </c>
      <c r="F321" s="413">
        <v>1686.97</v>
      </c>
      <c r="G321" s="412">
        <v>0</v>
      </c>
      <c r="H321" s="412">
        <v>1372.46</v>
      </c>
      <c r="I321" s="412">
        <v>314.51</v>
      </c>
      <c r="J321" s="411">
        <v>0.18643485064938914</v>
      </c>
    </row>
    <row r="322" spans="1:10" ht="23.25" customHeight="1" x14ac:dyDescent="0.2">
      <c r="A322" s="414" t="s">
        <v>1130</v>
      </c>
      <c r="B322" s="414" t="s">
        <v>1129</v>
      </c>
      <c r="C322" s="414" t="s">
        <v>1010</v>
      </c>
      <c r="D322" s="414">
        <v>2</v>
      </c>
      <c r="E322" s="414">
        <v>0</v>
      </c>
      <c r="F322" s="413">
        <v>3574.76</v>
      </c>
      <c r="G322" s="412">
        <v>0</v>
      </c>
      <c r="H322" s="412">
        <v>2958.42</v>
      </c>
      <c r="I322" s="412">
        <v>616.34</v>
      </c>
      <c r="J322" s="411">
        <v>0.17241437187391601</v>
      </c>
    </row>
    <row r="323" spans="1:10" ht="23.25" customHeight="1" x14ac:dyDescent="0.2">
      <c r="A323" s="414" t="s">
        <v>1201</v>
      </c>
      <c r="B323" s="414" t="s">
        <v>1200</v>
      </c>
      <c r="C323" s="414" t="s">
        <v>1010</v>
      </c>
      <c r="D323" s="414">
        <v>4</v>
      </c>
      <c r="E323" s="414">
        <v>0</v>
      </c>
      <c r="F323" s="413">
        <v>3624.2</v>
      </c>
      <c r="G323" s="412">
        <v>0</v>
      </c>
      <c r="H323" s="412">
        <v>2761.32</v>
      </c>
      <c r="I323" s="412">
        <v>862.88</v>
      </c>
      <c r="J323" s="411">
        <v>0.23808840571712378</v>
      </c>
    </row>
    <row r="324" spans="1:10" ht="23.25" customHeight="1" x14ac:dyDescent="0.2">
      <c r="A324" s="414" t="s">
        <v>1199</v>
      </c>
      <c r="B324" s="414" t="s">
        <v>1198</v>
      </c>
      <c r="C324" s="414" t="s">
        <v>1010</v>
      </c>
      <c r="D324" s="414">
        <v>2</v>
      </c>
      <c r="E324" s="414">
        <v>0</v>
      </c>
      <c r="F324" s="413">
        <v>2718.1</v>
      </c>
      <c r="G324" s="412">
        <v>0</v>
      </c>
      <c r="H324" s="412">
        <v>1961.94</v>
      </c>
      <c r="I324" s="412">
        <v>756.16</v>
      </c>
      <c r="J324" s="411">
        <v>0.27819432691953938</v>
      </c>
    </row>
    <row r="325" spans="1:10" ht="23.25" customHeight="1" x14ac:dyDescent="0.2">
      <c r="A325" s="414" t="s">
        <v>1195</v>
      </c>
      <c r="B325" s="414" t="s">
        <v>1194</v>
      </c>
      <c r="C325" s="414" t="s">
        <v>1010</v>
      </c>
      <c r="D325" s="414">
        <v>5</v>
      </c>
      <c r="E325" s="414">
        <v>0</v>
      </c>
      <c r="F325" s="413">
        <v>4102.03</v>
      </c>
      <c r="G325" s="412">
        <v>0</v>
      </c>
      <c r="H325" s="412">
        <v>3105.65</v>
      </c>
      <c r="I325" s="412">
        <v>996.38</v>
      </c>
      <c r="J325" s="411">
        <v>0.24289924744577684</v>
      </c>
    </row>
    <row r="326" spans="1:10" ht="23.25" customHeight="1" x14ac:dyDescent="0.2">
      <c r="A326" s="414" t="s">
        <v>1193</v>
      </c>
      <c r="B326" s="414" t="s">
        <v>1192</v>
      </c>
      <c r="C326" s="414" t="s">
        <v>1010</v>
      </c>
      <c r="D326" s="414">
        <v>1</v>
      </c>
      <c r="E326" s="414">
        <v>0</v>
      </c>
      <c r="F326" s="413">
        <v>819.43</v>
      </c>
      <c r="G326" s="412">
        <v>0</v>
      </c>
      <c r="H326" s="412">
        <v>624.33000000000004</v>
      </c>
      <c r="I326" s="412">
        <v>195.1</v>
      </c>
      <c r="J326" s="411">
        <v>0.23809233247501313</v>
      </c>
    </row>
    <row r="327" spans="1:10" ht="23.25" customHeight="1" x14ac:dyDescent="0.2">
      <c r="A327" s="414" t="s">
        <v>6007</v>
      </c>
      <c r="B327" s="414" t="s">
        <v>6006</v>
      </c>
      <c r="C327" s="414" t="s">
        <v>1010</v>
      </c>
      <c r="D327" s="414">
        <v>1</v>
      </c>
      <c r="E327" s="414">
        <v>0</v>
      </c>
      <c r="F327" s="413">
        <v>2801.86</v>
      </c>
      <c r="G327" s="412">
        <v>0</v>
      </c>
      <c r="H327" s="412">
        <v>2014.24</v>
      </c>
      <c r="I327" s="412">
        <v>787.62</v>
      </c>
      <c r="J327" s="411">
        <v>0.28110612236157412</v>
      </c>
    </row>
    <row r="328" spans="1:10" ht="23.25" customHeight="1" x14ac:dyDescent="0.2">
      <c r="A328" s="414" t="s">
        <v>1187</v>
      </c>
      <c r="B328" s="414" t="s">
        <v>1186</v>
      </c>
      <c r="C328" s="414" t="s">
        <v>1010</v>
      </c>
      <c r="D328" s="414">
        <v>2</v>
      </c>
      <c r="E328" s="414">
        <v>0</v>
      </c>
      <c r="F328" s="413">
        <v>1249.3800000000001</v>
      </c>
      <c r="G328" s="412">
        <v>0</v>
      </c>
      <c r="H328" s="412">
        <v>1077.92</v>
      </c>
      <c r="I328" s="412">
        <v>171.46</v>
      </c>
      <c r="J328" s="411">
        <v>0.13723606909026878</v>
      </c>
    </row>
    <row r="329" spans="1:10" ht="23.25" customHeight="1" x14ac:dyDescent="0.2">
      <c r="A329" s="414" t="s">
        <v>1185</v>
      </c>
      <c r="B329" s="414" t="s">
        <v>1184</v>
      </c>
      <c r="C329" s="414" t="s">
        <v>1010</v>
      </c>
      <c r="D329" s="414">
        <v>12</v>
      </c>
      <c r="E329" s="414">
        <v>0</v>
      </c>
      <c r="F329" s="413">
        <v>18808.919999999998</v>
      </c>
      <c r="G329" s="412">
        <v>-1642.48</v>
      </c>
      <c r="H329" s="412">
        <v>13987.38</v>
      </c>
      <c r="I329" s="412">
        <v>3179.06</v>
      </c>
      <c r="J329" s="411">
        <v>0.18519040639759904</v>
      </c>
    </row>
    <row r="330" spans="1:10" ht="23.25" customHeight="1" x14ac:dyDescent="0.2">
      <c r="A330" s="414" t="s">
        <v>1183</v>
      </c>
      <c r="B330" s="414" t="s">
        <v>1182</v>
      </c>
      <c r="C330" s="414" t="s">
        <v>1010</v>
      </c>
      <c r="D330" s="414">
        <v>16</v>
      </c>
      <c r="E330" s="414">
        <v>0</v>
      </c>
      <c r="F330" s="413">
        <v>4702.74</v>
      </c>
      <c r="G330" s="412">
        <v>0</v>
      </c>
      <c r="H330" s="412">
        <v>4019.52</v>
      </c>
      <c r="I330" s="412">
        <v>683.22</v>
      </c>
      <c r="J330" s="411">
        <v>0.14528126156240831</v>
      </c>
    </row>
    <row r="331" spans="1:10" ht="23.25" customHeight="1" x14ac:dyDescent="0.2">
      <c r="A331" s="414" t="s">
        <v>3698</v>
      </c>
      <c r="B331" s="414" t="s">
        <v>3697</v>
      </c>
      <c r="C331" s="414" t="s">
        <v>1010</v>
      </c>
      <c r="D331" s="414">
        <v>3</v>
      </c>
      <c r="E331" s="414">
        <v>0</v>
      </c>
      <c r="F331" s="413">
        <v>1424.28</v>
      </c>
      <c r="G331" s="412">
        <v>0</v>
      </c>
      <c r="H331" s="412">
        <v>1089.06</v>
      </c>
      <c r="I331" s="412">
        <v>335.22</v>
      </c>
      <c r="J331" s="411">
        <v>0.23536102451765104</v>
      </c>
    </row>
    <row r="332" spans="1:10" ht="23.25" customHeight="1" x14ac:dyDescent="0.2">
      <c r="A332" s="414" t="s">
        <v>1181</v>
      </c>
      <c r="B332" s="414" t="s">
        <v>1180</v>
      </c>
      <c r="C332" s="414" t="s">
        <v>1010</v>
      </c>
      <c r="D332" s="414">
        <v>2</v>
      </c>
      <c r="E332" s="414">
        <v>0</v>
      </c>
      <c r="F332" s="413">
        <v>361.34</v>
      </c>
      <c r="G332" s="412">
        <v>0</v>
      </c>
      <c r="H332" s="412">
        <v>279.74</v>
      </c>
      <c r="I332" s="412">
        <v>81.599999999999994</v>
      </c>
      <c r="J332" s="411">
        <v>0.22582609176952453</v>
      </c>
    </row>
    <row r="333" spans="1:10" ht="23.25" customHeight="1" x14ac:dyDescent="0.2">
      <c r="A333" s="414" t="s">
        <v>1179</v>
      </c>
      <c r="B333" s="414" t="s">
        <v>1178</v>
      </c>
      <c r="C333" s="414" t="s">
        <v>1010</v>
      </c>
      <c r="D333" s="414">
        <v>9</v>
      </c>
      <c r="E333" s="414">
        <v>0</v>
      </c>
      <c r="F333" s="413">
        <v>3739.4</v>
      </c>
      <c r="G333" s="412">
        <v>0</v>
      </c>
      <c r="H333" s="412">
        <v>2978.19</v>
      </c>
      <c r="I333" s="412">
        <v>761.21</v>
      </c>
      <c r="J333" s="411">
        <v>0.2035647430068995</v>
      </c>
    </row>
    <row r="334" spans="1:10" ht="23.25" customHeight="1" x14ac:dyDescent="0.2">
      <c r="A334" s="414" t="s">
        <v>1177</v>
      </c>
      <c r="B334" s="414" t="s">
        <v>1176</v>
      </c>
      <c r="C334" s="414" t="s">
        <v>1010</v>
      </c>
      <c r="D334" s="414">
        <v>33</v>
      </c>
      <c r="E334" s="414">
        <v>0</v>
      </c>
      <c r="F334" s="413">
        <v>13704.74</v>
      </c>
      <c r="G334" s="412">
        <v>0</v>
      </c>
      <c r="H334" s="412">
        <v>11470.14</v>
      </c>
      <c r="I334" s="412">
        <v>2234.6</v>
      </c>
      <c r="J334" s="411">
        <v>0.16305307506745842</v>
      </c>
    </row>
    <row r="335" spans="1:10" ht="23.25" customHeight="1" x14ac:dyDescent="0.2">
      <c r="A335" s="414" t="s">
        <v>1175</v>
      </c>
      <c r="B335" s="414" t="s">
        <v>1174</v>
      </c>
      <c r="C335" s="414" t="s">
        <v>1010</v>
      </c>
      <c r="D335" s="414">
        <v>8</v>
      </c>
      <c r="E335" s="414">
        <v>0</v>
      </c>
      <c r="F335" s="413">
        <v>2635.72</v>
      </c>
      <c r="G335" s="412">
        <v>0</v>
      </c>
      <c r="H335" s="412">
        <v>2089.6</v>
      </c>
      <c r="I335" s="412">
        <v>546.12</v>
      </c>
      <c r="J335" s="411">
        <v>0.20719955078688176</v>
      </c>
    </row>
    <row r="336" spans="1:10" ht="23.25" customHeight="1" x14ac:dyDescent="0.2">
      <c r="A336" s="414" t="s">
        <v>1173</v>
      </c>
      <c r="B336" s="414" t="s">
        <v>1172</v>
      </c>
      <c r="C336" s="414" t="s">
        <v>1010</v>
      </c>
      <c r="D336" s="414">
        <v>23</v>
      </c>
      <c r="E336" s="414">
        <v>0</v>
      </c>
      <c r="F336" s="413">
        <v>6796.89</v>
      </c>
      <c r="G336" s="412">
        <v>0</v>
      </c>
      <c r="H336" s="412">
        <v>5578.88</v>
      </c>
      <c r="I336" s="412">
        <v>1218.01</v>
      </c>
      <c r="J336" s="411">
        <v>0.17920107578613159</v>
      </c>
    </row>
    <row r="337" spans="1:10" ht="23.25" customHeight="1" x14ac:dyDescent="0.2">
      <c r="A337" s="414" t="s">
        <v>1171</v>
      </c>
      <c r="B337" s="414" t="s">
        <v>1170</v>
      </c>
      <c r="C337" s="414" t="s">
        <v>1010</v>
      </c>
      <c r="D337" s="414">
        <v>2</v>
      </c>
      <c r="E337" s="414">
        <v>0</v>
      </c>
      <c r="F337" s="413">
        <v>1504.54</v>
      </c>
      <c r="G337" s="412">
        <v>0</v>
      </c>
      <c r="H337" s="412">
        <v>926.2</v>
      </c>
      <c r="I337" s="412">
        <v>578.34</v>
      </c>
      <c r="J337" s="411">
        <v>0.38439655974583592</v>
      </c>
    </row>
    <row r="338" spans="1:10" ht="23.25" customHeight="1" x14ac:dyDescent="0.2">
      <c r="A338" s="414" t="s">
        <v>1169</v>
      </c>
      <c r="B338" s="414" t="s">
        <v>1168</v>
      </c>
      <c r="C338" s="414" t="s">
        <v>1010</v>
      </c>
      <c r="D338" s="418">
        <v>1</v>
      </c>
      <c r="E338" s="418">
        <v>0</v>
      </c>
      <c r="F338" s="419">
        <v>568.20000000000005</v>
      </c>
      <c r="G338" s="420">
        <v>0</v>
      </c>
      <c r="H338" s="420">
        <v>426.29</v>
      </c>
      <c r="I338" s="420">
        <v>141.91</v>
      </c>
      <c r="J338" s="421">
        <v>0.2497536078845477</v>
      </c>
    </row>
    <row r="339" spans="1:10" ht="23.25" customHeight="1" x14ac:dyDescent="0.2">
      <c r="A339" s="414"/>
      <c r="B339" s="414"/>
      <c r="C339" s="414"/>
      <c r="D339" s="414">
        <f>SUM(D68:D338)</f>
        <v>1613</v>
      </c>
      <c r="E339" s="414">
        <f t="shared" ref="E339:I339" si="1">SUM(E68:E338)</f>
        <v>0</v>
      </c>
      <c r="F339" s="687">
        <f t="shared" si="1"/>
        <v>568081.18999999983</v>
      </c>
      <c r="G339" s="687">
        <f t="shared" si="1"/>
        <v>-3240.6400000000003</v>
      </c>
      <c r="H339" s="687">
        <f t="shared" si="1"/>
        <v>448386.08000000019</v>
      </c>
      <c r="I339" s="687">
        <f t="shared" si="1"/>
        <v>116454.47000000003</v>
      </c>
      <c r="J339" s="411"/>
    </row>
    <row r="340" spans="1:10" ht="23.25" customHeight="1" x14ac:dyDescent="0.2">
      <c r="A340" s="414"/>
      <c r="B340" s="414"/>
      <c r="C340" s="414"/>
      <c r="D340" s="414"/>
      <c r="E340" s="414"/>
      <c r="F340" s="413"/>
      <c r="G340" s="412"/>
      <c r="H340" s="412"/>
      <c r="I340" s="412"/>
      <c r="J340" s="411"/>
    </row>
    <row r="341" spans="1:10" ht="23.25" customHeight="1" x14ac:dyDescent="0.2"/>
    <row r="342" spans="1:10" ht="23.25" customHeight="1" x14ac:dyDescent="0.2"/>
    <row r="343" spans="1:10" ht="23.25" customHeight="1" x14ac:dyDescent="0.2"/>
    <row r="344" spans="1:10" ht="23.25" customHeight="1" x14ac:dyDescent="0.2"/>
    <row r="345" spans="1:10" ht="23.25" customHeight="1" x14ac:dyDescent="0.2"/>
    <row r="346" spans="1:10" ht="23.25" customHeight="1" x14ac:dyDescent="0.2"/>
    <row r="347" spans="1:10" ht="18.2" customHeight="1" x14ac:dyDescent="0.2"/>
  </sheetData>
  <sortState xmlns:xlrd2="http://schemas.microsoft.com/office/spreadsheetml/2017/richdata2" ref="A8:J346">
    <sortCondition ref="A8:A346"/>
  </sortState>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90D26-31F3-4BAC-A6EC-A1F8013221CD}">
  <sheetPr codeName="Hoja32"/>
  <dimension ref="A1:J164"/>
  <sheetViews>
    <sheetView showGridLines="0" workbookViewId="0">
      <pane ySplit="5" topLeftCell="A159" activePane="bottomLeft" state="frozen"/>
      <selection pane="bottomLeft" activeCell="G164" sqref="G164"/>
    </sheetView>
  </sheetViews>
  <sheetFormatPr baseColWidth="10" defaultColWidth="11.42578125" defaultRowHeight="12.75" x14ac:dyDescent="0.2"/>
  <cols>
    <col min="1" max="1" width="17.140625" style="410" customWidth="1"/>
    <col min="2" max="2" width="44.7109375" style="410" customWidth="1"/>
    <col min="3" max="3" width="23.42578125" style="410" customWidth="1"/>
    <col min="4" max="14" width="18.140625" style="410" customWidth="1"/>
    <col min="15"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25.7" customHeight="1" x14ac:dyDescent="0.2">
      <c r="A4" s="417" t="s">
        <v>6048</v>
      </c>
    </row>
    <row r="5" spans="1:10" ht="2.4500000000000002" customHeight="1" x14ac:dyDescent="0.2"/>
    <row r="6" spans="1:10" ht="23.85" customHeight="1" x14ac:dyDescent="0.2"/>
    <row r="7" spans="1:10" ht="22.5" customHeight="1" x14ac:dyDescent="0.2">
      <c r="A7" s="416" t="s">
        <v>1908</v>
      </c>
      <c r="B7" s="415" t="s">
        <v>1907</v>
      </c>
      <c r="C7" s="416" t="s">
        <v>1906</v>
      </c>
      <c r="D7" s="415" t="s">
        <v>1905</v>
      </c>
      <c r="E7" s="415" t="s">
        <v>1904</v>
      </c>
      <c r="F7" s="415" t="s">
        <v>245</v>
      </c>
      <c r="G7" s="416" t="s">
        <v>1903</v>
      </c>
      <c r="H7" s="416" t="s">
        <v>1902</v>
      </c>
      <c r="I7" s="416" t="s">
        <v>1901</v>
      </c>
      <c r="J7" s="415" t="s">
        <v>1900</v>
      </c>
    </row>
    <row r="8" spans="1:10" ht="27" customHeight="1" x14ac:dyDescent="0.2">
      <c r="A8" s="414" t="s">
        <v>1899</v>
      </c>
      <c r="B8" s="414" t="s">
        <v>1898</v>
      </c>
      <c r="C8" s="414" t="s">
        <v>1771</v>
      </c>
      <c r="D8" s="414">
        <v>1</v>
      </c>
      <c r="E8" s="414">
        <v>6</v>
      </c>
      <c r="F8" s="413">
        <v>991.41</v>
      </c>
      <c r="G8" s="412">
        <v>0</v>
      </c>
      <c r="H8" s="412">
        <v>717.18</v>
      </c>
      <c r="I8" s="412">
        <v>274.23</v>
      </c>
      <c r="J8" s="411">
        <v>0.27660604593457805</v>
      </c>
    </row>
    <row r="9" spans="1:10" ht="27" customHeight="1" x14ac:dyDescent="0.2">
      <c r="A9" s="414" t="s">
        <v>1899</v>
      </c>
      <c r="B9" s="414" t="s">
        <v>1898</v>
      </c>
      <c r="C9" s="414" t="s">
        <v>1774</v>
      </c>
      <c r="D9" s="414">
        <v>24</v>
      </c>
      <c r="E9" s="414">
        <v>6</v>
      </c>
      <c r="F9" s="413">
        <v>894.72</v>
      </c>
      <c r="G9" s="412">
        <v>0</v>
      </c>
      <c r="H9" s="412">
        <v>717.18</v>
      </c>
      <c r="I9" s="412">
        <v>177.54</v>
      </c>
      <c r="J9" s="411">
        <v>0.1984307939914163</v>
      </c>
    </row>
    <row r="10" spans="1:10" ht="27" customHeight="1" x14ac:dyDescent="0.2">
      <c r="A10" s="414" t="s">
        <v>1897</v>
      </c>
      <c r="B10" s="414" t="s">
        <v>1896</v>
      </c>
      <c r="C10" s="414" t="s">
        <v>1774</v>
      </c>
      <c r="D10" s="414">
        <v>24</v>
      </c>
      <c r="E10" s="414">
        <v>6</v>
      </c>
      <c r="F10" s="413">
        <v>1050.24</v>
      </c>
      <c r="G10" s="412">
        <v>0</v>
      </c>
      <c r="H10" s="412">
        <v>595.19000000000005</v>
      </c>
      <c r="I10" s="412">
        <v>455.05</v>
      </c>
      <c r="J10" s="411">
        <v>0.43328191651432052</v>
      </c>
    </row>
    <row r="11" spans="1:10" ht="27" customHeight="1" x14ac:dyDescent="0.2">
      <c r="A11" s="414" t="s">
        <v>1891</v>
      </c>
      <c r="B11" s="414" t="s">
        <v>1890</v>
      </c>
      <c r="C11" s="414" t="s">
        <v>1077</v>
      </c>
      <c r="D11" s="414">
        <v>49</v>
      </c>
      <c r="E11" s="414">
        <v>556.24800000000005</v>
      </c>
      <c r="F11" s="413">
        <v>30063.67</v>
      </c>
      <c r="G11" s="412">
        <v>0</v>
      </c>
      <c r="H11" s="412">
        <v>27819.03</v>
      </c>
      <c r="I11" s="412">
        <v>2244.64</v>
      </c>
      <c r="J11" s="411">
        <v>7.466287382744688E-2</v>
      </c>
    </row>
    <row r="12" spans="1:10" ht="27" customHeight="1" x14ac:dyDescent="0.2">
      <c r="A12" s="414" t="s">
        <v>1891</v>
      </c>
      <c r="B12" s="414" t="s">
        <v>1890</v>
      </c>
      <c r="C12" s="414" t="s">
        <v>1074</v>
      </c>
      <c r="D12" s="414">
        <v>132</v>
      </c>
      <c r="E12" s="414">
        <v>124.872</v>
      </c>
      <c r="F12" s="413">
        <v>7220.4</v>
      </c>
      <c r="G12" s="412">
        <v>0</v>
      </c>
      <c r="H12" s="412">
        <v>6242.79</v>
      </c>
      <c r="I12" s="412">
        <v>977.61</v>
      </c>
      <c r="J12" s="411">
        <v>0.1353955459531328</v>
      </c>
    </row>
    <row r="13" spans="1:10" ht="27" customHeight="1" x14ac:dyDescent="0.2">
      <c r="A13" s="414" t="s">
        <v>3155</v>
      </c>
      <c r="B13" s="414" t="s">
        <v>3154</v>
      </c>
      <c r="C13" s="414" t="s">
        <v>1077</v>
      </c>
      <c r="D13" s="414">
        <v>1</v>
      </c>
      <c r="E13" s="414">
        <v>11.352</v>
      </c>
      <c r="F13" s="413">
        <v>1259.6199999999999</v>
      </c>
      <c r="G13" s="412">
        <v>0</v>
      </c>
      <c r="H13" s="412">
        <v>802.55</v>
      </c>
      <c r="I13" s="412">
        <v>457.07</v>
      </c>
      <c r="J13" s="411">
        <v>0.36286340324859878</v>
      </c>
    </row>
    <row r="14" spans="1:10" ht="27" customHeight="1" x14ac:dyDescent="0.2">
      <c r="A14" s="414" t="s">
        <v>1887</v>
      </c>
      <c r="B14" s="414" t="s">
        <v>1886</v>
      </c>
      <c r="C14" s="414" t="s">
        <v>1882</v>
      </c>
      <c r="D14" s="414">
        <v>23</v>
      </c>
      <c r="E14" s="414">
        <v>348.22</v>
      </c>
      <c r="F14" s="413">
        <v>9394.43</v>
      </c>
      <c r="G14" s="412">
        <v>0</v>
      </c>
      <c r="H14" s="412">
        <v>9956.76</v>
      </c>
      <c r="I14" s="412">
        <v>-562.33000000000004</v>
      </c>
      <c r="J14" s="411">
        <v>-5.9857809361504637E-2</v>
      </c>
    </row>
    <row r="15" spans="1:10" ht="27" customHeight="1" x14ac:dyDescent="0.2">
      <c r="A15" s="414" t="s">
        <v>1887</v>
      </c>
      <c r="B15" s="414" t="s">
        <v>1886</v>
      </c>
      <c r="C15" s="414" t="s">
        <v>1885</v>
      </c>
      <c r="D15" s="414">
        <v>40</v>
      </c>
      <c r="E15" s="414">
        <v>151.4</v>
      </c>
      <c r="F15" s="413">
        <v>5008</v>
      </c>
      <c r="G15" s="412">
        <v>0</v>
      </c>
      <c r="H15" s="412">
        <v>4434.5600000000004</v>
      </c>
      <c r="I15" s="412">
        <v>573.44000000000005</v>
      </c>
      <c r="J15" s="411">
        <v>0.11450479233226837</v>
      </c>
    </row>
    <row r="16" spans="1:10" ht="27" customHeight="1" x14ac:dyDescent="0.2">
      <c r="A16" s="414" t="s">
        <v>1884</v>
      </c>
      <c r="B16" s="414" t="s">
        <v>1883</v>
      </c>
      <c r="C16" s="414" t="s">
        <v>1882</v>
      </c>
      <c r="D16" s="414">
        <v>2</v>
      </c>
      <c r="E16" s="414">
        <v>30.28</v>
      </c>
      <c r="F16" s="413">
        <v>1994.82</v>
      </c>
      <c r="G16" s="412">
        <v>0</v>
      </c>
      <c r="H16" s="412">
        <v>1470.96</v>
      </c>
      <c r="I16" s="412">
        <v>523.86</v>
      </c>
      <c r="J16" s="411">
        <v>0.26261016031521639</v>
      </c>
    </row>
    <row r="17" spans="1:10" ht="27" customHeight="1" x14ac:dyDescent="0.2">
      <c r="A17" s="414" t="s">
        <v>1881</v>
      </c>
      <c r="B17" s="414" t="s">
        <v>1880</v>
      </c>
      <c r="C17" s="414" t="s">
        <v>1077</v>
      </c>
      <c r="D17" s="414">
        <v>717</v>
      </c>
      <c r="E17" s="414">
        <v>8139.384</v>
      </c>
      <c r="F17" s="413">
        <v>638294.31000000006</v>
      </c>
      <c r="G17" s="412">
        <v>0</v>
      </c>
      <c r="H17" s="412">
        <v>583638</v>
      </c>
      <c r="I17" s="412">
        <v>54656.31</v>
      </c>
      <c r="J17" s="411">
        <v>8.5628696893757364E-2</v>
      </c>
    </row>
    <row r="18" spans="1:10" ht="27" customHeight="1" x14ac:dyDescent="0.2">
      <c r="A18" s="414" t="s">
        <v>1881</v>
      </c>
      <c r="B18" s="414" t="s">
        <v>1880</v>
      </c>
      <c r="C18" s="414" t="s">
        <v>1074</v>
      </c>
      <c r="D18" s="414">
        <v>36</v>
      </c>
      <c r="E18" s="414">
        <v>34.055999999999997</v>
      </c>
      <c r="F18" s="413">
        <v>3092.4</v>
      </c>
      <c r="G18" s="412">
        <v>0</v>
      </c>
      <c r="H18" s="412">
        <v>2442</v>
      </c>
      <c r="I18" s="412">
        <v>650.4</v>
      </c>
      <c r="J18" s="411">
        <v>0.2103220799379123</v>
      </c>
    </row>
    <row r="19" spans="1:10" ht="27" customHeight="1" x14ac:dyDescent="0.2">
      <c r="A19" s="414" t="s">
        <v>1879</v>
      </c>
      <c r="B19" s="414" t="s">
        <v>1878</v>
      </c>
      <c r="C19" s="414" t="s">
        <v>1875</v>
      </c>
      <c r="D19" s="414">
        <v>44</v>
      </c>
      <c r="E19" s="414">
        <v>999.24</v>
      </c>
      <c r="F19" s="413">
        <v>19626.28</v>
      </c>
      <c r="G19" s="412">
        <v>0</v>
      </c>
      <c r="H19" s="412">
        <v>14687.64</v>
      </c>
      <c r="I19" s="412">
        <v>4938.6400000000003</v>
      </c>
      <c r="J19" s="411">
        <v>0.25163403355093272</v>
      </c>
    </row>
    <row r="20" spans="1:10" ht="27" customHeight="1" x14ac:dyDescent="0.2">
      <c r="A20" s="414" t="s">
        <v>1877</v>
      </c>
      <c r="B20" s="414" t="s">
        <v>1876</v>
      </c>
      <c r="C20" s="414" t="s">
        <v>1875</v>
      </c>
      <c r="D20" s="414">
        <v>45</v>
      </c>
      <c r="E20" s="414">
        <v>1021.95</v>
      </c>
      <c r="F20" s="413">
        <v>22258.1</v>
      </c>
      <c r="G20" s="412">
        <v>0</v>
      </c>
      <c r="H20" s="412">
        <v>19641.150000000001</v>
      </c>
      <c r="I20" s="412">
        <v>2616.9499999999998</v>
      </c>
      <c r="J20" s="411">
        <v>0.11757292850692556</v>
      </c>
    </row>
    <row r="21" spans="1:10" ht="27" customHeight="1" x14ac:dyDescent="0.2">
      <c r="A21" s="414" t="s">
        <v>2429</v>
      </c>
      <c r="B21" s="414" t="s">
        <v>2428</v>
      </c>
      <c r="C21" s="414" t="s">
        <v>1021</v>
      </c>
      <c r="D21" s="414">
        <v>1</v>
      </c>
      <c r="E21" s="414">
        <v>20</v>
      </c>
      <c r="F21" s="413">
        <v>1887.92</v>
      </c>
      <c r="G21" s="412">
        <v>0</v>
      </c>
      <c r="H21" s="412">
        <v>2008.85</v>
      </c>
      <c r="I21" s="412">
        <v>-120.93</v>
      </c>
      <c r="J21" s="411">
        <v>-6.405462095851519E-2</v>
      </c>
    </row>
    <row r="22" spans="1:10" ht="27" customHeight="1" x14ac:dyDescent="0.2">
      <c r="A22" s="414" t="s">
        <v>1874</v>
      </c>
      <c r="B22" s="414" t="s">
        <v>1873</v>
      </c>
      <c r="C22" s="414" t="s">
        <v>1677</v>
      </c>
      <c r="D22" s="414">
        <v>13</v>
      </c>
      <c r="E22" s="414">
        <v>156</v>
      </c>
      <c r="F22" s="413">
        <v>4293.25</v>
      </c>
      <c r="G22" s="412">
        <v>0</v>
      </c>
      <c r="H22" s="412">
        <v>3374.15</v>
      </c>
      <c r="I22" s="412">
        <v>919.1</v>
      </c>
      <c r="J22" s="411">
        <v>0.21408024224072672</v>
      </c>
    </row>
    <row r="23" spans="1:10" ht="27" customHeight="1" x14ac:dyDescent="0.2">
      <c r="A23" s="414" t="s">
        <v>1872</v>
      </c>
      <c r="B23" s="414" t="s">
        <v>1871</v>
      </c>
      <c r="C23" s="414" t="s">
        <v>1677</v>
      </c>
      <c r="D23" s="414">
        <v>4</v>
      </c>
      <c r="E23" s="414">
        <v>48</v>
      </c>
      <c r="F23" s="413">
        <v>1412</v>
      </c>
      <c r="G23" s="412">
        <v>0</v>
      </c>
      <c r="H23" s="412">
        <v>1022.44</v>
      </c>
      <c r="I23" s="412">
        <v>389.56</v>
      </c>
      <c r="J23" s="411">
        <v>0.27589235127478756</v>
      </c>
    </row>
    <row r="24" spans="1:10" ht="27" customHeight="1" x14ac:dyDescent="0.2">
      <c r="A24" s="414" t="s">
        <v>1870</v>
      </c>
      <c r="B24" s="414" t="s">
        <v>1869</v>
      </c>
      <c r="C24" s="414" t="s">
        <v>1771</v>
      </c>
      <c r="D24" s="414">
        <v>5</v>
      </c>
      <c r="E24" s="414">
        <v>30</v>
      </c>
      <c r="F24" s="413">
        <v>4826.53</v>
      </c>
      <c r="G24" s="412">
        <v>0</v>
      </c>
      <c r="H24" s="412">
        <v>3591.85</v>
      </c>
      <c r="I24" s="412">
        <v>1234.68</v>
      </c>
      <c r="J24" s="411">
        <v>0.25581111067371382</v>
      </c>
    </row>
    <row r="25" spans="1:10" ht="27" customHeight="1" x14ac:dyDescent="0.2">
      <c r="A25" s="414" t="s">
        <v>1865</v>
      </c>
      <c r="B25" s="414" t="s">
        <v>1864</v>
      </c>
      <c r="C25" s="414" t="s">
        <v>1863</v>
      </c>
      <c r="D25" s="414">
        <v>1</v>
      </c>
      <c r="E25" s="414">
        <v>11.28</v>
      </c>
      <c r="F25" s="413">
        <v>1657.02</v>
      </c>
      <c r="G25" s="412">
        <v>0</v>
      </c>
      <c r="H25" s="412">
        <v>1191.43</v>
      </c>
      <c r="I25" s="412">
        <v>465.59</v>
      </c>
      <c r="J25" s="411">
        <v>0.28098031405776636</v>
      </c>
    </row>
    <row r="26" spans="1:10" ht="27" customHeight="1" x14ac:dyDescent="0.2">
      <c r="A26" s="414" t="s">
        <v>4416</v>
      </c>
      <c r="B26" s="414" t="s">
        <v>4415</v>
      </c>
      <c r="C26" s="414" t="s">
        <v>1013</v>
      </c>
      <c r="D26" s="414">
        <v>49</v>
      </c>
      <c r="E26" s="414">
        <v>931</v>
      </c>
      <c r="F26" s="413">
        <v>52837.97</v>
      </c>
      <c r="G26" s="412">
        <v>0</v>
      </c>
      <c r="H26" s="412">
        <v>43387</v>
      </c>
      <c r="I26" s="412">
        <v>9450.9699999999993</v>
      </c>
      <c r="J26" s="411">
        <v>0.17886701551933201</v>
      </c>
    </row>
    <row r="27" spans="1:10" ht="27" customHeight="1" x14ac:dyDescent="0.2">
      <c r="A27" s="414" t="s">
        <v>2327</v>
      </c>
      <c r="B27" s="414" t="s">
        <v>2326</v>
      </c>
      <c r="C27" s="414" t="s">
        <v>1013</v>
      </c>
      <c r="D27" s="414">
        <v>3</v>
      </c>
      <c r="E27" s="414">
        <v>57</v>
      </c>
      <c r="F27" s="413">
        <v>5740.62</v>
      </c>
      <c r="G27" s="412">
        <v>0</v>
      </c>
      <c r="H27" s="412">
        <v>4301.9399999999996</v>
      </c>
      <c r="I27" s="412">
        <v>1438.68</v>
      </c>
      <c r="J27" s="411">
        <v>0.25061404517282104</v>
      </c>
    </row>
    <row r="28" spans="1:10" ht="27" customHeight="1" x14ac:dyDescent="0.2">
      <c r="A28" s="414" t="s">
        <v>1859</v>
      </c>
      <c r="B28" s="414" t="s">
        <v>1858</v>
      </c>
      <c r="C28" s="414" t="s">
        <v>1013</v>
      </c>
      <c r="D28" s="414">
        <v>1</v>
      </c>
      <c r="E28" s="414">
        <v>19</v>
      </c>
      <c r="F28" s="413">
        <v>2080.35</v>
      </c>
      <c r="G28" s="412">
        <v>0</v>
      </c>
      <c r="H28" s="412">
        <v>1523.57</v>
      </c>
      <c r="I28" s="412">
        <v>556.78</v>
      </c>
      <c r="J28" s="411">
        <v>0.26763765712500298</v>
      </c>
    </row>
    <row r="29" spans="1:10" ht="27" customHeight="1" x14ac:dyDescent="0.2">
      <c r="A29" s="414" t="s">
        <v>1857</v>
      </c>
      <c r="B29" s="414" t="s">
        <v>1856</v>
      </c>
      <c r="C29" s="414" t="s">
        <v>1013</v>
      </c>
      <c r="D29" s="414">
        <v>28</v>
      </c>
      <c r="E29" s="414">
        <v>532</v>
      </c>
      <c r="F29" s="413">
        <v>30308.880000000001</v>
      </c>
      <c r="G29" s="412">
        <v>0</v>
      </c>
      <c r="H29" s="412">
        <v>25436.2</v>
      </c>
      <c r="I29" s="412">
        <v>4872.68</v>
      </c>
      <c r="J29" s="411">
        <v>0.16076740546005</v>
      </c>
    </row>
    <row r="30" spans="1:10" ht="27" customHeight="1" x14ac:dyDescent="0.2">
      <c r="A30" s="414" t="s">
        <v>1855</v>
      </c>
      <c r="B30" s="414" t="s">
        <v>1854</v>
      </c>
      <c r="C30" s="414" t="s">
        <v>1013</v>
      </c>
      <c r="D30" s="414">
        <v>58</v>
      </c>
      <c r="E30" s="414">
        <v>1102</v>
      </c>
      <c r="F30" s="413">
        <v>62112.14</v>
      </c>
      <c r="G30" s="412">
        <v>0</v>
      </c>
      <c r="H30" s="412">
        <v>53284.02</v>
      </c>
      <c r="I30" s="412">
        <v>8828.1200000000008</v>
      </c>
      <c r="J30" s="411">
        <v>0.14213195681230756</v>
      </c>
    </row>
    <row r="31" spans="1:10" ht="27" customHeight="1" x14ac:dyDescent="0.2">
      <c r="A31" s="414" t="s">
        <v>1853</v>
      </c>
      <c r="B31" s="414" t="s">
        <v>1852</v>
      </c>
      <c r="C31" s="414" t="s">
        <v>1013</v>
      </c>
      <c r="D31" s="414">
        <v>54</v>
      </c>
      <c r="E31" s="414">
        <v>1026</v>
      </c>
      <c r="F31" s="413">
        <v>64805.78</v>
      </c>
      <c r="G31" s="412">
        <v>0</v>
      </c>
      <c r="H31" s="412">
        <v>51095.88</v>
      </c>
      <c r="I31" s="412">
        <v>13709.9</v>
      </c>
      <c r="J31" s="411">
        <v>0.2115536608000089</v>
      </c>
    </row>
    <row r="32" spans="1:10" ht="27" customHeight="1" x14ac:dyDescent="0.2">
      <c r="A32" s="414" t="s">
        <v>1851</v>
      </c>
      <c r="B32" s="414" t="s">
        <v>1850</v>
      </c>
      <c r="C32" s="414" t="s">
        <v>1013</v>
      </c>
      <c r="D32" s="414">
        <v>20</v>
      </c>
      <c r="E32" s="414">
        <v>380</v>
      </c>
      <c r="F32" s="413">
        <v>28653.05</v>
      </c>
      <c r="G32" s="412">
        <v>0</v>
      </c>
      <c r="H32" s="412">
        <v>23831.8</v>
      </c>
      <c r="I32" s="412">
        <v>4821.25</v>
      </c>
      <c r="J32" s="411">
        <v>0.16826306449051673</v>
      </c>
    </row>
    <row r="33" spans="1:10" ht="27" customHeight="1" x14ac:dyDescent="0.2">
      <c r="A33" s="414" t="s">
        <v>1849</v>
      </c>
      <c r="B33" s="414" t="s">
        <v>1848</v>
      </c>
      <c r="C33" s="414" t="s">
        <v>1013</v>
      </c>
      <c r="D33" s="414">
        <v>3</v>
      </c>
      <c r="E33" s="414">
        <v>57</v>
      </c>
      <c r="F33" s="413">
        <v>5199.78</v>
      </c>
      <c r="G33" s="412">
        <v>0</v>
      </c>
      <c r="H33" s="412">
        <v>3835.11</v>
      </c>
      <c r="I33" s="412">
        <v>1364.67</v>
      </c>
      <c r="J33" s="411">
        <v>0.26244764201562376</v>
      </c>
    </row>
    <row r="34" spans="1:10" ht="27" customHeight="1" x14ac:dyDescent="0.2">
      <c r="A34" s="414" t="s">
        <v>1847</v>
      </c>
      <c r="B34" s="414" t="s">
        <v>1846</v>
      </c>
      <c r="C34" s="414" t="s">
        <v>1013</v>
      </c>
      <c r="D34" s="414">
        <v>12</v>
      </c>
      <c r="E34" s="414">
        <v>228</v>
      </c>
      <c r="F34" s="413">
        <v>16004.27</v>
      </c>
      <c r="G34" s="412">
        <v>0</v>
      </c>
      <c r="H34" s="412">
        <v>12440.92</v>
      </c>
      <c r="I34" s="412">
        <v>3563.35</v>
      </c>
      <c r="J34" s="411">
        <v>0.22264995529318113</v>
      </c>
    </row>
    <row r="35" spans="1:10" ht="27" customHeight="1" x14ac:dyDescent="0.2">
      <c r="A35" s="414" t="s">
        <v>1845</v>
      </c>
      <c r="B35" s="414" t="s">
        <v>1844</v>
      </c>
      <c r="C35" s="414" t="s">
        <v>1013</v>
      </c>
      <c r="D35" s="414">
        <v>5</v>
      </c>
      <c r="E35" s="414">
        <v>95</v>
      </c>
      <c r="F35" s="413">
        <v>8541.15</v>
      </c>
      <c r="G35" s="412">
        <v>0</v>
      </c>
      <c r="H35" s="412">
        <v>7912.3</v>
      </c>
      <c r="I35" s="412">
        <v>628.85</v>
      </c>
      <c r="J35" s="411">
        <v>7.3625916884728637E-2</v>
      </c>
    </row>
    <row r="36" spans="1:10" ht="27" customHeight="1" x14ac:dyDescent="0.2">
      <c r="A36" s="414" t="s">
        <v>1841</v>
      </c>
      <c r="B36" s="414" t="s">
        <v>1840</v>
      </c>
      <c r="C36" s="414" t="s">
        <v>1013</v>
      </c>
      <c r="D36" s="414">
        <v>5</v>
      </c>
      <c r="E36" s="414">
        <v>95</v>
      </c>
      <c r="F36" s="413">
        <v>6637.9</v>
      </c>
      <c r="G36" s="412">
        <v>0</v>
      </c>
      <c r="H36" s="412">
        <v>5388.85</v>
      </c>
      <c r="I36" s="412">
        <v>1249.05</v>
      </c>
      <c r="J36" s="411">
        <v>0.18816945118184969</v>
      </c>
    </row>
    <row r="37" spans="1:10" ht="27" customHeight="1" x14ac:dyDescent="0.2">
      <c r="A37" s="414" t="s">
        <v>1839</v>
      </c>
      <c r="B37" s="414" t="s">
        <v>1838</v>
      </c>
      <c r="C37" s="414" t="s">
        <v>1013</v>
      </c>
      <c r="D37" s="414">
        <v>2</v>
      </c>
      <c r="E37" s="414">
        <v>38</v>
      </c>
      <c r="F37" s="413">
        <v>2970.27</v>
      </c>
      <c r="G37" s="412">
        <v>0</v>
      </c>
      <c r="H37" s="412">
        <v>2525.92</v>
      </c>
      <c r="I37" s="412">
        <v>444.35</v>
      </c>
      <c r="J37" s="411">
        <v>0.14959919468600497</v>
      </c>
    </row>
    <row r="38" spans="1:10" ht="27" customHeight="1" x14ac:dyDescent="0.2">
      <c r="A38" s="414" t="s">
        <v>3151</v>
      </c>
      <c r="B38" s="414" t="s">
        <v>3150</v>
      </c>
      <c r="C38" s="414" t="s">
        <v>1013</v>
      </c>
      <c r="D38" s="414">
        <v>10</v>
      </c>
      <c r="E38" s="414">
        <v>190</v>
      </c>
      <c r="F38" s="413">
        <v>13133.8</v>
      </c>
      <c r="G38" s="412">
        <v>0</v>
      </c>
      <c r="H38" s="412">
        <v>9684.7000000000007</v>
      </c>
      <c r="I38" s="412">
        <v>3449.1</v>
      </c>
      <c r="J38" s="411">
        <v>0.26261249600268011</v>
      </c>
    </row>
    <row r="39" spans="1:10" ht="27" customHeight="1" x14ac:dyDescent="0.2">
      <c r="A39" s="414" t="s">
        <v>1837</v>
      </c>
      <c r="B39" s="414" t="s">
        <v>1836</v>
      </c>
      <c r="C39" s="414" t="s">
        <v>1013</v>
      </c>
      <c r="D39" s="414">
        <v>781</v>
      </c>
      <c r="E39" s="414">
        <v>14839</v>
      </c>
      <c r="F39" s="413">
        <v>568495.42000000004</v>
      </c>
      <c r="G39" s="412">
        <v>0</v>
      </c>
      <c r="H39" s="412">
        <v>565587.68000000005</v>
      </c>
      <c r="I39" s="412">
        <v>2907.74</v>
      </c>
      <c r="J39" s="411">
        <v>5.1147993417431578E-3</v>
      </c>
    </row>
    <row r="40" spans="1:10" ht="27" customHeight="1" x14ac:dyDescent="0.2">
      <c r="A40" s="414" t="s">
        <v>3149</v>
      </c>
      <c r="B40" s="414" t="s">
        <v>3148</v>
      </c>
      <c r="C40" s="414" t="s">
        <v>1013</v>
      </c>
      <c r="D40" s="414">
        <v>7</v>
      </c>
      <c r="E40" s="414">
        <v>133</v>
      </c>
      <c r="F40" s="413">
        <v>8535.0400000000009</v>
      </c>
      <c r="G40" s="412">
        <v>0</v>
      </c>
      <c r="H40" s="412">
        <v>7386.47</v>
      </c>
      <c r="I40" s="412">
        <v>1148.57</v>
      </c>
      <c r="J40" s="411">
        <v>0.13457113264847032</v>
      </c>
    </row>
    <row r="41" spans="1:10" ht="27" customHeight="1" x14ac:dyDescent="0.2">
      <c r="A41" s="414" t="s">
        <v>5283</v>
      </c>
      <c r="B41" s="414" t="s">
        <v>5282</v>
      </c>
      <c r="C41" s="414" t="s">
        <v>1013</v>
      </c>
      <c r="D41" s="414">
        <v>1</v>
      </c>
      <c r="E41" s="414">
        <v>19</v>
      </c>
      <c r="F41" s="413">
        <v>1848.35</v>
      </c>
      <c r="G41" s="412">
        <v>0</v>
      </c>
      <c r="H41" s="412">
        <v>1270.52</v>
      </c>
      <c r="I41" s="412">
        <v>577.83000000000004</v>
      </c>
      <c r="J41" s="411">
        <v>0.31261936321584116</v>
      </c>
    </row>
    <row r="42" spans="1:10" ht="27" customHeight="1" x14ac:dyDescent="0.2">
      <c r="A42" s="414" t="s">
        <v>3796</v>
      </c>
      <c r="B42" s="414" t="s">
        <v>3795</v>
      </c>
      <c r="C42" s="414" t="s">
        <v>1013</v>
      </c>
      <c r="D42" s="414">
        <v>3</v>
      </c>
      <c r="E42" s="414">
        <v>57</v>
      </c>
      <c r="F42" s="413">
        <v>4352.9399999999996</v>
      </c>
      <c r="G42" s="412">
        <v>0</v>
      </c>
      <c r="H42" s="412">
        <v>3209.79</v>
      </c>
      <c r="I42" s="412">
        <v>1143.1500000000001</v>
      </c>
      <c r="J42" s="411">
        <v>0.26261561151773283</v>
      </c>
    </row>
    <row r="43" spans="1:10" ht="27" customHeight="1" x14ac:dyDescent="0.2">
      <c r="A43" s="414" t="s">
        <v>1825</v>
      </c>
      <c r="B43" s="414" t="s">
        <v>1824</v>
      </c>
      <c r="C43" s="414" t="s">
        <v>1013</v>
      </c>
      <c r="D43" s="414">
        <v>2</v>
      </c>
      <c r="E43" s="414">
        <v>38</v>
      </c>
      <c r="F43" s="413">
        <v>3348.54</v>
      </c>
      <c r="G43" s="412">
        <v>0</v>
      </c>
      <c r="H43" s="412">
        <v>2366.2800000000002</v>
      </c>
      <c r="I43" s="412">
        <v>982.26</v>
      </c>
      <c r="J43" s="411">
        <v>0.29333978390582166</v>
      </c>
    </row>
    <row r="44" spans="1:10" ht="27" customHeight="1" x14ac:dyDescent="0.2">
      <c r="A44" s="414" t="s">
        <v>3794</v>
      </c>
      <c r="B44" s="414" t="s">
        <v>3793</v>
      </c>
      <c r="C44" s="414" t="s">
        <v>1013</v>
      </c>
      <c r="D44" s="414">
        <v>2</v>
      </c>
      <c r="E44" s="414">
        <v>38</v>
      </c>
      <c r="F44" s="413">
        <v>3533.31</v>
      </c>
      <c r="G44" s="412">
        <v>0</v>
      </c>
      <c r="H44" s="412">
        <v>2669.36</v>
      </c>
      <c r="I44" s="412">
        <v>863.95</v>
      </c>
      <c r="J44" s="411">
        <v>0.24451576567015065</v>
      </c>
    </row>
    <row r="45" spans="1:10" ht="27" customHeight="1" x14ac:dyDescent="0.2">
      <c r="A45" s="414" t="s">
        <v>2317</v>
      </c>
      <c r="B45" s="414" t="s">
        <v>2316</v>
      </c>
      <c r="C45" s="414" t="s">
        <v>1013</v>
      </c>
      <c r="D45" s="414">
        <v>4</v>
      </c>
      <c r="E45" s="414">
        <v>76</v>
      </c>
      <c r="F45" s="413">
        <v>40379.279999999999</v>
      </c>
      <c r="G45" s="412">
        <v>0</v>
      </c>
      <c r="H45" s="412">
        <v>31694.400000000001</v>
      </c>
      <c r="I45" s="412">
        <v>8684.8799999999992</v>
      </c>
      <c r="J45" s="411">
        <v>0.21508258691091076</v>
      </c>
    </row>
    <row r="46" spans="1:10" ht="27" customHeight="1" x14ac:dyDescent="0.2">
      <c r="A46" s="414" t="s">
        <v>1823</v>
      </c>
      <c r="B46" s="414" t="s">
        <v>1822</v>
      </c>
      <c r="C46" s="414" t="s">
        <v>3147</v>
      </c>
      <c r="D46" s="414">
        <v>1</v>
      </c>
      <c r="E46" s="414">
        <v>10.632</v>
      </c>
      <c r="F46" s="413">
        <v>1738.97</v>
      </c>
      <c r="G46" s="412">
        <v>0</v>
      </c>
      <c r="H46" s="412">
        <v>814.21</v>
      </c>
      <c r="I46" s="412">
        <v>924.76</v>
      </c>
      <c r="J46" s="411">
        <v>0.53178605726378259</v>
      </c>
    </row>
    <row r="47" spans="1:10" ht="27" customHeight="1" x14ac:dyDescent="0.2">
      <c r="A47" s="414" t="s">
        <v>1820</v>
      </c>
      <c r="B47" s="414" t="s">
        <v>1819</v>
      </c>
      <c r="C47" s="414" t="s">
        <v>1818</v>
      </c>
      <c r="D47" s="414">
        <v>5</v>
      </c>
      <c r="E47" s="414">
        <v>55.2</v>
      </c>
      <c r="F47" s="413">
        <v>1731.52</v>
      </c>
      <c r="G47" s="412">
        <v>0</v>
      </c>
      <c r="H47" s="412">
        <v>1222.45</v>
      </c>
      <c r="I47" s="412">
        <v>509.07</v>
      </c>
      <c r="J47" s="411">
        <v>0.29400180188504899</v>
      </c>
    </row>
    <row r="48" spans="1:10" ht="27" customHeight="1" x14ac:dyDescent="0.2">
      <c r="A48" s="414" t="s">
        <v>1817</v>
      </c>
      <c r="B48" s="414" t="s">
        <v>1816</v>
      </c>
      <c r="C48" s="414" t="s">
        <v>1013</v>
      </c>
      <c r="D48" s="414">
        <v>28</v>
      </c>
      <c r="E48" s="414">
        <v>532</v>
      </c>
      <c r="F48" s="413">
        <v>18682.990000000002</v>
      </c>
      <c r="G48" s="412">
        <v>0</v>
      </c>
      <c r="H48" s="412">
        <v>14777.84</v>
      </c>
      <c r="I48" s="412">
        <v>3905.15</v>
      </c>
      <c r="J48" s="411">
        <v>0.2090216822896121</v>
      </c>
    </row>
    <row r="49" spans="1:10" ht="27" customHeight="1" x14ac:dyDescent="0.2">
      <c r="A49" s="414" t="s">
        <v>3146</v>
      </c>
      <c r="B49" s="414" t="s">
        <v>3145</v>
      </c>
      <c r="C49" s="414" t="s">
        <v>1013</v>
      </c>
      <c r="D49" s="414">
        <v>8</v>
      </c>
      <c r="E49" s="414">
        <v>152</v>
      </c>
      <c r="F49" s="413">
        <v>11990.87</v>
      </c>
      <c r="G49" s="412">
        <v>0</v>
      </c>
      <c r="H49" s="412">
        <v>9874.9599999999991</v>
      </c>
      <c r="I49" s="412">
        <v>2115.91</v>
      </c>
      <c r="J49" s="411">
        <v>0.17646009005184779</v>
      </c>
    </row>
    <row r="50" spans="1:10" ht="27" customHeight="1" x14ac:dyDescent="0.2">
      <c r="A50" s="414" t="s">
        <v>1815</v>
      </c>
      <c r="B50" s="414" t="s">
        <v>1814</v>
      </c>
      <c r="C50" s="414" t="s">
        <v>1013</v>
      </c>
      <c r="D50" s="414">
        <v>18</v>
      </c>
      <c r="E50" s="414">
        <v>342</v>
      </c>
      <c r="F50" s="413">
        <v>14236.07</v>
      </c>
      <c r="G50" s="412">
        <v>0</v>
      </c>
      <c r="H50" s="412">
        <v>13358.02</v>
      </c>
      <c r="I50" s="412">
        <v>878.05</v>
      </c>
      <c r="J50" s="411">
        <v>6.1677836650142912E-2</v>
      </c>
    </row>
    <row r="51" spans="1:10" ht="27" customHeight="1" x14ac:dyDescent="0.2">
      <c r="A51" s="414" t="s">
        <v>1811</v>
      </c>
      <c r="B51" s="414" t="s">
        <v>1810</v>
      </c>
      <c r="C51" s="414" t="s">
        <v>1013</v>
      </c>
      <c r="D51" s="414">
        <v>116</v>
      </c>
      <c r="E51" s="414">
        <v>2204</v>
      </c>
      <c r="F51" s="413">
        <v>133637.41</v>
      </c>
      <c r="G51" s="412">
        <v>0</v>
      </c>
      <c r="H51" s="412">
        <v>117221.24</v>
      </c>
      <c r="I51" s="412">
        <v>16416.169999999998</v>
      </c>
      <c r="J51" s="411">
        <v>0.12284112659770943</v>
      </c>
    </row>
    <row r="52" spans="1:10" ht="27" customHeight="1" x14ac:dyDescent="0.2">
      <c r="A52" s="414" t="s">
        <v>3144</v>
      </c>
      <c r="B52" s="414" t="s">
        <v>3143</v>
      </c>
      <c r="C52" s="414" t="s">
        <v>1013</v>
      </c>
      <c r="D52" s="414">
        <v>1</v>
      </c>
      <c r="E52" s="414">
        <v>19</v>
      </c>
      <c r="F52" s="413">
        <v>2007.16</v>
      </c>
      <c r="G52" s="412">
        <v>0</v>
      </c>
      <c r="H52" s="412">
        <v>1486.58</v>
      </c>
      <c r="I52" s="412">
        <v>520.58000000000004</v>
      </c>
      <c r="J52" s="411">
        <v>0.25936148588054764</v>
      </c>
    </row>
    <row r="53" spans="1:10" ht="27" customHeight="1" x14ac:dyDescent="0.2">
      <c r="A53" s="414" t="s">
        <v>1809</v>
      </c>
      <c r="B53" s="414" t="s">
        <v>1808</v>
      </c>
      <c r="C53" s="414" t="s">
        <v>1013</v>
      </c>
      <c r="D53" s="414">
        <v>2</v>
      </c>
      <c r="E53" s="414">
        <v>38</v>
      </c>
      <c r="F53" s="413">
        <v>0.02</v>
      </c>
      <c r="G53" s="412">
        <v>0</v>
      </c>
      <c r="H53" s="412">
        <v>1313.68</v>
      </c>
      <c r="I53" s="412">
        <v>-1313.66</v>
      </c>
      <c r="J53" s="411">
        <v>-65683</v>
      </c>
    </row>
    <row r="54" spans="1:10" ht="27" customHeight="1" x14ac:dyDescent="0.2">
      <c r="A54" s="414" t="s">
        <v>1807</v>
      </c>
      <c r="B54" s="414" t="s">
        <v>1806</v>
      </c>
      <c r="C54" s="414" t="s">
        <v>1013</v>
      </c>
      <c r="D54" s="414">
        <v>5</v>
      </c>
      <c r="E54" s="414">
        <v>95</v>
      </c>
      <c r="F54" s="413">
        <v>0.05</v>
      </c>
      <c r="G54" s="412">
        <v>0</v>
      </c>
      <c r="H54" s="412">
        <v>1883.77</v>
      </c>
      <c r="I54" s="412">
        <v>-1883.72</v>
      </c>
      <c r="J54" s="411">
        <v>-37674.400000000001</v>
      </c>
    </row>
    <row r="55" spans="1:10" ht="27" customHeight="1" x14ac:dyDescent="0.2">
      <c r="A55" s="414" t="s">
        <v>2313</v>
      </c>
      <c r="B55" s="414" t="s">
        <v>2312</v>
      </c>
      <c r="C55" s="414" t="s">
        <v>1013</v>
      </c>
      <c r="D55" s="414">
        <v>3</v>
      </c>
      <c r="E55" s="414">
        <v>57</v>
      </c>
      <c r="F55" s="413">
        <v>0.03</v>
      </c>
      <c r="G55" s="412">
        <v>0</v>
      </c>
      <c r="H55" s="412">
        <v>739.5</v>
      </c>
      <c r="I55" s="412">
        <v>-739.47</v>
      </c>
      <c r="J55" s="411">
        <v>-24649</v>
      </c>
    </row>
    <row r="56" spans="1:10" ht="27" customHeight="1" x14ac:dyDescent="0.2">
      <c r="A56" s="414" t="s">
        <v>1805</v>
      </c>
      <c r="B56" s="414" t="s">
        <v>1804</v>
      </c>
      <c r="C56" s="414" t="s">
        <v>1013</v>
      </c>
      <c r="D56" s="414">
        <v>1</v>
      </c>
      <c r="E56" s="414">
        <v>19</v>
      </c>
      <c r="F56" s="413">
        <v>1811.02</v>
      </c>
      <c r="G56" s="412">
        <v>0</v>
      </c>
      <c r="H56" s="412">
        <v>1364.13</v>
      </c>
      <c r="I56" s="412">
        <v>446.89</v>
      </c>
      <c r="J56" s="411">
        <v>0.24676149352298704</v>
      </c>
    </row>
    <row r="57" spans="1:10" ht="27" customHeight="1" x14ac:dyDescent="0.2">
      <c r="A57" s="414" t="s">
        <v>1802</v>
      </c>
      <c r="B57" s="414" t="s">
        <v>1801</v>
      </c>
      <c r="C57" s="414" t="s">
        <v>1803</v>
      </c>
      <c r="D57" s="414">
        <v>12</v>
      </c>
      <c r="E57" s="414">
        <v>68.111999999999995</v>
      </c>
      <c r="F57" s="413">
        <v>20573.61</v>
      </c>
      <c r="G57" s="412">
        <v>0</v>
      </c>
      <c r="H57" s="412">
        <v>15801.22</v>
      </c>
      <c r="I57" s="412">
        <v>4772.3900000000003</v>
      </c>
      <c r="J57" s="411">
        <v>0.23196658243254345</v>
      </c>
    </row>
    <row r="58" spans="1:10" ht="27" customHeight="1" x14ac:dyDescent="0.2">
      <c r="A58" s="414" t="s">
        <v>1802</v>
      </c>
      <c r="B58" s="414" t="s">
        <v>1801</v>
      </c>
      <c r="C58" s="414" t="s">
        <v>1800</v>
      </c>
      <c r="D58" s="414">
        <v>420</v>
      </c>
      <c r="E58" s="414">
        <v>198.66</v>
      </c>
      <c r="F58" s="413">
        <v>49177.8</v>
      </c>
      <c r="G58" s="412">
        <v>0</v>
      </c>
      <c r="H58" s="412">
        <v>46086.95</v>
      </c>
      <c r="I58" s="412">
        <v>3090.85</v>
      </c>
      <c r="J58" s="411">
        <v>6.2850513849745215E-2</v>
      </c>
    </row>
    <row r="59" spans="1:10" ht="27" customHeight="1" x14ac:dyDescent="0.2">
      <c r="A59" s="414" t="s">
        <v>1799</v>
      </c>
      <c r="B59" s="414" t="s">
        <v>1798</v>
      </c>
      <c r="C59" s="414" t="s">
        <v>1013</v>
      </c>
      <c r="D59" s="414">
        <v>15</v>
      </c>
      <c r="E59" s="414">
        <v>285</v>
      </c>
      <c r="F59" s="413">
        <v>25990.54</v>
      </c>
      <c r="G59" s="412">
        <v>0</v>
      </c>
      <c r="H59" s="412">
        <v>18295.2</v>
      </c>
      <c r="I59" s="412">
        <v>7695.34</v>
      </c>
      <c r="J59" s="411">
        <v>0.29608234380663118</v>
      </c>
    </row>
    <row r="60" spans="1:10" ht="27" customHeight="1" x14ac:dyDescent="0.2">
      <c r="A60" s="414" t="s">
        <v>1795</v>
      </c>
      <c r="B60" s="414" t="s">
        <v>1794</v>
      </c>
      <c r="C60" s="414" t="s">
        <v>1013</v>
      </c>
      <c r="D60" s="414">
        <v>277</v>
      </c>
      <c r="E60" s="414">
        <v>5263</v>
      </c>
      <c r="F60" s="413">
        <v>253946.94</v>
      </c>
      <c r="G60" s="412">
        <v>0</v>
      </c>
      <c r="H60" s="412">
        <v>17932.98</v>
      </c>
      <c r="I60" s="412">
        <v>236013.96</v>
      </c>
      <c r="J60" s="411">
        <v>0.92938296480359239</v>
      </c>
    </row>
    <row r="61" spans="1:10" ht="27" customHeight="1" x14ac:dyDescent="0.2">
      <c r="A61" s="414" t="s">
        <v>6047</v>
      </c>
      <c r="B61" s="414" t="s">
        <v>6046</v>
      </c>
      <c r="C61" s="414" t="s">
        <v>1013</v>
      </c>
      <c r="D61" s="414">
        <v>1</v>
      </c>
      <c r="E61" s="414">
        <v>19</v>
      </c>
      <c r="F61" s="413">
        <v>10359.42</v>
      </c>
      <c r="G61" s="412">
        <v>0</v>
      </c>
      <c r="H61" s="412">
        <v>7638.86</v>
      </c>
      <c r="I61" s="412">
        <v>2720.56</v>
      </c>
      <c r="J61" s="411">
        <v>0.2626170190995249</v>
      </c>
    </row>
    <row r="62" spans="1:10" ht="27" customHeight="1" x14ac:dyDescent="0.2">
      <c r="A62" s="414" t="s">
        <v>1789</v>
      </c>
      <c r="B62" s="414" t="s">
        <v>1788</v>
      </c>
      <c r="C62" s="414" t="s">
        <v>1785</v>
      </c>
      <c r="D62" s="414">
        <v>197</v>
      </c>
      <c r="E62" s="414">
        <v>3940</v>
      </c>
      <c r="F62" s="413">
        <v>76006.880000000005</v>
      </c>
      <c r="G62" s="412">
        <v>0</v>
      </c>
      <c r="H62" s="412">
        <v>65831.490000000005</v>
      </c>
      <c r="I62" s="412">
        <v>10175.39</v>
      </c>
      <c r="J62" s="411">
        <v>0.13387459135278279</v>
      </c>
    </row>
    <row r="63" spans="1:10" ht="27" customHeight="1" x14ac:dyDescent="0.2">
      <c r="A63" s="414" t="s">
        <v>1787</v>
      </c>
      <c r="B63" s="414" t="s">
        <v>1786</v>
      </c>
      <c r="C63" s="414" t="s">
        <v>1785</v>
      </c>
      <c r="D63" s="414">
        <v>26</v>
      </c>
      <c r="E63" s="414">
        <v>520</v>
      </c>
      <c r="F63" s="413">
        <v>11701.26</v>
      </c>
      <c r="G63" s="412">
        <v>0</v>
      </c>
      <c r="H63" s="412">
        <v>10772.18</v>
      </c>
      <c r="I63" s="412">
        <v>929.08</v>
      </c>
      <c r="J63" s="411">
        <v>7.9399996239721188E-2</v>
      </c>
    </row>
    <row r="64" spans="1:10" ht="27" customHeight="1" x14ac:dyDescent="0.2">
      <c r="A64" s="414" t="s">
        <v>1784</v>
      </c>
      <c r="B64" s="414" t="s">
        <v>1783</v>
      </c>
      <c r="C64" s="414" t="s">
        <v>1771</v>
      </c>
      <c r="D64" s="414">
        <v>70</v>
      </c>
      <c r="E64" s="414">
        <v>420</v>
      </c>
      <c r="F64" s="413">
        <v>44696.66</v>
      </c>
      <c r="G64" s="412">
        <v>0</v>
      </c>
      <c r="H64" s="412">
        <v>32899.07</v>
      </c>
      <c r="I64" s="412">
        <v>11797.59</v>
      </c>
      <c r="J64" s="411">
        <v>0.26394791020179137</v>
      </c>
    </row>
    <row r="65" spans="1:10" ht="27" customHeight="1" x14ac:dyDescent="0.2">
      <c r="A65" s="414" t="s">
        <v>1784</v>
      </c>
      <c r="B65" s="414" t="s">
        <v>1783</v>
      </c>
      <c r="C65" s="414" t="s">
        <v>1774</v>
      </c>
      <c r="D65" s="414">
        <v>480</v>
      </c>
      <c r="E65" s="414">
        <v>120</v>
      </c>
      <c r="F65" s="413">
        <v>11865.6</v>
      </c>
      <c r="G65" s="412">
        <v>0</v>
      </c>
      <c r="H65" s="412">
        <v>9278.82</v>
      </c>
      <c r="I65" s="412">
        <v>2586.7800000000002</v>
      </c>
      <c r="J65" s="411">
        <v>0.21800667475728155</v>
      </c>
    </row>
    <row r="66" spans="1:10" ht="27" customHeight="1" x14ac:dyDescent="0.2">
      <c r="A66" s="414" t="s">
        <v>1782</v>
      </c>
      <c r="B66" s="414" t="s">
        <v>1781</v>
      </c>
      <c r="C66" s="414" t="s">
        <v>1771</v>
      </c>
      <c r="D66" s="414">
        <v>83</v>
      </c>
      <c r="E66" s="414">
        <v>498</v>
      </c>
      <c r="F66" s="413">
        <v>67377.7</v>
      </c>
      <c r="G66" s="412">
        <v>0</v>
      </c>
      <c r="H66" s="412">
        <v>52002.080000000002</v>
      </c>
      <c r="I66" s="412">
        <v>15375.62</v>
      </c>
      <c r="J66" s="411">
        <v>0.22820042833162901</v>
      </c>
    </row>
    <row r="67" spans="1:10" ht="27" customHeight="1" x14ac:dyDescent="0.2">
      <c r="A67" s="414" t="s">
        <v>1782</v>
      </c>
      <c r="B67" s="414" t="s">
        <v>1781</v>
      </c>
      <c r="C67" s="414" t="s">
        <v>1774</v>
      </c>
      <c r="D67" s="414">
        <v>408</v>
      </c>
      <c r="E67" s="414">
        <v>102</v>
      </c>
      <c r="F67" s="413">
        <v>14879.76</v>
      </c>
      <c r="G67" s="412">
        <v>0</v>
      </c>
      <c r="H67" s="412">
        <v>10651.11</v>
      </c>
      <c r="I67" s="412">
        <v>4228.6499999999996</v>
      </c>
      <c r="J67" s="411">
        <v>0.28418805142018422</v>
      </c>
    </row>
    <row r="68" spans="1:10" ht="27" customHeight="1" x14ac:dyDescent="0.2">
      <c r="A68" s="414" t="s">
        <v>1780</v>
      </c>
      <c r="B68" s="414" t="s">
        <v>1779</v>
      </c>
      <c r="C68" s="414" t="s">
        <v>1771</v>
      </c>
      <c r="D68" s="414">
        <v>3</v>
      </c>
      <c r="E68" s="414">
        <v>18</v>
      </c>
      <c r="F68" s="413">
        <v>4830.82</v>
      </c>
      <c r="G68" s="412">
        <v>0</v>
      </c>
      <c r="H68" s="412">
        <v>2844.03</v>
      </c>
      <c r="I68" s="412">
        <v>1986.79</v>
      </c>
      <c r="J68" s="411">
        <v>0.41127386240845237</v>
      </c>
    </row>
    <row r="69" spans="1:10" ht="27" customHeight="1" x14ac:dyDescent="0.2">
      <c r="A69" s="414" t="s">
        <v>1780</v>
      </c>
      <c r="B69" s="414" t="s">
        <v>1779</v>
      </c>
      <c r="C69" s="414" t="s">
        <v>1774</v>
      </c>
      <c r="D69" s="414">
        <v>48</v>
      </c>
      <c r="E69" s="414">
        <v>12</v>
      </c>
      <c r="F69" s="413">
        <v>2567.04</v>
      </c>
      <c r="G69" s="412">
        <v>0</v>
      </c>
      <c r="H69" s="412">
        <v>1896.02</v>
      </c>
      <c r="I69" s="412">
        <v>671.02</v>
      </c>
      <c r="J69" s="411">
        <v>0.26139834205933682</v>
      </c>
    </row>
    <row r="70" spans="1:10" ht="27" customHeight="1" x14ac:dyDescent="0.2">
      <c r="A70" s="414" t="s">
        <v>1778</v>
      </c>
      <c r="B70" s="414" t="s">
        <v>1777</v>
      </c>
      <c r="C70" s="414" t="s">
        <v>1771</v>
      </c>
      <c r="D70" s="414">
        <v>73</v>
      </c>
      <c r="E70" s="414">
        <v>438</v>
      </c>
      <c r="F70" s="413">
        <v>50477.88</v>
      </c>
      <c r="G70" s="412">
        <v>0</v>
      </c>
      <c r="H70" s="412">
        <v>40635.67</v>
      </c>
      <c r="I70" s="412">
        <v>9842.2099999999991</v>
      </c>
      <c r="J70" s="411">
        <v>0.19498065291173083</v>
      </c>
    </row>
    <row r="71" spans="1:10" ht="27" customHeight="1" x14ac:dyDescent="0.2">
      <c r="A71" s="414" t="s">
        <v>1778</v>
      </c>
      <c r="B71" s="414" t="s">
        <v>1777</v>
      </c>
      <c r="C71" s="414" t="s">
        <v>1774</v>
      </c>
      <c r="D71" s="414">
        <v>120</v>
      </c>
      <c r="E71" s="414">
        <v>30</v>
      </c>
      <c r="F71" s="413">
        <v>3452.4</v>
      </c>
      <c r="G71" s="412">
        <v>0</v>
      </c>
      <c r="H71" s="412">
        <v>2783.37</v>
      </c>
      <c r="I71" s="412">
        <v>669.03</v>
      </c>
      <c r="J71" s="411">
        <v>0.19378693083072646</v>
      </c>
    </row>
    <row r="72" spans="1:10" ht="27" customHeight="1" x14ac:dyDescent="0.2">
      <c r="A72" s="414" t="s">
        <v>1776</v>
      </c>
      <c r="B72" s="414" t="s">
        <v>1775</v>
      </c>
      <c r="C72" s="414" t="s">
        <v>1771</v>
      </c>
      <c r="D72" s="414">
        <v>70</v>
      </c>
      <c r="E72" s="414">
        <v>420</v>
      </c>
      <c r="F72" s="413">
        <v>39416.85</v>
      </c>
      <c r="G72" s="412">
        <v>0</v>
      </c>
      <c r="H72" s="412">
        <v>33548.15</v>
      </c>
      <c r="I72" s="412">
        <v>5868.7</v>
      </c>
      <c r="J72" s="411">
        <v>0.14888810242320227</v>
      </c>
    </row>
    <row r="73" spans="1:10" ht="27" customHeight="1" x14ac:dyDescent="0.2">
      <c r="A73" s="414" t="s">
        <v>1776</v>
      </c>
      <c r="B73" s="414" t="s">
        <v>1775</v>
      </c>
      <c r="C73" s="414" t="s">
        <v>1774</v>
      </c>
      <c r="D73" s="414">
        <v>120</v>
      </c>
      <c r="E73" s="414">
        <v>30</v>
      </c>
      <c r="F73" s="413">
        <v>3258</v>
      </c>
      <c r="G73" s="412">
        <v>0</v>
      </c>
      <c r="H73" s="412">
        <v>2396.0500000000002</v>
      </c>
      <c r="I73" s="412">
        <v>861.95</v>
      </c>
      <c r="J73" s="411">
        <v>0.26456414978514425</v>
      </c>
    </row>
    <row r="74" spans="1:10" ht="27" customHeight="1" x14ac:dyDescent="0.2">
      <c r="A74" s="414" t="s">
        <v>1773</v>
      </c>
      <c r="B74" s="414" t="s">
        <v>1772</v>
      </c>
      <c r="C74" s="414" t="s">
        <v>1771</v>
      </c>
      <c r="D74" s="414">
        <v>39</v>
      </c>
      <c r="E74" s="414">
        <v>234</v>
      </c>
      <c r="F74" s="413">
        <v>23929.34</v>
      </c>
      <c r="G74" s="412">
        <v>0</v>
      </c>
      <c r="H74" s="412">
        <v>21386.51</v>
      </c>
      <c r="I74" s="412">
        <v>2542.83</v>
      </c>
      <c r="J74" s="411">
        <v>0.10626410924831191</v>
      </c>
    </row>
    <row r="75" spans="1:10" ht="27" customHeight="1" x14ac:dyDescent="0.2">
      <c r="A75" s="414" t="s">
        <v>1773</v>
      </c>
      <c r="B75" s="414" t="s">
        <v>1772</v>
      </c>
      <c r="C75" s="414" t="s">
        <v>1774</v>
      </c>
      <c r="D75" s="414">
        <v>96</v>
      </c>
      <c r="E75" s="414">
        <v>24</v>
      </c>
      <c r="F75" s="413">
        <v>2917.44</v>
      </c>
      <c r="G75" s="412">
        <v>0</v>
      </c>
      <c r="H75" s="412">
        <v>2193.48</v>
      </c>
      <c r="I75" s="412">
        <v>723.96</v>
      </c>
      <c r="J75" s="411">
        <v>0.24814906219151037</v>
      </c>
    </row>
    <row r="76" spans="1:10" ht="27" customHeight="1" x14ac:dyDescent="0.2">
      <c r="A76" s="414" t="s">
        <v>1770</v>
      </c>
      <c r="B76" s="414" t="s">
        <v>1769</v>
      </c>
      <c r="C76" s="414" t="s">
        <v>1764</v>
      </c>
      <c r="D76" s="414">
        <v>1</v>
      </c>
      <c r="E76" s="414">
        <v>14.19</v>
      </c>
      <c r="F76" s="413">
        <v>1294.8699999999999</v>
      </c>
      <c r="G76" s="412">
        <v>0</v>
      </c>
      <c r="H76" s="412">
        <v>955.11</v>
      </c>
      <c r="I76" s="412">
        <v>339.76</v>
      </c>
      <c r="J76" s="411">
        <v>0.26238927459899447</v>
      </c>
    </row>
    <row r="77" spans="1:10" ht="27" customHeight="1" x14ac:dyDescent="0.2">
      <c r="A77" s="414" t="s">
        <v>1770</v>
      </c>
      <c r="B77" s="414" t="s">
        <v>1769</v>
      </c>
      <c r="C77" s="414" t="s">
        <v>1074</v>
      </c>
      <c r="D77" s="414">
        <v>15</v>
      </c>
      <c r="E77" s="414">
        <v>14.19</v>
      </c>
      <c r="F77" s="413">
        <v>1087.95</v>
      </c>
      <c r="G77" s="412">
        <v>0</v>
      </c>
      <c r="H77" s="412">
        <v>955.11</v>
      </c>
      <c r="I77" s="412">
        <v>132.84</v>
      </c>
      <c r="J77" s="411">
        <v>0.12210119950365365</v>
      </c>
    </row>
    <row r="78" spans="1:10" ht="27" customHeight="1" x14ac:dyDescent="0.2">
      <c r="A78" s="414" t="s">
        <v>1768</v>
      </c>
      <c r="B78" s="414" t="s">
        <v>1767</v>
      </c>
      <c r="C78" s="414" t="s">
        <v>1764</v>
      </c>
      <c r="D78" s="414">
        <v>1</v>
      </c>
      <c r="E78" s="414">
        <v>14.19</v>
      </c>
      <c r="F78" s="413">
        <v>1396.71</v>
      </c>
      <c r="G78" s="412">
        <v>0</v>
      </c>
      <c r="H78" s="412">
        <v>987.61</v>
      </c>
      <c r="I78" s="412">
        <v>409.1</v>
      </c>
      <c r="J78" s="411">
        <v>0.29290260684036057</v>
      </c>
    </row>
    <row r="79" spans="1:10" ht="27" customHeight="1" x14ac:dyDescent="0.2">
      <c r="A79" s="414" t="s">
        <v>2419</v>
      </c>
      <c r="B79" s="414" t="s">
        <v>2418</v>
      </c>
      <c r="C79" s="414" t="s">
        <v>1764</v>
      </c>
      <c r="D79" s="414">
        <v>1</v>
      </c>
      <c r="E79" s="414">
        <v>14.19</v>
      </c>
      <c r="F79" s="413">
        <v>1719.58</v>
      </c>
      <c r="G79" s="412">
        <v>0</v>
      </c>
      <c r="H79" s="412">
        <v>1240.28</v>
      </c>
      <c r="I79" s="412">
        <v>479.3</v>
      </c>
      <c r="J79" s="411">
        <v>0.27873085288268068</v>
      </c>
    </row>
    <row r="80" spans="1:10" ht="27" customHeight="1" x14ac:dyDescent="0.2">
      <c r="A80" s="414" t="s">
        <v>1763</v>
      </c>
      <c r="B80" s="414" t="s">
        <v>1762</v>
      </c>
      <c r="C80" s="414" t="s">
        <v>1764</v>
      </c>
      <c r="D80" s="414">
        <v>68</v>
      </c>
      <c r="E80" s="414">
        <v>964.92</v>
      </c>
      <c r="F80" s="413">
        <v>70747.539999999994</v>
      </c>
      <c r="G80" s="412">
        <v>0</v>
      </c>
      <c r="H80" s="412">
        <v>62624.15</v>
      </c>
      <c r="I80" s="412">
        <v>8123.39</v>
      </c>
      <c r="J80" s="411">
        <v>0.11482222562084844</v>
      </c>
    </row>
    <row r="81" spans="1:10" ht="27" customHeight="1" x14ac:dyDescent="0.2">
      <c r="A81" s="414" t="s">
        <v>1763</v>
      </c>
      <c r="B81" s="414" t="s">
        <v>1762</v>
      </c>
      <c r="C81" s="414" t="s">
        <v>1074</v>
      </c>
      <c r="D81" s="414">
        <v>135</v>
      </c>
      <c r="E81" s="414">
        <v>127.71</v>
      </c>
      <c r="F81" s="413">
        <v>11159.1</v>
      </c>
      <c r="G81" s="412">
        <v>0</v>
      </c>
      <c r="H81" s="412">
        <v>8207.5499999999993</v>
      </c>
      <c r="I81" s="412">
        <v>2951.55</v>
      </c>
      <c r="J81" s="411">
        <v>0.26449713686587628</v>
      </c>
    </row>
    <row r="82" spans="1:10" ht="27" customHeight="1" x14ac:dyDescent="0.2">
      <c r="A82" s="414" t="s">
        <v>1761</v>
      </c>
      <c r="B82" s="414" t="s">
        <v>1760</v>
      </c>
      <c r="C82" s="414" t="s">
        <v>1099</v>
      </c>
      <c r="D82" s="414">
        <v>10000</v>
      </c>
      <c r="E82" s="414">
        <v>10000</v>
      </c>
      <c r="F82" s="413">
        <v>153120</v>
      </c>
      <c r="G82" s="412">
        <v>0</v>
      </c>
      <c r="H82" s="412">
        <v>128000</v>
      </c>
      <c r="I82" s="412">
        <v>25120</v>
      </c>
      <c r="J82" s="411">
        <v>0.16405433646812956</v>
      </c>
    </row>
    <row r="83" spans="1:10" ht="27" customHeight="1" x14ac:dyDescent="0.2">
      <c r="A83" s="414" t="s">
        <v>1755</v>
      </c>
      <c r="B83" s="414" t="s">
        <v>1754</v>
      </c>
      <c r="C83" s="414" t="s">
        <v>1018</v>
      </c>
      <c r="D83" s="414">
        <v>14</v>
      </c>
      <c r="E83" s="414">
        <v>2912</v>
      </c>
      <c r="F83" s="413">
        <v>57494.96</v>
      </c>
      <c r="G83" s="412">
        <v>-4181.62</v>
      </c>
      <c r="H83" s="412">
        <v>45170.77</v>
      </c>
      <c r="I83" s="412">
        <v>8142.57</v>
      </c>
      <c r="J83" s="411">
        <v>0.15273044232456642</v>
      </c>
    </row>
    <row r="84" spans="1:10" ht="27" customHeight="1" x14ac:dyDescent="0.2">
      <c r="A84" s="414" t="s">
        <v>1753</v>
      </c>
      <c r="B84" s="414" t="s">
        <v>1752</v>
      </c>
      <c r="C84" s="414" t="s">
        <v>1018</v>
      </c>
      <c r="D84" s="414">
        <v>5</v>
      </c>
      <c r="E84" s="414">
        <v>1040</v>
      </c>
      <c r="F84" s="413">
        <v>30317.42</v>
      </c>
      <c r="G84" s="412">
        <v>0</v>
      </c>
      <c r="H84" s="412">
        <v>23988.7</v>
      </c>
      <c r="I84" s="412">
        <v>6328.72</v>
      </c>
      <c r="J84" s="411">
        <v>0.20874863362383739</v>
      </c>
    </row>
    <row r="85" spans="1:10" ht="27" customHeight="1" x14ac:dyDescent="0.2">
      <c r="A85" s="414" t="s">
        <v>1751</v>
      </c>
      <c r="B85" s="414" t="s">
        <v>1750</v>
      </c>
      <c r="C85" s="414" t="s">
        <v>1018</v>
      </c>
      <c r="D85" s="414">
        <v>3</v>
      </c>
      <c r="E85" s="414">
        <v>624</v>
      </c>
      <c r="F85" s="413">
        <v>28773.279999999999</v>
      </c>
      <c r="G85" s="412">
        <v>0</v>
      </c>
      <c r="H85" s="412">
        <v>23028.959999999999</v>
      </c>
      <c r="I85" s="412">
        <v>5744.32</v>
      </c>
      <c r="J85" s="411">
        <v>0.19964077783276707</v>
      </c>
    </row>
    <row r="86" spans="1:10" ht="27" customHeight="1" x14ac:dyDescent="0.2">
      <c r="A86" s="414" t="s">
        <v>1749</v>
      </c>
      <c r="B86" s="414" t="s">
        <v>1748</v>
      </c>
      <c r="C86" s="414" t="s">
        <v>1018</v>
      </c>
      <c r="D86" s="414">
        <v>2</v>
      </c>
      <c r="E86" s="414">
        <v>416</v>
      </c>
      <c r="F86" s="413">
        <v>17189.57</v>
      </c>
      <c r="G86" s="412">
        <v>0</v>
      </c>
      <c r="H86" s="412">
        <v>19354.68</v>
      </c>
      <c r="I86" s="412">
        <v>-2165.11</v>
      </c>
      <c r="J86" s="411">
        <v>-0.12595486681749457</v>
      </c>
    </row>
    <row r="87" spans="1:10" ht="27" customHeight="1" x14ac:dyDescent="0.2">
      <c r="A87" s="414" t="s">
        <v>1747</v>
      </c>
      <c r="B87" s="414" t="s">
        <v>1746</v>
      </c>
      <c r="C87" s="414" t="s">
        <v>1018</v>
      </c>
      <c r="D87" s="414">
        <v>13</v>
      </c>
      <c r="E87" s="414">
        <v>2704</v>
      </c>
      <c r="F87" s="413">
        <v>155025.47</v>
      </c>
      <c r="G87" s="412">
        <v>0</v>
      </c>
      <c r="H87" s="412">
        <v>151091.85</v>
      </c>
      <c r="I87" s="412">
        <v>3933.62</v>
      </c>
      <c r="J87" s="411">
        <v>2.5374024023278239E-2</v>
      </c>
    </row>
    <row r="88" spans="1:10" ht="27" customHeight="1" x14ac:dyDescent="0.2">
      <c r="A88" s="414" t="s">
        <v>1745</v>
      </c>
      <c r="B88" s="414" t="s">
        <v>1744</v>
      </c>
      <c r="C88" s="414" t="s">
        <v>1018</v>
      </c>
      <c r="D88" s="414">
        <v>1</v>
      </c>
      <c r="E88" s="414">
        <v>208</v>
      </c>
      <c r="F88" s="413">
        <v>12119.6</v>
      </c>
      <c r="G88" s="412">
        <v>0</v>
      </c>
      <c r="H88" s="412">
        <v>11091.27</v>
      </c>
      <c r="I88" s="412">
        <v>1028.33</v>
      </c>
      <c r="J88" s="411">
        <v>8.4848509851810291E-2</v>
      </c>
    </row>
    <row r="89" spans="1:10" ht="27" customHeight="1" x14ac:dyDescent="0.2">
      <c r="A89" s="414" t="s">
        <v>1739</v>
      </c>
      <c r="B89" s="414" t="s">
        <v>1738</v>
      </c>
      <c r="C89" s="414" t="s">
        <v>1018</v>
      </c>
      <c r="D89" s="414">
        <v>1</v>
      </c>
      <c r="E89" s="414">
        <v>208</v>
      </c>
      <c r="F89" s="413">
        <v>11880</v>
      </c>
      <c r="G89" s="412">
        <v>0</v>
      </c>
      <c r="H89" s="412">
        <v>12642.59</v>
      </c>
      <c r="I89" s="412">
        <v>-762.59</v>
      </c>
      <c r="J89" s="411">
        <v>-6.4191077441077438E-2</v>
      </c>
    </row>
    <row r="90" spans="1:10" ht="27" customHeight="1" x14ac:dyDescent="0.2">
      <c r="A90" s="414" t="s">
        <v>1737</v>
      </c>
      <c r="B90" s="414" t="s">
        <v>1736</v>
      </c>
      <c r="C90" s="414" t="s">
        <v>1018</v>
      </c>
      <c r="D90" s="414">
        <v>1</v>
      </c>
      <c r="E90" s="414">
        <v>208</v>
      </c>
      <c r="F90" s="413">
        <v>11510.62</v>
      </c>
      <c r="G90" s="412">
        <v>0</v>
      </c>
      <c r="H90" s="412">
        <v>9046.69</v>
      </c>
      <c r="I90" s="412">
        <v>2463.9299999999998</v>
      </c>
      <c r="J90" s="411">
        <v>0.2140571055251585</v>
      </c>
    </row>
    <row r="91" spans="1:10" ht="27" customHeight="1" x14ac:dyDescent="0.2">
      <c r="A91" s="414" t="s">
        <v>2307</v>
      </c>
      <c r="B91" s="414" t="s">
        <v>2306</v>
      </c>
      <c r="C91" s="414" t="s">
        <v>1018</v>
      </c>
      <c r="D91" s="414">
        <v>1</v>
      </c>
      <c r="E91" s="414">
        <v>208</v>
      </c>
      <c r="F91" s="413">
        <v>18509.09</v>
      </c>
      <c r="G91" s="412">
        <v>0</v>
      </c>
      <c r="H91" s="412">
        <v>11928.61</v>
      </c>
      <c r="I91" s="412">
        <v>6580.48</v>
      </c>
      <c r="J91" s="411">
        <v>0.35552693298265881</v>
      </c>
    </row>
    <row r="92" spans="1:10" ht="27" customHeight="1" x14ac:dyDescent="0.2">
      <c r="A92" s="414" t="s">
        <v>1733</v>
      </c>
      <c r="B92" s="414" t="s">
        <v>1732</v>
      </c>
      <c r="C92" s="414" t="s">
        <v>1018</v>
      </c>
      <c r="D92" s="414">
        <v>4</v>
      </c>
      <c r="E92" s="414">
        <v>832</v>
      </c>
      <c r="F92" s="413">
        <v>55120.05</v>
      </c>
      <c r="G92" s="412">
        <v>0</v>
      </c>
      <c r="H92" s="412">
        <v>45506.52</v>
      </c>
      <c r="I92" s="412">
        <v>9613.5300000000007</v>
      </c>
      <c r="J92" s="411">
        <v>0.17441076341549036</v>
      </c>
    </row>
    <row r="93" spans="1:10" ht="27" customHeight="1" x14ac:dyDescent="0.2">
      <c r="A93" s="414" t="s">
        <v>1729</v>
      </c>
      <c r="B93" s="414" t="s">
        <v>1728</v>
      </c>
      <c r="C93" s="414" t="s">
        <v>1018</v>
      </c>
      <c r="D93" s="414">
        <v>1</v>
      </c>
      <c r="E93" s="414">
        <v>208</v>
      </c>
      <c r="F93" s="413">
        <v>15013.05</v>
      </c>
      <c r="G93" s="412">
        <v>0</v>
      </c>
      <c r="H93" s="412">
        <v>15213.05</v>
      </c>
      <c r="I93" s="412">
        <v>-200</v>
      </c>
      <c r="J93" s="411">
        <v>-1.3321743416560925E-2</v>
      </c>
    </row>
    <row r="94" spans="1:10" ht="27" customHeight="1" x14ac:dyDescent="0.2">
      <c r="A94" s="414" t="s">
        <v>6045</v>
      </c>
      <c r="B94" s="414" t="s">
        <v>6044</v>
      </c>
      <c r="C94" s="414" t="s">
        <v>1018</v>
      </c>
      <c r="D94" s="414">
        <v>1</v>
      </c>
      <c r="E94" s="414">
        <v>208</v>
      </c>
      <c r="F94" s="413">
        <v>10268</v>
      </c>
      <c r="G94" s="412">
        <v>0</v>
      </c>
      <c r="H94" s="412">
        <v>6240.56</v>
      </c>
      <c r="I94" s="412">
        <v>4027.44</v>
      </c>
      <c r="J94" s="411">
        <v>0.39223217763926765</v>
      </c>
    </row>
    <row r="95" spans="1:10" ht="27" customHeight="1" x14ac:dyDescent="0.2">
      <c r="A95" s="414" t="s">
        <v>3844</v>
      </c>
      <c r="B95" s="414" t="s">
        <v>3843</v>
      </c>
      <c r="C95" s="414" t="s">
        <v>1018</v>
      </c>
      <c r="D95" s="414">
        <v>4</v>
      </c>
      <c r="E95" s="414">
        <v>832</v>
      </c>
      <c r="F95" s="413">
        <v>36833.58</v>
      </c>
      <c r="G95" s="412">
        <v>0</v>
      </c>
      <c r="H95" s="412">
        <v>34879.68</v>
      </c>
      <c r="I95" s="412">
        <v>1953.9</v>
      </c>
      <c r="J95" s="411">
        <v>5.3046703578636667E-2</v>
      </c>
    </row>
    <row r="96" spans="1:10" ht="27" customHeight="1" x14ac:dyDescent="0.2">
      <c r="A96" s="414" t="s">
        <v>1952</v>
      </c>
      <c r="B96" s="414" t="s">
        <v>1951</v>
      </c>
      <c r="C96" s="414" t="s">
        <v>1018</v>
      </c>
      <c r="D96" s="414">
        <v>3</v>
      </c>
      <c r="E96" s="414">
        <v>624</v>
      </c>
      <c r="F96" s="413">
        <v>26004.41</v>
      </c>
      <c r="G96" s="412">
        <v>0</v>
      </c>
      <c r="H96" s="412">
        <v>23253.96</v>
      </c>
      <c r="I96" s="412">
        <v>2750.45</v>
      </c>
      <c r="J96" s="411">
        <v>0.10576859848002704</v>
      </c>
    </row>
    <row r="97" spans="1:10" ht="27" customHeight="1" x14ac:dyDescent="0.2">
      <c r="A97" s="414" t="s">
        <v>1725</v>
      </c>
      <c r="B97" s="414" t="s">
        <v>1724</v>
      </c>
      <c r="C97" s="414" t="s">
        <v>1018</v>
      </c>
      <c r="D97" s="414">
        <v>2</v>
      </c>
      <c r="E97" s="414">
        <v>416</v>
      </c>
      <c r="F97" s="413">
        <v>23874</v>
      </c>
      <c r="G97" s="412">
        <v>0</v>
      </c>
      <c r="H97" s="412">
        <v>19225.5</v>
      </c>
      <c r="I97" s="412">
        <v>4648.5</v>
      </c>
      <c r="J97" s="411">
        <v>0.19470972606182457</v>
      </c>
    </row>
    <row r="98" spans="1:10" ht="27" customHeight="1" x14ac:dyDescent="0.2">
      <c r="A98" s="414" t="s">
        <v>1723</v>
      </c>
      <c r="B98" s="414" t="s">
        <v>1722</v>
      </c>
      <c r="C98" s="414" t="s">
        <v>1018</v>
      </c>
      <c r="D98" s="414">
        <v>11</v>
      </c>
      <c r="E98" s="414">
        <v>2288</v>
      </c>
      <c r="F98" s="413">
        <v>112132</v>
      </c>
      <c r="G98" s="412">
        <v>0</v>
      </c>
      <c r="H98" s="412">
        <v>101078.56</v>
      </c>
      <c r="I98" s="412">
        <v>11053.44</v>
      </c>
      <c r="J98" s="411">
        <v>9.8575250597510072E-2</v>
      </c>
    </row>
    <row r="99" spans="1:10" ht="27" customHeight="1" x14ac:dyDescent="0.2">
      <c r="A99" s="414" t="s">
        <v>3134</v>
      </c>
      <c r="B99" s="414" t="s">
        <v>3133</v>
      </c>
      <c r="C99" s="414" t="s">
        <v>1018</v>
      </c>
      <c r="D99" s="414">
        <v>1</v>
      </c>
      <c r="E99" s="414">
        <v>208</v>
      </c>
      <c r="F99" s="413">
        <v>15531.99</v>
      </c>
      <c r="G99" s="412">
        <v>0</v>
      </c>
      <c r="H99" s="412">
        <v>11269.48</v>
      </c>
      <c r="I99" s="412">
        <v>4262.51</v>
      </c>
      <c r="J99" s="411">
        <v>0.2744342482837035</v>
      </c>
    </row>
    <row r="100" spans="1:10" ht="27" customHeight="1" x14ac:dyDescent="0.2">
      <c r="A100" s="414" t="s">
        <v>1721</v>
      </c>
      <c r="B100" s="414" t="s">
        <v>1720</v>
      </c>
      <c r="C100" s="414" t="s">
        <v>1719</v>
      </c>
      <c r="D100" s="414">
        <v>48</v>
      </c>
      <c r="E100" s="414">
        <v>43.2</v>
      </c>
      <c r="F100" s="413">
        <v>3870.24</v>
      </c>
      <c r="G100" s="412">
        <v>0</v>
      </c>
      <c r="H100" s="412">
        <v>2861.1</v>
      </c>
      <c r="I100" s="412">
        <v>1009.14</v>
      </c>
      <c r="J100" s="411">
        <v>0.26074351978171895</v>
      </c>
    </row>
    <row r="101" spans="1:10" ht="27" customHeight="1" x14ac:dyDescent="0.2">
      <c r="A101" s="414" t="s">
        <v>1718</v>
      </c>
      <c r="B101" s="414" t="s">
        <v>1717</v>
      </c>
      <c r="C101" s="414" t="s">
        <v>1714</v>
      </c>
      <c r="D101" s="414">
        <v>5</v>
      </c>
      <c r="E101" s="414">
        <v>108</v>
      </c>
      <c r="F101" s="413">
        <v>9925.98</v>
      </c>
      <c r="G101" s="412">
        <v>0</v>
      </c>
      <c r="H101" s="412">
        <v>7400.74</v>
      </c>
      <c r="I101" s="412">
        <v>2525.2399999999998</v>
      </c>
      <c r="J101" s="411">
        <v>0.25440712151344252</v>
      </c>
    </row>
    <row r="102" spans="1:10" ht="27" customHeight="1" x14ac:dyDescent="0.2">
      <c r="A102" s="414" t="s">
        <v>6043</v>
      </c>
      <c r="B102" s="414" t="s">
        <v>6042</v>
      </c>
      <c r="C102" s="414" t="s">
        <v>1714</v>
      </c>
      <c r="D102" s="414">
        <v>2</v>
      </c>
      <c r="E102" s="414">
        <v>43.2</v>
      </c>
      <c r="F102" s="413">
        <v>3868.14</v>
      </c>
      <c r="G102" s="412">
        <v>0</v>
      </c>
      <c r="H102" s="412">
        <v>2478.7800000000002</v>
      </c>
      <c r="I102" s="412">
        <v>1389.36</v>
      </c>
      <c r="J102" s="411">
        <v>0.35918038126851665</v>
      </c>
    </row>
    <row r="103" spans="1:10" ht="27" customHeight="1" x14ac:dyDescent="0.2">
      <c r="A103" s="414" t="s">
        <v>2305</v>
      </c>
      <c r="B103" s="414" t="s">
        <v>2304</v>
      </c>
      <c r="C103" s="414" t="s">
        <v>1714</v>
      </c>
      <c r="D103" s="414">
        <v>1</v>
      </c>
      <c r="E103" s="414">
        <v>21.6</v>
      </c>
      <c r="F103" s="413">
        <v>2103.73</v>
      </c>
      <c r="G103" s="412">
        <v>0</v>
      </c>
      <c r="H103" s="412">
        <v>1429.76</v>
      </c>
      <c r="I103" s="412">
        <v>673.97</v>
      </c>
      <c r="J103" s="411">
        <v>0.32036905876704708</v>
      </c>
    </row>
    <row r="104" spans="1:10" ht="27" customHeight="1" x14ac:dyDescent="0.2">
      <c r="A104" s="414" t="s">
        <v>1716</v>
      </c>
      <c r="B104" s="414" t="s">
        <v>1715</v>
      </c>
      <c r="C104" s="414" t="s">
        <v>1714</v>
      </c>
      <c r="D104" s="414">
        <v>1</v>
      </c>
      <c r="E104" s="414">
        <v>21.6</v>
      </c>
      <c r="F104" s="413">
        <v>2092.7600000000002</v>
      </c>
      <c r="G104" s="412">
        <v>0</v>
      </c>
      <c r="H104" s="412">
        <v>985.85</v>
      </c>
      <c r="I104" s="412">
        <v>1106.9100000000001</v>
      </c>
      <c r="J104" s="411">
        <v>0.52892352682581856</v>
      </c>
    </row>
    <row r="105" spans="1:10" ht="27" customHeight="1" x14ac:dyDescent="0.2">
      <c r="A105" s="414" t="s">
        <v>1713</v>
      </c>
      <c r="B105" s="414" t="s">
        <v>1712</v>
      </c>
      <c r="C105" s="414" t="s">
        <v>1099</v>
      </c>
      <c r="D105" s="414">
        <v>3000</v>
      </c>
      <c r="E105" s="414">
        <v>3000</v>
      </c>
      <c r="F105" s="413">
        <v>98980</v>
      </c>
      <c r="G105" s="412">
        <v>0</v>
      </c>
      <c r="H105" s="412">
        <v>92400</v>
      </c>
      <c r="I105" s="412">
        <v>6580</v>
      </c>
      <c r="J105" s="411">
        <v>6.6478076379066484E-2</v>
      </c>
    </row>
    <row r="106" spans="1:10" ht="27" customHeight="1" x14ac:dyDescent="0.2">
      <c r="A106" s="414" t="s">
        <v>1711</v>
      </c>
      <c r="B106" s="414" t="s">
        <v>1710</v>
      </c>
      <c r="C106" s="414" t="s">
        <v>1099</v>
      </c>
      <c r="D106" s="414">
        <v>1000</v>
      </c>
      <c r="E106" s="414">
        <v>1000</v>
      </c>
      <c r="F106" s="413">
        <v>50340</v>
      </c>
      <c r="G106" s="412">
        <v>0</v>
      </c>
      <c r="H106" s="412">
        <v>41310</v>
      </c>
      <c r="I106" s="412">
        <v>9030</v>
      </c>
      <c r="J106" s="411">
        <v>0.17938021454112038</v>
      </c>
    </row>
    <row r="107" spans="1:10" ht="27" customHeight="1" x14ac:dyDescent="0.2">
      <c r="A107" s="414" t="s">
        <v>1707</v>
      </c>
      <c r="B107" s="414" t="s">
        <v>1706</v>
      </c>
      <c r="C107" s="414" t="s">
        <v>1701</v>
      </c>
      <c r="D107" s="414">
        <v>3</v>
      </c>
      <c r="E107" s="414">
        <v>12</v>
      </c>
      <c r="F107" s="413">
        <v>1526.07</v>
      </c>
      <c r="G107" s="412">
        <v>0</v>
      </c>
      <c r="H107" s="412">
        <v>1096.08</v>
      </c>
      <c r="I107" s="412">
        <v>429.99</v>
      </c>
      <c r="J107" s="411">
        <v>0.28176295975938193</v>
      </c>
    </row>
    <row r="108" spans="1:10" ht="27" customHeight="1" x14ac:dyDescent="0.2">
      <c r="A108" s="414" t="s">
        <v>1703</v>
      </c>
      <c r="B108" s="414" t="s">
        <v>1702</v>
      </c>
      <c r="C108" s="414" t="s">
        <v>1701</v>
      </c>
      <c r="D108" s="414">
        <v>2</v>
      </c>
      <c r="E108" s="414">
        <v>8</v>
      </c>
      <c r="F108" s="413">
        <v>1038</v>
      </c>
      <c r="G108" s="412">
        <v>0</v>
      </c>
      <c r="H108" s="412">
        <v>766.3</v>
      </c>
      <c r="I108" s="412">
        <v>271.7</v>
      </c>
      <c r="J108" s="411">
        <v>0.26175337186897879</v>
      </c>
    </row>
    <row r="109" spans="1:10" ht="27" customHeight="1" x14ac:dyDescent="0.2">
      <c r="A109" s="414" t="s">
        <v>1700</v>
      </c>
      <c r="B109" s="414" t="s">
        <v>1699</v>
      </c>
      <c r="C109" s="414" t="s">
        <v>1684</v>
      </c>
      <c r="D109" s="414">
        <v>9</v>
      </c>
      <c r="E109" s="414">
        <v>144</v>
      </c>
      <c r="F109" s="413">
        <v>15686.4</v>
      </c>
      <c r="G109" s="412">
        <v>0</v>
      </c>
      <c r="H109" s="412">
        <v>11881.98</v>
      </c>
      <c r="I109" s="412">
        <v>3804.42</v>
      </c>
      <c r="J109" s="411">
        <v>0.24252983476132192</v>
      </c>
    </row>
    <row r="110" spans="1:10" ht="27" customHeight="1" x14ac:dyDescent="0.2">
      <c r="A110" s="414" t="s">
        <v>1698</v>
      </c>
      <c r="B110" s="414" t="s">
        <v>1697</v>
      </c>
      <c r="C110" s="414" t="s">
        <v>1684</v>
      </c>
      <c r="D110" s="414">
        <v>57</v>
      </c>
      <c r="E110" s="414">
        <v>912</v>
      </c>
      <c r="F110" s="413">
        <v>94847.3</v>
      </c>
      <c r="G110" s="412">
        <v>-5716.44</v>
      </c>
      <c r="H110" s="412">
        <v>73852.09</v>
      </c>
      <c r="I110" s="412">
        <v>15278.77</v>
      </c>
      <c r="J110" s="411">
        <v>0.17141952854488332</v>
      </c>
    </row>
    <row r="111" spans="1:10" ht="27" customHeight="1" x14ac:dyDescent="0.2">
      <c r="A111" s="414" t="s">
        <v>1694</v>
      </c>
      <c r="B111" s="414" t="s">
        <v>1693</v>
      </c>
      <c r="C111" s="414" t="s">
        <v>1684</v>
      </c>
      <c r="D111" s="414">
        <v>17</v>
      </c>
      <c r="E111" s="414">
        <v>272</v>
      </c>
      <c r="F111" s="413">
        <v>39161.51</v>
      </c>
      <c r="G111" s="412">
        <v>0</v>
      </c>
      <c r="H111" s="412">
        <v>30105.65</v>
      </c>
      <c r="I111" s="412">
        <v>9055.86</v>
      </c>
      <c r="J111" s="411">
        <v>0.2312438922809667</v>
      </c>
    </row>
    <row r="112" spans="1:10" ht="27" customHeight="1" x14ac:dyDescent="0.2">
      <c r="A112" s="414" t="s">
        <v>3132</v>
      </c>
      <c r="B112" s="414" t="s">
        <v>3131</v>
      </c>
      <c r="C112" s="414" t="s">
        <v>1684</v>
      </c>
      <c r="D112" s="414">
        <v>3</v>
      </c>
      <c r="E112" s="414">
        <v>48</v>
      </c>
      <c r="F112" s="413">
        <v>13367.34</v>
      </c>
      <c r="G112" s="412">
        <v>0</v>
      </c>
      <c r="H112" s="412">
        <v>9619.64</v>
      </c>
      <c r="I112" s="412">
        <v>3747.7</v>
      </c>
      <c r="J112" s="411">
        <v>0.28036243560798185</v>
      </c>
    </row>
    <row r="113" spans="1:10" ht="27" customHeight="1" x14ac:dyDescent="0.2">
      <c r="A113" s="414" t="s">
        <v>1692</v>
      </c>
      <c r="B113" s="414" t="s">
        <v>1691</v>
      </c>
      <c r="C113" s="414" t="s">
        <v>1684</v>
      </c>
      <c r="D113" s="414">
        <v>16</v>
      </c>
      <c r="E113" s="414">
        <v>256</v>
      </c>
      <c r="F113" s="413">
        <v>23275.38</v>
      </c>
      <c r="G113" s="412">
        <v>0</v>
      </c>
      <c r="H113" s="412">
        <v>19054.8</v>
      </c>
      <c r="I113" s="412">
        <v>4220.58</v>
      </c>
      <c r="J113" s="411">
        <v>0.18133237781724723</v>
      </c>
    </row>
    <row r="114" spans="1:10" ht="27" customHeight="1" x14ac:dyDescent="0.2">
      <c r="A114" s="414" t="s">
        <v>1690</v>
      </c>
      <c r="B114" s="414" t="s">
        <v>1689</v>
      </c>
      <c r="C114" s="414" t="s">
        <v>1684</v>
      </c>
      <c r="D114" s="414">
        <v>10</v>
      </c>
      <c r="E114" s="414">
        <v>160</v>
      </c>
      <c r="F114" s="413">
        <v>17605.2</v>
      </c>
      <c r="G114" s="412">
        <v>0</v>
      </c>
      <c r="H114" s="412">
        <v>12641.65</v>
      </c>
      <c r="I114" s="412">
        <v>4963.55</v>
      </c>
      <c r="J114" s="411">
        <v>0.28193658691750167</v>
      </c>
    </row>
    <row r="115" spans="1:10" ht="27" customHeight="1" x14ac:dyDescent="0.2">
      <c r="A115" s="414" t="s">
        <v>1688</v>
      </c>
      <c r="B115" s="414" t="s">
        <v>1687</v>
      </c>
      <c r="C115" s="414" t="s">
        <v>1684</v>
      </c>
      <c r="D115" s="414">
        <v>70</v>
      </c>
      <c r="E115" s="414">
        <v>1120</v>
      </c>
      <c r="F115" s="413">
        <v>117085.25</v>
      </c>
      <c r="G115" s="412">
        <v>0</v>
      </c>
      <c r="H115" s="412">
        <v>105503.18</v>
      </c>
      <c r="I115" s="412">
        <v>11582.07</v>
      </c>
      <c r="J115" s="411">
        <v>9.891997497549862E-2</v>
      </c>
    </row>
    <row r="116" spans="1:10" ht="27" customHeight="1" x14ac:dyDescent="0.2">
      <c r="A116" s="414" t="s">
        <v>1686</v>
      </c>
      <c r="B116" s="414" t="s">
        <v>1685</v>
      </c>
      <c r="C116" s="414" t="s">
        <v>1684</v>
      </c>
      <c r="D116" s="414">
        <v>5</v>
      </c>
      <c r="E116" s="414">
        <v>80</v>
      </c>
      <c r="F116" s="413">
        <v>15708.67</v>
      </c>
      <c r="G116" s="412">
        <v>0</v>
      </c>
      <c r="H116" s="412">
        <v>10724.4</v>
      </c>
      <c r="I116" s="412">
        <v>4984.2700000000004</v>
      </c>
      <c r="J116" s="411">
        <v>0.31729420759364096</v>
      </c>
    </row>
    <row r="117" spans="1:10" ht="27" customHeight="1" x14ac:dyDescent="0.2">
      <c r="A117" s="414" t="s">
        <v>1683</v>
      </c>
      <c r="B117" s="414" t="s">
        <v>1682</v>
      </c>
      <c r="C117" s="414" t="s">
        <v>1677</v>
      </c>
      <c r="D117" s="414">
        <v>1</v>
      </c>
      <c r="E117" s="414">
        <v>12</v>
      </c>
      <c r="F117" s="413">
        <v>1547.78</v>
      </c>
      <c r="G117" s="412">
        <v>0</v>
      </c>
      <c r="H117" s="412">
        <v>1108.5899999999999</v>
      </c>
      <c r="I117" s="412">
        <v>439.19</v>
      </c>
      <c r="J117" s="411">
        <v>0.28375479719339958</v>
      </c>
    </row>
    <row r="118" spans="1:10" ht="27" customHeight="1" x14ac:dyDescent="0.2">
      <c r="A118" s="414" t="s">
        <v>1683</v>
      </c>
      <c r="B118" s="414" t="s">
        <v>1682</v>
      </c>
      <c r="C118" s="414" t="s">
        <v>1078</v>
      </c>
      <c r="D118" s="414">
        <v>36</v>
      </c>
      <c r="E118" s="414">
        <v>36</v>
      </c>
      <c r="F118" s="413">
        <v>3733.92</v>
      </c>
      <c r="G118" s="412">
        <v>0</v>
      </c>
      <c r="H118" s="412">
        <v>3325.77</v>
      </c>
      <c r="I118" s="412">
        <v>408.15</v>
      </c>
      <c r="J118" s="411">
        <v>0.10930871577323563</v>
      </c>
    </row>
    <row r="119" spans="1:10" ht="27" customHeight="1" x14ac:dyDescent="0.2">
      <c r="A119" s="414" t="s">
        <v>1681</v>
      </c>
      <c r="B119" s="414" t="s">
        <v>1680</v>
      </c>
      <c r="C119" s="414" t="s">
        <v>1077</v>
      </c>
      <c r="D119" s="414">
        <v>1</v>
      </c>
      <c r="E119" s="414">
        <v>11.352</v>
      </c>
      <c r="F119" s="413">
        <v>1455.75</v>
      </c>
      <c r="G119" s="412">
        <v>0</v>
      </c>
      <c r="H119" s="412">
        <v>1042.44</v>
      </c>
      <c r="I119" s="412">
        <v>413.31</v>
      </c>
      <c r="J119" s="411">
        <v>0.28391550747037608</v>
      </c>
    </row>
    <row r="120" spans="1:10" ht="27" customHeight="1" x14ac:dyDescent="0.2">
      <c r="A120" s="414" t="s">
        <v>1679</v>
      </c>
      <c r="B120" s="414" t="s">
        <v>1678</v>
      </c>
      <c r="C120" s="414" t="s">
        <v>1077</v>
      </c>
      <c r="D120" s="414">
        <v>148</v>
      </c>
      <c r="E120" s="414">
        <v>1680.096</v>
      </c>
      <c r="F120" s="413">
        <v>53965.919999999998</v>
      </c>
      <c r="G120" s="412">
        <v>-362.04</v>
      </c>
      <c r="H120" s="412">
        <v>34913.199999999997</v>
      </c>
      <c r="I120" s="412">
        <v>18690.68</v>
      </c>
      <c r="J120" s="411">
        <v>0.3486814760424059</v>
      </c>
    </row>
    <row r="121" spans="1:10" ht="27" customHeight="1" x14ac:dyDescent="0.2">
      <c r="A121" s="414" t="s">
        <v>1679</v>
      </c>
      <c r="B121" s="414" t="s">
        <v>1678</v>
      </c>
      <c r="C121" s="414" t="s">
        <v>1074</v>
      </c>
      <c r="D121" s="414">
        <v>396</v>
      </c>
      <c r="E121" s="414">
        <v>374.61599999999999</v>
      </c>
      <c r="F121" s="413">
        <v>15242.04</v>
      </c>
      <c r="G121" s="412">
        <v>0</v>
      </c>
      <c r="H121" s="412">
        <v>8714.17</v>
      </c>
      <c r="I121" s="412">
        <v>6527.87</v>
      </c>
      <c r="J121" s="411">
        <v>0.42828059761029363</v>
      </c>
    </row>
    <row r="122" spans="1:10" ht="27" customHeight="1" x14ac:dyDescent="0.2">
      <c r="A122" s="414" t="s">
        <v>1676</v>
      </c>
      <c r="B122" s="414" t="s">
        <v>1675</v>
      </c>
      <c r="C122" s="414" t="s">
        <v>1677</v>
      </c>
      <c r="D122" s="414">
        <v>100</v>
      </c>
      <c r="E122" s="414">
        <v>1200</v>
      </c>
      <c r="F122" s="413">
        <v>30712.99</v>
      </c>
      <c r="G122" s="412">
        <v>0</v>
      </c>
      <c r="H122" s="412">
        <v>23089.5</v>
      </c>
      <c r="I122" s="412">
        <v>7623.49</v>
      </c>
      <c r="J122" s="411">
        <v>0.24821712246186386</v>
      </c>
    </row>
    <row r="123" spans="1:10" ht="27" customHeight="1" x14ac:dyDescent="0.2">
      <c r="A123" s="414" t="s">
        <v>1676</v>
      </c>
      <c r="B123" s="414" t="s">
        <v>1675</v>
      </c>
      <c r="C123" s="414" t="s">
        <v>1078</v>
      </c>
      <c r="D123" s="414">
        <v>396</v>
      </c>
      <c r="E123" s="414">
        <v>396</v>
      </c>
      <c r="F123" s="413">
        <v>10589.04</v>
      </c>
      <c r="G123" s="412">
        <v>0</v>
      </c>
      <c r="H123" s="412">
        <v>7596.72</v>
      </c>
      <c r="I123" s="412">
        <v>2992.32</v>
      </c>
      <c r="J123" s="411">
        <v>0.28258652342421975</v>
      </c>
    </row>
    <row r="124" spans="1:10" ht="27" customHeight="1" x14ac:dyDescent="0.2">
      <c r="A124" s="414" t="s">
        <v>1674</v>
      </c>
      <c r="B124" s="414" t="s">
        <v>1673</v>
      </c>
      <c r="C124" s="414" t="s">
        <v>1077</v>
      </c>
      <c r="D124" s="414">
        <v>10</v>
      </c>
      <c r="E124" s="414">
        <v>113.52</v>
      </c>
      <c r="F124" s="413">
        <v>10726.91</v>
      </c>
      <c r="G124" s="412">
        <v>0</v>
      </c>
      <c r="H124" s="412">
        <v>7841.9</v>
      </c>
      <c r="I124" s="412">
        <v>2885.01</v>
      </c>
      <c r="J124" s="411">
        <v>0.26895070435008778</v>
      </c>
    </row>
    <row r="125" spans="1:10" ht="27" customHeight="1" x14ac:dyDescent="0.2">
      <c r="A125" s="414" t="s">
        <v>1672</v>
      </c>
      <c r="B125" s="414" t="s">
        <v>1671</v>
      </c>
      <c r="C125" s="414" t="s">
        <v>1077</v>
      </c>
      <c r="D125" s="414">
        <v>83</v>
      </c>
      <c r="E125" s="414">
        <v>942.21600000000001</v>
      </c>
      <c r="F125" s="413">
        <v>83244.47</v>
      </c>
      <c r="G125" s="412">
        <v>0</v>
      </c>
      <c r="H125" s="412">
        <v>65087.77</v>
      </c>
      <c r="I125" s="412">
        <v>18156.7</v>
      </c>
      <c r="J125" s="411">
        <v>0.21811298696477976</v>
      </c>
    </row>
    <row r="126" spans="1:10" ht="27" customHeight="1" x14ac:dyDescent="0.2">
      <c r="A126" s="414" t="s">
        <v>1672</v>
      </c>
      <c r="B126" s="414" t="s">
        <v>1671</v>
      </c>
      <c r="C126" s="414" t="s">
        <v>1074</v>
      </c>
      <c r="D126" s="414">
        <v>96</v>
      </c>
      <c r="E126" s="414">
        <v>90.816000000000003</v>
      </c>
      <c r="F126" s="413">
        <v>7001.28</v>
      </c>
      <c r="G126" s="412">
        <v>0</v>
      </c>
      <c r="H126" s="412">
        <v>6273.52</v>
      </c>
      <c r="I126" s="412">
        <v>727.76</v>
      </c>
      <c r="J126" s="411">
        <v>0.10394670688788336</v>
      </c>
    </row>
    <row r="127" spans="1:10" ht="27" customHeight="1" x14ac:dyDescent="0.2">
      <c r="A127" s="414" t="s">
        <v>1670</v>
      </c>
      <c r="B127" s="414" t="s">
        <v>1669</v>
      </c>
      <c r="C127" s="414" t="s">
        <v>1077</v>
      </c>
      <c r="D127" s="414">
        <v>457</v>
      </c>
      <c r="E127" s="414">
        <v>5187.8639999999996</v>
      </c>
      <c r="F127" s="413">
        <v>350369.33</v>
      </c>
      <c r="G127" s="412">
        <v>0</v>
      </c>
      <c r="H127" s="412">
        <v>278658.38</v>
      </c>
      <c r="I127" s="412">
        <v>71710.95</v>
      </c>
      <c r="J127" s="411">
        <v>0.20467245235192247</v>
      </c>
    </row>
    <row r="128" spans="1:10" ht="27" customHeight="1" x14ac:dyDescent="0.2">
      <c r="A128" s="414" t="s">
        <v>1670</v>
      </c>
      <c r="B128" s="414" t="s">
        <v>1669</v>
      </c>
      <c r="C128" s="414" t="s">
        <v>1074</v>
      </c>
      <c r="D128" s="414">
        <v>564</v>
      </c>
      <c r="E128" s="414">
        <v>533.54399999999998</v>
      </c>
      <c r="F128" s="413">
        <v>41411.760000000002</v>
      </c>
      <c r="G128" s="412">
        <v>0</v>
      </c>
      <c r="H128" s="412">
        <v>29454.93</v>
      </c>
      <c r="I128" s="412">
        <v>11956.83</v>
      </c>
      <c r="J128" s="411">
        <v>0.28873030269662531</v>
      </c>
    </row>
    <row r="129" spans="1:10" ht="27" customHeight="1" x14ac:dyDescent="0.2">
      <c r="A129" s="414" t="s">
        <v>5267</v>
      </c>
      <c r="B129" s="414" t="s">
        <v>5266</v>
      </c>
      <c r="C129" s="414" t="s">
        <v>1077</v>
      </c>
      <c r="D129" s="414">
        <v>1</v>
      </c>
      <c r="E129" s="414">
        <v>11.352</v>
      </c>
      <c r="F129" s="413">
        <v>1878.63</v>
      </c>
      <c r="G129" s="412">
        <v>0</v>
      </c>
      <c r="H129" s="412">
        <v>1339.66</v>
      </c>
      <c r="I129" s="412">
        <v>538.97</v>
      </c>
      <c r="J129" s="411">
        <v>0.28689523748689205</v>
      </c>
    </row>
    <row r="130" spans="1:10" ht="27" customHeight="1" x14ac:dyDescent="0.2">
      <c r="A130" s="414" t="s">
        <v>1668</v>
      </c>
      <c r="B130" s="414" t="s">
        <v>1667</v>
      </c>
      <c r="C130" s="414" t="s">
        <v>1077</v>
      </c>
      <c r="D130" s="414">
        <v>3</v>
      </c>
      <c r="E130" s="414">
        <v>34.055999999999997</v>
      </c>
      <c r="F130" s="413">
        <v>3969.7</v>
      </c>
      <c r="G130" s="412">
        <v>0</v>
      </c>
      <c r="H130" s="412">
        <v>3724.17</v>
      </c>
      <c r="I130" s="412">
        <v>245.53</v>
      </c>
      <c r="J130" s="411">
        <v>6.1851021487769858E-2</v>
      </c>
    </row>
    <row r="131" spans="1:10" ht="27" customHeight="1" x14ac:dyDescent="0.2">
      <c r="A131" s="414" t="s">
        <v>3130</v>
      </c>
      <c r="B131" s="414" t="s">
        <v>3129</v>
      </c>
      <c r="C131" s="414" t="s">
        <v>1077</v>
      </c>
      <c r="D131" s="414">
        <v>2</v>
      </c>
      <c r="E131" s="414">
        <v>22.704000000000001</v>
      </c>
      <c r="F131" s="413">
        <v>2413.0500000000002</v>
      </c>
      <c r="G131" s="412">
        <v>0</v>
      </c>
      <c r="H131" s="412">
        <v>1766.68</v>
      </c>
      <c r="I131" s="412">
        <v>646.37</v>
      </c>
      <c r="J131" s="411">
        <v>0.26786432108742048</v>
      </c>
    </row>
    <row r="132" spans="1:10" ht="27" customHeight="1" x14ac:dyDescent="0.2">
      <c r="A132" s="414" t="s">
        <v>1666</v>
      </c>
      <c r="B132" s="414" t="s">
        <v>1665</v>
      </c>
      <c r="C132" s="414" t="s">
        <v>1077</v>
      </c>
      <c r="D132" s="414">
        <v>32</v>
      </c>
      <c r="E132" s="414">
        <v>363.26400000000001</v>
      </c>
      <c r="F132" s="413">
        <v>34653.410000000003</v>
      </c>
      <c r="G132" s="412">
        <v>0</v>
      </c>
      <c r="H132" s="412">
        <v>31046.41</v>
      </c>
      <c r="I132" s="412">
        <v>3607</v>
      </c>
      <c r="J132" s="411">
        <v>0.10408788052892919</v>
      </c>
    </row>
    <row r="133" spans="1:10" ht="27" customHeight="1" x14ac:dyDescent="0.2">
      <c r="A133" s="414" t="s">
        <v>1666</v>
      </c>
      <c r="B133" s="414" t="s">
        <v>1665</v>
      </c>
      <c r="C133" s="414" t="s">
        <v>1074</v>
      </c>
      <c r="D133" s="414">
        <v>1560</v>
      </c>
      <c r="E133" s="414">
        <v>1475.76</v>
      </c>
      <c r="F133" s="413">
        <v>139058.4</v>
      </c>
      <c r="G133" s="412">
        <v>0</v>
      </c>
      <c r="H133" s="412">
        <v>126094.39999999999</v>
      </c>
      <c r="I133" s="412">
        <v>12964</v>
      </c>
      <c r="J133" s="411">
        <v>9.3227018288718988E-2</v>
      </c>
    </row>
    <row r="134" spans="1:10" ht="27" customHeight="1" x14ac:dyDescent="0.2">
      <c r="A134" s="414" t="s">
        <v>1664</v>
      </c>
      <c r="B134" s="414" t="s">
        <v>1663</v>
      </c>
      <c r="C134" s="414" t="s">
        <v>1077</v>
      </c>
      <c r="D134" s="414">
        <v>5</v>
      </c>
      <c r="E134" s="414">
        <v>56.76</v>
      </c>
      <c r="F134" s="413">
        <v>6150.72</v>
      </c>
      <c r="G134" s="412">
        <v>0</v>
      </c>
      <c r="H134" s="412">
        <v>4510.49</v>
      </c>
      <c r="I134" s="412">
        <v>1640.23</v>
      </c>
      <c r="J134" s="411">
        <v>0.26667284480516101</v>
      </c>
    </row>
    <row r="135" spans="1:10" ht="27" customHeight="1" x14ac:dyDescent="0.2">
      <c r="A135" s="414" t="s">
        <v>1664</v>
      </c>
      <c r="B135" s="414" t="s">
        <v>1663</v>
      </c>
      <c r="C135" s="414" t="s">
        <v>1074</v>
      </c>
      <c r="D135" s="414">
        <v>24</v>
      </c>
      <c r="E135" s="414">
        <v>22.704000000000001</v>
      </c>
      <c r="F135" s="413">
        <v>2153.88</v>
      </c>
      <c r="G135" s="412">
        <v>0</v>
      </c>
      <c r="H135" s="412">
        <v>1804</v>
      </c>
      <c r="I135" s="412">
        <v>349.88</v>
      </c>
      <c r="J135" s="411">
        <v>0.1624417330584805</v>
      </c>
    </row>
    <row r="136" spans="1:10" ht="27" customHeight="1" x14ac:dyDescent="0.2">
      <c r="A136" s="414" t="s">
        <v>1652</v>
      </c>
      <c r="B136" s="414" t="s">
        <v>1651</v>
      </c>
      <c r="C136" s="414" t="s">
        <v>1077</v>
      </c>
      <c r="D136" s="414">
        <v>14</v>
      </c>
      <c r="E136" s="414">
        <v>158.928</v>
      </c>
      <c r="F136" s="413">
        <v>12379.24</v>
      </c>
      <c r="G136" s="412">
        <v>0</v>
      </c>
      <c r="H136" s="412">
        <v>12431.72</v>
      </c>
      <c r="I136" s="412">
        <v>-52.48</v>
      </c>
      <c r="J136" s="411">
        <v>-4.2393555662544715E-3</v>
      </c>
    </row>
    <row r="137" spans="1:10" ht="27" customHeight="1" x14ac:dyDescent="0.2">
      <c r="A137" s="414" t="s">
        <v>4047</v>
      </c>
      <c r="B137" s="414" t="s">
        <v>4046</v>
      </c>
      <c r="C137" s="414" t="s">
        <v>4045</v>
      </c>
      <c r="D137" s="414">
        <v>8</v>
      </c>
      <c r="E137" s="414">
        <v>35.423999999999999</v>
      </c>
      <c r="F137" s="413">
        <v>4776.6400000000003</v>
      </c>
      <c r="G137" s="412">
        <v>0</v>
      </c>
      <c r="H137" s="412">
        <v>4034.4</v>
      </c>
      <c r="I137" s="412">
        <v>742.24</v>
      </c>
      <c r="J137" s="411">
        <v>0.15538956253768338</v>
      </c>
    </row>
    <row r="138" spans="1:10" ht="27" customHeight="1" x14ac:dyDescent="0.2">
      <c r="A138" s="414" t="s">
        <v>2084</v>
      </c>
      <c r="B138" s="414" t="s">
        <v>2083</v>
      </c>
      <c r="C138" s="414" t="s">
        <v>1860</v>
      </c>
      <c r="D138" s="414">
        <v>2</v>
      </c>
      <c r="E138" s="414">
        <v>9.6</v>
      </c>
      <c r="F138" s="413">
        <v>860</v>
      </c>
      <c r="G138" s="412">
        <v>0</v>
      </c>
      <c r="H138" s="412">
        <v>779.56</v>
      </c>
      <c r="I138" s="412">
        <v>80.44</v>
      </c>
      <c r="J138" s="411">
        <v>9.3534883720930231E-2</v>
      </c>
    </row>
    <row r="139" spans="1:10" ht="27" customHeight="1" x14ac:dyDescent="0.2">
      <c r="A139" s="414" t="s">
        <v>1120</v>
      </c>
      <c r="B139" s="414" t="s">
        <v>1119</v>
      </c>
      <c r="C139" s="414" t="s">
        <v>1077</v>
      </c>
      <c r="D139" s="414">
        <v>106</v>
      </c>
      <c r="E139" s="414">
        <v>1203.3119999999999</v>
      </c>
      <c r="F139" s="413">
        <v>110058.32</v>
      </c>
      <c r="G139" s="412">
        <v>0</v>
      </c>
      <c r="H139" s="412">
        <v>79023</v>
      </c>
      <c r="I139" s="412">
        <v>31035.32</v>
      </c>
      <c r="J139" s="411">
        <v>0.28198976687995964</v>
      </c>
    </row>
    <row r="140" spans="1:10" ht="27" customHeight="1" x14ac:dyDescent="0.2">
      <c r="A140" s="414" t="s">
        <v>1120</v>
      </c>
      <c r="B140" s="414" t="s">
        <v>1119</v>
      </c>
      <c r="C140" s="414" t="s">
        <v>1074</v>
      </c>
      <c r="D140" s="414">
        <v>48</v>
      </c>
      <c r="E140" s="414">
        <v>45.408000000000001</v>
      </c>
      <c r="F140" s="413">
        <v>4414.5600000000004</v>
      </c>
      <c r="G140" s="412">
        <v>0</v>
      </c>
      <c r="H140" s="412">
        <v>2982</v>
      </c>
      <c r="I140" s="412">
        <v>1432.56</v>
      </c>
      <c r="J140" s="411">
        <v>0.3245079917364358</v>
      </c>
    </row>
    <row r="141" spans="1:10" ht="27" customHeight="1" x14ac:dyDescent="0.2">
      <c r="A141" s="414" t="s">
        <v>1118</v>
      </c>
      <c r="B141" s="414" t="s">
        <v>1117</v>
      </c>
      <c r="C141" s="414" t="s">
        <v>1077</v>
      </c>
      <c r="D141" s="414">
        <v>80</v>
      </c>
      <c r="E141" s="414">
        <v>908.16</v>
      </c>
      <c r="F141" s="413">
        <v>75389.259999999995</v>
      </c>
      <c r="G141" s="412">
        <v>0</v>
      </c>
      <c r="H141" s="412">
        <v>59640</v>
      </c>
      <c r="I141" s="412">
        <v>15749.26</v>
      </c>
      <c r="J141" s="411">
        <v>0.20890588394155879</v>
      </c>
    </row>
    <row r="142" spans="1:10" ht="27" customHeight="1" x14ac:dyDescent="0.2">
      <c r="A142" s="414" t="s">
        <v>1118</v>
      </c>
      <c r="B142" s="414" t="s">
        <v>1117</v>
      </c>
      <c r="C142" s="414" t="s">
        <v>1074</v>
      </c>
      <c r="D142" s="414">
        <v>24</v>
      </c>
      <c r="E142" s="414">
        <v>22.704000000000001</v>
      </c>
      <c r="F142" s="413">
        <v>2207.2800000000002</v>
      </c>
      <c r="G142" s="412">
        <v>0</v>
      </c>
      <c r="H142" s="412">
        <v>1491</v>
      </c>
      <c r="I142" s="412">
        <v>716.28</v>
      </c>
      <c r="J142" s="411">
        <v>0.3245079917364358</v>
      </c>
    </row>
    <row r="143" spans="1:10" ht="27" customHeight="1" x14ac:dyDescent="0.2">
      <c r="A143" s="414" t="s">
        <v>1115</v>
      </c>
      <c r="B143" s="414" t="s">
        <v>1114</v>
      </c>
      <c r="C143" s="414" t="s">
        <v>1116</v>
      </c>
      <c r="D143" s="414">
        <v>52</v>
      </c>
      <c r="E143" s="414">
        <v>295.15199999999999</v>
      </c>
      <c r="F143" s="413">
        <v>43525.31</v>
      </c>
      <c r="G143" s="412">
        <v>-671.29</v>
      </c>
      <c r="H143" s="412">
        <v>38800.29</v>
      </c>
      <c r="I143" s="412">
        <v>4053.73</v>
      </c>
      <c r="J143" s="411">
        <v>9.4593926077413501E-2</v>
      </c>
    </row>
    <row r="144" spans="1:10" ht="27" customHeight="1" x14ac:dyDescent="0.2">
      <c r="A144" s="414" t="s">
        <v>1115</v>
      </c>
      <c r="B144" s="414" t="s">
        <v>1114</v>
      </c>
      <c r="C144" s="414" t="s">
        <v>1074</v>
      </c>
      <c r="D144" s="414">
        <v>156</v>
      </c>
      <c r="E144" s="414">
        <v>147.57599999999999</v>
      </c>
      <c r="F144" s="413">
        <v>27685.32</v>
      </c>
      <c r="G144" s="412">
        <v>0</v>
      </c>
      <c r="H144" s="412">
        <v>19780.54</v>
      </c>
      <c r="I144" s="412">
        <v>7904.78</v>
      </c>
      <c r="J144" s="411">
        <v>0.28552243571683478</v>
      </c>
    </row>
    <row r="145" spans="1:10" ht="27" customHeight="1" x14ac:dyDescent="0.2">
      <c r="A145" s="414" t="s">
        <v>2068</v>
      </c>
      <c r="B145" s="414" t="s">
        <v>2067</v>
      </c>
      <c r="C145" s="414" t="s">
        <v>1077</v>
      </c>
      <c r="D145" s="414">
        <v>1</v>
      </c>
      <c r="E145" s="414">
        <v>11.352</v>
      </c>
      <c r="F145" s="413">
        <v>969.71</v>
      </c>
      <c r="G145" s="412">
        <v>0</v>
      </c>
      <c r="H145" s="412">
        <v>1289.19</v>
      </c>
      <c r="I145" s="412">
        <v>-319.48</v>
      </c>
      <c r="J145" s="411">
        <v>-0.32945932289034868</v>
      </c>
    </row>
    <row r="146" spans="1:10" ht="27" customHeight="1" x14ac:dyDescent="0.2">
      <c r="A146" s="414" t="s">
        <v>1109</v>
      </c>
      <c r="B146" s="414" t="s">
        <v>1108</v>
      </c>
      <c r="C146" s="414" t="s">
        <v>1077</v>
      </c>
      <c r="D146" s="414">
        <v>40</v>
      </c>
      <c r="E146" s="414">
        <v>454.08</v>
      </c>
      <c r="F146" s="413">
        <v>33297.64</v>
      </c>
      <c r="G146" s="412">
        <v>0</v>
      </c>
      <c r="H146" s="412">
        <v>29820</v>
      </c>
      <c r="I146" s="412">
        <v>3477.64</v>
      </c>
      <c r="J146" s="411">
        <v>0.10444103546077139</v>
      </c>
    </row>
    <row r="147" spans="1:10" ht="27" customHeight="1" x14ac:dyDescent="0.2">
      <c r="A147" s="414" t="s">
        <v>1098</v>
      </c>
      <c r="B147" s="414" t="s">
        <v>1097</v>
      </c>
      <c r="C147" s="414" t="s">
        <v>1013</v>
      </c>
      <c r="D147" s="414">
        <v>227</v>
      </c>
      <c r="E147" s="414">
        <v>4313</v>
      </c>
      <c r="F147" s="413">
        <v>215244.18</v>
      </c>
      <c r="G147" s="412">
        <v>0</v>
      </c>
      <c r="H147" s="412">
        <v>177484.49</v>
      </c>
      <c r="I147" s="412">
        <v>37759.69</v>
      </c>
      <c r="J147" s="411">
        <v>0.17542722874086539</v>
      </c>
    </row>
    <row r="148" spans="1:10" ht="27" customHeight="1" x14ac:dyDescent="0.2">
      <c r="A148" s="414" t="s">
        <v>1094</v>
      </c>
      <c r="B148" s="414" t="s">
        <v>1093</v>
      </c>
      <c r="C148" s="414" t="s">
        <v>1013</v>
      </c>
      <c r="D148" s="414">
        <v>122</v>
      </c>
      <c r="E148" s="414">
        <v>2318</v>
      </c>
      <c r="F148" s="413">
        <v>102741.2</v>
      </c>
      <c r="G148" s="412">
        <v>0</v>
      </c>
      <c r="H148" s="412">
        <v>84180</v>
      </c>
      <c r="I148" s="412">
        <v>18561.2</v>
      </c>
      <c r="J148" s="411">
        <v>0.18065975480138444</v>
      </c>
    </row>
    <row r="149" spans="1:10" ht="27" customHeight="1" x14ac:dyDescent="0.2">
      <c r="A149" s="414" t="s">
        <v>3674</v>
      </c>
      <c r="B149" s="414" t="s">
        <v>5215</v>
      </c>
      <c r="C149" s="414" t="s">
        <v>1018</v>
      </c>
      <c r="D149" s="414">
        <v>1</v>
      </c>
      <c r="E149" s="414">
        <v>208</v>
      </c>
      <c r="F149" s="413">
        <v>13264.66</v>
      </c>
      <c r="G149" s="412">
        <v>0</v>
      </c>
      <c r="H149" s="412">
        <v>10541.88</v>
      </c>
      <c r="I149" s="412">
        <v>2722.78</v>
      </c>
      <c r="J149" s="411">
        <v>0.20526572109650756</v>
      </c>
    </row>
    <row r="150" spans="1:10" ht="27" customHeight="1" x14ac:dyDescent="0.2">
      <c r="A150" s="414" t="s">
        <v>1084</v>
      </c>
      <c r="B150" s="414" t="s">
        <v>1083</v>
      </c>
      <c r="C150" s="414" t="s">
        <v>1082</v>
      </c>
      <c r="D150" s="414">
        <v>3</v>
      </c>
      <c r="E150" s="414">
        <v>19.62</v>
      </c>
      <c r="F150" s="413">
        <v>2525.9</v>
      </c>
      <c r="G150" s="412">
        <v>0</v>
      </c>
      <c r="H150" s="412">
        <v>2015.7</v>
      </c>
      <c r="I150" s="412">
        <v>510.2</v>
      </c>
      <c r="J150" s="411">
        <v>0.20198741042796628</v>
      </c>
    </row>
    <row r="151" spans="1:10" ht="27" customHeight="1" x14ac:dyDescent="0.2">
      <c r="A151" s="414" t="s">
        <v>1080</v>
      </c>
      <c r="B151" s="414" t="s">
        <v>1079</v>
      </c>
      <c r="C151" s="414" t="s">
        <v>1081</v>
      </c>
      <c r="D151" s="414">
        <v>8</v>
      </c>
      <c r="E151" s="414">
        <v>48</v>
      </c>
      <c r="F151" s="413">
        <v>5370.32</v>
      </c>
      <c r="G151" s="412">
        <v>0</v>
      </c>
      <c r="H151" s="412">
        <v>6086.32</v>
      </c>
      <c r="I151" s="412">
        <v>-716</v>
      </c>
      <c r="J151" s="411">
        <v>-0.13332538843122943</v>
      </c>
    </row>
    <row r="152" spans="1:10" ht="27" customHeight="1" x14ac:dyDescent="0.2">
      <c r="A152" s="414" t="s">
        <v>1029</v>
      </c>
      <c r="B152" s="414" t="s">
        <v>1028</v>
      </c>
      <c r="C152" s="414" t="s">
        <v>1021</v>
      </c>
      <c r="D152" s="414">
        <v>14</v>
      </c>
      <c r="E152" s="414">
        <v>280</v>
      </c>
      <c r="F152" s="413">
        <v>17098.43</v>
      </c>
      <c r="G152" s="412">
        <v>0</v>
      </c>
      <c r="H152" s="412">
        <v>16021.32</v>
      </c>
      <c r="I152" s="412">
        <v>1077.1099999999999</v>
      </c>
      <c r="J152" s="411">
        <v>6.299467261029229E-2</v>
      </c>
    </row>
    <row r="153" spans="1:10" ht="27" customHeight="1" x14ac:dyDescent="0.2">
      <c r="A153" s="414" t="s">
        <v>1027</v>
      </c>
      <c r="B153" s="414" t="s">
        <v>1026</v>
      </c>
      <c r="C153" s="414" t="s">
        <v>1021</v>
      </c>
      <c r="D153" s="414">
        <v>18</v>
      </c>
      <c r="E153" s="414">
        <v>360</v>
      </c>
      <c r="F153" s="413">
        <v>22618.38</v>
      </c>
      <c r="G153" s="412">
        <v>0</v>
      </c>
      <c r="H153" s="412">
        <v>20598.84</v>
      </c>
      <c r="I153" s="412">
        <v>2019.54</v>
      </c>
      <c r="J153" s="411">
        <v>8.928756170866349E-2</v>
      </c>
    </row>
    <row r="154" spans="1:10" ht="27" customHeight="1" x14ac:dyDescent="0.2">
      <c r="A154" s="414" t="s">
        <v>1023</v>
      </c>
      <c r="B154" s="414" t="s">
        <v>1022</v>
      </c>
      <c r="C154" s="414" t="s">
        <v>1021</v>
      </c>
      <c r="D154" s="414">
        <v>3</v>
      </c>
      <c r="E154" s="414">
        <v>60</v>
      </c>
      <c r="F154" s="413">
        <v>3635.1</v>
      </c>
      <c r="G154" s="412">
        <v>0</v>
      </c>
      <c r="H154" s="412">
        <v>3433.14</v>
      </c>
      <c r="I154" s="412">
        <v>201.96</v>
      </c>
      <c r="J154" s="411">
        <v>5.5558306511512751E-2</v>
      </c>
    </row>
    <row r="155" spans="1:10" ht="27" customHeight="1" x14ac:dyDescent="0.2">
      <c r="A155" s="414" t="s">
        <v>1020</v>
      </c>
      <c r="B155" s="414" t="s">
        <v>1019</v>
      </c>
      <c r="C155" s="414" t="s">
        <v>1018</v>
      </c>
      <c r="D155" s="414">
        <v>1</v>
      </c>
      <c r="E155" s="414">
        <v>208</v>
      </c>
      <c r="F155" s="413">
        <v>12506.53</v>
      </c>
      <c r="G155" s="412">
        <v>0</v>
      </c>
      <c r="H155" s="412">
        <v>10460.209999999999</v>
      </c>
      <c r="I155" s="412">
        <v>2046.32</v>
      </c>
      <c r="J155" s="411">
        <v>0.16362012484678004</v>
      </c>
    </row>
    <row r="156" spans="1:10" ht="27" customHeight="1" x14ac:dyDescent="0.2">
      <c r="A156" s="414" t="s">
        <v>1015</v>
      </c>
      <c r="B156" s="414" t="s">
        <v>1014</v>
      </c>
      <c r="C156" s="414" t="s">
        <v>1013</v>
      </c>
      <c r="D156" s="414">
        <v>190</v>
      </c>
      <c r="E156" s="414">
        <v>3610</v>
      </c>
      <c r="F156" s="413">
        <v>191588.32</v>
      </c>
      <c r="G156" s="412">
        <v>0</v>
      </c>
      <c r="H156" s="412">
        <v>147366.15</v>
      </c>
      <c r="I156" s="412">
        <v>44222.17</v>
      </c>
      <c r="J156" s="411">
        <v>0.23081871587996597</v>
      </c>
    </row>
    <row r="157" spans="1:10" ht="27" customHeight="1" x14ac:dyDescent="0.2">
      <c r="A157" s="414" t="s">
        <v>5975</v>
      </c>
      <c r="B157" s="414" t="s">
        <v>5974</v>
      </c>
      <c r="C157" s="414" t="s">
        <v>1077</v>
      </c>
      <c r="D157" s="414">
        <v>1</v>
      </c>
      <c r="E157" s="414">
        <v>11.352</v>
      </c>
      <c r="F157" s="413">
        <v>969.71</v>
      </c>
      <c r="G157" s="412">
        <v>0</v>
      </c>
      <c r="H157" s="412">
        <v>1099</v>
      </c>
      <c r="I157" s="412">
        <v>-129.29</v>
      </c>
      <c r="J157" s="411">
        <v>-0.13332852089800043</v>
      </c>
    </row>
    <row r="158" spans="1:10" ht="27" customHeight="1" x14ac:dyDescent="0.2">
      <c r="A158" s="414" t="s">
        <v>5973</v>
      </c>
      <c r="B158" s="414" t="s">
        <v>5972</v>
      </c>
      <c r="C158" s="414" t="s">
        <v>1013</v>
      </c>
      <c r="D158" s="414">
        <v>5</v>
      </c>
      <c r="E158" s="414">
        <v>95</v>
      </c>
      <c r="F158" s="413">
        <v>8159.75</v>
      </c>
      <c r="G158" s="412">
        <v>0</v>
      </c>
      <c r="H158" s="412">
        <v>7226.5</v>
      </c>
      <c r="I158" s="412">
        <v>933.25</v>
      </c>
      <c r="J158" s="411">
        <v>0.11437237660467539</v>
      </c>
    </row>
    <row r="159" spans="1:10" ht="27" customHeight="1" x14ac:dyDescent="0.2">
      <c r="A159" s="414" t="s">
        <v>4422</v>
      </c>
      <c r="B159" s="414" t="s">
        <v>4421</v>
      </c>
      <c r="C159" s="414" t="s">
        <v>1013</v>
      </c>
      <c r="D159" s="414">
        <v>44</v>
      </c>
      <c r="E159" s="414">
        <v>836</v>
      </c>
      <c r="F159" s="413">
        <v>57655.24</v>
      </c>
      <c r="G159" s="412">
        <v>0</v>
      </c>
      <c r="H159" s="412">
        <v>41965.69</v>
      </c>
      <c r="I159" s="412">
        <v>15689.55</v>
      </c>
      <c r="J159" s="411">
        <v>0.27212704343959021</v>
      </c>
    </row>
    <row r="160" spans="1:10" ht="27" customHeight="1" x14ac:dyDescent="0.2">
      <c r="A160" s="414" t="s">
        <v>4407</v>
      </c>
      <c r="B160" s="414" t="s">
        <v>4418</v>
      </c>
      <c r="C160" s="414" t="s">
        <v>1013</v>
      </c>
      <c r="D160" s="414">
        <v>127</v>
      </c>
      <c r="E160" s="414">
        <v>2413</v>
      </c>
      <c r="F160" s="413">
        <v>130891.48</v>
      </c>
      <c r="G160" s="412">
        <v>0</v>
      </c>
      <c r="H160" s="412">
        <v>121238.84</v>
      </c>
      <c r="I160" s="412">
        <v>9652.64</v>
      </c>
      <c r="J160" s="411">
        <v>7.3745365244552205E-2</v>
      </c>
    </row>
    <row r="161" spans="1:10" ht="27" customHeight="1" x14ac:dyDescent="0.2">
      <c r="A161" s="414" t="s">
        <v>5965</v>
      </c>
      <c r="B161" s="414" t="s">
        <v>5964</v>
      </c>
      <c r="C161" s="414" t="s">
        <v>1677</v>
      </c>
      <c r="D161" s="414">
        <v>815</v>
      </c>
      <c r="E161" s="414">
        <v>9780</v>
      </c>
      <c r="F161" s="413">
        <v>710276.4</v>
      </c>
      <c r="G161" s="412">
        <v>0</v>
      </c>
      <c r="H161" s="412">
        <v>663410</v>
      </c>
      <c r="I161" s="412">
        <v>46866.400000000001</v>
      </c>
      <c r="J161" s="411">
        <v>6.5983327054087673E-2</v>
      </c>
    </row>
    <row r="162" spans="1:10" ht="27" customHeight="1" x14ac:dyDescent="0.2">
      <c r="A162" s="557" t="s">
        <v>3128</v>
      </c>
      <c r="B162" s="557" t="s">
        <v>3127</v>
      </c>
      <c r="C162" s="557" t="s">
        <v>1655</v>
      </c>
      <c r="D162" s="557">
        <v>2</v>
      </c>
      <c r="E162" s="557">
        <v>0</v>
      </c>
      <c r="F162" s="556">
        <v>17000</v>
      </c>
      <c r="G162" s="555">
        <v>0</v>
      </c>
      <c r="H162" s="555">
        <v>0</v>
      </c>
      <c r="I162" s="555">
        <v>17000</v>
      </c>
      <c r="J162" s="554">
        <v>1</v>
      </c>
    </row>
    <row r="163" spans="1:10" ht="27" customHeight="1" x14ac:dyDescent="0.2">
      <c r="A163" s="557" t="s">
        <v>1654</v>
      </c>
      <c r="B163" s="557" t="s">
        <v>1653</v>
      </c>
      <c r="C163" s="557" t="s">
        <v>1010</v>
      </c>
      <c r="D163" s="584">
        <v>8</v>
      </c>
      <c r="E163" s="584">
        <v>0</v>
      </c>
      <c r="F163" s="583">
        <v>33600</v>
      </c>
      <c r="G163" s="582">
        <v>0</v>
      </c>
      <c r="H163" s="582">
        <v>34192</v>
      </c>
      <c r="I163" s="582">
        <v>-592</v>
      </c>
      <c r="J163" s="581">
        <v>-1.7619047619047618E-2</v>
      </c>
    </row>
    <row r="164" spans="1:10" ht="20.25" customHeight="1" x14ac:dyDescent="0.2">
      <c r="D164" s="410">
        <f>SUM(D8:D163)</f>
        <v>25531</v>
      </c>
      <c r="E164" s="688">
        <f t="shared" ref="E164:I164" si="0">SUM(E8:E163)</f>
        <v>120773.16800000001</v>
      </c>
      <c r="F164" s="422">
        <f t="shared" si="0"/>
        <v>6637598.6800000006</v>
      </c>
      <c r="G164" s="422">
        <f t="shared" si="0"/>
        <v>-10931.39</v>
      </c>
      <c r="H164" s="422">
        <f t="shared" si="0"/>
        <v>5527993.7600000007</v>
      </c>
      <c r="I164" s="422">
        <f t="shared" si="0"/>
        <v>1098673.5299999998</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65E2B-4EB4-48A4-95EE-8E28153BE67B}">
  <sheetPr codeName="Hoja61"/>
  <dimension ref="A1:J116"/>
  <sheetViews>
    <sheetView showGridLines="0" workbookViewId="0">
      <pane ySplit="2" topLeftCell="A97" activePane="bottomLeft" state="frozen"/>
      <selection pane="bottomLeft" activeCell="D101" sqref="D101"/>
    </sheetView>
  </sheetViews>
  <sheetFormatPr baseColWidth="10" defaultColWidth="11.42578125" defaultRowHeight="12.75" x14ac:dyDescent="0.2"/>
  <cols>
    <col min="1" max="1" width="11" style="424" customWidth="1"/>
    <col min="2" max="2" width="57.28515625" style="424" customWidth="1"/>
    <col min="3" max="3" width="17.7109375" style="424" customWidth="1"/>
    <col min="4" max="5" width="11" style="424" customWidth="1"/>
    <col min="6" max="6" width="17.140625" style="424" customWidth="1"/>
    <col min="7" max="7" width="11" style="424" customWidth="1"/>
    <col min="8" max="8" width="15" style="424" customWidth="1"/>
    <col min="9" max="9" width="17" style="424" customWidth="1"/>
    <col min="10" max="12" width="11" style="424" customWidth="1"/>
    <col min="13" max="15" width="0" style="424" hidden="1" customWidth="1"/>
    <col min="16" max="16384" width="11.42578125" style="424"/>
  </cols>
  <sheetData>
    <row r="1" spans="1:10" ht="21" customHeight="1" x14ac:dyDescent="0.2">
      <c r="A1" s="1326" t="s">
        <v>1969</v>
      </c>
      <c r="B1" s="1326"/>
    </row>
    <row r="2" spans="1:10" ht="0.95" customHeight="1" x14ac:dyDescent="0.2"/>
    <row r="3" spans="1:10" ht="22.5" customHeight="1" x14ac:dyDescent="0.2">
      <c r="A3" s="416" t="s">
        <v>1908</v>
      </c>
      <c r="B3" s="415" t="s">
        <v>1907</v>
      </c>
      <c r="C3" s="416" t="s">
        <v>1906</v>
      </c>
      <c r="D3" s="415" t="s">
        <v>1905</v>
      </c>
      <c r="E3" s="415" t="s">
        <v>1904</v>
      </c>
      <c r="F3" s="415" t="s">
        <v>245</v>
      </c>
      <c r="G3" s="416" t="s">
        <v>1903</v>
      </c>
      <c r="H3" s="416" t="s">
        <v>1902</v>
      </c>
      <c r="I3" s="416" t="s">
        <v>1901</v>
      </c>
      <c r="J3" s="415" t="s">
        <v>1900</v>
      </c>
    </row>
    <row r="4" spans="1:10" ht="23.25" customHeight="1" x14ac:dyDescent="0.2">
      <c r="A4" s="414" t="s">
        <v>1899</v>
      </c>
      <c r="B4" s="414" t="s">
        <v>1966</v>
      </c>
      <c r="C4" s="414" t="s">
        <v>1774</v>
      </c>
      <c r="D4" s="414">
        <v>24</v>
      </c>
      <c r="E4" s="414">
        <v>6</v>
      </c>
      <c r="F4" s="413">
        <v>894.72</v>
      </c>
      <c r="G4" s="412">
        <v>0</v>
      </c>
      <c r="H4" s="412">
        <v>731.05</v>
      </c>
      <c r="I4" s="412">
        <v>163.66999999999999</v>
      </c>
      <c r="J4" s="411">
        <v>0.1829287374821173</v>
      </c>
    </row>
    <row r="5" spans="1:10" ht="23.25" customHeight="1" x14ac:dyDescent="0.2">
      <c r="A5" s="414" t="s">
        <v>1897</v>
      </c>
      <c r="B5" s="414" t="s">
        <v>1896</v>
      </c>
      <c r="C5" s="414" t="s">
        <v>1774</v>
      </c>
      <c r="D5" s="414">
        <v>24</v>
      </c>
      <c r="E5" s="414">
        <v>6</v>
      </c>
      <c r="F5" s="413">
        <v>1050.24</v>
      </c>
      <c r="G5" s="412">
        <v>0</v>
      </c>
      <c r="H5" s="412">
        <v>813.1</v>
      </c>
      <c r="I5" s="412">
        <v>237.14</v>
      </c>
      <c r="J5" s="411">
        <v>0.22579600853138329</v>
      </c>
    </row>
    <row r="6" spans="1:10" ht="23.25" customHeight="1" x14ac:dyDescent="0.2">
      <c r="A6" s="414" t="s">
        <v>1895</v>
      </c>
      <c r="B6" s="414" t="s">
        <v>1894</v>
      </c>
      <c r="C6" s="414" t="s">
        <v>1774</v>
      </c>
      <c r="D6" s="414">
        <v>120</v>
      </c>
      <c r="E6" s="414">
        <v>30</v>
      </c>
      <c r="F6" s="413">
        <v>3889.2</v>
      </c>
      <c r="G6" s="412">
        <v>0</v>
      </c>
      <c r="H6" s="412">
        <v>3542.35</v>
      </c>
      <c r="I6" s="412">
        <v>346.85</v>
      </c>
      <c r="J6" s="411">
        <v>8.9182865370770345E-2</v>
      </c>
    </row>
    <row r="7" spans="1:10" ht="23.25" customHeight="1" x14ac:dyDescent="0.2">
      <c r="A7" s="414" t="s">
        <v>1891</v>
      </c>
      <c r="B7" s="414" t="s">
        <v>1890</v>
      </c>
      <c r="C7" s="414" t="s">
        <v>1077</v>
      </c>
      <c r="D7" s="414">
        <v>5</v>
      </c>
      <c r="E7" s="414">
        <v>56.76</v>
      </c>
      <c r="F7" s="413">
        <v>4378.8</v>
      </c>
      <c r="G7" s="412">
        <v>0</v>
      </c>
      <c r="H7" s="412">
        <v>2842.6</v>
      </c>
      <c r="I7" s="412">
        <v>1536.2</v>
      </c>
      <c r="J7" s="411">
        <v>0.35082671051429615</v>
      </c>
    </row>
    <row r="8" spans="1:10" ht="23.25" customHeight="1" x14ac:dyDescent="0.2">
      <c r="A8" s="414" t="s">
        <v>1891</v>
      </c>
      <c r="B8" s="414" t="s">
        <v>1890</v>
      </c>
      <c r="C8" s="414" t="s">
        <v>1074</v>
      </c>
      <c r="D8" s="414">
        <v>276</v>
      </c>
      <c r="E8" s="414">
        <v>261.096</v>
      </c>
      <c r="F8" s="413">
        <v>15097.2</v>
      </c>
      <c r="G8" s="412">
        <v>0</v>
      </c>
      <c r="H8" s="412">
        <v>13080.73</v>
      </c>
      <c r="I8" s="412">
        <v>2016.47</v>
      </c>
      <c r="J8" s="411">
        <v>0.13356582677582599</v>
      </c>
    </row>
    <row r="9" spans="1:10" ht="23.25" customHeight="1" x14ac:dyDescent="0.2">
      <c r="A9" s="414" t="s">
        <v>1887</v>
      </c>
      <c r="B9" s="414" t="s">
        <v>1886</v>
      </c>
      <c r="C9" s="414" t="s">
        <v>1882</v>
      </c>
      <c r="D9" s="414">
        <v>5</v>
      </c>
      <c r="E9" s="414">
        <v>75.7</v>
      </c>
      <c r="F9" s="413">
        <v>3353.8</v>
      </c>
      <c r="G9" s="412">
        <v>0</v>
      </c>
      <c r="H9" s="412">
        <v>2284.0500000000002</v>
      </c>
      <c r="I9" s="412">
        <v>1069.75</v>
      </c>
      <c r="J9" s="411">
        <v>0.31896654541117536</v>
      </c>
    </row>
    <row r="10" spans="1:10" ht="23.25" customHeight="1" x14ac:dyDescent="0.2">
      <c r="A10" s="414" t="s">
        <v>1887</v>
      </c>
      <c r="B10" s="414" t="s">
        <v>1886</v>
      </c>
      <c r="C10" s="414" t="s">
        <v>1885</v>
      </c>
      <c r="D10" s="414">
        <v>112</v>
      </c>
      <c r="E10" s="414">
        <v>423.92</v>
      </c>
      <c r="F10" s="413">
        <v>14022.4</v>
      </c>
      <c r="G10" s="412">
        <v>0</v>
      </c>
      <c r="H10" s="412">
        <v>12790.68</v>
      </c>
      <c r="I10" s="412">
        <v>1231.72</v>
      </c>
      <c r="J10" s="411">
        <v>8.7839456869009583E-2</v>
      </c>
    </row>
    <row r="11" spans="1:10" ht="23.25" customHeight="1" x14ac:dyDescent="0.2">
      <c r="A11" s="414" t="s">
        <v>1884</v>
      </c>
      <c r="B11" s="414" t="s">
        <v>1883</v>
      </c>
      <c r="C11" s="414" t="s">
        <v>1882</v>
      </c>
      <c r="D11" s="414">
        <v>5</v>
      </c>
      <c r="E11" s="414">
        <v>75.7</v>
      </c>
      <c r="F11" s="413">
        <v>5264.4</v>
      </c>
      <c r="G11" s="412">
        <v>0</v>
      </c>
      <c r="H11" s="412">
        <v>3677.4</v>
      </c>
      <c r="I11" s="412">
        <v>1587</v>
      </c>
      <c r="J11" s="411">
        <v>0.30145885571005243</v>
      </c>
    </row>
    <row r="12" spans="1:10" ht="23.25" customHeight="1" x14ac:dyDescent="0.2">
      <c r="A12" s="414" t="s">
        <v>1881</v>
      </c>
      <c r="B12" s="414" t="s">
        <v>1880</v>
      </c>
      <c r="C12" s="414" t="s">
        <v>1077</v>
      </c>
      <c r="D12" s="414">
        <v>333</v>
      </c>
      <c r="E12" s="414">
        <v>3780.2159999999999</v>
      </c>
      <c r="F12" s="413">
        <v>292588.76</v>
      </c>
      <c r="G12" s="412">
        <v>0</v>
      </c>
      <c r="H12" s="412">
        <v>271062</v>
      </c>
      <c r="I12" s="412">
        <v>21526.76</v>
      </c>
      <c r="J12" s="411">
        <v>7.3573434604938343E-2</v>
      </c>
    </row>
    <row r="13" spans="1:10" ht="23.25" customHeight="1" x14ac:dyDescent="0.2">
      <c r="A13" s="414" t="s">
        <v>1881</v>
      </c>
      <c r="B13" s="414" t="s">
        <v>1880</v>
      </c>
      <c r="C13" s="414" t="s">
        <v>1074</v>
      </c>
      <c r="D13" s="414">
        <v>96</v>
      </c>
      <c r="E13" s="414">
        <v>90.816000000000003</v>
      </c>
      <c r="F13" s="413">
        <v>8246.4</v>
      </c>
      <c r="G13" s="412">
        <v>0</v>
      </c>
      <c r="H13" s="412">
        <v>6512</v>
      </c>
      <c r="I13" s="412">
        <v>1734.4</v>
      </c>
      <c r="J13" s="411">
        <v>0.2103220799379123</v>
      </c>
    </row>
    <row r="14" spans="1:10" ht="23.25" customHeight="1" x14ac:dyDescent="0.2">
      <c r="A14" s="414" t="s">
        <v>1879</v>
      </c>
      <c r="B14" s="414" t="s">
        <v>1878</v>
      </c>
      <c r="C14" s="414" t="s">
        <v>1875</v>
      </c>
      <c r="D14" s="414">
        <v>7</v>
      </c>
      <c r="E14" s="414">
        <v>158.97</v>
      </c>
      <c r="F14" s="413">
        <v>3107.77</v>
      </c>
      <c r="G14" s="412">
        <v>0</v>
      </c>
      <c r="H14" s="412">
        <v>2342.9699999999998</v>
      </c>
      <c r="I14" s="412">
        <v>764.8</v>
      </c>
      <c r="J14" s="411">
        <v>0.2460928575795506</v>
      </c>
    </row>
    <row r="15" spans="1:10" ht="23.25" customHeight="1" x14ac:dyDescent="0.2">
      <c r="A15" s="414" t="s">
        <v>1870</v>
      </c>
      <c r="B15" s="414" t="s">
        <v>1869</v>
      </c>
      <c r="C15" s="414" t="s">
        <v>1771</v>
      </c>
      <c r="D15" s="414">
        <v>1</v>
      </c>
      <c r="E15" s="414">
        <v>6</v>
      </c>
      <c r="F15" s="413">
        <v>974.22</v>
      </c>
      <c r="G15" s="412">
        <v>0</v>
      </c>
      <c r="H15" s="412">
        <v>723.13</v>
      </c>
      <c r="I15" s="412">
        <v>251.09</v>
      </c>
      <c r="J15" s="411">
        <v>0.25773439264231901</v>
      </c>
    </row>
    <row r="16" spans="1:10" ht="23.25" customHeight="1" x14ac:dyDescent="0.2">
      <c r="A16" s="414" t="s">
        <v>1862</v>
      </c>
      <c r="B16" s="414" t="s">
        <v>1861</v>
      </c>
      <c r="C16" s="414" t="s">
        <v>1860</v>
      </c>
      <c r="D16" s="414">
        <v>1</v>
      </c>
      <c r="E16" s="414">
        <v>4.8</v>
      </c>
      <c r="F16" s="413">
        <v>879.12</v>
      </c>
      <c r="G16" s="412">
        <v>0</v>
      </c>
      <c r="H16" s="412">
        <v>596.39</v>
      </c>
      <c r="I16" s="412">
        <v>282.73</v>
      </c>
      <c r="J16" s="411">
        <v>0.3216056966056966</v>
      </c>
    </row>
    <row r="17" spans="1:10" ht="23.25" customHeight="1" x14ac:dyDescent="0.2">
      <c r="A17" s="414" t="s">
        <v>1965</v>
      </c>
      <c r="B17" s="414" t="s">
        <v>1964</v>
      </c>
      <c r="C17" s="414" t="s">
        <v>1860</v>
      </c>
      <c r="D17" s="414">
        <v>1</v>
      </c>
      <c r="E17" s="414">
        <v>4.8</v>
      </c>
      <c r="F17" s="413">
        <v>891.97</v>
      </c>
      <c r="G17" s="412">
        <v>0</v>
      </c>
      <c r="H17" s="412">
        <v>605.67999999999995</v>
      </c>
      <c r="I17" s="412">
        <v>286.29000000000002</v>
      </c>
      <c r="J17" s="411">
        <v>0.32096370954180076</v>
      </c>
    </row>
    <row r="18" spans="1:10" ht="23.25" customHeight="1" x14ac:dyDescent="0.2">
      <c r="A18" s="414" t="s">
        <v>4416</v>
      </c>
      <c r="B18" s="414" t="s">
        <v>4415</v>
      </c>
      <c r="C18" s="414" t="s">
        <v>1013</v>
      </c>
      <c r="D18" s="414">
        <v>114</v>
      </c>
      <c r="E18" s="414">
        <v>2166</v>
      </c>
      <c r="F18" s="413">
        <v>110634.34</v>
      </c>
      <c r="G18" s="412">
        <v>0</v>
      </c>
      <c r="H18" s="412">
        <v>95823.72</v>
      </c>
      <c r="I18" s="412">
        <v>14810.62</v>
      </c>
      <c r="J18" s="411">
        <v>0.13387000817286929</v>
      </c>
    </row>
    <row r="19" spans="1:10" ht="23.25" customHeight="1" x14ac:dyDescent="0.2">
      <c r="A19" s="414" t="s">
        <v>1859</v>
      </c>
      <c r="B19" s="414" t="s">
        <v>1858</v>
      </c>
      <c r="C19" s="414" t="s">
        <v>1013</v>
      </c>
      <c r="D19" s="414">
        <v>11</v>
      </c>
      <c r="E19" s="414">
        <v>209</v>
      </c>
      <c r="F19" s="413">
        <v>21843.8</v>
      </c>
      <c r="G19" s="412">
        <v>0</v>
      </c>
      <c r="H19" s="412">
        <v>16404.939999999999</v>
      </c>
      <c r="I19" s="412">
        <v>5438.86</v>
      </c>
      <c r="J19" s="411">
        <v>0.24898872906728683</v>
      </c>
    </row>
    <row r="20" spans="1:10" ht="23.25" customHeight="1" x14ac:dyDescent="0.2">
      <c r="A20" s="414" t="s">
        <v>1857</v>
      </c>
      <c r="B20" s="414" t="s">
        <v>1856</v>
      </c>
      <c r="C20" s="414" t="s">
        <v>1013</v>
      </c>
      <c r="D20" s="414">
        <v>10</v>
      </c>
      <c r="E20" s="414">
        <v>190</v>
      </c>
      <c r="F20" s="413">
        <v>11643.8</v>
      </c>
      <c r="G20" s="412">
        <v>0</v>
      </c>
      <c r="H20" s="412">
        <v>9089.2000000000007</v>
      </c>
      <c r="I20" s="412">
        <v>2554.6</v>
      </c>
      <c r="J20" s="411">
        <v>0.21939572991635034</v>
      </c>
    </row>
    <row r="21" spans="1:10" ht="23.25" customHeight="1" x14ac:dyDescent="0.2">
      <c r="A21" s="414" t="s">
        <v>1855</v>
      </c>
      <c r="B21" s="414" t="s">
        <v>1854</v>
      </c>
      <c r="C21" s="414" t="s">
        <v>1013</v>
      </c>
      <c r="D21" s="414">
        <v>20</v>
      </c>
      <c r="E21" s="414">
        <v>380</v>
      </c>
      <c r="F21" s="413">
        <v>23287.599999999999</v>
      </c>
      <c r="G21" s="412">
        <v>0</v>
      </c>
      <c r="H21" s="412">
        <v>18374.8</v>
      </c>
      <c r="I21" s="412">
        <v>4912.8</v>
      </c>
      <c r="J21" s="411">
        <v>0.21096205706040982</v>
      </c>
    </row>
    <row r="22" spans="1:10" ht="23.25" customHeight="1" x14ac:dyDescent="0.2">
      <c r="A22" s="414" t="s">
        <v>1853</v>
      </c>
      <c r="B22" s="414" t="s">
        <v>1852</v>
      </c>
      <c r="C22" s="414" t="s">
        <v>1013</v>
      </c>
      <c r="D22" s="414">
        <v>27</v>
      </c>
      <c r="E22" s="414">
        <v>513</v>
      </c>
      <c r="F22" s="413">
        <v>33121.15</v>
      </c>
      <c r="G22" s="412">
        <v>0</v>
      </c>
      <c r="H22" s="412">
        <v>25547.94</v>
      </c>
      <c r="I22" s="412">
        <v>7573.21</v>
      </c>
      <c r="J22" s="411">
        <v>0.22865178292420402</v>
      </c>
    </row>
    <row r="23" spans="1:10" ht="23.25" customHeight="1" x14ac:dyDescent="0.2">
      <c r="A23" s="414" t="s">
        <v>1841</v>
      </c>
      <c r="B23" s="414" t="s">
        <v>1840</v>
      </c>
      <c r="C23" s="414" t="s">
        <v>1013</v>
      </c>
      <c r="D23" s="414">
        <v>32</v>
      </c>
      <c r="E23" s="414">
        <v>608</v>
      </c>
      <c r="F23" s="413">
        <v>41760</v>
      </c>
      <c r="G23" s="412">
        <v>0</v>
      </c>
      <c r="H23" s="412">
        <v>34488.639999999999</v>
      </c>
      <c r="I23" s="412">
        <v>7271.36</v>
      </c>
      <c r="J23" s="411">
        <v>0.17412260536398466</v>
      </c>
    </row>
    <row r="24" spans="1:10" ht="23.25" customHeight="1" x14ac:dyDescent="0.2">
      <c r="A24" s="414" t="s">
        <v>1837</v>
      </c>
      <c r="B24" s="414" t="s">
        <v>1836</v>
      </c>
      <c r="C24" s="414" t="s">
        <v>1013</v>
      </c>
      <c r="D24" s="414">
        <v>608</v>
      </c>
      <c r="E24" s="414">
        <v>11552</v>
      </c>
      <c r="F24" s="413">
        <v>452883.43</v>
      </c>
      <c r="G24" s="412">
        <v>0</v>
      </c>
      <c r="H24" s="412">
        <v>500547.97</v>
      </c>
      <c r="I24" s="412">
        <v>-47664.54</v>
      </c>
      <c r="J24" s="411">
        <v>-0.10524681814920894</v>
      </c>
    </row>
    <row r="25" spans="1:10" ht="23.25" customHeight="1" x14ac:dyDescent="0.2">
      <c r="A25" s="414" t="s">
        <v>3796</v>
      </c>
      <c r="B25" s="414" t="s">
        <v>3795</v>
      </c>
      <c r="C25" s="414" t="s">
        <v>1013</v>
      </c>
      <c r="D25" s="414">
        <v>1</v>
      </c>
      <c r="E25" s="414">
        <v>19</v>
      </c>
      <c r="F25" s="413">
        <v>1444.33</v>
      </c>
      <c r="G25" s="412">
        <v>0</v>
      </c>
      <c r="H25" s="412">
        <v>662.2</v>
      </c>
      <c r="I25" s="412">
        <v>782.13</v>
      </c>
      <c r="J25" s="411">
        <v>0.54151752023429545</v>
      </c>
    </row>
    <row r="26" spans="1:10" ht="23.25" customHeight="1" x14ac:dyDescent="0.2">
      <c r="A26" s="414" t="s">
        <v>1827</v>
      </c>
      <c r="B26" s="414" t="s">
        <v>1826</v>
      </c>
      <c r="C26" s="414" t="s">
        <v>1013</v>
      </c>
      <c r="D26" s="414">
        <v>2</v>
      </c>
      <c r="E26" s="414">
        <v>38</v>
      </c>
      <c r="F26" s="413">
        <v>4947.5200000000004</v>
      </c>
      <c r="G26" s="412">
        <v>0</v>
      </c>
      <c r="H26" s="412">
        <v>3696.54</v>
      </c>
      <c r="I26" s="412">
        <v>1250.98</v>
      </c>
      <c r="J26" s="411">
        <v>0.2528499126835263</v>
      </c>
    </row>
    <row r="27" spans="1:10" ht="23.25" customHeight="1" x14ac:dyDescent="0.2">
      <c r="A27" s="414" t="s">
        <v>1820</v>
      </c>
      <c r="B27" s="414" t="s">
        <v>1819</v>
      </c>
      <c r="C27" s="414" t="s">
        <v>1818</v>
      </c>
      <c r="D27" s="414">
        <v>2</v>
      </c>
      <c r="E27" s="414">
        <v>22.08</v>
      </c>
      <c r="F27" s="413">
        <v>660.48</v>
      </c>
      <c r="G27" s="412">
        <v>0</v>
      </c>
      <c r="H27" s="412">
        <v>488.1</v>
      </c>
      <c r="I27" s="412">
        <v>172.38</v>
      </c>
      <c r="J27" s="411">
        <v>0.26099200581395349</v>
      </c>
    </row>
    <row r="28" spans="1:10" ht="23.25" customHeight="1" x14ac:dyDescent="0.2">
      <c r="A28" s="414" t="s">
        <v>1820</v>
      </c>
      <c r="B28" s="414" t="s">
        <v>1819</v>
      </c>
      <c r="C28" s="414" t="s">
        <v>1961</v>
      </c>
      <c r="D28" s="414">
        <v>312</v>
      </c>
      <c r="E28" s="414">
        <v>143.52000000000001</v>
      </c>
      <c r="F28" s="413">
        <v>4046.64</v>
      </c>
      <c r="G28" s="412">
        <v>0</v>
      </c>
      <c r="H28" s="412">
        <v>3172.65</v>
      </c>
      <c r="I28" s="412">
        <v>873.99</v>
      </c>
      <c r="J28" s="411">
        <v>0.21597918272937547</v>
      </c>
    </row>
    <row r="29" spans="1:10" ht="23.25" customHeight="1" x14ac:dyDescent="0.2">
      <c r="A29" s="414" t="s">
        <v>1817</v>
      </c>
      <c r="B29" s="414" t="s">
        <v>1816</v>
      </c>
      <c r="C29" s="414" t="s">
        <v>1013</v>
      </c>
      <c r="D29" s="414">
        <v>3</v>
      </c>
      <c r="E29" s="414">
        <v>57</v>
      </c>
      <c r="F29" s="413">
        <v>2063.67</v>
      </c>
      <c r="G29" s="412">
        <v>0</v>
      </c>
      <c r="H29" s="412">
        <v>1604.94</v>
      </c>
      <c r="I29" s="412">
        <v>458.73</v>
      </c>
      <c r="J29" s="411">
        <v>0.22228844728081526</v>
      </c>
    </row>
    <row r="30" spans="1:10" ht="23.25" customHeight="1" x14ac:dyDescent="0.2">
      <c r="A30" s="414" t="s">
        <v>1960</v>
      </c>
      <c r="B30" s="414" t="s">
        <v>1959</v>
      </c>
      <c r="C30" s="414" t="s">
        <v>1013</v>
      </c>
      <c r="D30" s="414">
        <v>1</v>
      </c>
      <c r="E30" s="414">
        <v>19</v>
      </c>
      <c r="F30" s="413">
        <v>1302.48</v>
      </c>
      <c r="G30" s="412">
        <v>0</v>
      </c>
      <c r="H30" s="412">
        <v>973.15</v>
      </c>
      <c r="I30" s="412">
        <v>329.33</v>
      </c>
      <c r="J30" s="411">
        <v>0.25284841225968918</v>
      </c>
    </row>
    <row r="31" spans="1:10" ht="23.25" customHeight="1" x14ac:dyDescent="0.2">
      <c r="A31" s="414" t="s">
        <v>1811</v>
      </c>
      <c r="B31" s="414" t="s">
        <v>1810</v>
      </c>
      <c r="C31" s="414" t="s">
        <v>1013</v>
      </c>
      <c r="D31" s="414">
        <v>1</v>
      </c>
      <c r="E31" s="414">
        <v>19</v>
      </c>
      <c r="F31" s="413">
        <v>1520.13</v>
      </c>
      <c r="G31" s="412">
        <v>0</v>
      </c>
      <c r="H31" s="412">
        <v>970.89</v>
      </c>
      <c r="I31" s="412">
        <v>549.24</v>
      </c>
      <c r="J31" s="411">
        <v>0.36131120364705649</v>
      </c>
    </row>
    <row r="32" spans="1:10" ht="23.25" customHeight="1" x14ac:dyDescent="0.2">
      <c r="A32" s="414" t="s">
        <v>1809</v>
      </c>
      <c r="B32" s="414" t="s">
        <v>1808</v>
      </c>
      <c r="C32" s="414" t="s">
        <v>1013</v>
      </c>
      <c r="D32" s="414">
        <v>1</v>
      </c>
      <c r="E32" s="414">
        <v>19</v>
      </c>
      <c r="F32" s="413">
        <v>0.01</v>
      </c>
      <c r="G32" s="412">
        <v>0</v>
      </c>
      <c r="H32" s="412">
        <v>104.85</v>
      </c>
      <c r="I32" s="412">
        <v>-104.84</v>
      </c>
      <c r="J32" s="411">
        <v>-10484</v>
      </c>
    </row>
    <row r="33" spans="1:10" ht="23.25" customHeight="1" x14ac:dyDescent="0.2">
      <c r="A33" s="414" t="s">
        <v>1807</v>
      </c>
      <c r="B33" s="414" t="s">
        <v>1806</v>
      </c>
      <c r="C33" s="414" t="s">
        <v>1013</v>
      </c>
      <c r="D33" s="414">
        <v>2</v>
      </c>
      <c r="E33" s="414">
        <v>38</v>
      </c>
      <c r="F33" s="413">
        <v>0.02</v>
      </c>
      <c r="G33" s="412">
        <v>0</v>
      </c>
      <c r="H33" s="412">
        <v>320.06</v>
      </c>
      <c r="I33" s="412">
        <v>-320.04000000000002</v>
      </c>
      <c r="J33" s="411">
        <v>-16002</v>
      </c>
    </row>
    <row r="34" spans="1:10" ht="23.25" customHeight="1" x14ac:dyDescent="0.2">
      <c r="A34" s="414" t="s">
        <v>2313</v>
      </c>
      <c r="B34" s="414" t="s">
        <v>2422</v>
      </c>
      <c r="C34" s="414" t="s">
        <v>1013</v>
      </c>
      <c r="D34" s="414">
        <v>2</v>
      </c>
      <c r="E34" s="414">
        <v>38</v>
      </c>
      <c r="F34" s="413">
        <v>0.02</v>
      </c>
      <c r="G34" s="412">
        <v>0</v>
      </c>
      <c r="H34" s="412">
        <v>533.9</v>
      </c>
      <c r="I34" s="412">
        <v>-533.88</v>
      </c>
      <c r="J34" s="411">
        <v>-26694</v>
      </c>
    </row>
    <row r="35" spans="1:10" ht="23.25" customHeight="1" x14ac:dyDescent="0.2">
      <c r="A35" s="414" t="s">
        <v>1802</v>
      </c>
      <c r="B35" s="414" t="s">
        <v>1801</v>
      </c>
      <c r="C35" s="414" t="s">
        <v>1803</v>
      </c>
      <c r="D35" s="414">
        <v>3</v>
      </c>
      <c r="E35" s="414">
        <v>17.027999999999999</v>
      </c>
      <c r="F35" s="413">
        <v>5948.28</v>
      </c>
      <c r="G35" s="412">
        <v>0</v>
      </c>
      <c r="H35" s="412">
        <v>3950.28</v>
      </c>
      <c r="I35" s="412">
        <v>1998</v>
      </c>
      <c r="J35" s="411">
        <v>0.33589541850753496</v>
      </c>
    </row>
    <row r="36" spans="1:10" ht="23.25" customHeight="1" x14ac:dyDescent="0.2">
      <c r="A36" s="414" t="s">
        <v>1802</v>
      </c>
      <c r="B36" s="414" t="s">
        <v>1801</v>
      </c>
      <c r="C36" s="414" t="s">
        <v>1800</v>
      </c>
      <c r="D36" s="414">
        <v>600</v>
      </c>
      <c r="E36" s="414">
        <v>283.8</v>
      </c>
      <c r="F36" s="413">
        <v>70254</v>
      </c>
      <c r="G36" s="412">
        <v>0</v>
      </c>
      <c r="H36" s="412">
        <v>65838</v>
      </c>
      <c r="I36" s="412">
        <v>4416</v>
      </c>
      <c r="J36" s="411">
        <v>6.2857630882227344E-2</v>
      </c>
    </row>
    <row r="37" spans="1:10" ht="23.25" customHeight="1" x14ac:dyDescent="0.2">
      <c r="A37" s="414" t="s">
        <v>1799</v>
      </c>
      <c r="B37" s="414" t="s">
        <v>1798</v>
      </c>
      <c r="C37" s="414" t="s">
        <v>1013</v>
      </c>
      <c r="D37" s="414">
        <v>4</v>
      </c>
      <c r="E37" s="414">
        <v>76</v>
      </c>
      <c r="F37" s="413">
        <v>6699.57</v>
      </c>
      <c r="G37" s="412">
        <v>0</v>
      </c>
      <c r="H37" s="412">
        <v>4875.8999999999996</v>
      </c>
      <c r="I37" s="412">
        <v>1823.67</v>
      </c>
      <c r="J37" s="411">
        <v>0.27220702224172594</v>
      </c>
    </row>
    <row r="38" spans="1:10" ht="23.25" customHeight="1" x14ac:dyDescent="0.2">
      <c r="A38" s="414" t="s">
        <v>1795</v>
      </c>
      <c r="B38" s="414" t="s">
        <v>1794</v>
      </c>
      <c r="C38" s="414" t="s">
        <v>1013</v>
      </c>
      <c r="D38" s="414">
        <v>1</v>
      </c>
      <c r="E38" s="414">
        <v>19</v>
      </c>
      <c r="F38" s="413">
        <v>1080.26</v>
      </c>
      <c r="G38" s="412">
        <v>0</v>
      </c>
      <c r="H38" s="412">
        <v>0.01</v>
      </c>
      <c r="I38" s="412">
        <v>1080.25</v>
      </c>
      <c r="J38" s="411">
        <v>0.99999074296928514</v>
      </c>
    </row>
    <row r="39" spans="1:10" ht="23.25" customHeight="1" x14ac:dyDescent="0.2">
      <c r="A39" s="414" t="s">
        <v>1789</v>
      </c>
      <c r="B39" s="414" t="s">
        <v>1788</v>
      </c>
      <c r="C39" s="414" t="s">
        <v>1785</v>
      </c>
      <c r="D39" s="414">
        <v>105</v>
      </c>
      <c r="E39" s="414">
        <v>2100</v>
      </c>
      <c r="F39" s="413">
        <v>41062.53</v>
      </c>
      <c r="G39" s="412">
        <v>0</v>
      </c>
      <c r="H39" s="412">
        <v>35087.85</v>
      </c>
      <c r="I39" s="412">
        <v>5974.68</v>
      </c>
      <c r="J39" s="411">
        <v>0.14550199415379422</v>
      </c>
    </row>
    <row r="40" spans="1:10" ht="23.25" customHeight="1" x14ac:dyDescent="0.2">
      <c r="A40" s="414" t="s">
        <v>1784</v>
      </c>
      <c r="B40" s="414" t="s">
        <v>1783</v>
      </c>
      <c r="C40" s="414" t="s">
        <v>1771</v>
      </c>
      <c r="D40" s="414">
        <v>4</v>
      </c>
      <c r="E40" s="414">
        <v>24</v>
      </c>
      <c r="F40" s="413">
        <v>3447.43</v>
      </c>
      <c r="G40" s="412">
        <v>0</v>
      </c>
      <c r="H40" s="412">
        <v>2157.84</v>
      </c>
      <c r="I40" s="412">
        <v>1289.5899999999999</v>
      </c>
      <c r="J40" s="411">
        <v>0.37407286007257579</v>
      </c>
    </row>
    <row r="41" spans="1:10" ht="23.25" customHeight="1" x14ac:dyDescent="0.2">
      <c r="A41" s="414" t="s">
        <v>1784</v>
      </c>
      <c r="B41" s="414" t="s">
        <v>1783</v>
      </c>
      <c r="C41" s="414" t="s">
        <v>1774</v>
      </c>
      <c r="D41" s="414">
        <v>2280</v>
      </c>
      <c r="E41" s="414">
        <v>570</v>
      </c>
      <c r="F41" s="413">
        <v>56361.599999999999</v>
      </c>
      <c r="G41" s="412">
        <v>0</v>
      </c>
      <c r="H41" s="412">
        <v>51248.7</v>
      </c>
      <c r="I41" s="412">
        <v>5112.8999999999996</v>
      </c>
      <c r="J41" s="411">
        <v>9.071601941747573E-2</v>
      </c>
    </row>
    <row r="42" spans="1:10" ht="23.25" customHeight="1" x14ac:dyDescent="0.2">
      <c r="A42" s="414" t="s">
        <v>1782</v>
      </c>
      <c r="B42" s="414" t="s">
        <v>1781</v>
      </c>
      <c r="C42" s="414" t="s">
        <v>1771</v>
      </c>
      <c r="D42" s="414">
        <v>5</v>
      </c>
      <c r="E42" s="414">
        <v>30</v>
      </c>
      <c r="F42" s="413">
        <v>5146.8100000000004</v>
      </c>
      <c r="G42" s="412">
        <v>0</v>
      </c>
      <c r="H42" s="412">
        <v>3132.6</v>
      </c>
      <c r="I42" s="412">
        <v>2014.21</v>
      </c>
      <c r="J42" s="411">
        <v>0.39135114760404988</v>
      </c>
    </row>
    <row r="43" spans="1:10" ht="23.25" customHeight="1" x14ac:dyDescent="0.2">
      <c r="A43" s="414" t="s">
        <v>1782</v>
      </c>
      <c r="B43" s="414" t="s">
        <v>1781</v>
      </c>
      <c r="C43" s="414" t="s">
        <v>1774</v>
      </c>
      <c r="D43" s="414">
        <v>1008</v>
      </c>
      <c r="E43" s="414">
        <v>252</v>
      </c>
      <c r="F43" s="413">
        <v>36761.760000000002</v>
      </c>
      <c r="G43" s="412">
        <v>0</v>
      </c>
      <c r="H43" s="412">
        <v>26313.84</v>
      </c>
      <c r="I43" s="412">
        <v>10447.92</v>
      </c>
      <c r="J43" s="411">
        <v>0.28420619687414311</v>
      </c>
    </row>
    <row r="44" spans="1:10" ht="23.25" customHeight="1" x14ac:dyDescent="0.2">
      <c r="A44" s="414" t="s">
        <v>1780</v>
      </c>
      <c r="B44" s="414" t="s">
        <v>1779</v>
      </c>
      <c r="C44" s="414" t="s">
        <v>1774</v>
      </c>
      <c r="D44" s="414">
        <v>24</v>
      </c>
      <c r="E44" s="414">
        <v>6</v>
      </c>
      <c r="F44" s="413">
        <v>1283.52</v>
      </c>
      <c r="G44" s="412">
        <v>0</v>
      </c>
      <c r="H44" s="412">
        <v>962.86</v>
      </c>
      <c r="I44" s="412">
        <v>320.66000000000003</v>
      </c>
      <c r="J44" s="411">
        <v>0.24982859636000998</v>
      </c>
    </row>
    <row r="45" spans="1:10" ht="23.25" customHeight="1" x14ac:dyDescent="0.2">
      <c r="A45" s="414" t="s">
        <v>1778</v>
      </c>
      <c r="B45" s="414" t="s">
        <v>1777</v>
      </c>
      <c r="C45" s="414" t="s">
        <v>1771</v>
      </c>
      <c r="D45" s="414">
        <v>1</v>
      </c>
      <c r="E45" s="414">
        <v>6</v>
      </c>
      <c r="F45" s="413">
        <v>863.64</v>
      </c>
      <c r="G45" s="412">
        <v>0</v>
      </c>
      <c r="H45" s="412">
        <v>557.01</v>
      </c>
      <c r="I45" s="412">
        <v>306.63</v>
      </c>
      <c r="J45" s="411">
        <v>0.35504376823676531</v>
      </c>
    </row>
    <row r="46" spans="1:10" ht="23.25" customHeight="1" x14ac:dyDescent="0.2">
      <c r="A46" s="414" t="s">
        <v>1778</v>
      </c>
      <c r="B46" s="414" t="s">
        <v>1777</v>
      </c>
      <c r="C46" s="414" t="s">
        <v>1774</v>
      </c>
      <c r="D46" s="414">
        <v>336</v>
      </c>
      <c r="E46" s="414">
        <v>84</v>
      </c>
      <c r="F46" s="413">
        <v>9666.7199999999993</v>
      </c>
      <c r="G46" s="412">
        <v>0</v>
      </c>
      <c r="H46" s="412">
        <v>7798.44</v>
      </c>
      <c r="I46" s="412">
        <v>1868.28</v>
      </c>
      <c r="J46" s="411">
        <v>0.19326927851432543</v>
      </c>
    </row>
    <row r="47" spans="1:10" ht="23.25" customHeight="1" x14ac:dyDescent="0.2">
      <c r="A47" s="414" t="s">
        <v>1776</v>
      </c>
      <c r="B47" s="414" t="s">
        <v>1775</v>
      </c>
      <c r="C47" s="414" t="s">
        <v>1774</v>
      </c>
      <c r="D47" s="414">
        <v>504</v>
      </c>
      <c r="E47" s="414">
        <v>126</v>
      </c>
      <c r="F47" s="413">
        <v>13683.6</v>
      </c>
      <c r="G47" s="412">
        <v>0</v>
      </c>
      <c r="H47" s="412">
        <v>10072.02</v>
      </c>
      <c r="I47" s="412">
        <v>3611.58</v>
      </c>
      <c r="J47" s="411">
        <v>0.26393492940454266</v>
      </c>
    </row>
    <row r="48" spans="1:10" ht="23.25" customHeight="1" x14ac:dyDescent="0.2">
      <c r="A48" s="414" t="s">
        <v>1773</v>
      </c>
      <c r="B48" s="414" t="s">
        <v>1772</v>
      </c>
      <c r="C48" s="414" t="s">
        <v>1774</v>
      </c>
      <c r="D48" s="414">
        <v>192</v>
      </c>
      <c r="E48" s="414">
        <v>48</v>
      </c>
      <c r="F48" s="413">
        <v>5834.88</v>
      </c>
      <c r="G48" s="412">
        <v>0</v>
      </c>
      <c r="H48" s="412">
        <v>4394.28</v>
      </c>
      <c r="I48" s="412">
        <v>1440.6</v>
      </c>
      <c r="J48" s="411">
        <v>0.24689453767686739</v>
      </c>
    </row>
    <row r="49" spans="1:10" ht="23.25" customHeight="1" x14ac:dyDescent="0.2">
      <c r="A49" s="414" t="s">
        <v>1770</v>
      </c>
      <c r="B49" s="414" t="s">
        <v>1769</v>
      </c>
      <c r="C49" s="414" t="s">
        <v>1764</v>
      </c>
      <c r="D49" s="414">
        <v>1</v>
      </c>
      <c r="E49" s="414">
        <v>14.19</v>
      </c>
      <c r="F49" s="413">
        <v>1288.94</v>
      </c>
      <c r="G49" s="412">
        <v>0</v>
      </c>
      <c r="H49" s="412">
        <v>959.64</v>
      </c>
      <c r="I49" s="412">
        <v>329.3</v>
      </c>
      <c r="J49" s="411">
        <v>0.25548124815740064</v>
      </c>
    </row>
    <row r="50" spans="1:10" ht="23.25" customHeight="1" x14ac:dyDescent="0.2">
      <c r="A50" s="414" t="s">
        <v>2419</v>
      </c>
      <c r="B50" s="414" t="s">
        <v>2418</v>
      </c>
      <c r="C50" s="414" t="s">
        <v>1764</v>
      </c>
      <c r="D50" s="414">
        <v>1</v>
      </c>
      <c r="E50" s="414">
        <v>14.19</v>
      </c>
      <c r="F50" s="413">
        <v>1711.71</v>
      </c>
      <c r="G50" s="412">
        <v>0</v>
      </c>
      <c r="H50" s="412">
        <v>1267.98</v>
      </c>
      <c r="I50" s="412">
        <v>443.73</v>
      </c>
      <c r="J50" s="411">
        <v>0.25923199607410136</v>
      </c>
    </row>
    <row r="51" spans="1:10" ht="23.25" customHeight="1" x14ac:dyDescent="0.2">
      <c r="A51" s="414" t="s">
        <v>1763</v>
      </c>
      <c r="B51" s="414" t="s">
        <v>1762</v>
      </c>
      <c r="C51" s="414" t="s">
        <v>1764</v>
      </c>
      <c r="D51" s="414">
        <v>12</v>
      </c>
      <c r="E51" s="414">
        <v>170.28</v>
      </c>
      <c r="F51" s="413">
        <v>14260.49</v>
      </c>
      <c r="G51" s="412">
        <v>0</v>
      </c>
      <c r="H51" s="412">
        <v>12063.29</v>
      </c>
      <c r="I51" s="412">
        <v>2197.1999999999998</v>
      </c>
      <c r="J51" s="411">
        <v>0.15407605208516678</v>
      </c>
    </row>
    <row r="52" spans="1:10" ht="23.25" customHeight="1" x14ac:dyDescent="0.2">
      <c r="A52" s="414" t="s">
        <v>1763</v>
      </c>
      <c r="B52" s="414" t="s">
        <v>1762</v>
      </c>
      <c r="C52" s="414" t="s">
        <v>1074</v>
      </c>
      <c r="D52" s="414">
        <v>495</v>
      </c>
      <c r="E52" s="414">
        <v>468.27</v>
      </c>
      <c r="F52" s="413">
        <v>40916.699999999997</v>
      </c>
      <c r="G52" s="412">
        <v>0</v>
      </c>
      <c r="H52" s="412">
        <v>33288.379999999997</v>
      </c>
      <c r="I52" s="412">
        <v>7628.32</v>
      </c>
      <c r="J52" s="411">
        <v>0.18643536746609576</v>
      </c>
    </row>
    <row r="53" spans="1:10" ht="23.25" customHeight="1" x14ac:dyDescent="0.2">
      <c r="A53" s="414" t="s">
        <v>1956</v>
      </c>
      <c r="B53" s="414" t="s">
        <v>1955</v>
      </c>
      <c r="C53" s="414" t="s">
        <v>1099</v>
      </c>
      <c r="D53" s="414">
        <v>1000</v>
      </c>
      <c r="E53" s="414">
        <v>1000</v>
      </c>
      <c r="F53" s="413">
        <v>72540</v>
      </c>
      <c r="G53" s="412">
        <v>0</v>
      </c>
      <c r="H53" s="412">
        <v>56260</v>
      </c>
      <c r="I53" s="412">
        <v>16280</v>
      </c>
      <c r="J53" s="411">
        <v>0.22442790184725669</v>
      </c>
    </row>
    <row r="54" spans="1:10" ht="23.25" customHeight="1" x14ac:dyDescent="0.2">
      <c r="A54" s="414" t="s">
        <v>1952</v>
      </c>
      <c r="B54" s="414" t="s">
        <v>1951</v>
      </c>
      <c r="C54" s="414" t="s">
        <v>1018</v>
      </c>
      <c r="D54" s="414">
        <v>1</v>
      </c>
      <c r="E54" s="414">
        <v>208</v>
      </c>
      <c r="F54" s="413">
        <v>8641.4699999999993</v>
      </c>
      <c r="G54" s="412">
        <v>0</v>
      </c>
      <c r="H54" s="412">
        <v>7751.32</v>
      </c>
      <c r="I54" s="412">
        <v>890.15</v>
      </c>
      <c r="J54" s="411">
        <v>0.10300909451748372</v>
      </c>
    </row>
    <row r="55" spans="1:10" ht="23.25" customHeight="1" x14ac:dyDescent="0.2">
      <c r="A55" s="414" t="s">
        <v>3134</v>
      </c>
      <c r="B55" s="414" t="s">
        <v>3133</v>
      </c>
      <c r="C55" s="414" t="s">
        <v>1018</v>
      </c>
      <c r="D55" s="414">
        <v>1</v>
      </c>
      <c r="E55" s="414">
        <v>208</v>
      </c>
      <c r="F55" s="413">
        <v>15014.26</v>
      </c>
      <c r="G55" s="412">
        <v>0</v>
      </c>
      <c r="H55" s="412">
        <v>11122.17</v>
      </c>
      <c r="I55" s="412">
        <v>3892.09</v>
      </c>
      <c r="J55" s="411">
        <v>0.25922622893169561</v>
      </c>
    </row>
    <row r="56" spans="1:10" ht="23.25" customHeight="1" x14ac:dyDescent="0.2">
      <c r="A56" s="414" t="s">
        <v>1721</v>
      </c>
      <c r="B56" s="414" t="s">
        <v>1720</v>
      </c>
      <c r="C56" s="414" t="s">
        <v>1719</v>
      </c>
      <c r="D56" s="414">
        <v>72</v>
      </c>
      <c r="E56" s="414">
        <v>64.8</v>
      </c>
      <c r="F56" s="413">
        <v>5805.36</v>
      </c>
      <c r="G56" s="412">
        <v>0</v>
      </c>
      <c r="H56" s="412">
        <v>4286.82</v>
      </c>
      <c r="I56" s="412">
        <v>1518.54</v>
      </c>
      <c r="J56" s="411">
        <v>0.26157550952912478</v>
      </c>
    </row>
    <row r="57" spans="1:10" ht="23.25" customHeight="1" x14ac:dyDescent="0.2">
      <c r="A57" s="414" t="s">
        <v>1709</v>
      </c>
      <c r="B57" s="414" t="s">
        <v>1708</v>
      </c>
      <c r="C57" s="414" t="s">
        <v>1701</v>
      </c>
      <c r="D57" s="414">
        <v>1</v>
      </c>
      <c r="E57" s="414">
        <v>4</v>
      </c>
      <c r="F57" s="413">
        <v>525.44000000000005</v>
      </c>
      <c r="G57" s="412">
        <v>0</v>
      </c>
      <c r="H57" s="412">
        <v>361.18</v>
      </c>
      <c r="I57" s="412">
        <v>164.26</v>
      </c>
      <c r="J57" s="411">
        <v>0.31261419001218027</v>
      </c>
    </row>
    <row r="58" spans="1:10" ht="23.25" customHeight="1" x14ac:dyDescent="0.2">
      <c r="A58" s="414" t="s">
        <v>1705</v>
      </c>
      <c r="B58" s="414" t="s">
        <v>1704</v>
      </c>
      <c r="C58" s="414" t="s">
        <v>1701</v>
      </c>
      <c r="D58" s="414">
        <v>1</v>
      </c>
      <c r="E58" s="414">
        <v>4</v>
      </c>
      <c r="F58" s="413">
        <v>476.28</v>
      </c>
      <c r="G58" s="412">
        <v>0</v>
      </c>
      <c r="H58" s="412">
        <v>364.68</v>
      </c>
      <c r="I58" s="412">
        <v>111.6</v>
      </c>
      <c r="J58" s="411">
        <v>0.23431594860166288</v>
      </c>
    </row>
    <row r="59" spans="1:10" ht="23.25" customHeight="1" x14ac:dyDescent="0.2">
      <c r="A59" s="414" t="s">
        <v>1698</v>
      </c>
      <c r="B59" s="414" t="s">
        <v>1697</v>
      </c>
      <c r="C59" s="414" t="s">
        <v>1684</v>
      </c>
      <c r="D59" s="414">
        <v>2</v>
      </c>
      <c r="E59" s="414">
        <v>32</v>
      </c>
      <c r="F59" s="413">
        <v>3556.9</v>
      </c>
      <c r="G59" s="412">
        <v>0</v>
      </c>
      <c r="H59" s="412">
        <v>2738.7</v>
      </c>
      <c r="I59" s="412">
        <v>818.2</v>
      </c>
      <c r="J59" s="411">
        <v>0.23003176923725716</v>
      </c>
    </row>
    <row r="60" spans="1:10" ht="23.25" customHeight="1" x14ac:dyDescent="0.2">
      <c r="A60" s="414" t="s">
        <v>1696</v>
      </c>
      <c r="B60" s="414" t="s">
        <v>1695</v>
      </c>
      <c r="C60" s="414" t="s">
        <v>1684</v>
      </c>
      <c r="D60" s="414">
        <v>1</v>
      </c>
      <c r="E60" s="414">
        <v>16</v>
      </c>
      <c r="F60" s="413">
        <v>1908.62</v>
      </c>
      <c r="G60" s="412">
        <v>0</v>
      </c>
      <c r="H60" s="412">
        <v>1446.43</v>
      </c>
      <c r="I60" s="412">
        <v>462.19</v>
      </c>
      <c r="J60" s="411">
        <v>0.24215925642610892</v>
      </c>
    </row>
    <row r="61" spans="1:10" ht="23.25" customHeight="1" x14ac:dyDescent="0.2">
      <c r="A61" s="414" t="s">
        <v>1690</v>
      </c>
      <c r="B61" s="414" t="s">
        <v>1689</v>
      </c>
      <c r="C61" s="414" t="s">
        <v>1684</v>
      </c>
      <c r="D61" s="414">
        <v>15</v>
      </c>
      <c r="E61" s="414">
        <v>240</v>
      </c>
      <c r="F61" s="413">
        <v>20370</v>
      </c>
      <c r="G61" s="412">
        <v>0</v>
      </c>
      <c r="H61" s="412">
        <v>18985.95</v>
      </c>
      <c r="I61" s="412">
        <v>1384.05</v>
      </c>
      <c r="J61" s="411">
        <v>6.7945508100147281E-2</v>
      </c>
    </row>
    <row r="62" spans="1:10" ht="23.25" customHeight="1" x14ac:dyDescent="0.2">
      <c r="A62" s="414" t="s">
        <v>1688</v>
      </c>
      <c r="B62" s="414" t="s">
        <v>1687</v>
      </c>
      <c r="C62" s="414" t="s">
        <v>1684</v>
      </c>
      <c r="D62" s="414">
        <v>15</v>
      </c>
      <c r="E62" s="414">
        <v>240</v>
      </c>
      <c r="F62" s="413">
        <v>24316.799999999999</v>
      </c>
      <c r="G62" s="412">
        <v>0</v>
      </c>
      <c r="H62" s="412">
        <v>22641.3</v>
      </c>
      <c r="I62" s="412">
        <v>1675.5</v>
      </c>
      <c r="J62" s="411">
        <v>6.8902980655349388E-2</v>
      </c>
    </row>
    <row r="63" spans="1:10" ht="23.25" customHeight="1" x14ac:dyDescent="0.2">
      <c r="A63" s="414" t="s">
        <v>3838</v>
      </c>
      <c r="B63" s="414" t="s">
        <v>3837</v>
      </c>
      <c r="C63" s="414" t="s">
        <v>1684</v>
      </c>
      <c r="D63" s="414">
        <v>2</v>
      </c>
      <c r="E63" s="414">
        <v>32</v>
      </c>
      <c r="F63" s="413">
        <v>5120.6400000000003</v>
      </c>
      <c r="G63" s="412">
        <v>0</v>
      </c>
      <c r="H63" s="412">
        <v>3473.8</v>
      </c>
      <c r="I63" s="412">
        <v>1646.84</v>
      </c>
      <c r="J63" s="411">
        <v>0.32160823647044118</v>
      </c>
    </row>
    <row r="64" spans="1:10" ht="23.25" customHeight="1" x14ac:dyDescent="0.2">
      <c r="A64" s="414" t="s">
        <v>1683</v>
      </c>
      <c r="B64" s="414" t="s">
        <v>1682</v>
      </c>
      <c r="C64" s="414" t="s">
        <v>1078</v>
      </c>
      <c r="D64" s="414">
        <v>108</v>
      </c>
      <c r="E64" s="414">
        <v>108</v>
      </c>
      <c r="F64" s="413">
        <v>11201.76</v>
      </c>
      <c r="G64" s="412">
        <v>0</v>
      </c>
      <c r="H64" s="412">
        <v>9986.8799999999992</v>
      </c>
      <c r="I64" s="412">
        <v>1214.8800000000001</v>
      </c>
      <c r="J64" s="411">
        <v>0.1084543857393838</v>
      </c>
    </row>
    <row r="65" spans="1:10" ht="23.25" customHeight="1" x14ac:dyDescent="0.2">
      <c r="A65" s="414" t="s">
        <v>1679</v>
      </c>
      <c r="B65" s="414" t="s">
        <v>1678</v>
      </c>
      <c r="C65" s="414" t="s">
        <v>1077</v>
      </c>
      <c r="D65" s="414">
        <v>5</v>
      </c>
      <c r="E65" s="414">
        <v>56.76</v>
      </c>
      <c r="F65" s="413">
        <v>2902.8</v>
      </c>
      <c r="G65" s="412">
        <v>0</v>
      </c>
      <c r="H65" s="412">
        <v>1768.3</v>
      </c>
      <c r="I65" s="412">
        <v>1134.5</v>
      </c>
      <c r="J65" s="411">
        <v>0.3908295438886592</v>
      </c>
    </row>
    <row r="66" spans="1:10" ht="23.25" customHeight="1" x14ac:dyDescent="0.2">
      <c r="A66" s="414" t="s">
        <v>1679</v>
      </c>
      <c r="B66" s="414" t="s">
        <v>1678</v>
      </c>
      <c r="C66" s="414" t="s">
        <v>1074</v>
      </c>
      <c r="D66" s="414">
        <v>732</v>
      </c>
      <c r="E66" s="414">
        <v>692.47199999999998</v>
      </c>
      <c r="F66" s="413">
        <v>28174.68</v>
      </c>
      <c r="G66" s="412">
        <v>0</v>
      </c>
      <c r="H66" s="412">
        <v>21775.78</v>
      </c>
      <c r="I66" s="412">
        <v>6398.9</v>
      </c>
      <c r="J66" s="411">
        <v>0.22711526803498744</v>
      </c>
    </row>
    <row r="67" spans="1:10" ht="23.25" customHeight="1" x14ac:dyDescent="0.2">
      <c r="A67" s="414" t="s">
        <v>1676</v>
      </c>
      <c r="B67" s="414" t="s">
        <v>1675</v>
      </c>
      <c r="C67" s="414" t="s">
        <v>1677</v>
      </c>
      <c r="D67" s="414">
        <v>6</v>
      </c>
      <c r="E67" s="414">
        <v>72</v>
      </c>
      <c r="F67" s="413">
        <v>2579.34</v>
      </c>
      <c r="G67" s="412">
        <v>0</v>
      </c>
      <c r="H67" s="412">
        <v>1681.88</v>
      </c>
      <c r="I67" s="412">
        <v>897.46</v>
      </c>
      <c r="J67" s="411">
        <v>0.34794172152566161</v>
      </c>
    </row>
    <row r="68" spans="1:10" ht="23.25" customHeight="1" x14ac:dyDescent="0.2">
      <c r="A68" s="414" t="s">
        <v>1676</v>
      </c>
      <c r="B68" s="414" t="s">
        <v>1675</v>
      </c>
      <c r="C68" s="414" t="s">
        <v>1078</v>
      </c>
      <c r="D68" s="414">
        <v>1080</v>
      </c>
      <c r="E68" s="414">
        <v>1080</v>
      </c>
      <c r="F68" s="413">
        <v>28879.200000000001</v>
      </c>
      <c r="G68" s="412">
        <v>0</v>
      </c>
      <c r="H68" s="412">
        <v>25229.7</v>
      </c>
      <c r="I68" s="412">
        <v>3649.5</v>
      </c>
      <c r="J68" s="411">
        <v>0.12637122911992021</v>
      </c>
    </row>
    <row r="69" spans="1:10" ht="23.25" customHeight="1" x14ac:dyDescent="0.2">
      <c r="A69" s="414" t="s">
        <v>1674</v>
      </c>
      <c r="B69" s="414" t="s">
        <v>1673</v>
      </c>
      <c r="C69" s="414" t="s">
        <v>1077</v>
      </c>
      <c r="D69" s="414">
        <v>5</v>
      </c>
      <c r="E69" s="414">
        <v>56.76</v>
      </c>
      <c r="F69" s="413">
        <v>6076.2</v>
      </c>
      <c r="G69" s="412">
        <v>0</v>
      </c>
      <c r="H69" s="412">
        <v>3920.95</v>
      </c>
      <c r="I69" s="412">
        <v>2155.25</v>
      </c>
      <c r="J69" s="411">
        <v>0.35470359764326387</v>
      </c>
    </row>
    <row r="70" spans="1:10" ht="23.25" customHeight="1" x14ac:dyDescent="0.2">
      <c r="A70" s="414" t="s">
        <v>1674</v>
      </c>
      <c r="B70" s="414" t="s">
        <v>1673</v>
      </c>
      <c r="C70" s="414" t="s">
        <v>1074</v>
      </c>
      <c r="D70" s="414">
        <v>156</v>
      </c>
      <c r="E70" s="414">
        <v>147.57599999999999</v>
      </c>
      <c r="F70" s="413">
        <v>11377.08</v>
      </c>
      <c r="G70" s="412">
        <v>0</v>
      </c>
      <c r="H70" s="412">
        <v>10194.469999999999</v>
      </c>
      <c r="I70" s="412">
        <v>1182.6099999999999</v>
      </c>
      <c r="J70" s="411">
        <v>0.10394670688788336</v>
      </c>
    </row>
    <row r="71" spans="1:10" ht="23.25" customHeight="1" x14ac:dyDescent="0.2">
      <c r="A71" s="414" t="s">
        <v>1672</v>
      </c>
      <c r="B71" s="414" t="s">
        <v>1671</v>
      </c>
      <c r="C71" s="414" t="s">
        <v>1077</v>
      </c>
      <c r="D71" s="414">
        <v>6</v>
      </c>
      <c r="E71" s="414">
        <v>68.111999999999995</v>
      </c>
      <c r="F71" s="413">
        <v>7139.67</v>
      </c>
      <c r="G71" s="412">
        <v>0</v>
      </c>
      <c r="H71" s="412">
        <v>4705.1400000000003</v>
      </c>
      <c r="I71" s="412">
        <v>2434.5300000000002</v>
      </c>
      <c r="J71" s="411">
        <v>0.34098634810852602</v>
      </c>
    </row>
    <row r="72" spans="1:10" ht="23.25" customHeight="1" x14ac:dyDescent="0.2">
      <c r="A72" s="414" t="s">
        <v>1672</v>
      </c>
      <c r="B72" s="414" t="s">
        <v>1671</v>
      </c>
      <c r="C72" s="414" t="s">
        <v>1074</v>
      </c>
      <c r="D72" s="414">
        <v>132</v>
      </c>
      <c r="E72" s="414">
        <v>124.872</v>
      </c>
      <c r="F72" s="413">
        <v>9626.76</v>
      </c>
      <c r="G72" s="412">
        <v>0</v>
      </c>
      <c r="H72" s="412">
        <v>8626.09</v>
      </c>
      <c r="I72" s="412">
        <v>1000.67</v>
      </c>
      <c r="J72" s="411">
        <v>0.10394670688788336</v>
      </c>
    </row>
    <row r="73" spans="1:10" ht="23.25" customHeight="1" x14ac:dyDescent="0.2">
      <c r="A73" s="414" t="s">
        <v>1670</v>
      </c>
      <c r="B73" s="414" t="s">
        <v>1669</v>
      </c>
      <c r="C73" s="414" t="s">
        <v>1077</v>
      </c>
      <c r="D73" s="414">
        <v>15</v>
      </c>
      <c r="E73" s="414">
        <v>170.28</v>
      </c>
      <c r="F73" s="413">
        <v>13728.9</v>
      </c>
      <c r="G73" s="412">
        <v>0</v>
      </c>
      <c r="H73" s="412">
        <v>11095.35</v>
      </c>
      <c r="I73" s="412">
        <v>2633.55</v>
      </c>
      <c r="J73" s="411">
        <v>0.1918252736927212</v>
      </c>
    </row>
    <row r="74" spans="1:10" ht="23.25" customHeight="1" x14ac:dyDescent="0.2">
      <c r="A74" s="414" t="s">
        <v>1670</v>
      </c>
      <c r="B74" s="414" t="s">
        <v>1669</v>
      </c>
      <c r="C74" s="414" t="s">
        <v>1074</v>
      </c>
      <c r="D74" s="414">
        <v>1728</v>
      </c>
      <c r="E74" s="414">
        <v>1634.6880000000001</v>
      </c>
      <c r="F74" s="413">
        <v>126731.52</v>
      </c>
      <c r="G74" s="412">
        <v>0</v>
      </c>
      <c r="H74" s="412">
        <v>106045.06</v>
      </c>
      <c r="I74" s="412">
        <v>20686.46</v>
      </c>
      <c r="J74" s="411">
        <v>0.1632305838358129</v>
      </c>
    </row>
    <row r="75" spans="1:10" ht="23.25" customHeight="1" x14ac:dyDescent="0.2">
      <c r="A75" s="414" t="s">
        <v>3130</v>
      </c>
      <c r="B75" s="414" t="s">
        <v>3129</v>
      </c>
      <c r="C75" s="414" t="s">
        <v>1077</v>
      </c>
      <c r="D75" s="414">
        <v>1</v>
      </c>
      <c r="E75" s="414">
        <v>11.352</v>
      </c>
      <c r="F75" s="413">
        <v>1302.1099999999999</v>
      </c>
      <c r="G75" s="412">
        <v>0</v>
      </c>
      <c r="H75" s="412">
        <v>616.19000000000005</v>
      </c>
      <c r="I75" s="412">
        <v>685.92</v>
      </c>
      <c r="J75" s="411">
        <v>0.52677577163219702</v>
      </c>
    </row>
    <row r="76" spans="1:10" ht="23.25" customHeight="1" x14ac:dyDescent="0.2">
      <c r="A76" s="414" t="s">
        <v>1666</v>
      </c>
      <c r="B76" s="414" t="s">
        <v>1665</v>
      </c>
      <c r="C76" s="414" t="s">
        <v>1077</v>
      </c>
      <c r="D76" s="414">
        <v>9</v>
      </c>
      <c r="E76" s="414">
        <v>102.16800000000001</v>
      </c>
      <c r="F76" s="413">
        <v>9646.7000000000007</v>
      </c>
      <c r="G76" s="412">
        <v>0</v>
      </c>
      <c r="H76" s="412">
        <v>8717.1299999999992</v>
      </c>
      <c r="I76" s="412">
        <v>929.57</v>
      </c>
      <c r="J76" s="411">
        <v>9.6361450029543785E-2</v>
      </c>
    </row>
    <row r="77" spans="1:10" ht="23.25" customHeight="1" x14ac:dyDescent="0.2">
      <c r="A77" s="414" t="s">
        <v>1666</v>
      </c>
      <c r="B77" s="414" t="s">
        <v>1665</v>
      </c>
      <c r="C77" s="414" t="s">
        <v>1074</v>
      </c>
      <c r="D77" s="414">
        <v>2052</v>
      </c>
      <c r="E77" s="414">
        <v>1941.192</v>
      </c>
      <c r="F77" s="413">
        <v>182915.28</v>
      </c>
      <c r="G77" s="412">
        <v>0</v>
      </c>
      <c r="H77" s="412">
        <v>165624.94</v>
      </c>
      <c r="I77" s="412">
        <v>17290.34</v>
      </c>
      <c r="J77" s="411">
        <v>9.4526493358017979E-2</v>
      </c>
    </row>
    <row r="78" spans="1:10" ht="23.25" customHeight="1" x14ac:dyDescent="0.2">
      <c r="A78" s="414" t="s">
        <v>1664</v>
      </c>
      <c r="B78" s="414" t="s">
        <v>1663</v>
      </c>
      <c r="C78" s="414" t="s">
        <v>1077</v>
      </c>
      <c r="D78" s="414">
        <v>1</v>
      </c>
      <c r="E78" s="414">
        <v>11.352</v>
      </c>
      <c r="F78" s="413">
        <v>972</v>
      </c>
      <c r="G78" s="412">
        <v>0</v>
      </c>
      <c r="H78" s="412">
        <v>904.33</v>
      </c>
      <c r="I78" s="412">
        <v>67.67</v>
      </c>
      <c r="J78" s="411">
        <v>6.9619341563786005E-2</v>
      </c>
    </row>
    <row r="79" spans="1:10" ht="23.25" customHeight="1" x14ac:dyDescent="0.2">
      <c r="A79" s="414" t="s">
        <v>1664</v>
      </c>
      <c r="B79" s="414" t="s">
        <v>1663</v>
      </c>
      <c r="C79" s="414" t="s">
        <v>1074</v>
      </c>
      <c r="D79" s="414">
        <v>144</v>
      </c>
      <c r="E79" s="414">
        <v>136.22399999999999</v>
      </c>
      <c r="F79" s="413">
        <v>13010.4</v>
      </c>
      <c r="G79" s="412">
        <v>0</v>
      </c>
      <c r="H79" s="412">
        <v>10851.02</v>
      </c>
      <c r="I79" s="412">
        <v>2159.38</v>
      </c>
      <c r="J79" s="411">
        <v>0.16597337514603702</v>
      </c>
    </row>
    <row r="80" spans="1:10" ht="23.25" customHeight="1" x14ac:dyDescent="0.2">
      <c r="A80" s="414" t="s">
        <v>1654</v>
      </c>
      <c r="B80" s="414" t="s">
        <v>1948</v>
      </c>
      <c r="C80" s="414" t="s">
        <v>1010</v>
      </c>
      <c r="D80" s="414">
        <v>2</v>
      </c>
      <c r="E80" s="414">
        <v>0</v>
      </c>
      <c r="F80" s="413">
        <v>8548</v>
      </c>
      <c r="G80" s="412">
        <v>0</v>
      </c>
      <c r="H80" s="412">
        <v>8548</v>
      </c>
      <c r="I80" s="412">
        <v>0</v>
      </c>
      <c r="J80" s="411">
        <v>0</v>
      </c>
    </row>
    <row r="81" spans="1:10" ht="23.25" customHeight="1" x14ac:dyDescent="0.2">
      <c r="A81" s="414" t="s">
        <v>1652</v>
      </c>
      <c r="B81" s="414" t="s">
        <v>3193</v>
      </c>
      <c r="C81" s="414" t="s">
        <v>1077</v>
      </c>
      <c r="D81" s="414">
        <v>5</v>
      </c>
      <c r="E81" s="414">
        <v>56.76</v>
      </c>
      <c r="F81" s="413">
        <v>4151.05</v>
      </c>
      <c r="G81" s="412">
        <v>0</v>
      </c>
      <c r="H81" s="412">
        <v>4500.8</v>
      </c>
      <c r="I81" s="412">
        <v>-349.75</v>
      </c>
      <c r="J81" s="411">
        <v>-8.4255790703556932E-2</v>
      </c>
    </row>
    <row r="82" spans="1:10" ht="23.25" customHeight="1" x14ac:dyDescent="0.2">
      <c r="A82" s="414" t="s">
        <v>1073</v>
      </c>
      <c r="B82" s="414" t="s">
        <v>1941</v>
      </c>
      <c r="C82" s="414" t="s">
        <v>1940</v>
      </c>
      <c r="D82" s="414">
        <v>72</v>
      </c>
      <c r="E82" s="414">
        <v>32.4</v>
      </c>
      <c r="F82" s="413">
        <v>3617.28</v>
      </c>
      <c r="G82" s="412">
        <v>0</v>
      </c>
      <c r="H82" s="412">
        <v>3273.84</v>
      </c>
      <c r="I82" s="412">
        <v>343.44</v>
      </c>
      <c r="J82" s="411">
        <v>9.4944267515923567E-2</v>
      </c>
    </row>
    <row r="83" spans="1:10" ht="23.25" customHeight="1" x14ac:dyDescent="0.2">
      <c r="A83" s="414" t="s">
        <v>1120</v>
      </c>
      <c r="B83" s="414" t="s">
        <v>1937</v>
      </c>
      <c r="C83" s="414" t="s">
        <v>1077</v>
      </c>
      <c r="D83" s="414">
        <v>3</v>
      </c>
      <c r="E83" s="414">
        <v>34.055999999999997</v>
      </c>
      <c r="F83" s="413">
        <v>2631.18</v>
      </c>
      <c r="G83" s="412">
        <v>0</v>
      </c>
      <c r="H83" s="412">
        <v>2236.5</v>
      </c>
      <c r="I83" s="412">
        <v>394.68</v>
      </c>
      <c r="J83" s="411">
        <v>0.15000114017285021</v>
      </c>
    </row>
    <row r="84" spans="1:10" ht="23.25" customHeight="1" x14ac:dyDescent="0.2">
      <c r="A84" s="414" t="s">
        <v>1120</v>
      </c>
      <c r="B84" s="414" t="s">
        <v>1937</v>
      </c>
      <c r="C84" s="414" t="s">
        <v>1074</v>
      </c>
      <c r="D84" s="414">
        <v>144</v>
      </c>
      <c r="E84" s="414">
        <v>136.22399999999999</v>
      </c>
      <c r="F84" s="413">
        <v>13243.68</v>
      </c>
      <c r="G84" s="412">
        <v>0</v>
      </c>
      <c r="H84" s="412">
        <v>8946</v>
      </c>
      <c r="I84" s="412">
        <v>4297.68</v>
      </c>
      <c r="J84" s="411">
        <v>0.3245079917364358</v>
      </c>
    </row>
    <row r="85" spans="1:10" ht="23.25" customHeight="1" x14ac:dyDescent="0.2">
      <c r="A85" s="414" t="s">
        <v>1118</v>
      </c>
      <c r="B85" s="414" t="s">
        <v>1936</v>
      </c>
      <c r="C85" s="414" t="s">
        <v>1077</v>
      </c>
      <c r="D85" s="414">
        <v>2</v>
      </c>
      <c r="E85" s="414">
        <v>22.704000000000001</v>
      </c>
      <c r="F85" s="413">
        <v>1754.12</v>
      </c>
      <c r="G85" s="412">
        <v>0</v>
      </c>
      <c r="H85" s="412">
        <v>1491.01</v>
      </c>
      <c r="I85" s="412">
        <v>263.11</v>
      </c>
      <c r="J85" s="411">
        <v>0.14999543930859918</v>
      </c>
    </row>
    <row r="86" spans="1:10" ht="23.25" customHeight="1" x14ac:dyDescent="0.2">
      <c r="A86" s="414" t="s">
        <v>1118</v>
      </c>
      <c r="B86" s="414" t="s">
        <v>1936</v>
      </c>
      <c r="C86" s="414" t="s">
        <v>1074</v>
      </c>
      <c r="D86" s="414">
        <v>288</v>
      </c>
      <c r="E86" s="414">
        <v>272.44799999999998</v>
      </c>
      <c r="F86" s="413">
        <v>26487.360000000001</v>
      </c>
      <c r="G86" s="412">
        <v>0</v>
      </c>
      <c r="H86" s="412">
        <v>17892.2</v>
      </c>
      <c r="I86" s="412">
        <v>8595.16</v>
      </c>
      <c r="J86" s="411">
        <v>0.32450044096504899</v>
      </c>
    </row>
    <row r="87" spans="1:10" ht="23.25" customHeight="1" x14ac:dyDescent="0.2">
      <c r="A87" s="414" t="s">
        <v>1115</v>
      </c>
      <c r="B87" s="414" t="s">
        <v>1935</v>
      </c>
      <c r="C87" s="414" t="s">
        <v>1081</v>
      </c>
      <c r="D87" s="414">
        <v>2</v>
      </c>
      <c r="E87" s="414">
        <v>12</v>
      </c>
      <c r="F87" s="413">
        <v>1342.58</v>
      </c>
      <c r="G87" s="412">
        <v>0</v>
      </c>
      <c r="H87" s="412">
        <v>1521.58</v>
      </c>
      <c r="I87" s="412">
        <v>-179</v>
      </c>
      <c r="J87" s="411">
        <v>-0.13332538843122943</v>
      </c>
    </row>
    <row r="88" spans="1:10" ht="23.25" customHeight="1" x14ac:dyDescent="0.2">
      <c r="A88" s="414" t="s">
        <v>1115</v>
      </c>
      <c r="B88" s="414" t="s">
        <v>1935</v>
      </c>
      <c r="C88" s="414" t="s">
        <v>1078</v>
      </c>
      <c r="D88" s="414">
        <v>96</v>
      </c>
      <c r="E88" s="414">
        <v>96</v>
      </c>
      <c r="F88" s="413">
        <v>17037.12</v>
      </c>
      <c r="G88" s="412">
        <v>0</v>
      </c>
      <c r="H88" s="412">
        <v>12172.64</v>
      </c>
      <c r="I88" s="412">
        <v>4864.4799999999996</v>
      </c>
      <c r="J88" s="411">
        <v>0.28552243571683478</v>
      </c>
    </row>
    <row r="89" spans="1:10" ht="23.25" customHeight="1" x14ac:dyDescent="0.2">
      <c r="A89" s="414" t="s">
        <v>1109</v>
      </c>
      <c r="B89" s="414" t="s">
        <v>1934</v>
      </c>
      <c r="C89" s="414" t="s">
        <v>1077</v>
      </c>
      <c r="D89" s="414">
        <v>3</v>
      </c>
      <c r="E89" s="414">
        <v>34.055999999999997</v>
      </c>
      <c r="F89" s="413">
        <v>2631.15</v>
      </c>
      <c r="G89" s="412">
        <v>0</v>
      </c>
      <c r="H89" s="412">
        <v>2236.5</v>
      </c>
      <c r="I89" s="412">
        <v>394.65</v>
      </c>
      <c r="J89" s="411">
        <v>0.14999144860612279</v>
      </c>
    </row>
    <row r="90" spans="1:10" ht="23.25" customHeight="1" x14ac:dyDescent="0.2">
      <c r="A90" s="414" t="s">
        <v>1080</v>
      </c>
      <c r="B90" s="414" t="s">
        <v>1933</v>
      </c>
      <c r="C90" s="414" t="s">
        <v>1078</v>
      </c>
      <c r="D90" s="414">
        <v>66</v>
      </c>
      <c r="E90" s="414">
        <v>66</v>
      </c>
      <c r="F90" s="413">
        <v>11713.02</v>
      </c>
      <c r="G90" s="412">
        <v>0</v>
      </c>
      <c r="H90" s="412">
        <v>8368.69</v>
      </c>
      <c r="I90" s="412">
        <v>3344.33</v>
      </c>
      <c r="J90" s="411">
        <v>0.28552243571683478</v>
      </c>
    </row>
    <row r="91" spans="1:10" ht="23.25" customHeight="1" x14ac:dyDescent="0.2">
      <c r="A91" s="414" t="s">
        <v>1090</v>
      </c>
      <c r="B91" s="414" t="s">
        <v>1924</v>
      </c>
      <c r="C91" s="414" t="s">
        <v>1013</v>
      </c>
      <c r="D91" s="414">
        <v>1</v>
      </c>
      <c r="E91" s="414">
        <v>19</v>
      </c>
      <c r="F91" s="413">
        <v>1225.71</v>
      </c>
      <c r="G91" s="412">
        <v>0</v>
      </c>
      <c r="H91" s="412">
        <v>957.52</v>
      </c>
      <c r="I91" s="412">
        <v>268.19</v>
      </c>
      <c r="J91" s="411">
        <v>0.21880379535126579</v>
      </c>
    </row>
    <row r="92" spans="1:10" ht="23.25" customHeight="1" x14ac:dyDescent="0.2">
      <c r="A92" s="414" t="s">
        <v>1088</v>
      </c>
      <c r="B92" s="414" t="s">
        <v>1923</v>
      </c>
      <c r="C92" s="414" t="s">
        <v>1013</v>
      </c>
      <c r="D92" s="414">
        <v>20</v>
      </c>
      <c r="E92" s="414">
        <v>380</v>
      </c>
      <c r="F92" s="413">
        <v>18000</v>
      </c>
      <c r="G92" s="412">
        <v>0</v>
      </c>
      <c r="H92" s="412">
        <v>1970.4</v>
      </c>
      <c r="I92" s="412">
        <v>16029.6</v>
      </c>
      <c r="J92" s="411">
        <v>0.89053333333333329</v>
      </c>
    </row>
    <row r="93" spans="1:10" ht="23.25" customHeight="1" x14ac:dyDescent="0.2">
      <c r="A93" s="414" t="s">
        <v>1076</v>
      </c>
      <c r="B93" s="414" t="s">
        <v>1922</v>
      </c>
      <c r="C93" s="414" t="s">
        <v>1074</v>
      </c>
      <c r="D93" s="414">
        <v>24</v>
      </c>
      <c r="E93" s="414">
        <v>22.704000000000001</v>
      </c>
      <c r="F93" s="413">
        <v>1779.6</v>
      </c>
      <c r="G93" s="412">
        <v>0</v>
      </c>
      <c r="H93" s="412">
        <v>1572.08</v>
      </c>
      <c r="I93" s="412">
        <v>207.52</v>
      </c>
      <c r="J93" s="411">
        <v>0.11661047426387952</v>
      </c>
    </row>
    <row r="94" spans="1:10" ht="23.25" customHeight="1" x14ac:dyDescent="0.2">
      <c r="A94" s="414" t="s">
        <v>1034</v>
      </c>
      <c r="B94" s="414" t="s">
        <v>1918</v>
      </c>
      <c r="C94" s="414" t="s">
        <v>1032</v>
      </c>
      <c r="D94" s="414">
        <v>24</v>
      </c>
      <c r="E94" s="414">
        <v>120</v>
      </c>
      <c r="F94" s="413">
        <v>8421.1200000000008</v>
      </c>
      <c r="G94" s="412">
        <v>0</v>
      </c>
      <c r="H94" s="412">
        <v>6853.62</v>
      </c>
      <c r="I94" s="412">
        <v>1567.5</v>
      </c>
      <c r="J94" s="411">
        <v>0.18613913588691292</v>
      </c>
    </row>
    <row r="95" spans="1:10" ht="23.25" customHeight="1" x14ac:dyDescent="0.2">
      <c r="A95" s="414" t="s">
        <v>1029</v>
      </c>
      <c r="B95" s="414" t="s">
        <v>3834</v>
      </c>
      <c r="C95" s="414" t="s">
        <v>1021</v>
      </c>
      <c r="D95" s="414">
        <v>2</v>
      </c>
      <c r="E95" s="414">
        <v>40</v>
      </c>
      <c r="F95" s="413">
        <v>2692.66</v>
      </c>
      <c r="G95" s="412">
        <v>0</v>
      </c>
      <c r="H95" s="412">
        <v>2288.7600000000002</v>
      </c>
      <c r="I95" s="412">
        <v>403.9</v>
      </c>
      <c r="J95" s="411">
        <v>0.15000037137997371</v>
      </c>
    </row>
    <row r="96" spans="1:10" ht="23.25" customHeight="1" x14ac:dyDescent="0.2">
      <c r="A96" s="414" t="s">
        <v>1027</v>
      </c>
      <c r="B96" s="414" t="s">
        <v>2414</v>
      </c>
      <c r="C96" s="414" t="s">
        <v>1021</v>
      </c>
      <c r="D96" s="414">
        <v>2</v>
      </c>
      <c r="E96" s="414">
        <v>40</v>
      </c>
      <c r="F96" s="413">
        <v>2558.0300000000002</v>
      </c>
      <c r="G96" s="412">
        <v>0</v>
      </c>
      <c r="H96" s="412">
        <v>2288.7600000000002</v>
      </c>
      <c r="I96" s="412">
        <v>269.27</v>
      </c>
      <c r="J96" s="411">
        <v>0.10526459814779342</v>
      </c>
    </row>
    <row r="97" spans="1:10" ht="23.25" customHeight="1" x14ac:dyDescent="0.2">
      <c r="A97" s="414" t="s">
        <v>1917</v>
      </c>
      <c r="B97" s="414" t="s">
        <v>1916</v>
      </c>
      <c r="C97" s="414" t="s">
        <v>1885</v>
      </c>
      <c r="D97" s="414">
        <v>96</v>
      </c>
      <c r="E97" s="414">
        <v>363.36</v>
      </c>
      <c r="F97" s="413">
        <v>33762.239999999998</v>
      </c>
      <c r="G97" s="412">
        <v>0</v>
      </c>
      <c r="H97" s="412">
        <v>32214.25</v>
      </c>
      <c r="I97" s="412">
        <v>1547.99</v>
      </c>
      <c r="J97" s="411">
        <v>4.5849742197200186E-2</v>
      </c>
    </row>
    <row r="98" spans="1:10" ht="23.25" customHeight="1" x14ac:dyDescent="0.2">
      <c r="A98" s="414" t="s">
        <v>1015</v>
      </c>
      <c r="B98" s="414" t="s">
        <v>1915</v>
      </c>
      <c r="C98" s="414" t="s">
        <v>1013</v>
      </c>
      <c r="D98" s="414">
        <v>27</v>
      </c>
      <c r="E98" s="414">
        <v>513</v>
      </c>
      <c r="F98" s="413">
        <v>29930.86</v>
      </c>
      <c r="G98" s="412">
        <v>0</v>
      </c>
      <c r="H98" s="412">
        <v>23190.6</v>
      </c>
      <c r="I98" s="412">
        <v>6740.26</v>
      </c>
      <c r="J98" s="411">
        <v>0.22519433120197682</v>
      </c>
    </row>
    <row r="99" spans="1:10" ht="23.25" customHeight="1" x14ac:dyDescent="0.2">
      <c r="A99" s="414" t="s">
        <v>2052</v>
      </c>
      <c r="B99" s="414" t="s">
        <v>4325</v>
      </c>
      <c r="C99" s="414" t="s">
        <v>1099</v>
      </c>
      <c r="D99" s="414">
        <v>1000</v>
      </c>
      <c r="E99" s="414">
        <v>1000</v>
      </c>
      <c r="F99" s="413">
        <v>54960</v>
      </c>
      <c r="G99" s="412">
        <v>0</v>
      </c>
      <c r="H99" s="412">
        <v>44240</v>
      </c>
      <c r="I99" s="412">
        <v>10720</v>
      </c>
      <c r="J99" s="411">
        <v>0.1950509461426492</v>
      </c>
    </row>
    <row r="100" spans="1:10" ht="23.25" customHeight="1" x14ac:dyDescent="0.2">
      <c r="A100" s="414" t="s">
        <v>4410</v>
      </c>
      <c r="B100" s="414" t="s">
        <v>4409</v>
      </c>
      <c r="C100" s="414" t="s">
        <v>1013</v>
      </c>
      <c r="D100" s="414">
        <v>179</v>
      </c>
      <c r="E100" s="414">
        <v>3401</v>
      </c>
      <c r="F100" s="413">
        <v>158158.79</v>
      </c>
      <c r="G100" s="412">
        <v>0</v>
      </c>
      <c r="H100" s="412">
        <v>170792.15</v>
      </c>
      <c r="I100" s="412">
        <v>-12633.36</v>
      </c>
      <c r="J100" s="411">
        <v>-7.9877697597458858E-2</v>
      </c>
    </row>
    <row r="101" spans="1:10" ht="23.25" customHeight="1" x14ac:dyDescent="0.2">
      <c r="A101" s="414" t="s">
        <v>4407</v>
      </c>
      <c r="B101" s="414" t="s">
        <v>4406</v>
      </c>
      <c r="C101" s="414" t="s">
        <v>1013</v>
      </c>
      <c r="D101" s="414">
        <v>194</v>
      </c>
      <c r="E101" s="414">
        <v>3686</v>
      </c>
      <c r="F101" s="413">
        <v>186085.98</v>
      </c>
      <c r="G101" s="412">
        <v>0</v>
      </c>
      <c r="H101" s="412">
        <v>181900.93</v>
      </c>
      <c r="I101" s="412">
        <v>4185.05</v>
      </c>
      <c r="J101" s="411">
        <v>2.2489872692182399E-2</v>
      </c>
    </row>
    <row r="102" spans="1:10" ht="23.25" customHeight="1" x14ac:dyDescent="0.2">
      <c r="A102" s="414" t="s">
        <v>5293</v>
      </c>
      <c r="B102" s="414" t="s">
        <v>5292</v>
      </c>
      <c r="C102" s="414" t="s">
        <v>1010</v>
      </c>
      <c r="D102" s="414">
        <v>26</v>
      </c>
      <c r="E102" s="414">
        <v>0</v>
      </c>
      <c r="F102" s="413">
        <v>0.26</v>
      </c>
      <c r="G102" s="412">
        <v>0</v>
      </c>
      <c r="H102" s="412">
        <v>0.26</v>
      </c>
      <c r="I102" s="412">
        <v>0</v>
      </c>
      <c r="J102" s="411">
        <v>0</v>
      </c>
    </row>
    <row r="103" spans="1:10" ht="23.25" customHeight="1" x14ac:dyDescent="0.2">
      <c r="A103" s="414" t="s">
        <v>4422</v>
      </c>
      <c r="B103" s="414" t="s">
        <v>5289</v>
      </c>
      <c r="C103" s="414" t="s">
        <v>1013</v>
      </c>
      <c r="D103" s="414">
        <v>12</v>
      </c>
      <c r="E103" s="414">
        <v>228</v>
      </c>
      <c r="F103" s="413">
        <v>12891.22</v>
      </c>
      <c r="G103" s="412">
        <v>0</v>
      </c>
      <c r="H103" s="412">
        <v>11868.6</v>
      </c>
      <c r="I103" s="412">
        <v>1022.62</v>
      </c>
      <c r="J103" s="411">
        <v>7.9326859676586078E-2</v>
      </c>
    </row>
    <row r="104" spans="1:10" ht="23.25" customHeight="1" x14ac:dyDescent="0.2">
      <c r="A104" s="414" t="s">
        <v>5965</v>
      </c>
      <c r="B104" s="414" t="s">
        <v>6049</v>
      </c>
      <c r="C104" s="414" t="s">
        <v>1077</v>
      </c>
      <c r="D104" s="418">
        <v>127</v>
      </c>
      <c r="E104" s="418">
        <v>1441.704</v>
      </c>
      <c r="F104" s="419">
        <v>111548.54</v>
      </c>
      <c r="G104" s="420">
        <v>0</v>
      </c>
      <c r="H104" s="420">
        <v>103378</v>
      </c>
      <c r="I104" s="420">
        <v>8170.54</v>
      </c>
      <c r="J104" s="421">
        <v>7.3246498788778411E-2</v>
      </c>
    </row>
    <row r="105" spans="1:10" ht="0" hidden="1" customHeight="1" x14ac:dyDescent="0.2"/>
    <row r="106" spans="1:10" x14ac:dyDescent="0.2">
      <c r="D106" s="424">
        <f>SUM(D4:D105)</f>
        <v>17443</v>
      </c>
      <c r="E106" s="424">
        <f t="shared" ref="E106:I106" si="0">SUM(E4:E105)</f>
        <v>45800.159999999982</v>
      </c>
      <c r="F106" s="426">
        <f t="shared" si="0"/>
        <v>2711782.58</v>
      </c>
      <c r="G106" s="426">
        <f t="shared" si="0"/>
        <v>0</v>
      </c>
      <c r="H106" s="426">
        <f t="shared" si="0"/>
        <v>2474256.79</v>
      </c>
      <c r="I106" s="426">
        <f t="shared" si="0"/>
        <v>237525.78999999995</v>
      </c>
    </row>
    <row r="108" spans="1:10" x14ac:dyDescent="0.2">
      <c r="A108" s="689"/>
      <c r="B108" s="689"/>
      <c r="C108" s="689"/>
      <c r="D108" s="689"/>
      <c r="E108" s="689"/>
      <c r="F108" s="689"/>
      <c r="G108" s="689"/>
      <c r="H108" s="689"/>
      <c r="I108" s="689"/>
      <c r="J108" s="689"/>
    </row>
    <row r="112" spans="1:10" ht="25.5" x14ac:dyDescent="0.2">
      <c r="A112" s="414" t="s">
        <v>1945</v>
      </c>
      <c r="B112" s="414" t="s">
        <v>1944</v>
      </c>
      <c r="C112" s="414" t="s">
        <v>1159</v>
      </c>
      <c r="D112" s="414">
        <v>2</v>
      </c>
      <c r="E112" s="414">
        <v>0</v>
      </c>
      <c r="F112" s="413">
        <v>1850.68</v>
      </c>
      <c r="G112" s="412">
        <v>0</v>
      </c>
      <c r="H112" s="412">
        <v>784.34</v>
      </c>
      <c r="I112" s="412">
        <v>1066.3399999999999</v>
      </c>
      <c r="J112" s="411">
        <v>0.57618821190049063</v>
      </c>
    </row>
    <row r="113" spans="1:10" ht="25.5" x14ac:dyDescent="0.2">
      <c r="A113" s="414" t="s">
        <v>6051</v>
      </c>
      <c r="B113" s="414" t="s">
        <v>6050</v>
      </c>
      <c r="C113" s="414" t="s">
        <v>1159</v>
      </c>
      <c r="D113" s="414">
        <v>1</v>
      </c>
      <c r="E113" s="414">
        <v>0</v>
      </c>
      <c r="F113" s="413">
        <v>778.4</v>
      </c>
      <c r="G113" s="412">
        <v>0</v>
      </c>
      <c r="H113" s="412">
        <v>395.17</v>
      </c>
      <c r="I113" s="412">
        <v>383.23</v>
      </c>
      <c r="J113" s="411">
        <v>0.49233042137718397</v>
      </c>
    </row>
    <row r="114" spans="1:10" ht="25.5" x14ac:dyDescent="0.2">
      <c r="A114" s="414" t="s">
        <v>2409</v>
      </c>
      <c r="B114" s="414" t="s">
        <v>2408</v>
      </c>
      <c r="C114" s="414" t="s">
        <v>1159</v>
      </c>
      <c r="D114" s="414">
        <v>2</v>
      </c>
      <c r="E114" s="414">
        <v>0</v>
      </c>
      <c r="F114" s="413">
        <v>1309.28</v>
      </c>
      <c r="G114" s="412">
        <v>0</v>
      </c>
      <c r="H114" s="412">
        <v>1045.4000000000001</v>
      </c>
      <c r="I114" s="412">
        <v>263.88</v>
      </c>
      <c r="J114" s="411">
        <v>0.20154588781620433</v>
      </c>
    </row>
    <row r="115" spans="1:10" ht="25.5" x14ac:dyDescent="0.2">
      <c r="A115" s="414" t="s">
        <v>1943</v>
      </c>
      <c r="B115" s="414" t="s">
        <v>1942</v>
      </c>
      <c r="C115" s="414" t="s">
        <v>1159</v>
      </c>
      <c r="D115" s="418">
        <v>3</v>
      </c>
      <c r="E115" s="418">
        <v>0</v>
      </c>
      <c r="F115" s="419">
        <v>1647.79</v>
      </c>
      <c r="G115" s="420">
        <v>0</v>
      </c>
      <c r="H115" s="420">
        <v>1145.1600000000001</v>
      </c>
      <c r="I115" s="420">
        <v>502.63</v>
      </c>
      <c r="J115" s="421">
        <v>0.30503280150990114</v>
      </c>
    </row>
    <row r="116" spans="1:10" x14ac:dyDescent="0.2">
      <c r="D116" s="424">
        <f>SUM(D112:D115)</f>
        <v>8</v>
      </c>
      <c r="E116" s="424">
        <f t="shared" ref="E116:I116" si="1">SUM(E112:E115)</f>
        <v>0</v>
      </c>
      <c r="F116" s="426">
        <f t="shared" si="1"/>
        <v>5586.15</v>
      </c>
      <c r="G116" s="426">
        <f t="shared" si="1"/>
        <v>0</v>
      </c>
      <c r="H116" s="426">
        <f t="shared" si="1"/>
        <v>3370.0699999999997</v>
      </c>
      <c r="I116" s="426">
        <f t="shared" si="1"/>
        <v>2216.08</v>
      </c>
    </row>
  </sheetData>
  <mergeCells count="1">
    <mergeCell ref="A1:B1"/>
  </mergeCells>
  <pageMargins left="0" right="0" top="1" bottom="1.3541653543307099" header="1" footer="1"/>
  <pageSetup paperSize="9" orientation="portrait" horizontalDpi="300" verticalDpi="300"/>
  <headerFooter alignWithMargins="0">
    <oddFooter>&amp;C&amp;"Arial,Regular"&amp;10&amp;P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8FBFD-D0AA-4297-8846-A887898D7D62}">
  <sheetPr codeName="Hoja62"/>
  <dimension ref="A1:J156"/>
  <sheetViews>
    <sheetView showGridLines="0" workbookViewId="0">
      <pane ySplit="6" topLeftCell="A136" activePane="bottomLeft" state="frozen"/>
      <selection pane="bottomLeft" activeCell="H152" sqref="H152"/>
    </sheetView>
  </sheetViews>
  <sheetFormatPr baseColWidth="10" defaultColWidth="11.42578125" defaultRowHeight="12" x14ac:dyDescent="0.2"/>
  <cols>
    <col min="1" max="1" width="19.42578125" style="364" customWidth="1"/>
    <col min="2" max="2" width="56.140625" style="364" customWidth="1"/>
    <col min="3" max="3" width="17.7109375" style="364" customWidth="1"/>
    <col min="4" max="4" width="13" style="741" customWidth="1"/>
    <col min="5" max="5" width="16.140625" style="741" customWidth="1"/>
    <col min="6" max="10" width="19.42578125" style="741" customWidth="1"/>
    <col min="11" max="14" width="19.42578125" style="364" customWidth="1"/>
    <col min="15"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6718</v>
      </c>
    </row>
    <row r="6" spans="1:10" ht="2.4500000000000002" customHeight="1" x14ac:dyDescent="0.2"/>
    <row r="7" spans="1:10" ht="23.85" customHeight="1" x14ac:dyDescent="0.2"/>
    <row r="8" spans="1:10" ht="22.5" customHeight="1" x14ac:dyDescent="0.2">
      <c r="A8" s="370" t="s">
        <v>1908</v>
      </c>
      <c r="B8" s="369" t="s">
        <v>1907</v>
      </c>
      <c r="C8" s="370" t="s">
        <v>1906</v>
      </c>
      <c r="D8" s="754" t="s">
        <v>1905</v>
      </c>
      <c r="E8" s="754" t="s">
        <v>1904</v>
      </c>
      <c r="F8" s="754" t="s">
        <v>245</v>
      </c>
      <c r="G8" s="754" t="s">
        <v>1903</v>
      </c>
      <c r="H8" s="754" t="s">
        <v>1902</v>
      </c>
      <c r="I8" s="754" t="s">
        <v>1901</v>
      </c>
      <c r="J8" s="754" t="s">
        <v>1900</v>
      </c>
    </row>
    <row r="9" spans="1:10" ht="14.25" customHeight="1" x14ac:dyDescent="0.2">
      <c r="A9" s="368" t="s">
        <v>1899</v>
      </c>
      <c r="B9" s="368" t="s">
        <v>1898</v>
      </c>
      <c r="C9" s="368" t="s">
        <v>1771</v>
      </c>
      <c r="D9" s="748">
        <v>2</v>
      </c>
      <c r="E9" s="748">
        <v>12</v>
      </c>
      <c r="F9" s="747">
        <v>2229.89</v>
      </c>
      <c r="G9" s="747">
        <v>0</v>
      </c>
      <c r="H9" s="747">
        <v>1438.11</v>
      </c>
      <c r="I9" s="747">
        <v>791.78</v>
      </c>
      <c r="J9" s="746">
        <v>0.35507581091443974</v>
      </c>
    </row>
    <row r="10" spans="1:10" ht="14.25" customHeight="1" x14ac:dyDescent="0.2">
      <c r="A10" s="368" t="s">
        <v>1899</v>
      </c>
      <c r="B10" s="368" t="s">
        <v>1898</v>
      </c>
      <c r="C10" s="368" t="s">
        <v>1774</v>
      </c>
      <c r="D10" s="748">
        <v>24</v>
      </c>
      <c r="E10" s="748">
        <v>6</v>
      </c>
      <c r="F10" s="747">
        <v>894.72</v>
      </c>
      <c r="G10" s="747">
        <v>0</v>
      </c>
      <c r="H10" s="747">
        <v>717.18</v>
      </c>
      <c r="I10" s="747">
        <v>177.54</v>
      </c>
      <c r="J10" s="746">
        <v>0.1984307939914163</v>
      </c>
    </row>
    <row r="11" spans="1:10" ht="14.25" customHeight="1" x14ac:dyDescent="0.2">
      <c r="A11" s="368" t="s">
        <v>1895</v>
      </c>
      <c r="B11" s="368" t="s">
        <v>1894</v>
      </c>
      <c r="C11" s="368" t="s">
        <v>1771</v>
      </c>
      <c r="D11" s="748">
        <v>11</v>
      </c>
      <c r="E11" s="748">
        <v>66</v>
      </c>
      <c r="F11" s="747">
        <v>10566.46</v>
      </c>
      <c r="G11" s="747">
        <v>0</v>
      </c>
      <c r="H11" s="747">
        <v>7118.76</v>
      </c>
      <c r="I11" s="747">
        <v>3447.7</v>
      </c>
      <c r="J11" s="746">
        <v>0.32628713873899112</v>
      </c>
    </row>
    <row r="12" spans="1:10" ht="14.25" customHeight="1" x14ac:dyDescent="0.2">
      <c r="A12" s="368" t="s">
        <v>1891</v>
      </c>
      <c r="B12" s="368" t="s">
        <v>1890</v>
      </c>
      <c r="C12" s="368" t="s">
        <v>1077</v>
      </c>
      <c r="D12" s="748">
        <v>24</v>
      </c>
      <c r="E12" s="748">
        <v>272.44799999999998</v>
      </c>
      <c r="F12" s="747">
        <v>14701.64</v>
      </c>
      <c r="G12" s="747">
        <v>0</v>
      </c>
      <c r="H12" s="747">
        <v>13637.58</v>
      </c>
      <c r="I12" s="747">
        <v>1064.06</v>
      </c>
      <c r="J12" s="746">
        <v>7.2376959305220367E-2</v>
      </c>
    </row>
    <row r="13" spans="1:10" ht="14.25" customHeight="1" x14ac:dyDescent="0.2">
      <c r="A13" s="368" t="s">
        <v>1891</v>
      </c>
      <c r="B13" s="368" t="s">
        <v>1890</v>
      </c>
      <c r="C13" s="368" t="s">
        <v>1074</v>
      </c>
      <c r="D13" s="748">
        <v>60</v>
      </c>
      <c r="E13" s="748">
        <v>56.76</v>
      </c>
      <c r="F13" s="747">
        <v>3282</v>
      </c>
      <c r="G13" s="747">
        <v>0</v>
      </c>
      <c r="H13" s="747">
        <v>2841.04</v>
      </c>
      <c r="I13" s="747">
        <v>440.96</v>
      </c>
      <c r="J13" s="746">
        <v>0.13435709932967702</v>
      </c>
    </row>
    <row r="14" spans="1:10" ht="14.25" customHeight="1" x14ac:dyDescent="0.2">
      <c r="A14" s="368" t="s">
        <v>2431</v>
      </c>
      <c r="B14" s="368" t="s">
        <v>2430</v>
      </c>
      <c r="C14" s="368" t="s">
        <v>1077</v>
      </c>
      <c r="D14" s="748">
        <v>2</v>
      </c>
      <c r="E14" s="748">
        <v>22.704000000000001</v>
      </c>
      <c r="F14" s="747">
        <v>2417.58</v>
      </c>
      <c r="G14" s="747">
        <v>0</v>
      </c>
      <c r="H14" s="747">
        <v>1977.82</v>
      </c>
      <c r="I14" s="747">
        <v>439.76</v>
      </c>
      <c r="J14" s="746">
        <v>0.18190090917363644</v>
      </c>
    </row>
    <row r="15" spans="1:10" ht="14.25" customHeight="1" x14ac:dyDescent="0.2">
      <c r="A15" s="368" t="s">
        <v>1887</v>
      </c>
      <c r="B15" s="368" t="s">
        <v>1886</v>
      </c>
      <c r="C15" s="368" t="s">
        <v>1882</v>
      </c>
      <c r="D15" s="748">
        <v>16</v>
      </c>
      <c r="E15" s="748">
        <v>242.24</v>
      </c>
      <c r="F15" s="747">
        <v>7446.64</v>
      </c>
      <c r="G15" s="747">
        <v>0</v>
      </c>
      <c r="H15" s="747">
        <v>7011.76</v>
      </c>
      <c r="I15" s="747">
        <v>434.88</v>
      </c>
      <c r="J15" s="746">
        <v>5.8399492925668491E-2</v>
      </c>
    </row>
    <row r="16" spans="1:10" ht="14.25" customHeight="1" x14ac:dyDescent="0.2">
      <c r="A16" s="368" t="s">
        <v>1887</v>
      </c>
      <c r="B16" s="368" t="s">
        <v>1886</v>
      </c>
      <c r="C16" s="368" t="s">
        <v>1885</v>
      </c>
      <c r="D16" s="748">
        <v>32</v>
      </c>
      <c r="E16" s="748">
        <v>121.12</v>
      </c>
      <c r="F16" s="747">
        <v>4006.4</v>
      </c>
      <c r="G16" s="747">
        <v>0</v>
      </c>
      <c r="H16" s="747">
        <v>3521.02</v>
      </c>
      <c r="I16" s="747">
        <v>485.38</v>
      </c>
      <c r="J16" s="746">
        <v>0.12115115814696485</v>
      </c>
    </row>
    <row r="17" spans="1:10" ht="14.25" customHeight="1" x14ac:dyDescent="0.2">
      <c r="A17" s="368" t="s">
        <v>1884</v>
      </c>
      <c r="B17" s="368" t="s">
        <v>1883</v>
      </c>
      <c r="C17" s="368" t="s">
        <v>1882</v>
      </c>
      <c r="D17" s="748">
        <v>1</v>
      </c>
      <c r="E17" s="748">
        <v>15.14</v>
      </c>
      <c r="F17" s="747">
        <v>997.41</v>
      </c>
      <c r="G17" s="747">
        <v>0</v>
      </c>
      <c r="H17" s="747">
        <v>735.48</v>
      </c>
      <c r="I17" s="747">
        <v>261.93</v>
      </c>
      <c r="J17" s="746">
        <v>0.26261016031521639</v>
      </c>
    </row>
    <row r="18" spans="1:10" ht="14.25" customHeight="1" x14ac:dyDescent="0.2">
      <c r="A18" s="368" t="s">
        <v>3802</v>
      </c>
      <c r="B18" s="368" t="s">
        <v>3801</v>
      </c>
      <c r="C18" s="368" t="s">
        <v>1116</v>
      </c>
      <c r="D18" s="748">
        <v>1</v>
      </c>
      <c r="E18" s="748">
        <v>5.6760000000000002</v>
      </c>
      <c r="F18" s="747">
        <v>764.38</v>
      </c>
      <c r="G18" s="747">
        <v>0</v>
      </c>
      <c r="H18" s="747">
        <v>817.57</v>
      </c>
      <c r="I18" s="747">
        <v>-53.19</v>
      </c>
      <c r="J18" s="746">
        <v>-6.95858081059159E-2</v>
      </c>
    </row>
    <row r="19" spans="1:10" ht="14.25" customHeight="1" x14ac:dyDescent="0.2">
      <c r="A19" s="368" t="s">
        <v>1881</v>
      </c>
      <c r="B19" s="368" t="s">
        <v>1880</v>
      </c>
      <c r="C19" s="368" t="s">
        <v>1077</v>
      </c>
      <c r="D19" s="748">
        <v>11</v>
      </c>
      <c r="E19" s="748">
        <v>124.872</v>
      </c>
      <c r="F19" s="747">
        <v>9097.77</v>
      </c>
      <c r="G19" s="747">
        <v>0</v>
      </c>
      <c r="H19" s="747">
        <v>8954</v>
      </c>
      <c r="I19" s="747">
        <v>143.77000000000001</v>
      </c>
      <c r="J19" s="746">
        <v>1.5802773646728815E-2</v>
      </c>
    </row>
    <row r="20" spans="1:10" ht="14.25" customHeight="1" x14ac:dyDescent="0.2">
      <c r="A20" s="368" t="s">
        <v>1879</v>
      </c>
      <c r="B20" s="368" t="s">
        <v>1878</v>
      </c>
      <c r="C20" s="368" t="s">
        <v>1875</v>
      </c>
      <c r="D20" s="748">
        <v>39</v>
      </c>
      <c r="E20" s="748">
        <v>885.69</v>
      </c>
      <c r="F20" s="747">
        <v>17299.169999999998</v>
      </c>
      <c r="G20" s="747">
        <v>0</v>
      </c>
      <c r="H20" s="747">
        <v>13019.4</v>
      </c>
      <c r="I20" s="747">
        <v>4279.7700000000004</v>
      </c>
      <c r="J20" s="746">
        <v>0.24739741848886393</v>
      </c>
    </row>
    <row r="21" spans="1:10" ht="14.25" customHeight="1" x14ac:dyDescent="0.2">
      <c r="A21" s="368" t="s">
        <v>1877</v>
      </c>
      <c r="B21" s="368" t="s">
        <v>1876</v>
      </c>
      <c r="C21" s="368" t="s">
        <v>1875</v>
      </c>
      <c r="D21" s="748">
        <v>50</v>
      </c>
      <c r="E21" s="748">
        <v>1135.5</v>
      </c>
      <c r="F21" s="747">
        <v>25555.200000000001</v>
      </c>
      <c r="G21" s="747">
        <v>0</v>
      </c>
      <c r="H21" s="747">
        <v>21823.5</v>
      </c>
      <c r="I21" s="747">
        <v>3731.7</v>
      </c>
      <c r="J21" s="746">
        <v>0.14602507513148008</v>
      </c>
    </row>
    <row r="22" spans="1:10" ht="14.25" customHeight="1" x14ac:dyDescent="0.2">
      <c r="A22" s="368" t="s">
        <v>1874</v>
      </c>
      <c r="B22" s="368" t="s">
        <v>1873</v>
      </c>
      <c r="C22" s="368" t="s">
        <v>1677</v>
      </c>
      <c r="D22" s="748">
        <v>9</v>
      </c>
      <c r="E22" s="748">
        <v>108</v>
      </c>
      <c r="F22" s="747">
        <v>3090.62</v>
      </c>
      <c r="G22" s="747">
        <v>0</v>
      </c>
      <c r="H22" s="747">
        <v>2335.9499999999998</v>
      </c>
      <c r="I22" s="747">
        <v>754.67</v>
      </c>
      <c r="J22" s="746">
        <v>0.24418077926111914</v>
      </c>
    </row>
    <row r="23" spans="1:10" ht="14.25" customHeight="1" x14ac:dyDescent="0.2">
      <c r="A23" s="368" t="s">
        <v>1872</v>
      </c>
      <c r="B23" s="368" t="s">
        <v>1871</v>
      </c>
      <c r="C23" s="368" t="s">
        <v>1677</v>
      </c>
      <c r="D23" s="748">
        <v>4</v>
      </c>
      <c r="E23" s="748">
        <v>48</v>
      </c>
      <c r="F23" s="747">
        <v>1372.35</v>
      </c>
      <c r="G23" s="747">
        <v>0</v>
      </c>
      <c r="H23" s="747">
        <v>1022.44</v>
      </c>
      <c r="I23" s="747">
        <v>349.91</v>
      </c>
      <c r="J23" s="746">
        <v>0.2549713994243451</v>
      </c>
    </row>
    <row r="24" spans="1:10" ht="14.25" customHeight="1" x14ac:dyDescent="0.2">
      <c r="A24" s="368" t="s">
        <v>2331</v>
      </c>
      <c r="B24" s="368" t="s">
        <v>2330</v>
      </c>
      <c r="C24" s="368" t="s">
        <v>1771</v>
      </c>
      <c r="D24" s="748">
        <v>1</v>
      </c>
      <c r="E24" s="748">
        <v>6</v>
      </c>
      <c r="F24" s="747">
        <v>954.29</v>
      </c>
      <c r="G24" s="747">
        <v>0</v>
      </c>
      <c r="H24" s="747">
        <v>694.2</v>
      </c>
      <c r="I24" s="747">
        <v>260.08999999999997</v>
      </c>
      <c r="J24" s="746">
        <v>0.272548177178845</v>
      </c>
    </row>
    <row r="25" spans="1:10" ht="14.25" customHeight="1" x14ac:dyDescent="0.2">
      <c r="A25" s="368" t="s">
        <v>1870</v>
      </c>
      <c r="B25" s="368" t="s">
        <v>1869</v>
      </c>
      <c r="C25" s="368" t="s">
        <v>1771</v>
      </c>
      <c r="D25" s="748">
        <v>3</v>
      </c>
      <c r="E25" s="748">
        <v>18</v>
      </c>
      <c r="F25" s="747">
        <v>2871.4</v>
      </c>
      <c r="G25" s="747">
        <v>0</v>
      </c>
      <c r="H25" s="747">
        <v>2155.11</v>
      </c>
      <c r="I25" s="747">
        <v>716.29</v>
      </c>
      <c r="J25" s="746">
        <v>0.24945671101204986</v>
      </c>
    </row>
    <row r="26" spans="1:10" ht="14.25" customHeight="1" x14ac:dyDescent="0.2">
      <c r="A26" s="368" t="s">
        <v>1865</v>
      </c>
      <c r="B26" s="368" t="s">
        <v>1864</v>
      </c>
      <c r="C26" s="368" t="s">
        <v>1863</v>
      </c>
      <c r="D26" s="748">
        <v>2</v>
      </c>
      <c r="E26" s="748">
        <v>22.56</v>
      </c>
      <c r="F26" s="747">
        <v>3302.74</v>
      </c>
      <c r="G26" s="747">
        <v>0</v>
      </c>
      <c r="H26" s="747">
        <v>2382.86</v>
      </c>
      <c r="I26" s="747">
        <v>919.88</v>
      </c>
      <c r="J26" s="746">
        <v>0.27852025893651938</v>
      </c>
    </row>
    <row r="27" spans="1:10" ht="14.25" customHeight="1" x14ac:dyDescent="0.2">
      <c r="A27" s="368" t="s">
        <v>1862</v>
      </c>
      <c r="B27" s="368" t="s">
        <v>1861</v>
      </c>
      <c r="C27" s="368" t="s">
        <v>1860</v>
      </c>
      <c r="D27" s="748">
        <v>8</v>
      </c>
      <c r="E27" s="748">
        <v>38.4</v>
      </c>
      <c r="F27" s="747">
        <v>6662.8</v>
      </c>
      <c r="G27" s="747">
        <v>0</v>
      </c>
      <c r="H27" s="747">
        <v>4771.12</v>
      </c>
      <c r="I27" s="747">
        <v>1891.68</v>
      </c>
      <c r="J27" s="746">
        <v>0.28391667166956835</v>
      </c>
    </row>
    <row r="28" spans="1:10" ht="14.25" customHeight="1" x14ac:dyDescent="0.2">
      <c r="A28" s="368" t="s">
        <v>1965</v>
      </c>
      <c r="B28" s="368" t="s">
        <v>1964</v>
      </c>
      <c r="C28" s="368" t="s">
        <v>1860</v>
      </c>
      <c r="D28" s="748">
        <v>8</v>
      </c>
      <c r="E28" s="748">
        <v>38.4</v>
      </c>
      <c r="F28" s="747">
        <v>6760.16</v>
      </c>
      <c r="G28" s="747">
        <v>0</v>
      </c>
      <c r="H28" s="747">
        <v>4840.88</v>
      </c>
      <c r="I28" s="747">
        <v>1919.28</v>
      </c>
      <c r="J28" s="746">
        <v>0.28391043998958604</v>
      </c>
    </row>
    <row r="29" spans="1:10" ht="14.25" customHeight="1" x14ac:dyDescent="0.2">
      <c r="A29" s="368" t="s">
        <v>4416</v>
      </c>
      <c r="B29" s="368" t="s">
        <v>4415</v>
      </c>
      <c r="C29" s="368" t="s">
        <v>1013</v>
      </c>
      <c r="D29" s="748">
        <v>128</v>
      </c>
      <c r="E29" s="748">
        <v>2432</v>
      </c>
      <c r="F29" s="747">
        <v>127785.32</v>
      </c>
      <c r="G29" s="747">
        <v>0</v>
      </c>
      <c r="H29" s="747">
        <v>104188.4</v>
      </c>
      <c r="I29" s="747">
        <v>23596.92</v>
      </c>
      <c r="J29" s="746">
        <v>0.18466064803061885</v>
      </c>
    </row>
    <row r="30" spans="1:10" ht="14.25" customHeight="1" x14ac:dyDescent="0.2">
      <c r="A30" s="368" t="s">
        <v>1857</v>
      </c>
      <c r="B30" s="368" t="s">
        <v>1856</v>
      </c>
      <c r="C30" s="368" t="s">
        <v>1013</v>
      </c>
      <c r="D30" s="748">
        <v>26</v>
      </c>
      <c r="E30" s="748">
        <v>494</v>
      </c>
      <c r="F30" s="747">
        <v>29246.9</v>
      </c>
      <c r="G30" s="747">
        <v>0</v>
      </c>
      <c r="H30" s="747">
        <v>23605.84</v>
      </c>
      <c r="I30" s="747">
        <v>5641.06</v>
      </c>
      <c r="J30" s="746">
        <v>0.19287719382225124</v>
      </c>
    </row>
    <row r="31" spans="1:10" ht="14.25" customHeight="1" x14ac:dyDescent="0.2">
      <c r="A31" s="368" t="s">
        <v>1855</v>
      </c>
      <c r="B31" s="368" t="s">
        <v>1854</v>
      </c>
      <c r="C31" s="368" t="s">
        <v>1013</v>
      </c>
      <c r="D31" s="748">
        <v>44</v>
      </c>
      <c r="E31" s="748">
        <v>836</v>
      </c>
      <c r="F31" s="747">
        <v>53187.96</v>
      </c>
      <c r="G31" s="747">
        <v>0</v>
      </c>
      <c r="H31" s="747">
        <v>40422.36</v>
      </c>
      <c r="I31" s="747">
        <v>12765.6</v>
      </c>
      <c r="J31" s="746">
        <v>0.2400092050907762</v>
      </c>
    </row>
    <row r="32" spans="1:10" ht="14.25" customHeight="1" x14ac:dyDescent="0.2">
      <c r="A32" s="368" t="s">
        <v>1853</v>
      </c>
      <c r="B32" s="368" t="s">
        <v>1852</v>
      </c>
      <c r="C32" s="368" t="s">
        <v>1013</v>
      </c>
      <c r="D32" s="748">
        <v>84</v>
      </c>
      <c r="E32" s="748">
        <v>1596</v>
      </c>
      <c r="F32" s="747">
        <v>100376.81</v>
      </c>
      <c r="G32" s="747">
        <v>0</v>
      </c>
      <c r="H32" s="747">
        <v>79491.28</v>
      </c>
      <c r="I32" s="747">
        <v>20885.53</v>
      </c>
      <c r="J32" s="746">
        <v>0.20807126666009809</v>
      </c>
    </row>
    <row r="33" spans="1:10" ht="14.25" customHeight="1" x14ac:dyDescent="0.2">
      <c r="A33" s="368" t="s">
        <v>1851</v>
      </c>
      <c r="B33" s="368" t="s">
        <v>1850</v>
      </c>
      <c r="C33" s="368" t="s">
        <v>1013</v>
      </c>
      <c r="D33" s="748">
        <v>12</v>
      </c>
      <c r="E33" s="748">
        <v>228</v>
      </c>
      <c r="F33" s="747">
        <v>14892.06</v>
      </c>
      <c r="G33" s="747">
        <v>0</v>
      </c>
      <c r="H33" s="747">
        <v>14298.99</v>
      </c>
      <c r="I33" s="747">
        <v>593.07000000000005</v>
      </c>
      <c r="J33" s="746">
        <v>3.982457766084746E-2</v>
      </c>
    </row>
    <row r="34" spans="1:10" ht="14.25" customHeight="1" x14ac:dyDescent="0.2">
      <c r="A34" s="368" t="s">
        <v>1849</v>
      </c>
      <c r="B34" s="368" t="s">
        <v>1848</v>
      </c>
      <c r="C34" s="368" t="s">
        <v>1013</v>
      </c>
      <c r="D34" s="748">
        <v>1</v>
      </c>
      <c r="E34" s="748">
        <v>19</v>
      </c>
      <c r="F34" s="747">
        <v>1884.41</v>
      </c>
      <c r="G34" s="747">
        <v>0</v>
      </c>
      <c r="H34" s="747">
        <v>1278.3699999999999</v>
      </c>
      <c r="I34" s="747">
        <v>606.04</v>
      </c>
      <c r="J34" s="746">
        <v>0.32160729352953976</v>
      </c>
    </row>
    <row r="35" spans="1:10" ht="14.25" customHeight="1" x14ac:dyDescent="0.2">
      <c r="A35" s="368" t="s">
        <v>1847</v>
      </c>
      <c r="B35" s="368" t="s">
        <v>1846</v>
      </c>
      <c r="C35" s="368" t="s">
        <v>1013</v>
      </c>
      <c r="D35" s="748">
        <v>11</v>
      </c>
      <c r="E35" s="748">
        <v>209</v>
      </c>
      <c r="F35" s="747">
        <v>14987.99</v>
      </c>
      <c r="G35" s="747">
        <v>0</v>
      </c>
      <c r="H35" s="747">
        <v>11403.26</v>
      </c>
      <c r="I35" s="747">
        <v>3584.73</v>
      </c>
      <c r="J35" s="746">
        <v>0.2391734982475969</v>
      </c>
    </row>
    <row r="36" spans="1:10" ht="14.25" customHeight="1" x14ac:dyDescent="0.2">
      <c r="A36" s="368" t="s">
        <v>1845</v>
      </c>
      <c r="B36" s="368" t="s">
        <v>1844</v>
      </c>
      <c r="C36" s="368" t="s">
        <v>1013</v>
      </c>
      <c r="D36" s="748">
        <v>1</v>
      </c>
      <c r="E36" s="748">
        <v>19</v>
      </c>
      <c r="F36" s="747">
        <v>2332.67</v>
      </c>
      <c r="G36" s="747">
        <v>0</v>
      </c>
      <c r="H36" s="747">
        <v>1582.46</v>
      </c>
      <c r="I36" s="747">
        <v>750.21</v>
      </c>
      <c r="J36" s="746">
        <v>0.32161000055730127</v>
      </c>
    </row>
    <row r="37" spans="1:10" ht="14.25" customHeight="1" x14ac:dyDescent="0.2">
      <c r="A37" s="368" t="s">
        <v>1843</v>
      </c>
      <c r="B37" s="368" t="s">
        <v>1842</v>
      </c>
      <c r="C37" s="368" t="s">
        <v>1013</v>
      </c>
      <c r="D37" s="748">
        <v>10</v>
      </c>
      <c r="E37" s="748">
        <v>190</v>
      </c>
      <c r="F37" s="747">
        <v>10539</v>
      </c>
      <c r="G37" s="747">
        <v>0</v>
      </c>
      <c r="H37" s="747">
        <v>9696.5</v>
      </c>
      <c r="I37" s="747">
        <v>842.5</v>
      </c>
      <c r="J37" s="746">
        <v>7.9941170889078664E-2</v>
      </c>
    </row>
    <row r="38" spans="1:10" ht="14.25" customHeight="1" x14ac:dyDescent="0.2">
      <c r="A38" s="368" t="s">
        <v>1841</v>
      </c>
      <c r="B38" s="368" t="s">
        <v>1840</v>
      </c>
      <c r="C38" s="368" t="s">
        <v>1013</v>
      </c>
      <c r="D38" s="748">
        <v>12</v>
      </c>
      <c r="E38" s="748">
        <v>228</v>
      </c>
      <c r="F38" s="747">
        <v>13275.82</v>
      </c>
      <c r="G38" s="747">
        <v>0</v>
      </c>
      <c r="H38" s="747">
        <v>12933.24</v>
      </c>
      <c r="I38" s="747">
        <v>342.58</v>
      </c>
      <c r="J38" s="746">
        <v>2.5804809043810478E-2</v>
      </c>
    </row>
    <row r="39" spans="1:10" ht="14.25" customHeight="1" x14ac:dyDescent="0.2">
      <c r="A39" s="368" t="s">
        <v>3151</v>
      </c>
      <c r="B39" s="368" t="s">
        <v>3150</v>
      </c>
      <c r="C39" s="368" t="s">
        <v>1013</v>
      </c>
      <c r="D39" s="748">
        <v>4</v>
      </c>
      <c r="E39" s="748">
        <v>76</v>
      </c>
      <c r="F39" s="747">
        <v>5253.52</v>
      </c>
      <c r="G39" s="747">
        <v>0</v>
      </c>
      <c r="H39" s="747">
        <v>3896.56</v>
      </c>
      <c r="I39" s="747">
        <v>1356.96</v>
      </c>
      <c r="J39" s="746">
        <v>0.2582953905191186</v>
      </c>
    </row>
    <row r="40" spans="1:10" ht="14.25" customHeight="1" x14ac:dyDescent="0.2">
      <c r="A40" s="368" t="s">
        <v>1837</v>
      </c>
      <c r="B40" s="368" t="s">
        <v>1836</v>
      </c>
      <c r="C40" s="368" t="s">
        <v>1013</v>
      </c>
      <c r="D40" s="748">
        <v>1285</v>
      </c>
      <c r="E40" s="748">
        <v>24415</v>
      </c>
      <c r="F40" s="747">
        <v>937109.74</v>
      </c>
      <c r="G40" s="747">
        <v>0</v>
      </c>
      <c r="H40" s="747">
        <v>956656.78</v>
      </c>
      <c r="I40" s="747">
        <v>-19547.04</v>
      </c>
      <c r="J40" s="746">
        <v>-2.0858859070230131E-2</v>
      </c>
    </row>
    <row r="41" spans="1:10" ht="14.25" customHeight="1" x14ac:dyDescent="0.2">
      <c r="A41" s="368" t="s">
        <v>3149</v>
      </c>
      <c r="B41" s="368" t="s">
        <v>3148</v>
      </c>
      <c r="C41" s="368" t="s">
        <v>1013</v>
      </c>
      <c r="D41" s="748">
        <v>5</v>
      </c>
      <c r="E41" s="748">
        <v>95</v>
      </c>
      <c r="F41" s="747">
        <v>5695.35</v>
      </c>
      <c r="G41" s="747">
        <v>0</v>
      </c>
      <c r="H41" s="747">
        <v>5276.05</v>
      </c>
      <c r="I41" s="747">
        <v>419.3</v>
      </c>
      <c r="J41" s="746">
        <v>7.3621463123425254E-2</v>
      </c>
    </row>
    <row r="42" spans="1:10" ht="14.25" customHeight="1" x14ac:dyDescent="0.2">
      <c r="A42" s="368" t="s">
        <v>5283</v>
      </c>
      <c r="B42" s="368" t="s">
        <v>5282</v>
      </c>
      <c r="C42" s="368" t="s">
        <v>1013</v>
      </c>
      <c r="D42" s="748">
        <v>5</v>
      </c>
      <c r="E42" s="748">
        <v>95</v>
      </c>
      <c r="F42" s="747">
        <v>9319.94</v>
      </c>
      <c r="G42" s="747">
        <v>0</v>
      </c>
      <c r="H42" s="747">
        <v>6288.03</v>
      </c>
      <c r="I42" s="747">
        <v>3031.91</v>
      </c>
      <c r="J42" s="746">
        <v>0.32531432605789307</v>
      </c>
    </row>
    <row r="43" spans="1:10" ht="14.25" customHeight="1" x14ac:dyDescent="0.2">
      <c r="A43" s="368" t="s">
        <v>1829</v>
      </c>
      <c r="B43" s="368" t="s">
        <v>1828</v>
      </c>
      <c r="C43" s="368" t="s">
        <v>1013</v>
      </c>
      <c r="D43" s="748">
        <v>3</v>
      </c>
      <c r="E43" s="748">
        <v>57</v>
      </c>
      <c r="F43" s="747">
        <v>4742.5200000000004</v>
      </c>
      <c r="G43" s="747">
        <v>0</v>
      </c>
      <c r="H43" s="747">
        <v>3503.67</v>
      </c>
      <c r="I43" s="747">
        <v>1238.8499999999999</v>
      </c>
      <c r="J43" s="746">
        <v>0.26122188203739782</v>
      </c>
    </row>
    <row r="44" spans="1:10" ht="14.25" customHeight="1" x14ac:dyDescent="0.2">
      <c r="A44" s="368" t="s">
        <v>1827</v>
      </c>
      <c r="B44" s="368" t="s">
        <v>1826</v>
      </c>
      <c r="C44" s="368" t="s">
        <v>1013</v>
      </c>
      <c r="D44" s="748">
        <v>5</v>
      </c>
      <c r="E44" s="748">
        <v>95</v>
      </c>
      <c r="F44" s="747">
        <v>10486.5</v>
      </c>
      <c r="G44" s="747">
        <v>0</v>
      </c>
      <c r="H44" s="747">
        <v>9139.15</v>
      </c>
      <c r="I44" s="747">
        <v>1347.35</v>
      </c>
      <c r="J44" s="746">
        <v>0.1284842416440185</v>
      </c>
    </row>
    <row r="45" spans="1:10" ht="14.25" customHeight="1" x14ac:dyDescent="0.2">
      <c r="A45" s="368" t="s">
        <v>1825</v>
      </c>
      <c r="B45" s="368" t="s">
        <v>1824</v>
      </c>
      <c r="C45" s="368" t="s">
        <v>1013</v>
      </c>
      <c r="D45" s="748">
        <v>4</v>
      </c>
      <c r="E45" s="748">
        <v>76</v>
      </c>
      <c r="F45" s="747">
        <v>6976.12</v>
      </c>
      <c r="G45" s="747">
        <v>0</v>
      </c>
      <c r="H45" s="747">
        <v>4732.5600000000004</v>
      </c>
      <c r="I45" s="747">
        <v>2243.56</v>
      </c>
      <c r="J45" s="746">
        <v>0.3216057063238591</v>
      </c>
    </row>
    <row r="46" spans="1:10" ht="14.25" customHeight="1" x14ac:dyDescent="0.2">
      <c r="A46" s="368" t="s">
        <v>1820</v>
      </c>
      <c r="B46" s="368" t="s">
        <v>1819</v>
      </c>
      <c r="C46" s="368" t="s">
        <v>1818</v>
      </c>
      <c r="D46" s="748">
        <v>8</v>
      </c>
      <c r="E46" s="748">
        <v>88.32</v>
      </c>
      <c r="F46" s="747">
        <v>2753.95</v>
      </c>
      <c r="G46" s="747">
        <v>0</v>
      </c>
      <c r="H46" s="747">
        <v>1955.82</v>
      </c>
      <c r="I46" s="747">
        <v>798.13</v>
      </c>
      <c r="J46" s="746">
        <v>0.28981281432124767</v>
      </c>
    </row>
    <row r="47" spans="1:10" ht="14.25" customHeight="1" x14ac:dyDescent="0.2">
      <c r="A47" s="368" t="s">
        <v>1817</v>
      </c>
      <c r="B47" s="368" t="s">
        <v>1816</v>
      </c>
      <c r="C47" s="368" t="s">
        <v>1013</v>
      </c>
      <c r="D47" s="748">
        <v>34</v>
      </c>
      <c r="E47" s="748">
        <v>646</v>
      </c>
      <c r="F47" s="747">
        <v>23071.26</v>
      </c>
      <c r="G47" s="747">
        <v>0</v>
      </c>
      <c r="H47" s="747">
        <v>17944.52</v>
      </c>
      <c r="I47" s="747">
        <v>5126.74</v>
      </c>
      <c r="J47" s="746">
        <v>0.2222132644684339</v>
      </c>
    </row>
    <row r="48" spans="1:10" ht="14.25" customHeight="1" x14ac:dyDescent="0.2">
      <c r="A48" s="368" t="s">
        <v>1815</v>
      </c>
      <c r="B48" s="368" t="s">
        <v>1814</v>
      </c>
      <c r="C48" s="368" t="s">
        <v>1013</v>
      </c>
      <c r="D48" s="748">
        <v>12</v>
      </c>
      <c r="E48" s="748">
        <v>228</v>
      </c>
      <c r="F48" s="747">
        <v>10118.92</v>
      </c>
      <c r="G48" s="747">
        <v>0</v>
      </c>
      <c r="H48" s="747">
        <v>8902.68</v>
      </c>
      <c r="I48" s="747">
        <v>1216.24</v>
      </c>
      <c r="J48" s="746">
        <v>0.12019464527834986</v>
      </c>
    </row>
    <row r="49" spans="1:10" ht="14.25" customHeight="1" x14ac:dyDescent="0.2">
      <c r="A49" s="368" t="s">
        <v>1960</v>
      </c>
      <c r="B49" s="368" t="s">
        <v>1959</v>
      </c>
      <c r="C49" s="368" t="s">
        <v>1013</v>
      </c>
      <c r="D49" s="748">
        <v>1</v>
      </c>
      <c r="E49" s="748">
        <v>19</v>
      </c>
      <c r="F49" s="747">
        <v>1385.93</v>
      </c>
      <c r="G49" s="747">
        <v>0</v>
      </c>
      <c r="H49" s="747">
        <v>985.87</v>
      </c>
      <c r="I49" s="747">
        <v>400.06</v>
      </c>
      <c r="J49" s="746">
        <v>0.28865815733839373</v>
      </c>
    </row>
    <row r="50" spans="1:10" ht="14.25" customHeight="1" x14ac:dyDescent="0.2">
      <c r="A50" s="368" t="s">
        <v>1813</v>
      </c>
      <c r="B50" s="368" t="s">
        <v>1812</v>
      </c>
      <c r="C50" s="368" t="s">
        <v>1013</v>
      </c>
      <c r="D50" s="748">
        <v>2</v>
      </c>
      <c r="E50" s="748">
        <v>38</v>
      </c>
      <c r="F50" s="747">
        <v>3427.94</v>
      </c>
      <c r="G50" s="747">
        <v>0</v>
      </c>
      <c r="H50" s="747">
        <v>2375.5</v>
      </c>
      <c r="I50" s="747">
        <v>1052.44</v>
      </c>
      <c r="J50" s="746">
        <v>0.30701820918685857</v>
      </c>
    </row>
    <row r="51" spans="1:10" ht="14.25" customHeight="1" x14ac:dyDescent="0.2">
      <c r="A51" s="368" t="s">
        <v>2315</v>
      </c>
      <c r="B51" s="368" t="s">
        <v>2314</v>
      </c>
      <c r="C51" s="368" t="s">
        <v>1013</v>
      </c>
      <c r="D51" s="748">
        <v>2</v>
      </c>
      <c r="E51" s="748">
        <v>38</v>
      </c>
      <c r="F51" s="747">
        <v>3477.79</v>
      </c>
      <c r="G51" s="747">
        <v>0</v>
      </c>
      <c r="H51" s="747">
        <v>2392.04</v>
      </c>
      <c r="I51" s="747">
        <v>1085.75</v>
      </c>
      <c r="J51" s="746">
        <v>0.31219538845071154</v>
      </c>
    </row>
    <row r="52" spans="1:10" ht="14.25" customHeight="1" x14ac:dyDescent="0.2">
      <c r="A52" s="368" t="s">
        <v>1811</v>
      </c>
      <c r="B52" s="368" t="s">
        <v>1810</v>
      </c>
      <c r="C52" s="368" t="s">
        <v>1013</v>
      </c>
      <c r="D52" s="748">
        <v>105</v>
      </c>
      <c r="E52" s="748">
        <v>1995</v>
      </c>
      <c r="F52" s="747">
        <v>123372.18</v>
      </c>
      <c r="G52" s="747">
        <v>0</v>
      </c>
      <c r="H52" s="747">
        <v>102736.39</v>
      </c>
      <c r="I52" s="747">
        <v>20635.79</v>
      </c>
      <c r="J52" s="746">
        <v>0.16726453240917036</v>
      </c>
    </row>
    <row r="53" spans="1:10" ht="14.25" customHeight="1" x14ac:dyDescent="0.2">
      <c r="A53" s="368" t="s">
        <v>3144</v>
      </c>
      <c r="B53" s="368" t="s">
        <v>3143</v>
      </c>
      <c r="C53" s="368" t="s">
        <v>1013</v>
      </c>
      <c r="D53" s="748">
        <v>1</v>
      </c>
      <c r="E53" s="748">
        <v>19</v>
      </c>
      <c r="F53" s="747">
        <v>2181.89</v>
      </c>
      <c r="G53" s="747">
        <v>0</v>
      </c>
      <c r="H53" s="747">
        <v>1486.58</v>
      </c>
      <c r="I53" s="747">
        <v>695.31</v>
      </c>
      <c r="J53" s="746">
        <v>0.31867326033851384</v>
      </c>
    </row>
    <row r="54" spans="1:10" ht="14.25" customHeight="1" x14ac:dyDescent="0.2">
      <c r="A54" s="368" t="s">
        <v>1809</v>
      </c>
      <c r="B54" s="368" t="s">
        <v>1808</v>
      </c>
      <c r="C54" s="368" t="s">
        <v>1013</v>
      </c>
      <c r="D54" s="748">
        <v>4</v>
      </c>
      <c r="E54" s="748">
        <v>76</v>
      </c>
      <c r="F54" s="747">
        <v>0.04</v>
      </c>
      <c r="G54" s="747">
        <v>0</v>
      </c>
      <c r="H54" s="747">
        <v>2463.16</v>
      </c>
      <c r="I54" s="747">
        <v>-2463.12</v>
      </c>
      <c r="J54" s="746">
        <v>-61578</v>
      </c>
    </row>
    <row r="55" spans="1:10" ht="14.25" customHeight="1" x14ac:dyDescent="0.2">
      <c r="A55" s="368" t="s">
        <v>1807</v>
      </c>
      <c r="B55" s="368" t="s">
        <v>1806</v>
      </c>
      <c r="C55" s="368" t="s">
        <v>1013</v>
      </c>
      <c r="D55" s="748">
        <v>6</v>
      </c>
      <c r="E55" s="748">
        <v>114</v>
      </c>
      <c r="F55" s="747">
        <v>0.06</v>
      </c>
      <c r="G55" s="747">
        <v>0</v>
      </c>
      <c r="H55" s="747">
        <v>2132.33</v>
      </c>
      <c r="I55" s="747">
        <v>-2132.27</v>
      </c>
      <c r="J55" s="746">
        <v>-35537.833333333336</v>
      </c>
    </row>
    <row r="56" spans="1:10" ht="14.25" customHeight="1" x14ac:dyDescent="0.2">
      <c r="A56" s="368" t="s">
        <v>2313</v>
      </c>
      <c r="B56" s="368" t="s">
        <v>2312</v>
      </c>
      <c r="C56" s="368" t="s">
        <v>1013</v>
      </c>
      <c r="D56" s="748">
        <v>33</v>
      </c>
      <c r="E56" s="748">
        <v>627</v>
      </c>
      <c r="F56" s="747">
        <v>18211.68</v>
      </c>
      <c r="G56" s="747">
        <v>0</v>
      </c>
      <c r="H56" s="747">
        <v>13333.64</v>
      </c>
      <c r="I56" s="747">
        <v>4878.04</v>
      </c>
      <c r="J56" s="746">
        <v>0.2678522794162867</v>
      </c>
    </row>
    <row r="57" spans="1:10" ht="14.25" customHeight="1" x14ac:dyDescent="0.2">
      <c r="A57" s="368" t="s">
        <v>1802</v>
      </c>
      <c r="B57" s="368" t="s">
        <v>1801</v>
      </c>
      <c r="C57" s="368" t="s">
        <v>1803</v>
      </c>
      <c r="D57" s="748">
        <v>7</v>
      </c>
      <c r="E57" s="748">
        <v>39.731999999999999</v>
      </c>
      <c r="F57" s="747">
        <v>12156.89</v>
      </c>
      <c r="G57" s="747">
        <v>0</v>
      </c>
      <c r="H57" s="747">
        <v>9217.32</v>
      </c>
      <c r="I57" s="747">
        <v>2939.57</v>
      </c>
      <c r="J57" s="746">
        <v>0.24180279660340762</v>
      </c>
    </row>
    <row r="58" spans="1:10" ht="14.25" customHeight="1" x14ac:dyDescent="0.2">
      <c r="A58" s="368" t="s">
        <v>1802</v>
      </c>
      <c r="B58" s="368" t="s">
        <v>1801</v>
      </c>
      <c r="C58" s="368" t="s">
        <v>1800</v>
      </c>
      <c r="D58" s="748">
        <v>132</v>
      </c>
      <c r="E58" s="748">
        <v>62.436</v>
      </c>
      <c r="F58" s="747">
        <v>15455.88</v>
      </c>
      <c r="G58" s="747">
        <v>0</v>
      </c>
      <c r="H58" s="747">
        <v>14484.36</v>
      </c>
      <c r="I58" s="747">
        <v>971.52</v>
      </c>
      <c r="J58" s="746">
        <v>6.2857630882227344E-2</v>
      </c>
    </row>
    <row r="59" spans="1:10" ht="14.25" customHeight="1" x14ac:dyDescent="0.2">
      <c r="A59" s="368" t="s">
        <v>1799</v>
      </c>
      <c r="B59" s="368" t="s">
        <v>1798</v>
      </c>
      <c r="C59" s="368" t="s">
        <v>1013</v>
      </c>
      <c r="D59" s="748">
        <v>21</v>
      </c>
      <c r="E59" s="748">
        <v>399</v>
      </c>
      <c r="F59" s="747">
        <v>34293.449999999997</v>
      </c>
      <c r="G59" s="747">
        <v>0</v>
      </c>
      <c r="H59" s="747">
        <v>25613.279999999999</v>
      </c>
      <c r="I59" s="747">
        <v>8680.17</v>
      </c>
      <c r="J59" s="746">
        <v>0.2531145160373191</v>
      </c>
    </row>
    <row r="60" spans="1:10" ht="14.25" customHeight="1" x14ac:dyDescent="0.2">
      <c r="A60" s="368" t="s">
        <v>1795</v>
      </c>
      <c r="B60" s="368" t="s">
        <v>1794</v>
      </c>
      <c r="C60" s="368" t="s">
        <v>1013</v>
      </c>
      <c r="D60" s="748">
        <v>37</v>
      </c>
      <c r="E60" s="748">
        <v>703</v>
      </c>
      <c r="F60" s="747">
        <v>28538.06</v>
      </c>
      <c r="G60" s="747">
        <v>0</v>
      </c>
      <c r="H60" s="747">
        <v>272.32</v>
      </c>
      <c r="I60" s="747">
        <v>28265.74</v>
      </c>
      <c r="J60" s="746">
        <v>0.99045765549585363</v>
      </c>
    </row>
    <row r="61" spans="1:10" ht="14.25" customHeight="1" x14ac:dyDescent="0.2">
      <c r="A61" s="368" t="s">
        <v>1793</v>
      </c>
      <c r="B61" s="368" t="s">
        <v>1792</v>
      </c>
      <c r="C61" s="368" t="s">
        <v>1013</v>
      </c>
      <c r="D61" s="748">
        <v>3</v>
      </c>
      <c r="E61" s="748">
        <v>57</v>
      </c>
      <c r="F61" s="747">
        <v>4896.18</v>
      </c>
      <c r="G61" s="747">
        <v>0</v>
      </c>
      <c r="H61" s="747">
        <v>3506.07</v>
      </c>
      <c r="I61" s="747">
        <v>1390.11</v>
      </c>
      <c r="J61" s="746">
        <v>0.28391725794394812</v>
      </c>
    </row>
    <row r="62" spans="1:10" ht="14.25" customHeight="1" x14ac:dyDescent="0.2">
      <c r="A62" s="368" t="s">
        <v>1789</v>
      </c>
      <c r="B62" s="368" t="s">
        <v>1788</v>
      </c>
      <c r="C62" s="368" t="s">
        <v>1785</v>
      </c>
      <c r="D62" s="748">
        <v>120</v>
      </c>
      <c r="E62" s="748">
        <v>2400</v>
      </c>
      <c r="F62" s="747">
        <v>45898.400000000001</v>
      </c>
      <c r="G62" s="747">
        <v>0</v>
      </c>
      <c r="H62" s="747">
        <v>40100.400000000001</v>
      </c>
      <c r="I62" s="747">
        <v>5798</v>
      </c>
      <c r="J62" s="746">
        <v>0.12632248618688233</v>
      </c>
    </row>
    <row r="63" spans="1:10" ht="14.25" customHeight="1" x14ac:dyDescent="0.2">
      <c r="A63" s="368" t="s">
        <v>1787</v>
      </c>
      <c r="B63" s="368" t="s">
        <v>1786</v>
      </c>
      <c r="C63" s="368" t="s">
        <v>1785</v>
      </c>
      <c r="D63" s="748">
        <v>4</v>
      </c>
      <c r="E63" s="748">
        <v>80</v>
      </c>
      <c r="F63" s="747">
        <v>1976.28</v>
      </c>
      <c r="G63" s="747">
        <v>0</v>
      </c>
      <c r="H63" s="747">
        <v>1657.48</v>
      </c>
      <c r="I63" s="747">
        <v>318.8</v>
      </c>
      <c r="J63" s="746">
        <v>0.16131317424656424</v>
      </c>
    </row>
    <row r="64" spans="1:10" ht="14.25" customHeight="1" x14ac:dyDescent="0.2">
      <c r="A64" s="368" t="s">
        <v>1784</v>
      </c>
      <c r="B64" s="368" t="s">
        <v>1783</v>
      </c>
      <c r="C64" s="368" t="s">
        <v>1771</v>
      </c>
      <c r="D64" s="748">
        <v>46</v>
      </c>
      <c r="E64" s="748">
        <v>276</v>
      </c>
      <c r="F64" s="747">
        <v>25998.71</v>
      </c>
      <c r="G64" s="747">
        <v>0</v>
      </c>
      <c r="H64" s="747">
        <v>22766.31</v>
      </c>
      <c r="I64" s="747">
        <v>3232.4</v>
      </c>
      <c r="J64" s="746">
        <v>0.12432924556641464</v>
      </c>
    </row>
    <row r="65" spans="1:10" ht="14.25" customHeight="1" x14ac:dyDescent="0.2">
      <c r="A65" s="368" t="s">
        <v>1784</v>
      </c>
      <c r="B65" s="368" t="s">
        <v>1783</v>
      </c>
      <c r="C65" s="368" t="s">
        <v>1774</v>
      </c>
      <c r="D65" s="748">
        <v>432</v>
      </c>
      <c r="E65" s="748">
        <v>108</v>
      </c>
      <c r="F65" s="747">
        <v>10679.04</v>
      </c>
      <c r="G65" s="747">
        <v>0</v>
      </c>
      <c r="H65" s="747">
        <v>7989.59</v>
      </c>
      <c r="I65" s="747">
        <v>2689.45</v>
      </c>
      <c r="J65" s="746">
        <v>0.25184379869351553</v>
      </c>
    </row>
    <row r="66" spans="1:10" ht="14.25" customHeight="1" x14ac:dyDescent="0.2">
      <c r="A66" s="368" t="s">
        <v>1782</v>
      </c>
      <c r="B66" s="368" t="s">
        <v>1781</v>
      </c>
      <c r="C66" s="368" t="s">
        <v>1771</v>
      </c>
      <c r="D66" s="748">
        <v>65</v>
      </c>
      <c r="E66" s="748">
        <v>390</v>
      </c>
      <c r="F66" s="747">
        <v>50103.31</v>
      </c>
      <c r="G66" s="747">
        <v>0</v>
      </c>
      <c r="H66" s="747">
        <v>40723.94</v>
      </c>
      <c r="I66" s="747">
        <v>9379.3700000000008</v>
      </c>
      <c r="J66" s="746">
        <v>0.18720060610766034</v>
      </c>
    </row>
    <row r="67" spans="1:10" ht="14.25" customHeight="1" x14ac:dyDescent="0.2">
      <c r="A67" s="368" t="s">
        <v>1782</v>
      </c>
      <c r="B67" s="368" t="s">
        <v>1781</v>
      </c>
      <c r="C67" s="368" t="s">
        <v>1774</v>
      </c>
      <c r="D67" s="748">
        <v>168</v>
      </c>
      <c r="E67" s="748">
        <v>42</v>
      </c>
      <c r="F67" s="747">
        <v>6126.96</v>
      </c>
      <c r="G67" s="747">
        <v>0</v>
      </c>
      <c r="H67" s="747">
        <v>4385.7</v>
      </c>
      <c r="I67" s="747">
        <v>1741.26</v>
      </c>
      <c r="J67" s="746">
        <v>0.28419640408946689</v>
      </c>
    </row>
    <row r="68" spans="1:10" ht="14.25" customHeight="1" x14ac:dyDescent="0.2">
      <c r="A68" s="368" t="s">
        <v>1780</v>
      </c>
      <c r="B68" s="368" t="s">
        <v>1779</v>
      </c>
      <c r="C68" s="368" t="s">
        <v>1771</v>
      </c>
      <c r="D68" s="748">
        <v>1</v>
      </c>
      <c r="E68" s="748">
        <v>6</v>
      </c>
      <c r="F68" s="747">
        <v>1647.72</v>
      </c>
      <c r="G68" s="747">
        <v>0</v>
      </c>
      <c r="H68" s="747">
        <v>951.14</v>
      </c>
      <c r="I68" s="747">
        <v>696.58</v>
      </c>
      <c r="J68" s="746">
        <v>0.422753865948098</v>
      </c>
    </row>
    <row r="69" spans="1:10" ht="14.25" customHeight="1" x14ac:dyDescent="0.2">
      <c r="A69" s="368" t="s">
        <v>1778</v>
      </c>
      <c r="B69" s="368" t="s">
        <v>1777</v>
      </c>
      <c r="C69" s="368" t="s">
        <v>1771</v>
      </c>
      <c r="D69" s="748">
        <v>62</v>
      </c>
      <c r="E69" s="748">
        <v>372</v>
      </c>
      <c r="F69" s="747">
        <v>42504.06</v>
      </c>
      <c r="G69" s="747">
        <v>0</v>
      </c>
      <c r="H69" s="747">
        <v>34510.120000000003</v>
      </c>
      <c r="I69" s="747">
        <v>7993.94</v>
      </c>
      <c r="J69" s="746">
        <v>0.1880747392131481</v>
      </c>
    </row>
    <row r="70" spans="1:10" ht="14.25" customHeight="1" x14ac:dyDescent="0.2">
      <c r="A70" s="368" t="s">
        <v>1778</v>
      </c>
      <c r="B70" s="368" t="s">
        <v>1777</v>
      </c>
      <c r="C70" s="368" t="s">
        <v>1774</v>
      </c>
      <c r="D70" s="748">
        <v>96</v>
      </c>
      <c r="E70" s="748">
        <v>24</v>
      </c>
      <c r="F70" s="747">
        <v>2761.92</v>
      </c>
      <c r="G70" s="747">
        <v>0</v>
      </c>
      <c r="H70" s="747">
        <v>2226.5</v>
      </c>
      <c r="I70" s="747">
        <v>535.41999999999996</v>
      </c>
      <c r="J70" s="746">
        <v>0.1938578959564361</v>
      </c>
    </row>
    <row r="71" spans="1:10" ht="14.25" customHeight="1" x14ac:dyDescent="0.2">
      <c r="A71" s="368" t="s">
        <v>1776</v>
      </c>
      <c r="B71" s="368" t="s">
        <v>1775</v>
      </c>
      <c r="C71" s="368" t="s">
        <v>1771</v>
      </c>
      <c r="D71" s="748">
        <v>46</v>
      </c>
      <c r="E71" s="748">
        <v>276</v>
      </c>
      <c r="F71" s="747">
        <v>25795.599999999999</v>
      </c>
      <c r="G71" s="747">
        <v>0</v>
      </c>
      <c r="H71" s="747">
        <v>22057.34</v>
      </c>
      <c r="I71" s="747">
        <v>3738.26</v>
      </c>
      <c r="J71" s="746">
        <v>0.14491851323481525</v>
      </c>
    </row>
    <row r="72" spans="1:10" ht="14.25" customHeight="1" x14ac:dyDescent="0.2">
      <c r="A72" s="368" t="s">
        <v>1776</v>
      </c>
      <c r="B72" s="368" t="s">
        <v>1775</v>
      </c>
      <c r="C72" s="368" t="s">
        <v>1774</v>
      </c>
      <c r="D72" s="748">
        <v>24</v>
      </c>
      <c r="E72" s="748">
        <v>6</v>
      </c>
      <c r="F72" s="747">
        <v>651.6</v>
      </c>
      <c r="G72" s="747">
        <v>0</v>
      </c>
      <c r="H72" s="747">
        <v>479.43</v>
      </c>
      <c r="I72" s="747">
        <v>172.17</v>
      </c>
      <c r="J72" s="746">
        <v>0.26422651933701657</v>
      </c>
    </row>
    <row r="73" spans="1:10" ht="14.25" customHeight="1" x14ac:dyDescent="0.2">
      <c r="A73" s="368" t="s">
        <v>1773</v>
      </c>
      <c r="B73" s="368" t="s">
        <v>1772</v>
      </c>
      <c r="C73" s="368" t="s">
        <v>1771</v>
      </c>
      <c r="D73" s="748">
        <v>39</v>
      </c>
      <c r="E73" s="748">
        <v>234</v>
      </c>
      <c r="F73" s="747">
        <v>24246.57</v>
      </c>
      <c r="G73" s="747">
        <v>0</v>
      </c>
      <c r="H73" s="747">
        <v>21386.04</v>
      </c>
      <c r="I73" s="747">
        <v>2860.53</v>
      </c>
      <c r="J73" s="746">
        <v>0.1179766870118124</v>
      </c>
    </row>
    <row r="74" spans="1:10" ht="14.25" customHeight="1" x14ac:dyDescent="0.2">
      <c r="A74" s="368" t="s">
        <v>1770</v>
      </c>
      <c r="B74" s="368" t="s">
        <v>1769</v>
      </c>
      <c r="C74" s="368" t="s">
        <v>1764</v>
      </c>
      <c r="D74" s="748">
        <v>3</v>
      </c>
      <c r="E74" s="748">
        <v>42.57</v>
      </c>
      <c r="F74" s="747">
        <v>3560.19</v>
      </c>
      <c r="G74" s="747">
        <v>0</v>
      </c>
      <c r="H74" s="747">
        <v>2865.24</v>
      </c>
      <c r="I74" s="747">
        <v>694.95</v>
      </c>
      <c r="J74" s="746">
        <v>0.19520025616610348</v>
      </c>
    </row>
    <row r="75" spans="1:10" ht="14.25" customHeight="1" x14ac:dyDescent="0.2">
      <c r="A75" s="368" t="s">
        <v>1770</v>
      </c>
      <c r="B75" s="368" t="s">
        <v>1769</v>
      </c>
      <c r="C75" s="368" t="s">
        <v>1074</v>
      </c>
      <c r="D75" s="748">
        <v>15</v>
      </c>
      <c r="E75" s="748">
        <v>14.19</v>
      </c>
      <c r="F75" s="747">
        <v>1087.95</v>
      </c>
      <c r="G75" s="747">
        <v>0</v>
      </c>
      <c r="H75" s="747">
        <v>955.08</v>
      </c>
      <c r="I75" s="747">
        <v>132.87</v>
      </c>
      <c r="J75" s="746">
        <v>0.12212877430028954</v>
      </c>
    </row>
    <row r="76" spans="1:10" ht="14.25" customHeight="1" x14ac:dyDescent="0.2">
      <c r="A76" s="368" t="s">
        <v>1768</v>
      </c>
      <c r="B76" s="368" t="s">
        <v>1767</v>
      </c>
      <c r="C76" s="368" t="s">
        <v>1764</v>
      </c>
      <c r="D76" s="748">
        <v>1</v>
      </c>
      <c r="E76" s="748">
        <v>14.19</v>
      </c>
      <c r="F76" s="747">
        <v>1356.37</v>
      </c>
      <c r="G76" s="747">
        <v>0</v>
      </c>
      <c r="H76" s="747">
        <v>987.61</v>
      </c>
      <c r="I76" s="747">
        <v>368.76</v>
      </c>
      <c r="J76" s="746">
        <v>0.27187271909582195</v>
      </c>
    </row>
    <row r="77" spans="1:10" ht="14.25" customHeight="1" x14ac:dyDescent="0.2">
      <c r="A77" s="368" t="s">
        <v>1768</v>
      </c>
      <c r="B77" s="368" t="s">
        <v>1767</v>
      </c>
      <c r="C77" s="368" t="s">
        <v>1074</v>
      </c>
      <c r="D77" s="748">
        <v>15</v>
      </c>
      <c r="E77" s="748">
        <v>14.19</v>
      </c>
      <c r="F77" s="747">
        <v>1087.95</v>
      </c>
      <c r="G77" s="747">
        <v>0</v>
      </c>
      <c r="H77" s="747">
        <v>988.66</v>
      </c>
      <c r="I77" s="747">
        <v>99.29</v>
      </c>
      <c r="J77" s="746">
        <v>9.1263385265866998E-2</v>
      </c>
    </row>
    <row r="78" spans="1:10" ht="14.25" customHeight="1" x14ac:dyDescent="0.2">
      <c r="A78" s="368" t="s">
        <v>1763</v>
      </c>
      <c r="B78" s="368" t="s">
        <v>1762</v>
      </c>
      <c r="C78" s="368" t="s">
        <v>1764</v>
      </c>
      <c r="D78" s="748">
        <v>60</v>
      </c>
      <c r="E78" s="748">
        <v>851.4</v>
      </c>
      <c r="F78" s="747">
        <v>59679.67</v>
      </c>
      <c r="G78" s="747">
        <v>0</v>
      </c>
      <c r="H78" s="747">
        <v>59770.64</v>
      </c>
      <c r="I78" s="747">
        <v>-90.97</v>
      </c>
      <c r="J78" s="746">
        <v>-1.5243046752771924E-3</v>
      </c>
    </row>
    <row r="79" spans="1:10" ht="14.25" customHeight="1" x14ac:dyDescent="0.2">
      <c r="A79" s="368" t="s">
        <v>1763</v>
      </c>
      <c r="B79" s="368" t="s">
        <v>1762</v>
      </c>
      <c r="C79" s="368" t="s">
        <v>1074</v>
      </c>
      <c r="D79" s="748">
        <v>45</v>
      </c>
      <c r="E79" s="748">
        <v>42.57</v>
      </c>
      <c r="F79" s="747">
        <v>3719.7</v>
      </c>
      <c r="G79" s="747">
        <v>0</v>
      </c>
      <c r="H79" s="747">
        <v>2918.88</v>
      </c>
      <c r="I79" s="747">
        <v>800.82</v>
      </c>
      <c r="J79" s="746">
        <v>0.21529155577062667</v>
      </c>
    </row>
    <row r="80" spans="1:10" ht="14.25" customHeight="1" x14ac:dyDescent="0.2">
      <c r="A80" s="368" t="s">
        <v>1761</v>
      </c>
      <c r="B80" s="368" t="s">
        <v>1760</v>
      </c>
      <c r="C80" s="368" t="s">
        <v>1099</v>
      </c>
      <c r="D80" s="748">
        <v>10000</v>
      </c>
      <c r="E80" s="748">
        <v>10000</v>
      </c>
      <c r="F80" s="747">
        <v>153120</v>
      </c>
      <c r="G80" s="747">
        <v>0</v>
      </c>
      <c r="H80" s="747">
        <v>118000</v>
      </c>
      <c r="I80" s="747">
        <v>35120</v>
      </c>
      <c r="J80" s="746">
        <v>0.22936259143155696</v>
      </c>
    </row>
    <row r="81" spans="1:10" ht="14.25" customHeight="1" x14ac:dyDescent="0.2">
      <c r="A81" s="368" t="s">
        <v>1755</v>
      </c>
      <c r="B81" s="368" t="s">
        <v>1754</v>
      </c>
      <c r="C81" s="368" t="s">
        <v>1018</v>
      </c>
      <c r="D81" s="748">
        <v>17</v>
      </c>
      <c r="E81" s="748">
        <v>3536</v>
      </c>
      <c r="F81" s="747">
        <v>69515.960000000006</v>
      </c>
      <c r="G81" s="747">
        <v>0</v>
      </c>
      <c r="H81" s="747">
        <v>55417.65</v>
      </c>
      <c r="I81" s="747">
        <v>14098.31</v>
      </c>
      <c r="J81" s="746">
        <v>0.20280680868105683</v>
      </c>
    </row>
    <row r="82" spans="1:10" ht="14.25" customHeight="1" x14ac:dyDescent="0.2">
      <c r="A82" s="368" t="s">
        <v>1753</v>
      </c>
      <c r="B82" s="368" t="s">
        <v>1752</v>
      </c>
      <c r="C82" s="368" t="s">
        <v>1018</v>
      </c>
      <c r="D82" s="748">
        <v>5</v>
      </c>
      <c r="E82" s="748">
        <v>1040</v>
      </c>
      <c r="F82" s="747">
        <v>27919.02</v>
      </c>
      <c r="G82" s="747">
        <v>0</v>
      </c>
      <c r="H82" s="747">
        <v>23988.7</v>
      </c>
      <c r="I82" s="747">
        <v>3930.32</v>
      </c>
      <c r="J82" s="746">
        <v>0.14077571490689861</v>
      </c>
    </row>
    <row r="83" spans="1:10" ht="14.25" customHeight="1" x14ac:dyDescent="0.2">
      <c r="A83" s="368" t="s">
        <v>1751</v>
      </c>
      <c r="B83" s="368" t="s">
        <v>1750</v>
      </c>
      <c r="C83" s="368" t="s">
        <v>1018</v>
      </c>
      <c r="D83" s="748">
        <v>2</v>
      </c>
      <c r="E83" s="748">
        <v>416</v>
      </c>
      <c r="F83" s="747">
        <v>18529.82</v>
      </c>
      <c r="G83" s="747">
        <v>0</v>
      </c>
      <c r="H83" s="747">
        <v>15352.64</v>
      </c>
      <c r="I83" s="747">
        <v>3177.18</v>
      </c>
      <c r="J83" s="746">
        <v>0.17146307951183551</v>
      </c>
    </row>
    <row r="84" spans="1:10" ht="14.25" customHeight="1" x14ac:dyDescent="0.2">
      <c r="A84" s="368" t="s">
        <v>1749</v>
      </c>
      <c r="B84" s="368" t="s">
        <v>1748</v>
      </c>
      <c r="C84" s="368" t="s">
        <v>1018</v>
      </c>
      <c r="D84" s="748">
        <v>1</v>
      </c>
      <c r="E84" s="748">
        <v>208</v>
      </c>
      <c r="F84" s="747">
        <v>6615</v>
      </c>
      <c r="G84" s="747">
        <v>0</v>
      </c>
      <c r="H84" s="747">
        <v>9677.34</v>
      </c>
      <c r="I84" s="747">
        <v>-3062.34</v>
      </c>
      <c r="J84" s="746">
        <v>-0.46293877551020407</v>
      </c>
    </row>
    <row r="85" spans="1:10" ht="14.25" customHeight="1" x14ac:dyDescent="0.2">
      <c r="A85" s="368" t="s">
        <v>1747</v>
      </c>
      <c r="B85" s="368" t="s">
        <v>1746</v>
      </c>
      <c r="C85" s="368" t="s">
        <v>1018</v>
      </c>
      <c r="D85" s="748">
        <v>12</v>
      </c>
      <c r="E85" s="748">
        <v>2496</v>
      </c>
      <c r="F85" s="747">
        <v>143287.18</v>
      </c>
      <c r="G85" s="747">
        <v>0</v>
      </c>
      <c r="H85" s="747">
        <v>139469.4</v>
      </c>
      <c r="I85" s="747">
        <v>3817.78</v>
      </c>
      <c r="J85" s="746">
        <v>2.6644253868350259E-2</v>
      </c>
    </row>
    <row r="86" spans="1:10" ht="14.25" customHeight="1" x14ac:dyDescent="0.2">
      <c r="A86" s="368" t="s">
        <v>1745</v>
      </c>
      <c r="B86" s="368" t="s">
        <v>1744</v>
      </c>
      <c r="C86" s="368" t="s">
        <v>1018</v>
      </c>
      <c r="D86" s="748">
        <v>2</v>
      </c>
      <c r="E86" s="748">
        <v>416</v>
      </c>
      <c r="F86" s="747">
        <v>24239.200000000001</v>
      </c>
      <c r="G86" s="747">
        <v>0</v>
      </c>
      <c r="H86" s="747">
        <v>22182.54</v>
      </c>
      <c r="I86" s="747">
        <v>2056.66</v>
      </c>
      <c r="J86" s="746">
        <v>8.4848509851810291E-2</v>
      </c>
    </row>
    <row r="87" spans="1:10" ht="14.25" customHeight="1" x14ac:dyDescent="0.2">
      <c r="A87" s="368" t="s">
        <v>1743</v>
      </c>
      <c r="B87" s="368" t="s">
        <v>1742</v>
      </c>
      <c r="C87" s="368" t="s">
        <v>1018</v>
      </c>
      <c r="D87" s="748">
        <v>1</v>
      </c>
      <c r="E87" s="748">
        <v>208</v>
      </c>
      <c r="F87" s="747">
        <v>14567.01</v>
      </c>
      <c r="G87" s="747">
        <v>0</v>
      </c>
      <c r="H87" s="747">
        <v>13425.64</v>
      </c>
      <c r="I87" s="747">
        <v>1141.3699999999999</v>
      </c>
      <c r="J87" s="746">
        <v>7.8353073142669635E-2</v>
      </c>
    </row>
    <row r="88" spans="1:10" ht="14.25" customHeight="1" x14ac:dyDescent="0.2">
      <c r="A88" s="368" t="s">
        <v>1737</v>
      </c>
      <c r="B88" s="368" t="s">
        <v>1736</v>
      </c>
      <c r="C88" s="368" t="s">
        <v>1018</v>
      </c>
      <c r="D88" s="748">
        <v>1</v>
      </c>
      <c r="E88" s="748">
        <v>208</v>
      </c>
      <c r="F88" s="747">
        <v>13780</v>
      </c>
      <c r="G88" s="747">
        <v>0</v>
      </c>
      <c r="H88" s="747">
        <v>9046.69</v>
      </c>
      <c r="I88" s="747">
        <v>4733.3100000000004</v>
      </c>
      <c r="J88" s="746">
        <v>0.34349129172714077</v>
      </c>
    </row>
    <row r="89" spans="1:10" ht="14.25" customHeight="1" x14ac:dyDescent="0.2">
      <c r="A89" s="368" t="s">
        <v>2307</v>
      </c>
      <c r="B89" s="368" t="s">
        <v>2306</v>
      </c>
      <c r="C89" s="368" t="s">
        <v>1018</v>
      </c>
      <c r="D89" s="748">
        <v>3</v>
      </c>
      <c r="E89" s="748">
        <v>624</v>
      </c>
      <c r="F89" s="747">
        <v>55527.27</v>
      </c>
      <c r="G89" s="747">
        <v>0</v>
      </c>
      <c r="H89" s="747">
        <v>35785.83</v>
      </c>
      <c r="I89" s="747">
        <v>19741.439999999999</v>
      </c>
      <c r="J89" s="746">
        <v>0.35552693298265881</v>
      </c>
    </row>
    <row r="90" spans="1:10" ht="14.25" customHeight="1" x14ac:dyDescent="0.2">
      <c r="A90" s="368" t="s">
        <v>3844</v>
      </c>
      <c r="B90" s="368" t="s">
        <v>3843</v>
      </c>
      <c r="C90" s="368" t="s">
        <v>1018</v>
      </c>
      <c r="D90" s="748">
        <v>2</v>
      </c>
      <c r="E90" s="748">
        <v>416</v>
      </c>
      <c r="F90" s="747">
        <v>17439.84</v>
      </c>
      <c r="G90" s="747">
        <v>0</v>
      </c>
      <c r="H90" s="747">
        <v>17439.84</v>
      </c>
      <c r="I90" s="747">
        <v>0</v>
      </c>
      <c r="J90" s="746">
        <v>0</v>
      </c>
    </row>
    <row r="91" spans="1:10" ht="14.25" customHeight="1" x14ac:dyDescent="0.2">
      <c r="A91" s="368" t="s">
        <v>1725</v>
      </c>
      <c r="B91" s="368" t="s">
        <v>1724</v>
      </c>
      <c r="C91" s="368" t="s">
        <v>1018</v>
      </c>
      <c r="D91" s="748">
        <v>2</v>
      </c>
      <c r="E91" s="748">
        <v>416</v>
      </c>
      <c r="F91" s="747">
        <v>23874</v>
      </c>
      <c r="G91" s="747">
        <v>0</v>
      </c>
      <c r="H91" s="747">
        <v>19225.5</v>
      </c>
      <c r="I91" s="747">
        <v>4648.5</v>
      </c>
      <c r="J91" s="746">
        <v>0.19470972606182457</v>
      </c>
    </row>
    <row r="92" spans="1:10" ht="14.25" customHeight="1" x14ac:dyDescent="0.2">
      <c r="A92" s="368" t="s">
        <v>1723</v>
      </c>
      <c r="B92" s="368" t="s">
        <v>1722</v>
      </c>
      <c r="C92" s="368" t="s">
        <v>1018</v>
      </c>
      <c r="D92" s="748">
        <v>9</v>
      </c>
      <c r="E92" s="748">
        <v>1872</v>
      </c>
      <c r="F92" s="747">
        <v>82752.600000000006</v>
      </c>
      <c r="G92" s="747">
        <v>0</v>
      </c>
      <c r="H92" s="747">
        <v>82700.639999999999</v>
      </c>
      <c r="I92" s="747">
        <v>51.96</v>
      </c>
      <c r="J92" s="746">
        <v>6.2789567941067708E-4</v>
      </c>
    </row>
    <row r="93" spans="1:10" ht="14.25" customHeight="1" x14ac:dyDescent="0.2">
      <c r="A93" s="368" t="s">
        <v>1718</v>
      </c>
      <c r="B93" s="368" t="s">
        <v>1717</v>
      </c>
      <c r="C93" s="368" t="s">
        <v>1714</v>
      </c>
      <c r="D93" s="748">
        <v>3</v>
      </c>
      <c r="E93" s="748">
        <v>64.8</v>
      </c>
      <c r="F93" s="747">
        <v>6048.67</v>
      </c>
      <c r="G93" s="747">
        <v>0</v>
      </c>
      <c r="H93" s="747">
        <v>4436.88</v>
      </c>
      <c r="I93" s="747">
        <v>1611.79</v>
      </c>
      <c r="J93" s="746">
        <v>0.26647014963620103</v>
      </c>
    </row>
    <row r="94" spans="1:10" ht="14.25" customHeight="1" x14ac:dyDescent="0.2">
      <c r="A94" s="368" t="s">
        <v>6043</v>
      </c>
      <c r="B94" s="368" t="s">
        <v>6042</v>
      </c>
      <c r="C94" s="368" t="s">
        <v>1714</v>
      </c>
      <c r="D94" s="748">
        <v>1</v>
      </c>
      <c r="E94" s="748">
        <v>21.6</v>
      </c>
      <c r="F94" s="747">
        <v>1934.07</v>
      </c>
      <c r="G94" s="747">
        <v>0</v>
      </c>
      <c r="H94" s="747">
        <v>1242.6400000000001</v>
      </c>
      <c r="I94" s="747">
        <v>691.43</v>
      </c>
      <c r="J94" s="746">
        <v>0.3574999870738908</v>
      </c>
    </row>
    <row r="95" spans="1:10" ht="14.25" customHeight="1" x14ac:dyDescent="0.2">
      <c r="A95" s="368" t="s">
        <v>2305</v>
      </c>
      <c r="B95" s="368" t="s">
        <v>2304</v>
      </c>
      <c r="C95" s="368" t="s">
        <v>1714</v>
      </c>
      <c r="D95" s="748">
        <v>2</v>
      </c>
      <c r="E95" s="748">
        <v>43.2</v>
      </c>
      <c r="F95" s="747">
        <v>4207.46</v>
      </c>
      <c r="G95" s="747">
        <v>0</v>
      </c>
      <c r="H95" s="747">
        <v>2859.52</v>
      </c>
      <c r="I95" s="747">
        <v>1347.94</v>
      </c>
      <c r="J95" s="746">
        <v>0.32036905876704708</v>
      </c>
    </row>
    <row r="96" spans="1:10" ht="14.25" customHeight="1" x14ac:dyDescent="0.2">
      <c r="A96" s="368" t="s">
        <v>1713</v>
      </c>
      <c r="B96" s="368" t="s">
        <v>1712</v>
      </c>
      <c r="C96" s="368" t="s">
        <v>1099</v>
      </c>
      <c r="D96" s="748">
        <v>3000</v>
      </c>
      <c r="E96" s="748">
        <v>3000</v>
      </c>
      <c r="F96" s="747">
        <v>90000</v>
      </c>
      <c r="G96" s="747">
        <v>0</v>
      </c>
      <c r="H96" s="747">
        <v>92400</v>
      </c>
      <c r="I96" s="747">
        <v>-2400</v>
      </c>
      <c r="J96" s="746">
        <v>-2.6666666666666668E-2</v>
      </c>
    </row>
    <row r="97" spans="1:10" ht="14.25" customHeight="1" x14ac:dyDescent="0.2">
      <c r="A97" s="368" t="s">
        <v>1709</v>
      </c>
      <c r="B97" s="368" t="s">
        <v>1708</v>
      </c>
      <c r="C97" s="368" t="s">
        <v>1701</v>
      </c>
      <c r="D97" s="748">
        <v>1</v>
      </c>
      <c r="E97" s="748">
        <v>4</v>
      </c>
      <c r="F97" s="747">
        <v>356.56</v>
      </c>
      <c r="G97" s="747">
        <v>0</v>
      </c>
      <c r="H97" s="747">
        <v>289.17</v>
      </c>
      <c r="I97" s="747">
        <v>67.39</v>
      </c>
      <c r="J97" s="746">
        <v>0.18900044873233116</v>
      </c>
    </row>
    <row r="98" spans="1:10" ht="14.25" customHeight="1" x14ac:dyDescent="0.2">
      <c r="A98" s="368" t="s">
        <v>1707</v>
      </c>
      <c r="B98" s="368" t="s">
        <v>1706</v>
      </c>
      <c r="C98" s="368" t="s">
        <v>1701</v>
      </c>
      <c r="D98" s="748">
        <v>7</v>
      </c>
      <c r="E98" s="748">
        <v>28</v>
      </c>
      <c r="F98" s="747">
        <v>2932.37</v>
      </c>
      <c r="G98" s="747">
        <v>0</v>
      </c>
      <c r="H98" s="747">
        <v>2556.0500000000002</v>
      </c>
      <c r="I98" s="747">
        <v>376.32</v>
      </c>
      <c r="J98" s="746">
        <v>0.12833305483278032</v>
      </c>
    </row>
    <row r="99" spans="1:10" ht="14.25" customHeight="1" x14ac:dyDescent="0.2">
      <c r="A99" s="368" t="s">
        <v>2301</v>
      </c>
      <c r="B99" s="368" t="s">
        <v>2300</v>
      </c>
      <c r="C99" s="368" t="s">
        <v>1701</v>
      </c>
      <c r="D99" s="748">
        <v>4</v>
      </c>
      <c r="E99" s="748">
        <v>16</v>
      </c>
      <c r="F99" s="747">
        <v>1834.24</v>
      </c>
      <c r="G99" s="747">
        <v>0</v>
      </c>
      <c r="H99" s="747">
        <v>1287.92</v>
      </c>
      <c r="I99" s="747">
        <v>546.32000000000005</v>
      </c>
      <c r="J99" s="746">
        <v>0.29784542916957429</v>
      </c>
    </row>
    <row r="100" spans="1:10" ht="14.25" customHeight="1" x14ac:dyDescent="0.2">
      <c r="A100" s="368" t="s">
        <v>1703</v>
      </c>
      <c r="B100" s="368" t="s">
        <v>1702</v>
      </c>
      <c r="C100" s="368" t="s">
        <v>1701</v>
      </c>
      <c r="D100" s="748">
        <v>18</v>
      </c>
      <c r="E100" s="748">
        <v>72</v>
      </c>
      <c r="F100" s="747">
        <v>8228.2800000000007</v>
      </c>
      <c r="G100" s="747">
        <v>0</v>
      </c>
      <c r="H100" s="747">
        <v>6896.7</v>
      </c>
      <c r="I100" s="747">
        <v>1331.58</v>
      </c>
      <c r="J100" s="746">
        <v>0.1618296898015138</v>
      </c>
    </row>
    <row r="101" spans="1:10" ht="14.25" customHeight="1" x14ac:dyDescent="0.2">
      <c r="A101" s="368" t="s">
        <v>1700</v>
      </c>
      <c r="B101" s="368" t="s">
        <v>1699</v>
      </c>
      <c r="C101" s="368" t="s">
        <v>1684</v>
      </c>
      <c r="D101" s="748">
        <v>5</v>
      </c>
      <c r="E101" s="748">
        <v>80</v>
      </c>
      <c r="F101" s="747">
        <v>8573.9699999999993</v>
      </c>
      <c r="G101" s="747">
        <v>0</v>
      </c>
      <c r="H101" s="747">
        <v>6601.1</v>
      </c>
      <c r="I101" s="747">
        <v>1972.87</v>
      </c>
      <c r="J101" s="746">
        <v>0.23009994203385362</v>
      </c>
    </row>
    <row r="102" spans="1:10" ht="14.25" customHeight="1" x14ac:dyDescent="0.2">
      <c r="A102" s="368" t="s">
        <v>1698</v>
      </c>
      <c r="B102" s="368" t="s">
        <v>1697</v>
      </c>
      <c r="C102" s="368" t="s">
        <v>1684</v>
      </c>
      <c r="D102" s="748">
        <v>62</v>
      </c>
      <c r="E102" s="748">
        <v>992</v>
      </c>
      <c r="F102" s="747">
        <v>96963.520000000004</v>
      </c>
      <c r="G102" s="747">
        <v>0</v>
      </c>
      <c r="H102" s="747">
        <v>84597.14</v>
      </c>
      <c r="I102" s="747">
        <v>12366.38</v>
      </c>
      <c r="J102" s="746">
        <v>0.12753641781981512</v>
      </c>
    </row>
    <row r="103" spans="1:10" ht="14.25" customHeight="1" x14ac:dyDescent="0.2">
      <c r="A103" s="368" t="s">
        <v>1696</v>
      </c>
      <c r="B103" s="368" t="s">
        <v>1695</v>
      </c>
      <c r="C103" s="368" t="s">
        <v>1684</v>
      </c>
      <c r="D103" s="748">
        <v>3</v>
      </c>
      <c r="E103" s="748">
        <v>48</v>
      </c>
      <c r="F103" s="747">
        <v>6174.92</v>
      </c>
      <c r="G103" s="747">
        <v>0</v>
      </c>
      <c r="H103" s="747">
        <v>4341.3599999999997</v>
      </c>
      <c r="I103" s="747">
        <v>1833.56</v>
      </c>
      <c r="J103" s="746">
        <v>0.29693664047469442</v>
      </c>
    </row>
    <row r="104" spans="1:10" ht="14.25" customHeight="1" x14ac:dyDescent="0.2">
      <c r="A104" s="368" t="s">
        <v>1694</v>
      </c>
      <c r="B104" s="368" t="s">
        <v>1693</v>
      </c>
      <c r="C104" s="368" t="s">
        <v>1684</v>
      </c>
      <c r="D104" s="748">
        <v>7</v>
      </c>
      <c r="E104" s="748">
        <v>112</v>
      </c>
      <c r="F104" s="747">
        <v>15982.44</v>
      </c>
      <c r="G104" s="747">
        <v>0</v>
      </c>
      <c r="H104" s="747">
        <v>12396.67</v>
      </c>
      <c r="I104" s="747">
        <v>3585.77</v>
      </c>
      <c r="J104" s="746">
        <v>0.22435685665017358</v>
      </c>
    </row>
    <row r="105" spans="1:10" ht="14.25" customHeight="1" x14ac:dyDescent="0.2">
      <c r="A105" s="368" t="s">
        <v>1692</v>
      </c>
      <c r="B105" s="368" t="s">
        <v>1691</v>
      </c>
      <c r="C105" s="368" t="s">
        <v>1684</v>
      </c>
      <c r="D105" s="748">
        <v>9</v>
      </c>
      <c r="E105" s="748">
        <v>144</v>
      </c>
      <c r="F105" s="747">
        <v>11361.49</v>
      </c>
      <c r="G105" s="747">
        <v>0</v>
      </c>
      <c r="H105" s="747">
        <v>10765.44</v>
      </c>
      <c r="I105" s="747">
        <v>596.04999999999995</v>
      </c>
      <c r="J105" s="746">
        <v>5.2462309080939205E-2</v>
      </c>
    </row>
    <row r="106" spans="1:10" ht="14.25" customHeight="1" x14ac:dyDescent="0.2">
      <c r="A106" s="368" t="s">
        <v>1690</v>
      </c>
      <c r="B106" s="368" t="s">
        <v>1689</v>
      </c>
      <c r="C106" s="368" t="s">
        <v>1684</v>
      </c>
      <c r="D106" s="748">
        <v>15</v>
      </c>
      <c r="E106" s="748">
        <v>240</v>
      </c>
      <c r="F106" s="747">
        <v>24181.27</v>
      </c>
      <c r="G106" s="747">
        <v>0</v>
      </c>
      <c r="H106" s="747">
        <v>18910.2</v>
      </c>
      <c r="I106" s="747">
        <v>5271.07</v>
      </c>
      <c r="J106" s="746">
        <v>0.21798152040815061</v>
      </c>
    </row>
    <row r="107" spans="1:10" ht="14.25" customHeight="1" x14ac:dyDescent="0.2">
      <c r="A107" s="368" t="s">
        <v>1688</v>
      </c>
      <c r="B107" s="368" t="s">
        <v>1687</v>
      </c>
      <c r="C107" s="368" t="s">
        <v>1684</v>
      </c>
      <c r="D107" s="748">
        <v>59</v>
      </c>
      <c r="E107" s="748">
        <v>944</v>
      </c>
      <c r="F107" s="747">
        <v>88018.25</v>
      </c>
      <c r="G107" s="747">
        <v>0</v>
      </c>
      <c r="H107" s="747">
        <v>88764.3</v>
      </c>
      <c r="I107" s="747">
        <v>-746.05</v>
      </c>
      <c r="J107" s="746">
        <v>-8.4760830850420226E-3</v>
      </c>
    </row>
    <row r="108" spans="1:10" ht="14.25" customHeight="1" x14ac:dyDescent="0.2">
      <c r="A108" s="368" t="s">
        <v>1686</v>
      </c>
      <c r="B108" s="368" t="s">
        <v>1685</v>
      </c>
      <c r="C108" s="368" t="s">
        <v>1684</v>
      </c>
      <c r="D108" s="748">
        <v>2</v>
      </c>
      <c r="E108" s="748">
        <v>32</v>
      </c>
      <c r="F108" s="747">
        <v>5724.34</v>
      </c>
      <c r="G108" s="747">
        <v>0</v>
      </c>
      <c r="H108" s="747">
        <v>4289.76</v>
      </c>
      <c r="I108" s="747">
        <v>1434.58</v>
      </c>
      <c r="J108" s="746">
        <v>0.25061055073598004</v>
      </c>
    </row>
    <row r="109" spans="1:10" ht="14.25" customHeight="1" x14ac:dyDescent="0.2">
      <c r="A109" s="368" t="s">
        <v>1683</v>
      </c>
      <c r="B109" s="368" t="s">
        <v>1682</v>
      </c>
      <c r="C109" s="368" t="s">
        <v>1677</v>
      </c>
      <c r="D109" s="748">
        <v>2</v>
      </c>
      <c r="E109" s="748">
        <v>24</v>
      </c>
      <c r="F109" s="747">
        <v>2994.02</v>
      </c>
      <c r="G109" s="747">
        <v>0</v>
      </c>
      <c r="H109" s="747">
        <v>2216.94</v>
      </c>
      <c r="I109" s="747">
        <v>777.08</v>
      </c>
      <c r="J109" s="746">
        <v>0.25954402442201457</v>
      </c>
    </row>
    <row r="110" spans="1:10" ht="14.25" customHeight="1" x14ac:dyDescent="0.2">
      <c r="A110" s="368" t="s">
        <v>1683</v>
      </c>
      <c r="B110" s="368" t="s">
        <v>1682</v>
      </c>
      <c r="C110" s="368" t="s">
        <v>1078</v>
      </c>
      <c r="D110" s="748">
        <v>36</v>
      </c>
      <c r="E110" s="748">
        <v>36</v>
      </c>
      <c r="F110" s="747">
        <v>3733.92</v>
      </c>
      <c r="G110" s="747">
        <v>0</v>
      </c>
      <c r="H110" s="747">
        <v>3325.62</v>
      </c>
      <c r="I110" s="747">
        <v>408.3</v>
      </c>
      <c r="J110" s="746">
        <v>0.1093488880318807</v>
      </c>
    </row>
    <row r="111" spans="1:10" ht="14.25" customHeight="1" x14ac:dyDescent="0.2">
      <c r="A111" s="368" t="s">
        <v>1681</v>
      </c>
      <c r="B111" s="368" t="s">
        <v>1680</v>
      </c>
      <c r="C111" s="368" t="s">
        <v>1077</v>
      </c>
      <c r="D111" s="748">
        <v>1</v>
      </c>
      <c r="E111" s="748">
        <v>11.352</v>
      </c>
      <c r="F111" s="747">
        <v>1455.75</v>
      </c>
      <c r="G111" s="747">
        <v>0</v>
      </c>
      <c r="H111" s="747">
        <v>1042.44</v>
      </c>
      <c r="I111" s="747">
        <v>413.31</v>
      </c>
      <c r="J111" s="746">
        <v>0.28391550747037608</v>
      </c>
    </row>
    <row r="112" spans="1:10" ht="14.25" customHeight="1" x14ac:dyDescent="0.2">
      <c r="A112" s="368" t="s">
        <v>1679</v>
      </c>
      <c r="B112" s="368" t="s">
        <v>1678</v>
      </c>
      <c r="C112" s="368" t="s">
        <v>1077</v>
      </c>
      <c r="D112" s="748">
        <v>149</v>
      </c>
      <c r="E112" s="748">
        <v>1691.4480000000001</v>
      </c>
      <c r="F112" s="747">
        <v>54293.38</v>
      </c>
      <c r="G112" s="747">
        <v>0</v>
      </c>
      <c r="H112" s="747">
        <v>39089.93</v>
      </c>
      <c r="I112" s="747">
        <v>15203.45</v>
      </c>
      <c r="J112" s="746">
        <v>0.28002401029370433</v>
      </c>
    </row>
    <row r="113" spans="1:10" ht="14.25" customHeight="1" x14ac:dyDescent="0.2">
      <c r="A113" s="368" t="s">
        <v>1679</v>
      </c>
      <c r="B113" s="368" t="s">
        <v>1678</v>
      </c>
      <c r="C113" s="368" t="s">
        <v>1074</v>
      </c>
      <c r="D113" s="748">
        <v>72</v>
      </c>
      <c r="E113" s="748">
        <v>68.111999999999995</v>
      </c>
      <c r="F113" s="747">
        <v>2771.28</v>
      </c>
      <c r="G113" s="747">
        <v>0</v>
      </c>
      <c r="H113" s="747">
        <v>1543.08</v>
      </c>
      <c r="I113" s="747">
        <v>1228.2</v>
      </c>
      <c r="J113" s="746">
        <v>0.4431887070234693</v>
      </c>
    </row>
    <row r="114" spans="1:10" ht="14.25" customHeight="1" x14ac:dyDescent="0.2">
      <c r="A114" s="368" t="s">
        <v>1676</v>
      </c>
      <c r="B114" s="368" t="s">
        <v>1675</v>
      </c>
      <c r="C114" s="368" t="s">
        <v>1677</v>
      </c>
      <c r="D114" s="748">
        <v>93</v>
      </c>
      <c r="E114" s="748">
        <v>1116</v>
      </c>
      <c r="F114" s="747">
        <v>26294.91</v>
      </c>
      <c r="G114" s="747">
        <v>0</v>
      </c>
      <c r="H114" s="747">
        <v>22509.24</v>
      </c>
      <c r="I114" s="747">
        <v>3785.67</v>
      </c>
      <c r="J114" s="746">
        <v>0.14396968843019428</v>
      </c>
    </row>
    <row r="115" spans="1:10" ht="14.25" customHeight="1" x14ac:dyDescent="0.2">
      <c r="A115" s="368" t="s">
        <v>1676</v>
      </c>
      <c r="B115" s="368" t="s">
        <v>1675</v>
      </c>
      <c r="C115" s="368" t="s">
        <v>1078</v>
      </c>
      <c r="D115" s="748">
        <v>396</v>
      </c>
      <c r="E115" s="748">
        <v>396</v>
      </c>
      <c r="F115" s="747">
        <v>10589.04</v>
      </c>
      <c r="G115" s="747">
        <v>0</v>
      </c>
      <c r="H115" s="747">
        <v>7812.29</v>
      </c>
      <c r="I115" s="747">
        <v>2776.75</v>
      </c>
      <c r="J115" s="746">
        <v>0.26222868173129954</v>
      </c>
    </row>
    <row r="116" spans="1:10" ht="14.25" customHeight="1" x14ac:dyDescent="0.2">
      <c r="A116" s="368" t="s">
        <v>1674</v>
      </c>
      <c r="B116" s="368" t="s">
        <v>1673</v>
      </c>
      <c r="C116" s="368" t="s">
        <v>1077</v>
      </c>
      <c r="D116" s="748">
        <v>8</v>
      </c>
      <c r="E116" s="748">
        <v>90.816000000000003</v>
      </c>
      <c r="F116" s="747">
        <v>6980.35</v>
      </c>
      <c r="G116" s="747">
        <v>0</v>
      </c>
      <c r="H116" s="747">
        <v>6273.52</v>
      </c>
      <c r="I116" s="747">
        <v>706.83</v>
      </c>
      <c r="J116" s="746">
        <v>0.10125996547451059</v>
      </c>
    </row>
    <row r="117" spans="1:10" ht="14.25" customHeight="1" x14ac:dyDescent="0.2">
      <c r="A117" s="368" t="s">
        <v>1674</v>
      </c>
      <c r="B117" s="368" t="s">
        <v>1673</v>
      </c>
      <c r="C117" s="368" t="s">
        <v>1074</v>
      </c>
      <c r="D117" s="748">
        <v>12</v>
      </c>
      <c r="E117" s="748">
        <v>11.352</v>
      </c>
      <c r="F117" s="747">
        <v>875.16</v>
      </c>
      <c r="G117" s="747">
        <v>0</v>
      </c>
      <c r="H117" s="747">
        <v>784.19</v>
      </c>
      <c r="I117" s="747">
        <v>90.97</v>
      </c>
      <c r="J117" s="746">
        <v>0.10394670688788336</v>
      </c>
    </row>
    <row r="118" spans="1:10" ht="14.25" customHeight="1" x14ac:dyDescent="0.2">
      <c r="A118" s="368" t="s">
        <v>1672</v>
      </c>
      <c r="B118" s="368" t="s">
        <v>1671</v>
      </c>
      <c r="C118" s="368" t="s">
        <v>1077</v>
      </c>
      <c r="D118" s="748">
        <v>65</v>
      </c>
      <c r="E118" s="748">
        <v>737.88</v>
      </c>
      <c r="F118" s="747">
        <v>63095.4</v>
      </c>
      <c r="G118" s="747">
        <v>0</v>
      </c>
      <c r="H118" s="747">
        <v>50972.35</v>
      </c>
      <c r="I118" s="747">
        <v>12123.05</v>
      </c>
      <c r="J118" s="746">
        <v>0.19213841262596004</v>
      </c>
    </row>
    <row r="119" spans="1:10" ht="14.25" customHeight="1" x14ac:dyDescent="0.2">
      <c r="A119" s="368" t="s">
        <v>1672</v>
      </c>
      <c r="B119" s="368" t="s">
        <v>1671</v>
      </c>
      <c r="C119" s="368" t="s">
        <v>1074</v>
      </c>
      <c r="D119" s="748">
        <v>36</v>
      </c>
      <c r="E119" s="748">
        <v>34.055999999999997</v>
      </c>
      <c r="F119" s="747">
        <v>2625.48</v>
      </c>
      <c r="G119" s="747">
        <v>0</v>
      </c>
      <c r="H119" s="747">
        <v>2352.5700000000002</v>
      </c>
      <c r="I119" s="747">
        <v>272.91000000000003</v>
      </c>
      <c r="J119" s="746">
        <v>0.10394670688788336</v>
      </c>
    </row>
    <row r="120" spans="1:10" ht="14.25" customHeight="1" x14ac:dyDescent="0.2">
      <c r="A120" s="368" t="s">
        <v>1670</v>
      </c>
      <c r="B120" s="368" t="s">
        <v>1669</v>
      </c>
      <c r="C120" s="368" t="s">
        <v>1077</v>
      </c>
      <c r="D120" s="748">
        <v>559</v>
      </c>
      <c r="E120" s="748">
        <v>6345.76799999998</v>
      </c>
      <c r="F120" s="747">
        <v>385075.18</v>
      </c>
      <c r="G120" s="747">
        <v>0</v>
      </c>
      <c r="H120" s="747">
        <v>365987.1</v>
      </c>
      <c r="I120" s="747">
        <v>19088.080000000002</v>
      </c>
      <c r="J120" s="746">
        <v>4.9569748951360612E-2</v>
      </c>
    </row>
    <row r="121" spans="1:10" ht="14.25" customHeight="1" x14ac:dyDescent="0.2">
      <c r="A121" s="368" t="s">
        <v>1670</v>
      </c>
      <c r="B121" s="368" t="s">
        <v>1669</v>
      </c>
      <c r="C121" s="368" t="s">
        <v>1074</v>
      </c>
      <c r="D121" s="748">
        <v>444</v>
      </c>
      <c r="E121" s="748">
        <v>420.024</v>
      </c>
      <c r="F121" s="747">
        <v>32562.959999999999</v>
      </c>
      <c r="G121" s="747">
        <v>0</v>
      </c>
      <c r="H121" s="747">
        <v>27177.83</v>
      </c>
      <c r="I121" s="747">
        <v>5385.13</v>
      </c>
      <c r="J121" s="746">
        <v>0.16537593633993961</v>
      </c>
    </row>
    <row r="122" spans="1:10" ht="14.25" customHeight="1" x14ac:dyDescent="0.2">
      <c r="A122" s="368" t="s">
        <v>3130</v>
      </c>
      <c r="B122" s="368" t="s">
        <v>3129</v>
      </c>
      <c r="C122" s="368" t="s">
        <v>1077</v>
      </c>
      <c r="D122" s="748">
        <v>2</v>
      </c>
      <c r="E122" s="748">
        <v>22.704000000000001</v>
      </c>
      <c r="F122" s="747">
        <v>2120.02</v>
      </c>
      <c r="G122" s="747">
        <v>0</v>
      </c>
      <c r="H122" s="747">
        <v>1766.68</v>
      </c>
      <c r="I122" s="747">
        <v>353.34</v>
      </c>
      <c r="J122" s="746">
        <v>0.16666823897887756</v>
      </c>
    </row>
    <row r="123" spans="1:10" ht="14.25" customHeight="1" x14ac:dyDescent="0.2">
      <c r="A123" s="368" t="s">
        <v>1666</v>
      </c>
      <c r="B123" s="368" t="s">
        <v>1665</v>
      </c>
      <c r="C123" s="368" t="s">
        <v>1077</v>
      </c>
      <c r="D123" s="748">
        <v>46</v>
      </c>
      <c r="E123" s="748">
        <v>522.19200000000001</v>
      </c>
      <c r="F123" s="747">
        <v>47611.01</v>
      </c>
      <c r="G123" s="747">
        <v>0</v>
      </c>
      <c r="H123" s="747">
        <v>44558.29</v>
      </c>
      <c r="I123" s="747">
        <v>3052.72</v>
      </c>
      <c r="J123" s="746">
        <v>6.4117942467509084E-2</v>
      </c>
    </row>
    <row r="124" spans="1:10" ht="14.25" customHeight="1" x14ac:dyDescent="0.2">
      <c r="A124" s="368" t="s">
        <v>1666</v>
      </c>
      <c r="B124" s="368" t="s">
        <v>1665</v>
      </c>
      <c r="C124" s="368" t="s">
        <v>1074</v>
      </c>
      <c r="D124" s="748">
        <v>420</v>
      </c>
      <c r="E124" s="748">
        <v>397.32</v>
      </c>
      <c r="F124" s="747">
        <v>37438.800000000003</v>
      </c>
      <c r="G124" s="747">
        <v>0</v>
      </c>
      <c r="H124" s="747">
        <v>33907.94</v>
      </c>
      <c r="I124" s="747">
        <v>3530.86</v>
      </c>
      <c r="J124" s="746">
        <v>9.4310180881865865E-2</v>
      </c>
    </row>
    <row r="125" spans="1:10" ht="14.25" customHeight="1" x14ac:dyDescent="0.2">
      <c r="A125" s="368" t="s">
        <v>1664</v>
      </c>
      <c r="B125" s="368" t="s">
        <v>1663</v>
      </c>
      <c r="C125" s="368" t="s">
        <v>1077</v>
      </c>
      <c r="D125" s="748">
        <v>8</v>
      </c>
      <c r="E125" s="748">
        <v>90.816000000000003</v>
      </c>
      <c r="F125" s="747">
        <v>9549</v>
      </c>
      <c r="G125" s="747">
        <v>0</v>
      </c>
      <c r="H125" s="747">
        <v>7215.46</v>
      </c>
      <c r="I125" s="747">
        <v>2333.54</v>
      </c>
      <c r="J125" s="746">
        <v>0.24437532725939889</v>
      </c>
    </row>
    <row r="126" spans="1:10" ht="14.25" customHeight="1" x14ac:dyDescent="0.2">
      <c r="A126" s="368" t="s">
        <v>1664</v>
      </c>
      <c r="B126" s="368" t="s">
        <v>1663</v>
      </c>
      <c r="C126" s="368" t="s">
        <v>1074</v>
      </c>
      <c r="D126" s="748">
        <v>12</v>
      </c>
      <c r="E126" s="748">
        <v>11.352</v>
      </c>
      <c r="F126" s="747">
        <v>1084.2</v>
      </c>
      <c r="G126" s="747">
        <v>0</v>
      </c>
      <c r="H126" s="747">
        <v>901.91</v>
      </c>
      <c r="I126" s="747">
        <v>182.29</v>
      </c>
      <c r="J126" s="746">
        <v>0.16813318575908504</v>
      </c>
    </row>
    <row r="127" spans="1:10" ht="14.25" customHeight="1" x14ac:dyDescent="0.2">
      <c r="A127" s="368" t="s">
        <v>1652</v>
      </c>
      <c r="B127" s="368" t="s">
        <v>1651</v>
      </c>
      <c r="C127" s="368" t="s">
        <v>1077</v>
      </c>
      <c r="D127" s="748">
        <v>10</v>
      </c>
      <c r="E127" s="748">
        <v>113.52</v>
      </c>
      <c r="F127" s="747">
        <v>10678.8</v>
      </c>
      <c r="G127" s="747">
        <v>0</v>
      </c>
      <c r="H127" s="747">
        <v>8879.7999999999993</v>
      </c>
      <c r="I127" s="747">
        <v>1799</v>
      </c>
      <c r="J127" s="746">
        <v>0.16846462149305166</v>
      </c>
    </row>
    <row r="128" spans="1:10" ht="14.25" customHeight="1" x14ac:dyDescent="0.2">
      <c r="A128" s="368" t="s">
        <v>1163</v>
      </c>
      <c r="B128" s="368" t="s">
        <v>1162</v>
      </c>
      <c r="C128" s="368" t="s">
        <v>1018</v>
      </c>
      <c r="D128" s="748">
        <v>2</v>
      </c>
      <c r="E128" s="748">
        <v>416</v>
      </c>
      <c r="F128" s="747">
        <v>35090.559999999998</v>
      </c>
      <c r="G128" s="747">
        <v>0</v>
      </c>
      <c r="H128" s="747">
        <v>36650.559999999998</v>
      </c>
      <c r="I128" s="747">
        <v>-1560</v>
      </c>
      <c r="J128" s="746">
        <v>-4.4456400809790436E-2</v>
      </c>
    </row>
    <row r="129" spans="1:10" ht="14.25" customHeight="1" x14ac:dyDescent="0.2">
      <c r="A129" s="368" t="s">
        <v>4047</v>
      </c>
      <c r="B129" s="368" t="s">
        <v>4046</v>
      </c>
      <c r="C129" s="368" t="s">
        <v>4045</v>
      </c>
      <c r="D129" s="748">
        <v>2</v>
      </c>
      <c r="E129" s="748">
        <v>8.8559999999999999</v>
      </c>
      <c r="F129" s="747">
        <v>1088.76</v>
      </c>
      <c r="G129" s="747">
        <v>0</v>
      </c>
      <c r="H129" s="747">
        <v>1008.6</v>
      </c>
      <c r="I129" s="747">
        <v>80.16</v>
      </c>
      <c r="J129" s="746">
        <v>7.3625041331422905E-2</v>
      </c>
    </row>
    <row r="130" spans="1:10" ht="14.25" customHeight="1" x14ac:dyDescent="0.2">
      <c r="A130" s="368" t="s">
        <v>2084</v>
      </c>
      <c r="B130" s="368" t="s">
        <v>2083</v>
      </c>
      <c r="C130" s="368" t="s">
        <v>1860</v>
      </c>
      <c r="D130" s="748">
        <v>1</v>
      </c>
      <c r="E130" s="748">
        <v>4.8</v>
      </c>
      <c r="F130" s="747">
        <v>423.8</v>
      </c>
      <c r="G130" s="747">
        <v>0</v>
      </c>
      <c r="H130" s="747">
        <v>389.78</v>
      </c>
      <c r="I130" s="747">
        <v>34.020000000000003</v>
      </c>
      <c r="J130" s="746">
        <v>8.02737140160453E-2</v>
      </c>
    </row>
    <row r="131" spans="1:10" ht="14.25" customHeight="1" x14ac:dyDescent="0.2">
      <c r="A131" s="368" t="s">
        <v>1120</v>
      </c>
      <c r="B131" s="368" t="s">
        <v>1119</v>
      </c>
      <c r="C131" s="368" t="s">
        <v>1077</v>
      </c>
      <c r="D131" s="748">
        <v>164</v>
      </c>
      <c r="E131" s="748">
        <v>1861.7280000000001</v>
      </c>
      <c r="F131" s="747">
        <v>156175.6</v>
      </c>
      <c r="G131" s="747">
        <v>0</v>
      </c>
      <c r="H131" s="747">
        <v>122262</v>
      </c>
      <c r="I131" s="747">
        <v>33913.599999999999</v>
      </c>
      <c r="J131" s="746">
        <v>0.21715043835272604</v>
      </c>
    </row>
    <row r="132" spans="1:10" ht="14.25" customHeight="1" x14ac:dyDescent="0.2">
      <c r="A132" s="368" t="s">
        <v>1120</v>
      </c>
      <c r="B132" s="368" t="s">
        <v>1119</v>
      </c>
      <c r="C132" s="368" t="s">
        <v>1074</v>
      </c>
      <c r="D132" s="748">
        <v>48</v>
      </c>
      <c r="E132" s="748">
        <v>45.408000000000001</v>
      </c>
      <c r="F132" s="747">
        <v>4414.5600000000004</v>
      </c>
      <c r="G132" s="747">
        <v>0</v>
      </c>
      <c r="H132" s="747">
        <v>2982</v>
      </c>
      <c r="I132" s="747">
        <v>1432.56</v>
      </c>
      <c r="J132" s="746">
        <v>0.3245079917364358</v>
      </c>
    </row>
    <row r="133" spans="1:10" ht="14.25" customHeight="1" x14ac:dyDescent="0.2">
      <c r="A133" s="368" t="s">
        <v>1118</v>
      </c>
      <c r="B133" s="368" t="s">
        <v>1117</v>
      </c>
      <c r="C133" s="368" t="s">
        <v>1077</v>
      </c>
      <c r="D133" s="748">
        <v>55</v>
      </c>
      <c r="E133" s="748">
        <v>624.36</v>
      </c>
      <c r="F133" s="747">
        <v>55936.45</v>
      </c>
      <c r="G133" s="747">
        <v>0</v>
      </c>
      <c r="H133" s="747">
        <v>41002.5</v>
      </c>
      <c r="I133" s="747">
        <v>14933.95</v>
      </c>
      <c r="J133" s="746">
        <v>0.26698065393853204</v>
      </c>
    </row>
    <row r="134" spans="1:10" ht="14.25" customHeight="1" x14ac:dyDescent="0.2">
      <c r="A134" s="368" t="s">
        <v>1118</v>
      </c>
      <c r="B134" s="368" t="s">
        <v>1117</v>
      </c>
      <c r="C134" s="368" t="s">
        <v>1074</v>
      </c>
      <c r="D134" s="748">
        <v>12</v>
      </c>
      <c r="E134" s="748">
        <v>11.352</v>
      </c>
      <c r="F134" s="747">
        <v>1103.6400000000001</v>
      </c>
      <c r="G134" s="747">
        <v>0</v>
      </c>
      <c r="H134" s="747">
        <v>745.5</v>
      </c>
      <c r="I134" s="747">
        <v>358.14</v>
      </c>
      <c r="J134" s="746">
        <v>0.3245079917364358</v>
      </c>
    </row>
    <row r="135" spans="1:10" ht="14.25" customHeight="1" x14ac:dyDescent="0.2">
      <c r="A135" s="368" t="s">
        <v>1115</v>
      </c>
      <c r="B135" s="368" t="s">
        <v>1114</v>
      </c>
      <c r="C135" s="368" t="s">
        <v>1116</v>
      </c>
      <c r="D135" s="748">
        <v>31</v>
      </c>
      <c r="E135" s="748">
        <v>175.95599999999999</v>
      </c>
      <c r="F135" s="747">
        <v>28965.32</v>
      </c>
      <c r="G135" s="747">
        <v>0</v>
      </c>
      <c r="H135" s="747">
        <v>23584.49</v>
      </c>
      <c r="I135" s="747">
        <v>5380.83</v>
      </c>
      <c r="J135" s="746">
        <v>0.18576801499172113</v>
      </c>
    </row>
    <row r="136" spans="1:10" ht="14.25" customHeight="1" x14ac:dyDescent="0.2">
      <c r="A136" s="368" t="s">
        <v>1115</v>
      </c>
      <c r="B136" s="368" t="s">
        <v>1114</v>
      </c>
      <c r="C136" s="368" t="s">
        <v>1074</v>
      </c>
      <c r="D136" s="748">
        <v>18</v>
      </c>
      <c r="E136" s="748">
        <v>17.027999999999999</v>
      </c>
      <c r="F136" s="747">
        <v>3194.46</v>
      </c>
      <c r="G136" s="747">
        <v>0</v>
      </c>
      <c r="H136" s="747">
        <v>2282.37</v>
      </c>
      <c r="I136" s="747">
        <v>912.09</v>
      </c>
      <c r="J136" s="746">
        <v>0.28552243571683478</v>
      </c>
    </row>
    <row r="137" spans="1:10" ht="14.25" customHeight="1" x14ac:dyDescent="0.2">
      <c r="A137" s="368" t="s">
        <v>2068</v>
      </c>
      <c r="B137" s="368" t="s">
        <v>2067</v>
      </c>
      <c r="C137" s="368" t="s">
        <v>1077</v>
      </c>
      <c r="D137" s="748">
        <v>2</v>
      </c>
      <c r="E137" s="748">
        <v>22.704000000000001</v>
      </c>
      <c r="F137" s="747">
        <v>2808.5</v>
      </c>
      <c r="G137" s="747">
        <v>0</v>
      </c>
      <c r="H137" s="747">
        <v>2578.38</v>
      </c>
      <c r="I137" s="747">
        <v>230.12</v>
      </c>
      <c r="J137" s="746">
        <v>8.1936977034003919E-2</v>
      </c>
    </row>
    <row r="138" spans="1:10" ht="14.25" customHeight="1" x14ac:dyDescent="0.2">
      <c r="A138" s="368" t="s">
        <v>1109</v>
      </c>
      <c r="B138" s="368" t="s">
        <v>1108</v>
      </c>
      <c r="C138" s="368" t="s">
        <v>1077</v>
      </c>
      <c r="D138" s="748">
        <v>25</v>
      </c>
      <c r="E138" s="748">
        <v>283.8</v>
      </c>
      <c r="F138" s="747">
        <v>19569.52</v>
      </c>
      <c r="G138" s="747">
        <v>0</v>
      </c>
      <c r="H138" s="747">
        <v>18637.5</v>
      </c>
      <c r="I138" s="747">
        <v>932.02</v>
      </c>
      <c r="J138" s="746">
        <v>4.7626104268270249E-2</v>
      </c>
    </row>
    <row r="139" spans="1:10" ht="14.25" customHeight="1" x14ac:dyDescent="0.2">
      <c r="A139" s="368" t="s">
        <v>1098</v>
      </c>
      <c r="B139" s="368" t="s">
        <v>1097</v>
      </c>
      <c r="C139" s="368" t="s">
        <v>1013</v>
      </c>
      <c r="D139" s="748">
        <v>50</v>
      </c>
      <c r="E139" s="748">
        <v>950</v>
      </c>
      <c r="F139" s="747">
        <v>47984.93</v>
      </c>
      <c r="G139" s="747">
        <v>0</v>
      </c>
      <c r="H139" s="747">
        <v>39093.5</v>
      </c>
      <c r="I139" s="747">
        <v>8891.43</v>
      </c>
      <c r="J139" s="746">
        <v>0.18529630031762057</v>
      </c>
    </row>
    <row r="140" spans="1:10" ht="14.25" customHeight="1" x14ac:dyDescent="0.2">
      <c r="A140" s="368" t="s">
        <v>1084</v>
      </c>
      <c r="B140" s="368" t="s">
        <v>1083</v>
      </c>
      <c r="C140" s="368" t="s">
        <v>1082</v>
      </c>
      <c r="D140" s="748">
        <v>6</v>
      </c>
      <c r="E140" s="748">
        <v>39.24</v>
      </c>
      <c r="F140" s="747">
        <v>5580.42</v>
      </c>
      <c r="G140" s="747">
        <v>0</v>
      </c>
      <c r="H140" s="747">
        <v>4008.81</v>
      </c>
      <c r="I140" s="747">
        <v>1571.61</v>
      </c>
      <c r="J140" s="746">
        <v>0.28162933972711729</v>
      </c>
    </row>
    <row r="141" spans="1:10" ht="14.25" customHeight="1" x14ac:dyDescent="0.2">
      <c r="A141" s="368" t="s">
        <v>1080</v>
      </c>
      <c r="B141" s="368" t="s">
        <v>1079</v>
      </c>
      <c r="C141" s="368" t="s">
        <v>1081</v>
      </c>
      <c r="D141" s="748">
        <v>3</v>
      </c>
      <c r="E141" s="748">
        <v>18</v>
      </c>
      <c r="F141" s="747">
        <v>3042.52</v>
      </c>
      <c r="G141" s="747">
        <v>0</v>
      </c>
      <c r="H141" s="747">
        <v>2282.37</v>
      </c>
      <c r="I141" s="747">
        <v>760.15</v>
      </c>
      <c r="J141" s="746">
        <v>0.24984223604117639</v>
      </c>
    </row>
    <row r="142" spans="1:10" ht="14.25" customHeight="1" x14ac:dyDescent="0.2">
      <c r="A142" s="368" t="s">
        <v>1917</v>
      </c>
      <c r="B142" s="368" t="s">
        <v>4425</v>
      </c>
      <c r="C142" s="368" t="s">
        <v>1021</v>
      </c>
      <c r="D142" s="748">
        <v>5</v>
      </c>
      <c r="E142" s="748">
        <v>100</v>
      </c>
      <c r="F142" s="747">
        <v>7518.25</v>
      </c>
      <c r="G142" s="747">
        <v>0</v>
      </c>
      <c r="H142" s="747">
        <v>6878.2</v>
      </c>
      <c r="I142" s="747">
        <v>640.04999999999995</v>
      </c>
      <c r="J142" s="746">
        <v>8.5132843414358395E-2</v>
      </c>
    </row>
    <row r="143" spans="1:10" ht="14.25" customHeight="1" x14ac:dyDescent="0.2">
      <c r="A143" s="368" t="s">
        <v>1034</v>
      </c>
      <c r="B143" s="368" t="s">
        <v>1033</v>
      </c>
      <c r="C143" s="368" t="s">
        <v>1032</v>
      </c>
      <c r="D143" s="748">
        <v>8</v>
      </c>
      <c r="E143" s="748">
        <v>40</v>
      </c>
      <c r="F143" s="747">
        <v>2807.04</v>
      </c>
      <c r="G143" s="747">
        <v>0</v>
      </c>
      <c r="H143" s="747">
        <v>2827.22</v>
      </c>
      <c r="I143" s="747">
        <v>-20.18</v>
      </c>
      <c r="J143" s="746">
        <v>-7.1890674874601004E-3</v>
      </c>
    </row>
    <row r="144" spans="1:10" ht="14.25" customHeight="1" x14ac:dyDescent="0.2">
      <c r="A144" s="368" t="s">
        <v>1029</v>
      </c>
      <c r="B144" s="368" t="s">
        <v>1028</v>
      </c>
      <c r="C144" s="368" t="s">
        <v>1021</v>
      </c>
      <c r="D144" s="748">
        <v>8</v>
      </c>
      <c r="E144" s="748">
        <v>160</v>
      </c>
      <c r="F144" s="747">
        <v>10770.64</v>
      </c>
      <c r="G144" s="747">
        <v>0</v>
      </c>
      <c r="H144" s="747">
        <v>9155.0400000000009</v>
      </c>
      <c r="I144" s="747">
        <v>1615.6</v>
      </c>
      <c r="J144" s="746">
        <v>0.15000037137997371</v>
      </c>
    </row>
    <row r="145" spans="1:10" ht="14.25" customHeight="1" x14ac:dyDescent="0.2">
      <c r="A145" s="368" t="s">
        <v>1027</v>
      </c>
      <c r="B145" s="368" t="s">
        <v>1026</v>
      </c>
      <c r="C145" s="368" t="s">
        <v>1021</v>
      </c>
      <c r="D145" s="748">
        <v>11</v>
      </c>
      <c r="E145" s="748">
        <v>220</v>
      </c>
      <c r="F145" s="747">
        <v>13463.31</v>
      </c>
      <c r="G145" s="747">
        <v>0</v>
      </c>
      <c r="H145" s="747">
        <v>12588.18</v>
      </c>
      <c r="I145" s="747">
        <v>875.13</v>
      </c>
      <c r="J145" s="746">
        <v>6.5001102997702648E-2</v>
      </c>
    </row>
    <row r="146" spans="1:10" ht="14.25" customHeight="1" x14ac:dyDescent="0.2">
      <c r="A146" s="368" t="s">
        <v>1023</v>
      </c>
      <c r="B146" s="368" t="s">
        <v>1022</v>
      </c>
      <c r="C146" s="368" t="s">
        <v>1021</v>
      </c>
      <c r="D146" s="748">
        <v>2</v>
      </c>
      <c r="E146" s="748">
        <v>40</v>
      </c>
      <c r="F146" s="747">
        <v>2692.66</v>
      </c>
      <c r="G146" s="747">
        <v>0</v>
      </c>
      <c r="H146" s="747">
        <v>2288.7600000000002</v>
      </c>
      <c r="I146" s="747">
        <v>403.9</v>
      </c>
      <c r="J146" s="746">
        <v>0.15000037137997371</v>
      </c>
    </row>
    <row r="147" spans="1:10" ht="14.25" customHeight="1" x14ac:dyDescent="0.2">
      <c r="A147" s="368" t="s">
        <v>1020</v>
      </c>
      <c r="B147" s="368" t="s">
        <v>1019</v>
      </c>
      <c r="C147" s="368" t="s">
        <v>1018</v>
      </c>
      <c r="D147" s="748">
        <v>2</v>
      </c>
      <c r="E147" s="748">
        <v>416</v>
      </c>
      <c r="F147" s="747">
        <v>25013.06</v>
      </c>
      <c r="G147" s="747">
        <v>0</v>
      </c>
      <c r="H147" s="747">
        <v>20920.419999999998</v>
      </c>
      <c r="I147" s="747">
        <v>4092.64</v>
      </c>
      <c r="J147" s="746">
        <v>0.16362012484678004</v>
      </c>
    </row>
    <row r="148" spans="1:10" ht="14.25" customHeight="1" x14ac:dyDescent="0.2">
      <c r="A148" s="368" t="s">
        <v>1015</v>
      </c>
      <c r="B148" s="368" t="s">
        <v>1014</v>
      </c>
      <c r="C148" s="368" t="s">
        <v>1013</v>
      </c>
      <c r="D148" s="748">
        <v>409</v>
      </c>
      <c r="E148" s="748">
        <v>7771</v>
      </c>
      <c r="F148" s="747">
        <v>411518.45</v>
      </c>
      <c r="G148" s="747">
        <v>0</v>
      </c>
      <c r="H148" s="747">
        <v>344750.8</v>
      </c>
      <c r="I148" s="747">
        <v>66767.649999999994</v>
      </c>
      <c r="J148" s="746">
        <v>0.16224703898452184</v>
      </c>
    </row>
    <row r="149" spans="1:10" ht="14.25" customHeight="1" x14ac:dyDescent="0.2">
      <c r="A149" s="368" t="s">
        <v>4422</v>
      </c>
      <c r="B149" s="368" t="s">
        <v>4421</v>
      </c>
      <c r="C149" s="368" t="s">
        <v>1013</v>
      </c>
      <c r="D149" s="748">
        <v>58</v>
      </c>
      <c r="E149" s="748">
        <v>1102</v>
      </c>
      <c r="F149" s="747">
        <v>68835.77</v>
      </c>
      <c r="G149" s="747">
        <v>0</v>
      </c>
      <c r="H149" s="747">
        <v>53085.919999999998</v>
      </c>
      <c r="I149" s="747">
        <v>15749.85</v>
      </c>
      <c r="J149" s="746">
        <v>0.22880328061994512</v>
      </c>
    </row>
    <row r="150" spans="1:10" ht="14.25" customHeight="1" x14ac:dyDescent="0.2">
      <c r="A150" s="368" t="s">
        <v>4407</v>
      </c>
      <c r="B150" s="368" t="s">
        <v>4418</v>
      </c>
      <c r="C150" s="368" t="s">
        <v>1013</v>
      </c>
      <c r="D150" s="748">
        <v>138</v>
      </c>
      <c r="E150" s="748">
        <v>2622</v>
      </c>
      <c r="F150" s="747">
        <v>139653.18</v>
      </c>
      <c r="G150" s="747">
        <v>0</v>
      </c>
      <c r="H150" s="747">
        <v>128597.75999999999</v>
      </c>
      <c r="I150" s="747">
        <v>11055.42</v>
      </c>
      <c r="J150" s="746">
        <v>7.9163396064450525E-2</v>
      </c>
    </row>
    <row r="151" spans="1:10" ht="14.25" customHeight="1" x14ac:dyDescent="0.2">
      <c r="A151" s="368" t="s">
        <v>5965</v>
      </c>
      <c r="B151" s="368" t="s">
        <v>5964</v>
      </c>
      <c r="C151" s="368" t="s">
        <v>1677</v>
      </c>
      <c r="D151" s="748">
        <v>1007</v>
      </c>
      <c r="E151" s="748">
        <v>12084</v>
      </c>
      <c r="F151" s="747">
        <v>916901.36</v>
      </c>
      <c r="G151" s="747">
        <v>0</v>
      </c>
      <c r="H151" s="747">
        <v>819698</v>
      </c>
      <c r="I151" s="747">
        <v>97203.36</v>
      </c>
      <c r="J151" s="746">
        <v>0.10601288670790061</v>
      </c>
    </row>
    <row r="152" spans="1:10" ht="14.25" customHeight="1" x14ac:dyDescent="0.2">
      <c r="A152" s="368" t="s">
        <v>5965</v>
      </c>
      <c r="B152" s="368" t="s">
        <v>5964</v>
      </c>
      <c r="C152" s="368" t="s">
        <v>1078</v>
      </c>
      <c r="D152" s="748">
        <v>48</v>
      </c>
      <c r="E152" s="748">
        <v>48</v>
      </c>
      <c r="F152" s="747">
        <v>4123.2</v>
      </c>
      <c r="G152" s="747">
        <v>0</v>
      </c>
      <c r="H152" s="747">
        <v>3256</v>
      </c>
      <c r="I152" s="747">
        <v>867.2</v>
      </c>
      <c r="J152" s="746">
        <v>0.2103220799379123</v>
      </c>
    </row>
    <row r="153" spans="1:10" ht="14.25" customHeight="1" x14ac:dyDescent="0.2">
      <c r="A153" s="368" t="s">
        <v>4410</v>
      </c>
      <c r="B153" s="368" t="s">
        <v>6721</v>
      </c>
      <c r="C153" s="368" t="s">
        <v>1013</v>
      </c>
      <c r="D153" s="748">
        <v>68</v>
      </c>
      <c r="E153" s="748">
        <v>1292</v>
      </c>
      <c r="F153" s="747">
        <v>68089.83</v>
      </c>
      <c r="G153" s="747">
        <v>0</v>
      </c>
      <c r="H153" s="747">
        <v>65212</v>
      </c>
      <c r="I153" s="747">
        <v>2877.83</v>
      </c>
      <c r="J153" s="746">
        <v>4.2265195844959517E-2</v>
      </c>
    </row>
    <row r="154" spans="1:10" ht="18.600000000000001" customHeight="1" x14ac:dyDescent="0.2">
      <c r="A154" s="368" t="s">
        <v>1654</v>
      </c>
      <c r="B154" s="368" t="s">
        <v>1653</v>
      </c>
      <c r="C154" s="368" t="s">
        <v>1010</v>
      </c>
      <c r="D154" s="748">
        <v>8</v>
      </c>
      <c r="E154" s="748">
        <v>0</v>
      </c>
      <c r="F154" s="747">
        <v>33600</v>
      </c>
      <c r="G154" s="747">
        <v>0</v>
      </c>
      <c r="H154" s="747">
        <v>34192</v>
      </c>
      <c r="I154" s="747">
        <v>-592</v>
      </c>
      <c r="J154" s="746">
        <v>-1.7619047619047618E-2</v>
      </c>
    </row>
    <row r="155" spans="1:10" x14ac:dyDescent="0.2">
      <c r="A155" s="456" t="s">
        <v>6720</v>
      </c>
      <c r="B155" s="456" t="s">
        <v>6719</v>
      </c>
      <c r="C155" s="456" t="s">
        <v>1655</v>
      </c>
      <c r="D155" s="755">
        <v>2</v>
      </c>
      <c r="E155" s="755">
        <v>0</v>
      </c>
      <c r="F155" s="756">
        <v>3000</v>
      </c>
      <c r="G155" s="756">
        <v>0</v>
      </c>
      <c r="H155" s="756">
        <v>0</v>
      </c>
      <c r="I155" s="756">
        <v>3000</v>
      </c>
      <c r="J155" s="757">
        <v>1</v>
      </c>
    </row>
    <row r="156" spans="1:10" x14ac:dyDescent="0.2">
      <c r="D156" s="741">
        <f>SUM(D9:D155)</f>
        <v>21417</v>
      </c>
      <c r="E156" s="741">
        <f t="shared" ref="E156:I156" si="0">SUM(E9:E155)</f>
        <v>114960.65200000003</v>
      </c>
      <c r="F156" s="758">
        <f t="shared" si="0"/>
        <v>5863473.5499999998</v>
      </c>
      <c r="G156" s="758">
        <f t="shared" si="0"/>
        <v>0</v>
      </c>
      <c r="H156" s="758">
        <f t="shared" si="0"/>
        <v>5201354.3600000013</v>
      </c>
      <c r="I156" s="758">
        <f t="shared" si="0"/>
        <v>662119.19000000006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ACC0E-E9AF-4095-94D6-52B8CEDB1B9C}">
  <sheetPr codeName="Hoja63"/>
  <dimension ref="A1:J327"/>
  <sheetViews>
    <sheetView showGridLines="0" workbookViewId="0">
      <pane ySplit="6" topLeftCell="A312" activePane="bottomLeft" state="frozen"/>
      <selection pane="bottomLeft" activeCell="I289" sqref="I289"/>
    </sheetView>
  </sheetViews>
  <sheetFormatPr baseColWidth="10" defaultColWidth="11.42578125" defaultRowHeight="12" x14ac:dyDescent="0.2"/>
  <cols>
    <col min="1" max="1" width="19.42578125" style="364" customWidth="1"/>
    <col min="2" max="2" width="56.140625" style="364" customWidth="1"/>
    <col min="3" max="3" width="17.7109375" style="364" customWidth="1"/>
    <col min="4" max="4" width="13" style="741" customWidth="1"/>
    <col min="5" max="5" width="16.140625" style="741" customWidth="1"/>
    <col min="6" max="10" width="19.42578125" style="741" customWidth="1"/>
    <col min="11" max="14" width="19.42578125" style="364" customWidth="1"/>
    <col min="15"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6718</v>
      </c>
    </row>
    <row r="6" spans="1:10" ht="2.4500000000000002" customHeight="1" x14ac:dyDescent="0.2"/>
    <row r="7" spans="1:10" ht="23.85" customHeight="1" x14ac:dyDescent="0.2"/>
    <row r="8" spans="1:10" ht="22.5" customHeight="1" x14ac:dyDescent="0.2">
      <c r="A8" s="750" t="s">
        <v>1908</v>
      </c>
      <c r="B8" s="371" t="s">
        <v>1907</v>
      </c>
      <c r="C8" s="750" t="s">
        <v>1906</v>
      </c>
      <c r="D8" s="749" t="s">
        <v>1905</v>
      </c>
      <c r="E8" s="749" t="s">
        <v>1904</v>
      </c>
      <c r="F8" s="749" t="s">
        <v>245</v>
      </c>
      <c r="G8" s="749" t="s">
        <v>1903</v>
      </c>
      <c r="H8" s="749" t="s">
        <v>1902</v>
      </c>
      <c r="I8" s="749" t="s">
        <v>1901</v>
      </c>
      <c r="J8" s="749" t="s">
        <v>1900</v>
      </c>
    </row>
    <row r="9" spans="1:10" ht="15" customHeight="1" x14ac:dyDescent="0.2">
      <c r="A9" s="368" t="s">
        <v>3124</v>
      </c>
      <c r="B9" s="368" t="s">
        <v>3123</v>
      </c>
      <c r="C9" s="368" t="s">
        <v>1010</v>
      </c>
      <c r="D9" s="748">
        <v>3</v>
      </c>
      <c r="E9" s="748">
        <v>0</v>
      </c>
      <c r="F9" s="747">
        <v>1422.33</v>
      </c>
      <c r="G9" s="747">
        <v>0</v>
      </c>
      <c r="H9" s="747">
        <v>1241.31</v>
      </c>
      <c r="I9" s="747">
        <v>181.02</v>
      </c>
      <c r="J9" s="746">
        <v>0.12727004281706777</v>
      </c>
    </row>
    <row r="10" spans="1:10" ht="15" customHeight="1" x14ac:dyDescent="0.2">
      <c r="A10" s="368" t="s">
        <v>1627</v>
      </c>
      <c r="B10" s="368" t="s">
        <v>1626</v>
      </c>
      <c r="C10" s="368" t="s">
        <v>1010</v>
      </c>
      <c r="D10" s="748">
        <v>1</v>
      </c>
      <c r="E10" s="748">
        <v>0</v>
      </c>
      <c r="F10" s="747">
        <v>839.76</v>
      </c>
      <c r="G10" s="747">
        <v>0</v>
      </c>
      <c r="H10" s="747">
        <v>732.88</v>
      </c>
      <c r="I10" s="747">
        <v>106.88</v>
      </c>
      <c r="J10" s="746">
        <v>0.12727445936934362</v>
      </c>
    </row>
    <row r="11" spans="1:10" x14ac:dyDescent="0.2">
      <c r="A11" s="368" t="s">
        <v>4507</v>
      </c>
      <c r="B11" s="368" t="s">
        <v>4506</v>
      </c>
      <c r="C11" s="368" t="s">
        <v>1010</v>
      </c>
      <c r="D11" s="748">
        <v>1</v>
      </c>
      <c r="E11" s="748">
        <v>0</v>
      </c>
      <c r="F11" s="747">
        <v>517.37</v>
      </c>
      <c r="G11" s="747">
        <v>0</v>
      </c>
      <c r="H11" s="747">
        <v>398.13</v>
      </c>
      <c r="I11" s="747">
        <v>119.24</v>
      </c>
      <c r="J11" s="746">
        <v>0.23047335562556778</v>
      </c>
    </row>
    <row r="12" spans="1:10" x14ac:dyDescent="0.2">
      <c r="A12" s="368" t="s">
        <v>1625</v>
      </c>
      <c r="B12" s="368" t="s">
        <v>1624</v>
      </c>
      <c r="C12" s="368" t="s">
        <v>1010</v>
      </c>
      <c r="D12" s="748">
        <v>1</v>
      </c>
      <c r="E12" s="748">
        <v>0</v>
      </c>
      <c r="F12" s="747">
        <v>638.12</v>
      </c>
      <c r="G12" s="747">
        <v>0</v>
      </c>
      <c r="H12" s="747">
        <v>519.15</v>
      </c>
      <c r="I12" s="747">
        <v>118.97</v>
      </c>
      <c r="J12" s="746">
        <v>0.18643828746944149</v>
      </c>
    </row>
    <row r="13" spans="1:10" x14ac:dyDescent="0.2">
      <c r="A13" s="368" t="s">
        <v>3784</v>
      </c>
      <c r="B13" s="368" t="s">
        <v>3783</v>
      </c>
      <c r="C13" s="368" t="s">
        <v>1010</v>
      </c>
      <c r="D13" s="748">
        <v>2</v>
      </c>
      <c r="E13" s="748">
        <v>0</v>
      </c>
      <c r="F13" s="747">
        <v>1253.4000000000001</v>
      </c>
      <c r="G13" s="747">
        <v>0</v>
      </c>
      <c r="H13" s="747">
        <v>1093.8800000000001</v>
      </c>
      <c r="I13" s="747">
        <v>159.52000000000001</v>
      </c>
      <c r="J13" s="746">
        <v>0.12726982607308121</v>
      </c>
    </row>
    <row r="14" spans="1:10" ht="15" customHeight="1" x14ac:dyDescent="0.2">
      <c r="A14" s="368" t="s">
        <v>2284</v>
      </c>
      <c r="B14" s="368" t="s">
        <v>2283</v>
      </c>
      <c r="C14" s="368" t="s">
        <v>1010</v>
      </c>
      <c r="D14" s="748">
        <v>3</v>
      </c>
      <c r="E14" s="748">
        <v>0</v>
      </c>
      <c r="F14" s="747">
        <v>2364.27</v>
      </c>
      <c r="G14" s="747">
        <v>0</v>
      </c>
      <c r="H14" s="747">
        <v>1716.12</v>
      </c>
      <c r="I14" s="747">
        <v>648.15</v>
      </c>
      <c r="J14" s="746">
        <v>0.27414381606161731</v>
      </c>
    </row>
    <row r="15" spans="1:10" ht="15" customHeight="1" x14ac:dyDescent="0.2">
      <c r="A15" s="368" t="s">
        <v>2280</v>
      </c>
      <c r="B15" s="368" t="s">
        <v>2279</v>
      </c>
      <c r="C15" s="368" t="s">
        <v>1010</v>
      </c>
      <c r="D15" s="748">
        <v>5</v>
      </c>
      <c r="E15" s="748">
        <v>0</v>
      </c>
      <c r="F15" s="747">
        <v>793.65</v>
      </c>
      <c r="G15" s="747">
        <v>0</v>
      </c>
      <c r="H15" s="747">
        <v>684.4</v>
      </c>
      <c r="I15" s="747">
        <v>109.25</v>
      </c>
      <c r="J15" s="746">
        <v>0.13765513765513765</v>
      </c>
    </row>
    <row r="16" spans="1:10" ht="15" customHeight="1" x14ac:dyDescent="0.2">
      <c r="A16" s="368" t="s">
        <v>1619</v>
      </c>
      <c r="B16" s="368" t="s">
        <v>1618</v>
      </c>
      <c r="C16" s="368" t="s">
        <v>1010</v>
      </c>
      <c r="D16" s="748">
        <v>25</v>
      </c>
      <c r="E16" s="748">
        <v>0</v>
      </c>
      <c r="F16" s="747">
        <v>15240.18</v>
      </c>
      <c r="G16" s="747">
        <v>0</v>
      </c>
      <c r="H16" s="747">
        <v>12466.56</v>
      </c>
      <c r="I16" s="747">
        <v>2773.62</v>
      </c>
      <c r="J16" s="746">
        <v>0.18199391345771507</v>
      </c>
    </row>
    <row r="17" spans="1:10" x14ac:dyDescent="0.2">
      <c r="A17" s="368" t="s">
        <v>2272</v>
      </c>
      <c r="B17" s="368" t="s">
        <v>2271</v>
      </c>
      <c r="C17" s="368" t="s">
        <v>1010</v>
      </c>
      <c r="D17" s="748">
        <v>1</v>
      </c>
      <c r="E17" s="748">
        <v>0</v>
      </c>
      <c r="F17" s="747">
        <v>605.46</v>
      </c>
      <c r="G17" s="747">
        <v>0</v>
      </c>
      <c r="H17" s="747">
        <v>492.58</v>
      </c>
      <c r="I17" s="747">
        <v>112.88</v>
      </c>
      <c r="J17" s="746">
        <v>0.18643675882799854</v>
      </c>
    </row>
    <row r="18" spans="1:10" x14ac:dyDescent="0.2">
      <c r="A18" s="368" t="s">
        <v>2268</v>
      </c>
      <c r="B18" s="368" t="s">
        <v>2267</v>
      </c>
      <c r="C18" s="368" t="s">
        <v>1010</v>
      </c>
      <c r="D18" s="748">
        <v>1</v>
      </c>
      <c r="E18" s="748">
        <v>0</v>
      </c>
      <c r="F18" s="747">
        <v>732.91</v>
      </c>
      <c r="G18" s="747">
        <v>0</v>
      </c>
      <c r="H18" s="747">
        <v>558.41</v>
      </c>
      <c r="I18" s="747">
        <v>174.5</v>
      </c>
      <c r="J18" s="746">
        <v>0.23809198946664664</v>
      </c>
    </row>
    <row r="19" spans="1:10" x14ac:dyDescent="0.2">
      <c r="A19" s="368" t="s">
        <v>6717</v>
      </c>
      <c r="B19" s="368" t="s">
        <v>6716</v>
      </c>
      <c r="C19" s="368" t="s">
        <v>1010</v>
      </c>
      <c r="D19" s="748">
        <v>1</v>
      </c>
      <c r="E19" s="748">
        <v>0</v>
      </c>
      <c r="F19" s="747">
        <v>903.26</v>
      </c>
      <c r="G19" s="747">
        <v>0</v>
      </c>
      <c r="H19" s="747">
        <v>606.54</v>
      </c>
      <c r="I19" s="747">
        <v>296.72000000000003</v>
      </c>
      <c r="J19" s="746">
        <v>0.32849899253813963</v>
      </c>
    </row>
    <row r="20" spans="1:10" ht="15" customHeight="1" x14ac:dyDescent="0.2">
      <c r="A20" s="368" t="s">
        <v>3112</v>
      </c>
      <c r="B20" s="368" t="s">
        <v>3111</v>
      </c>
      <c r="C20" s="368" t="s">
        <v>1010</v>
      </c>
      <c r="D20" s="748">
        <v>1</v>
      </c>
      <c r="E20" s="748">
        <v>0</v>
      </c>
      <c r="F20" s="747">
        <v>774.78</v>
      </c>
      <c r="G20" s="747">
        <v>0</v>
      </c>
      <c r="H20" s="747">
        <v>640.1</v>
      </c>
      <c r="I20" s="747">
        <v>134.68</v>
      </c>
      <c r="J20" s="746">
        <v>0.17382999044890163</v>
      </c>
    </row>
    <row r="21" spans="1:10" ht="15" customHeight="1" x14ac:dyDescent="0.2">
      <c r="A21" s="368" t="s">
        <v>1613</v>
      </c>
      <c r="B21" s="368" t="s">
        <v>1612</v>
      </c>
      <c r="C21" s="368" t="s">
        <v>1010</v>
      </c>
      <c r="D21" s="748">
        <v>5</v>
      </c>
      <c r="E21" s="748">
        <v>0</v>
      </c>
      <c r="F21" s="747">
        <v>2989.23</v>
      </c>
      <c r="G21" s="747">
        <v>0</v>
      </c>
      <c r="H21" s="747">
        <v>2434.4699999999998</v>
      </c>
      <c r="I21" s="747">
        <v>554.76</v>
      </c>
      <c r="J21" s="746">
        <v>0.18558625465420861</v>
      </c>
    </row>
    <row r="22" spans="1:10" ht="15" customHeight="1" x14ac:dyDescent="0.2">
      <c r="A22" s="368" t="s">
        <v>1611</v>
      </c>
      <c r="B22" s="368" t="s">
        <v>1610</v>
      </c>
      <c r="C22" s="368" t="s">
        <v>1010</v>
      </c>
      <c r="D22" s="748">
        <v>4</v>
      </c>
      <c r="E22" s="748">
        <v>0</v>
      </c>
      <c r="F22" s="747">
        <v>4359.08</v>
      </c>
      <c r="G22" s="747">
        <v>0</v>
      </c>
      <c r="H22" s="747">
        <v>3638.88</v>
      </c>
      <c r="I22" s="747">
        <v>720.2</v>
      </c>
      <c r="J22" s="746">
        <v>0.16521834882589903</v>
      </c>
    </row>
    <row r="23" spans="1:10" ht="15" customHeight="1" x14ac:dyDescent="0.2">
      <c r="A23" s="368" t="s">
        <v>4503</v>
      </c>
      <c r="B23" s="368" t="s">
        <v>4502</v>
      </c>
      <c r="C23" s="368" t="s">
        <v>1010</v>
      </c>
      <c r="D23" s="748">
        <v>1</v>
      </c>
      <c r="E23" s="748">
        <v>0</v>
      </c>
      <c r="F23" s="747">
        <v>566.59</v>
      </c>
      <c r="G23" s="747">
        <v>0</v>
      </c>
      <c r="H23" s="747">
        <v>438.65</v>
      </c>
      <c r="I23" s="747">
        <v>127.94</v>
      </c>
      <c r="J23" s="746">
        <v>0.22580702094989322</v>
      </c>
    </row>
    <row r="24" spans="1:10" ht="15" customHeight="1" x14ac:dyDescent="0.2">
      <c r="A24" s="368" t="s">
        <v>2256</v>
      </c>
      <c r="B24" s="368" t="s">
        <v>2255</v>
      </c>
      <c r="C24" s="368" t="s">
        <v>1010</v>
      </c>
      <c r="D24" s="748">
        <v>1</v>
      </c>
      <c r="E24" s="748">
        <v>0</v>
      </c>
      <c r="F24" s="747">
        <v>939.67</v>
      </c>
      <c r="G24" s="747">
        <v>0</v>
      </c>
      <c r="H24" s="747">
        <v>727.49</v>
      </c>
      <c r="I24" s="747">
        <v>212.18</v>
      </c>
      <c r="J24" s="746">
        <v>0.22580267540732385</v>
      </c>
    </row>
    <row r="25" spans="1:10" ht="15" customHeight="1" x14ac:dyDescent="0.2">
      <c r="A25" s="368" t="s">
        <v>1607</v>
      </c>
      <c r="B25" s="368" t="s">
        <v>1606</v>
      </c>
      <c r="C25" s="368" t="s">
        <v>1010</v>
      </c>
      <c r="D25" s="748">
        <v>8</v>
      </c>
      <c r="E25" s="748">
        <v>0</v>
      </c>
      <c r="F25" s="747">
        <v>6509.67</v>
      </c>
      <c r="G25" s="747">
        <v>0</v>
      </c>
      <c r="H25" s="747">
        <v>5240.1000000000004</v>
      </c>
      <c r="I25" s="747">
        <v>1269.57</v>
      </c>
      <c r="J25" s="746">
        <v>0.19502831940789625</v>
      </c>
    </row>
    <row r="26" spans="1:10" x14ac:dyDescent="0.2">
      <c r="A26" s="368" t="s">
        <v>5253</v>
      </c>
      <c r="B26" s="368" t="s">
        <v>5252</v>
      </c>
      <c r="C26" s="368" t="s">
        <v>1010</v>
      </c>
      <c r="D26" s="748">
        <v>1</v>
      </c>
      <c r="E26" s="748">
        <v>0</v>
      </c>
      <c r="F26" s="747">
        <v>839.97</v>
      </c>
      <c r="G26" s="747">
        <v>0</v>
      </c>
      <c r="H26" s="747">
        <v>620.66999999999996</v>
      </c>
      <c r="I26" s="747">
        <v>219.3</v>
      </c>
      <c r="J26" s="746">
        <v>0.2610807528840316</v>
      </c>
    </row>
    <row r="27" spans="1:10" x14ac:dyDescent="0.2">
      <c r="A27" s="368" t="s">
        <v>2254</v>
      </c>
      <c r="B27" s="368" t="s">
        <v>2253</v>
      </c>
      <c r="C27" s="368" t="s">
        <v>1010</v>
      </c>
      <c r="D27" s="748">
        <v>9</v>
      </c>
      <c r="E27" s="748">
        <v>0</v>
      </c>
      <c r="F27" s="747">
        <v>3500.08</v>
      </c>
      <c r="G27" s="747">
        <v>0</v>
      </c>
      <c r="H27" s="747">
        <v>2946.91</v>
      </c>
      <c r="I27" s="747">
        <v>553.16999999999996</v>
      </c>
      <c r="J27" s="746">
        <v>0.15804495897236634</v>
      </c>
    </row>
    <row r="28" spans="1:10" x14ac:dyDescent="0.2">
      <c r="A28" s="368" t="s">
        <v>4501</v>
      </c>
      <c r="B28" s="368" t="s">
        <v>4500</v>
      </c>
      <c r="C28" s="368" t="s">
        <v>1010</v>
      </c>
      <c r="D28" s="748">
        <v>1</v>
      </c>
      <c r="E28" s="748">
        <v>0</v>
      </c>
      <c r="F28" s="747">
        <v>1063.1400000000001</v>
      </c>
      <c r="G28" s="747">
        <v>0</v>
      </c>
      <c r="H28" s="747">
        <v>785.09</v>
      </c>
      <c r="I28" s="747">
        <v>278.05</v>
      </c>
      <c r="J28" s="746">
        <v>0.26153658031867866</v>
      </c>
    </row>
    <row r="29" spans="1:10" x14ac:dyDescent="0.2">
      <c r="A29" s="368" t="s">
        <v>3768</v>
      </c>
      <c r="B29" s="368" t="s">
        <v>3767</v>
      </c>
      <c r="C29" s="368" t="s">
        <v>1010</v>
      </c>
      <c r="D29" s="748">
        <v>2</v>
      </c>
      <c r="E29" s="748">
        <v>0</v>
      </c>
      <c r="F29" s="747">
        <v>1468.97</v>
      </c>
      <c r="G29" s="747">
        <v>0</v>
      </c>
      <c r="H29" s="747">
        <v>1205.3</v>
      </c>
      <c r="I29" s="747">
        <v>263.67</v>
      </c>
      <c r="J29" s="746">
        <v>0.17949311422289088</v>
      </c>
    </row>
    <row r="30" spans="1:10" x14ac:dyDescent="0.2">
      <c r="A30" s="368" t="s">
        <v>4499</v>
      </c>
      <c r="B30" s="368" t="s">
        <v>4498</v>
      </c>
      <c r="C30" s="368" t="s">
        <v>1010</v>
      </c>
      <c r="D30" s="748">
        <v>1</v>
      </c>
      <c r="E30" s="748">
        <v>0</v>
      </c>
      <c r="F30" s="747">
        <v>704.47</v>
      </c>
      <c r="G30" s="747">
        <v>0</v>
      </c>
      <c r="H30" s="747">
        <v>549.54</v>
      </c>
      <c r="I30" s="747">
        <v>154.93</v>
      </c>
      <c r="J30" s="746">
        <v>0.21992419833349894</v>
      </c>
    </row>
    <row r="31" spans="1:10" x14ac:dyDescent="0.2">
      <c r="A31" s="368" t="s">
        <v>1601</v>
      </c>
      <c r="B31" s="368" t="s">
        <v>1600</v>
      </c>
      <c r="C31" s="368" t="s">
        <v>1010</v>
      </c>
      <c r="D31" s="748">
        <v>1</v>
      </c>
      <c r="E31" s="748">
        <v>0</v>
      </c>
      <c r="F31" s="747">
        <v>773.46</v>
      </c>
      <c r="G31" s="747">
        <v>0</v>
      </c>
      <c r="H31" s="747">
        <v>629.26</v>
      </c>
      <c r="I31" s="747">
        <v>144.19999999999999</v>
      </c>
      <c r="J31" s="746">
        <v>0.18643498047733562</v>
      </c>
    </row>
    <row r="32" spans="1:10" ht="15" customHeight="1" x14ac:dyDescent="0.2">
      <c r="A32" s="368" t="s">
        <v>2252</v>
      </c>
      <c r="B32" s="368" t="s">
        <v>2251</v>
      </c>
      <c r="C32" s="368" t="s">
        <v>1010</v>
      </c>
      <c r="D32" s="748">
        <v>2</v>
      </c>
      <c r="E32" s="748">
        <v>0</v>
      </c>
      <c r="F32" s="747">
        <v>2906.36</v>
      </c>
      <c r="G32" s="747">
        <v>0</v>
      </c>
      <c r="H32" s="747">
        <v>2090.6799999999998</v>
      </c>
      <c r="I32" s="747">
        <v>815.68</v>
      </c>
      <c r="J32" s="746">
        <v>0.28065346343880315</v>
      </c>
    </row>
    <row r="33" spans="1:10" x14ac:dyDescent="0.2">
      <c r="A33" s="368" t="s">
        <v>1597</v>
      </c>
      <c r="B33" s="368" t="s">
        <v>1596</v>
      </c>
      <c r="C33" s="368" t="s">
        <v>1010</v>
      </c>
      <c r="D33" s="748">
        <v>5</v>
      </c>
      <c r="E33" s="748">
        <v>0</v>
      </c>
      <c r="F33" s="747">
        <v>1520.44</v>
      </c>
      <c r="G33" s="747">
        <v>0</v>
      </c>
      <c r="H33" s="747">
        <v>1292.79</v>
      </c>
      <c r="I33" s="747">
        <v>227.65</v>
      </c>
      <c r="J33" s="746">
        <v>0.14972639499092369</v>
      </c>
    </row>
    <row r="34" spans="1:10" x14ac:dyDescent="0.2">
      <c r="A34" s="368" t="s">
        <v>2250</v>
      </c>
      <c r="B34" s="368" t="s">
        <v>2249</v>
      </c>
      <c r="C34" s="368" t="s">
        <v>1010</v>
      </c>
      <c r="D34" s="748">
        <v>1</v>
      </c>
      <c r="E34" s="748">
        <v>0</v>
      </c>
      <c r="F34" s="747">
        <v>738.45</v>
      </c>
      <c r="G34" s="747">
        <v>0</v>
      </c>
      <c r="H34" s="747">
        <v>545.32000000000005</v>
      </c>
      <c r="I34" s="747">
        <v>193.13</v>
      </c>
      <c r="J34" s="746">
        <v>0.26153429480668972</v>
      </c>
    </row>
    <row r="35" spans="1:10" ht="15" customHeight="1" x14ac:dyDescent="0.2">
      <c r="A35" s="368" t="s">
        <v>2248</v>
      </c>
      <c r="B35" s="368" t="s">
        <v>2247</v>
      </c>
      <c r="C35" s="368" t="s">
        <v>1010</v>
      </c>
      <c r="D35" s="748">
        <v>2</v>
      </c>
      <c r="E35" s="748">
        <v>0</v>
      </c>
      <c r="F35" s="747">
        <v>1063.96</v>
      </c>
      <c r="G35" s="747">
        <v>0</v>
      </c>
      <c r="H35" s="747">
        <v>928.54</v>
      </c>
      <c r="I35" s="747">
        <v>135.41999999999999</v>
      </c>
      <c r="J35" s="746">
        <v>0.12727922102334674</v>
      </c>
    </row>
    <row r="36" spans="1:10" ht="15" customHeight="1" x14ac:dyDescent="0.2">
      <c r="A36" s="368" t="s">
        <v>3102</v>
      </c>
      <c r="B36" s="368" t="s">
        <v>3101</v>
      </c>
      <c r="C36" s="368" t="s">
        <v>1010</v>
      </c>
      <c r="D36" s="748">
        <v>1</v>
      </c>
      <c r="E36" s="748">
        <v>0</v>
      </c>
      <c r="F36" s="747">
        <v>899.64</v>
      </c>
      <c r="G36" s="747">
        <v>0</v>
      </c>
      <c r="H36" s="747">
        <v>731.91</v>
      </c>
      <c r="I36" s="747">
        <v>167.73</v>
      </c>
      <c r="J36" s="746">
        <v>0.18644124316393224</v>
      </c>
    </row>
    <row r="37" spans="1:10" ht="15" customHeight="1" x14ac:dyDescent="0.2">
      <c r="A37" s="368" t="s">
        <v>6715</v>
      </c>
      <c r="B37" s="368" t="s">
        <v>6714</v>
      </c>
      <c r="C37" s="368" t="s">
        <v>1010</v>
      </c>
      <c r="D37" s="748">
        <v>1</v>
      </c>
      <c r="E37" s="748">
        <v>0</v>
      </c>
      <c r="F37" s="747">
        <v>1067.78</v>
      </c>
      <c r="G37" s="747">
        <v>0</v>
      </c>
      <c r="H37" s="747">
        <v>565.86</v>
      </c>
      <c r="I37" s="747">
        <v>501.92</v>
      </c>
      <c r="J37" s="746">
        <v>0.47005937552679389</v>
      </c>
    </row>
    <row r="38" spans="1:10" x14ac:dyDescent="0.2">
      <c r="A38" s="368" t="s">
        <v>2246</v>
      </c>
      <c r="B38" s="368" t="s">
        <v>2245</v>
      </c>
      <c r="C38" s="368" t="s">
        <v>1010</v>
      </c>
      <c r="D38" s="748">
        <v>1</v>
      </c>
      <c r="E38" s="748">
        <v>0</v>
      </c>
      <c r="F38" s="747">
        <v>401.76</v>
      </c>
      <c r="G38" s="747">
        <v>0</v>
      </c>
      <c r="H38" s="747">
        <v>350.63</v>
      </c>
      <c r="I38" s="747">
        <v>51.13</v>
      </c>
      <c r="J38" s="746">
        <v>0.12726503385105536</v>
      </c>
    </row>
    <row r="39" spans="1:10" ht="15" customHeight="1" x14ac:dyDescent="0.2">
      <c r="A39" s="368" t="s">
        <v>1593</v>
      </c>
      <c r="B39" s="368" t="s">
        <v>1592</v>
      </c>
      <c r="C39" s="368" t="s">
        <v>1010</v>
      </c>
      <c r="D39" s="748">
        <v>2</v>
      </c>
      <c r="E39" s="748">
        <v>0</v>
      </c>
      <c r="F39" s="747">
        <v>797.3</v>
      </c>
      <c r="G39" s="747">
        <v>0</v>
      </c>
      <c r="H39" s="747">
        <v>695.82</v>
      </c>
      <c r="I39" s="747">
        <v>101.48</v>
      </c>
      <c r="J39" s="746">
        <v>0.12727956854383546</v>
      </c>
    </row>
    <row r="40" spans="1:10" ht="15" customHeight="1" x14ac:dyDescent="0.2">
      <c r="A40" s="368" t="s">
        <v>6713</v>
      </c>
      <c r="B40" s="368" t="s">
        <v>6712</v>
      </c>
      <c r="C40" s="368" t="s">
        <v>1010</v>
      </c>
      <c r="D40" s="748">
        <v>1</v>
      </c>
      <c r="E40" s="748">
        <v>0</v>
      </c>
      <c r="F40" s="747">
        <v>602.87</v>
      </c>
      <c r="G40" s="747">
        <v>0</v>
      </c>
      <c r="H40" s="747">
        <v>466.74</v>
      </c>
      <c r="I40" s="747">
        <v>136.13</v>
      </c>
      <c r="J40" s="746">
        <v>0.22580324116310316</v>
      </c>
    </row>
    <row r="41" spans="1:10" ht="15" customHeight="1" x14ac:dyDescent="0.2">
      <c r="A41" s="368" t="s">
        <v>6711</v>
      </c>
      <c r="B41" s="368" t="s">
        <v>6710</v>
      </c>
      <c r="C41" s="368" t="s">
        <v>1010</v>
      </c>
      <c r="D41" s="748">
        <v>2</v>
      </c>
      <c r="E41" s="748">
        <v>0</v>
      </c>
      <c r="F41" s="747">
        <v>1101.5999999999999</v>
      </c>
      <c r="G41" s="747">
        <v>0</v>
      </c>
      <c r="H41" s="747">
        <v>879.66</v>
      </c>
      <c r="I41" s="747">
        <v>221.94</v>
      </c>
      <c r="J41" s="746">
        <v>0.20147058823529412</v>
      </c>
    </row>
    <row r="42" spans="1:10" x14ac:dyDescent="0.2">
      <c r="A42" s="368" t="s">
        <v>2244</v>
      </c>
      <c r="B42" s="368" t="s">
        <v>2243</v>
      </c>
      <c r="C42" s="368" t="s">
        <v>1010</v>
      </c>
      <c r="D42" s="748">
        <v>1</v>
      </c>
      <c r="E42" s="748">
        <v>0</v>
      </c>
      <c r="F42" s="747">
        <v>759.13</v>
      </c>
      <c r="G42" s="747">
        <v>0</v>
      </c>
      <c r="H42" s="747">
        <v>638.85</v>
      </c>
      <c r="I42" s="747">
        <v>120.28</v>
      </c>
      <c r="J42" s="746">
        <v>0.1584445351916009</v>
      </c>
    </row>
    <row r="43" spans="1:10" x14ac:dyDescent="0.2">
      <c r="A43" s="368" t="s">
        <v>6709</v>
      </c>
      <c r="B43" s="368" t="s">
        <v>6708</v>
      </c>
      <c r="C43" s="368" t="s">
        <v>1010</v>
      </c>
      <c r="D43" s="748">
        <v>1</v>
      </c>
      <c r="E43" s="748">
        <v>0</v>
      </c>
      <c r="F43" s="747">
        <v>1352.44</v>
      </c>
      <c r="G43" s="747">
        <v>0</v>
      </c>
      <c r="H43" s="747">
        <v>638.57000000000005</v>
      </c>
      <c r="I43" s="747">
        <v>713.87</v>
      </c>
      <c r="J43" s="746">
        <v>0.52783857324539352</v>
      </c>
    </row>
    <row r="44" spans="1:10" x14ac:dyDescent="0.2">
      <c r="A44" s="368" t="s">
        <v>6707</v>
      </c>
      <c r="B44" s="368" t="s">
        <v>6706</v>
      </c>
      <c r="C44" s="368" t="s">
        <v>1010</v>
      </c>
      <c r="D44" s="748">
        <v>1</v>
      </c>
      <c r="E44" s="748">
        <v>0</v>
      </c>
      <c r="F44" s="747">
        <v>419.09</v>
      </c>
      <c r="G44" s="747">
        <v>0</v>
      </c>
      <c r="H44" s="747">
        <v>319.32</v>
      </c>
      <c r="I44" s="747">
        <v>99.77</v>
      </c>
      <c r="J44" s="746">
        <v>0.23806342313106971</v>
      </c>
    </row>
    <row r="45" spans="1:10" ht="15" customHeight="1" x14ac:dyDescent="0.2">
      <c r="A45" s="368" t="s">
        <v>1591</v>
      </c>
      <c r="B45" s="368" t="s">
        <v>1590</v>
      </c>
      <c r="C45" s="368" t="s">
        <v>1010</v>
      </c>
      <c r="D45" s="748">
        <v>1</v>
      </c>
      <c r="E45" s="748">
        <v>0</v>
      </c>
      <c r="F45" s="747">
        <v>124.24</v>
      </c>
      <c r="G45" s="747">
        <v>0</v>
      </c>
      <c r="H45" s="747">
        <v>101.08</v>
      </c>
      <c r="I45" s="747">
        <v>23.16</v>
      </c>
      <c r="J45" s="746">
        <v>0.18641339343206698</v>
      </c>
    </row>
    <row r="46" spans="1:10" ht="15" customHeight="1" x14ac:dyDescent="0.2">
      <c r="A46" s="368" t="s">
        <v>2238</v>
      </c>
      <c r="B46" s="368" t="s">
        <v>2237</v>
      </c>
      <c r="C46" s="368" t="s">
        <v>1010</v>
      </c>
      <c r="D46" s="748">
        <v>1</v>
      </c>
      <c r="E46" s="748">
        <v>0</v>
      </c>
      <c r="F46" s="747">
        <v>1618.46</v>
      </c>
      <c r="G46" s="747">
        <v>0</v>
      </c>
      <c r="H46" s="747">
        <v>799.02</v>
      </c>
      <c r="I46" s="747">
        <v>819.44</v>
      </c>
      <c r="J46" s="746">
        <v>0.50630846607268643</v>
      </c>
    </row>
    <row r="47" spans="1:10" ht="15" customHeight="1" x14ac:dyDescent="0.2">
      <c r="A47" s="368" t="s">
        <v>1579</v>
      </c>
      <c r="B47" s="368" t="s">
        <v>1578</v>
      </c>
      <c r="C47" s="368" t="s">
        <v>1010</v>
      </c>
      <c r="D47" s="748">
        <v>12</v>
      </c>
      <c r="E47" s="748">
        <v>0</v>
      </c>
      <c r="F47" s="747">
        <v>1934.52</v>
      </c>
      <c r="G47" s="747">
        <v>0</v>
      </c>
      <c r="H47" s="747">
        <v>1640.04</v>
      </c>
      <c r="I47" s="747">
        <v>294.48</v>
      </c>
      <c r="J47" s="746">
        <v>0.15222380745611314</v>
      </c>
    </row>
    <row r="48" spans="1:10" ht="15" customHeight="1" x14ac:dyDescent="0.2">
      <c r="A48" s="368" t="s">
        <v>2236</v>
      </c>
      <c r="B48" s="368" t="s">
        <v>2235</v>
      </c>
      <c r="C48" s="368" t="s">
        <v>1010</v>
      </c>
      <c r="D48" s="748">
        <v>12</v>
      </c>
      <c r="E48" s="748">
        <v>0</v>
      </c>
      <c r="F48" s="747">
        <v>3312.48</v>
      </c>
      <c r="G48" s="747">
        <v>0</v>
      </c>
      <c r="H48" s="747">
        <v>2564.52</v>
      </c>
      <c r="I48" s="747">
        <v>747.96</v>
      </c>
      <c r="J48" s="746">
        <v>0.22580060860744819</v>
      </c>
    </row>
    <row r="49" spans="1:10" ht="15" customHeight="1" x14ac:dyDescent="0.2">
      <c r="A49" s="368" t="s">
        <v>1577</v>
      </c>
      <c r="B49" s="368" t="s">
        <v>1576</v>
      </c>
      <c r="C49" s="368" t="s">
        <v>1010</v>
      </c>
      <c r="D49" s="748">
        <v>4</v>
      </c>
      <c r="E49" s="748">
        <v>0</v>
      </c>
      <c r="F49" s="747">
        <v>6535.48</v>
      </c>
      <c r="G49" s="747">
        <v>0</v>
      </c>
      <c r="H49" s="747">
        <v>4826.24</v>
      </c>
      <c r="I49" s="747">
        <v>1709.24</v>
      </c>
      <c r="J49" s="746">
        <v>0.26153243526106729</v>
      </c>
    </row>
    <row r="50" spans="1:10" ht="15" customHeight="1" x14ac:dyDescent="0.2">
      <c r="A50" s="368" t="s">
        <v>1573</v>
      </c>
      <c r="B50" s="368" t="s">
        <v>1572</v>
      </c>
      <c r="C50" s="368" t="s">
        <v>1010</v>
      </c>
      <c r="D50" s="748">
        <v>2</v>
      </c>
      <c r="E50" s="748">
        <v>0</v>
      </c>
      <c r="F50" s="747">
        <v>626.26</v>
      </c>
      <c r="G50" s="747">
        <v>0</v>
      </c>
      <c r="H50" s="747">
        <v>449.68</v>
      </c>
      <c r="I50" s="747">
        <v>176.58</v>
      </c>
      <c r="J50" s="746">
        <v>0.28195956950787215</v>
      </c>
    </row>
    <row r="51" spans="1:10" x14ac:dyDescent="0.2">
      <c r="A51" s="368" t="s">
        <v>3096</v>
      </c>
      <c r="B51" s="368" t="s">
        <v>3095</v>
      </c>
      <c r="C51" s="368" t="s">
        <v>1010</v>
      </c>
      <c r="D51" s="748">
        <v>1</v>
      </c>
      <c r="E51" s="748">
        <v>0</v>
      </c>
      <c r="F51" s="747">
        <v>284.7</v>
      </c>
      <c r="G51" s="747">
        <v>0</v>
      </c>
      <c r="H51" s="747">
        <v>226.07</v>
      </c>
      <c r="I51" s="747">
        <v>58.63</v>
      </c>
      <c r="J51" s="746">
        <v>0.20593607305936074</v>
      </c>
    </row>
    <row r="52" spans="1:10" ht="15" customHeight="1" x14ac:dyDescent="0.2">
      <c r="A52" s="368" t="s">
        <v>1571</v>
      </c>
      <c r="B52" s="368" t="s">
        <v>1570</v>
      </c>
      <c r="C52" s="368" t="s">
        <v>1010</v>
      </c>
      <c r="D52" s="748">
        <v>11</v>
      </c>
      <c r="E52" s="748">
        <v>0</v>
      </c>
      <c r="F52" s="747">
        <v>4368.7700000000004</v>
      </c>
      <c r="G52" s="747">
        <v>0</v>
      </c>
      <c r="H52" s="747">
        <v>3592.77</v>
      </c>
      <c r="I52" s="747">
        <v>776</v>
      </c>
      <c r="J52" s="746">
        <v>0.17762436566813999</v>
      </c>
    </row>
    <row r="53" spans="1:10" x14ac:dyDescent="0.2">
      <c r="A53" s="368" t="s">
        <v>6705</v>
      </c>
      <c r="B53" s="368" t="s">
        <v>6704</v>
      </c>
      <c r="C53" s="368" t="s">
        <v>1010</v>
      </c>
      <c r="D53" s="748">
        <v>2</v>
      </c>
      <c r="E53" s="748">
        <v>0</v>
      </c>
      <c r="F53" s="747">
        <v>1355.2</v>
      </c>
      <c r="G53" s="747">
        <v>0</v>
      </c>
      <c r="H53" s="747">
        <v>1164.6199999999999</v>
      </c>
      <c r="I53" s="747">
        <v>190.58</v>
      </c>
      <c r="J53" s="746">
        <v>0.14062868949232585</v>
      </c>
    </row>
    <row r="54" spans="1:10" ht="15" customHeight="1" x14ac:dyDescent="0.2">
      <c r="A54" s="368" t="s">
        <v>1569</v>
      </c>
      <c r="B54" s="368" t="s">
        <v>1568</v>
      </c>
      <c r="C54" s="368" t="s">
        <v>1010</v>
      </c>
      <c r="D54" s="748">
        <v>6</v>
      </c>
      <c r="E54" s="748">
        <v>0</v>
      </c>
      <c r="F54" s="747">
        <v>2243.0700000000002</v>
      </c>
      <c r="G54" s="747">
        <v>0</v>
      </c>
      <c r="H54" s="747">
        <v>1838.61</v>
      </c>
      <c r="I54" s="747">
        <v>404.46</v>
      </c>
      <c r="J54" s="746">
        <v>0.18031537134373871</v>
      </c>
    </row>
    <row r="55" spans="1:10" ht="15" customHeight="1" x14ac:dyDescent="0.2">
      <c r="A55" s="368" t="s">
        <v>1567</v>
      </c>
      <c r="B55" s="368" t="s">
        <v>1566</v>
      </c>
      <c r="C55" s="368" t="s">
        <v>1010</v>
      </c>
      <c r="D55" s="748">
        <v>15</v>
      </c>
      <c r="E55" s="748">
        <v>0</v>
      </c>
      <c r="F55" s="747">
        <v>9430.19</v>
      </c>
      <c r="G55" s="747">
        <v>0</v>
      </c>
      <c r="H55" s="747">
        <v>7663.95</v>
      </c>
      <c r="I55" s="747">
        <v>1766.24</v>
      </c>
      <c r="J55" s="746">
        <v>0.18729633231143805</v>
      </c>
    </row>
    <row r="56" spans="1:10" ht="15" customHeight="1" x14ac:dyDescent="0.2">
      <c r="A56" s="368" t="s">
        <v>1565</v>
      </c>
      <c r="B56" s="368" t="s">
        <v>1564</v>
      </c>
      <c r="C56" s="368" t="s">
        <v>1010</v>
      </c>
      <c r="D56" s="748">
        <v>6</v>
      </c>
      <c r="E56" s="748">
        <v>0</v>
      </c>
      <c r="F56" s="747">
        <v>2674.36</v>
      </c>
      <c r="G56" s="747">
        <v>0</v>
      </c>
      <c r="H56" s="747">
        <v>2188.08</v>
      </c>
      <c r="I56" s="747">
        <v>486.28</v>
      </c>
      <c r="J56" s="746">
        <v>0.18183041924049118</v>
      </c>
    </row>
    <row r="57" spans="1:10" ht="15" customHeight="1" x14ac:dyDescent="0.2">
      <c r="A57" s="368" t="s">
        <v>1561</v>
      </c>
      <c r="B57" s="368" t="s">
        <v>1560</v>
      </c>
      <c r="C57" s="368" t="s">
        <v>1010</v>
      </c>
      <c r="D57" s="748">
        <v>2</v>
      </c>
      <c r="E57" s="748">
        <v>0</v>
      </c>
      <c r="F57" s="747">
        <v>1329.92</v>
      </c>
      <c r="G57" s="747">
        <v>0</v>
      </c>
      <c r="H57" s="747">
        <v>1013.28</v>
      </c>
      <c r="I57" s="747">
        <v>316.64</v>
      </c>
      <c r="J57" s="746">
        <v>0.23808950914340712</v>
      </c>
    </row>
    <row r="58" spans="1:10" ht="15" customHeight="1" x14ac:dyDescent="0.2">
      <c r="A58" s="368" t="s">
        <v>1559</v>
      </c>
      <c r="B58" s="368" t="s">
        <v>1558</v>
      </c>
      <c r="C58" s="368" t="s">
        <v>1010</v>
      </c>
      <c r="D58" s="748">
        <v>5</v>
      </c>
      <c r="E58" s="748">
        <v>0</v>
      </c>
      <c r="F58" s="747">
        <v>3002.05</v>
      </c>
      <c r="G58" s="747">
        <v>0</v>
      </c>
      <c r="H58" s="747">
        <v>2287.3000000000002</v>
      </c>
      <c r="I58" s="747">
        <v>714.75</v>
      </c>
      <c r="J58" s="746">
        <v>0.23808730700687863</v>
      </c>
    </row>
    <row r="59" spans="1:10" x14ac:dyDescent="0.2">
      <c r="A59" s="368" t="s">
        <v>1557</v>
      </c>
      <c r="B59" s="368" t="s">
        <v>1556</v>
      </c>
      <c r="C59" s="368" t="s">
        <v>1010</v>
      </c>
      <c r="D59" s="748">
        <v>3</v>
      </c>
      <c r="E59" s="748">
        <v>0</v>
      </c>
      <c r="F59" s="747">
        <v>1497.12</v>
      </c>
      <c r="G59" s="747">
        <v>0</v>
      </c>
      <c r="H59" s="747">
        <v>1306.5899999999999</v>
      </c>
      <c r="I59" s="747">
        <v>190.53</v>
      </c>
      <c r="J59" s="746">
        <v>0.1272643475472908</v>
      </c>
    </row>
    <row r="60" spans="1:10" x14ac:dyDescent="0.2">
      <c r="A60" s="368" t="s">
        <v>2228</v>
      </c>
      <c r="B60" s="368" t="s">
        <v>2227</v>
      </c>
      <c r="C60" s="368" t="s">
        <v>1010</v>
      </c>
      <c r="D60" s="748">
        <v>3</v>
      </c>
      <c r="E60" s="748">
        <v>0</v>
      </c>
      <c r="F60" s="747">
        <v>1430.01</v>
      </c>
      <c r="G60" s="747">
        <v>0</v>
      </c>
      <c r="H60" s="747">
        <v>1248.03</v>
      </c>
      <c r="I60" s="747">
        <v>181.98</v>
      </c>
      <c r="J60" s="746">
        <v>0.12725785134369691</v>
      </c>
    </row>
    <row r="61" spans="1:10" ht="15" customHeight="1" x14ac:dyDescent="0.2">
      <c r="A61" s="368" t="s">
        <v>1555</v>
      </c>
      <c r="B61" s="368" t="s">
        <v>1554</v>
      </c>
      <c r="C61" s="368" t="s">
        <v>1010</v>
      </c>
      <c r="D61" s="748">
        <v>9</v>
      </c>
      <c r="E61" s="748">
        <v>0</v>
      </c>
      <c r="F61" s="747">
        <v>5395.04</v>
      </c>
      <c r="G61" s="747">
        <v>0</v>
      </c>
      <c r="H61" s="747">
        <v>4397.49</v>
      </c>
      <c r="I61" s="747">
        <v>997.55</v>
      </c>
      <c r="J61" s="746">
        <v>0.18490131676502861</v>
      </c>
    </row>
    <row r="62" spans="1:10" ht="15" customHeight="1" x14ac:dyDescent="0.2">
      <c r="A62" s="368" t="s">
        <v>1553</v>
      </c>
      <c r="B62" s="368" t="s">
        <v>1552</v>
      </c>
      <c r="C62" s="368" t="s">
        <v>1010</v>
      </c>
      <c r="D62" s="748">
        <v>7</v>
      </c>
      <c r="E62" s="748">
        <v>0</v>
      </c>
      <c r="F62" s="747">
        <v>4360.49</v>
      </c>
      <c r="G62" s="747">
        <v>0</v>
      </c>
      <c r="H62" s="747">
        <v>3488.45</v>
      </c>
      <c r="I62" s="747">
        <v>872.04</v>
      </c>
      <c r="J62" s="746">
        <v>0.19998669874257252</v>
      </c>
    </row>
    <row r="63" spans="1:10" ht="15" customHeight="1" x14ac:dyDescent="0.2">
      <c r="A63" s="368" t="s">
        <v>1551</v>
      </c>
      <c r="B63" s="368" t="s">
        <v>1550</v>
      </c>
      <c r="C63" s="368" t="s">
        <v>1010</v>
      </c>
      <c r="D63" s="748">
        <v>7</v>
      </c>
      <c r="E63" s="748">
        <v>0</v>
      </c>
      <c r="F63" s="747">
        <v>6583.52</v>
      </c>
      <c r="G63" s="747">
        <v>0</v>
      </c>
      <c r="H63" s="747">
        <v>5316.46</v>
      </c>
      <c r="I63" s="747">
        <v>1267.06</v>
      </c>
      <c r="J63" s="746">
        <v>0.19245935305125525</v>
      </c>
    </row>
    <row r="64" spans="1:10" x14ac:dyDescent="0.2">
      <c r="A64" s="368" t="s">
        <v>1549</v>
      </c>
      <c r="B64" s="368" t="s">
        <v>1548</v>
      </c>
      <c r="C64" s="368" t="s">
        <v>1010</v>
      </c>
      <c r="D64" s="748">
        <v>8</v>
      </c>
      <c r="E64" s="748">
        <v>0</v>
      </c>
      <c r="F64" s="747">
        <v>5053.72</v>
      </c>
      <c r="G64" s="747">
        <v>0</v>
      </c>
      <c r="H64" s="747">
        <v>4120.04</v>
      </c>
      <c r="I64" s="747">
        <v>933.68</v>
      </c>
      <c r="J64" s="746">
        <v>0.18475103488123601</v>
      </c>
    </row>
    <row r="65" spans="1:10" ht="15" customHeight="1" x14ac:dyDescent="0.2">
      <c r="A65" s="368" t="s">
        <v>1547</v>
      </c>
      <c r="B65" s="368" t="s">
        <v>1546</v>
      </c>
      <c r="C65" s="368" t="s">
        <v>1010</v>
      </c>
      <c r="D65" s="748">
        <v>3</v>
      </c>
      <c r="E65" s="748">
        <v>0</v>
      </c>
      <c r="F65" s="747">
        <v>2274</v>
      </c>
      <c r="G65" s="747">
        <v>0</v>
      </c>
      <c r="H65" s="747">
        <v>1869.45</v>
      </c>
      <c r="I65" s="747">
        <v>404.55</v>
      </c>
      <c r="J65" s="746">
        <v>0.17790237467018469</v>
      </c>
    </row>
    <row r="66" spans="1:10" ht="15" customHeight="1" x14ac:dyDescent="0.2">
      <c r="A66" s="368" t="s">
        <v>1545</v>
      </c>
      <c r="B66" s="368" t="s">
        <v>1544</v>
      </c>
      <c r="C66" s="368" t="s">
        <v>1010</v>
      </c>
      <c r="D66" s="748">
        <v>1</v>
      </c>
      <c r="E66" s="748">
        <v>0</v>
      </c>
      <c r="F66" s="747">
        <v>748.49</v>
      </c>
      <c r="G66" s="747">
        <v>0</v>
      </c>
      <c r="H66" s="747">
        <v>570.15</v>
      </c>
      <c r="I66" s="747">
        <v>178.34</v>
      </c>
      <c r="J66" s="746">
        <v>0.23826637630429265</v>
      </c>
    </row>
    <row r="67" spans="1:10" x14ac:dyDescent="0.2">
      <c r="A67" s="368" t="s">
        <v>1543</v>
      </c>
      <c r="B67" s="368" t="s">
        <v>1542</v>
      </c>
      <c r="C67" s="368" t="s">
        <v>1010</v>
      </c>
      <c r="D67" s="748">
        <v>1</v>
      </c>
      <c r="E67" s="748">
        <v>0</v>
      </c>
      <c r="F67" s="747">
        <v>1353.58</v>
      </c>
      <c r="G67" s="747">
        <v>0</v>
      </c>
      <c r="H67" s="747">
        <v>1047.93</v>
      </c>
      <c r="I67" s="747">
        <v>305.64999999999998</v>
      </c>
      <c r="J67" s="746">
        <v>0.2258085964627137</v>
      </c>
    </row>
    <row r="68" spans="1:10" x14ac:dyDescent="0.2">
      <c r="A68" s="368" t="s">
        <v>1541</v>
      </c>
      <c r="B68" s="368" t="s">
        <v>1540</v>
      </c>
      <c r="C68" s="368" t="s">
        <v>1010</v>
      </c>
      <c r="D68" s="748">
        <v>1</v>
      </c>
      <c r="E68" s="748">
        <v>0</v>
      </c>
      <c r="F68" s="747">
        <v>836.5</v>
      </c>
      <c r="G68" s="747">
        <v>0</v>
      </c>
      <c r="H68" s="747">
        <v>644.72</v>
      </c>
      <c r="I68" s="747">
        <v>191.78</v>
      </c>
      <c r="J68" s="746">
        <v>0.22926479378362224</v>
      </c>
    </row>
    <row r="69" spans="1:10" ht="15" customHeight="1" x14ac:dyDescent="0.2">
      <c r="A69" s="368" t="s">
        <v>1539</v>
      </c>
      <c r="B69" s="368" t="s">
        <v>1538</v>
      </c>
      <c r="C69" s="368" t="s">
        <v>1010</v>
      </c>
      <c r="D69" s="748">
        <v>5</v>
      </c>
      <c r="E69" s="748">
        <v>0</v>
      </c>
      <c r="F69" s="747">
        <v>2351.6</v>
      </c>
      <c r="G69" s="747">
        <v>0</v>
      </c>
      <c r="H69" s="747">
        <v>1951.55</v>
      </c>
      <c r="I69" s="747">
        <v>400.05</v>
      </c>
      <c r="J69" s="746">
        <v>0.17011821738390884</v>
      </c>
    </row>
    <row r="70" spans="1:10" x14ac:dyDescent="0.2">
      <c r="A70" s="368" t="s">
        <v>1535</v>
      </c>
      <c r="B70" s="368" t="s">
        <v>1534</v>
      </c>
      <c r="C70" s="368" t="s">
        <v>1010</v>
      </c>
      <c r="D70" s="748">
        <v>7</v>
      </c>
      <c r="E70" s="748">
        <v>0</v>
      </c>
      <c r="F70" s="747">
        <v>2471.3200000000002</v>
      </c>
      <c r="G70" s="747">
        <v>0</v>
      </c>
      <c r="H70" s="747">
        <v>1990.38</v>
      </c>
      <c r="I70" s="747">
        <v>480.94</v>
      </c>
      <c r="J70" s="746">
        <v>0.19460854927730928</v>
      </c>
    </row>
    <row r="71" spans="1:10" ht="15" customHeight="1" x14ac:dyDescent="0.2">
      <c r="A71" s="368" t="s">
        <v>4495</v>
      </c>
      <c r="B71" s="368" t="s">
        <v>4494</v>
      </c>
      <c r="C71" s="368" t="s">
        <v>1010</v>
      </c>
      <c r="D71" s="748">
        <v>4</v>
      </c>
      <c r="E71" s="748">
        <v>0</v>
      </c>
      <c r="F71" s="747">
        <v>1047</v>
      </c>
      <c r="G71" s="747">
        <v>0</v>
      </c>
      <c r="H71" s="747">
        <v>901.8</v>
      </c>
      <c r="I71" s="747">
        <v>145.19999999999999</v>
      </c>
      <c r="J71" s="746">
        <v>0.13868194842406878</v>
      </c>
    </row>
    <row r="72" spans="1:10" ht="15" customHeight="1" x14ac:dyDescent="0.2">
      <c r="A72" s="368" t="s">
        <v>1533</v>
      </c>
      <c r="B72" s="368" t="s">
        <v>1532</v>
      </c>
      <c r="C72" s="368" t="s">
        <v>1010</v>
      </c>
      <c r="D72" s="748">
        <v>5</v>
      </c>
      <c r="E72" s="748">
        <v>0</v>
      </c>
      <c r="F72" s="747">
        <v>2736.37</v>
      </c>
      <c r="G72" s="747">
        <v>0</v>
      </c>
      <c r="H72" s="747">
        <v>2308.44</v>
      </c>
      <c r="I72" s="747">
        <v>427.93</v>
      </c>
      <c r="J72" s="746">
        <v>0.15638601504913444</v>
      </c>
    </row>
    <row r="73" spans="1:10" ht="15" customHeight="1" x14ac:dyDescent="0.2">
      <c r="A73" s="368" t="s">
        <v>1531</v>
      </c>
      <c r="B73" s="368" t="s">
        <v>1530</v>
      </c>
      <c r="C73" s="368" t="s">
        <v>1010</v>
      </c>
      <c r="D73" s="748">
        <v>3</v>
      </c>
      <c r="E73" s="748">
        <v>0</v>
      </c>
      <c r="F73" s="747">
        <v>705.18</v>
      </c>
      <c r="G73" s="747">
        <v>0</v>
      </c>
      <c r="H73" s="747">
        <v>621.15</v>
      </c>
      <c r="I73" s="747">
        <v>84.03</v>
      </c>
      <c r="J73" s="746">
        <v>0.11916106525993364</v>
      </c>
    </row>
    <row r="74" spans="1:10" x14ac:dyDescent="0.2">
      <c r="A74" s="368" t="s">
        <v>1529</v>
      </c>
      <c r="B74" s="368" t="s">
        <v>1528</v>
      </c>
      <c r="C74" s="368" t="s">
        <v>1010</v>
      </c>
      <c r="D74" s="748">
        <v>14</v>
      </c>
      <c r="E74" s="748">
        <v>0</v>
      </c>
      <c r="F74" s="747">
        <v>9924.3799999999992</v>
      </c>
      <c r="G74" s="747">
        <v>0</v>
      </c>
      <c r="H74" s="747">
        <v>7996.66</v>
      </c>
      <c r="I74" s="747">
        <v>1927.72</v>
      </c>
      <c r="J74" s="746">
        <v>0.19424084930242494</v>
      </c>
    </row>
    <row r="75" spans="1:10" x14ac:dyDescent="0.2">
      <c r="A75" s="368" t="s">
        <v>1527</v>
      </c>
      <c r="B75" s="368" t="s">
        <v>1526</v>
      </c>
      <c r="C75" s="368" t="s">
        <v>1010</v>
      </c>
      <c r="D75" s="748">
        <v>16</v>
      </c>
      <c r="E75" s="748">
        <v>0</v>
      </c>
      <c r="F75" s="747">
        <v>7204.96</v>
      </c>
      <c r="G75" s="747">
        <v>0</v>
      </c>
      <c r="H75" s="747">
        <v>5752</v>
      </c>
      <c r="I75" s="747">
        <v>1452.96</v>
      </c>
      <c r="J75" s="746">
        <v>0.20166107792409674</v>
      </c>
    </row>
    <row r="76" spans="1:10" ht="15" customHeight="1" x14ac:dyDescent="0.2">
      <c r="A76" s="368" t="s">
        <v>3090</v>
      </c>
      <c r="B76" s="368" t="s">
        <v>3089</v>
      </c>
      <c r="C76" s="368" t="s">
        <v>1010</v>
      </c>
      <c r="D76" s="748">
        <v>2</v>
      </c>
      <c r="E76" s="748">
        <v>0</v>
      </c>
      <c r="F76" s="747">
        <v>793.22</v>
      </c>
      <c r="G76" s="747">
        <v>0</v>
      </c>
      <c r="H76" s="747">
        <v>690.44</v>
      </c>
      <c r="I76" s="747">
        <v>102.78</v>
      </c>
      <c r="J76" s="746">
        <v>0.12957313229621037</v>
      </c>
    </row>
    <row r="77" spans="1:10" ht="15" customHeight="1" x14ac:dyDescent="0.2">
      <c r="A77" s="368" t="s">
        <v>3088</v>
      </c>
      <c r="B77" s="368" t="s">
        <v>3087</v>
      </c>
      <c r="C77" s="368" t="s">
        <v>1010</v>
      </c>
      <c r="D77" s="748">
        <v>2</v>
      </c>
      <c r="E77" s="748">
        <v>0</v>
      </c>
      <c r="F77" s="747">
        <v>1096.5999999999999</v>
      </c>
      <c r="G77" s="747">
        <v>0</v>
      </c>
      <c r="H77" s="747">
        <v>957.02</v>
      </c>
      <c r="I77" s="747">
        <v>139.58000000000001</v>
      </c>
      <c r="J77" s="746">
        <v>0.12728433339412731</v>
      </c>
    </row>
    <row r="78" spans="1:10" ht="15" customHeight="1" x14ac:dyDescent="0.2">
      <c r="A78" s="368" t="s">
        <v>1525</v>
      </c>
      <c r="B78" s="368" t="s">
        <v>1524</v>
      </c>
      <c r="C78" s="368" t="s">
        <v>1010</v>
      </c>
      <c r="D78" s="748">
        <v>7</v>
      </c>
      <c r="E78" s="748">
        <v>0</v>
      </c>
      <c r="F78" s="747">
        <v>10948.21</v>
      </c>
      <c r="G78" s="747">
        <v>0</v>
      </c>
      <c r="H78" s="747">
        <v>8398.67</v>
      </c>
      <c r="I78" s="747">
        <v>2549.54</v>
      </c>
      <c r="J78" s="746">
        <v>0.2328727709826538</v>
      </c>
    </row>
    <row r="79" spans="1:10" ht="15" customHeight="1" x14ac:dyDescent="0.2">
      <c r="A79" s="368" t="s">
        <v>1523</v>
      </c>
      <c r="B79" s="368" t="s">
        <v>1522</v>
      </c>
      <c r="C79" s="368" t="s">
        <v>1010</v>
      </c>
      <c r="D79" s="748">
        <v>7</v>
      </c>
      <c r="E79" s="748">
        <v>0</v>
      </c>
      <c r="F79" s="747">
        <v>4949.99</v>
      </c>
      <c r="G79" s="747">
        <v>0</v>
      </c>
      <c r="H79" s="747">
        <v>3797.29</v>
      </c>
      <c r="I79" s="747">
        <v>1152.7</v>
      </c>
      <c r="J79" s="746">
        <v>0.2328691573114289</v>
      </c>
    </row>
    <row r="80" spans="1:10" ht="15" customHeight="1" x14ac:dyDescent="0.2">
      <c r="A80" s="368" t="s">
        <v>1521</v>
      </c>
      <c r="B80" s="368" t="s">
        <v>1520</v>
      </c>
      <c r="C80" s="368" t="s">
        <v>1010</v>
      </c>
      <c r="D80" s="748">
        <v>3</v>
      </c>
      <c r="E80" s="748">
        <v>0</v>
      </c>
      <c r="F80" s="747">
        <v>1870.86</v>
      </c>
      <c r="G80" s="747">
        <v>0</v>
      </c>
      <c r="H80" s="747">
        <v>1632.75</v>
      </c>
      <c r="I80" s="747">
        <v>238.11</v>
      </c>
      <c r="J80" s="746">
        <v>0.12727301882556685</v>
      </c>
    </row>
    <row r="81" spans="1:10" ht="15" customHeight="1" x14ac:dyDescent="0.2">
      <c r="A81" s="368" t="s">
        <v>2226</v>
      </c>
      <c r="B81" s="368" t="s">
        <v>2225</v>
      </c>
      <c r="C81" s="368" t="s">
        <v>1010</v>
      </c>
      <c r="D81" s="748">
        <v>12</v>
      </c>
      <c r="E81" s="748">
        <v>0</v>
      </c>
      <c r="F81" s="747">
        <v>964.8</v>
      </c>
      <c r="G81" s="747">
        <v>0</v>
      </c>
      <c r="H81" s="747">
        <v>836.28</v>
      </c>
      <c r="I81" s="747">
        <v>128.52000000000001</v>
      </c>
      <c r="J81" s="746">
        <v>0.1332089552238806</v>
      </c>
    </row>
    <row r="82" spans="1:10" ht="15" customHeight="1" x14ac:dyDescent="0.2">
      <c r="A82" s="368" t="s">
        <v>1517</v>
      </c>
      <c r="B82" s="368" t="s">
        <v>1516</v>
      </c>
      <c r="C82" s="368" t="s">
        <v>1010</v>
      </c>
      <c r="D82" s="748">
        <v>2</v>
      </c>
      <c r="E82" s="748">
        <v>0</v>
      </c>
      <c r="F82" s="747">
        <v>159.82</v>
      </c>
      <c r="G82" s="747">
        <v>0</v>
      </c>
      <c r="H82" s="747">
        <v>109.6</v>
      </c>
      <c r="I82" s="747">
        <v>50.22</v>
      </c>
      <c r="J82" s="746">
        <v>0.31422850707045424</v>
      </c>
    </row>
    <row r="83" spans="1:10" ht="15" customHeight="1" x14ac:dyDescent="0.2">
      <c r="A83" s="368" t="s">
        <v>2222</v>
      </c>
      <c r="B83" s="368" t="s">
        <v>2221</v>
      </c>
      <c r="C83" s="368" t="s">
        <v>1010</v>
      </c>
      <c r="D83" s="748">
        <v>5</v>
      </c>
      <c r="E83" s="748">
        <v>0</v>
      </c>
      <c r="F83" s="747">
        <v>464.3</v>
      </c>
      <c r="G83" s="747">
        <v>0</v>
      </c>
      <c r="H83" s="747">
        <v>346.05</v>
      </c>
      <c r="I83" s="747">
        <v>118.25</v>
      </c>
      <c r="J83" s="746">
        <v>0.25468447124703858</v>
      </c>
    </row>
    <row r="84" spans="1:10" ht="15" customHeight="1" x14ac:dyDescent="0.2">
      <c r="A84" s="368" t="s">
        <v>1515</v>
      </c>
      <c r="B84" s="368" t="s">
        <v>1514</v>
      </c>
      <c r="C84" s="368" t="s">
        <v>1010</v>
      </c>
      <c r="D84" s="748">
        <v>20</v>
      </c>
      <c r="E84" s="748">
        <v>0</v>
      </c>
      <c r="F84" s="747">
        <v>1722.31</v>
      </c>
      <c r="G84" s="747">
        <v>0</v>
      </c>
      <c r="H84" s="747">
        <v>1248.5999999999999</v>
      </c>
      <c r="I84" s="747">
        <v>473.71</v>
      </c>
      <c r="J84" s="746">
        <v>0.2750434010137548</v>
      </c>
    </row>
    <row r="85" spans="1:10" ht="15" customHeight="1" x14ac:dyDescent="0.2">
      <c r="A85" s="368" t="s">
        <v>1513</v>
      </c>
      <c r="B85" s="368" t="s">
        <v>1512</v>
      </c>
      <c r="C85" s="368" t="s">
        <v>1010</v>
      </c>
      <c r="D85" s="748">
        <v>7</v>
      </c>
      <c r="E85" s="748">
        <v>0</v>
      </c>
      <c r="F85" s="747">
        <v>993.29</v>
      </c>
      <c r="G85" s="747">
        <v>0</v>
      </c>
      <c r="H85" s="747">
        <v>760.41</v>
      </c>
      <c r="I85" s="747">
        <v>232.88</v>
      </c>
      <c r="J85" s="746">
        <v>0.23445318084345962</v>
      </c>
    </row>
    <row r="86" spans="1:10" ht="15" customHeight="1" x14ac:dyDescent="0.2">
      <c r="A86" s="368" t="s">
        <v>1511</v>
      </c>
      <c r="B86" s="368" t="s">
        <v>1510</v>
      </c>
      <c r="C86" s="368" t="s">
        <v>1010</v>
      </c>
      <c r="D86" s="748">
        <v>4</v>
      </c>
      <c r="E86" s="748">
        <v>0</v>
      </c>
      <c r="F86" s="747">
        <v>536.36</v>
      </c>
      <c r="G86" s="747">
        <v>0</v>
      </c>
      <c r="H86" s="747">
        <v>350.6</v>
      </c>
      <c r="I86" s="747">
        <v>185.76</v>
      </c>
      <c r="J86" s="746">
        <v>0.34633455142068759</v>
      </c>
    </row>
    <row r="87" spans="1:10" ht="15" customHeight="1" x14ac:dyDescent="0.2">
      <c r="A87" s="368" t="s">
        <v>3748</v>
      </c>
      <c r="B87" s="368" t="s">
        <v>3747</v>
      </c>
      <c r="C87" s="368" t="s">
        <v>1010</v>
      </c>
      <c r="D87" s="748">
        <v>12</v>
      </c>
      <c r="E87" s="748">
        <v>0</v>
      </c>
      <c r="F87" s="747">
        <v>2189.64</v>
      </c>
      <c r="G87" s="747">
        <v>0</v>
      </c>
      <c r="H87" s="747">
        <v>1865.28</v>
      </c>
      <c r="I87" s="747">
        <v>324.36</v>
      </c>
      <c r="J87" s="746">
        <v>0.14813393982572479</v>
      </c>
    </row>
    <row r="88" spans="1:10" ht="15" customHeight="1" x14ac:dyDescent="0.2">
      <c r="A88" s="368" t="s">
        <v>1507</v>
      </c>
      <c r="B88" s="368" t="s">
        <v>1506</v>
      </c>
      <c r="C88" s="368" t="s">
        <v>1010</v>
      </c>
      <c r="D88" s="748">
        <v>2</v>
      </c>
      <c r="E88" s="748">
        <v>0</v>
      </c>
      <c r="F88" s="747">
        <v>264.12</v>
      </c>
      <c r="G88" s="747">
        <v>0</v>
      </c>
      <c r="H88" s="747">
        <v>193.36</v>
      </c>
      <c r="I88" s="747">
        <v>70.760000000000005</v>
      </c>
      <c r="J88" s="746">
        <v>0.2679085264273815</v>
      </c>
    </row>
    <row r="89" spans="1:10" ht="15" customHeight="1" x14ac:dyDescent="0.2">
      <c r="A89" s="368" t="s">
        <v>1505</v>
      </c>
      <c r="B89" s="368" t="s">
        <v>1504</v>
      </c>
      <c r="C89" s="368" t="s">
        <v>1010</v>
      </c>
      <c r="D89" s="748">
        <v>39</v>
      </c>
      <c r="E89" s="748">
        <v>0</v>
      </c>
      <c r="F89" s="747">
        <v>4850.6000000000004</v>
      </c>
      <c r="G89" s="747">
        <v>0</v>
      </c>
      <c r="H89" s="747">
        <v>3902.34</v>
      </c>
      <c r="I89" s="747">
        <v>948.26</v>
      </c>
      <c r="J89" s="746">
        <v>0.19549334102997568</v>
      </c>
    </row>
    <row r="90" spans="1:10" ht="15" customHeight="1" x14ac:dyDescent="0.2">
      <c r="A90" s="368" t="s">
        <v>1503</v>
      </c>
      <c r="B90" s="368" t="s">
        <v>1502</v>
      </c>
      <c r="C90" s="368" t="s">
        <v>1010</v>
      </c>
      <c r="D90" s="748">
        <v>27</v>
      </c>
      <c r="E90" s="748">
        <v>0</v>
      </c>
      <c r="F90" s="747">
        <v>2601.7399999999998</v>
      </c>
      <c r="G90" s="747">
        <v>0</v>
      </c>
      <c r="H90" s="747">
        <v>2240.46</v>
      </c>
      <c r="I90" s="747">
        <v>361.28</v>
      </c>
      <c r="J90" s="746">
        <v>0.1388609161561109</v>
      </c>
    </row>
    <row r="91" spans="1:10" ht="15" customHeight="1" x14ac:dyDescent="0.2">
      <c r="A91" s="368" t="s">
        <v>1499</v>
      </c>
      <c r="B91" s="368" t="s">
        <v>1498</v>
      </c>
      <c r="C91" s="368" t="s">
        <v>1010</v>
      </c>
      <c r="D91" s="748">
        <v>24</v>
      </c>
      <c r="E91" s="748">
        <v>0</v>
      </c>
      <c r="F91" s="747">
        <v>3738</v>
      </c>
      <c r="G91" s="747">
        <v>0</v>
      </c>
      <c r="H91" s="747">
        <v>3262.32</v>
      </c>
      <c r="I91" s="747">
        <v>475.68</v>
      </c>
      <c r="J91" s="746">
        <v>0.12725521669341894</v>
      </c>
    </row>
    <row r="92" spans="1:10" ht="15" customHeight="1" x14ac:dyDescent="0.2">
      <c r="A92" s="368" t="s">
        <v>1497</v>
      </c>
      <c r="B92" s="368" t="s">
        <v>1496</v>
      </c>
      <c r="C92" s="368" t="s">
        <v>1010</v>
      </c>
      <c r="D92" s="748">
        <v>1</v>
      </c>
      <c r="E92" s="748">
        <v>0</v>
      </c>
      <c r="F92" s="747">
        <v>312.47000000000003</v>
      </c>
      <c r="G92" s="747">
        <v>0</v>
      </c>
      <c r="H92" s="747">
        <v>236.54</v>
      </c>
      <c r="I92" s="747">
        <v>75.930000000000007</v>
      </c>
      <c r="J92" s="746">
        <v>0.24299932793548182</v>
      </c>
    </row>
    <row r="93" spans="1:10" ht="15" customHeight="1" x14ac:dyDescent="0.2">
      <c r="A93" s="368" t="s">
        <v>1495</v>
      </c>
      <c r="B93" s="368" t="s">
        <v>1494</v>
      </c>
      <c r="C93" s="368" t="s">
        <v>1010</v>
      </c>
      <c r="D93" s="748">
        <v>2</v>
      </c>
      <c r="E93" s="748">
        <v>0</v>
      </c>
      <c r="F93" s="747">
        <v>372.96</v>
      </c>
      <c r="G93" s="747">
        <v>0</v>
      </c>
      <c r="H93" s="747">
        <v>325.5</v>
      </c>
      <c r="I93" s="747">
        <v>47.46</v>
      </c>
      <c r="J93" s="746">
        <v>0.12725225225225226</v>
      </c>
    </row>
    <row r="94" spans="1:10" ht="15" customHeight="1" x14ac:dyDescent="0.2">
      <c r="A94" s="368" t="s">
        <v>1493</v>
      </c>
      <c r="B94" s="368" t="s">
        <v>1492</v>
      </c>
      <c r="C94" s="368" t="s">
        <v>1010</v>
      </c>
      <c r="D94" s="748">
        <v>13</v>
      </c>
      <c r="E94" s="748">
        <v>0</v>
      </c>
      <c r="F94" s="747">
        <v>4017.05</v>
      </c>
      <c r="G94" s="747">
        <v>0</v>
      </c>
      <c r="H94" s="747">
        <v>3353.35</v>
      </c>
      <c r="I94" s="747">
        <v>663.7</v>
      </c>
      <c r="J94" s="746">
        <v>0.16522074656775496</v>
      </c>
    </row>
    <row r="95" spans="1:10" ht="15" customHeight="1" x14ac:dyDescent="0.2">
      <c r="A95" s="368" t="s">
        <v>1491</v>
      </c>
      <c r="B95" s="368" t="s">
        <v>1490</v>
      </c>
      <c r="C95" s="368" t="s">
        <v>1010</v>
      </c>
      <c r="D95" s="748">
        <v>36</v>
      </c>
      <c r="E95" s="748">
        <v>0</v>
      </c>
      <c r="F95" s="747">
        <v>8828.0400000000009</v>
      </c>
      <c r="G95" s="747">
        <v>0</v>
      </c>
      <c r="H95" s="747">
        <v>7727.72</v>
      </c>
      <c r="I95" s="747">
        <v>1100.32</v>
      </c>
      <c r="J95" s="746">
        <v>0.12463921776521175</v>
      </c>
    </row>
    <row r="96" spans="1:10" ht="15" customHeight="1" x14ac:dyDescent="0.2">
      <c r="A96" s="368" t="s">
        <v>1489</v>
      </c>
      <c r="B96" s="368" t="s">
        <v>1488</v>
      </c>
      <c r="C96" s="368" t="s">
        <v>1010</v>
      </c>
      <c r="D96" s="748">
        <v>12</v>
      </c>
      <c r="E96" s="748">
        <v>0</v>
      </c>
      <c r="F96" s="747">
        <v>1403.16</v>
      </c>
      <c r="G96" s="747">
        <v>0</v>
      </c>
      <c r="H96" s="747">
        <v>1014.12</v>
      </c>
      <c r="I96" s="747">
        <v>389.04</v>
      </c>
      <c r="J96" s="746">
        <v>0.2772598990849226</v>
      </c>
    </row>
    <row r="97" spans="1:10" ht="15" customHeight="1" x14ac:dyDescent="0.2">
      <c r="A97" s="368" t="s">
        <v>1487</v>
      </c>
      <c r="B97" s="368" t="s">
        <v>1486</v>
      </c>
      <c r="C97" s="368" t="s">
        <v>1010</v>
      </c>
      <c r="D97" s="748">
        <v>2</v>
      </c>
      <c r="E97" s="748">
        <v>0</v>
      </c>
      <c r="F97" s="747">
        <v>513.05999999999995</v>
      </c>
      <c r="G97" s="747">
        <v>0</v>
      </c>
      <c r="H97" s="747">
        <v>336.34</v>
      </c>
      <c r="I97" s="747">
        <v>176.72</v>
      </c>
      <c r="J97" s="746">
        <v>0.34444314505126106</v>
      </c>
    </row>
    <row r="98" spans="1:10" ht="15" customHeight="1" x14ac:dyDescent="0.2">
      <c r="A98" s="368" t="s">
        <v>1485</v>
      </c>
      <c r="B98" s="368" t="s">
        <v>1484</v>
      </c>
      <c r="C98" s="368" t="s">
        <v>1010</v>
      </c>
      <c r="D98" s="748">
        <v>60</v>
      </c>
      <c r="E98" s="748">
        <v>0</v>
      </c>
      <c r="F98" s="747">
        <v>17940</v>
      </c>
      <c r="G98" s="747">
        <v>0</v>
      </c>
      <c r="H98" s="747">
        <v>15656.4</v>
      </c>
      <c r="I98" s="747">
        <v>2283.6</v>
      </c>
      <c r="J98" s="746">
        <v>0.12729096989966554</v>
      </c>
    </row>
    <row r="99" spans="1:10" ht="15" customHeight="1" x14ac:dyDescent="0.2">
      <c r="A99" s="368" t="s">
        <v>1481</v>
      </c>
      <c r="B99" s="368" t="s">
        <v>1480</v>
      </c>
      <c r="C99" s="368" t="s">
        <v>1010</v>
      </c>
      <c r="D99" s="748">
        <v>13</v>
      </c>
      <c r="E99" s="748">
        <v>0</v>
      </c>
      <c r="F99" s="747">
        <v>2012.04</v>
      </c>
      <c r="G99" s="747">
        <v>0</v>
      </c>
      <c r="H99" s="747">
        <v>1736.4</v>
      </c>
      <c r="I99" s="747">
        <v>275.64</v>
      </c>
      <c r="J99" s="746">
        <v>0.13699528836404842</v>
      </c>
    </row>
    <row r="100" spans="1:10" ht="15" customHeight="1" x14ac:dyDescent="0.2">
      <c r="A100" s="368" t="s">
        <v>1479</v>
      </c>
      <c r="B100" s="368" t="s">
        <v>1478</v>
      </c>
      <c r="C100" s="368" t="s">
        <v>1010</v>
      </c>
      <c r="D100" s="748">
        <v>3</v>
      </c>
      <c r="E100" s="748">
        <v>0</v>
      </c>
      <c r="F100" s="747">
        <v>288.56</v>
      </c>
      <c r="G100" s="747">
        <v>0</v>
      </c>
      <c r="H100" s="747">
        <v>237.18</v>
      </c>
      <c r="I100" s="747">
        <v>51.38</v>
      </c>
      <c r="J100" s="746">
        <v>0.17805655669531467</v>
      </c>
    </row>
    <row r="101" spans="1:10" ht="15" customHeight="1" x14ac:dyDescent="0.2">
      <c r="A101" s="368" t="s">
        <v>1477</v>
      </c>
      <c r="B101" s="368" t="s">
        <v>1476</v>
      </c>
      <c r="C101" s="368" t="s">
        <v>1010</v>
      </c>
      <c r="D101" s="748">
        <v>15</v>
      </c>
      <c r="E101" s="748">
        <v>0</v>
      </c>
      <c r="F101" s="747">
        <v>2130.88</v>
      </c>
      <c r="G101" s="747">
        <v>0</v>
      </c>
      <c r="H101" s="747">
        <v>1616.7</v>
      </c>
      <c r="I101" s="747">
        <v>514.17999999999995</v>
      </c>
      <c r="J101" s="746">
        <v>0.24129936927466586</v>
      </c>
    </row>
    <row r="102" spans="1:10" ht="15" customHeight="1" x14ac:dyDescent="0.2">
      <c r="A102" s="368" t="s">
        <v>1475</v>
      </c>
      <c r="B102" s="368" t="s">
        <v>1474</v>
      </c>
      <c r="C102" s="368" t="s">
        <v>1010</v>
      </c>
      <c r="D102" s="748">
        <v>1</v>
      </c>
      <c r="E102" s="748">
        <v>0</v>
      </c>
      <c r="F102" s="747">
        <v>222.74</v>
      </c>
      <c r="G102" s="747">
        <v>0</v>
      </c>
      <c r="H102" s="747">
        <v>156</v>
      </c>
      <c r="I102" s="747">
        <v>66.739999999999995</v>
      </c>
      <c r="J102" s="746">
        <v>0.29963185777139267</v>
      </c>
    </row>
    <row r="103" spans="1:10" ht="15" customHeight="1" x14ac:dyDescent="0.2">
      <c r="A103" s="368" t="s">
        <v>2204</v>
      </c>
      <c r="B103" s="368" t="s">
        <v>2203</v>
      </c>
      <c r="C103" s="368" t="s">
        <v>1010</v>
      </c>
      <c r="D103" s="748">
        <v>1</v>
      </c>
      <c r="E103" s="748">
        <v>0</v>
      </c>
      <c r="F103" s="747">
        <v>307.45999999999998</v>
      </c>
      <c r="G103" s="747">
        <v>0</v>
      </c>
      <c r="H103" s="747">
        <v>254.45</v>
      </c>
      <c r="I103" s="747">
        <v>53.01</v>
      </c>
      <c r="J103" s="746">
        <v>0.1724126715670331</v>
      </c>
    </row>
    <row r="104" spans="1:10" ht="15" customHeight="1" x14ac:dyDescent="0.2">
      <c r="A104" s="368" t="s">
        <v>6703</v>
      </c>
      <c r="B104" s="368" t="s">
        <v>6702</v>
      </c>
      <c r="C104" s="368" t="s">
        <v>1010</v>
      </c>
      <c r="D104" s="748">
        <v>1</v>
      </c>
      <c r="E104" s="748">
        <v>0</v>
      </c>
      <c r="F104" s="747">
        <v>202.13</v>
      </c>
      <c r="G104" s="747">
        <v>0</v>
      </c>
      <c r="H104" s="747">
        <v>102.6</v>
      </c>
      <c r="I104" s="747">
        <v>99.53</v>
      </c>
      <c r="J104" s="746">
        <v>0.49240587740563002</v>
      </c>
    </row>
    <row r="105" spans="1:10" ht="15" customHeight="1" x14ac:dyDescent="0.2">
      <c r="A105" s="368" t="s">
        <v>3068</v>
      </c>
      <c r="B105" s="368" t="s">
        <v>3067</v>
      </c>
      <c r="C105" s="368" t="s">
        <v>1010</v>
      </c>
      <c r="D105" s="748">
        <v>1</v>
      </c>
      <c r="E105" s="748">
        <v>0</v>
      </c>
      <c r="F105" s="747">
        <v>443.99</v>
      </c>
      <c r="G105" s="747">
        <v>0</v>
      </c>
      <c r="H105" s="747">
        <v>324.85000000000002</v>
      </c>
      <c r="I105" s="747">
        <v>119.14</v>
      </c>
      <c r="J105" s="746">
        <v>0.26833937701299576</v>
      </c>
    </row>
    <row r="106" spans="1:10" ht="15" customHeight="1" x14ac:dyDescent="0.2">
      <c r="A106" s="368" t="s">
        <v>1469</v>
      </c>
      <c r="B106" s="368" t="s">
        <v>1468</v>
      </c>
      <c r="C106" s="368" t="s">
        <v>1010</v>
      </c>
      <c r="D106" s="748">
        <v>18</v>
      </c>
      <c r="E106" s="748">
        <v>0</v>
      </c>
      <c r="F106" s="747">
        <v>3365.3</v>
      </c>
      <c r="G106" s="747">
        <v>0</v>
      </c>
      <c r="H106" s="747">
        <v>2610</v>
      </c>
      <c r="I106" s="747">
        <v>755.3</v>
      </c>
      <c r="J106" s="746">
        <v>0.22443764300359553</v>
      </c>
    </row>
    <row r="107" spans="1:10" ht="15" customHeight="1" x14ac:dyDescent="0.2">
      <c r="A107" s="368" t="s">
        <v>1465</v>
      </c>
      <c r="B107" s="368" t="s">
        <v>1464</v>
      </c>
      <c r="C107" s="368" t="s">
        <v>1010</v>
      </c>
      <c r="D107" s="748">
        <v>16</v>
      </c>
      <c r="E107" s="748">
        <v>0</v>
      </c>
      <c r="F107" s="747">
        <v>5619.66</v>
      </c>
      <c r="G107" s="747">
        <v>0</v>
      </c>
      <c r="H107" s="747">
        <v>4455.04</v>
      </c>
      <c r="I107" s="747">
        <v>1164.6199999999999</v>
      </c>
      <c r="J107" s="746">
        <v>0.20724029567625088</v>
      </c>
    </row>
    <row r="108" spans="1:10" ht="15" customHeight="1" x14ac:dyDescent="0.2">
      <c r="A108" s="368" t="s">
        <v>1463</v>
      </c>
      <c r="B108" s="368" t="s">
        <v>1462</v>
      </c>
      <c r="C108" s="368" t="s">
        <v>1010</v>
      </c>
      <c r="D108" s="748">
        <v>11</v>
      </c>
      <c r="E108" s="748">
        <v>0</v>
      </c>
      <c r="F108" s="747">
        <v>1992.6</v>
      </c>
      <c r="G108" s="747">
        <v>0</v>
      </c>
      <c r="H108" s="747">
        <v>1775.62</v>
      </c>
      <c r="I108" s="747">
        <v>216.98</v>
      </c>
      <c r="J108" s="746">
        <v>0.10889290374385226</v>
      </c>
    </row>
    <row r="109" spans="1:10" ht="15" customHeight="1" x14ac:dyDescent="0.2">
      <c r="A109" s="368" t="s">
        <v>1461</v>
      </c>
      <c r="B109" s="368" t="s">
        <v>1460</v>
      </c>
      <c r="C109" s="368" t="s">
        <v>1010</v>
      </c>
      <c r="D109" s="748">
        <v>9</v>
      </c>
      <c r="E109" s="748">
        <v>0</v>
      </c>
      <c r="F109" s="747">
        <v>2563.06</v>
      </c>
      <c r="G109" s="747">
        <v>0</v>
      </c>
      <c r="H109" s="747">
        <v>1927.35</v>
      </c>
      <c r="I109" s="747">
        <v>635.71</v>
      </c>
      <c r="J109" s="746">
        <v>0.2480277480823703</v>
      </c>
    </row>
    <row r="110" spans="1:10" ht="15" customHeight="1" x14ac:dyDescent="0.2">
      <c r="A110" s="368" t="s">
        <v>1459</v>
      </c>
      <c r="B110" s="368" t="s">
        <v>1458</v>
      </c>
      <c r="C110" s="368" t="s">
        <v>1010</v>
      </c>
      <c r="D110" s="748">
        <v>6</v>
      </c>
      <c r="E110" s="748">
        <v>0</v>
      </c>
      <c r="F110" s="747">
        <v>1037.33</v>
      </c>
      <c r="G110" s="747">
        <v>0</v>
      </c>
      <c r="H110" s="747">
        <v>773.28</v>
      </c>
      <c r="I110" s="747">
        <v>264.05</v>
      </c>
      <c r="J110" s="746">
        <v>0.25454773312253576</v>
      </c>
    </row>
    <row r="111" spans="1:10" ht="15" customHeight="1" x14ac:dyDescent="0.2">
      <c r="A111" s="368" t="s">
        <v>4123</v>
      </c>
      <c r="B111" s="368" t="s">
        <v>4122</v>
      </c>
      <c r="C111" s="368" t="s">
        <v>1010</v>
      </c>
      <c r="D111" s="748">
        <v>3</v>
      </c>
      <c r="E111" s="748">
        <v>0</v>
      </c>
      <c r="F111" s="747">
        <v>574.91999999999996</v>
      </c>
      <c r="G111" s="747">
        <v>0</v>
      </c>
      <c r="H111" s="747">
        <v>471.06</v>
      </c>
      <c r="I111" s="747">
        <v>103.86</v>
      </c>
      <c r="J111" s="746">
        <v>0.18065122103944897</v>
      </c>
    </row>
    <row r="112" spans="1:10" ht="15" customHeight="1" x14ac:dyDescent="0.2">
      <c r="A112" s="368" t="s">
        <v>3744</v>
      </c>
      <c r="B112" s="368" t="s">
        <v>3743</v>
      </c>
      <c r="C112" s="368" t="s">
        <v>1010</v>
      </c>
      <c r="D112" s="748">
        <v>2</v>
      </c>
      <c r="E112" s="748">
        <v>0</v>
      </c>
      <c r="F112" s="747">
        <v>680.74</v>
      </c>
      <c r="G112" s="747">
        <v>0</v>
      </c>
      <c r="H112" s="747">
        <v>452.52</v>
      </c>
      <c r="I112" s="747">
        <v>228.22</v>
      </c>
      <c r="J112" s="746">
        <v>0.33525281311513938</v>
      </c>
    </row>
    <row r="113" spans="1:10" ht="15" customHeight="1" x14ac:dyDescent="0.2">
      <c r="A113" s="368" t="s">
        <v>1453</v>
      </c>
      <c r="B113" s="368" t="s">
        <v>1452</v>
      </c>
      <c r="C113" s="368" t="s">
        <v>1010</v>
      </c>
      <c r="D113" s="748">
        <v>5</v>
      </c>
      <c r="E113" s="748">
        <v>0</v>
      </c>
      <c r="F113" s="747">
        <v>785.83</v>
      </c>
      <c r="G113" s="747">
        <v>0</v>
      </c>
      <c r="H113" s="747">
        <v>675.35</v>
      </c>
      <c r="I113" s="747">
        <v>110.48</v>
      </c>
      <c r="J113" s="746">
        <v>0.14059020398813993</v>
      </c>
    </row>
    <row r="114" spans="1:10" ht="15" customHeight="1" x14ac:dyDescent="0.2">
      <c r="A114" s="368" t="s">
        <v>1451</v>
      </c>
      <c r="B114" s="368" t="s">
        <v>1450</v>
      </c>
      <c r="C114" s="368" t="s">
        <v>1010</v>
      </c>
      <c r="D114" s="748">
        <v>6</v>
      </c>
      <c r="E114" s="748">
        <v>0</v>
      </c>
      <c r="F114" s="747">
        <v>2202.48</v>
      </c>
      <c r="G114" s="747">
        <v>0</v>
      </c>
      <c r="H114" s="747">
        <v>1939.34</v>
      </c>
      <c r="I114" s="747">
        <v>263.14</v>
      </c>
      <c r="J114" s="746">
        <v>0.11947441066434202</v>
      </c>
    </row>
    <row r="115" spans="1:10" ht="15" customHeight="1" x14ac:dyDescent="0.2">
      <c r="A115" s="368" t="s">
        <v>1449</v>
      </c>
      <c r="B115" s="368" t="s">
        <v>1448</v>
      </c>
      <c r="C115" s="368" t="s">
        <v>1010</v>
      </c>
      <c r="D115" s="748">
        <v>4</v>
      </c>
      <c r="E115" s="748">
        <v>0</v>
      </c>
      <c r="F115" s="747">
        <v>478.24</v>
      </c>
      <c r="G115" s="747">
        <v>0</v>
      </c>
      <c r="H115" s="747">
        <v>454.84</v>
      </c>
      <c r="I115" s="747">
        <v>23.4</v>
      </c>
      <c r="J115" s="746">
        <v>4.8929407828705251E-2</v>
      </c>
    </row>
    <row r="116" spans="1:10" ht="15" customHeight="1" x14ac:dyDescent="0.2">
      <c r="A116" s="368" t="s">
        <v>1447</v>
      </c>
      <c r="B116" s="368" t="s">
        <v>1446</v>
      </c>
      <c r="C116" s="368" t="s">
        <v>1010</v>
      </c>
      <c r="D116" s="748">
        <v>27</v>
      </c>
      <c r="E116" s="748">
        <v>0</v>
      </c>
      <c r="F116" s="747">
        <v>5042.49</v>
      </c>
      <c r="G116" s="747">
        <v>0</v>
      </c>
      <c r="H116" s="747">
        <v>4013.01</v>
      </c>
      <c r="I116" s="747">
        <v>1029.48</v>
      </c>
      <c r="J116" s="746">
        <v>0.20416103948644421</v>
      </c>
    </row>
    <row r="117" spans="1:10" ht="15" customHeight="1" x14ac:dyDescent="0.2">
      <c r="A117" s="368" t="s">
        <v>1445</v>
      </c>
      <c r="B117" s="368" t="s">
        <v>1444</v>
      </c>
      <c r="C117" s="368" t="s">
        <v>1010</v>
      </c>
      <c r="D117" s="748">
        <v>22</v>
      </c>
      <c r="E117" s="748">
        <v>0</v>
      </c>
      <c r="F117" s="747">
        <v>5039.4399999999996</v>
      </c>
      <c r="G117" s="747">
        <v>0</v>
      </c>
      <c r="H117" s="747">
        <v>3997.48</v>
      </c>
      <c r="I117" s="747">
        <v>1041.96</v>
      </c>
      <c r="J117" s="746">
        <v>0.20676106869017191</v>
      </c>
    </row>
    <row r="118" spans="1:10" ht="15" customHeight="1" x14ac:dyDescent="0.2">
      <c r="A118" s="368" t="s">
        <v>1443</v>
      </c>
      <c r="B118" s="368" t="s">
        <v>1442</v>
      </c>
      <c r="C118" s="368" t="s">
        <v>1010</v>
      </c>
      <c r="D118" s="748">
        <v>14</v>
      </c>
      <c r="E118" s="748">
        <v>0</v>
      </c>
      <c r="F118" s="747">
        <v>3271.4</v>
      </c>
      <c r="G118" s="747">
        <v>0</v>
      </c>
      <c r="H118" s="747">
        <v>2521.12</v>
      </c>
      <c r="I118" s="747">
        <v>750.28</v>
      </c>
      <c r="J118" s="746">
        <v>0.22934523445619612</v>
      </c>
    </row>
    <row r="119" spans="1:10" ht="15" customHeight="1" x14ac:dyDescent="0.2">
      <c r="A119" s="368" t="s">
        <v>6701</v>
      </c>
      <c r="B119" s="368" t="s">
        <v>6700</v>
      </c>
      <c r="C119" s="368" t="s">
        <v>1010</v>
      </c>
      <c r="D119" s="748">
        <v>1</v>
      </c>
      <c r="E119" s="748">
        <v>0</v>
      </c>
      <c r="F119" s="747">
        <v>342.43</v>
      </c>
      <c r="G119" s="747">
        <v>0</v>
      </c>
      <c r="H119" s="747">
        <v>195.94</v>
      </c>
      <c r="I119" s="747">
        <v>146.49</v>
      </c>
      <c r="J119" s="746">
        <v>0.42779546184621675</v>
      </c>
    </row>
    <row r="120" spans="1:10" ht="15" customHeight="1" x14ac:dyDescent="0.2">
      <c r="A120" s="368" t="s">
        <v>3062</v>
      </c>
      <c r="B120" s="368" t="s">
        <v>3061</v>
      </c>
      <c r="C120" s="368" t="s">
        <v>1010</v>
      </c>
      <c r="D120" s="748">
        <v>2</v>
      </c>
      <c r="E120" s="748">
        <v>0</v>
      </c>
      <c r="F120" s="747">
        <v>4685.7</v>
      </c>
      <c r="G120" s="747">
        <v>0</v>
      </c>
      <c r="H120" s="747">
        <v>2257.06</v>
      </c>
      <c r="I120" s="747">
        <v>2428.64</v>
      </c>
      <c r="J120" s="746">
        <v>0.51830889728322338</v>
      </c>
    </row>
    <row r="121" spans="1:10" ht="15" customHeight="1" x14ac:dyDescent="0.2">
      <c r="A121" s="368" t="s">
        <v>1441</v>
      </c>
      <c r="B121" s="368" t="s">
        <v>1440</v>
      </c>
      <c r="C121" s="368" t="s">
        <v>1010</v>
      </c>
      <c r="D121" s="748">
        <v>15</v>
      </c>
      <c r="E121" s="748">
        <v>0</v>
      </c>
      <c r="F121" s="747">
        <v>5352.7</v>
      </c>
      <c r="G121" s="747">
        <v>0</v>
      </c>
      <c r="H121" s="747">
        <v>4539.45</v>
      </c>
      <c r="I121" s="747">
        <v>813.25</v>
      </c>
      <c r="J121" s="746">
        <v>0.15193266949390027</v>
      </c>
    </row>
    <row r="122" spans="1:10" ht="15" customHeight="1" x14ac:dyDescent="0.2">
      <c r="A122" s="368" t="s">
        <v>1439</v>
      </c>
      <c r="B122" s="368" t="s">
        <v>1438</v>
      </c>
      <c r="C122" s="368" t="s">
        <v>1010</v>
      </c>
      <c r="D122" s="748">
        <v>2</v>
      </c>
      <c r="E122" s="748">
        <v>0</v>
      </c>
      <c r="F122" s="747">
        <v>459.4</v>
      </c>
      <c r="G122" s="747">
        <v>0</v>
      </c>
      <c r="H122" s="747">
        <v>380.2</v>
      </c>
      <c r="I122" s="747">
        <v>79.2</v>
      </c>
      <c r="J122" s="746">
        <v>0.17239878101872008</v>
      </c>
    </row>
    <row r="123" spans="1:10" x14ac:dyDescent="0.2">
      <c r="A123" s="368" t="s">
        <v>1437</v>
      </c>
      <c r="B123" s="368" t="s">
        <v>1436</v>
      </c>
      <c r="C123" s="368" t="s">
        <v>1010</v>
      </c>
      <c r="D123" s="748">
        <v>2</v>
      </c>
      <c r="E123" s="748">
        <v>0</v>
      </c>
      <c r="F123" s="747">
        <v>690.8</v>
      </c>
      <c r="G123" s="747">
        <v>0</v>
      </c>
      <c r="H123" s="747">
        <v>602.67999999999995</v>
      </c>
      <c r="I123" s="747">
        <v>88.12</v>
      </c>
      <c r="J123" s="746">
        <v>0.12756224667052693</v>
      </c>
    </row>
    <row r="124" spans="1:10" ht="15" customHeight="1" x14ac:dyDescent="0.2">
      <c r="A124" s="368" t="s">
        <v>2196</v>
      </c>
      <c r="B124" s="368" t="s">
        <v>2195</v>
      </c>
      <c r="C124" s="368" t="s">
        <v>1010</v>
      </c>
      <c r="D124" s="748">
        <v>9</v>
      </c>
      <c r="E124" s="748">
        <v>0</v>
      </c>
      <c r="F124" s="747">
        <v>1427.45</v>
      </c>
      <c r="G124" s="747">
        <v>0</v>
      </c>
      <c r="H124" s="747">
        <v>1119.1500000000001</v>
      </c>
      <c r="I124" s="747">
        <v>308.3</v>
      </c>
      <c r="J124" s="746">
        <v>0.21597954394199448</v>
      </c>
    </row>
    <row r="125" spans="1:10" x14ac:dyDescent="0.2">
      <c r="A125" s="368" t="s">
        <v>1435</v>
      </c>
      <c r="B125" s="368" t="s">
        <v>1434</v>
      </c>
      <c r="C125" s="368" t="s">
        <v>1010</v>
      </c>
      <c r="D125" s="748">
        <v>27</v>
      </c>
      <c r="E125" s="748">
        <v>0</v>
      </c>
      <c r="F125" s="747">
        <v>3893.58</v>
      </c>
      <c r="G125" s="747">
        <v>0</v>
      </c>
      <c r="H125" s="747">
        <v>3167.64</v>
      </c>
      <c r="I125" s="747">
        <v>725.94</v>
      </c>
      <c r="J125" s="746">
        <v>0.18644537931672137</v>
      </c>
    </row>
    <row r="126" spans="1:10" ht="15" customHeight="1" x14ac:dyDescent="0.2">
      <c r="A126" s="368" t="s">
        <v>1433</v>
      </c>
      <c r="B126" s="368" t="s">
        <v>1432</v>
      </c>
      <c r="C126" s="368" t="s">
        <v>1010</v>
      </c>
      <c r="D126" s="748">
        <v>24</v>
      </c>
      <c r="E126" s="748">
        <v>0</v>
      </c>
      <c r="F126" s="747">
        <v>6262.8</v>
      </c>
      <c r="G126" s="747">
        <v>0</v>
      </c>
      <c r="H126" s="747">
        <v>5465.76</v>
      </c>
      <c r="I126" s="747">
        <v>797.04</v>
      </c>
      <c r="J126" s="746">
        <v>0.12726575972408508</v>
      </c>
    </row>
    <row r="127" spans="1:10" ht="15" customHeight="1" x14ac:dyDescent="0.2">
      <c r="A127" s="368" t="s">
        <v>1429</v>
      </c>
      <c r="B127" s="368" t="s">
        <v>1428</v>
      </c>
      <c r="C127" s="368" t="s">
        <v>1010</v>
      </c>
      <c r="D127" s="748">
        <v>20</v>
      </c>
      <c r="E127" s="748">
        <v>0</v>
      </c>
      <c r="F127" s="747">
        <v>10955.08</v>
      </c>
      <c r="G127" s="747">
        <v>0</v>
      </c>
      <c r="H127" s="747">
        <v>9097.7999999999993</v>
      </c>
      <c r="I127" s="747">
        <v>1857.28</v>
      </c>
      <c r="J127" s="746">
        <v>0.16953595957309303</v>
      </c>
    </row>
    <row r="128" spans="1:10" ht="15" customHeight="1" x14ac:dyDescent="0.2">
      <c r="A128" s="368" t="s">
        <v>1427</v>
      </c>
      <c r="B128" s="368" t="s">
        <v>1426</v>
      </c>
      <c r="C128" s="368" t="s">
        <v>1010</v>
      </c>
      <c r="D128" s="748">
        <v>1</v>
      </c>
      <c r="E128" s="748">
        <v>0</v>
      </c>
      <c r="F128" s="747">
        <v>359.01</v>
      </c>
      <c r="G128" s="747">
        <v>0</v>
      </c>
      <c r="H128" s="747">
        <v>273.52999999999997</v>
      </c>
      <c r="I128" s="747">
        <v>85.48</v>
      </c>
      <c r="J128" s="746">
        <v>0.23809921729199743</v>
      </c>
    </row>
    <row r="129" spans="1:10" ht="15" customHeight="1" x14ac:dyDescent="0.2">
      <c r="A129" s="368" t="s">
        <v>1425</v>
      </c>
      <c r="B129" s="368" t="s">
        <v>1424</v>
      </c>
      <c r="C129" s="368" t="s">
        <v>1010</v>
      </c>
      <c r="D129" s="748">
        <v>2</v>
      </c>
      <c r="E129" s="748">
        <v>0</v>
      </c>
      <c r="F129" s="747">
        <v>356.08</v>
      </c>
      <c r="G129" s="747">
        <v>0</v>
      </c>
      <c r="H129" s="747">
        <v>271.16000000000003</v>
      </c>
      <c r="I129" s="747">
        <v>84.92</v>
      </c>
      <c r="J129" s="746">
        <v>0.23848573354302405</v>
      </c>
    </row>
    <row r="130" spans="1:10" ht="15" customHeight="1" x14ac:dyDescent="0.2">
      <c r="A130" s="368" t="s">
        <v>3060</v>
      </c>
      <c r="B130" s="368" t="s">
        <v>3059</v>
      </c>
      <c r="C130" s="368" t="s">
        <v>1010</v>
      </c>
      <c r="D130" s="748">
        <v>12</v>
      </c>
      <c r="E130" s="748">
        <v>0</v>
      </c>
      <c r="F130" s="747">
        <v>1160.8800000000001</v>
      </c>
      <c r="G130" s="747">
        <v>0</v>
      </c>
      <c r="H130" s="747">
        <v>1013.04</v>
      </c>
      <c r="I130" s="747">
        <v>147.84</v>
      </c>
      <c r="J130" s="746">
        <v>0.12735166425470332</v>
      </c>
    </row>
    <row r="131" spans="1:10" ht="15" customHeight="1" x14ac:dyDescent="0.2">
      <c r="A131" s="368" t="s">
        <v>1417</v>
      </c>
      <c r="B131" s="368" t="s">
        <v>1416</v>
      </c>
      <c r="C131" s="368" t="s">
        <v>1010</v>
      </c>
      <c r="D131" s="748">
        <v>4</v>
      </c>
      <c r="E131" s="748">
        <v>0</v>
      </c>
      <c r="F131" s="747">
        <v>4555.12</v>
      </c>
      <c r="G131" s="747">
        <v>0</v>
      </c>
      <c r="H131" s="747">
        <v>3332.24</v>
      </c>
      <c r="I131" s="747">
        <v>1222.8800000000001</v>
      </c>
      <c r="J131" s="746">
        <v>0.26846274082790356</v>
      </c>
    </row>
    <row r="132" spans="1:10" ht="15" customHeight="1" x14ac:dyDescent="0.2">
      <c r="A132" s="368" t="s">
        <v>1415</v>
      </c>
      <c r="B132" s="368" t="s">
        <v>1414</v>
      </c>
      <c r="C132" s="368" t="s">
        <v>1010</v>
      </c>
      <c r="D132" s="748">
        <v>1</v>
      </c>
      <c r="E132" s="748">
        <v>0</v>
      </c>
      <c r="F132" s="747">
        <v>474.54</v>
      </c>
      <c r="G132" s="747">
        <v>0</v>
      </c>
      <c r="H132" s="747">
        <v>414.14</v>
      </c>
      <c r="I132" s="747">
        <v>60.4</v>
      </c>
      <c r="J132" s="746">
        <v>0.12728115648838875</v>
      </c>
    </row>
    <row r="133" spans="1:10" ht="15" customHeight="1" x14ac:dyDescent="0.2">
      <c r="A133" s="368" t="s">
        <v>2190</v>
      </c>
      <c r="B133" s="368" t="s">
        <v>2189</v>
      </c>
      <c r="C133" s="368" t="s">
        <v>1010</v>
      </c>
      <c r="D133" s="748">
        <v>12</v>
      </c>
      <c r="E133" s="748">
        <v>0</v>
      </c>
      <c r="F133" s="747">
        <v>1268.1600000000001</v>
      </c>
      <c r="G133" s="747">
        <v>0</v>
      </c>
      <c r="H133" s="747">
        <v>981.6</v>
      </c>
      <c r="I133" s="747">
        <v>286.56</v>
      </c>
      <c r="J133" s="746">
        <v>0.22596517789553369</v>
      </c>
    </row>
    <row r="134" spans="1:10" ht="15" customHeight="1" x14ac:dyDescent="0.2">
      <c r="A134" s="368" t="s">
        <v>1409</v>
      </c>
      <c r="B134" s="368" t="s">
        <v>1408</v>
      </c>
      <c r="C134" s="368" t="s">
        <v>1010</v>
      </c>
      <c r="D134" s="748">
        <v>26</v>
      </c>
      <c r="E134" s="748">
        <v>0</v>
      </c>
      <c r="F134" s="747">
        <v>4582.38</v>
      </c>
      <c r="G134" s="747">
        <v>0</v>
      </c>
      <c r="H134" s="747">
        <v>3401.48</v>
      </c>
      <c r="I134" s="747">
        <v>1180.9000000000001</v>
      </c>
      <c r="J134" s="746">
        <v>0.257704511629328</v>
      </c>
    </row>
    <row r="135" spans="1:10" ht="15" customHeight="1" x14ac:dyDescent="0.2">
      <c r="A135" s="368" t="s">
        <v>2188</v>
      </c>
      <c r="B135" s="368" t="s">
        <v>2187</v>
      </c>
      <c r="C135" s="368" t="s">
        <v>1010</v>
      </c>
      <c r="D135" s="748">
        <v>3</v>
      </c>
      <c r="E135" s="748">
        <v>0</v>
      </c>
      <c r="F135" s="747">
        <v>2642.16</v>
      </c>
      <c r="G135" s="747">
        <v>0</v>
      </c>
      <c r="H135" s="747">
        <v>1758.54</v>
      </c>
      <c r="I135" s="747">
        <v>883.62</v>
      </c>
      <c r="J135" s="746">
        <v>0.33443092015623582</v>
      </c>
    </row>
    <row r="136" spans="1:10" ht="15" customHeight="1" x14ac:dyDescent="0.2">
      <c r="A136" s="368" t="s">
        <v>1407</v>
      </c>
      <c r="B136" s="368" t="s">
        <v>1406</v>
      </c>
      <c r="C136" s="368" t="s">
        <v>1010</v>
      </c>
      <c r="D136" s="748">
        <v>7</v>
      </c>
      <c r="E136" s="748">
        <v>0</v>
      </c>
      <c r="F136" s="747">
        <v>3968.25</v>
      </c>
      <c r="G136" s="747">
        <v>0</v>
      </c>
      <c r="H136" s="747">
        <v>2999.43</v>
      </c>
      <c r="I136" s="747">
        <v>968.82</v>
      </c>
      <c r="J136" s="746">
        <v>0.24414288414288415</v>
      </c>
    </row>
    <row r="137" spans="1:10" ht="15" customHeight="1" x14ac:dyDescent="0.2">
      <c r="A137" s="368" t="s">
        <v>6699</v>
      </c>
      <c r="B137" s="368" t="s">
        <v>6698</v>
      </c>
      <c r="C137" s="368" t="s">
        <v>1010</v>
      </c>
      <c r="D137" s="748">
        <v>2</v>
      </c>
      <c r="E137" s="748">
        <v>0</v>
      </c>
      <c r="F137" s="747">
        <v>346.49</v>
      </c>
      <c r="G137" s="747">
        <v>0</v>
      </c>
      <c r="H137" s="747">
        <v>263.88</v>
      </c>
      <c r="I137" s="747">
        <v>82.61</v>
      </c>
      <c r="J137" s="746">
        <v>0.23841957920863516</v>
      </c>
    </row>
    <row r="138" spans="1:10" ht="15" customHeight="1" x14ac:dyDescent="0.2">
      <c r="A138" s="368" t="s">
        <v>1403</v>
      </c>
      <c r="B138" s="368" t="s">
        <v>1402</v>
      </c>
      <c r="C138" s="368" t="s">
        <v>1010</v>
      </c>
      <c r="D138" s="748">
        <v>11</v>
      </c>
      <c r="E138" s="748">
        <v>0</v>
      </c>
      <c r="F138" s="747">
        <v>5493.4</v>
      </c>
      <c r="G138" s="747">
        <v>0</v>
      </c>
      <c r="H138" s="747">
        <v>4743.0600000000004</v>
      </c>
      <c r="I138" s="747">
        <v>750.34</v>
      </c>
      <c r="J138" s="746">
        <v>0.13658936177959005</v>
      </c>
    </row>
    <row r="139" spans="1:10" ht="15" customHeight="1" x14ac:dyDescent="0.2">
      <c r="A139" s="368" t="s">
        <v>1401</v>
      </c>
      <c r="B139" s="368" t="s">
        <v>1400</v>
      </c>
      <c r="C139" s="368" t="s">
        <v>1010</v>
      </c>
      <c r="D139" s="748">
        <v>4</v>
      </c>
      <c r="E139" s="748">
        <v>0</v>
      </c>
      <c r="F139" s="747">
        <v>2047.72</v>
      </c>
      <c r="G139" s="747">
        <v>0</v>
      </c>
      <c r="H139" s="747">
        <v>1698.18</v>
      </c>
      <c r="I139" s="747">
        <v>349.54</v>
      </c>
      <c r="J139" s="746">
        <v>0.17069716562811321</v>
      </c>
    </row>
    <row r="140" spans="1:10" ht="15" customHeight="1" x14ac:dyDescent="0.2">
      <c r="A140" s="368" t="s">
        <v>2180</v>
      </c>
      <c r="B140" s="368" t="s">
        <v>2179</v>
      </c>
      <c r="C140" s="368" t="s">
        <v>1010</v>
      </c>
      <c r="D140" s="748">
        <v>12</v>
      </c>
      <c r="E140" s="748">
        <v>0</v>
      </c>
      <c r="F140" s="747">
        <v>4456.32</v>
      </c>
      <c r="G140" s="747">
        <v>0</v>
      </c>
      <c r="H140" s="747">
        <v>3737.16</v>
      </c>
      <c r="I140" s="747">
        <v>719.16</v>
      </c>
      <c r="J140" s="746">
        <v>0.16137979319258941</v>
      </c>
    </row>
    <row r="141" spans="1:10" ht="15" customHeight="1" x14ac:dyDescent="0.2">
      <c r="A141" s="368" t="s">
        <v>1397</v>
      </c>
      <c r="B141" s="368" t="s">
        <v>1396</v>
      </c>
      <c r="C141" s="368" t="s">
        <v>1010</v>
      </c>
      <c r="D141" s="748">
        <v>2</v>
      </c>
      <c r="E141" s="748">
        <v>0</v>
      </c>
      <c r="F141" s="747">
        <v>833.6</v>
      </c>
      <c r="G141" s="747">
        <v>0</v>
      </c>
      <c r="H141" s="747">
        <v>689.88</v>
      </c>
      <c r="I141" s="747">
        <v>143.72</v>
      </c>
      <c r="J141" s="746">
        <v>0.1724088291746641</v>
      </c>
    </row>
    <row r="142" spans="1:10" ht="15" customHeight="1" x14ac:dyDescent="0.2">
      <c r="A142" s="368" t="s">
        <v>6697</v>
      </c>
      <c r="B142" s="368" t="s">
        <v>6696</v>
      </c>
      <c r="C142" s="368" t="s">
        <v>1010</v>
      </c>
      <c r="D142" s="748">
        <v>1</v>
      </c>
      <c r="E142" s="748">
        <v>0</v>
      </c>
      <c r="F142" s="747">
        <v>384.88</v>
      </c>
      <c r="G142" s="747">
        <v>0</v>
      </c>
      <c r="H142" s="747">
        <v>227.42</v>
      </c>
      <c r="I142" s="747">
        <v>157.46</v>
      </c>
      <c r="J142" s="746">
        <v>0.40911452920390773</v>
      </c>
    </row>
    <row r="143" spans="1:10" ht="15" customHeight="1" x14ac:dyDescent="0.2">
      <c r="A143" s="368" t="s">
        <v>1395</v>
      </c>
      <c r="B143" s="368" t="s">
        <v>1394</v>
      </c>
      <c r="C143" s="368" t="s">
        <v>1010</v>
      </c>
      <c r="D143" s="748">
        <v>32</v>
      </c>
      <c r="E143" s="748">
        <v>0</v>
      </c>
      <c r="F143" s="747">
        <v>7997.72</v>
      </c>
      <c r="G143" s="747">
        <v>0</v>
      </c>
      <c r="H143" s="747">
        <v>6478.44</v>
      </c>
      <c r="I143" s="747">
        <v>1519.28</v>
      </c>
      <c r="J143" s="746">
        <v>0.18996413977983725</v>
      </c>
    </row>
    <row r="144" spans="1:10" ht="15" customHeight="1" x14ac:dyDescent="0.2">
      <c r="A144" s="368" t="s">
        <v>1393</v>
      </c>
      <c r="B144" s="368" t="s">
        <v>1392</v>
      </c>
      <c r="C144" s="368" t="s">
        <v>1010</v>
      </c>
      <c r="D144" s="748">
        <v>18</v>
      </c>
      <c r="E144" s="748">
        <v>0</v>
      </c>
      <c r="F144" s="747">
        <v>7553.16</v>
      </c>
      <c r="G144" s="747">
        <v>0</v>
      </c>
      <c r="H144" s="747">
        <v>6265.98</v>
      </c>
      <c r="I144" s="747">
        <v>1287.18</v>
      </c>
      <c r="J144" s="746">
        <v>0.1704160907487727</v>
      </c>
    </row>
    <row r="145" spans="1:10" ht="15" customHeight="1" x14ac:dyDescent="0.2">
      <c r="A145" s="368" t="s">
        <v>2176</v>
      </c>
      <c r="B145" s="368" t="s">
        <v>2175</v>
      </c>
      <c r="C145" s="368" t="s">
        <v>1010</v>
      </c>
      <c r="D145" s="748">
        <v>5</v>
      </c>
      <c r="E145" s="748">
        <v>0</v>
      </c>
      <c r="F145" s="747">
        <v>1954.1</v>
      </c>
      <c r="G145" s="747">
        <v>0</v>
      </c>
      <c r="H145" s="747">
        <v>1488.85</v>
      </c>
      <c r="I145" s="747">
        <v>465.25</v>
      </c>
      <c r="J145" s="746">
        <v>0.23808914589836752</v>
      </c>
    </row>
    <row r="146" spans="1:10" ht="15" customHeight="1" x14ac:dyDescent="0.2">
      <c r="A146" s="368" t="s">
        <v>1389</v>
      </c>
      <c r="B146" s="368" t="s">
        <v>1388</v>
      </c>
      <c r="C146" s="368" t="s">
        <v>1010</v>
      </c>
      <c r="D146" s="748">
        <v>22</v>
      </c>
      <c r="E146" s="748">
        <v>0</v>
      </c>
      <c r="F146" s="747">
        <v>3531.9</v>
      </c>
      <c r="G146" s="747">
        <v>0</v>
      </c>
      <c r="H146" s="747">
        <v>2891.14</v>
      </c>
      <c r="I146" s="747">
        <v>640.76</v>
      </c>
      <c r="J146" s="746">
        <v>0.18142076502732241</v>
      </c>
    </row>
    <row r="147" spans="1:10" ht="15" customHeight="1" x14ac:dyDescent="0.2">
      <c r="A147" s="368" t="s">
        <v>1387</v>
      </c>
      <c r="B147" s="368" t="s">
        <v>1386</v>
      </c>
      <c r="C147" s="368" t="s">
        <v>1010</v>
      </c>
      <c r="D147" s="748">
        <v>3</v>
      </c>
      <c r="E147" s="748">
        <v>0</v>
      </c>
      <c r="F147" s="747">
        <v>627.17999999999995</v>
      </c>
      <c r="G147" s="747">
        <v>0</v>
      </c>
      <c r="H147" s="747">
        <v>470.61</v>
      </c>
      <c r="I147" s="747">
        <v>156.57</v>
      </c>
      <c r="J147" s="746">
        <v>0.24964125131541184</v>
      </c>
    </row>
    <row r="148" spans="1:10" ht="15" customHeight="1" x14ac:dyDescent="0.2">
      <c r="A148" s="368" t="s">
        <v>1385</v>
      </c>
      <c r="B148" s="368" t="s">
        <v>1384</v>
      </c>
      <c r="C148" s="368" t="s">
        <v>1010</v>
      </c>
      <c r="D148" s="748">
        <v>5</v>
      </c>
      <c r="E148" s="748">
        <v>0</v>
      </c>
      <c r="F148" s="747">
        <v>801.3</v>
      </c>
      <c r="G148" s="747">
        <v>0</v>
      </c>
      <c r="H148" s="747">
        <v>618.29999999999995</v>
      </c>
      <c r="I148" s="747">
        <v>183</v>
      </c>
      <c r="J148" s="746">
        <v>0.22837888431299139</v>
      </c>
    </row>
    <row r="149" spans="1:10" ht="15" customHeight="1" x14ac:dyDescent="0.2">
      <c r="A149" s="368" t="s">
        <v>1383</v>
      </c>
      <c r="B149" s="368" t="s">
        <v>1382</v>
      </c>
      <c r="C149" s="368" t="s">
        <v>1010</v>
      </c>
      <c r="D149" s="748">
        <v>43</v>
      </c>
      <c r="E149" s="748">
        <v>0</v>
      </c>
      <c r="F149" s="747">
        <v>5938.28</v>
      </c>
      <c r="G149" s="747">
        <v>0</v>
      </c>
      <c r="H149" s="747">
        <v>4910.6000000000004</v>
      </c>
      <c r="I149" s="747">
        <v>1027.68</v>
      </c>
      <c r="J149" s="746">
        <v>0.1730602127215288</v>
      </c>
    </row>
    <row r="150" spans="1:10" ht="15" customHeight="1" x14ac:dyDescent="0.2">
      <c r="A150" s="368" t="s">
        <v>1379</v>
      </c>
      <c r="B150" s="368" t="s">
        <v>1378</v>
      </c>
      <c r="C150" s="368" t="s">
        <v>1010</v>
      </c>
      <c r="D150" s="748">
        <v>17</v>
      </c>
      <c r="E150" s="748">
        <v>0</v>
      </c>
      <c r="F150" s="747">
        <v>2209.27</v>
      </c>
      <c r="G150" s="747">
        <v>0</v>
      </c>
      <c r="H150" s="747">
        <v>1899.58</v>
      </c>
      <c r="I150" s="747">
        <v>309.69</v>
      </c>
      <c r="J150" s="746">
        <v>0.14017752470272987</v>
      </c>
    </row>
    <row r="151" spans="1:10" ht="15" customHeight="1" x14ac:dyDescent="0.2">
      <c r="A151" s="368" t="s">
        <v>1375</v>
      </c>
      <c r="B151" s="368" t="s">
        <v>1374</v>
      </c>
      <c r="C151" s="368" t="s">
        <v>1010</v>
      </c>
      <c r="D151" s="748">
        <v>13</v>
      </c>
      <c r="E151" s="748">
        <v>0</v>
      </c>
      <c r="F151" s="747">
        <v>3900.99</v>
      </c>
      <c r="G151" s="747">
        <v>0</v>
      </c>
      <c r="H151" s="747">
        <v>3334.5</v>
      </c>
      <c r="I151" s="747">
        <v>566.49</v>
      </c>
      <c r="J151" s="746">
        <v>0.14521698338114172</v>
      </c>
    </row>
    <row r="152" spans="1:10" ht="15" customHeight="1" x14ac:dyDescent="0.2">
      <c r="A152" s="368" t="s">
        <v>2172</v>
      </c>
      <c r="B152" s="368" t="s">
        <v>2171</v>
      </c>
      <c r="C152" s="368" t="s">
        <v>1010</v>
      </c>
      <c r="D152" s="748">
        <v>14</v>
      </c>
      <c r="E152" s="748">
        <v>0</v>
      </c>
      <c r="F152" s="747">
        <v>2727.46</v>
      </c>
      <c r="G152" s="747">
        <v>0</v>
      </c>
      <c r="H152" s="747">
        <v>2087.54</v>
      </c>
      <c r="I152" s="747">
        <v>639.91999999999996</v>
      </c>
      <c r="J152" s="746">
        <v>0.23462122267604291</v>
      </c>
    </row>
    <row r="153" spans="1:10" ht="15" customHeight="1" x14ac:dyDescent="0.2">
      <c r="A153" s="368" t="s">
        <v>1373</v>
      </c>
      <c r="B153" s="368" t="s">
        <v>1372</v>
      </c>
      <c r="C153" s="368" t="s">
        <v>1010</v>
      </c>
      <c r="D153" s="748">
        <v>1</v>
      </c>
      <c r="E153" s="748">
        <v>0</v>
      </c>
      <c r="F153" s="747">
        <v>689.48</v>
      </c>
      <c r="G153" s="747">
        <v>0</v>
      </c>
      <c r="H153" s="747">
        <v>497.67</v>
      </c>
      <c r="I153" s="747">
        <v>191.81</v>
      </c>
      <c r="J153" s="746">
        <v>0.27819516157103902</v>
      </c>
    </row>
    <row r="154" spans="1:10" ht="15" customHeight="1" x14ac:dyDescent="0.2">
      <c r="A154" s="368" t="s">
        <v>1371</v>
      </c>
      <c r="B154" s="368" t="s">
        <v>1370</v>
      </c>
      <c r="C154" s="368" t="s">
        <v>1010</v>
      </c>
      <c r="D154" s="748">
        <v>5</v>
      </c>
      <c r="E154" s="748">
        <v>0</v>
      </c>
      <c r="F154" s="747">
        <v>2628.06</v>
      </c>
      <c r="G154" s="747">
        <v>0</v>
      </c>
      <c r="H154" s="747">
        <v>2147.15</v>
      </c>
      <c r="I154" s="747">
        <v>480.91</v>
      </c>
      <c r="J154" s="746">
        <v>0.1829904948897666</v>
      </c>
    </row>
    <row r="155" spans="1:10" ht="15" customHeight="1" x14ac:dyDescent="0.2">
      <c r="A155" s="368" t="s">
        <v>2170</v>
      </c>
      <c r="B155" s="368" t="s">
        <v>2169</v>
      </c>
      <c r="C155" s="368" t="s">
        <v>1010</v>
      </c>
      <c r="D155" s="748">
        <v>1</v>
      </c>
      <c r="E155" s="748">
        <v>0</v>
      </c>
      <c r="F155" s="747">
        <v>373.72</v>
      </c>
      <c r="G155" s="747">
        <v>0</v>
      </c>
      <c r="H155" s="747">
        <v>271.69</v>
      </c>
      <c r="I155" s="747">
        <v>102.03</v>
      </c>
      <c r="J155" s="746">
        <v>0.27301188055228515</v>
      </c>
    </row>
    <row r="156" spans="1:10" ht="15" customHeight="1" x14ac:dyDescent="0.2">
      <c r="A156" s="368" t="s">
        <v>1369</v>
      </c>
      <c r="B156" s="368" t="s">
        <v>1368</v>
      </c>
      <c r="C156" s="368" t="s">
        <v>1010</v>
      </c>
      <c r="D156" s="748">
        <v>1</v>
      </c>
      <c r="E156" s="748">
        <v>0</v>
      </c>
      <c r="F156" s="747">
        <v>382.53</v>
      </c>
      <c r="G156" s="747">
        <v>0</v>
      </c>
      <c r="H156" s="747">
        <v>290.97000000000003</v>
      </c>
      <c r="I156" s="747">
        <v>91.56</v>
      </c>
      <c r="J156" s="746">
        <v>0.23935377617441769</v>
      </c>
    </row>
    <row r="157" spans="1:10" ht="15" customHeight="1" x14ac:dyDescent="0.2">
      <c r="A157" s="368" t="s">
        <v>2168</v>
      </c>
      <c r="B157" s="368" t="s">
        <v>2167</v>
      </c>
      <c r="C157" s="368" t="s">
        <v>1010</v>
      </c>
      <c r="D157" s="748">
        <v>21</v>
      </c>
      <c r="E157" s="748">
        <v>0</v>
      </c>
      <c r="F157" s="747">
        <v>7383.01</v>
      </c>
      <c r="G157" s="747">
        <v>0</v>
      </c>
      <c r="H157" s="747">
        <v>6115.2</v>
      </c>
      <c r="I157" s="747">
        <v>1267.81</v>
      </c>
      <c r="J157" s="746">
        <v>0.17171993536511532</v>
      </c>
    </row>
    <row r="158" spans="1:10" ht="15" customHeight="1" x14ac:dyDescent="0.2">
      <c r="A158" s="368" t="s">
        <v>1367</v>
      </c>
      <c r="B158" s="368" t="s">
        <v>1366</v>
      </c>
      <c r="C158" s="368" t="s">
        <v>1010</v>
      </c>
      <c r="D158" s="748">
        <v>17</v>
      </c>
      <c r="E158" s="748">
        <v>0</v>
      </c>
      <c r="F158" s="747">
        <v>5204.37</v>
      </c>
      <c r="G158" s="747">
        <v>0</v>
      </c>
      <c r="H158" s="747">
        <v>4398.58</v>
      </c>
      <c r="I158" s="747">
        <v>805.79</v>
      </c>
      <c r="J158" s="746">
        <v>0.15482949905560134</v>
      </c>
    </row>
    <row r="159" spans="1:10" ht="15" customHeight="1" x14ac:dyDescent="0.2">
      <c r="A159" s="368" t="s">
        <v>2166</v>
      </c>
      <c r="B159" s="368" t="s">
        <v>2165</v>
      </c>
      <c r="C159" s="368" t="s">
        <v>1010</v>
      </c>
      <c r="D159" s="748">
        <v>2</v>
      </c>
      <c r="E159" s="748">
        <v>0</v>
      </c>
      <c r="F159" s="747">
        <v>885.38</v>
      </c>
      <c r="G159" s="747">
        <v>0</v>
      </c>
      <c r="H159" s="747">
        <v>664.38</v>
      </c>
      <c r="I159" s="747">
        <v>221</v>
      </c>
      <c r="J159" s="746">
        <v>0.2496103368045359</v>
      </c>
    </row>
    <row r="160" spans="1:10" ht="15" customHeight="1" x14ac:dyDescent="0.2">
      <c r="A160" s="368" t="s">
        <v>1363</v>
      </c>
      <c r="B160" s="368" t="s">
        <v>1362</v>
      </c>
      <c r="C160" s="368" t="s">
        <v>1010</v>
      </c>
      <c r="D160" s="748">
        <v>19</v>
      </c>
      <c r="E160" s="748">
        <v>0</v>
      </c>
      <c r="F160" s="747">
        <v>6117.11</v>
      </c>
      <c r="G160" s="747">
        <v>0</v>
      </c>
      <c r="H160" s="747">
        <v>5118.22</v>
      </c>
      <c r="I160" s="747">
        <v>998.89</v>
      </c>
      <c r="J160" s="746">
        <v>0.16329443152076717</v>
      </c>
    </row>
    <row r="161" spans="1:10" ht="15" customHeight="1" x14ac:dyDescent="0.2">
      <c r="A161" s="368" t="s">
        <v>1361</v>
      </c>
      <c r="B161" s="368" t="s">
        <v>1360</v>
      </c>
      <c r="C161" s="368" t="s">
        <v>1010</v>
      </c>
      <c r="D161" s="748">
        <v>14</v>
      </c>
      <c r="E161" s="748">
        <v>0</v>
      </c>
      <c r="F161" s="747">
        <v>4264.8</v>
      </c>
      <c r="G161" s="747">
        <v>0</v>
      </c>
      <c r="H161" s="747">
        <v>3615.08</v>
      </c>
      <c r="I161" s="747">
        <v>649.72</v>
      </c>
      <c r="J161" s="746">
        <v>0.15234477583942976</v>
      </c>
    </row>
    <row r="162" spans="1:10" ht="15" customHeight="1" x14ac:dyDescent="0.2">
      <c r="A162" s="368" t="s">
        <v>1359</v>
      </c>
      <c r="B162" s="368" t="s">
        <v>1358</v>
      </c>
      <c r="C162" s="368" t="s">
        <v>1010</v>
      </c>
      <c r="D162" s="748">
        <v>2</v>
      </c>
      <c r="E162" s="748">
        <v>0</v>
      </c>
      <c r="F162" s="747">
        <v>1015.08</v>
      </c>
      <c r="G162" s="747">
        <v>0</v>
      </c>
      <c r="H162" s="747">
        <v>773.4</v>
      </c>
      <c r="I162" s="747">
        <v>241.68</v>
      </c>
      <c r="J162" s="746">
        <v>0.23808960870079204</v>
      </c>
    </row>
    <row r="163" spans="1:10" ht="15" customHeight="1" x14ac:dyDescent="0.2">
      <c r="A163" s="368" t="s">
        <v>1357</v>
      </c>
      <c r="B163" s="368" t="s">
        <v>1356</v>
      </c>
      <c r="C163" s="368" t="s">
        <v>1010</v>
      </c>
      <c r="D163" s="748">
        <v>1</v>
      </c>
      <c r="E163" s="748">
        <v>0</v>
      </c>
      <c r="F163" s="747">
        <v>364.07</v>
      </c>
      <c r="G163" s="747">
        <v>0</v>
      </c>
      <c r="H163" s="747">
        <v>277.39</v>
      </c>
      <c r="I163" s="747">
        <v>86.68</v>
      </c>
      <c r="J163" s="746">
        <v>0.23808608234680145</v>
      </c>
    </row>
    <row r="164" spans="1:10" ht="15" customHeight="1" x14ac:dyDescent="0.2">
      <c r="A164" s="368" t="s">
        <v>1351</v>
      </c>
      <c r="B164" s="368" t="s">
        <v>1350</v>
      </c>
      <c r="C164" s="368" t="s">
        <v>1010</v>
      </c>
      <c r="D164" s="748">
        <v>16</v>
      </c>
      <c r="E164" s="748">
        <v>0</v>
      </c>
      <c r="F164" s="747">
        <v>2780.03</v>
      </c>
      <c r="G164" s="747">
        <v>0</v>
      </c>
      <c r="H164" s="747">
        <v>2255.52</v>
      </c>
      <c r="I164" s="747">
        <v>524.51</v>
      </c>
      <c r="J164" s="746">
        <v>0.1886706258565555</v>
      </c>
    </row>
    <row r="165" spans="1:10" ht="15" customHeight="1" x14ac:dyDescent="0.2">
      <c r="A165" s="368" t="s">
        <v>2160</v>
      </c>
      <c r="B165" s="368" t="s">
        <v>2159</v>
      </c>
      <c r="C165" s="368" t="s">
        <v>1010</v>
      </c>
      <c r="D165" s="748">
        <v>1</v>
      </c>
      <c r="E165" s="748">
        <v>0</v>
      </c>
      <c r="F165" s="747">
        <v>371.95</v>
      </c>
      <c r="G165" s="747">
        <v>0</v>
      </c>
      <c r="H165" s="747">
        <v>264.18</v>
      </c>
      <c r="I165" s="747">
        <v>107.77</v>
      </c>
      <c r="J165" s="746">
        <v>0.28974324505981985</v>
      </c>
    </row>
    <row r="166" spans="1:10" ht="15" customHeight="1" x14ac:dyDescent="0.2">
      <c r="A166" s="368" t="s">
        <v>4113</v>
      </c>
      <c r="B166" s="368" t="s">
        <v>4112</v>
      </c>
      <c r="C166" s="368" t="s">
        <v>1010</v>
      </c>
      <c r="D166" s="748">
        <v>1</v>
      </c>
      <c r="E166" s="748">
        <v>0</v>
      </c>
      <c r="F166" s="747">
        <v>548.12</v>
      </c>
      <c r="G166" s="747">
        <v>0</v>
      </c>
      <c r="H166" s="747">
        <v>404.76</v>
      </c>
      <c r="I166" s="747">
        <v>143.36000000000001</v>
      </c>
      <c r="J166" s="746">
        <v>0.26154856600744364</v>
      </c>
    </row>
    <row r="167" spans="1:10" ht="15" customHeight="1" x14ac:dyDescent="0.2">
      <c r="A167" s="368" t="s">
        <v>1349</v>
      </c>
      <c r="B167" s="368" t="s">
        <v>1348</v>
      </c>
      <c r="C167" s="368" t="s">
        <v>1010</v>
      </c>
      <c r="D167" s="748">
        <v>1</v>
      </c>
      <c r="E167" s="748">
        <v>0</v>
      </c>
      <c r="F167" s="747">
        <v>185.32</v>
      </c>
      <c r="G167" s="747">
        <v>0</v>
      </c>
      <c r="H167" s="747">
        <v>139.65</v>
      </c>
      <c r="I167" s="747">
        <v>45.67</v>
      </c>
      <c r="J167" s="746">
        <v>0.24643859270451113</v>
      </c>
    </row>
    <row r="168" spans="1:10" ht="15" customHeight="1" x14ac:dyDescent="0.2">
      <c r="A168" s="368" t="s">
        <v>1347</v>
      </c>
      <c r="B168" s="368" t="s">
        <v>1346</v>
      </c>
      <c r="C168" s="368" t="s">
        <v>1010</v>
      </c>
      <c r="D168" s="748">
        <v>9</v>
      </c>
      <c r="E168" s="748">
        <v>0</v>
      </c>
      <c r="F168" s="747">
        <v>7491.53</v>
      </c>
      <c r="G168" s="747">
        <v>0</v>
      </c>
      <c r="H168" s="747">
        <v>5873.58</v>
      </c>
      <c r="I168" s="747">
        <v>1617.95</v>
      </c>
      <c r="J168" s="746">
        <v>0.21597056942974266</v>
      </c>
    </row>
    <row r="169" spans="1:10" ht="15" customHeight="1" x14ac:dyDescent="0.2">
      <c r="A169" s="368" t="s">
        <v>4111</v>
      </c>
      <c r="B169" s="368" t="s">
        <v>4110</v>
      </c>
      <c r="C169" s="368" t="s">
        <v>1010</v>
      </c>
      <c r="D169" s="748">
        <v>2</v>
      </c>
      <c r="E169" s="748">
        <v>0</v>
      </c>
      <c r="F169" s="747">
        <v>916.42</v>
      </c>
      <c r="G169" s="747">
        <v>0</v>
      </c>
      <c r="H169" s="747">
        <v>688.12</v>
      </c>
      <c r="I169" s="747">
        <v>228.3</v>
      </c>
      <c r="J169" s="746">
        <v>0.24912158180746818</v>
      </c>
    </row>
    <row r="170" spans="1:10" ht="15" customHeight="1" x14ac:dyDescent="0.2">
      <c r="A170" s="368" t="s">
        <v>1339</v>
      </c>
      <c r="B170" s="368" t="s">
        <v>1338</v>
      </c>
      <c r="C170" s="368" t="s">
        <v>1010</v>
      </c>
      <c r="D170" s="748">
        <v>15</v>
      </c>
      <c r="E170" s="748">
        <v>0</v>
      </c>
      <c r="F170" s="747">
        <v>7049.16</v>
      </c>
      <c r="G170" s="747">
        <v>0</v>
      </c>
      <c r="H170" s="747">
        <v>5264.4</v>
      </c>
      <c r="I170" s="747">
        <v>1784.76</v>
      </c>
      <c r="J170" s="746">
        <v>0.25318761384335153</v>
      </c>
    </row>
    <row r="171" spans="1:10" ht="15" customHeight="1" x14ac:dyDescent="0.2">
      <c r="A171" s="368" t="s">
        <v>3732</v>
      </c>
      <c r="B171" s="368" t="s">
        <v>3731</v>
      </c>
      <c r="C171" s="368" t="s">
        <v>1010</v>
      </c>
      <c r="D171" s="748">
        <v>2</v>
      </c>
      <c r="E171" s="748">
        <v>0</v>
      </c>
      <c r="F171" s="747">
        <v>1226.0999999999999</v>
      </c>
      <c r="G171" s="747">
        <v>0</v>
      </c>
      <c r="H171" s="747">
        <v>974.98</v>
      </c>
      <c r="I171" s="747">
        <v>251.12</v>
      </c>
      <c r="J171" s="746">
        <v>0.20481200554604029</v>
      </c>
    </row>
    <row r="172" spans="1:10" ht="15" customHeight="1" x14ac:dyDescent="0.2">
      <c r="A172" s="368" t="s">
        <v>1335</v>
      </c>
      <c r="B172" s="368" t="s">
        <v>1334</v>
      </c>
      <c r="C172" s="368" t="s">
        <v>1010</v>
      </c>
      <c r="D172" s="748">
        <v>6</v>
      </c>
      <c r="E172" s="748">
        <v>0</v>
      </c>
      <c r="F172" s="747">
        <v>4547.01</v>
      </c>
      <c r="G172" s="747">
        <v>0</v>
      </c>
      <c r="H172" s="747">
        <v>3455.82</v>
      </c>
      <c r="I172" s="747">
        <v>1091.19</v>
      </c>
      <c r="J172" s="746">
        <v>0.23997967895386199</v>
      </c>
    </row>
    <row r="173" spans="1:10" ht="15" customHeight="1" x14ac:dyDescent="0.2">
      <c r="A173" s="368" t="s">
        <v>1333</v>
      </c>
      <c r="B173" s="368" t="s">
        <v>1332</v>
      </c>
      <c r="C173" s="368" t="s">
        <v>1010</v>
      </c>
      <c r="D173" s="748">
        <v>6</v>
      </c>
      <c r="E173" s="748">
        <v>0</v>
      </c>
      <c r="F173" s="747">
        <v>779.5</v>
      </c>
      <c r="G173" s="747">
        <v>0</v>
      </c>
      <c r="H173" s="747">
        <v>597.96</v>
      </c>
      <c r="I173" s="747">
        <v>181.54</v>
      </c>
      <c r="J173" s="746">
        <v>0.23289288005131495</v>
      </c>
    </row>
    <row r="174" spans="1:10" ht="15" customHeight="1" x14ac:dyDescent="0.2">
      <c r="A174" s="368" t="s">
        <v>1331</v>
      </c>
      <c r="B174" s="368" t="s">
        <v>1330</v>
      </c>
      <c r="C174" s="368" t="s">
        <v>1010</v>
      </c>
      <c r="D174" s="748">
        <v>2</v>
      </c>
      <c r="E174" s="748">
        <v>0</v>
      </c>
      <c r="F174" s="747">
        <v>302.25</v>
      </c>
      <c r="G174" s="747">
        <v>0</v>
      </c>
      <c r="H174" s="747">
        <v>239.74</v>
      </c>
      <c r="I174" s="747">
        <v>62.51</v>
      </c>
      <c r="J174" s="746">
        <v>0.20681555004135649</v>
      </c>
    </row>
    <row r="175" spans="1:10" x14ac:dyDescent="0.2">
      <c r="A175" s="368" t="s">
        <v>1329</v>
      </c>
      <c r="B175" s="368" t="s">
        <v>1328</v>
      </c>
      <c r="C175" s="368" t="s">
        <v>1010</v>
      </c>
      <c r="D175" s="748">
        <v>9</v>
      </c>
      <c r="E175" s="748">
        <v>0</v>
      </c>
      <c r="F175" s="747">
        <v>1467.56</v>
      </c>
      <c r="G175" s="747">
        <v>0</v>
      </c>
      <c r="H175" s="747">
        <v>1219.18</v>
      </c>
      <c r="I175" s="747">
        <v>248.38</v>
      </c>
      <c r="J175" s="746">
        <v>0.16924691324375155</v>
      </c>
    </row>
    <row r="176" spans="1:10" x14ac:dyDescent="0.2">
      <c r="A176" s="368" t="s">
        <v>2152</v>
      </c>
      <c r="B176" s="368" t="s">
        <v>2151</v>
      </c>
      <c r="C176" s="368" t="s">
        <v>1010</v>
      </c>
      <c r="D176" s="748">
        <v>3</v>
      </c>
      <c r="E176" s="748">
        <v>0</v>
      </c>
      <c r="F176" s="747">
        <v>603.12</v>
      </c>
      <c r="G176" s="747">
        <v>0</v>
      </c>
      <c r="H176" s="747">
        <v>470.73</v>
      </c>
      <c r="I176" s="747">
        <v>132.38999999999999</v>
      </c>
      <c r="J176" s="746">
        <v>0.21950855551134102</v>
      </c>
    </row>
    <row r="177" spans="1:10" ht="15" customHeight="1" x14ac:dyDescent="0.2">
      <c r="A177" s="368" t="s">
        <v>1327</v>
      </c>
      <c r="B177" s="368" t="s">
        <v>1326</v>
      </c>
      <c r="C177" s="368" t="s">
        <v>1010</v>
      </c>
      <c r="D177" s="748">
        <v>29</v>
      </c>
      <c r="E177" s="748">
        <v>0</v>
      </c>
      <c r="F177" s="747">
        <v>5376.42</v>
      </c>
      <c r="G177" s="747">
        <v>0</v>
      </c>
      <c r="H177" s="747">
        <v>4583.6000000000004</v>
      </c>
      <c r="I177" s="747">
        <v>792.82</v>
      </c>
      <c r="J177" s="746">
        <v>0.14746243783037782</v>
      </c>
    </row>
    <row r="178" spans="1:10" ht="15" customHeight="1" x14ac:dyDescent="0.2">
      <c r="A178" s="368" t="s">
        <v>1325</v>
      </c>
      <c r="B178" s="368" t="s">
        <v>1324</v>
      </c>
      <c r="C178" s="368" t="s">
        <v>1010</v>
      </c>
      <c r="D178" s="748">
        <v>22</v>
      </c>
      <c r="E178" s="748">
        <v>0</v>
      </c>
      <c r="F178" s="747">
        <v>6301.9</v>
      </c>
      <c r="G178" s="747">
        <v>0</v>
      </c>
      <c r="H178" s="747">
        <v>5199.04</v>
      </c>
      <c r="I178" s="747">
        <v>1102.8599999999999</v>
      </c>
      <c r="J178" s="746">
        <v>0.17500436376330947</v>
      </c>
    </row>
    <row r="179" spans="1:10" ht="15" customHeight="1" x14ac:dyDescent="0.2">
      <c r="A179" s="368" t="s">
        <v>3730</v>
      </c>
      <c r="B179" s="368" t="s">
        <v>3729</v>
      </c>
      <c r="C179" s="368" t="s">
        <v>1010</v>
      </c>
      <c r="D179" s="748">
        <v>6</v>
      </c>
      <c r="E179" s="748">
        <v>0</v>
      </c>
      <c r="F179" s="747">
        <v>1501.92</v>
      </c>
      <c r="G179" s="747">
        <v>0</v>
      </c>
      <c r="H179" s="747">
        <v>1276.02</v>
      </c>
      <c r="I179" s="747">
        <v>225.9</v>
      </c>
      <c r="J179" s="746">
        <v>0.15040747842761265</v>
      </c>
    </row>
    <row r="180" spans="1:10" ht="15" customHeight="1" x14ac:dyDescent="0.2">
      <c r="A180" s="368" t="s">
        <v>2150</v>
      </c>
      <c r="B180" s="368" t="s">
        <v>2149</v>
      </c>
      <c r="C180" s="368" t="s">
        <v>1010</v>
      </c>
      <c r="D180" s="748">
        <v>25</v>
      </c>
      <c r="E180" s="748">
        <v>0</v>
      </c>
      <c r="F180" s="747">
        <v>2352.0700000000002</v>
      </c>
      <c r="G180" s="747">
        <v>0</v>
      </c>
      <c r="H180" s="747">
        <v>1991.75</v>
      </c>
      <c r="I180" s="747">
        <v>360.32</v>
      </c>
      <c r="J180" s="746">
        <v>0.15319271960443354</v>
      </c>
    </row>
    <row r="181" spans="1:10" ht="15" customHeight="1" x14ac:dyDescent="0.2">
      <c r="A181" s="368" t="s">
        <v>1323</v>
      </c>
      <c r="B181" s="368" t="s">
        <v>1322</v>
      </c>
      <c r="C181" s="368" t="s">
        <v>1010</v>
      </c>
      <c r="D181" s="748">
        <v>24</v>
      </c>
      <c r="E181" s="748">
        <v>0</v>
      </c>
      <c r="F181" s="747">
        <v>3392.64</v>
      </c>
      <c r="G181" s="747">
        <v>0</v>
      </c>
      <c r="H181" s="747">
        <v>2960.88</v>
      </c>
      <c r="I181" s="747">
        <v>431.76</v>
      </c>
      <c r="J181" s="746">
        <v>0.12726372382569326</v>
      </c>
    </row>
    <row r="182" spans="1:10" ht="15" customHeight="1" x14ac:dyDescent="0.2">
      <c r="A182" s="368" t="s">
        <v>1321</v>
      </c>
      <c r="B182" s="368" t="s">
        <v>1320</v>
      </c>
      <c r="C182" s="368" t="s">
        <v>1010</v>
      </c>
      <c r="D182" s="748">
        <v>43</v>
      </c>
      <c r="E182" s="748">
        <v>0</v>
      </c>
      <c r="F182" s="747">
        <v>15612.34</v>
      </c>
      <c r="G182" s="747">
        <v>0</v>
      </c>
      <c r="H182" s="747">
        <v>12407.22</v>
      </c>
      <c r="I182" s="747">
        <v>3205.12</v>
      </c>
      <c r="J182" s="746">
        <v>0.20529401742467818</v>
      </c>
    </row>
    <row r="183" spans="1:10" x14ac:dyDescent="0.2">
      <c r="A183" s="368" t="s">
        <v>1317</v>
      </c>
      <c r="B183" s="368" t="s">
        <v>1316</v>
      </c>
      <c r="C183" s="368" t="s">
        <v>1010</v>
      </c>
      <c r="D183" s="748">
        <v>16</v>
      </c>
      <c r="E183" s="748">
        <v>0</v>
      </c>
      <c r="F183" s="747">
        <v>3079.48</v>
      </c>
      <c r="G183" s="747">
        <v>0</v>
      </c>
      <c r="H183" s="747">
        <v>2616.16</v>
      </c>
      <c r="I183" s="747">
        <v>463.32</v>
      </c>
      <c r="J183" s="746">
        <v>0.15045397274864589</v>
      </c>
    </row>
    <row r="184" spans="1:10" ht="15" customHeight="1" x14ac:dyDescent="0.2">
      <c r="A184" s="368" t="s">
        <v>1315</v>
      </c>
      <c r="B184" s="368" t="s">
        <v>1314</v>
      </c>
      <c r="C184" s="368" t="s">
        <v>1010</v>
      </c>
      <c r="D184" s="748">
        <v>1</v>
      </c>
      <c r="E184" s="748">
        <v>0</v>
      </c>
      <c r="F184" s="747">
        <v>432.9</v>
      </c>
      <c r="G184" s="747">
        <v>0</v>
      </c>
      <c r="H184" s="747">
        <v>316.43</v>
      </c>
      <c r="I184" s="747">
        <v>116.47</v>
      </c>
      <c r="J184" s="746">
        <v>0.26904596904596906</v>
      </c>
    </row>
    <row r="185" spans="1:10" ht="15" customHeight="1" x14ac:dyDescent="0.2">
      <c r="A185" s="368" t="s">
        <v>3046</v>
      </c>
      <c r="B185" s="368" t="s">
        <v>3045</v>
      </c>
      <c r="C185" s="368" t="s">
        <v>1010</v>
      </c>
      <c r="D185" s="748">
        <v>1</v>
      </c>
      <c r="E185" s="748">
        <v>0</v>
      </c>
      <c r="F185" s="747">
        <v>89.15</v>
      </c>
      <c r="G185" s="747">
        <v>0</v>
      </c>
      <c r="H185" s="747">
        <v>45.89</v>
      </c>
      <c r="I185" s="747">
        <v>43.26</v>
      </c>
      <c r="J185" s="746">
        <v>0.48524957936062818</v>
      </c>
    </row>
    <row r="186" spans="1:10" ht="15" customHeight="1" x14ac:dyDescent="0.2">
      <c r="A186" s="368" t="s">
        <v>1311</v>
      </c>
      <c r="B186" s="368" t="s">
        <v>1310</v>
      </c>
      <c r="C186" s="368" t="s">
        <v>1010</v>
      </c>
      <c r="D186" s="748">
        <v>12</v>
      </c>
      <c r="E186" s="748">
        <v>0</v>
      </c>
      <c r="F186" s="747">
        <v>2478.6</v>
      </c>
      <c r="G186" s="747">
        <v>0</v>
      </c>
      <c r="H186" s="747">
        <v>2051.2800000000002</v>
      </c>
      <c r="I186" s="747">
        <v>427.32</v>
      </c>
      <c r="J186" s="746">
        <v>0.17240377632534495</v>
      </c>
    </row>
    <row r="187" spans="1:10" ht="15" customHeight="1" x14ac:dyDescent="0.2">
      <c r="A187" s="368" t="s">
        <v>3044</v>
      </c>
      <c r="B187" s="368" t="s">
        <v>3043</v>
      </c>
      <c r="C187" s="368" t="s">
        <v>1010</v>
      </c>
      <c r="D187" s="748">
        <v>11</v>
      </c>
      <c r="E187" s="748">
        <v>0</v>
      </c>
      <c r="F187" s="747">
        <v>1526.14</v>
      </c>
      <c r="G187" s="747">
        <v>0</v>
      </c>
      <c r="H187" s="747">
        <v>1175.22</v>
      </c>
      <c r="I187" s="747">
        <v>350.92</v>
      </c>
      <c r="J187" s="746">
        <v>0.22993958614543883</v>
      </c>
    </row>
    <row r="188" spans="1:10" ht="15" customHeight="1" x14ac:dyDescent="0.2">
      <c r="A188" s="368" t="s">
        <v>1307</v>
      </c>
      <c r="B188" s="368" t="s">
        <v>1306</v>
      </c>
      <c r="C188" s="368" t="s">
        <v>1010</v>
      </c>
      <c r="D188" s="748">
        <v>16</v>
      </c>
      <c r="E188" s="748">
        <v>0</v>
      </c>
      <c r="F188" s="747">
        <v>2902.5</v>
      </c>
      <c r="G188" s="747">
        <v>0</v>
      </c>
      <c r="H188" s="747">
        <v>2231.1999999999998</v>
      </c>
      <c r="I188" s="747">
        <v>671.3</v>
      </c>
      <c r="J188" s="746">
        <v>0.23128337639965546</v>
      </c>
    </row>
    <row r="189" spans="1:10" ht="15" customHeight="1" x14ac:dyDescent="0.2">
      <c r="A189" s="368" t="s">
        <v>1305</v>
      </c>
      <c r="B189" s="368" t="s">
        <v>1304</v>
      </c>
      <c r="C189" s="368" t="s">
        <v>1010</v>
      </c>
      <c r="D189" s="748">
        <v>19</v>
      </c>
      <c r="E189" s="748">
        <v>0</v>
      </c>
      <c r="F189" s="747">
        <v>5336.71</v>
      </c>
      <c r="G189" s="747">
        <v>0</v>
      </c>
      <c r="H189" s="747">
        <v>4475.83</v>
      </c>
      <c r="I189" s="747">
        <v>860.88</v>
      </c>
      <c r="J189" s="746">
        <v>0.16131286878994736</v>
      </c>
    </row>
    <row r="190" spans="1:10" x14ac:dyDescent="0.2">
      <c r="A190" s="368" t="s">
        <v>1301</v>
      </c>
      <c r="B190" s="368" t="s">
        <v>1300</v>
      </c>
      <c r="C190" s="368" t="s">
        <v>1010</v>
      </c>
      <c r="D190" s="748">
        <v>1</v>
      </c>
      <c r="E190" s="748">
        <v>0</v>
      </c>
      <c r="F190" s="747">
        <v>104.44</v>
      </c>
      <c r="G190" s="747">
        <v>0</v>
      </c>
      <c r="H190" s="747">
        <v>83.33</v>
      </c>
      <c r="I190" s="747">
        <v>21.11</v>
      </c>
      <c r="J190" s="746">
        <v>0.20212562236690923</v>
      </c>
    </row>
    <row r="191" spans="1:10" ht="15" customHeight="1" x14ac:dyDescent="0.2">
      <c r="A191" s="368" t="s">
        <v>2144</v>
      </c>
      <c r="B191" s="368" t="s">
        <v>2143</v>
      </c>
      <c r="C191" s="368" t="s">
        <v>1010</v>
      </c>
      <c r="D191" s="748">
        <v>1</v>
      </c>
      <c r="E191" s="748">
        <v>0</v>
      </c>
      <c r="F191" s="747">
        <v>137.84</v>
      </c>
      <c r="G191" s="747">
        <v>0</v>
      </c>
      <c r="H191" s="747">
        <v>101.61</v>
      </c>
      <c r="I191" s="747">
        <v>36.229999999999997</v>
      </c>
      <c r="J191" s="746">
        <v>0.26284097504352871</v>
      </c>
    </row>
    <row r="192" spans="1:10" x14ac:dyDescent="0.2">
      <c r="A192" s="368" t="s">
        <v>2142</v>
      </c>
      <c r="B192" s="368" t="s">
        <v>2141</v>
      </c>
      <c r="C192" s="368" t="s">
        <v>1010</v>
      </c>
      <c r="D192" s="748">
        <v>12</v>
      </c>
      <c r="E192" s="748">
        <v>0</v>
      </c>
      <c r="F192" s="747">
        <v>1324.2</v>
      </c>
      <c r="G192" s="747">
        <v>0</v>
      </c>
      <c r="H192" s="747">
        <v>1155.72</v>
      </c>
      <c r="I192" s="747">
        <v>168.48</v>
      </c>
      <c r="J192" s="746">
        <v>0.12723153602174897</v>
      </c>
    </row>
    <row r="193" spans="1:10" ht="15" customHeight="1" x14ac:dyDescent="0.2">
      <c r="A193" s="368" t="s">
        <v>1299</v>
      </c>
      <c r="B193" s="368" t="s">
        <v>1298</v>
      </c>
      <c r="C193" s="368" t="s">
        <v>1010</v>
      </c>
      <c r="D193" s="748">
        <v>4</v>
      </c>
      <c r="E193" s="748">
        <v>0</v>
      </c>
      <c r="F193" s="747">
        <v>981.02</v>
      </c>
      <c r="G193" s="747">
        <v>0</v>
      </c>
      <c r="H193" s="747">
        <v>803.64</v>
      </c>
      <c r="I193" s="747">
        <v>177.38</v>
      </c>
      <c r="J193" s="746">
        <v>0.18081180811808117</v>
      </c>
    </row>
    <row r="194" spans="1:10" ht="15" customHeight="1" x14ac:dyDescent="0.2">
      <c r="A194" s="368" t="s">
        <v>1297</v>
      </c>
      <c r="B194" s="368" t="s">
        <v>1296</v>
      </c>
      <c r="C194" s="368" t="s">
        <v>1010</v>
      </c>
      <c r="D194" s="748">
        <v>3</v>
      </c>
      <c r="E194" s="748">
        <v>0</v>
      </c>
      <c r="F194" s="747">
        <v>445.01</v>
      </c>
      <c r="G194" s="747">
        <v>0</v>
      </c>
      <c r="H194" s="747">
        <v>364.11</v>
      </c>
      <c r="I194" s="747">
        <v>80.900000000000006</v>
      </c>
      <c r="J194" s="746">
        <v>0.18179366755803239</v>
      </c>
    </row>
    <row r="195" spans="1:10" ht="15" customHeight="1" x14ac:dyDescent="0.2">
      <c r="A195" s="368" t="s">
        <v>5237</v>
      </c>
      <c r="B195" s="368" t="s">
        <v>5236</v>
      </c>
      <c r="C195" s="368" t="s">
        <v>1010</v>
      </c>
      <c r="D195" s="748">
        <v>8</v>
      </c>
      <c r="E195" s="748">
        <v>0</v>
      </c>
      <c r="F195" s="747">
        <v>1698.74</v>
      </c>
      <c r="G195" s="747">
        <v>0</v>
      </c>
      <c r="H195" s="747">
        <v>1228.1500000000001</v>
      </c>
      <c r="I195" s="747">
        <v>470.59</v>
      </c>
      <c r="J195" s="746">
        <v>0.27702296996597481</v>
      </c>
    </row>
    <row r="196" spans="1:10" ht="15" customHeight="1" x14ac:dyDescent="0.2">
      <c r="A196" s="368" t="s">
        <v>4108</v>
      </c>
      <c r="B196" s="368" t="s">
        <v>4107</v>
      </c>
      <c r="C196" s="368" t="s">
        <v>1010</v>
      </c>
      <c r="D196" s="748">
        <v>2</v>
      </c>
      <c r="E196" s="748">
        <v>0</v>
      </c>
      <c r="F196" s="747">
        <v>464.98</v>
      </c>
      <c r="G196" s="747">
        <v>0</v>
      </c>
      <c r="H196" s="747">
        <v>364</v>
      </c>
      <c r="I196" s="747">
        <v>100.98</v>
      </c>
      <c r="J196" s="746">
        <v>0.21717063099488151</v>
      </c>
    </row>
    <row r="197" spans="1:10" ht="15" customHeight="1" x14ac:dyDescent="0.2">
      <c r="A197" s="368" t="s">
        <v>4467</v>
      </c>
      <c r="B197" s="368" t="s">
        <v>4466</v>
      </c>
      <c r="C197" s="368" t="s">
        <v>1010</v>
      </c>
      <c r="D197" s="748">
        <v>2</v>
      </c>
      <c r="E197" s="748">
        <v>0</v>
      </c>
      <c r="F197" s="747">
        <v>351.74</v>
      </c>
      <c r="G197" s="747">
        <v>0</v>
      </c>
      <c r="H197" s="747">
        <v>181.06</v>
      </c>
      <c r="I197" s="747">
        <v>170.68</v>
      </c>
      <c r="J197" s="746">
        <v>0.48524478307841018</v>
      </c>
    </row>
    <row r="198" spans="1:10" ht="15" customHeight="1" x14ac:dyDescent="0.2">
      <c r="A198" s="368" t="s">
        <v>6695</v>
      </c>
      <c r="B198" s="368" t="s">
        <v>6694</v>
      </c>
      <c r="C198" s="368" t="s">
        <v>1010</v>
      </c>
      <c r="D198" s="748">
        <v>4</v>
      </c>
      <c r="E198" s="748">
        <v>0</v>
      </c>
      <c r="F198" s="747">
        <v>482.88</v>
      </c>
      <c r="G198" s="747">
        <v>0</v>
      </c>
      <c r="H198" s="747">
        <v>252.16</v>
      </c>
      <c r="I198" s="747">
        <v>230.72</v>
      </c>
      <c r="J198" s="746">
        <v>0.47779986746189529</v>
      </c>
    </row>
    <row r="199" spans="1:10" x14ac:dyDescent="0.2">
      <c r="A199" s="368" t="s">
        <v>2134</v>
      </c>
      <c r="B199" s="368" t="s">
        <v>2133</v>
      </c>
      <c r="C199" s="368" t="s">
        <v>1010</v>
      </c>
      <c r="D199" s="748">
        <v>1</v>
      </c>
      <c r="E199" s="748">
        <v>0</v>
      </c>
      <c r="F199" s="747">
        <v>111.32</v>
      </c>
      <c r="G199" s="747">
        <v>0</v>
      </c>
      <c r="H199" s="747">
        <v>91.98</v>
      </c>
      <c r="I199" s="747">
        <v>19.34</v>
      </c>
      <c r="J199" s="746">
        <v>0.17373338124326268</v>
      </c>
    </row>
    <row r="200" spans="1:10" ht="15" customHeight="1" x14ac:dyDescent="0.2">
      <c r="A200" s="368" t="s">
        <v>1293</v>
      </c>
      <c r="B200" s="368" t="s">
        <v>1292</v>
      </c>
      <c r="C200" s="368" t="s">
        <v>1010</v>
      </c>
      <c r="D200" s="748">
        <v>6</v>
      </c>
      <c r="E200" s="748">
        <v>0</v>
      </c>
      <c r="F200" s="747">
        <v>1279.5</v>
      </c>
      <c r="G200" s="747">
        <v>0</v>
      </c>
      <c r="H200" s="747">
        <v>1006.2</v>
      </c>
      <c r="I200" s="747">
        <v>273.3</v>
      </c>
      <c r="J200" s="746">
        <v>0.21359906213364596</v>
      </c>
    </row>
    <row r="201" spans="1:10" ht="15" customHeight="1" x14ac:dyDescent="0.2">
      <c r="A201" s="368" t="s">
        <v>1289</v>
      </c>
      <c r="B201" s="368" t="s">
        <v>1288</v>
      </c>
      <c r="C201" s="368" t="s">
        <v>1010</v>
      </c>
      <c r="D201" s="748">
        <v>12</v>
      </c>
      <c r="E201" s="748">
        <v>0</v>
      </c>
      <c r="F201" s="747">
        <v>941.64</v>
      </c>
      <c r="G201" s="747">
        <v>0</v>
      </c>
      <c r="H201" s="747">
        <v>821.88</v>
      </c>
      <c r="I201" s="747">
        <v>119.76</v>
      </c>
      <c r="J201" s="746">
        <v>0.12718236268637695</v>
      </c>
    </row>
    <row r="202" spans="1:10" ht="15" customHeight="1" x14ac:dyDescent="0.2">
      <c r="A202" s="368" t="s">
        <v>1287</v>
      </c>
      <c r="B202" s="368" t="s">
        <v>1286</v>
      </c>
      <c r="C202" s="368" t="s">
        <v>1010</v>
      </c>
      <c r="D202" s="748">
        <v>2</v>
      </c>
      <c r="E202" s="748">
        <v>0</v>
      </c>
      <c r="F202" s="747">
        <v>241.98</v>
      </c>
      <c r="G202" s="747">
        <v>0</v>
      </c>
      <c r="H202" s="747">
        <v>195.34</v>
      </c>
      <c r="I202" s="747">
        <v>46.64</v>
      </c>
      <c r="J202" s="746">
        <v>0.19274320191751385</v>
      </c>
    </row>
    <row r="203" spans="1:10" ht="15" customHeight="1" x14ac:dyDescent="0.2">
      <c r="A203" s="368" t="s">
        <v>4465</v>
      </c>
      <c r="B203" s="368" t="s">
        <v>4464</v>
      </c>
      <c r="C203" s="368" t="s">
        <v>1010</v>
      </c>
      <c r="D203" s="748">
        <v>2</v>
      </c>
      <c r="E203" s="748">
        <v>0</v>
      </c>
      <c r="F203" s="747">
        <v>1169.18</v>
      </c>
      <c r="G203" s="747">
        <v>0</v>
      </c>
      <c r="H203" s="747">
        <v>674.22</v>
      </c>
      <c r="I203" s="747">
        <v>494.96</v>
      </c>
      <c r="J203" s="746">
        <v>0.42333943447544431</v>
      </c>
    </row>
    <row r="204" spans="1:10" ht="15" customHeight="1" x14ac:dyDescent="0.2">
      <c r="A204" s="368" t="s">
        <v>1285</v>
      </c>
      <c r="B204" s="368" t="s">
        <v>1284</v>
      </c>
      <c r="C204" s="368" t="s">
        <v>1010</v>
      </c>
      <c r="D204" s="748">
        <v>16</v>
      </c>
      <c r="E204" s="748">
        <v>0</v>
      </c>
      <c r="F204" s="747">
        <v>1535.83</v>
      </c>
      <c r="G204" s="747">
        <v>0</v>
      </c>
      <c r="H204" s="747">
        <v>1304.6400000000001</v>
      </c>
      <c r="I204" s="747">
        <v>231.19</v>
      </c>
      <c r="J204" s="746">
        <v>0.15053098324684372</v>
      </c>
    </row>
    <row r="205" spans="1:10" ht="15" customHeight="1" x14ac:dyDescent="0.2">
      <c r="A205" s="368" t="s">
        <v>1283</v>
      </c>
      <c r="B205" s="368" t="s">
        <v>1282</v>
      </c>
      <c r="C205" s="368" t="s">
        <v>1010</v>
      </c>
      <c r="D205" s="748">
        <v>15</v>
      </c>
      <c r="E205" s="748">
        <v>0</v>
      </c>
      <c r="F205" s="747">
        <v>1540.63</v>
      </c>
      <c r="G205" s="747">
        <v>0</v>
      </c>
      <c r="H205" s="747">
        <v>1194.5999999999999</v>
      </c>
      <c r="I205" s="747">
        <v>346.03</v>
      </c>
      <c r="J205" s="746">
        <v>0.22460292218118563</v>
      </c>
    </row>
    <row r="206" spans="1:10" ht="15" customHeight="1" x14ac:dyDescent="0.2">
      <c r="A206" s="368" t="s">
        <v>3036</v>
      </c>
      <c r="B206" s="368" t="s">
        <v>3035</v>
      </c>
      <c r="C206" s="368" t="s">
        <v>1010</v>
      </c>
      <c r="D206" s="748">
        <v>2</v>
      </c>
      <c r="E206" s="748">
        <v>0</v>
      </c>
      <c r="F206" s="747">
        <v>1686.24</v>
      </c>
      <c r="G206" s="747">
        <v>0</v>
      </c>
      <c r="H206" s="747">
        <v>923.7</v>
      </c>
      <c r="I206" s="747">
        <v>762.54</v>
      </c>
      <c r="J206" s="746">
        <v>0.45221320808425847</v>
      </c>
    </row>
    <row r="207" spans="1:10" ht="15" customHeight="1" x14ac:dyDescent="0.2">
      <c r="A207" s="368" t="s">
        <v>1281</v>
      </c>
      <c r="B207" s="368" t="s">
        <v>1280</v>
      </c>
      <c r="C207" s="368" t="s">
        <v>1010</v>
      </c>
      <c r="D207" s="748">
        <v>43</v>
      </c>
      <c r="E207" s="748">
        <v>0</v>
      </c>
      <c r="F207" s="747">
        <v>4167.47</v>
      </c>
      <c r="G207" s="747">
        <v>0</v>
      </c>
      <c r="H207" s="747">
        <v>3332.45</v>
      </c>
      <c r="I207" s="747">
        <v>835.02</v>
      </c>
      <c r="J207" s="746">
        <v>0.20036616940253918</v>
      </c>
    </row>
    <row r="208" spans="1:10" ht="15" customHeight="1" x14ac:dyDescent="0.2">
      <c r="A208" s="368" t="s">
        <v>1279</v>
      </c>
      <c r="B208" s="368" t="s">
        <v>1278</v>
      </c>
      <c r="C208" s="368" t="s">
        <v>1010</v>
      </c>
      <c r="D208" s="748">
        <v>4</v>
      </c>
      <c r="E208" s="748">
        <v>0</v>
      </c>
      <c r="F208" s="747">
        <v>618.28</v>
      </c>
      <c r="G208" s="747">
        <v>0</v>
      </c>
      <c r="H208" s="747">
        <v>482.4</v>
      </c>
      <c r="I208" s="747">
        <v>135.88</v>
      </c>
      <c r="J208" s="746">
        <v>0.2197709775506243</v>
      </c>
    </row>
    <row r="209" spans="1:10" ht="15" customHeight="1" x14ac:dyDescent="0.2">
      <c r="A209" s="368" t="s">
        <v>4463</v>
      </c>
      <c r="B209" s="368" t="s">
        <v>4462</v>
      </c>
      <c r="C209" s="368" t="s">
        <v>1010</v>
      </c>
      <c r="D209" s="748">
        <v>1</v>
      </c>
      <c r="E209" s="748">
        <v>0</v>
      </c>
      <c r="F209" s="747">
        <v>212.06</v>
      </c>
      <c r="G209" s="747">
        <v>0</v>
      </c>
      <c r="H209" s="747">
        <v>120.07</v>
      </c>
      <c r="I209" s="747">
        <v>91.99</v>
      </c>
      <c r="J209" s="746">
        <v>0.43379232292747338</v>
      </c>
    </row>
    <row r="210" spans="1:10" ht="15" customHeight="1" x14ac:dyDescent="0.2">
      <c r="A210" s="368" t="s">
        <v>2130</v>
      </c>
      <c r="B210" s="368" t="s">
        <v>2129</v>
      </c>
      <c r="C210" s="368" t="s">
        <v>1010</v>
      </c>
      <c r="D210" s="748">
        <v>3</v>
      </c>
      <c r="E210" s="748">
        <v>0</v>
      </c>
      <c r="F210" s="747">
        <v>413.49</v>
      </c>
      <c r="G210" s="747">
        <v>0</v>
      </c>
      <c r="H210" s="747">
        <v>306.60000000000002</v>
      </c>
      <c r="I210" s="747">
        <v>106.89</v>
      </c>
      <c r="J210" s="746">
        <v>0.25850685627221942</v>
      </c>
    </row>
    <row r="211" spans="1:10" ht="15" customHeight="1" x14ac:dyDescent="0.2">
      <c r="A211" s="368" t="s">
        <v>1277</v>
      </c>
      <c r="B211" s="368" t="s">
        <v>1276</v>
      </c>
      <c r="C211" s="368" t="s">
        <v>1010</v>
      </c>
      <c r="D211" s="748">
        <v>18</v>
      </c>
      <c r="E211" s="748">
        <v>0</v>
      </c>
      <c r="F211" s="747">
        <v>1717.51</v>
      </c>
      <c r="G211" s="747">
        <v>0</v>
      </c>
      <c r="H211" s="747">
        <v>1475.1</v>
      </c>
      <c r="I211" s="747">
        <v>242.41</v>
      </c>
      <c r="J211" s="746">
        <v>0.14114037181734021</v>
      </c>
    </row>
    <row r="212" spans="1:10" ht="15" customHeight="1" x14ac:dyDescent="0.2">
      <c r="A212" s="368" t="s">
        <v>1275</v>
      </c>
      <c r="B212" s="368" t="s">
        <v>1274</v>
      </c>
      <c r="C212" s="368" t="s">
        <v>1010</v>
      </c>
      <c r="D212" s="748">
        <v>45</v>
      </c>
      <c r="E212" s="748">
        <v>0</v>
      </c>
      <c r="F212" s="747">
        <v>23422.13</v>
      </c>
      <c r="G212" s="747">
        <v>0</v>
      </c>
      <c r="H212" s="747">
        <v>18836.009999999998</v>
      </c>
      <c r="I212" s="747">
        <v>4586.12</v>
      </c>
      <c r="J212" s="746">
        <v>0.19580285823706042</v>
      </c>
    </row>
    <row r="213" spans="1:10" ht="15" customHeight="1" x14ac:dyDescent="0.2">
      <c r="A213" s="368" t="s">
        <v>3030</v>
      </c>
      <c r="B213" s="368" t="s">
        <v>3029</v>
      </c>
      <c r="C213" s="368" t="s">
        <v>1010</v>
      </c>
      <c r="D213" s="748">
        <v>2</v>
      </c>
      <c r="E213" s="748">
        <v>0</v>
      </c>
      <c r="F213" s="747">
        <v>289.33999999999997</v>
      </c>
      <c r="G213" s="747">
        <v>0</v>
      </c>
      <c r="H213" s="747">
        <v>170.6</v>
      </c>
      <c r="I213" s="747">
        <v>118.74</v>
      </c>
      <c r="J213" s="746">
        <v>0.41038224925692957</v>
      </c>
    </row>
    <row r="214" spans="1:10" ht="15" customHeight="1" x14ac:dyDescent="0.2">
      <c r="A214" s="368" t="s">
        <v>2128</v>
      </c>
      <c r="B214" s="368" t="s">
        <v>2127</v>
      </c>
      <c r="C214" s="368" t="s">
        <v>1010</v>
      </c>
      <c r="D214" s="748">
        <v>1</v>
      </c>
      <c r="E214" s="748">
        <v>0</v>
      </c>
      <c r="F214" s="747">
        <v>522.54</v>
      </c>
      <c r="G214" s="747">
        <v>0</v>
      </c>
      <c r="H214" s="747">
        <v>377.18</v>
      </c>
      <c r="I214" s="747">
        <v>145.36000000000001</v>
      </c>
      <c r="J214" s="746">
        <v>0.2781796608872048</v>
      </c>
    </row>
    <row r="215" spans="1:10" ht="15" customHeight="1" x14ac:dyDescent="0.2">
      <c r="A215" s="368" t="s">
        <v>1271</v>
      </c>
      <c r="B215" s="368" t="s">
        <v>1270</v>
      </c>
      <c r="C215" s="368" t="s">
        <v>1010</v>
      </c>
      <c r="D215" s="748">
        <v>2</v>
      </c>
      <c r="E215" s="748">
        <v>0</v>
      </c>
      <c r="F215" s="747">
        <v>2363.06</v>
      </c>
      <c r="G215" s="747">
        <v>0</v>
      </c>
      <c r="H215" s="747">
        <v>1922.5</v>
      </c>
      <c r="I215" s="747">
        <v>440.56</v>
      </c>
      <c r="J215" s="746">
        <v>0.18643623098863338</v>
      </c>
    </row>
    <row r="216" spans="1:10" ht="15" customHeight="1" x14ac:dyDescent="0.2">
      <c r="A216" s="368" t="s">
        <v>1267</v>
      </c>
      <c r="B216" s="368" t="s">
        <v>1266</v>
      </c>
      <c r="C216" s="368" t="s">
        <v>1010</v>
      </c>
      <c r="D216" s="748">
        <v>1</v>
      </c>
      <c r="E216" s="748">
        <v>0</v>
      </c>
      <c r="F216" s="747">
        <v>1272.4100000000001</v>
      </c>
      <c r="G216" s="747">
        <v>0</v>
      </c>
      <c r="H216" s="747">
        <v>872.51</v>
      </c>
      <c r="I216" s="747">
        <v>399.9</v>
      </c>
      <c r="J216" s="746">
        <v>0.3142854897399423</v>
      </c>
    </row>
    <row r="217" spans="1:10" ht="15" customHeight="1" x14ac:dyDescent="0.2">
      <c r="A217" s="368" t="s">
        <v>3714</v>
      </c>
      <c r="B217" s="368" t="s">
        <v>3713</v>
      </c>
      <c r="C217" s="368" t="s">
        <v>1010</v>
      </c>
      <c r="D217" s="748">
        <v>1</v>
      </c>
      <c r="E217" s="748">
        <v>0</v>
      </c>
      <c r="F217" s="747">
        <v>913.13</v>
      </c>
      <c r="G217" s="747">
        <v>0</v>
      </c>
      <c r="H217" s="747">
        <v>674.31</v>
      </c>
      <c r="I217" s="747">
        <v>238.82</v>
      </c>
      <c r="J217" s="746">
        <v>0.26153997787828676</v>
      </c>
    </row>
    <row r="218" spans="1:10" x14ac:dyDescent="0.2">
      <c r="A218" s="368" t="s">
        <v>1261</v>
      </c>
      <c r="B218" s="368" t="s">
        <v>1260</v>
      </c>
      <c r="C218" s="368" t="s">
        <v>1010</v>
      </c>
      <c r="D218" s="748">
        <v>1</v>
      </c>
      <c r="E218" s="748">
        <v>0</v>
      </c>
      <c r="F218" s="747">
        <v>146.53</v>
      </c>
      <c r="G218" s="747">
        <v>0</v>
      </c>
      <c r="H218" s="747">
        <v>119.21</v>
      </c>
      <c r="I218" s="747">
        <v>27.32</v>
      </c>
      <c r="J218" s="746">
        <v>0.18644646147546579</v>
      </c>
    </row>
    <row r="219" spans="1:10" ht="15" customHeight="1" x14ac:dyDescent="0.2">
      <c r="A219" s="368" t="s">
        <v>1255</v>
      </c>
      <c r="B219" s="368" t="s">
        <v>1254</v>
      </c>
      <c r="C219" s="368" t="s">
        <v>1010</v>
      </c>
      <c r="D219" s="748">
        <v>13</v>
      </c>
      <c r="E219" s="748">
        <v>0</v>
      </c>
      <c r="F219" s="747">
        <v>6778.76</v>
      </c>
      <c r="G219" s="747">
        <v>0</v>
      </c>
      <c r="H219" s="747">
        <v>5928.26</v>
      </c>
      <c r="I219" s="747">
        <v>850.5</v>
      </c>
      <c r="J219" s="746">
        <v>0.12546542435489677</v>
      </c>
    </row>
    <row r="220" spans="1:10" ht="15" customHeight="1" x14ac:dyDescent="0.2">
      <c r="A220" s="368" t="s">
        <v>3712</v>
      </c>
      <c r="B220" s="368" t="s">
        <v>3711</v>
      </c>
      <c r="C220" s="368" t="s">
        <v>1010</v>
      </c>
      <c r="D220" s="748">
        <v>1</v>
      </c>
      <c r="E220" s="748">
        <v>0</v>
      </c>
      <c r="F220" s="747">
        <v>424.12</v>
      </c>
      <c r="G220" s="747">
        <v>0</v>
      </c>
      <c r="H220" s="747">
        <v>342.75</v>
      </c>
      <c r="I220" s="747">
        <v>81.37</v>
      </c>
      <c r="J220" s="746">
        <v>0.191856078468358</v>
      </c>
    </row>
    <row r="221" spans="1:10" x14ac:dyDescent="0.2">
      <c r="A221" s="368" t="s">
        <v>1251</v>
      </c>
      <c r="B221" s="368" t="s">
        <v>1250</v>
      </c>
      <c r="C221" s="368" t="s">
        <v>1010</v>
      </c>
      <c r="D221" s="748">
        <v>9</v>
      </c>
      <c r="E221" s="748">
        <v>0</v>
      </c>
      <c r="F221" s="747">
        <v>8922.15</v>
      </c>
      <c r="G221" s="747">
        <v>0</v>
      </c>
      <c r="H221" s="747">
        <v>7454.07</v>
      </c>
      <c r="I221" s="747">
        <v>1468.08</v>
      </c>
      <c r="J221" s="746">
        <v>0.16454329954102992</v>
      </c>
    </row>
    <row r="222" spans="1:10" x14ac:dyDescent="0.2">
      <c r="A222" s="368" t="s">
        <v>1247</v>
      </c>
      <c r="B222" s="368" t="s">
        <v>1246</v>
      </c>
      <c r="C222" s="368" t="s">
        <v>1010</v>
      </c>
      <c r="D222" s="748">
        <v>5</v>
      </c>
      <c r="E222" s="748">
        <v>0</v>
      </c>
      <c r="F222" s="747">
        <v>8067.04</v>
      </c>
      <c r="G222" s="747">
        <v>0</v>
      </c>
      <c r="H222" s="747">
        <v>6205.15</v>
      </c>
      <c r="I222" s="747">
        <v>1861.89</v>
      </c>
      <c r="J222" s="746">
        <v>0.23080212816596918</v>
      </c>
    </row>
    <row r="223" spans="1:10" x14ac:dyDescent="0.2">
      <c r="A223" s="368" t="s">
        <v>1245</v>
      </c>
      <c r="B223" s="368" t="s">
        <v>1244</v>
      </c>
      <c r="C223" s="368" t="s">
        <v>1010</v>
      </c>
      <c r="D223" s="748">
        <v>2</v>
      </c>
      <c r="E223" s="748">
        <v>0</v>
      </c>
      <c r="F223" s="747">
        <v>4945.72</v>
      </c>
      <c r="G223" s="747">
        <v>0</v>
      </c>
      <c r="H223" s="747">
        <v>3652.24</v>
      </c>
      <c r="I223" s="747">
        <v>1293.48</v>
      </c>
      <c r="J223" s="746">
        <v>0.26153522641799376</v>
      </c>
    </row>
    <row r="224" spans="1:10" x14ac:dyDescent="0.2">
      <c r="A224" s="368" t="s">
        <v>1243</v>
      </c>
      <c r="B224" s="368" t="s">
        <v>1242</v>
      </c>
      <c r="C224" s="368" t="s">
        <v>1010</v>
      </c>
      <c r="D224" s="748">
        <v>5</v>
      </c>
      <c r="E224" s="748">
        <v>0</v>
      </c>
      <c r="F224" s="747">
        <v>2131.69</v>
      </c>
      <c r="G224" s="747">
        <v>0</v>
      </c>
      <c r="H224" s="747">
        <v>1860.2</v>
      </c>
      <c r="I224" s="747">
        <v>271.49</v>
      </c>
      <c r="J224" s="746">
        <v>0.12735904376339899</v>
      </c>
    </row>
    <row r="225" spans="1:10" x14ac:dyDescent="0.2">
      <c r="A225" s="368" t="s">
        <v>4096</v>
      </c>
      <c r="B225" s="368" t="s">
        <v>4095</v>
      </c>
      <c r="C225" s="368" t="s">
        <v>1010</v>
      </c>
      <c r="D225" s="748">
        <v>1</v>
      </c>
      <c r="E225" s="748">
        <v>0</v>
      </c>
      <c r="F225" s="747">
        <v>451.13</v>
      </c>
      <c r="G225" s="747">
        <v>0</v>
      </c>
      <c r="H225" s="747">
        <v>372.72</v>
      </c>
      <c r="I225" s="747">
        <v>78.41</v>
      </c>
      <c r="J225" s="746">
        <v>0.1738079932613659</v>
      </c>
    </row>
    <row r="226" spans="1:10" x14ac:dyDescent="0.2">
      <c r="A226" s="368" t="s">
        <v>1241</v>
      </c>
      <c r="B226" s="368" t="s">
        <v>1240</v>
      </c>
      <c r="C226" s="368" t="s">
        <v>1010</v>
      </c>
      <c r="D226" s="748">
        <v>2</v>
      </c>
      <c r="E226" s="748">
        <v>0</v>
      </c>
      <c r="F226" s="747">
        <v>1272.3800000000001</v>
      </c>
      <c r="G226" s="747">
        <v>0</v>
      </c>
      <c r="H226" s="747">
        <v>1033.3399999999999</v>
      </c>
      <c r="I226" s="747">
        <v>239.04</v>
      </c>
      <c r="J226" s="746">
        <v>0.18786840409311684</v>
      </c>
    </row>
    <row r="227" spans="1:10" ht="15" customHeight="1" x14ac:dyDescent="0.2">
      <c r="A227" s="368" t="s">
        <v>1237</v>
      </c>
      <c r="B227" s="368" t="s">
        <v>1236</v>
      </c>
      <c r="C227" s="368" t="s">
        <v>1010</v>
      </c>
      <c r="D227" s="748">
        <v>7</v>
      </c>
      <c r="E227" s="748">
        <v>0</v>
      </c>
      <c r="F227" s="747">
        <v>5856.16</v>
      </c>
      <c r="G227" s="747">
        <v>0</v>
      </c>
      <c r="H227" s="747">
        <v>4858.49</v>
      </c>
      <c r="I227" s="747">
        <v>997.67</v>
      </c>
      <c r="J227" s="746">
        <v>0.17036249009589902</v>
      </c>
    </row>
    <row r="228" spans="1:10" ht="15" customHeight="1" x14ac:dyDescent="0.2">
      <c r="A228" s="368" t="s">
        <v>1235</v>
      </c>
      <c r="B228" s="368" t="s">
        <v>1234</v>
      </c>
      <c r="C228" s="368" t="s">
        <v>1010</v>
      </c>
      <c r="D228" s="748">
        <v>6</v>
      </c>
      <c r="E228" s="748">
        <v>0</v>
      </c>
      <c r="F228" s="747">
        <v>2750.16</v>
      </c>
      <c r="G228" s="747">
        <v>0</v>
      </c>
      <c r="H228" s="747">
        <v>2371.44</v>
      </c>
      <c r="I228" s="747">
        <v>378.72</v>
      </c>
      <c r="J228" s="746">
        <v>0.13770835151409372</v>
      </c>
    </row>
    <row r="229" spans="1:10" x14ac:dyDescent="0.2">
      <c r="A229" s="368" t="s">
        <v>1233</v>
      </c>
      <c r="B229" s="368" t="s">
        <v>1232</v>
      </c>
      <c r="C229" s="368" t="s">
        <v>1010</v>
      </c>
      <c r="D229" s="748">
        <v>1</v>
      </c>
      <c r="E229" s="748">
        <v>0</v>
      </c>
      <c r="F229" s="747">
        <v>2130.85</v>
      </c>
      <c r="G229" s="747">
        <v>0</v>
      </c>
      <c r="H229" s="747">
        <v>1763.47</v>
      </c>
      <c r="I229" s="747">
        <v>367.38</v>
      </c>
      <c r="J229" s="746">
        <v>0.17241007109838796</v>
      </c>
    </row>
    <row r="230" spans="1:10" ht="15" customHeight="1" x14ac:dyDescent="0.2">
      <c r="A230" s="368" t="s">
        <v>1231</v>
      </c>
      <c r="B230" s="368" t="s">
        <v>1230</v>
      </c>
      <c r="C230" s="368" t="s">
        <v>1010</v>
      </c>
      <c r="D230" s="748">
        <v>3</v>
      </c>
      <c r="E230" s="748">
        <v>0</v>
      </c>
      <c r="F230" s="747">
        <v>4949.0600000000004</v>
      </c>
      <c r="G230" s="747">
        <v>0</v>
      </c>
      <c r="H230" s="747">
        <v>4267.3500000000004</v>
      </c>
      <c r="I230" s="747">
        <v>681.71</v>
      </c>
      <c r="J230" s="746">
        <v>0.1377453496219484</v>
      </c>
    </row>
    <row r="231" spans="1:10" ht="15" customHeight="1" x14ac:dyDescent="0.2">
      <c r="A231" s="368" t="s">
        <v>1227</v>
      </c>
      <c r="B231" s="368" t="s">
        <v>1226</v>
      </c>
      <c r="C231" s="368" t="s">
        <v>1010</v>
      </c>
      <c r="D231" s="748">
        <v>2</v>
      </c>
      <c r="E231" s="748">
        <v>0</v>
      </c>
      <c r="F231" s="747">
        <v>1009.12</v>
      </c>
      <c r="G231" s="747">
        <v>0</v>
      </c>
      <c r="H231" s="747">
        <v>781.26</v>
      </c>
      <c r="I231" s="747">
        <v>227.86</v>
      </c>
      <c r="J231" s="746">
        <v>0.22580069763754559</v>
      </c>
    </row>
    <row r="232" spans="1:10" x14ac:dyDescent="0.2">
      <c r="A232" s="368" t="s">
        <v>1225</v>
      </c>
      <c r="B232" s="368" t="s">
        <v>1224</v>
      </c>
      <c r="C232" s="368" t="s">
        <v>1010</v>
      </c>
      <c r="D232" s="748">
        <v>3</v>
      </c>
      <c r="E232" s="748">
        <v>0</v>
      </c>
      <c r="F232" s="747">
        <v>1659.89</v>
      </c>
      <c r="G232" s="747">
        <v>0</v>
      </c>
      <c r="H232" s="747">
        <v>1278.21</v>
      </c>
      <c r="I232" s="747">
        <v>381.68</v>
      </c>
      <c r="J232" s="746">
        <v>0.22994294802667647</v>
      </c>
    </row>
    <row r="233" spans="1:10" ht="15" customHeight="1" x14ac:dyDescent="0.2">
      <c r="A233" s="368" t="s">
        <v>1221</v>
      </c>
      <c r="B233" s="368" t="s">
        <v>1220</v>
      </c>
      <c r="C233" s="368" t="s">
        <v>1010</v>
      </c>
      <c r="D233" s="748">
        <v>2</v>
      </c>
      <c r="E233" s="748">
        <v>0</v>
      </c>
      <c r="F233" s="747">
        <v>2478.6</v>
      </c>
      <c r="G233" s="747">
        <v>0</v>
      </c>
      <c r="H233" s="747">
        <v>1692.12</v>
      </c>
      <c r="I233" s="747">
        <v>786.48</v>
      </c>
      <c r="J233" s="746">
        <v>0.31730815783103367</v>
      </c>
    </row>
    <row r="234" spans="1:10" ht="15" customHeight="1" x14ac:dyDescent="0.2">
      <c r="A234" s="368" t="s">
        <v>2108</v>
      </c>
      <c r="B234" s="368" t="s">
        <v>2107</v>
      </c>
      <c r="C234" s="368" t="s">
        <v>1010</v>
      </c>
      <c r="D234" s="748">
        <v>1</v>
      </c>
      <c r="E234" s="748">
        <v>0</v>
      </c>
      <c r="F234" s="747">
        <v>518.14</v>
      </c>
      <c r="G234" s="747">
        <v>0</v>
      </c>
      <c r="H234" s="747">
        <v>482.53</v>
      </c>
      <c r="I234" s="747">
        <v>35.61</v>
      </c>
      <c r="J234" s="746">
        <v>6.872659898869031E-2</v>
      </c>
    </row>
    <row r="235" spans="1:10" x14ac:dyDescent="0.2">
      <c r="A235" s="368" t="s">
        <v>2106</v>
      </c>
      <c r="B235" s="368" t="s">
        <v>2105</v>
      </c>
      <c r="C235" s="368" t="s">
        <v>1010</v>
      </c>
      <c r="D235" s="748">
        <v>1</v>
      </c>
      <c r="E235" s="748">
        <v>0</v>
      </c>
      <c r="F235" s="747">
        <v>758.29</v>
      </c>
      <c r="G235" s="747">
        <v>0</v>
      </c>
      <c r="H235" s="747">
        <v>541.95000000000005</v>
      </c>
      <c r="I235" s="747">
        <v>216.34</v>
      </c>
      <c r="J235" s="746">
        <v>0.28529981933033538</v>
      </c>
    </row>
    <row r="236" spans="1:10" x14ac:dyDescent="0.2">
      <c r="A236" s="368" t="s">
        <v>1217</v>
      </c>
      <c r="B236" s="368" t="s">
        <v>1216</v>
      </c>
      <c r="C236" s="368" t="s">
        <v>1010</v>
      </c>
      <c r="D236" s="748">
        <v>1</v>
      </c>
      <c r="E236" s="748">
        <v>0</v>
      </c>
      <c r="F236" s="747">
        <v>553.15</v>
      </c>
      <c r="G236" s="747">
        <v>0</v>
      </c>
      <c r="H236" s="747">
        <v>421.45</v>
      </c>
      <c r="I236" s="747">
        <v>131.69999999999999</v>
      </c>
      <c r="J236" s="746">
        <v>0.23809093374310766</v>
      </c>
    </row>
    <row r="237" spans="1:10" x14ac:dyDescent="0.2">
      <c r="A237" s="368" t="s">
        <v>1215</v>
      </c>
      <c r="B237" s="368" t="s">
        <v>1214</v>
      </c>
      <c r="C237" s="368" t="s">
        <v>1010</v>
      </c>
      <c r="D237" s="748">
        <v>7</v>
      </c>
      <c r="E237" s="748">
        <v>0</v>
      </c>
      <c r="F237" s="747">
        <v>9863.17</v>
      </c>
      <c r="G237" s="747">
        <v>0</v>
      </c>
      <c r="H237" s="747">
        <v>8401.33</v>
      </c>
      <c r="I237" s="747">
        <v>1461.84</v>
      </c>
      <c r="J237" s="746">
        <v>0.14821198458507762</v>
      </c>
    </row>
    <row r="238" spans="1:10" ht="15" customHeight="1" x14ac:dyDescent="0.2">
      <c r="A238" s="368" t="s">
        <v>1213</v>
      </c>
      <c r="B238" s="368" t="s">
        <v>1212</v>
      </c>
      <c r="C238" s="368" t="s">
        <v>1010</v>
      </c>
      <c r="D238" s="748">
        <v>5</v>
      </c>
      <c r="E238" s="748">
        <v>0</v>
      </c>
      <c r="F238" s="747">
        <v>3126.39</v>
      </c>
      <c r="G238" s="747">
        <v>0</v>
      </c>
      <c r="H238" s="747">
        <v>2639</v>
      </c>
      <c r="I238" s="747">
        <v>487.39</v>
      </c>
      <c r="J238" s="746">
        <v>0.15589545770041485</v>
      </c>
    </row>
    <row r="239" spans="1:10" x14ac:dyDescent="0.2">
      <c r="A239" s="368" t="s">
        <v>2100</v>
      </c>
      <c r="B239" s="368" t="s">
        <v>2099</v>
      </c>
      <c r="C239" s="368" t="s">
        <v>1010</v>
      </c>
      <c r="D239" s="748">
        <v>11</v>
      </c>
      <c r="E239" s="748">
        <v>0</v>
      </c>
      <c r="F239" s="747">
        <v>5839.51</v>
      </c>
      <c r="G239" s="747">
        <v>0</v>
      </c>
      <c r="H239" s="747">
        <v>4527.1000000000004</v>
      </c>
      <c r="I239" s="747">
        <v>1312.41</v>
      </c>
      <c r="J239" s="746">
        <v>0.22474659688912255</v>
      </c>
    </row>
    <row r="240" spans="1:10" ht="15" customHeight="1" x14ac:dyDescent="0.2">
      <c r="A240" s="368" t="s">
        <v>3700</v>
      </c>
      <c r="B240" s="368" t="s">
        <v>3699</v>
      </c>
      <c r="C240" s="368" t="s">
        <v>1010</v>
      </c>
      <c r="D240" s="748">
        <v>1</v>
      </c>
      <c r="E240" s="748">
        <v>0</v>
      </c>
      <c r="F240" s="747">
        <v>446.66</v>
      </c>
      <c r="G240" s="747">
        <v>0</v>
      </c>
      <c r="H240" s="747">
        <v>389.82</v>
      </c>
      <c r="I240" s="747">
        <v>56.84</v>
      </c>
      <c r="J240" s="746">
        <v>0.12725563068105494</v>
      </c>
    </row>
    <row r="241" spans="1:10" x14ac:dyDescent="0.2">
      <c r="A241" s="368" t="s">
        <v>2098</v>
      </c>
      <c r="B241" s="368" t="s">
        <v>2097</v>
      </c>
      <c r="C241" s="368" t="s">
        <v>1010</v>
      </c>
      <c r="D241" s="748">
        <v>17</v>
      </c>
      <c r="E241" s="748">
        <v>0</v>
      </c>
      <c r="F241" s="747">
        <v>10098.34</v>
      </c>
      <c r="G241" s="747">
        <v>0</v>
      </c>
      <c r="H241" s="747">
        <v>7805.04</v>
      </c>
      <c r="I241" s="747">
        <v>2293.3000000000002</v>
      </c>
      <c r="J241" s="746">
        <v>0.22709673074980641</v>
      </c>
    </row>
    <row r="242" spans="1:10" x14ac:dyDescent="0.2">
      <c r="A242" s="368" t="s">
        <v>1207</v>
      </c>
      <c r="B242" s="368" t="s">
        <v>1206</v>
      </c>
      <c r="C242" s="368" t="s">
        <v>1010</v>
      </c>
      <c r="D242" s="748">
        <v>3</v>
      </c>
      <c r="E242" s="748">
        <v>0</v>
      </c>
      <c r="F242" s="747">
        <v>2427.39</v>
      </c>
      <c r="G242" s="747">
        <v>0</v>
      </c>
      <c r="H242" s="747">
        <v>1952.76</v>
      </c>
      <c r="I242" s="747">
        <v>474.63</v>
      </c>
      <c r="J242" s="746">
        <v>0.19553100243471383</v>
      </c>
    </row>
    <row r="243" spans="1:10" x14ac:dyDescent="0.2">
      <c r="A243" s="368" t="s">
        <v>1205</v>
      </c>
      <c r="B243" s="368" t="s">
        <v>1204</v>
      </c>
      <c r="C243" s="368" t="s">
        <v>1010</v>
      </c>
      <c r="D243" s="748">
        <v>2</v>
      </c>
      <c r="E243" s="748">
        <v>0</v>
      </c>
      <c r="F243" s="747">
        <v>1653.2</v>
      </c>
      <c r="G243" s="747">
        <v>0</v>
      </c>
      <c r="H243" s="747">
        <v>1279.9000000000001</v>
      </c>
      <c r="I243" s="747">
        <v>373.3</v>
      </c>
      <c r="J243" s="746">
        <v>0.22580450036293248</v>
      </c>
    </row>
    <row r="244" spans="1:10" ht="15" customHeight="1" x14ac:dyDescent="0.2">
      <c r="A244" s="368" t="s">
        <v>1203</v>
      </c>
      <c r="B244" s="368" t="s">
        <v>1202</v>
      </c>
      <c r="C244" s="368" t="s">
        <v>1010</v>
      </c>
      <c r="D244" s="748">
        <v>3</v>
      </c>
      <c r="E244" s="748">
        <v>0</v>
      </c>
      <c r="F244" s="747">
        <v>2473.2600000000002</v>
      </c>
      <c r="G244" s="747">
        <v>0</v>
      </c>
      <c r="H244" s="747">
        <v>2058.69</v>
      </c>
      <c r="I244" s="747">
        <v>414.57</v>
      </c>
      <c r="J244" s="746">
        <v>0.1676208728560685</v>
      </c>
    </row>
    <row r="245" spans="1:10" ht="15" customHeight="1" x14ac:dyDescent="0.2">
      <c r="A245" s="368" t="s">
        <v>1201</v>
      </c>
      <c r="B245" s="368" t="s">
        <v>1200</v>
      </c>
      <c r="C245" s="368" t="s">
        <v>1010</v>
      </c>
      <c r="D245" s="748">
        <v>2</v>
      </c>
      <c r="E245" s="748">
        <v>0</v>
      </c>
      <c r="F245" s="747">
        <v>1826.48</v>
      </c>
      <c r="G245" s="747">
        <v>0</v>
      </c>
      <c r="H245" s="747">
        <v>1380.66</v>
      </c>
      <c r="I245" s="747">
        <v>445.82</v>
      </c>
      <c r="J245" s="746">
        <v>0.24408698699137138</v>
      </c>
    </row>
    <row r="246" spans="1:10" x14ac:dyDescent="0.2">
      <c r="A246" s="368" t="s">
        <v>1195</v>
      </c>
      <c r="B246" s="368" t="s">
        <v>1194</v>
      </c>
      <c r="C246" s="368" t="s">
        <v>1010</v>
      </c>
      <c r="D246" s="748">
        <v>1</v>
      </c>
      <c r="E246" s="748">
        <v>0</v>
      </c>
      <c r="F246" s="747">
        <v>841.11</v>
      </c>
      <c r="G246" s="747">
        <v>0</v>
      </c>
      <c r="H246" s="747">
        <v>621.13</v>
      </c>
      <c r="I246" s="747">
        <v>219.98</v>
      </c>
      <c r="J246" s="746">
        <v>0.26153535209425638</v>
      </c>
    </row>
    <row r="247" spans="1:10" x14ac:dyDescent="0.2">
      <c r="A247" s="368" t="s">
        <v>1185</v>
      </c>
      <c r="B247" s="368" t="s">
        <v>1184</v>
      </c>
      <c r="C247" s="368" t="s">
        <v>1010</v>
      </c>
      <c r="D247" s="748">
        <v>1</v>
      </c>
      <c r="E247" s="748">
        <v>0</v>
      </c>
      <c r="F247" s="747">
        <v>1668.94</v>
      </c>
      <c r="G247" s="747">
        <v>0</v>
      </c>
      <c r="H247" s="747">
        <v>1271.58</v>
      </c>
      <c r="I247" s="747">
        <v>397.36</v>
      </c>
      <c r="J247" s="746">
        <v>0.23809124354380626</v>
      </c>
    </row>
    <row r="248" spans="1:10" x14ac:dyDescent="0.2">
      <c r="A248" s="368" t="s">
        <v>3018</v>
      </c>
      <c r="B248" s="368" t="s">
        <v>3017</v>
      </c>
      <c r="C248" s="368" t="s">
        <v>1010</v>
      </c>
      <c r="D248" s="748">
        <v>1</v>
      </c>
      <c r="E248" s="748">
        <v>0</v>
      </c>
      <c r="F248" s="747">
        <v>210.31</v>
      </c>
      <c r="G248" s="747">
        <v>0</v>
      </c>
      <c r="H248" s="747">
        <v>183.54</v>
      </c>
      <c r="I248" s="747">
        <v>26.77</v>
      </c>
      <c r="J248" s="746">
        <v>0.12728828871665637</v>
      </c>
    </row>
    <row r="249" spans="1:10" x14ac:dyDescent="0.2">
      <c r="A249" s="368" t="s">
        <v>1183</v>
      </c>
      <c r="B249" s="368" t="s">
        <v>1182</v>
      </c>
      <c r="C249" s="368" t="s">
        <v>1010</v>
      </c>
      <c r="D249" s="748">
        <v>17</v>
      </c>
      <c r="E249" s="748">
        <v>0</v>
      </c>
      <c r="F249" s="747">
        <v>4969.67</v>
      </c>
      <c r="G249" s="747">
        <v>0</v>
      </c>
      <c r="H249" s="747">
        <v>4270.88</v>
      </c>
      <c r="I249" s="747">
        <v>698.79</v>
      </c>
      <c r="J249" s="746">
        <v>0.14061094599842647</v>
      </c>
    </row>
    <row r="250" spans="1:10" ht="15" customHeight="1" x14ac:dyDescent="0.2">
      <c r="A250" s="368" t="s">
        <v>1179</v>
      </c>
      <c r="B250" s="368" t="s">
        <v>1178</v>
      </c>
      <c r="C250" s="368" t="s">
        <v>1010</v>
      </c>
      <c r="D250" s="748">
        <v>31</v>
      </c>
      <c r="E250" s="748">
        <v>0</v>
      </c>
      <c r="F250" s="747">
        <v>11864.86</v>
      </c>
      <c r="G250" s="747">
        <v>0</v>
      </c>
      <c r="H250" s="747">
        <v>10258.5</v>
      </c>
      <c r="I250" s="747">
        <v>1606.36</v>
      </c>
      <c r="J250" s="746">
        <v>0.13538802817732362</v>
      </c>
    </row>
    <row r="251" spans="1:10" ht="15" customHeight="1" x14ac:dyDescent="0.2">
      <c r="A251" s="368" t="s">
        <v>1177</v>
      </c>
      <c r="B251" s="368" t="s">
        <v>1176</v>
      </c>
      <c r="C251" s="368" t="s">
        <v>1010</v>
      </c>
      <c r="D251" s="748">
        <v>30</v>
      </c>
      <c r="E251" s="748">
        <v>0</v>
      </c>
      <c r="F251" s="747">
        <v>13154.89</v>
      </c>
      <c r="G251" s="747">
        <v>0</v>
      </c>
      <c r="H251" s="747">
        <v>10427.52</v>
      </c>
      <c r="I251" s="747">
        <v>2727.37</v>
      </c>
      <c r="J251" s="746">
        <v>0.20732746529997589</v>
      </c>
    </row>
    <row r="252" spans="1:10" x14ac:dyDescent="0.2">
      <c r="A252" s="368" t="s">
        <v>1175</v>
      </c>
      <c r="B252" s="368" t="s">
        <v>1174</v>
      </c>
      <c r="C252" s="368" t="s">
        <v>1010</v>
      </c>
      <c r="D252" s="748">
        <v>24</v>
      </c>
      <c r="E252" s="748">
        <v>0</v>
      </c>
      <c r="F252" s="747">
        <v>7333.54</v>
      </c>
      <c r="G252" s="747">
        <v>0</v>
      </c>
      <c r="H252" s="747">
        <v>6269</v>
      </c>
      <c r="I252" s="747">
        <v>1064.54</v>
      </c>
      <c r="J252" s="746">
        <v>0.14516045456900761</v>
      </c>
    </row>
    <row r="253" spans="1:10" x14ac:dyDescent="0.2">
      <c r="A253" s="368" t="s">
        <v>1173</v>
      </c>
      <c r="B253" s="368" t="s">
        <v>1172</v>
      </c>
      <c r="C253" s="368" t="s">
        <v>1010</v>
      </c>
      <c r="D253" s="748">
        <v>19</v>
      </c>
      <c r="E253" s="748">
        <v>0</v>
      </c>
      <c r="F253" s="747">
        <v>5866.59</v>
      </c>
      <c r="G253" s="747">
        <v>-293.08</v>
      </c>
      <c r="H253" s="747">
        <v>4366.03</v>
      </c>
      <c r="I253" s="747">
        <v>1207.48</v>
      </c>
      <c r="J253" s="746">
        <v>0.21664624267292962</v>
      </c>
    </row>
    <row r="254" spans="1:10" ht="15" customHeight="1" x14ac:dyDescent="0.2">
      <c r="A254" s="368" t="s">
        <v>1167</v>
      </c>
      <c r="B254" s="368" t="s">
        <v>1166</v>
      </c>
      <c r="C254" s="368" t="s">
        <v>1010</v>
      </c>
      <c r="D254" s="748">
        <v>3</v>
      </c>
      <c r="E254" s="748">
        <v>0</v>
      </c>
      <c r="F254" s="747">
        <v>1884.21</v>
      </c>
      <c r="G254" s="747">
        <v>0</v>
      </c>
      <c r="H254" s="747">
        <v>1226.1300000000001</v>
      </c>
      <c r="I254" s="747">
        <v>658.08</v>
      </c>
      <c r="J254" s="746">
        <v>0.34926043275431085</v>
      </c>
    </row>
    <row r="255" spans="1:10" ht="15" customHeight="1" x14ac:dyDescent="0.2">
      <c r="A255" s="368" t="s">
        <v>6693</v>
      </c>
      <c r="B255" s="368" t="s">
        <v>6692</v>
      </c>
      <c r="C255" s="368" t="s">
        <v>1010</v>
      </c>
      <c r="D255" s="748">
        <v>2</v>
      </c>
      <c r="E255" s="748">
        <v>0</v>
      </c>
      <c r="F255" s="747">
        <v>533.4</v>
      </c>
      <c r="G255" s="747">
        <v>0</v>
      </c>
      <c r="H255" s="747">
        <v>262.2</v>
      </c>
      <c r="I255" s="747">
        <v>271.2</v>
      </c>
      <c r="J255" s="746">
        <v>0.50843644544431943</v>
      </c>
    </row>
    <row r="256" spans="1:10" ht="15" customHeight="1" x14ac:dyDescent="0.2">
      <c r="A256" s="368" t="s">
        <v>6691</v>
      </c>
      <c r="B256" s="368" t="s">
        <v>6690</v>
      </c>
      <c r="C256" s="368" t="s">
        <v>1010</v>
      </c>
      <c r="D256" s="748">
        <v>12</v>
      </c>
      <c r="E256" s="748">
        <v>0</v>
      </c>
      <c r="F256" s="747">
        <v>3459.36</v>
      </c>
      <c r="G256" s="747">
        <v>0</v>
      </c>
      <c r="H256" s="747">
        <v>2292.48</v>
      </c>
      <c r="I256" s="747">
        <v>1166.8800000000001</v>
      </c>
      <c r="J256" s="746">
        <v>0.33731094768974607</v>
      </c>
    </row>
    <row r="257" spans="1:10" x14ac:dyDescent="0.2">
      <c r="A257" s="368" t="s">
        <v>1158</v>
      </c>
      <c r="B257" s="368" t="s">
        <v>1157</v>
      </c>
      <c r="C257" s="368" t="s">
        <v>1010</v>
      </c>
      <c r="D257" s="748">
        <v>6</v>
      </c>
      <c r="E257" s="748">
        <v>0</v>
      </c>
      <c r="F257" s="747">
        <v>2817.6</v>
      </c>
      <c r="G257" s="747">
        <v>0</v>
      </c>
      <c r="H257" s="747">
        <v>2331.84</v>
      </c>
      <c r="I257" s="747">
        <v>485.76</v>
      </c>
      <c r="J257" s="746">
        <v>0.17240204429301534</v>
      </c>
    </row>
    <row r="258" spans="1:10" x14ac:dyDescent="0.2">
      <c r="A258" s="368" t="s">
        <v>6689</v>
      </c>
      <c r="B258" s="368" t="s">
        <v>6688</v>
      </c>
      <c r="C258" s="368" t="s">
        <v>1010</v>
      </c>
      <c r="D258" s="748">
        <v>1</v>
      </c>
      <c r="E258" s="748">
        <v>0</v>
      </c>
      <c r="F258" s="747">
        <v>157.52000000000001</v>
      </c>
      <c r="G258" s="747">
        <v>0</v>
      </c>
      <c r="H258" s="747">
        <v>113.7</v>
      </c>
      <c r="I258" s="747">
        <v>43.82</v>
      </c>
      <c r="J258" s="746">
        <v>0.27818689690198067</v>
      </c>
    </row>
    <row r="259" spans="1:10" x14ac:dyDescent="0.2">
      <c r="A259" s="368" t="s">
        <v>1156</v>
      </c>
      <c r="B259" s="368" t="s">
        <v>1155</v>
      </c>
      <c r="C259" s="368" t="s">
        <v>1010</v>
      </c>
      <c r="D259" s="748">
        <v>1</v>
      </c>
      <c r="E259" s="748">
        <v>0</v>
      </c>
      <c r="F259" s="747">
        <v>324.2</v>
      </c>
      <c r="G259" s="747">
        <v>0</v>
      </c>
      <c r="H259" s="747">
        <v>211.56</v>
      </c>
      <c r="I259" s="747">
        <v>112.64</v>
      </c>
      <c r="J259" s="746">
        <v>0.34743985194324489</v>
      </c>
    </row>
    <row r="260" spans="1:10" ht="15" customHeight="1" x14ac:dyDescent="0.2">
      <c r="A260" s="368" t="s">
        <v>6687</v>
      </c>
      <c r="B260" s="368" t="s">
        <v>6686</v>
      </c>
      <c r="C260" s="368" t="s">
        <v>1010</v>
      </c>
      <c r="D260" s="748">
        <v>2</v>
      </c>
      <c r="E260" s="748">
        <v>0</v>
      </c>
      <c r="F260" s="747">
        <v>968.98</v>
      </c>
      <c r="G260" s="747">
        <v>0</v>
      </c>
      <c r="H260" s="747">
        <v>640.88</v>
      </c>
      <c r="I260" s="747">
        <v>328.1</v>
      </c>
      <c r="J260" s="746">
        <v>0.33860347994798656</v>
      </c>
    </row>
    <row r="261" spans="1:10" ht="15" customHeight="1" x14ac:dyDescent="0.2">
      <c r="A261" s="368" t="s">
        <v>1152</v>
      </c>
      <c r="B261" s="368" t="s">
        <v>1151</v>
      </c>
      <c r="C261" s="368" t="s">
        <v>1010</v>
      </c>
      <c r="D261" s="748">
        <v>19</v>
      </c>
      <c r="E261" s="748">
        <v>0</v>
      </c>
      <c r="F261" s="747">
        <v>7782.78</v>
      </c>
      <c r="G261" s="747">
        <v>0</v>
      </c>
      <c r="H261" s="747">
        <v>6441</v>
      </c>
      <c r="I261" s="747">
        <v>1341.78</v>
      </c>
      <c r="J261" s="746">
        <v>0.17240369122601434</v>
      </c>
    </row>
    <row r="262" spans="1:10" ht="15" customHeight="1" x14ac:dyDescent="0.2">
      <c r="A262" s="368" t="s">
        <v>5225</v>
      </c>
      <c r="B262" s="368" t="s">
        <v>5224</v>
      </c>
      <c r="C262" s="368" t="s">
        <v>1010</v>
      </c>
      <c r="D262" s="748">
        <v>1</v>
      </c>
      <c r="E262" s="748">
        <v>0</v>
      </c>
      <c r="F262" s="747">
        <v>4277.54</v>
      </c>
      <c r="G262" s="747">
        <v>0</v>
      </c>
      <c r="H262" s="747">
        <v>3540.03</v>
      </c>
      <c r="I262" s="747">
        <v>737.51</v>
      </c>
      <c r="J262" s="746">
        <v>0.17241451862519111</v>
      </c>
    </row>
    <row r="263" spans="1:10" x14ac:dyDescent="0.2">
      <c r="A263" s="368" t="s">
        <v>1144</v>
      </c>
      <c r="B263" s="368" t="s">
        <v>1143</v>
      </c>
      <c r="C263" s="368" t="s">
        <v>1010</v>
      </c>
      <c r="D263" s="748">
        <v>5</v>
      </c>
      <c r="E263" s="748">
        <v>0</v>
      </c>
      <c r="F263" s="747">
        <v>872.3</v>
      </c>
      <c r="G263" s="747">
        <v>0</v>
      </c>
      <c r="H263" s="747">
        <v>768.3</v>
      </c>
      <c r="I263" s="747">
        <v>104</v>
      </c>
      <c r="J263" s="746">
        <v>0.11922503725782414</v>
      </c>
    </row>
    <row r="264" spans="1:10" x14ac:dyDescent="0.2">
      <c r="A264" s="368" t="s">
        <v>4455</v>
      </c>
      <c r="B264" s="368" t="s">
        <v>4454</v>
      </c>
      <c r="C264" s="368" t="s">
        <v>1010</v>
      </c>
      <c r="D264" s="748">
        <v>1</v>
      </c>
      <c r="E264" s="748">
        <v>0</v>
      </c>
      <c r="F264" s="747">
        <v>520.04</v>
      </c>
      <c r="G264" s="747">
        <v>0</v>
      </c>
      <c r="H264" s="747">
        <v>375.37</v>
      </c>
      <c r="I264" s="747">
        <v>144.66999999999999</v>
      </c>
      <c r="J264" s="746">
        <v>0.27819013922005997</v>
      </c>
    </row>
    <row r="265" spans="1:10" ht="15" customHeight="1" x14ac:dyDescent="0.2">
      <c r="A265" s="368" t="s">
        <v>1136</v>
      </c>
      <c r="B265" s="368" t="s">
        <v>1135</v>
      </c>
      <c r="C265" s="368" t="s">
        <v>1010</v>
      </c>
      <c r="D265" s="748">
        <v>1</v>
      </c>
      <c r="E265" s="748">
        <v>0</v>
      </c>
      <c r="F265" s="747">
        <v>277.11</v>
      </c>
      <c r="G265" s="747">
        <v>0</v>
      </c>
      <c r="H265" s="747">
        <v>210.58</v>
      </c>
      <c r="I265" s="747">
        <v>66.53</v>
      </c>
      <c r="J265" s="746">
        <v>0.2400851647360254</v>
      </c>
    </row>
    <row r="266" spans="1:10" x14ac:dyDescent="0.2">
      <c r="A266" s="368" t="s">
        <v>4084</v>
      </c>
      <c r="B266" s="368" t="s">
        <v>4083</v>
      </c>
      <c r="C266" s="368" t="s">
        <v>1010</v>
      </c>
      <c r="D266" s="748">
        <v>1</v>
      </c>
      <c r="E266" s="748">
        <v>0</v>
      </c>
      <c r="F266" s="747">
        <v>482.5</v>
      </c>
      <c r="G266" s="747">
        <v>0</v>
      </c>
      <c r="H266" s="747">
        <v>424.16</v>
      </c>
      <c r="I266" s="747">
        <v>58.34</v>
      </c>
      <c r="J266" s="746">
        <v>0.12091191709844559</v>
      </c>
    </row>
    <row r="267" spans="1:10" ht="15" customHeight="1" x14ac:dyDescent="0.2">
      <c r="A267" s="368" t="s">
        <v>6685</v>
      </c>
      <c r="B267" s="368" t="s">
        <v>6684</v>
      </c>
      <c r="C267" s="368" t="s">
        <v>1010</v>
      </c>
      <c r="D267" s="748">
        <v>1</v>
      </c>
      <c r="E267" s="748">
        <v>0</v>
      </c>
      <c r="F267" s="747">
        <v>504.84</v>
      </c>
      <c r="G267" s="747">
        <v>0</v>
      </c>
      <c r="H267" s="747">
        <v>233.2</v>
      </c>
      <c r="I267" s="747">
        <v>271.64</v>
      </c>
      <c r="J267" s="746">
        <v>0.53807146818794072</v>
      </c>
    </row>
    <row r="268" spans="1:10" ht="15" customHeight="1" x14ac:dyDescent="0.2">
      <c r="A268" s="368" t="s">
        <v>2984</v>
      </c>
      <c r="B268" s="368" t="s">
        <v>2983</v>
      </c>
      <c r="C268" s="368" t="s">
        <v>1010</v>
      </c>
      <c r="D268" s="748">
        <v>3</v>
      </c>
      <c r="E268" s="748">
        <v>0</v>
      </c>
      <c r="F268" s="747">
        <v>1952.28</v>
      </c>
      <c r="G268" s="747">
        <v>0</v>
      </c>
      <c r="H268" s="747">
        <v>1361.4</v>
      </c>
      <c r="I268" s="747">
        <v>590.88</v>
      </c>
      <c r="J268" s="746">
        <v>0.30266150347286253</v>
      </c>
    </row>
    <row r="269" spans="1:10" ht="15" customHeight="1" x14ac:dyDescent="0.2">
      <c r="A269" s="368" t="s">
        <v>1111</v>
      </c>
      <c r="B269" s="368" t="s">
        <v>1110</v>
      </c>
      <c r="C269" s="368" t="s">
        <v>1010</v>
      </c>
      <c r="D269" s="748">
        <v>1</v>
      </c>
      <c r="E269" s="748">
        <v>0</v>
      </c>
      <c r="F269" s="747">
        <v>831.27</v>
      </c>
      <c r="G269" s="747">
        <v>0</v>
      </c>
      <c r="H269" s="747">
        <v>583.36</v>
      </c>
      <c r="I269" s="747">
        <v>247.91</v>
      </c>
      <c r="J269" s="746">
        <v>0.29823041851624621</v>
      </c>
    </row>
    <row r="270" spans="1:10" ht="15" customHeight="1" x14ac:dyDescent="0.2">
      <c r="A270" s="368" t="s">
        <v>2046</v>
      </c>
      <c r="B270" s="368" t="s">
        <v>2045</v>
      </c>
      <c r="C270" s="368" t="s">
        <v>1010</v>
      </c>
      <c r="D270" s="748">
        <v>1</v>
      </c>
      <c r="E270" s="748">
        <v>0</v>
      </c>
      <c r="F270" s="747">
        <v>2259.13</v>
      </c>
      <c r="G270" s="747">
        <v>0</v>
      </c>
      <c r="H270" s="747">
        <v>1749</v>
      </c>
      <c r="I270" s="747">
        <v>510.13</v>
      </c>
      <c r="J270" s="746">
        <v>0.22580816509010104</v>
      </c>
    </row>
    <row r="271" spans="1:10" x14ac:dyDescent="0.2">
      <c r="A271" s="368" t="s">
        <v>2038</v>
      </c>
      <c r="B271" s="368" t="s">
        <v>2037</v>
      </c>
      <c r="C271" s="368" t="s">
        <v>1010</v>
      </c>
      <c r="D271" s="748">
        <v>6</v>
      </c>
      <c r="E271" s="748">
        <v>0</v>
      </c>
      <c r="F271" s="747">
        <v>1349.46</v>
      </c>
      <c r="G271" s="747">
        <v>0</v>
      </c>
      <c r="H271" s="747">
        <v>996.54</v>
      </c>
      <c r="I271" s="747">
        <v>352.92</v>
      </c>
      <c r="J271" s="746">
        <v>0.26152683295540441</v>
      </c>
    </row>
    <row r="272" spans="1:10" ht="15" customHeight="1" x14ac:dyDescent="0.2">
      <c r="A272" s="368" t="s">
        <v>6683</v>
      </c>
      <c r="B272" s="368" t="s">
        <v>6682</v>
      </c>
      <c r="C272" s="368" t="s">
        <v>1010</v>
      </c>
      <c r="D272" s="748">
        <v>3</v>
      </c>
      <c r="E272" s="748">
        <v>0</v>
      </c>
      <c r="F272" s="747">
        <v>571.59</v>
      </c>
      <c r="G272" s="747">
        <v>0</v>
      </c>
      <c r="H272" s="747">
        <v>498.84</v>
      </c>
      <c r="I272" s="747">
        <v>72.75</v>
      </c>
      <c r="J272" s="746">
        <v>0.12727654437621372</v>
      </c>
    </row>
    <row r="273" spans="1:10" ht="15" customHeight="1" x14ac:dyDescent="0.2">
      <c r="A273" s="368" t="s">
        <v>6681</v>
      </c>
      <c r="B273" s="368" t="s">
        <v>6680</v>
      </c>
      <c r="C273" s="368" t="s">
        <v>1010</v>
      </c>
      <c r="D273" s="748">
        <v>2</v>
      </c>
      <c r="E273" s="748">
        <v>0</v>
      </c>
      <c r="F273" s="747">
        <v>1438.3</v>
      </c>
      <c r="G273" s="747">
        <v>0</v>
      </c>
      <c r="H273" s="747">
        <v>1255.24</v>
      </c>
      <c r="I273" s="747">
        <v>183.06</v>
      </c>
      <c r="J273" s="746">
        <v>0.12727525550997706</v>
      </c>
    </row>
    <row r="274" spans="1:10" ht="15" customHeight="1" x14ac:dyDescent="0.2">
      <c r="A274" s="368" t="s">
        <v>6679</v>
      </c>
      <c r="B274" s="368" t="s">
        <v>6678</v>
      </c>
      <c r="C274" s="368" t="s">
        <v>1010</v>
      </c>
      <c r="D274" s="748">
        <v>1</v>
      </c>
      <c r="E274" s="748">
        <v>0</v>
      </c>
      <c r="F274" s="747">
        <v>630.5</v>
      </c>
      <c r="G274" s="747">
        <v>0</v>
      </c>
      <c r="H274" s="747">
        <v>550.25</v>
      </c>
      <c r="I274" s="747">
        <v>80.25</v>
      </c>
      <c r="J274" s="746">
        <v>0.12727993655828707</v>
      </c>
    </row>
    <row r="275" spans="1:10" ht="15" customHeight="1" x14ac:dyDescent="0.2">
      <c r="A275" s="368" t="s">
        <v>6677</v>
      </c>
      <c r="B275" s="368" t="s">
        <v>6676</v>
      </c>
      <c r="C275" s="368" t="s">
        <v>1010</v>
      </c>
      <c r="D275" s="745">
        <v>2</v>
      </c>
      <c r="E275" s="745">
        <v>0</v>
      </c>
      <c r="F275" s="744">
        <v>1402.82</v>
      </c>
      <c r="G275" s="744">
        <v>0</v>
      </c>
      <c r="H275" s="744">
        <v>1224.28</v>
      </c>
      <c r="I275" s="744">
        <v>178.54</v>
      </c>
      <c r="J275" s="743">
        <v>0.12727220883648652</v>
      </c>
    </row>
    <row r="276" spans="1:10" ht="18.600000000000001" customHeight="1" x14ac:dyDescent="0.2">
      <c r="D276" s="741">
        <f t="shared" ref="D276:I276" si="0">SUM(D9:D275)</f>
        <v>2042</v>
      </c>
      <c r="E276" s="741">
        <f t="shared" si="0"/>
        <v>0</v>
      </c>
      <c r="F276" s="742">
        <f t="shared" si="0"/>
        <v>705407.8200000003</v>
      </c>
      <c r="G276" s="742">
        <f t="shared" si="0"/>
        <v>-293.08</v>
      </c>
      <c r="H276" s="742">
        <f t="shared" si="0"/>
        <v>566693.22000000009</v>
      </c>
      <c r="I276" s="742">
        <f t="shared" si="0"/>
        <v>138421.52000000008</v>
      </c>
    </row>
    <row r="282" spans="1:10" x14ac:dyDescent="0.2">
      <c r="A282" s="368" t="s">
        <v>6675</v>
      </c>
      <c r="B282" s="368" t="s">
        <v>6674</v>
      </c>
      <c r="C282" s="368" t="s">
        <v>1010</v>
      </c>
      <c r="D282" s="748">
        <v>4</v>
      </c>
      <c r="E282" s="748">
        <v>0</v>
      </c>
      <c r="F282" s="747">
        <v>3444.8</v>
      </c>
      <c r="G282" s="747">
        <v>0</v>
      </c>
      <c r="H282" s="747">
        <v>3152.84</v>
      </c>
      <c r="I282" s="747">
        <v>291.95999999999998</v>
      </c>
      <c r="J282" s="746">
        <v>8.475383186251742E-2</v>
      </c>
    </row>
    <row r="283" spans="1:10" x14ac:dyDescent="0.2">
      <c r="A283" s="368" t="s">
        <v>6673</v>
      </c>
      <c r="B283" s="368" t="s">
        <v>6672</v>
      </c>
      <c r="C283" s="368" t="s">
        <v>1010</v>
      </c>
      <c r="D283" s="748">
        <v>5</v>
      </c>
      <c r="E283" s="748">
        <v>0</v>
      </c>
      <c r="F283" s="747">
        <v>2300</v>
      </c>
      <c r="G283" s="747">
        <v>0</v>
      </c>
      <c r="H283" s="747">
        <v>1972.9</v>
      </c>
      <c r="I283" s="747">
        <v>327.10000000000002</v>
      </c>
      <c r="J283" s="746">
        <v>0.14221739130434782</v>
      </c>
    </row>
    <row r="284" spans="1:10" x14ac:dyDescent="0.2">
      <c r="A284" s="368" t="s">
        <v>6671</v>
      </c>
      <c r="B284" s="368" t="s">
        <v>6670</v>
      </c>
      <c r="C284" s="368" t="s">
        <v>1010</v>
      </c>
      <c r="D284" s="748">
        <v>6</v>
      </c>
      <c r="E284" s="748">
        <v>0</v>
      </c>
      <c r="F284" s="747">
        <v>4517.82</v>
      </c>
      <c r="G284" s="747">
        <v>0</v>
      </c>
      <c r="H284" s="747">
        <v>4107.12</v>
      </c>
      <c r="I284" s="747">
        <v>410.7</v>
      </c>
      <c r="J284" s="746">
        <v>9.0906676228800623E-2</v>
      </c>
    </row>
    <row r="285" spans="1:10" x14ac:dyDescent="0.2">
      <c r="A285" s="368" t="s">
        <v>6669</v>
      </c>
      <c r="B285" s="368" t="s">
        <v>6668</v>
      </c>
      <c r="C285" s="368" t="s">
        <v>1010</v>
      </c>
      <c r="D285" s="748">
        <v>1</v>
      </c>
      <c r="E285" s="748">
        <v>0</v>
      </c>
      <c r="F285" s="747">
        <v>15132.81</v>
      </c>
      <c r="G285" s="747">
        <v>0</v>
      </c>
      <c r="H285" s="747">
        <v>13757.1</v>
      </c>
      <c r="I285" s="747">
        <v>1375.71</v>
      </c>
      <c r="J285" s="746">
        <v>9.0909090909090912E-2</v>
      </c>
    </row>
    <row r="286" spans="1:10" x14ac:dyDescent="0.2">
      <c r="A286" s="368" t="s">
        <v>6667</v>
      </c>
      <c r="B286" s="368" t="s">
        <v>6666</v>
      </c>
      <c r="C286" s="368" t="s">
        <v>1010</v>
      </c>
      <c r="D286" s="748">
        <v>1</v>
      </c>
      <c r="E286" s="748">
        <v>0</v>
      </c>
      <c r="F286" s="747">
        <v>83095.91</v>
      </c>
      <c r="G286" s="747">
        <v>0</v>
      </c>
      <c r="H286" s="747">
        <v>75541.740000000005</v>
      </c>
      <c r="I286" s="747">
        <v>7554.17</v>
      </c>
      <c r="J286" s="746">
        <v>9.0909047148048566E-2</v>
      </c>
    </row>
    <row r="287" spans="1:10" x14ac:dyDescent="0.2">
      <c r="A287" s="368" t="s">
        <v>6665</v>
      </c>
      <c r="B287" s="368" t="s">
        <v>6664</v>
      </c>
      <c r="C287" s="368" t="s">
        <v>1010</v>
      </c>
      <c r="D287" s="748">
        <v>2</v>
      </c>
      <c r="E287" s="748">
        <v>0</v>
      </c>
      <c r="F287" s="747">
        <v>1209.04</v>
      </c>
      <c r="G287" s="747">
        <v>0</v>
      </c>
      <c r="H287" s="747">
        <v>1</v>
      </c>
      <c r="I287" s="747">
        <v>1208.04</v>
      </c>
      <c r="J287" s="746">
        <v>0.9991728975054589</v>
      </c>
    </row>
    <row r="288" spans="1:10" x14ac:dyDescent="0.2">
      <c r="A288" s="368" t="s">
        <v>5199</v>
      </c>
      <c r="B288" s="368" t="s">
        <v>5198</v>
      </c>
      <c r="C288" s="368" t="s">
        <v>1010</v>
      </c>
      <c r="D288" s="748">
        <v>2</v>
      </c>
      <c r="E288" s="748">
        <v>0</v>
      </c>
      <c r="F288" s="747">
        <v>1456.92</v>
      </c>
      <c r="G288" s="747">
        <v>0</v>
      </c>
      <c r="H288" s="747">
        <v>1068</v>
      </c>
      <c r="I288" s="747">
        <v>388.92</v>
      </c>
      <c r="J288" s="746">
        <v>0.26694670949674654</v>
      </c>
    </row>
    <row r="289" spans="1:10" x14ac:dyDescent="0.2">
      <c r="A289" s="368" t="s">
        <v>5961</v>
      </c>
      <c r="B289" s="368" t="s">
        <v>5960</v>
      </c>
      <c r="C289" s="368" t="s">
        <v>1010</v>
      </c>
      <c r="D289" s="748">
        <v>2</v>
      </c>
      <c r="E289" s="748">
        <v>0</v>
      </c>
      <c r="F289" s="747">
        <v>1568.98</v>
      </c>
      <c r="G289" s="747">
        <v>0</v>
      </c>
      <c r="H289" s="747">
        <v>1206.8800000000001</v>
      </c>
      <c r="I289" s="747">
        <v>362.1</v>
      </c>
      <c r="J289" s="746">
        <v>0.23078688064857422</v>
      </c>
    </row>
    <row r="290" spans="1:10" x14ac:dyDescent="0.2">
      <c r="A290" s="368" t="s">
        <v>6663</v>
      </c>
      <c r="B290" s="368" t="s">
        <v>6662</v>
      </c>
      <c r="C290" s="368" t="s">
        <v>1010</v>
      </c>
      <c r="D290" s="748">
        <v>10</v>
      </c>
      <c r="E290" s="748">
        <v>0</v>
      </c>
      <c r="F290" s="747">
        <v>2289.4</v>
      </c>
      <c r="G290" s="747">
        <v>0</v>
      </c>
      <c r="H290" s="747">
        <v>2289.4</v>
      </c>
      <c r="I290" s="747">
        <v>0</v>
      </c>
      <c r="J290" s="746">
        <v>0</v>
      </c>
    </row>
    <row r="291" spans="1:10" x14ac:dyDescent="0.2">
      <c r="A291" s="368" t="s">
        <v>1107</v>
      </c>
      <c r="B291" s="368" t="s">
        <v>1106</v>
      </c>
      <c r="C291" s="368" t="s">
        <v>1010</v>
      </c>
      <c r="D291" s="748">
        <v>100</v>
      </c>
      <c r="E291" s="748">
        <v>0</v>
      </c>
      <c r="F291" s="747">
        <v>1504</v>
      </c>
      <c r="G291" s="747">
        <v>0</v>
      </c>
      <c r="H291" s="747">
        <v>995</v>
      </c>
      <c r="I291" s="747">
        <v>509</v>
      </c>
      <c r="J291" s="746">
        <v>0.33843085106382981</v>
      </c>
    </row>
    <row r="292" spans="1:10" ht="24" x14ac:dyDescent="0.2">
      <c r="A292" s="368" t="s">
        <v>1103</v>
      </c>
      <c r="B292" s="368" t="s">
        <v>1102</v>
      </c>
      <c r="C292" s="368" t="s">
        <v>1010</v>
      </c>
      <c r="D292" s="748">
        <v>1150</v>
      </c>
      <c r="E292" s="748">
        <v>0</v>
      </c>
      <c r="F292" s="747">
        <v>43447</v>
      </c>
      <c r="G292" s="747">
        <v>0</v>
      </c>
      <c r="H292" s="747">
        <v>24380</v>
      </c>
      <c r="I292" s="747">
        <v>19067</v>
      </c>
      <c r="J292" s="746">
        <v>0.43885653785071466</v>
      </c>
    </row>
    <row r="293" spans="1:10" x14ac:dyDescent="0.2">
      <c r="A293" s="368" t="s">
        <v>6661</v>
      </c>
      <c r="B293" s="368" t="s">
        <v>6660</v>
      </c>
      <c r="C293" s="368" t="s">
        <v>1010</v>
      </c>
      <c r="D293" s="748">
        <v>1</v>
      </c>
      <c r="E293" s="748">
        <v>0</v>
      </c>
      <c r="F293" s="747">
        <v>4499</v>
      </c>
      <c r="G293" s="747">
        <v>0</v>
      </c>
      <c r="H293" s="747">
        <v>3476.79</v>
      </c>
      <c r="I293" s="747">
        <v>1022.21</v>
      </c>
      <c r="J293" s="746">
        <v>0.22720826850411202</v>
      </c>
    </row>
    <row r="294" spans="1:10" x14ac:dyDescent="0.2">
      <c r="A294" s="368" t="s">
        <v>1068</v>
      </c>
      <c r="B294" s="368" t="s">
        <v>218</v>
      </c>
      <c r="C294" s="368" t="s">
        <v>1010</v>
      </c>
      <c r="D294" s="748">
        <v>6</v>
      </c>
      <c r="E294" s="748">
        <v>0</v>
      </c>
      <c r="F294" s="747">
        <v>1524</v>
      </c>
      <c r="G294" s="747">
        <v>0</v>
      </c>
      <c r="H294" s="747">
        <v>1491.72</v>
      </c>
      <c r="I294" s="747">
        <v>32.28</v>
      </c>
      <c r="J294" s="746">
        <v>2.1181102362204725E-2</v>
      </c>
    </row>
    <row r="295" spans="1:10" x14ac:dyDescent="0.2">
      <c r="A295" s="368" t="s">
        <v>1067</v>
      </c>
      <c r="B295" s="368" t="s">
        <v>1066</v>
      </c>
      <c r="C295" s="368" t="s">
        <v>1010</v>
      </c>
      <c r="D295" s="748">
        <v>1</v>
      </c>
      <c r="E295" s="748">
        <v>0</v>
      </c>
      <c r="F295" s="747">
        <v>1500</v>
      </c>
      <c r="G295" s="747">
        <v>0</v>
      </c>
      <c r="H295" s="747">
        <v>971.16</v>
      </c>
      <c r="I295" s="747">
        <v>528.84</v>
      </c>
      <c r="J295" s="746">
        <v>0.35255999999999998</v>
      </c>
    </row>
    <row r="296" spans="1:10" x14ac:dyDescent="0.2">
      <c r="A296" s="368" t="s">
        <v>1059</v>
      </c>
      <c r="B296" s="368" t="s">
        <v>1058</v>
      </c>
      <c r="C296" s="368" t="s">
        <v>1010</v>
      </c>
      <c r="D296" s="748">
        <v>14</v>
      </c>
      <c r="E296" s="748">
        <v>0</v>
      </c>
      <c r="F296" s="747">
        <v>22105.82</v>
      </c>
      <c r="G296" s="747">
        <v>0</v>
      </c>
      <c r="H296" s="747">
        <v>17837.82</v>
      </c>
      <c r="I296" s="747">
        <v>4268</v>
      </c>
      <c r="J296" s="746">
        <v>0.19307132691752671</v>
      </c>
    </row>
    <row r="297" spans="1:10" x14ac:dyDescent="0.2">
      <c r="A297" s="368" t="s">
        <v>1055</v>
      </c>
      <c r="B297" s="368" t="s">
        <v>1054</v>
      </c>
      <c r="C297" s="368" t="s">
        <v>1010</v>
      </c>
      <c r="D297" s="748">
        <v>5</v>
      </c>
      <c r="E297" s="748">
        <v>0</v>
      </c>
      <c r="F297" s="747">
        <v>8848.5</v>
      </c>
      <c r="G297" s="747">
        <v>0</v>
      </c>
      <c r="H297" s="747">
        <v>6380.1</v>
      </c>
      <c r="I297" s="747">
        <v>2468.4</v>
      </c>
      <c r="J297" s="746">
        <v>0.27896253602305476</v>
      </c>
    </row>
    <row r="298" spans="1:10" x14ac:dyDescent="0.2">
      <c r="A298" s="368" t="s">
        <v>1053</v>
      </c>
      <c r="B298" s="368" t="s">
        <v>1052</v>
      </c>
      <c r="C298" s="368" t="s">
        <v>1010</v>
      </c>
      <c r="D298" s="748">
        <v>4</v>
      </c>
      <c r="E298" s="748">
        <v>0</v>
      </c>
      <c r="F298" s="747">
        <v>12229.35</v>
      </c>
      <c r="G298" s="747">
        <v>0</v>
      </c>
      <c r="H298" s="747">
        <v>8431.52</v>
      </c>
      <c r="I298" s="747">
        <v>3797.83</v>
      </c>
      <c r="J298" s="746">
        <v>0.31055043808542565</v>
      </c>
    </row>
    <row r="299" spans="1:10" x14ac:dyDescent="0.2">
      <c r="A299" s="368" t="s">
        <v>1051</v>
      </c>
      <c r="B299" s="368" t="s">
        <v>1050</v>
      </c>
      <c r="C299" s="368" t="s">
        <v>1010</v>
      </c>
      <c r="D299" s="748">
        <v>1</v>
      </c>
      <c r="E299" s="748">
        <v>0</v>
      </c>
      <c r="F299" s="747">
        <v>1193.76</v>
      </c>
      <c r="G299" s="747">
        <v>0</v>
      </c>
      <c r="H299" s="747">
        <v>864.94</v>
      </c>
      <c r="I299" s="747">
        <v>328.82</v>
      </c>
      <c r="J299" s="746">
        <v>0.27544900147433321</v>
      </c>
    </row>
    <row r="300" spans="1:10" x14ac:dyDescent="0.2">
      <c r="A300" s="368" t="s">
        <v>2970</v>
      </c>
      <c r="B300" s="368" t="s">
        <v>2969</v>
      </c>
      <c r="C300" s="368" t="s">
        <v>1010</v>
      </c>
      <c r="D300" s="748">
        <v>4</v>
      </c>
      <c r="E300" s="748">
        <v>0</v>
      </c>
      <c r="F300" s="747">
        <v>5130</v>
      </c>
      <c r="G300" s="747">
        <v>0</v>
      </c>
      <c r="H300" s="747">
        <v>3719.76</v>
      </c>
      <c r="I300" s="747">
        <v>1410.24</v>
      </c>
      <c r="J300" s="746">
        <v>0.27490058479532165</v>
      </c>
    </row>
    <row r="301" spans="1:10" x14ac:dyDescent="0.2">
      <c r="A301" s="368" t="s">
        <v>2060</v>
      </c>
      <c r="B301" s="368" t="s">
        <v>2059</v>
      </c>
      <c r="C301" s="368" t="s">
        <v>1010</v>
      </c>
      <c r="D301" s="748">
        <v>2</v>
      </c>
      <c r="E301" s="748">
        <v>0</v>
      </c>
      <c r="F301" s="747">
        <v>3316.32</v>
      </c>
      <c r="G301" s="747">
        <v>0</v>
      </c>
      <c r="H301" s="747">
        <v>2388.6</v>
      </c>
      <c r="I301" s="747">
        <v>927.72</v>
      </c>
      <c r="J301" s="746">
        <v>0.27974381241858448</v>
      </c>
    </row>
    <row r="302" spans="1:10" x14ac:dyDescent="0.2">
      <c r="A302" s="368" t="s">
        <v>1047</v>
      </c>
      <c r="B302" s="368" t="s">
        <v>1046</v>
      </c>
      <c r="C302" s="368" t="s">
        <v>1010</v>
      </c>
      <c r="D302" s="748">
        <v>1</v>
      </c>
      <c r="E302" s="748">
        <v>0</v>
      </c>
      <c r="F302" s="747">
        <v>1249.5999999999999</v>
      </c>
      <c r="G302" s="747">
        <v>0</v>
      </c>
      <c r="H302" s="747">
        <v>850.72</v>
      </c>
      <c r="I302" s="747">
        <v>398.88</v>
      </c>
      <c r="J302" s="746">
        <v>0.31920614596670932</v>
      </c>
    </row>
    <row r="303" spans="1:10" x14ac:dyDescent="0.2">
      <c r="A303" s="368" t="s">
        <v>1045</v>
      </c>
      <c r="B303" s="368" t="s">
        <v>1044</v>
      </c>
      <c r="C303" s="368" t="s">
        <v>1010</v>
      </c>
      <c r="D303" s="748">
        <v>2</v>
      </c>
      <c r="E303" s="748">
        <v>0</v>
      </c>
      <c r="F303" s="747">
        <v>2982</v>
      </c>
      <c r="G303" s="747">
        <v>0</v>
      </c>
      <c r="H303" s="747">
        <v>2039.76</v>
      </c>
      <c r="I303" s="747">
        <v>942.24</v>
      </c>
      <c r="J303" s="746">
        <v>0.31597585513078469</v>
      </c>
    </row>
    <row r="304" spans="1:10" x14ac:dyDescent="0.2">
      <c r="A304" s="368" t="s">
        <v>4519</v>
      </c>
      <c r="B304" s="368" t="s">
        <v>4518</v>
      </c>
      <c r="C304" s="368" t="s">
        <v>1010</v>
      </c>
      <c r="D304" s="748">
        <v>1</v>
      </c>
      <c r="E304" s="748">
        <v>0</v>
      </c>
      <c r="F304" s="747">
        <v>1875</v>
      </c>
      <c r="G304" s="747">
        <v>0</v>
      </c>
      <c r="H304" s="747">
        <v>1175.3399999999999</v>
      </c>
      <c r="I304" s="747">
        <v>699.66</v>
      </c>
      <c r="J304" s="746">
        <v>0.37315199999999998</v>
      </c>
    </row>
    <row r="305" spans="1:10" x14ac:dyDescent="0.2">
      <c r="A305" s="368" t="s">
        <v>2058</v>
      </c>
      <c r="B305" s="368" t="s">
        <v>2057</v>
      </c>
      <c r="C305" s="368" t="s">
        <v>1010</v>
      </c>
      <c r="D305" s="748">
        <v>5</v>
      </c>
      <c r="E305" s="748">
        <v>0</v>
      </c>
      <c r="F305" s="747">
        <v>13500.94</v>
      </c>
      <c r="G305" s="747">
        <v>0</v>
      </c>
      <c r="H305" s="747">
        <v>9155.4</v>
      </c>
      <c r="I305" s="747">
        <v>4345.54</v>
      </c>
      <c r="J305" s="746">
        <v>0.32186944020194147</v>
      </c>
    </row>
    <row r="306" spans="1:10" x14ac:dyDescent="0.2">
      <c r="A306" s="368" t="s">
        <v>2962</v>
      </c>
      <c r="B306" s="368" t="s">
        <v>2961</v>
      </c>
      <c r="C306" s="368" t="s">
        <v>1010</v>
      </c>
      <c r="D306" s="748">
        <v>2</v>
      </c>
      <c r="E306" s="748">
        <v>0</v>
      </c>
      <c r="F306" s="747">
        <v>3022.5</v>
      </c>
      <c r="G306" s="747">
        <v>0</v>
      </c>
      <c r="H306" s="747">
        <v>2102.36</v>
      </c>
      <c r="I306" s="747">
        <v>920.14</v>
      </c>
      <c r="J306" s="746">
        <v>0.30443010752688171</v>
      </c>
    </row>
    <row r="307" spans="1:10" x14ac:dyDescent="0.2">
      <c r="A307" s="368" t="s">
        <v>2056</v>
      </c>
      <c r="B307" s="368" t="s">
        <v>2055</v>
      </c>
      <c r="C307" s="368" t="s">
        <v>1010</v>
      </c>
      <c r="D307" s="748">
        <v>2</v>
      </c>
      <c r="E307" s="748">
        <v>0</v>
      </c>
      <c r="F307" s="747">
        <v>822</v>
      </c>
      <c r="G307" s="747">
        <v>0</v>
      </c>
      <c r="H307" s="747">
        <v>760.64</v>
      </c>
      <c r="I307" s="747">
        <v>61.36</v>
      </c>
      <c r="J307" s="746">
        <v>7.4647201946472022E-2</v>
      </c>
    </row>
    <row r="308" spans="1:10" x14ac:dyDescent="0.2">
      <c r="A308" s="368" t="s">
        <v>1041</v>
      </c>
      <c r="B308" s="368" t="s">
        <v>1040</v>
      </c>
      <c r="C308" s="368" t="s">
        <v>1010</v>
      </c>
      <c r="D308" s="748">
        <v>5</v>
      </c>
      <c r="E308" s="748">
        <v>0</v>
      </c>
      <c r="F308" s="747">
        <v>4660</v>
      </c>
      <c r="G308" s="747">
        <v>0</v>
      </c>
      <c r="H308" s="747">
        <v>4621.45</v>
      </c>
      <c r="I308" s="747">
        <v>38.549999999999997</v>
      </c>
      <c r="J308" s="746">
        <v>8.2725321888412022E-3</v>
      </c>
    </row>
    <row r="309" spans="1:10" x14ac:dyDescent="0.2">
      <c r="A309" s="368" t="s">
        <v>1039</v>
      </c>
      <c r="B309" s="368" t="s">
        <v>221</v>
      </c>
      <c r="C309" s="368" t="s">
        <v>1010</v>
      </c>
      <c r="D309" s="748">
        <v>19</v>
      </c>
      <c r="E309" s="748">
        <v>0</v>
      </c>
      <c r="F309" s="747">
        <v>12654</v>
      </c>
      <c r="G309" s="747">
        <v>0</v>
      </c>
      <c r="H309" s="747">
        <v>12448.42</v>
      </c>
      <c r="I309" s="747">
        <v>205.58</v>
      </c>
      <c r="J309" s="746">
        <v>1.6246246246246245E-2</v>
      </c>
    </row>
    <row r="310" spans="1:10" x14ac:dyDescent="0.2">
      <c r="A310" s="368" t="s">
        <v>1038</v>
      </c>
      <c r="B310" s="368" t="s">
        <v>1037</v>
      </c>
      <c r="C310" s="368" t="s">
        <v>1010</v>
      </c>
      <c r="D310" s="748">
        <v>4</v>
      </c>
      <c r="E310" s="748">
        <v>0</v>
      </c>
      <c r="F310" s="747">
        <v>4260</v>
      </c>
      <c r="G310" s="747">
        <v>0</v>
      </c>
      <c r="H310" s="747">
        <v>3520</v>
      </c>
      <c r="I310" s="747">
        <v>740</v>
      </c>
      <c r="J310" s="746">
        <v>0.17370892018779344</v>
      </c>
    </row>
    <row r="311" spans="1:10" x14ac:dyDescent="0.2">
      <c r="A311" s="368" t="s">
        <v>1036</v>
      </c>
      <c r="B311" s="368" t="s">
        <v>1035</v>
      </c>
      <c r="C311" s="368" t="s">
        <v>1010</v>
      </c>
      <c r="D311" s="748">
        <v>6</v>
      </c>
      <c r="E311" s="748">
        <v>0</v>
      </c>
      <c r="F311" s="747">
        <v>1998</v>
      </c>
      <c r="G311" s="747">
        <v>0</v>
      </c>
      <c r="H311" s="747">
        <v>1930.98</v>
      </c>
      <c r="I311" s="747">
        <v>67.02</v>
      </c>
      <c r="J311" s="746">
        <v>3.3543543543543546E-2</v>
      </c>
    </row>
    <row r="312" spans="1:10" x14ac:dyDescent="0.2">
      <c r="A312" s="368" t="s">
        <v>1031</v>
      </c>
      <c r="B312" s="368" t="s">
        <v>1030</v>
      </c>
      <c r="C312" s="368" t="s">
        <v>1010</v>
      </c>
      <c r="D312" s="748">
        <v>1</v>
      </c>
      <c r="E312" s="748">
        <v>0</v>
      </c>
      <c r="F312" s="747">
        <v>294.83999999999997</v>
      </c>
      <c r="G312" s="747">
        <v>0</v>
      </c>
      <c r="H312" s="747">
        <v>247.3</v>
      </c>
      <c r="I312" s="747">
        <v>47.54</v>
      </c>
      <c r="J312" s="746">
        <v>0.16123999457332791</v>
      </c>
    </row>
    <row r="313" spans="1:10" x14ac:dyDescent="0.2">
      <c r="A313" s="368" t="s">
        <v>6659</v>
      </c>
      <c r="B313" s="368" t="s">
        <v>6658</v>
      </c>
      <c r="C313" s="368" t="s">
        <v>1010</v>
      </c>
      <c r="D313" s="748">
        <v>6</v>
      </c>
      <c r="E313" s="748">
        <v>0</v>
      </c>
      <c r="F313" s="747">
        <v>1409.88</v>
      </c>
      <c r="G313" s="747">
        <v>0</v>
      </c>
      <c r="H313" s="747">
        <v>1156.08</v>
      </c>
      <c r="I313" s="747">
        <v>253.8</v>
      </c>
      <c r="J313" s="746">
        <v>0.18001532045280449</v>
      </c>
    </row>
    <row r="314" spans="1:10" x14ac:dyDescent="0.2">
      <c r="A314" s="368" t="s">
        <v>6657</v>
      </c>
      <c r="B314" s="368" t="s">
        <v>6656</v>
      </c>
      <c r="C314" s="368" t="s">
        <v>1010</v>
      </c>
      <c r="D314" s="748">
        <v>5</v>
      </c>
      <c r="E314" s="748">
        <v>0</v>
      </c>
      <c r="F314" s="747">
        <v>1374.75</v>
      </c>
      <c r="G314" s="747">
        <v>0</v>
      </c>
      <c r="H314" s="747">
        <v>1155.05</v>
      </c>
      <c r="I314" s="747">
        <v>219.7</v>
      </c>
      <c r="J314" s="746">
        <v>0.15981087470449173</v>
      </c>
    </row>
    <row r="315" spans="1:10" ht="24" x14ac:dyDescent="0.2">
      <c r="A315" s="368" t="s">
        <v>2986</v>
      </c>
      <c r="B315" s="368" t="s">
        <v>2985</v>
      </c>
      <c r="C315" s="368" t="s">
        <v>1010</v>
      </c>
      <c r="D315" s="748">
        <v>2</v>
      </c>
      <c r="E315" s="748">
        <v>0</v>
      </c>
      <c r="F315" s="747">
        <v>5423.6</v>
      </c>
      <c r="G315" s="747">
        <v>0</v>
      </c>
      <c r="H315" s="747">
        <v>5165.32</v>
      </c>
      <c r="I315" s="747">
        <v>258.27999999999997</v>
      </c>
      <c r="J315" s="746">
        <v>4.7621506010767756E-2</v>
      </c>
    </row>
    <row r="316" spans="1:10" x14ac:dyDescent="0.2">
      <c r="A316" s="368" t="s">
        <v>4525</v>
      </c>
      <c r="B316" s="368" t="s">
        <v>4524</v>
      </c>
      <c r="C316" s="368" t="s">
        <v>1010</v>
      </c>
      <c r="D316" s="748">
        <v>1</v>
      </c>
      <c r="E316" s="748">
        <v>0</v>
      </c>
      <c r="F316" s="747">
        <v>3530.61</v>
      </c>
      <c r="G316" s="747">
        <v>0</v>
      </c>
      <c r="H316" s="747">
        <v>2719.35</v>
      </c>
      <c r="I316" s="747">
        <v>811.26</v>
      </c>
      <c r="J316" s="746">
        <v>0.22977899003288382</v>
      </c>
    </row>
    <row r="317" spans="1:10" x14ac:dyDescent="0.2">
      <c r="A317" s="368" t="s">
        <v>1161</v>
      </c>
      <c r="B317" s="368" t="s">
        <v>1160</v>
      </c>
      <c r="C317" s="368" t="s">
        <v>1159</v>
      </c>
      <c r="D317" s="748">
        <v>23</v>
      </c>
      <c r="E317" s="748">
        <v>0</v>
      </c>
      <c r="F317" s="747">
        <v>11831.32</v>
      </c>
      <c r="G317" s="747">
        <v>0</v>
      </c>
      <c r="H317" s="747">
        <v>8323.41</v>
      </c>
      <c r="I317" s="747">
        <v>3507.91</v>
      </c>
      <c r="J317" s="746">
        <v>0.29649354425372654</v>
      </c>
    </row>
    <row r="318" spans="1:10" x14ac:dyDescent="0.2">
      <c r="A318" s="368" t="s">
        <v>1650</v>
      </c>
      <c r="B318" s="368" t="s">
        <v>1649</v>
      </c>
      <c r="C318" s="368" t="s">
        <v>1159</v>
      </c>
      <c r="D318" s="748">
        <v>9</v>
      </c>
      <c r="E318" s="748">
        <v>0</v>
      </c>
      <c r="F318" s="747">
        <v>6385.96</v>
      </c>
      <c r="G318" s="747">
        <v>0</v>
      </c>
      <c r="H318" s="747">
        <v>3227.6</v>
      </c>
      <c r="I318" s="747">
        <v>3158.36</v>
      </c>
      <c r="J318" s="746">
        <v>0.4945787320935302</v>
      </c>
    </row>
    <row r="319" spans="1:10" x14ac:dyDescent="0.2">
      <c r="A319" s="368" t="s">
        <v>2290</v>
      </c>
      <c r="B319" s="368" t="s">
        <v>2289</v>
      </c>
      <c r="C319" s="368" t="s">
        <v>1159</v>
      </c>
      <c r="D319" s="748">
        <v>1</v>
      </c>
      <c r="E319" s="748">
        <v>0</v>
      </c>
      <c r="F319" s="747">
        <v>723.34</v>
      </c>
      <c r="G319" s="747">
        <v>0</v>
      </c>
      <c r="H319" s="747">
        <v>540.13</v>
      </c>
      <c r="I319" s="747">
        <v>183.21</v>
      </c>
      <c r="J319" s="746">
        <v>0.25328337987668315</v>
      </c>
    </row>
    <row r="320" spans="1:10" x14ac:dyDescent="0.2">
      <c r="A320" s="368" t="s">
        <v>1646</v>
      </c>
      <c r="B320" s="368" t="s">
        <v>1645</v>
      </c>
      <c r="C320" s="368" t="s">
        <v>1159</v>
      </c>
      <c r="D320" s="748">
        <v>9</v>
      </c>
      <c r="E320" s="748">
        <v>0</v>
      </c>
      <c r="F320" s="747">
        <v>6905.28</v>
      </c>
      <c r="G320" s="747">
        <v>0</v>
      </c>
      <c r="H320" s="747">
        <v>3859.35</v>
      </c>
      <c r="I320" s="747">
        <v>3045.93</v>
      </c>
      <c r="J320" s="746">
        <v>0.44110159182538577</v>
      </c>
    </row>
    <row r="321" spans="1:10" x14ac:dyDescent="0.2">
      <c r="A321" s="368" t="s">
        <v>1644</v>
      </c>
      <c r="B321" s="368" t="s">
        <v>1643</v>
      </c>
      <c r="C321" s="368" t="s">
        <v>1159</v>
      </c>
      <c r="D321" s="748">
        <v>8</v>
      </c>
      <c r="E321" s="748">
        <v>0</v>
      </c>
      <c r="F321" s="747">
        <v>3730.71</v>
      </c>
      <c r="G321" s="747">
        <v>0</v>
      </c>
      <c r="H321" s="747">
        <v>750.64</v>
      </c>
      <c r="I321" s="747">
        <v>2980.07</v>
      </c>
      <c r="J321" s="746">
        <v>0.79879433137392075</v>
      </c>
    </row>
    <row r="322" spans="1:10" x14ac:dyDescent="0.2">
      <c r="A322" s="368" t="s">
        <v>1642</v>
      </c>
      <c r="B322" s="368" t="s">
        <v>1641</v>
      </c>
      <c r="C322" s="368" t="s">
        <v>1159</v>
      </c>
      <c r="D322" s="748">
        <v>1</v>
      </c>
      <c r="E322" s="748">
        <v>0</v>
      </c>
      <c r="F322" s="747">
        <v>805.05</v>
      </c>
      <c r="G322" s="747">
        <v>0</v>
      </c>
      <c r="H322" s="747">
        <v>660.96</v>
      </c>
      <c r="I322" s="747">
        <v>144.09</v>
      </c>
      <c r="J322" s="746">
        <v>0.17898267188373393</v>
      </c>
    </row>
    <row r="323" spans="1:10" x14ac:dyDescent="0.2">
      <c r="A323" s="368" t="s">
        <v>1638</v>
      </c>
      <c r="B323" s="368" t="s">
        <v>1637</v>
      </c>
      <c r="C323" s="368" t="s">
        <v>1159</v>
      </c>
      <c r="D323" s="748">
        <v>10</v>
      </c>
      <c r="E323" s="748">
        <v>0</v>
      </c>
      <c r="F323" s="747">
        <v>6407.43</v>
      </c>
      <c r="G323" s="747">
        <v>0</v>
      </c>
      <c r="H323" s="747">
        <v>5.5</v>
      </c>
      <c r="I323" s="747">
        <v>6401.93</v>
      </c>
      <c r="J323" s="746">
        <v>0.99914162152376229</v>
      </c>
    </row>
    <row r="324" spans="1:10" x14ac:dyDescent="0.2">
      <c r="A324" s="368" t="s">
        <v>1636</v>
      </c>
      <c r="B324" s="368" t="s">
        <v>1635</v>
      </c>
      <c r="C324" s="368" t="s">
        <v>1159</v>
      </c>
      <c r="D324" s="748">
        <v>4</v>
      </c>
      <c r="E324" s="748">
        <v>0</v>
      </c>
      <c r="F324" s="747">
        <v>1984.42</v>
      </c>
      <c r="G324" s="747">
        <v>0</v>
      </c>
      <c r="H324" s="747">
        <v>1283.08</v>
      </c>
      <c r="I324" s="747">
        <v>701.34</v>
      </c>
      <c r="J324" s="746">
        <v>0.35342316646677618</v>
      </c>
    </row>
    <row r="325" spans="1:10" x14ac:dyDescent="0.2">
      <c r="A325" s="368" t="s">
        <v>3126</v>
      </c>
      <c r="B325" s="368" t="s">
        <v>3125</v>
      </c>
      <c r="C325" s="368" t="s">
        <v>1630</v>
      </c>
      <c r="D325" s="748">
        <v>5</v>
      </c>
      <c r="E325" s="748">
        <v>0</v>
      </c>
      <c r="F325" s="747">
        <v>3102.46</v>
      </c>
      <c r="G325" s="747">
        <v>0</v>
      </c>
      <c r="H325" s="747">
        <v>2256.5</v>
      </c>
      <c r="I325" s="747">
        <v>845.96</v>
      </c>
      <c r="J325" s="746">
        <v>0.2726739426132811</v>
      </c>
    </row>
    <row r="326" spans="1:10" x14ac:dyDescent="0.2">
      <c r="A326" s="368" t="s">
        <v>1634</v>
      </c>
      <c r="B326" s="368" t="s">
        <v>1633</v>
      </c>
      <c r="C326" s="368" t="s">
        <v>1630</v>
      </c>
      <c r="D326" s="745">
        <v>6</v>
      </c>
      <c r="E326" s="745">
        <v>0</v>
      </c>
      <c r="F326" s="744">
        <v>3783.23</v>
      </c>
      <c r="G326" s="744">
        <v>0</v>
      </c>
      <c r="H326" s="744">
        <v>1511.46</v>
      </c>
      <c r="I326" s="744">
        <v>2271.77</v>
      </c>
      <c r="J326" s="743">
        <v>0.60048424230089104</v>
      </c>
    </row>
    <row r="327" spans="1:10" x14ac:dyDescent="0.2">
      <c r="D327" s="741">
        <f t="shared" ref="D327:I327" si="1">SUM(D282:D326)</f>
        <v>1459</v>
      </c>
      <c r="E327" s="741">
        <f t="shared" si="1"/>
        <v>0</v>
      </c>
      <c r="F327" s="742">
        <f t="shared" si="1"/>
        <v>325030.35000000009</v>
      </c>
      <c r="G327" s="742">
        <f t="shared" si="1"/>
        <v>0</v>
      </c>
      <c r="H327" s="742">
        <f t="shared" si="1"/>
        <v>245501.19000000006</v>
      </c>
      <c r="I327" s="742">
        <f t="shared" si="1"/>
        <v>79529.16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12577-C65C-43C2-9D6A-0795C57D02FA}">
  <sheetPr codeName="Hoja64"/>
  <dimension ref="A1:J101"/>
  <sheetViews>
    <sheetView showGridLines="0" workbookViewId="0">
      <pane ySplit="6" topLeftCell="A73" activePane="bottomLeft" state="frozen"/>
      <selection pane="bottomLeft" activeCell="I108" sqref="I108"/>
    </sheetView>
  </sheetViews>
  <sheetFormatPr baseColWidth="10" defaultColWidth="11.42578125" defaultRowHeight="12" x14ac:dyDescent="0.2"/>
  <cols>
    <col min="1" max="1" width="11.85546875" style="364" customWidth="1"/>
    <col min="2" max="2" width="47.42578125" style="364" customWidth="1"/>
    <col min="3" max="3" width="17.7109375" style="741" customWidth="1"/>
    <col min="4" max="9" width="11.85546875" style="741" customWidth="1"/>
    <col min="10" max="10" width="16.42578125" style="741" customWidth="1"/>
    <col min="11" max="14" width="11.85546875" style="364" customWidth="1"/>
    <col min="15" max="15" width="0" style="364" hidden="1" customWidth="1"/>
    <col min="16" max="16384" width="11.42578125" style="3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6718</v>
      </c>
    </row>
    <row r="6" spans="1:10" ht="2.4500000000000002" customHeight="1" x14ac:dyDescent="0.2"/>
    <row r="7" spans="1:10" ht="23.85" customHeight="1" x14ac:dyDescent="0.2"/>
    <row r="8" spans="1:10" ht="22.5" customHeight="1" x14ac:dyDescent="0.2">
      <c r="A8" s="370" t="s">
        <v>1908</v>
      </c>
      <c r="B8" s="369" t="s">
        <v>1907</v>
      </c>
      <c r="C8" s="754" t="s">
        <v>1906</v>
      </c>
      <c r="D8" s="754" t="s">
        <v>1905</v>
      </c>
      <c r="E8" s="754" t="s">
        <v>1904</v>
      </c>
      <c r="F8" s="754" t="s">
        <v>245</v>
      </c>
      <c r="G8" s="754" t="s">
        <v>1903</v>
      </c>
      <c r="H8" s="754" t="s">
        <v>1902</v>
      </c>
      <c r="I8" s="754" t="s">
        <v>1901</v>
      </c>
      <c r="J8" s="754" t="s">
        <v>1900</v>
      </c>
    </row>
    <row r="9" spans="1:10" x14ac:dyDescent="0.2">
      <c r="A9" s="368" t="s">
        <v>1899</v>
      </c>
      <c r="B9" s="368" t="s">
        <v>1966</v>
      </c>
      <c r="C9" s="748" t="s">
        <v>1774</v>
      </c>
      <c r="D9" s="748">
        <v>48</v>
      </c>
      <c r="E9" s="748">
        <v>12</v>
      </c>
      <c r="F9" s="747">
        <v>1789.44</v>
      </c>
      <c r="G9" s="747">
        <v>0</v>
      </c>
      <c r="H9" s="747">
        <v>1462.1</v>
      </c>
      <c r="I9" s="747">
        <v>327.33999999999997</v>
      </c>
      <c r="J9" s="746">
        <v>0.1829287374821173</v>
      </c>
    </row>
    <row r="10" spans="1:10" x14ac:dyDescent="0.2">
      <c r="A10" s="368" t="s">
        <v>1897</v>
      </c>
      <c r="B10" s="368" t="s">
        <v>1896</v>
      </c>
      <c r="C10" s="748" t="s">
        <v>1774</v>
      </c>
      <c r="D10" s="748">
        <v>24</v>
      </c>
      <c r="E10" s="748">
        <v>6</v>
      </c>
      <c r="F10" s="747">
        <v>1050.24</v>
      </c>
      <c r="G10" s="747">
        <v>0</v>
      </c>
      <c r="H10" s="747">
        <v>813.1</v>
      </c>
      <c r="I10" s="747">
        <v>237.14</v>
      </c>
      <c r="J10" s="746">
        <v>0.22579600853138329</v>
      </c>
    </row>
    <row r="11" spans="1:10" x14ac:dyDescent="0.2">
      <c r="A11" s="368" t="s">
        <v>1895</v>
      </c>
      <c r="B11" s="368" t="s">
        <v>1894</v>
      </c>
      <c r="C11" s="748" t="s">
        <v>1774</v>
      </c>
      <c r="D11" s="748">
        <v>216</v>
      </c>
      <c r="E11" s="748">
        <v>54</v>
      </c>
      <c r="F11" s="747">
        <v>7000.56</v>
      </c>
      <c r="G11" s="747">
        <v>0</v>
      </c>
      <c r="H11" s="747">
        <v>6376.23</v>
      </c>
      <c r="I11" s="747">
        <v>624.33000000000004</v>
      </c>
      <c r="J11" s="746">
        <v>8.9182865370770345E-2</v>
      </c>
    </row>
    <row r="12" spans="1:10" x14ac:dyDescent="0.2">
      <c r="A12" s="368" t="s">
        <v>1891</v>
      </c>
      <c r="B12" s="368" t="s">
        <v>1890</v>
      </c>
      <c r="C12" s="748" t="s">
        <v>1074</v>
      </c>
      <c r="D12" s="748">
        <v>516</v>
      </c>
      <c r="E12" s="748">
        <v>488.13600000000002</v>
      </c>
      <c r="F12" s="747">
        <v>28225.200000000001</v>
      </c>
      <c r="G12" s="747">
        <v>0</v>
      </c>
      <c r="H12" s="747">
        <v>24445.91</v>
      </c>
      <c r="I12" s="747">
        <v>3779.29</v>
      </c>
      <c r="J12" s="746">
        <v>0.13389772260249705</v>
      </c>
    </row>
    <row r="13" spans="1:10" x14ac:dyDescent="0.2">
      <c r="A13" s="368" t="s">
        <v>2431</v>
      </c>
      <c r="B13" s="368" t="s">
        <v>2430</v>
      </c>
      <c r="C13" s="748" t="s">
        <v>1074</v>
      </c>
      <c r="D13" s="748">
        <v>24</v>
      </c>
      <c r="E13" s="748">
        <v>22.704000000000001</v>
      </c>
      <c r="F13" s="747">
        <v>1427.76</v>
      </c>
      <c r="G13" s="747">
        <v>0</v>
      </c>
      <c r="H13" s="747">
        <v>2147.52</v>
      </c>
      <c r="I13" s="747">
        <v>-719.76</v>
      </c>
      <c r="J13" s="746">
        <v>-0.50411833921667504</v>
      </c>
    </row>
    <row r="14" spans="1:10" x14ac:dyDescent="0.2">
      <c r="A14" s="368" t="s">
        <v>1887</v>
      </c>
      <c r="B14" s="368" t="s">
        <v>1886</v>
      </c>
      <c r="C14" s="748" t="s">
        <v>1885</v>
      </c>
      <c r="D14" s="748">
        <v>164</v>
      </c>
      <c r="E14" s="748">
        <v>620.74</v>
      </c>
      <c r="F14" s="747">
        <v>20532.8</v>
      </c>
      <c r="G14" s="747">
        <v>0</v>
      </c>
      <c r="H14" s="747">
        <v>18729.21</v>
      </c>
      <c r="I14" s="747">
        <v>1803.59</v>
      </c>
      <c r="J14" s="746">
        <v>8.7839456869009583E-2</v>
      </c>
    </row>
    <row r="15" spans="1:10" ht="24" x14ac:dyDescent="0.2">
      <c r="A15" s="368" t="s">
        <v>1877</v>
      </c>
      <c r="B15" s="368" t="s">
        <v>1876</v>
      </c>
      <c r="C15" s="748" t="s">
        <v>1875</v>
      </c>
      <c r="D15" s="748">
        <v>2</v>
      </c>
      <c r="E15" s="748">
        <v>45.42</v>
      </c>
      <c r="F15" s="747">
        <v>1354.5</v>
      </c>
      <c r="G15" s="747">
        <v>0</v>
      </c>
      <c r="H15" s="747">
        <v>809.82</v>
      </c>
      <c r="I15" s="747">
        <v>544.67999999999995</v>
      </c>
      <c r="J15" s="746">
        <v>0.4021262458471761</v>
      </c>
    </row>
    <row r="16" spans="1:10" x14ac:dyDescent="0.2">
      <c r="A16" s="368" t="s">
        <v>1870</v>
      </c>
      <c r="B16" s="368" t="s">
        <v>1869</v>
      </c>
      <c r="C16" s="748" t="s">
        <v>1771</v>
      </c>
      <c r="D16" s="748">
        <v>1</v>
      </c>
      <c r="E16" s="748">
        <v>6</v>
      </c>
      <c r="F16" s="747">
        <v>969.76</v>
      </c>
      <c r="G16" s="747">
        <v>0</v>
      </c>
      <c r="H16" s="747">
        <v>723.13</v>
      </c>
      <c r="I16" s="747">
        <v>246.63</v>
      </c>
      <c r="J16" s="746">
        <v>0.25432065665731729</v>
      </c>
    </row>
    <row r="17" spans="1:10" x14ac:dyDescent="0.2">
      <c r="A17" s="368" t="s">
        <v>1862</v>
      </c>
      <c r="B17" s="368" t="s">
        <v>1861</v>
      </c>
      <c r="C17" s="748" t="s">
        <v>1860</v>
      </c>
      <c r="D17" s="748">
        <v>2</v>
      </c>
      <c r="E17" s="748">
        <v>9.6</v>
      </c>
      <c r="F17" s="747">
        <v>1617.58</v>
      </c>
      <c r="G17" s="747">
        <v>0</v>
      </c>
      <c r="H17" s="747">
        <v>1192.78</v>
      </c>
      <c r="I17" s="747">
        <v>424.8</v>
      </c>
      <c r="J17" s="746">
        <v>0.26261452292931414</v>
      </c>
    </row>
    <row r="18" spans="1:10" x14ac:dyDescent="0.2">
      <c r="A18" s="368" t="s">
        <v>1965</v>
      </c>
      <c r="B18" s="368" t="s">
        <v>1964</v>
      </c>
      <c r="C18" s="748" t="s">
        <v>1860</v>
      </c>
      <c r="D18" s="748">
        <v>1</v>
      </c>
      <c r="E18" s="748">
        <v>4.8</v>
      </c>
      <c r="F18" s="747">
        <v>845.03</v>
      </c>
      <c r="G18" s="747">
        <v>0</v>
      </c>
      <c r="H18" s="747">
        <v>605.67999999999995</v>
      </c>
      <c r="I18" s="747">
        <v>239.35</v>
      </c>
      <c r="J18" s="746">
        <v>0.28324438185626544</v>
      </c>
    </row>
    <row r="19" spans="1:10" x14ac:dyDescent="0.2">
      <c r="A19" s="368" t="s">
        <v>4416</v>
      </c>
      <c r="B19" s="368" t="s">
        <v>4415</v>
      </c>
      <c r="C19" s="748" t="s">
        <v>1013</v>
      </c>
      <c r="D19" s="748">
        <v>112</v>
      </c>
      <c r="E19" s="748">
        <v>2128</v>
      </c>
      <c r="F19" s="747">
        <v>112773.86</v>
      </c>
      <c r="G19" s="747">
        <v>0</v>
      </c>
      <c r="H19" s="747">
        <v>88087.679999999993</v>
      </c>
      <c r="I19" s="747">
        <v>24686.18</v>
      </c>
      <c r="J19" s="746">
        <v>0.21889984079643987</v>
      </c>
    </row>
    <row r="20" spans="1:10" x14ac:dyDescent="0.2">
      <c r="A20" s="368" t="s">
        <v>1857</v>
      </c>
      <c r="B20" s="368" t="s">
        <v>1856</v>
      </c>
      <c r="C20" s="748" t="s">
        <v>1013</v>
      </c>
      <c r="D20" s="748">
        <v>20</v>
      </c>
      <c r="E20" s="748">
        <v>380</v>
      </c>
      <c r="F20" s="747">
        <v>23916.5</v>
      </c>
      <c r="G20" s="747">
        <v>0</v>
      </c>
      <c r="H20" s="747">
        <v>18173.75</v>
      </c>
      <c r="I20" s="747">
        <v>5742.75</v>
      </c>
      <c r="J20" s="746">
        <v>0.24011665586519768</v>
      </c>
    </row>
    <row r="21" spans="1:10" x14ac:dyDescent="0.2">
      <c r="A21" s="368" t="s">
        <v>1855</v>
      </c>
      <c r="B21" s="368" t="s">
        <v>1854</v>
      </c>
      <c r="C21" s="748" t="s">
        <v>1013</v>
      </c>
      <c r="D21" s="748">
        <v>15</v>
      </c>
      <c r="E21" s="748">
        <v>285</v>
      </c>
      <c r="F21" s="747">
        <v>17908.25</v>
      </c>
      <c r="G21" s="747">
        <v>0</v>
      </c>
      <c r="H21" s="747">
        <v>13780.75</v>
      </c>
      <c r="I21" s="747">
        <v>4127.5</v>
      </c>
      <c r="J21" s="746">
        <v>0.23048036519481244</v>
      </c>
    </row>
    <row r="22" spans="1:10" x14ac:dyDescent="0.2">
      <c r="A22" s="368" t="s">
        <v>1853</v>
      </c>
      <c r="B22" s="368" t="s">
        <v>1852</v>
      </c>
      <c r="C22" s="748" t="s">
        <v>1013</v>
      </c>
      <c r="D22" s="748">
        <v>43</v>
      </c>
      <c r="E22" s="748">
        <v>817</v>
      </c>
      <c r="F22" s="747">
        <v>52495.32</v>
      </c>
      <c r="G22" s="747">
        <v>0</v>
      </c>
      <c r="H22" s="747">
        <v>40687.46</v>
      </c>
      <c r="I22" s="747">
        <v>11807.86</v>
      </c>
      <c r="J22" s="746">
        <v>0.22493167009935361</v>
      </c>
    </row>
    <row r="23" spans="1:10" x14ac:dyDescent="0.2">
      <c r="A23" s="368" t="s">
        <v>1841</v>
      </c>
      <c r="B23" s="368" t="s">
        <v>1840</v>
      </c>
      <c r="C23" s="748" t="s">
        <v>1013</v>
      </c>
      <c r="D23" s="748">
        <v>55</v>
      </c>
      <c r="E23" s="748">
        <v>1045</v>
      </c>
      <c r="F23" s="747">
        <v>71775</v>
      </c>
      <c r="G23" s="747">
        <v>0</v>
      </c>
      <c r="H23" s="747">
        <v>59277.35</v>
      </c>
      <c r="I23" s="747">
        <v>12497.65</v>
      </c>
      <c r="J23" s="746">
        <v>0.17412260536398466</v>
      </c>
    </row>
    <row r="24" spans="1:10" x14ac:dyDescent="0.2">
      <c r="A24" s="368" t="s">
        <v>1837</v>
      </c>
      <c r="B24" s="368" t="s">
        <v>1836</v>
      </c>
      <c r="C24" s="748" t="s">
        <v>1013</v>
      </c>
      <c r="D24" s="748">
        <v>784</v>
      </c>
      <c r="E24" s="748">
        <v>14896</v>
      </c>
      <c r="F24" s="747">
        <v>555705.12</v>
      </c>
      <c r="G24" s="747">
        <v>0</v>
      </c>
      <c r="H24" s="747">
        <v>421783.3</v>
      </c>
      <c r="I24" s="747">
        <v>133921.82</v>
      </c>
      <c r="J24" s="746">
        <v>0.24099439645256462</v>
      </c>
    </row>
    <row r="25" spans="1:10" x14ac:dyDescent="0.2">
      <c r="A25" s="368" t="s">
        <v>1820</v>
      </c>
      <c r="B25" s="368" t="s">
        <v>1819</v>
      </c>
      <c r="C25" s="748" t="s">
        <v>1818</v>
      </c>
      <c r="D25" s="748">
        <v>2</v>
      </c>
      <c r="E25" s="748">
        <v>22.08</v>
      </c>
      <c r="F25" s="747">
        <v>709.65</v>
      </c>
      <c r="G25" s="747">
        <v>0</v>
      </c>
      <c r="H25" s="747">
        <v>488.1</v>
      </c>
      <c r="I25" s="747">
        <v>221.55</v>
      </c>
      <c r="J25" s="746">
        <v>0.31219615303318538</v>
      </c>
    </row>
    <row r="26" spans="1:10" x14ac:dyDescent="0.2">
      <c r="A26" s="368" t="s">
        <v>1820</v>
      </c>
      <c r="B26" s="368" t="s">
        <v>1819</v>
      </c>
      <c r="C26" s="748" t="s">
        <v>1961</v>
      </c>
      <c r="D26" s="748">
        <v>432</v>
      </c>
      <c r="E26" s="748">
        <v>198.72</v>
      </c>
      <c r="F26" s="747">
        <v>5603.04</v>
      </c>
      <c r="G26" s="747">
        <v>0</v>
      </c>
      <c r="H26" s="747">
        <v>4392.8999999999996</v>
      </c>
      <c r="I26" s="747">
        <v>1210.1400000000001</v>
      </c>
      <c r="J26" s="746">
        <v>0.21597918272937547</v>
      </c>
    </row>
    <row r="27" spans="1:10" x14ac:dyDescent="0.2">
      <c r="A27" s="368" t="s">
        <v>1817</v>
      </c>
      <c r="B27" s="368" t="s">
        <v>1816</v>
      </c>
      <c r="C27" s="748" t="s">
        <v>1013</v>
      </c>
      <c r="D27" s="748">
        <v>7</v>
      </c>
      <c r="E27" s="748">
        <v>133</v>
      </c>
      <c r="F27" s="747">
        <v>4913.51</v>
      </c>
      <c r="G27" s="747">
        <v>0</v>
      </c>
      <c r="H27" s="747">
        <v>3744.86</v>
      </c>
      <c r="I27" s="747">
        <v>1168.6500000000001</v>
      </c>
      <c r="J27" s="746">
        <v>0.23784422948157224</v>
      </c>
    </row>
    <row r="28" spans="1:10" x14ac:dyDescent="0.2">
      <c r="A28" s="368" t="s">
        <v>1815</v>
      </c>
      <c r="B28" s="368" t="s">
        <v>1814</v>
      </c>
      <c r="C28" s="748" t="s">
        <v>1013</v>
      </c>
      <c r="D28" s="748">
        <v>1</v>
      </c>
      <c r="E28" s="748">
        <v>19</v>
      </c>
      <c r="F28" s="747">
        <v>1038.9100000000001</v>
      </c>
      <c r="G28" s="747">
        <v>0</v>
      </c>
      <c r="H28" s="747">
        <v>746.8</v>
      </c>
      <c r="I28" s="747">
        <v>292.11</v>
      </c>
      <c r="J28" s="746">
        <v>0.28116968746089649</v>
      </c>
    </row>
    <row r="29" spans="1:10" x14ac:dyDescent="0.2">
      <c r="A29" s="368" t="s">
        <v>1960</v>
      </c>
      <c r="B29" s="368" t="s">
        <v>1959</v>
      </c>
      <c r="C29" s="748" t="s">
        <v>1013</v>
      </c>
      <c r="D29" s="748">
        <v>2</v>
      </c>
      <c r="E29" s="748">
        <v>38</v>
      </c>
      <c r="F29" s="747">
        <v>2604.96</v>
      </c>
      <c r="G29" s="747">
        <v>0</v>
      </c>
      <c r="H29" s="747">
        <v>1946.3</v>
      </c>
      <c r="I29" s="747">
        <v>658.66</v>
      </c>
      <c r="J29" s="746">
        <v>0.25284841225968918</v>
      </c>
    </row>
    <row r="30" spans="1:10" x14ac:dyDescent="0.2">
      <c r="A30" s="368" t="s">
        <v>1811</v>
      </c>
      <c r="B30" s="368" t="s">
        <v>1810</v>
      </c>
      <c r="C30" s="748" t="s">
        <v>1013</v>
      </c>
      <c r="D30" s="748">
        <v>4</v>
      </c>
      <c r="E30" s="748">
        <v>76</v>
      </c>
      <c r="F30" s="747">
        <v>6080.52</v>
      </c>
      <c r="G30" s="747">
        <v>0</v>
      </c>
      <c r="H30" s="747">
        <v>3694.12</v>
      </c>
      <c r="I30" s="747">
        <v>2386.4</v>
      </c>
      <c r="J30" s="746">
        <v>0.39246643379184676</v>
      </c>
    </row>
    <row r="31" spans="1:10" x14ac:dyDescent="0.2">
      <c r="A31" s="368" t="s">
        <v>1809</v>
      </c>
      <c r="B31" s="368" t="s">
        <v>1808</v>
      </c>
      <c r="C31" s="748" t="s">
        <v>1013</v>
      </c>
      <c r="D31" s="748">
        <v>4</v>
      </c>
      <c r="E31" s="748">
        <v>76</v>
      </c>
      <c r="F31" s="747">
        <v>0.04</v>
      </c>
      <c r="G31" s="747">
        <v>0</v>
      </c>
      <c r="H31" s="747">
        <v>413.88</v>
      </c>
      <c r="I31" s="747">
        <v>-413.84</v>
      </c>
      <c r="J31" s="746">
        <v>-10346</v>
      </c>
    </row>
    <row r="32" spans="1:10" x14ac:dyDescent="0.2">
      <c r="A32" s="368" t="s">
        <v>1807</v>
      </c>
      <c r="B32" s="368" t="s">
        <v>1806</v>
      </c>
      <c r="C32" s="748" t="s">
        <v>1013</v>
      </c>
      <c r="D32" s="748">
        <v>3</v>
      </c>
      <c r="E32" s="748">
        <v>57</v>
      </c>
      <c r="F32" s="747">
        <v>0.03</v>
      </c>
      <c r="G32" s="747">
        <v>0</v>
      </c>
      <c r="H32" s="747">
        <v>480.09</v>
      </c>
      <c r="I32" s="747">
        <v>-480.06</v>
      </c>
      <c r="J32" s="746">
        <v>-16002</v>
      </c>
    </row>
    <row r="33" spans="1:10" x14ac:dyDescent="0.2">
      <c r="A33" s="368" t="s">
        <v>2313</v>
      </c>
      <c r="B33" s="368" t="s">
        <v>2422</v>
      </c>
      <c r="C33" s="748" t="s">
        <v>1013</v>
      </c>
      <c r="D33" s="748">
        <v>8</v>
      </c>
      <c r="E33" s="748">
        <v>152</v>
      </c>
      <c r="F33" s="747">
        <v>0.08</v>
      </c>
      <c r="G33" s="747">
        <v>0</v>
      </c>
      <c r="H33" s="747">
        <v>1957.64</v>
      </c>
      <c r="I33" s="747">
        <v>-1957.56</v>
      </c>
      <c r="J33" s="746">
        <v>-24469.5</v>
      </c>
    </row>
    <row r="34" spans="1:10" ht="18" customHeight="1" x14ac:dyDescent="0.2">
      <c r="A34" s="368" t="s">
        <v>1802</v>
      </c>
      <c r="B34" s="368" t="s">
        <v>1801</v>
      </c>
      <c r="C34" s="748" t="s">
        <v>1800</v>
      </c>
      <c r="D34" s="748">
        <v>708</v>
      </c>
      <c r="E34" s="748">
        <v>334.88400000000001</v>
      </c>
      <c r="F34" s="747">
        <v>82899.72</v>
      </c>
      <c r="G34" s="747">
        <v>0</v>
      </c>
      <c r="H34" s="747">
        <v>77688.84</v>
      </c>
      <c r="I34" s="747">
        <v>5210.88</v>
      </c>
      <c r="J34" s="746">
        <v>6.2857630882227344E-2</v>
      </c>
    </row>
    <row r="35" spans="1:10" x14ac:dyDescent="0.2">
      <c r="A35" s="368" t="s">
        <v>1789</v>
      </c>
      <c r="B35" s="368" t="s">
        <v>1788</v>
      </c>
      <c r="C35" s="748" t="s">
        <v>1785</v>
      </c>
      <c r="D35" s="748">
        <v>40</v>
      </c>
      <c r="E35" s="748">
        <v>800</v>
      </c>
      <c r="F35" s="747">
        <v>15238.1</v>
      </c>
      <c r="G35" s="747">
        <v>0</v>
      </c>
      <c r="H35" s="747">
        <v>13366.8</v>
      </c>
      <c r="I35" s="747">
        <v>1871.3</v>
      </c>
      <c r="J35" s="746">
        <v>0.12280402412374246</v>
      </c>
    </row>
    <row r="36" spans="1:10" x14ac:dyDescent="0.2">
      <c r="A36" s="368" t="s">
        <v>1784</v>
      </c>
      <c r="B36" s="368" t="s">
        <v>1783</v>
      </c>
      <c r="C36" s="748" t="s">
        <v>1774</v>
      </c>
      <c r="D36" s="748">
        <v>2760</v>
      </c>
      <c r="E36" s="748">
        <v>690</v>
      </c>
      <c r="F36" s="747">
        <v>68227.199999999997</v>
      </c>
      <c r="G36" s="747">
        <v>0</v>
      </c>
      <c r="H36" s="747">
        <v>62037.9</v>
      </c>
      <c r="I36" s="747">
        <v>6189.3</v>
      </c>
      <c r="J36" s="746">
        <v>9.071601941747573E-2</v>
      </c>
    </row>
    <row r="37" spans="1:10" x14ac:dyDescent="0.2">
      <c r="A37" s="368" t="s">
        <v>1782</v>
      </c>
      <c r="B37" s="368" t="s">
        <v>1781</v>
      </c>
      <c r="C37" s="748" t="s">
        <v>1774</v>
      </c>
      <c r="D37" s="748">
        <v>1368</v>
      </c>
      <c r="E37" s="748">
        <v>342</v>
      </c>
      <c r="F37" s="747">
        <v>49890.96</v>
      </c>
      <c r="G37" s="747">
        <v>0</v>
      </c>
      <c r="H37" s="747">
        <v>35711.64</v>
      </c>
      <c r="I37" s="747">
        <v>14179.32</v>
      </c>
      <c r="J37" s="746">
        <v>0.28420619687414311</v>
      </c>
    </row>
    <row r="38" spans="1:10" x14ac:dyDescent="0.2">
      <c r="A38" s="368" t="s">
        <v>1780</v>
      </c>
      <c r="B38" s="368" t="s">
        <v>1779</v>
      </c>
      <c r="C38" s="748" t="s">
        <v>1774</v>
      </c>
      <c r="D38" s="748">
        <v>120</v>
      </c>
      <c r="E38" s="748">
        <v>30</v>
      </c>
      <c r="F38" s="747">
        <v>6417.6</v>
      </c>
      <c r="G38" s="747">
        <v>0</v>
      </c>
      <c r="H38" s="747">
        <v>4814.0200000000004</v>
      </c>
      <c r="I38" s="747">
        <v>1603.58</v>
      </c>
      <c r="J38" s="746">
        <v>0.24987222637746198</v>
      </c>
    </row>
    <row r="39" spans="1:10" x14ac:dyDescent="0.2">
      <c r="A39" s="368" t="s">
        <v>1778</v>
      </c>
      <c r="B39" s="368" t="s">
        <v>1777</v>
      </c>
      <c r="C39" s="748" t="s">
        <v>1771</v>
      </c>
      <c r="D39" s="748">
        <v>1</v>
      </c>
      <c r="E39" s="748">
        <v>6</v>
      </c>
      <c r="F39" s="747">
        <v>863.64</v>
      </c>
      <c r="G39" s="747">
        <v>0</v>
      </c>
      <c r="H39" s="747">
        <v>557.01</v>
      </c>
      <c r="I39" s="747">
        <v>306.63</v>
      </c>
      <c r="J39" s="746">
        <v>0.35504376823676531</v>
      </c>
    </row>
    <row r="40" spans="1:10" x14ac:dyDescent="0.2">
      <c r="A40" s="368" t="s">
        <v>1778</v>
      </c>
      <c r="B40" s="368" t="s">
        <v>1777</v>
      </c>
      <c r="C40" s="748" t="s">
        <v>1774</v>
      </c>
      <c r="D40" s="748">
        <v>744</v>
      </c>
      <c r="E40" s="748">
        <v>186</v>
      </c>
      <c r="F40" s="747">
        <v>21404.880000000001</v>
      </c>
      <c r="G40" s="747">
        <v>0</v>
      </c>
      <c r="H40" s="747">
        <v>17266.7</v>
      </c>
      <c r="I40" s="747">
        <v>4138.18</v>
      </c>
      <c r="J40" s="746">
        <v>0.19332881100010837</v>
      </c>
    </row>
    <row r="41" spans="1:10" x14ac:dyDescent="0.2">
      <c r="A41" s="368" t="s">
        <v>1776</v>
      </c>
      <c r="B41" s="368" t="s">
        <v>1775</v>
      </c>
      <c r="C41" s="748" t="s">
        <v>1774</v>
      </c>
      <c r="D41" s="748">
        <v>408</v>
      </c>
      <c r="E41" s="748">
        <v>102</v>
      </c>
      <c r="F41" s="747">
        <v>11077.2</v>
      </c>
      <c r="G41" s="747">
        <v>0</v>
      </c>
      <c r="H41" s="747">
        <v>8153.54</v>
      </c>
      <c r="I41" s="747">
        <v>2923.66</v>
      </c>
      <c r="J41" s="746">
        <v>0.26393492940454266</v>
      </c>
    </row>
    <row r="42" spans="1:10" x14ac:dyDescent="0.2">
      <c r="A42" s="368" t="s">
        <v>1773</v>
      </c>
      <c r="B42" s="368" t="s">
        <v>1772</v>
      </c>
      <c r="C42" s="748" t="s">
        <v>1774</v>
      </c>
      <c r="D42" s="748">
        <v>408</v>
      </c>
      <c r="E42" s="748">
        <v>102</v>
      </c>
      <c r="F42" s="747">
        <v>12399.12</v>
      </c>
      <c r="G42" s="747">
        <v>0</v>
      </c>
      <c r="H42" s="747">
        <v>9327.69</v>
      </c>
      <c r="I42" s="747">
        <v>3071.43</v>
      </c>
      <c r="J42" s="746">
        <v>0.24771354741304222</v>
      </c>
    </row>
    <row r="43" spans="1:10" x14ac:dyDescent="0.2">
      <c r="A43" s="368" t="s">
        <v>1770</v>
      </c>
      <c r="B43" s="368" t="s">
        <v>1769</v>
      </c>
      <c r="C43" s="748" t="s">
        <v>1764</v>
      </c>
      <c r="D43" s="748">
        <v>2</v>
      </c>
      <c r="E43" s="748">
        <v>28.38</v>
      </c>
      <c r="F43" s="747">
        <v>2485.46</v>
      </c>
      <c r="G43" s="747">
        <v>0</v>
      </c>
      <c r="H43" s="747">
        <v>1919.28</v>
      </c>
      <c r="I43" s="747">
        <v>566.17999999999995</v>
      </c>
      <c r="J43" s="746">
        <v>0.22779686657600606</v>
      </c>
    </row>
    <row r="44" spans="1:10" x14ac:dyDescent="0.2">
      <c r="A44" s="368" t="s">
        <v>1768</v>
      </c>
      <c r="B44" s="368" t="s">
        <v>1767</v>
      </c>
      <c r="C44" s="748" t="s">
        <v>1764</v>
      </c>
      <c r="D44" s="748">
        <v>3</v>
      </c>
      <c r="E44" s="748">
        <v>42.57</v>
      </c>
      <c r="F44" s="747">
        <v>3908.68</v>
      </c>
      <c r="G44" s="747">
        <v>0</v>
      </c>
      <c r="H44" s="747">
        <v>3005.13</v>
      </c>
      <c r="I44" s="747">
        <v>903.55</v>
      </c>
      <c r="J44" s="746">
        <v>0.23116499687874167</v>
      </c>
    </row>
    <row r="45" spans="1:10" x14ac:dyDescent="0.2">
      <c r="A45" s="368" t="s">
        <v>1766</v>
      </c>
      <c r="B45" s="368" t="s">
        <v>1765</v>
      </c>
      <c r="C45" s="748" t="s">
        <v>1764</v>
      </c>
      <c r="D45" s="748">
        <v>2</v>
      </c>
      <c r="E45" s="748">
        <v>28.38</v>
      </c>
      <c r="F45" s="747">
        <v>2716.88</v>
      </c>
      <c r="G45" s="747">
        <v>0</v>
      </c>
      <c r="H45" s="747">
        <v>2006.48</v>
      </c>
      <c r="I45" s="747">
        <v>710.4</v>
      </c>
      <c r="J45" s="746">
        <v>0.261476399399311</v>
      </c>
    </row>
    <row r="46" spans="1:10" x14ac:dyDescent="0.2">
      <c r="A46" s="368" t="s">
        <v>2419</v>
      </c>
      <c r="B46" s="368" t="s">
        <v>2418</v>
      </c>
      <c r="C46" s="748" t="s">
        <v>1764</v>
      </c>
      <c r="D46" s="748">
        <v>1</v>
      </c>
      <c r="E46" s="748">
        <v>14.19</v>
      </c>
      <c r="F46" s="747">
        <v>1719.58</v>
      </c>
      <c r="G46" s="747">
        <v>0</v>
      </c>
      <c r="H46" s="747">
        <v>1267.98</v>
      </c>
      <c r="I46" s="747">
        <v>451.6</v>
      </c>
      <c r="J46" s="746">
        <v>0.26262226822828832</v>
      </c>
    </row>
    <row r="47" spans="1:10" x14ac:dyDescent="0.2">
      <c r="A47" s="368" t="s">
        <v>1763</v>
      </c>
      <c r="B47" s="368" t="s">
        <v>1762</v>
      </c>
      <c r="C47" s="748" t="s">
        <v>1764</v>
      </c>
      <c r="D47" s="748">
        <v>10</v>
      </c>
      <c r="E47" s="748">
        <v>141.9</v>
      </c>
      <c r="F47" s="747">
        <v>13113.5</v>
      </c>
      <c r="G47" s="747">
        <v>0</v>
      </c>
      <c r="H47" s="747">
        <v>10081.32</v>
      </c>
      <c r="I47" s="747">
        <v>3032.18</v>
      </c>
      <c r="J47" s="746">
        <v>0.23122583597056467</v>
      </c>
    </row>
    <row r="48" spans="1:10" x14ac:dyDescent="0.2">
      <c r="A48" s="368" t="s">
        <v>1763</v>
      </c>
      <c r="B48" s="368" t="s">
        <v>1762</v>
      </c>
      <c r="C48" s="748" t="s">
        <v>1074</v>
      </c>
      <c r="D48" s="748">
        <v>285</v>
      </c>
      <c r="E48" s="748">
        <v>269.61</v>
      </c>
      <c r="F48" s="747">
        <v>23558.1</v>
      </c>
      <c r="G48" s="747">
        <v>0</v>
      </c>
      <c r="H48" s="747">
        <v>18979.28</v>
      </c>
      <c r="I48" s="747">
        <v>4578.82</v>
      </c>
      <c r="J48" s="746">
        <v>0.19436287306701305</v>
      </c>
    </row>
    <row r="49" spans="1:10" x14ac:dyDescent="0.2">
      <c r="A49" s="368" t="s">
        <v>1721</v>
      </c>
      <c r="B49" s="368" t="s">
        <v>1720</v>
      </c>
      <c r="C49" s="748" t="s">
        <v>1719</v>
      </c>
      <c r="D49" s="748">
        <v>48</v>
      </c>
      <c r="E49" s="748">
        <v>43.2</v>
      </c>
      <c r="F49" s="747">
        <v>3870.24</v>
      </c>
      <c r="G49" s="747">
        <v>0</v>
      </c>
      <c r="H49" s="747">
        <v>2857.88</v>
      </c>
      <c r="I49" s="747">
        <v>1012.36</v>
      </c>
      <c r="J49" s="746">
        <v>0.26157550952912478</v>
      </c>
    </row>
    <row r="50" spans="1:10" x14ac:dyDescent="0.2">
      <c r="A50" s="368" t="s">
        <v>1950</v>
      </c>
      <c r="B50" s="368" t="s">
        <v>1949</v>
      </c>
      <c r="C50" s="748" t="s">
        <v>1719</v>
      </c>
      <c r="D50" s="748">
        <v>96</v>
      </c>
      <c r="E50" s="748">
        <v>86.4</v>
      </c>
      <c r="F50" s="747">
        <v>6962.88</v>
      </c>
      <c r="G50" s="747">
        <v>0</v>
      </c>
      <c r="H50" s="747">
        <v>5553.34</v>
      </c>
      <c r="I50" s="747">
        <v>1409.54</v>
      </c>
      <c r="J50" s="746">
        <v>0.20243634817776551</v>
      </c>
    </row>
    <row r="51" spans="1:10" x14ac:dyDescent="0.2">
      <c r="A51" s="368" t="s">
        <v>3195</v>
      </c>
      <c r="B51" s="368" t="s">
        <v>3194</v>
      </c>
      <c r="C51" s="748" t="s">
        <v>6725</v>
      </c>
      <c r="D51" s="748">
        <v>1</v>
      </c>
      <c r="E51" s="748">
        <v>7.68</v>
      </c>
      <c r="F51" s="747">
        <v>1477.08</v>
      </c>
      <c r="G51" s="747">
        <v>0</v>
      </c>
      <c r="H51" s="747">
        <v>539.07000000000005</v>
      </c>
      <c r="I51" s="747">
        <v>938.01</v>
      </c>
      <c r="J51" s="746">
        <v>0.63504346413193602</v>
      </c>
    </row>
    <row r="52" spans="1:10" x14ac:dyDescent="0.2">
      <c r="A52" s="368" t="s">
        <v>1709</v>
      </c>
      <c r="B52" s="368" t="s">
        <v>1708</v>
      </c>
      <c r="C52" s="748" t="s">
        <v>1701</v>
      </c>
      <c r="D52" s="748">
        <v>2</v>
      </c>
      <c r="E52" s="748">
        <v>8</v>
      </c>
      <c r="F52" s="747">
        <v>839.93</v>
      </c>
      <c r="G52" s="747">
        <v>0</v>
      </c>
      <c r="H52" s="747">
        <v>722.36</v>
      </c>
      <c r="I52" s="747">
        <v>117.57</v>
      </c>
      <c r="J52" s="746">
        <v>0.13997595037681712</v>
      </c>
    </row>
    <row r="53" spans="1:10" x14ac:dyDescent="0.2">
      <c r="A53" s="368" t="s">
        <v>1703</v>
      </c>
      <c r="B53" s="368" t="s">
        <v>3842</v>
      </c>
      <c r="C53" s="748" t="s">
        <v>1701</v>
      </c>
      <c r="D53" s="748">
        <v>2</v>
      </c>
      <c r="E53" s="748">
        <v>8</v>
      </c>
      <c r="F53" s="747">
        <v>1034.44</v>
      </c>
      <c r="G53" s="747">
        <v>0</v>
      </c>
      <c r="H53" s="747">
        <v>766.3</v>
      </c>
      <c r="I53" s="747">
        <v>268.14</v>
      </c>
      <c r="J53" s="746">
        <v>0.25921271412551716</v>
      </c>
    </row>
    <row r="54" spans="1:10" x14ac:dyDescent="0.2">
      <c r="A54" s="368" t="s">
        <v>1686</v>
      </c>
      <c r="B54" s="368" t="s">
        <v>1685</v>
      </c>
      <c r="C54" s="748" t="s">
        <v>1684</v>
      </c>
      <c r="D54" s="748">
        <v>2</v>
      </c>
      <c r="E54" s="748">
        <v>32</v>
      </c>
      <c r="F54" s="747">
        <v>5591.22</v>
      </c>
      <c r="G54" s="747">
        <v>0</v>
      </c>
      <c r="H54" s="747">
        <v>2503.6799999999998</v>
      </c>
      <c r="I54" s="747">
        <v>3087.54</v>
      </c>
      <c r="J54" s="746">
        <v>0.55221221844248658</v>
      </c>
    </row>
    <row r="55" spans="1:10" ht="15" customHeight="1" x14ac:dyDescent="0.2">
      <c r="A55" s="368" t="s">
        <v>1683</v>
      </c>
      <c r="B55" s="368" t="s">
        <v>1682</v>
      </c>
      <c r="C55" s="748" t="s">
        <v>1078</v>
      </c>
      <c r="D55" s="748">
        <v>180</v>
      </c>
      <c r="E55" s="748">
        <v>180</v>
      </c>
      <c r="F55" s="747">
        <v>18669.599999999999</v>
      </c>
      <c r="G55" s="747">
        <v>0</v>
      </c>
      <c r="H55" s="747">
        <v>16627.27</v>
      </c>
      <c r="I55" s="747">
        <v>2042.33</v>
      </c>
      <c r="J55" s="746">
        <v>0.10939334533144791</v>
      </c>
    </row>
    <row r="56" spans="1:10" x14ac:dyDescent="0.2">
      <c r="A56" s="368" t="s">
        <v>1681</v>
      </c>
      <c r="B56" s="368" t="s">
        <v>1680</v>
      </c>
      <c r="C56" s="748" t="s">
        <v>1077</v>
      </c>
      <c r="D56" s="748">
        <v>1</v>
      </c>
      <c r="E56" s="748">
        <v>11.352</v>
      </c>
      <c r="F56" s="747">
        <v>1413.69</v>
      </c>
      <c r="G56" s="747">
        <v>0</v>
      </c>
      <c r="H56" s="747">
        <v>1070.05</v>
      </c>
      <c r="I56" s="747">
        <v>343.64</v>
      </c>
      <c r="J56" s="746">
        <v>0.2430801660901612</v>
      </c>
    </row>
    <row r="57" spans="1:10" x14ac:dyDescent="0.2">
      <c r="A57" s="368" t="s">
        <v>1679</v>
      </c>
      <c r="B57" s="368" t="s">
        <v>1678</v>
      </c>
      <c r="C57" s="748" t="s">
        <v>1074</v>
      </c>
      <c r="D57" s="748">
        <v>1032</v>
      </c>
      <c r="E57" s="748">
        <v>976.27200000000005</v>
      </c>
      <c r="F57" s="747">
        <v>39721.68</v>
      </c>
      <c r="G57" s="747">
        <v>0</v>
      </c>
      <c r="H57" s="747">
        <v>30443.53</v>
      </c>
      <c r="I57" s="747">
        <v>9278.15</v>
      </c>
      <c r="J57" s="746">
        <v>0.23357899263072457</v>
      </c>
    </row>
    <row r="58" spans="1:10" ht="15" customHeight="1" x14ac:dyDescent="0.2">
      <c r="A58" s="368" t="s">
        <v>1676</v>
      </c>
      <c r="B58" s="368" t="s">
        <v>1675</v>
      </c>
      <c r="C58" s="748" t="s">
        <v>1078</v>
      </c>
      <c r="D58" s="748">
        <v>960</v>
      </c>
      <c r="E58" s="748">
        <v>960</v>
      </c>
      <c r="F58" s="747">
        <v>25670.400000000001</v>
      </c>
      <c r="G58" s="747">
        <v>0</v>
      </c>
      <c r="H58" s="747">
        <v>22424.79</v>
      </c>
      <c r="I58" s="747">
        <v>3245.61</v>
      </c>
      <c r="J58" s="746">
        <v>0.12643394727000748</v>
      </c>
    </row>
    <row r="59" spans="1:10" x14ac:dyDescent="0.2">
      <c r="A59" s="368" t="s">
        <v>1674</v>
      </c>
      <c r="B59" s="368" t="s">
        <v>1673</v>
      </c>
      <c r="C59" s="748" t="s">
        <v>1074</v>
      </c>
      <c r="D59" s="748">
        <v>228</v>
      </c>
      <c r="E59" s="748">
        <v>215.68799999999999</v>
      </c>
      <c r="F59" s="747">
        <v>16628.04</v>
      </c>
      <c r="G59" s="747">
        <v>0</v>
      </c>
      <c r="H59" s="747">
        <v>14899.61</v>
      </c>
      <c r="I59" s="747">
        <v>1728.43</v>
      </c>
      <c r="J59" s="746">
        <v>0.10394670688788336</v>
      </c>
    </row>
    <row r="60" spans="1:10" x14ac:dyDescent="0.2">
      <c r="A60" s="368" t="s">
        <v>1672</v>
      </c>
      <c r="B60" s="368" t="s">
        <v>1671</v>
      </c>
      <c r="C60" s="748" t="s">
        <v>1074</v>
      </c>
      <c r="D60" s="748">
        <v>144</v>
      </c>
      <c r="E60" s="748">
        <v>136.22399999999999</v>
      </c>
      <c r="F60" s="747">
        <v>10501.92</v>
      </c>
      <c r="G60" s="747">
        <v>0</v>
      </c>
      <c r="H60" s="747">
        <v>9410.2800000000007</v>
      </c>
      <c r="I60" s="747">
        <v>1091.6400000000001</v>
      </c>
      <c r="J60" s="746">
        <v>0.10394670688788336</v>
      </c>
    </row>
    <row r="61" spans="1:10" x14ac:dyDescent="0.2">
      <c r="A61" s="368" t="s">
        <v>1670</v>
      </c>
      <c r="B61" s="368" t="s">
        <v>1669</v>
      </c>
      <c r="C61" s="748" t="s">
        <v>1077</v>
      </c>
      <c r="D61" s="748">
        <v>24</v>
      </c>
      <c r="E61" s="748">
        <v>272.44799999999998</v>
      </c>
      <c r="F61" s="747">
        <v>17163.240000000002</v>
      </c>
      <c r="G61" s="747">
        <v>0</v>
      </c>
      <c r="H61" s="747">
        <v>18088.2</v>
      </c>
      <c r="I61" s="747">
        <v>-924.96</v>
      </c>
      <c r="J61" s="746">
        <v>-5.3891922504142577E-2</v>
      </c>
    </row>
    <row r="62" spans="1:10" x14ac:dyDescent="0.2">
      <c r="A62" s="368" t="s">
        <v>1670</v>
      </c>
      <c r="B62" s="368" t="s">
        <v>1669</v>
      </c>
      <c r="C62" s="748" t="s">
        <v>1074</v>
      </c>
      <c r="D62" s="748">
        <v>1884</v>
      </c>
      <c r="E62" s="748">
        <v>1782.2639999999999</v>
      </c>
      <c r="F62" s="747">
        <v>138172.56</v>
      </c>
      <c r="G62" s="747">
        <v>0</v>
      </c>
      <c r="H62" s="747">
        <v>118172.43</v>
      </c>
      <c r="I62" s="747">
        <v>20000.13</v>
      </c>
      <c r="J62" s="746">
        <v>0.14474748097596224</v>
      </c>
    </row>
    <row r="63" spans="1:10" x14ac:dyDescent="0.2">
      <c r="A63" s="368" t="s">
        <v>1666</v>
      </c>
      <c r="B63" s="368" t="s">
        <v>1665</v>
      </c>
      <c r="C63" s="748" t="s">
        <v>1077</v>
      </c>
      <c r="D63" s="748">
        <v>74</v>
      </c>
      <c r="E63" s="748">
        <v>840.048</v>
      </c>
      <c r="F63" s="747">
        <v>70169.86</v>
      </c>
      <c r="G63" s="747">
        <v>0</v>
      </c>
      <c r="H63" s="747">
        <v>71671.960000000006</v>
      </c>
      <c r="I63" s="747">
        <v>-1502.1</v>
      </c>
      <c r="J63" s="746">
        <v>-2.1406626719791089E-2</v>
      </c>
    </row>
    <row r="64" spans="1:10" x14ac:dyDescent="0.2">
      <c r="A64" s="368" t="s">
        <v>1666</v>
      </c>
      <c r="B64" s="368" t="s">
        <v>1665</v>
      </c>
      <c r="C64" s="748" t="s">
        <v>1074</v>
      </c>
      <c r="D64" s="748">
        <v>2280</v>
      </c>
      <c r="E64" s="748">
        <v>2156.88</v>
      </c>
      <c r="F64" s="747">
        <v>203239.2</v>
      </c>
      <c r="G64" s="747">
        <v>0</v>
      </c>
      <c r="H64" s="747">
        <v>184022.6</v>
      </c>
      <c r="I64" s="747">
        <v>19216.599999999999</v>
      </c>
      <c r="J64" s="746">
        <v>9.4551641612444837E-2</v>
      </c>
    </row>
    <row r="65" spans="1:10" x14ac:dyDescent="0.2">
      <c r="A65" s="368" t="s">
        <v>1664</v>
      </c>
      <c r="B65" s="368" t="s">
        <v>1663</v>
      </c>
      <c r="C65" s="748" t="s">
        <v>1074</v>
      </c>
      <c r="D65" s="748">
        <v>24</v>
      </c>
      <c r="E65" s="748">
        <v>22.704000000000001</v>
      </c>
      <c r="F65" s="747">
        <v>2168.4</v>
      </c>
      <c r="G65" s="747">
        <v>0</v>
      </c>
      <c r="H65" s="747">
        <v>1804.5</v>
      </c>
      <c r="I65" s="747">
        <v>363.9</v>
      </c>
      <c r="J65" s="746">
        <v>0.16781959048146097</v>
      </c>
    </row>
    <row r="66" spans="1:10" x14ac:dyDescent="0.2">
      <c r="A66" s="368" t="s">
        <v>1660</v>
      </c>
      <c r="B66" s="368" t="s">
        <v>1659</v>
      </c>
      <c r="C66" s="748" t="s">
        <v>1658</v>
      </c>
      <c r="D66" s="748">
        <v>1</v>
      </c>
      <c r="E66" s="748">
        <v>180</v>
      </c>
      <c r="F66" s="747">
        <v>22276.99</v>
      </c>
      <c r="G66" s="747">
        <v>0</v>
      </c>
      <c r="H66" s="747">
        <v>16502.2</v>
      </c>
      <c r="I66" s="747">
        <v>5774.79</v>
      </c>
      <c r="J66" s="746">
        <v>0.25922667290329621</v>
      </c>
    </row>
    <row r="67" spans="1:10" ht="15" customHeight="1" x14ac:dyDescent="0.2">
      <c r="A67" s="456" t="s">
        <v>1657</v>
      </c>
      <c r="B67" s="456" t="s">
        <v>1656</v>
      </c>
      <c r="C67" s="753" t="s">
        <v>1655</v>
      </c>
      <c r="D67" s="753">
        <v>2</v>
      </c>
      <c r="E67" s="753">
        <v>0</v>
      </c>
      <c r="F67" s="752">
        <v>1000</v>
      </c>
      <c r="G67" s="752">
        <v>0</v>
      </c>
      <c r="H67" s="752">
        <v>0</v>
      </c>
      <c r="I67" s="752">
        <v>1000</v>
      </c>
      <c r="J67" s="751">
        <v>1</v>
      </c>
    </row>
    <row r="68" spans="1:10" ht="18" customHeight="1" x14ac:dyDescent="0.2">
      <c r="A68" s="368" t="s">
        <v>1073</v>
      </c>
      <c r="B68" s="368" t="s">
        <v>1941</v>
      </c>
      <c r="C68" s="748" t="s">
        <v>1940</v>
      </c>
      <c r="D68" s="748">
        <v>36</v>
      </c>
      <c r="E68" s="748">
        <v>16.2</v>
      </c>
      <c r="F68" s="747">
        <v>1808.64</v>
      </c>
      <c r="G68" s="747">
        <v>0</v>
      </c>
      <c r="H68" s="747">
        <v>1634.4</v>
      </c>
      <c r="I68" s="747">
        <v>174.24</v>
      </c>
      <c r="J68" s="746">
        <v>9.6337579617834401E-2</v>
      </c>
    </row>
    <row r="69" spans="1:10" x14ac:dyDescent="0.2">
      <c r="A69" s="368" t="s">
        <v>1120</v>
      </c>
      <c r="B69" s="368" t="s">
        <v>1937</v>
      </c>
      <c r="C69" s="748" t="s">
        <v>1077</v>
      </c>
      <c r="D69" s="748">
        <v>12</v>
      </c>
      <c r="E69" s="748">
        <v>136.22399999999999</v>
      </c>
      <c r="F69" s="747">
        <v>9318.82</v>
      </c>
      <c r="G69" s="747">
        <v>0</v>
      </c>
      <c r="H69" s="747">
        <v>8946</v>
      </c>
      <c r="I69" s="747">
        <v>372.82</v>
      </c>
      <c r="J69" s="746">
        <v>4.0007211213436894E-2</v>
      </c>
    </row>
    <row r="70" spans="1:10" x14ac:dyDescent="0.2">
      <c r="A70" s="368" t="s">
        <v>1120</v>
      </c>
      <c r="B70" s="368" t="s">
        <v>1937</v>
      </c>
      <c r="C70" s="748" t="s">
        <v>1074</v>
      </c>
      <c r="D70" s="748">
        <v>336</v>
      </c>
      <c r="E70" s="748">
        <v>317.85599999999999</v>
      </c>
      <c r="F70" s="747">
        <v>30901.919999999998</v>
      </c>
      <c r="G70" s="747">
        <v>0</v>
      </c>
      <c r="H70" s="747">
        <v>20874</v>
      </c>
      <c r="I70" s="747">
        <v>10027.92</v>
      </c>
      <c r="J70" s="746">
        <v>0.3245079917364358</v>
      </c>
    </row>
    <row r="71" spans="1:10" x14ac:dyDescent="0.2">
      <c r="A71" s="368" t="s">
        <v>1118</v>
      </c>
      <c r="B71" s="368" t="s">
        <v>1936</v>
      </c>
      <c r="C71" s="748" t="s">
        <v>1077</v>
      </c>
      <c r="D71" s="748">
        <v>2</v>
      </c>
      <c r="E71" s="748">
        <v>22.704000000000001</v>
      </c>
      <c r="F71" s="747">
        <v>1863.26</v>
      </c>
      <c r="G71" s="747">
        <v>0</v>
      </c>
      <c r="H71" s="747">
        <v>1491</v>
      </c>
      <c r="I71" s="747">
        <v>372.26</v>
      </c>
      <c r="J71" s="746">
        <v>0.19978961604928996</v>
      </c>
    </row>
    <row r="72" spans="1:10" x14ac:dyDescent="0.2">
      <c r="A72" s="368" t="s">
        <v>1118</v>
      </c>
      <c r="B72" s="368" t="s">
        <v>1936</v>
      </c>
      <c r="C72" s="748" t="s">
        <v>1074</v>
      </c>
      <c r="D72" s="748">
        <v>312</v>
      </c>
      <c r="E72" s="748">
        <v>295.15199999999999</v>
      </c>
      <c r="F72" s="747">
        <v>28694.639999999999</v>
      </c>
      <c r="G72" s="747">
        <v>0</v>
      </c>
      <c r="H72" s="747">
        <v>19383</v>
      </c>
      <c r="I72" s="747">
        <v>9311.64</v>
      </c>
      <c r="J72" s="746">
        <v>0.3245079917364358</v>
      </c>
    </row>
    <row r="73" spans="1:10" x14ac:dyDescent="0.2">
      <c r="A73" s="368" t="s">
        <v>1115</v>
      </c>
      <c r="B73" s="368" t="s">
        <v>1935</v>
      </c>
      <c r="C73" s="748" t="s">
        <v>1081</v>
      </c>
      <c r="D73" s="748">
        <v>6</v>
      </c>
      <c r="E73" s="748">
        <v>36</v>
      </c>
      <c r="F73" s="747">
        <v>4475.26</v>
      </c>
      <c r="G73" s="747">
        <v>0</v>
      </c>
      <c r="H73" s="747">
        <v>4564.74</v>
      </c>
      <c r="I73" s="747">
        <v>-89.48</v>
      </c>
      <c r="J73" s="746">
        <v>-1.999436904224559E-2</v>
      </c>
    </row>
    <row r="74" spans="1:10" x14ac:dyDescent="0.2">
      <c r="A74" s="368" t="s">
        <v>1115</v>
      </c>
      <c r="B74" s="368" t="s">
        <v>1935</v>
      </c>
      <c r="C74" s="748" t="s">
        <v>1078</v>
      </c>
      <c r="D74" s="748">
        <v>234</v>
      </c>
      <c r="E74" s="748">
        <v>234</v>
      </c>
      <c r="F74" s="747">
        <v>41527.980000000003</v>
      </c>
      <c r="G74" s="747">
        <v>0</v>
      </c>
      <c r="H74" s="747">
        <v>29670.81</v>
      </c>
      <c r="I74" s="747">
        <v>11857.17</v>
      </c>
      <c r="J74" s="746">
        <v>0.28552243571683478</v>
      </c>
    </row>
    <row r="75" spans="1:10" x14ac:dyDescent="0.2">
      <c r="A75" s="368" t="s">
        <v>1109</v>
      </c>
      <c r="B75" s="368" t="s">
        <v>1934</v>
      </c>
      <c r="C75" s="748" t="s">
        <v>1077</v>
      </c>
      <c r="D75" s="748">
        <v>3</v>
      </c>
      <c r="E75" s="748">
        <v>34.055999999999997</v>
      </c>
      <c r="F75" s="747">
        <v>2349.21</v>
      </c>
      <c r="G75" s="747">
        <v>0</v>
      </c>
      <c r="H75" s="747">
        <v>2236.5</v>
      </c>
      <c r="I75" s="747">
        <v>112.71</v>
      </c>
      <c r="J75" s="746">
        <v>4.7977830845262873E-2</v>
      </c>
    </row>
    <row r="76" spans="1:10" ht="15" customHeight="1" x14ac:dyDescent="0.2">
      <c r="A76" s="368" t="s">
        <v>1080</v>
      </c>
      <c r="B76" s="368" t="s">
        <v>1933</v>
      </c>
      <c r="C76" s="748" t="s">
        <v>1078</v>
      </c>
      <c r="D76" s="748">
        <v>42</v>
      </c>
      <c r="E76" s="748">
        <v>42</v>
      </c>
      <c r="F76" s="747">
        <v>7453.74</v>
      </c>
      <c r="G76" s="747">
        <v>0</v>
      </c>
      <c r="H76" s="747">
        <v>5325.53</v>
      </c>
      <c r="I76" s="747">
        <v>2128.21</v>
      </c>
      <c r="J76" s="746">
        <v>0.28552243571683478</v>
      </c>
    </row>
    <row r="77" spans="1:10" x14ac:dyDescent="0.2">
      <c r="A77" s="368" t="s">
        <v>1931</v>
      </c>
      <c r="B77" s="368" t="s">
        <v>1930</v>
      </c>
      <c r="C77" s="748" t="s">
        <v>1074</v>
      </c>
      <c r="D77" s="748">
        <v>60</v>
      </c>
      <c r="E77" s="748">
        <v>56.76</v>
      </c>
      <c r="F77" s="747">
        <v>4449</v>
      </c>
      <c r="G77" s="747">
        <v>0</v>
      </c>
      <c r="H77" s="747">
        <v>3614.45</v>
      </c>
      <c r="I77" s="747">
        <v>834.55</v>
      </c>
      <c r="J77" s="746">
        <v>0.18758147898404134</v>
      </c>
    </row>
    <row r="78" spans="1:10" x14ac:dyDescent="0.2">
      <c r="A78" s="368" t="s">
        <v>5201</v>
      </c>
      <c r="B78" s="368" t="s">
        <v>5200</v>
      </c>
      <c r="C78" s="748" t="s">
        <v>1074</v>
      </c>
      <c r="D78" s="748">
        <v>24</v>
      </c>
      <c r="E78" s="748">
        <v>22.704000000000001</v>
      </c>
      <c r="F78" s="747">
        <v>2833.44</v>
      </c>
      <c r="G78" s="747">
        <v>0</v>
      </c>
      <c r="H78" s="747">
        <v>2602.66</v>
      </c>
      <c r="I78" s="747">
        <v>230.78</v>
      </c>
      <c r="J78" s="746">
        <v>8.1448698401942521E-2</v>
      </c>
    </row>
    <row r="79" spans="1:10" x14ac:dyDescent="0.2">
      <c r="A79" s="368" t="s">
        <v>1920</v>
      </c>
      <c r="B79" s="368" t="s">
        <v>1919</v>
      </c>
      <c r="C79" s="748" t="s">
        <v>1771</v>
      </c>
      <c r="D79" s="748">
        <v>5</v>
      </c>
      <c r="E79" s="748">
        <v>30</v>
      </c>
      <c r="F79" s="747">
        <v>2574.6</v>
      </c>
      <c r="G79" s="747">
        <v>0</v>
      </c>
      <c r="H79" s="747">
        <v>2766.75</v>
      </c>
      <c r="I79" s="747">
        <v>-192.15</v>
      </c>
      <c r="J79" s="746">
        <v>-7.4632952691680257E-2</v>
      </c>
    </row>
    <row r="80" spans="1:10" x14ac:dyDescent="0.2">
      <c r="A80" s="368" t="s">
        <v>1029</v>
      </c>
      <c r="B80" s="368" t="s">
        <v>3834</v>
      </c>
      <c r="C80" s="748" t="s">
        <v>1021</v>
      </c>
      <c r="D80" s="748">
        <v>1</v>
      </c>
      <c r="E80" s="748">
        <v>20</v>
      </c>
      <c r="F80" s="747">
        <v>1346.33</v>
      </c>
      <c r="G80" s="747">
        <v>0</v>
      </c>
      <c r="H80" s="747">
        <v>1144.3800000000001</v>
      </c>
      <c r="I80" s="747">
        <v>201.95</v>
      </c>
      <c r="J80" s="746">
        <v>0.15000037137997371</v>
      </c>
    </row>
    <row r="81" spans="1:10" x14ac:dyDescent="0.2">
      <c r="A81" s="368" t="s">
        <v>1917</v>
      </c>
      <c r="B81" s="368" t="s">
        <v>1916</v>
      </c>
      <c r="C81" s="748" t="s">
        <v>1885</v>
      </c>
      <c r="D81" s="748">
        <v>96</v>
      </c>
      <c r="E81" s="748">
        <v>363.36</v>
      </c>
      <c r="F81" s="747">
        <v>33762.239999999998</v>
      </c>
      <c r="G81" s="747">
        <v>0</v>
      </c>
      <c r="H81" s="747">
        <v>30437.34</v>
      </c>
      <c r="I81" s="747">
        <v>3324.9</v>
      </c>
      <c r="J81" s="746">
        <v>9.8479840200176291E-2</v>
      </c>
    </row>
    <row r="82" spans="1:10" x14ac:dyDescent="0.2">
      <c r="A82" s="368" t="s">
        <v>1015</v>
      </c>
      <c r="B82" s="368" t="s">
        <v>1915</v>
      </c>
      <c r="C82" s="748" t="s">
        <v>1013</v>
      </c>
      <c r="D82" s="748">
        <v>36</v>
      </c>
      <c r="E82" s="748">
        <v>684</v>
      </c>
      <c r="F82" s="747">
        <v>38519.760000000002</v>
      </c>
      <c r="G82" s="747">
        <v>0</v>
      </c>
      <c r="H82" s="747">
        <v>28914</v>
      </c>
      <c r="I82" s="747">
        <v>9605.76</v>
      </c>
      <c r="J82" s="746">
        <v>0.24937227023221328</v>
      </c>
    </row>
    <row r="83" spans="1:10" x14ac:dyDescent="0.2">
      <c r="A83" s="368" t="s">
        <v>4410</v>
      </c>
      <c r="B83" s="368" t="s">
        <v>4409</v>
      </c>
      <c r="C83" s="748" t="s">
        <v>1013</v>
      </c>
      <c r="D83" s="748">
        <v>126</v>
      </c>
      <c r="E83" s="748">
        <v>2394</v>
      </c>
      <c r="F83" s="747">
        <v>113552.36</v>
      </c>
      <c r="G83" s="747">
        <v>0</v>
      </c>
      <c r="H83" s="747">
        <v>107253.54</v>
      </c>
      <c r="I83" s="747">
        <v>6298.82</v>
      </c>
      <c r="J83" s="746">
        <v>5.5470621658589923E-2</v>
      </c>
    </row>
    <row r="84" spans="1:10" x14ac:dyDescent="0.2">
      <c r="A84" s="368" t="s">
        <v>6724</v>
      </c>
      <c r="B84" s="368" t="s">
        <v>6723</v>
      </c>
      <c r="C84" s="748" t="s">
        <v>1074</v>
      </c>
      <c r="D84" s="748">
        <v>72</v>
      </c>
      <c r="E84" s="748">
        <v>68.111999999999995</v>
      </c>
      <c r="F84" s="747">
        <v>5317.92</v>
      </c>
      <c r="G84" s="747">
        <v>0</v>
      </c>
      <c r="H84" s="747">
        <v>4339.74</v>
      </c>
      <c r="I84" s="747">
        <v>978.18</v>
      </c>
      <c r="J84" s="746">
        <v>0.18394033757559347</v>
      </c>
    </row>
    <row r="85" spans="1:10" x14ac:dyDescent="0.2">
      <c r="A85" s="368" t="s">
        <v>4407</v>
      </c>
      <c r="B85" s="368" t="s">
        <v>4406</v>
      </c>
      <c r="C85" s="748" t="s">
        <v>1013</v>
      </c>
      <c r="D85" s="748">
        <v>94</v>
      </c>
      <c r="E85" s="748">
        <v>1786</v>
      </c>
      <c r="F85" s="747">
        <v>91343.19</v>
      </c>
      <c r="G85" s="747">
        <v>0</v>
      </c>
      <c r="H85" s="747">
        <v>78589.759999999995</v>
      </c>
      <c r="I85" s="747">
        <v>12753.43</v>
      </c>
      <c r="J85" s="746">
        <v>0.13962102703003912</v>
      </c>
    </row>
    <row r="86" spans="1:10" ht="15" customHeight="1" x14ac:dyDescent="0.2">
      <c r="A86" s="368" t="s">
        <v>5293</v>
      </c>
      <c r="B86" s="368" t="s">
        <v>5292</v>
      </c>
      <c r="C86" s="748" t="s">
        <v>1010</v>
      </c>
      <c r="D86" s="748">
        <v>1</v>
      </c>
      <c r="E86" s="748">
        <v>0</v>
      </c>
      <c r="F86" s="747">
        <v>0.01</v>
      </c>
      <c r="G86" s="747">
        <v>0</v>
      </c>
      <c r="H86" s="747">
        <v>0.01</v>
      </c>
      <c r="I86" s="747">
        <v>0</v>
      </c>
      <c r="J86" s="746">
        <v>0</v>
      </c>
    </row>
    <row r="87" spans="1:10" x14ac:dyDescent="0.2">
      <c r="A87" s="368" t="s">
        <v>5291</v>
      </c>
      <c r="B87" s="368" t="s">
        <v>5290</v>
      </c>
      <c r="C87" s="748" t="s">
        <v>1013</v>
      </c>
      <c r="D87" s="748">
        <v>8</v>
      </c>
      <c r="E87" s="748">
        <v>152</v>
      </c>
      <c r="F87" s="747">
        <v>8190.11</v>
      </c>
      <c r="G87" s="747">
        <v>0</v>
      </c>
      <c r="H87" s="747">
        <v>7672</v>
      </c>
      <c r="I87" s="747">
        <v>518.11</v>
      </c>
      <c r="J87" s="746">
        <v>6.3260444609413061E-2</v>
      </c>
    </row>
    <row r="88" spans="1:10" x14ac:dyDescent="0.2">
      <c r="A88" s="368" t="s">
        <v>5965</v>
      </c>
      <c r="B88" s="368" t="s">
        <v>6049</v>
      </c>
      <c r="C88" s="748" t="s">
        <v>1077</v>
      </c>
      <c r="D88" s="748">
        <v>104</v>
      </c>
      <c r="E88" s="748">
        <v>1180.6079999999999</v>
      </c>
      <c r="F88" s="747">
        <v>96049.16</v>
      </c>
      <c r="G88" s="747">
        <v>0</v>
      </c>
      <c r="H88" s="747">
        <v>84656</v>
      </c>
      <c r="I88" s="747">
        <v>11393.16</v>
      </c>
      <c r="J88" s="746">
        <v>0.11861800769522607</v>
      </c>
    </row>
    <row r="89" spans="1:10" x14ac:dyDescent="0.2">
      <c r="A89" s="368" t="s">
        <v>5965</v>
      </c>
      <c r="B89" s="368" t="s">
        <v>6049</v>
      </c>
      <c r="C89" s="748" t="s">
        <v>1074</v>
      </c>
      <c r="D89" s="745">
        <v>228</v>
      </c>
      <c r="E89" s="745">
        <v>215.68799999999999</v>
      </c>
      <c r="F89" s="744">
        <v>19585.2</v>
      </c>
      <c r="G89" s="744">
        <v>0</v>
      </c>
      <c r="H89" s="744">
        <v>15466</v>
      </c>
      <c r="I89" s="744">
        <v>4119.2</v>
      </c>
      <c r="J89" s="743">
        <v>0.2103220799379123</v>
      </c>
    </row>
    <row r="90" spans="1:10" ht="18.600000000000001" customHeight="1" x14ac:dyDescent="0.2">
      <c r="D90" s="741">
        <f t="shared" ref="D90:I90" si="0">SUM(D9:D89)</f>
        <v>18173</v>
      </c>
      <c r="E90" s="741">
        <f t="shared" si="0"/>
        <v>40736.698000000004</v>
      </c>
      <c r="F90" s="759">
        <f t="shared" si="0"/>
        <v>2368746.439999999</v>
      </c>
      <c r="G90" s="759">
        <f t="shared" si="0"/>
        <v>0</v>
      </c>
      <c r="H90" s="759">
        <f t="shared" si="0"/>
        <v>1962806.73</v>
      </c>
      <c r="I90" s="759">
        <f t="shared" si="0"/>
        <v>405939.71</v>
      </c>
    </row>
    <row r="98" spans="1:10" x14ac:dyDescent="0.2">
      <c r="A98" s="368" t="s">
        <v>3126</v>
      </c>
      <c r="B98" s="368" t="s">
        <v>6722</v>
      </c>
      <c r="C98" s="748" t="s">
        <v>2410</v>
      </c>
      <c r="D98" s="748">
        <v>1</v>
      </c>
      <c r="E98" s="748">
        <v>0</v>
      </c>
      <c r="F98" s="747">
        <v>684.39</v>
      </c>
      <c r="G98" s="747">
        <v>0</v>
      </c>
      <c r="H98" s="747">
        <v>395.68</v>
      </c>
      <c r="I98" s="747">
        <v>288.70999999999998</v>
      </c>
      <c r="J98" s="746">
        <v>0.42185011470068234</v>
      </c>
    </row>
    <row r="99" spans="1:10" ht="24" x14ac:dyDescent="0.2">
      <c r="A99" s="368" t="s">
        <v>2409</v>
      </c>
      <c r="B99" s="368" t="s">
        <v>2408</v>
      </c>
      <c r="C99" s="748" t="s">
        <v>1159</v>
      </c>
      <c r="D99" s="748">
        <v>3</v>
      </c>
      <c r="E99" s="748">
        <v>0</v>
      </c>
      <c r="F99" s="747">
        <v>2203.41</v>
      </c>
      <c r="G99" s="747">
        <v>0</v>
      </c>
      <c r="H99" s="747">
        <v>1568.1</v>
      </c>
      <c r="I99" s="747">
        <v>635.30999999999995</v>
      </c>
      <c r="J99" s="746">
        <v>0.28833036066823697</v>
      </c>
    </row>
    <row r="100" spans="1:10" ht="24" x14ac:dyDescent="0.2">
      <c r="A100" s="368" t="s">
        <v>1943</v>
      </c>
      <c r="B100" s="368" t="s">
        <v>1942</v>
      </c>
      <c r="C100" s="748" t="s">
        <v>1159</v>
      </c>
      <c r="D100" s="745">
        <v>2</v>
      </c>
      <c r="E100" s="745">
        <v>0</v>
      </c>
      <c r="F100" s="744">
        <v>1114</v>
      </c>
      <c r="G100" s="744">
        <v>0</v>
      </c>
      <c r="H100" s="744">
        <v>763.44</v>
      </c>
      <c r="I100" s="744">
        <v>350.56</v>
      </c>
      <c r="J100" s="743">
        <v>0.31468581687612207</v>
      </c>
    </row>
    <row r="101" spans="1:10" x14ac:dyDescent="0.2">
      <c r="D101" s="741">
        <f t="shared" ref="D101:I101" si="1">SUM(D98:D100)</f>
        <v>6</v>
      </c>
      <c r="E101" s="741">
        <f t="shared" si="1"/>
        <v>0</v>
      </c>
      <c r="F101" s="759">
        <f t="shared" si="1"/>
        <v>4001.7999999999997</v>
      </c>
      <c r="G101" s="759">
        <f t="shared" si="1"/>
        <v>0</v>
      </c>
      <c r="H101" s="759">
        <f t="shared" si="1"/>
        <v>2727.2200000000003</v>
      </c>
      <c r="I101" s="759">
        <f t="shared" si="1"/>
        <v>1274.58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90CA5-04A7-460D-8CFA-16E88B4909C8}">
  <dimension ref="A1:J106"/>
  <sheetViews>
    <sheetView showGridLines="0" workbookViewId="0">
      <pane ySplit="6" topLeftCell="A88" activePane="bottomLeft" state="frozen"/>
      <selection pane="bottomLeft" activeCell="C95" sqref="C95"/>
    </sheetView>
  </sheetViews>
  <sheetFormatPr baseColWidth="10" defaultColWidth="11.42578125" defaultRowHeight="12" x14ac:dyDescent="0.2"/>
  <cols>
    <col min="1" max="1" width="12.140625" style="464" customWidth="1"/>
    <col min="2" max="2" width="43.42578125" style="464" customWidth="1"/>
    <col min="3" max="3" width="18.140625" style="464" customWidth="1"/>
    <col min="4" max="5" width="12.140625" style="464" customWidth="1"/>
    <col min="6" max="6" width="15.42578125" style="464" customWidth="1"/>
    <col min="7" max="7" width="12.140625" style="464" customWidth="1"/>
    <col min="8" max="8" width="13.42578125" style="464" customWidth="1"/>
    <col min="9" max="9" width="12.140625" style="464" customWidth="1"/>
    <col min="10" max="10" width="16.28515625" style="464" customWidth="1"/>
    <col min="11" max="16" width="12.140625" style="464" customWidth="1"/>
    <col min="17" max="16384" width="11.42578125" style="4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7854</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3.25" customHeight="1" x14ac:dyDescent="0.2">
      <c r="A9" s="368" t="s">
        <v>1899</v>
      </c>
      <c r="B9" s="368" t="s">
        <v>1966</v>
      </c>
      <c r="C9" s="368" t="s">
        <v>1774</v>
      </c>
      <c r="D9" s="368">
        <v>24</v>
      </c>
      <c r="E9" s="368">
        <v>6</v>
      </c>
      <c r="F9" s="367">
        <v>894.72</v>
      </c>
      <c r="G9" s="366">
        <v>0</v>
      </c>
      <c r="H9" s="366">
        <v>731.05</v>
      </c>
      <c r="I9" s="366">
        <v>163.66999999999999</v>
      </c>
      <c r="J9" s="365">
        <v>0.1829287374821173</v>
      </c>
    </row>
    <row r="10" spans="1:10" ht="23.25" customHeight="1" x14ac:dyDescent="0.2">
      <c r="A10" s="368" t="s">
        <v>1897</v>
      </c>
      <c r="B10" s="368" t="s">
        <v>1896</v>
      </c>
      <c r="C10" s="368" t="s">
        <v>1774</v>
      </c>
      <c r="D10" s="368">
        <v>24</v>
      </c>
      <c r="E10" s="368">
        <v>6</v>
      </c>
      <c r="F10" s="367">
        <v>1050.24</v>
      </c>
      <c r="G10" s="366">
        <v>0</v>
      </c>
      <c r="H10" s="366">
        <v>816.29</v>
      </c>
      <c r="I10" s="366">
        <v>233.95</v>
      </c>
      <c r="J10" s="365">
        <v>0.22275860755636806</v>
      </c>
    </row>
    <row r="11" spans="1:10" ht="23.25" customHeight="1" x14ac:dyDescent="0.2">
      <c r="A11" s="368" t="s">
        <v>1895</v>
      </c>
      <c r="B11" s="368" t="s">
        <v>1894</v>
      </c>
      <c r="C11" s="368" t="s">
        <v>1774</v>
      </c>
      <c r="D11" s="368">
        <v>120</v>
      </c>
      <c r="E11" s="368">
        <v>30</v>
      </c>
      <c r="F11" s="367">
        <v>3889.2</v>
      </c>
      <c r="G11" s="366">
        <v>0</v>
      </c>
      <c r="H11" s="366">
        <v>3542.35</v>
      </c>
      <c r="I11" s="366">
        <v>346.85</v>
      </c>
      <c r="J11" s="365">
        <v>8.9182865370770345E-2</v>
      </c>
    </row>
    <row r="12" spans="1:10" ht="23.25" customHeight="1" x14ac:dyDescent="0.2">
      <c r="A12" s="368" t="s">
        <v>1891</v>
      </c>
      <c r="B12" s="368" t="s">
        <v>1890</v>
      </c>
      <c r="C12" s="368" t="s">
        <v>1074</v>
      </c>
      <c r="D12" s="368">
        <v>300</v>
      </c>
      <c r="E12" s="368">
        <v>283.8</v>
      </c>
      <c r="F12" s="367">
        <v>16410</v>
      </c>
      <c r="G12" s="366">
        <v>0</v>
      </c>
      <c r="H12" s="366">
        <v>14209.75</v>
      </c>
      <c r="I12" s="366">
        <v>2200.25</v>
      </c>
      <c r="J12" s="365">
        <v>0.13407982937233395</v>
      </c>
    </row>
    <row r="13" spans="1:10" ht="23.25" customHeight="1" x14ac:dyDescent="0.2">
      <c r="A13" s="368" t="s">
        <v>7252</v>
      </c>
      <c r="B13" s="368" t="s">
        <v>7251</v>
      </c>
      <c r="C13" s="368" t="s">
        <v>1074</v>
      </c>
      <c r="D13" s="368">
        <v>24</v>
      </c>
      <c r="E13" s="368">
        <v>22.704000000000001</v>
      </c>
      <c r="F13" s="367">
        <v>2197.6799999999998</v>
      </c>
      <c r="G13" s="366">
        <v>0</v>
      </c>
      <c r="H13" s="366">
        <v>1889.04</v>
      </c>
      <c r="I13" s="366">
        <v>308.64</v>
      </c>
      <c r="J13" s="365">
        <v>0.14043900840886753</v>
      </c>
    </row>
    <row r="14" spans="1:10" ht="23.25" customHeight="1" x14ac:dyDescent="0.2">
      <c r="A14" s="368" t="s">
        <v>1887</v>
      </c>
      <c r="B14" s="368" t="s">
        <v>1886</v>
      </c>
      <c r="C14" s="368" t="s">
        <v>1885</v>
      </c>
      <c r="D14" s="368">
        <v>64</v>
      </c>
      <c r="E14" s="368">
        <v>242.24</v>
      </c>
      <c r="F14" s="367">
        <v>8012.8</v>
      </c>
      <c r="G14" s="366">
        <v>0</v>
      </c>
      <c r="H14" s="366">
        <v>7308.96</v>
      </c>
      <c r="I14" s="366">
        <v>703.84</v>
      </c>
      <c r="J14" s="365">
        <v>8.7839456869009583E-2</v>
      </c>
    </row>
    <row r="15" spans="1:10" ht="23.25" customHeight="1" x14ac:dyDescent="0.2">
      <c r="A15" s="368" t="s">
        <v>1884</v>
      </c>
      <c r="B15" s="368" t="s">
        <v>1883</v>
      </c>
      <c r="C15" s="368" t="s">
        <v>1885</v>
      </c>
      <c r="D15" s="368">
        <v>4</v>
      </c>
      <c r="E15" s="368">
        <v>15.14</v>
      </c>
      <c r="F15" s="367">
        <v>907.64</v>
      </c>
      <c r="G15" s="366">
        <v>0</v>
      </c>
      <c r="H15" s="366">
        <v>735.48</v>
      </c>
      <c r="I15" s="366">
        <v>172.16</v>
      </c>
      <c r="J15" s="365">
        <v>0.18967872724868889</v>
      </c>
    </row>
    <row r="16" spans="1:10" ht="23.25" customHeight="1" x14ac:dyDescent="0.2">
      <c r="A16" s="368" t="s">
        <v>1870</v>
      </c>
      <c r="B16" s="368" t="s">
        <v>1869</v>
      </c>
      <c r="C16" s="368" t="s">
        <v>1771</v>
      </c>
      <c r="D16" s="368">
        <v>1</v>
      </c>
      <c r="E16" s="368">
        <v>6</v>
      </c>
      <c r="F16" s="367">
        <v>1058.94</v>
      </c>
      <c r="G16" s="366">
        <v>0</v>
      </c>
      <c r="H16" s="366">
        <v>718.37</v>
      </c>
      <c r="I16" s="366">
        <v>340.57</v>
      </c>
      <c r="J16" s="365">
        <v>0.32161406689708577</v>
      </c>
    </row>
    <row r="17" spans="1:10" ht="23.25" customHeight="1" x14ac:dyDescent="0.2">
      <c r="A17" s="368" t="s">
        <v>1862</v>
      </c>
      <c r="B17" s="368" t="s">
        <v>1861</v>
      </c>
      <c r="C17" s="368" t="s">
        <v>1860</v>
      </c>
      <c r="D17" s="368">
        <v>5</v>
      </c>
      <c r="E17" s="368">
        <v>24</v>
      </c>
      <c r="F17" s="367">
        <v>4395.6000000000004</v>
      </c>
      <c r="G17" s="366">
        <v>0</v>
      </c>
      <c r="H17" s="366">
        <v>2981.95</v>
      </c>
      <c r="I17" s="366">
        <v>1413.65</v>
      </c>
      <c r="J17" s="365">
        <v>0.3216056966056966</v>
      </c>
    </row>
    <row r="18" spans="1:10" ht="23.25" customHeight="1" x14ac:dyDescent="0.2">
      <c r="A18" s="368" t="s">
        <v>1965</v>
      </c>
      <c r="B18" s="368" t="s">
        <v>1964</v>
      </c>
      <c r="C18" s="368" t="s">
        <v>1860</v>
      </c>
      <c r="D18" s="368">
        <v>8</v>
      </c>
      <c r="E18" s="368">
        <v>38.4</v>
      </c>
      <c r="F18" s="367">
        <v>7135.76</v>
      </c>
      <c r="G18" s="366">
        <v>0</v>
      </c>
      <c r="H18" s="366">
        <v>4845.4399999999996</v>
      </c>
      <c r="I18" s="366">
        <v>2290.3200000000002</v>
      </c>
      <c r="J18" s="365">
        <v>0.32096370954180076</v>
      </c>
    </row>
    <row r="19" spans="1:10" ht="23.25" customHeight="1" x14ac:dyDescent="0.2">
      <c r="A19" s="368" t="s">
        <v>4416</v>
      </c>
      <c r="B19" s="368" t="s">
        <v>4415</v>
      </c>
      <c r="C19" s="368" t="s">
        <v>1013</v>
      </c>
      <c r="D19" s="368">
        <v>414</v>
      </c>
      <c r="E19" s="368">
        <v>7866</v>
      </c>
      <c r="F19" s="367">
        <v>409796.14</v>
      </c>
      <c r="G19" s="366">
        <v>0</v>
      </c>
      <c r="H19" s="366">
        <v>358887.42</v>
      </c>
      <c r="I19" s="366">
        <v>50908.72</v>
      </c>
      <c r="J19" s="365">
        <v>0.12422937902733784</v>
      </c>
    </row>
    <row r="20" spans="1:10" ht="23.25" customHeight="1" x14ac:dyDescent="0.2">
      <c r="A20" s="368" t="s">
        <v>1857</v>
      </c>
      <c r="B20" s="368" t="s">
        <v>1856</v>
      </c>
      <c r="C20" s="368" t="s">
        <v>1013</v>
      </c>
      <c r="D20" s="368">
        <v>25</v>
      </c>
      <c r="E20" s="368">
        <v>475</v>
      </c>
      <c r="F20" s="367">
        <v>29750</v>
      </c>
      <c r="G20" s="366">
        <v>0</v>
      </c>
      <c r="H20" s="366">
        <v>22692.25</v>
      </c>
      <c r="I20" s="366">
        <v>7057.75</v>
      </c>
      <c r="J20" s="365">
        <v>0.23723529411764707</v>
      </c>
    </row>
    <row r="21" spans="1:10" ht="23.25" customHeight="1" x14ac:dyDescent="0.2">
      <c r="A21" s="368" t="s">
        <v>1855</v>
      </c>
      <c r="B21" s="368" t="s">
        <v>1854</v>
      </c>
      <c r="C21" s="368" t="s">
        <v>1013</v>
      </c>
      <c r="D21" s="368">
        <v>31</v>
      </c>
      <c r="E21" s="368">
        <v>589</v>
      </c>
      <c r="F21" s="367">
        <v>36948.25</v>
      </c>
      <c r="G21" s="366">
        <v>0</v>
      </c>
      <c r="H21" s="366">
        <v>28479.49</v>
      </c>
      <c r="I21" s="366">
        <v>8468.76</v>
      </c>
      <c r="J21" s="365">
        <v>0.22920598404525247</v>
      </c>
    </row>
    <row r="22" spans="1:10" ht="23.25" customHeight="1" x14ac:dyDescent="0.2">
      <c r="A22" s="368" t="s">
        <v>1853</v>
      </c>
      <c r="B22" s="368" t="s">
        <v>1852</v>
      </c>
      <c r="C22" s="368" t="s">
        <v>1013</v>
      </c>
      <c r="D22" s="368">
        <v>20</v>
      </c>
      <c r="E22" s="368">
        <v>380</v>
      </c>
      <c r="F22" s="367">
        <v>24476.3</v>
      </c>
      <c r="G22" s="366">
        <v>0</v>
      </c>
      <c r="H22" s="366">
        <v>18924.400000000001</v>
      </c>
      <c r="I22" s="366">
        <v>5551.9</v>
      </c>
      <c r="J22" s="365">
        <v>0.22682758423454524</v>
      </c>
    </row>
    <row r="23" spans="1:10" ht="23.25" customHeight="1" x14ac:dyDescent="0.2">
      <c r="A23" s="368" t="s">
        <v>1841</v>
      </c>
      <c r="B23" s="368" t="s">
        <v>1840</v>
      </c>
      <c r="C23" s="368" t="s">
        <v>1013</v>
      </c>
      <c r="D23" s="368">
        <v>132</v>
      </c>
      <c r="E23" s="368">
        <v>2508</v>
      </c>
      <c r="F23" s="367">
        <v>143550.22</v>
      </c>
      <c r="G23" s="366">
        <v>0</v>
      </c>
      <c r="H23" s="366">
        <v>142265.64000000001</v>
      </c>
      <c r="I23" s="366">
        <v>1284.58</v>
      </c>
      <c r="J23" s="365">
        <v>8.9486452894325073E-3</v>
      </c>
    </row>
    <row r="24" spans="1:10" ht="23.25" customHeight="1" x14ac:dyDescent="0.2">
      <c r="A24" s="368" t="s">
        <v>1837</v>
      </c>
      <c r="B24" s="368" t="s">
        <v>1836</v>
      </c>
      <c r="C24" s="368" t="s">
        <v>1013</v>
      </c>
      <c r="D24" s="368">
        <v>629</v>
      </c>
      <c r="E24" s="368">
        <v>11951</v>
      </c>
      <c r="F24" s="367">
        <v>446890.15</v>
      </c>
      <c r="G24" s="366">
        <v>0</v>
      </c>
      <c r="H24" s="366">
        <v>391759.21</v>
      </c>
      <c r="I24" s="366">
        <v>55130.94</v>
      </c>
      <c r="J24" s="365">
        <v>0.1233657533064893</v>
      </c>
    </row>
    <row r="25" spans="1:10" ht="23.25" customHeight="1" x14ac:dyDescent="0.2">
      <c r="A25" s="368" t="s">
        <v>1820</v>
      </c>
      <c r="B25" s="368" t="s">
        <v>1819</v>
      </c>
      <c r="C25" s="368" t="s">
        <v>1818</v>
      </c>
      <c r="D25" s="368">
        <v>1</v>
      </c>
      <c r="E25" s="368">
        <v>11.04</v>
      </c>
      <c r="F25" s="367">
        <v>393.12</v>
      </c>
      <c r="G25" s="366">
        <v>0</v>
      </c>
      <c r="H25" s="366">
        <v>244.05</v>
      </c>
      <c r="I25" s="366">
        <v>149.07</v>
      </c>
      <c r="J25" s="365">
        <v>0.37919719169719168</v>
      </c>
    </row>
    <row r="26" spans="1:10" ht="23.25" customHeight="1" x14ac:dyDescent="0.2">
      <c r="A26" s="368" t="s">
        <v>1820</v>
      </c>
      <c r="B26" s="368" t="s">
        <v>1819</v>
      </c>
      <c r="C26" s="368" t="s">
        <v>1961</v>
      </c>
      <c r="D26" s="368">
        <v>672</v>
      </c>
      <c r="E26" s="368">
        <v>309.12</v>
      </c>
      <c r="F26" s="367">
        <v>8715.84</v>
      </c>
      <c r="G26" s="366">
        <v>0</v>
      </c>
      <c r="H26" s="366">
        <v>6833.4</v>
      </c>
      <c r="I26" s="366">
        <v>1882.44</v>
      </c>
      <c r="J26" s="365">
        <v>0.21597918272937547</v>
      </c>
    </row>
    <row r="27" spans="1:10" ht="23.25" customHeight="1" x14ac:dyDescent="0.2">
      <c r="A27" s="368" t="s">
        <v>2315</v>
      </c>
      <c r="B27" s="368" t="s">
        <v>2314</v>
      </c>
      <c r="C27" s="368" t="s">
        <v>1013</v>
      </c>
      <c r="D27" s="368">
        <v>6</v>
      </c>
      <c r="E27" s="368">
        <v>114</v>
      </c>
      <c r="F27" s="367">
        <v>8688</v>
      </c>
      <c r="G27" s="366">
        <v>0</v>
      </c>
      <c r="H27" s="366">
        <v>7271.16</v>
      </c>
      <c r="I27" s="366">
        <v>1416.84</v>
      </c>
      <c r="J27" s="365">
        <v>0.16308011049723756</v>
      </c>
    </row>
    <row r="28" spans="1:10" ht="23.25" customHeight="1" x14ac:dyDescent="0.2">
      <c r="A28" s="368" t="s">
        <v>1811</v>
      </c>
      <c r="B28" s="368" t="s">
        <v>1810</v>
      </c>
      <c r="C28" s="368" t="s">
        <v>1013</v>
      </c>
      <c r="D28" s="368">
        <v>31</v>
      </c>
      <c r="E28" s="368">
        <v>589</v>
      </c>
      <c r="F28" s="367">
        <v>34880.83</v>
      </c>
      <c r="G28" s="366">
        <v>0</v>
      </c>
      <c r="H28" s="366">
        <v>30846.49</v>
      </c>
      <c r="I28" s="366">
        <v>4034.34</v>
      </c>
      <c r="J28" s="365">
        <v>0.11566066518485942</v>
      </c>
    </row>
    <row r="29" spans="1:10" ht="23.25" customHeight="1" x14ac:dyDescent="0.2">
      <c r="A29" s="368" t="s">
        <v>1809</v>
      </c>
      <c r="B29" s="368" t="s">
        <v>1808</v>
      </c>
      <c r="C29" s="368" t="s">
        <v>1013</v>
      </c>
      <c r="D29" s="368">
        <v>5</v>
      </c>
      <c r="E29" s="368">
        <v>95</v>
      </c>
      <c r="F29" s="367">
        <v>0.05</v>
      </c>
      <c r="G29" s="366">
        <v>0</v>
      </c>
      <c r="H29" s="366">
        <v>360.56</v>
      </c>
      <c r="I29" s="366">
        <v>-360.51</v>
      </c>
      <c r="J29" s="365">
        <v>-7210.2</v>
      </c>
    </row>
    <row r="30" spans="1:10" ht="23.25" customHeight="1" x14ac:dyDescent="0.2">
      <c r="A30" s="368" t="s">
        <v>1807</v>
      </c>
      <c r="B30" s="368" t="s">
        <v>1806</v>
      </c>
      <c r="C30" s="368" t="s">
        <v>1013</v>
      </c>
      <c r="D30" s="368">
        <v>6</v>
      </c>
      <c r="E30" s="368">
        <v>114</v>
      </c>
      <c r="F30" s="367">
        <v>0.06</v>
      </c>
      <c r="G30" s="366">
        <v>0</v>
      </c>
      <c r="H30" s="366">
        <v>1657.46</v>
      </c>
      <c r="I30" s="366">
        <v>-1657.4</v>
      </c>
      <c r="J30" s="365">
        <v>-27623.333333333332</v>
      </c>
    </row>
    <row r="31" spans="1:10" ht="23.25" customHeight="1" x14ac:dyDescent="0.2">
      <c r="A31" s="368" t="s">
        <v>2313</v>
      </c>
      <c r="B31" s="368" t="s">
        <v>2422</v>
      </c>
      <c r="C31" s="368" t="s">
        <v>1013</v>
      </c>
      <c r="D31" s="368">
        <v>4</v>
      </c>
      <c r="E31" s="368">
        <v>76</v>
      </c>
      <c r="F31" s="367">
        <v>0.04</v>
      </c>
      <c r="G31" s="366">
        <v>0</v>
      </c>
      <c r="H31" s="366">
        <v>0</v>
      </c>
      <c r="I31" s="366">
        <v>0.04</v>
      </c>
      <c r="J31" s="365">
        <v>1</v>
      </c>
    </row>
    <row r="32" spans="1:10" ht="23.25" customHeight="1" x14ac:dyDescent="0.2">
      <c r="A32" s="368" t="s">
        <v>1802</v>
      </c>
      <c r="B32" s="368" t="s">
        <v>1801</v>
      </c>
      <c r="C32" s="368" t="s">
        <v>1803</v>
      </c>
      <c r="D32" s="368">
        <v>1</v>
      </c>
      <c r="E32" s="368">
        <v>5.6760000000000002</v>
      </c>
      <c r="F32" s="367">
        <v>1709.31</v>
      </c>
      <c r="G32" s="366">
        <v>0</v>
      </c>
      <c r="H32" s="366">
        <v>1316.76</v>
      </c>
      <c r="I32" s="366">
        <v>392.55</v>
      </c>
      <c r="J32" s="365">
        <v>0.22965407094090598</v>
      </c>
    </row>
    <row r="33" spans="1:10" ht="23.25" customHeight="1" x14ac:dyDescent="0.2">
      <c r="A33" s="368" t="s">
        <v>1802</v>
      </c>
      <c r="B33" s="368" t="s">
        <v>1801</v>
      </c>
      <c r="C33" s="368" t="s">
        <v>1800</v>
      </c>
      <c r="D33" s="368">
        <v>456</v>
      </c>
      <c r="E33" s="368">
        <v>215.68799999999999</v>
      </c>
      <c r="F33" s="367">
        <v>53393.04</v>
      </c>
      <c r="G33" s="366">
        <v>0</v>
      </c>
      <c r="H33" s="366">
        <v>50036.88</v>
      </c>
      <c r="I33" s="366">
        <v>3356.16</v>
      </c>
      <c r="J33" s="365">
        <v>6.2857630882227344E-2</v>
      </c>
    </row>
    <row r="34" spans="1:10" ht="23.25" customHeight="1" x14ac:dyDescent="0.2">
      <c r="A34" s="368" t="s">
        <v>1789</v>
      </c>
      <c r="B34" s="368" t="s">
        <v>1788</v>
      </c>
      <c r="C34" s="368" t="s">
        <v>1785</v>
      </c>
      <c r="D34" s="368">
        <v>63</v>
      </c>
      <c r="E34" s="368">
        <v>1260</v>
      </c>
      <c r="F34" s="367">
        <v>23579.01</v>
      </c>
      <c r="G34" s="366">
        <v>0</v>
      </c>
      <c r="H34" s="366">
        <v>21052.71</v>
      </c>
      <c r="I34" s="366">
        <v>2526.3000000000002</v>
      </c>
      <c r="J34" s="365">
        <v>0.10714190290432041</v>
      </c>
    </row>
    <row r="35" spans="1:10" ht="23.25" customHeight="1" x14ac:dyDescent="0.2">
      <c r="A35" s="368" t="s">
        <v>1784</v>
      </c>
      <c r="B35" s="368" t="s">
        <v>1783</v>
      </c>
      <c r="C35" s="368" t="s">
        <v>1771</v>
      </c>
      <c r="D35" s="368">
        <v>7</v>
      </c>
      <c r="E35" s="368">
        <v>42</v>
      </c>
      <c r="F35" s="367">
        <v>4795.37</v>
      </c>
      <c r="G35" s="366">
        <v>0</v>
      </c>
      <c r="H35" s="366">
        <v>3776.22</v>
      </c>
      <c r="I35" s="366">
        <v>1019.15</v>
      </c>
      <c r="J35" s="365">
        <v>0.21252791755380712</v>
      </c>
    </row>
    <row r="36" spans="1:10" ht="23.25" customHeight="1" x14ac:dyDescent="0.2">
      <c r="A36" s="368" t="s">
        <v>1784</v>
      </c>
      <c r="B36" s="368" t="s">
        <v>1783</v>
      </c>
      <c r="C36" s="368" t="s">
        <v>1774</v>
      </c>
      <c r="D36" s="368">
        <v>3048</v>
      </c>
      <c r="E36" s="368">
        <v>762</v>
      </c>
      <c r="F36" s="367">
        <v>75346.559999999998</v>
      </c>
      <c r="G36" s="366">
        <v>0</v>
      </c>
      <c r="H36" s="366">
        <v>68511.42</v>
      </c>
      <c r="I36" s="366">
        <v>6835.14</v>
      </c>
      <c r="J36" s="365">
        <v>9.071601941747573E-2</v>
      </c>
    </row>
    <row r="37" spans="1:10" ht="23.25" customHeight="1" x14ac:dyDescent="0.2">
      <c r="A37" s="368" t="s">
        <v>1782</v>
      </c>
      <c r="B37" s="368" t="s">
        <v>1781</v>
      </c>
      <c r="C37" s="368" t="s">
        <v>1771</v>
      </c>
      <c r="D37" s="368">
        <v>3</v>
      </c>
      <c r="E37" s="368">
        <v>18</v>
      </c>
      <c r="F37" s="367">
        <v>3182.7</v>
      </c>
      <c r="G37" s="366">
        <v>0</v>
      </c>
      <c r="H37" s="366">
        <v>1879.56</v>
      </c>
      <c r="I37" s="366">
        <v>1303.1400000000001</v>
      </c>
      <c r="J37" s="365">
        <v>0.40944481100952024</v>
      </c>
    </row>
    <row r="38" spans="1:10" ht="23.25" customHeight="1" x14ac:dyDescent="0.2">
      <c r="A38" s="368" t="s">
        <v>1782</v>
      </c>
      <c r="B38" s="368" t="s">
        <v>1781</v>
      </c>
      <c r="C38" s="368" t="s">
        <v>1774</v>
      </c>
      <c r="D38" s="368">
        <v>600</v>
      </c>
      <c r="E38" s="368">
        <v>150</v>
      </c>
      <c r="F38" s="367">
        <v>21882</v>
      </c>
      <c r="G38" s="366">
        <v>0</v>
      </c>
      <c r="H38" s="366">
        <v>15663</v>
      </c>
      <c r="I38" s="366">
        <v>6219</v>
      </c>
      <c r="J38" s="365">
        <v>0.28420619687414311</v>
      </c>
    </row>
    <row r="39" spans="1:10" ht="23.25" customHeight="1" x14ac:dyDescent="0.2">
      <c r="A39" s="368" t="s">
        <v>1780</v>
      </c>
      <c r="B39" s="368" t="s">
        <v>1779</v>
      </c>
      <c r="C39" s="368" t="s">
        <v>1771</v>
      </c>
      <c r="D39" s="368">
        <v>1</v>
      </c>
      <c r="E39" s="368">
        <v>6</v>
      </c>
      <c r="F39" s="367">
        <v>1535.43</v>
      </c>
      <c r="G39" s="366">
        <v>0</v>
      </c>
      <c r="H39" s="366">
        <v>962.38</v>
      </c>
      <c r="I39" s="366">
        <v>573.04999999999995</v>
      </c>
      <c r="J39" s="365">
        <v>0.37321792592303132</v>
      </c>
    </row>
    <row r="40" spans="1:10" ht="23.25" customHeight="1" x14ac:dyDescent="0.2">
      <c r="A40" s="368" t="s">
        <v>1780</v>
      </c>
      <c r="B40" s="368" t="s">
        <v>1779</v>
      </c>
      <c r="C40" s="368" t="s">
        <v>1774</v>
      </c>
      <c r="D40" s="368">
        <v>24</v>
      </c>
      <c r="E40" s="368">
        <v>6</v>
      </c>
      <c r="F40" s="367">
        <v>1283.52</v>
      </c>
      <c r="G40" s="366">
        <v>0</v>
      </c>
      <c r="H40" s="366">
        <v>962.72</v>
      </c>
      <c r="I40" s="366">
        <v>320.8</v>
      </c>
      <c r="J40" s="365">
        <v>0.24993767140363998</v>
      </c>
    </row>
    <row r="41" spans="1:10" ht="23.25" customHeight="1" x14ac:dyDescent="0.2">
      <c r="A41" s="368" t="s">
        <v>1778</v>
      </c>
      <c r="B41" s="368" t="s">
        <v>1777</v>
      </c>
      <c r="C41" s="368" t="s">
        <v>1771</v>
      </c>
      <c r="D41" s="368">
        <v>4</v>
      </c>
      <c r="E41" s="368">
        <v>24</v>
      </c>
      <c r="F41" s="367">
        <v>3147.82</v>
      </c>
      <c r="G41" s="366">
        <v>0</v>
      </c>
      <c r="H41" s="366">
        <v>2226.7199999999998</v>
      </c>
      <c r="I41" s="366">
        <v>921.1</v>
      </c>
      <c r="J41" s="365">
        <v>0.2926152067144881</v>
      </c>
    </row>
    <row r="42" spans="1:10" ht="23.25" customHeight="1" x14ac:dyDescent="0.2">
      <c r="A42" s="368" t="s">
        <v>1778</v>
      </c>
      <c r="B42" s="368" t="s">
        <v>1777</v>
      </c>
      <c r="C42" s="368" t="s">
        <v>1774</v>
      </c>
      <c r="D42" s="368">
        <v>696</v>
      </c>
      <c r="E42" s="368">
        <v>174</v>
      </c>
      <c r="F42" s="367">
        <v>20023.919999999998</v>
      </c>
      <c r="G42" s="366">
        <v>0</v>
      </c>
      <c r="H42" s="366">
        <v>16143.72</v>
      </c>
      <c r="I42" s="366">
        <v>3880.2</v>
      </c>
      <c r="J42" s="365">
        <v>0.19377824122349671</v>
      </c>
    </row>
    <row r="43" spans="1:10" ht="23.25" customHeight="1" x14ac:dyDescent="0.2">
      <c r="A43" s="368" t="s">
        <v>1776</v>
      </c>
      <c r="B43" s="368" t="s">
        <v>1775</v>
      </c>
      <c r="C43" s="368" t="s">
        <v>1771</v>
      </c>
      <c r="D43" s="368">
        <v>3</v>
      </c>
      <c r="E43" s="368">
        <v>18</v>
      </c>
      <c r="F43" s="367">
        <v>2393.8200000000002</v>
      </c>
      <c r="G43" s="366">
        <v>0</v>
      </c>
      <c r="H43" s="366">
        <v>1438.86</v>
      </c>
      <c r="I43" s="366">
        <v>954.96</v>
      </c>
      <c r="J43" s="365">
        <v>0.39892723763691507</v>
      </c>
    </row>
    <row r="44" spans="1:10" ht="23.25" customHeight="1" x14ac:dyDescent="0.2">
      <c r="A44" s="368" t="s">
        <v>1776</v>
      </c>
      <c r="B44" s="368" t="s">
        <v>1775</v>
      </c>
      <c r="C44" s="368" t="s">
        <v>1774</v>
      </c>
      <c r="D44" s="368">
        <v>432</v>
      </c>
      <c r="E44" s="368">
        <v>108</v>
      </c>
      <c r="F44" s="367">
        <v>11728.8</v>
      </c>
      <c r="G44" s="366">
        <v>0</v>
      </c>
      <c r="H44" s="366">
        <v>8633.16</v>
      </c>
      <c r="I44" s="366">
        <v>3095.64</v>
      </c>
      <c r="J44" s="365">
        <v>0.26393492940454266</v>
      </c>
    </row>
    <row r="45" spans="1:10" ht="23.25" customHeight="1" x14ac:dyDescent="0.2">
      <c r="A45" s="368" t="s">
        <v>1773</v>
      </c>
      <c r="B45" s="368" t="s">
        <v>1772</v>
      </c>
      <c r="C45" s="368" t="s">
        <v>1771</v>
      </c>
      <c r="D45" s="368">
        <v>3</v>
      </c>
      <c r="E45" s="368">
        <v>18</v>
      </c>
      <c r="F45" s="367">
        <v>2467.75</v>
      </c>
      <c r="G45" s="366">
        <v>0</v>
      </c>
      <c r="H45" s="366">
        <v>1645.05</v>
      </c>
      <c r="I45" s="366">
        <v>822.7</v>
      </c>
      <c r="J45" s="365">
        <v>0.33338060986728801</v>
      </c>
    </row>
    <row r="46" spans="1:10" ht="23.25" customHeight="1" x14ac:dyDescent="0.2">
      <c r="A46" s="368" t="s">
        <v>1773</v>
      </c>
      <c r="B46" s="368" t="s">
        <v>1772</v>
      </c>
      <c r="C46" s="368" t="s">
        <v>1774</v>
      </c>
      <c r="D46" s="368">
        <v>360</v>
      </c>
      <c r="E46" s="368">
        <v>90</v>
      </c>
      <c r="F46" s="367">
        <v>10940.4</v>
      </c>
      <c r="G46" s="366">
        <v>0</v>
      </c>
      <c r="H46" s="366">
        <v>8226.58</v>
      </c>
      <c r="I46" s="366">
        <v>2713.82</v>
      </c>
      <c r="J46" s="365">
        <v>0.248054915725202</v>
      </c>
    </row>
    <row r="47" spans="1:10" ht="23.25" customHeight="1" x14ac:dyDescent="0.2">
      <c r="A47" s="368" t="s">
        <v>1770</v>
      </c>
      <c r="B47" s="368" t="s">
        <v>1769</v>
      </c>
      <c r="C47" s="368" t="s">
        <v>1764</v>
      </c>
      <c r="D47" s="368">
        <v>1</v>
      </c>
      <c r="E47" s="368">
        <v>14.19</v>
      </c>
      <c r="F47" s="367">
        <v>1078</v>
      </c>
      <c r="G47" s="366">
        <v>0</v>
      </c>
      <c r="H47" s="366">
        <v>957.71</v>
      </c>
      <c r="I47" s="366">
        <v>120.29</v>
      </c>
      <c r="J47" s="365">
        <v>0.11158627087198515</v>
      </c>
    </row>
    <row r="48" spans="1:10" ht="23.25" customHeight="1" x14ac:dyDescent="0.2">
      <c r="A48" s="368" t="s">
        <v>1768</v>
      </c>
      <c r="B48" s="368" t="s">
        <v>1767</v>
      </c>
      <c r="C48" s="368" t="s">
        <v>1074</v>
      </c>
      <c r="D48" s="368">
        <v>45</v>
      </c>
      <c r="E48" s="368">
        <v>42.57</v>
      </c>
      <c r="F48" s="367">
        <v>3263.85</v>
      </c>
      <c r="G48" s="366">
        <v>0</v>
      </c>
      <c r="H48" s="366">
        <v>3001.66</v>
      </c>
      <c r="I48" s="366">
        <v>262.19</v>
      </c>
      <c r="J48" s="365">
        <v>8.0331510332889072E-2</v>
      </c>
    </row>
    <row r="49" spans="1:10" ht="23.25" customHeight="1" x14ac:dyDescent="0.2">
      <c r="A49" s="368" t="s">
        <v>1763</v>
      </c>
      <c r="B49" s="368" t="s">
        <v>1762</v>
      </c>
      <c r="C49" s="368" t="s">
        <v>1764</v>
      </c>
      <c r="D49" s="368">
        <v>10</v>
      </c>
      <c r="E49" s="368">
        <v>141.9</v>
      </c>
      <c r="F49" s="367">
        <v>11738.13</v>
      </c>
      <c r="G49" s="366">
        <v>0</v>
      </c>
      <c r="H49" s="366">
        <v>9726.9500000000007</v>
      </c>
      <c r="I49" s="366">
        <v>2011.18</v>
      </c>
      <c r="J49" s="365">
        <v>0.17133734248981738</v>
      </c>
    </row>
    <row r="50" spans="1:10" ht="23.25" customHeight="1" x14ac:dyDescent="0.2">
      <c r="A50" s="368" t="s">
        <v>1763</v>
      </c>
      <c r="B50" s="368" t="s">
        <v>1762</v>
      </c>
      <c r="C50" s="368" t="s">
        <v>1074</v>
      </c>
      <c r="D50" s="368">
        <v>315</v>
      </c>
      <c r="E50" s="368">
        <v>297.99</v>
      </c>
      <c r="F50" s="367">
        <v>26037.9</v>
      </c>
      <c r="G50" s="366">
        <v>0</v>
      </c>
      <c r="H50" s="366">
        <v>22077.23</v>
      </c>
      <c r="I50" s="366">
        <v>3960.67</v>
      </c>
      <c r="J50" s="365">
        <v>0.15211172944054627</v>
      </c>
    </row>
    <row r="51" spans="1:10" ht="23.25" customHeight="1" x14ac:dyDescent="0.2">
      <c r="A51" s="368" t="s">
        <v>1755</v>
      </c>
      <c r="B51" s="368" t="s">
        <v>1754</v>
      </c>
      <c r="C51" s="368" t="s">
        <v>1018</v>
      </c>
      <c r="D51" s="368">
        <v>2</v>
      </c>
      <c r="E51" s="368">
        <v>416</v>
      </c>
      <c r="F51" s="367">
        <v>8363.24</v>
      </c>
      <c r="G51" s="366">
        <v>0</v>
      </c>
      <c r="H51" s="366">
        <v>6136.1</v>
      </c>
      <c r="I51" s="366">
        <v>2227.14</v>
      </c>
      <c r="J51" s="365">
        <v>0.26630109861728229</v>
      </c>
    </row>
    <row r="52" spans="1:10" ht="23.25" customHeight="1" x14ac:dyDescent="0.2">
      <c r="A52" s="368" t="s">
        <v>3844</v>
      </c>
      <c r="B52" s="368" t="s">
        <v>3843</v>
      </c>
      <c r="C52" s="368" t="s">
        <v>1018</v>
      </c>
      <c r="D52" s="368">
        <v>3</v>
      </c>
      <c r="E52" s="368">
        <v>624</v>
      </c>
      <c r="F52" s="367">
        <v>30083.7</v>
      </c>
      <c r="G52" s="366">
        <v>0</v>
      </c>
      <c r="H52" s="366">
        <v>26159.759999999998</v>
      </c>
      <c r="I52" s="366">
        <v>3923.94</v>
      </c>
      <c r="J52" s="365">
        <v>0.13043408889199135</v>
      </c>
    </row>
    <row r="53" spans="1:10" ht="23.25" customHeight="1" x14ac:dyDescent="0.2">
      <c r="A53" s="368" t="s">
        <v>1952</v>
      </c>
      <c r="B53" s="368" t="s">
        <v>1951</v>
      </c>
      <c r="C53" s="368" t="s">
        <v>1018</v>
      </c>
      <c r="D53" s="368">
        <v>3</v>
      </c>
      <c r="E53" s="368">
        <v>624</v>
      </c>
      <c r="F53" s="367">
        <v>26044.41</v>
      </c>
      <c r="G53" s="366">
        <v>0</v>
      </c>
      <c r="H53" s="366">
        <v>23253.96</v>
      </c>
      <c r="I53" s="366">
        <v>2790.45</v>
      </c>
      <c r="J53" s="365">
        <v>0.10714199323386477</v>
      </c>
    </row>
    <row r="54" spans="1:10" ht="23.25" customHeight="1" x14ac:dyDescent="0.2">
      <c r="A54" s="368" t="s">
        <v>1721</v>
      </c>
      <c r="B54" s="368" t="s">
        <v>1720</v>
      </c>
      <c r="C54" s="368" t="s">
        <v>1719</v>
      </c>
      <c r="D54" s="368">
        <v>24</v>
      </c>
      <c r="E54" s="368">
        <v>21.6</v>
      </c>
      <c r="F54" s="367">
        <v>1935.12</v>
      </c>
      <c r="G54" s="366">
        <v>0</v>
      </c>
      <c r="H54" s="366">
        <v>1428.94</v>
      </c>
      <c r="I54" s="366">
        <v>506.18</v>
      </c>
      <c r="J54" s="365">
        <v>0.26157550952912478</v>
      </c>
    </row>
    <row r="55" spans="1:10" ht="23.25" customHeight="1" x14ac:dyDescent="0.2">
      <c r="A55" s="368" t="s">
        <v>1950</v>
      </c>
      <c r="B55" s="368" t="s">
        <v>1949</v>
      </c>
      <c r="C55" s="368" t="s">
        <v>1719</v>
      </c>
      <c r="D55" s="368">
        <v>48</v>
      </c>
      <c r="E55" s="368">
        <v>43.2</v>
      </c>
      <c r="F55" s="367">
        <v>3481.44</v>
      </c>
      <c r="G55" s="366">
        <v>0</v>
      </c>
      <c r="H55" s="366">
        <v>2854.71</v>
      </c>
      <c r="I55" s="366">
        <v>626.73</v>
      </c>
      <c r="J55" s="365">
        <v>0.18002033641251897</v>
      </c>
    </row>
    <row r="56" spans="1:10" ht="23.25" customHeight="1" x14ac:dyDescent="0.2">
      <c r="A56" s="368" t="s">
        <v>3195</v>
      </c>
      <c r="B56" s="368" t="s">
        <v>3194</v>
      </c>
      <c r="C56" s="368" t="s">
        <v>1074</v>
      </c>
      <c r="D56" s="368">
        <v>8</v>
      </c>
      <c r="E56" s="368">
        <v>7.5679999999999996</v>
      </c>
      <c r="F56" s="367">
        <v>1371.12</v>
      </c>
      <c r="G56" s="366">
        <v>0</v>
      </c>
      <c r="H56" s="366">
        <v>539.07000000000005</v>
      </c>
      <c r="I56" s="366">
        <v>832.05</v>
      </c>
      <c r="J56" s="365">
        <v>0.60683966392438293</v>
      </c>
    </row>
    <row r="57" spans="1:10" ht="23.25" customHeight="1" x14ac:dyDescent="0.2">
      <c r="A57" s="368" t="s">
        <v>1705</v>
      </c>
      <c r="B57" s="368" t="s">
        <v>1704</v>
      </c>
      <c r="C57" s="368" t="s">
        <v>1701</v>
      </c>
      <c r="D57" s="368">
        <v>9</v>
      </c>
      <c r="E57" s="368">
        <v>36</v>
      </c>
      <c r="F57" s="367">
        <v>4241.72</v>
      </c>
      <c r="G57" s="366">
        <v>0</v>
      </c>
      <c r="H57" s="366">
        <v>3267.54</v>
      </c>
      <c r="I57" s="366">
        <v>974.18</v>
      </c>
      <c r="J57" s="365">
        <v>0.22966626745754082</v>
      </c>
    </row>
    <row r="58" spans="1:10" ht="23.25" customHeight="1" x14ac:dyDescent="0.2">
      <c r="A58" s="368" t="s">
        <v>1698</v>
      </c>
      <c r="B58" s="368" t="s">
        <v>1697</v>
      </c>
      <c r="C58" s="368" t="s">
        <v>1684</v>
      </c>
      <c r="D58" s="368">
        <v>1</v>
      </c>
      <c r="E58" s="368">
        <v>16</v>
      </c>
      <c r="F58" s="367">
        <v>1778.45</v>
      </c>
      <c r="G58" s="366">
        <v>0</v>
      </c>
      <c r="H58" s="366">
        <v>1369.35</v>
      </c>
      <c r="I58" s="366">
        <v>409.1</v>
      </c>
      <c r="J58" s="365">
        <v>0.23003176923725716</v>
      </c>
    </row>
    <row r="59" spans="1:10" ht="23.25" customHeight="1" x14ac:dyDescent="0.2">
      <c r="A59" s="368" t="s">
        <v>1683</v>
      </c>
      <c r="B59" s="368" t="s">
        <v>1682</v>
      </c>
      <c r="C59" s="368" t="s">
        <v>1677</v>
      </c>
      <c r="D59" s="368">
        <v>1</v>
      </c>
      <c r="E59" s="368">
        <v>12</v>
      </c>
      <c r="F59" s="367">
        <v>889.83</v>
      </c>
      <c r="G59" s="366">
        <v>0</v>
      </c>
      <c r="H59" s="366">
        <v>1108.3599999999999</v>
      </c>
      <c r="I59" s="366">
        <v>-218.53</v>
      </c>
      <c r="J59" s="365">
        <v>-0.24558623557308698</v>
      </c>
    </row>
    <row r="60" spans="1:10" ht="23.25" customHeight="1" x14ac:dyDescent="0.2">
      <c r="A60" s="368" t="s">
        <v>1683</v>
      </c>
      <c r="B60" s="368" t="s">
        <v>1682</v>
      </c>
      <c r="C60" s="368" t="s">
        <v>1078</v>
      </c>
      <c r="D60" s="368">
        <v>84</v>
      </c>
      <c r="E60" s="368">
        <v>84</v>
      </c>
      <c r="F60" s="367">
        <v>8712.48</v>
      </c>
      <c r="G60" s="366">
        <v>0</v>
      </c>
      <c r="H60" s="366">
        <v>7758.52</v>
      </c>
      <c r="I60" s="366">
        <v>953.96</v>
      </c>
      <c r="J60" s="365">
        <v>0.10949350816300296</v>
      </c>
    </row>
    <row r="61" spans="1:10" ht="23.25" customHeight="1" x14ac:dyDescent="0.2">
      <c r="A61" s="368" t="s">
        <v>1679</v>
      </c>
      <c r="B61" s="368" t="s">
        <v>1678</v>
      </c>
      <c r="C61" s="368" t="s">
        <v>1077</v>
      </c>
      <c r="D61" s="368">
        <v>11</v>
      </c>
      <c r="E61" s="368">
        <v>124.872</v>
      </c>
      <c r="F61" s="367">
        <v>4814.84</v>
      </c>
      <c r="G61" s="366">
        <v>0</v>
      </c>
      <c r="H61" s="366">
        <v>3923.36</v>
      </c>
      <c r="I61" s="366">
        <v>891.48</v>
      </c>
      <c r="J61" s="365">
        <v>0.18515256997117246</v>
      </c>
    </row>
    <row r="62" spans="1:10" ht="23.25" customHeight="1" x14ac:dyDescent="0.2">
      <c r="A62" s="368" t="s">
        <v>1679</v>
      </c>
      <c r="B62" s="368" t="s">
        <v>1678</v>
      </c>
      <c r="C62" s="368" t="s">
        <v>1074</v>
      </c>
      <c r="D62" s="368">
        <v>720</v>
      </c>
      <c r="E62" s="368">
        <v>681.12</v>
      </c>
      <c r="F62" s="367">
        <v>27712.799999999999</v>
      </c>
      <c r="G62" s="366">
        <v>0</v>
      </c>
      <c r="H62" s="366">
        <v>21398.74</v>
      </c>
      <c r="I62" s="366">
        <v>6314.06</v>
      </c>
      <c r="J62" s="365">
        <v>0.2278391212724806</v>
      </c>
    </row>
    <row r="63" spans="1:10" ht="23.25" customHeight="1" x14ac:dyDescent="0.2">
      <c r="A63" s="368" t="s">
        <v>1676</v>
      </c>
      <c r="B63" s="368" t="s">
        <v>1675</v>
      </c>
      <c r="C63" s="368" t="s">
        <v>1677</v>
      </c>
      <c r="D63" s="368">
        <v>12</v>
      </c>
      <c r="E63" s="368">
        <v>144</v>
      </c>
      <c r="F63" s="367">
        <v>3666.42</v>
      </c>
      <c r="G63" s="366">
        <v>0</v>
      </c>
      <c r="H63" s="366">
        <v>3363.6</v>
      </c>
      <c r="I63" s="366">
        <v>302.82</v>
      </c>
      <c r="J63" s="365">
        <v>8.2592828972130855E-2</v>
      </c>
    </row>
    <row r="64" spans="1:10" ht="23.25" customHeight="1" x14ac:dyDescent="0.2">
      <c r="A64" s="368" t="s">
        <v>1676</v>
      </c>
      <c r="B64" s="368" t="s">
        <v>1675</v>
      </c>
      <c r="C64" s="368" t="s">
        <v>1078</v>
      </c>
      <c r="D64" s="368">
        <v>1428</v>
      </c>
      <c r="E64" s="368">
        <v>1428</v>
      </c>
      <c r="F64" s="367">
        <v>38184.720000000001</v>
      </c>
      <c r="G64" s="366">
        <v>0</v>
      </c>
      <c r="H64" s="366">
        <v>33355.699999999997</v>
      </c>
      <c r="I64" s="366">
        <v>4829.0200000000004</v>
      </c>
      <c r="J64" s="365">
        <v>0.12646472201446024</v>
      </c>
    </row>
    <row r="65" spans="1:10" ht="23.25" customHeight="1" x14ac:dyDescent="0.2">
      <c r="A65" s="368" t="s">
        <v>1674</v>
      </c>
      <c r="B65" s="368" t="s">
        <v>1673</v>
      </c>
      <c r="C65" s="368" t="s">
        <v>1074</v>
      </c>
      <c r="D65" s="368">
        <v>276</v>
      </c>
      <c r="E65" s="368">
        <v>261.096</v>
      </c>
      <c r="F65" s="367">
        <v>20128.68</v>
      </c>
      <c r="G65" s="366">
        <v>0</v>
      </c>
      <c r="H65" s="366">
        <v>18036.37</v>
      </c>
      <c r="I65" s="366">
        <v>2092.31</v>
      </c>
      <c r="J65" s="365">
        <v>0.10394670688788336</v>
      </c>
    </row>
    <row r="66" spans="1:10" ht="23.25" customHeight="1" x14ac:dyDescent="0.2">
      <c r="A66" s="368" t="s">
        <v>1672</v>
      </c>
      <c r="B66" s="368" t="s">
        <v>1671</v>
      </c>
      <c r="C66" s="368" t="s">
        <v>1074</v>
      </c>
      <c r="D66" s="368">
        <v>192</v>
      </c>
      <c r="E66" s="368">
        <v>181.63200000000001</v>
      </c>
      <c r="F66" s="367">
        <v>14002.56</v>
      </c>
      <c r="G66" s="366">
        <v>0</v>
      </c>
      <c r="H66" s="366">
        <v>12547.04</v>
      </c>
      <c r="I66" s="366">
        <v>1455.52</v>
      </c>
      <c r="J66" s="365">
        <v>0.10394670688788336</v>
      </c>
    </row>
    <row r="67" spans="1:10" ht="23.25" customHeight="1" x14ac:dyDescent="0.2">
      <c r="A67" s="368" t="s">
        <v>1670</v>
      </c>
      <c r="B67" s="368" t="s">
        <v>1669</v>
      </c>
      <c r="C67" s="368" t="s">
        <v>1077</v>
      </c>
      <c r="D67" s="368">
        <v>33</v>
      </c>
      <c r="E67" s="368">
        <v>374.61599999999999</v>
      </c>
      <c r="F67" s="367">
        <v>25472.04</v>
      </c>
      <c r="G67" s="366">
        <v>0</v>
      </c>
      <c r="H67" s="366">
        <v>24699.46</v>
      </c>
      <c r="I67" s="366">
        <v>772.58</v>
      </c>
      <c r="J67" s="365">
        <v>3.0330511415654186E-2</v>
      </c>
    </row>
    <row r="68" spans="1:10" ht="23.25" customHeight="1" x14ac:dyDescent="0.2">
      <c r="A68" s="368" t="s">
        <v>1670</v>
      </c>
      <c r="B68" s="368" t="s">
        <v>1669</v>
      </c>
      <c r="C68" s="368" t="s">
        <v>1074</v>
      </c>
      <c r="D68" s="368">
        <v>1644</v>
      </c>
      <c r="E68" s="368">
        <v>1555.2239999999999</v>
      </c>
      <c r="F68" s="367">
        <v>120570.96</v>
      </c>
      <c r="G68" s="366">
        <v>0</v>
      </c>
      <c r="H68" s="366">
        <v>102848.86</v>
      </c>
      <c r="I68" s="366">
        <v>17722.099999999999</v>
      </c>
      <c r="J68" s="365">
        <v>0.14698481292676113</v>
      </c>
    </row>
    <row r="69" spans="1:10" ht="23.25" customHeight="1" x14ac:dyDescent="0.2">
      <c r="A69" s="368" t="s">
        <v>1666</v>
      </c>
      <c r="B69" s="368" t="s">
        <v>1665</v>
      </c>
      <c r="C69" s="368" t="s">
        <v>1077</v>
      </c>
      <c r="D69" s="368">
        <v>68</v>
      </c>
      <c r="E69" s="368">
        <v>771.93600000000004</v>
      </c>
      <c r="F69" s="367">
        <v>68117.490000000005</v>
      </c>
      <c r="G69" s="366">
        <v>0</v>
      </c>
      <c r="H69" s="366">
        <v>65860.72</v>
      </c>
      <c r="I69" s="366">
        <v>2256.77</v>
      </c>
      <c r="J69" s="365">
        <v>3.3130551345917178E-2</v>
      </c>
    </row>
    <row r="70" spans="1:10" ht="23.25" customHeight="1" x14ac:dyDescent="0.2">
      <c r="A70" s="368" t="s">
        <v>1666</v>
      </c>
      <c r="B70" s="368" t="s">
        <v>1665</v>
      </c>
      <c r="C70" s="368" t="s">
        <v>1074</v>
      </c>
      <c r="D70" s="368">
        <v>2568</v>
      </c>
      <c r="E70" s="368">
        <v>2429.328</v>
      </c>
      <c r="F70" s="367">
        <v>228911.52</v>
      </c>
      <c r="G70" s="366">
        <v>0</v>
      </c>
      <c r="H70" s="366">
        <v>207267.56</v>
      </c>
      <c r="I70" s="366">
        <v>21643.96</v>
      </c>
      <c r="J70" s="365">
        <v>9.4551641612444837E-2</v>
      </c>
    </row>
    <row r="71" spans="1:10" ht="23.25" customHeight="1" x14ac:dyDescent="0.2">
      <c r="A71" s="368" t="s">
        <v>1664</v>
      </c>
      <c r="B71" s="368" t="s">
        <v>1663</v>
      </c>
      <c r="C71" s="368" t="s">
        <v>1074</v>
      </c>
      <c r="D71" s="368">
        <v>132</v>
      </c>
      <c r="E71" s="368">
        <v>124.872</v>
      </c>
      <c r="F71" s="367">
        <v>11926.2</v>
      </c>
      <c r="G71" s="366">
        <v>0</v>
      </c>
      <c r="H71" s="366">
        <v>9921.4500000000007</v>
      </c>
      <c r="I71" s="366">
        <v>2004.75</v>
      </c>
      <c r="J71" s="365">
        <v>0.16809629219701161</v>
      </c>
    </row>
    <row r="72" spans="1:10" ht="23.25" customHeight="1" x14ac:dyDescent="0.2">
      <c r="A72" s="368" t="s">
        <v>1073</v>
      </c>
      <c r="B72" s="368" t="s">
        <v>1941</v>
      </c>
      <c r="C72" s="368" t="s">
        <v>1940</v>
      </c>
      <c r="D72" s="368">
        <v>36</v>
      </c>
      <c r="E72" s="368">
        <v>16.2</v>
      </c>
      <c r="F72" s="367">
        <v>1808.64</v>
      </c>
      <c r="G72" s="366">
        <v>0</v>
      </c>
      <c r="H72" s="366">
        <v>1634.4</v>
      </c>
      <c r="I72" s="366">
        <v>174.24</v>
      </c>
      <c r="J72" s="365">
        <v>9.6337579617834401E-2</v>
      </c>
    </row>
    <row r="73" spans="1:10" ht="23.25" customHeight="1" x14ac:dyDescent="0.2">
      <c r="A73" s="368" t="s">
        <v>1120</v>
      </c>
      <c r="B73" s="368" t="s">
        <v>1937</v>
      </c>
      <c r="C73" s="368" t="s">
        <v>1077</v>
      </c>
      <c r="D73" s="368">
        <v>8</v>
      </c>
      <c r="E73" s="368">
        <v>90.816000000000003</v>
      </c>
      <c r="F73" s="367">
        <v>6505.41</v>
      </c>
      <c r="G73" s="366">
        <v>0</v>
      </c>
      <c r="H73" s="366">
        <v>5575.81</v>
      </c>
      <c r="I73" s="366">
        <v>929.6</v>
      </c>
      <c r="J73" s="365">
        <v>0.14289645080018015</v>
      </c>
    </row>
    <row r="74" spans="1:10" ht="23.25" customHeight="1" x14ac:dyDescent="0.2">
      <c r="A74" s="368" t="s">
        <v>1120</v>
      </c>
      <c r="B74" s="368" t="s">
        <v>1937</v>
      </c>
      <c r="C74" s="368" t="s">
        <v>1074</v>
      </c>
      <c r="D74" s="368">
        <v>204</v>
      </c>
      <c r="E74" s="368">
        <v>192.98400000000001</v>
      </c>
      <c r="F74" s="367">
        <v>18761.88</v>
      </c>
      <c r="G74" s="366">
        <v>0</v>
      </c>
      <c r="H74" s="366">
        <v>11721.42</v>
      </c>
      <c r="I74" s="366">
        <v>7040.46</v>
      </c>
      <c r="J74" s="365">
        <v>0.37525343942078299</v>
      </c>
    </row>
    <row r="75" spans="1:10" ht="23.25" customHeight="1" x14ac:dyDescent="0.2">
      <c r="A75" s="368" t="s">
        <v>1118</v>
      </c>
      <c r="B75" s="368" t="s">
        <v>1936</v>
      </c>
      <c r="C75" s="368" t="s">
        <v>1077</v>
      </c>
      <c r="D75" s="368">
        <v>1</v>
      </c>
      <c r="E75" s="368">
        <v>11.352</v>
      </c>
      <c r="F75" s="367">
        <v>1336.08</v>
      </c>
      <c r="G75" s="366">
        <v>0</v>
      </c>
      <c r="H75" s="366">
        <v>745.5</v>
      </c>
      <c r="I75" s="366">
        <v>590.58000000000004</v>
      </c>
      <c r="J75" s="365">
        <v>0.44202442967486977</v>
      </c>
    </row>
    <row r="76" spans="1:10" ht="23.25" customHeight="1" x14ac:dyDescent="0.2">
      <c r="A76" s="368" t="s">
        <v>1118</v>
      </c>
      <c r="B76" s="368" t="s">
        <v>1936</v>
      </c>
      <c r="C76" s="368" t="s">
        <v>1074</v>
      </c>
      <c r="D76" s="368">
        <v>216</v>
      </c>
      <c r="E76" s="368">
        <v>204.33600000000001</v>
      </c>
      <c r="F76" s="367">
        <v>19865.52</v>
      </c>
      <c r="G76" s="366">
        <v>0</v>
      </c>
      <c r="H76" s="366">
        <v>13419</v>
      </c>
      <c r="I76" s="366">
        <v>6446.52</v>
      </c>
      <c r="J76" s="365">
        <v>0.3245079917364358</v>
      </c>
    </row>
    <row r="77" spans="1:10" ht="23.25" customHeight="1" x14ac:dyDescent="0.2">
      <c r="A77" s="368" t="s">
        <v>1115</v>
      </c>
      <c r="B77" s="368" t="s">
        <v>1935</v>
      </c>
      <c r="C77" s="368" t="s">
        <v>1078</v>
      </c>
      <c r="D77" s="368">
        <v>174</v>
      </c>
      <c r="E77" s="368">
        <v>174</v>
      </c>
      <c r="F77" s="367">
        <v>30879.78</v>
      </c>
      <c r="G77" s="366">
        <v>0</v>
      </c>
      <c r="H77" s="366">
        <v>21590.23</v>
      </c>
      <c r="I77" s="366">
        <v>9289.5499999999993</v>
      </c>
      <c r="J77" s="365">
        <v>0.3008295395886888</v>
      </c>
    </row>
    <row r="78" spans="1:10" ht="23.25" customHeight="1" x14ac:dyDescent="0.2">
      <c r="A78" s="368" t="s">
        <v>1109</v>
      </c>
      <c r="B78" s="368" t="s">
        <v>1934</v>
      </c>
      <c r="C78" s="368" t="s">
        <v>1077</v>
      </c>
      <c r="D78" s="368">
        <v>2</v>
      </c>
      <c r="E78" s="368">
        <v>22.704000000000001</v>
      </c>
      <c r="F78" s="367">
        <v>1796</v>
      </c>
      <c r="G78" s="366">
        <v>0</v>
      </c>
      <c r="H78" s="366">
        <v>1491</v>
      </c>
      <c r="I78" s="366">
        <v>305</v>
      </c>
      <c r="J78" s="365">
        <v>0.16982182628062362</v>
      </c>
    </row>
    <row r="79" spans="1:10" ht="23.25" customHeight="1" x14ac:dyDescent="0.2">
      <c r="A79" s="368" t="s">
        <v>1080</v>
      </c>
      <c r="B79" s="368" t="s">
        <v>1933</v>
      </c>
      <c r="C79" s="368" t="s">
        <v>1081</v>
      </c>
      <c r="D79" s="368">
        <v>1</v>
      </c>
      <c r="E79" s="368">
        <v>6</v>
      </c>
      <c r="F79" s="367">
        <v>1299.96</v>
      </c>
      <c r="G79" s="366">
        <v>0</v>
      </c>
      <c r="H79" s="366">
        <v>760.79</v>
      </c>
      <c r="I79" s="366">
        <v>539.16999999999996</v>
      </c>
      <c r="J79" s="365">
        <v>0.41475891565894335</v>
      </c>
    </row>
    <row r="80" spans="1:10" ht="23.25" customHeight="1" x14ac:dyDescent="0.2">
      <c r="A80" s="368" t="s">
        <v>1080</v>
      </c>
      <c r="B80" s="368" t="s">
        <v>1933</v>
      </c>
      <c r="C80" s="368" t="s">
        <v>1078</v>
      </c>
      <c r="D80" s="368">
        <v>24</v>
      </c>
      <c r="E80" s="368">
        <v>24</v>
      </c>
      <c r="F80" s="367">
        <v>4259.28</v>
      </c>
      <c r="G80" s="366">
        <v>0</v>
      </c>
      <c r="H80" s="366">
        <v>3043.16</v>
      </c>
      <c r="I80" s="366">
        <v>1216.1199999999999</v>
      </c>
      <c r="J80" s="365">
        <v>0.28552243571683478</v>
      </c>
    </row>
    <row r="81" spans="1:10" ht="23.25" customHeight="1" x14ac:dyDescent="0.2">
      <c r="A81" s="368" t="s">
        <v>2417</v>
      </c>
      <c r="B81" s="368" t="s">
        <v>2416</v>
      </c>
      <c r="C81" s="368" t="s">
        <v>1882</v>
      </c>
      <c r="D81" s="368">
        <v>5</v>
      </c>
      <c r="E81" s="368">
        <v>75.7</v>
      </c>
      <c r="F81" s="367">
        <v>2041.75</v>
      </c>
      <c r="G81" s="366">
        <v>0</v>
      </c>
      <c r="H81" s="366">
        <v>1711.7</v>
      </c>
      <c r="I81" s="366">
        <v>330.05</v>
      </c>
      <c r="J81" s="365">
        <v>0.16165054487571937</v>
      </c>
    </row>
    <row r="82" spans="1:10" ht="23.25" customHeight="1" x14ac:dyDescent="0.2">
      <c r="A82" s="368" t="s">
        <v>2417</v>
      </c>
      <c r="B82" s="368" t="s">
        <v>2416</v>
      </c>
      <c r="C82" s="368" t="s">
        <v>1885</v>
      </c>
      <c r="D82" s="368">
        <v>44</v>
      </c>
      <c r="E82" s="368">
        <v>166.54</v>
      </c>
      <c r="F82" s="367">
        <v>4518.8</v>
      </c>
      <c r="G82" s="366">
        <v>0</v>
      </c>
      <c r="H82" s="366">
        <v>3765.74</v>
      </c>
      <c r="I82" s="366">
        <v>753.06</v>
      </c>
      <c r="J82" s="365">
        <v>0.16665043816942551</v>
      </c>
    </row>
    <row r="83" spans="1:10" ht="23.25" customHeight="1" x14ac:dyDescent="0.2">
      <c r="A83" s="368" t="s">
        <v>2068</v>
      </c>
      <c r="B83" s="368" t="s">
        <v>7929</v>
      </c>
      <c r="C83" s="368" t="s">
        <v>1074</v>
      </c>
      <c r="D83" s="368">
        <v>12</v>
      </c>
      <c r="E83" s="368">
        <v>11.352</v>
      </c>
      <c r="F83" s="367">
        <v>1416.72</v>
      </c>
      <c r="G83" s="366">
        <v>0</v>
      </c>
      <c r="H83" s="366">
        <v>1231.1199999999999</v>
      </c>
      <c r="I83" s="366">
        <v>185.6</v>
      </c>
      <c r="J83" s="365">
        <v>0.13100683268394603</v>
      </c>
    </row>
    <row r="84" spans="1:10" ht="23.25" customHeight="1" x14ac:dyDescent="0.2">
      <c r="A84" s="368" t="s">
        <v>5975</v>
      </c>
      <c r="B84" s="368" t="s">
        <v>5974</v>
      </c>
      <c r="C84" s="368" t="s">
        <v>1074</v>
      </c>
      <c r="D84" s="368">
        <v>12</v>
      </c>
      <c r="E84" s="368">
        <v>11.352</v>
      </c>
      <c r="F84" s="367">
        <v>1416.72</v>
      </c>
      <c r="G84" s="366">
        <v>0</v>
      </c>
      <c r="H84" s="366">
        <v>1368.41</v>
      </c>
      <c r="I84" s="366">
        <v>48.31</v>
      </c>
      <c r="J84" s="365">
        <v>3.409989270992151E-2</v>
      </c>
    </row>
    <row r="85" spans="1:10" ht="23.25" customHeight="1" x14ac:dyDescent="0.2">
      <c r="A85" s="368" t="s">
        <v>5201</v>
      </c>
      <c r="B85" s="368" t="s">
        <v>5200</v>
      </c>
      <c r="C85" s="368" t="s">
        <v>1074</v>
      </c>
      <c r="D85" s="368">
        <v>12</v>
      </c>
      <c r="E85" s="368">
        <v>11.352</v>
      </c>
      <c r="F85" s="367">
        <v>1416.72</v>
      </c>
      <c r="G85" s="366">
        <v>0</v>
      </c>
      <c r="H85" s="366">
        <v>1301.33</v>
      </c>
      <c r="I85" s="366">
        <v>115.39</v>
      </c>
      <c r="J85" s="365">
        <v>8.1448698401942521E-2</v>
      </c>
    </row>
    <row r="86" spans="1:10" ht="23.25" customHeight="1" x14ac:dyDescent="0.2">
      <c r="A86" s="368" t="s">
        <v>1920</v>
      </c>
      <c r="B86" s="368" t="s">
        <v>1919</v>
      </c>
      <c r="C86" s="368" t="s">
        <v>1771</v>
      </c>
      <c r="D86" s="368">
        <v>9</v>
      </c>
      <c r="E86" s="368">
        <v>54</v>
      </c>
      <c r="F86" s="367">
        <v>4794.4399999999996</v>
      </c>
      <c r="G86" s="366">
        <v>0</v>
      </c>
      <c r="H86" s="366">
        <v>4980.1499999999996</v>
      </c>
      <c r="I86" s="366">
        <v>-185.71</v>
      </c>
      <c r="J86" s="365">
        <v>-3.8734450738772408E-2</v>
      </c>
    </row>
    <row r="87" spans="1:10" ht="23.25" customHeight="1" x14ac:dyDescent="0.2">
      <c r="A87" s="368" t="s">
        <v>1029</v>
      </c>
      <c r="B87" s="368" t="s">
        <v>3834</v>
      </c>
      <c r="C87" s="368" t="s">
        <v>1021</v>
      </c>
      <c r="D87" s="368">
        <v>3</v>
      </c>
      <c r="E87" s="368">
        <v>60</v>
      </c>
      <c r="F87" s="367">
        <v>4038.99</v>
      </c>
      <c r="G87" s="366">
        <v>0</v>
      </c>
      <c r="H87" s="366">
        <v>3433.14</v>
      </c>
      <c r="I87" s="366">
        <v>605.85</v>
      </c>
      <c r="J87" s="365">
        <v>0.15000037137997371</v>
      </c>
    </row>
    <row r="88" spans="1:10" ht="23.25" customHeight="1" x14ac:dyDescent="0.2">
      <c r="A88" s="368" t="s">
        <v>1027</v>
      </c>
      <c r="B88" s="368" t="s">
        <v>2414</v>
      </c>
      <c r="C88" s="368" t="s">
        <v>1021</v>
      </c>
      <c r="D88" s="368">
        <v>1</v>
      </c>
      <c r="E88" s="368">
        <v>20</v>
      </c>
      <c r="F88" s="367">
        <v>1346.33</v>
      </c>
      <c r="G88" s="366">
        <v>0</v>
      </c>
      <c r="H88" s="366">
        <v>1144.3800000000001</v>
      </c>
      <c r="I88" s="366">
        <v>201.95</v>
      </c>
      <c r="J88" s="365">
        <v>0.15000037137997371</v>
      </c>
    </row>
    <row r="89" spans="1:10" ht="23.25" customHeight="1" x14ac:dyDescent="0.2">
      <c r="A89" s="368" t="s">
        <v>1917</v>
      </c>
      <c r="B89" s="368" t="s">
        <v>1916</v>
      </c>
      <c r="C89" s="368" t="s">
        <v>1885</v>
      </c>
      <c r="D89" s="368">
        <v>104</v>
      </c>
      <c r="E89" s="368">
        <v>393.64</v>
      </c>
      <c r="F89" s="367">
        <v>36575.760000000002</v>
      </c>
      <c r="G89" s="366">
        <v>0</v>
      </c>
      <c r="H89" s="366">
        <v>34698.42</v>
      </c>
      <c r="I89" s="366">
        <v>1877.34</v>
      </c>
      <c r="J89" s="365">
        <v>5.1327436531735771E-2</v>
      </c>
    </row>
    <row r="90" spans="1:10" ht="23.25" customHeight="1" x14ac:dyDescent="0.2">
      <c r="A90" s="368" t="s">
        <v>1015</v>
      </c>
      <c r="B90" s="368" t="s">
        <v>1915</v>
      </c>
      <c r="C90" s="368" t="s">
        <v>1013</v>
      </c>
      <c r="D90" s="368">
        <v>20</v>
      </c>
      <c r="E90" s="368">
        <v>380</v>
      </c>
      <c r="F90" s="367">
        <v>22122.81</v>
      </c>
      <c r="G90" s="366">
        <v>0</v>
      </c>
      <c r="H90" s="366">
        <v>15943.42</v>
      </c>
      <c r="I90" s="366">
        <v>6179.39</v>
      </c>
      <c r="J90" s="365">
        <v>0.2793221114315948</v>
      </c>
    </row>
    <row r="91" spans="1:10" ht="23.25" customHeight="1" x14ac:dyDescent="0.2">
      <c r="A91" s="368" t="s">
        <v>4410</v>
      </c>
      <c r="B91" s="368" t="s">
        <v>4409</v>
      </c>
      <c r="C91" s="368" t="s">
        <v>1013</v>
      </c>
      <c r="D91" s="368">
        <v>233</v>
      </c>
      <c r="E91" s="368">
        <v>4427</v>
      </c>
      <c r="F91" s="367">
        <v>207008.87</v>
      </c>
      <c r="G91" s="366">
        <v>0</v>
      </c>
      <c r="H91" s="366">
        <v>211121.3</v>
      </c>
      <c r="I91" s="366">
        <v>-4112.43</v>
      </c>
      <c r="J91" s="365">
        <v>-1.9865960333004088E-2</v>
      </c>
    </row>
    <row r="92" spans="1:10" ht="23.25" customHeight="1" x14ac:dyDescent="0.2">
      <c r="A92" s="368" t="s">
        <v>4407</v>
      </c>
      <c r="B92" s="368" t="s">
        <v>4406</v>
      </c>
      <c r="C92" s="368" t="s">
        <v>1013</v>
      </c>
      <c r="D92" s="368">
        <v>75</v>
      </c>
      <c r="E92" s="368">
        <v>1425</v>
      </c>
      <c r="F92" s="367">
        <v>72447.47</v>
      </c>
      <c r="G92" s="366">
        <v>0</v>
      </c>
      <c r="H92" s="366">
        <v>58936.69</v>
      </c>
      <c r="I92" s="366">
        <v>13510.78</v>
      </c>
      <c r="J92" s="365">
        <v>0.18649070837118259</v>
      </c>
    </row>
    <row r="93" spans="1:10" ht="23.25" customHeight="1" x14ac:dyDescent="0.2">
      <c r="A93" s="368" t="s">
        <v>5293</v>
      </c>
      <c r="B93" s="368" t="s">
        <v>5292</v>
      </c>
      <c r="C93" s="368" t="s">
        <v>1010</v>
      </c>
      <c r="D93" s="368">
        <v>44</v>
      </c>
      <c r="E93" s="368">
        <v>0</v>
      </c>
      <c r="F93" s="367">
        <v>0.44</v>
      </c>
      <c r="G93" s="366">
        <v>0</v>
      </c>
      <c r="H93" s="366">
        <v>82775.88</v>
      </c>
      <c r="I93" s="366">
        <v>-82775.44</v>
      </c>
      <c r="J93" s="365">
        <v>-188126</v>
      </c>
    </row>
    <row r="94" spans="1:10" ht="23.25" customHeight="1" x14ac:dyDescent="0.2">
      <c r="A94" s="368" t="s">
        <v>5291</v>
      </c>
      <c r="B94" s="368" t="s">
        <v>5290</v>
      </c>
      <c r="C94" s="368" t="s">
        <v>1013</v>
      </c>
      <c r="D94" s="368">
        <v>10</v>
      </c>
      <c r="E94" s="368">
        <v>190</v>
      </c>
      <c r="F94" s="367">
        <v>9478.02</v>
      </c>
      <c r="G94" s="366">
        <v>0</v>
      </c>
      <c r="H94" s="366">
        <v>9151.6</v>
      </c>
      <c r="I94" s="366">
        <v>326.42</v>
      </c>
      <c r="J94" s="365">
        <v>3.443968254973085E-2</v>
      </c>
    </row>
    <row r="95" spans="1:10" ht="23.25" customHeight="1" x14ac:dyDescent="0.2">
      <c r="A95" s="368" t="s">
        <v>4422</v>
      </c>
      <c r="B95" s="368" t="s">
        <v>5289</v>
      </c>
      <c r="C95" s="368" t="s">
        <v>1013</v>
      </c>
      <c r="D95" s="368">
        <v>12</v>
      </c>
      <c r="E95" s="368">
        <v>228</v>
      </c>
      <c r="F95" s="367">
        <v>12956.62</v>
      </c>
      <c r="G95" s="366">
        <v>0</v>
      </c>
      <c r="H95" s="366">
        <v>11050.08</v>
      </c>
      <c r="I95" s="366">
        <v>1906.54</v>
      </c>
      <c r="J95" s="365">
        <v>0.14714794444847498</v>
      </c>
    </row>
    <row r="96" spans="1:10" ht="23.25" customHeight="1" x14ac:dyDescent="0.2">
      <c r="A96" s="368" t="s">
        <v>5965</v>
      </c>
      <c r="B96" s="368" t="s">
        <v>6049</v>
      </c>
      <c r="C96" s="368" t="s">
        <v>1677</v>
      </c>
      <c r="D96" s="368">
        <v>160</v>
      </c>
      <c r="E96" s="368">
        <v>1920</v>
      </c>
      <c r="F96" s="367">
        <v>147242.78</v>
      </c>
      <c r="G96" s="366">
        <v>0</v>
      </c>
      <c r="H96" s="366">
        <v>130240</v>
      </c>
      <c r="I96" s="366">
        <v>17002.78</v>
      </c>
      <c r="J96" s="365">
        <v>0.11547445654041577</v>
      </c>
    </row>
    <row r="97" spans="1:10" ht="23.25" customHeight="1" x14ac:dyDescent="0.2">
      <c r="A97" s="368" t="s">
        <v>5965</v>
      </c>
      <c r="B97" s="368" t="s">
        <v>6049</v>
      </c>
      <c r="C97" s="368" t="s">
        <v>1078</v>
      </c>
      <c r="D97" s="372">
        <v>240</v>
      </c>
      <c r="E97" s="372">
        <v>240</v>
      </c>
      <c r="F97" s="373">
        <v>20616</v>
      </c>
      <c r="G97" s="374">
        <v>0</v>
      </c>
      <c r="H97" s="374">
        <v>16280</v>
      </c>
      <c r="I97" s="374">
        <v>4336</v>
      </c>
      <c r="J97" s="375">
        <v>0.2103220799379123</v>
      </c>
    </row>
    <row r="98" spans="1:10" ht="14.25" customHeight="1" x14ac:dyDescent="0.2">
      <c r="D98" s="464">
        <f t="shared" ref="D98:I98" si="0">SUM(D9:D97)</f>
        <v>17551</v>
      </c>
      <c r="E98" s="464">
        <f t="shared" si="0"/>
        <v>49462.849999999991</v>
      </c>
      <c r="F98" s="790">
        <f t="shared" si="0"/>
        <v>2755930.4400000013</v>
      </c>
      <c r="G98" s="790">
        <f t="shared" si="0"/>
        <v>0</v>
      </c>
      <c r="H98" s="790">
        <f t="shared" si="0"/>
        <v>2512453.34</v>
      </c>
      <c r="I98" s="790">
        <f t="shared" si="0"/>
        <v>243477.10000000006</v>
      </c>
    </row>
    <row r="99" spans="1:10" x14ac:dyDescent="0.2">
      <c r="F99" s="790"/>
      <c r="G99" s="790"/>
      <c r="H99" s="790"/>
      <c r="I99" s="790"/>
    </row>
    <row r="103" spans="1:10" s="795" customFormat="1" ht="26.25" customHeight="1" x14ac:dyDescent="0.2">
      <c r="A103" s="791" t="s">
        <v>1636</v>
      </c>
      <c r="B103" s="791" t="s">
        <v>2413</v>
      </c>
      <c r="C103" s="791" t="s">
        <v>1159</v>
      </c>
      <c r="D103" s="791">
        <v>1</v>
      </c>
      <c r="E103" s="791">
        <v>0</v>
      </c>
      <c r="F103" s="792">
        <v>505.74</v>
      </c>
      <c r="G103" s="793">
        <v>0</v>
      </c>
      <c r="H103" s="793">
        <v>315.23</v>
      </c>
      <c r="I103" s="793">
        <v>190.51</v>
      </c>
      <c r="J103" s="794">
        <v>0.3766955352552695</v>
      </c>
    </row>
    <row r="104" spans="1:10" s="795" customFormat="1" ht="26.25" customHeight="1" x14ac:dyDescent="0.2">
      <c r="A104" s="791" t="s">
        <v>2412</v>
      </c>
      <c r="B104" s="791" t="s">
        <v>2411</v>
      </c>
      <c r="C104" s="791" t="s">
        <v>2410</v>
      </c>
      <c r="D104" s="791">
        <v>1</v>
      </c>
      <c r="E104" s="791">
        <v>0</v>
      </c>
      <c r="F104" s="792">
        <v>696.75</v>
      </c>
      <c r="G104" s="793">
        <v>0</v>
      </c>
      <c r="H104" s="793">
        <v>395.56</v>
      </c>
      <c r="I104" s="793">
        <v>301.19</v>
      </c>
      <c r="J104" s="794">
        <v>0.4322784355938285</v>
      </c>
    </row>
    <row r="105" spans="1:10" s="795" customFormat="1" ht="26.25" customHeight="1" x14ac:dyDescent="0.2">
      <c r="A105" s="791" t="s">
        <v>2409</v>
      </c>
      <c r="B105" s="791" t="s">
        <v>2408</v>
      </c>
      <c r="C105" s="791" t="s">
        <v>1159</v>
      </c>
      <c r="D105" s="796">
        <v>2</v>
      </c>
      <c r="E105" s="796">
        <v>0</v>
      </c>
      <c r="F105" s="797">
        <v>1389.13</v>
      </c>
      <c r="G105" s="798">
        <v>0</v>
      </c>
      <c r="H105" s="798">
        <v>1045.4000000000001</v>
      </c>
      <c r="I105" s="798">
        <v>343.73</v>
      </c>
      <c r="J105" s="799">
        <v>0.24744264395700907</v>
      </c>
    </row>
    <row r="106" spans="1:10" x14ac:dyDescent="0.2">
      <c r="D106" s="464">
        <f t="shared" ref="D106:I106" si="1">SUM(D103:D105)</f>
        <v>4</v>
      </c>
      <c r="E106" s="464">
        <f t="shared" si="1"/>
        <v>0</v>
      </c>
      <c r="F106" s="790">
        <f t="shared" si="1"/>
        <v>2591.62</v>
      </c>
      <c r="G106" s="790">
        <f t="shared" si="1"/>
        <v>0</v>
      </c>
      <c r="H106" s="790">
        <f t="shared" si="1"/>
        <v>1756.19</v>
      </c>
      <c r="I106" s="790">
        <f t="shared" si="1"/>
        <v>835.43000000000006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F2571-7B74-4C99-9649-94378D06A07D}">
  <dimension ref="A1:J297"/>
  <sheetViews>
    <sheetView showGridLines="0" workbookViewId="0">
      <pane ySplit="6" topLeftCell="A270" activePane="bottomLeft" state="frozen"/>
      <selection pane="bottomLeft" activeCell="B291" sqref="B291"/>
    </sheetView>
  </sheetViews>
  <sheetFormatPr baseColWidth="10" defaultColWidth="11.42578125" defaultRowHeight="12" x14ac:dyDescent="0.2"/>
  <cols>
    <col min="1" max="1" width="27.42578125" style="464" customWidth="1"/>
    <col min="2" max="2" width="55.85546875" style="464" customWidth="1"/>
    <col min="3" max="3" width="19.140625" style="464" customWidth="1"/>
    <col min="4" max="4" width="9" style="464" customWidth="1"/>
    <col min="5" max="5" width="9.28515625" style="464" customWidth="1"/>
    <col min="6" max="6" width="12.42578125" style="464" customWidth="1"/>
    <col min="7" max="7" width="14.42578125" style="464" customWidth="1"/>
    <col min="8" max="14" width="19.140625" style="464" customWidth="1"/>
    <col min="15" max="15" width="0" style="464" hidden="1" customWidth="1"/>
    <col min="16" max="16384" width="11.42578125" style="4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7854</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15" customHeight="1" x14ac:dyDescent="0.2">
      <c r="A9" s="368" t="s">
        <v>4507</v>
      </c>
      <c r="B9" s="368" t="s">
        <v>4506</v>
      </c>
      <c r="C9" s="368" t="s">
        <v>1010</v>
      </c>
      <c r="D9" s="368">
        <v>1</v>
      </c>
      <c r="E9" s="368">
        <v>0</v>
      </c>
      <c r="F9" s="367">
        <v>519.14</v>
      </c>
      <c r="G9" s="366">
        <v>0</v>
      </c>
      <c r="H9" s="366">
        <v>398.13</v>
      </c>
      <c r="I9" s="366">
        <v>121.01</v>
      </c>
      <c r="J9" s="365">
        <v>0.23309704511307161</v>
      </c>
    </row>
    <row r="10" spans="1:10" ht="15" customHeight="1" x14ac:dyDescent="0.2">
      <c r="A10" s="368" t="s">
        <v>2286</v>
      </c>
      <c r="B10" s="368" t="s">
        <v>2285</v>
      </c>
      <c r="C10" s="368" t="s">
        <v>1010</v>
      </c>
      <c r="D10" s="368">
        <v>3</v>
      </c>
      <c r="E10" s="368">
        <v>0</v>
      </c>
      <c r="F10" s="367">
        <v>1068.08</v>
      </c>
      <c r="G10" s="366">
        <v>0</v>
      </c>
      <c r="H10" s="366">
        <v>847.91</v>
      </c>
      <c r="I10" s="366">
        <v>220.17</v>
      </c>
      <c r="J10" s="365">
        <v>0.20613624447606921</v>
      </c>
    </row>
    <row r="11" spans="1:10" ht="15" customHeight="1" x14ac:dyDescent="0.2">
      <c r="A11" s="368" t="s">
        <v>2284</v>
      </c>
      <c r="B11" s="368" t="s">
        <v>2283</v>
      </c>
      <c r="C11" s="368" t="s">
        <v>1010</v>
      </c>
      <c r="D11" s="368">
        <v>8</v>
      </c>
      <c r="E11" s="368">
        <v>0</v>
      </c>
      <c r="F11" s="367">
        <v>2081.33</v>
      </c>
      <c r="G11" s="366">
        <v>0</v>
      </c>
      <c r="H11" s="366">
        <v>4576.32</v>
      </c>
      <c r="I11" s="366">
        <v>-2494.9899999999998</v>
      </c>
      <c r="J11" s="365">
        <v>-1.1987479159960217</v>
      </c>
    </row>
    <row r="12" spans="1:10" ht="15" customHeight="1" x14ac:dyDescent="0.2">
      <c r="A12" s="368" t="s">
        <v>5259</v>
      </c>
      <c r="B12" s="368" t="s">
        <v>5258</v>
      </c>
      <c r="C12" s="368" t="s">
        <v>1010</v>
      </c>
      <c r="D12" s="368">
        <v>1</v>
      </c>
      <c r="E12" s="368">
        <v>0</v>
      </c>
      <c r="F12" s="367">
        <v>558.28</v>
      </c>
      <c r="G12" s="366">
        <v>0</v>
      </c>
      <c r="H12" s="366">
        <v>258.43</v>
      </c>
      <c r="I12" s="366">
        <v>299.85000000000002</v>
      </c>
      <c r="J12" s="365">
        <v>0.53709608081966043</v>
      </c>
    </row>
    <row r="13" spans="1:10" ht="15" customHeight="1" x14ac:dyDescent="0.2">
      <c r="A13" s="368" t="s">
        <v>2280</v>
      </c>
      <c r="B13" s="368" t="s">
        <v>2279</v>
      </c>
      <c r="C13" s="368" t="s">
        <v>1010</v>
      </c>
      <c r="D13" s="368">
        <v>1</v>
      </c>
      <c r="E13" s="368">
        <v>0</v>
      </c>
      <c r="F13" s="367">
        <v>176.94</v>
      </c>
      <c r="G13" s="366">
        <v>0</v>
      </c>
      <c r="H13" s="366">
        <v>136.91999999999999</v>
      </c>
      <c r="I13" s="366">
        <v>40.020000000000003</v>
      </c>
      <c r="J13" s="365">
        <v>0.22617836554764326</v>
      </c>
    </row>
    <row r="14" spans="1:10" ht="15" customHeight="1" x14ac:dyDescent="0.2">
      <c r="A14" s="368" t="s">
        <v>1619</v>
      </c>
      <c r="B14" s="368" t="s">
        <v>1618</v>
      </c>
      <c r="C14" s="368" t="s">
        <v>1010</v>
      </c>
      <c r="D14" s="368">
        <v>6</v>
      </c>
      <c r="E14" s="368">
        <v>0</v>
      </c>
      <c r="F14" s="367">
        <v>3898.43</v>
      </c>
      <c r="G14" s="366">
        <v>0</v>
      </c>
      <c r="H14" s="366">
        <v>2993.82</v>
      </c>
      <c r="I14" s="366">
        <v>904.61</v>
      </c>
      <c r="J14" s="365">
        <v>0.23204469491564553</v>
      </c>
    </row>
    <row r="15" spans="1:10" ht="15" customHeight="1" x14ac:dyDescent="0.2">
      <c r="A15" s="368" t="s">
        <v>7928</v>
      </c>
      <c r="B15" s="368" t="s">
        <v>7927</v>
      </c>
      <c r="C15" s="368" t="s">
        <v>1010</v>
      </c>
      <c r="D15" s="368">
        <v>1</v>
      </c>
      <c r="E15" s="368">
        <v>0</v>
      </c>
      <c r="F15" s="367">
        <v>899.76</v>
      </c>
      <c r="G15" s="366">
        <v>0</v>
      </c>
      <c r="H15" s="366">
        <v>785.24</v>
      </c>
      <c r="I15" s="366">
        <v>114.52</v>
      </c>
      <c r="J15" s="365">
        <v>0.1272783853472037</v>
      </c>
    </row>
    <row r="16" spans="1:10" ht="15" customHeight="1" x14ac:dyDescent="0.2">
      <c r="A16" s="368" t="s">
        <v>2272</v>
      </c>
      <c r="B16" s="368" t="s">
        <v>2271</v>
      </c>
      <c r="C16" s="368" t="s">
        <v>1010</v>
      </c>
      <c r="D16" s="368">
        <v>2</v>
      </c>
      <c r="E16" s="368">
        <v>0</v>
      </c>
      <c r="F16" s="367">
        <v>1293</v>
      </c>
      <c r="G16" s="366">
        <v>0</v>
      </c>
      <c r="H16" s="366">
        <v>985.16</v>
      </c>
      <c r="I16" s="366">
        <v>307.83999999999997</v>
      </c>
      <c r="J16" s="365">
        <v>0.23808197989172467</v>
      </c>
    </row>
    <row r="17" spans="1:10" ht="15" customHeight="1" x14ac:dyDescent="0.2">
      <c r="A17" s="368" t="s">
        <v>2270</v>
      </c>
      <c r="B17" s="368" t="s">
        <v>2269</v>
      </c>
      <c r="C17" s="368" t="s">
        <v>1010</v>
      </c>
      <c r="D17" s="368">
        <v>1</v>
      </c>
      <c r="E17" s="368">
        <v>0</v>
      </c>
      <c r="F17" s="367">
        <v>863.44</v>
      </c>
      <c r="G17" s="366">
        <v>0</v>
      </c>
      <c r="H17" s="366">
        <v>668.47</v>
      </c>
      <c r="I17" s="366">
        <v>194.97</v>
      </c>
      <c r="J17" s="365">
        <v>0.22580607801352728</v>
      </c>
    </row>
    <row r="18" spans="1:10" ht="15" customHeight="1" x14ac:dyDescent="0.2">
      <c r="A18" s="368" t="s">
        <v>1613</v>
      </c>
      <c r="B18" s="368" t="s">
        <v>1612</v>
      </c>
      <c r="C18" s="368" t="s">
        <v>1010</v>
      </c>
      <c r="D18" s="368">
        <v>10</v>
      </c>
      <c r="E18" s="368">
        <v>0</v>
      </c>
      <c r="F18" s="367">
        <v>5582.6</v>
      </c>
      <c r="G18" s="366">
        <v>0</v>
      </c>
      <c r="H18" s="366">
        <v>4871.5</v>
      </c>
      <c r="I18" s="366">
        <v>711.1</v>
      </c>
      <c r="J18" s="365">
        <v>0.12737792426467953</v>
      </c>
    </row>
    <row r="19" spans="1:10" ht="15" customHeight="1" x14ac:dyDescent="0.2">
      <c r="A19" s="368" t="s">
        <v>2264</v>
      </c>
      <c r="B19" s="368" t="s">
        <v>2263</v>
      </c>
      <c r="C19" s="368" t="s">
        <v>1010</v>
      </c>
      <c r="D19" s="368">
        <v>2</v>
      </c>
      <c r="E19" s="368">
        <v>0</v>
      </c>
      <c r="F19" s="367">
        <v>1310.5</v>
      </c>
      <c r="G19" s="366">
        <v>0</v>
      </c>
      <c r="H19" s="366">
        <v>853.92</v>
      </c>
      <c r="I19" s="366">
        <v>456.58</v>
      </c>
      <c r="J19" s="365">
        <v>0.34840137352155665</v>
      </c>
    </row>
    <row r="20" spans="1:10" ht="15" customHeight="1" x14ac:dyDescent="0.2">
      <c r="A20" s="368" t="s">
        <v>2262</v>
      </c>
      <c r="B20" s="368" t="s">
        <v>2261</v>
      </c>
      <c r="C20" s="368" t="s">
        <v>1010</v>
      </c>
      <c r="D20" s="368">
        <v>1</v>
      </c>
      <c r="E20" s="368">
        <v>0</v>
      </c>
      <c r="F20" s="367">
        <v>1057.7</v>
      </c>
      <c r="G20" s="366">
        <v>0</v>
      </c>
      <c r="H20" s="366">
        <v>730.47</v>
      </c>
      <c r="I20" s="366">
        <v>327.23</v>
      </c>
      <c r="J20" s="365">
        <v>0.30937884088115725</v>
      </c>
    </row>
    <row r="21" spans="1:10" ht="15" customHeight="1" x14ac:dyDescent="0.2">
      <c r="A21" s="368" t="s">
        <v>3110</v>
      </c>
      <c r="B21" s="368" t="s">
        <v>3109</v>
      </c>
      <c r="C21" s="368" t="s">
        <v>1010</v>
      </c>
      <c r="D21" s="368">
        <v>1</v>
      </c>
      <c r="E21" s="368">
        <v>0</v>
      </c>
      <c r="F21" s="367">
        <v>1208.8399999999999</v>
      </c>
      <c r="G21" s="366">
        <v>0</v>
      </c>
      <c r="H21" s="366">
        <v>921.03</v>
      </c>
      <c r="I21" s="366">
        <v>287.81</v>
      </c>
      <c r="J21" s="365">
        <v>0.23808775354885675</v>
      </c>
    </row>
    <row r="22" spans="1:10" ht="15" customHeight="1" x14ac:dyDescent="0.2">
      <c r="A22" s="368" t="s">
        <v>3778</v>
      </c>
      <c r="B22" s="368" t="s">
        <v>3777</v>
      </c>
      <c r="C22" s="368" t="s">
        <v>1010</v>
      </c>
      <c r="D22" s="368">
        <v>2</v>
      </c>
      <c r="E22" s="368">
        <v>0</v>
      </c>
      <c r="F22" s="367">
        <v>3431.92</v>
      </c>
      <c r="G22" s="366">
        <v>0</v>
      </c>
      <c r="H22" s="366">
        <v>2470.64</v>
      </c>
      <c r="I22" s="366">
        <v>961.28</v>
      </c>
      <c r="J22" s="365">
        <v>0.28009976922538987</v>
      </c>
    </row>
    <row r="23" spans="1:10" ht="15" customHeight="1" x14ac:dyDescent="0.2">
      <c r="A23" s="368" t="s">
        <v>1607</v>
      </c>
      <c r="B23" s="368" t="s">
        <v>1606</v>
      </c>
      <c r="C23" s="368" t="s">
        <v>1010</v>
      </c>
      <c r="D23" s="368">
        <v>5</v>
      </c>
      <c r="E23" s="368">
        <v>0</v>
      </c>
      <c r="F23" s="367">
        <v>4043.79</v>
      </c>
      <c r="G23" s="366">
        <v>0</v>
      </c>
      <c r="H23" s="366">
        <v>3276.25</v>
      </c>
      <c r="I23" s="366">
        <v>767.54</v>
      </c>
      <c r="J23" s="365">
        <v>0.18980708691598722</v>
      </c>
    </row>
    <row r="24" spans="1:10" ht="15" customHeight="1" x14ac:dyDescent="0.2">
      <c r="A24" s="368" t="s">
        <v>1603</v>
      </c>
      <c r="B24" s="368" t="s">
        <v>1602</v>
      </c>
      <c r="C24" s="368" t="s">
        <v>1010</v>
      </c>
      <c r="D24" s="368">
        <v>2</v>
      </c>
      <c r="E24" s="368">
        <v>0</v>
      </c>
      <c r="F24" s="367">
        <v>1350.9</v>
      </c>
      <c r="G24" s="366">
        <v>0</v>
      </c>
      <c r="H24" s="366">
        <v>1116.06</v>
      </c>
      <c r="I24" s="366">
        <v>234.84</v>
      </c>
      <c r="J24" s="365">
        <v>0.17383966244725738</v>
      </c>
    </row>
    <row r="25" spans="1:10" ht="15" customHeight="1" x14ac:dyDescent="0.2">
      <c r="A25" s="368" t="s">
        <v>2254</v>
      </c>
      <c r="B25" s="368" t="s">
        <v>2253</v>
      </c>
      <c r="C25" s="368" t="s">
        <v>1010</v>
      </c>
      <c r="D25" s="368">
        <v>4</v>
      </c>
      <c r="E25" s="368">
        <v>0</v>
      </c>
      <c r="F25" s="367">
        <v>1718.74</v>
      </c>
      <c r="G25" s="366">
        <v>0</v>
      </c>
      <c r="H25" s="366">
        <v>1314.14</v>
      </c>
      <c r="I25" s="366">
        <v>404.6</v>
      </c>
      <c r="J25" s="365">
        <v>0.23540500599276215</v>
      </c>
    </row>
    <row r="26" spans="1:10" ht="15" customHeight="1" x14ac:dyDescent="0.2">
      <c r="A26" s="368" t="s">
        <v>4501</v>
      </c>
      <c r="B26" s="368" t="s">
        <v>4500</v>
      </c>
      <c r="C26" s="368" t="s">
        <v>1010</v>
      </c>
      <c r="D26" s="368">
        <v>1</v>
      </c>
      <c r="E26" s="368">
        <v>0</v>
      </c>
      <c r="F26" s="367">
        <v>1063.1400000000001</v>
      </c>
      <c r="G26" s="366">
        <v>0</v>
      </c>
      <c r="H26" s="366">
        <v>785.09</v>
      </c>
      <c r="I26" s="366">
        <v>278.05</v>
      </c>
      <c r="J26" s="365">
        <v>0.26153658031867866</v>
      </c>
    </row>
    <row r="27" spans="1:10" ht="15" customHeight="1" x14ac:dyDescent="0.2">
      <c r="A27" s="368" t="s">
        <v>4499</v>
      </c>
      <c r="B27" s="368" t="s">
        <v>4498</v>
      </c>
      <c r="C27" s="368" t="s">
        <v>1010</v>
      </c>
      <c r="D27" s="368">
        <v>1</v>
      </c>
      <c r="E27" s="368">
        <v>0</v>
      </c>
      <c r="F27" s="367">
        <v>704.47</v>
      </c>
      <c r="G27" s="366">
        <v>0</v>
      </c>
      <c r="H27" s="366">
        <v>573.13</v>
      </c>
      <c r="I27" s="366">
        <v>131.34</v>
      </c>
      <c r="J27" s="365">
        <v>0.18643803142788196</v>
      </c>
    </row>
    <row r="28" spans="1:10" ht="15" customHeight="1" x14ac:dyDescent="0.2">
      <c r="A28" s="368" t="s">
        <v>1601</v>
      </c>
      <c r="B28" s="368" t="s">
        <v>1600</v>
      </c>
      <c r="C28" s="368" t="s">
        <v>1010</v>
      </c>
      <c r="D28" s="368">
        <v>5</v>
      </c>
      <c r="E28" s="368">
        <v>0</v>
      </c>
      <c r="F28" s="367">
        <v>0.05</v>
      </c>
      <c r="G28" s="366">
        <v>0</v>
      </c>
      <c r="H28" s="366">
        <v>3146.3</v>
      </c>
      <c r="I28" s="366">
        <v>-3146.25</v>
      </c>
      <c r="J28" s="365">
        <v>-62925</v>
      </c>
    </row>
    <row r="29" spans="1:10" ht="15" customHeight="1" x14ac:dyDescent="0.2">
      <c r="A29" s="368" t="s">
        <v>2252</v>
      </c>
      <c r="B29" s="368" t="s">
        <v>2251</v>
      </c>
      <c r="C29" s="368" t="s">
        <v>1010</v>
      </c>
      <c r="D29" s="368">
        <v>2</v>
      </c>
      <c r="E29" s="368">
        <v>0</v>
      </c>
      <c r="F29" s="367">
        <v>2403.7600000000002</v>
      </c>
      <c r="G29" s="366">
        <v>0</v>
      </c>
      <c r="H29" s="366">
        <v>2090.6799999999998</v>
      </c>
      <c r="I29" s="366">
        <v>313.08</v>
      </c>
      <c r="J29" s="365">
        <v>0.13024594801477685</v>
      </c>
    </row>
    <row r="30" spans="1:10" ht="15" customHeight="1" x14ac:dyDescent="0.2">
      <c r="A30" s="368" t="s">
        <v>1599</v>
      </c>
      <c r="B30" s="368" t="s">
        <v>1598</v>
      </c>
      <c r="C30" s="368" t="s">
        <v>1010</v>
      </c>
      <c r="D30" s="368">
        <v>11</v>
      </c>
      <c r="E30" s="368">
        <v>0</v>
      </c>
      <c r="F30" s="367">
        <v>3184.19</v>
      </c>
      <c r="G30" s="366">
        <v>0</v>
      </c>
      <c r="H30" s="366">
        <v>2626.91</v>
      </c>
      <c r="I30" s="366">
        <v>557.28</v>
      </c>
      <c r="J30" s="365">
        <v>0.17501468191282554</v>
      </c>
    </row>
    <row r="31" spans="1:10" ht="15" customHeight="1" x14ac:dyDescent="0.2">
      <c r="A31" s="368" t="s">
        <v>1597</v>
      </c>
      <c r="B31" s="368" t="s">
        <v>1596</v>
      </c>
      <c r="C31" s="368" t="s">
        <v>1010</v>
      </c>
      <c r="D31" s="368">
        <v>4</v>
      </c>
      <c r="E31" s="368">
        <v>0</v>
      </c>
      <c r="F31" s="367">
        <v>1186.1600000000001</v>
      </c>
      <c r="G31" s="366">
        <v>0</v>
      </c>
      <c r="H31" s="366">
        <v>1034.32</v>
      </c>
      <c r="I31" s="366">
        <v>151.84</v>
      </c>
      <c r="J31" s="365">
        <v>0.12800971201187022</v>
      </c>
    </row>
    <row r="32" spans="1:10" ht="15" customHeight="1" x14ac:dyDescent="0.2">
      <c r="A32" s="368" t="s">
        <v>2250</v>
      </c>
      <c r="B32" s="368" t="s">
        <v>2249</v>
      </c>
      <c r="C32" s="368" t="s">
        <v>1010</v>
      </c>
      <c r="D32" s="368">
        <v>7</v>
      </c>
      <c r="E32" s="368">
        <v>0</v>
      </c>
      <c r="F32" s="367">
        <v>4943.07</v>
      </c>
      <c r="G32" s="366">
        <v>0</v>
      </c>
      <c r="H32" s="366">
        <v>3817.24</v>
      </c>
      <c r="I32" s="366">
        <v>1125.83</v>
      </c>
      <c r="J32" s="365">
        <v>0.22775926701422394</v>
      </c>
    </row>
    <row r="33" spans="1:10" ht="15" customHeight="1" x14ac:dyDescent="0.2">
      <c r="A33" s="368" t="s">
        <v>2246</v>
      </c>
      <c r="B33" s="368" t="s">
        <v>2245</v>
      </c>
      <c r="C33" s="368" t="s">
        <v>1010</v>
      </c>
      <c r="D33" s="368">
        <v>2</v>
      </c>
      <c r="E33" s="368">
        <v>0</v>
      </c>
      <c r="F33" s="367">
        <v>920.38</v>
      </c>
      <c r="G33" s="366">
        <v>0</v>
      </c>
      <c r="H33" s="366">
        <v>701.26</v>
      </c>
      <c r="I33" s="366">
        <v>219.12</v>
      </c>
      <c r="J33" s="365">
        <v>0.23807557747886743</v>
      </c>
    </row>
    <row r="34" spans="1:10" ht="15" customHeight="1" x14ac:dyDescent="0.2">
      <c r="A34" s="368" t="s">
        <v>6031</v>
      </c>
      <c r="B34" s="368" t="s">
        <v>6030</v>
      </c>
      <c r="C34" s="368" t="s">
        <v>1010</v>
      </c>
      <c r="D34" s="368">
        <v>1</v>
      </c>
      <c r="E34" s="368">
        <v>0</v>
      </c>
      <c r="F34" s="367">
        <v>647.87</v>
      </c>
      <c r="G34" s="366">
        <v>0</v>
      </c>
      <c r="H34" s="366">
        <v>565.41999999999996</v>
      </c>
      <c r="I34" s="366">
        <v>82.45</v>
      </c>
      <c r="J34" s="365">
        <v>0.12726318551561269</v>
      </c>
    </row>
    <row r="35" spans="1:10" ht="15" customHeight="1" x14ac:dyDescent="0.2">
      <c r="A35" s="368" t="s">
        <v>7926</v>
      </c>
      <c r="B35" s="368" t="s">
        <v>7925</v>
      </c>
      <c r="C35" s="368" t="s">
        <v>1010</v>
      </c>
      <c r="D35" s="368">
        <v>1</v>
      </c>
      <c r="E35" s="368">
        <v>0</v>
      </c>
      <c r="F35" s="367">
        <v>458.48</v>
      </c>
      <c r="G35" s="366">
        <v>0</v>
      </c>
      <c r="H35" s="366">
        <v>257.83999999999997</v>
      </c>
      <c r="I35" s="366">
        <v>200.64</v>
      </c>
      <c r="J35" s="365">
        <v>0.43761996161228406</v>
      </c>
    </row>
    <row r="36" spans="1:10" ht="15" customHeight="1" x14ac:dyDescent="0.2">
      <c r="A36" s="368" t="s">
        <v>1591</v>
      </c>
      <c r="B36" s="368" t="s">
        <v>1590</v>
      </c>
      <c r="C36" s="368" t="s">
        <v>1010</v>
      </c>
      <c r="D36" s="368">
        <v>1</v>
      </c>
      <c r="E36" s="368">
        <v>0</v>
      </c>
      <c r="F36" s="367">
        <v>140.04</v>
      </c>
      <c r="G36" s="366">
        <v>0</v>
      </c>
      <c r="H36" s="366">
        <v>101.08</v>
      </c>
      <c r="I36" s="366">
        <v>38.96</v>
      </c>
      <c r="J36" s="365">
        <v>0.27820622679234502</v>
      </c>
    </row>
    <row r="37" spans="1:10" ht="15" customHeight="1" x14ac:dyDescent="0.2">
      <c r="A37" s="368" t="s">
        <v>7924</v>
      </c>
      <c r="B37" s="368" t="s">
        <v>7923</v>
      </c>
      <c r="C37" s="368" t="s">
        <v>1010</v>
      </c>
      <c r="D37" s="368">
        <v>1</v>
      </c>
      <c r="E37" s="368">
        <v>0</v>
      </c>
      <c r="F37" s="367">
        <v>521.84</v>
      </c>
      <c r="G37" s="366">
        <v>0</v>
      </c>
      <c r="H37" s="366">
        <v>455.43</v>
      </c>
      <c r="I37" s="366">
        <v>66.41</v>
      </c>
      <c r="J37" s="365">
        <v>0.12726122949563085</v>
      </c>
    </row>
    <row r="38" spans="1:10" ht="15" customHeight="1" x14ac:dyDescent="0.2">
      <c r="A38" s="368" t="s">
        <v>1587</v>
      </c>
      <c r="B38" s="368" t="s">
        <v>1586</v>
      </c>
      <c r="C38" s="368" t="s">
        <v>1010</v>
      </c>
      <c r="D38" s="368">
        <v>6</v>
      </c>
      <c r="E38" s="368">
        <v>0</v>
      </c>
      <c r="F38" s="367">
        <v>1930.2</v>
      </c>
      <c r="G38" s="366">
        <v>0</v>
      </c>
      <c r="H38" s="366">
        <v>1684.56</v>
      </c>
      <c r="I38" s="366">
        <v>245.64</v>
      </c>
      <c r="J38" s="365">
        <v>0.1272614236866646</v>
      </c>
    </row>
    <row r="39" spans="1:10" ht="15" customHeight="1" x14ac:dyDescent="0.2">
      <c r="A39" s="368" t="s">
        <v>2240</v>
      </c>
      <c r="B39" s="368" t="s">
        <v>2239</v>
      </c>
      <c r="C39" s="368" t="s">
        <v>1010</v>
      </c>
      <c r="D39" s="368">
        <v>2</v>
      </c>
      <c r="E39" s="368">
        <v>0</v>
      </c>
      <c r="F39" s="367">
        <v>351.06</v>
      </c>
      <c r="G39" s="366">
        <v>0</v>
      </c>
      <c r="H39" s="366">
        <v>219.52</v>
      </c>
      <c r="I39" s="366">
        <v>131.54</v>
      </c>
      <c r="J39" s="365">
        <v>0.37469378453825558</v>
      </c>
    </row>
    <row r="40" spans="1:10" ht="15" customHeight="1" x14ac:dyDescent="0.2">
      <c r="A40" s="368" t="s">
        <v>1581</v>
      </c>
      <c r="B40" s="368" t="s">
        <v>1580</v>
      </c>
      <c r="C40" s="368" t="s">
        <v>1010</v>
      </c>
      <c r="D40" s="368">
        <v>1</v>
      </c>
      <c r="E40" s="368">
        <v>0</v>
      </c>
      <c r="F40" s="367">
        <v>195.22</v>
      </c>
      <c r="G40" s="366">
        <v>0</v>
      </c>
      <c r="H40" s="366">
        <v>166.74</v>
      </c>
      <c r="I40" s="366">
        <v>28.48</v>
      </c>
      <c r="J40" s="365">
        <v>0.1458866919373015</v>
      </c>
    </row>
    <row r="41" spans="1:10" ht="15" customHeight="1" x14ac:dyDescent="0.2">
      <c r="A41" s="368" t="s">
        <v>1579</v>
      </c>
      <c r="B41" s="368" t="s">
        <v>1578</v>
      </c>
      <c r="C41" s="368" t="s">
        <v>1010</v>
      </c>
      <c r="D41" s="368">
        <v>1</v>
      </c>
      <c r="E41" s="368">
        <v>0</v>
      </c>
      <c r="F41" s="367">
        <v>194.91</v>
      </c>
      <c r="G41" s="366">
        <v>0</v>
      </c>
      <c r="H41" s="366">
        <v>136.66999999999999</v>
      </c>
      <c r="I41" s="366">
        <v>58.24</v>
      </c>
      <c r="J41" s="365">
        <v>0.29880457647119185</v>
      </c>
    </row>
    <row r="42" spans="1:10" ht="15" customHeight="1" x14ac:dyDescent="0.2">
      <c r="A42" s="368" t="s">
        <v>3758</v>
      </c>
      <c r="B42" s="368" t="s">
        <v>3757</v>
      </c>
      <c r="C42" s="368" t="s">
        <v>1010</v>
      </c>
      <c r="D42" s="368">
        <v>8</v>
      </c>
      <c r="E42" s="368">
        <v>0</v>
      </c>
      <c r="F42" s="367">
        <v>3149.6</v>
      </c>
      <c r="G42" s="366">
        <v>0</v>
      </c>
      <c r="H42" s="366">
        <v>2399.7600000000002</v>
      </c>
      <c r="I42" s="366">
        <v>749.84</v>
      </c>
      <c r="J42" s="365">
        <v>0.23807467614935229</v>
      </c>
    </row>
    <row r="43" spans="1:10" ht="15" customHeight="1" x14ac:dyDescent="0.2">
      <c r="A43" s="368" t="s">
        <v>2236</v>
      </c>
      <c r="B43" s="368" t="s">
        <v>2235</v>
      </c>
      <c r="C43" s="368" t="s">
        <v>1010</v>
      </c>
      <c r="D43" s="368">
        <v>2</v>
      </c>
      <c r="E43" s="368">
        <v>0</v>
      </c>
      <c r="F43" s="367">
        <v>517.34</v>
      </c>
      <c r="G43" s="366">
        <v>0</v>
      </c>
      <c r="H43" s="366">
        <v>427.42</v>
      </c>
      <c r="I43" s="366">
        <v>89.92</v>
      </c>
      <c r="J43" s="365">
        <v>0.17381219314184096</v>
      </c>
    </row>
    <row r="44" spans="1:10" ht="15" customHeight="1" x14ac:dyDescent="0.2">
      <c r="A44" s="368" t="s">
        <v>1571</v>
      </c>
      <c r="B44" s="368" t="s">
        <v>1570</v>
      </c>
      <c r="C44" s="368" t="s">
        <v>1010</v>
      </c>
      <c r="D44" s="368">
        <v>1</v>
      </c>
      <c r="E44" s="368">
        <v>0</v>
      </c>
      <c r="F44" s="367">
        <v>374.28</v>
      </c>
      <c r="G44" s="366">
        <v>0</v>
      </c>
      <c r="H44" s="366">
        <v>326.62</v>
      </c>
      <c r="I44" s="366">
        <v>47.66</v>
      </c>
      <c r="J44" s="365">
        <v>0.12733782195148016</v>
      </c>
    </row>
    <row r="45" spans="1:10" ht="15" customHeight="1" x14ac:dyDescent="0.2">
      <c r="A45" s="368" t="s">
        <v>1567</v>
      </c>
      <c r="B45" s="368" t="s">
        <v>1566</v>
      </c>
      <c r="C45" s="368" t="s">
        <v>1010</v>
      </c>
      <c r="D45" s="368">
        <v>8</v>
      </c>
      <c r="E45" s="368">
        <v>0</v>
      </c>
      <c r="F45" s="367">
        <v>5545.57</v>
      </c>
      <c r="G45" s="366">
        <v>0</v>
      </c>
      <c r="H45" s="366">
        <v>4087.44</v>
      </c>
      <c r="I45" s="366">
        <v>1458.13</v>
      </c>
      <c r="J45" s="365">
        <v>0.26293600116850024</v>
      </c>
    </row>
    <row r="46" spans="1:10" ht="15" customHeight="1" x14ac:dyDescent="0.2">
      <c r="A46" s="368" t="s">
        <v>1563</v>
      </c>
      <c r="B46" s="368" t="s">
        <v>1562</v>
      </c>
      <c r="C46" s="368" t="s">
        <v>1010</v>
      </c>
      <c r="D46" s="368">
        <v>2</v>
      </c>
      <c r="E46" s="368">
        <v>0</v>
      </c>
      <c r="F46" s="367">
        <v>327.88</v>
      </c>
      <c r="G46" s="366">
        <v>0</v>
      </c>
      <c r="H46" s="366">
        <v>286.14</v>
      </c>
      <c r="I46" s="366">
        <v>41.74</v>
      </c>
      <c r="J46" s="365">
        <v>0.1273026717091619</v>
      </c>
    </row>
    <row r="47" spans="1:10" ht="15" customHeight="1" x14ac:dyDescent="0.2">
      <c r="A47" s="368" t="s">
        <v>1559</v>
      </c>
      <c r="B47" s="368" t="s">
        <v>1558</v>
      </c>
      <c r="C47" s="368" t="s">
        <v>1010</v>
      </c>
      <c r="D47" s="368">
        <v>1</v>
      </c>
      <c r="E47" s="368">
        <v>0</v>
      </c>
      <c r="F47" s="367">
        <v>619.48</v>
      </c>
      <c r="G47" s="366">
        <v>0</v>
      </c>
      <c r="H47" s="366">
        <v>457.46</v>
      </c>
      <c r="I47" s="366">
        <v>162.02000000000001</v>
      </c>
      <c r="J47" s="365">
        <v>0.26154193839994833</v>
      </c>
    </row>
    <row r="48" spans="1:10" ht="15" customHeight="1" x14ac:dyDescent="0.2">
      <c r="A48" s="368" t="s">
        <v>1557</v>
      </c>
      <c r="B48" s="368" t="s">
        <v>1556</v>
      </c>
      <c r="C48" s="368" t="s">
        <v>1010</v>
      </c>
      <c r="D48" s="368">
        <v>4</v>
      </c>
      <c r="E48" s="368">
        <v>0</v>
      </c>
      <c r="F48" s="367">
        <v>2141.34</v>
      </c>
      <c r="G48" s="366">
        <v>0</v>
      </c>
      <c r="H48" s="366">
        <v>1742.12</v>
      </c>
      <c r="I48" s="366">
        <v>399.22</v>
      </c>
      <c r="J48" s="365">
        <v>0.18643466240765127</v>
      </c>
    </row>
    <row r="49" spans="1:10" ht="15" customHeight="1" x14ac:dyDescent="0.2">
      <c r="A49" s="368" t="s">
        <v>2228</v>
      </c>
      <c r="B49" s="368" t="s">
        <v>2227</v>
      </c>
      <c r="C49" s="368" t="s">
        <v>1010</v>
      </c>
      <c r="D49" s="368">
        <v>2</v>
      </c>
      <c r="E49" s="368">
        <v>0</v>
      </c>
      <c r="F49" s="367">
        <v>1092</v>
      </c>
      <c r="G49" s="366">
        <v>0</v>
      </c>
      <c r="H49" s="366">
        <v>832.02</v>
      </c>
      <c r="I49" s="366">
        <v>259.98</v>
      </c>
      <c r="J49" s="365">
        <v>0.23807692307692307</v>
      </c>
    </row>
    <row r="50" spans="1:10" ht="15" customHeight="1" x14ac:dyDescent="0.2">
      <c r="A50" s="368" t="s">
        <v>1555</v>
      </c>
      <c r="B50" s="368" t="s">
        <v>1554</v>
      </c>
      <c r="C50" s="368" t="s">
        <v>1010</v>
      </c>
      <c r="D50" s="368">
        <v>2</v>
      </c>
      <c r="E50" s="368">
        <v>0</v>
      </c>
      <c r="F50" s="367">
        <v>1231.7</v>
      </c>
      <c r="G50" s="366">
        <v>0</v>
      </c>
      <c r="H50" s="366">
        <v>977.22</v>
      </c>
      <c r="I50" s="366">
        <v>254.48</v>
      </c>
      <c r="J50" s="365">
        <v>0.20660875213120078</v>
      </c>
    </row>
    <row r="51" spans="1:10" ht="15" customHeight="1" x14ac:dyDescent="0.2">
      <c r="A51" s="368" t="s">
        <v>1553</v>
      </c>
      <c r="B51" s="368" t="s">
        <v>1552</v>
      </c>
      <c r="C51" s="368" t="s">
        <v>1010</v>
      </c>
      <c r="D51" s="368">
        <v>2</v>
      </c>
      <c r="E51" s="368">
        <v>0</v>
      </c>
      <c r="F51" s="367">
        <v>1256.24</v>
      </c>
      <c r="G51" s="366">
        <v>0</v>
      </c>
      <c r="H51" s="366">
        <v>996.7</v>
      </c>
      <c r="I51" s="366">
        <v>259.54000000000002</v>
      </c>
      <c r="J51" s="365">
        <v>0.20660064955740942</v>
      </c>
    </row>
    <row r="52" spans="1:10" ht="15" customHeight="1" x14ac:dyDescent="0.2">
      <c r="A52" s="368" t="s">
        <v>1551</v>
      </c>
      <c r="B52" s="368" t="s">
        <v>1550</v>
      </c>
      <c r="C52" s="368" t="s">
        <v>1010</v>
      </c>
      <c r="D52" s="368">
        <v>2</v>
      </c>
      <c r="E52" s="368">
        <v>0</v>
      </c>
      <c r="F52" s="367">
        <v>1851.61</v>
      </c>
      <c r="G52" s="366">
        <v>0</v>
      </c>
      <c r="H52" s="366">
        <v>1519.11</v>
      </c>
      <c r="I52" s="366">
        <v>332.5</v>
      </c>
      <c r="J52" s="365">
        <v>0.17957345229286945</v>
      </c>
    </row>
    <row r="53" spans="1:10" ht="15" customHeight="1" x14ac:dyDescent="0.2">
      <c r="A53" s="368" t="s">
        <v>1549</v>
      </c>
      <c r="B53" s="368" t="s">
        <v>1548</v>
      </c>
      <c r="C53" s="368" t="s">
        <v>1010</v>
      </c>
      <c r="D53" s="368">
        <v>2</v>
      </c>
      <c r="E53" s="368">
        <v>0</v>
      </c>
      <c r="F53" s="367">
        <v>1330.5</v>
      </c>
      <c r="G53" s="366">
        <v>0</v>
      </c>
      <c r="H53" s="366">
        <v>1030.04</v>
      </c>
      <c r="I53" s="366">
        <v>300.45999999999998</v>
      </c>
      <c r="J53" s="365">
        <v>0.22582487786546412</v>
      </c>
    </row>
    <row r="54" spans="1:10" ht="15" customHeight="1" x14ac:dyDescent="0.2">
      <c r="A54" s="368" t="s">
        <v>1547</v>
      </c>
      <c r="B54" s="368" t="s">
        <v>1546</v>
      </c>
      <c r="C54" s="368" t="s">
        <v>1010</v>
      </c>
      <c r="D54" s="368">
        <v>1</v>
      </c>
      <c r="E54" s="368">
        <v>0</v>
      </c>
      <c r="F54" s="367">
        <v>828.1</v>
      </c>
      <c r="G54" s="366">
        <v>0</v>
      </c>
      <c r="H54" s="366">
        <v>623.37</v>
      </c>
      <c r="I54" s="366">
        <v>204.73</v>
      </c>
      <c r="J54" s="365">
        <v>0.24722859558024393</v>
      </c>
    </row>
    <row r="55" spans="1:10" ht="15" customHeight="1" x14ac:dyDescent="0.2">
      <c r="A55" s="368" t="s">
        <v>1545</v>
      </c>
      <c r="B55" s="368" t="s">
        <v>1544</v>
      </c>
      <c r="C55" s="368" t="s">
        <v>1010</v>
      </c>
      <c r="D55" s="368">
        <v>1</v>
      </c>
      <c r="E55" s="368">
        <v>0</v>
      </c>
      <c r="F55" s="367">
        <v>748.49</v>
      </c>
      <c r="G55" s="366">
        <v>0</v>
      </c>
      <c r="H55" s="366">
        <v>570.16</v>
      </c>
      <c r="I55" s="366">
        <v>178.33</v>
      </c>
      <c r="J55" s="365">
        <v>0.23825301607235902</v>
      </c>
    </row>
    <row r="56" spans="1:10" ht="15" customHeight="1" x14ac:dyDescent="0.2">
      <c r="A56" s="368" t="s">
        <v>1543</v>
      </c>
      <c r="B56" s="368" t="s">
        <v>1542</v>
      </c>
      <c r="C56" s="368" t="s">
        <v>1010</v>
      </c>
      <c r="D56" s="368">
        <v>1</v>
      </c>
      <c r="E56" s="368">
        <v>0</v>
      </c>
      <c r="F56" s="367">
        <v>1353.58</v>
      </c>
      <c r="G56" s="366">
        <v>0</v>
      </c>
      <c r="H56" s="366">
        <v>1047.93</v>
      </c>
      <c r="I56" s="366">
        <v>305.64999999999998</v>
      </c>
      <c r="J56" s="365">
        <v>0.2258085964627137</v>
      </c>
    </row>
    <row r="57" spans="1:10" ht="15" customHeight="1" x14ac:dyDescent="0.2">
      <c r="A57" s="368" t="s">
        <v>1541</v>
      </c>
      <c r="B57" s="368" t="s">
        <v>1540</v>
      </c>
      <c r="C57" s="368" t="s">
        <v>1010</v>
      </c>
      <c r="D57" s="368">
        <v>1</v>
      </c>
      <c r="E57" s="368">
        <v>0</v>
      </c>
      <c r="F57" s="367">
        <v>836.5</v>
      </c>
      <c r="G57" s="366">
        <v>0</v>
      </c>
      <c r="H57" s="366">
        <v>645.6</v>
      </c>
      <c r="I57" s="366">
        <v>190.9</v>
      </c>
      <c r="J57" s="365">
        <v>0.2282127913927077</v>
      </c>
    </row>
    <row r="58" spans="1:10" ht="15" customHeight="1" x14ac:dyDescent="0.2">
      <c r="A58" s="368" t="s">
        <v>1539</v>
      </c>
      <c r="B58" s="368" t="s">
        <v>1538</v>
      </c>
      <c r="C58" s="368" t="s">
        <v>1010</v>
      </c>
      <c r="D58" s="368">
        <v>9</v>
      </c>
      <c r="E58" s="368">
        <v>0</v>
      </c>
      <c r="F58" s="367">
        <v>4425.47</v>
      </c>
      <c r="G58" s="366">
        <v>0</v>
      </c>
      <c r="H58" s="366">
        <v>3512.79</v>
      </c>
      <c r="I58" s="366">
        <v>912.68</v>
      </c>
      <c r="J58" s="365">
        <v>0.20623346220853378</v>
      </c>
    </row>
    <row r="59" spans="1:10" ht="15" customHeight="1" x14ac:dyDescent="0.2">
      <c r="A59" s="368" t="s">
        <v>1535</v>
      </c>
      <c r="B59" s="368" t="s">
        <v>1534</v>
      </c>
      <c r="C59" s="368" t="s">
        <v>1010</v>
      </c>
      <c r="D59" s="368">
        <v>8</v>
      </c>
      <c r="E59" s="368">
        <v>0</v>
      </c>
      <c r="F59" s="367">
        <v>2850.47</v>
      </c>
      <c r="G59" s="366">
        <v>0</v>
      </c>
      <c r="H59" s="366">
        <v>2274.7199999999998</v>
      </c>
      <c r="I59" s="366">
        <v>575.75</v>
      </c>
      <c r="J59" s="365">
        <v>0.20198423417892489</v>
      </c>
    </row>
    <row r="60" spans="1:10" ht="15" customHeight="1" x14ac:dyDescent="0.2">
      <c r="A60" s="368" t="s">
        <v>1531</v>
      </c>
      <c r="B60" s="368" t="s">
        <v>1530</v>
      </c>
      <c r="C60" s="368" t="s">
        <v>1010</v>
      </c>
      <c r="D60" s="368">
        <v>6</v>
      </c>
      <c r="E60" s="368">
        <v>0</v>
      </c>
      <c r="F60" s="367">
        <v>1419</v>
      </c>
      <c r="G60" s="366">
        <v>0</v>
      </c>
      <c r="H60" s="366">
        <v>1242.24</v>
      </c>
      <c r="I60" s="366">
        <v>176.76</v>
      </c>
      <c r="J60" s="365">
        <v>0.12456659619450317</v>
      </c>
    </row>
    <row r="61" spans="1:10" ht="15" customHeight="1" x14ac:dyDescent="0.2">
      <c r="A61" s="368" t="s">
        <v>1529</v>
      </c>
      <c r="B61" s="368" t="s">
        <v>1528</v>
      </c>
      <c r="C61" s="368" t="s">
        <v>1010</v>
      </c>
      <c r="D61" s="368">
        <v>2</v>
      </c>
      <c r="E61" s="368">
        <v>0</v>
      </c>
      <c r="F61" s="367">
        <v>1499.34</v>
      </c>
      <c r="G61" s="366">
        <v>0</v>
      </c>
      <c r="H61" s="366">
        <v>1142.3800000000001</v>
      </c>
      <c r="I61" s="366">
        <v>356.96</v>
      </c>
      <c r="J61" s="365">
        <v>0.23807808769191777</v>
      </c>
    </row>
    <row r="62" spans="1:10" ht="15" customHeight="1" x14ac:dyDescent="0.2">
      <c r="A62" s="368" t="s">
        <v>1525</v>
      </c>
      <c r="B62" s="368" t="s">
        <v>1524</v>
      </c>
      <c r="C62" s="368" t="s">
        <v>1010</v>
      </c>
      <c r="D62" s="368">
        <v>6</v>
      </c>
      <c r="E62" s="368">
        <v>0</v>
      </c>
      <c r="F62" s="367">
        <v>9485.9599999999991</v>
      </c>
      <c r="G62" s="366">
        <v>0</v>
      </c>
      <c r="H62" s="366">
        <v>7198.86</v>
      </c>
      <c r="I62" s="366">
        <v>2287.1</v>
      </c>
      <c r="J62" s="365">
        <v>0.2411036943018946</v>
      </c>
    </row>
    <row r="63" spans="1:10" ht="15" customHeight="1" x14ac:dyDescent="0.2">
      <c r="A63" s="368" t="s">
        <v>1523</v>
      </c>
      <c r="B63" s="368" t="s">
        <v>1522</v>
      </c>
      <c r="C63" s="368" t="s">
        <v>1010</v>
      </c>
      <c r="D63" s="368">
        <v>5</v>
      </c>
      <c r="E63" s="368">
        <v>0</v>
      </c>
      <c r="F63" s="367">
        <v>3537.33</v>
      </c>
      <c r="G63" s="366">
        <v>0</v>
      </c>
      <c r="H63" s="366">
        <v>2712.35</v>
      </c>
      <c r="I63" s="366">
        <v>824.98</v>
      </c>
      <c r="J63" s="365">
        <v>0.23322110179146419</v>
      </c>
    </row>
    <row r="64" spans="1:10" ht="15" customHeight="1" x14ac:dyDescent="0.2">
      <c r="A64" s="368" t="s">
        <v>2226</v>
      </c>
      <c r="B64" s="368" t="s">
        <v>2225</v>
      </c>
      <c r="C64" s="368" t="s">
        <v>1010</v>
      </c>
      <c r="D64" s="368">
        <v>3</v>
      </c>
      <c r="E64" s="368">
        <v>0</v>
      </c>
      <c r="F64" s="367">
        <v>241.2</v>
      </c>
      <c r="G64" s="366">
        <v>0</v>
      </c>
      <c r="H64" s="366">
        <v>209.07</v>
      </c>
      <c r="I64" s="366">
        <v>32.130000000000003</v>
      </c>
      <c r="J64" s="365">
        <v>0.1332089552238806</v>
      </c>
    </row>
    <row r="65" spans="1:10" ht="15" customHeight="1" x14ac:dyDescent="0.2">
      <c r="A65" s="368" t="s">
        <v>2224</v>
      </c>
      <c r="B65" s="368" t="s">
        <v>2223</v>
      </c>
      <c r="C65" s="368" t="s">
        <v>1010</v>
      </c>
      <c r="D65" s="368">
        <v>10</v>
      </c>
      <c r="E65" s="368">
        <v>0</v>
      </c>
      <c r="F65" s="367">
        <v>879.5</v>
      </c>
      <c r="G65" s="366">
        <v>0</v>
      </c>
      <c r="H65" s="366">
        <v>626</v>
      </c>
      <c r="I65" s="366">
        <v>253.5</v>
      </c>
      <c r="J65" s="365">
        <v>0.28823194997157475</v>
      </c>
    </row>
    <row r="66" spans="1:10" ht="15" customHeight="1" x14ac:dyDescent="0.2">
      <c r="A66" s="368" t="s">
        <v>7922</v>
      </c>
      <c r="B66" s="368" t="s">
        <v>7921</v>
      </c>
      <c r="C66" s="368" t="s">
        <v>1010</v>
      </c>
      <c r="D66" s="368">
        <v>1</v>
      </c>
      <c r="E66" s="368">
        <v>0</v>
      </c>
      <c r="F66" s="367">
        <v>225.29</v>
      </c>
      <c r="G66" s="366">
        <v>0</v>
      </c>
      <c r="H66" s="366">
        <v>166.47</v>
      </c>
      <c r="I66" s="366">
        <v>58.82</v>
      </c>
      <c r="J66" s="365">
        <v>0.2610857117493009</v>
      </c>
    </row>
    <row r="67" spans="1:10" ht="15" customHeight="1" x14ac:dyDescent="0.2">
      <c r="A67" s="368" t="s">
        <v>7920</v>
      </c>
      <c r="B67" s="368" t="s">
        <v>7919</v>
      </c>
      <c r="C67" s="368" t="s">
        <v>1010</v>
      </c>
      <c r="D67" s="368">
        <v>12</v>
      </c>
      <c r="E67" s="368">
        <v>0</v>
      </c>
      <c r="F67" s="367">
        <v>3535.32</v>
      </c>
      <c r="G67" s="366">
        <v>0</v>
      </c>
      <c r="H67" s="366">
        <v>2925.84</v>
      </c>
      <c r="I67" s="366">
        <v>609.48</v>
      </c>
      <c r="J67" s="365">
        <v>0.17239740674111537</v>
      </c>
    </row>
    <row r="68" spans="1:10" ht="15" customHeight="1" x14ac:dyDescent="0.2">
      <c r="A68" s="368" t="s">
        <v>1515</v>
      </c>
      <c r="B68" s="368" t="s">
        <v>1514</v>
      </c>
      <c r="C68" s="368" t="s">
        <v>1010</v>
      </c>
      <c r="D68" s="368">
        <v>48</v>
      </c>
      <c r="E68" s="368">
        <v>0</v>
      </c>
      <c r="F68" s="367">
        <v>3843.99</v>
      </c>
      <c r="G68" s="366">
        <v>0</v>
      </c>
      <c r="H68" s="366">
        <v>3150.72</v>
      </c>
      <c r="I68" s="366">
        <v>693.27</v>
      </c>
      <c r="J68" s="365">
        <v>0.18035166584720563</v>
      </c>
    </row>
    <row r="69" spans="1:10" ht="15" customHeight="1" x14ac:dyDescent="0.2">
      <c r="A69" s="368" t="s">
        <v>1513</v>
      </c>
      <c r="B69" s="368" t="s">
        <v>1512</v>
      </c>
      <c r="C69" s="368" t="s">
        <v>1010</v>
      </c>
      <c r="D69" s="368">
        <v>5</v>
      </c>
      <c r="E69" s="368">
        <v>0</v>
      </c>
      <c r="F69" s="367">
        <v>709.19</v>
      </c>
      <c r="G69" s="366">
        <v>0</v>
      </c>
      <c r="H69" s="366">
        <v>544.95000000000005</v>
      </c>
      <c r="I69" s="366">
        <v>164.24</v>
      </c>
      <c r="J69" s="365">
        <v>0.23158814986110915</v>
      </c>
    </row>
    <row r="70" spans="1:10" ht="15" customHeight="1" x14ac:dyDescent="0.2">
      <c r="A70" s="368" t="s">
        <v>3748</v>
      </c>
      <c r="B70" s="368" t="s">
        <v>3747</v>
      </c>
      <c r="C70" s="368" t="s">
        <v>1010</v>
      </c>
      <c r="D70" s="368">
        <v>2</v>
      </c>
      <c r="E70" s="368">
        <v>0</v>
      </c>
      <c r="F70" s="367">
        <v>391.46</v>
      </c>
      <c r="G70" s="366">
        <v>0</v>
      </c>
      <c r="H70" s="366">
        <v>310.88</v>
      </c>
      <c r="I70" s="366">
        <v>80.58</v>
      </c>
      <c r="J70" s="365">
        <v>0.20584478618505084</v>
      </c>
    </row>
    <row r="71" spans="1:10" ht="15" customHeight="1" x14ac:dyDescent="0.2">
      <c r="A71" s="368" t="s">
        <v>1505</v>
      </c>
      <c r="B71" s="368" t="s">
        <v>1504</v>
      </c>
      <c r="C71" s="368" t="s">
        <v>1010</v>
      </c>
      <c r="D71" s="368">
        <v>33</v>
      </c>
      <c r="E71" s="368">
        <v>0</v>
      </c>
      <c r="F71" s="367">
        <v>4330.7299999999996</v>
      </c>
      <c r="G71" s="366">
        <v>0</v>
      </c>
      <c r="H71" s="366">
        <v>3301.98</v>
      </c>
      <c r="I71" s="366">
        <v>1028.75</v>
      </c>
      <c r="J71" s="365">
        <v>0.23754655681605641</v>
      </c>
    </row>
    <row r="72" spans="1:10" ht="15" customHeight="1" x14ac:dyDescent="0.2">
      <c r="A72" s="368" t="s">
        <v>2216</v>
      </c>
      <c r="B72" s="368" t="s">
        <v>2215</v>
      </c>
      <c r="C72" s="368" t="s">
        <v>1010</v>
      </c>
      <c r="D72" s="368">
        <v>5</v>
      </c>
      <c r="E72" s="368">
        <v>0</v>
      </c>
      <c r="F72" s="367">
        <v>1792.16</v>
      </c>
      <c r="G72" s="366">
        <v>0</v>
      </c>
      <c r="H72" s="366">
        <v>1529.6</v>
      </c>
      <c r="I72" s="366">
        <v>262.56</v>
      </c>
      <c r="J72" s="365">
        <v>0.14650477635925363</v>
      </c>
    </row>
    <row r="73" spans="1:10" ht="15" customHeight="1" x14ac:dyDescent="0.2">
      <c r="A73" s="368" t="s">
        <v>1503</v>
      </c>
      <c r="B73" s="368" t="s">
        <v>1502</v>
      </c>
      <c r="C73" s="368" t="s">
        <v>1010</v>
      </c>
      <c r="D73" s="368">
        <v>15</v>
      </c>
      <c r="E73" s="368">
        <v>0</v>
      </c>
      <c r="F73" s="367">
        <v>1612.86</v>
      </c>
      <c r="G73" s="366">
        <v>0</v>
      </c>
      <c r="H73" s="366">
        <v>1244.7</v>
      </c>
      <c r="I73" s="366">
        <v>368.16</v>
      </c>
      <c r="J73" s="365">
        <v>0.22826531751050927</v>
      </c>
    </row>
    <row r="74" spans="1:10" ht="15" customHeight="1" x14ac:dyDescent="0.2">
      <c r="A74" s="368" t="s">
        <v>1497</v>
      </c>
      <c r="B74" s="368" t="s">
        <v>1496</v>
      </c>
      <c r="C74" s="368" t="s">
        <v>1010</v>
      </c>
      <c r="D74" s="368">
        <v>2</v>
      </c>
      <c r="E74" s="368">
        <v>0</v>
      </c>
      <c r="F74" s="367">
        <v>615.04</v>
      </c>
      <c r="G74" s="366">
        <v>0</v>
      </c>
      <c r="H74" s="366">
        <v>475.18</v>
      </c>
      <c r="I74" s="366">
        <v>139.86000000000001</v>
      </c>
      <c r="J74" s="365">
        <v>0.22739984391259105</v>
      </c>
    </row>
    <row r="75" spans="1:10" ht="15" customHeight="1" x14ac:dyDescent="0.2">
      <c r="A75" s="368" t="s">
        <v>2208</v>
      </c>
      <c r="B75" s="368" t="s">
        <v>2207</v>
      </c>
      <c r="C75" s="368" t="s">
        <v>1010</v>
      </c>
      <c r="D75" s="368">
        <v>6</v>
      </c>
      <c r="E75" s="368">
        <v>0</v>
      </c>
      <c r="F75" s="367">
        <v>3537.84</v>
      </c>
      <c r="G75" s="366">
        <v>0</v>
      </c>
      <c r="H75" s="366">
        <v>2927.88</v>
      </c>
      <c r="I75" s="366">
        <v>609.96</v>
      </c>
      <c r="J75" s="365">
        <v>0.17241028424123195</v>
      </c>
    </row>
    <row r="76" spans="1:10" ht="15" customHeight="1" x14ac:dyDescent="0.2">
      <c r="A76" s="368" t="s">
        <v>2206</v>
      </c>
      <c r="B76" s="368" t="s">
        <v>2205</v>
      </c>
      <c r="C76" s="368" t="s">
        <v>1010</v>
      </c>
      <c r="D76" s="368">
        <v>15</v>
      </c>
      <c r="E76" s="368">
        <v>0</v>
      </c>
      <c r="F76" s="367">
        <v>4148.16</v>
      </c>
      <c r="G76" s="366">
        <v>0</v>
      </c>
      <c r="H76" s="366">
        <v>3530.4</v>
      </c>
      <c r="I76" s="366">
        <v>617.76</v>
      </c>
      <c r="J76" s="365">
        <v>0.14892386021754223</v>
      </c>
    </row>
    <row r="77" spans="1:10" ht="15" customHeight="1" x14ac:dyDescent="0.2">
      <c r="A77" s="368" t="s">
        <v>1493</v>
      </c>
      <c r="B77" s="368" t="s">
        <v>1492</v>
      </c>
      <c r="C77" s="368" t="s">
        <v>1010</v>
      </c>
      <c r="D77" s="368">
        <v>12</v>
      </c>
      <c r="E77" s="368">
        <v>0</v>
      </c>
      <c r="F77" s="367">
        <v>3587.13</v>
      </c>
      <c r="G77" s="366">
        <v>0</v>
      </c>
      <c r="H77" s="366">
        <v>3095.4</v>
      </c>
      <c r="I77" s="366">
        <v>491.73</v>
      </c>
      <c r="J77" s="365">
        <v>0.13708173386523489</v>
      </c>
    </row>
    <row r="78" spans="1:10" ht="15" customHeight="1" x14ac:dyDescent="0.2">
      <c r="A78" s="368" t="s">
        <v>1491</v>
      </c>
      <c r="B78" s="368" t="s">
        <v>1490</v>
      </c>
      <c r="C78" s="368" t="s">
        <v>1010</v>
      </c>
      <c r="D78" s="368">
        <v>30</v>
      </c>
      <c r="E78" s="368">
        <v>0</v>
      </c>
      <c r="F78" s="367">
        <v>7365.66</v>
      </c>
      <c r="G78" s="366">
        <v>0</v>
      </c>
      <c r="H78" s="366">
        <v>6439.8</v>
      </c>
      <c r="I78" s="366">
        <v>925.86</v>
      </c>
      <c r="J78" s="365">
        <v>0.12569952998102002</v>
      </c>
    </row>
    <row r="79" spans="1:10" ht="15" customHeight="1" x14ac:dyDescent="0.2">
      <c r="A79" s="368" t="s">
        <v>1487</v>
      </c>
      <c r="B79" s="368" t="s">
        <v>1486</v>
      </c>
      <c r="C79" s="368" t="s">
        <v>1010</v>
      </c>
      <c r="D79" s="368">
        <v>1</v>
      </c>
      <c r="E79" s="368">
        <v>0</v>
      </c>
      <c r="F79" s="367">
        <v>201.56</v>
      </c>
      <c r="G79" s="366">
        <v>0</v>
      </c>
      <c r="H79" s="366">
        <v>168.17</v>
      </c>
      <c r="I79" s="366">
        <v>33.39</v>
      </c>
      <c r="J79" s="365">
        <v>0.16565786862472712</v>
      </c>
    </row>
    <row r="80" spans="1:10" ht="15" customHeight="1" x14ac:dyDescent="0.2">
      <c r="A80" s="368" t="s">
        <v>7918</v>
      </c>
      <c r="B80" s="368" t="s">
        <v>7917</v>
      </c>
      <c r="C80" s="368" t="s">
        <v>1010</v>
      </c>
      <c r="D80" s="368">
        <v>1</v>
      </c>
      <c r="E80" s="368">
        <v>0</v>
      </c>
      <c r="F80" s="367">
        <v>561.72</v>
      </c>
      <c r="G80" s="366">
        <v>0</v>
      </c>
      <c r="H80" s="366">
        <v>318.94</v>
      </c>
      <c r="I80" s="366">
        <v>242.78</v>
      </c>
      <c r="J80" s="365">
        <v>0.43220821761731826</v>
      </c>
    </row>
    <row r="81" spans="1:10" ht="15" customHeight="1" x14ac:dyDescent="0.2">
      <c r="A81" s="368" t="s">
        <v>7916</v>
      </c>
      <c r="B81" s="368" t="s">
        <v>7915</v>
      </c>
      <c r="C81" s="368" t="s">
        <v>1010</v>
      </c>
      <c r="D81" s="368">
        <v>2</v>
      </c>
      <c r="E81" s="368">
        <v>0</v>
      </c>
      <c r="F81" s="367">
        <v>2643.62</v>
      </c>
      <c r="G81" s="366">
        <v>0</v>
      </c>
      <c r="H81" s="366">
        <v>2014.2</v>
      </c>
      <c r="I81" s="366">
        <v>629.41999999999996</v>
      </c>
      <c r="J81" s="365">
        <v>0.23809019450601826</v>
      </c>
    </row>
    <row r="82" spans="1:10" ht="15" customHeight="1" x14ac:dyDescent="0.2">
      <c r="A82" s="368" t="s">
        <v>1483</v>
      </c>
      <c r="B82" s="368" t="s">
        <v>1482</v>
      </c>
      <c r="C82" s="368" t="s">
        <v>1010</v>
      </c>
      <c r="D82" s="368">
        <v>2</v>
      </c>
      <c r="E82" s="368">
        <v>0</v>
      </c>
      <c r="F82" s="367">
        <v>561.67999999999995</v>
      </c>
      <c r="G82" s="366">
        <v>0</v>
      </c>
      <c r="H82" s="366">
        <v>427.34</v>
      </c>
      <c r="I82" s="366">
        <v>134.34</v>
      </c>
      <c r="J82" s="365">
        <v>0.23917533114940892</v>
      </c>
    </row>
    <row r="83" spans="1:10" ht="15" customHeight="1" x14ac:dyDescent="0.2">
      <c r="A83" s="368" t="s">
        <v>1481</v>
      </c>
      <c r="B83" s="368" t="s">
        <v>1480</v>
      </c>
      <c r="C83" s="368" t="s">
        <v>1010</v>
      </c>
      <c r="D83" s="368">
        <v>14</v>
      </c>
      <c r="E83" s="368">
        <v>0</v>
      </c>
      <c r="F83" s="367">
        <v>2418.34</v>
      </c>
      <c r="G83" s="366">
        <v>0</v>
      </c>
      <c r="H83" s="366">
        <v>1870.12</v>
      </c>
      <c r="I83" s="366">
        <v>548.22</v>
      </c>
      <c r="J83" s="365">
        <v>0.22669269002704334</v>
      </c>
    </row>
    <row r="84" spans="1:10" ht="15" customHeight="1" x14ac:dyDescent="0.2">
      <c r="A84" s="368" t="s">
        <v>1479</v>
      </c>
      <c r="B84" s="368" t="s">
        <v>1478</v>
      </c>
      <c r="C84" s="368" t="s">
        <v>1010</v>
      </c>
      <c r="D84" s="368">
        <v>4</v>
      </c>
      <c r="E84" s="368">
        <v>0</v>
      </c>
      <c r="F84" s="367">
        <v>391.5</v>
      </c>
      <c r="G84" s="366">
        <v>0</v>
      </c>
      <c r="H84" s="366">
        <v>316.27999999999997</v>
      </c>
      <c r="I84" s="366">
        <v>75.22</v>
      </c>
      <c r="J84" s="365">
        <v>0.19213282247765007</v>
      </c>
    </row>
    <row r="85" spans="1:10" ht="15" customHeight="1" x14ac:dyDescent="0.2">
      <c r="A85" s="368" t="s">
        <v>1477</v>
      </c>
      <c r="B85" s="368" t="s">
        <v>1476</v>
      </c>
      <c r="C85" s="368" t="s">
        <v>1010</v>
      </c>
      <c r="D85" s="368">
        <v>5</v>
      </c>
      <c r="E85" s="368">
        <v>0</v>
      </c>
      <c r="F85" s="367">
        <v>785.95</v>
      </c>
      <c r="G85" s="366">
        <v>0</v>
      </c>
      <c r="H85" s="366">
        <v>538.9</v>
      </c>
      <c r="I85" s="366">
        <v>247.05</v>
      </c>
      <c r="J85" s="365">
        <v>0.31433297283542211</v>
      </c>
    </row>
    <row r="86" spans="1:10" ht="15" customHeight="1" x14ac:dyDescent="0.2">
      <c r="A86" s="368" t="s">
        <v>3072</v>
      </c>
      <c r="B86" s="368" t="s">
        <v>3071</v>
      </c>
      <c r="C86" s="368" t="s">
        <v>1010</v>
      </c>
      <c r="D86" s="368">
        <v>2</v>
      </c>
      <c r="E86" s="368">
        <v>0</v>
      </c>
      <c r="F86" s="367">
        <v>320.52</v>
      </c>
      <c r="G86" s="366">
        <v>0</v>
      </c>
      <c r="H86" s="366">
        <v>260.77999999999997</v>
      </c>
      <c r="I86" s="366">
        <v>59.74</v>
      </c>
      <c r="J86" s="365">
        <v>0.18638462498440034</v>
      </c>
    </row>
    <row r="87" spans="1:10" ht="15" customHeight="1" x14ac:dyDescent="0.2">
      <c r="A87" s="368" t="s">
        <v>1471</v>
      </c>
      <c r="B87" s="368" t="s">
        <v>1470</v>
      </c>
      <c r="C87" s="368" t="s">
        <v>1010</v>
      </c>
      <c r="D87" s="368">
        <v>3</v>
      </c>
      <c r="E87" s="368">
        <v>0</v>
      </c>
      <c r="F87" s="367">
        <v>1089.56</v>
      </c>
      <c r="G87" s="366">
        <v>0</v>
      </c>
      <c r="H87" s="366">
        <v>846.6</v>
      </c>
      <c r="I87" s="366">
        <v>242.96</v>
      </c>
      <c r="J87" s="365">
        <v>0.2229890965160248</v>
      </c>
    </row>
    <row r="88" spans="1:10" ht="15" customHeight="1" x14ac:dyDescent="0.2">
      <c r="A88" s="368" t="s">
        <v>5247</v>
      </c>
      <c r="B88" s="368" t="s">
        <v>5246</v>
      </c>
      <c r="C88" s="368" t="s">
        <v>1010</v>
      </c>
      <c r="D88" s="368">
        <v>1</v>
      </c>
      <c r="E88" s="368">
        <v>0</v>
      </c>
      <c r="F88" s="367">
        <v>1540.11</v>
      </c>
      <c r="G88" s="366">
        <v>0</v>
      </c>
      <c r="H88" s="366">
        <v>1173.43</v>
      </c>
      <c r="I88" s="366">
        <v>366.68</v>
      </c>
      <c r="J88" s="365">
        <v>0.23808688989747487</v>
      </c>
    </row>
    <row r="89" spans="1:10" ht="15" customHeight="1" x14ac:dyDescent="0.2">
      <c r="A89" s="368" t="s">
        <v>1469</v>
      </c>
      <c r="B89" s="368" t="s">
        <v>1468</v>
      </c>
      <c r="C89" s="368" t="s">
        <v>1010</v>
      </c>
      <c r="D89" s="368">
        <v>1</v>
      </c>
      <c r="E89" s="368">
        <v>0</v>
      </c>
      <c r="F89" s="367">
        <v>190.31</v>
      </c>
      <c r="G89" s="366">
        <v>0</v>
      </c>
      <c r="H89" s="366">
        <v>145</v>
      </c>
      <c r="I89" s="366">
        <v>45.31</v>
      </c>
      <c r="J89" s="365">
        <v>0.23808522936261889</v>
      </c>
    </row>
    <row r="90" spans="1:10" ht="15" customHeight="1" x14ac:dyDescent="0.2">
      <c r="A90" s="368" t="s">
        <v>1467</v>
      </c>
      <c r="B90" s="368" t="s">
        <v>1466</v>
      </c>
      <c r="C90" s="368" t="s">
        <v>1010</v>
      </c>
      <c r="D90" s="368">
        <v>3</v>
      </c>
      <c r="E90" s="368">
        <v>0</v>
      </c>
      <c r="F90" s="367">
        <v>589.25</v>
      </c>
      <c r="G90" s="366">
        <v>0</v>
      </c>
      <c r="H90" s="366">
        <v>467.82</v>
      </c>
      <c r="I90" s="366">
        <v>121.43</v>
      </c>
      <c r="J90" s="365">
        <v>0.20607551972846838</v>
      </c>
    </row>
    <row r="91" spans="1:10" ht="15" customHeight="1" x14ac:dyDescent="0.2">
      <c r="A91" s="368" t="s">
        <v>2202</v>
      </c>
      <c r="B91" s="368" t="s">
        <v>2201</v>
      </c>
      <c r="C91" s="368" t="s">
        <v>1010</v>
      </c>
      <c r="D91" s="368">
        <v>1</v>
      </c>
      <c r="E91" s="368">
        <v>0</v>
      </c>
      <c r="F91" s="367">
        <v>551.55999999999995</v>
      </c>
      <c r="G91" s="366">
        <v>0</v>
      </c>
      <c r="H91" s="366">
        <v>420.24</v>
      </c>
      <c r="I91" s="366">
        <v>131.32</v>
      </c>
      <c r="J91" s="365">
        <v>0.23808833127855536</v>
      </c>
    </row>
    <row r="92" spans="1:10" ht="15" customHeight="1" x14ac:dyDescent="0.2">
      <c r="A92" s="368" t="s">
        <v>1465</v>
      </c>
      <c r="B92" s="368" t="s">
        <v>1464</v>
      </c>
      <c r="C92" s="368" t="s">
        <v>1010</v>
      </c>
      <c r="D92" s="368">
        <v>7</v>
      </c>
      <c r="E92" s="368">
        <v>0</v>
      </c>
      <c r="F92" s="367">
        <v>2231.4699999999998</v>
      </c>
      <c r="G92" s="366">
        <v>0</v>
      </c>
      <c r="H92" s="366">
        <v>1951.74</v>
      </c>
      <c r="I92" s="366">
        <v>279.73</v>
      </c>
      <c r="J92" s="365">
        <v>0.12535682756210031</v>
      </c>
    </row>
    <row r="93" spans="1:10" ht="15" customHeight="1" x14ac:dyDescent="0.2">
      <c r="A93" s="368" t="s">
        <v>1463</v>
      </c>
      <c r="B93" s="368" t="s">
        <v>1462</v>
      </c>
      <c r="C93" s="368" t="s">
        <v>1010</v>
      </c>
      <c r="D93" s="368">
        <v>21</v>
      </c>
      <c r="E93" s="368">
        <v>0</v>
      </c>
      <c r="F93" s="367">
        <v>3486.92</v>
      </c>
      <c r="G93" s="366">
        <v>0</v>
      </c>
      <c r="H93" s="366">
        <v>3389.82</v>
      </c>
      <c r="I93" s="366">
        <v>97.1</v>
      </c>
      <c r="J93" s="365">
        <v>2.7846925080013307E-2</v>
      </c>
    </row>
    <row r="94" spans="1:10" ht="15" customHeight="1" x14ac:dyDescent="0.2">
      <c r="A94" s="368" t="s">
        <v>1461</v>
      </c>
      <c r="B94" s="368" t="s">
        <v>1460</v>
      </c>
      <c r="C94" s="368" t="s">
        <v>1010</v>
      </c>
      <c r="D94" s="368">
        <v>1</v>
      </c>
      <c r="E94" s="368">
        <v>0</v>
      </c>
      <c r="F94" s="367">
        <v>252.18</v>
      </c>
      <c r="G94" s="366">
        <v>0</v>
      </c>
      <c r="H94" s="366">
        <v>214.15</v>
      </c>
      <c r="I94" s="366">
        <v>38.03</v>
      </c>
      <c r="J94" s="365">
        <v>0.15080498056943453</v>
      </c>
    </row>
    <row r="95" spans="1:10" ht="15" customHeight="1" x14ac:dyDescent="0.2">
      <c r="A95" s="368" t="s">
        <v>1459</v>
      </c>
      <c r="B95" s="368" t="s">
        <v>1458</v>
      </c>
      <c r="C95" s="368" t="s">
        <v>1010</v>
      </c>
      <c r="D95" s="368">
        <v>5</v>
      </c>
      <c r="E95" s="368">
        <v>0</v>
      </c>
      <c r="F95" s="367">
        <v>1102.0999999999999</v>
      </c>
      <c r="G95" s="366">
        <v>0</v>
      </c>
      <c r="H95" s="366">
        <v>644.4</v>
      </c>
      <c r="I95" s="366">
        <v>457.7</v>
      </c>
      <c r="J95" s="365">
        <v>0.41529806732601399</v>
      </c>
    </row>
    <row r="96" spans="1:10" ht="15" customHeight="1" x14ac:dyDescent="0.2">
      <c r="A96" s="368" t="s">
        <v>7914</v>
      </c>
      <c r="B96" s="368" t="s">
        <v>7913</v>
      </c>
      <c r="C96" s="368" t="s">
        <v>1010</v>
      </c>
      <c r="D96" s="368">
        <v>4</v>
      </c>
      <c r="E96" s="368">
        <v>0</v>
      </c>
      <c r="F96" s="367">
        <v>1501.12</v>
      </c>
      <c r="G96" s="366">
        <v>0</v>
      </c>
      <c r="H96" s="366">
        <v>837.84</v>
      </c>
      <c r="I96" s="366">
        <v>663.28</v>
      </c>
      <c r="J96" s="365">
        <v>0.44185674696226818</v>
      </c>
    </row>
    <row r="97" spans="1:10" ht="15" customHeight="1" x14ac:dyDescent="0.2">
      <c r="A97" s="368" t="s">
        <v>4123</v>
      </c>
      <c r="B97" s="368" t="s">
        <v>4122</v>
      </c>
      <c r="C97" s="368" t="s">
        <v>1010</v>
      </c>
      <c r="D97" s="368">
        <v>2</v>
      </c>
      <c r="E97" s="368">
        <v>0</v>
      </c>
      <c r="F97" s="367">
        <v>382.64</v>
      </c>
      <c r="G97" s="366">
        <v>0</v>
      </c>
      <c r="H97" s="366">
        <v>314.04000000000002</v>
      </c>
      <c r="I97" s="366">
        <v>68.599999999999994</v>
      </c>
      <c r="J97" s="365">
        <v>0.17928078611749948</v>
      </c>
    </row>
    <row r="98" spans="1:10" ht="15" customHeight="1" x14ac:dyDescent="0.2">
      <c r="A98" s="368" t="s">
        <v>1453</v>
      </c>
      <c r="B98" s="368" t="s">
        <v>1452</v>
      </c>
      <c r="C98" s="368" t="s">
        <v>1010</v>
      </c>
      <c r="D98" s="368">
        <v>9</v>
      </c>
      <c r="E98" s="368">
        <v>0</v>
      </c>
      <c r="F98" s="367">
        <v>1416.81</v>
      </c>
      <c r="G98" s="366">
        <v>0</v>
      </c>
      <c r="H98" s="366">
        <v>1216.08</v>
      </c>
      <c r="I98" s="366">
        <v>200.73</v>
      </c>
      <c r="J98" s="365">
        <v>0.14167743028352425</v>
      </c>
    </row>
    <row r="99" spans="1:10" ht="15" customHeight="1" x14ac:dyDescent="0.2">
      <c r="A99" s="368" t="s">
        <v>1451</v>
      </c>
      <c r="B99" s="368" t="s">
        <v>1450</v>
      </c>
      <c r="C99" s="368" t="s">
        <v>1010</v>
      </c>
      <c r="D99" s="368">
        <v>4</v>
      </c>
      <c r="E99" s="368">
        <v>0</v>
      </c>
      <c r="F99" s="367">
        <v>1468.32</v>
      </c>
      <c r="G99" s="366">
        <v>0</v>
      </c>
      <c r="H99" s="366">
        <v>1292.92</v>
      </c>
      <c r="I99" s="366">
        <v>175.4</v>
      </c>
      <c r="J99" s="365">
        <v>0.11945624931894955</v>
      </c>
    </row>
    <row r="100" spans="1:10" ht="15" customHeight="1" x14ac:dyDescent="0.2">
      <c r="A100" s="368" t="s">
        <v>1449</v>
      </c>
      <c r="B100" s="368" t="s">
        <v>1448</v>
      </c>
      <c r="C100" s="368" t="s">
        <v>1010</v>
      </c>
      <c r="D100" s="368">
        <v>10</v>
      </c>
      <c r="E100" s="368">
        <v>0</v>
      </c>
      <c r="F100" s="367">
        <v>1279.32</v>
      </c>
      <c r="G100" s="366">
        <v>0</v>
      </c>
      <c r="H100" s="366">
        <v>1137.0999999999999</v>
      </c>
      <c r="I100" s="366">
        <v>142.22</v>
      </c>
      <c r="J100" s="365">
        <v>0.11116843323015352</v>
      </c>
    </row>
    <row r="101" spans="1:10" ht="15" customHeight="1" x14ac:dyDescent="0.2">
      <c r="A101" s="368" t="s">
        <v>1447</v>
      </c>
      <c r="B101" s="368" t="s">
        <v>1446</v>
      </c>
      <c r="C101" s="368" t="s">
        <v>1010</v>
      </c>
      <c r="D101" s="368">
        <v>19</v>
      </c>
      <c r="E101" s="368">
        <v>0</v>
      </c>
      <c r="F101" s="367">
        <v>3623.15</v>
      </c>
      <c r="G101" s="366">
        <v>0</v>
      </c>
      <c r="H101" s="366">
        <v>2823.97</v>
      </c>
      <c r="I101" s="366">
        <v>799.18</v>
      </c>
      <c r="J101" s="365">
        <v>0.22057601810579192</v>
      </c>
    </row>
    <row r="102" spans="1:10" ht="15" customHeight="1" x14ac:dyDescent="0.2">
      <c r="A102" s="368" t="s">
        <v>1445</v>
      </c>
      <c r="B102" s="368" t="s">
        <v>1444</v>
      </c>
      <c r="C102" s="368" t="s">
        <v>1010</v>
      </c>
      <c r="D102" s="368">
        <v>12</v>
      </c>
      <c r="E102" s="368">
        <v>0</v>
      </c>
      <c r="F102" s="367">
        <v>2844.78</v>
      </c>
      <c r="G102" s="366">
        <v>0</v>
      </c>
      <c r="H102" s="366">
        <v>2184.42</v>
      </c>
      <c r="I102" s="366">
        <v>660.36</v>
      </c>
      <c r="J102" s="365">
        <v>0.23213042836352898</v>
      </c>
    </row>
    <row r="103" spans="1:10" ht="15" customHeight="1" x14ac:dyDescent="0.2">
      <c r="A103" s="368" t="s">
        <v>1443</v>
      </c>
      <c r="B103" s="368" t="s">
        <v>1442</v>
      </c>
      <c r="C103" s="368" t="s">
        <v>1010</v>
      </c>
      <c r="D103" s="368">
        <v>17</v>
      </c>
      <c r="E103" s="368">
        <v>0</v>
      </c>
      <c r="F103" s="367">
        <v>3576.05</v>
      </c>
      <c r="G103" s="366">
        <v>0</v>
      </c>
      <c r="H103" s="366">
        <v>3061.36</v>
      </c>
      <c r="I103" s="366">
        <v>514.69000000000005</v>
      </c>
      <c r="J103" s="365">
        <v>0.14392695851568071</v>
      </c>
    </row>
    <row r="104" spans="1:10" ht="15" customHeight="1" x14ac:dyDescent="0.2">
      <c r="A104" s="368" t="s">
        <v>6701</v>
      </c>
      <c r="B104" s="368" t="s">
        <v>6700</v>
      </c>
      <c r="C104" s="368" t="s">
        <v>1010</v>
      </c>
      <c r="D104" s="368">
        <v>1</v>
      </c>
      <c r="E104" s="368">
        <v>0</v>
      </c>
      <c r="F104" s="367">
        <v>342.43</v>
      </c>
      <c r="G104" s="366">
        <v>0</v>
      </c>
      <c r="H104" s="366">
        <v>195.94</v>
      </c>
      <c r="I104" s="366">
        <v>146.49</v>
      </c>
      <c r="J104" s="365">
        <v>0.42779546184621675</v>
      </c>
    </row>
    <row r="105" spans="1:10" ht="15" customHeight="1" x14ac:dyDescent="0.2">
      <c r="A105" s="368" t="s">
        <v>1441</v>
      </c>
      <c r="B105" s="368" t="s">
        <v>1440</v>
      </c>
      <c r="C105" s="368" t="s">
        <v>1010</v>
      </c>
      <c r="D105" s="368">
        <v>9</v>
      </c>
      <c r="E105" s="368">
        <v>0</v>
      </c>
      <c r="F105" s="367">
        <v>3313.81</v>
      </c>
      <c r="G105" s="366">
        <v>0</v>
      </c>
      <c r="H105" s="366">
        <v>2723.67</v>
      </c>
      <c r="I105" s="366">
        <v>590.14</v>
      </c>
      <c r="J105" s="365">
        <v>0.17808504410331311</v>
      </c>
    </row>
    <row r="106" spans="1:10" ht="15" customHeight="1" x14ac:dyDescent="0.2">
      <c r="A106" s="368" t="s">
        <v>1439</v>
      </c>
      <c r="B106" s="368" t="s">
        <v>1438</v>
      </c>
      <c r="C106" s="368" t="s">
        <v>1010</v>
      </c>
      <c r="D106" s="368">
        <v>2</v>
      </c>
      <c r="E106" s="368">
        <v>0</v>
      </c>
      <c r="F106" s="367">
        <v>459.4</v>
      </c>
      <c r="G106" s="366">
        <v>0</v>
      </c>
      <c r="H106" s="366">
        <v>380.2</v>
      </c>
      <c r="I106" s="366">
        <v>79.2</v>
      </c>
      <c r="J106" s="365">
        <v>0.17239878101872008</v>
      </c>
    </row>
    <row r="107" spans="1:10" ht="15" customHeight="1" x14ac:dyDescent="0.2">
      <c r="A107" s="368" t="s">
        <v>2198</v>
      </c>
      <c r="B107" s="368" t="s">
        <v>2197</v>
      </c>
      <c r="C107" s="368" t="s">
        <v>1010</v>
      </c>
      <c r="D107" s="368">
        <v>3</v>
      </c>
      <c r="E107" s="368">
        <v>0</v>
      </c>
      <c r="F107" s="367">
        <v>1076.4000000000001</v>
      </c>
      <c r="G107" s="366">
        <v>0</v>
      </c>
      <c r="H107" s="366">
        <v>885.72</v>
      </c>
      <c r="I107" s="366">
        <v>190.68</v>
      </c>
      <c r="J107" s="365">
        <v>0.17714604236343368</v>
      </c>
    </row>
    <row r="108" spans="1:10" ht="15" customHeight="1" x14ac:dyDescent="0.2">
      <c r="A108" s="368" t="s">
        <v>1437</v>
      </c>
      <c r="B108" s="368" t="s">
        <v>1436</v>
      </c>
      <c r="C108" s="368" t="s">
        <v>1010</v>
      </c>
      <c r="D108" s="368">
        <v>12</v>
      </c>
      <c r="E108" s="368">
        <v>0</v>
      </c>
      <c r="F108" s="367">
        <v>4143.4799999999996</v>
      </c>
      <c r="G108" s="366">
        <v>0</v>
      </c>
      <c r="H108" s="366">
        <v>3616.08</v>
      </c>
      <c r="I108" s="366">
        <v>527.4</v>
      </c>
      <c r="J108" s="365">
        <v>0.1272843117379594</v>
      </c>
    </row>
    <row r="109" spans="1:10" ht="15" customHeight="1" x14ac:dyDescent="0.2">
      <c r="A109" s="368" t="s">
        <v>2196</v>
      </c>
      <c r="B109" s="368" t="s">
        <v>2195</v>
      </c>
      <c r="C109" s="368" t="s">
        <v>1010</v>
      </c>
      <c r="D109" s="368">
        <v>1</v>
      </c>
      <c r="E109" s="368">
        <v>0</v>
      </c>
      <c r="F109" s="367">
        <v>150.26</v>
      </c>
      <c r="G109" s="366">
        <v>0</v>
      </c>
      <c r="H109" s="366">
        <v>124.35</v>
      </c>
      <c r="I109" s="366">
        <v>25.91</v>
      </c>
      <c r="J109" s="365">
        <v>0.17243444695860508</v>
      </c>
    </row>
    <row r="110" spans="1:10" ht="15" customHeight="1" x14ac:dyDescent="0.2">
      <c r="A110" s="368" t="s">
        <v>1433</v>
      </c>
      <c r="B110" s="368" t="s">
        <v>1432</v>
      </c>
      <c r="C110" s="368" t="s">
        <v>1010</v>
      </c>
      <c r="D110" s="368">
        <v>3</v>
      </c>
      <c r="E110" s="368">
        <v>0</v>
      </c>
      <c r="F110" s="367">
        <v>812.25</v>
      </c>
      <c r="G110" s="366">
        <v>-551.29999999999995</v>
      </c>
      <c r="H110" s="366">
        <v>227.74</v>
      </c>
      <c r="I110" s="366">
        <v>33.21</v>
      </c>
      <c r="J110" s="365">
        <v>0.12726575972408508</v>
      </c>
    </row>
    <row r="111" spans="1:10" ht="15" customHeight="1" x14ac:dyDescent="0.2">
      <c r="A111" s="368" t="s">
        <v>1429</v>
      </c>
      <c r="B111" s="368" t="s">
        <v>1428</v>
      </c>
      <c r="C111" s="368" t="s">
        <v>1010</v>
      </c>
      <c r="D111" s="368">
        <v>13</v>
      </c>
      <c r="E111" s="368">
        <v>0</v>
      </c>
      <c r="F111" s="367">
        <v>7761.4</v>
      </c>
      <c r="G111" s="366">
        <v>0</v>
      </c>
      <c r="H111" s="366">
        <v>5913.57</v>
      </c>
      <c r="I111" s="366">
        <v>1847.83</v>
      </c>
      <c r="J111" s="365">
        <v>0.23807947019867551</v>
      </c>
    </row>
    <row r="112" spans="1:10" ht="15" customHeight="1" x14ac:dyDescent="0.2">
      <c r="A112" s="368" t="s">
        <v>1425</v>
      </c>
      <c r="B112" s="368" t="s">
        <v>1424</v>
      </c>
      <c r="C112" s="368" t="s">
        <v>1010</v>
      </c>
      <c r="D112" s="368">
        <v>3</v>
      </c>
      <c r="E112" s="368">
        <v>0</v>
      </c>
      <c r="F112" s="367">
        <v>511.51</v>
      </c>
      <c r="G112" s="366">
        <v>0</v>
      </c>
      <c r="H112" s="366">
        <v>406.95</v>
      </c>
      <c r="I112" s="366">
        <v>104.56</v>
      </c>
      <c r="J112" s="365">
        <v>0.20441438095051906</v>
      </c>
    </row>
    <row r="113" spans="1:10" ht="15" customHeight="1" x14ac:dyDescent="0.2">
      <c r="A113" s="368" t="s">
        <v>1415</v>
      </c>
      <c r="B113" s="368" t="s">
        <v>1414</v>
      </c>
      <c r="C113" s="368" t="s">
        <v>1010</v>
      </c>
      <c r="D113" s="368">
        <v>2</v>
      </c>
      <c r="E113" s="368">
        <v>0</v>
      </c>
      <c r="F113" s="367">
        <v>1207.92</v>
      </c>
      <c r="G113" s="366">
        <v>0</v>
      </c>
      <c r="H113" s="366">
        <v>828.28</v>
      </c>
      <c r="I113" s="366">
        <v>379.64</v>
      </c>
      <c r="J113" s="365">
        <v>0.31429233724087691</v>
      </c>
    </row>
    <row r="114" spans="1:10" ht="15" customHeight="1" x14ac:dyDescent="0.2">
      <c r="A114" s="368" t="s">
        <v>1413</v>
      </c>
      <c r="B114" s="368" t="s">
        <v>1412</v>
      </c>
      <c r="C114" s="368" t="s">
        <v>1010</v>
      </c>
      <c r="D114" s="368">
        <v>4</v>
      </c>
      <c r="E114" s="368">
        <v>0</v>
      </c>
      <c r="F114" s="367">
        <v>512.12</v>
      </c>
      <c r="G114" s="366">
        <v>0</v>
      </c>
      <c r="H114" s="366">
        <v>349.2</v>
      </c>
      <c r="I114" s="366">
        <v>162.91999999999999</v>
      </c>
      <c r="J114" s="365">
        <v>0.31812856361790204</v>
      </c>
    </row>
    <row r="115" spans="1:10" ht="15" customHeight="1" x14ac:dyDescent="0.2">
      <c r="A115" s="368" t="s">
        <v>1409</v>
      </c>
      <c r="B115" s="368" t="s">
        <v>1408</v>
      </c>
      <c r="C115" s="368" t="s">
        <v>1010</v>
      </c>
      <c r="D115" s="368">
        <v>6</v>
      </c>
      <c r="E115" s="368">
        <v>0</v>
      </c>
      <c r="F115" s="367">
        <v>1112.3399999999999</v>
      </c>
      <c r="G115" s="366">
        <v>0</v>
      </c>
      <c r="H115" s="366">
        <v>802.44</v>
      </c>
      <c r="I115" s="366">
        <v>309.89999999999998</v>
      </c>
      <c r="J115" s="365">
        <v>0.27860186633583256</v>
      </c>
    </row>
    <row r="116" spans="1:10" ht="15" customHeight="1" x14ac:dyDescent="0.2">
      <c r="A116" s="368" t="s">
        <v>2188</v>
      </c>
      <c r="B116" s="368" t="s">
        <v>2187</v>
      </c>
      <c r="C116" s="368" t="s">
        <v>1010</v>
      </c>
      <c r="D116" s="368">
        <v>2</v>
      </c>
      <c r="E116" s="368">
        <v>0</v>
      </c>
      <c r="F116" s="367">
        <v>957.78</v>
      </c>
      <c r="G116" s="366">
        <v>0</v>
      </c>
      <c r="H116" s="366">
        <v>1172.3599999999999</v>
      </c>
      <c r="I116" s="366">
        <v>-214.58</v>
      </c>
      <c r="J116" s="365">
        <v>-0.22403892334356532</v>
      </c>
    </row>
    <row r="117" spans="1:10" ht="15" customHeight="1" x14ac:dyDescent="0.2">
      <c r="A117" s="368" t="s">
        <v>1407</v>
      </c>
      <c r="B117" s="368" t="s">
        <v>1406</v>
      </c>
      <c r="C117" s="368" t="s">
        <v>1010</v>
      </c>
      <c r="D117" s="368">
        <v>1</v>
      </c>
      <c r="E117" s="368">
        <v>0</v>
      </c>
      <c r="F117" s="367">
        <v>567.72</v>
      </c>
      <c r="G117" s="366">
        <v>0</v>
      </c>
      <c r="H117" s="366">
        <v>457.53</v>
      </c>
      <c r="I117" s="366">
        <v>110.19</v>
      </c>
      <c r="J117" s="365">
        <v>0.19409215810610864</v>
      </c>
    </row>
    <row r="118" spans="1:10" ht="15" customHeight="1" x14ac:dyDescent="0.2">
      <c r="A118" s="368" t="s">
        <v>1405</v>
      </c>
      <c r="B118" s="368" t="s">
        <v>1404</v>
      </c>
      <c r="C118" s="368" t="s">
        <v>1010</v>
      </c>
      <c r="D118" s="368">
        <v>2</v>
      </c>
      <c r="E118" s="368">
        <v>0</v>
      </c>
      <c r="F118" s="367">
        <v>864.67</v>
      </c>
      <c r="G118" s="366">
        <v>0</v>
      </c>
      <c r="H118" s="366">
        <v>1182.32</v>
      </c>
      <c r="I118" s="366">
        <v>-317.64999999999998</v>
      </c>
      <c r="J118" s="365">
        <v>-0.36736558455827079</v>
      </c>
    </row>
    <row r="119" spans="1:10" ht="15" customHeight="1" x14ac:dyDescent="0.2">
      <c r="A119" s="368" t="s">
        <v>6699</v>
      </c>
      <c r="B119" s="368" t="s">
        <v>6698</v>
      </c>
      <c r="C119" s="368" t="s">
        <v>1010</v>
      </c>
      <c r="D119" s="368">
        <v>1</v>
      </c>
      <c r="E119" s="368">
        <v>0</v>
      </c>
      <c r="F119" s="367">
        <v>173.17</v>
      </c>
      <c r="G119" s="366">
        <v>0</v>
      </c>
      <c r="H119" s="366">
        <v>131.94</v>
      </c>
      <c r="I119" s="366">
        <v>41.23</v>
      </c>
      <c r="J119" s="365">
        <v>0.23808973840734537</v>
      </c>
    </row>
    <row r="120" spans="1:10" ht="15" customHeight="1" x14ac:dyDescent="0.2">
      <c r="A120" s="368" t="s">
        <v>1403</v>
      </c>
      <c r="B120" s="368" t="s">
        <v>1402</v>
      </c>
      <c r="C120" s="368" t="s">
        <v>1010</v>
      </c>
      <c r="D120" s="368">
        <v>8</v>
      </c>
      <c r="E120" s="368">
        <v>0</v>
      </c>
      <c r="F120" s="367">
        <v>4141.3900000000003</v>
      </c>
      <c r="G120" s="366">
        <v>0</v>
      </c>
      <c r="H120" s="366">
        <v>3449.6</v>
      </c>
      <c r="I120" s="366">
        <v>691.79</v>
      </c>
      <c r="J120" s="365">
        <v>0.16704294934792424</v>
      </c>
    </row>
    <row r="121" spans="1:10" ht="15" customHeight="1" x14ac:dyDescent="0.2">
      <c r="A121" s="368" t="s">
        <v>1399</v>
      </c>
      <c r="B121" s="368" t="s">
        <v>1398</v>
      </c>
      <c r="C121" s="368" t="s">
        <v>1010</v>
      </c>
      <c r="D121" s="368">
        <v>2</v>
      </c>
      <c r="E121" s="368">
        <v>0</v>
      </c>
      <c r="F121" s="367">
        <v>3755.39</v>
      </c>
      <c r="G121" s="366">
        <v>0</v>
      </c>
      <c r="H121" s="366">
        <v>4826.58</v>
      </c>
      <c r="I121" s="366">
        <v>-1071.19</v>
      </c>
      <c r="J121" s="365">
        <v>-0.28524068072823328</v>
      </c>
    </row>
    <row r="122" spans="1:10" ht="15" customHeight="1" x14ac:dyDescent="0.2">
      <c r="A122" s="368" t="s">
        <v>1397</v>
      </c>
      <c r="B122" s="368" t="s">
        <v>1396</v>
      </c>
      <c r="C122" s="368" t="s">
        <v>1010</v>
      </c>
      <c r="D122" s="368">
        <v>7</v>
      </c>
      <c r="E122" s="368">
        <v>0</v>
      </c>
      <c r="F122" s="367">
        <v>2515.17</v>
      </c>
      <c r="G122" s="366">
        <v>0</v>
      </c>
      <c r="H122" s="366">
        <v>2414.58</v>
      </c>
      <c r="I122" s="366">
        <v>100.59</v>
      </c>
      <c r="J122" s="365">
        <v>3.9993320531017784E-2</v>
      </c>
    </row>
    <row r="123" spans="1:10" ht="15" customHeight="1" x14ac:dyDescent="0.2">
      <c r="A123" s="368" t="s">
        <v>6697</v>
      </c>
      <c r="B123" s="368" t="s">
        <v>6696</v>
      </c>
      <c r="C123" s="368" t="s">
        <v>1010</v>
      </c>
      <c r="D123" s="368">
        <v>4</v>
      </c>
      <c r="E123" s="368">
        <v>0</v>
      </c>
      <c r="F123" s="367">
        <v>1707.46</v>
      </c>
      <c r="G123" s="366">
        <v>0</v>
      </c>
      <c r="H123" s="366">
        <v>909.68</v>
      </c>
      <c r="I123" s="366">
        <v>797.78</v>
      </c>
      <c r="J123" s="365">
        <v>0.46723202886158388</v>
      </c>
    </row>
    <row r="124" spans="1:10" ht="15" customHeight="1" x14ac:dyDescent="0.2">
      <c r="A124" s="368" t="s">
        <v>1395</v>
      </c>
      <c r="B124" s="368" t="s">
        <v>1394</v>
      </c>
      <c r="C124" s="368" t="s">
        <v>1010</v>
      </c>
      <c r="D124" s="368">
        <v>19</v>
      </c>
      <c r="E124" s="368">
        <v>0</v>
      </c>
      <c r="F124" s="367">
        <v>5318.8</v>
      </c>
      <c r="G124" s="366">
        <v>0</v>
      </c>
      <c r="H124" s="366">
        <v>3927.86</v>
      </c>
      <c r="I124" s="366">
        <v>1390.94</v>
      </c>
      <c r="J124" s="365">
        <v>0.26151387531022036</v>
      </c>
    </row>
    <row r="125" spans="1:10" ht="15" customHeight="1" x14ac:dyDescent="0.2">
      <c r="A125" s="368" t="s">
        <v>1393</v>
      </c>
      <c r="B125" s="368" t="s">
        <v>1392</v>
      </c>
      <c r="C125" s="368" t="s">
        <v>1010</v>
      </c>
      <c r="D125" s="368">
        <v>2</v>
      </c>
      <c r="E125" s="368">
        <v>0</v>
      </c>
      <c r="F125" s="367">
        <v>819.51</v>
      </c>
      <c r="G125" s="366">
        <v>0</v>
      </c>
      <c r="H125" s="366">
        <v>696.22</v>
      </c>
      <c r="I125" s="366">
        <v>123.29</v>
      </c>
      <c r="J125" s="365">
        <v>0.15044355773572013</v>
      </c>
    </row>
    <row r="126" spans="1:10" ht="15" customHeight="1" x14ac:dyDescent="0.2">
      <c r="A126" s="368" t="s">
        <v>7912</v>
      </c>
      <c r="B126" s="368" t="s">
        <v>7911</v>
      </c>
      <c r="C126" s="368" t="s">
        <v>1010</v>
      </c>
      <c r="D126" s="368">
        <v>1</v>
      </c>
      <c r="E126" s="368">
        <v>0</v>
      </c>
      <c r="F126" s="367">
        <v>1422.37</v>
      </c>
      <c r="G126" s="366">
        <v>0</v>
      </c>
      <c r="H126" s="366">
        <v>749.81</v>
      </c>
      <c r="I126" s="366">
        <v>672.56</v>
      </c>
      <c r="J126" s="365">
        <v>0.47284461848886017</v>
      </c>
    </row>
    <row r="127" spans="1:10" ht="15" customHeight="1" x14ac:dyDescent="0.2">
      <c r="A127" s="368" t="s">
        <v>1389</v>
      </c>
      <c r="B127" s="368" t="s">
        <v>1388</v>
      </c>
      <c r="C127" s="368" t="s">
        <v>1010</v>
      </c>
      <c r="D127" s="368">
        <v>18</v>
      </c>
      <c r="E127" s="368">
        <v>0</v>
      </c>
      <c r="F127" s="367">
        <v>3044.5</v>
      </c>
      <c r="G127" s="366">
        <v>0</v>
      </c>
      <c r="H127" s="366">
        <v>2365.56</v>
      </c>
      <c r="I127" s="366">
        <v>678.94</v>
      </c>
      <c r="J127" s="365">
        <v>0.22300541960913123</v>
      </c>
    </row>
    <row r="128" spans="1:10" ht="15" customHeight="1" x14ac:dyDescent="0.2">
      <c r="A128" s="368" t="s">
        <v>1385</v>
      </c>
      <c r="B128" s="368" t="s">
        <v>1384</v>
      </c>
      <c r="C128" s="368" t="s">
        <v>1010</v>
      </c>
      <c r="D128" s="368">
        <v>3</v>
      </c>
      <c r="E128" s="368">
        <v>0</v>
      </c>
      <c r="F128" s="367">
        <v>486.96</v>
      </c>
      <c r="G128" s="366">
        <v>0</v>
      </c>
      <c r="H128" s="366">
        <v>371.01</v>
      </c>
      <c r="I128" s="366">
        <v>115.95</v>
      </c>
      <c r="J128" s="365">
        <v>0.23810990635781173</v>
      </c>
    </row>
    <row r="129" spans="1:10" ht="15" customHeight="1" x14ac:dyDescent="0.2">
      <c r="A129" s="368" t="s">
        <v>1383</v>
      </c>
      <c r="B129" s="368" t="s">
        <v>1382</v>
      </c>
      <c r="C129" s="368" t="s">
        <v>1010</v>
      </c>
      <c r="D129" s="368">
        <v>24</v>
      </c>
      <c r="E129" s="368">
        <v>0</v>
      </c>
      <c r="F129" s="367">
        <v>3597.12</v>
      </c>
      <c r="G129" s="366">
        <v>0</v>
      </c>
      <c r="H129" s="366">
        <v>2740.8</v>
      </c>
      <c r="I129" s="366">
        <v>856.32</v>
      </c>
      <c r="J129" s="365">
        <v>0.23805711235655191</v>
      </c>
    </row>
    <row r="130" spans="1:10" ht="15" customHeight="1" x14ac:dyDescent="0.2">
      <c r="A130" s="368" t="s">
        <v>1381</v>
      </c>
      <c r="B130" s="368" t="s">
        <v>1380</v>
      </c>
      <c r="C130" s="368" t="s">
        <v>1010</v>
      </c>
      <c r="D130" s="368">
        <v>1</v>
      </c>
      <c r="E130" s="368">
        <v>0</v>
      </c>
      <c r="F130" s="367">
        <v>201.71</v>
      </c>
      <c r="G130" s="366">
        <v>0</v>
      </c>
      <c r="H130" s="366">
        <v>153.66999999999999</v>
      </c>
      <c r="I130" s="366">
        <v>48.04</v>
      </c>
      <c r="J130" s="365">
        <v>0.23816370036190571</v>
      </c>
    </row>
    <row r="131" spans="1:10" ht="15" customHeight="1" x14ac:dyDescent="0.2">
      <c r="A131" s="368" t="s">
        <v>1379</v>
      </c>
      <c r="B131" s="368" t="s">
        <v>1378</v>
      </c>
      <c r="C131" s="368" t="s">
        <v>1010</v>
      </c>
      <c r="D131" s="368">
        <v>16</v>
      </c>
      <c r="E131" s="368">
        <v>0</v>
      </c>
      <c r="F131" s="367">
        <v>2304.0500000000002</v>
      </c>
      <c r="G131" s="366">
        <v>0</v>
      </c>
      <c r="H131" s="366">
        <v>1787.84</v>
      </c>
      <c r="I131" s="366">
        <v>516.21</v>
      </c>
      <c r="J131" s="365">
        <v>0.22404461708730281</v>
      </c>
    </row>
    <row r="132" spans="1:10" ht="15" customHeight="1" x14ac:dyDescent="0.2">
      <c r="A132" s="368" t="s">
        <v>1375</v>
      </c>
      <c r="B132" s="368" t="s">
        <v>1374</v>
      </c>
      <c r="C132" s="368" t="s">
        <v>1010</v>
      </c>
      <c r="D132" s="368">
        <v>1</v>
      </c>
      <c r="E132" s="368">
        <v>0</v>
      </c>
      <c r="F132" s="367">
        <v>336.65</v>
      </c>
      <c r="G132" s="366">
        <v>0</v>
      </c>
      <c r="H132" s="366">
        <v>256.5</v>
      </c>
      <c r="I132" s="366">
        <v>80.150000000000006</v>
      </c>
      <c r="J132" s="365">
        <v>0.23808109312342196</v>
      </c>
    </row>
    <row r="133" spans="1:10" ht="15" customHeight="1" x14ac:dyDescent="0.2">
      <c r="A133" s="368" t="s">
        <v>1371</v>
      </c>
      <c r="B133" s="368" t="s">
        <v>1370</v>
      </c>
      <c r="C133" s="368" t="s">
        <v>1010</v>
      </c>
      <c r="D133" s="368">
        <v>8</v>
      </c>
      <c r="E133" s="368">
        <v>0</v>
      </c>
      <c r="F133" s="367">
        <v>3946.58</v>
      </c>
      <c r="G133" s="366">
        <v>0</v>
      </c>
      <c r="H133" s="366">
        <v>3436.48</v>
      </c>
      <c r="I133" s="366">
        <v>510.1</v>
      </c>
      <c r="J133" s="365">
        <v>0.12925114909617949</v>
      </c>
    </row>
    <row r="134" spans="1:10" ht="15" customHeight="1" x14ac:dyDescent="0.2">
      <c r="A134" s="368" t="s">
        <v>1369</v>
      </c>
      <c r="B134" s="368" t="s">
        <v>1368</v>
      </c>
      <c r="C134" s="368" t="s">
        <v>1010</v>
      </c>
      <c r="D134" s="368">
        <v>7</v>
      </c>
      <c r="E134" s="368">
        <v>0</v>
      </c>
      <c r="F134" s="367">
        <v>2617</v>
      </c>
      <c r="G134" s="366">
        <v>0</v>
      </c>
      <c r="H134" s="366">
        <v>2038.84</v>
      </c>
      <c r="I134" s="366">
        <v>578.16</v>
      </c>
      <c r="J134" s="365">
        <v>0.22092472296522736</v>
      </c>
    </row>
    <row r="135" spans="1:10" ht="15" customHeight="1" x14ac:dyDescent="0.2">
      <c r="A135" s="368" t="s">
        <v>2168</v>
      </c>
      <c r="B135" s="368" t="s">
        <v>2167</v>
      </c>
      <c r="C135" s="368" t="s">
        <v>1010</v>
      </c>
      <c r="D135" s="368">
        <v>18</v>
      </c>
      <c r="E135" s="368">
        <v>0</v>
      </c>
      <c r="F135" s="367">
        <v>6260.7</v>
      </c>
      <c r="G135" s="366">
        <v>0</v>
      </c>
      <c r="H135" s="366">
        <v>5241.6000000000004</v>
      </c>
      <c r="I135" s="366">
        <v>1019.1</v>
      </c>
      <c r="J135" s="365">
        <v>0.16277732521922469</v>
      </c>
    </row>
    <row r="136" spans="1:10" ht="15" customHeight="1" x14ac:dyDescent="0.2">
      <c r="A136" s="368" t="s">
        <v>1367</v>
      </c>
      <c r="B136" s="368" t="s">
        <v>1366</v>
      </c>
      <c r="C136" s="368" t="s">
        <v>1010</v>
      </c>
      <c r="D136" s="368">
        <v>13</v>
      </c>
      <c r="E136" s="368">
        <v>0</v>
      </c>
      <c r="F136" s="367">
        <v>3916.09</v>
      </c>
      <c r="G136" s="366">
        <v>0</v>
      </c>
      <c r="H136" s="366">
        <v>3363.62</v>
      </c>
      <c r="I136" s="366">
        <v>552.47</v>
      </c>
      <c r="J136" s="365">
        <v>0.14107694154118011</v>
      </c>
    </row>
    <row r="137" spans="1:10" ht="15" customHeight="1" x14ac:dyDescent="0.2">
      <c r="A137" s="368" t="s">
        <v>2166</v>
      </c>
      <c r="B137" s="368" t="s">
        <v>2165</v>
      </c>
      <c r="C137" s="368" t="s">
        <v>1010</v>
      </c>
      <c r="D137" s="368">
        <v>4</v>
      </c>
      <c r="E137" s="368">
        <v>0</v>
      </c>
      <c r="F137" s="367">
        <v>1756.72</v>
      </c>
      <c r="G137" s="366">
        <v>0</v>
      </c>
      <c r="H137" s="366">
        <v>1332.84</v>
      </c>
      <c r="I137" s="366">
        <v>423.88</v>
      </c>
      <c r="J137" s="365">
        <v>0.24129058700305114</v>
      </c>
    </row>
    <row r="138" spans="1:10" ht="15" customHeight="1" x14ac:dyDescent="0.2">
      <c r="A138" s="368" t="s">
        <v>1363</v>
      </c>
      <c r="B138" s="368" t="s">
        <v>1362</v>
      </c>
      <c r="C138" s="368" t="s">
        <v>1010</v>
      </c>
      <c r="D138" s="368">
        <v>3</v>
      </c>
      <c r="E138" s="368">
        <v>0</v>
      </c>
      <c r="F138" s="367">
        <v>1119.58</v>
      </c>
      <c r="G138" s="366">
        <v>0</v>
      </c>
      <c r="H138" s="366">
        <v>808.14</v>
      </c>
      <c r="I138" s="366">
        <v>311.44</v>
      </c>
      <c r="J138" s="365">
        <v>0.27817574447560695</v>
      </c>
    </row>
    <row r="139" spans="1:10" ht="15" customHeight="1" x14ac:dyDescent="0.2">
      <c r="A139" s="368" t="s">
        <v>1361</v>
      </c>
      <c r="B139" s="368" t="s">
        <v>1360</v>
      </c>
      <c r="C139" s="368" t="s">
        <v>1010</v>
      </c>
      <c r="D139" s="368">
        <v>2</v>
      </c>
      <c r="E139" s="368">
        <v>0</v>
      </c>
      <c r="F139" s="367">
        <v>696.78</v>
      </c>
      <c r="G139" s="366">
        <v>0</v>
      </c>
      <c r="H139" s="366">
        <v>517.34</v>
      </c>
      <c r="I139" s="366">
        <v>179.44</v>
      </c>
      <c r="J139" s="365">
        <v>0.25752748356726657</v>
      </c>
    </row>
    <row r="140" spans="1:10" ht="15" customHeight="1" x14ac:dyDescent="0.2">
      <c r="A140" s="368" t="s">
        <v>1359</v>
      </c>
      <c r="B140" s="368" t="s">
        <v>1358</v>
      </c>
      <c r="C140" s="368" t="s">
        <v>1010</v>
      </c>
      <c r="D140" s="368">
        <v>2</v>
      </c>
      <c r="E140" s="368">
        <v>0</v>
      </c>
      <c r="F140" s="367">
        <v>950.64</v>
      </c>
      <c r="G140" s="366">
        <v>0</v>
      </c>
      <c r="H140" s="366">
        <v>773.4</v>
      </c>
      <c r="I140" s="366">
        <v>177.24</v>
      </c>
      <c r="J140" s="365">
        <v>0.18644281747033578</v>
      </c>
    </row>
    <row r="141" spans="1:10" ht="15" customHeight="1" x14ac:dyDescent="0.2">
      <c r="A141" s="368" t="s">
        <v>1357</v>
      </c>
      <c r="B141" s="368" t="s">
        <v>1356</v>
      </c>
      <c r="C141" s="368" t="s">
        <v>1010</v>
      </c>
      <c r="D141" s="368">
        <v>3</v>
      </c>
      <c r="E141" s="368">
        <v>0</v>
      </c>
      <c r="F141" s="367">
        <v>1035.5999999999999</v>
      </c>
      <c r="G141" s="366">
        <v>0</v>
      </c>
      <c r="H141" s="366">
        <v>832.17</v>
      </c>
      <c r="I141" s="366">
        <v>203.43</v>
      </c>
      <c r="J141" s="365">
        <v>0.19643684820393975</v>
      </c>
    </row>
    <row r="142" spans="1:10" ht="15" customHeight="1" x14ac:dyDescent="0.2">
      <c r="A142" s="368" t="s">
        <v>1353</v>
      </c>
      <c r="B142" s="368" t="s">
        <v>1352</v>
      </c>
      <c r="C142" s="368" t="s">
        <v>1010</v>
      </c>
      <c r="D142" s="368">
        <v>3</v>
      </c>
      <c r="E142" s="368">
        <v>0</v>
      </c>
      <c r="F142" s="367">
        <v>349.26</v>
      </c>
      <c r="G142" s="366">
        <v>0</v>
      </c>
      <c r="H142" s="366">
        <v>291.77999999999997</v>
      </c>
      <c r="I142" s="366">
        <v>57.48</v>
      </c>
      <c r="J142" s="365">
        <v>0.16457653324171104</v>
      </c>
    </row>
    <row r="143" spans="1:10" ht="15" customHeight="1" x14ac:dyDescent="0.2">
      <c r="A143" s="368" t="s">
        <v>1351</v>
      </c>
      <c r="B143" s="368" t="s">
        <v>1350</v>
      </c>
      <c r="C143" s="368" t="s">
        <v>1010</v>
      </c>
      <c r="D143" s="368">
        <v>5</v>
      </c>
      <c r="E143" s="368">
        <v>0</v>
      </c>
      <c r="F143" s="367">
        <v>950.08</v>
      </c>
      <c r="G143" s="366">
        <v>0</v>
      </c>
      <c r="H143" s="366">
        <v>704.85</v>
      </c>
      <c r="I143" s="366">
        <v>245.23</v>
      </c>
      <c r="J143" s="365">
        <v>0.25811510609632871</v>
      </c>
    </row>
    <row r="144" spans="1:10" ht="15" customHeight="1" x14ac:dyDescent="0.2">
      <c r="A144" s="368" t="s">
        <v>3056</v>
      </c>
      <c r="B144" s="368" t="s">
        <v>3055</v>
      </c>
      <c r="C144" s="368" t="s">
        <v>1010</v>
      </c>
      <c r="D144" s="368">
        <v>1</v>
      </c>
      <c r="E144" s="368">
        <v>0</v>
      </c>
      <c r="F144" s="367">
        <v>233.9</v>
      </c>
      <c r="G144" s="366">
        <v>0</v>
      </c>
      <c r="H144" s="366">
        <v>143.85</v>
      </c>
      <c r="I144" s="366">
        <v>90.05</v>
      </c>
      <c r="J144" s="365">
        <v>0.38499358700299274</v>
      </c>
    </row>
    <row r="145" spans="1:10" ht="15" customHeight="1" x14ac:dyDescent="0.2">
      <c r="A145" s="368" t="s">
        <v>4113</v>
      </c>
      <c r="B145" s="368" t="s">
        <v>4112</v>
      </c>
      <c r="C145" s="368" t="s">
        <v>1010</v>
      </c>
      <c r="D145" s="368">
        <v>1</v>
      </c>
      <c r="E145" s="368">
        <v>0</v>
      </c>
      <c r="F145" s="367">
        <v>497.52</v>
      </c>
      <c r="G145" s="366">
        <v>0</v>
      </c>
      <c r="H145" s="366">
        <v>404.76</v>
      </c>
      <c r="I145" s="366">
        <v>92.76</v>
      </c>
      <c r="J145" s="365">
        <v>0.1864447660395562</v>
      </c>
    </row>
    <row r="146" spans="1:10" ht="15" customHeight="1" x14ac:dyDescent="0.2">
      <c r="A146" s="368" t="s">
        <v>1349</v>
      </c>
      <c r="B146" s="368" t="s">
        <v>1348</v>
      </c>
      <c r="C146" s="368" t="s">
        <v>1010</v>
      </c>
      <c r="D146" s="368">
        <v>1</v>
      </c>
      <c r="E146" s="368">
        <v>0</v>
      </c>
      <c r="F146" s="367">
        <v>185.34</v>
      </c>
      <c r="G146" s="366">
        <v>0</v>
      </c>
      <c r="H146" s="366">
        <v>139.65</v>
      </c>
      <c r="I146" s="366">
        <v>45.69</v>
      </c>
      <c r="J146" s="365">
        <v>0.24651990935577858</v>
      </c>
    </row>
    <row r="147" spans="1:10" ht="15" customHeight="1" x14ac:dyDescent="0.2">
      <c r="A147" s="368" t="s">
        <v>1347</v>
      </c>
      <c r="B147" s="368" t="s">
        <v>1346</v>
      </c>
      <c r="C147" s="368" t="s">
        <v>1010</v>
      </c>
      <c r="D147" s="368">
        <v>7</v>
      </c>
      <c r="E147" s="368">
        <v>0</v>
      </c>
      <c r="F147" s="367">
        <v>5343.29</v>
      </c>
      <c r="G147" s="366">
        <v>0</v>
      </c>
      <c r="H147" s="366">
        <v>4568.34</v>
      </c>
      <c r="I147" s="366">
        <v>774.95</v>
      </c>
      <c r="J147" s="365">
        <v>0.14503236769855277</v>
      </c>
    </row>
    <row r="148" spans="1:10" ht="15" customHeight="1" x14ac:dyDescent="0.2">
      <c r="A148" s="368" t="s">
        <v>7910</v>
      </c>
      <c r="B148" s="368" t="s">
        <v>7909</v>
      </c>
      <c r="C148" s="368" t="s">
        <v>1010</v>
      </c>
      <c r="D148" s="368">
        <v>2</v>
      </c>
      <c r="E148" s="368">
        <v>0</v>
      </c>
      <c r="F148" s="367">
        <v>1131.06</v>
      </c>
      <c r="G148" s="366">
        <v>0</v>
      </c>
      <c r="H148" s="366">
        <v>561.76</v>
      </c>
      <c r="I148" s="366">
        <v>569.29999999999995</v>
      </c>
      <c r="J148" s="365">
        <v>0.50333315650805444</v>
      </c>
    </row>
    <row r="149" spans="1:10" ht="15" customHeight="1" x14ac:dyDescent="0.2">
      <c r="A149" s="368" t="s">
        <v>1343</v>
      </c>
      <c r="B149" s="368" t="s">
        <v>1342</v>
      </c>
      <c r="C149" s="368" t="s">
        <v>1010</v>
      </c>
      <c r="D149" s="368">
        <v>2</v>
      </c>
      <c r="E149" s="368">
        <v>0</v>
      </c>
      <c r="F149" s="367">
        <v>948.06</v>
      </c>
      <c r="G149" s="366">
        <v>0</v>
      </c>
      <c r="H149" s="366">
        <v>783.26</v>
      </c>
      <c r="I149" s="366">
        <v>164.8</v>
      </c>
      <c r="J149" s="365">
        <v>0.17382866063329325</v>
      </c>
    </row>
    <row r="150" spans="1:10" ht="15" customHeight="1" x14ac:dyDescent="0.2">
      <c r="A150" s="368" t="s">
        <v>1339</v>
      </c>
      <c r="B150" s="368" t="s">
        <v>1338</v>
      </c>
      <c r="C150" s="368" t="s">
        <v>1010</v>
      </c>
      <c r="D150" s="368">
        <v>1</v>
      </c>
      <c r="E150" s="368">
        <v>0</v>
      </c>
      <c r="F150" s="367">
        <v>402.14</v>
      </c>
      <c r="G150" s="366">
        <v>0</v>
      </c>
      <c r="H150" s="366">
        <v>350.96</v>
      </c>
      <c r="I150" s="366">
        <v>51.18</v>
      </c>
      <c r="J150" s="365">
        <v>0.12726911026010843</v>
      </c>
    </row>
    <row r="151" spans="1:10" ht="15" customHeight="1" x14ac:dyDescent="0.2">
      <c r="A151" s="368" t="s">
        <v>1335</v>
      </c>
      <c r="B151" s="368" t="s">
        <v>1334</v>
      </c>
      <c r="C151" s="368" t="s">
        <v>1010</v>
      </c>
      <c r="D151" s="368">
        <v>4</v>
      </c>
      <c r="E151" s="368">
        <v>0</v>
      </c>
      <c r="F151" s="367">
        <v>2900.26</v>
      </c>
      <c r="G151" s="366">
        <v>0</v>
      </c>
      <c r="H151" s="366">
        <v>2315.8000000000002</v>
      </c>
      <c r="I151" s="366">
        <v>584.46</v>
      </c>
      <c r="J151" s="365">
        <v>0.20151986373635467</v>
      </c>
    </row>
    <row r="152" spans="1:10" ht="15" customHeight="1" x14ac:dyDescent="0.2">
      <c r="A152" s="368" t="s">
        <v>7908</v>
      </c>
      <c r="B152" s="368" t="s">
        <v>7907</v>
      </c>
      <c r="C152" s="368" t="s">
        <v>1010</v>
      </c>
      <c r="D152" s="368">
        <v>1</v>
      </c>
      <c r="E152" s="368">
        <v>0</v>
      </c>
      <c r="F152" s="367">
        <v>205.74</v>
      </c>
      <c r="G152" s="366">
        <v>0</v>
      </c>
      <c r="H152" s="366">
        <v>115.3</v>
      </c>
      <c r="I152" s="366">
        <v>90.44</v>
      </c>
      <c r="J152" s="365">
        <v>0.43958394089627684</v>
      </c>
    </row>
    <row r="153" spans="1:10" ht="15" customHeight="1" x14ac:dyDescent="0.2">
      <c r="A153" s="368" t="s">
        <v>1333</v>
      </c>
      <c r="B153" s="368" t="s">
        <v>1332</v>
      </c>
      <c r="C153" s="368" t="s">
        <v>1010</v>
      </c>
      <c r="D153" s="368">
        <v>13</v>
      </c>
      <c r="E153" s="368">
        <v>0</v>
      </c>
      <c r="F153" s="367">
        <v>1508.96</v>
      </c>
      <c r="G153" s="366">
        <v>0</v>
      </c>
      <c r="H153" s="366">
        <v>1298.6500000000001</v>
      </c>
      <c r="I153" s="366">
        <v>210.31</v>
      </c>
      <c r="J153" s="365">
        <v>0.13937413847948255</v>
      </c>
    </row>
    <row r="154" spans="1:10" ht="15" customHeight="1" x14ac:dyDescent="0.2">
      <c r="A154" s="368" t="s">
        <v>5239</v>
      </c>
      <c r="B154" s="368" t="s">
        <v>5238</v>
      </c>
      <c r="C154" s="368" t="s">
        <v>1010</v>
      </c>
      <c r="D154" s="368">
        <v>12</v>
      </c>
      <c r="E154" s="368">
        <v>0</v>
      </c>
      <c r="F154" s="367">
        <v>1998.72</v>
      </c>
      <c r="G154" s="366">
        <v>0</v>
      </c>
      <c r="H154" s="366">
        <v>1713.72</v>
      </c>
      <c r="I154" s="366">
        <v>285</v>
      </c>
      <c r="J154" s="365">
        <v>0.14259125840537945</v>
      </c>
    </row>
    <row r="155" spans="1:10" ht="15" customHeight="1" x14ac:dyDescent="0.2">
      <c r="A155" s="368" t="s">
        <v>1331</v>
      </c>
      <c r="B155" s="368" t="s">
        <v>1330</v>
      </c>
      <c r="C155" s="368" t="s">
        <v>1010</v>
      </c>
      <c r="D155" s="368">
        <v>4</v>
      </c>
      <c r="E155" s="368">
        <v>0</v>
      </c>
      <c r="F155" s="367">
        <v>572.03</v>
      </c>
      <c r="G155" s="366">
        <v>0</v>
      </c>
      <c r="H155" s="366">
        <v>479.6</v>
      </c>
      <c r="I155" s="366">
        <v>92.43</v>
      </c>
      <c r="J155" s="365">
        <v>0.16158243448770168</v>
      </c>
    </row>
    <row r="156" spans="1:10" ht="15" customHeight="1" x14ac:dyDescent="0.2">
      <c r="A156" s="368" t="s">
        <v>1329</v>
      </c>
      <c r="B156" s="368" t="s">
        <v>1328</v>
      </c>
      <c r="C156" s="368" t="s">
        <v>1010</v>
      </c>
      <c r="D156" s="368">
        <v>5</v>
      </c>
      <c r="E156" s="368">
        <v>0</v>
      </c>
      <c r="F156" s="367">
        <v>769.05</v>
      </c>
      <c r="G156" s="366">
        <v>0</v>
      </c>
      <c r="H156" s="366">
        <v>677.35</v>
      </c>
      <c r="I156" s="366">
        <v>91.7</v>
      </c>
      <c r="J156" s="365">
        <v>0.11923802093491971</v>
      </c>
    </row>
    <row r="157" spans="1:10" ht="15" customHeight="1" x14ac:dyDescent="0.2">
      <c r="A157" s="368" t="s">
        <v>2152</v>
      </c>
      <c r="B157" s="368" t="s">
        <v>2151</v>
      </c>
      <c r="C157" s="368" t="s">
        <v>1010</v>
      </c>
      <c r="D157" s="368">
        <v>5</v>
      </c>
      <c r="E157" s="368">
        <v>0</v>
      </c>
      <c r="F157" s="367">
        <v>951.48</v>
      </c>
      <c r="G157" s="366">
        <v>0</v>
      </c>
      <c r="H157" s="366">
        <v>784.55</v>
      </c>
      <c r="I157" s="366">
        <v>166.93</v>
      </c>
      <c r="J157" s="365">
        <v>0.17544246857527221</v>
      </c>
    </row>
    <row r="158" spans="1:10" ht="15" customHeight="1" x14ac:dyDescent="0.2">
      <c r="A158" s="368" t="s">
        <v>1327</v>
      </c>
      <c r="B158" s="368" t="s">
        <v>1326</v>
      </c>
      <c r="C158" s="368" t="s">
        <v>1010</v>
      </c>
      <c r="D158" s="368">
        <v>16</v>
      </c>
      <c r="E158" s="368">
        <v>0</v>
      </c>
      <c r="F158" s="367">
        <v>3126.68</v>
      </c>
      <c r="G158" s="366">
        <v>0</v>
      </c>
      <c r="H158" s="366">
        <v>2528.8000000000002</v>
      </c>
      <c r="I158" s="366">
        <v>597.88</v>
      </c>
      <c r="J158" s="365">
        <v>0.19121880077270459</v>
      </c>
    </row>
    <row r="159" spans="1:10" ht="15" customHeight="1" x14ac:dyDescent="0.2">
      <c r="A159" s="368" t="s">
        <v>1325</v>
      </c>
      <c r="B159" s="368" t="s">
        <v>1324</v>
      </c>
      <c r="C159" s="368" t="s">
        <v>1010</v>
      </c>
      <c r="D159" s="368">
        <v>6</v>
      </c>
      <c r="E159" s="368">
        <v>0</v>
      </c>
      <c r="F159" s="367">
        <v>1925.06</v>
      </c>
      <c r="G159" s="366">
        <v>0</v>
      </c>
      <c r="H159" s="366">
        <v>1417.92</v>
      </c>
      <c r="I159" s="366">
        <v>507.14</v>
      </c>
      <c r="J159" s="365">
        <v>0.26344113949695075</v>
      </c>
    </row>
    <row r="160" spans="1:10" ht="15" customHeight="1" x14ac:dyDescent="0.2">
      <c r="A160" s="368" t="s">
        <v>3730</v>
      </c>
      <c r="B160" s="368" t="s">
        <v>3729</v>
      </c>
      <c r="C160" s="368" t="s">
        <v>1010</v>
      </c>
      <c r="D160" s="368">
        <v>1</v>
      </c>
      <c r="E160" s="368">
        <v>0</v>
      </c>
      <c r="F160" s="367">
        <v>250.32</v>
      </c>
      <c r="G160" s="366">
        <v>0</v>
      </c>
      <c r="H160" s="366">
        <v>212.67</v>
      </c>
      <c r="I160" s="366">
        <v>37.65</v>
      </c>
      <c r="J160" s="365">
        <v>0.15040747842761265</v>
      </c>
    </row>
    <row r="161" spans="1:10" ht="15" customHeight="1" x14ac:dyDescent="0.2">
      <c r="A161" s="368" t="s">
        <v>2150</v>
      </c>
      <c r="B161" s="368" t="s">
        <v>2149</v>
      </c>
      <c r="C161" s="368" t="s">
        <v>1010</v>
      </c>
      <c r="D161" s="368">
        <v>2</v>
      </c>
      <c r="E161" s="368">
        <v>0</v>
      </c>
      <c r="F161" s="367">
        <v>201.26</v>
      </c>
      <c r="G161" s="366">
        <v>0</v>
      </c>
      <c r="H161" s="366">
        <v>162.63999999999999</v>
      </c>
      <c r="I161" s="366">
        <v>38.619999999999997</v>
      </c>
      <c r="J161" s="365">
        <v>0.19189108615720957</v>
      </c>
    </row>
    <row r="162" spans="1:10" ht="15" customHeight="1" x14ac:dyDescent="0.2">
      <c r="A162" s="368" t="s">
        <v>1321</v>
      </c>
      <c r="B162" s="368" t="s">
        <v>1320</v>
      </c>
      <c r="C162" s="368" t="s">
        <v>1010</v>
      </c>
      <c r="D162" s="368">
        <v>14</v>
      </c>
      <c r="E162" s="368">
        <v>0</v>
      </c>
      <c r="F162" s="367">
        <v>4905.78</v>
      </c>
      <c r="G162" s="366">
        <v>0</v>
      </c>
      <c r="H162" s="366">
        <v>4039.56</v>
      </c>
      <c r="I162" s="366">
        <v>866.22</v>
      </c>
      <c r="J162" s="365">
        <v>0.17657130976113891</v>
      </c>
    </row>
    <row r="163" spans="1:10" ht="15" customHeight="1" x14ac:dyDescent="0.2">
      <c r="A163" s="368" t="s">
        <v>1319</v>
      </c>
      <c r="B163" s="368" t="s">
        <v>1318</v>
      </c>
      <c r="C163" s="368" t="s">
        <v>1010</v>
      </c>
      <c r="D163" s="368">
        <v>14</v>
      </c>
      <c r="E163" s="368">
        <v>0</v>
      </c>
      <c r="F163" s="367">
        <v>2174.56</v>
      </c>
      <c r="G163" s="366">
        <v>0</v>
      </c>
      <c r="H163" s="366">
        <v>1679.72</v>
      </c>
      <c r="I163" s="366">
        <v>494.84</v>
      </c>
      <c r="J163" s="365">
        <v>0.2275586785372673</v>
      </c>
    </row>
    <row r="164" spans="1:10" ht="15" customHeight="1" x14ac:dyDescent="0.2">
      <c r="A164" s="368" t="s">
        <v>1317</v>
      </c>
      <c r="B164" s="368" t="s">
        <v>1316</v>
      </c>
      <c r="C164" s="368" t="s">
        <v>1010</v>
      </c>
      <c r="D164" s="368">
        <v>2</v>
      </c>
      <c r="E164" s="368">
        <v>0</v>
      </c>
      <c r="F164" s="367">
        <v>436.02</v>
      </c>
      <c r="G164" s="366">
        <v>0</v>
      </c>
      <c r="H164" s="366">
        <v>327.02</v>
      </c>
      <c r="I164" s="366">
        <v>109</v>
      </c>
      <c r="J164" s="365">
        <v>0.24998853263611762</v>
      </c>
    </row>
    <row r="165" spans="1:10" ht="15" customHeight="1" x14ac:dyDescent="0.2">
      <c r="A165" s="368" t="s">
        <v>6013</v>
      </c>
      <c r="B165" s="368" t="s">
        <v>6012</v>
      </c>
      <c r="C165" s="368" t="s">
        <v>1010</v>
      </c>
      <c r="D165" s="368">
        <v>3</v>
      </c>
      <c r="E165" s="368">
        <v>0</v>
      </c>
      <c r="F165" s="367">
        <v>1113.24</v>
      </c>
      <c r="G165" s="366">
        <v>0</v>
      </c>
      <c r="H165" s="366">
        <v>832.32</v>
      </c>
      <c r="I165" s="366">
        <v>280.92</v>
      </c>
      <c r="J165" s="365">
        <v>0.25234450792281987</v>
      </c>
    </row>
    <row r="166" spans="1:10" ht="15" customHeight="1" x14ac:dyDescent="0.2">
      <c r="A166" s="368" t="s">
        <v>2146</v>
      </c>
      <c r="B166" s="368" t="s">
        <v>2145</v>
      </c>
      <c r="C166" s="368" t="s">
        <v>1010</v>
      </c>
      <c r="D166" s="368">
        <v>4</v>
      </c>
      <c r="E166" s="368">
        <v>0</v>
      </c>
      <c r="F166" s="367">
        <v>1103.1199999999999</v>
      </c>
      <c r="G166" s="366">
        <v>0</v>
      </c>
      <c r="H166" s="366">
        <v>840.48</v>
      </c>
      <c r="I166" s="366">
        <v>262.64</v>
      </c>
      <c r="J166" s="365">
        <v>0.23808833127855536</v>
      </c>
    </row>
    <row r="167" spans="1:10" ht="15" customHeight="1" x14ac:dyDescent="0.2">
      <c r="A167" s="368" t="s">
        <v>1311</v>
      </c>
      <c r="B167" s="368" t="s">
        <v>1310</v>
      </c>
      <c r="C167" s="368" t="s">
        <v>1010</v>
      </c>
      <c r="D167" s="368">
        <v>12</v>
      </c>
      <c r="E167" s="368">
        <v>0</v>
      </c>
      <c r="F167" s="367">
        <v>2478.6</v>
      </c>
      <c r="G167" s="366">
        <v>0</v>
      </c>
      <c r="H167" s="366">
        <v>2051.2800000000002</v>
      </c>
      <c r="I167" s="366">
        <v>427.32</v>
      </c>
      <c r="J167" s="365">
        <v>0.17240377632534495</v>
      </c>
    </row>
    <row r="168" spans="1:10" ht="15" customHeight="1" x14ac:dyDescent="0.2">
      <c r="A168" s="368" t="s">
        <v>3044</v>
      </c>
      <c r="B168" s="368" t="s">
        <v>3043</v>
      </c>
      <c r="C168" s="368" t="s">
        <v>1010</v>
      </c>
      <c r="D168" s="368">
        <v>1</v>
      </c>
      <c r="E168" s="368">
        <v>0</v>
      </c>
      <c r="F168" s="367">
        <v>140.36000000000001</v>
      </c>
      <c r="G168" s="366">
        <v>0</v>
      </c>
      <c r="H168" s="366">
        <v>106.94</v>
      </c>
      <c r="I168" s="366">
        <v>33.42</v>
      </c>
      <c r="J168" s="365">
        <v>0.23810202336848105</v>
      </c>
    </row>
    <row r="169" spans="1:10" ht="15" customHeight="1" x14ac:dyDescent="0.2">
      <c r="A169" s="368" t="s">
        <v>1309</v>
      </c>
      <c r="B169" s="368" t="s">
        <v>1308</v>
      </c>
      <c r="C169" s="368" t="s">
        <v>1010</v>
      </c>
      <c r="D169" s="368">
        <v>12</v>
      </c>
      <c r="E169" s="368">
        <v>0</v>
      </c>
      <c r="F169" s="367">
        <v>2794.44</v>
      </c>
      <c r="G169" s="366">
        <v>0</v>
      </c>
      <c r="H169" s="366">
        <v>2163.48</v>
      </c>
      <c r="I169" s="366">
        <v>630.96</v>
      </c>
      <c r="J169" s="365">
        <v>0.22579121398205007</v>
      </c>
    </row>
    <row r="170" spans="1:10" ht="15" customHeight="1" x14ac:dyDescent="0.2">
      <c r="A170" s="368" t="s">
        <v>1307</v>
      </c>
      <c r="B170" s="368" t="s">
        <v>1306</v>
      </c>
      <c r="C170" s="368" t="s">
        <v>1010</v>
      </c>
      <c r="D170" s="368">
        <v>29</v>
      </c>
      <c r="E170" s="368">
        <v>0</v>
      </c>
      <c r="F170" s="367">
        <v>4994.42</v>
      </c>
      <c r="G170" s="366">
        <v>0</v>
      </c>
      <c r="H170" s="366">
        <v>4044.34</v>
      </c>
      <c r="I170" s="366">
        <v>950.08</v>
      </c>
      <c r="J170" s="365">
        <v>0.19022829477697109</v>
      </c>
    </row>
    <row r="171" spans="1:10" ht="15" customHeight="1" x14ac:dyDescent="0.2">
      <c r="A171" s="368" t="s">
        <v>1305</v>
      </c>
      <c r="B171" s="368" t="s">
        <v>1304</v>
      </c>
      <c r="C171" s="368" t="s">
        <v>1010</v>
      </c>
      <c r="D171" s="368">
        <v>6</v>
      </c>
      <c r="E171" s="368">
        <v>0</v>
      </c>
      <c r="F171" s="367">
        <v>1760.15</v>
      </c>
      <c r="G171" s="366">
        <v>0</v>
      </c>
      <c r="H171" s="366">
        <v>1413.42</v>
      </c>
      <c r="I171" s="366">
        <v>346.73</v>
      </c>
      <c r="J171" s="365">
        <v>0.19698889299207453</v>
      </c>
    </row>
    <row r="172" spans="1:10" ht="15" customHeight="1" x14ac:dyDescent="0.2">
      <c r="A172" s="368" t="s">
        <v>1301</v>
      </c>
      <c r="B172" s="368" t="s">
        <v>1300</v>
      </c>
      <c r="C172" s="368" t="s">
        <v>1010</v>
      </c>
      <c r="D172" s="368">
        <v>16</v>
      </c>
      <c r="E172" s="368">
        <v>0</v>
      </c>
      <c r="F172" s="367">
        <v>1580.89</v>
      </c>
      <c r="G172" s="366">
        <v>0</v>
      </c>
      <c r="H172" s="366">
        <v>1344.23</v>
      </c>
      <c r="I172" s="366">
        <v>236.66</v>
      </c>
      <c r="J172" s="365">
        <v>0.14970048516974616</v>
      </c>
    </row>
    <row r="173" spans="1:10" ht="15" customHeight="1" x14ac:dyDescent="0.2">
      <c r="A173" s="368" t="s">
        <v>2144</v>
      </c>
      <c r="B173" s="368" t="s">
        <v>2143</v>
      </c>
      <c r="C173" s="368" t="s">
        <v>1010</v>
      </c>
      <c r="D173" s="368">
        <v>15</v>
      </c>
      <c r="E173" s="368">
        <v>0</v>
      </c>
      <c r="F173" s="367">
        <v>1792</v>
      </c>
      <c r="G173" s="366">
        <v>0</v>
      </c>
      <c r="H173" s="366">
        <v>1526.53</v>
      </c>
      <c r="I173" s="366">
        <v>265.47000000000003</v>
      </c>
      <c r="J173" s="365">
        <v>0.14814174107142858</v>
      </c>
    </row>
    <row r="174" spans="1:10" ht="15" customHeight="1" x14ac:dyDescent="0.2">
      <c r="A174" s="368" t="s">
        <v>1297</v>
      </c>
      <c r="B174" s="368" t="s">
        <v>1296</v>
      </c>
      <c r="C174" s="368" t="s">
        <v>1010</v>
      </c>
      <c r="D174" s="368">
        <v>2</v>
      </c>
      <c r="E174" s="368">
        <v>0</v>
      </c>
      <c r="F174" s="367">
        <v>278.14</v>
      </c>
      <c r="G174" s="366">
        <v>0</v>
      </c>
      <c r="H174" s="366">
        <v>242.74</v>
      </c>
      <c r="I174" s="366">
        <v>35.4</v>
      </c>
      <c r="J174" s="365">
        <v>0.12727403465880491</v>
      </c>
    </row>
    <row r="175" spans="1:10" ht="15" customHeight="1" x14ac:dyDescent="0.2">
      <c r="A175" s="368" t="s">
        <v>3722</v>
      </c>
      <c r="B175" s="368" t="s">
        <v>3721</v>
      </c>
      <c r="C175" s="368" t="s">
        <v>1010</v>
      </c>
      <c r="D175" s="368">
        <v>14</v>
      </c>
      <c r="E175" s="368">
        <v>0</v>
      </c>
      <c r="F175" s="367">
        <v>2840.54</v>
      </c>
      <c r="G175" s="366">
        <v>0</v>
      </c>
      <c r="H175" s="366">
        <v>2302.58</v>
      </c>
      <c r="I175" s="366">
        <v>537.96</v>
      </c>
      <c r="J175" s="365">
        <v>0.18938652509734064</v>
      </c>
    </row>
    <row r="176" spans="1:10" ht="15" customHeight="1" x14ac:dyDescent="0.2">
      <c r="A176" s="368" t="s">
        <v>3042</v>
      </c>
      <c r="B176" s="368" t="s">
        <v>3041</v>
      </c>
      <c r="C176" s="368" t="s">
        <v>1010</v>
      </c>
      <c r="D176" s="368">
        <v>1</v>
      </c>
      <c r="E176" s="368">
        <v>0</v>
      </c>
      <c r="F176" s="367">
        <v>126.37</v>
      </c>
      <c r="G176" s="366">
        <v>0</v>
      </c>
      <c r="H176" s="366">
        <v>110.28</v>
      </c>
      <c r="I176" s="366">
        <v>16.09</v>
      </c>
      <c r="J176" s="365">
        <v>0.12732452322544907</v>
      </c>
    </row>
    <row r="177" spans="1:10" ht="15" customHeight="1" x14ac:dyDescent="0.2">
      <c r="A177" s="368" t="s">
        <v>2136</v>
      </c>
      <c r="B177" s="368" t="s">
        <v>2135</v>
      </c>
      <c r="C177" s="368" t="s">
        <v>1010</v>
      </c>
      <c r="D177" s="368">
        <v>13</v>
      </c>
      <c r="E177" s="368">
        <v>0</v>
      </c>
      <c r="F177" s="367">
        <v>1645.01</v>
      </c>
      <c r="G177" s="366">
        <v>0</v>
      </c>
      <c r="H177" s="366">
        <v>1435.59</v>
      </c>
      <c r="I177" s="366">
        <v>209.42</v>
      </c>
      <c r="J177" s="365">
        <v>0.12730621698348338</v>
      </c>
    </row>
    <row r="178" spans="1:10" ht="15" customHeight="1" x14ac:dyDescent="0.2">
      <c r="A178" s="368" t="s">
        <v>4467</v>
      </c>
      <c r="B178" s="368" t="s">
        <v>4466</v>
      </c>
      <c r="C178" s="368" t="s">
        <v>1010</v>
      </c>
      <c r="D178" s="368">
        <v>4</v>
      </c>
      <c r="E178" s="368">
        <v>0</v>
      </c>
      <c r="F178" s="367">
        <v>703.48</v>
      </c>
      <c r="G178" s="366">
        <v>0</v>
      </c>
      <c r="H178" s="366">
        <v>362.12</v>
      </c>
      <c r="I178" s="366">
        <v>341.36</v>
      </c>
      <c r="J178" s="365">
        <v>0.48524478307841018</v>
      </c>
    </row>
    <row r="179" spans="1:10" ht="15" customHeight="1" x14ac:dyDescent="0.2">
      <c r="A179" s="368" t="s">
        <v>2134</v>
      </c>
      <c r="B179" s="368" t="s">
        <v>2133</v>
      </c>
      <c r="C179" s="368" t="s">
        <v>1010</v>
      </c>
      <c r="D179" s="368">
        <v>15</v>
      </c>
      <c r="E179" s="368">
        <v>0</v>
      </c>
      <c r="F179" s="367">
        <v>3444.48</v>
      </c>
      <c r="G179" s="366">
        <v>0</v>
      </c>
      <c r="H179" s="366">
        <v>1379.7</v>
      </c>
      <c r="I179" s="366">
        <v>2064.7800000000002</v>
      </c>
      <c r="J179" s="365">
        <v>0.59944607023411367</v>
      </c>
    </row>
    <row r="180" spans="1:10" ht="15" customHeight="1" x14ac:dyDescent="0.2">
      <c r="A180" s="368" t="s">
        <v>4465</v>
      </c>
      <c r="B180" s="368" t="s">
        <v>4464</v>
      </c>
      <c r="C180" s="368" t="s">
        <v>1010</v>
      </c>
      <c r="D180" s="368">
        <v>1</v>
      </c>
      <c r="E180" s="368">
        <v>0</v>
      </c>
      <c r="F180" s="367">
        <v>584.59</v>
      </c>
      <c r="G180" s="366">
        <v>0</v>
      </c>
      <c r="H180" s="366">
        <v>471.75</v>
      </c>
      <c r="I180" s="366">
        <v>112.84</v>
      </c>
      <c r="J180" s="365">
        <v>0.19302417078636308</v>
      </c>
    </row>
    <row r="181" spans="1:10" ht="15" customHeight="1" x14ac:dyDescent="0.2">
      <c r="A181" s="368" t="s">
        <v>1283</v>
      </c>
      <c r="B181" s="368" t="s">
        <v>1282</v>
      </c>
      <c r="C181" s="368" t="s">
        <v>1010</v>
      </c>
      <c r="D181" s="368">
        <v>1</v>
      </c>
      <c r="E181" s="368">
        <v>0</v>
      </c>
      <c r="F181" s="367">
        <v>91.31</v>
      </c>
      <c r="G181" s="366">
        <v>0</v>
      </c>
      <c r="H181" s="366">
        <v>79.64</v>
      </c>
      <c r="I181" s="366">
        <v>11.67</v>
      </c>
      <c r="J181" s="365">
        <v>0.12780637389114008</v>
      </c>
    </row>
    <row r="182" spans="1:10" ht="15" customHeight="1" x14ac:dyDescent="0.2">
      <c r="A182" s="368" t="s">
        <v>1281</v>
      </c>
      <c r="B182" s="368" t="s">
        <v>1280</v>
      </c>
      <c r="C182" s="368" t="s">
        <v>1010</v>
      </c>
      <c r="D182" s="368">
        <v>13</v>
      </c>
      <c r="E182" s="368">
        <v>0</v>
      </c>
      <c r="F182" s="367">
        <v>1320.06</v>
      </c>
      <c r="G182" s="366">
        <v>-201.12</v>
      </c>
      <c r="H182" s="366">
        <v>855.25</v>
      </c>
      <c r="I182" s="366">
        <v>263.69</v>
      </c>
      <c r="J182" s="365">
        <v>0.23566053586430014</v>
      </c>
    </row>
    <row r="183" spans="1:10" ht="15" customHeight="1" x14ac:dyDescent="0.2">
      <c r="A183" s="368" t="s">
        <v>1279</v>
      </c>
      <c r="B183" s="368" t="s">
        <v>1278</v>
      </c>
      <c r="C183" s="368" t="s">
        <v>1010</v>
      </c>
      <c r="D183" s="368">
        <v>19</v>
      </c>
      <c r="E183" s="368">
        <v>0</v>
      </c>
      <c r="F183" s="367">
        <v>2843.14</v>
      </c>
      <c r="G183" s="366">
        <v>0</v>
      </c>
      <c r="H183" s="366">
        <v>2291.4</v>
      </c>
      <c r="I183" s="366">
        <v>551.74</v>
      </c>
      <c r="J183" s="365">
        <v>0.19406008849370765</v>
      </c>
    </row>
    <row r="184" spans="1:10" ht="15" customHeight="1" x14ac:dyDescent="0.2">
      <c r="A184" s="368" t="s">
        <v>2130</v>
      </c>
      <c r="B184" s="368" t="s">
        <v>2129</v>
      </c>
      <c r="C184" s="368" t="s">
        <v>1010</v>
      </c>
      <c r="D184" s="368">
        <v>14</v>
      </c>
      <c r="E184" s="368">
        <v>0</v>
      </c>
      <c r="F184" s="367">
        <v>1667.26</v>
      </c>
      <c r="G184" s="366">
        <v>0</v>
      </c>
      <c r="H184" s="366">
        <v>1441.72</v>
      </c>
      <c r="I184" s="366">
        <v>225.54</v>
      </c>
      <c r="J184" s="365">
        <v>0.1352758418003191</v>
      </c>
    </row>
    <row r="185" spans="1:10" ht="15" customHeight="1" x14ac:dyDescent="0.2">
      <c r="A185" s="368" t="s">
        <v>1277</v>
      </c>
      <c r="B185" s="368" t="s">
        <v>1276</v>
      </c>
      <c r="C185" s="368" t="s">
        <v>1010</v>
      </c>
      <c r="D185" s="368">
        <v>6</v>
      </c>
      <c r="E185" s="368">
        <v>0</v>
      </c>
      <c r="F185" s="367">
        <v>606.59</v>
      </c>
      <c r="G185" s="366">
        <v>0</v>
      </c>
      <c r="H185" s="366">
        <v>491.7</v>
      </c>
      <c r="I185" s="366">
        <v>114.89</v>
      </c>
      <c r="J185" s="365">
        <v>0.18940305643020822</v>
      </c>
    </row>
    <row r="186" spans="1:10" ht="15" customHeight="1" x14ac:dyDescent="0.2">
      <c r="A186" s="368" t="s">
        <v>6009</v>
      </c>
      <c r="B186" s="368" t="s">
        <v>6008</v>
      </c>
      <c r="C186" s="368" t="s">
        <v>1010</v>
      </c>
      <c r="D186" s="368">
        <v>1</v>
      </c>
      <c r="E186" s="368">
        <v>0</v>
      </c>
      <c r="F186" s="367">
        <v>127.02</v>
      </c>
      <c r="G186" s="366">
        <v>0</v>
      </c>
      <c r="H186" s="366">
        <v>65.2</v>
      </c>
      <c r="I186" s="366">
        <v>61.82</v>
      </c>
      <c r="J186" s="365">
        <v>0.48669500866005355</v>
      </c>
    </row>
    <row r="187" spans="1:10" ht="15" customHeight="1" x14ac:dyDescent="0.2">
      <c r="A187" s="368" t="s">
        <v>1275</v>
      </c>
      <c r="B187" s="368" t="s">
        <v>1274</v>
      </c>
      <c r="C187" s="368" t="s">
        <v>1010</v>
      </c>
      <c r="D187" s="368">
        <v>27</v>
      </c>
      <c r="E187" s="368">
        <v>0</v>
      </c>
      <c r="F187" s="367">
        <v>14042.06</v>
      </c>
      <c r="G187" s="366">
        <v>0</v>
      </c>
      <c r="H187" s="366">
        <v>11300.04</v>
      </c>
      <c r="I187" s="366">
        <v>2742.02</v>
      </c>
      <c r="J187" s="365">
        <v>0.19527191879254183</v>
      </c>
    </row>
    <row r="188" spans="1:10" ht="15" customHeight="1" x14ac:dyDescent="0.2">
      <c r="A188" s="368" t="s">
        <v>3716</v>
      </c>
      <c r="B188" s="368" t="s">
        <v>3715</v>
      </c>
      <c r="C188" s="368" t="s">
        <v>1010</v>
      </c>
      <c r="D188" s="368">
        <v>1</v>
      </c>
      <c r="E188" s="368">
        <v>0</v>
      </c>
      <c r="F188" s="367">
        <v>1361.24</v>
      </c>
      <c r="G188" s="366">
        <v>0</v>
      </c>
      <c r="H188" s="366">
        <v>1023.37</v>
      </c>
      <c r="I188" s="366">
        <v>337.87</v>
      </c>
      <c r="J188" s="365">
        <v>0.24820751667597191</v>
      </c>
    </row>
    <row r="189" spans="1:10" ht="15" customHeight="1" x14ac:dyDescent="0.2">
      <c r="A189" s="368" t="s">
        <v>1271</v>
      </c>
      <c r="B189" s="368" t="s">
        <v>1270</v>
      </c>
      <c r="C189" s="368" t="s">
        <v>1010</v>
      </c>
      <c r="D189" s="368">
        <v>1</v>
      </c>
      <c r="E189" s="368">
        <v>0</v>
      </c>
      <c r="F189" s="367">
        <v>1181.53</v>
      </c>
      <c r="G189" s="366">
        <v>0</v>
      </c>
      <c r="H189" s="366">
        <v>961.25</v>
      </c>
      <c r="I189" s="366">
        <v>220.28</v>
      </c>
      <c r="J189" s="365">
        <v>0.18643623098863338</v>
      </c>
    </row>
    <row r="190" spans="1:10" ht="15" customHeight="1" x14ac:dyDescent="0.2">
      <c r="A190" s="368" t="s">
        <v>1267</v>
      </c>
      <c r="B190" s="368" t="s">
        <v>1266</v>
      </c>
      <c r="C190" s="368" t="s">
        <v>1010</v>
      </c>
      <c r="D190" s="368">
        <v>1</v>
      </c>
      <c r="E190" s="368">
        <v>0</v>
      </c>
      <c r="F190" s="367">
        <v>1145.1600000000001</v>
      </c>
      <c r="G190" s="366">
        <v>0</v>
      </c>
      <c r="H190" s="366">
        <v>872.51</v>
      </c>
      <c r="I190" s="366">
        <v>272.64999999999998</v>
      </c>
      <c r="J190" s="365">
        <v>0.23808900066366273</v>
      </c>
    </row>
    <row r="191" spans="1:10" ht="15" customHeight="1" x14ac:dyDescent="0.2">
      <c r="A191" s="368" t="s">
        <v>4098</v>
      </c>
      <c r="B191" s="368" t="s">
        <v>4097</v>
      </c>
      <c r="C191" s="368" t="s">
        <v>1010</v>
      </c>
      <c r="D191" s="368">
        <v>2</v>
      </c>
      <c r="E191" s="368">
        <v>0</v>
      </c>
      <c r="F191" s="367">
        <v>2868.04</v>
      </c>
      <c r="G191" s="366">
        <v>0</v>
      </c>
      <c r="H191" s="366">
        <v>2185.1799999999998</v>
      </c>
      <c r="I191" s="366">
        <v>682.86</v>
      </c>
      <c r="J191" s="365">
        <v>0.23809291362742499</v>
      </c>
    </row>
    <row r="192" spans="1:10" ht="15" customHeight="1" x14ac:dyDescent="0.2">
      <c r="A192" s="368" t="s">
        <v>3714</v>
      </c>
      <c r="B192" s="368" t="s">
        <v>3713</v>
      </c>
      <c r="C192" s="368" t="s">
        <v>1010</v>
      </c>
      <c r="D192" s="368">
        <v>1</v>
      </c>
      <c r="E192" s="368">
        <v>0</v>
      </c>
      <c r="F192" s="367">
        <v>828.84</v>
      </c>
      <c r="G192" s="366">
        <v>0</v>
      </c>
      <c r="H192" s="366">
        <v>674.31</v>
      </c>
      <c r="I192" s="366">
        <v>154.53</v>
      </c>
      <c r="J192" s="365">
        <v>0.18644129144346316</v>
      </c>
    </row>
    <row r="193" spans="1:10" ht="15" customHeight="1" x14ac:dyDescent="0.2">
      <c r="A193" s="368" t="s">
        <v>1263</v>
      </c>
      <c r="B193" s="368" t="s">
        <v>1262</v>
      </c>
      <c r="C193" s="368" t="s">
        <v>1010</v>
      </c>
      <c r="D193" s="368">
        <v>12</v>
      </c>
      <c r="E193" s="368">
        <v>0</v>
      </c>
      <c r="F193" s="367">
        <v>6075.12</v>
      </c>
      <c r="G193" s="366">
        <v>0</v>
      </c>
      <c r="H193" s="366">
        <v>4350.4799999999996</v>
      </c>
      <c r="I193" s="366">
        <v>1724.64</v>
      </c>
      <c r="J193" s="365">
        <v>0.28388575040493025</v>
      </c>
    </row>
    <row r="194" spans="1:10" ht="15" customHeight="1" x14ac:dyDescent="0.2">
      <c r="A194" s="368" t="s">
        <v>1259</v>
      </c>
      <c r="B194" s="368" t="s">
        <v>1258</v>
      </c>
      <c r="C194" s="368" t="s">
        <v>1010</v>
      </c>
      <c r="D194" s="368">
        <v>7</v>
      </c>
      <c r="E194" s="368">
        <v>0</v>
      </c>
      <c r="F194" s="367">
        <v>2606.94</v>
      </c>
      <c r="G194" s="366">
        <v>0</v>
      </c>
      <c r="H194" s="366">
        <v>2502.64</v>
      </c>
      <c r="I194" s="366">
        <v>104.3</v>
      </c>
      <c r="J194" s="365">
        <v>4.0008592449385101E-2</v>
      </c>
    </row>
    <row r="195" spans="1:10" ht="15" customHeight="1" x14ac:dyDescent="0.2">
      <c r="A195" s="368" t="s">
        <v>3024</v>
      </c>
      <c r="B195" s="368" t="s">
        <v>3023</v>
      </c>
      <c r="C195" s="368" t="s">
        <v>1010</v>
      </c>
      <c r="D195" s="368">
        <v>1</v>
      </c>
      <c r="E195" s="368">
        <v>0</v>
      </c>
      <c r="F195" s="367">
        <v>2263.63</v>
      </c>
      <c r="G195" s="366">
        <v>0</v>
      </c>
      <c r="H195" s="366">
        <v>1841.6</v>
      </c>
      <c r="I195" s="366">
        <v>422.03</v>
      </c>
      <c r="J195" s="365">
        <v>0.18643947995034524</v>
      </c>
    </row>
    <row r="196" spans="1:10" ht="15" customHeight="1" x14ac:dyDescent="0.2">
      <c r="A196" s="368" t="s">
        <v>2122</v>
      </c>
      <c r="B196" s="368" t="s">
        <v>2121</v>
      </c>
      <c r="C196" s="368" t="s">
        <v>1010</v>
      </c>
      <c r="D196" s="368">
        <v>3</v>
      </c>
      <c r="E196" s="368">
        <v>0</v>
      </c>
      <c r="F196" s="367">
        <v>1560.99</v>
      </c>
      <c r="G196" s="366">
        <v>0</v>
      </c>
      <c r="H196" s="366">
        <v>1362.33</v>
      </c>
      <c r="I196" s="366">
        <v>198.66</v>
      </c>
      <c r="J196" s="365">
        <v>0.12726538927219264</v>
      </c>
    </row>
    <row r="197" spans="1:10" ht="15" customHeight="1" x14ac:dyDescent="0.2">
      <c r="A197" s="368" t="s">
        <v>1255</v>
      </c>
      <c r="B197" s="368" t="s">
        <v>1254</v>
      </c>
      <c r="C197" s="368" t="s">
        <v>1010</v>
      </c>
      <c r="D197" s="368">
        <v>5</v>
      </c>
      <c r="E197" s="368">
        <v>0</v>
      </c>
      <c r="F197" s="367">
        <v>2598.15</v>
      </c>
      <c r="G197" s="366">
        <v>0</v>
      </c>
      <c r="H197" s="366">
        <v>2280.1</v>
      </c>
      <c r="I197" s="366">
        <v>318.05</v>
      </c>
      <c r="J197" s="365">
        <v>0.12241402536420146</v>
      </c>
    </row>
    <row r="198" spans="1:10" ht="15" customHeight="1" x14ac:dyDescent="0.2">
      <c r="A198" s="368" t="s">
        <v>1251</v>
      </c>
      <c r="B198" s="368" t="s">
        <v>1250</v>
      </c>
      <c r="C198" s="368" t="s">
        <v>1010</v>
      </c>
      <c r="D198" s="368">
        <v>27</v>
      </c>
      <c r="E198" s="368">
        <v>0</v>
      </c>
      <c r="F198" s="367">
        <v>26283.34</v>
      </c>
      <c r="G198" s="366">
        <v>0</v>
      </c>
      <c r="H198" s="366">
        <v>22363.29</v>
      </c>
      <c r="I198" s="366">
        <v>3920.05</v>
      </c>
      <c r="J198" s="365">
        <v>0.14914580871380884</v>
      </c>
    </row>
    <row r="199" spans="1:10" ht="15" customHeight="1" x14ac:dyDescent="0.2">
      <c r="A199" s="368" t="s">
        <v>7906</v>
      </c>
      <c r="B199" s="368" t="s">
        <v>7905</v>
      </c>
      <c r="C199" s="368" t="s">
        <v>1010</v>
      </c>
      <c r="D199" s="368">
        <v>3</v>
      </c>
      <c r="E199" s="368">
        <v>0</v>
      </c>
      <c r="F199" s="367">
        <v>5063.67</v>
      </c>
      <c r="G199" s="366">
        <v>0</v>
      </c>
      <c r="H199" s="366">
        <v>4394.49</v>
      </c>
      <c r="I199" s="366">
        <v>669.18</v>
      </c>
      <c r="J199" s="365">
        <v>0.1321531616396803</v>
      </c>
    </row>
    <row r="200" spans="1:10" ht="15" customHeight="1" x14ac:dyDescent="0.2">
      <c r="A200" s="368" t="s">
        <v>1243</v>
      </c>
      <c r="B200" s="368" t="s">
        <v>1242</v>
      </c>
      <c r="C200" s="368" t="s">
        <v>1010</v>
      </c>
      <c r="D200" s="368">
        <v>5</v>
      </c>
      <c r="E200" s="368">
        <v>0</v>
      </c>
      <c r="F200" s="367">
        <v>2047.91</v>
      </c>
      <c r="G200" s="366">
        <v>0</v>
      </c>
      <c r="H200" s="366">
        <v>1860.25</v>
      </c>
      <c r="I200" s="366">
        <v>187.66</v>
      </c>
      <c r="J200" s="365">
        <v>9.1634886298714302E-2</v>
      </c>
    </row>
    <row r="201" spans="1:10" ht="15" customHeight="1" x14ac:dyDescent="0.2">
      <c r="A201" s="368" t="s">
        <v>3708</v>
      </c>
      <c r="B201" s="368" t="s">
        <v>3707</v>
      </c>
      <c r="C201" s="368" t="s">
        <v>1010</v>
      </c>
      <c r="D201" s="368">
        <v>1</v>
      </c>
      <c r="E201" s="368">
        <v>0</v>
      </c>
      <c r="F201" s="367">
        <v>1543.74</v>
      </c>
      <c r="G201" s="366">
        <v>0</v>
      </c>
      <c r="H201" s="366">
        <v>801.79</v>
      </c>
      <c r="I201" s="366">
        <v>741.95</v>
      </c>
      <c r="J201" s="365">
        <v>0.48061849793358985</v>
      </c>
    </row>
    <row r="202" spans="1:10" ht="15" customHeight="1" x14ac:dyDescent="0.2">
      <c r="A202" s="368" t="s">
        <v>1241</v>
      </c>
      <c r="B202" s="368" t="s">
        <v>1240</v>
      </c>
      <c r="C202" s="368" t="s">
        <v>1010</v>
      </c>
      <c r="D202" s="368">
        <v>1</v>
      </c>
      <c r="E202" s="368">
        <v>0</v>
      </c>
      <c r="F202" s="367">
        <v>636.19000000000005</v>
      </c>
      <c r="G202" s="366">
        <v>0</v>
      </c>
      <c r="H202" s="366">
        <v>517.54</v>
      </c>
      <c r="I202" s="366">
        <v>118.65</v>
      </c>
      <c r="J202" s="365">
        <v>0.18650088809946713</v>
      </c>
    </row>
    <row r="203" spans="1:10" ht="15" customHeight="1" x14ac:dyDescent="0.2">
      <c r="A203" s="368" t="s">
        <v>1237</v>
      </c>
      <c r="B203" s="368" t="s">
        <v>1236</v>
      </c>
      <c r="C203" s="368" t="s">
        <v>1010</v>
      </c>
      <c r="D203" s="368">
        <v>2</v>
      </c>
      <c r="E203" s="368">
        <v>0</v>
      </c>
      <c r="F203" s="367">
        <v>1821.92</v>
      </c>
      <c r="G203" s="366">
        <v>0</v>
      </c>
      <c r="H203" s="366">
        <v>1388.14</v>
      </c>
      <c r="I203" s="366">
        <v>433.78</v>
      </c>
      <c r="J203" s="365">
        <v>0.23808948801264601</v>
      </c>
    </row>
    <row r="204" spans="1:10" ht="15" customHeight="1" x14ac:dyDescent="0.2">
      <c r="A204" s="368" t="s">
        <v>1233</v>
      </c>
      <c r="B204" s="368" t="s">
        <v>1232</v>
      </c>
      <c r="C204" s="368" t="s">
        <v>1010</v>
      </c>
      <c r="D204" s="368">
        <v>4</v>
      </c>
      <c r="E204" s="368">
        <v>0</v>
      </c>
      <c r="F204" s="367">
        <v>8707.1</v>
      </c>
      <c r="G204" s="366">
        <v>0</v>
      </c>
      <c r="H204" s="366">
        <v>7053.88</v>
      </c>
      <c r="I204" s="366">
        <v>1653.22</v>
      </c>
      <c r="J204" s="365">
        <v>0.18987033570304693</v>
      </c>
    </row>
    <row r="205" spans="1:10" ht="15" customHeight="1" x14ac:dyDescent="0.2">
      <c r="A205" s="368" t="s">
        <v>1231</v>
      </c>
      <c r="B205" s="368" t="s">
        <v>1230</v>
      </c>
      <c r="C205" s="368" t="s">
        <v>1010</v>
      </c>
      <c r="D205" s="368">
        <v>5</v>
      </c>
      <c r="E205" s="368">
        <v>0</v>
      </c>
      <c r="F205" s="367">
        <v>0.05</v>
      </c>
      <c r="G205" s="366">
        <v>0</v>
      </c>
      <c r="H205" s="366">
        <v>7112.4</v>
      </c>
      <c r="I205" s="366">
        <v>-7112.35</v>
      </c>
      <c r="J205" s="365">
        <v>-142247</v>
      </c>
    </row>
    <row r="206" spans="1:10" ht="15" customHeight="1" x14ac:dyDescent="0.2">
      <c r="A206" s="368" t="s">
        <v>1227</v>
      </c>
      <c r="B206" s="368" t="s">
        <v>1226</v>
      </c>
      <c r="C206" s="368" t="s">
        <v>1010</v>
      </c>
      <c r="D206" s="368">
        <v>3</v>
      </c>
      <c r="E206" s="368">
        <v>0</v>
      </c>
      <c r="F206" s="367">
        <v>1513.68</v>
      </c>
      <c r="G206" s="366">
        <v>0</v>
      </c>
      <c r="H206" s="366">
        <v>1171.8900000000001</v>
      </c>
      <c r="I206" s="366">
        <v>341.79</v>
      </c>
      <c r="J206" s="365">
        <v>0.22580069763754559</v>
      </c>
    </row>
    <row r="207" spans="1:10" ht="15" customHeight="1" x14ac:dyDescent="0.2">
      <c r="A207" s="368" t="s">
        <v>1225</v>
      </c>
      <c r="B207" s="368" t="s">
        <v>1224</v>
      </c>
      <c r="C207" s="368" t="s">
        <v>1010</v>
      </c>
      <c r="D207" s="368">
        <v>2</v>
      </c>
      <c r="E207" s="368">
        <v>0</v>
      </c>
      <c r="F207" s="367">
        <v>1100.68</v>
      </c>
      <c r="G207" s="366">
        <v>0</v>
      </c>
      <c r="H207" s="366">
        <v>852.14</v>
      </c>
      <c r="I207" s="366">
        <v>248.54</v>
      </c>
      <c r="J207" s="365">
        <v>0.22580586546498529</v>
      </c>
    </row>
    <row r="208" spans="1:10" ht="15" customHeight="1" x14ac:dyDescent="0.2">
      <c r="A208" s="368" t="s">
        <v>1221</v>
      </c>
      <c r="B208" s="368" t="s">
        <v>1220</v>
      </c>
      <c r="C208" s="368" t="s">
        <v>1010</v>
      </c>
      <c r="D208" s="368">
        <v>1</v>
      </c>
      <c r="E208" s="368">
        <v>0</v>
      </c>
      <c r="F208" s="367">
        <v>973.74</v>
      </c>
      <c r="G208" s="366">
        <v>0</v>
      </c>
      <c r="H208" s="366">
        <v>847</v>
      </c>
      <c r="I208" s="366">
        <v>126.74</v>
      </c>
      <c r="J208" s="365">
        <v>0.13015794770678005</v>
      </c>
    </row>
    <row r="209" spans="1:10" ht="15" customHeight="1" x14ac:dyDescent="0.2">
      <c r="A209" s="368" t="s">
        <v>7904</v>
      </c>
      <c r="B209" s="368" t="s">
        <v>7903</v>
      </c>
      <c r="C209" s="368" t="s">
        <v>1010</v>
      </c>
      <c r="D209" s="368">
        <v>2</v>
      </c>
      <c r="E209" s="368">
        <v>0</v>
      </c>
      <c r="F209" s="367">
        <v>2054.98</v>
      </c>
      <c r="G209" s="366">
        <v>0</v>
      </c>
      <c r="H209" s="366">
        <v>1483.3</v>
      </c>
      <c r="I209" s="366">
        <v>571.67999999999995</v>
      </c>
      <c r="J209" s="365">
        <v>0.27819248849137218</v>
      </c>
    </row>
    <row r="210" spans="1:10" ht="15" customHeight="1" x14ac:dyDescent="0.2">
      <c r="A210" s="368" t="s">
        <v>2108</v>
      </c>
      <c r="B210" s="368" t="s">
        <v>2107</v>
      </c>
      <c r="C210" s="368" t="s">
        <v>1010</v>
      </c>
      <c r="D210" s="368">
        <v>2</v>
      </c>
      <c r="E210" s="368">
        <v>0</v>
      </c>
      <c r="F210" s="367">
        <v>1035.7</v>
      </c>
      <c r="G210" s="366">
        <v>0</v>
      </c>
      <c r="H210" s="366">
        <v>965.06</v>
      </c>
      <c r="I210" s="366">
        <v>70.64</v>
      </c>
      <c r="J210" s="365">
        <v>6.8205078690740564E-2</v>
      </c>
    </row>
    <row r="211" spans="1:10" ht="15" customHeight="1" x14ac:dyDescent="0.2">
      <c r="A211" s="368" t="s">
        <v>7902</v>
      </c>
      <c r="B211" s="368" t="s">
        <v>7901</v>
      </c>
      <c r="C211" s="368" t="s">
        <v>1010</v>
      </c>
      <c r="D211" s="368">
        <v>2</v>
      </c>
      <c r="E211" s="368">
        <v>0</v>
      </c>
      <c r="F211" s="367">
        <v>2201.1799999999998</v>
      </c>
      <c r="G211" s="366">
        <v>0</v>
      </c>
      <c r="H211" s="366">
        <v>1169.3</v>
      </c>
      <c r="I211" s="366">
        <v>1031.8800000000001</v>
      </c>
      <c r="J211" s="365">
        <v>0.46878492444961339</v>
      </c>
    </row>
    <row r="212" spans="1:10" ht="15" customHeight="1" x14ac:dyDescent="0.2">
      <c r="A212" s="368" t="s">
        <v>1215</v>
      </c>
      <c r="B212" s="368" t="s">
        <v>1214</v>
      </c>
      <c r="C212" s="368" t="s">
        <v>1010</v>
      </c>
      <c r="D212" s="368">
        <v>5</v>
      </c>
      <c r="E212" s="368">
        <v>0</v>
      </c>
      <c r="F212" s="367">
        <v>8229.75</v>
      </c>
      <c r="G212" s="366">
        <v>0</v>
      </c>
      <c r="H212" s="366">
        <v>6001.2</v>
      </c>
      <c r="I212" s="366">
        <v>2228.5500000000002</v>
      </c>
      <c r="J212" s="365">
        <v>0.27079194386220723</v>
      </c>
    </row>
    <row r="213" spans="1:10" ht="15" customHeight="1" x14ac:dyDescent="0.2">
      <c r="A213" s="368" t="s">
        <v>1213</v>
      </c>
      <c r="B213" s="368" t="s">
        <v>1212</v>
      </c>
      <c r="C213" s="368" t="s">
        <v>1010</v>
      </c>
      <c r="D213" s="368">
        <v>5</v>
      </c>
      <c r="E213" s="368">
        <v>0</v>
      </c>
      <c r="F213" s="367">
        <v>3200.09</v>
      </c>
      <c r="G213" s="366">
        <v>0</v>
      </c>
      <c r="H213" s="366">
        <v>2639</v>
      </c>
      <c r="I213" s="366">
        <v>561.09</v>
      </c>
      <c r="J213" s="365">
        <v>0.17533569368361515</v>
      </c>
    </row>
    <row r="214" spans="1:10" ht="15" customHeight="1" x14ac:dyDescent="0.2">
      <c r="A214" s="368" t="s">
        <v>3700</v>
      </c>
      <c r="B214" s="368" t="s">
        <v>3699</v>
      </c>
      <c r="C214" s="368" t="s">
        <v>1010</v>
      </c>
      <c r="D214" s="368">
        <v>3</v>
      </c>
      <c r="E214" s="368">
        <v>0</v>
      </c>
      <c r="F214" s="367">
        <v>1339.98</v>
      </c>
      <c r="G214" s="366">
        <v>0</v>
      </c>
      <c r="H214" s="366">
        <v>1169.46</v>
      </c>
      <c r="I214" s="366">
        <v>170.52</v>
      </c>
      <c r="J214" s="365">
        <v>0.12725563068105494</v>
      </c>
    </row>
    <row r="215" spans="1:10" ht="15" customHeight="1" x14ac:dyDescent="0.2">
      <c r="A215" s="368" t="s">
        <v>1211</v>
      </c>
      <c r="B215" s="368" t="s">
        <v>1210</v>
      </c>
      <c r="C215" s="368" t="s">
        <v>1010</v>
      </c>
      <c r="D215" s="368">
        <v>1</v>
      </c>
      <c r="E215" s="368">
        <v>0</v>
      </c>
      <c r="F215" s="367">
        <v>800.67</v>
      </c>
      <c r="G215" s="366">
        <v>0</v>
      </c>
      <c r="H215" s="366">
        <v>651.4</v>
      </c>
      <c r="I215" s="366">
        <v>149.27000000000001</v>
      </c>
      <c r="J215" s="365">
        <v>0.18643136373287372</v>
      </c>
    </row>
    <row r="216" spans="1:10" ht="15" customHeight="1" x14ac:dyDescent="0.2">
      <c r="A216" s="368" t="s">
        <v>3020</v>
      </c>
      <c r="B216" s="368" t="s">
        <v>3019</v>
      </c>
      <c r="C216" s="368" t="s">
        <v>1010</v>
      </c>
      <c r="D216" s="368">
        <v>1</v>
      </c>
      <c r="E216" s="368">
        <v>0</v>
      </c>
      <c r="F216" s="367">
        <v>997.08</v>
      </c>
      <c r="G216" s="366">
        <v>0</v>
      </c>
      <c r="H216" s="366">
        <v>811.19</v>
      </c>
      <c r="I216" s="366">
        <v>185.89</v>
      </c>
      <c r="J216" s="365">
        <v>0.18643438841416937</v>
      </c>
    </row>
    <row r="217" spans="1:10" ht="15" customHeight="1" x14ac:dyDescent="0.2">
      <c r="A217" s="368" t="s">
        <v>7900</v>
      </c>
      <c r="B217" s="368" t="s">
        <v>7899</v>
      </c>
      <c r="C217" s="368" t="s">
        <v>1010</v>
      </c>
      <c r="D217" s="368">
        <v>1</v>
      </c>
      <c r="E217" s="368">
        <v>0</v>
      </c>
      <c r="F217" s="367">
        <v>1163.22</v>
      </c>
      <c r="G217" s="366">
        <v>0</v>
      </c>
      <c r="H217" s="366">
        <v>853.76</v>
      </c>
      <c r="I217" s="366">
        <v>309.45999999999998</v>
      </c>
      <c r="J217" s="365">
        <v>0.26603737899967334</v>
      </c>
    </row>
    <row r="218" spans="1:10" ht="15" customHeight="1" x14ac:dyDescent="0.2">
      <c r="A218" s="368" t="s">
        <v>1207</v>
      </c>
      <c r="B218" s="368" t="s">
        <v>1206</v>
      </c>
      <c r="C218" s="368" t="s">
        <v>1010</v>
      </c>
      <c r="D218" s="368">
        <v>1</v>
      </c>
      <c r="E218" s="368">
        <v>0</v>
      </c>
      <c r="F218" s="367">
        <v>800.08</v>
      </c>
      <c r="G218" s="366">
        <v>0</v>
      </c>
      <c r="H218" s="366">
        <v>650.91999999999996</v>
      </c>
      <c r="I218" s="366">
        <v>149.16</v>
      </c>
      <c r="J218" s="365">
        <v>0.18643135686431356</v>
      </c>
    </row>
    <row r="219" spans="1:10" ht="15" customHeight="1" x14ac:dyDescent="0.2">
      <c r="A219" s="368" t="s">
        <v>1205</v>
      </c>
      <c r="B219" s="368" t="s">
        <v>1204</v>
      </c>
      <c r="C219" s="368" t="s">
        <v>1010</v>
      </c>
      <c r="D219" s="368">
        <v>1</v>
      </c>
      <c r="E219" s="368">
        <v>0</v>
      </c>
      <c r="F219" s="367">
        <v>786.6</v>
      </c>
      <c r="G219" s="366">
        <v>0</v>
      </c>
      <c r="H219" s="366">
        <v>639.95000000000005</v>
      </c>
      <c r="I219" s="366">
        <v>146.65</v>
      </c>
      <c r="J219" s="365">
        <v>0.18643529112636664</v>
      </c>
    </row>
    <row r="220" spans="1:10" ht="15" customHeight="1" x14ac:dyDescent="0.2">
      <c r="A220" s="368" t="s">
        <v>1203</v>
      </c>
      <c r="B220" s="368" t="s">
        <v>1202</v>
      </c>
      <c r="C220" s="368" t="s">
        <v>1010</v>
      </c>
      <c r="D220" s="368">
        <v>2</v>
      </c>
      <c r="E220" s="368">
        <v>0</v>
      </c>
      <c r="F220" s="367">
        <v>1801.34</v>
      </c>
      <c r="G220" s="366">
        <v>0</v>
      </c>
      <c r="H220" s="366">
        <v>1372.46</v>
      </c>
      <c r="I220" s="366">
        <v>428.88</v>
      </c>
      <c r="J220" s="365">
        <v>0.23808942231894034</v>
      </c>
    </row>
    <row r="221" spans="1:10" ht="15" customHeight="1" x14ac:dyDescent="0.2">
      <c r="A221" s="368" t="s">
        <v>1199</v>
      </c>
      <c r="B221" s="368" t="s">
        <v>1198</v>
      </c>
      <c r="C221" s="368" t="s">
        <v>1010</v>
      </c>
      <c r="D221" s="368">
        <v>1</v>
      </c>
      <c r="E221" s="368">
        <v>0</v>
      </c>
      <c r="F221" s="367">
        <v>1287.52</v>
      </c>
      <c r="G221" s="366">
        <v>0</v>
      </c>
      <c r="H221" s="366">
        <v>980.97</v>
      </c>
      <c r="I221" s="366">
        <v>306.55</v>
      </c>
      <c r="J221" s="365">
        <v>0.23809338884056169</v>
      </c>
    </row>
    <row r="222" spans="1:10" ht="15" customHeight="1" x14ac:dyDescent="0.2">
      <c r="A222" s="368" t="s">
        <v>1197</v>
      </c>
      <c r="B222" s="368" t="s">
        <v>1196</v>
      </c>
      <c r="C222" s="368" t="s">
        <v>1010</v>
      </c>
      <c r="D222" s="368">
        <v>2</v>
      </c>
      <c r="E222" s="368">
        <v>0</v>
      </c>
      <c r="F222" s="367">
        <v>3351.58</v>
      </c>
      <c r="G222" s="366">
        <v>0</v>
      </c>
      <c r="H222" s="366">
        <v>2298.2399999999998</v>
      </c>
      <c r="I222" s="366">
        <v>1053.3399999999999</v>
      </c>
      <c r="J222" s="365">
        <v>0.31428162239898794</v>
      </c>
    </row>
    <row r="223" spans="1:10" ht="15" customHeight="1" x14ac:dyDescent="0.2">
      <c r="A223" s="368" t="s">
        <v>1193</v>
      </c>
      <c r="B223" s="368" t="s">
        <v>1192</v>
      </c>
      <c r="C223" s="368" t="s">
        <v>1010</v>
      </c>
      <c r="D223" s="368">
        <v>1</v>
      </c>
      <c r="E223" s="368">
        <v>0</v>
      </c>
      <c r="F223" s="367">
        <v>819.43</v>
      </c>
      <c r="G223" s="366">
        <v>0</v>
      </c>
      <c r="H223" s="366">
        <v>624.33000000000004</v>
      </c>
      <c r="I223" s="366">
        <v>195.1</v>
      </c>
      <c r="J223" s="365">
        <v>0.23809233247501313</v>
      </c>
    </row>
    <row r="224" spans="1:10" ht="15" customHeight="1" x14ac:dyDescent="0.2">
      <c r="A224" s="368" t="s">
        <v>7898</v>
      </c>
      <c r="B224" s="368" t="s">
        <v>7897</v>
      </c>
      <c r="C224" s="368" t="s">
        <v>1010</v>
      </c>
      <c r="D224" s="368">
        <v>1</v>
      </c>
      <c r="E224" s="368">
        <v>0</v>
      </c>
      <c r="F224" s="367">
        <v>756</v>
      </c>
      <c r="G224" s="366">
        <v>0</v>
      </c>
      <c r="H224" s="366">
        <v>585.29</v>
      </c>
      <c r="I224" s="366">
        <v>170.71</v>
      </c>
      <c r="J224" s="365">
        <v>0.22580687830687832</v>
      </c>
    </row>
    <row r="225" spans="1:10" ht="15" customHeight="1" x14ac:dyDescent="0.2">
      <c r="A225" s="368" t="s">
        <v>1183</v>
      </c>
      <c r="B225" s="368" t="s">
        <v>1182</v>
      </c>
      <c r="C225" s="368" t="s">
        <v>1010</v>
      </c>
      <c r="D225" s="368">
        <v>15</v>
      </c>
      <c r="E225" s="368">
        <v>0</v>
      </c>
      <c r="F225" s="367">
        <v>4679.18</v>
      </c>
      <c r="G225" s="366">
        <v>0</v>
      </c>
      <c r="H225" s="366">
        <v>3768.59</v>
      </c>
      <c r="I225" s="366">
        <v>910.59</v>
      </c>
      <c r="J225" s="365">
        <v>0.19460461020948114</v>
      </c>
    </row>
    <row r="226" spans="1:10" ht="15" customHeight="1" x14ac:dyDescent="0.2">
      <c r="A226" s="368" t="s">
        <v>1179</v>
      </c>
      <c r="B226" s="368" t="s">
        <v>1178</v>
      </c>
      <c r="C226" s="368" t="s">
        <v>1010</v>
      </c>
      <c r="D226" s="368">
        <v>42</v>
      </c>
      <c r="E226" s="368">
        <v>0</v>
      </c>
      <c r="F226" s="367">
        <v>16297.84</v>
      </c>
      <c r="G226" s="366">
        <v>0</v>
      </c>
      <c r="H226" s="366">
        <v>13898.64</v>
      </c>
      <c r="I226" s="366">
        <v>2399.1999999999998</v>
      </c>
      <c r="J226" s="365">
        <v>0.14720969159103292</v>
      </c>
    </row>
    <row r="227" spans="1:10" ht="15" customHeight="1" x14ac:dyDescent="0.2">
      <c r="A227" s="368" t="s">
        <v>1177</v>
      </c>
      <c r="B227" s="368" t="s">
        <v>1176</v>
      </c>
      <c r="C227" s="368" t="s">
        <v>1010</v>
      </c>
      <c r="D227" s="368">
        <v>19</v>
      </c>
      <c r="E227" s="368">
        <v>0</v>
      </c>
      <c r="F227" s="367">
        <v>8454.7000000000007</v>
      </c>
      <c r="G227" s="366">
        <v>0</v>
      </c>
      <c r="H227" s="366">
        <v>6604.21</v>
      </c>
      <c r="I227" s="366">
        <v>1850.49</v>
      </c>
      <c r="J227" s="365">
        <v>0.21887116041964824</v>
      </c>
    </row>
    <row r="228" spans="1:10" ht="15" customHeight="1" x14ac:dyDescent="0.2">
      <c r="A228" s="368" t="s">
        <v>1175</v>
      </c>
      <c r="B228" s="368" t="s">
        <v>1174</v>
      </c>
      <c r="C228" s="368" t="s">
        <v>1010</v>
      </c>
      <c r="D228" s="368">
        <v>6</v>
      </c>
      <c r="E228" s="368">
        <v>0</v>
      </c>
      <c r="F228" s="367">
        <v>2008.24</v>
      </c>
      <c r="G228" s="366">
        <v>0</v>
      </c>
      <c r="H228" s="366">
        <v>1567.32</v>
      </c>
      <c r="I228" s="366">
        <v>440.92</v>
      </c>
      <c r="J228" s="365">
        <v>0.21955543162171853</v>
      </c>
    </row>
    <row r="229" spans="1:10" ht="15" customHeight="1" x14ac:dyDescent="0.2">
      <c r="A229" s="368" t="s">
        <v>1173</v>
      </c>
      <c r="B229" s="368" t="s">
        <v>1172</v>
      </c>
      <c r="C229" s="368" t="s">
        <v>1010</v>
      </c>
      <c r="D229" s="368">
        <v>16</v>
      </c>
      <c r="E229" s="368">
        <v>0</v>
      </c>
      <c r="F229" s="367">
        <v>5047.9799999999996</v>
      </c>
      <c r="G229" s="366">
        <v>0</v>
      </c>
      <c r="H229" s="366">
        <v>3880.8</v>
      </c>
      <c r="I229" s="366">
        <v>1167.18</v>
      </c>
      <c r="J229" s="365">
        <v>0.23121723937099592</v>
      </c>
    </row>
    <row r="230" spans="1:10" ht="15" customHeight="1" x14ac:dyDescent="0.2">
      <c r="A230" s="368" t="s">
        <v>1167</v>
      </c>
      <c r="B230" s="368" t="s">
        <v>1166</v>
      </c>
      <c r="C230" s="368" t="s">
        <v>1010</v>
      </c>
      <c r="D230" s="368">
        <v>1</v>
      </c>
      <c r="E230" s="368">
        <v>0</v>
      </c>
      <c r="F230" s="367">
        <v>621.4</v>
      </c>
      <c r="G230" s="366">
        <v>0</v>
      </c>
      <c r="H230" s="366">
        <v>408.71</v>
      </c>
      <c r="I230" s="366">
        <v>212.69</v>
      </c>
      <c r="J230" s="365">
        <v>0.34227550691985836</v>
      </c>
    </row>
    <row r="231" spans="1:10" ht="15" customHeight="1" x14ac:dyDescent="0.2">
      <c r="A231" s="368" t="s">
        <v>3696</v>
      </c>
      <c r="B231" s="368" t="s">
        <v>3695</v>
      </c>
      <c r="C231" s="368" t="s">
        <v>1010</v>
      </c>
      <c r="D231" s="368">
        <v>2</v>
      </c>
      <c r="E231" s="368">
        <v>0</v>
      </c>
      <c r="F231" s="367">
        <v>1506.24</v>
      </c>
      <c r="G231" s="366">
        <v>0</v>
      </c>
      <c r="H231" s="366">
        <v>1040.54</v>
      </c>
      <c r="I231" s="366">
        <v>465.7</v>
      </c>
      <c r="J231" s="365">
        <v>0.30918047588697684</v>
      </c>
    </row>
    <row r="232" spans="1:10" ht="15" customHeight="1" x14ac:dyDescent="0.2">
      <c r="A232" s="368" t="s">
        <v>7896</v>
      </c>
      <c r="B232" s="368" t="s">
        <v>7895</v>
      </c>
      <c r="C232" s="368" t="s">
        <v>1010</v>
      </c>
      <c r="D232" s="368">
        <v>1</v>
      </c>
      <c r="E232" s="368">
        <v>0</v>
      </c>
      <c r="F232" s="367">
        <v>1044.43</v>
      </c>
      <c r="G232" s="366">
        <v>0</v>
      </c>
      <c r="H232" s="366">
        <v>562.5</v>
      </c>
      <c r="I232" s="366">
        <v>481.93</v>
      </c>
      <c r="J232" s="365">
        <v>0.4614287218865793</v>
      </c>
    </row>
    <row r="233" spans="1:10" ht="15" customHeight="1" x14ac:dyDescent="0.2">
      <c r="A233" s="368" t="s">
        <v>3690</v>
      </c>
      <c r="B233" s="368" t="s">
        <v>3689</v>
      </c>
      <c r="C233" s="368" t="s">
        <v>1010</v>
      </c>
      <c r="D233" s="368">
        <v>2</v>
      </c>
      <c r="E233" s="368">
        <v>0</v>
      </c>
      <c r="F233" s="367">
        <v>532.14</v>
      </c>
      <c r="G233" s="366">
        <v>0</v>
      </c>
      <c r="H233" s="366">
        <v>1042.54</v>
      </c>
      <c r="I233" s="366">
        <v>-510.4</v>
      </c>
      <c r="J233" s="365">
        <v>-0.95914608937497647</v>
      </c>
    </row>
    <row r="234" spans="1:10" ht="15" customHeight="1" x14ac:dyDescent="0.2">
      <c r="A234" s="368" t="s">
        <v>7894</v>
      </c>
      <c r="B234" s="368" t="s">
        <v>7893</v>
      </c>
      <c r="C234" s="368" t="s">
        <v>1010</v>
      </c>
      <c r="D234" s="368">
        <v>2</v>
      </c>
      <c r="E234" s="368">
        <v>0</v>
      </c>
      <c r="F234" s="367">
        <v>311.88</v>
      </c>
      <c r="G234" s="366">
        <v>0</v>
      </c>
      <c r="H234" s="366">
        <v>257.66000000000003</v>
      </c>
      <c r="I234" s="366">
        <v>54.22</v>
      </c>
      <c r="J234" s="365">
        <v>0.17384891624983967</v>
      </c>
    </row>
    <row r="235" spans="1:10" ht="15" customHeight="1" x14ac:dyDescent="0.2">
      <c r="A235" s="368" t="s">
        <v>7892</v>
      </c>
      <c r="B235" s="368" t="s">
        <v>7891</v>
      </c>
      <c r="C235" s="368" t="s">
        <v>1010</v>
      </c>
      <c r="D235" s="368">
        <v>1</v>
      </c>
      <c r="E235" s="368">
        <v>0</v>
      </c>
      <c r="F235" s="367">
        <v>244.88</v>
      </c>
      <c r="G235" s="366">
        <v>0</v>
      </c>
      <c r="H235" s="366">
        <v>145.12</v>
      </c>
      <c r="I235" s="366">
        <v>99.76</v>
      </c>
      <c r="J235" s="365">
        <v>0.40738320810192746</v>
      </c>
    </row>
    <row r="236" spans="1:10" ht="15" customHeight="1" x14ac:dyDescent="0.2">
      <c r="A236" s="368" t="s">
        <v>1148</v>
      </c>
      <c r="B236" s="368" t="s">
        <v>1147</v>
      </c>
      <c r="C236" s="368" t="s">
        <v>1010</v>
      </c>
      <c r="D236" s="368">
        <v>1</v>
      </c>
      <c r="E236" s="368">
        <v>0</v>
      </c>
      <c r="F236" s="367">
        <v>888.47</v>
      </c>
      <c r="G236" s="366">
        <v>0</v>
      </c>
      <c r="H236" s="366">
        <v>739.14</v>
      </c>
      <c r="I236" s="366">
        <v>149.33000000000001</v>
      </c>
      <c r="J236" s="365">
        <v>0.16807545555843192</v>
      </c>
    </row>
    <row r="237" spans="1:10" ht="15" customHeight="1" x14ac:dyDescent="0.2">
      <c r="A237" s="368" t="s">
        <v>6001</v>
      </c>
      <c r="B237" s="368" t="s">
        <v>6000</v>
      </c>
      <c r="C237" s="368" t="s">
        <v>1010</v>
      </c>
      <c r="D237" s="368">
        <v>5</v>
      </c>
      <c r="E237" s="368">
        <v>0</v>
      </c>
      <c r="F237" s="367">
        <v>4876.8999999999996</v>
      </c>
      <c r="G237" s="366">
        <v>0</v>
      </c>
      <c r="H237" s="366">
        <v>2888.7</v>
      </c>
      <c r="I237" s="366">
        <v>1988.2</v>
      </c>
      <c r="J237" s="365">
        <v>0.40767700793536876</v>
      </c>
    </row>
    <row r="238" spans="1:10" ht="15" customHeight="1" x14ac:dyDescent="0.2">
      <c r="A238" s="368" t="s">
        <v>3684</v>
      </c>
      <c r="B238" s="368" t="s">
        <v>3683</v>
      </c>
      <c r="C238" s="368" t="s">
        <v>1010</v>
      </c>
      <c r="D238" s="368">
        <v>11</v>
      </c>
      <c r="E238" s="368">
        <v>0</v>
      </c>
      <c r="F238" s="367">
        <v>2643.63</v>
      </c>
      <c r="G238" s="366">
        <v>0</v>
      </c>
      <c r="H238" s="366">
        <v>2120.4699999999998</v>
      </c>
      <c r="I238" s="366">
        <v>523.16</v>
      </c>
      <c r="J238" s="365">
        <v>0.19789456164440561</v>
      </c>
    </row>
    <row r="239" spans="1:10" ht="15" customHeight="1" x14ac:dyDescent="0.2">
      <c r="A239" s="368" t="s">
        <v>7890</v>
      </c>
      <c r="B239" s="368" t="s">
        <v>7889</v>
      </c>
      <c r="C239" s="368" t="s">
        <v>1010</v>
      </c>
      <c r="D239" s="368">
        <v>4</v>
      </c>
      <c r="E239" s="368">
        <v>0</v>
      </c>
      <c r="F239" s="367">
        <v>1705.22</v>
      </c>
      <c r="G239" s="366">
        <v>0</v>
      </c>
      <c r="H239" s="366">
        <v>887.32</v>
      </c>
      <c r="I239" s="366">
        <v>817.9</v>
      </c>
      <c r="J239" s="365">
        <v>0.4796448552092985</v>
      </c>
    </row>
    <row r="240" spans="1:10" ht="15" customHeight="1" x14ac:dyDescent="0.2">
      <c r="A240" s="368" t="s">
        <v>1144</v>
      </c>
      <c r="B240" s="368" t="s">
        <v>1143</v>
      </c>
      <c r="C240" s="368" t="s">
        <v>1010</v>
      </c>
      <c r="D240" s="368">
        <v>12</v>
      </c>
      <c r="E240" s="368">
        <v>0</v>
      </c>
      <c r="F240" s="367">
        <v>2093.52</v>
      </c>
      <c r="G240" s="366">
        <v>0</v>
      </c>
      <c r="H240" s="366">
        <v>1843.92</v>
      </c>
      <c r="I240" s="366">
        <v>249.6</v>
      </c>
      <c r="J240" s="365">
        <v>0.11922503725782414</v>
      </c>
    </row>
    <row r="241" spans="1:10" ht="15" customHeight="1" x14ac:dyDescent="0.2">
      <c r="A241" s="368" t="s">
        <v>4086</v>
      </c>
      <c r="B241" s="368" t="s">
        <v>4085</v>
      </c>
      <c r="C241" s="368" t="s">
        <v>1010</v>
      </c>
      <c r="D241" s="368">
        <v>6</v>
      </c>
      <c r="E241" s="368">
        <v>0</v>
      </c>
      <c r="F241" s="367">
        <v>3470.88</v>
      </c>
      <c r="G241" s="366">
        <v>0</v>
      </c>
      <c r="H241" s="366">
        <v>2793.18</v>
      </c>
      <c r="I241" s="366">
        <v>677.7</v>
      </c>
      <c r="J241" s="365">
        <v>0.19525307702945652</v>
      </c>
    </row>
    <row r="242" spans="1:10" ht="15" customHeight="1" x14ac:dyDescent="0.2">
      <c r="A242" s="368" t="s">
        <v>3680</v>
      </c>
      <c r="B242" s="368" t="s">
        <v>3679</v>
      </c>
      <c r="C242" s="368" t="s">
        <v>1010</v>
      </c>
      <c r="D242" s="368">
        <v>2</v>
      </c>
      <c r="E242" s="368">
        <v>0</v>
      </c>
      <c r="F242" s="367">
        <v>1391.78</v>
      </c>
      <c r="G242" s="366">
        <v>0</v>
      </c>
      <c r="H242" s="366">
        <v>1214.6400000000001</v>
      </c>
      <c r="I242" s="366">
        <v>177.14</v>
      </c>
      <c r="J242" s="365">
        <v>0.12727586256448575</v>
      </c>
    </row>
    <row r="243" spans="1:10" ht="15" customHeight="1" x14ac:dyDescent="0.2">
      <c r="A243" s="368" t="s">
        <v>4084</v>
      </c>
      <c r="B243" s="368" t="s">
        <v>4083</v>
      </c>
      <c r="C243" s="368" t="s">
        <v>1010</v>
      </c>
      <c r="D243" s="368">
        <v>1</v>
      </c>
      <c r="E243" s="368">
        <v>0</v>
      </c>
      <c r="F243" s="367">
        <v>570.23</v>
      </c>
      <c r="G243" s="366">
        <v>0</v>
      </c>
      <c r="H243" s="366">
        <v>424.16</v>
      </c>
      <c r="I243" s="366">
        <v>146.07</v>
      </c>
      <c r="J243" s="365">
        <v>0.25615979517036985</v>
      </c>
    </row>
    <row r="244" spans="1:10" ht="15" customHeight="1" x14ac:dyDescent="0.2">
      <c r="A244" s="368" t="s">
        <v>2984</v>
      </c>
      <c r="B244" s="368" t="s">
        <v>2983</v>
      </c>
      <c r="C244" s="368" t="s">
        <v>1010</v>
      </c>
      <c r="D244" s="368">
        <v>3</v>
      </c>
      <c r="E244" s="368">
        <v>0</v>
      </c>
      <c r="F244" s="367">
        <v>1786.83</v>
      </c>
      <c r="G244" s="366">
        <v>0</v>
      </c>
      <c r="H244" s="366">
        <v>1361.4</v>
      </c>
      <c r="I244" s="366">
        <v>425.43</v>
      </c>
      <c r="J244" s="365">
        <v>0.23809204009334967</v>
      </c>
    </row>
    <row r="245" spans="1:10" ht="15" customHeight="1" x14ac:dyDescent="0.2">
      <c r="A245" s="368" t="s">
        <v>3184</v>
      </c>
      <c r="B245" s="368" t="s">
        <v>7888</v>
      </c>
      <c r="C245" s="368" t="s">
        <v>1010</v>
      </c>
      <c r="D245" s="368">
        <v>1</v>
      </c>
      <c r="E245" s="368">
        <v>0</v>
      </c>
      <c r="F245" s="367">
        <v>2022.23</v>
      </c>
      <c r="G245" s="366">
        <v>0</v>
      </c>
      <c r="H245" s="366">
        <v>1459.66</v>
      </c>
      <c r="I245" s="366">
        <v>562.57000000000005</v>
      </c>
      <c r="J245" s="365">
        <v>0.27819288607131731</v>
      </c>
    </row>
    <row r="246" spans="1:10" ht="15" customHeight="1" x14ac:dyDescent="0.2">
      <c r="A246" s="368" t="s">
        <v>7887</v>
      </c>
      <c r="B246" s="368" t="s">
        <v>7886</v>
      </c>
      <c r="C246" s="368" t="s">
        <v>1010</v>
      </c>
      <c r="D246" s="368">
        <v>5</v>
      </c>
      <c r="E246" s="368">
        <v>0</v>
      </c>
      <c r="F246" s="367">
        <v>2943.45</v>
      </c>
      <c r="G246" s="366">
        <v>0</v>
      </c>
      <c r="H246" s="366">
        <v>2568.85</v>
      </c>
      <c r="I246" s="366">
        <v>374.6</v>
      </c>
      <c r="J246" s="365">
        <v>0.12726562367290084</v>
      </c>
    </row>
    <row r="247" spans="1:10" ht="15" customHeight="1" x14ac:dyDescent="0.2">
      <c r="A247" s="368" t="s">
        <v>7885</v>
      </c>
      <c r="B247" s="368" t="s">
        <v>7884</v>
      </c>
      <c r="C247" s="368" t="s">
        <v>1010</v>
      </c>
      <c r="D247" s="368">
        <v>1</v>
      </c>
      <c r="E247" s="368">
        <v>0</v>
      </c>
      <c r="F247" s="367">
        <v>827.62</v>
      </c>
      <c r="G247" s="366">
        <v>0</v>
      </c>
      <c r="H247" s="366">
        <v>683.75</v>
      </c>
      <c r="I247" s="366">
        <v>143.87</v>
      </c>
      <c r="J247" s="365">
        <v>0.17383581837074985</v>
      </c>
    </row>
    <row r="248" spans="1:10" ht="15" customHeight="1" x14ac:dyDescent="0.2">
      <c r="A248" s="368" t="s">
        <v>7883</v>
      </c>
      <c r="B248" s="368" t="s">
        <v>7882</v>
      </c>
      <c r="C248" s="368" t="s">
        <v>1010</v>
      </c>
      <c r="D248" s="368">
        <v>1</v>
      </c>
      <c r="E248" s="368">
        <v>0</v>
      </c>
      <c r="F248" s="367">
        <v>373.79</v>
      </c>
      <c r="G248" s="366">
        <v>0</v>
      </c>
      <c r="H248" s="366">
        <v>326.22000000000003</v>
      </c>
      <c r="I248" s="366">
        <v>47.57</v>
      </c>
      <c r="J248" s="365">
        <v>0.12726397174884294</v>
      </c>
    </row>
    <row r="249" spans="1:10" ht="15" customHeight="1" x14ac:dyDescent="0.2">
      <c r="A249" s="368" t="s">
        <v>7881</v>
      </c>
      <c r="B249" s="368" t="s">
        <v>7880</v>
      </c>
      <c r="C249" s="368" t="s">
        <v>1010</v>
      </c>
      <c r="D249" s="368">
        <v>1</v>
      </c>
      <c r="E249" s="368">
        <v>0</v>
      </c>
      <c r="F249" s="367">
        <v>369.41</v>
      </c>
      <c r="G249" s="366">
        <v>0</v>
      </c>
      <c r="H249" s="366">
        <v>322.39999999999998</v>
      </c>
      <c r="I249" s="366">
        <v>47.01</v>
      </c>
      <c r="J249" s="365">
        <v>0.12725697734224845</v>
      </c>
    </row>
    <row r="250" spans="1:10" ht="15" customHeight="1" x14ac:dyDescent="0.2">
      <c r="A250" s="368" t="s">
        <v>7879</v>
      </c>
      <c r="B250" s="368" t="s">
        <v>7878</v>
      </c>
      <c r="C250" s="368" t="s">
        <v>1010</v>
      </c>
      <c r="D250" s="368">
        <v>3</v>
      </c>
      <c r="E250" s="368">
        <v>0</v>
      </c>
      <c r="F250" s="367">
        <v>1485.12</v>
      </c>
      <c r="G250" s="366">
        <v>0</v>
      </c>
      <c r="H250" s="366">
        <v>1226.97</v>
      </c>
      <c r="I250" s="366">
        <v>258.14999999999998</v>
      </c>
      <c r="J250" s="365">
        <v>0.1738243374272786</v>
      </c>
    </row>
    <row r="251" spans="1:10" ht="15" customHeight="1" x14ac:dyDescent="0.2">
      <c r="A251" s="368" t="s">
        <v>7877</v>
      </c>
      <c r="B251" s="368" t="s">
        <v>7876</v>
      </c>
      <c r="C251" s="368" t="s">
        <v>1010</v>
      </c>
      <c r="D251" s="368">
        <v>2</v>
      </c>
      <c r="E251" s="368">
        <v>0</v>
      </c>
      <c r="F251" s="367">
        <v>2651.12</v>
      </c>
      <c r="G251" s="366">
        <v>0</v>
      </c>
      <c r="H251" s="366">
        <v>2190.2800000000002</v>
      </c>
      <c r="I251" s="366">
        <v>460.84</v>
      </c>
      <c r="J251" s="365">
        <v>0.1738284196867739</v>
      </c>
    </row>
    <row r="252" spans="1:10" ht="15" customHeight="1" x14ac:dyDescent="0.2">
      <c r="A252" s="368" t="s">
        <v>7875</v>
      </c>
      <c r="B252" s="368" t="s">
        <v>7874</v>
      </c>
      <c r="C252" s="368" t="s">
        <v>1010</v>
      </c>
      <c r="D252" s="368">
        <v>6</v>
      </c>
      <c r="E252" s="368">
        <v>0</v>
      </c>
      <c r="F252" s="367">
        <v>2707.5</v>
      </c>
      <c r="G252" s="366">
        <v>0</v>
      </c>
      <c r="H252" s="366">
        <v>2362.92</v>
      </c>
      <c r="I252" s="366">
        <v>344.58</v>
      </c>
      <c r="J252" s="365">
        <v>0.12726869806094182</v>
      </c>
    </row>
    <row r="253" spans="1:10" ht="15" customHeight="1" x14ac:dyDescent="0.2">
      <c r="A253" s="368" t="s">
        <v>7873</v>
      </c>
      <c r="B253" s="368" t="s">
        <v>7872</v>
      </c>
      <c r="C253" s="368" t="s">
        <v>1010</v>
      </c>
      <c r="D253" s="368">
        <v>1</v>
      </c>
      <c r="E253" s="368">
        <v>0</v>
      </c>
      <c r="F253" s="367">
        <v>830.15</v>
      </c>
      <c r="G253" s="366">
        <v>0</v>
      </c>
      <c r="H253" s="366">
        <v>724.5</v>
      </c>
      <c r="I253" s="366">
        <v>105.65</v>
      </c>
      <c r="J253" s="365">
        <v>0.12726615671866531</v>
      </c>
    </row>
    <row r="254" spans="1:10" ht="15" customHeight="1" x14ac:dyDescent="0.2">
      <c r="A254" s="368" t="s">
        <v>7871</v>
      </c>
      <c r="B254" s="368" t="s">
        <v>7870</v>
      </c>
      <c r="C254" s="368" t="s">
        <v>1010</v>
      </c>
      <c r="D254" s="368">
        <v>1</v>
      </c>
      <c r="E254" s="368">
        <v>0</v>
      </c>
      <c r="F254" s="367">
        <v>1071.68</v>
      </c>
      <c r="G254" s="366">
        <v>0</v>
      </c>
      <c r="H254" s="366">
        <v>935.28</v>
      </c>
      <c r="I254" s="366">
        <v>136.4</v>
      </c>
      <c r="J254" s="365">
        <v>0.12727679904449088</v>
      </c>
    </row>
    <row r="255" spans="1:10" ht="15" customHeight="1" x14ac:dyDescent="0.2">
      <c r="A255" s="368" t="s">
        <v>7869</v>
      </c>
      <c r="B255" s="368" t="s">
        <v>7868</v>
      </c>
      <c r="C255" s="368" t="s">
        <v>1010</v>
      </c>
      <c r="D255" s="372">
        <v>5</v>
      </c>
      <c r="E255" s="372">
        <v>0</v>
      </c>
      <c r="F255" s="373">
        <v>2485.25</v>
      </c>
      <c r="G255" s="374">
        <v>0</v>
      </c>
      <c r="H255" s="374">
        <v>2168.9499999999998</v>
      </c>
      <c r="I255" s="374">
        <v>316.3</v>
      </c>
      <c r="J255" s="375">
        <v>0.12727089829996982</v>
      </c>
    </row>
    <row r="256" spans="1:10" ht="15" customHeight="1" x14ac:dyDescent="0.2">
      <c r="A256" s="368"/>
      <c r="B256" s="368"/>
      <c r="C256" s="368"/>
      <c r="D256" s="368">
        <f>SUM(D9:D255)</f>
        <v>1404</v>
      </c>
      <c r="E256" s="368">
        <f t="shared" ref="E256:I256" si="0">SUM(E9:E255)</f>
        <v>0</v>
      </c>
      <c r="F256" s="382">
        <f t="shared" si="0"/>
        <v>504867.9</v>
      </c>
      <c r="G256" s="382">
        <f t="shared" si="0"/>
        <v>-752.42</v>
      </c>
      <c r="H256" s="382">
        <f t="shared" si="0"/>
        <v>417113</v>
      </c>
      <c r="I256" s="382">
        <f t="shared" si="0"/>
        <v>87002.48</v>
      </c>
      <c r="J256" s="365"/>
    </row>
    <row r="257" spans="1:10" ht="15" customHeight="1" x14ac:dyDescent="0.2">
      <c r="A257" s="368"/>
      <c r="B257" s="368"/>
      <c r="C257" s="368"/>
      <c r="D257" s="368"/>
      <c r="E257" s="368"/>
      <c r="F257" s="367"/>
      <c r="G257" s="366"/>
      <c r="H257" s="366"/>
      <c r="I257" s="366"/>
      <c r="J257" s="365"/>
    </row>
    <row r="258" spans="1:10" ht="15" customHeight="1" x14ac:dyDescent="0.2">
      <c r="A258" s="368"/>
      <c r="B258" s="368"/>
      <c r="C258" s="368"/>
      <c r="D258" s="368"/>
      <c r="E258" s="368"/>
      <c r="F258" s="367"/>
      <c r="G258" s="366"/>
      <c r="H258" s="366"/>
      <c r="I258" s="366"/>
      <c r="J258" s="365"/>
    </row>
    <row r="259" spans="1:10" ht="15" customHeight="1" x14ac:dyDescent="0.2">
      <c r="A259" s="368"/>
      <c r="B259" s="368"/>
      <c r="C259" s="368"/>
      <c r="D259" s="368"/>
      <c r="E259" s="368"/>
      <c r="F259" s="367"/>
      <c r="G259" s="366"/>
      <c r="H259" s="366"/>
      <c r="I259" s="366"/>
      <c r="J259" s="365"/>
    </row>
    <row r="260" spans="1:10" ht="15" customHeight="1" x14ac:dyDescent="0.2">
      <c r="A260" s="368"/>
      <c r="B260" s="368"/>
      <c r="C260" s="368"/>
      <c r="D260" s="368"/>
      <c r="E260" s="368"/>
      <c r="F260" s="367"/>
      <c r="G260" s="366"/>
      <c r="H260" s="366"/>
      <c r="I260" s="366"/>
      <c r="J260" s="365"/>
    </row>
    <row r="261" spans="1:10" ht="15" customHeight="1" x14ac:dyDescent="0.2">
      <c r="A261" s="368"/>
      <c r="B261" s="368"/>
      <c r="C261" s="368"/>
      <c r="D261" s="368"/>
      <c r="E261" s="368"/>
      <c r="F261" s="367"/>
      <c r="G261" s="366"/>
      <c r="H261" s="366"/>
      <c r="I261" s="366"/>
      <c r="J261" s="365"/>
    </row>
    <row r="262" spans="1:10" ht="15" customHeight="1" x14ac:dyDescent="0.2">
      <c r="A262" s="368"/>
      <c r="B262" s="368"/>
      <c r="C262" s="368"/>
      <c r="D262" s="368"/>
      <c r="E262" s="368"/>
      <c r="F262" s="367"/>
      <c r="G262" s="366"/>
      <c r="H262" s="366"/>
      <c r="I262" s="366"/>
      <c r="J262" s="365"/>
    </row>
    <row r="263" spans="1:10" ht="15.75" customHeight="1" x14ac:dyDescent="0.2">
      <c r="A263" s="368" t="s">
        <v>1650</v>
      </c>
      <c r="B263" s="368" t="s">
        <v>1649</v>
      </c>
      <c r="C263" s="368" t="s">
        <v>1159</v>
      </c>
      <c r="D263" s="368">
        <v>4</v>
      </c>
      <c r="E263" s="368">
        <v>0</v>
      </c>
      <c r="F263" s="367">
        <v>2911.03</v>
      </c>
      <c r="G263" s="366">
        <v>0</v>
      </c>
      <c r="H263" s="366">
        <v>1472.16</v>
      </c>
      <c r="I263" s="366">
        <v>1438.87</v>
      </c>
      <c r="J263" s="365">
        <v>0.49428209259265621</v>
      </c>
    </row>
    <row r="264" spans="1:10" ht="15.75" customHeight="1" x14ac:dyDescent="0.2">
      <c r="A264" s="368" t="s">
        <v>1648</v>
      </c>
      <c r="B264" s="368" t="s">
        <v>1647</v>
      </c>
      <c r="C264" s="368" t="s">
        <v>1159</v>
      </c>
      <c r="D264" s="368">
        <v>2</v>
      </c>
      <c r="E264" s="368">
        <v>0</v>
      </c>
      <c r="F264" s="367">
        <v>4750.57</v>
      </c>
      <c r="G264" s="366">
        <v>0</v>
      </c>
      <c r="H264" s="366">
        <v>4113.6000000000004</v>
      </c>
      <c r="I264" s="366">
        <v>636.97</v>
      </c>
      <c r="J264" s="365">
        <v>0.13408285742553</v>
      </c>
    </row>
    <row r="265" spans="1:10" ht="15.75" customHeight="1" x14ac:dyDescent="0.2">
      <c r="A265" s="368" t="s">
        <v>1646</v>
      </c>
      <c r="B265" s="368" t="s">
        <v>1645</v>
      </c>
      <c r="C265" s="368" t="s">
        <v>1159</v>
      </c>
      <c r="D265" s="368">
        <v>3</v>
      </c>
      <c r="E265" s="368">
        <v>0</v>
      </c>
      <c r="F265" s="367">
        <v>2471.04</v>
      </c>
      <c r="G265" s="366">
        <v>0</v>
      </c>
      <c r="H265" s="366">
        <v>1409.94</v>
      </c>
      <c r="I265" s="366">
        <v>1061.0999999999999</v>
      </c>
      <c r="J265" s="365">
        <v>0.42941433566433568</v>
      </c>
    </row>
    <row r="266" spans="1:10" ht="15.75" customHeight="1" x14ac:dyDescent="0.2">
      <c r="A266" s="368" t="s">
        <v>1644</v>
      </c>
      <c r="B266" s="368" t="s">
        <v>1643</v>
      </c>
      <c r="C266" s="368" t="s">
        <v>1159</v>
      </c>
      <c r="D266" s="368">
        <v>3</v>
      </c>
      <c r="E266" s="368">
        <v>0</v>
      </c>
      <c r="F266" s="367">
        <v>1378.09</v>
      </c>
      <c r="G266" s="366">
        <v>0</v>
      </c>
      <c r="H266" s="366">
        <v>487.35</v>
      </c>
      <c r="I266" s="366">
        <v>890.74</v>
      </c>
      <c r="J266" s="365">
        <v>0.64635836556393267</v>
      </c>
    </row>
    <row r="267" spans="1:10" ht="15.75" customHeight="1" x14ac:dyDescent="0.2">
      <c r="A267" s="368" t="s">
        <v>1640</v>
      </c>
      <c r="B267" s="368" t="s">
        <v>1639</v>
      </c>
      <c r="C267" s="368" t="s">
        <v>1159</v>
      </c>
      <c r="D267" s="368">
        <v>1</v>
      </c>
      <c r="E267" s="368">
        <v>0</v>
      </c>
      <c r="F267" s="367">
        <v>731.81</v>
      </c>
      <c r="G267" s="366">
        <v>0</v>
      </c>
      <c r="H267" s="366">
        <v>580.79999999999995</v>
      </c>
      <c r="I267" s="366">
        <v>151.01</v>
      </c>
      <c r="J267" s="365">
        <v>0.20635137535699158</v>
      </c>
    </row>
    <row r="268" spans="1:10" ht="15.75" customHeight="1" x14ac:dyDescent="0.2">
      <c r="A268" s="368" t="s">
        <v>1634</v>
      </c>
      <c r="B268" s="368" t="s">
        <v>1633</v>
      </c>
      <c r="C268" s="368" t="s">
        <v>1630</v>
      </c>
      <c r="D268" s="368">
        <v>2</v>
      </c>
      <c r="E268" s="368">
        <v>0</v>
      </c>
      <c r="F268" s="367">
        <v>1242.6199999999999</v>
      </c>
      <c r="G268" s="366">
        <v>0</v>
      </c>
      <c r="H268" s="366">
        <v>755.1</v>
      </c>
      <c r="I268" s="366">
        <v>487.52</v>
      </c>
      <c r="J268" s="365">
        <v>0.39233233007677326</v>
      </c>
    </row>
    <row r="269" spans="1:10" ht="15.75" customHeight="1" x14ac:dyDescent="0.2">
      <c r="A269" s="368" t="s">
        <v>3786</v>
      </c>
      <c r="B269" s="368" t="s">
        <v>3785</v>
      </c>
      <c r="C269" s="368" t="s">
        <v>1630</v>
      </c>
      <c r="D269" s="368">
        <v>1</v>
      </c>
      <c r="E269" s="368">
        <v>0</v>
      </c>
      <c r="F269" s="367">
        <v>595.41999999999996</v>
      </c>
      <c r="G269" s="366">
        <v>0</v>
      </c>
      <c r="H269" s="366">
        <v>348.46</v>
      </c>
      <c r="I269" s="366">
        <v>246.96</v>
      </c>
      <c r="J269" s="365">
        <v>0.41476604749588525</v>
      </c>
    </row>
    <row r="270" spans="1:10" ht="15.75" customHeight="1" x14ac:dyDescent="0.2">
      <c r="A270" s="368" t="s">
        <v>1161</v>
      </c>
      <c r="B270" s="368" t="s">
        <v>1160</v>
      </c>
      <c r="C270" s="368" t="s">
        <v>1159</v>
      </c>
      <c r="D270" s="368">
        <v>18</v>
      </c>
      <c r="E270" s="368">
        <v>0</v>
      </c>
      <c r="F270" s="367">
        <v>8541.33</v>
      </c>
      <c r="G270" s="366">
        <v>0</v>
      </c>
      <c r="H270" s="366">
        <v>6623.37</v>
      </c>
      <c r="I270" s="366">
        <v>1917.96</v>
      </c>
      <c r="J270" s="365">
        <v>0.22455050911274943</v>
      </c>
    </row>
    <row r="271" spans="1:10" ht="15.75" customHeight="1" x14ac:dyDescent="0.2">
      <c r="A271" s="368" t="s">
        <v>2986</v>
      </c>
      <c r="B271" s="368" t="s">
        <v>2985</v>
      </c>
      <c r="C271" s="368" t="s">
        <v>1010</v>
      </c>
      <c r="D271" s="368">
        <v>1</v>
      </c>
      <c r="E271" s="368">
        <v>0</v>
      </c>
      <c r="F271" s="367">
        <v>2767.8</v>
      </c>
      <c r="G271" s="366">
        <v>0</v>
      </c>
      <c r="H271" s="366">
        <v>2630.12</v>
      </c>
      <c r="I271" s="366">
        <v>137.68</v>
      </c>
      <c r="J271" s="365">
        <v>4.974347857504155E-2</v>
      </c>
    </row>
    <row r="272" spans="1:10" ht="15.75" customHeight="1" x14ac:dyDescent="0.2">
      <c r="A272" s="368" t="s">
        <v>1107</v>
      </c>
      <c r="B272" s="368" t="s">
        <v>1106</v>
      </c>
      <c r="C272" s="368" t="s">
        <v>1010</v>
      </c>
      <c r="D272" s="368">
        <v>46</v>
      </c>
      <c r="E272" s="368">
        <v>0</v>
      </c>
      <c r="F272" s="367">
        <v>691.84</v>
      </c>
      <c r="G272" s="366">
        <v>0</v>
      </c>
      <c r="H272" s="366">
        <v>457.7</v>
      </c>
      <c r="I272" s="366">
        <v>234.14</v>
      </c>
      <c r="J272" s="365">
        <v>0.33843085106382981</v>
      </c>
    </row>
    <row r="273" spans="1:10" ht="15.75" customHeight="1" x14ac:dyDescent="0.2">
      <c r="A273" s="368" t="s">
        <v>1070</v>
      </c>
      <c r="B273" s="368" t="s">
        <v>1069</v>
      </c>
      <c r="C273" s="368" t="s">
        <v>1010</v>
      </c>
      <c r="D273" s="368">
        <v>20</v>
      </c>
      <c r="E273" s="368">
        <v>0</v>
      </c>
      <c r="F273" s="367">
        <v>15230.8</v>
      </c>
      <c r="G273" s="366">
        <v>0</v>
      </c>
      <c r="H273" s="366">
        <v>13678.4</v>
      </c>
      <c r="I273" s="366">
        <v>1552.4</v>
      </c>
      <c r="J273" s="365">
        <v>0.10192504661606744</v>
      </c>
    </row>
    <row r="274" spans="1:10" ht="15.75" customHeight="1" x14ac:dyDescent="0.2">
      <c r="A274" s="368" t="s">
        <v>1068</v>
      </c>
      <c r="B274" s="368" t="s">
        <v>218</v>
      </c>
      <c r="C274" s="368" t="s">
        <v>1010</v>
      </c>
      <c r="D274" s="368">
        <v>27</v>
      </c>
      <c r="E274" s="368">
        <v>0</v>
      </c>
      <c r="F274" s="367">
        <v>7188</v>
      </c>
      <c r="G274" s="366">
        <v>0</v>
      </c>
      <c r="H274" s="366">
        <v>6775.65</v>
      </c>
      <c r="I274" s="366">
        <v>412.35</v>
      </c>
      <c r="J274" s="365">
        <v>5.7366444073455758E-2</v>
      </c>
    </row>
    <row r="275" spans="1:10" ht="15.75" customHeight="1" x14ac:dyDescent="0.2">
      <c r="A275" s="368" t="s">
        <v>1067</v>
      </c>
      <c r="B275" s="368" t="s">
        <v>1066</v>
      </c>
      <c r="C275" s="368" t="s">
        <v>1010</v>
      </c>
      <c r="D275" s="368">
        <v>1</v>
      </c>
      <c r="E275" s="368">
        <v>0</v>
      </c>
      <c r="F275" s="367">
        <v>1524</v>
      </c>
      <c r="G275" s="366">
        <v>0</v>
      </c>
      <c r="H275" s="366">
        <v>971.16</v>
      </c>
      <c r="I275" s="366">
        <v>552.84</v>
      </c>
      <c r="J275" s="365">
        <v>0.36275590551181103</v>
      </c>
    </row>
    <row r="276" spans="1:10" ht="15.75" customHeight="1" x14ac:dyDescent="0.2">
      <c r="A276" s="368" t="s">
        <v>1059</v>
      </c>
      <c r="B276" s="368" t="s">
        <v>7197</v>
      </c>
      <c r="C276" s="368" t="s">
        <v>1010</v>
      </c>
      <c r="D276" s="368">
        <v>14</v>
      </c>
      <c r="E276" s="368">
        <v>0</v>
      </c>
      <c r="F276" s="367">
        <v>26535.4</v>
      </c>
      <c r="G276" s="366">
        <v>0</v>
      </c>
      <c r="H276" s="366">
        <v>18072.04</v>
      </c>
      <c r="I276" s="366">
        <v>8463.36</v>
      </c>
      <c r="J276" s="365">
        <v>0.31894601174280396</v>
      </c>
    </row>
    <row r="277" spans="1:10" ht="15.75" customHeight="1" x14ac:dyDescent="0.2">
      <c r="A277" s="368" t="s">
        <v>1055</v>
      </c>
      <c r="B277" s="368" t="s">
        <v>7196</v>
      </c>
      <c r="C277" s="368" t="s">
        <v>1010</v>
      </c>
      <c r="D277" s="368">
        <v>12</v>
      </c>
      <c r="E277" s="368">
        <v>0</v>
      </c>
      <c r="F277" s="367">
        <v>22666.58</v>
      </c>
      <c r="G277" s="366">
        <v>0</v>
      </c>
      <c r="H277" s="366">
        <v>15630.48</v>
      </c>
      <c r="I277" s="366">
        <v>7036.1</v>
      </c>
      <c r="J277" s="365">
        <v>0.31041736336050696</v>
      </c>
    </row>
    <row r="278" spans="1:10" ht="15.75" customHeight="1" x14ac:dyDescent="0.2">
      <c r="A278" s="368" t="s">
        <v>1051</v>
      </c>
      <c r="B278" s="368" t="s">
        <v>7867</v>
      </c>
      <c r="C278" s="368" t="s">
        <v>1010</v>
      </c>
      <c r="D278" s="368">
        <v>2</v>
      </c>
      <c r="E278" s="368">
        <v>0</v>
      </c>
      <c r="F278" s="367">
        <v>2395.0700000000002</v>
      </c>
      <c r="G278" s="366">
        <v>0</v>
      </c>
      <c r="H278" s="366">
        <v>1764.52</v>
      </c>
      <c r="I278" s="366">
        <v>630.54999999999995</v>
      </c>
      <c r="J278" s="365">
        <v>0.26326996705733025</v>
      </c>
    </row>
    <row r="279" spans="1:10" ht="15.75" customHeight="1" x14ac:dyDescent="0.2">
      <c r="A279" s="368" t="s">
        <v>2970</v>
      </c>
      <c r="B279" s="368" t="s">
        <v>2969</v>
      </c>
      <c r="C279" s="368" t="s">
        <v>1010</v>
      </c>
      <c r="D279" s="368">
        <v>4</v>
      </c>
      <c r="E279" s="368">
        <v>0</v>
      </c>
      <c r="F279" s="367">
        <v>5670</v>
      </c>
      <c r="G279" s="366">
        <v>0</v>
      </c>
      <c r="H279" s="366">
        <v>3719.76</v>
      </c>
      <c r="I279" s="366">
        <v>1950.24</v>
      </c>
      <c r="J279" s="365">
        <v>0.34395767195767196</v>
      </c>
    </row>
    <row r="280" spans="1:10" ht="15.75" customHeight="1" x14ac:dyDescent="0.2">
      <c r="A280" s="368" t="s">
        <v>2966</v>
      </c>
      <c r="B280" s="368" t="s">
        <v>7866</v>
      </c>
      <c r="C280" s="368" t="s">
        <v>1010</v>
      </c>
      <c r="D280" s="368">
        <v>1</v>
      </c>
      <c r="E280" s="368">
        <v>0</v>
      </c>
      <c r="F280" s="367">
        <v>1761.84</v>
      </c>
      <c r="G280" s="366">
        <v>0</v>
      </c>
      <c r="H280" s="366">
        <v>1234.46</v>
      </c>
      <c r="I280" s="366">
        <v>527.38</v>
      </c>
      <c r="J280" s="365">
        <v>0.29933478635971483</v>
      </c>
    </row>
    <row r="281" spans="1:10" ht="15.75" customHeight="1" x14ac:dyDescent="0.2">
      <c r="A281" s="368" t="s">
        <v>3666</v>
      </c>
      <c r="B281" s="368" t="s">
        <v>3665</v>
      </c>
      <c r="C281" s="368" t="s">
        <v>1010</v>
      </c>
      <c r="D281" s="368">
        <v>0</v>
      </c>
      <c r="E281" s="368">
        <v>0</v>
      </c>
      <c r="F281" s="367">
        <v>0</v>
      </c>
      <c r="G281" s="366">
        <v>-1566.58</v>
      </c>
      <c r="H281" s="366">
        <v>-1061.96</v>
      </c>
      <c r="I281" s="366">
        <v>-504.62</v>
      </c>
      <c r="J281" s="365">
        <v>0.32211569150633867</v>
      </c>
    </row>
    <row r="282" spans="1:10" ht="15.75" customHeight="1" x14ac:dyDescent="0.2">
      <c r="A282" s="368" t="s">
        <v>1047</v>
      </c>
      <c r="B282" s="368" t="s">
        <v>7193</v>
      </c>
      <c r="C282" s="368" t="s">
        <v>1010</v>
      </c>
      <c r="D282" s="368">
        <v>1</v>
      </c>
      <c r="E282" s="368">
        <v>0</v>
      </c>
      <c r="F282" s="367">
        <v>1089.96</v>
      </c>
      <c r="G282" s="366">
        <v>0</v>
      </c>
      <c r="H282" s="366">
        <v>884.89</v>
      </c>
      <c r="I282" s="366">
        <v>205.07</v>
      </c>
      <c r="J282" s="365">
        <v>0.1881445190649198</v>
      </c>
    </row>
    <row r="283" spans="1:10" ht="15.75" customHeight="1" x14ac:dyDescent="0.2">
      <c r="A283" s="368" t="s">
        <v>1045</v>
      </c>
      <c r="B283" s="368" t="s">
        <v>7192</v>
      </c>
      <c r="C283" s="368" t="s">
        <v>1010</v>
      </c>
      <c r="D283" s="368">
        <v>3</v>
      </c>
      <c r="E283" s="368">
        <v>0</v>
      </c>
      <c r="F283" s="367">
        <v>4455.8</v>
      </c>
      <c r="G283" s="366">
        <v>0</v>
      </c>
      <c r="H283" s="366">
        <v>3350.46</v>
      </c>
      <c r="I283" s="366">
        <v>1105.3399999999999</v>
      </c>
      <c r="J283" s="365">
        <v>0.24806768705956281</v>
      </c>
    </row>
    <row r="284" spans="1:10" ht="15.75" customHeight="1" x14ac:dyDescent="0.2">
      <c r="A284" s="368" t="s">
        <v>4519</v>
      </c>
      <c r="B284" s="368" t="s">
        <v>7191</v>
      </c>
      <c r="C284" s="368" t="s">
        <v>1010</v>
      </c>
      <c r="D284" s="368">
        <v>1</v>
      </c>
      <c r="E284" s="368">
        <v>0</v>
      </c>
      <c r="F284" s="367">
        <v>1998.8</v>
      </c>
      <c r="G284" s="366">
        <v>0</v>
      </c>
      <c r="H284" s="366">
        <v>1288.93</v>
      </c>
      <c r="I284" s="366">
        <v>709.87</v>
      </c>
      <c r="J284" s="365">
        <v>0.35514808885331201</v>
      </c>
    </row>
    <row r="285" spans="1:10" ht="15.75" customHeight="1" x14ac:dyDescent="0.2">
      <c r="A285" s="368" t="s">
        <v>2058</v>
      </c>
      <c r="B285" s="368" t="s">
        <v>7865</v>
      </c>
      <c r="C285" s="368" t="s">
        <v>1010</v>
      </c>
      <c r="D285" s="368">
        <v>5</v>
      </c>
      <c r="E285" s="368">
        <v>0</v>
      </c>
      <c r="F285" s="367">
        <v>13859.36</v>
      </c>
      <c r="G285" s="366">
        <v>0</v>
      </c>
      <c r="H285" s="366">
        <v>9315.1</v>
      </c>
      <c r="I285" s="366">
        <v>4544.26</v>
      </c>
      <c r="J285" s="365">
        <v>0.3278838272474342</v>
      </c>
    </row>
    <row r="286" spans="1:10" ht="15.75" customHeight="1" x14ac:dyDescent="0.2">
      <c r="A286" s="368" t="s">
        <v>2962</v>
      </c>
      <c r="B286" s="368" t="s">
        <v>2961</v>
      </c>
      <c r="C286" s="368" t="s">
        <v>1010</v>
      </c>
      <c r="D286" s="368">
        <v>1</v>
      </c>
      <c r="E286" s="368">
        <v>0</v>
      </c>
      <c r="F286" s="367">
        <v>1511.25</v>
      </c>
      <c r="G286" s="366">
        <v>0</v>
      </c>
      <c r="H286" s="366">
        <v>1051.18</v>
      </c>
      <c r="I286" s="366">
        <v>460.07</v>
      </c>
      <c r="J286" s="365">
        <v>0.30443010752688171</v>
      </c>
    </row>
    <row r="287" spans="1:10" ht="15.75" customHeight="1" x14ac:dyDescent="0.2">
      <c r="A287" s="368" t="s">
        <v>1041</v>
      </c>
      <c r="B287" s="368" t="s">
        <v>1040</v>
      </c>
      <c r="C287" s="368" t="s">
        <v>1010</v>
      </c>
      <c r="D287" s="368">
        <v>5</v>
      </c>
      <c r="E287" s="368">
        <v>0</v>
      </c>
      <c r="F287" s="367">
        <v>4660</v>
      </c>
      <c r="G287" s="366">
        <v>0</v>
      </c>
      <c r="H287" s="366">
        <v>4639.6000000000004</v>
      </c>
      <c r="I287" s="366">
        <v>20.399999999999999</v>
      </c>
      <c r="J287" s="365">
        <v>4.3776824034334767E-3</v>
      </c>
    </row>
    <row r="288" spans="1:10" ht="15.75" customHeight="1" x14ac:dyDescent="0.2">
      <c r="A288" s="368" t="s">
        <v>1039</v>
      </c>
      <c r="B288" s="368" t="s">
        <v>221</v>
      </c>
      <c r="C288" s="368" t="s">
        <v>1010</v>
      </c>
      <c r="D288" s="368">
        <v>26</v>
      </c>
      <c r="E288" s="368">
        <v>0</v>
      </c>
      <c r="F288" s="367">
        <v>17316</v>
      </c>
      <c r="G288" s="366">
        <v>0</v>
      </c>
      <c r="H288" s="366">
        <v>17235.66</v>
      </c>
      <c r="I288" s="366">
        <v>80.34</v>
      </c>
      <c r="J288" s="365">
        <v>4.63963963963964E-3</v>
      </c>
    </row>
    <row r="289" spans="1:10" ht="15.75" customHeight="1" x14ac:dyDescent="0.2">
      <c r="A289" s="368" t="s">
        <v>1036</v>
      </c>
      <c r="B289" s="368" t="s">
        <v>1035</v>
      </c>
      <c r="C289" s="368" t="s">
        <v>1010</v>
      </c>
      <c r="D289" s="368">
        <v>7</v>
      </c>
      <c r="E289" s="368">
        <v>0</v>
      </c>
      <c r="F289" s="367">
        <v>2279.38</v>
      </c>
      <c r="G289" s="366">
        <v>-333</v>
      </c>
      <c r="H289" s="366">
        <v>1941.3</v>
      </c>
      <c r="I289" s="366">
        <v>5.08</v>
      </c>
      <c r="J289" s="365">
        <v>2.6099733864918466E-3</v>
      </c>
    </row>
    <row r="290" spans="1:10" ht="15.75" customHeight="1" x14ac:dyDescent="0.2">
      <c r="A290" s="368" t="s">
        <v>7864</v>
      </c>
      <c r="B290" s="368" t="s">
        <v>7863</v>
      </c>
      <c r="C290" s="368" t="s">
        <v>1010</v>
      </c>
      <c r="D290" s="368">
        <v>4</v>
      </c>
      <c r="E290" s="368">
        <v>0</v>
      </c>
      <c r="F290" s="367">
        <v>3965.92</v>
      </c>
      <c r="G290" s="366">
        <v>0</v>
      </c>
      <c r="H290" s="366">
        <v>3932</v>
      </c>
      <c r="I290" s="366">
        <v>33.92</v>
      </c>
      <c r="J290" s="365">
        <v>8.5528704562875708E-3</v>
      </c>
    </row>
    <row r="291" spans="1:10" ht="15.75" customHeight="1" x14ac:dyDescent="0.2">
      <c r="A291" s="368" t="s">
        <v>7862</v>
      </c>
      <c r="B291" s="368" t="s">
        <v>7861</v>
      </c>
      <c r="C291" s="368" t="s">
        <v>1010</v>
      </c>
      <c r="D291" s="368">
        <v>2</v>
      </c>
      <c r="E291" s="368">
        <v>0</v>
      </c>
      <c r="F291" s="367">
        <v>1638</v>
      </c>
      <c r="G291" s="366">
        <v>0</v>
      </c>
      <c r="H291" s="366">
        <v>1400</v>
      </c>
      <c r="I291" s="366">
        <v>238</v>
      </c>
      <c r="J291" s="365">
        <v>0.14529914529914531</v>
      </c>
    </row>
    <row r="292" spans="1:10" ht="15.75" customHeight="1" x14ac:dyDescent="0.2">
      <c r="A292" s="368" t="s">
        <v>7860</v>
      </c>
      <c r="B292" s="368" t="s">
        <v>7859</v>
      </c>
      <c r="C292" s="368" t="s">
        <v>1010</v>
      </c>
      <c r="D292" s="368">
        <v>4</v>
      </c>
      <c r="E292" s="368">
        <v>0</v>
      </c>
      <c r="F292" s="367">
        <v>8452.32</v>
      </c>
      <c r="G292" s="366">
        <v>0</v>
      </c>
      <c r="H292" s="366">
        <v>6844</v>
      </c>
      <c r="I292" s="366">
        <v>1608.32</v>
      </c>
      <c r="J292" s="365">
        <v>0.19028148484676397</v>
      </c>
    </row>
    <row r="293" spans="1:10" ht="15.75" customHeight="1" x14ac:dyDescent="0.2">
      <c r="A293" s="368" t="s">
        <v>7858</v>
      </c>
      <c r="B293" s="368" t="s">
        <v>7857</v>
      </c>
      <c r="C293" s="368" t="s">
        <v>1010</v>
      </c>
      <c r="D293" s="368">
        <v>4</v>
      </c>
      <c r="E293" s="368">
        <v>0</v>
      </c>
      <c r="F293" s="367">
        <v>8268</v>
      </c>
      <c r="G293" s="366">
        <v>0</v>
      </c>
      <c r="H293" s="366">
        <v>6912</v>
      </c>
      <c r="I293" s="366">
        <v>1356</v>
      </c>
      <c r="J293" s="365">
        <v>0.16400580551523947</v>
      </c>
    </row>
    <row r="294" spans="1:10" ht="15.75" customHeight="1" x14ac:dyDescent="0.2">
      <c r="A294" s="368" t="s">
        <v>5983</v>
      </c>
      <c r="B294" s="368" t="s">
        <v>5982</v>
      </c>
      <c r="C294" s="368" t="s">
        <v>1010</v>
      </c>
      <c r="D294" s="368">
        <v>13</v>
      </c>
      <c r="E294" s="368">
        <v>0</v>
      </c>
      <c r="F294" s="367">
        <v>25877.1</v>
      </c>
      <c r="G294" s="366">
        <v>0</v>
      </c>
      <c r="H294" s="366">
        <v>18118.490000000002</v>
      </c>
      <c r="I294" s="366">
        <v>7758.61</v>
      </c>
      <c r="J294" s="365">
        <v>0.29982527407053139</v>
      </c>
    </row>
    <row r="295" spans="1:10" ht="15.75" customHeight="1" x14ac:dyDescent="0.2">
      <c r="A295" s="368" t="s">
        <v>7856</v>
      </c>
      <c r="B295" s="368" t="s">
        <v>7855</v>
      </c>
      <c r="C295" s="368" t="s">
        <v>1010</v>
      </c>
      <c r="D295" s="368">
        <v>6</v>
      </c>
      <c r="E295" s="368">
        <v>0</v>
      </c>
      <c r="F295" s="367">
        <v>17406.900000000001</v>
      </c>
      <c r="G295" s="366">
        <v>0</v>
      </c>
      <c r="H295" s="366">
        <v>16578</v>
      </c>
      <c r="I295" s="366">
        <v>828.9</v>
      </c>
      <c r="J295" s="365">
        <v>4.7619047619047616E-2</v>
      </c>
    </row>
    <row r="296" spans="1:10" ht="15.75" customHeight="1" x14ac:dyDescent="0.2">
      <c r="A296" s="368" t="s">
        <v>3672</v>
      </c>
      <c r="B296" s="368" t="s">
        <v>3671</v>
      </c>
      <c r="C296" s="368" t="s">
        <v>1010</v>
      </c>
      <c r="D296" s="372">
        <v>2</v>
      </c>
      <c r="E296" s="372">
        <v>0</v>
      </c>
      <c r="F296" s="373">
        <v>3382</v>
      </c>
      <c r="G296" s="374">
        <v>0</v>
      </c>
      <c r="H296" s="374">
        <v>3176.02</v>
      </c>
      <c r="I296" s="374">
        <v>205.98</v>
      </c>
      <c r="J296" s="375">
        <v>6.0904790065050264E-2</v>
      </c>
    </row>
    <row r="297" spans="1:10" x14ac:dyDescent="0.2">
      <c r="D297" s="464">
        <f>SUM(D263:D296)</f>
        <v>246</v>
      </c>
      <c r="E297" s="464">
        <f t="shared" ref="E297:I297" si="1">SUM(E263:E296)</f>
        <v>0</v>
      </c>
      <c r="F297" s="800">
        <f t="shared" si="1"/>
        <v>225214.03000000006</v>
      </c>
      <c r="G297" s="800">
        <f t="shared" si="1"/>
        <v>-1899.58</v>
      </c>
      <c r="H297" s="800">
        <f t="shared" si="1"/>
        <v>176330.74</v>
      </c>
      <c r="I297" s="800">
        <f t="shared" si="1"/>
        <v>46983.710000000006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C93D9-FA7F-4E94-B218-837A9B2AE7A3}">
  <dimension ref="A1:J171"/>
  <sheetViews>
    <sheetView showGridLines="0" workbookViewId="0">
      <pane ySplit="6" topLeftCell="A157" activePane="bottomLeft" state="frozen"/>
      <selection pane="bottomLeft" activeCell="I182" sqref="I182"/>
    </sheetView>
  </sheetViews>
  <sheetFormatPr baseColWidth="10" defaultColWidth="11.42578125" defaultRowHeight="12" x14ac:dyDescent="0.2"/>
  <cols>
    <col min="1" max="1" width="12.28515625" style="464" customWidth="1"/>
    <col min="2" max="2" width="38.140625" style="464" customWidth="1"/>
    <col min="3" max="3" width="19.140625" style="464" customWidth="1"/>
    <col min="4" max="4" width="9" style="464" customWidth="1"/>
    <col min="5" max="5" width="9.28515625" style="464" customWidth="1"/>
    <col min="6" max="6" width="14.140625" style="464" customWidth="1"/>
    <col min="7" max="7" width="14.42578125" style="464" customWidth="1"/>
    <col min="8" max="14" width="19.140625" style="464" customWidth="1"/>
    <col min="15" max="15" width="0" style="464" hidden="1" customWidth="1"/>
    <col min="16" max="16384" width="11.42578125" style="464"/>
  </cols>
  <sheetData>
    <row r="1" spans="1:10" ht="21" customHeight="1" x14ac:dyDescent="0.2">
      <c r="A1" s="368" t="s">
        <v>227</v>
      </c>
    </row>
    <row r="2" spans="1:10" ht="0.95" customHeight="1" x14ac:dyDescent="0.2"/>
    <row r="3" spans="1:10" ht="23.1" customHeight="1" x14ac:dyDescent="0.2">
      <c r="A3" s="368" t="s">
        <v>3158</v>
      </c>
    </row>
    <row r="4" spans="1:10" ht="22.5" customHeight="1" x14ac:dyDescent="0.2">
      <c r="A4" s="368" t="s">
        <v>3157</v>
      </c>
    </row>
    <row r="5" spans="1:10" ht="25.7" customHeight="1" x14ac:dyDescent="0.2">
      <c r="A5" s="371" t="s">
        <v>7854</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15" customHeight="1" x14ac:dyDescent="0.2">
      <c r="A9" s="368" t="s">
        <v>1899</v>
      </c>
      <c r="B9" s="368" t="s">
        <v>1898</v>
      </c>
      <c r="C9" s="368" t="s">
        <v>1771</v>
      </c>
      <c r="D9" s="368">
        <v>12</v>
      </c>
      <c r="E9" s="368">
        <v>72</v>
      </c>
      <c r="F9" s="367">
        <v>8104.53</v>
      </c>
      <c r="G9" s="366">
        <v>0</v>
      </c>
      <c r="H9" s="366">
        <v>8684.16</v>
      </c>
      <c r="I9" s="366">
        <v>-579.63</v>
      </c>
      <c r="J9" s="365">
        <v>-7.151926145007792E-2</v>
      </c>
    </row>
    <row r="10" spans="1:10" ht="15" customHeight="1" x14ac:dyDescent="0.2">
      <c r="A10" s="368" t="s">
        <v>1899</v>
      </c>
      <c r="B10" s="368" t="s">
        <v>1898</v>
      </c>
      <c r="C10" s="368" t="s">
        <v>1774</v>
      </c>
      <c r="D10" s="368">
        <v>24</v>
      </c>
      <c r="E10" s="368">
        <v>6</v>
      </c>
      <c r="F10" s="367">
        <v>894.72</v>
      </c>
      <c r="G10" s="366">
        <v>0</v>
      </c>
      <c r="H10" s="366">
        <v>723.68</v>
      </c>
      <c r="I10" s="366">
        <v>171.04</v>
      </c>
      <c r="J10" s="365">
        <v>0.1911659513590844</v>
      </c>
    </row>
    <row r="11" spans="1:10" ht="15" customHeight="1" x14ac:dyDescent="0.2">
      <c r="A11" s="368" t="s">
        <v>1897</v>
      </c>
      <c r="B11" s="368" t="s">
        <v>1896</v>
      </c>
      <c r="C11" s="368" t="s">
        <v>1774</v>
      </c>
      <c r="D11" s="368">
        <v>24</v>
      </c>
      <c r="E11" s="368">
        <v>6</v>
      </c>
      <c r="F11" s="367">
        <v>1050.24</v>
      </c>
      <c r="G11" s="366">
        <v>0</v>
      </c>
      <c r="H11" s="366">
        <v>595.19000000000005</v>
      </c>
      <c r="I11" s="366">
        <v>455.05</v>
      </c>
      <c r="J11" s="365">
        <v>0.43328191651432052</v>
      </c>
    </row>
    <row r="12" spans="1:10" ht="15" customHeight="1" x14ac:dyDescent="0.2">
      <c r="A12" s="368" t="s">
        <v>1895</v>
      </c>
      <c r="B12" s="368" t="s">
        <v>1894</v>
      </c>
      <c r="C12" s="368" t="s">
        <v>1774</v>
      </c>
      <c r="D12" s="368">
        <v>96</v>
      </c>
      <c r="E12" s="368">
        <v>24</v>
      </c>
      <c r="F12" s="367">
        <v>3104.88</v>
      </c>
      <c r="G12" s="366">
        <v>0</v>
      </c>
      <c r="H12" s="366">
        <v>2726.96</v>
      </c>
      <c r="I12" s="366">
        <v>377.92</v>
      </c>
      <c r="J12" s="365">
        <v>0.12171806961943779</v>
      </c>
    </row>
    <row r="13" spans="1:10" ht="15" customHeight="1" x14ac:dyDescent="0.2">
      <c r="A13" s="368" t="s">
        <v>1891</v>
      </c>
      <c r="B13" s="368" t="s">
        <v>1890</v>
      </c>
      <c r="C13" s="368" t="s">
        <v>1077</v>
      </c>
      <c r="D13" s="368">
        <v>25</v>
      </c>
      <c r="E13" s="368">
        <v>283.8</v>
      </c>
      <c r="F13" s="367">
        <v>17742.560000000001</v>
      </c>
      <c r="G13" s="366">
        <v>0</v>
      </c>
      <c r="H13" s="366">
        <v>14236.56</v>
      </c>
      <c r="I13" s="366">
        <v>3506</v>
      </c>
      <c r="J13" s="365">
        <v>0.1976039534317483</v>
      </c>
    </row>
    <row r="14" spans="1:10" ht="15" customHeight="1" x14ac:dyDescent="0.2">
      <c r="A14" s="368" t="s">
        <v>1891</v>
      </c>
      <c r="B14" s="368" t="s">
        <v>1890</v>
      </c>
      <c r="C14" s="368" t="s">
        <v>1074</v>
      </c>
      <c r="D14" s="368">
        <v>96</v>
      </c>
      <c r="E14" s="368">
        <v>90.816000000000003</v>
      </c>
      <c r="F14" s="367">
        <v>5251.2</v>
      </c>
      <c r="G14" s="366">
        <v>0</v>
      </c>
      <c r="H14" s="366">
        <v>4554.04</v>
      </c>
      <c r="I14" s="366">
        <v>697.16</v>
      </c>
      <c r="J14" s="365">
        <v>0.13276203534430225</v>
      </c>
    </row>
    <row r="15" spans="1:10" ht="15" customHeight="1" x14ac:dyDescent="0.2">
      <c r="A15" s="368" t="s">
        <v>7252</v>
      </c>
      <c r="B15" s="368" t="s">
        <v>7251</v>
      </c>
      <c r="C15" s="368" t="s">
        <v>1077</v>
      </c>
      <c r="D15" s="368">
        <v>1</v>
      </c>
      <c r="E15" s="368">
        <v>11.352</v>
      </c>
      <c r="F15" s="367">
        <v>1217.27</v>
      </c>
      <c r="G15" s="366">
        <v>0</v>
      </c>
      <c r="H15" s="366">
        <v>881.4</v>
      </c>
      <c r="I15" s="366">
        <v>335.87</v>
      </c>
      <c r="J15" s="365">
        <v>0.27592070781338568</v>
      </c>
    </row>
    <row r="16" spans="1:10" ht="15" customHeight="1" x14ac:dyDescent="0.2">
      <c r="A16" s="368" t="s">
        <v>3155</v>
      </c>
      <c r="B16" s="368" t="s">
        <v>3154</v>
      </c>
      <c r="C16" s="368" t="s">
        <v>1077</v>
      </c>
      <c r="D16" s="368">
        <v>1</v>
      </c>
      <c r="E16" s="368">
        <v>11.352</v>
      </c>
      <c r="F16" s="367">
        <v>1259.6199999999999</v>
      </c>
      <c r="G16" s="366">
        <v>0</v>
      </c>
      <c r="H16" s="366">
        <v>802.55</v>
      </c>
      <c r="I16" s="366">
        <v>457.07</v>
      </c>
      <c r="J16" s="365">
        <v>0.36286340324859878</v>
      </c>
    </row>
    <row r="17" spans="1:10" ht="15" customHeight="1" x14ac:dyDescent="0.2">
      <c r="A17" s="368" t="s">
        <v>1887</v>
      </c>
      <c r="B17" s="368" t="s">
        <v>1886</v>
      </c>
      <c r="C17" s="368" t="s">
        <v>1882</v>
      </c>
      <c r="D17" s="368">
        <v>17</v>
      </c>
      <c r="E17" s="368">
        <v>257.38</v>
      </c>
      <c r="F17" s="367">
        <v>9084</v>
      </c>
      <c r="G17" s="366">
        <v>0</v>
      </c>
      <c r="H17" s="366">
        <v>6813.94</v>
      </c>
      <c r="I17" s="366">
        <v>2270.06</v>
      </c>
      <c r="J17" s="365">
        <v>0.24989652135623072</v>
      </c>
    </row>
    <row r="18" spans="1:10" ht="15" customHeight="1" x14ac:dyDescent="0.2">
      <c r="A18" s="368" t="s">
        <v>1887</v>
      </c>
      <c r="B18" s="368" t="s">
        <v>1886</v>
      </c>
      <c r="C18" s="368" t="s">
        <v>1885</v>
      </c>
      <c r="D18" s="368">
        <v>40</v>
      </c>
      <c r="E18" s="368">
        <v>151.4</v>
      </c>
      <c r="F18" s="367">
        <v>5008</v>
      </c>
      <c r="G18" s="366">
        <v>0</v>
      </c>
      <c r="H18" s="366">
        <v>4008.2</v>
      </c>
      <c r="I18" s="366">
        <v>999.8</v>
      </c>
      <c r="J18" s="365">
        <v>0.19964057507987221</v>
      </c>
    </row>
    <row r="19" spans="1:10" ht="15" customHeight="1" x14ac:dyDescent="0.2">
      <c r="A19" s="368" t="s">
        <v>4433</v>
      </c>
      <c r="B19" s="368" t="s">
        <v>4432</v>
      </c>
      <c r="C19" s="368" t="s">
        <v>1882</v>
      </c>
      <c r="D19" s="368">
        <v>1</v>
      </c>
      <c r="E19" s="368">
        <v>15.14</v>
      </c>
      <c r="F19" s="367">
        <v>900</v>
      </c>
      <c r="G19" s="366">
        <v>0</v>
      </c>
      <c r="H19" s="366">
        <v>97.45</v>
      </c>
      <c r="I19" s="366">
        <v>802.55</v>
      </c>
      <c r="J19" s="365">
        <v>0.89172222222222219</v>
      </c>
    </row>
    <row r="20" spans="1:10" ht="15" customHeight="1" x14ac:dyDescent="0.2">
      <c r="A20" s="368" t="s">
        <v>1884</v>
      </c>
      <c r="B20" s="368" t="s">
        <v>1883</v>
      </c>
      <c r="C20" s="368" t="s">
        <v>1882</v>
      </c>
      <c r="D20" s="368">
        <v>1</v>
      </c>
      <c r="E20" s="368">
        <v>15.14</v>
      </c>
      <c r="F20" s="367">
        <v>997.41</v>
      </c>
      <c r="G20" s="366">
        <v>0</v>
      </c>
      <c r="H20" s="366">
        <v>735.48</v>
      </c>
      <c r="I20" s="366">
        <v>261.93</v>
      </c>
      <c r="J20" s="365">
        <v>0.26261016031521639</v>
      </c>
    </row>
    <row r="21" spans="1:10" ht="15" customHeight="1" x14ac:dyDescent="0.2">
      <c r="A21" s="368" t="s">
        <v>3802</v>
      </c>
      <c r="B21" s="368" t="s">
        <v>3801</v>
      </c>
      <c r="C21" s="368" t="s">
        <v>1116</v>
      </c>
      <c r="D21" s="368">
        <v>1</v>
      </c>
      <c r="E21" s="368">
        <v>5.6760000000000002</v>
      </c>
      <c r="F21" s="367">
        <v>893.36</v>
      </c>
      <c r="G21" s="366">
        <v>0</v>
      </c>
      <c r="H21" s="366">
        <v>817.57</v>
      </c>
      <c r="I21" s="366">
        <v>75.790000000000006</v>
      </c>
      <c r="J21" s="365">
        <v>8.4837019790454021E-2</v>
      </c>
    </row>
    <row r="22" spans="1:10" ht="15" customHeight="1" x14ac:dyDescent="0.2">
      <c r="A22" s="368" t="s">
        <v>1879</v>
      </c>
      <c r="B22" s="368" t="s">
        <v>1878</v>
      </c>
      <c r="C22" s="368" t="s">
        <v>1875</v>
      </c>
      <c r="D22" s="368">
        <v>31</v>
      </c>
      <c r="E22" s="368">
        <v>704.01</v>
      </c>
      <c r="F22" s="367">
        <v>13721.72</v>
      </c>
      <c r="G22" s="366">
        <v>0</v>
      </c>
      <c r="H22" s="366">
        <v>10348.11</v>
      </c>
      <c r="I22" s="366">
        <v>3373.61</v>
      </c>
      <c r="J22" s="365">
        <v>0.24585911970219476</v>
      </c>
    </row>
    <row r="23" spans="1:10" ht="15" customHeight="1" x14ac:dyDescent="0.2">
      <c r="A23" s="368" t="s">
        <v>1877</v>
      </c>
      <c r="B23" s="368" t="s">
        <v>1876</v>
      </c>
      <c r="C23" s="368" t="s">
        <v>1875</v>
      </c>
      <c r="D23" s="368">
        <v>13</v>
      </c>
      <c r="E23" s="368">
        <v>295.23</v>
      </c>
      <c r="F23" s="367">
        <v>5517.66</v>
      </c>
      <c r="G23" s="366">
        <v>0</v>
      </c>
      <c r="H23" s="366">
        <v>5710.25</v>
      </c>
      <c r="I23" s="366">
        <v>-192.59</v>
      </c>
      <c r="J23" s="365">
        <v>-3.4904289137061728E-2</v>
      </c>
    </row>
    <row r="24" spans="1:10" ht="15" customHeight="1" x14ac:dyDescent="0.2">
      <c r="A24" s="368" t="s">
        <v>2339</v>
      </c>
      <c r="B24" s="368" t="s">
        <v>2338</v>
      </c>
      <c r="C24" s="368" t="s">
        <v>1021</v>
      </c>
      <c r="D24" s="368">
        <v>1</v>
      </c>
      <c r="E24" s="368">
        <v>20</v>
      </c>
      <c r="F24" s="367">
        <v>1544.23</v>
      </c>
      <c r="G24" s="366">
        <v>0</v>
      </c>
      <c r="H24" s="366">
        <v>1127.1199999999999</v>
      </c>
      <c r="I24" s="366">
        <v>417.11</v>
      </c>
      <c r="J24" s="365">
        <v>0.27010872732688784</v>
      </c>
    </row>
    <row r="25" spans="1:10" ht="15" customHeight="1" x14ac:dyDescent="0.2">
      <c r="A25" s="368" t="s">
        <v>2335</v>
      </c>
      <c r="B25" s="368" t="s">
        <v>2334</v>
      </c>
      <c r="C25" s="368" t="s">
        <v>1021</v>
      </c>
      <c r="D25" s="368">
        <v>1</v>
      </c>
      <c r="E25" s="368">
        <v>20</v>
      </c>
      <c r="F25" s="367">
        <v>1702.7</v>
      </c>
      <c r="G25" s="366">
        <v>0</v>
      </c>
      <c r="H25" s="366">
        <v>934.49</v>
      </c>
      <c r="I25" s="366">
        <v>768.21</v>
      </c>
      <c r="J25" s="365">
        <v>0.45117166852645796</v>
      </c>
    </row>
    <row r="26" spans="1:10" ht="15" customHeight="1" x14ac:dyDescent="0.2">
      <c r="A26" s="368" t="s">
        <v>1874</v>
      </c>
      <c r="B26" s="368" t="s">
        <v>1873</v>
      </c>
      <c r="C26" s="368" t="s">
        <v>1677</v>
      </c>
      <c r="D26" s="368">
        <v>14</v>
      </c>
      <c r="E26" s="368">
        <v>168</v>
      </c>
      <c r="F26" s="367">
        <v>4730.41</v>
      </c>
      <c r="G26" s="366">
        <v>0</v>
      </c>
      <c r="H26" s="366">
        <v>3633.7</v>
      </c>
      <c r="I26" s="366">
        <v>1096.71</v>
      </c>
      <c r="J26" s="365">
        <v>0.23184248299830248</v>
      </c>
    </row>
    <row r="27" spans="1:10" ht="15" customHeight="1" x14ac:dyDescent="0.2">
      <c r="A27" s="368" t="s">
        <v>1872</v>
      </c>
      <c r="B27" s="368" t="s">
        <v>1871</v>
      </c>
      <c r="C27" s="368" t="s">
        <v>1677</v>
      </c>
      <c r="D27" s="368">
        <v>7</v>
      </c>
      <c r="E27" s="368">
        <v>84</v>
      </c>
      <c r="F27" s="367">
        <v>2275.0700000000002</v>
      </c>
      <c r="G27" s="366">
        <v>0</v>
      </c>
      <c r="H27" s="366">
        <v>1789.27</v>
      </c>
      <c r="I27" s="366">
        <v>485.8</v>
      </c>
      <c r="J27" s="365">
        <v>0.21353189132642073</v>
      </c>
    </row>
    <row r="28" spans="1:10" ht="15" customHeight="1" x14ac:dyDescent="0.2">
      <c r="A28" s="368" t="s">
        <v>1870</v>
      </c>
      <c r="B28" s="368" t="s">
        <v>1869</v>
      </c>
      <c r="C28" s="368" t="s">
        <v>1771</v>
      </c>
      <c r="D28" s="368">
        <v>4</v>
      </c>
      <c r="E28" s="368">
        <v>24</v>
      </c>
      <c r="F28" s="367">
        <v>3923.6</v>
      </c>
      <c r="G28" s="366">
        <v>0</v>
      </c>
      <c r="H28" s="366">
        <v>2873.48</v>
      </c>
      <c r="I28" s="366">
        <v>1050.1199999999999</v>
      </c>
      <c r="J28" s="365">
        <v>0.26764196146396169</v>
      </c>
    </row>
    <row r="29" spans="1:10" ht="15" customHeight="1" x14ac:dyDescent="0.2">
      <c r="A29" s="368" t="s">
        <v>1862</v>
      </c>
      <c r="B29" s="368" t="s">
        <v>1861</v>
      </c>
      <c r="C29" s="368" t="s">
        <v>1860</v>
      </c>
      <c r="D29" s="368">
        <v>8</v>
      </c>
      <c r="E29" s="368">
        <v>38.4</v>
      </c>
      <c r="F29" s="367">
        <v>6662.8</v>
      </c>
      <c r="G29" s="366">
        <v>0</v>
      </c>
      <c r="H29" s="366">
        <v>4771.12</v>
      </c>
      <c r="I29" s="366">
        <v>1891.68</v>
      </c>
      <c r="J29" s="365">
        <v>0.28391667166956835</v>
      </c>
    </row>
    <row r="30" spans="1:10" ht="15" customHeight="1" x14ac:dyDescent="0.2">
      <c r="A30" s="368" t="s">
        <v>1965</v>
      </c>
      <c r="B30" s="368" t="s">
        <v>1964</v>
      </c>
      <c r="C30" s="368" t="s">
        <v>1860</v>
      </c>
      <c r="D30" s="368">
        <v>12</v>
      </c>
      <c r="E30" s="368">
        <v>57.6</v>
      </c>
      <c r="F30" s="367">
        <v>10140.24</v>
      </c>
      <c r="G30" s="366">
        <v>0</v>
      </c>
      <c r="H30" s="366">
        <v>7261.32</v>
      </c>
      <c r="I30" s="366">
        <v>2878.92</v>
      </c>
      <c r="J30" s="365">
        <v>0.28391043998958604</v>
      </c>
    </row>
    <row r="31" spans="1:10" ht="15" customHeight="1" x14ac:dyDescent="0.2">
      <c r="A31" s="368" t="s">
        <v>4416</v>
      </c>
      <c r="B31" s="368" t="s">
        <v>4415</v>
      </c>
      <c r="C31" s="368" t="s">
        <v>1013</v>
      </c>
      <c r="D31" s="368">
        <v>108</v>
      </c>
      <c r="E31" s="368">
        <v>2052</v>
      </c>
      <c r="F31" s="367">
        <v>102657.16</v>
      </c>
      <c r="G31" s="366">
        <v>-15094.18</v>
      </c>
      <c r="H31" s="366">
        <v>78688.89</v>
      </c>
      <c r="I31" s="366">
        <v>8874.09</v>
      </c>
      <c r="J31" s="365">
        <v>0.1013452260304526</v>
      </c>
    </row>
    <row r="32" spans="1:10" ht="15" customHeight="1" x14ac:dyDescent="0.2">
      <c r="A32" s="368" t="s">
        <v>1859</v>
      </c>
      <c r="B32" s="368" t="s">
        <v>1858</v>
      </c>
      <c r="C32" s="368" t="s">
        <v>1013</v>
      </c>
      <c r="D32" s="368">
        <v>3</v>
      </c>
      <c r="E32" s="368">
        <v>57</v>
      </c>
      <c r="F32" s="367">
        <v>6737.52</v>
      </c>
      <c r="G32" s="366">
        <v>0</v>
      </c>
      <c r="H32" s="366">
        <v>4570.71</v>
      </c>
      <c r="I32" s="366">
        <v>2166.81</v>
      </c>
      <c r="J32" s="365">
        <v>0.32160349802301141</v>
      </c>
    </row>
    <row r="33" spans="1:10" ht="15" customHeight="1" x14ac:dyDescent="0.2">
      <c r="A33" s="368" t="s">
        <v>1857</v>
      </c>
      <c r="B33" s="368" t="s">
        <v>1856</v>
      </c>
      <c r="C33" s="368" t="s">
        <v>1013</v>
      </c>
      <c r="D33" s="368">
        <v>61</v>
      </c>
      <c r="E33" s="368">
        <v>1159</v>
      </c>
      <c r="F33" s="367">
        <v>65673.53</v>
      </c>
      <c r="G33" s="366">
        <v>0</v>
      </c>
      <c r="H33" s="366">
        <v>55360.99</v>
      </c>
      <c r="I33" s="366">
        <v>10312.540000000001</v>
      </c>
      <c r="J33" s="365">
        <v>0.15702734419788308</v>
      </c>
    </row>
    <row r="34" spans="1:10" ht="15" customHeight="1" x14ac:dyDescent="0.2">
      <c r="A34" s="368" t="s">
        <v>1855</v>
      </c>
      <c r="B34" s="368" t="s">
        <v>1854</v>
      </c>
      <c r="C34" s="368" t="s">
        <v>1013</v>
      </c>
      <c r="D34" s="368">
        <v>119</v>
      </c>
      <c r="E34" s="368">
        <v>2261</v>
      </c>
      <c r="F34" s="367">
        <v>131091.07</v>
      </c>
      <c r="G34" s="366">
        <v>0</v>
      </c>
      <c r="H34" s="366">
        <v>109325.1</v>
      </c>
      <c r="I34" s="366">
        <v>21765.97</v>
      </c>
      <c r="J34" s="365">
        <v>0.16603701533597978</v>
      </c>
    </row>
    <row r="35" spans="1:10" ht="15" customHeight="1" x14ac:dyDescent="0.2">
      <c r="A35" s="368" t="s">
        <v>1853</v>
      </c>
      <c r="B35" s="368" t="s">
        <v>1852</v>
      </c>
      <c r="C35" s="368" t="s">
        <v>1013</v>
      </c>
      <c r="D35" s="368">
        <v>84</v>
      </c>
      <c r="E35" s="368">
        <v>1596</v>
      </c>
      <c r="F35" s="367">
        <v>95700.84</v>
      </c>
      <c r="G35" s="366">
        <v>0</v>
      </c>
      <c r="H35" s="366">
        <v>79484.160000000003</v>
      </c>
      <c r="I35" s="366">
        <v>16216.68</v>
      </c>
      <c r="J35" s="365">
        <v>0.16945180418479086</v>
      </c>
    </row>
    <row r="36" spans="1:10" ht="15" customHeight="1" x14ac:dyDescent="0.2">
      <c r="A36" s="368" t="s">
        <v>1851</v>
      </c>
      <c r="B36" s="368" t="s">
        <v>1850</v>
      </c>
      <c r="C36" s="368" t="s">
        <v>1013</v>
      </c>
      <c r="D36" s="368">
        <v>13</v>
      </c>
      <c r="E36" s="368">
        <v>247</v>
      </c>
      <c r="F36" s="367">
        <v>15220.08</v>
      </c>
      <c r="G36" s="366">
        <v>0</v>
      </c>
      <c r="H36" s="366">
        <v>15490.54</v>
      </c>
      <c r="I36" s="366">
        <v>-270.45999999999998</v>
      </c>
      <c r="J36" s="365">
        <v>-1.7769946018680587E-2</v>
      </c>
    </row>
    <row r="37" spans="1:10" ht="15" customHeight="1" x14ac:dyDescent="0.2">
      <c r="A37" s="368" t="s">
        <v>1849</v>
      </c>
      <c r="B37" s="368" t="s">
        <v>1848</v>
      </c>
      <c r="C37" s="368" t="s">
        <v>1013</v>
      </c>
      <c r="D37" s="368">
        <v>3</v>
      </c>
      <c r="E37" s="368">
        <v>57</v>
      </c>
      <c r="F37" s="367">
        <v>5752.39</v>
      </c>
      <c r="G37" s="366">
        <v>0</v>
      </c>
      <c r="H37" s="366">
        <v>3835.11</v>
      </c>
      <c r="I37" s="366">
        <v>1917.28</v>
      </c>
      <c r="J37" s="365">
        <v>0.33330146252253412</v>
      </c>
    </row>
    <row r="38" spans="1:10" ht="15" customHeight="1" x14ac:dyDescent="0.2">
      <c r="A38" s="368" t="s">
        <v>1847</v>
      </c>
      <c r="B38" s="368" t="s">
        <v>1846</v>
      </c>
      <c r="C38" s="368" t="s">
        <v>1013</v>
      </c>
      <c r="D38" s="368">
        <v>6</v>
      </c>
      <c r="E38" s="368">
        <v>114</v>
      </c>
      <c r="F38" s="367">
        <v>7555.25</v>
      </c>
      <c r="G38" s="366">
        <v>0</v>
      </c>
      <c r="H38" s="366">
        <v>6219.96</v>
      </c>
      <c r="I38" s="366">
        <v>1335.29</v>
      </c>
      <c r="J38" s="365">
        <v>0.17673670626385626</v>
      </c>
    </row>
    <row r="39" spans="1:10" ht="15" customHeight="1" x14ac:dyDescent="0.2">
      <c r="A39" s="368" t="s">
        <v>1845</v>
      </c>
      <c r="B39" s="368" t="s">
        <v>1844</v>
      </c>
      <c r="C39" s="368" t="s">
        <v>1013</v>
      </c>
      <c r="D39" s="368">
        <v>2</v>
      </c>
      <c r="E39" s="368">
        <v>38</v>
      </c>
      <c r="F39" s="367">
        <v>4665.32</v>
      </c>
      <c r="G39" s="366">
        <v>0</v>
      </c>
      <c r="H39" s="366">
        <v>3164.92</v>
      </c>
      <c r="I39" s="366">
        <v>1500.4</v>
      </c>
      <c r="J39" s="365">
        <v>0.32160709233235879</v>
      </c>
    </row>
    <row r="40" spans="1:10" ht="15" customHeight="1" x14ac:dyDescent="0.2">
      <c r="A40" s="368" t="s">
        <v>1841</v>
      </c>
      <c r="B40" s="368" t="s">
        <v>1840</v>
      </c>
      <c r="C40" s="368" t="s">
        <v>1013</v>
      </c>
      <c r="D40" s="368">
        <v>28</v>
      </c>
      <c r="E40" s="368">
        <v>532</v>
      </c>
      <c r="F40" s="367">
        <v>21924.28</v>
      </c>
      <c r="G40" s="366">
        <v>0</v>
      </c>
      <c r="H40" s="366">
        <v>28920.080000000002</v>
      </c>
      <c r="I40" s="366">
        <v>-6995.8</v>
      </c>
      <c r="J40" s="365">
        <v>-0.31908915594947701</v>
      </c>
    </row>
    <row r="41" spans="1:10" ht="15" customHeight="1" x14ac:dyDescent="0.2">
      <c r="A41" s="368" t="s">
        <v>1839</v>
      </c>
      <c r="B41" s="368" t="s">
        <v>1838</v>
      </c>
      <c r="C41" s="368" t="s">
        <v>1013</v>
      </c>
      <c r="D41" s="368">
        <v>2</v>
      </c>
      <c r="E41" s="368">
        <v>38</v>
      </c>
      <c r="F41" s="367">
        <v>2726.66</v>
      </c>
      <c r="G41" s="366">
        <v>0</v>
      </c>
      <c r="H41" s="366">
        <v>2525.92</v>
      </c>
      <c r="I41" s="366">
        <v>200.74</v>
      </c>
      <c r="J41" s="365">
        <v>7.3621206897816371E-2</v>
      </c>
    </row>
    <row r="42" spans="1:10" ht="15" customHeight="1" x14ac:dyDescent="0.2">
      <c r="A42" s="368" t="s">
        <v>3151</v>
      </c>
      <c r="B42" s="368" t="s">
        <v>3150</v>
      </c>
      <c r="C42" s="368" t="s">
        <v>1013</v>
      </c>
      <c r="D42" s="368">
        <v>12</v>
      </c>
      <c r="E42" s="368">
        <v>228</v>
      </c>
      <c r="F42" s="367">
        <v>15760.56</v>
      </c>
      <c r="G42" s="366">
        <v>0</v>
      </c>
      <c r="H42" s="366">
        <v>11645.28</v>
      </c>
      <c r="I42" s="366">
        <v>4115.28</v>
      </c>
      <c r="J42" s="365">
        <v>0.26111254930027866</v>
      </c>
    </row>
    <row r="43" spans="1:10" ht="15" customHeight="1" x14ac:dyDescent="0.2">
      <c r="A43" s="368" t="s">
        <v>1837</v>
      </c>
      <c r="B43" s="368" t="s">
        <v>1836</v>
      </c>
      <c r="C43" s="368" t="s">
        <v>1013</v>
      </c>
      <c r="D43" s="368">
        <v>1819</v>
      </c>
      <c r="E43" s="368">
        <v>34561</v>
      </c>
      <c r="F43" s="367">
        <v>1265143.3999999999</v>
      </c>
      <c r="G43" s="366">
        <v>0</v>
      </c>
      <c r="H43" s="366">
        <v>1071474.76</v>
      </c>
      <c r="I43" s="366">
        <v>193668.64</v>
      </c>
      <c r="J43" s="365">
        <v>0.15308038598628423</v>
      </c>
    </row>
    <row r="44" spans="1:10" ht="15" customHeight="1" x14ac:dyDescent="0.2">
      <c r="A44" s="368" t="s">
        <v>3149</v>
      </c>
      <c r="B44" s="368" t="s">
        <v>3148</v>
      </c>
      <c r="C44" s="368" t="s">
        <v>1013</v>
      </c>
      <c r="D44" s="368">
        <v>2</v>
      </c>
      <c r="E44" s="368">
        <v>38</v>
      </c>
      <c r="F44" s="367">
        <v>2947.18</v>
      </c>
      <c r="G44" s="366">
        <v>0</v>
      </c>
      <c r="H44" s="366">
        <v>2110.42</v>
      </c>
      <c r="I44" s="366">
        <v>836.76</v>
      </c>
      <c r="J44" s="365">
        <v>0.28391886481314343</v>
      </c>
    </row>
    <row r="45" spans="1:10" ht="15" customHeight="1" x14ac:dyDescent="0.2">
      <c r="A45" s="368" t="s">
        <v>1829</v>
      </c>
      <c r="B45" s="368" t="s">
        <v>1828</v>
      </c>
      <c r="C45" s="368" t="s">
        <v>1013</v>
      </c>
      <c r="D45" s="368">
        <v>2</v>
      </c>
      <c r="E45" s="368">
        <v>38</v>
      </c>
      <c r="F45" s="367">
        <v>3161.68</v>
      </c>
      <c r="G45" s="366">
        <v>0</v>
      </c>
      <c r="H45" s="366">
        <v>2335.7800000000002</v>
      </c>
      <c r="I45" s="366">
        <v>825.9</v>
      </c>
      <c r="J45" s="365">
        <v>0.26122188203739782</v>
      </c>
    </row>
    <row r="46" spans="1:10" ht="15" customHeight="1" x14ac:dyDescent="0.2">
      <c r="A46" s="368" t="s">
        <v>1827</v>
      </c>
      <c r="B46" s="368" t="s">
        <v>1826</v>
      </c>
      <c r="C46" s="368" t="s">
        <v>1013</v>
      </c>
      <c r="D46" s="368">
        <v>5</v>
      </c>
      <c r="E46" s="368">
        <v>95</v>
      </c>
      <c r="F46" s="367">
        <v>10486.5</v>
      </c>
      <c r="G46" s="366">
        <v>0</v>
      </c>
      <c r="H46" s="366">
        <v>9128.5</v>
      </c>
      <c r="I46" s="366">
        <v>1358</v>
      </c>
      <c r="J46" s="365">
        <v>0.12949983311877175</v>
      </c>
    </row>
    <row r="47" spans="1:10" ht="15" customHeight="1" x14ac:dyDescent="0.2">
      <c r="A47" s="368" t="s">
        <v>1825</v>
      </c>
      <c r="B47" s="368" t="s">
        <v>1824</v>
      </c>
      <c r="C47" s="368" t="s">
        <v>1013</v>
      </c>
      <c r="D47" s="368">
        <v>2</v>
      </c>
      <c r="E47" s="368">
        <v>38</v>
      </c>
      <c r="F47" s="367">
        <v>3220.03</v>
      </c>
      <c r="G47" s="366">
        <v>0</v>
      </c>
      <c r="H47" s="366">
        <v>2366.2800000000002</v>
      </c>
      <c r="I47" s="366">
        <v>853.75</v>
      </c>
      <c r="J47" s="365">
        <v>0.26513728132967707</v>
      </c>
    </row>
    <row r="48" spans="1:10" ht="15" customHeight="1" x14ac:dyDescent="0.2">
      <c r="A48" s="368" t="s">
        <v>1820</v>
      </c>
      <c r="B48" s="368" t="s">
        <v>1819</v>
      </c>
      <c r="C48" s="368" t="s">
        <v>1818</v>
      </c>
      <c r="D48" s="368">
        <v>8</v>
      </c>
      <c r="E48" s="368">
        <v>88.32</v>
      </c>
      <c r="F48" s="367">
        <v>2903.85</v>
      </c>
      <c r="G48" s="366">
        <v>0</v>
      </c>
      <c r="H48" s="366">
        <v>1954.38</v>
      </c>
      <c r="I48" s="366">
        <v>949.47</v>
      </c>
      <c r="J48" s="365">
        <v>0.3269693682524924</v>
      </c>
    </row>
    <row r="49" spans="1:10" ht="15" customHeight="1" x14ac:dyDescent="0.2">
      <c r="A49" s="368" t="s">
        <v>1820</v>
      </c>
      <c r="B49" s="368" t="s">
        <v>1819</v>
      </c>
      <c r="C49" s="368" t="s">
        <v>1961</v>
      </c>
      <c r="D49" s="368">
        <v>48</v>
      </c>
      <c r="E49" s="368">
        <v>22.08</v>
      </c>
      <c r="F49" s="367">
        <v>622.55999999999995</v>
      </c>
      <c r="G49" s="366">
        <v>0</v>
      </c>
      <c r="H49" s="366">
        <v>488.58</v>
      </c>
      <c r="I49" s="366">
        <v>133.97999999999999</v>
      </c>
      <c r="J49" s="365">
        <v>0.21520817270624518</v>
      </c>
    </row>
    <row r="50" spans="1:10" ht="15" customHeight="1" x14ac:dyDescent="0.2">
      <c r="A50" s="368" t="s">
        <v>1817</v>
      </c>
      <c r="B50" s="368" t="s">
        <v>1816</v>
      </c>
      <c r="C50" s="368" t="s">
        <v>1013</v>
      </c>
      <c r="D50" s="368">
        <v>33</v>
      </c>
      <c r="E50" s="368">
        <v>627</v>
      </c>
      <c r="F50" s="367">
        <v>22316.27</v>
      </c>
      <c r="G50" s="366">
        <v>0</v>
      </c>
      <c r="H50" s="366">
        <v>17416.740000000002</v>
      </c>
      <c r="I50" s="366">
        <v>4899.53</v>
      </c>
      <c r="J50" s="365">
        <v>0.21954968280989609</v>
      </c>
    </row>
    <row r="51" spans="1:10" ht="15" customHeight="1" x14ac:dyDescent="0.2">
      <c r="A51" s="368" t="s">
        <v>3146</v>
      </c>
      <c r="B51" s="368" t="s">
        <v>3145</v>
      </c>
      <c r="C51" s="368" t="s">
        <v>1013</v>
      </c>
      <c r="D51" s="368">
        <v>2</v>
      </c>
      <c r="E51" s="368">
        <v>38</v>
      </c>
      <c r="F51" s="367">
        <v>3347.98</v>
      </c>
      <c r="G51" s="366">
        <v>0</v>
      </c>
      <c r="H51" s="366">
        <v>2468.7399999999998</v>
      </c>
      <c r="I51" s="366">
        <v>879.24</v>
      </c>
      <c r="J51" s="365">
        <v>0.2626180562607901</v>
      </c>
    </row>
    <row r="52" spans="1:10" ht="15" customHeight="1" x14ac:dyDescent="0.2">
      <c r="A52" s="368" t="s">
        <v>1815</v>
      </c>
      <c r="B52" s="368" t="s">
        <v>1814</v>
      </c>
      <c r="C52" s="368" t="s">
        <v>1013</v>
      </c>
      <c r="D52" s="368">
        <v>20</v>
      </c>
      <c r="E52" s="368">
        <v>380</v>
      </c>
      <c r="F52" s="367">
        <v>13908.06</v>
      </c>
      <c r="G52" s="366">
        <v>0</v>
      </c>
      <c r="H52" s="366">
        <v>14837.8</v>
      </c>
      <c r="I52" s="366">
        <v>-929.74</v>
      </c>
      <c r="J52" s="365">
        <v>-6.6849006978687175E-2</v>
      </c>
    </row>
    <row r="53" spans="1:10" ht="15" customHeight="1" x14ac:dyDescent="0.2">
      <c r="A53" s="368" t="s">
        <v>1960</v>
      </c>
      <c r="B53" s="368" t="s">
        <v>1959</v>
      </c>
      <c r="C53" s="368" t="s">
        <v>1013</v>
      </c>
      <c r="D53" s="368">
        <v>9</v>
      </c>
      <c r="E53" s="368">
        <v>171</v>
      </c>
      <c r="F53" s="367">
        <v>9073.7999999999993</v>
      </c>
      <c r="G53" s="366">
        <v>0</v>
      </c>
      <c r="H53" s="366">
        <v>8669.34</v>
      </c>
      <c r="I53" s="366">
        <v>404.46</v>
      </c>
      <c r="J53" s="365">
        <v>4.4574489188653046E-2</v>
      </c>
    </row>
    <row r="54" spans="1:10" ht="15" customHeight="1" x14ac:dyDescent="0.2">
      <c r="A54" s="368" t="s">
        <v>1813</v>
      </c>
      <c r="B54" s="368" t="s">
        <v>1812</v>
      </c>
      <c r="C54" s="368" t="s">
        <v>1013</v>
      </c>
      <c r="D54" s="368">
        <v>1</v>
      </c>
      <c r="E54" s="368">
        <v>19</v>
      </c>
      <c r="F54" s="367">
        <v>1658.62</v>
      </c>
      <c r="G54" s="366">
        <v>0</v>
      </c>
      <c r="H54" s="366">
        <v>1187.75</v>
      </c>
      <c r="I54" s="366">
        <v>470.87</v>
      </c>
      <c r="J54" s="365">
        <v>0.28389263363519068</v>
      </c>
    </row>
    <row r="55" spans="1:10" ht="15" customHeight="1" x14ac:dyDescent="0.2">
      <c r="A55" s="368" t="s">
        <v>2315</v>
      </c>
      <c r="B55" s="368" t="s">
        <v>2314</v>
      </c>
      <c r="C55" s="368" t="s">
        <v>1013</v>
      </c>
      <c r="D55" s="368">
        <v>2</v>
      </c>
      <c r="E55" s="368">
        <v>38</v>
      </c>
      <c r="F55" s="367">
        <v>3711.62</v>
      </c>
      <c r="G55" s="366">
        <v>0</v>
      </c>
      <c r="H55" s="366">
        <v>2392.04</v>
      </c>
      <c r="I55" s="366">
        <v>1319.58</v>
      </c>
      <c r="J55" s="365">
        <v>0.35552669723732494</v>
      </c>
    </row>
    <row r="56" spans="1:10" ht="15" customHeight="1" x14ac:dyDescent="0.2">
      <c r="A56" s="368" t="s">
        <v>1811</v>
      </c>
      <c r="B56" s="368" t="s">
        <v>1810</v>
      </c>
      <c r="C56" s="368" t="s">
        <v>1013</v>
      </c>
      <c r="D56" s="368">
        <v>59</v>
      </c>
      <c r="E56" s="368">
        <v>1121</v>
      </c>
      <c r="F56" s="367">
        <v>63964.47</v>
      </c>
      <c r="G56" s="366">
        <v>0</v>
      </c>
      <c r="H56" s="366">
        <v>55478.29</v>
      </c>
      <c r="I56" s="366">
        <v>8486.18</v>
      </c>
      <c r="J56" s="365">
        <v>0.13267021519915664</v>
      </c>
    </row>
    <row r="57" spans="1:10" ht="15" customHeight="1" x14ac:dyDescent="0.2">
      <c r="A57" s="368" t="s">
        <v>3144</v>
      </c>
      <c r="B57" s="368" t="s">
        <v>3143</v>
      </c>
      <c r="C57" s="368" t="s">
        <v>1013</v>
      </c>
      <c r="D57" s="368">
        <v>2</v>
      </c>
      <c r="E57" s="368">
        <v>38</v>
      </c>
      <c r="F57" s="367">
        <v>4363.38</v>
      </c>
      <c r="G57" s="366">
        <v>0</v>
      </c>
      <c r="H57" s="366">
        <v>2973.16</v>
      </c>
      <c r="I57" s="366">
        <v>1390.22</v>
      </c>
      <c r="J57" s="365">
        <v>0.31861080171793427</v>
      </c>
    </row>
    <row r="58" spans="1:10" ht="15" customHeight="1" x14ac:dyDescent="0.2">
      <c r="A58" s="368" t="s">
        <v>1809</v>
      </c>
      <c r="B58" s="368" t="s">
        <v>1808</v>
      </c>
      <c r="C58" s="368" t="s">
        <v>1013</v>
      </c>
      <c r="D58" s="368">
        <v>11</v>
      </c>
      <c r="E58" s="368">
        <v>209</v>
      </c>
      <c r="F58" s="367">
        <v>0.11</v>
      </c>
      <c r="G58" s="366">
        <v>0</v>
      </c>
      <c r="H58" s="366">
        <v>6079.8</v>
      </c>
      <c r="I58" s="366">
        <v>-6079.69</v>
      </c>
      <c r="J58" s="365">
        <v>-55269.909090909088</v>
      </c>
    </row>
    <row r="59" spans="1:10" ht="15" customHeight="1" x14ac:dyDescent="0.2">
      <c r="A59" s="368" t="s">
        <v>1807</v>
      </c>
      <c r="B59" s="368" t="s">
        <v>1806</v>
      </c>
      <c r="C59" s="368" t="s">
        <v>1013</v>
      </c>
      <c r="D59" s="368">
        <v>22</v>
      </c>
      <c r="E59" s="368">
        <v>418</v>
      </c>
      <c r="F59" s="367">
        <v>0.22</v>
      </c>
      <c r="G59" s="366">
        <v>0</v>
      </c>
      <c r="H59" s="366">
        <v>8845.7000000000007</v>
      </c>
      <c r="I59" s="366">
        <v>-8845.48</v>
      </c>
      <c r="J59" s="365">
        <v>-40206.727272727272</v>
      </c>
    </row>
    <row r="60" spans="1:10" ht="15" customHeight="1" x14ac:dyDescent="0.2">
      <c r="A60" s="368" t="s">
        <v>2313</v>
      </c>
      <c r="B60" s="368" t="s">
        <v>2312</v>
      </c>
      <c r="C60" s="368" t="s">
        <v>1013</v>
      </c>
      <c r="D60" s="368">
        <v>16</v>
      </c>
      <c r="E60" s="368">
        <v>304</v>
      </c>
      <c r="F60" s="367">
        <v>0.16</v>
      </c>
      <c r="G60" s="366">
        <v>0</v>
      </c>
      <c r="H60" s="366">
        <v>5762.64</v>
      </c>
      <c r="I60" s="366">
        <v>-5762.48</v>
      </c>
      <c r="J60" s="365">
        <v>-36015.5</v>
      </c>
    </row>
    <row r="61" spans="1:10" ht="15" customHeight="1" x14ac:dyDescent="0.2">
      <c r="A61" s="368" t="s">
        <v>1805</v>
      </c>
      <c r="B61" s="368" t="s">
        <v>1804</v>
      </c>
      <c r="C61" s="368" t="s">
        <v>1013</v>
      </c>
      <c r="D61" s="368">
        <v>1</v>
      </c>
      <c r="E61" s="368">
        <v>19</v>
      </c>
      <c r="F61" s="367">
        <v>1849.97</v>
      </c>
      <c r="G61" s="366">
        <v>0</v>
      </c>
      <c r="H61" s="366">
        <v>1364.13</v>
      </c>
      <c r="I61" s="366">
        <v>485.84</v>
      </c>
      <c r="J61" s="365">
        <v>0.26262047492662044</v>
      </c>
    </row>
    <row r="62" spans="1:10" ht="15" customHeight="1" x14ac:dyDescent="0.2">
      <c r="A62" s="368" t="s">
        <v>1802</v>
      </c>
      <c r="B62" s="368" t="s">
        <v>1801</v>
      </c>
      <c r="C62" s="368" t="s">
        <v>1803</v>
      </c>
      <c r="D62" s="368">
        <v>4</v>
      </c>
      <c r="E62" s="368">
        <v>22.704000000000001</v>
      </c>
      <c r="F62" s="367">
        <v>7024.67</v>
      </c>
      <c r="G62" s="366">
        <v>0</v>
      </c>
      <c r="H62" s="366">
        <v>5267.04</v>
      </c>
      <c r="I62" s="366">
        <v>1757.63</v>
      </c>
      <c r="J62" s="365">
        <v>0.2502081948333516</v>
      </c>
    </row>
    <row r="63" spans="1:10" ht="15" customHeight="1" x14ac:dyDescent="0.2">
      <c r="A63" s="368" t="s">
        <v>1802</v>
      </c>
      <c r="B63" s="368" t="s">
        <v>1801</v>
      </c>
      <c r="C63" s="368" t="s">
        <v>1800</v>
      </c>
      <c r="D63" s="368">
        <v>312</v>
      </c>
      <c r="E63" s="368">
        <v>147.57599999999999</v>
      </c>
      <c r="F63" s="367">
        <v>36532.080000000002</v>
      </c>
      <c r="G63" s="366">
        <v>0</v>
      </c>
      <c r="H63" s="366">
        <v>34235.760000000002</v>
      </c>
      <c r="I63" s="366">
        <v>2296.3200000000002</v>
      </c>
      <c r="J63" s="365">
        <v>6.2857630882227344E-2</v>
      </c>
    </row>
    <row r="64" spans="1:10" ht="15" customHeight="1" x14ac:dyDescent="0.2">
      <c r="A64" s="368" t="s">
        <v>1799</v>
      </c>
      <c r="B64" s="368" t="s">
        <v>1798</v>
      </c>
      <c r="C64" s="368" t="s">
        <v>1013</v>
      </c>
      <c r="D64" s="368">
        <v>20</v>
      </c>
      <c r="E64" s="368">
        <v>380</v>
      </c>
      <c r="F64" s="367">
        <v>29914.94</v>
      </c>
      <c r="G64" s="366">
        <v>0</v>
      </c>
      <c r="H64" s="366">
        <v>24393.599999999999</v>
      </c>
      <c r="I64" s="366">
        <v>5521.34</v>
      </c>
      <c r="J64" s="365">
        <v>0.18456797840811315</v>
      </c>
    </row>
    <row r="65" spans="1:10" ht="15" customHeight="1" x14ac:dyDescent="0.2">
      <c r="A65" s="368" t="s">
        <v>1795</v>
      </c>
      <c r="B65" s="368" t="s">
        <v>1794</v>
      </c>
      <c r="C65" s="368" t="s">
        <v>1013</v>
      </c>
      <c r="D65" s="368">
        <v>36</v>
      </c>
      <c r="E65" s="368">
        <v>684</v>
      </c>
      <c r="F65" s="367">
        <v>30207.46</v>
      </c>
      <c r="G65" s="366">
        <v>0</v>
      </c>
      <c r="H65" s="366">
        <v>17498.28</v>
      </c>
      <c r="I65" s="366">
        <v>12709.18</v>
      </c>
      <c r="J65" s="365">
        <v>0.42072984620355369</v>
      </c>
    </row>
    <row r="66" spans="1:10" ht="15" customHeight="1" x14ac:dyDescent="0.2">
      <c r="A66" s="368" t="s">
        <v>1793</v>
      </c>
      <c r="B66" s="368" t="s">
        <v>1792</v>
      </c>
      <c r="C66" s="368" t="s">
        <v>1013</v>
      </c>
      <c r="D66" s="368">
        <v>2</v>
      </c>
      <c r="E66" s="368">
        <v>38</v>
      </c>
      <c r="F66" s="367">
        <v>3168.94</v>
      </c>
      <c r="G66" s="366">
        <v>0</v>
      </c>
      <c r="H66" s="366">
        <v>2337.38</v>
      </c>
      <c r="I66" s="366">
        <v>831.56</v>
      </c>
      <c r="J66" s="365">
        <v>0.2624095123290438</v>
      </c>
    </row>
    <row r="67" spans="1:10" ht="15" customHeight="1" x14ac:dyDescent="0.2">
      <c r="A67" s="368" t="s">
        <v>3142</v>
      </c>
      <c r="B67" s="368" t="s">
        <v>3141</v>
      </c>
      <c r="C67" s="368" t="s">
        <v>1013</v>
      </c>
      <c r="D67" s="368">
        <v>1</v>
      </c>
      <c r="E67" s="368">
        <v>19</v>
      </c>
      <c r="F67" s="367">
        <v>1403.91</v>
      </c>
      <c r="G67" s="366">
        <v>0</v>
      </c>
      <c r="H67" s="366">
        <v>1035.22</v>
      </c>
      <c r="I67" s="366">
        <v>368.69</v>
      </c>
      <c r="J67" s="365">
        <v>0.26261654949391344</v>
      </c>
    </row>
    <row r="68" spans="1:10" ht="15" customHeight="1" x14ac:dyDescent="0.2">
      <c r="A68" s="368" t="s">
        <v>4059</v>
      </c>
      <c r="B68" s="368" t="s">
        <v>4058</v>
      </c>
      <c r="C68" s="368" t="s">
        <v>1013</v>
      </c>
      <c r="D68" s="368">
        <v>1</v>
      </c>
      <c r="E68" s="368">
        <v>19</v>
      </c>
      <c r="F68" s="367">
        <v>1404.7</v>
      </c>
      <c r="G68" s="366">
        <v>0</v>
      </c>
      <c r="H68" s="366">
        <v>1035.8</v>
      </c>
      <c r="I68" s="366">
        <v>368.9</v>
      </c>
      <c r="J68" s="365">
        <v>0.26261835267316863</v>
      </c>
    </row>
    <row r="69" spans="1:10" ht="15" customHeight="1" x14ac:dyDescent="0.2">
      <c r="A69" s="368" t="s">
        <v>1789</v>
      </c>
      <c r="B69" s="368" t="s">
        <v>1788</v>
      </c>
      <c r="C69" s="368" t="s">
        <v>1785</v>
      </c>
      <c r="D69" s="368">
        <v>193</v>
      </c>
      <c r="E69" s="368">
        <v>3860</v>
      </c>
      <c r="F69" s="367">
        <v>73436.05</v>
      </c>
      <c r="G69" s="366">
        <v>0</v>
      </c>
      <c r="H69" s="366">
        <v>64494.81</v>
      </c>
      <c r="I69" s="366">
        <v>8941.24</v>
      </c>
      <c r="J69" s="365">
        <v>0.12175545934183551</v>
      </c>
    </row>
    <row r="70" spans="1:10" ht="15" customHeight="1" x14ac:dyDescent="0.2">
      <c r="A70" s="368" t="s">
        <v>1787</v>
      </c>
      <c r="B70" s="368" t="s">
        <v>1786</v>
      </c>
      <c r="C70" s="368" t="s">
        <v>1785</v>
      </c>
      <c r="D70" s="368">
        <v>11</v>
      </c>
      <c r="E70" s="368">
        <v>220</v>
      </c>
      <c r="F70" s="367">
        <v>4867.2700000000004</v>
      </c>
      <c r="G70" s="366">
        <v>0</v>
      </c>
      <c r="H70" s="366">
        <v>4558.22</v>
      </c>
      <c r="I70" s="366">
        <v>309.05</v>
      </c>
      <c r="J70" s="365">
        <v>6.3495552948572814E-2</v>
      </c>
    </row>
    <row r="71" spans="1:10" ht="15" customHeight="1" x14ac:dyDescent="0.2">
      <c r="A71" s="368" t="s">
        <v>1784</v>
      </c>
      <c r="B71" s="368" t="s">
        <v>1783</v>
      </c>
      <c r="C71" s="368" t="s">
        <v>1771</v>
      </c>
      <c r="D71" s="368">
        <v>68</v>
      </c>
      <c r="E71" s="368">
        <v>408</v>
      </c>
      <c r="F71" s="367">
        <v>42105.71</v>
      </c>
      <c r="G71" s="366">
        <v>0</v>
      </c>
      <c r="H71" s="366">
        <v>31659.49</v>
      </c>
      <c r="I71" s="366">
        <v>10446.219999999999</v>
      </c>
      <c r="J71" s="365">
        <v>0.24809509209083519</v>
      </c>
    </row>
    <row r="72" spans="1:10" ht="15" customHeight="1" x14ac:dyDescent="0.2">
      <c r="A72" s="368" t="s">
        <v>1784</v>
      </c>
      <c r="B72" s="368" t="s">
        <v>1783</v>
      </c>
      <c r="C72" s="368" t="s">
        <v>1774</v>
      </c>
      <c r="D72" s="368">
        <v>408</v>
      </c>
      <c r="E72" s="368">
        <v>102</v>
      </c>
      <c r="F72" s="367">
        <v>10085.76</v>
      </c>
      <c r="G72" s="366">
        <v>0</v>
      </c>
      <c r="H72" s="366">
        <v>7904.32</v>
      </c>
      <c r="I72" s="366">
        <v>2181.44</v>
      </c>
      <c r="J72" s="365">
        <v>0.2162891046386192</v>
      </c>
    </row>
    <row r="73" spans="1:10" ht="15" customHeight="1" x14ac:dyDescent="0.2">
      <c r="A73" s="368" t="s">
        <v>1782</v>
      </c>
      <c r="B73" s="368" t="s">
        <v>1781</v>
      </c>
      <c r="C73" s="368" t="s">
        <v>1771</v>
      </c>
      <c r="D73" s="368">
        <v>91</v>
      </c>
      <c r="E73" s="368">
        <v>546</v>
      </c>
      <c r="F73" s="367">
        <v>78699.83</v>
      </c>
      <c r="G73" s="366">
        <v>0</v>
      </c>
      <c r="H73" s="366">
        <v>57019.32</v>
      </c>
      <c r="I73" s="366">
        <v>21680.51</v>
      </c>
      <c r="J73" s="365">
        <v>0.27548356838890248</v>
      </c>
    </row>
    <row r="74" spans="1:10" ht="15" customHeight="1" x14ac:dyDescent="0.2">
      <c r="A74" s="368" t="s">
        <v>1782</v>
      </c>
      <c r="B74" s="368" t="s">
        <v>1781</v>
      </c>
      <c r="C74" s="368" t="s">
        <v>1774</v>
      </c>
      <c r="D74" s="368">
        <v>240</v>
      </c>
      <c r="E74" s="368">
        <v>60</v>
      </c>
      <c r="F74" s="367">
        <v>8752.7999999999993</v>
      </c>
      <c r="G74" s="366">
        <v>0</v>
      </c>
      <c r="H74" s="366">
        <v>6265.2</v>
      </c>
      <c r="I74" s="366">
        <v>2487.6</v>
      </c>
      <c r="J74" s="365">
        <v>0.28420619687414311</v>
      </c>
    </row>
    <row r="75" spans="1:10" ht="15" customHeight="1" x14ac:dyDescent="0.2">
      <c r="A75" s="368" t="s">
        <v>1780</v>
      </c>
      <c r="B75" s="368" t="s">
        <v>1779</v>
      </c>
      <c r="C75" s="368" t="s">
        <v>1771</v>
      </c>
      <c r="D75" s="368">
        <v>1</v>
      </c>
      <c r="E75" s="368">
        <v>6</v>
      </c>
      <c r="F75" s="367">
        <v>1591.55</v>
      </c>
      <c r="G75" s="366">
        <v>0</v>
      </c>
      <c r="H75" s="366">
        <v>955.9</v>
      </c>
      <c r="I75" s="366">
        <v>635.65</v>
      </c>
      <c r="J75" s="365">
        <v>0.39939053124312779</v>
      </c>
    </row>
    <row r="76" spans="1:10" ht="15" customHeight="1" x14ac:dyDescent="0.2">
      <c r="A76" s="368" t="s">
        <v>1780</v>
      </c>
      <c r="B76" s="368" t="s">
        <v>1779</v>
      </c>
      <c r="C76" s="368" t="s">
        <v>1774</v>
      </c>
      <c r="D76" s="368">
        <v>96</v>
      </c>
      <c r="E76" s="368">
        <v>24</v>
      </c>
      <c r="F76" s="367">
        <v>5134.08</v>
      </c>
      <c r="G76" s="366">
        <v>0</v>
      </c>
      <c r="H76" s="366">
        <v>3823.6</v>
      </c>
      <c r="I76" s="366">
        <v>1310.48</v>
      </c>
      <c r="J76" s="365">
        <v>0.25525118424333082</v>
      </c>
    </row>
    <row r="77" spans="1:10" ht="15" customHeight="1" x14ac:dyDescent="0.2">
      <c r="A77" s="368" t="s">
        <v>1778</v>
      </c>
      <c r="B77" s="368" t="s">
        <v>1777</v>
      </c>
      <c r="C77" s="368" t="s">
        <v>1771</v>
      </c>
      <c r="D77" s="368">
        <v>78</v>
      </c>
      <c r="E77" s="368">
        <v>468</v>
      </c>
      <c r="F77" s="367">
        <v>54297.05</v>
      </c>
      <c r="G77" s="366">
        <v>0</v>
      </c>
      <c r="H77" s="366">
        <v>43414.8</v>
      </c>
      <c r="I77" s="366">
        <v>10882.25</v>
      </c>
      <c r="J77" s="365">
        <v>0.2004206490039514</v>
      </c>
    </row>
    <row r="78" spans="1:10" ht="15" customHeight="1" x14ac:dyDescent="0.2">
      <c r="A78" s="368" t="s">
        <v>1778</v>
      </c>
      <c r="B78" s="368" t="s">
        <v>1777</v>
      </c>
      <c r="C78" s="368" t="s">
        <v>1774</v>
      </c>
      <c r="D78" s="368">
        <v>144</v>
      </c>
      <c r="E78" s="368">
        <v>36</v>
      </c>
      <c r="F78" s="367">
        <v>4142.88</v>
      </c>
      <c r="G78" s="366">
        <v>0</v>
      </c>
      <c r="H78" s="366">
        <v>3339.6</v>
      </c>
      <c r="I78" s="366">
        <v>803.28</v>
      </c>
      <c r="J78" s="365">
        <v>0.19389410265322674</v>
      </c>
    </row>
    <row r="79" spans="1:10" ht="15" customHeight="1" x14ac:dyDescent="0.2">
      <c r="A79" s="368" t="s">
        <v>1776</v>
      </c>
      <c r="B79" s="368" t="s">
        <v>1775</v>
      </c>
      <c r="C79" s="368" t="s">
        <v>1771</v>
      </c>
      <c r="D79" s="368">
        <v>66</v>
      </c>
      <c r="E79" s="368">
        <v>396</v>
      </c>
      <c r="F79" s="367">
        <v>41081.06</v>
      </c>
      <c r="G79" s="366">
        <v>0</v>
      </c>
      <c r="H79" s="366">
        <v>31653.56</v>
      </c>
      <c r="I79" s="366">
        <v>9427.5</v>
      </c>
      <c r="J79" s="365">
        <v>0.22948531513062223</v>
      </c>
    </row>
    <row r="80" spans="1:10" ht="15" customHeight="1" x14ac:dyDescent="0.2">
      <c r="A80" s="368" t="s">
        <v>1776</v>
      </c>
      <c r="B80" s="368" t="s">
        <v>1775</v>
      </c>
      <c r="C80" s="368" t="s">
        <v>1774</v>
      </c>
      <c r="D80" s="368">
        <v>72</v>
      </c>
      <c r="E80" s="368">
        <v>18</v>
      </c>
      <c r="F80" s="367">
        <v>1954.8</v>
      </c>
      <c r="G80" s="366">
        <v>0</v>
      </c>
      <c r="H80" s="366">
        <v>1438.8</v>
      </c>
      <c r="I80" s="366">
        <v>516</v>
      </c>
      <c r="J80" s="365">
        <v>0.26396562308164517</v>
      </c>
    </row>
    <row r="81" spans="1:10" ht="15" customHeight="1" x14ac:dyDescent="0.2">
      <c r="A81" s="368" t="s">
        <v>1773</v>
      </c>
      <c r="B81" s="368" t="s">
        <v>1772</v>
      </c>
      <c r="C81" s="368" t="s">
        <v>1771</v>
      </c>
      <c r="D81" s="368">
        <v>37</v>
      </c>
      <c r="E81" s="368">
        <v>222</v>
      </c>
      <c r="F81" s="367">
        <v>22353.279999999999</v>
      </c>
      <c r="G81" s="366">
        <v>0</v>
      </c>
      <c r="H81" s="366">
        <v>20289.400000000001</v>
      </c>
      <c r="I81" s="366">
        <v>2063.88</v>
      </c>
      <c r="J81" s="365">
        <v>9.2330074154665445E-2</v>
      </c>
    </row>
    <row r="82" spans="1:10" ht="15" customHeight="1" x14ac:dyDescent="0.2">
      <c r="A82" s="368" t="s">
        <v>1773</v>
      </c>
      <c r="B82" s="368" t="s">
        <v>1772</v>
      </c>
      <c r="C82" s="368" t="s">
        <v>1774</v>
      </c>
      <c r="D82" s="368">
        <v>48</v>
      </c>
      <c r="E82" s="368">
        <v>12</v>
      </c>
      <c r="F82" s="367">
        <v>1458.72</v>
      </c>
      <c r="G82" s="366">
        <v>0</v>
      </c>
      <c r="H82" s="366">
        <v>1096.72</v>
      </c>
      <c r="I82" s="366">
        <v>362</v>
      </c>
      <c r="J82" s="365">
        <v>0.24816277284194363</v>
      </c>
    </row>
    <row r="83" spans="1:10" ht="15" customHeight="1" x14ac:dyDescent="0.2">
      <c r="A83" s="368" t="s">
        <v>1770</v>
      </c>
      <c r="B83" s="368" t="s">
        <v>1769</v>
      </c>
      <c r="C83" s="368" t="s">
        <v>1764</v>
      </c>
      <c r="D83" s="368">
        <v>7</v>
      </c>
      <c r="E83" s="368">
        <v>99.33</v>
      </c>
      <c r="F83" s="367">
        <v>9066.91</v>
      </c>
      <c r="G83" s="366">
        <v>0</v>
      </c>
      <c r="H83" s="366">
        <v>6683.74</v>
      </c>
      <c r="I83" s="366">
        <v>2383.17</v>
      </c>
      <c r="J83" s="365">
        <v>0.26284257812198425</v>
      </c>
    </row>
    <row r="84" spans="1:10" ht="15" customHeight="1" x14ac:dyDescent="0.2">
      <c r="A84" s="368" t="s">
        <v>1768</v>
      </c>
      <c r="B84" s="368" t="s">
        <v>1767</v>
      </c>
      <c r="C84" s="368" t="s">
        <v>1764</v>
      </c>
      <c r="D84" s="368">
        <v>3</v>
      </c>
      <c r="E84" s="368">
        <v>42.57</v>
      </c>
      <c r="F84" s="367">
        <v>3921.53</v>
      </c>
      <c r="G84" s="366">
        <v>0</v>
      </c>
      <c r="H84" s="366">
        <v>2970.29</v>
      </c>
      <c r="I84" s="366">
        <v>951.24</v>
      </c>
      <c r="J84" s="365">
        <v>0.2425685893006046</v>
      </c>
    </row>
    <row r="85" spans="1:10" ht="15" customHeight="1" x14ac:dyDescent="0.2">
      <c r="A85" s="368" t="s">
        <v>1768</v>
      </c>
      <c r="B85" s="368" t="s">
        <v>1767</v>
      </c>
      <c r="C85" s="368" t="s">
        <v>1074</v>
      </c>
      <c r="D85" s="368">
        <v>15</v>
      </c>
      <c r="E85" s="368">
        <v>14.19</v>
      </c>
      <c r="F85" s="367">
        <v>1087.95</v>
      </c>
      <c r="G85" s="366">
        <v>0</v>
      </c>
      <c r="H85" s="366">
        <v>990.87</v>
      </c>
      <c r="I85" s="366">
        <v>97.08</v>
      </c>
      <c r="J85" s="365">
        <v>8.9232041913690885E-2</v>
      </c>
    </row>
    <row r="86" spans="1:10" ht="15" customHeight="1" x14ac:dyDescent="0.2">
      <c r="A86" s="368" t="s">
        <v>1766</v>
      </c>
      <c r="B86" s="368" t="s">
        <v>1765</v>
      </c>
      <c r="C86" s="368" t="s">
        <v>1764</v>
      </c>
      <c r="D86" s="368">
        <v>3</v>
      </c>
      <c r="E86" s="368">
        <v>42.57</v>
      </c>
      <c r="F86" s="367">
        <v>4115.5200000000004</v>
      </c>
      <c r="G86" s="366">
        <v>0</v>
      </c>
      <c r="H86" s="366">
        <v>3003.34</v>
      </c>
      <c r="I86" s="366">
        <v>1112.18</v>
      </c>
      <c r="J86" s="365">
        <v>0.27024045564108545</v>
      </c>
    </row>
    <row r="87" spans="1:10" ht="15" customHeight="1" x14ac:dyDescent="0.2">
      <c r="A87" s="368" t="s">
        <v>2419</v>
      </c>
      <c r="B87" s="368" t="s">
        <v>2418</v>
      </c>
      <c r="C87" s="368" t="s">
        <v>1764</v>
      </c>
      <c r="D87" s="368">
        <v>2</v>
      </c>
      <c r="E87" s="368">
        <v>28.38</v>
      </c>
      <c r="F87" s="367">
        <v>3541.46</v>
      </c>
      <c r="G87" s="366">
        <v>0</v>
      </c>
      <c r="H87" s="366">
        <v>2480.56</v>
      </c>
      <c r="I87" s="366">
        <v>1060.9000000000001</v>
      </c>
      <c r="J87" s="365">
        <v>0.29956571583471225</v>
      </c>
    </row>
    <row r="88" spans="1:10" ht="15" customHeight="1" x14ac:dyDescent="0.2">
      <c r="A88" s="368" t="s">
        <v>1763</v>
      </c>
      <c r="B88" s="368" t="s">
        <v>1762</v>
      </c>
      <c r="C88" s="368" t="s">
        <v>1764</v>
      </c>
      <c r="D88" s="368">
        <v>61</v>
      </c>
      <c r="E88" s="368">
        <v>865.59</v>
      </c>
      <c r="F88" s="367">
        <v>70915.03</v>
      </c>
      <c r="G88" s="366">
        <v>0</v>
      </c>
      <c r="H88" s="366">
        <v>57348.43</v>
      </c>
      <c r="I88" s="366">
        <v>13566.6</v>
      </c>
      <c r="J88" s="365">
        <v>0.1913078228973463</v>
      </c>
    </row>
    <row r="89" spans="1:10" ht="15" customHeight="1" x14ac:dyDescent="0.2">
      <c r="A89" s="368" t="s">
        <v>1763</v>
      </c>
      <c r="B89" s="368" t="s">
        <v>1762</v>
      </c>
      <c r="C89" s="368" t="s">
        <v>1074</v>
      </c>
      <c r="D89" s="368">
        <v>60</v>
      </c>
      <c r="E89" s="368">
        <v>56.76</v>
      </c>
      <c r="F89" s="367">
        <v>4959.6000000000004</v>
      </c>
      <c r="G89" s="366">
        <v>0</v>
      </c>
      <c r="H89" s="366">
        <v>3752.12</v>
      </c>
      <c r="I89" s="366">
        <v>1207.48</v>
      </c>
      <c r="J89" s="365">
        <v>0.24346318251471893</v>
      </c>
    </row>
    <row r="90" spans="1:10" ht="15" customHeight="1" x14ac:dyDescent="0.2">
      <c r="A90" s="368" t="s">
        <v>1761</v>
      </c>
      <c r="B90" s="368" t="s">
        <v>1760</v>
      </c>
      <c r="C90" s="368" t="s">
        <v>1099</v>
      </c>
      <c r="D90" s="368">
        <v>8000</v>
      </c>
      <c r="E90" s="368">
        <v>8000</v>
      </c>
      <c r="F90" s="367">
        <v>103990</v>
      </c>
      <c r="G90" s="366">
        <v>0</v>
      </c>
      <c r="H90" s="366">
        <v>94400</v>
      </c>
      <c r="I90" s="366">
        <v>9590</v>
      </c>
      <c r="J90" s="365">
        <v>9.2220405808250791E-2</v>
      </c>
    </row>
    <row r="91" spans="1:10" ht="15" customHeight="1" x14ac:dyDescent="0.2">
      <c r="A91" s="368" t="s">
        <v>7249</v>
      </c>
      <c r="B91" s="368" t="s">
        <v>7248</v>
      </c>
      <c r="C91" s="368" t="s">
        <v>1099</v>
      </c>
      <c r="D91" s="368">
        <v>1000</v>
      </c>
      <c r="E91" s="368">
        <v>1000</v>
      </c>
      <c r="F91" s="367">
        <v>34500</v>
      </c>
      <c r="G91" s="366">
        <v>0</v>
      </c>
      <c r="H91" s="366">
        <v>43860</v>
      </c>
      <c r="I91" s="366">
        <v>-9360</v>
      </c>
      <c r="J91" s="365">
        <v>-0.27130434782608698</v>
      </c>
    </row>
    <row r="92" spans="1:10" ht="15" customHeight="1" x14ac:dyDescent="0.2">
      <c r="A92" s="368" t="s">
        <v>1757</v>
      </c>
      <c r="B92" s="368" t="s">
        <v>1756</v>
      </c>
      <c r="C92" s="368" t="s">
        <v>1099</v>
      </c>
      <c r="D92" s="368">
        <v>1000</v>
      </c>
      <c r="E92" s="368">
        <v>1000</v>
      </c>
      <c r="F92" s="367">
        <v>55900</v>
      </c>
      <c r="G92" s="366">
        <v>0</v>
      </c>
      <c r="H92" s="366">
        <v>54750</v>
      </c>
      <c r="I92" s="366">
        <v>1150</v>
      </c>
      <c r="J92" s="365">
        <v>2.0572450805008944E-2</v>
      </c>
    </row>
    <row r="93" spans="1:10" ht="15" customHeight="1" x14ac:dyDescent="0.2">
      <c r="A93" s="368" t="s">
        <v>1755</v>
      </c>
      <c r="B93" s="368" t="s">
        <v>1754</v>
      </c>
      <c r="C93" s="368" t="s">
        <v>1018</v>
      </c>
      <c r="D93" s="368">
        <v>12</v>
      </c>
      <c r="E93" s="368">
        <v>2496</v>
      </c>
      <c r="F93" s="367">
        <v>48433.24</v>
      </c>
      <c r="G93" s="366">
        <v>0</v>
      </c>
      <c r="H93" s="366">
        <v>37023.72</v>
      </c>
      <c r="I93" s="366">
        <v>11409.52</v>
      </c>
      <c r="J93" s="365">
        <v>0.23557209883129851</v>
      </c>
    </row>
    <row r="94" spans="1:10" ht="15" customHeight="1" x14ac:dyDescent="0.2">
      <c r="A94" s="368" t="s">
        <v>1753</v>
      </c>
      <c r="B94" s="368" t="s">
        <v>1752</v>
      </c>
      <c r="C94" s="368" t="s">
        <v>1018</v>
      </c>
      <c r="D94" s="368">
        <v>5</v>
      </c>
      <c r="E94" s="368">
        <v>1040</v>
      </c>
      <c r="F94" s="367">
        <v>29751.64</v>
      </c>
      <c r="G94" s="366">
        <v>0</v>
      </c>
      <c r="H94" s="366">
        <v>23988.7</v>
      </c>
      <c r="I94" s="366">
        <v>5762.94</v>
      </c>
      <c r="J94" s="365">
        <v>0.19370159090389638</v>
      </c>
    </row>
    <row r="95" spans="1:10" ht="15" customHeight="1" x14ac:dyDescent="0.2">
      <c r="A95" s="368" t="s">
        <v>1751</v>
      </c>
      <c r="B95" s="368" t="s">
        <v>1750</v>
      </c>
      <c r="C95" s="368" t="s">
        <v>1018</v>
      </c>
      <c r="D95" s="368">
        <v>2</v>
      </c>
      <c r="E95" s="368">
        <v>416</v>
      </c>
      <c r="F95" s="367">
        <v>18529.82</v>
      </c>
      <c r="G95" s="366">
        <v>0</v>
      </c>
      <c r="H95" s="366">
        <v>15352.64</v>
      </c>
      <c r="I95" s="366">
        <v>3177.18</v>
      </c>
      <c r="J95" s="365">
        <v>0.17146307951183551</v>
      </c>
    </row>
    <row r="96" spans="1:10" ht="15" customHeight="1" x14ac:dyDescent="0.2">
      <c r="A96" s="368" t="s">
        <v>1749</v>
      </c>
      <c r="B96" s="368" t="s">
        <v>1748</v>
      </c>
      <c r="C96" s="368" t="s">
        <v>1018</v>
      </c>
      <c r="D96" s="368">
        <v>2</v>
      </c>
      <c r="E96" s="368">
        <v>416</v>
      </c>
      <c r="F96" s="367">
        <v>13615</v>
      </c>
      <c r="G96" s="366">
        <v>0</v>
      </c>
      <c r="H96" s="366">
        <v>19354.68</v>
      </c>
      <c r="I96" s="366">
        <v>-5739.68</v>
      </c>
      <c r="J96" s="365">
        <v>-0.42157032684539109</v>
      </c>
    </row>
    <row r="97" spans="1:10" ht="15" customHeight="1" x14ac:dyDescent="0.2">
      <c r="A97" s="368" t="s">
        <v>1747</v>
      </c>
      <c r="B97" s="368" t="s">
        <v>1746</v>
      </c>
      <c r="C97" s="368" t="s">
        <v>1018</v>
      </c>
      <c r="D97" s="368">
        <v>15</v>
      </c>
      <c r="E97" s="368">
        <v>3120</v>
      </c>
      <c r="F97" s="367">
        <v>179093.56</v>
      </c>
      <c r="G97" s="366">
        <v>0</v>
      </c>
      <c r="H97" s="366">
        <v>174336.75</v>
      </c>
      <c r="I97" s="366">
        <v>4756.8100000000004</v>
      </c>
      <c r="J97" s="365">
        <v>2.6560474871346575E-2</v>
      </c>
    </row>
    <row r="98" spans="1:10" ht="15" customHeight="1" x14ac:dyDescent="0.2">
      <c r="A98" s="368" t="s">
        <v>1743</v>
      </c>
      <c r="B98" s="368" t="s">
        <v>1742</v>
      </c>
      <c r="C98" s="368" t="s">
        <v>1018</v>
      </c>
      <c r="D98" s="368">
        <v>1</v>
      </c>
      <c r="E98" s="368">
        <v>208</v>
      </c>
      <c r="F98" s="367">
        <v>14567.02</v>
      </c>
      <c r="G98" s="366">
        <v>0</v>
      </c>
      <c r="H98" s="366">
        <v>13425.64</v>
      </c>
      <c r="I98" s="366">
        <v>1141.3800000000001</v>
      </c>
      <c r="J98" s="365">
        <v>7.835345275930225E-2</v>
      </c>
    </row>
    <row r="99" spans="1:10" ht="15" customHeight="1" x14ac:dyDescent="0.2">
      <c r="A99" s="368" t="s">
        <v>1741</v>
      </c>
      <c r="B99" s="368" t="s">
        <v>1740</v>
      </c>
      <c r="C99" s="368" t="s">
        <v>1018</v>
      </c>
      <c r="D99" s="368">
        <v>1</v>
      </c>
      <c r="E99" s="368">
        <v>208</v>
      </c>
      <c r="F99" s="367">
        <v>14567.01</v>
      </c>
      <c r="G99" s="366">
        <v>0</v>
      </c>
      <c r="H99" s="366">
        <v>13249.91</v>
      </c>
      <c r="I99" s="366">
        <v>1317.1</v>
      </c>
      <c r="J99" s="365">
        <v>9.0416633200636226E-2</v>
      </c>
    </row>
    <row r="100" spans="1:10" ht="15" customHeight="1" x14ac:dyDescent="0.2">
      <c r="A100" s="368" t="s">
        <v>1737</v>
      </c>
      <c r="B100" s="368" t="s">
        <v>1736</v>
      </c>
      <c r="C100" s="368" t="s">
        <v>1018</v>
      </c>
      <c r="D100" s="368">
        <v>6</v>
      </c>
      <c r="E100" s="368">
        <v>1248</v>
      </c>
      <c r="F100" s="367">
        <v>42973.26</v>
      </c>
      <c r="G100" s="366">
        <v>0</v>
      </c>
      <c r="H100" s="366">
        <v>54280.14</v>
      </c>
      <c r="I100" s="366">
        <v>-11306.88</v>
      </c>
      <c r="J100" s="365">
        <v>-0.26311431806663027</v>
      </c>
    </row>
    <row r="101" spans="1:10" ht="15" customHeight="1" x14ac:dyDescent="0.2">
      <c r="A101" s="368" t="s">
        <v>2307</v>
      </c>
      <c r="B101" s="368" t="s">
        <v>2306</v>
      </c>
      <c r="C101" s="368" t="s">
        <v>1018</v>
      </c>
      <c r="D101" s="368">
        <v>2</v>
      </c>
      <c r="E101" s="368">
        <v>416</v>
      </c>
      <c r="F101" s="367">
        <v>37018.18</v>
      </c>
      <c r="G101" s="366">
        <v>0</v>
      </c>
      <c r="H101" s="366">
        <v>23857.22</v>
      </c>
      <c r="I101" s="366">
        <v>13160.96</v>
      </c>
      <c r="J101" s="365">
        <v>0.35552693298265881</v>
      </c>
    </row>
    <row r="102" spans="1:10" ht="15" customHeight="1" x14ac:dyDescent="0.2">
      <c r="A102" s="368" t="s">
        <v>1733</v>
      </c>
      <c r="B102" s="368" t="s">
        <v>1732</v>
      </c>
      <c r="C102" s="368" t="s">
        <v>1018</v>
      </c>
      <c r="D102" s="368">
        <v>3</v>
      </c>
      <c r="E102" s="368">
        <v>624</v>
      </c>
      <c r="F102" s="367">
        <v>41340.050000000003</v>
      </c>
      <c r="G102" s="366">
        <v>0</v>
      </c>
      <c r="H102" s="366">
        <v>34129.89</v>
      </c>
      <c r="I102" s="366">
        <v>7210.16</v>
      </c>
      <c r="J102" s="365">
        <v>0.17441101304908921</v>
      </c>
    </row>
    <row r="103" spans="1:10" ht="15" customHeight="1" x14ac:dyDescent="0.2">
      <c r="A103" s="368" t="s">
        <v>1729</v>
      </c>
      <c r="B103" s="368" t="s">
        <v>1728</v>
      </c>
      <c r="C103" s="368" t="s">
        <v>1018</v>
      </c>
      <c r="D103" s="368">
        <v>1</v>
      </c>
      <c r="E103" s="368">
        <v>208</v>
      </c>
      <c r="F103" s="367">
        <v>15013.05</v>
      </c>
      <c r="G103" s="366">
        <v>0</v>
      </c>
      <c r="H103" s="366">
        <v>15213.05</v>
      </c>
      <c r="I103" s="366">
        <v>-200</v>
      </c>
      <c r="J103" s="365">
        <v>-1.3321743416560925E-2</v>
      </c>
    </row>
    <row r="104" spans="1:10" ht="15" customHeight="1" x14ac:dyDescent="0.2">
      <c r="A104" s="368" t="s">
        <v>1725</v>
      </c>
      <c r="B104" s="368" t="s">
        <v>1724</v>
      </c>
      <c r="C104" s="368" t="s">
        <v>1018</v>
      </c>
      <c r="D104" s="368">
        <v>11</v>
      </c>
      <c r="E104" s="368">
        <v>2288</v>
      </c>
      <c r="F104" s="367">
        <v>131307</v>
      </c>
      <c r="G104" s="366">
        <v>0</v>
      </c>
      <c r="H104" s="366">
        <v>105722.96</v>
      </c>
      <c r="I104" s="366">
        <v>25584.04</v>
      </c>
      <c r="J104" s="365">
        <v>0.19484140221008781</v>
      </c>
    </row>
    <row r="105" spans="1:10" ht="15" customHeight="1" x14ac:dyDescent="0.2">
      <c r="A105" s="368" t="s">
        <v>1723</v>
      </c>
      <c r="B105" s="368" t="s">
        <v>1722</v>
      </c>
      <c r="C105" s="368" t="s">
        <v>1018</v>
      </c>
      <c r="D105" s="368">
        <v>6</v>
      </c>
      <c r="E105" s="368">
        <v>1248</v>
      </c>
      <c r="F105" s="367">
        <v>64872.06</v>
      </c>
      <c r="G105" s="366">
        <v>0</v>
      </c>
      <c r="H105" s="366">
        <v>55133.760000000002</v>
      </c>
      <c r="I105" s="366">
        <v>9738.2999999999993</v>
      </c>
      <c r="J105" s="365">
        <v>0.15011547344110854</v>
      </c>
    </row>
    <row r="106" spans="1:10" ht="15" customHeight="1" x14ac:dyDescent="0.2">
      <c r="A106" s="368" t="s">
        <v>1950</v>
      </c>
      <c r="B106" s="368" t="s">
        <v>1949</v>
      </c>
      <c r="C106" s="368" t="s">
        <v>1714</v>
      </c>
      <c r="D106" s="368">
        <v>8</v>
      </c>
      <c r="E106" s="368">
        <v>172.8</v>
      </c>
      <c r="F106" s="367">
        <v>14270.88</v>
      </c>
      <c r="G106" s="366">
        <v>0</v>
      </c>
      <c r="H106" s="366">
        <v>10551.28</v>
      </c>
      <c r="I106" s="366">
        <v>3719.6</v>
      </c>
      <c r="J106" s="365">
        <v>0.26064265132914016</v>
      </c>
    </row>
    <row r="107" spans="1:10" ht="15" customHeight="1" x14ac:dyDescent="0.2">
      <c r="A107" s="368" t="s">
        <v>1718</v>
      </c>
      <c r="B107" s="368" t="s">
        <v>1717</v>
      </c>
      <c r="C107" s="368" t="s">
        <v>1714</v>
      </c>
      <c r="D107" s="368">
        <v>10</v>
      </c>
      <c r="E107" s="368">
        <v>216</v>
      </c>
      <c r="F107" s="367">
        <v>18515.04</v>
      </c>
      <c r="G107" s="366">
        <v>0</v>
      </c>
      <c r="H107" s="366">
        <v>14760.7</v>
      </c>
      <c r="I107" s="366">
        <v>3754.34</v>
      </c>
      <c r="J107" s="365">
        <v>0.20277244877677822</v>
      </c>
    </row>
    <row r="108" spans="1:10" ht="15" customHeight="1" x14ac:dyDescent="0.2">
      <c r="A108" s="368" t="s">
        <v>6043</v>
      </c>
      <c r="B108" s="368" t="s">
        <v>6042</v>
      </c>
      <c r="C108" s="368" t="s">
        <v>1714</v>
      </c>
      <c r="D108" s="368">
        <v>1</v>
      </c>
      <c r="E108" s="368">
        <v>21.6</v>
      </c>
      <c r="F108" s="367">
        <v>1934.07</v>
      </c>
      <c r="G108" s="366">
        <v>0</v>
      </c>
      <c r="H108" s="366">
        <v>1249.43</v>
      </c>
      <c r="I108" s="366">
        <v>684.64</v>
      </c>
      <c r="J108" s="365">
        <v>0.35398925581804175</v>
      </c>
    </row>
    <row r="109" spans="1:10" ht="15" customHeight="1" x14ac:dyDescent="0.2">
      <c r="A109" s="368" t="s">
        <v>2305</v>
      </c>
      <c r="B109" s="368" t="s">
        <v>2304</v>
      </c>
      <c r="C109" s="368" t="s">
        <v>1714</v>
      </c>
      <c r="D109" s="368">
        <v>5</v>
      </c>
      <c r="E109" s="368">
        <v>108</v>
      </c>
      <c r="F109" s="367">
        <v>9207.09</v>
      </c>
      <c r="G109" s="366">
        <v>0</v>
      </c>
      <c r="H109" s="366">
        <v>7148.8</v>
      </c>
      <c r="I109" s="366">
        <v>2058.29</v>
      </c>
      <c r="J109" s="365">
        <v>0.22355489085042071</v>
      </c>
    </row>
    <row r="110" spans="1:10" ht="15" customHeight="1" x14ac:dyDescent="0.2">
      <c r="A110" s="368" t="s">
        <v>1716</v>
      </c>
      <c r="B110" s="368" t="s">
        <v>1715</v>
      </c>
      <c r="C110" s="368" t="s">
        <v>1714</v>
      </c>
      <c r="D110" s="368">
        <v>1</v>
      </c>
      <c r="E110" s="368">
        <v>21.6</v>
      </c>
      <c r="F110" s="367">
        <v>1945.04</v>
      </c>
      <c r="G110" s="366">
        <v>0</v>
      </c>
      <c r="H110" s="366">
        <v>985.85</v>
      </c>
      <c r="I110" s="366">
        <v>959.19</v>
      </c>
      <c r="J110" s="365">
        <v>0.49314667050549088</v>
      </c>
    </row>
    <row r="111" spans="1:10" ht="15" customHeight="1" x14ac:dyDescent="0.2">
      <c r="A111" s="368" t="s">
        <v>1713</v>
      </c>
      <c r="B111" s="368" t="s">
        <v>1712</v>
      </c>
      <c r="C111" s="368" t="s">
        <v>1099</v>
      </c>
      <c r="D111" s="368">
        <v>3000</v>
      </c>
      <c r="E111" s="368">
        <v>3000</v>
      </c>
      <c r="F111" s="367">
        <v>90000</v>
      </c>
      <c r="G111" s="366">
        <v>0</v>
      </c>
      <c r="H111" s="366">
        <v>92400</v>
      </c>
      <c r="I111" s="366">
        <v>-2400</v>
      </c>
      <c r="J111" s="365">
        <v>-2.6666666666666668E-2</v>
      </c>
    </row>
    <row r="112" spans="1:10" ht="15" customHeight="1" x14ac:dyDescent="0.2">
      <c r="A112" s="368" t="s">
        <v>1709</v>
      </c>
      <c r="B112" s="368" t="s">
        <v>1708</v>
      </c>
      <c r="C112" s="368" t="s">
        <v>1701</v>
      </c>
      <c r="D112" s="368">
        <v>1</v>
      </c>
      <c r="E112" s="368">
        <v>4</v>
      </c>
      <c r="F112" s="367">
        <v>483.41</v>
      </c>
      <c r="G112" s="366">
        <v>0</v>
      </c>
      <c r="H112" s="366">
        <v>289.17</v>
      </c>
      <c r="I112" s="366">
        <v>194.24</v>
      </c>
      <c r="J112" s="365">
        <v>0.40181212635237168</v>
      </c>
    </row>
    <row r="113" spans="1:10" ht="15" customHeight="1" x14ac:dyDescent="0.2">
      <c r="A113" s="368" t="s">
        <v>1707</v>
      </c>
      <c r="B113" s="368" t="s">
        <v>1706</v>
      </c>
      <c r="C113" s="368" t="s">
        <v>1701</v>
      </c>
      <c r="D113" s="368">
        <v>4</v>
      </c>
      <c r="E113" s="368">
        <v>16</v>
      </c>
      <c r="F113" s="367">
        <v>2034.76</v>
      </c>
      <c r="G113" s="366">
        <v>0</v>
      </c>
      <c r="H113" s="366">
        <v>1460.6</v>
      </c>
      <c r="I113" s="366">
        <v>574.16</v>
      </c>
      <c r="J113" s="365">
        <v>0.28217578485914802</v>
      </c>
    </row>
    <row r="114" spans="1:10" ht="15" customHeight="1" x14ac:dyDescent="0.2">
      <c r="A114" s="368" t="s">
        <v>1703</v>
      </c>
      <c r="B114" s="368" t="s">
        <v>1702</v>
      </c>
      <c r="C114" s="368" t="s">
        <v>1701</v>
      </c>
      <c r="D114" s="368">
        <v>1</v>
      </c>
      <c r="E114" s="368">
        <v>4</v>
      </c>
      <c r="F114" s="367">
        <v>564.78</v>
      </c>
      <c r="G114" s="366">
        <v>0</v>
      </c>
      <c r="H114" s="366">
        <v>383.15</v>
      </c>
      <c r="I114" s="366">
        <v>181.63</v>
      </c>
      <c r="J114" s="365">
        <v>0.32159424908814049</v>
      </c>
    </row>
    <row r="115" spans="1:10" ht="15" customHeight="1" x14ac:dyDescent="0.2">
      <c r="A115" s="368" t="s">
        <v>5295</v>
      </c>
      <c r="B115" s="368" t="s">
        <v>5294</v>
      </c>
      <c r="C115" s="368" t="s">
        <v>1701</v>
      </c>
      <c r="D115" s="368">
        <v>1</v>
      </c>
      <c r="E115" s="368">
        <v>4</v>
      </c>
      <c r="F115" s="367">
        <v>738.77</v>
      </c>
      <c r="G115" s="366">
        <v>0</v>
      </c>
      <c r="H115" s="366">
        <v>349.27</v>
      </c>
      <c r="I115" s="366">
        <v>389.5</v>
      </c>
      <c r="J115" s="365">
        <v>0.52722768926729568</v>
      </c>
    </row>
    <row r="116" spans="1:10" ht="15" customHeight="1" x14ac:dyDescent="0.2">
      <c r="A116" s="368" t="s">
        <v>1700</v>
      </c>
      <c r="B116" s="368" t="s">
        <v>1699</v>
      </c>
      <c r="C116" s="368" t="s">
        <v>1684</v>
      </c>
      <c r="D116" s="368">
        <v>8</v>
      </c>
      <c r="E116" s="368">
        <v>128</v>
      </c>
      <c r="F116" s="367">
        <v>15568.72</v>
      </c>
      <c r="G116" s="366">
        <v>0</v>
      </c>
      <c r="H116" s="366">
        <v>10561.76</v>
      </c>
      <c r="I116" s="366">
        <v>5006.96</v>
      </c>
      <c r="J116" s="365">
        <v>0.32160383127193498</v>
      </c>
    </row>
    <row r="117" spans="1:10" ht="15" customHeight="1" x14ac:dyDescent="0.2">
      <c r="A117" s="368" t="s">
        <v>1698</v>
      </c>
      <c r="B117" s="368" t="s">
        <v>1697</v>
      </c>
      <c r="C117" s="368" t="s">
        <v>1684</v>
      </c>
      <c r="D117" s="368">
        <v>69</v>
      </c>
      <c r="E117" s="368">
        <v>1104</v>
      </c>
      <c r="F117" s="367">
        <v>114805.06</v>
      </c>
      <c r="G117" s="366">
        <v>0</v>
      </c>
      <c r="H117" s="366">
        <v>94148.43</v>
      </c>
      <c r="I117" s="366">
        <v>20656.63</v>
      </c>
      <c r="J117" s="365">
        <v>0.17992787077503378</v>
      </c>
    </row>
    <row r="118" spans="1:10" ht="15" customHeight="1" x14ac:dyDescent="0.2">
      <c r="A118" s="368" t="s">
        <v>1696</v>
      </c>
      <c r="B118" s="368" t="s">
        <v>1695</v>
      </c>
      <c r="C118" s="368" t="s">
        <v>1684</v>
      </c>
      <c r="D118" s="368">
        <v>21</v>
      </c>
      <c r="E118" s="368">
        <v>336</v>
      </c>
      <c r="F118" s="367">
        <v>25624.62</v>
      </c>
      <c r="G118" s="366">
        <v>0</v>
      </c>
      <c r="H118" s="366">
        <v>30389.52</v>
      </c>
      <c r="I118" s="366">
        <v>-4764.8999999999996</v>
      </c>
      <c r="J118" s="365">
        <v>-0.18595007457671567</v>
      </c>
    </row>
    <row r="119" spans="1:10" ht="15" customHeight="1" x14ac:dyDescent="0.2">
      <c r="A119" s="368" t="s">
        <v>1694</v>
      </c>
      <c r="B119" s="368" t="s">
        <v>1693</v>
      </c>
      <c r="C119" s="368" t="s">
        <v>1684</v>
      </c>
      <c r="D119" s="368">
        <v>15</v>
      </c>
      <c r="E119" s="368">
        <v>240</v>
      </c>
      <c r="F119" s="367">
        <v>32169.85</v>
      </c>
      <c r="G119" s="366">
        <v>0</v>
      </c>
      <c r="H119" s="366">
        <v>26564.55</v>
      </c>
      <c r="I119" s="366">
        <v>5605.3</v>
      </c>
      <c r="J119" s="365">
        <v>0.17424078756972755</v>
      </c>
    </row>
    <row r="120" spans="1:10" ht="15" customHeight="1" x14ac:dyDescent="0.2">
      <c r="A120" s="368" t="s">
        <v>1692</v>
      </c>
      <c r="B120" s="368" t="s">
        <v>1691</v>
      </c>
      <c r="C120" s="368" t="s">
        <v>1684</v>
      </c>
      <c r="D120" s="368">
        <v>84</v>
      </c>
      <c r="E120" s="368">
        <v>1344</v>
      </c>
      <c r="F120" s="367">
        <v>112507.45</v>
      </c>
      <c r="G120" s="366">
        <v>0</v>
      </c>
      <c r="H120" s="366">
        <v>100054.28</v>
      </c>
      <c r="I120" s="366">
        <v>12453.17</v>
      </c>
      <c r="J120" s="365">
        <v>0.1106875144712639</v>
      </c>
    </row>
    <row r="121" spans="1:10" ht="15" customHeight="1" x14ac:dyDescent="0.2">
      <c r="A121" s="368" t="s">
        <v>1690</v>
      </c>
      <c r="B121" s="368" t="s">
        <v>1689</v>
      </c>
      <c r="C121" s="368" t="s">
        <v>1684</v>
      </c>
      <c r="D121" s="368">
        <v>13</v>
      </c>
      <c r="E121" s="368">
        <v>208</v>
      </c>
      <c r="F121" s="367">
        <v>20582.169999999998</v>
      </c>
      <c r="G121" s="366">
        <v>0</v>
      </c>
      <c r="H121" s="366">
        <v>16388.84</v>
      </c>
      <c r="I121" s="366">
        <v>4193.33</v>
      </c>
      <c r="J121" s="365">
        <v>0.2037360492115263</v>
      </c>
    </row>
    <row r="122" spans="1:10" ht="15" customHeight="1" x14ac:dyDescent="0.2">
      <c r="A122" s="368" t="s">
        <v>1688</v>
      </c>
      <c r="B122" s="368" t="s">
        <v>1687</v>
      </c>
      <c r="C122" s="368" t="s">
        <v>1684</v>
      </c>
      <c r="D122" s="368">
        <v>67</v>
      </c>
      <c r="E122" s="368">
        <v>1072</v>
      </c>
      <c r="F122" s="367">
        <v>104280.2</v>
      </c>
      <c r="G122" s="366">
        <v>0</v>
      </c>
      <c r="H122" s="366">
        <v>100793.60000000001</v>
      </c>
      <c r="I122" s="366">
        <v>3486.6</v>
      </c>
      <c r="J122" s="365">
        <v>3.3434918613504769E-2</v>
      </c>
    </row>
    <row r="123" spans="1:10" ht="15" customHeight="1" x14ac:dyDescent="0.2">
      <c r="A123" s="368" t="s">
        <v>1683</v>
      </c>
      <c r="B123" s="368" t="s">
        <v>1682</v>
      </c>
      <c r="C123" s="368" t="s">
        <v>1677</v>
      </c>
      <c r="D123" s="368">
        <v>5</v>
      </c>
      <c r="E123" s="368">
        <v>60</v>
      </c>
      <c r="F123" s="367">
        <v>7588.71</v>
      </c>
      <c r="G123" s="366">
        <v>0</v>
      </c>
      <c r="H123" s="366">
        <v>5541.79</v>
      </c>
      <c r="I123" s="366">
        <v>2046.92</v>
      </c>
      <c r="J123" s="365">
        <v>0.26973227333762917</v>
      </c>
    </row>
    <row r="124" spans="1:10" ht="15" customHeight="1" x14ac:dyDescent="0.2">
      <c r="A124" s="368" t="s">
        <v>1683</v>
      </c>
      <c r="B124" s="368" t="s">
        <v>1682</v>
      </c>
      <c r="C124" s="368" t="s">
        <v>1078</v>
      </c>
      <c r="D124" s="368">
        <v>36</v>
      </c>
      <c r="E124" s="368">
        <v>36</v>
      </c>
      <c r="F124" s="367">
        <v>3733.92</v>
      </c>
      <c r="G124" s="366">
        <v>0</v>
      </c>
      <c r="H124" s="366">
        <v>3325.05</v>
      </c>
      <c r="I124" s="366">
        <v>408.87</v>
      </c>
      <c r="J124" s="365">
        <v>0.10950154261473197</v>
      </c>
    </row>
    <row r="125" spans="1:10" ht="15" customHeight="1" x14ac:dyDescent="0.2">
      <c r="A125" s="368" t="s">
        <v>1681</v>
      </c>
      <c r="B125" s="368" t="s">
        <v>1680</v>
      </c>
      <c r="C125" s="368" t="s">
        <v>1077</v>
      </c>
      <c r="D125" s="368">
        <v>1</v>
      </c>
      <c r="E125" s="368">
        <v>11.352</v>
      </c>
      <c r="F125" s="367">
        <v>1413.69</v>
      </c>
      <c r="G125" s="366">
        <v>0</v>
      </c>
      <c r="H125" s="366">
        <v>1042.44</v>
      </c>
      <c r="I125" s="366">
        <v>371.25</v>
      </c>
      <c r="J125" s="365">
        <v>0.2626106147741018</v>
      </c>
    </row>
    <row r="126" spans="1:10" ht="15" customHeight="1" x14ac:dyDescent="0.2">
      <c r="A126" s="368" t="s">
        <v>1679</v>
      </c>
      <c r="B126" s="368" t="s">
        <v>1678</v>
      </c>
      <c r="C126" s="368" t="s">
        <v>1077</v>
      </c>
      <c r="D126" s="368">
        <v>205</v>
      </c>
      <c r="E126" s="368">
        <v>2327.16</v>
      </c>
      <c r="F126" s="367">
        <v>78359.7</v>
      </c>
      <c r="G126" s="366">
        <v>0</v>
      </c>
      <c r="H126" s="366">
        <v>59868.65</v>
      </c>
      <c r="I126" s="366">
        <v>18491.05</v>
      </c>
      <c r="J126" s="365">
        <v>0.23597652875138622</v>
      </c>
    </row>
    <row r="127" spans="1:10" ht="15" customHeight="1" x14ac:dyDescent="0.2">
      <c r="A127" s="368" t="s">
        <v>1679</v>
      </c>
      <c r="B127" s="368" t="s">
        <v>1678</v>
      </c>
      <c r="C127" s="368" t="s">
        <v>1074</v>
      </c>
      <c r="D127" s="368">
        <v>132</v>
      </c>
      <c r="E127" s="368">
        <v>124.872</v>
      </c>
      <c r="F127" s="367">
        <v>5080.68</v>
      </c>
      <c r="G127" s="366">
        <v>0</v>
      </c>
      <c r="H127" s="366">
        <v>3233.5</v>
      </c>
      <c r="I127" s="366">
        <v>1847.18</v>
      </c>
      <c r="J127" s="365">
        <v>0.36356944346032422</v>
      </c>
    </row>
    <row r="128" spans="1:10" ht="15" customHeight="1" x14ac:dyDescent="0.2">
      <c r="A128" s="368" t="s">
        <v>1676</v>
      </c>
      <c r="B128" s="368" t="s">
        <v>1675</v>
      </c>
      <c r="C128" s="368" t="s">
        <v>1677</v>
      </c>
      <c r="D128" s="368">
        <v>85</v>
      </c>
      <c r="E128" s="368">
        <v>1020</v>
      </c>
      <c r="F128" s="367">
        <v>25235.11</v>
      </c>
      <c r="G128" s="366">
        <v>0</v>
      </c>
      <c r="H128" s="366">
        <v>20406.73</v>
      </c>
      <c r="I128" s="366">
        <v>4828.38</v>
      </c>
      <c r="J128" s="365">
        <v>0.19133580158755004</v>
      </c>
    </row>
    <row r="129" spans="1:10" ht="15" customHeight="1" x14ac:dyDescent="0.2">
      <c r="A129" s="368" t="s">
        <v>1676</v>
      </c>
      <c r="B129" s="368" t="s">
        <v>1675</v>
      </c>
      <c r="C129" s="368" t="s">
        <v>1078</v>
      </c>
      <c r="D129" s="368">
        <v>252</v>
      </c>
      <c r="E129" s="368">
        <v>252</v>
      </c>
      <c r="F129" s="367">
        <v>6738.48</v>
      </c>
      <c r="G129" s="366">
        <v>0</v>
      </c>
      <c r="H129" s="366">
        <v>4961.04</v>
      </c>
      <c r="I129" s="366">
        <v>1777.44</v>
      </c>
      <c r="J129" s="365">
        <v>0.26377461979556222</v>
      </c>
    </row>
    <row r="130" spans="1:10" ht="15" customHeight="1" x14ac:dyDescent="0.2">
      <c r="A130" s="368" t="s">
        <v>1674</v>
      </c>
      <c r="B130" s="368" t="s">
        <v>1673</v>
      </c>
      <c r="C130" s="368" t="s">
        <v>1077</v>
      </c>
      <c r="D130" s="368">
        <v>4</v>
      </c>
      <c r="E130" s="368">
        <v>45.408000000000001</v>
      </c>
      <c r="F130" s="367">
        <v>3323.79</v>
      </c>
      <c r="G130" s="366">
        <v>0</v>
      </c>
      <c r="H130" s="366">
        <v>3136.76</v>
      </c>
      <c r="I130" s="366">
        <v>187.03</v>
      </c>
      <c r="J130" s="365">
        <v>5.6270101300021962E-2</v>
      </c>
    </row>
    <row r="131" spans="1:10" ht="15" customHeight="1" x14ac:dyDescent="0.2">
      <c r="A131" s="368" t="s">
        <v>1674</v>
      </c>
      <c r="B131" s="368" t="s">
        <v>1673</v>
      </c>
      <c r="C131" s="368" t="s">
        <v>1074</v>
      </c>
      <c r="D131" s="368">
        <v>60</v>
      </c>
      <c r="E131" s="368">
        <v>56.76</v>
      </c>
      <c r="F131" s="367">
        <v>4375.8</v>
      </c>
      <c r="G131" s="366">
        <v>0</v>
      </c>
      <c r="H131" s="366">
        <v>3920.95</v>
      </c>
      <c r="I131" s="366">
        <v>454.85</v>
      </c>
      <c r="J131" s="365">
        <v>0.10394670688788336</v>
      </c>
    </row>
    <row r="132" spans="1:10" ht="15" customHeight="1" x14ac:dyDescent="0.2">
      <c r="A132" s="368" t="s">
        <v>1672</v>
      </c>
      <c r="B132" s="368" t="s">
        <v>1671</v>
      </c>
      <c r="C132" s="368" t="s">
        <v>1077</v>
      </c>
      <c r="D132" s="368">
        <v>72</v>
      </c>
      <c r="E132" s="368">
        <v>817.34400000000005</v>
      </c>
      <c r="F132" s="367">
        <v>77140.73</v>
      </c>
      <c r="G132" s="366">
        <v>0</v>
      </c>
      <c r="H132" s="366">
        <v>56462.8</v>
      </c>
      <c r="I132" s="366">
        <v>20677.93</v>
      </c>
      <c r="J132" s="365">
        <v>0.26805463209902214</v>
      </c>
    </row>
    <row r="133" spans="1:10" ht="15" customHeight="1" x14ac:dyDescent="0.2">
      <c r="A133" s="368" t="s">
        <v>1672</v>
      </c>
      <c r="B133" s="368" t="s">
        <v>1671</v>
      </c>
      <c r="C133" s="368" t="s">
        <v>1074</v>
      </c>
      <c r="D133" s="368">
        <v>84</v>
      </c>
      <c r="E133" s="368">
        <v>79.463999999999999</v>
      </c>
      <c r="F133" s="367">
        <v>6126.12</v>
      </c>
      <c r="G133" s="366">
        <v>0</v>
      </c>
      <c r="H133" s="366">
        <v>5489.33</v>
      </c>
      <c r="I133" s="366">
        <v>636.79</v>
      </c>
      <c r="J133" s="365">
        <v>0.10394670688788336</v>
      </c>
    </row>
    <row r="134" spans="1:10" ht="15" customHeight="1" x14ac:dyDescent="0.2">
      <c r="A134" s="368" t="s">
        <v>1670</v>
      </c>
      <c r="B134" s="368" t="s">
        <v>1669</v>
      </c>
      <c r="C134" s="368" t="s">
        <v>1077</v>
      </c>
      <c r="D134" s="368">
        <v>306</v>
      </c>
      <c r="E134" s="368">
        <v>3473.712</v>
      </c>
      <c r="F134" s="367">
        <v>235525.1</v>
      </c>
      <c r="G134" s="366">
        <v>0</v>
      </c>
      <c r="H134" s="366">
        <v>146734.45000000001</v>
      </c>
      <c r="I134" s="366">
        <v>88790.65</v>
      </c>
      <c r="J134" s="365">
        <v>0.37699018066439627</v>
      </c>
    </row>
    <row r="135" spans="1:10" ht="15" customHeight="1" x14ac:dyDescent="0.2">
      <c r="A135" s="368" t="s">
        <v>1670</v>
      </c>
      <c r="B135" s="368" t="s">
        <v>1669</v>
      </c>
      <c r="C135" s="368" t="s">
        <v>1074</v>
      </c>
      <c r="D135" s="368">
        <v>336</v>
      </c>
      <c r="E135" s="368">
        <v>317.85599999999999</v>
      </c>
      <c r="F135" s="367">
        <v>24642.240000000002</v>
      </c>
      <c r="G135" s="366">
        <v>0</v>
      </c>
      <c r="H135" s="366">
        <v>13210.44</v>
      </c>
      <c r="I135" s="366">
        <v>11431.8</v>
      </c>
      <c r="J135" s="365">
        <v>0.46391074837352447</v>
      </c>
    </row>
    <row r="136" spans="1:10" ht="15" customHeight="1" x14ac:dyDescent="0.2">
      <c r="A136" s="368" t="s">
        <v>3130</v>
      </c>
      <c r="B136" s="368" t="s">
        <v>3129</v>
      </c>
      <c r="C136" s="368" t="s">
        <v>1077</v>
      </c>
      <c r="D136" s="368">
        <v>5</v>
      </c>
      <c r="E136" s="368">
        <v>56.76</v>
      </c>
      <c r="F136" s="367">
        <v>5440.45</v>
      </c>
      <c r="G136" s="366">
        <v>0</v>
      </c>
      <c r="H136" s="366">
        <v>4416.7</v>
      </c>
      <c r="I136" s="366">
        <v>1023.75</v>
      </c>
      <c r="J136" s="365">
        <v>0.18817377239015154</v>
      </c>
    </row>
    <row r="137" spans="1:10" ht="15" customHeight="1" x14ac:dyDescent="0.2">
      <c r="A137" s="368" t="s">
        <v>1666</v>
      </c>
      <c r="B137" s="368" t="s">
        <v>1665</v>
      </c>
      <c r="C137" s="368" t="s">
        <v>1077</v>
      </c>
      <c r="D137" s="368">
        <v>21</v>
      </c>
      <c r="E137" s="368">
        <v>238.392</v>
      </c>
      <c r="F137" s="367">
        <v>21627.19</v>
      </c>
      <c r="G137" s="366">
        <v>0</v>
      </c>
      <c r="H137" s="366">
        <v>20339.919999999998</v>
      </c>
      <c r="I137" s="366">
        <v>1287.27</v>
      </c>
      <c r="J137" s="365">
        <v>5.9520908633992675E-2</v>
      </c>
    </row>
    <row r="138" spans="1:10" ht="15" customHeight="1" x14ac:dyDescent="0.2">
      <c r="A138" s="368" t="s">
        <v>1666</v>
      </c>
      <c r="B138" s="368" t="s">
        <v>1665</v>
      </c>
      <c r="C138" s="368" t="s">
        <v>1074</v>
      </c>
      <c r="D138" s="368">
        <v>480</v>
      </c>
      <c r="E138" s="368">
        <v>454.08</v>
      </c>
      <c r="F138" s="367">
        <v>42787.199999999997</v>
      </c>
      <c r="G138" s="366">
        <v>0</v>
      </c>
      <c r="H138" s="366">
        <v>38742.5</v>
      </c>
      <c r="I138" s="366">
        <v>4044.7</v>
      </c>
      <c r="J138" s="365">
        <v>9.4530607284421503E-2</v>
      </c>
    </row>
    <row r="139" spans="1:10" ht="15" customHeight="1" x14ac:dyDescent="0.2">
      <c r="A139" s="368" t="s">
        <v>1664</v>
      </c>
      <c r="B139" s="368" t="s">
        <v>1663</v>
      </c>
      <c r="C139" s="368" t="s">
        <v>1077</v>
      </c>
      <c r="D139" s="368">
        <v>1</v>
      </c>
      <c r="E139" s="368">
        <v>11.352</v>
      </c>
      <c r="F139" s="367">
        <v>1222.8699999999999</v>
      </c>
      <c r="G139" s="366">
        <v>0</v>
      </c>
      <c r="H139" s="366">
        <v>901.78</v>
      </c>
      <c r="I139" s="366">
        <v>321.08999999999997</v>
      </c>
      <c r="J139" s="365">
        <v>0.26257083745614823</v>
      </c>
    </row>
    <row r="140" spans="1:10" ht="15" customHeight="1" x14ac:dyDescent="0.2">
      <c r="A140" s="368" t="s">
        <v>1657</v>
      </c>
      <c r="B140" s="368" t="s">
        <v>1656</v>
      </c>
      <c r="C140" s="368" t="s">
        <v>1655</v>
      </c>
      <c r="D140" s="368">
        <v>2</v>
      </c>
      <c r="E140" s="368">
        <v>0</v>
      </c>
      <c r="F140" s="367">
        <v>19870</v>
      </c>
      <c r="G140" s="366">
        <v>0</v>
      </c>
      <c r="H140" s="366">
        <v>0</v>
      </c>
      <c r="I140" s="366">
        <v>19870</v>
      </c>
      <c r="J140" s="365">
        <v>1</v>
      </c>
    </row>
    <row r="141" spans="1:10" ht="15" customHeight="1" x14ac:dyDescent="0.2">
      <c r="A141" s="368" t="s">
        <v>3128</v>
      </c>
      <c r="B141" s="368" t="s">
        <v>3127</v>
      </c>
      <c r="C141" s="368" t="s">
        <v>1655</v>
      </c>
      <c r="D141" s="368">
        <v>1</v>
      </c>
      <c r="E141" s="368">
        <v>0</v>
      </c>
      <c r="F141" s="367">
        <v>359.57</v>
      </c>
      <c r="G141" s="366">
        <v>0</v>
      </c>
      <c r="H141" s="366">
        <v>0</v>
      </c>
      <c r="I141" s="366">
        <v>359.57</v>
      </c>
      <c r="J141" s="365">
        <v>1</v>
      </c>
    </row>
    <row r="142" spans="1:10" ht="15" customHeight="1" x14ac:dyDescent="0.2">
      <c r="A142" s="368" t="s">
        <v>1654</v>
      </c>
      <c r="B142" s="368" t="s">
        <v>1653</v>
      </c>
      <c r="C142" s="368" t="s">
        <v>1010</v>
      </c>
      <c r="D142" s="368">
        <v>7</v>
      </c>
      <c r="E142" s="368">
        <v>0</v>
      </c>
      <c r="F142" s="367">
        <v>25200.01</v>
      </c>
      <c r="G142" s="366">
        <v>0</v>
      </c>
      <c r="H142" s="366">
        <v>29918</v>
      </c>
      <c r="I142" s="366">
        <v>-4717.99</v>
      </c>
      <c r="J142" s="365">
        <v>-0.18722175110247971</v>
      </c>
    </row>
    <row r="143" spans="1:10" ht="15" customHeight="1" x14ac:dyDescent="0.2">
      <c r="A143" s="368" t="s">
        <v>1652</v>
      </c>
      <c r="B143" s="368" t="s">
        <v>1651</v>
      </c>
      <c r="C143" s="368" t="s">
        <v>1077</v>
      </c>
      <c r="D143" s="368">
        <v>4</v>
      </c>
      <c r="E143" s="368">
        <v>45.408000000000001</v>
      </c>
      <c r="F143" s="367">
        <v>3570.33</v>
      </c>
      <c r="G143" s="366">
        <v>0</v>
      </c>
      <c r="H143" s="366">
        <v>3551.92</v>
      </c>
      <c r="I143" s="366">
        <v>18.41</v>
      </c>
      <c r="J143" s="365">
        <v>5.1563861043657025E-3</v>
      </c>
    </row>
    <row r="144" spans="1:10" ht="15" customHeight="1" x14ac:dyDescent="0.2">
      <c r="A144" s="368" t="s">
        <v>4047</v>
      </c>
      <c r="B144" s="368" t="s">
        <v>4046</v>
      </c>
      <c r="C144" s="368" t="s">
        <v>4045</v>
      </c>
      <c r="D144" s="368">
        <v>6</v>
      </c>
      <c r="E144" s="368">
        <v>26.568000000000001</v>
      </c>
      <c r="F144" s="367">
        <v>3405.81</v>
      </c>
      <c r="G144" s="366">
        <v>0</v>
      </c>
      <c r="H144" s="366">
        <v>3025.8</v>
      </c>
      <c r="I144" s="366">
        <v>380.01</v>
      </c>
      <c r="J144" s="365">
        <v>0.11157698168717574</v>
      </c>
    </row>
    <row r="145" spans="1:10" ht="15" customHeight="1" x14ac:dyDescent="0.2">
      <c r="A145" s="368" t="s">
        <v>2084</v>
      </c>
      <c r="B145" s="368" t="s">
        <v>2083</v>
      </c>
      <c r="C145" s="368" t="s">
        <v>1860</v>
      </c>
      <c r="D145" s="368">
        <v>3</v>
      </c>
      <c r="E145" s="368">
        <v>14.4</v>
      </c>
      <c r="F145" s="367">
        <v>1277.5999999999999</v>
      </c>
      <c r="G145" s="366">
        <v>0</v>
      </c>
      <c r="H145" s="366">
        <v>1169.3399999999999</v>
      </c>
      <c r="I145" s="366">
        <v>108.26</v>
      </c>
      <c r="J145" s="365">
        <v>8.4737006887914842E-2</v>
      </c>
    </row>
    <row r="146" spans="1:10" ht="15" customHeight="1" x14ac:dyDescent="0.2">
      <c r="A146" s="368" t="s">
        <v>2990</v>
      </c>
      <c r="B146" s="368" t="s">
        <v>2989</v>
      </c>
      <c r="C146" s="368" t="s">
        <v>1010</v>
      </c>
      <c r="D146" s="368">
        <v>4</v>
      </c>
      <c r="E146" s="368">
        <v>0</v>
      </c>
      <c r="F146" s="367">
        <v>0.04</v>
      </c>
      <c r="G146" s="366">
        <v>0</v>
      </c>
      <c r="H146" s="366">
        <v>6023.2</v>
      </c>
      <c r="I146" s="366">
        <v>-6023.16</v>
      </c>
      <c r="J146" s="365">
        <v>-150579</v>
      </c>
    </row>
    <row r="147" spans="1:10" ht="15" customHeight="1" x14ac:dyDescent="0.2">
      <c r="A147" s="368" t="s">
        <v>1120</v>
      </c>
      <c r="B147" s="368" t="s">
        <v>1119</v>
      </c>
      <c r="C147" s="368" t="s">
        <v>1077</v>
      </c>
      <c r="D147" s="368">
        <v>130</v>
      </c>
      <c r="E147" s="368">
        <v>1475.76</v>
      </c>
      <c r="F147" s="367">
        <v>132422.67000000001</v>
      </c>
      <c r="G147" s="366">
        <v>0</v>
      </c>
      <c r="H147" s="366">
        <v>81580.62</v>
      </c>
      <c r="I147" s="366">
        <v>50842.05</v>
      </c>
      <c r="J147" s="365">
        <v>0.38393765961674087</v>
      </c>
    </row>
    <row r="148" spans="1:10" ht="15" customHeight="1" x14ac:dyDescent="0.2">
      <c r="A148" s="368" t="s">
        <v>1120</v>
      </c>
      <c r="B148" s="368" t="s">
        <v>1119</v>
      </c>
      <c r="C148" s="368" t="s">
        <v>1074</v>
      </c>
      <c r="D148" s="368">
        <v>96</v>
      </c>
      <c r="E148" s="368">
        <v>90.816000000000003</v>
      </c>
      <c r="F148" s="367">
        <v>8829.1200000000008</v>
      </c>
      <c r="G148" s="366">
        <v>0</v>
      </c>
      <c r="H148" s="366">
        <v>4979.12</v>
      </c>
      <c r="I148" s="366">
        <v>3850</v>
      </c>
      <c r="J148" s="365">
        <v>0.43605704758798158</v>
      </c>
    </row>
    <row r="149" spans="1:10" ht="15" customHeight="1" x14ac:dyDescent="0.2">
      <c r="A149" s="368" t="s">
        <v>1118</v>
      </c>
      <c r="B149" s="368" t="s">
        <v>1117</v>
      </c>
      <c r="C149" s="368" t="s">
        <v>1077</v>
      </c>
      <c r="D149" s="368">
        <v>58</v>
      </c>
      <c r="E149" s="368">
        <v>658.41600000000005</v>
      </c>
      <c r="F149" s="367">
        <v>55213.760000000002</v>
      </c>
      <c r="G149" s="366">
        <v>0</v>
      </c>
      <c r="H149" s="366">
        <v>42003.6</v>
      </c>
      <c r="I149" s="366">
        <v>13210.16</v>
      </c>
      <c r="J149" s="365">
        <v>0.23925485241360125</v>
      </c>
    </row>
    <row r="150" spans="1:10" ht="15" customHeight="1" x14ac:dyDescent="0.2">
      <c r="A150" s="368" t="s">
        <v>1118</v>
      </c>
      <c r="B150" s="368" t="s">
        <v>1117</v>
      </c>
      <c r="C150" s="368" t="s">
        <v>1074</v>
      </c>
      <c r="D150" s="368">
        <v>72</v>
      </c>
      <c r="E150" s="368">
        <v>68.111999999999995</v>
      </c>
      <c r="F150" s="367">
        <v>6621.84</v>
      </c>
      <c r="G150" s="366">
        <v>0</v>
      </c>
      <c r="H150" s="366">
        <v>4345.2</v>
      </c>
      <c r="I150" s="366">
        <v>2276.64</v>
      </c>
      <c r="J150" s="365">
        <v>0.34380776340110908</v>
      </c>
    </row>
    <row r="151" spans="1:10" ht="15" customHeight="1" x14ac:dyDescent="0.2">
      <c r="A151" s="368" t="s">
        <v>1115</v>
      </c>
      <c r="B151" s="368" t="s">
        <v>1114</v>
      </c>
      <c r="C151" s="368" t="s">
        <v>1116</v>
      </c>
      <c r="D151" s="368">
        <v>20</v>
      </c>
      <c r="E151" s="368">
        <v>113.52</v>
      </c>
      <c r="F151" s="367">
        <v>20921.62</v>
      </c>
      <c r="G151" s="366">
        <v>0</v>
      </c>
      <c r="H151" s="366">
        <v>14701</v>
      </c>
      <c r="I151" s="366">
        <v>6220.62</v>
      </c>
      <c r="J151" s="365">
        <v>0.29732974788759187</v>
      </c>
    </row>
    <row r="152" spans="1:10" ht="15" customHeight="1" x14ac:dyDescent="0.2">
      <c r="A152" s="368" t="s">
        <v>1115</v>
      </c>
      <c r="B152" s="368" t="s">
        <v>1114</v>
      </c>
      <c r="C152" s="368" t="s">
        <v>1074</v>
      </c>
      <c r="D152" s="368">
        <v>78</v>
      </c>
      <c r="E152" s="368">
        <v>73.787999999999997</v>
      </c>
      <c r="F152" s="367">
        <v>13842.66</v>
      </c>
      <c r="G152" s="366">
        <v>0</v>
      </c>
      <c r="H152" s="366">
        <v>9509.73</v>
      </c>
      <c r="I152" s="366">
        <v>4332.93</v>
      </c>
      <c r="J152" s="365">
        <v>0.31301281690079796</v>
      </c>
    </row>
    <row r="153" spans="1:10" ht="15" customHeight="1" x14ac:dyDescent="0.2">
      <c r="A153" s="368" t="s">
        <v>1109</v>
      </c>
      <c r="B153" s="368" t="s">
        <v>1108</v>
      </c>
      <c r="C153" s="368" t="s">
        <v>1077</v>
      </c>
      <c r="D153" s="368">
        <v>6</v>
      </c>
      <c r="E153" s="368">
        <v>68.111999999999995</v>
      </c>
      <c r="F153" s="367">
        <v>4994.3599999999997</v>
      </c>
      <c r="G153" s="366">
        <v>0</v>
      </c>
      <c r="H153" s="366">
        <v>3195</v>
      </c>
      <c r="I153" s="366">
        <v>1799.36</v>
      </c>
      <c r="J153" s="365">
        <v>0.36027839402846412</v>
      </c>
    </row>
    <row r="154" spans="1:10" ht="15" customHeight="1" x14ac:dyDescent="0.2">
      <c r="A154" s="368" t="s">
        <v>1084</v>
      </c>
      <c r="B154" s="368" t="s">
        <v>1083</v>
      </c>
      <c r="C154" s="368" t="s">
        <v>1082</v>
      </c>
      <c r="D154" s="368">
        <v>11</v>
      </c>
      <c r="E154" s="368">
        <v>71.94</v>
      </c>
      <c r="F154" s="367">
        <v>10165.75</v>
      </c>
      <c r="G154" s="366">
        <v>0</v>
      </c>
      <c r="H154" s="366">
        <v>7296.63</v>
      </c>
      <c r="I154" s="366">
        <v>2869.12</v>
      </c>
      <c r="J154" s="365">
        <v>0.28223397191550059</v>
      </c>
    </row>
    <row r="155" spans="1:10" ht="15" customHeight="1" x14ac:dyDescent="0.2">
      <c r="A155" s="368" t="s">
        <v>1080</v>
      </c>
      <c r="B155" s="368" t="s">
        <v>1079</v>
      </c>
      <c r="C155" s="368" t="s">
        <v>1081</v>
      </c>
      <c r="D155" s="368">
        <v>2</v>
      </c>
      <c r="E155" s="368">
        <v>12</v>
      </c>
      <c r="F155" s="367">
        <v>2790.2</v>
      </c>
      <c r="G155" s="366">
        <v>0</v>
      </c>
      <c r="H155" s="366">
        <v>1521.58</v>
      </c>
      <c r="I155" s="366">
        <v>1268.6199999999999</v>
      </c>
      <c r="J155" s="365">
        <v>0.45466991613504409</v>
      </c>
    </row>
    <row r="156" spans="1:10" ht="15" customHeight="1" x14ac:dyDescent="0.2">
      <c r="A156" s="368" t="s">
        <v>1080</v>
      </c>
      <c r="B156" s="368" t="s">
        <v>1079</v>
      </c>
      <c r="C156" s="368" t="s">
        <v>1078</v>
      </c>
      <c r="D156" s="368">
        <v>60</v>
      </c>
      <c r="E156" s="368">
        <v>60</v>
      </c>
      <c r="F156" s="367">
        <v>10648.2</v>
      </c>
      <c r="G156" s="366">
        <v>0</v>
      </c>
      <c r="H156" s="366">
        <v>7607.9</v>
      </c>
      <c r="I156" s="366">
        <v>3040.3</v>
      </c>
      <c r="J156" s="365">
        <v>0.28552243571683478</v>
      </c>
    </row>
    <row r="157" spans="1:10" ht="15" customHeight="1" x14ac:dyDescent="0.2">
      <c r="A157" s="368" t="s">
        <v>1029</v>
      </c>
      <c r="B157" s="368" t="s">
        <v>1028</v>
      </c>
      <c r="C157" s="368" t="s">
        <v>1021</v>
      </c>
      <c r="D157" s="368">
        <v>9</v>
      </c>
      <c r="E157" s="368">
        <v>180</v>
      </c>
      <c r="F157" s="367">
        <v>9908.9699999999993</v>
      </c>
      <c r="G157" s="366">
        <v>0</v>
      </c>
      <c r="H157" s="366">
        <v>10299.42</v>
      </c>
      <c r="I157" s="366">
        <v>-390.45</v>
      </c>
      <c r="J157" s="365">
        <v>-3.94036918065147E-2</v>
      </c>
    </row>
    <row r="158" spans="1:10" ht="15" customHeight="1" x14ac:dyDescent="0.2">
      <c r="A158" s="368" t="s">
        <v>1027</v>
      </c>
      <c r="B158" s="368" t="s">
        <v>1026</v>
      </c>
      <c r="C158" s="368" t="s">
        <v>1021</v>
      </c>
      <c r="D158" s="368">
        <v>14</v>
      </c>
      <c r="E158" s="368">
        <v>280</v>
      </c>
      <c r="F158" s="367">
        <v>14970.87</v>
      </c>
      <c r="G158" s="366">
        <v>0</v>
      </c>
      <c r="H158" s="366">
        <v>15563.52</v>
      </c>
      <c r="I158" s="366">
        <v>-592.65</v>
      </c>
      <c r="J158" s="365">
        <v>-3.9586877716525491E-2</v>
      </c>
    </row>
    <row r="159" spans="1:10" ht="15" customHeight="1" x14ac:dyDescent="0.2">
      <c r="A159" s="368" t="s">
        <v>1023</v>
      </c>
      <c r="B159" s="368" t="s">
        <v>1022</v>
      </c>
      <c r="C159" s="368" t="s">
        <v>1021</v>
      </c>
      <c r="D159" s="368">
        <v>11</v>
      </c>
      <c r="E159" s="368">
        <v>220</v>
      </c>
      <c r="F159" s="367">
        <v>13130.19</v>
      </c>
      <c r="G159" s="366">
        <v>0</v>
      </c>
      <c r="H159" s="366">
        <v>12588.18</v>
      </c>
      <c r="I159" s="366">
        <v>542.01</v>
      </c>
      <c r="J159" s="365">
        <v>4.1279676836359566E-2</v>
      </c>
    </row>
    <row r="160" spans="1:10" ht="15" customHeight="1" x14ac:dyDescent="0.2">
      <c r="A160" s="368" t="s">
        <v>1020</v>
      </c>
      <c r="B160" s="368" t="s">
        <v>1019</v>
      </c>
      <c r="C160" s="368" t="s">
        <v>1018</v>
      </c>
      <c r="D160" s="368">
        <v>2</v>
      </c>
      <c r="E160" s="368">
        <v>416</v>
      </c>
      <c r="F160" s="367">
        <v>25013.06</v>
      </c>
      <c r="G160" s="366">
        <v>0</v>
      </c>
      <c r="H160" s="366">
        <v>20920.419999999998</v>
      </c>
      <c r="I160" s="366">
        <v>4092.64</v>
      </c>
      <c r="J160" s="365">
        <v>0.16362012484678004</v>
      </c>
    </row>
    <row r="161" spans="1:10" ht="15" customHeight="1" x14ac:dyDescent="0.2">
      <c r="A161" s="368" t="s">
        <v>2052</v>
      </c>
      <c r="B161" s="368" t="s">
        <v>2051</v>
      </c>
      <c r="C161" s="368" t="s">
        <v>1099</v>
      </c>
      <c r="D161" s="368">
        <v>1000</v>
      </c>
      <c r="E161" s="368">
        <v>1000</v>
      </c>
      <c r="F161" s="367">
        <v>61790</v>
      </c>
      <c r="G161" s="366">
        <v>0</v>
      </c>
      <c r="H161" s="366">
        <v>44240</v>
      </c>
      <c r="I161" s="366">
        <v>17550</v>
      </c>
      <c r="J161" s="365">
        <v>0.28402654151157147</v>
      </c>
    </row>
    <row r="162" spans="1:10" ht="15" customHeight="1" x14ac:dyDescent="0.2">
      <c r="A162" s="368" t="s">
        <v>1015</v>
      </c>
      <c r="B162" s="368" t="s">
        <v>1014</v>
      </c>
      <c r="C162" s="368" t="s">
        <v>1013</v>
      </c>
      <c r="D162" s="368">
        <v>379</v>
      </c>
      <c r="E162" s="368">
        <v>7201</v>
      </c>
      <c r="F162" s="367">
        <v>373483.1</v>
      </c>
      <c r="G162" s="366">
        <v>0</v>
      </c>
      <c r="H162" s="366">
        <v>331466.94</v>
      </c>
      <c r="I162" s="366">
        <v>42016.160000000003</v>
      </c>
      <c r="J162" s="365">
        <v>0.11249815587371959</v>
      </c>
    </row>
    <row r="163" spans="1:10" ht="15" customHeight="1" x14ac:dyDescent="0.2">
      <c r="A163" s="368" t="s">
        <v>6665</v>
      </c>
      <c r="B163" s="368" t="s">
        <v>6664</v>
      </c>
      <c r="C163" s="368" t="s">
        <v>1860</v>
      </c>
      <c r="D163" s="368">
        <v>10</v>
      </c>
      <c r="E163" s="368">
        <v>48</v>
      </c>
      <c r="F163" s="367">
        <v>6431.61</v>
      </c>
      <c r="G163" s="366">
        <v>0</v>
      </c>
      <c r="H163" s="366">
        <v>1034.6300000000001</v>
      </c>
      <c r="I163" s="366">
        <v>5396.98</v>
      </c>
      <c r="J163" s="365">
        <v>0.83913359174452429</v>
      </c>
    </row>
    <row r="164" spans="1:10" ht="15" customHeight="1" x14ac:dyDescent="0.2">
      <c r="A164" s="368" t="s">
        <v>5973</v>
      </c>
      <c r="B164" s="368" t="s">
        <v>5972</v>
      </c>
      <c r="C164" s="368" t="s">
        <v>1013</v>
      </c>
      <c r="D164" s="368">
        <v>5</v>
      </c>
      <c r="E164" s="368">
        <v>95</v>
      </c>
      <c r="F164" s="367">
        <v>11213.1</v>
      </c>
      <c r="G164" s="366">
        <v>0</v>
      </c>
      <c r="H164" s="366">
        <v>7226.5</v>
      </c>
      <c r="I164" s="366">
        <v>3986.6</v>
      </c>
      <c r="J164" s="365">
        <v>0.35553058476246535</v>
      </c>
    </row>
    <row r="165" spans="1:10" ht="15" customHeight="1" x14ac:dyDescent="0.2">
      <c r="A165" s="368" t="s">
        <v>4422</v>
      </c>
      <c r="B165" s="368" t="s">
        <v>4421</v>
      </c>
      <c r="C165" s="368" t="s">
        <v>1013</v>
      </c>
      <c r="D165" s="368">
        <v>72</v>
      </c>
      <c r="E165" s="368">
        <v>1368</v>
      </c>
      <c r="F165" s="367">
        <v>83014.31</v>
      </c>
      <c r="G165" s="366">
        <v>0</v>
      </c>
      <c r="H165" s="366">
        <v>63424.41</v>
      </c>
      <c r="I165" s="366">
        <v>19589.900000000001</v>
      </c>
      <c r="J165" s="365">
        <v>0.23598220595943037</v>
      </c>
    </row>
    <row r="166" spans="1:10" ht="15" customHeight="1" x14ac:dyDescent="0.2">
      <c r="A166" s="368" t="s">
        <v>4407</v>
      </c>
      <c r="B166" s="368" t="s">
        <v>4418</v>
      </c>
      <c r="C166" s="368" t="s">
        <v>1013</v>
      </c>
      <c r="D166" s="368">
        <v>148</v>
      </c>
      <c r="E166" s="368">
        <v>2812</v>
      </c>
      <c r="F166" s="367">
        <v>151696.04999999999</v>
      </c>
      <c r="G166" s="366">
        <v>0</v>
      </c>
      <c r="H166" s="366">
        <v>119292.91</v>
      </c>
      <c r="I166" s="366">
        <v>32403.14</v>
      </c>
      <c r="J166" s="365">
        <v>0.21360569375405622</v>
      </c>
    </row>
    <row r="167" spans="1:10" ht="15" customHeight="1" x14ac:dyDescent="0.2">
      <c r="A167" s="368" t="s">
        <v>5965</v>
      </c>
      <c r="B167" s="368" t="s">
        <v>5964</v>
      </c>
      <c r="C167" s="368" t="s">
        <v>1677</v>
      </c>
      <c r="D167" s="368">
        <v>676</v>
      </c>
      <c r="E167" s="368">
        <v>8112</v>
      </c>
      <c r="F167" s="367">
        <v>617339.64</v>
      </c>
      <c r="G167" s="366">
        <v>0</v>
      </c>
      <c r="H167" s="366">
        <v>550264</v>
      </c>
      <c r="I167" s="366">
        <v>67075.64</v>
      </c>
      <c r="J167" s="365">
        <v>0.10865273449798234</v>
      </c>
    </row>
    <row r="168" spans="1:10" ht="15" customHeight="1" x14ac:dyDescent="0.2">
      <c r="A168" s="368" t="s">
        <v>5965</v>
      </c>
      <c r="B168" s="368" t="s">
        <v>5964</v>
      </c>
      <c r="C168" s="368" t="s">
        <v>1078</v>
      </c>
      <c r="D168" s="368">
        <v>12</v>
      </c>
      <c r="E168" s="368">
        <v>12</v>
      </c>
      <c r="F168" s="367">
        <v>1030.8</v>
      </c>
      <c r="G168" s="366">
        <v>0</v>
      </c>
      <c r="H168" s="366">
        <v>814</v>
      </c>
      <c r="I168" s="366">
        <v>216.8</v>
      </c>
      <c r="J168" s="365">
        <v>0.2103220799379123</v>
      </c>
    </row>
    <row r="169" spans="1:10" ht="15" customHeight="1" x14ac:dyDescent="0.2">
      <c r="A169" s="368" t="s">
        <v>7853</v>
      </c>
      <c r="B169" s="368" t="s">
        <v>7852</v>
      </c>
      <c r="C169" s="368" t="s">
        <v>1099</v>
      </c>
      <c r="D169" s="368">
        <v>1000</v>
      </c>
      <c r="E169" s="368">
        <v>1000</v>
      </c>
      <c r="F169" s="367">
        <v>62330</v>
      </c>
      <c r="G169" s="366">
        <v>0</v>
      </c>
      <c r="H169" s="366">
        <v>49080</v>
      </c>
      <c r="I169" s="366">
        <v>13250</v>
      </c>
      <c r="J169" s="365">
        <v>0.21257821273864913</v>
      </c>
    </row>
    <row r="170" spans="1:10" ht="15" customHeight="1" x14ac:dyDescent="0.2">
      <c r="A170" s="368" t="s">
        <v>4410</v>
      </c>
      <c r="B170" s="368" t="s">
        <v>6721</v>
      </c>
      <c r="C170" s="368" t="s">
        <v>1013</v>
      </c>
      <c r="D170" s="372">
        <v>273</v>
      </c>
      <c r="E170" s="372">
        <v>5187</v>
      </c>
      <c r="F170" s="373">
        <v>248537.03</v>
      </c>
      <c r="G170" s="374">
        <v>0</v>
      </c>
      <c r="H170" s="374">
        <v>256061.16</v>
      </c>
      <c r="I170" s="374">
        <v>-7524.13</v>
      </c>
      <c r="J170" s="375">
        <v>-3.0273677930407392E-2</v>
      </c>
    </row>
    <row r="171" spans="1:10" ht="18.2" customHeight="1" x14ac:dyDescent="0.2">
      <c r="D171" s="464">
        <f>SUM(D9:D170)</f>
        <v>24647</v>
      </c>
      <c r="E171" s="464">
        <f t="shared" ref="E171:I171" si="0">SUM(E9:E170)</f>
        <v>129868.71800000001</v>
      </c>
      <c r="F171" s="800">
        <f t="shared" si="0"/>
        <v>6512183.129999999</v>
      </c>
      <c r="G171" s="800">
        <f t="shared" si="0"/>
        <v>-15094.18</v>
      </c>
      <c r="H171" s="800">
        <f t="shared" si="0"/>
        <v>5522636.5500000017</v>
      </c>
      <c r="I171" s="800">
        <f t="shared" si="0"/>
        <v>974452.40000000037</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C139C-9EAA-48D7-B8D7-57A7C243AA79}">
  <sheetPr codeName="Hoja65"/>
  <dimension ref="A1:J171"/>
  <sheetViews>
    <sheetView showGridLines="0" workbookViewId="0">
      <pane ySplit="6" topLeftCell="A7" activePane="bottomLeft" state="frozen"/>
      <selection pane="bottomLeft" activeCell="F171" sqref="F171"/>
    </sheetView>
  </sheetViews>
  <sheetFormatPr baseColWidth="10" defaultColWidth="11.42578125" defaultRowHeight="12" x14ac:dyDescent="0.2"/>
  <cols>
    <col min="1" max="1" width="12" style="364" customWidth="1"/>
    <col min="2" max="2" width="43.140625" style="364" customWidth="1"/>
    <col min="3" max="3" width="18.42578125" style="364" customWidth="1"/>
    <col min="4" max="8" width="12" style="364" customWidth="1"/>
    <col min="9" max="9" width="13.140625" style="364" customWidth="1"/>
    <col min="10" max="14" width="12" style="364" customWidth="1"/>
    <col min="15"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24.75" customHeight="1" x14ac:dyDescent="0.2">
      <c r="A4" s="368" t="s">
        <v>3157</v>
      </c>
    </row>
    <row r="5" spans="1:10" ht="25.7" customHeight="1" x14ac:dyDescent="0.2">
      <c r="A5" s="371" t="s">
        <v>7240</v>
      </c>
    </row>
    <row r="6" spans="1:10" ht="2.4500000000000002" customHeight="1" x14ac:dyDescent="0.2"/>
    <row r="7" spans="1:10" ht="23.85" customHeight="1" x14ac:dyDescent="0.2"/>
    <row r="8" spans="1:10" ht="27.75" customHeight="1" x14ac:dyDescent="0.2">
      <c r="A8" s="370" t="s">
        <v>1908</v>
      </c>
      <c r="B8" s="754" t="s">
        <v>1907</v>
      </c>
      <c r="C8" s="370" t="s">
        <v>1906</v>
      </c>
      <c r="D8" s="369" t="s">
        <v>1905</v>
      </c>
      <c r="E8" s="369" t="s">
        <v>1904</v>
      </c>
      <c r="F8" s="369" t="s">
        <v>245</v>
      </c>
      <c r="G8" s="370" t="s">
        <v>1903</v>
      </c>
      <c r="H8" s="370" t="s">
        <v>1902</v>
      </c>
      <c r="I8" s="370" t="s">
        <v>1901</v>
      </c>
      <c r="J8" s="369" t="s">
        <v>1900</v>
      </c>
    </row>
    <row r="9" spans="1:10" ht="19.5" customHeight="1" x14ac:dyDescent="0.2">
      <c r="A9" s="368" t="s">
        <v>1899</v>
      </c>
      <c r="B9" s="368" t="s">
        <v>1898</v>
      </c>
      <c r="C9" s="368" t="s">
        <v>1771</v>
      </c>
      <c r="D9" s="368">
        <v>6</v>
      </c>
      <c r="E9" s="368">
        <v>36</v>
      </c>
      <c r="F9" s="367">
        <v>5833.7</v>
      </c>
      <c r="G9" s="366">
        <v>0</v>
      </c>
      <c r="H9" s="366">
        <v>4326.7700000000004</v>
      </c>
      <c r="I9" s="366">
        <v>1506.93</v>
      </c>
      <c r="J9" s="365">
        <v>0.25831462022387164</v>
      </c>
    </row>
    <row r="10" spans="1:10" ht="19.5" customHeight="1" x14ac:dyDescent="0.2">
      <c r="A10" s="368" t="s">
        <v>1899</v>
      </c>
      <c r="B10" s="368" t="s">
        <v>1898</v>
      </c>
      <c r="C10" s="368" t="s">
        <v>1774</v>
      </c>
      <c r="D10" s="368">
        <v>24</v>
      </c>
      <c r="E10" s="368">
        <v>6</v>
      </c>
      <c r="F10" s="367">
        <v>894.72</v>
      </c>
      <c r="G10" s="366">
        <v>0</v>
      </c>
      <c r="H10" s="366">
        <v>720.93</v>
      </c>
      <c r="I10" s="366">
        <v>173.79</v>
      </c>
      <c r="J10" s="365">
        <v>0.19423953862660945</v>
      </c>
    </row>
    <row r="11" spans="1:10" ht="19.5" customHeight="1" x14ac:dyDescent="0.2">
      <c r="A11" s="368" t="s">
        <v>1895</v>
      </c>
      <c r="B11" s="368" t="s">
        <v>1894</v>
      </c>
      <c r="C11" s="368" t="s">
        <v>1771</v>
      </c>
      <c r="D11" s="368">
        <v>15</v>
      </c>
      <c r="E11" s="368">
        <v>90</v>
      </c>
      <c r="F11" s="367">
        <v>14751.35</v>
      </c>
      <c r="G11" s="366">
        <v>0</v>
      </c>
      <c r="H11" s="366">
        <v>10004.48</v>
      </c>
      <c r="I11" s="366">
        <v>4746.87</v>
      </c>
      <c r="J11" s="365">
        <v>0.32179224274388446</v>
      </c>
    </row>
    <row r="12" spans="1:10" ht="19.5" customHeight="1" x14ac:dyDescent="0.2">
      <c r="A12" s="368" t="s">
        <v>1891</v>
      </c>
      <c r="B12" s="368" t="s">
        <v>1890</v>
      </c>
      <c r="C12" s="368" t="s">
        <v>1077</v>
      </c>
      <c r="D12" s="368">
        <v>46</v>
      </c>
      <c r="E12" s="368">
        <v>522.19200000000001</v>
      </c>
      <c r="F12" s="367">
        <v>25561.97</v>
      </c>
      <c r="G12" s="366">
        <v>0</v>
      </c>
      <c r="H12" s="366">
        <v>26140.880000000001</v>
      </c>
      <c r="I12" s="366">
        <v>-578.91</v>
      </c>
      <c r="J12" s="365">
        <v>-2.2647315523803526E-2</v>
      </c>
    </row>
    <row r="13" spans="1:10" ht="19.5" customHeight="1" x14ac:dyDescent="0.2">
      <c r="A13" s="368" t="s">
        <v>1891</v>
      </c>
      <c r="B13" s="368" t="s">
        <v>1890</v>
      </c>
      <c r="C13" s="368" t="s">
        <v>1074</v>
      </c>
      <c r="D13" s="368">
        <v>72</v>
      </c>
      <c r="E13" s="368">
        <v>68.111999999999995</v>
      </c>
      <c r="F13" s="367">
        <v>3938.4</v>
      </c>
      <c r="G13" s="366">
        <v>0</v>
      </c>
      <c r="H13" s="366">
        <v>3409.68</v>
      </c>
      <c r="I13" s="366">
        <v>528.72</v>
      </c>
      <c r="J13" s="365">
        <v>0.13424741011578306</v>
      </c>
    </row>
    <row r="14" spans="1:10" ht="19.5" customHeight="1" x14ac:dyDescent="0.2">
      <c r="A14" s="368" t="s">
        <v>2431</v>
      </c>
      <c r="B14" s="368" t="s">
        <v>2430</v>
      </c>
      <c r="C14" s="368" t="s">
        <v>1077</v>
      </c>
      <c r="D14" s="368">
        <v>2</v>
      </c>
      <c r="E14" s="368">
        <v>22.704000000000001</v>
      </c>
      <c r="F14" s="367">
        <v>2795.36</v>
      </c>
      <c r="G14" s="366">
        <v>0</v>
      </c>
      <c r="H14" s="366">
        <v>2119.46</v>
      </c>
      <c r="I14" s="366">
        <v>675.9</v>
      </c>
      <c r="J14" s="365">
        <v>0.24179354358651481</v>
      </c>
    </row>
    <row r="15" spans="1:10" ht="19.5" customHeight="1" x14ac:dyDescent="0.2">
      <c r="A15" s="368" t="s">
        <v>3155</v>
      </c>
      <c r="B15" s="368" t="s">
        <v>3154</v>
      </c>
      <c r="C15" s="368" t="s">
        <v>1077</v>
      </c>
      <c r="D15" s="368">
        <v>1</v>
      </c>
      <c r="E15" s="368">
        <v>11.352</v>
      </c>
      <c r="F15" s="367">
        <v>868.4</v>
      </c>
      <c r="G15" s="366">
        <v>0</v>
      </c>
      <c r="H15" s="366">
        <v>802.55</v>
      </c>
      <c r="I15" s="366">
        <v>65.849999999999994</v>
      </c>
      <c r="J15" s="365">
        <v>7.5829111008751726E-2</v>
      </c>
    </row>
    <row r="16" spans="1:10" ht="19.5" customHeight="1" x14ac:dyDescent="0.2">
      <c r="A16" s="368" t="s">
        <v>1887</v>
      </c>
      <c r="B16" s="368" t="s">
        <v>1886</v>
      </c>
      <c r="C16" s="368" t="s">
        <v>1882</v>
      </c>
      <c r="D16" s="368">
        <v>25</v>
      </c>
      <c r="E16" s="368">
        <v>378.5</v>
      </c>
      <c r="F16" s="367">
        <v>10286.959999999999</v>
      </c>
      <c r="G16" s="366">
        <v>0</v>
      </c>
      <c r="H16" s="366">
        <v>10557.5</v>
      </c>
      <c r="I16" s="366">
        <v>-270.54000000000002</v>
      </c>
      <c r="J16" s="365">
        <v>-2.6299314860755752E-2</v>
      </c>
    </row>
    <row r="17" spans="1:10" ht="19.5" customHeight="1" x14ac:dyDescent="0.2">
      <c r="A17" s="368" t="s">
        <v>1887</v>
      </c>
      <c r="B17" s="368" t="s">
        <v>1886</v>
      </c>
      <c r="C17" s="368" t="s">
        <v>1885</v>
      </c>
      <c r="D17" s="368">
        <v>16</v>
      </c>
      <c r="E17" s="368">
        <v>60.56</v>
      </c>
      <c r="F17" s="367">
        <v>2003.2</v>
      </c>
      <c r="G17" s="366">
        <v>0</v>
      </c>
      <c r="H17" s="366">
        <v>1693.46</v>
      </c>
      <c r="I17" s="366">
        <v>309.74</v>
      </c>
      <c r="J17" s="365">
        <v>0.15462260383386581</v>
      </c>
    </row>
    <row r="18" spans="1:10" ht="19.5" customHeight="1" x14ac:dyDescent="0.2">
      <c r="A18" s="368" t="s">
        <v>4433</v>
      </c>
      <c r="B18" s="368" t="s">
        <v>4432</v>
      </c>
      <c r="C18" s="368" t="s">
        <v>1882</v>
      </c>
      <c r="D18" s="368">
        <v>9</v>
      </c>
      <c r="E18" s="368">
        <v>136.26</v>
      </c>
      <c r="F18" s="367">
        <v>4500</v>
      </c>
      <c r="G18" s="366">
        <v>0</v>
      </c>
      <c r="H18" s="366">
        <v>877.05</v>
      </c>
      <c r="I18" s="366">
        <v>3622.95</v>
      </c>
      <c r="J18" s="365">
        <v>0.80510000000000004</v>
      </c>
    </row>
    <row r="19" spans="1:10" ht="19.5" customHeight="1" x14ac:dyDescent="0.2">
      <c r="A19" s="368" t="s">
        <v>1879</v>
      </c>
      <c r="B19" s="368" t="s">
        <v>1878</v>
      </c>
      <c r="C19" s="368" t="s">
        <v>1875</v>
      </c>
      <c r="D19" s="368">
        <v>24</v>
      </c>
      <c r="E19" s="368">
        <v>545.04</v>
      </c>
      <c r="F19" s="367">
        <v>10535.89</v>
      </c>
      <c r="G19" s="366">
        <v>0</v>
      </c>
      <c r="H19" s="366">
        <v>8011.51</v>
      </c>
      <c r="I19" s="366">
        <v>2524.38</v>
      </c>
      <c r="J19" s="365">
        <v>0.23959817348131007</v>
      </c>
    </row>
    <row r="20" spans="1:10" ht="19.5" customHeight="1" x14ac:dyDescent="0.2">
      <c r="A20" s="368" t="s">
        <v>1877</v>
      </c>
      <c r="B20" s="368" t="s">
        <v>1876</v>
      </c>
      <c r="C20" s="368" t="s">
        <v>1875</v>
      </c>
      <c r="D20" s="368">
        <v>44</v>
      </c>
      <c r="E20" s="368">
        <v>999.24</v>
      </c>
      <c r="F20" s="367">
        <v>21099.4</v>
      </c>
      <c r="G20" s="366">
        <v>-345.08</v>
      </c>
      <c r="H20" s="366">
        <v>18768.21</v>
      </c>
      <c r="I20" s="366">
        <v>1986.11</v>
      </c>
      <c r="J20" s="365">
        <v>9.5696221316815003E-2</v>
      </c>
    </row>
    <row r="21" spans="1:10" ht="19.5" customHeight="1" x14ac:dyDescent="0.2">
      <c r="A21" s="368" t="s">
        <v>2337</v>
      </c>
      <c r="B21" s="368" t="s">
        <v>2336</v>
      </c>
      <c r="C21" s="368" t="s">
        <v>1021</v>
      </c>
      <c r="D21" s="368">
        <v>2</v>
      </c>
      <c r="E21" s="368">
        <v>40</v>
      </c>
      <c r="F21" s="367">
        <v>4048.43</v>
      </c>
      <c r="G21" s="366">
        <v>0</v>
      </c>
      <c r="H21" s="366">
        <v>3025.36</v>
      </c>
      <c r="I21" s="366">
        <v>1023.07</v>
      </c>
      <c r="J21" s="365">
        <v>0.25270783982926714</v>
      </c>
    </row>
    <row r="22" spans="1:10" ht="19.5" customHeight="1" x14ac:dyDescent="0.2">
      <c r="A22" s="368" t="s">
        <v>1874</v>
      </c>
      <c r="B22" s="368" t="s">
        <v>1873</v>
      </c>
      <c r="C22" s="368" t="s">
        <v>1677</v>
      </c>
      <c r="D22" s="368">
        <v>13</v>
      </c>
      <c r="E22" s="368">
        <v>156</v>
      </c>
      <c r="F22" s="367">
        <v>4293.25</v>
      </c>
      <c r="G22" s="366">
        <v>0</v>
      </c>
      <c r="H22" s="366">
        <v>3374.15</v>
      </c>
      <c r="I22" s="366">
        <v>919.1</v>
      </c>
      <c r="J22" s="365">
        <v>0.21408024224072672</v>
      </c>
    </row>
    <row r="23" spans="1:10" ht="19.5" customHeight="1" x14ac:dyDescent="0.2">
      <c r="A23" s="368" t="s">
        <v>1872</v>
      </c>
      <c r="B23" s="368" t="s">
        <v>1871</v>
      </c>
      <c r="C23" s="368" t="s">
        <v>1677</v>
      </c>
      <c r="D23" s="368">
        <v>4</v>
      </c>
      <c r="E23" s="368">
        <v>48</v>
      </c>
      <c r="F23" s="367">
        <v>1838.38</v>
      </c>
      <c r="G23" s="366">
        <v>0</v>
      </c>
      <c r="H23" s="366">
        <v>1022.44</v>
      </c>
      <c r="I23" s="366">
        <v>815.94</v>
      </c>
      <c r="J23" s="365">
        <v>0.4438364211969234</v>
      </c>
    </row>
    <row r="24" spans="1:10" ht="19.5" customHeight="1" x14ac:dyDescent="0.2">
      <c r="A24" s="368" t="s">
        <v>1870</v>
      </c>
      <c r="B24" s="368" t="s">
        <v>1869</v>
      </c>
      <c r="C24" s="368" t="s">
        <v>1771</v>
      </c>
      <c r="D24" s="368">
        <v>6</v>
      </c>
      <c r="E24" s="368">
        <v>36</v>
      </c>
      <c r="F24" s="367">
        <v>5865.39</v>
      </c>
      <c r="G24" s="366">
        <v>0</v>
      </c>
      <c r="H24" s="366">
        <v>4310.22</v>
      </c>
      <c r="I24" s="366">
        <v>1555.17</v>
      </c>
      <c r="J24" s="365">
        <v>0.26514349429449702</v>
      </c>
    </row>
    <row r="25" spans="1:10" ht="19.5" customHeight="1" x14ac:dyDescent="0.2">
      <c r="A25" s="368" t="s">
        <v>1862</v>
      </c>
      <c r="B25" s="368" t="s">
        <v>1861</v>
      </c>
      <c r="C25" s="368" t="s">
        <v>1860</v>
      </c>
      <c r="D25" s="368">
        <v>4</v>
      </c>
      <c r="E25" s="368">
        <v>19.2</v>
      </c>
      <c r="F25" s="367">
        <v>3331.4</v>
      </c>
      <c r="G25" s="366">
        <v>0</v>
      </c>
      <c r="H25" s="366">
        <v>2385.56</v>
      </c>
      <c r="I25" s="366">
        <v>945.84</v>
      </c>
      <c r="J25" s="365">
        <v>0.28391667166956835</v>
      </c>
    </row>
    <row r="26" spans="1:10" ht="19.5" customHeight="1" x14ac:dyDescent="0.2">
      <c r="A26" s="368" t="s">
        <v>1965</v>
      </c>
      <c r="B26" s="368" t="s">
        <v>1964</v>
      </c>
      <c r="C26" s="368" t="s">
        <v>1860</v>
      </c>
      <c r="D26" s="368">
        <v>13</v>
      </c>
      <c r="E26" s="368">
        <v>62.4</v>
      </c>
      <c r="F26" s="367">
        <v>10985.26</v>
      </c>
      <c r="G26" s="366">
        <v>0</v>
      </c>
      <c r="H26" s="366">
        <v>7866.43</v>
      </c>
      <c r="I26" s="366">
        <v>3118.83</v>
      </c>
      <c r="J26" s="365">
        <v>0.28391043998958604</v>
      </c>
    </row>
    <row r="27" spans="1:10" ht="19.5" customHeight="1" x14ac:dyDescent="0.2">
      <c r="A27" s="368" t="s">
        <v>4416</v>
      </c>
      <c r="B27" s="368" t="s">
        <v>4415</v>
      </c>
      <c r="C27" s="368" t="s">
        <v>1013</v>
      </c>
      <c r="D27" s="368">
        <v>79</v>
      </c>
      <c r="E27" s="368">
        <v>1501</v>
      </c>
      <c r="F27" s="367">
        <v>80465.570000000007</v>
      </c>
      <c r="G27" s="366">
        <v>-4276.4399999999996</v>
      </c>
      <c r="H27" s="366">
        <v>68230.720000000001</v>
      </c>
      <c r="I27" s="366">
        <v>7958.41</v>
      </c>
      <c r="J27" s="365">
        <v>0.10445597685654108</v>
      </c>
    </row>
    <row r="28" spans="1:10" ht="19.5" customHeight="1" x14ac:dyDescent="0.2">
      <c r="A28" s="368" t="s">
        <v>2327</v>
      </c>
      <c r="B28" s="368" t="s">
        <v>2326</v>
      </c>
      <c r="C28" s="368" t="s">
        <v>1013</v>
      </c>
      <c r="D28" s="368">
        <v>1</v>
      </c>
      <c r="E28" s="368">
        <v>19</v>
      </c>
      <c r="F28" s="367">
        <v>1944.69</v>
      </c>
      <c r="G28" s="366">
        <v>0</v>
      </c>
      <c r="H28" s="366">
        <v>1433.98</v>
      </c>
      <c r="I28" s="366">
        <v>510.71</v>
      </c>
      <c r="J28" s="365">
        <v>0.26261769228000348</v>
      </c>
    </row>
    <row r="29" spans="1:10" ht="19.5" customHeight="1" x14ac:dyDescent="0.2">
      <c r="A29" s="368" t="s">
        <v>1859</v>
      </c>
      <c r="B29" s="368" t="s">
        <v>1858</v>
      </c>
      <c r="C29" s="368" t="s">
        <v>1013</v>
      </c>
      <c r="D29" s="368">
        <v>2</v>
      </c>
      <c r="E29" s="368">
        <v>38</v>
      </c>
      <c r="F29" s="367">
        <v>4193.82</v>
      </c>
      <c r="G29" s="366">
        <v>0</v>
      </c>
      <c r="H29" s="366">
        <v>3047.14</v>
      </c>
      <c r="I29" s="366">
        <v>1146.68</v>
      </c>
      <c r="J29" s="365">
        <v>0.27342136763141955</v>
      </c>
    </row>
    <row r="30" spans="1:10" ht="19.5" customHeight="1" x14ac:dyDescent="0.2">
      <c r="A30" s="368" t="s">
        <v>1857</v>
      </c>
      <c r="B30" s="368" t="s">
        <v>1856</v>
      </c>
      <c r="C30" s="368" t="s">
        <v>1013</v>
      </c>
      <c r="D30" s="368">
        <v>33</v>
      </c>
      <c r="E30" s="368">
        <v>627</v>
      </c>
      <c r="F30" s="367">
        <v>36986.04</v>
      </c>
      <c r="G30" s="366">
        <v>0</v>
      </c>
      <c r="H30" s="366">
        <v>29956.400000000001</v>
      </c>
      <c r="I30" s="366">
        <v>7029.64</v>
      </c>
      <c r="J30" s="365">
        <v>0.1900619801416967</v>
      </c>
    </row>
    <row r="31" spans="1:10" ht="19.5" customHeight="1" x14ac:dyDescent="0.2">
      <c r="A31" s="368" t="s">
        <v>1855</v>
      </c>
      <c r="B31" s="368" t="s">
        <v>1854</v>
      </c>
      <c r="C31" s="368" t="s">
        <v>1013</v>
      </c>
      <c r="D31" s="368">
        <v>76</v>
      </c>
      <c r="E31" s="368">
        <v>1444</v>
      </c>
      <c r="F31" s="367">
        <v>89805.39</v>
      </c>
      <c r="G31" s="366">
        <v>0</v>
      </c>
      <c r="H31" s="366">
        <v>69879.520000000004</v>
      </c>
      <c r="I31" s="366">
        <v>19925.87</v>
      </c>
      <c r="J31" s="365">
        <v>0.22187833046546537</v>
      </c>
    </row>
    <row r="32" spans="1:10" ht="19.5" customHeight="1" x14ac:dyDescent="0.2">
      <c r="A32" s="368" t="s">
        <v>1853</v>
      </c>
      <c r="B32" s="368" t="s">
        <v>1852</v>
      </c>
      <c r="C32" s="368" t="s">
        <v>1013</v>
      </c>
      <c r="D32" s="368">
        <v>66</v>
      </c>
      <c r="E32" s="368">
        <v>1254</v>
      </c>
      <c r="F32" s="367">
        <v>78659.61</v>
      </c>
      <c r="G32" s="366">
        <v>0</v>
      </c>
      <c r="H32" s="366">
        <v>62506.9</v>
      </c>
      <c r="I32" s="366">
        <v>16152.71</v>
      </c>
      <c r="J32" s="365">
        <v>0.20534947986647786</v>
      </c>
    </row>
    <row r="33" spans="1:10" ht="19.5" customHeight="1" x14ac:dyDescent="0.2">
      <c r="A33" s="368" t="s">
        <v>1851</v>
      </c>
      <c r="B33" s="368" t="s">
        <v>1850</v>
      </c>
      <c r="C33" s="368" t="s">
        <v>1013</v>
      </c>
      <c r="D33" s="368">
        <v>15</v>
      </c>
      <c r="E33" s="368">
        <v>285</v>
      </c>
      <c r="F33" s="367">
        <v>17658.61</v>
      </c>
      <c r="G33" s="366">
        <v>0</v>
      </c>
      <c r="H33" s="366">
        <v>17873.7</v>
      </c>
      <c r="I33" s="366">
        <v>-215.09</v>
      </c>
      <c r="J33" s="365">
        <v>-1.2180460409964318E-2</v>
      </c>
    </row>
    <row r="34" spans="1:10" ht="19.5" customHeight="1" x14ac:dyDescent="0.2">
      <c r="A34" s="368" t="s">
        <v>1849</v>
      </c>
      <c r="B34" s="368" t="s">
        <v>1848</v>
      </c>
      <c r="C34" s="368" t="s">
        <v>1013</v>
      </c>
      <c r="D34" s="368">
        <v>15</v>
      </c>
      <c r="E34" s="368">
        <v>285</v>
      </c>
      <c r="F34" s="367">
        <v>22734.14</v>
      </c>
      <c r="G34" s="366">
        <v>0</v>
      </c>
      <c r="H34" s="366">
        <v>19175.55</v>
      </c>
      <c r="I34" s="366">
        <v>3558.59</v>
      </c>
      <c r="J34" s="365">
        <v>0.1565306626949601</v>
      </c>
    </row>
    <row r="35" spans="1:10" ht="19.5" customHeight="1" x14ac:dyDescent="0.2">
      <c r="A35" s="368" t="s">
        <v>1963</v>
      </c>
      <c r="B35" s="368" t="s">
        <v>1962</v>
      </c>
      <c r="C35" s="368" t="s">
        <v>1013</v>
      </c>
      <c r="D35" s="368">
        <v>5</v>
      </c>
      <c r="E35" s="368">
        <v>95</v>
      </c>
      <c r="F35" s="367">
        <v>5152.05</v>
      </c>
      <c r="G35" s="366">
        <v>0</v>
      </c>
      <c r="H35" s="366">
        <v>4735</v>
      </c>
      <c r="I35" s="366">
        <v>417.05</v>
      </c>
      <c r="J35" s="365">
        <v>8.0948360361409538E-2</v>
      </c>
    </row>
    <row r="36" spans="1:10" ht="19.5" customHeight="1" x14ac:dyDescent="0.2">
      <c r="A36" s="368" t="s">
        <v>1847</v>
      </c>
      <c r="B36" s="368" t="s">
        <v>1846</v>
      </c>
      <c r="C36" s="368" t="s">
        <v>1013</v>
      </c>
      <c r="D36" s="368">
        <v>2</v>
      </c>
      <c r="E36" s="368">
        <v>38</v>
      </c>
      <c r="F36" s="367">
        <v>2766.69</v>
      </c>
      <c r="G36" s="366">
        <v>0</v>
      </c>
      <c r="H36" s="366">
        <v>2073.3200000000002</v>
      </c>
      <c r="I36" s="366">
        <v>693.37</v>
      </c>
      <c r="J36" s="365">
        <v>0.2506135490423575</v>
      </c>
    </row>
    <row r="37" spans="1:10" ht="19.5" customHeight="1" x14ac:dyDescent="0.2">
      <c r="A37" s="368" t="s">
        <v>1845</v>
      </c>
      <c r="B37" s="368" t="s">
        <v>1844</v>
      </c>
      <c r="C37" s="368" t="s">
        <v>1013</v>
      </c>
      <c r="D37" s="368">
        <v>3</v>
      </c>
      <c r="E37" s="368">
        <v>57</v>
      </c>
      <c r="F37" s="367">
        <v>6826.14</v>
      </c>
      <c r="G37" s="366">
        <v>0</v>
      </c>
      <c r="H37" s="366">
        <v>4747.38</v>
      </c>
      <c r="I37" s="366">
        <v>2078.7600000000002</v>
      </c>
      <c r="J37" s="365">
        <v>0.30452935333878295</v>
      </c>
    </row>
    <row r="38" spans="1:10" ht="19.5" customHeight="1" x14ac:dyDescent="0.2">
      <c r="A38" s="368" t="s">
        <v>1843</v>
      </c>
      <c r="B38" s="368" t="s">
        <v>1842</v>
      </c>
      <c r="C38" s="368" t="s">
        <v>1013</v>
      </c>
      <c r="D38" s="368">
        <v>11</v>
      </c>
      <c r="E38" s="368">
        <v>209</v>
      </c>
      <c r="F38" s="367">
        <v>11771.38</v>
      </c>
      <c r="G38" s="366">
        <v>0</v>
      </c>
      <c r="H38" s="366">
        <v>10660.32</v>
      </c>
      <c r="I38" s="366">
        <v>1111.06</v>
      </c>
      <c r="J38" s="365">
        <v>9.4386554507627826E-2</v>
      </c>
    </row>
    <row r="39" spans="1:10" ht="19.5" customHeight="1" x14ac:dyDescent="0.2">
      <c r="A39" s="368" t="s">
        <v>1841</v>
      </c>
      <c r="B39" s="368" t="s">
        <v>1840</v>
      </c>
      <c r="C39" s="368" t="s">
        <v>1013</v>
      </c>
      <c r="D39" s="368">
        <v>30</v>
      </c>
      <c r="E39" s="368">
        <v>570</v>
      </c>
      <c r="F39" s="367">
        <v>33189.550000000003</v>
      </c>
      <c r="G39" s="366">
        <v>0</v>
      </c>
      <c r="H39" s="366">
        <v>32333.1</v>
      </c>
      <c r="I39" s="366">
        <v>856.45</v>
      </c>
      <c r="J39" s="365">
        <v>2.5804809043810478E-2</v>
      </c>
    </row>
    <row r="40" spans="1:10" ht="19.5" customHeight="1" x14ac:dyDescent="0.2">
      <c r="A40" s="368" t="s">
        <v>1839</v>
      </c>
      <c r="B40" s="368" t="s">
        <v>1838</v>
      </c>
      <c r="C40" s="368" t="s">
        <v>1013</v>
      </c>
      <c r="D40" s="368">
        <v>10</v>
      </c>
      <c r="E40" s="368">
        <v>190</v>
      </c>
      <c r="F40" s="367">
        <v>13633.3</v>
      </c>
      <c r="G40" s="366">
        <v>0</v>
      </c>
      <c r="H40" s="366">
        <v>12629.6</v>
      </c>
      <c r="I40" s="366">
        <v>1003.7</v>
      </c>
      <c r="J40" s="365">
        <v>7.3621206897816371E-2</v>
      </c>
    </row>
    <row r="41" spans="1:10" ht="19.5" customHeight="1" x14ac:dyDescent="0.2">
      <c r="A41" s="368" t="s">
        <v>3151</v>
      </c>
      <c r="B41" s="368" t="s">
        <v>3150</v>
      </c>
      <c r="C41" s="368" t="s">
        <v>1013</v>
      </c>
      <c r="D41" s="368">
        <v>4</v>
      </c>
      <c r="E41" s="368">
        <v>76</v>
      </c>
      <c r="F41" s="367">
        <v>4717.62</v>
      </c>
      <c r="G41" s="366">
        <v>0</v>
      </c>
      <c r="H41" s="366">
        <v>3887.68</v>
      </c>
      <c r="I41" s="366">
        <v>829.94</v>
      </c>
      <c r="J41" s="365">
        <v>0.1759234529275355</v>
      </c>
    </row>
    <row r="42" spans="1:10" ht="19.5" customHeight="1" x14ac:dyDescent="0.2">
      <c r="A42" s="368" t="s">
        <v>1837</v>
      </c>
      <c r="B42" s="368" t="s">
        <v>1836</v>
      </c>
      <c r="C42" s="368" t="s">
        <v>1013</v>
      </c>
      <c r="D42" s="368">
        <v>1008</v>
      </c>
      <c r="E42" s="368">
        <v>19152</v>
      </c>
      <c r="F42" s="367">
        <v>760335.91</v>
      </c>
      <c r="G42" s="366">
        <v>0</v>
      </c>
      <c r="H42" s="366">
        <v>729621.78</v>
      </c>
      <c r="I42" s="366">
        <v>30714.13</v>
      </c>
      <c r="J42" s="365">
        <v>4.0395474679079668E-2</v>
      </c>
    </row>
    <row r="43" spans="1:10" ht="19.5" customHeight="1" x14ac:dyDescent="0.2">
      <c r="A43" s="368" t="s">
        <v>3149</v>
      </c>
      <c r="B43" s="368" t="s">
        <v>3148</v>
      </c>
      <c r="C43" s="368" t="s">
        <v>1013</v>
      </c>
      <c r="D43" s="368">
        <v>3</v>
      </c>
      <c r="E43" s="368">
        <v>57</v>
      </c>
      <c r="F43" s="367">
        <v>4335.63</v>
      </c>
      <c r="G43" s="366">
        <v>0</v>
      </c>
      <c r="H43" s="366">
        <v>3165.63</v>
      </c>
      <c r="I43" s="366">
        <v>1170</v>
      </c>
      <c r="J43" s="365">
        <v>0.26985697580282453</v>
      </c>
    </row>
    <row r="44" spans="1:10" ht="19.5" customHeight="1" x14ac:dyDescent="0.2">
      <c r="A44" s="368" t="s">
        <v>4067</v>
      </c>
      <c r="B44" s="368" t="s">
        <v>4066</v>
      </c>
      <c r="C44" s="368" t="s">
        <v>1013</v>
      </c>
      <c r="D44" s="368">
        <v>5</v>
      </c>
      <c r="E44" s="368">
        <v>95</v>
      </c>
      <c r="F44" s="367">
        <v>6310</v>
      </c>
      <c r="G44" s="366">
        <v>0</v>
      </c>
      <c r="H44" s="366">
        <v>5086.05</v>
      </c>
      <c r="I44" s="366">
        <v>1223.95</v>
      </c>
      <c r="J44" s="365">
        <v>0.19396988906497623</v>
      </c>
    </row>
    <row r="45" spans="1:10" ht="19.5" customHeight="1" x14ac:dyDescent="0.2">
      <c r="A45" s="368" t="s">
        <v>3796</v>
      </c>
      <c r="B45" s="368" t="s">
        <v>3795</v>
      </c>
      <c r="C45" s="368" t="s">
        <v>1013</v>
      </c>
      <c r="D45" s="368">
        <v>2</v>
      </c>
      <c r="E45" s="368">
        <v>38</v>
      </c>
      <c r="F45" s="367">
        <v>2901.96</v>
      </c>
      <c r="G45" s="366">
        <v>0</v>
      </c>
      <c r="H45" s="366">
        <v>2139.86</v>
      </c>
      <c r="I45" s="366">
        <v>762.1</v>
      </c>
      <c r="J45" s="365">
        <v>0.26261561151773283</v>
      </c>
    </row>
    <row r="46" spans="1:10" ht="19.5" customHeight="1" x14ac:dyDescent="0.2">
      <c r="A46" s="368" t="s">
        <v>1827</v>
      </c>
      <c r="B46" s="368" t="s">
        <v>1826</v>
      </c>
      <c r="C46" s="368" t="s">
        <v>1013</v>
      </c>
      <c r="D46" s="368">
        <v>1</v>
      </c>
      <c r="E46" s="368">
        <v>19</v>
      </c>
      <c r="F46" s="367">
        <v>2830.39</v>
      </c>
      <c r="G46" s="366">
        <v>0</v>
      </c>
      <c r="H46" s="366">
        <v>1827.83</v>
      </c>
      <c r="I46" s="366">
        <v>1002.56</v>
      </c>
      <c r="J46" s="365">
        <v>0.35421267033871656</v>
      </c>
    </row>
    <row r="47" spans="1:10" ht="19.5" customHeight="1" x14ac:dyDescent="0.2">
      <c r="A47" s="368" t="s">
        <v>1825</v>
      </c>
      <c r="B47" s="368" t="s">
        <v>1824</v>
      </c>
      <c r="C47" s="368" t="s">
        <v>1013</v>
      </c>
      <c r="D47" s="368">
        <v>2</v>
      </c>
      <c r="E47" s="368">
        <v>38</v>
      </c>
      <c r="F47" s="367">
        <v>3209.02</v>
      </c>
      <c r="G47" s="366">
        <v>0</v>
      </c>
      <c r="H47" s="366">
        <v>2366.2800000000002</v>
      </c>
      <c r="I47" s="366">
        <v>842.74</v>
      </c>
      <c r="J47" s="365">
        <v>0.26261600114676753</v>
      </c>
    </row>
    <row r="48" spans="1:10" ht="19.5" customHeight="1" x14ac:dyDescent="0.2">
      <c r="A48" s="368" t="s">
        <v>3794</v>
      </c>
      <c r="B48" s="368" t="s">
        <v>3793</v>
      </c>
      <c r="C48" s="368" t="s">
        <v>1013</v>
      </c>
      <c r="D48" s="368">
        <v>1</v>
      </c>
      <c r="E48" s="368">
        <v>19</v>
      </c>
      <c r="F48" s="367">
        <v>1714.76</v>
      </c>
      <c r="G48" s="366">
        <v>0</v>
      </c>
      <c r="H48" s="366">
        <v>1334.68</v>
      </c>
      <c r="I48" s="366">
        <v>380.08</v>
      </c>
      <c r="J48" s="365">
        <v>0.22165200961067438</v>
      </c>
    </row>
    <row r="49" spans="1:10" ht="19.5" customHeight="1" x14ac:dyDescent="0.2">
      <c r="A49" s="368" t="s">
        <v>3792</v>
      </c>
      <c r="B49" s="368" t="s">
        <v>3791</v>
      </c>
      <c r="C49" s="368" t="s">
        <v>1013</v>
      </c>
      <c r="D49" s="368">
        <v>1</v>
      </c>
      <c r="E49" s="368">
        <v>19</v>
      </c>
      <c r="F49" s="367">
        <v>1714.76</v>
      </c>
      <c r="G49" s="366">
        <v>0</v>
      </c>
      <c r="H49" s="366">
        <v>1170.6300000000001</v>
      </c>
      <c r="I49" s="366">
        <v>544.13</v>
      </c>
      <c r="J49" s="365">
        <v>0.3173213744197439</v>
      </c>
    </row>
    <row r="50" spans="1:10" ht="19.5" customHeight="1" x14ac:dyDescent="0.2">
      <c r="A50" s="368" t="s">
        <v>1820</v>
      </c>
      <c r="B50" s="368" t="s">
        <v>1819</v>
      </c>
      <c r="C50" s="368" t="s">
        <v>1818</v>
      </c>
      <c r="D50" s="368">
        <v>10</v>
      </c>
      <c r="E50" s="368">
        <v>110.4</v>
      </c>
      <c r="F50" s="367">
        <v>3717.59</v>
      </c>
      <c r="G50" s="366">
        <v>0</v>
      </c>
      <c r="H50" s="366">
        <v>2444.33</v>
      </c>
      <c r="I50" s="366">
        <v>1273.26</v>
      </c>
      <c r="J50" s="365">
        <v>0.34249607944932065</v>
      </c>
    </row>
    <row r="51" spans="1:10" ht="19.5" customHeight="1" x14ac:dyDescent="0.2">
      <c r="A51" s="368" t="s">
        <v>1820</v>
      </c>
      <c r="B51" s="368" t="s">
        <v>1819</v>
      </c>
      <c r="C51" s="368" t="s">
        <v>1961</v>
      </c>
      <c r="D51" s="368">
        <v>48</v>
      </c>
      <c r="E51" s="368">
        <v>22.08</v>
      </c>
      <c r="F51" s="367">
        <v>622.55999999999995</v>
      </c>
      <c r="G51" s="366">
        <v>0</v>
      </c>
      <c r="H51" s="366">
        <v>488.87</v>
      </c>
      <c r="I51" s="366">
        <v>133.69</v>
      </c>
      <c r="J51" s="365">
        <v>0.21474235415060397</v>
      </c>
    </row>
    <row r="52" spans="1:10" ht="19.5" customHeight="1" x14ac:dyDescent="0.2">
      <c r="A52" s="368" t="s">
        <v>1817</v>
      </c>
      <c r="B52" s="368" t="s">
        <v>1816</v>
      </c>
      <c r="C52" s="368" t="s">
        <v>1013</v>
      </c>
      <c r="D52" s="368">
        <v>41</v>
      </c>
      <c r="E52" s="368">
        <v>779</v>
      </c>
      <c r="F52" s="367">
        <v>25389.06</v>
      </c>
      <c r="G52" s="366">
        <v>0</v>
      </c>
      <c r="H52" s="366">
        <v>21638.98</v>
      </c>
      <c r="I52" s="366">
        <v>3750.08</v>
      </c>
      <c r="J52" s="365">
        <v>0.14770456251629638</v>
      </c>
    </row>
    <row r="53" spans="1:10" ht="19.5" customHeight="1" x14ac:dyDescent="0.2">
      <c r="A53" s="368" t="s">
        <v>3146</v>
      </c>
      <c r="B53" s="368" t="s">
        <v>3145</v>
      </c>
      <c r="C53" s="368" t="s">
        <v>1013</v>
      </c>
      <c r="D53" s="368">
        <v>1</v>
      </c>
      <c r="E53" s="368">
        <v>19</v>
      </c>
      <c r="F53" s="367">
        <v>1673.99</v>
      </c>
      <c r="G53" s="366">
        <v>0</v>
      </c>
      <c r="H53" s="366">
        <v>1234.3699999999999</v>
      </c>
      <c r="I53" s="366">
        <v>439.62</v>
      </c>
      <c r="J53" s="365">
        <v>0.2626180562607901</v>
      </c>
    </row>
    <row r="54" spans="1:10" ht="19.5" customHeight="1" x14ac:dyDescent="0.2">
      <c r="A54" s="368" t="s">
        <v>1815</v>
      </c>
      <c r="B54" s="368" t="s">
        <v>1814</v>
      </c>
      <c r="C54" s="368" t="s">
        <v>1013</v>
      </c>
      <c r="D54" s="368">
        <v>20</v>
      </c>
      <c r="E54" s="368">
        <v>380</v>
      </c>
      <c r="F54" s="367">
        <v>19854.45</v>
      </c>
      <c r="G54" s="366">
        <v>0</v>
      </c>
      <c r="H54" s="366">
        <v>14837.8</v>
      </c>
      <c r="I54" s="366">
        <v>5016.6499999999996</v>
      </c>
      <c r="J54" s="365">
        <v>0.25267131549854061</v>
      </c>
    </row>
    <row r="55" spans="1:10" ht="19.5" customHeight="1" x14ac:dyDescent="0.2">
      <c r="A55" s="368" t="s">
        <v>1960</v>
      </c>
      <c r="B55" s="368" t="s">
        <v>1959</v>
      </c>
      <c r="C55" s="368" t="s">
        <v>1013</v>
      </c>
      <c r="D55" s="368">
        <v>15</v>
      </c>
      <c r="E55" s="368">
        <v>285</v>
      </c>
      <c r="F55" s="367">
        <v>15126.75</v>
      </c>
      <c r="G55" s="366">
        <v>0</v>
      </c>
      <c r="H55" s="366">
        <v>14457.33</v>
      </c>
      <c r="I55" s="366">
        <v>669.42</v>
      </c>
      <c r="J55" s="365">
        <v>4.4254053250037187E-2</v>
      </c>
    </row>
    <row r="56" spans="1:10" ht="19.5" customHeight="1" x14ac:dyDescent="0.2">
      <c r="A56" s="368" t="s">
        <v>1813</v>
      </c>
      <c r="B56" s="368" t="s">
        <v>1812</v>
      </c>
      <c r="C56" s="368" t="s">
        <v>1013</v>
      </c>
      <c r="D56" s="368">
        <v>3</v>
      </c>
      <c r="E56" s="368">
        <v>57</v>
      </c>
      <c r="F56" s="367">
        <v>4976.04</v>
      </c>
      <c r="G56" s="366">
        <v>0</v>
      </c>
      <c r="H56" s="366">
        <v>3563.25</v>
      </c>
      <c r="I56" s="366">
        <v>1412.79</v>
      </c>
      <c r="J56" s="365">
        <v>0.28391853763233416</v>
      </c>
    </row>
    <row r="57" spans="1:10" ht="19.5" customHeight="1" x14ac:dyDescent="0.2">
      <c r="A57" s="368" t="s">
        <v>2315</v>
      </c>
      <c r="B57" s="368" t="s">
        <v>2314</v>
      </c>
      <c r="C57" s="368" t="s">
        <v>1013</v>
      </c>
      <c r="D57" s="368">
        <v>3</v>
      </c>
      <c r="E57" s="368">
        <v>57</v>
      </c>
      <c r="F57" s="367">
        <v>5474.64</v>
      </c>
      <c r="G57" s="366">
        <v>0</v>
      </c>
      <c r="H57" s="366">
        <v>3588.06</v>
      </c>
      <c r="I57" s="366">
        <v>1886.58</v>
      </c>
      <c r="J57" s="365">
        <v>0.34460348077681818</v>
      </c>
    </row>
    <row r="58" spans="1:10" ht="19.5" customHeight="1" x14ac:dyDescent="0.2">
      <c r="A58" s="368" t="s">
        <v>1811</v>
      </c>
      <c r="B58" s="368" t="s">
        <v>1810</v>
      </c>
      <c r="C58" s="368" t="s">
        <v>1013</v>
      </c>
      <c r="D58" s="368">
        <v>74</v>
      </c>
      <c r="E58" s="368">
        <v>1406</v>
      </c>
      <c r="F58" s="367">
        <v>82998.48</v>
      </c>
      <c r="G58" s="366">
        <v>0</v>
      </c>
      <c r="H58" s="366">
        <v>70257.05</v>
      </c>
      <c r="I58" s="366">
        <v>12741.43</v>
      </c>
      <c r="J58" s="365">
        <v>0.15351401616029595</v>
      </c>
    </row>
    <row r="59" spans="1:10" ht="19.5" customHeight="1" x14ac:dyDescent="0.2">
      <c r="A59" s="368" t="s">
        <v>1809</v>
      </c>
      <c r="B59" s="368" t="s">
        <v>1808</v>
      </c>
      <c r="C59" s="368" t="s">
        <v>1013</v>
      </c>
      <c r="D59" s="368">
        <v>6</v>
      </c>
      <c r="E59" s="368">
        <v>114</v>
      </c>
      <c r="F59" s="367">
        <v>0.06</v>
      </c>
      <c r="G59" s="366">
        <v>0</v>
      </c>
      <c r="H59" s="366">
        <v>3448.44</v>
      </c>
      <c r="I59" s="366">
        <v>-3448.38</v>
      </c>
      <c r="J59" s="365">
        <v>-57473</v>
      </c>
    </row>
    <row r="60" spans="1:10" ht="19.5" customHeight="1" x14ac:dyDescent="0.2">
      <c r="A60" s="368" t="s">
        <v>1807</v>
      </c>
      <c r="B60" s="368" t="s">
        <v>1806</v>
      </c>
      <c r="C60" s="368" t="s">
        <v>1013</v>
      </c>
      <c r="D60" s="368">
        <v>13</v>
      </c>
      <c r="E60" s="368">
        <v>247</v>
      </c>
      <c r="F60" s="367">
        <v>0.13</v>
      </c>
      <c r="G60" s="366">
        <v>0</v>
      </c>
      <c r="H60" s="366">
        <v>4567.29</v>
      </c>
      <c r="I60" s="366">
        <v>-4567.16</v>
      </c>
      <c r="J60" s="365">
        <v>-35132</v>
      </c>
    </row>
    <row r="61" spans="1:10" ht="19.5" customHeight="1" x14ac:dyDescent="0.2">
      <c r="A61" s="368" t="s">
        <v>2313</v>
      </c>
      <c r="B61" s="368" t="s">
        <v>2312</v>
      </c>
      <c r="C61" s="368" t="s">
        <v>1013</v>
      </c>
      <c r="D61" s="368">
        <v>12</v>
      </c>
      <c r="E61" s="368">
        <v>228</v>
      </c>
      <c r="F61" s="367">
        <v>0.12</v>
      </c>
      <c r="G61" s="366">
        <v>0</v>
      </c>
      <c r="H61" s="366">
        <v>10890</v>
      </c>
      <c r="I61" s="366">
        <v>-10889.88</v>
      </c>
      <c r="J61" s="365">
        <v>-90749</v>
      </c>
    </row>
    <row r="62" spans="1:10" ht="19.5" customHeight="1" x14ac:dyDescent="0.2">
      <c r="A62" s="368" t="s">
        <v>1802</v>
      </c>
      <c r="B62" s="368" t="s">
        <v>1801</v>
      </c>
      <c r="C62" s="368" t="s">
        <v>1803</v>
      </c>
      <c r="D62" s="368">
        <v>11</v>
      </c>
      <c r="E62" s="368">
        <v>62.436</v>
      </c>
      <c r="F62" s="367">
        <v>15876.14</v>
      </c>
      <c r="G62" s="366">
        <v>0</v>
      </c>
      <c r="H62" s="366">
        <v>14484.36</v>
      </c>
      <c r="I62" s="366">
        <v>1391.78</v>
      </c>
      <c r="J62" s="365">
        <v>8.7664885797177405E-2</v>
      </c>
    </row>
    <row r="63" spans="1:10" ht="19.5" customHeight="1" x14ac:dyDescent="0.2">
      <c r="A63" s="368" t="s">
        <v>1802</v>
      </c>
      <c r="B63" s="368" t="s">
        <v>1801</v>
      </c>
      <c r="C63" s="368" t="s">
        <v>1800</v>
      </c>
      <c r="D63" s="368">
        <v>60</v>
      </c>
      <c r="E63" s="368">
        <v>28.38</v>
      </c>
      <c r="F63" s="367">
        <v>7025.4</v>
      </c>
      <c r="G63" s="366">
        <v>0</v>
      </c>
      <c r="H63" s="366">
        <v>6583.8</v>
      </c>
      <c r="I63" s="366">
        <v>441.6</v>
      </c>
      <c r="J63" s="365">
        <v>6.2857630882227344E-2</v>
      </c>
    </row>
    <row r="64" spans="1:10" ht="19.5" customHeight="1" x14ac:dyDescent="0.2">
      <c r="A64" s="368" t="s">
        <v>1799</v>
      </c>
      <c r="B64" s="368" t="s">
        <v>1798</v>
      </c>
      <c r="C64" s="368" t="s">
        <v>1013</v>
      </c>
      <c r="D64" s="368">
        <v>23</v>
      </c>
      <c r="E64" s="368">
        <v>437</v>
      </c>
      <c r="F64" s="367">
        <v>38040.620000000003</v>
      </c>
      <c r="G64" s="366">
        <v>0</v>
      </c>
      <c r="H64" s="366">
        <v>28052.639999999999</v>
      </c>
      <c r="I64" s="366">
        <v>9987.98</v>
      </c>
      <c r="J64" s="365">
        <v>0.26256091514807067</v>
      </c>
    </row>
    <row r="65" spans="1:10" ht="19.5" customHeight="1" x14ac:dyDescent="0.2">
      <c r="A65" s="368" t="s">
        <v>1795</v>
      </c>
      <c r="B65" s="368" t="s">
        <v>1794</v>
      </c>
      <c r="C65" s="368" t="s">
        <v>1013</v>
      </c>
      <c r="D65" s="368">
        <v>1</v>
      </c>
      <c r="E65" s="368">
        <v>19</v>
      </c>
      <c r="F65" s="367">
        <v>1152.58</v>
      </c>
      <c r="G65" s="366">
        <v>0</v>
      </c>
      <c r="H65" s="366">
        <v>1.1000000000000001</v>
      </c>
      <c r="I65" s="366">
        <v>1151.48</v>
      </c>
      <c r="J65" s="365">
        <v>0.99904561939301395</v>
      </c>
    </row>
    <row r="66" spans="1:10" ht="19.5" customHeight="1" x14ac:dyDescent="0.2">
      <c r="A66" s="368" t="s">
        <v>1791</v>
      </c>
      <c r="B66" s="368" t="s">
        <v>1790</v>
      </c>
      <c r="C66" s="368" t="s">
        <v>1013</v>
      </c>
      <c r="D66" s="368">
        <v>2</v>
      </c>
      <c r="E66" s="368">
        <v>38</v>
      </c>
      <c r="F66" s="367">
        <v>3240.72</v>
      </c>
      <c r="G66" s="366">
        <v>0</v>
      </c>
      <c r="H66" s="366">
        <v>2389.66</v>
      </c>
      <c r="I66" s="366">
        <v>851.06</v>
      </c>
      <c r="J66" s="365">
        <v>0.26261448073267668</v>
      </c>
    </row>
    <row r="67" spans="1:10" ht="19.5" customHeight="1" x14ac:dyDescent="0.2">
      <c r="A67" s="368" t="s">
        <v>1789</v>
      </c>
      <c r="B67" s="368" t="s">
        <v>1788</v>
      </c>
      <c r="C67" s="368" t="s">
        <v>1785</v>
      </c>
      <c r="D67" s="368">
        <v>269</v>
      </c>
      <c r="E67" s="368">
        <v>5380</v>
      </c>
      <c r="F67" s="367">
        <v>103444</v>
      </c>
      <c r="G67" s="366">
        <v>0</v>
      </c>
      <c r="H67" s="366">
        <v>89891.73</v>
      </c>
      <c r="I67" s="366">
        <v>13552.27</v>
      </c>
      <c r="J67" s="365">
        <v>0.13101069177526004</v>
      </c>
    </row>
    <row r="68" spans="1:10" ht="19.5" customHeight="1" x14ac:dyDescent="0.2">
      <c r="A68" s="368" t="s">
        <v>1787</v>
      </c>
      <c r="B68" s="368" t="s">
        <v>1786</v>
      </c>
      <c r="C68" s="368" t="s">
        <v>1785</v>
      </c>
      <c r="D68" s="368">
        <v>14</v>
      </c>
      <c r="E68" s="368">
        <v>280</v>
      </c>
      <c r="F68" s="367">
        <v>5975.79</v>
      </c>
      <c r="G68" s="366">
        <v>0</v>
      </c>
      <c r="H68" s="366">
        <v>5801.18</v>
      </c>
      <c r="I68" s="366">
        <v>174.61</v>
      </c>
      <c r="J68" s="365">
        <v>2.9219567622021523E-2</v>
      </c>
    </row>
    <row r="69" spans="1:10" ht="19.5" customHeight="1" x14ac:dyDescent="0.2">
      <c r="A69" s="368" t="s">
        <v>1784</v>
      </c>
      <c r="B69" s="368" t="s">
        <v>1783</v>
      </c>
      <c r="C69" s="368" t="s">
        <v>1771</v>
      </c>
      <c r="D69" s="368">
        <v>61</v>
      </c>
      <c r="E69" s="368">
        <v>366</v>
      </c>
      <c r="F69" s="367">
        <v>37216.199999999997</v>
      </c>
      <c r="G69" s="366">
        <v>0</v>
      </c>
      <c r="H69" s="366">
        <v>29150.43</v>
      </c>
      <c r="I69" s="366">
        <v>8065.77</v>
      </c>
      <c r="J69" s="365">
        <v>0.21672739290953941</v>
      </c>
    </row>
    <row r="70" spans="1:10" ht="19.5" customHeight="1" x14ac:dyDescent="0.2">
      <c r="A70" s="368" t="s">
        <v>1784</v>
      </c>
      <c r="B70" s="368" t="s">
        <v>1783</v>
      </c>
      <c r="C70" s="368" t="s">
        <v>1774</v>
      </c>
      <c r="D70" s="368">
        <v>360</v>
      </c>
      <c r="E70" s="368">
        <v>90</v>
      </c>
      <c r="F70" s="367">
        <v>8899.2000000000007</v>
      </c>
      <c r="G70" s="366">
        <v>0</v>
      </c>
      <c r="H70" s="366">
        <v>7112.42</v>
      </c>
      <c r="I70" s="366">
        <v>1786.78</v>
      </c>
      <c r="J70" s="365">
        <v>0.20077984537935994</v>
      </c>
    </row>
    <row r="71" spans="1:10" ht="19.5" customHeight="1" x14ac:dyDescent="0.2">
      <c r="A71" s="368" t="s">
        <v>1782</v>
      </c>
      <c r="B71" s="368" t="s">
        <v>1781</v>
      </c>
      <c r="C71" s="368" t="s">
        <v>1771</v>
      </c>
      <c r="D71" s="368">
        <v>86</v>
      </c>
      <c r="E71" s="368">
        <v>516</v>
      </c>
      <c r="F71" s="367">
        <v>73201.7</v>
      </c>
      <c r="G71" s="366">
        <v>0</v>
      </c>
      <c r="H71" s="366">
        <v>53880.72</v>
      </c>
      <c r="I71" s="366">
        <v>19320.98</v>
      </c>
      <c r="J71" s="365">
        <v>0.263941684414433</v>
      </c>
    </row>
    <row r="72" spans="1:10" ht="19.5" customHeight="1" x14ac:dyDescent="0.2">
      <c r="A72" s="368" t="s">
        <v>1782</v>
      </c>
      <c r="B72" s="368" t="s">
        <v>1781</v>
      </c>
      <c r="C72" s="368" t="s">
        <v>1774</v>
      </c>
      <c r="D72" s="368">
        <v>312</v>
      </c>
      <c r="E72" s="368">
        <v>78</v>
      </c>
      <c r="F72" s="367">
        <v>11371.44</v>
      </c>
      <c r="G72" s="366">
        <v>0</v>
      </c>
      <c r="H72" s="366">
        <v>8144.76</v>
      </c>
      <c r="I72" s="366">
        <v>3226.68</v>
      </c>
      <c r="J72" s="365">
        <v>0.28375298115278275</v>
      </c>
    </row>
    <row r="73" spans="1:10" ht="19.5" customHeight="1" x14ac:dyDescent="0.2">
      <c r="A73" s="368" t="s">
        <v>1780</v>
      </c>
      <c r="B73" s="368" t="s">
        <v>1779</v>
      </c>
      <c r="C73" s="368" t="s">
        <v>1771</v>
      </c>
      <c r="D73" s="368">
        <v>3</v>
      </c>
      <c r="E73" s="368">
        <v>18</v>
      </c>
      <c r="F73" s="367">
        <v>4830.82</v>
      </c>
      <c r="G73" s="366">
        <v>0</v>
      </c>
      <c r="H73" s="366">
        <v>2853.42</v>
      </c>
      <c r="I73" s="366">
        <v>1977.4</v>
      </c>
      <c r="J73" s="365">
        <v>0.40933009302768475</v>
      </c>
    </row>
    <row r="74" spans="1:10" ht="19.5" customHeight="1" x14ac:dyDescent="0.2">
      <c r="A74" s="368" t="s">
        <v>1780</v>
      </c>
      <c r="B74" s="368" t="s">
        <v>1779</v>
      </c>
      <c r="C74" s="368" t="s">
        <v>1774</v>
      </c>
      <c r="D74" s="368">
        <v>24</v>
      </c>
      <c r="E74" s="368">
        <v>6</v>
      </c>
      <c r="F74" s="367">
        <v>1283.52</v>
      </c>
      <c r="G74" s="366">
        <v>0</v>
      </c>
      <c r="H74" s="366">
        <v>951.14</v>
      </c>
      <c r="I74" s="366">
        <v>332.38</v>
      </c>
      <c r="J74" s="365">
        <v>0.25895973572675146</v>
      </c>
    </row>
    <row r="75" spans="1:10" ht="19.5" customHeight="1" x14ac:dyDescent="0.2">
      <c r="A75" s="368" t="s">
        <v>1778</v>
      </c>
      <c r="B75" s="368" t="s">
        <v>1777</v>
      </c>
      <c r="C75" s="368" t="s">
        <v>1771</v>
      </c>
      <c r="D75" s="368">
        <v>78</v>
      </c>
      <c r="E75" s="368">
        <v>468</v>
      </c>
      <c r="F75" s="367">
        <v>57213.93</v>
      </c>
      <c r="G75" s="366">
        <v>0</v>
      </c>
      <c r="H75" s="366">
        <v>43414.8</v>
      </c>
      <c r="I75" s="366">
        <v>13799.13</v>
      </c>
      <c r="J75" s="365">
        <v>0.24118479538112483</v>
      </c>
    </row>
    <row r="76" spans="1:10" ht="19.5" customHeight="1" x14ac:dyDescent="0.2">
      <c r="A76" s="368" t="s">
        <v>1778</v>
      </c>
      <c r="B76" s="368" t="s">
        <v>1777</v>
      </c>
      <c r="C76" s="368" t="s">
        <v>1774</v>
      </c>
      <c r="D76" s="368">
        <v>96</v>
      </c>
      <c r="E76" s="368">
        <v>24</v>
      </c>
      <c r="F76" s="367">
        <v>2761.92</v>
      </c>
      <c r="G76" s="366">
        <v>0</v>
      </c>
      <c r="H76" s="366">
        <v>2226.4</v>
      </c>
      <c r="I76" s="366">
        <v>535.52</v>
      </c>
      <c r="J76" s="365">
        <v>0.19389410265322674</v>
      </c>
    </row>
    <row r="77" spans="1:10" ht="19.5" customHeight="1" x14ac:dyDescent="0.2">
      <c r="A77" s="368" t="s">
        <v>1776</v>
      </c>
      <c r="B77" s="368" t="s">
        <v>1775</v>
      </c>
      <c r="C77" s="368" t="s">
        <v>1771</v>
      </c>
      <c r="D77" s="368">
        <v>53</v>
      </c>
      <c r="E77" s="368">
        <v>318</v>
      </c>
      <c r="F77" s="367">
        <v>34617.43</v>
      </c>
      <c r="G77" s="366">
        <v>0</v>
      </c>
      <c r="H77" s="366">
        <v>25418.21</v>
      </c>
      <c r="I77" s="366">
        <v>9199.2199999999993</v>
      </c>
      <c r="J77" s="365">
        <v>0.2657395421901626</v>
      </c>
    </row>
    <row r="78" spans="1:10" ht="19.5" customHeight="1" x14ac:dyDescent="0.2">
      <c r="A78" s="368" t="s">
        <v>1776</v>
      </c>
      <c r="B78" s="368" t="s">
        <v>1775</v>
      </c>
      <c r="C78" s="368" t="s">
        <v>1774</v>
      </c>
      <c r="D78" s="368">
        <v>120</v>
      </c>
      <c r="E78" s="368">
        <v>30</v>
      </c>
      <c r="F78" s="367">
        <v>3258</v>
      </c>
      <c r="G78" s="366">
        <v>0</v>
      </c>
      <c r="H78" s="366">
        <v>2397.9499999999998</v>
      </c>
      <c r="I78" s="366">
        <v>860.05</v>
      </c>
      <c r="J78" s="365">
        <v>0.26398096992019643</v>
      </c>
    </row>
    <row r="79" spans="1:10" ht="19.5" customHeight="1" x14ac:dyDescent="0.2">
      <c r="A79" s="368" t="s">
        <v>1773</v>
      </c>
      <c r="B79" s="368" t="s">
        <v>1772</v>
      </c>
      <c r="C79" s="368" t="s">
        <v>1771</v>
      </c>
      <c r="D79" s="368">
        <v>65</v>
      </c>
      <c r="E79" s="368">
        <v>390</v>
      </c>
      <c r="F79" s="367">
        <v>44698.05</v>
      </c>
      <c r="G79" s="366">
        <v>0</v>
      </c>
      <c r="H79" s="366">
        <v>35643.4</v>
      </c>
      <c r="I79" s="366">
        <v>9054.65</v>
      </c>
      <c r="J79" s="365">
        <v>0.20257371406582614</v>
      </c>
    </row>
    <row r="80" spans="1:10" ht="19.5" customHeight="1" x14ac:dyDescent="0.2">
      <c r="A80" s="368" t="s">
        <v>1773</v>
      </c>
      <c r="B80" s="368" t="s">
        <v>1772</v>
      </c>
      <c r="C80" s="368" t="s">
        <v>1774</v>
      </c>
      <c r="D80" s="368">
        <v>72</v>
      </c>
      <c r="E80" s="368">
        <v>18</v>
      </c>
      <c r="F80" s="367">
        <v>2186.88</v>
      </c>
      <c r="G80" s="366">
        <v>0</v>
      </c>
      <c r="H80" s="366">
        <v>1645.08</v>
      </c>
      <c r="I80" s="366">
        <v>541.79999999999995</v>
      </c>
      <c r="J80" s="365">
        <v>0.24775021949078138</v>
      </c>
    </row>
    <row r="81" spans="1:10" ht="19.5" customHeight="1" x14ac:dyDescent="0.2">
      <c r="A81" s="368" t="s">
        <v>1770</v>
      </c>
      <c r="B81" s="368" t="s">
        <v>1769</v>
      </c>
      <c r="C81" s="368" t="s">
        <v>1764</v>
      </c>
      <c r="D81" s="368">
        <v>5</v>
      </c>
      <c r="E81" s="368">
        <v>70.95</v>
      </c>
      <c r="F81" s="367">
        <v>6551.37</v>
      </c>
      <c r="G81" s="366">
        <v>0</v>
      </c>
      <c r="H81" s="366">
        <v>4775.3999999999996</v>
      </c>
      <c r="I81" s="366">
        <v>1775.97</v>
      </c>
      <c r="J81" s="365">
        <v>0.27108375805365903</v>
      </c>
    </row>
    <row r="82" spans="1:10" ht="19.5" customHeight="1" x14ac:dyDescent="0.2">
      <c r="A82" s="368" t="s">
        <v>1770</v>
      </c>
      <c r="B82" s="368" t="s">
        <v>1769</v>
      </c>
      <c r="C82" s="368" t="s">
        <v>1074</v>
      </c>
      <c r="D82" s="368">
        <v>15</v>
      </c>
      <c r="E82" s="368">
        <v>14.19</v>
      </c>
      <c r="F82" s="367">
        <v>1087.95</v>
      </c>
      <c r="G82" s="366">
        <v>0</v>
      </c>
      <c r="H82" s="366">
        <v>954.9</v>
      </c>
      <c r="I82" s="366">
        <v>133.05000000000001</v>
      </c>
      <c r="J82" s="365">
        <v>0.12229422308010478</v>
      </c>
    </row>
    <row r="83" spans="1:10" ht="19.5" customHeight="1" x14ac:dyDescent="0.2">
      <c r="A83" s="368" t="s">
        <v>1768</v>
      </c>
      <c r="B83" s="368" t="s">
        <v>1767</v>
      </c>
      <c r="C83" s="368" t="s">
        <v>1764</v>
      </c>
      <c r="D83" s="368">
        <v>1</v>
      </c>
      <c r="E83" s="368">
        <v>14.19</v>
      </c>
      <c r="F83" s="367">
        <v>1396.71</v>
      </c>
      <c r="G83" s="366">
        <v>0</v>
      </c>
      <c r="H83" s="366">
        <v>988.66</v>
      </c>
      <c r="I83" s="366">
        <v>408.05</v>
      </c>
      <c r="J83" s="365">
        <v>0.29215084018872922</v>
      </c>
    </row>
    <row r="84" spans="1:10" ht="19.5" customHeight="1" x14ac:dyDescent="0.2">
      <c r="A84" s="368" t="s">
        <v>1768</v>
      </c>
      <c r="B84" s="368" t="s">
        <v>1767</v>
      </c>
      <c r="C84" s="368" t="s">
        <v>1074</v>
      </c>
      <c r="D84" s="368">
        <v>15</v>
      </c>
      <c r="E84" s="368">
        <v>14.19</v>
      </c>
      <c r="F84" s="367">
        <v>1087.95</v>
      </c>
      <c r="G84" s="366">
        <v>0</v>
      </c>
      <c r="H84" s="366">
        <v>989.71</v>
      </c>
      <c r="I84" s="366">
        <v>98.24</v>
      </c>
      <c r="J84" s="365">
        <v>9.029826738361138E-2</v>
      </c>
    </row>
    <row r="85" spans="1:10" ht="19.5" customHeight="1" x14ac:dyDescent="0.2">
      <c r="A85" s="368" t="s">
        <v>1766</v>
      </c>
      <c r="B85" s="368" t="s">
        <v>1765</v>
      </c>
      <c r="C85" s="368" t="s">
        <v>1764</v>
      </c>
      <c r="D85" s="368">
        <v>1</v>
      </c>
      <c r="E85" s="368">
        <v>14.19</v>
      </c>
      <c r="F85" s="367">
        <v>1398.78</v>
      </c>
      <c r="G85" s="366">
        <v>0</v>
      </c>
      <c r="H85" s="366">
        <v>1000.96</v>
      </c>
      <c r="I85" s="366">
        <v>397.82</v>
      </c>
      <c r="J85" s="365">
        <v>0.28440498148386451</v>
      </c>
    </row>
    <row r="86" spans="1:10" ht="19.5" customHeight="1" x14ac:dyDescent="0.2">
      <c r="A86" s="368" t="s">
        <v>1763</v>
      </c>
      <c r="B86" s="368" t="s">
        <v>1762</v>
      </c>
      <c r="C86" s="368" t="s">
        <v>1764</v>
      </c>
      <c r="D86" s="368">
        <v>58</v>
      </c>
      <c r="E86" s="368">
        <v>823.02</v>
      </c>
      <c r="F86" s="367">
        <v>66776.25</v>
      </c>
      <c r="G86" s="366">
        <v>0</v>
      </c>
      <c r="H86" s="366">
        <v>54516.31</v>
      </c>
      <c r="I86" s="366">
        <v>12259.94</v>
      </c>
      <c r="J86" s="365">
        <v>0.1835973119185339</v>
      </c>
    </row>
    <row r="87" spans="1:10" ht="19.5" customHeight="1" x14ac:dyDescent="0.2">
      <c r="A87" s="368" t="s">
        <v>1763</v>
      </c>
      <c r="B87" s="368" t="s">
        <v>1762</v>
      </c>
      <c r="C87" s="368" t="s">
        <v>1074</v>
      </c>
      <c r="D87" s="368">
        <v>60</v>
      </c>
      <c r="E87" s="368">
        <v>56.76</v>
      </c>
      <c r="F87" s="367">
        <v>4959.6000000000004</v>
      </c>
      <c r="G87" s="366">
        <v>0</v>
      </c>
      <c r="H87" s="366">
        <v>3816.05</v>
      </c>
      <c r="I87" s="366">
        <v>1143.55</v>
      </c>
      <c r="J87" s="365">
        <v>0.23057303008307123</v>
      </c>
    </row>
    <row r="88" spans="1:10" ht="19.5" customHeight="1" x14ac:dyDescent="0.2">
      <c r="A88" s="368" t="s">
        <v>1761</v>
      </c>
      <c r="B88" s="368" t="s">
        <v>1760</v>
      </c>
      <c r="C88" s="368" t="s">
        <v>1099</v>
      </c>
      <c r="D88" s="368">
        <v>13000</v>
      </c>
      <c r="E88" s="368">
        <v>13000</v>
      </c>
      <c r="F88" s="367">
        <v>181000</v>
      </c>
      <c r="G88" s="366">
        <v>0</v>
      </c>
      <c r="H88" s="366">
        <v>153400</v>
      </c>
      <c r="I88" s="366">
        <v>27600</v>
      </c>
      <c r="J88" s="365">
        <v>0.15248618784530388</v>
      </c>
    </row>
    <row r="89" spans="1:10" ht="19.5" customHeight="1" x14ac:dyDescent="0.2">
      <c r="A89" s="368" t="s">
        <v>7249</v>
      </c>
      <c r="B89" s="368" t="s">
        <v>7248</v>
      </c>
      <c r="C89" s="368" t="s">
        <v>1099</v>
      </c>
      <c r="D89" s="368">
        <v>1000</v>
      </c>
      <c r="E89" s="368">
        <v>1000</v>
      </c>
      <c r="F89" s="367">
        <v>34500</v>
      </c>
      <c r="G89" s="366">
        <v>0</v>
      </c>
      <c r="H89" s="366">
        <v>44730</v>
      </c>
      <c r="I89" s="366">
        <v>-10230</v>
      </c>
      <c r="J89" s="365">
        <v>-0.29652173913043478</v>
      </c>
    </row>
    <row r="90" spans="1:10" ht="19.5" customHeight="1" x14ac:dyDescent="0.2">
      <c r="A90" s="368" t="s">
        <v>1757</v>
      </c>
      <c r="B90" s="368" t="s">
        <v>1756</v>
      </c>
      <c r="C90" s="368" t="s">
        <v>1099</v>
      </c>
      <c r="D90" s="368">
        <v>1000</v>
      </c>
      <c r="E90" s="368">
        <v>1000</v>
      </c>
      <c r="F90" s="367">
        <v>55900</v>
      </c>
      <c r="G90" s="366">
        <v>0</v>
      </c>
      <c r="H90" s="366">
        <v>54750</v>
      </c>
      <c r="I90" s="366">
        <v>1150</v>
      </c>
      <c r="J90" s="365">
        <v>2.0572450805008944E-2</v>
      </c>
    </row>
    <row r="91" spans="1:10" ht="19.5" customHeight="1" x14ac:dyDescent="0.2">
      <c r="A91" s="368" t="s">
        <v>1755</v>
      </c>
      <c r="B91" s="368" t="s">
        <v>1754</v>
      </c>
      <c r="C91" s="368" t="s">
        <v>1018</v>
      </c>
      <c r="D91" s="368">
        <v>13</v>
      </c>
      <c r="E91" s="368">
        <v>2704</v>
      </c>
      <c r="F91" s="367">
        <v>52614.86</v>
      </c>
      <c r="G91" s="366">
        <v>0</v>
      </c>
      <c r="H91" s="366">
        <v>40540.629999999997</v>
      </c>
      <c r="I91" s="366">
        <v>12074.23</v>
      </c>
      <c r="J91" s="365">
        <v>0.22948326765480323</v>
      </c>
    </row>
    <row r="92" spans="1:10" ht="19.5" customHeight="1" x14ac:dyDescent="0.2">
      <c r="A92" s="368" t="s">
        <v>1753</v>
      </c>
      <c r="B92" s="368" t="s">
        <v>1752</v>
      </c>
      <c r="C92" s="368" t="s">
        <v>1018</v>
      </c>
      <c r="D92" s="368">
        <v>5</v>
      </c>
      <c r="E92" s="368">
        <v>1040</v>
      </c>
      <c r="F92" s="367">
        <v>31015.18</v>
      </c>
      <c r="G92" s="366">
        <v>0</v>
      </c>
      <c r="H92" s="366">
        <v>23988.7</v>
      </c>
      <c r="I92" s="366">
        <v>7026.48</v>
      </c>
      <c r="J92" s="365">
        <v>0.22654970888448817</v>
      </c>
    </row>
    <row r="93" spans="1:10" ht="19.5" customHeight="1" x14ac:dyDescent="0.2">
      <c r="A93" s="368" t="s">
        <v>1751</v>
      </c>
      <c r="B93" s="368" t="s">
        <v>1750</v>
      </c>
      <c r="C93" s="368" t="s">
        <v>1018</v>
      </c>
      <c r="D93" s="368">
        <v>4</v>
      </c>
      <c r="E93" s="368">
        <v>832</v>
      </c>
      <c r="F93" s="367">
        <v>41926.720000000001</v>
      </c>
      <c r="G93" s="366">
        <v>0</v>
      </c>
      <c r="H93" s="366">
        <v>30705.279999999999</v>
      </c>
      <c r="I93" s="366">
        <v>11221.44</v>
      </c>
      <c r="J93" s="365">
        <v>0.26764411811846955</v>
      </c>
    </row>
    <row r="94" spans="1:10" ht="19.5" customHeight="1" x14ac:dyDescent="0.2">
      <c r="A94" s="368" t="s">
        <v>1749</v>
      </c>
      <c r="B94" s="368" t="s">
        <v>1748</v>
      </c>
      <c r="C94" s="368" t="s">
        <v>1018</v>
      </c>
      <c r="D94" s="368">
        <v>2</v>
      </c>
      <c r="E94" s="368">
        <v>416</v>
      </c>
      <c r="F94" s="367">
        <v>13230</v>
      </c>
      <c r="G94" s="366">
        <v>0</v>
      </c>
      <c r="H94" s="366">
        <v>19354.68</v>
      </c>
      <c r="I94" s="366">
        <v>-6124.68</v>
      </c>
      <c r="J94" s="365">
        <v>-0.46293877551020407</v>
      </c>
    </row>
    <row r="95" spans="1:10" ht="19.5" customHeight="1" x14ac:dyDescent="0.2">
      <c r="A95" s="368" t="s">
        <v>1747</v>
      </c>
      <c r="B95" s="368" t="s">
        <v>1746</v>
      </c>
      <c r="C95" s="368" t="s">
        <v>1018</v>
      </c>
      <c r="D95" s="368">
        <v>12</v>
      </c>
      <c r="E95" s="368">
        <v>2496</v>
      </c>
      <c r="F95" s="367">
        <v>146772.35</v>
      </c>
      <c r="G95" s="366">
        <v>0</v>
      </c>
      <c r="H95" s="366">
        <v>139469.4</v>
      </c>
      <c r="I95" s="366">
        <v>7302.95</v>
      </c>
      <c r="J95" s="365">
        <v>4.9756987606998183E-2</v>
      </c>
    </row>
    <row r="96" spans="1:10" ht="19.5" customHeight="1" x14ac:dyDescent="0.2">
      <c r="A96" s="368" t="s">
        <v>1745</v>
      </c>
      <c r="B96" s="368" t="s">
        <v>1744</v>
      </c>
      <c r="C96" s="368" t="s">
        <v>1018</v>
      </c>
      <c r="D96" s="368">
        <v>2</v>
      </c>
      <c r="E96" s="368">
        <v>416</v>
      </c>
      <c r="F96" s="367">
        <v>24239.200000000001</v>
      </c>
      <c r="G96" s="366">
        <v>0</v>
      </c>
      <c r="H96" s="366">
        <v>22182.54</v>
      </c>
      <c r="I96" s="366">
        <v>2056.66</v>
      </c>
      <c r="J96" s="365">
        <v>8.4848509851810291E-2</v>
      </c>
    </row>
    <row r="97" spans="1:10" ht="19.5" customHeight="1" x14ac:dyDescent="0.2">
      <c r="A97" s="368" t="s">
        <v>1739</v>
      </c>
      <c r="B97" s="368" t="s">
        <v>1738</v>
      </c>
      <c r="C97" s="368" t="s">
        <v>1018</v>
      </c>
      <c r="D97" s="368">
        <v>1</v>
      </c>
      <c r="E97" s="368">
        <v>208</v>
      </c>
      <c r="F97" s="367">
        <v>11880</v>
      </c>
      <c r="G97" s="366">
        <v>0</v>
      </c>
      <c r="H97" s="366">
        <v>12601</v>
      </c>
      <c r="I97" s="366">
        <v>-721</v>
      </c>
      <c r="J97" s="365">
        <v>-6.069023569023569E-2</v>
      </c>
    </row>
    <row r="98" spans="1:10" ht="19.5" customHeight="1" x14ac:dyDescent="0.2">
      <c r="A98" s="368" t="s">
        <v>1737</v>
      </c>
      <c r="B98" s="368" t="s">
        <v>1736</v>
      </c>
      <c r="C98" s="368" t="s">
        <v>1018</v>
      </c>
      <c r="D98" s="368">
        <v>1</v>
      </c>
      <c r="E98" s="368">
        <v>208</v>
      </c>
      <c r="F98" s="367">
        <v>12268.64</v>
      </c>
      <c r="G98" s="366">
        <v>0</v>
      </c>
      <c r="H98" s="366">
        <v>9046.69</v>
      </c>
      <c r="I98" s="366">
        <v>3221.95</v>
      </c>
      <c r="J98" s="365">
        <v>0.26261672035368222</v>
      </c>
    </row>
    <row r="99" spans="1:10" ht="19.5" customHeight="1" x14ac:dyDescent="0.2">
      <c r="A99" s="368" t="s">
        <v>2307</v>
      </c>
      <c r="B99" s="368" t="s">
        <v>2306</v>
      </c>
      <c r="C99" s="368" t="s">
        <v>1018</v>
      </c>
      <c r="D99" s="368">
        <v>2</v>
      </c>
      <c r="E99" s="368">
        <v>416</v>
      </c>
      <c r="F99" s="367">
        <v>37018.18</v>
      </c>
      <c r="G99" s="366">
        <v>0</v>
      </c>
      <c r="H99" s="366">
        <v>23857.22</v>
      </c>
      <c r="I99" s="366">
        <v>13160.96</v>
      </c>
      <c r="J99" s="365">
        <v>0.35552693298265881</v>
      </c>
    </row>
    <row r="100" spans="1:10" ht="19.5" customHeight="1" x14ac:dyDescent="0.2">
      <c r="A100" s="368" t="s">
        <v>1733</v>
      </c>
      <c r="B100" s="368" t="s">
        <v>1732</v>
      </c>
      <c r="C100" s="368" t="s">
        <v>1018</v>
      </c>
      <c r="D100" s="368">
        <v>2</v>
      </c>
      <c r="E100" s="368">
        <v>416</v>
      </c>
      <c r="F100" s="367">
        <v>27560</v>
      </c>
      <c r="G100" s="366">
        <v>0</v>
      </c>
      <c r="H100" s="366">
        <v>22753.26</v>
      </c>
      <c r="I100" s="366">
        <v>4806.74</v>
      </c>
      <c r="J100" s="365">
        <v>0.1744100145137881</v>
      </c>
    </row>
    <row r="101" spans="1:10" ht="19.5" customHeight="1" x14ac:dyDescent="0.2">
      <c r="A101" s="368" t="s">
        <v>1729</v>
      </c>
      <c r="B101" s="368" t="s">
        <v>1728</v>
      </c>
      <c r="C101" s="368" t="s">
        <v>1018</v>
      </c>
      <c r="D101" s="368">
        <v>2</v>
      </c>
      <c r="E101" s="368">
        <v>416</v>
      </c>
      <c r="F101" s="367">
        <v>35644.18</v>
      </c>
      <c r="G101" s="366">
        <v>0</v>
      </c>
      <c r="H101" s="366">
        <v>30426.1</v>
      </c>
      <c r="I101" s="366">
        <v>5218.08</v>
      </c>
      <c r="J101" s="365">
        <v>0.14639360479045949</v>
      </c>
    </row>
    <row r="102" spans="1:10" ht="19.5" customHeight="1" x14ac:dyDescent="0.2">
      <c r="A102" s="368" t="s">
        <v>1725</v>
      </c>
      <c r="B102" s="368" t="s">
        <v>1724</v>
      </c>
      <c r="C102" s="368" t="s">
        <v>1018</v>
      </c>
      <c r="D102" s="368">
        <v>4</v>
      </c>
      <c r="E102" s="368">
        <v>832</v>
      </c>
      <c r="F102" s="367">
        <v>47748</v>
      </c>
      <c r="G102" s="366">
        <v>0</v>
      </c>
      <c r="H102" s="366">
        <v>38447.56</v>
      </c>
      <c r="I102" s="366">
        <v>9300.44</v>
      </c>
      <c r="J102" s="365">
        <v>0.19478177096422886</v>
      </c>
    </row>
    <row r="103" spans="1:10" ht="19.5" customHeight="1" x14ac:dyDescent="0.2">
      <c r="A103" s="368" t="s">
        <v>1723</v>
      </c>
      <c r="B103" s="368" t="s">
        <v>1722</v>
      </c>
      <c r="C103" s="368" t="s">
        <v>1018</v>
      </c>
      <c r="D103" s="368">
        <v>6</v>
      </c>
      <c r="E103" s="368">
        <v>1248</v>
      </c>
      <c r="F103" s="367">
        <v>53615.49</v>
      </c>
      <c r="G103" s="366">
        <v>0</v>
      </c>
      <c r="H103" s="366">
        <v>55133.760000000002</v>
      </c>
      <c r="I103" s="366">
        <v>-1518.27</v>
      </c>
      <c r="J103" s="365">
        <v>-2.8317749217623488E-2</v>
      </c>
    </row>
    <row r="104" spans="1:10" ht="19.5" customHeight="1" x14ac:dyDescent="0.2">
      <c r="A104" s="368" t="s">
        <v>7247</v>
      </c>
      <c r="B104" s="368" t="s">
        <v>7246</v>
      </c>
      <c r="C104" s="368" t="s">
        <v>1018</v>
      </c>
      <c r="D104" s="368">
        <v>1</v>
      </c>
      <c r="E104" s="368">
        <v>208</v>
      </c>
      <c r="F104" s="367">
        <v>13799.88</v>
      </c>
      <c r="G104" s="366">
        <v>0</v>
      </c>
      <c r="H104" s="366">
        <v>12963.52</v>
      </c>
      <c r="I104" s="366">
        <v>836.36</v>
      </c>
      <c r="J104" s="365">
        <v>6.0606324112963302E-2</v>
      </c>
    </row>
    <row r="105" spans="1:10" ht="19.5" customHeight="1" x14ac:dyDescent="0.2">
      <c r="A105" s="368" t="s">
        <v>7245</v>
      </c>
      <c r="B105" s="368" t="s">
        <v>7244</v>
      </c>
      <c r="C105" s="368" t="s">
        <v>1018</v>
      </c>
      <c r="D105" s="368">
        <v>1</v>
      </c>
      <c r="E105" s="368">
        <v>208</v>
      </c>
      <c r="F105" s="367">
        <v>16813.47</v>
      </c>
      <c r="G105" s="366">
        <v>0</v>
      </c>
      <c r="H105" s="366">
        <v>14763.21</v>
      </c>
      <c r="I105" s="366">
        <v>2050.2600000000002</v>
      </c>
      <c r="J105" s="365">
        <v>0.12194151474978097</v>
      </c>
    </row>
    <row r="106" spans="1:10" ht="19.5" customHeight="1" x14ac:dyDescent="0.2">
      <c r="A106" s="368" t="s">
        <v>1721</v>
      </c>
      <c r="B106" s="368" t="s">
        <v>1720</v>
      </c>
      <c r="C106" s="368" t="s">
        <v>1719</v>
      </c>
      <c r="D106" s="368">
        <v>96</v>
      </c>
      <c r="E106" s="368">
        <v>86.4</v>
      </c>
      <c r="F106" s="367">
        <v>7740.48</v>
      </c>
      <c r="G106" s="366">
        <v>0</v>
      </c>
      <c r="H106" s="366">
        <v>5722.2</v>
      </c>
      <c r="I106" s="366">
        <v>2018.28</v>
      </c>
      <c r="J106" s="365">
        <v>0.26074351978171895</v>
      </c>
    </row>
    <row r="107" spans="1:10" ht="19.5" customHeight="1" x14ac:dyDescent="0.2">
      <c r="A107" s="368" t="s">
        <v>1718</v>
      </c>
      <c r="B107" s="368" t="s">
        <v>1717</v>
      </c>
      <c r="C107" s="368" t="s">
        <v>1714</v>
      </c>
      <c r="D107" s="368">
        <v>5</v>
      </c>
      <c r="E107" s="368">
        <v>108</v>
      </c>
      <c r="F107" s="367">
        <v>9854.92</v>
      </c>
      <c r="G107" s="366">
        <v>0</v>
      </c>
      <c r="H107" s="366">
        <v>7386.55</v>
      </c>
      <c r="I107" s="366">
        <v>2468.37</v>
      </c>
      <c r="J107" s="365">
        <v>0.2504708308134414</v>
      </c>
    </row>
    <row r="108" spans="1:10" ht="19.5" customHeight="1" x14ac:dyDescent="0.2">
      <c r="A108" s="368" t="s">
        <v>2305</v>
      </c>
      <c r="B108" s="368" t="s">
        <v>2304</v>
      </c>
      <c r="C108" s="368" t="s">
        <v>1714</v>
      </c>
      <c r="D108" s="368">
        <v>3</v>
      </c>
      <c r="E108" s="368">
        <v>64.8</v>
      </c>
      <c r="F108" s="367">
        <v>6311.19</v>
      </c>
      <c r="G108" s="366">
        <v>0</v>
      </c>
      <c r="H108" s="366">
        <v>4289.28</v>
      </c>
      <c r="I108" s="366">
        <v>2021.91</v>
      </c>
      <c r="J108" s="365">
        <v>0.32036905876704708</v>
      </c>
    </row>
    <row r="109" spans="1:10" ht="19.5" customHeight="1" x14ac:dyDescent="0.2">
      <c r="A109" s="368" t="s">
        <v>1713</v>
      </c>
      <c r="B109" s="368" t="s">
        <v>1712</v>
      </c>
      <c r="C109" s="368" t="s">
        <v>1099</v>
      </c>
      <c r="D109" s="368">
        <v>2000</v>
      </c>
      <c r="E109" s="368">
        <v>2000</v>
      </c>
      <c r="F109" s="367">
        <v>60000</v>
      </c>
      <c r="G109" s="366">
        <v>0</v>
      </c>
      <c r="H109" s="366">
        <v>61600</v>
      </c>
      <c r="I109" s="366">
        <v>-1600</v>
      </c>
      <c r="J109" s="365">
        <v>-2.6666666666666668E-2</v>
      </c>
    </row>
    <row r="110" spans="1:10" ht="19.5" customHeight="1" x14ac:dyDescent="0.2">
      <c r="A110" s="368" t="s">
        <v>1707</v>
      </c>
      <c r="B110" s="368" t="s">
        <v>1706</v>
      </c>
      <c r="C110" s="368" t="s">
        <v>1701</v>
      </c>
      <c r="D110" s="368">
        <v>6</v>
      </c>
      <c r="E110" s="368">
        <v>24</v>
      </c>
      <c r="F110" s="367">
        <v>3052.14</v>
      </c>
      <c r="G110" s="366">
        <v>0</v>
      </c>
      <c r="H110" s="366">
        <v>2190.9</v>
      </c>
      <c r="I110" s="366">
        <v>861.24</v>
      </c>
      <c r="J110" s="365">
        <v>0.28217578485914802</v>
      </c>
    </row>
    <row r="111" spans="1:10" ht="19.5" customHeight="1" x14ac:dyDescent="0.2">
      <c r="A111" s="368" t="s">
        <v>2303</v>
      </c>
      <c r="B111" s="368" t="s">
        <v>2302</v>
      </c>
      <c r="C111" s="368" t="s">
        <v>1701</v>
      </c>
      <c r="D111" s="368">
        <v>2</v>
      </c>
      <c r="E111" s="368">
        <v>8</v>
      </c>
      <c r="F111" s="367">
        <v>1293.1600000000001</v>
      </c>
      <c r="G111" s="366">
        <v>0</v>
      </c>
      <c r="H111" s="366">
        <v>970.38</v>
      </c>
      <c r="I111" s="366">
        <v>322.77999999999997</v>
      </c>
      <c r="J111" s="365">
        <v>0.24960561724767236</v>
      </c>
    </row>
    <row r="112" spans="1:10" ht="19.5" customHeight="1" x14ac:dyDescent="0.2">
      <c r="A112" s="368" t="s">
        <v>2301</v>
      </c>
      <c r="B112" s="368" t="s">
        <v>2300</v>
      </c>
      <c r="C112" s="368" t="s">
        <v>1701</v>
      </c>
      <c r="D112" s="368">
        <v>6</v>
      </c>
      <c r="E112" s="368">
        <v>24</v>
      </c>
      <c r="F112" s="367">
        <v>2662.62</v>
      </c>
      <c r="G112" s="366">
        <v>0</v>
      </c>
      <c r="H112" s="366">
        <v>1906.62</v>
      </c>
      <c r="I112" s="366">
        <v>756</v>
      </c>
      <c r="J112" s="365">
        <v>0.28393086508777071</v>
      </c>
    </row>
    <row r="113" spans="1:10" ht="19.5" customHeight="1" x14ac:dyDescent="0.2">
      <c r="A113" s="368" t="s">
        <v>5295</v>
      </c>
      <c r="B113" s="368" t="s">
        <v>5294</v>
      </c>
      <c r="C113" s="368" t="s">
        <v>1701</v>
      </c>
      <c r="D113" s="368">
        <v>1</v>
      </c>
      <c r="E113" s="368">
        <v>4</v>
      </c>
      <c r="F113" s="367">
        <v>803.01</v>
      </c>
      <c r="G113" s="366">
        <v>0</v>
      </c>
      <c r="H113" s="366">
        <v>349.27</v>
      </c>
      <c r="I113" s="366">
        <v>453.74</v>
      </c>
      <c r="J113" s="365">
        <v>0.56504900312573936</v>
      </c>
    </row>
    <row r="114" spans="1:10" ht="19.5" customHeight="1" x14ac:dyDescent="0.2">
      <c r="A114" s="368" t="s">
        <v>1698</v>
      </c>
      <c r="B114" s="368" t="s">
        <v>1697</v>
      </c>
      <c r="C114" s="368" t="s">
        <v>1684</v>
      </c>
      <c r="D114" s="368">
        <v>56</v>
      </c>
      <c r="E114" s="368">
        <v>896</v>
      </c>
      <c r="F114" s="367">
        <v>88657.04</v>
      </c>
      <c r="G114" s="366">
        <v>0</v>
      </c>
      <c r="H114" s="366">
        <v>76410.320000000007</v>
      </c>
      <c r="I114" s="366">
        <v>12246.72</v>
      </c>
      <c r="J114" s="365">
        <v>0.13813589986762473</v>
      </c>
    </row>
    <row r="115" spans="1:10" ht="19.5" customHeight="1" x14ac:dyDescent="0.2">
      <c r="A115" s="368" t="s">
        <v>1696</v>
      </c>
      <c r="B115" s="368" t="s">
        <v>1695</v>
      </c>
      <c r="C115" s="368" t="s">
        <v>1684</v>
      </c>
      <c r="D115" s="368">
        <v>1</v>
      </c>
      <c r="E115" s="368">
        <v>16</v>
      </c>
      <c r="F115" s="367">
        <v>1921.19</v>
      </c>
      <c r="G115" s="366">
        <v>0</v>
      </c>
      <c r="H115" s="366">
        <v>1447.12</v>
      </c>
      <c r="I115" s="366">
        <v>474.07</v>
      </c>
      <c r="J115" s="365">
        <v>0.24675851945929345</v>
      </c>
    </row>
    <row r="116" spans="1:10" ht="19.5" customHeight="1" x14ac:dyDescent="0.2">
      <c r="A116" s="368" t="s">
        <v>1694</v>
      </c>
      <c r="B116" s="368" t="s">
        <v>1693</v>
      </c>
      <c r="C116" s="368" t="s">
        <v>1684</v>
      </c>
      <c r="D116" s="368">
        <v>12</v>
      </c>
      <c r="E116" s="368">
        <v>192</v>
      </c>
      <c r="F116" s="367">
        <v>25737.48</v>
      </c>
      <c r="G116" s="366">
        <v>0</v>
      </c>
      <c r="H116" s="366">
        <v>21251.61</v>
      </c>
      <c r="I116" s="366">
        <v>4485.87</v>
      </c>
      <c r="J116" s="365">
        <v>0.17429328745471584</v>
      </c>
    </row>
    <row r="117" spans="1:10" ht="19.5" customHeight="1" x14ac:dyDescent="0.2">
      <c r="A117" s="368" t="s">
        <v>1692</v>
      </c>
      <c r="B117" s="368" t="s">
        <v>1691</v>
      </c>
      <c r="C117" s="368" t="s">
        <v>1684</v>
      </c>
      <c r="D117" s="368">
        <v>5</v>
      </c>
      <c r="E117" s="368">
        <v>80</v>
      </c>
      <c r="F117" s="367">
        <v>6259.46</v>
      </c>
      <c r="G117" s="366">
        <v>0</v>
      </c>
      <c r="H117" s="366">
        <v>5978.69</v>
      </c>
      <c r="I117" s="366">
        <v>280.77</v>
      </c>
      <c r="J117" s="365">
        <v>4.485530700731373E-2</v>
      </c>
    </row>
    <row r="118" spans="1:10" ht="19.5" customHeight="1" x14ac:dyDescent="0.2">
      <c r="A118" s="368" t="s">
        <v>1690</v>
      </c>
      <c r="B118" s="368" t="s">
        <v>1689</v>
      </c>
      <c r="C118" s="368" t="s">
        <v>1684</v>
      </c>
      <c r="D118" s="368">
        <v>13</v>
      </c>
      <c r="E118" s="368">
        <v>208</v>
      </c>
      <c r="F118" s="367">
        <v>18360.79</v>
      </c>
      <c r="G118" s="366">
        <v>0</v>
      </c>
      <c r="H118" s="366">
        <v>16388.84</v>
      </c>
      <c r="I118" s="366">
        <v>1971.95</v>
      </c>
      <c r="J118" s="365">
        <v>0.10740006285132611</v>
      </c>
    </row>
    <row r="119" spans="1:10" ht="19.5" customHeight="1" x14ac:dyDescent="0.2">
      <c r="A119" s="368" t="s">
        <v>4051</v>
      </c>
      <c r="B119" s="368" t="s">
        <v>4050</v>
      </c>
      <c r="C119" s="368" t="s">
        <v>1684</v>
      </c>
      <c r="D119" s="368">
        <v>1</v>
      </c>
      <c r="E119" s="368">
        <v>16</v>
      </c>
      <c r="F119" s="367">
        <v>2286.92</v>
      </c>
      <c r="G119" s="366">
        <v>0</v>
      </c>
      <c r="H119" s="366">
        <v>1684.13</v>
      </c>
      <c r="I119" s="366">
        <v>602.79</v>
      </c>
      <c r="J119" s="365">
        <v>0.26358158571353613</v>
      </c>
    </row>
    <row r="120" spans="1:10" ht="19.5" customHeight="1" x14ac:dyDescent="0.2">
      <c r="A120" s="368" t="s">
        <v>1688</v>
      </c>
      <c r="B120" s="368" t="s">
        <v>1687</v>
      </c>
      <c r="C120" s="368" t="s">
        <v>1684</v>
      </c>
      <c r="D120" s="368">
        <v>50</v>
      </c>
      <c r="E120" s="368">
        <v>800</v>
      </c>
      <c r="F120" s="367">
        <v>78180.33</v>
      </c>
      <c r="G120" s="366">
        <v>0</v>
      </c>
      <c r="H120" s="366">
        <v>75330.429999999993</v>
      </c>
      <c r="I120" s="366">
        <v>2849.9</v>
      </c>
      <c r="J120" s="365">
        <v>3.6452903179098883E-2</v>
      </c>
    </row>
    <row r="121" spans="1:10" ht="19.5" customHeight="1" x14ac:dyDescent="0.2">
      <c r="A121" s="368" t="s">
        <v>1686</v>
      </c>
      <c r="B121" s="368" t="s">
        <v>1685</v>
      </c>
      <c r="C121" s="368" t="s">
        <v>1684</v>
      </c>
      <c r="D121" s="368">
        <v>2</v>
      </c>
      <c r="E121" s="368">
        <v>32</v>
      </c>
      <c r="F121" s="367">
        <v>4687.4799999999996</v>
      </c>
      <c r="G121" s="366">
        <v>0</v>
      </c>
      <c r="H121" s="366">
        <v>4289.76</v>
      </c>
      <c r="I121" s="366">
        <v>397.72</v>
      </c>
      <c r="J121" s="365">
        <v>8.4847295348460153E-2</v>
      </c>
    </row>
    <row r="122" spans="1:10" ht="19.5" customHeight="1" x14ac:dyDescent="0.2">
      <c r="A122" s="368" t="s">
        <v>1683</v>
      </c>
      <c r="B122" s="368" t="s">
        <v>1682</v>
      </c>
      <c r="C122" s="368" t="s">
        <v>1677</v>
      </c>
      <c r="D122" s="368">
        <v>8</v>
      </c>
      <c r="E122" s="368">
        <v>96</v>
      </c>
      <c r="F122" s="367">
        <v>11967.75</v>
      </c>
      <c r="G122" s="366">
        <v>0</v>
      </c>
      <c r="H122" s="366">
        <v>8867.24</v>
      </c>
      <c r="I122" s="366">
        <v>3100.51</v>
      </c>
      <c r="J122" s="365">
        <v>0.25907208957406364</v>
      </c>
    </row>
    <row r="123" spans="1:10" ht="19.5" customHeight="1" x14ac:dyDescent="0.2">
      <c r="A123" s="368" t="s">
        <v>1683</v>
      </c>
      <c r="B123" s="368" t="s">
        <v>1682</v>
      </c>
      <c r="C123" s="368" t="s">
        <v>1078</v>
      </c>
      <c r="D123" s="368">
        <v>12</v>
      </c>
      <c r="E123" s="368">
        <v>12</v>
      </c>
      <c r="F123" s="367">
        <v>1244.6400000000001</v>
      </c>
      <c r="G123" s="366">
        <v>0</v>
      </c>
      <c r="H123" s="366">
        <v>1108.4000000000001</v>
      </c>
      <c r="I123" s="366">
        <v>136.24</v>
      </c>
      <c r="J123" s="365">
        <v>0.1094613703560869</v>
      </c>
    </row>
    <row r="124" spans="1:10" ht="19.5" customHeight="1" x14ac:dyDescent="0.2">
      <c r="A124" s="368" t="s">
        <v>1681</v>
      </c>
      <c r="B124" s="368" t="s">
        <v>1680</v>
      </c>
      <c r="C124" s="368" t="s">
        <v>1077</v>
      </c>
      <c r="D124" s="368">
        <v>9</v>
      </c>
      <c r="E124" s="368">
        <v>102.16800000000001</v>
      </c>
      <c r="F124" s="367">
        <v>12195.4</v>
      </c>
      <c r="G124" s="366">
        <v>0</v>
      </c>
      <c r="H124" s="366">
        <v>9381.9599999999991</v>
      </c>
      <c r="I124" s="366">
        <v>2813.44</v>
      </c>
      <c r="J124" s="365">
        <v>0.23069682011250142</v>
      </c>
    </row>
    <row r="125" spans="1:10" ht="19.5" customHeight="1" x14ac:dyDescent="0.2">
      <c r="A125" s="368" t="s">
        <v>1679</v>
      </c>
      <c r="B125" s="368" t="s">
        <v>1678</v>
      </c>
      <c r="C125" s="368" t="s">
        <v>1077</v>
      </c>
      <c r="D125" s="368">
        <v>115</v>
      </c>
      <c r="E125" s="368">
        <v>1305.48</v>
      </c>
      <c r="F125" s="367">
        <v>45830.2</v>
      </c>
      <c r="G125" s="366">
        <v>0</v>
      </c>
      <c r="H125" s="366">
        <v>29188.720000000001</v>
      </c>
      <c r="I125" s="366">
        <v>16641.48</v>
      </c>
      <c r="J125" s="365">
        <v>0.36311165999711981</v>
      </c>
    </row>
    <row r="126" spans="1:10" ht="19.5" customHeight="1" x14ac:dyDescent="0.2">
      <c r="A126" s="368" t="s">
        <v>1679</v>
      </c>
      <c r="B126" s="368" t="s">
        <v>1678</v>
      </c>
      <c r="C126" s="368" t="s">
        <v>1074</v>
      </c>
      <c r="D126" s="368">
        <v>276</v>
      </c>
      <c r="E126" s="368">
        <v>261.096</v>
      </c>
      <c r="F126" s="367">
        <v>10623.24</v>
      </c>
      <c r="G126" s="366">
        <v>0</v>
      </c>
      <c r="H126" s="366">
        <v>5785.48</v>
      </c>
      <c r="I126" s="366">
        <v>4837.76</v>
      </c>
      <c r="J126" s="365">
        <v>0.45539402291579595</v>
      </c>
    </row>
    <row r="127" spans="1:10" ht="19.5" customHeight="1" x14ac:dyDescent="0.2">
      <c r="A127" s="368" t="s">
        <v>1676</v>
      </c>
      <c r="B127" s="368" t="s">
        <v>1675</v>
      </c>
      <c r="C127" s="368" t="s">
        <v>1677</v>
      </c>
      <c r="D127" s="368">
        <v>85</v>
      </c>
      <c r="E127" s="368">
        <v>1020</v>
      </c>
      <c r="F127" s="367">
        <v>27726.42</v>
      </c>
      <c r="G127" s="366">
        <v>0</v>
      </c>
      <c r="H127" s="366">
        <v>19809.830000000002</v>
      </c>
      <c r="I127" s="366">
        <v>7916.59</v>
      </c>
      <c r="J127" s="365">
        <v>0.28552514172403071</v>
      </c>
    </row>
    <row r="128" spans="1:10" ht="19.5" customHeight="1" x14ac:dyDescent="0.2">
      <c r="A128" s="368" t="s">
        <v>1676</v>
      </c>
      <c r="B128" s="368" t="s">
        <v>1675</v>
      </c>
      <c r="C128" s="368" t="s">
        <v>1078</v>
      </c>
      <c r="D128" s="368">
        <v>228</v>
      </c>
      <c r="E128" s="368">
        <v>228</v>
      </c>
      <c r="F128" s="367">
        <v>6096.72</v>
      </c>
      <c r="G128" s="366">
        <v>0</v>
      </c>
      <c r="H128" s="366">
        <v>4404.76</v>
      </c>
      <c r="I128" s="366">
        <v>1691.96</v>
      </c>
      <c r="J128" s="365">
        <v>0.27751971551916438</v>
      </c>
    </row>
    <row r="129" spans="1:10" ht="19.5" customHeight="1" x14ac:dyDescent="0.2">
      <c r="A129" s="368" t="s">
        <v>1674</v>
      </c>
      <c r="B129" s="368" t="s">
        <v>1673</v>
      </c>
      <c r="C129" s="368" t="s">
        <v>1077</v>
      </c>
      <c r="D129" s="368">
        <v>4</v>
      </c>
      <c r="E129" s="368">
        <v>45.408000000000001</v>
      </c>
      <c r="F129" s="367">
        <v>4438.78</v>
      </c>
      <c r="G129" s="366">
        <v>0</v>
      </c>
      <c r="H129" s="366">
        <v>3136.76</v>
      </c>
      <c r="I129" s="366">
        <v>1302.02</v>
      </c>
      <c r="J129" s="365">
        <v>0.29332834697822374</v>
      </c>
    </row>
    <row r="130" spans="1:10" ht="19.5" customHeight="1" x14ac:dyDescent="0.2">
      <c r="A130" s="368" t="s">
        <v>1674</v>
      </c>
      <c r="B130" s="368" t="s">
        <v>1673</v>
      </c>
      <c r="C130" s="368" t="s">
        <v>1074</v>
      </c>
      <c r="D130" s="368">
        <v>72</v>
      </c>
      <c r="E130" s="368">
        <v>68.111999999999995</v>
      </c>
      <c r="F130" s="367">
        <v>5250.96</v>
      </c>
      <c r="G130" s="366">
        <v>0</v>
      </c>
      <c r="H130" s="366">
        <v>4705.1400000000003</v>
      </c>
      <c r="I130" s="366">
        <v>545.82000000000005</v>
      </c>
      <c r="J130" s="365">
        <v>0.10394670688788336</v>
      </c>
    </row>
    <row r="131" spans="1:10" ht="19.5" customHeight="1" x14ac:dyDescent="0.2">
      <c r="A131" s="368" t="s">
        <v>1672</v>
      </c>
      <c r="B131" s="368" t="s">
        <v>1671</v>
      </c>
      <c r="C131" s="368" t="s">
        <v>1077</v>
      </c>
      <c r="D131" s="368">
        <v>61</v>
      </c>
      <c r="E131" s="368">
        <v>692.47199999999998</v>
      </c>
      <c r="F131" s="367">
        <v>63644.08</v>
      </c>
      <c r="G131" s="366">
        <v>0</v>
      </c>
      <c r="H131" s="366">
        <v>47835.59</v>
      </c>
      <c r="I131" s="366">
        <v>15808.49</v>
      </c>
      <c r="J131" s="365">
        <v>0.24838900962980376</v>
      </c>
    </row>
    <row r="132" spans="1:10" ht="19.5" customHeight="1" x14ac:dyDescent="0.2">
      <c r="A132" s="368" t="s">
        <v>1672</v>
      </c>
      <c r="B132" s="368" t="s">
        <v>1671</v>
      </c>
      <c r="C132" s="368" t="s">
        <v>1074</v>
      </c>
      <c r="D132" s="368">
        <v>24</v>
      </c>
      <c r="E132" s="368">
        <v>22.704000000000001</v>
      </c>
      <c r="F132" s="367">
        <v>1750.32</v>
      </c>
      <c r="G132" s="366">
        <v>0</v>
      </c>
      <c r="H132" s="366">
        <v>1568.38</v>
      </c>
      <c r="I132" s="366">
        <v>181.94</v>
      </c>
      <c r="J132" s="365">
        <v>0.10394670688788336</v>
      </c>
    </row>
    <row r="133" spans="1:10" ht="19.5" customHeight="1" x14ac:dyDescent="0.2">
      <c r="A133" s="368" t="s">
        <v>1670</v>
      </c>
      <c r="B133" s="368" t="s">
        <v>1669</v>
      </c>
      <c r="C133" s="368" t="s">
        <v>1077</v>
      </c>
      <c r="D133" s="368">
        <v>300</v>
      </c>
      <c r="E133" s="368">
        <v>3405.6</v>
      </c>
      <c r="F133" s="367">
        <v>233408.03</v>
      </c>
      <c r="G133" s="366">
        <v>0</v>
      </c>
      <c r="H133" s="366">
        <v>227699.3</v>
      </c>
      <c r="I133" s="366">
        <v>5708.73</v>
      </c>
      <c r="J133" s="365">
        <v>2.4458155959758539E-2</v>
      </c>
    </row>
    <row r="134" spans="1:10" ht="19.5" customHeight="1" x14ac:dyDescent="0.2">
      <c r="A134" s="368" t="s">
        <v>1670</v>
      </c>
      <c r="B134" s="368" t="s">
        <v>1669</v>
      </c>
      <c r="C134" s="368" t="s">
        <v>1074</v>
      </c>
      <c r="D134" s="368">
        <v>180</v>
      </c>
      <c r="E134" s="368">
        <v>170.28</v>
      </c>
      <c r="F134" s="367">
        <v>13201.2</v>
      </c>
      <c r="G134" s="366">
        <v>0</v>
      </c>
      <c r="H134" s="366">
        <v>11516.25</v>
      </c>
      <c r="I134" s="366">
        <v>1684.95</v>
      </c>
      <c r="J134" s="365">
        <v>0.12763612398872828</v>
      </c>
    </row>
    <row r="135" spans="1:10" ht="19.5" customHeight="1" x14ac:dyDescent="0.2">
      <c r="A135" s="368" t="s">
        <v>1668</v>
      </c>
      <c r="B135" s="368" t="s">
        <v>1667</v>
      </c>
      <c r="C135" s="368" t="s">
        <v>1077</v>
      </c>
      <c r="D135" s="368">
        <v>2</v>
      </c>
      <c r="E135" s="368">
        <v>22.704000000000001</v>
      </c>
      <c r="F135" s="367">
        <v>2300.94</v>
      </c>
      <c r="G135" s="366">
        <v>0</v>
      </c>
      <c r="H135" s="366">
        <v>2461.04</v>
      </c>
      <c r="I135" s="366">
        <v>-160.1</v>
      </c>
      <c r="J135" s="365">
        <v>-6.9580258503046583E-2</v>
      </c>
    </row>
    <row r="136" spans="1:10" ht="19.5" customHeight="1" x14ac:dyDescent="0.2">
      <c r="A136" s="368" t="s">
        <v>3130</v>
      </c>
      <c r="B136" s="368" t="s">
        <v>3129</v>
      </c>
      <c r="C136" s="368" t="s">
        <v>1077</v>
      </c>
      <c r="D136" s="368">
        <v>2</v>
      </c>
      <c r="E136" s="368">
        <v>22.704000000000001</v>
      </c>
      <c r="F136" s="367">
        <v>2431.5100000000002</v>
      </c>
      <c r="G136" s="366">
        <v>0</v>
      </c>
      <c r="H136" s="366">
        <v>1766.68</v>
      </c>
      <c r="I136" s="366">
        <v>664.83</v>
      </c>
      <c r="J136" s="365">
        <v>0.27342268795933389</v>
      </c>
    </row>
    <row r="137" spans="1:10" ht="19.5" customHeight="1" x14ac:dyDescent="0.2">
      <c r="A137" s="368" t="s">
        <v>1666</v>
      </c>
      <c r="B137" s="368" t="s">
        <v>1665</v>
      </c>
      <c r="C137" s="368" t="s">
        <v>1077</v>
      </c>
      <c r="D137" s="368">
        <v>24</v>
      </c>
      <c r="E137" s="368">
        <v>272.44799999999998</v>
      </c>
      <c r="F137" s="367">
        <v>28174.54</v>
      </c>
      <c r="G137" s="366">
        <v>-905.54</v>
      </c>
      <c r="H137" s="366">
        <v>22278.89</v>
      </c>
      <c r="I137" s="366">
        <v>4990.1099999999997</v>
      </c>
      <c r="J137" s="365">
        <v>0.18299570941361987</v>
      </c>
    </row>
    <row r="138" spans="1:10" ht="19.5" customHeight="1" x14ac:dyDescent="0.2">
      <c r="A138" s="368" t="s">
        <v>1666</v>
      </c>
      <c r="B138" s="368" t="s">
        <v>1665</v>
      </c>
      <c r="C138" s="368" t="s">
        <v>1074</v>
      </c>
      <c r="D138" s="368">
        <v>900</v>
      </c>
      <c r="E138" s="368">
        <v>851.4</v>
      </c>
      <c r="F138" s="367">
        <v>80226</v>
      </c>
      <c r="G138" s="366">
        <v>0</v>
      </c>
      <c r="H138" s="366">
        <v>72644.55</v>
      </c>
      <c r="I138" s="366">
        <v>7581.45</v>
      </c>
      <c r="J138" s="365">
        <v>9.4501159225188841E-2</v>
      </c>
    </row>
    <row r="139" spans="1:10" ht="19.5" customHeight="1" x14ac:dyDescent="0.2">
      <c r="A139" s="368" t="s">
        <v>1664</v>
      </c>
      <c r="B139" s="368" t="s">
        <v>1663</v>
      </c>
      <c r="C139" s="368" t="s">
        <v>1077</v>
      </c>
      <c r="D139" s="368">
        <v>15</v>
      </c>
      <c r="E139" s="368">
        <v>170.28</v>
      </c>
      <c r="F139" s="367">
        <v>17573.740000000002</v>
      </c>
      <c r="G139" s="366">
        <v>0</v>
      </c>
      <c r="H139" s="366">
        <v>13528.65</v>
      </c>
      <c r="I139" s="366">
        <v>4045.09</v>
      </c>
      <c r="J139" s="365">
        <v>0.23017809527169517</v>
      </c>
    </row>
    <row r="140" spans="1:10" ht="19.5" customHeight="1" x14ac:dyDescent="0.2">
      <c r="A140" s="368" t="s">
        <v>1664</v>
      </c>
      <c r="B140" s="368" t="s">
        <v>1663</v>
      </c>
      <c r="C140" s="368" t="s">
        <v>1074</v>
      </c>
      <c r="D140" s="368">
        <v>12</v>
      </c>
      <c r="E140" s="368">
        <v>11.352</v>
      </c>
      <c r="F140" s="367">
        <v>1084.2</v>
      </c>
      <c r="G140" s="366">
        <v>0</v>
      </c>
      <c r="H140" s="366">
        <v>901.91</v>
      </c>
      <c r="I140" s="366">
        <v>182.29</v>
      </c>
      <c r="J140" s="365">
        <v>0.16813318575908504</v>
      </c>
    </row>
    <row r="141" spans="1:10" ht="19.5" customHeight="1" x14ac:dyDescent="0.2">
      <c r="A141" s="368" t="s">
        <v>1652</v>
      </c>
      <c r="B141" s="368" t="s">
        <v>1651</v>
      </c>
      <c r="C141" s="368" t="s">
        <v>1077</v>
      </c>
      <c r="D141" s="368">
        <v>21</v>
      </c>
      <c r="E141" s="368">
        <v>238.392</v>
      </c>
      <c r="F141" s="367">
        <v>19528.37</v>
      </c>
      <c r="G141" s="366">
        <v>0</v>
      </c>
      <c r="H141" s="366">
        <v>18647.580000000002</v>
      </c>
      <c r="I141" s="366">
        <v>880.79</v>
      </c>
      <c r="J141" s="365">
        <v>4.5103098722525228E-2</v>
      </c>
    </row>
    <row r="142" spans="1:10" ht="19.5" customHeight="1" x14ac:dyDescent="0.2">
      <c r="A142" s="368" t="s">
        <v>4047</v>
      </c>
      <c r="B142" s="368" t="s">
        <v>4046</v>
      </c>
      <c r="C142" s="368" t="s">
        <v>4045</v>
      </c>
      <c r="D142" s="368">
        <v>4</v>
      </c>
      <c r="E142" s="368">
        <v>17.712</v>
      </c>
      <c r="F142" s="367">
        <v>2177.52</v>
      </c>
      <c r="G142" s="366">
        <v>0</v>
      </c>
      <c r="H142" s="366">
        <v>2017.2</v>
      </c>
      <c r="I142" s="366">
        <v>160.32</v>
      </c>
      <c r="J142" s="365">
        <v>7.3625041331422905E-2</v>
      </c>
    </row>
    <row r="143" spans="1:10" ht="19.5" customHeight="1" x14ac:dyDescent="0.2">
      <c r="A143" s="368" t="s">
        <v>2084</v>
      </c>
      <c r="B143" s="368" t="s">
        <v>2083</v>
      </c>
      <c r="C143" s="368" t="s">
        <v>1860</v>
      </c>
      <c r="D143" s="368">
        <v>3</v>
      </c>
      <c r="E143" s="368">
        <v>14.4</v>
      </c>
      <c r="F143" s="367">
        <v>1271.4000000000001</v>
      </c>
      <c r="G143" s="366">
        <v>0</v>
      </c>
      <c r="H143" s="366">
        <v>1169.3399999999999</v>
      </c>
      <c r="I143" s="366">
        <v>102.06</v>
      </c>
      <c r="J143" s="365">
        <v>8.02737140160453E-2</v>
      </c>
    </row>
    <row r="144" spans="1:10" ht="19.5" customHeight="1" x14ac:dyDescent="0.2">
      <c r="A144" s="368" t="s">
        <v>1120</v>
      </c>
      <c r="B144" s="368" t="s">
        <v>1119</v>
      </c>
      <c r="C144" s="368" t="s">
        <v>1077</v>
      </c>
      <c r="D144" s="368">
        <v>84</v>
      </c>
      <c r="E144" s="368">
        <v>953.56799999999998</v>
      </c>
      <c r="F144" s="367">
        <v>85644.63</v>
      </c>
      <c r="G144" s="366">
        <v>0</v>
      </c>
      <c r="H144" s="366">
        <v>62492.97</v>
      </c>
      <c r="I144" s="366">
        <v>23151.66</v>
      </c>
      <c r="J144" s="365">
        <v>0.27032237748005916</v>
      </c>
    </row>
    <row r="145" spans="1:10" ht="19.5" customHeight="1" x14ac:dyDescent="0.2">
      <c r="A145" s="368" t="s">
        <v>1120</v>
      </c>
      <c r="B145" s="368" t="s">
        <v>1119</v>
      </c>
      <c r="C145" s="368" t="s">
        <v>1074</v>
      </c>
      <c r="D145" s="368">
        <v>72</v>
      </c>
      <c r="E145" s="368">
        <v>68.111999999999995</v>
      </c>
      <c r="F145" s="367">
        <v>6621.84</v>
      </c>
      <c r="G145" s="366">
        <v>0</v>
      </c>
      <c r="H145" s="366">
        <v>4473</v>
      </c>
      <c r="I145" s="366">
        <v>2148.84</v>
      </c>
      <c r="J145" s="365">
        <v>0.3245079917364358</v>
      </c>
    </row>
    <row r="146" spans="1:10" ht="19.5" customHeight="1" x14ac:dyDescent="0.2">
      <c r="A146" s="368" t="s">
        <v>1118</v>
      </c>
      <c r="B146" s="368" t="s">
        <v>1117</v>
      </c>
      <c r="C146" s="368" t="s">
        <v>1077</v>
      </c>
      <c r="D146" s="368">
        <v>38</v>
      </c>
      <c r="E146" s="368">
        <v>431.37599999999998</v>
      </c>
      <c r="F146" s="367">
        <v>34787.589999999997</v>
      </c>
      <c r="G146" s="366">
        <v>0</v>
      </c>
      <c r="H146" s="366">
        <v>28329</v>
      </c>
      <c r="I146" s="366">
        <v>6458.59</v>
      </c>
      <c r="J146" s="365">
        <v>0.18565787397172381</v>
      </c>
    </row>
    <row r="147" spans="1:10" ht="19.5" customHeight="1" x14ac:dyDescent="0.2">
      <c r="A147" s="368" t="s">
        <v>1118</v>
      </c>
      <c r="B147" s="368" t="s">
        <v>1117</v>
      </c>
      <c r="C147" s="368" t="s">
        <v>1074</v>
      </c>
      <c r="D147" s="368">
        <v>36</v>
      </c>
      <c r="E147" s="368">
        <v>34.055999999999997</v>
      </c>
      <c r="F147" s="367">
        <v>3310.92</v>
      </c>
      <c r="G147" s="366">
        <v>0</v>
      </c>
      <c r="H147" s="366">
        <v>2236.5</v>
      </c>
      <c r="I147" s="366">
        <v>1074.42</v>
      </c>
      <c r="J147" s="365">
        <v>0.3245079917364358</v>
      </c>
    </row>
    <row r="148" spans="1:10" ht="19.5" customHeight="1" x14ac:dyDescent="0.2">
      <c r="A148" s="368" t="s">
        <v>1115</v>
      </c>
      <c r="B148" s="368" t="s">
        <v>1114</v>
      </c>
      <c r="C148" s="368" t="s">
        <v>1116</v>
      </c>
      <c r="D148" s="368">
        <v>21</v>
      </c>
      <c r="E148" s="368">
        <v>119.196</v>
      </c>
      <c r="F148" s="367">
        <v>21686.53</v>
      </c>
      <c r="G148" s="366">
        <v>0</v>
      </c>
      <c r="H148" s="366">
        <v>15976.59</v>
      </c>
      <c r="I148" s="366">
        <v>5709.94</v>
      </c>
      <c r="J148" s="365">
        <v>0.2632943121836458</v>
      </c>
    </row>
    <row r="149" spans="1:10" ht="19.5" customHeight="1" x14ac:dyDescent="0.2">
      <c r="A149" s="368" t="s">
        <v>1115</v>
      </c>
      <c r="B149" s="368" t="s">
        <v>1114</v>
      </c>
      <c r="C149" s="368" t="s">
        <v>1074</v>
      </c>
      <c r="D149" s="368">
        <v>42</v>
      </c>
      <c r="E149" s="368">
        <v>39.731999999999999</v>
      </c>
      <c r="F149" s="367">
        <v>7453.74</v>
      </c>
      <c r="G149" s="366">
        <v>0</v>
      </c>
      <c r="H149" s="366">
        <v>5325.53</v>
      </c>
      <c r="I149" s="366">
        <v>2128.21</v>
      </c>
      <c r="J149" s="365">
        <v>0.28552243571683478</v>
      </c>
    </row>
    <row r="150" spans="1:10" ht="19.5" customHeight="1" x14ac:dyDescent="0.2">
      <c r="A150" s="368" t="s">
        <v>2068</v>
      </c>
      <c r="B150" s="368" t="s">
        <v>2067</v>
      </c>
      <c r="C150" s="368" t="s">
        <v>1077</v>
      </c>
      <c r="D150" s="368">
        <v>1</v>
      </c>
      <c r="E150" s="368">
        <v>11.352</v>
      </c>
      <c r="F150" s="367">
        <v>1099</v>
      </c>
      <c r="G150" s="366">
        <v>0</v>
      </c>
      <c r="H150" s="366">
        <v>1289.19</v>
      </c>
      <c r="I150" s="366">
        <v>-190.19</v>
      </c>
      <c r="J150" s="365">
        <v>-0.17305732484076433</v>
      </c>
    </row>
    <row r="151" spans="1:10" ht="19.5" customHeight="1" x14ac:dyDescent="0.2">
      <c r="A151" s="368" t="s">
        <v>1109</v>
      </c>
      <c r="B151" s="368" t="s">
        <v>1108</v>
      </c>
      <c r="C151" s="368" t="s">
        <v>1077</v>
      </c>
      <c r="D151" s="368">
        <v>17</v>
      </c>
      <c r="E151" s="368">
        <v>192.98400000000001</v>
      </c>
      <c r="F151" s="367">
        <v>13272.12</v>
      </c>
      <c r="G151" s="366">
        <v>0</v>
      </c>
      <c r="H151" s="366">
        <v>12673.5</v>
      </c>
      <c r="I151" s="366">
        <v>598.62</v>
      </c>
      <c r="J151" s="365">
        <v>4.5103570492129368E-2</v>
      </c>
    </row>
    <row r="152" spans="1:10" ht="19.5" customHeight="1" x14ac:dyDescent="0.2">
      <c r="A152" s="368" t="s">
        <v>1084</v>
      </c>
      <c r="B152" s="368" t="s">
        <v>1083</v>
      </c>
      <c r="C152" s="368" t="s">
        <v>1082</v>
      </c>
      <c r="D152" s="368">
        <v>1</v>
      </c>
      <c r="E152" s="368">
        <v>6.54</v>
      </c>
      <c r="F152" s="367">
        <v>977.48</v>
      </c>
      <c r="G152" s="366">
        <v>0</v>
      </c>
      <c r="H152" s="366">
        <v>663.33</v>
      </c>
      <c r="I152" s="366">
        <v>314.14999999999998</v>
      </c>
      <c r="J152" s="365">
        <v>0.32138764987518925</v>
      </c>
    </row>
    <row r="153" spans="1:10" ht="19.5" customHeight="1" x14ac:dyDescent="0.2">
      <c r="A153" s="368" t="s">
        <v>1080</v>
      </c>
      <c r="B153" s="368" t="s">
        <v>1079</v>
      </c>
      <c r="C153" s="368" t="s">
        <v>1081</v>
      </c>
      <c r="D153" s="368">
        <v>1</v>
      </c>
      <c r="E153" s="368">
        <v>6</v>
      </c>
      <c r="F153" s="367">
        <v>1395.1</v>
      </c>
      <c r="G153" s="366">
        <v>0</v>
      </c>
      <c r="H153" s="366">
        <v>760.79</v>
      </c>
      <c r="I153" s="366">
        <v>634.30999999999995</v>
      </c>
      <c r="J153" s="365">
        <v>0.45466991613504409</v>
      </c>
    </row>
    <row r="154" spans="1:10" ht="19.5" customHeight="1" x14ac:dyDescent="0.2">
      <c r="A154" s="368" t="s">
        <v>1917</v>
      </c>
      <c r="B154" s="368" t="s">
        <v>4425</v>
      </c>
      <c r="C154" s="368" t="s">
        <v>1021</v>
      </c>
      <c r="D154" s="368">
        <v>4</v>
      </c>
      <c r="E154" s="368">
        <v>80</v>
      </c>
      <c r="F154" s="367">
        <v>4350.01</v>
      </c>
      <c r="G154" s="366">
        <v>0</v>
      </c>
      <c r="H154" s="366">
        <v>5383.68</v>
      </c>
      <c r="I154" s="366">
        <v>-1033.67</v>
      </c>
      <c r="J154" s="365">
        <v>-0.23762474109254922</v>
      </c>
    </row>
    <row r="155" spans="1:10" ht="19.5" customHeight="1" x14ac:dyDescent="0.2">
      <c r="A155" s="368" t="s">
        <v>1029</v>
      </c>
      <c r="B155" s="368" t="s">
        <v>1028</v>
      </c>
      <c r="C155" s="368" t="s">
        <v>1021</v>
      </c>
      <c r="D155" s="368">
        <v>14</v>
      </c>
      <c r="E155" s="368">
        <v>280</v>
      </c>
      <c r="F155" s="367">
        <v>16101.95</v>
      </c>
      <c r="G155" s="366">
        <v>0</v>
      </c>
      <c r="H155" s="366">
        <v>16021.32</v>
      </c>
      <c r="I155" s="366">
        <v>80.63</v>
      </c>
      <c r="J155" s="365">
        <v>5.0074680395852675E-3</v>
      </c>
    </row>
    <row r="156" spans="1:10" ht="19.5" customHeight="1" x14ac:dyDescent="0.2">
      <c r="A156" s="368" t="s">
        <v>1027</v>
      </c>
      <c r="B156" s="368" t="s">
        <v>1026</v>
      </c>
      <c r="C156" s="368" t="s">
        <v>1021</v>
      </c>
      <c r="D156" s="368">
        <v>9</v>
      </c>
      <c r="E156" s="368">
        <v>180</v>
      </c>
      <c r="F156" s="367">
        <v>11841.32</v>
      </c>
      <c r="G156" s="366">
        <v>0</v>
      </c>
      <c r="H156" s="366">
        <v>10299.42</v>
      </c>
      <c r="I156" s="366">
        <v>1541.9</v>
      </c>
      <c r="J156" s="365">
        <v>0.13021352349231335</v>
      </c>
    </row>
    <row r="157" spans="1:10" ht="19.5" customHeight="1" x14ac:dyDescent="0.2">
      <c r="A157" s="368" t="s">
        <v>1020</v>
      </c>
      <c r="B157" s="368" t="s">
        <v>1019</v>
      </c>
      <c r="C157" s="368" t="s">
        <v>1018</v>
      </c>
      <c r="D157" s="368">
        <v>2</v>
      </c>
      <c r="E157" s="368">
        <v>416</v>
      </c>
      <c r="F157" s="367">
        <v>25221.53</v>
      </c>
      <c r="G157" s="366">
        <v>0</v>
      </c>
      <c r="H157" s="366">
        <v>20920.419999999998</v>
      </c>
      <c r="I157" s="366">
        <v>4301.1099999999997</v>
      </c>
      <c r="J157" s="365">
        <v>0.17053327058271248</v>
      </c>
    </row>
    <row r="158" spans="1:10" ht="19.5" customHeight="1" x14ac:dyDescent="0.2">
      <c r="A158" s="368" t="s">
        <v>1015</v>
      </c>
      <c r="B158" s="368" t="s">
        <v>1014</v>
      </c>
      <c r="C158" s="368" t="s">
        <v>1013</v>
      </c>
      <c r="D158" s="368">
        <v>447</v>
      </c>
      <c r="E158" s="368">
        <v>8493</v>
      </c>
      <c r="F158" s="367">
        <v>449648.13</v>
      </c>
      <c r="G158" s="366">
        <v>0</v>
      </c>
      <c r="H158" s="366">
        <v>411050.19</v>
      </c>
      <c r="I158" s="366">
        <v>38597.94</v>
      </c>
      <c r="J158" s="365">
        <v>8.5840321408653469E-2</v>
      </c>
    </row>
    <row r="159" spans="1:10" ht="19.5" customHeight="1" x14ac:dyDescent="0.2">
      <c r="A159" s="368" t="s">
        <v>5975</v>
      </c>
      <c r="B159" s="368" t="s">
        <v>5974</v>
      </c>
      <c r="C159" s="368" t="s">
        <v>1077</v>
      </c>
      <c r="D159" s="368">
        <v>1</v>
      </c>
      <c r="E159" s="368">
        <v>11.352</v>
      </c>
      <c r="F159" s="367">
        <v>1800</v>
      </c>
      <c r="G159" s="366">
        <v>0</v>
      </c>
      <c r="H159" s="366">
        <v>1099</v>
      </c>
      <c r="I159" s="366">
        <v>701</v>
      </c>
      <c r="J159" s="365">
        <v>0.38944444444444443</v>
      </c>
    </row>
    <row r="160" spans="1:10" ht="19.5" customHeight="1" x14ac:dyDescent="0.2">
      <c r="A160" s="368" t="s">
        <v>6665</v>
      </c>
      <c r="B160" s="368" t="s">
        <v>6664</v>
      </c>
      <c r="C160" s="368" t="s">
        <v>1860</v>
      </c>
      <c r="D160" s="368">
        <v>31</v>
      </c>
      <c r="E160" s="368">
        <v>148.80000000000001</v>
      </c>
      <c r="F160" s="367">
        <v>19045.8</v>
      </c>
      <c r="G160" s="366">
        <v>0</v>
      </c>
      <c r="H160" s="366">
        <v>15.5</v>
      </c>
      <c r="I160" s="366">
        <v>19030.3</v>
      </c>
      <c r="J160" s="365">
        <v>0.99918617227945272</v>
      </c>
    </row>
    <row r="161" spans="1:10" ht="19.5" customHeight="1" x14ac:dyDescent="0.2">
      <c r="A161" s="368" t="s">
        <v>4422</v>
      </c>
      <c r="B161" s="368" t="s">
        <v>4421</v>
      </c>
      <c r="C161" s="368" t="s">
        <v>1013</v>
      </c>
      <c r="D161" s="368">
        <v>85</v>
      </c>
      <c r="E161" s="368">
        <v>1615</v>
      </c>
      <c r="F161" s="367">
        <v>97847.84</v>
      </c>
      <c r="G161" s="366">
        <v>0</v>
      </c>
      <c r="H161" s="366">
        <v>72559.77</v>
      </c>
      <c r="I161" s="366">
        <v>25288.07</v>
      </c>
      <c r="J161" s="365">
        <v>0.25844280262088565</v>
      </c>
    </row>
    <row r="162" spans="1:10" ht="19.5" customHeight="1" x14ac:dyDescent="0.2">
      <c r="A162" s="368" t="s">
        <v>4407</v>
      </c>
      <c r="B162" s="368" t="s">
        <v>4418</v>
      </c>
      <c r="C162" s="368" t="s">
        <v>1013</v>
      </c>
      <c r="D162" s="368">
        <v>171</v>
      </c>
      <c r="E162" s="368">
        <v>3249</v>
      </c>
      <c r="F162" s="367">
        <v>176049.53</v>
      </c>
      <c r="G162" s="366">
        <v>0</v>
      </c>
      <c r="H162" s="366">
        <v>152572.71</v>
      </c>
      <c r="I162" s="366">
        <v>23476.82</v>
      </c>
      <c r="J162" s="365">
        <v>0.13335349432628421</v>
      </c>
    </row>
    <row r="163" spans="1:10" ht="19.5" customHeight="1" x14ac:dyDescent="0.2">
      <c r="A163" s="368" t="s">
        <v>5965</v>
      </c>
      <c r="B163" s="368" t="s">
        <v>5964</v>
      </c>
      <c r="C163" s="368" t="s">
        <v>1677</v>
      </c>
      <c r="D163" s="368">
        <v>2097</v>
      </c>
      <c r="E163" s="368">
        <v>25164</v>
      </c>
      <c r="F163" s="367">
        <v>1840495.44</v>
      </c>
      <c r="G163" s="366">
        <v>-904.4</v>
      </c>
      <c r="H163" s="366">
        <v>1706144</v>
      </c>
      <c r="I163" s="366">
        <v>133447.04000000001</v>
      </c>
      <c r="J163" s="365">
        <v>7.2541688396133952E-2</v>
      </c>
    </row>
    <row r="164" spans="1:10" ht="19.5" customHeight="1" x14ac:dyDescent="0.2">
      <c r="A164" s="368" t="s">
        <v>5965</v>
      </c>
      <c r="B164" s="368" t="s">
        <v>5964</v>
      </c>
      <c r="C164" s="368" t="s">
        <v>1078</v>
      </c>
      <c r="D164" s="368">
        <v>60</v>
      </c>
      <c r="E164" s="368">
        <v>60</v>
      </c>
      <c r="F164" s="367">
        <v>5154</v>
      </c>
      <c r="G164" s="366">
        <v>0</v>
      </c>
      <c r="H164" s="366">
        <v>4070</v>
      </c>
      <c r="I164" s="366">
        <v>1084</v>
      </c>
      <c r="J164" s="365">
        <v>0.2103220799379123</v>
      </c>
    </row>
    <row r="165" spans="1:10" ht="19.5" customHeight="1" x14ac:dyDescent="0.2">
      <c r="A165" s="368" t="s">
        <v>4410</v>
      </c>
      <c r="B165" s="368" t="s">
        <v>6721</v>
      </c>
      <c r="C165" s="368" t="s">
        <v>1013</v>
      </c>
      <c r="D165" s="368">
        <v>436</v>
      </c>
      <c r="E165" s="368">
        <v>8284</v>
      </c>
      <c r="F165" s="367">
        <v>382840.18</v>
      </c>
      <c r="G165" s="366">
        <v>0</v>
      </c>
      <c r="H165" s="366">
        <v>418124</v>
      </c>
      <c r="I165" s="366">
        <v>-35283.82</v>
      </c>
      <c r="J165" s="365">
        <v>-9.2163314728354789E-2</v>
      </c>
    </row>
    <row r="166" spans="1:10" ht="19.5" customHeight="1" x14ac:dyDescent="0.2">
      <c r="A166" s="456" t="s">
        <v>3128</v>
      </c>
      <c r="B166" s="456" t="s">
        <v>3127</v>
      </c>
      <c r="C166" s="456" t="s">
        <v>1655</v>
      </c>
      <c r="D166" s="456">
        <v>1</v>
      </c>
      <c r="E166" s="456">
        <v>0</v>
      </c>
      <c r="F166" s="457">
        <v>788.08</v>
      </c>
      <c r="G166" s="458">
        <v>0</v>
      </c>
      <c r="H166" s="458">
        <v>0</v>
      </c>
      <c r="I166" s="458">
        <v>788.08</v>
      </c>
      <c r="J166" s="459">
        <v>1</v>
      </c>
    </row>
    <row r="167" spans="1:10" ht="19.5" customHeight="1" x14ac:dyDescent="0.2">
      <c r="A167" s="456" t="s">
        <v>1654</v>
      </c>
      <c r="B167" s="456" t="s">
        <v>1653</v>
      </c>
      <c r="C167" s="456" t="s">
        <v>1010</v>
      </c>
      <c r="D167" s="456">
        <v>8</v>
      </c>
      <c r="E167" s="456">
        <v>0</v>
      </c>
      <c r="F167" s="457">
        <v>33600</v>
      </c>
      <c r="G167" s="458">
        <v>0</v>
      </c>
      <c r="H167" s="458">
        <v>34192</v>
      </c>
      <c r="I167" s="458">
        <v>-592</v>
      </c>
      <c r="J167" s="459">
        <v>-1.7619047619047618E-2</v>
      </c>
    </row>
    <row r="168" spans="1:10" ht="19.5" customHeight="1" x14ac:dyDescent="0.2">
      <c r="A168" s="456" t="s">
        <v>4044</v>
      </c>
      <c r="B168" s="456" t="s">
        <v>4043</v>
      </c>
      <c r="C168" s="456" t="s">
        <v>1655</v>
      </c>
      <c r="D168" s="456">
        <v>1</v>
      </c>
      <c r="E168" s="456">
        <v>0</v>
      </c>
      <c r="F168" s="457">
        <v>8363.75</v>
      </c>
      <c r="G168" s="458">
        <v>0</v>
      </c>
      <c r="H168" s="458">
        <v>0</v>
      </c>
      <c r="I168" s="458">
        <v>8363.75</v>
      </c>
      <c r="J168" s="459">
        <v>1</v>
      </c>
    </row>
    <row r="169" spans="1:10" ht="19.5" customHeight="1" x14ac:dyDescent="0.2">
      <c r="A169" s="456" t="s">
        <v>7243</v>
      </c>
      <c r="B169" s="456" t="s">
        <v>7242</v>
      </c>
      <c r="C169" s="456" t="s">
        <v>1655</v>
      </c>
      <c r="D169" s="456">
        <v>14</v>
      </c>
      <c r="E169" s="456">
        <v>0</v>
      </c>
      <c r="F169" s="457">
        <v>21000</v>
      </c>
      <c r="G169" s="458">
        <v>0</v>
      </c>
      <c r="H169" s="458">
        <v>0</v>
      </c>
      <c r="I169" s="458">
        <v>21000</v>
      </c>
      <c r="J169" s="459">
        <v>1</v>
      </c>
    </row>
    <row r="170" spans="1:10" ht="19.5" customHeight="1" x14ac:dyDescent="0.2">
      <c r="A170" s="456" t="s">
        <v>7241</v>
      </c>
      <c r="B170" s="456" t="s">
        <v>7190</v>
      </c>
      <c r="C170" s="456" t="s">
        <v>1655</v>
      </c>
      <c r="D170" s="775">
        <v>2</v>
      </c>
      <c r="E170" s="775">
        <v>0</v>
      </c>
      <c r="F170" s="774">
        <v>1999.16</v>
      </c>
      <c r="G170" s="773">
        <v>0</v>
      </c>
      <c r="H170" s="773">
        <v>0</v>
      </c>
      <c r="I170" s="773">
        <v>1999.16</v>
      </c>
      <c r="J170" s="772">
        <v>1</v>
      </c>
    </row>
    <row r="171" spans="1:10" ht="19.5" customHeight="1" x14ac:dyDescent="0.2">
      <c r="D171" s="364">
        <f t="shared" ref="D171:I171" si="0">SUM(D9:D170)</f>
        <v>27182</v>
      </c>
      <c r="E171" s="364">
        <f t="shared" si="0"/>
        <v>133159.32599999997</v>
      </c>
      <c r="F171" s="771">
        <f t="shared" si="0"/>
        <v>7046571.3000000007</v>
      </c>
      <c r="G171" s="771">
        <f t="shared" si="0"/>
        <v>-6431.4599999999991</v>
      </c>
      <c r="H171" s="771">
        <f t="shared" si="0"/>
        <v>6311206.3599999975</v>
      </c>
      <c r="I171" s="771">
        <f t="shared" si="0"/>
        <v>728933.4800000001</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9F800-2236-45A3-9A35-5CDB92D1C3AE}">
  <sheetPr codeName="Hoja67"/>
  <dimension ref="A1:J337"/>
  <sheetViews>
    <sheetView showGridLines="0" workbookViewId="0">
      <pane ySplit="6" topLeftCell="A7" activePane="bottomLeft" state="frozen"/>
      <selection pane="bottomLeft" activeCell="F338" sqref="F338"/>
    </sheetView>
  </sheetViews>
  <sheetFormatPr baseColWidth="10" defaultColWidth="11.42578125" defaultRowHeight="12" x14ac:dyDescent="0.2"/>
  <cols>
    <col min="1" max="1" width="22.7109375" style="364" customWidth="1"/>
    <col min="2" max="2" width="43.140625" style="364" customWidth="1"/>
    <col min="3" max="3" width="18.42578125" style="364" customWidth="1"/>
    <col min="4" max="8" width="12" style="364" customWidth="1"/>
    <col min="9" max="9" width="13.140625" style="364" customWidth="1"/>
    <col min="10" max="14" width="12" style="364" customWidth="1"/>
    <col min="15"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24.75" customHeight="1" x14ac:dyDescent="0.2">
      <c r="A4" s="368" t="s">
        <v>3157</v>
      </c>
    </row>
    <row r="5" spans="1:10" ht="25.7" customHeight="1" x14ac:dyDescent="0.2">
      <c r="A5" s="371" t="s">
        <v>7240</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1.75" customHeight="1" x14ac:dyDescent="0.2">
      <c r="A9" s="368" t="s">
        <v>3124</v>
      </c>
      <c r="B9" s="368" t="s">
        <v>3123</v>
      </c>
      <c r="C9" s="368" t="s">
        <v>1010</v>
      </c>
      <c r="D9" s="368">
        <v>1</v>
      </c>
      <c r="E9" s="368">
        <v>0</v>
      </c>
      <c r="F9" s="367">
        <v>474.11</v>
      </c>
      <c r="G9" s="366">
        <v>0</v>
      </c>
      <c r="H9" s="366">
        <v>413.77</v>
      </c>
      <c r="I9" s="366">
        <v>60.34</v>
      </c>
      <c r="J9" s="365">
        <v>0.12727004281706777</v>
      </c>
    </row>
    <row r="10" spans="1:10" ht="21.75" customHeight="1" x14ac:dyDescent="0.2">
      <c r="A10" s="368" t="s">
        <v>1625</v>
      </c>
      <c r="B10" s="368" t="s">
        <v>1624</v>
      </c>
      <c r="C10" s="368" t="s">
        <v>1010</v>
      </c>
      <c r="D10" s="368">
        <v>1</v>
      </c>
      <c r="E10" s="368">
        <v>0</v>
      </c>
      <c r="F10" s="367">
        <v>638.12</v>
      </c>
      <c r="G10" s="366">
        <v>0</v>
      </c>
      <c r="H10" s="366">
        <v>519.15</v>
      </c>
      <c r="I10" s="366">
        <v>118.97</v>
      </c>
      <c r="J10" s="365">
        <v>0.18643828746944149</v>
      </c>
    </row>
    <row r="11" spans="1:10" ht="21.75" customHeight="1" x14ac:dyDescent="0.2">
      <c r="A11" s="368" t="s">
        <v>2286</v>
      </c>
      <c r="B11" s="368" t="s">
        <v>2285</v>
      </c>
      <c r="C11" s="368" t="s">
        <v>1010</v>
      </c>
      <c r="D11" s="368">
        <v>2</v>
      </c>
      <c r="E11" s="368">
        <v>0</v>
      </c>
      <c r="F11" s="367">
        <v>739.9</v>
      </c>
      <c r="G11" s="366">
        <v>0</v>
      </c>
      <c r="H11" s="366">
        <v>564.70000000000005</v>
      </c>
      <c r="I11" s="366">
        <v>175.2</v>
      </c>
      <c r="J11" s="365">
        <v>0.23678875523719423</v>
      </c>
    </row>
    <row r="12" spans="1:10" ht="21.75" customHeight="1" x14ac:dyDescent="0.2">
      <c r="A12" s="368" t="s">
        <v>3120</v>
      </c>
      <c r="B12" s="368" t="s">
        <v>3119</v>
      </c>
      <c r="C12" s="368" t="s">
        <v>1010</v>
      </c>
      <c r="D12" s="368">
        <v>1</v>
      </c>
      <c r="E12" s="368">
        <v>0</v>
      </c>
      <c r="F12" s="367">
        <v>401.42</v>
      </c>
      <c r="G12" s="366">
        <v>0</v>
      </c>
      <c r="H12" s="366">
        <v>289.05</v>
      </c>
      <c r="I12" s="366">
        <v>112.37</v>
      </c>
      <c r="J12" s="365">
        <v>0.27993124408350356</v>
      </c>
    </row>
    <row r="13" spans="1:10" ht="21.75" customHeight="1" x14ac:dyDescent="0.2">
      <c r="A13" s="368" t="s">
        <v>1623</v>
      </c>
      <c r="B13" s="368" t="s">
        <v>1622</v>
      </c>
      <c r="C13" s="368" t="s">
        <v>1010</v>
      </c>
      <c r="D13" s="368">
        <v>3</v>
      </c>
      <c r="E13" s="368">
        <v>0</v>
      </c>
      <c r="F13" s="367">
        <v>2230.89</v>
      </c>
      <c r="G13" s="366">
        <v>0</v>
      </c>
      <c r="H13" s="366">
        <v>1843.11</v>
      </c>
      <c r="I13" s="366">
        <v>387.78</v>
      </c>
      <c r="J13" s="365">
        <v>0.17382300337533452</v>
      </c>
    </row>
    <row r="14" spans="1:10" ht="21.75" customHeight="1" x14ac:dyDescent="0.2">
      <c r="A14" s="368" t="s">
        <v>2282</v>
      </c>
      <c r="B14" s="368" t="s">
        <v>2281</v>
      </c>
      <c r="C14" s="368" t="s">
        <v>1010</v>
      </c>
      <c r="D14" s="368">
        <v>2</v>
      </c>
      <c r="E14" s="368">
        <v>0</v>
      </c>
      <c r="F14" s="367">
        <v>1173.5</v>
      </c>
      <c r="G14" s="366">
        <v>0</v>
      </c>
      <c r="H14" s="366">
        <v>954.72</v>
      </c>
      <c r="I14" s="366">
        <v>218.78</v>
      </c>
      <c r="J14" s="365">
        <v>0.18643374520664679</v>
      </c>
    </row>
    <row r="15" spans="1:10" ht="21.75" customHeight="1" x14ac:dyDescent="0.2">
      <c r="A15" s="368" t="s">
        <v>2280</v>
      </c>
      <c r="B15" s="368" t="s">
        <v>2279</v>
      </c>
      <c r="C15" s="368" t="s">
        <v>1010</v>
      </c>
      <c r="D15" s="368">
        <v>2</v>
      </c>
      <c r="E15" s="368">
        <v>0</v>
      </c>
      <c r="F15" s="367">
        <v>313.92</v>
      </c>
      <c r="G15" s="366">
        <v>0</v>
      </c>
      <c r="H15" s="366">
        <v>273.82</v>
      </c>
      <c r="I15" s="366">
        <v>40.1</v>
      </c>
      <c r="J15" s="365">
        <v>0.12773955147808358</v>
      </c>
    </row>
    <row r="16" spans="1:10" ht="21.75" customHeight="1" x14ac:dyDescent="0.2">
      <c r="A16" s="368" t="s">
        <v>2278</v>
      </c>
      <c r="B16" s="368" t="s">
        <v>2277</v>
      </c>
      <c r="C16" s="368" t="s">
        <v>1010</v>
      </c>
      <c r="D16" s="368">
        <v>3</v>
      </c>
      <c r="E16" s="368">
        <v>0</v>
      </c>
      <c r="F16" s="367">
        <v>1287.6500000000001</v>
      </c>
      <c r="G16" s="366">
        <v>0</v>
      </c>
      <c r="H16" s="366">
        <v>1071.78</v>
      </c>
      <c r="I16" s="366">
        <v>215.87</v>
      </c>
      <c r="J16" s="365">
        <v>0.16764648778783053</v>
      </c>
    </row>
    <row r="17" spans="1:10" ht="21.75" customHeight="1" x14ac:dyDescent="0.2">
      <c r="A17" s="368" t="s">
        <v>1619</v>
      </c>
      <c r="B17" s="368" t="s">
        <v>1618</v>
      </c>
      <c r="C17" s="368" t="s">
        <v>1010</v>
      </c>
      <c r="D17" s="368">
        <v>13</v>
      </c>
      <c r="E17" s="368">
        <v>0</v>
      </c>
      <c r="F17" s="367">
        <v>7817.59</v>
      </c>
      <c r="G17" s="366">
        <v>0</v>
      </c>
      <c r="H17" s="366">
        <v>6484.01</v>
      </c>
      <c r="I17" s="366">
        <v>1333.58</v>
      </c>
      <c r="J17" s="365">
        <v>0.1705870990931988</v>
      </c>
    </row>
    <row r="18" spans="1:10" ht="21.75" customHeight="1" x14ac:dyDescent="0.2">
      <c r="A18" s="368" t="s">
        <v>2270</v>
      </c>
      <c r="B18" s="368" t="s">
        <v>2269</v>
      </c>
      <c r="C18" s="368" t="s">
        <v>1010</v>
      </c>
      <c r="D18" s="368">
        <v>1</v>
      </c>
      <c r="E18" s="368">
        <v>0</v>
      </c>
      <c r="F18" s="367">
        <v>905.22</v>
      </c>
      <c r="G18" s="366">
        <v>0</v>
      </c>
      <c r="H18" s="366">
        <v>668.47</v>
      </c>
      <c r="I18" s="366">
        <v>236.75</v>
      </c>
      <c r="J18" s="365">
        <v>0.26153863149289674</v>
      </c>
    </row>
    <row r="19" spans="1:10" ht="21.75" customHeight="1" x14ac:dyDescent="0.2">
      <c r="A19" s="368" t="s">
        <v>2268</v>
      </c>
      <c r="B19" s="368" t="s">
        <v>2267</v>
      </c>
      <c r="C19" s="368" t="s">
        <v>1010</v>
      </c>
      <c r="D19" s="368">
        <v>1</v>
      </c>
      <c r="E19" s="368">
        <v>0</v>
      </c>
      <c r="F19" s="367">
        <v>732.91</v>
      </c>
      <c r="G19" s="366">
        <v>0</v>
      </c>
      <c r="H19" s="366">
        <v>558.41</v>
      </c>
      <c r="I19" s="366">
        <v>174.5</v>
      </c>
      <c r="J19" s="365">
        <v>0.23809198946664664</v>
      </c>
    </row>
    <row r="20" spans="1:10" ht="21.75" customHeight="1" x14ac:dyDescent="0.2">
      <c r="A20" s="368" t="s">
        <v>7239</v>
      </c>
      <c r="B20" s="368" t="s">
        <v>7238</v>
      </c>
      <c r="C20" s="368" t="s">
        <v>1010</v>
      </c>
      <c r="D20" s="368">
        <v>4</v>
      </c>
      <c r="E20" s="368">
        <v>0</v>
      </c>
      <c r="F20" s="367">
        <v>3385.04</v>
      </c>
      <c r="G20" s="366">
        <v>0</v>
      </c>
      <c r="H20" s="366">
        <v>2558.8000000000002</v>
      </c>
      <c r="I20" s="366">
        <v>826.24</v>
      </c>
      <c r="J20" s="365">
        <v>0.24408574197055277</v>
      </c>
    </row>
    <row r="21" spans="1:10" ht="21.75" customHeight="1" x14ac:dyDescent="0.2">
      <c r="A21" s="368" t="s">
        <v>3112</v>
      </c>
      <c r="B21" s="368" t="s">
        <v>3111</v>
      </c>
      <c r="C21" s="368" t="s">
        <v>1010</v>
      </c>
      <c r="D21" s="368">
        <v>1</v>
      </c>
      <c r="E21" s="368">
        <v>0</v>
      </c>
      <c r="F21" s="367">
        <v>841.39</v>
      </c>
      <c r="G21" s="366">
        <v>0</v>
      </c>
      <c r="H21" s="366">
        <v>640.1</v>
      </c>
      <c r="I21" s="366">
        <v>201.29</v>
      </c>
      <c r="J21" s="365">
        <v>0.23923507529207622</v>
      </c>
    </row>
    <row r="22" spans="1:10" ht="21.75" customHeight="1" x14ac:dyDescent="0.2">
      <c r="A22" s="368" t="s">
        <v>1613</v>
      </c>
      <c r="B22" s="368" t="s">
        <v>1612</v>
      </c>
      <c r="C22" s="368" t="s">
        <v>1010</v>
      </c>
      <c r="D22" s="368">
        <v>2</v>
      </c>
      <c r="E22" s="368">
        <v>0</v>
      </c>
      <c r="F22" s="367">
        <v>1238.27</v>
      </c>
      <c r="G22" s="366">
        <v>0</v>
      </c>
      <c r="H22" s="366">
        <v>974.05</v>
      </c>
      <c r="I22" s="366">
        <v>264.22000000000003</v>
      </c>
      <c r="J22" s="365">
        <v>0.21337834236475081</v>
      </c>
    </row>
    <row r="23" spans="1:10" ht="21.75" customHeight="1" x14ac:dyDescent="0.2">
      <c r="A23" s="368" t="s">
        <v>1611</v>
      </c>
      <c r="B23" s="368" t="s">
        <v>1610</v>
      </c>
      <c r="C23" s="368" t="s">
        <v>1010</v>
      </c>
      <c r="D23" s="368">
        <v>6</v>
      </c>
      <c r="E23" s="368">
        <v>0</v>
      </c>
      <c r="F23" s="367">
        <v>6489.3</v>
      </c>
      <c r="G23" s="366">
        <v>0</v>
      </c>
      <c r="H23" s="366">
        <v>5458.32</v>
      </c>
      <c r="I23" s="366">
        <v>1030.98</v>
      </c>
      <c r="J23" s="365">
        <v>0.15887383847256253</v>
      </c>
    </row>
    <row r="24" spans="1:10" ht="21.75" customHeight="1" x14ac:dyDescent="0.2">
      <c r="A24" s="368" t="s">
        <v>1609</v>
      </c>
      <c r="B24" s="368" t="s">
        <v>1608</v>
      </c>
      <c r="C24" s="368" t="s">
        <v>1010</v>
      </c>
      <c r="D24" s="368">
        <v>1</v>
      </c>
      <c r="E24" s="368">
        <v>0</v>
      </c>
      <c r="F24" s="367">
        <v>1255.32</v>
      </c>
      <c r="G24" s="366">
        <v>0</v>
      </c>
      <c r="H24" s="366">
        <v>1021.28</v>
      </c>
      <c r="I24" s="366">
        <v>234.04</v>
      </c>
      <c r="J24" s="365">
        <v>0.18643851766880157</v>
      </c>
    </row>
    <row r="25" spans="1:10" ht="21.75" customHeight="1" x14ac:dyDescent="0.2">
      <c r="A25" s="368" t="s">
        <v>5257</v>
      </c>
      <c r="B25" s="368" t="s">
        <v>5256</v>
      </c>
      <c r="C25" s="368" t="s">
        <v>1010</v>
      </c>
      <c r="D25" s="368">
        <v>2</v>
      </c>
      <c r="E25" s="368">
        <v>0</v>
      </c>
      <c r="F25" s="367">
        <v>2040.4</v>
      </c>
      <c r="G25" s="366">
        <v>0</v>
      </c>
      <c r="H25" s="366">
        <v>1661.1</v>
      </c>
      <c r="I25" s="366">
        <v>379.3</v>
      </c>
      <c r="J25" s="365">
        <v>0.18589492256420309</v>
      </c>
    </row>
    <row r="26" spans="1:10" ht="21.75" customHeight="1" x14ac:dyDescent="0.2">
      <c r="A26" s="368" t="s">
        <v>2256</v>
      </c>
      <c r="B26" s="368" t="s">
        <v>2255</v>
      </c>
      <c r="C26" s="368" t="s">
        <v>1010</v>
      </c>
      <c r="D26" s="368">
        <v>2</v>
      </c>
      <c r="E26" s="368">
        <v>0</v>
      </c>
      <c r="F26" s="367">
        <v>1761.12</v>
      </c>
      <c r="G26" s="366">
        <v>0</v>
      </c>
      <c r="H26" s="366">
        <v>1454.98</v>
      </c>
      <c r="I26" s="366">
        <v>306.14</v>
      </c>
      <c r="J26" s="365">
        <v>0.17383256109748341</v>
      </c>
    </row>
    <row r="27" spans="1:10" ht="21.75" customHeight="1" x14ac:dyDescent="0.2">
      <c r="A27" s="368" t="s">
        <v>3774</v>
      </c>
      <c r="B27" s="368" t="s">
        <v>3773</v>
      </c>
      <c r="C27" s="368" t="s">
        <v>1010</v>
      </c>
      <c r="D27" s="368">
        <v>1</v>
      </c>
      <c r="E27" s="368">
        <v>0</v>
      </c>
      <c r="F27" s="367">
        <v>802.69</v>
      </c>
      <c r="G27" s="366">
        <v>0</v>
      </c>
      <c r="H27" s="366">
        <v>653.04</v>
      </c>
      <c r="I27" s="366">
        <v>149.65</v>
      </c>
      <c r="J27" s="365">
        <v>0.18643561026049907</v>
      </c>
    </row>
    <row r="28" spans="1:10" ht="21.75" customHeight="1" x14ac:dyDescent="0.2">
      <c r="A28" s="368" t="s">
        <v>1603</v>
      </c>
      <c r="B28" s="368" t="s">
        <v>1602</v>
      </c>
      <c r="C28" s="368" t="s">
        <v>1010</v>
      </c>
      <c r="D28" s="368">
        <v>1</v>
      </c>
      <c r="E28" s="368">
        <v>0</v>
      </c>
      <c r="F28" s="367">
        <v>675.44</v>
      </c>
      <c r="G28" s="366">
        <v>0</v>
      </c>
      <c r="H28" s="366">
        <v>558.03</v>
      </c>
      <c r="I28" s="366">
        <v>117.41</v>
      </c>
      <c r="J28" s="365">
        <v>0.17382743100793557</v>
      </c>
    </row>
    <row r="29" spans="1:10" ht="21.75" customHeight="1" x14ac:dyDescent="0.2">
      <c r="A29" s="368" t="s">
        <v>3772</v>
      </c>
      <c r="B29" s="368" t="s">
        <v>3771</v>
      </c>
      <c r="C29" s="368" t="s">
        <v>1010</v>
      </c>
      <c r="D29" s="368">
        <v>2</v>
      </c>
      <c r="E29" s="368">
        <v>0</v>
      </c>
      <c r="F29" s="367">
        <v>843.94</v>
      </c>
      <c r="G29" s="366">
        <v>0</v>
      </c>
      <c r="H29" s="366">
        <v>631.44000000000005</v>
      </c>
      <c r="I29" s="366">
        <v>212.5</v>
      </c>
      <c r="J29" s="365">
        <v>0.25179515131407448</v>
      </c>
    </row>
    <row r="30" spans="1:10" ht="21.75" customHeight="1" x14ac:dyDescent="0.2">
      <c r="A30" s="368" t="s">
        <v>2254</v>
      </c>
      <c r="B30" s="368" t="s">
        <v>2253</v>
      </c>
      <c r="C30" s="368" t="s">
        <v>1010</v>
      </c>
      <c r="D30" s="368">
        <v>6</v>
      </c>
      <c r="E30" s="368">
        <v>0</v>
      </c>
      <c r="F30" s="367">
        <v>2337.52</v>
      </c>
      <c r="G30" s="366">
        <v>0</v>
      </c>
      <c r="H30" s="366">
        <v>1969.41</v>
      </c>
      <c r="I30" s="366">
        <v>368.11</v>
      </c>
      <c r="J30" s="365">
        <v>0.15747886649098189</v>
      </c>
    </row>
    <row r="31" spans="1:10" ht="21.75" customHeight="1" x14ac:dyDescent="0.2">
      <c r="A31" s="368" t="s">
        <v>3768</v>
      </c>
      <c r="B31" s="368" t="s">
        <v>3767</v>
      </c>
      <c r="C31" s="368" t="s">
        <v>1010</v>
      </c>
      <c r="D31" s="368">
        <v>1</v>
      </c>
      <c r="E31" s="368">
        <v>0</v>
      </c>
      <c r="F31" s="367">
        <v>690.54</v>
      </c>
      <c r="G31" s="366">
        <v>0</v>
      </c>
      <c r="H31" s="366">
        <v>602.65</v>
      </c>
      <c r="I31" s="366">
        <v>87.89</v>
      </c>
      <c r="J31" s="365">
        <v>0.12727720334810438</v>
      </c>
    </row>
    <row r="32" spans="1:10" ht="21.75" customHeight="1" x14ac:dyDescent="0.2">
      <c r="A32" s="368" t="s">
        <v>1601</v>
      </c>
      <c r="B32" s="368" t="s">
        <v>1600</v>
      </c>
      <c r="C32" s="368" t="s">
        <v>1010</v>
      </c>
      <c r="D32" s="368">
        <v>1</v>
      </c>
      <c r="E32" s="368">
        <v>0</v>
      </c>
      <c r="F32" s="367">
        <v>773.46</v>
      </c>
      <c r="G32" s="366">
        <v>0</v>
      </c>
      <c r="H32" s="366">
        <v>629.26</v>
      </c>
      <c r="I32" s="366">
        <v>144.19999999999999</v>
      </c>
      <c r="J32" s="365">
        <v>0.18643498047733562</v>
      </c>
    </row>
    <row r="33" spans="1:10" ht="21.75" customHeight="1" x14ac:dyDescent="0.2">
      <c r="A33" s="368" t="s">
        <v>1599</v>
      </c>
      <c r="B33" s="368" t="s">
        <v>1598</v>
      </c>
      <c r="C33" s="368" t="s">
        <v>1010</v>
      </c>
      <c r="D33" s="368">
        <v>1</v>
      </c>
      <c r="E33" s="368">
        <v>0</v>
      </c>
      <c r="F33" s="367">
        <v>330.85</v>
      </c>
      <c r="G33" s="366">
        <v>0</v>
      </c>
      <c r="H33" s="366">
        <v>238.81</v>
      </c>
      <c r="I33" s="366">
        <v>92.04</v>
      </c>
      <c r="J33" s="365">
        <v>0.2781925343811395</v>
      </c>
    </row>
    <row r="34" spans="1:10" ht="21.75" customHeight="1" x14ac:dyDescent="0.2">
      <c r="A34" s="368" t="s">
        <v>1597</v>
      </c>
      <c r="B34" s="368" t="s">
        <v>1596</v>
      </c>
      <c r="C34" s="368" t="s">
        <v>1010</v>
      </c>
      <c r="D34" s="368">
        <v>2</v>
      </c>
      <c r="E34" s="368">
        <v>0</v>
      </c>
      <c r="F34" s="367">
        <v>647.53</v>
      </c>
      <c r="G34" s="366">
        <v>0</v>
      </c>
      <c r="H34" s="366">
        <v>517.15</v>
      </c>
      <c r="I34" s="366">
        <v>130.38</v>
      </c>
      <c r="J34" s="365">
        <v>0.20134974441338624</v>
      </c>
    </row>
    <row r="35" spans="1:10" ht="21.75" customHeight="1" x14ac:dyDescent="0.2">
      <c r="A35" s="368" t="s">
        <v>2250</v>
      </c>
      <c r="B35" s="368" t="s">
        <v>2249</v>
      </c>
      <c r="C35" s="368" t="s">
        <v>1010</v>
      </c>
      <c r="D35" s="368">
        <v>4</v>
      </c>
      <c r="E35" s="368">
        <v>0</v>
      </c>
      <c r="F35" s="367">
        <v>2737.95</v>
      </c>
      <c r="G35" s="366">
        <v>0</v>
      </c>
      <c r="H35" s="366">
        <v>2181.2800000000002</v>
      </c>
      <c r="I35" s="366">
        <v>556.66999999999996</v>
      </c>
      <c r="J35" s="365">
        <v>0.20331634982377325</v>
      </c>
    </row>
    <row r="36" spans="1:10" ht="21.75" customHeight="1" x14ac:dyDescent="0.2">
      <c r="A36" s="368" t="s">
        <v>3102</v>
      </c>
      <c r="B36" s="368" t="s">
        <v>3101</v>
      </c>
      <c r="C36" s="368" t="s">
        <v>1010</v>
      </c>
      <c r="D36" s="368">
        <v>2</v>
      </c>
      <c r="E36" s="368">
        <v>0</v>
      </c>
      <c r="F36" s="367">
        <v>1677.3</v>
      </c>
      <c r="G36" s="366">
        <v>0</v>
      </c>
      <c r="H36" s="366">
        <v>1463.82</v>
      </c>
      <c r="I36" s="366">
        <v>213.48</v>
      </c>
      <c r="J36" s="365">
        <v>0.12727597925236989</v>
      </c>
    </row>
    <row r="37" spans="1:10" ht="21.75" customHeight="1" x14ac:dyDescent="0.2">
      <c r="A37" s="368" t="s">
        <v>1593</v>
      </c>
      <c r="B37" s="368" t="s">
        <v>1592</v>
      </c>
      <c r="C37" s="368" t="s">
        <v>1010</v>
      </c>
      <c r="D37" s="368">
        <v>3</v>
      </c>
      <c r="E37" s="368">
        <v>0</v>
      </c>
      <c r="F37" s="367">
        <v>1384.39</v>
      </c>
      <c r="G37" s="366">
        <v>0</v>
      </c>
      <c r="H37" s="366">
        <v>1043.73</v>
      </c>
      <c r="I37" s="366">
        <v>340.66</v>
      </c>
      <c r="J37" s="365">
        <v>0.2460722773206972</v>
      </c>
    </row>
    <row r="38" spans="1:10" ht="21.75" customHeight="1" x14ac:dyDescent="0.2">
      <c r="A38" s="368" t="s">
        <v>6713</v>
      </c>
      <c r="B38" s="368" t="s">
        <v>6712</v>
      </c>
      <c r="C38" s="368" t="s">
        <v>1010</v>
      </c>
      <c r="D38" s="368">
        <v>3</v>
      </c>
      <c r="E38" s="368">
        <v>0</v>
      </c>
      <c r="F38" s="367">
        <v>1866.87</v>
      </c>
      <c r="G38" s="366">
        <v>0</v>
      </c>
      <c r="H38" s="366">
        <v>1400.22</v>
      </c>
      <c r="I38" s="366">
        <v>466.65</v>
      </c>
      <c r="J38" s="365">
        <v>0.24996384322422022</v>
      </c>
    </row>
    <row r="39" spans="1:10" ht="21.75" customHeight="1" x14ac:dyDescent="0.2">
      <c r="A39" s="368" t="s">
        <v>6033</v>
      </c>
      <c r="B39" s="368" t="s">
        <v>6032</v>
      </c>
      <c r="C39" s="368" t="s">
        <v>1010</v>
      </c>
      <c r="D39" s="368">
        <v>2</v>
      </c>
      <c r="E39" s="368">
        <v>0</v>
      </c>
      <c r="F39" s="367">
        <v>619.66</v>
      </c>
      <c r="G39" s="366">
        <v>0</v>
      </c>
      <c r="H39" s="366">
        <v>417.4</v>
      </c>
      <c r="I39" s="366">
        <v>202.26</v>
      </c>
      <c r="J39" s="365">
        <v>0.32640480263370236</v>
      </c>
    </row>
    <row r="40" spans="1:10" ht="21.75" customHeight="1" x14ac:dyDescent="0.2">
      <c r="A40" s="368" t="s">
        <v>3762</v>
      </c>
      <c r="B40" s="368" t="s">
        <v>3761</v>
      </c>
      <c r="C40" s="368" t="s">
        <v>1010</v>
      </c>
      <c r="D40" s="368">
        <v>1</v>
      </c>
      <c r="E40" s="368">
        <v>0</v>
      </c>
      <c r="F40" s="367">
        <v>106.82</v>
      </c>
      <c r="G40" s="366">
        <v>0</v>
      </c>
      <c r="H40" s="366">
        <v>78.8</v>
      </c>
      <c r="I40" s="366">
        <v>28.02</v>
      </c>
      <c r="J40" s="365">
        <v>0.26231042875865945</v>
      </c>
    </row>
    <row r="41" spans="1:10" ht="21.75" customHeight="1" x14ac:dyDescent="0.2">
      <c r="A41" s="368" t="s">
        <v>1583</v>
      </c>
      <c r="B41" s="368" t="s">
        <v>1582</v>
      </c>
      <c r="C41" s="368" t="s">
        <v>1010</v>
      </c>
      <c r="D41" s="368">
        <v>1</v>
      </c>
      <c r="E41" s="368">
        <v>0</v>
      </c>
      <c r="F41" s="367">
        <v>182.58</v>
      </c>
      <c r="G41" s="366">
        <v>0</v>
      </c>
      <c r="H41" s="366">
        <v>158.26</v>
      </c>
      <c r="I41" s="366">
        <v>24.32</v>
      </c>
      <c r="J41" s="365">
        <v>0.13320188410559755</v>
      </c>
    </row>
    <row r="42" spans="1:10" ht="21.75" customHeight="1" x14ac:dyDescent="0.2">
      <c r="A42" s="368" t="s">
        <v>1581</v>
      </c>
      <c r="B42" s="368" t="s">
        <v>1580</v>
      </c>
      <c r="C42" s="368" t="s">
        <v>1010</v>
      </c>
      <c r="D42" s="368">
        <v>1</v>
      </c>
      <c r="E42" s="368">
        <v>0</v>
      </c>
      <c r="F42" s="367">
        <v>195.22</v>
      </c>
      <c r="G42" s="366">
        <v>0</v>
      </c>
      <c r="H42" s="366">
        <v>166.74</v>
      </c>
      <c r="I42" s="366">
        <v>28.48</v>
      </c>
      <c r="J42" s="365">
        <v>0.1458866919373015</v>
      </c>
    </row>
    <row r="43" spans="1:10" ht="21.75" customHeight="1" x14ac:dyDescent="0.2">
      <c r="A43" s="368" t="s">
        <v>1579</v>
      </c>
      <c r="B43" s="368" t="s">
        <v>1578</v>
      </c>
      <c r="C43" s="368" t="s">
        <v>1010</v>
      </c>
      <c r="D43" s="368">
        <v>2</v>
      </c>
      <c r="E43" s="368">
        <v>0</v>
      </c>
      <c r="F43" s="367">
        <v>345.86</v>
      </c>
      <c r="G43" s="366">
        <v>0</v>
      </c>
      <c r="H43" s="366">
        <v>273.33999999999997</v>
      </c>
      <c r="I43" s="366">
        <v>72.52</v>
      </c>
      <c r="J43" s="365">
        <v>0.20968021742901752</v>
      </c>
    </row>
    <row r="44" spans="1:10" ht="21.75" customHeight="1" x14ac:dyDescent="0.2">
      <c r="A44" s="368" t="s">
        <v>2236</v>
      </c>
      <c r="B44" s="368" t="s">
        <v>2235</v>
      </c>
      <c r="C44" s="368" t="s">
        <v>1010</v>
      </c>
      <c r="D44" s="368">
        <v>1</v>
      </c>
      <c r="E44" s="368">
        <v>0</v>
      </c>
      <c r="F44" s="367">
        <v>296.07</v>
      </c>
      <c r="G44" s="366">
        <v>0</v>
      </c>
      <c r="H44" s="366">
        <v>213.71</v>
      </c>
      <c r="I44" s="366">
        <v>82.36</v>
      </c>
      <c r="J44" s="365">
        <v>0.27817745803357313</v>
      </c>
    </row>
    <row r="45" spans="1:10" ht="21.75" customHeight="1" x14ac:dyDescent="0.2">
      <c r="A45" s="368" t="s">
        <v>2234</v>
      </c>
      <c r="B45" s="368" t="s">
        <v>2233</v>
      </c>
      <c r="C45" s="368" t="s">
        <v>1010</v>
      </c>
      <c r="D45" s="368">
        <v>2</v>
      </c>
      <c r="E45" s="368">
        <v>0</v>
      </c>
      <c r="F45" s="367">
        <v>684.32</v>
      </c>
      <c r="G45" s="366">
        <v>0</v>
      </c>
      <c r="H45" s="366">
        <v>566.04</v>
      </c>
      <c r="I45" s="366">
        <v>118.28</v>
      </c>
      <c r="J45" s="365">
        <v>0.17284311433247604</v>
      </c>
    </row>
    <row r="46" spans="1:10" ht="21.75" customHeight="1" x14ac:dyDescent="0.2">
      <c r="A46" s="368" t="s">
        <v>1573</v>
      </c>
      <c r="B46" s="368" t="s">
        <v>1572</v>
      </c>
      <c r="C46" s="368" t="s">
        <v>1010</v>
      </c>
      <c r="D46" s="368">
        <v>2</v>
      </c>
      <c r="E46" s="368">
        <v>0</v>
      </c>
      <c r="F46" s="367">
        <v>559.78</v>
      </c>
      <c r="G46" s="366">
        <v>0</v>
      </c>
      <c r="H46" s="366">
        <v>449.68</v>
      </c>
      <c r="I46" s="366">
        <v>110.1</v>
      </c>
      <c r="J46" s="365">
        <v>0.19668441173318088</v>
      </c>
    </row>
    <row r="47" spans="1:10" ht="21.75" customHeight="1" x14ac:dyDescent="0.2">
      <c r="A47" s="368" t="s">
        <v>2232</v>
      </c>
      <c r="B47" s="368" t="s">
        <v>2231</v>
      </c>
      <c r="C47" s="368" t="s">
        <v>1010</v>
      </c>
      <c r="D47" s="368">
        <v>1</v>
      </c>
      <c r="E47" s="368">
        <v>0</v>
      </c>
      <c r="F47" s="367">
        <v>2174.48</v>
      </c>
      <c r="G47" s="366">
        <v>0</v>
      </c>
      <c r="H47" s="366">
        <v>1569.56</v>
      </c>
      <c r="I47" s="366">
        <v>604.91999999999996</v>
      </c>
      <c r="J47" s="365">
        <v>0.27819064787903314</v>
      </c>
    </row>
    <row r="48" spans="1:10" ht="21.75" customHeight="1" x14ac:dyDescent="0.2">
      <c r="A48" s="368" t="s">
        <v>1571</v>
      </c>
      <c r="B48" s="368" t="s">
        <v>1570</v>
      </c>
      <c r="C48" s="368" t="s">
        <v>1010</v>
      </c>
      <c r="D48" s="368">
        <v>4</v>
      </c>
      <c r="E48" s="368">
        <v>0</v>
      </c>
      <c r="F48" s="367">
        <v>1565.13</v>
      </c>
      <c r="G48" s="366">
        <v>0</v>
      </c>
      <c r="H48" s="366">
        <v>1306.48</v>
      </c>
      <c r="I48" s="366">
        <v>258.64999999999998</v>
      </c>
      <c r="J48" s="365">
        <v>0.1652578380070665</v>
      </c>
    </row>
    <row r="49" spans="1:10" ht="21.75" customHeight="1" x14ac:dyDescent="0.2">
      <c r="A49" s="368" t="s">
        <v>1569</v>
      </c>
      <c r="B49" s="368" t="s">
        <v>1568</v>
      </c>
      <c r="C49" s="368" t="s">
        <v>1010</v>
      </c>
      <c r="D49" s="368">
        <v>2</v>
      </c>
      <c r="E49" s="368">
        <v>0</v>
      </c>
      <c r="F49" s="367">
        <v>817.97</v>
      </c>
      <c r="G49" s="366">
        <v>0</v>
      </c>
      <c r="H49" s="366">
        <v>612.91999999999996</v>
      </c>
      <c r="I49" s="366">
        <v>205.05</v>
      </c>
      <c r="J49" s="365">
        <v>0.2506815653385821</v>
      </c>
    </row>
    <row r="50" spans="1:10" ht="21.75" customHeight="1" x14ac:dyDescent="0.2">
      <c r="A50" s="368" t="s">
        <v>1567</v>
      </c>
      <c r="B50" s="368" t="s">
        <v>1566</v>
      </c>
      <c r="C50" s="368" t="s">
        <v>1010</v>
      </c>
      <c r="D50" s="368">
        <v>3</v>
      </c>
      <c r="E50" s="368">
        <v>0</v>
      </c>
      <c r="F50" s="367">
        <v>1857.43</v>
      </c>
      <c r="G50" s="366">
        <v>0</v>
      </c>
      <c r="H50" s="366">
        <v>1532.79</v>
      </c>
      <c r="I50" s="366">
        <v>324.64</v>
      </c>
      <c r="J50" s="365">
        <v>0.17477913030369921</v>
      </c>
    </row>
    <row r="51" spans="1:10" ht="21.75" customHeight="1" x14ac:dyDescent="0.2">
      <c r="A51" s="368" t="s">
        <v>1565</v>
      </c>
      <c r="B51" s="368" t="s">
        <v>1564</v>
      </c>
      <c r="C51" s="368" t="s">
        <v>1010</v>
      </c>
      <c r="D51" s="368">
        <v>1</v>
      </c>
      <c r="E51" s="368">
        <v>0</v>
      </c>
      <c r="F51" s="367">
        <v>440.66</v>
      </c>
      <c r="G51" s="366">
        <v>0</v>
      </c>
      <c r="H51" s="366">
        <v>364.68</v>
      </c>
      <c r="I51" s="366">
        <v>75.98</v>
      </c>
      <c r="J51" s="365">
        <v>0.17242318340670812</v>
      </c>
    </row>
    <row r="52" spans="1:10" ht="21.75" customHeight="1" x14ac:dyDescent="0.2">
      <c r="A52" s="368" t="s">
        <v>2230</v>
      </c>
      <c r="B52" s="368" t="s">
        <v>2229</v>
      </c>
      <c r="C52" s="368" t="s">
        <v>1010</v>
      </c>
      <c r="D52" s="368">
        <v>1</v>
      </c>
      <c r="E52" s="368">
        <v>0</v>
      </c>
      <c r="F52" s="367">
        <v>528.49</v>
      </c>
      <c r="G52" s="366">
        <v>0</v>
      </c>
      <c r="H52" s="366">
        <v>436.62</v>
      </c>
      <c r="I52" s="366">
        <v>91.87</v>
      </c>
      <c r="J52" s="365">
        <v>0.17383488807735245</v>
      </c>
    </row>
    <row r="53" spans="1:10" ht="21.75" customHeight="1" x14ac:dyDescent="0.2">
      <c r="A53" s="368" t="s">
        <v>1561</v>
      </c>
      <c r="B53" s="368" t="s">
        <v>1560</v>
      </c>
      <c r="C53" s="368" t="s">
        <v>1010</v>
      </c>
      <c r="D53" s="368">
        <v>4</v>
      </c>
      <c r="E53" s="368">
        <v>0</v>
      </c>
      <c r="F53" s="367">
        <v>2770.67</v>
      </c>
      <c r="G53" s="366">
        <v>0</v>
      </c>
      <c r="H53" s="366">
        <v>2026.56</v>
      </c>
      <c r="I53" s="366">
        <v>744.11</v>
      </c>
      <c r="J53" s="365">
        <v>0.26856680875023009</v>
      </c>
    </row>
    <row r="54" spans="1:10" ht="21.75" customHeight="1" x14ac:dyDescent="0.2">
      <c r="A54" s="368" t="s">
        <v>1559</v>
      </c>
      <c r="B54" s="368" t="s">
        <v>1558</v>
      </c>
      <c r="C54" s="368" t="s">
        <v>1010</v>
      </c>
      <c r="D54" s="368">
        <v>3</v>
      </c>
      <c r="E54" s="368">
        <v>0</v>
      </c>
      <c r="F54" s="367">
        <v>1934.67</v>
      </c>
      <c r="G54" s="366">
        <v>0</v>
      </c>
      <c r="H54" s="366">
        <v>1372.38</v>
      </c>
      <c r="I54" s="366">
        <v>562.29</v>
      </c>
      <c r="J54" s="365">
        <v>0.29063871357906002</v>
      </c>
    </row>
    <row r="55" spans="1:10" ht="21.75" customHeight="1" x14ac:dyDescent="0.2">
      <c r="A55" s="368" t="s">
        <v>1557</v>
      </c>
      <c r="B55" s="368" t="s">
        <v>1556</v>
      </c>
      <c r="C55" s="368" t="s">
        <v>1010</v>
      </c>
      <c r="D55" s="368">
        <v>1</v>
      </c>
      <c r="E55" s="368">
        <v>0</v>
      </c>
      <c r="F55" s="367">
        <v>535.33000000000004</v>
      </c>
      <c r="G55" s="366">
        <v>0</v>
      </c>
      <c r="H55" s="366">
        <v>435.53</v>
      </c>
      <c r="I55" s="366">
        <v>99.8</v>
      </c>
      <c r="J55" s="365">
        <v>0.1864270636803467</v>
      </c>
    </row>
    <row r="56" spans="1:10" ht="21.75" customHeight="1" x14ac:dyDescent="0.2">
      <c r="A56" s="368" t="s">
        <v>1555</v>
      </c>
      <c r="B56" s="368" t="s">
        <v>1554</v>
      </c>
      <c r="C56" s="368" t="s">
        <v>1010</v>
      </c>
      <c r="D56" s="368">
        <v>4</v>
      </c>
      <c r="E56" s="368">
        <v>0</v>
      </c>
      <c r="F56" s="367">
        <v>2313.59</v>
      </c>
      <c r="G56" s="366">
        <v>0</v>
      </c>
      <c r="H56" s="366">
        <v>1954.44</v>
      </c>
      <c r="I56" s="366">
        <v>359.15</v>
      </c>
      <c r="J56" s="365">
        <v>0.15523493791034712</v>
      </c>
    </row>
    <row r="57" spans="1:10" ht="21.75" customHeight="1" x14ac:dyDescent="0.2">
      <c r="A57" s="368" t="s">
        <v>1553</v>
      </c>
      <c r="B57" s="368" t="s">
        <v>1552</v>
      </c>
      <c r="C57" s="368" t="s">
        <v>1010</v>
      </c>
      <c r="D57" s="368">
        <v>4</v>
      </c>
      <c r="E57" s="368">
        <v>0</v>
      </c>
      <c r="F57" s="367">
        <v>2635.34</v>
      </c>
      <c r="G57" s="366">
        <v>0</v>
      </c>
      <c r="H57" s="366">
        <v>1993.4</v>
      </c>
      <c r="I57" s="366">
        <v>641.94000000000005</v>
      </c>
      <c r="J57" s="365">
        <v>0.24358906251185805</v>
      </c>
    </row>
    <row r="58" spans="1:10" ht="21.75" customHeight="1" x14ac:dyDescent="0.2">
      <c r="A58" s="368" t="s">
        <v>1551</v>
      </c>
      <c r="B58" s="368" t="s">
        <v>1550</v>
      </c>
      <c r="C58" s="368" t="s">
        <v>1010</v>
      </c>
      <c r="D58" s="368">
        <v>1</v>
      </c>
      <c r="E58" s="368">
        <v>0</v>
      </c>
      <c r="F58" s="367">
        <v>981.2</v>
      </c>
      <c r="G58" s="366">
        <v>0</v>
      </c>
      <c r="H58" s="366">
        <v>759.55</v>
      </c>
      <c r="I58" s="366">
        <v>221.65</v>
      </c>
      <c r="J58" s="365">
        <v>0.2258968609865471</v>
      </c>
    </row>
    <row r="59" spans="1:10" ht="21.75" customHeight="1" x14ac:dyDescent="0.2">
      <c r="A59" s="368" t="s">
        <v>1549</v>
      </c>
      <c r="B59" s="368" t="s">
        <v>1548</v>
      </c>
      <c r="C59" s="368" t="s">
        <v>1010</v>
      </c>
      <c r="D59" s="368">
        <v>1</v>
      </c>
      <c r="E59" s="368">
        <v>0</v>
      </c>
      <c r="F59" s="367">
        <v>665.25</v>
      </c>
      <c r="G59" s="366">
        <v>0</v>
      </c>
      <c r="H59" s="366">
        <v>515.01</v>
      </c>
      <c r="I59" s="366">
        <v>150.24</v>
      </c>
      <c r="J59" s="365">
        <v>0.22583990980834273</v>
      </c>
    </row>
    <row r="60" spans="1:10" ht="21.75" customHeight="1" x14ac:dyDescent="0.2">
      <c r="A60" s="368" t="s">
        <v>1547</v>
      </c>
      <c r="B60" s="368" t="s">
        <v>1546</v>
      </c>
      <c r="C60" s="368" t="s">
        <v>1010</v>
      </c>
      <c r="D60" s="368">
        <v>3</v>
      </c>
      <c r="E60" s="368">
        <v>0</v>
      </c>
      <c r="F60" s="367">
        <v>2471.16</v>
      </c>
      <c r="G60" s="366">
        <v>0</v>
      </c>
      <c r="H60" s="366">
        <v>1869.67</v>
      </c>
      <c r="I60" s="366">
        <v>601.49</v>
      </c>
      <c r="J60" s="365">
        <v>0.24340390747665064</v>
      </c>
    </row>
    <row r="61" spans="1:10" ht="21.75" customHeight="1" x14ac:dyDescent="0.2">
      <c r="A61" s="368" t="s">
        <v>1545</v>
      </c>
      <c r="B61" s="368" t="s">
        <v>1544</v>
      </c>
      <c r="C61" s="368" t="s">
        <v>1010</v>
      </c>
      <c r="D61" s="368">
        <v>3</v>
      </c>
      <c r="E61" s="368">
        <v>0</v>
      </c>
      <c r="F61" s="367">
        <v>2233.6</v>
      </c>
      <c r="G61" s="366">
        <v>0</v>
      </c>
      <c r="H61" s="366">
        <v>1710.46</v>
      </c>
      <c r="I61" s="366">
        <v>523.14</v>
      </c>
      <c r="J61" s="365">
        <v>0.23421382521489972</v>
      </c>
    </row>
    <row r="62" spans="1:10" ht="21.75" customHeight="1" x14ac:dyDescent="0.2">
      <c r="A62" s="368" t="s">
        <v>1543</v>
      </c>
      <c r="B62" s="368" t="s">
        <v>1542</v>
      </c>
      <c r="C62" s="368" t="s">
        <v>1010</v>
      </c>
      <c r="D62" s="368">
        <v>2</v>
      </c>
      <c r="E62" s="368">
        <v>0</v>
      </c>
      <c r="F62" s="367">
        <v>2772.65</v>
      </c>
      <c r="G62" s="366">
        <v>0</v>
      </c>
      <c r="H62" s="366">
        <v>2095.86</v>
      </c>
      <c r="I62" s="366">
        <v>676.79</v>
      </c>
      <c r="J62" s="365">
        <v>0.24409499936883486</v>
      </c>
    </row>
    <row r="63" spans="1:10" ht="21.75" customHeight="1" x14ac:dyDescent="0.2">
      <c r="A63" s="368" t="s">
        <v>1541</v>
      </c>
      <c r="B63" s="368" t="s">
        <v>1540</v>
      </c>
      <c r="C63" s="368" t="s">
        <v>1010</v>
      </c>
      <c r="D63" s="368">
        <v>2</v>
      </c>
      <c r="E63" s="368">
        <v>0</v>
      </c>
      <c r="F63" s="367">
        <v>1713.58</v>
      </c>
      <c r="G63" s="366">
        <v>0</v>
      </c>
      <c r="H63" s="366">
        <v>1289.92</v>
      </c>
      <c r="I63" s="366">
        <v>423.66</v>
      </c>
      <c r="J63" s="365">
        <v>0.24723677914074627</v>
      </c>
    </row>
    <row r="64" spans="1:10" ht="21.75" customHeight="1" x14ac:dyDescent="0.2">
      <c r="A64" s="368" t="s">
        <v>1539</v>
      </c>
      <c r="B64" s="368" t="s">
        <v>1538</v>
      </c>
      <c r="C64" s="368" t="s">
        <v>1010</v>
      </c>
      <c r="D64" s="368">
        <v>3</v>
      </c>
      <c r="E64" s="368">
        <v>0</v>
      </c>
      <c r="F64" s="367">
        <v>1496.99</v>
      </c>
      <c r="G64" s="366">
        <v>0</v>
      </c>
      <c r="H64" s="366">
        <v>1170.93</v>
      </c>
      <c r="I64" s="366">
        <v>326.06</v>
      </c>
      <c r="J64" s="365">
        <v>0.21781040621513839</v>
      </c>
    </row>
    <row r="65" spans="1:10" ht="21.75" customHeight="1" x14ac:dyDescent="0.2">
      <c r="A65" s="368" t="s">
        <v>1535</v>
      </c>
      <c r="B65" s="368" t="s">
        <v>1534</v>
      </c>
      <c r="C65" s="368" t="s">
        <v>1010</v>
      </c>
      <c r="D65" s="368">
        <v>3</v>
      </c>
      <c r="E65" s="368">
        <v>0</v>
      </c>
      <c r="F65" s="367">
        <v>1090.54</v>
      </c>
      <c r="G65" s="366">
        <v>0</v>
      </c>
      <c r="H65" s="366">
        <v>853.02</v>
      </c>
      <c r="I65" s="366">
        <v>237.52</v>
      </c>
      <c r="J65" s="365">
        <v>0.21780035578704129</v>
      </c>
    </row>
    <row r="66" spans="1:10" ht="21.75" customHeight="1" x14ac:dyDescent="0.2">
      <c r="A66" s="368" t="s">
        <v>4495</v>
      </c>
      <c r="B66" s="368" t="s">
        <v>4494</v>
      </c>
      <c r="C66" s="368" t="s">
        <v>1010</v>
      </c>
      <c r="D66" s="368">
        <v>1</v>
      </c>
      <c r="E66" s="368">
        <v>0</v>
      </c>
      <c r="F66" s="367">
        <v>295.07</v>
      </c>
      <c r="G66" s="366">
        <v>0</v>
      </c>
      <c r="H66" s="366">
        <v>226.2</v>
      </c>
      <c r="I66" s="366">
        <v>68.87</v>
      </c>
      <c r="J66" s="365">
        <v>0.23340224353543226</v>
      </c>
    </row>
    <row r="67" spans="1:10" ht="21.75" customHeight="1" x14ac:dyDescent="0.2">
      <c r="A67" s="368" t="s">
        <v>1533</v>
      </c>
      <c r="B67" s="368" t="s">
        <v>1532</v>
      </c>
      <c r="C67" s="368" t="s">
        <v>1010</v>
      </c>
      <c r="D67" s="368">
        <v>4</v>
      </c>
      <c r="E67" s="368">
        <v>0</v>
      </c>
      <c r="F67" s="367">
        <v>2210.52</v>
      </c>
      <c r="G67" s="366">
        <v>0</v>
      </c>
      <c r="H67" s="366">
        <v>1862.72</v>
      </c>
      <c r="I67" s="366">
        <v>347.8</v>
      </c>
      <c r="J67" s="365">
        <v>0.1573385447767946</v>
      </c>
    </row>
    <row r="68" spans="1:10" ht="21.75" customHeight="1" x14ac:dyDescent="0.2">
      <c r="A68" s="368" t="s">
        <v>1531</v>
      </c>
      <c r="B68" s="368" t="s">
        <v>1530</v>
      </c>
      <c r="C68" s="368" t="s">
        <v>1010</v>
      </c>
      <c r="D68" s="368">
        <v>3</v>
      </c>
      <c r="E68" s="368">
        <v>0</v>
      </c>
      <c r="F68" s="367">
        <v>705.18</v>
      </c>
      <c r="G68" s="366">
        <v>0</v>
      </c>
      <c r="H68" s="366">
        <v>621.12</v>
      </c>
      <c r="I68" s="366">
        <v>84.06</v>
      </c>
      <c r="J68" s="365">
        <v>0.11920360758955161</v>
      </c>
    </row>
    <row r="69" spans="1:10" ht="21.75" customHeight="1" x14ac:dyDescent="0.2">
      <c r="A69" s="368" t="s">
        <v>1529</v>
      </c>
      <c r="B69" s="368" t="s">
        <v>1528</v>
      </c>
      <c r="C69" s="368" t="s">
        <v>1010</v>
      </c>
      <c r="D69" s="368">
        <v>5</v>
      </c>
      <c r="E69" s="368">
        <v>0</v>
      </c>
      <c r="F69" s="367">
        <v>3795.98</v>
      </c>
      <c r="G69" s="366">
        <v>0</v>
      </c>
      <c r="H69" s="366">
        <v>2855.95</v>
      </c>
      <c r="I69" s="366">
        <v>940.03</v>
      </c>
      <c r="J69" s="365">
        <v>0.24763829103419935</v>
      </c>
    </row>
    <row r="70" spans="1:10" ht="21.75" customHeight="1" x14ac:dyDescent="0.2">
      <c r="A70" s="368" t="s">
        <v>1527</v>
      </c>
      <c r="B70" s="368" t="s">
        <v>1526</v>
      </c>
      <c r="C70" s="368" t="s">
        <v>1010</v>
      </c>
      <c r="D70" s="368">
        <v>6</v>
      </c>
      <c r="E70" s="368">
        <v>0</v>
      </c>
      <c r="F70" s="367">
        <v>2823.55</v>
      </c>
      <c r="G70" s="366">
        <v>0</v>
      </c>
      <c r="H70" s="366">
        <v>2157</v>
      </c>
      <c r="I70" s="366">
        <v>666.55</v>
      </c>
      <c r="J70" s="365">
        <v>0.23606807033698712</v>
      </c>
    </row>
    <row r="71" spans="1:10" ht="21.75" customHeight="1" x14ac:dyDescent="0.2">
      <c r="A71" s="368" t="s">
        <v>1525</v>
      </c>
      <c r="B71" s="368" t="s">
        <v>1524</v>
      </c>
      <c r="C71" s="368" t="s">
        <v>1010</v>
      </c>
      <c r="D71" s="368">
        <v>1</v>
      </c>
      <c r="E71" s="368">
        <v>0</v>
      </c>
      <c r="F71" s="367">
        <v>1624.74</v>
      </c>
      <c r="G71" s="366">
        <v>0</v>
      </c>
      <c r="H71" s="366">
        <v>1199.81</v>
      </c>
      <c r="I71" s="366">
        <v>424.93</v>
      </c>
      <c r="J71" s="365">
        <v>0.26153723057227618</v>
      </c>
    </row>
    <row r="72" spans="1:10" ht="21.75" customHeight="1" x14ac:dyDescent="0.2">
      <c r="A72" s="368" t="s">
        <v>1523</v>
      </c>
      <c r="B72" s="368" t="s">
        <v>1522</v>
      </c>
      <c r="C72" s="368" t="s">
        <v>1010</v>
      </c>
      <c r="D72" s="368">
        <v>1</v>
      </c>
      <c r="E72" s="368">
        <v>0</v>
      </c>
      <c r="F72" s="367">
        <v>734.59</v>
      </c>
      <c r="G72" s="366">
        <v>0</v>
      </c>
      <c r="H72" s="366">
        <v>542.47</v>
      </c>
      <c r="I72" s="366">
        <v>192.12</v>
      </c>
      <c r="J72" s="365">
        <v>0.26153364461808626</v>
      </c>
    </row>
    <row r="73" spans="1:10" ht="21.75" customHeight="1" x14ac:dyDescent="0.2">
      <c r="A73" s="368" t="s">
        <v>4133</v>
      </c>
      <c r="B73" s="368" t="s">
        <v>4132</v>
      </c>
      <c r="C73" s="368" t="s">
        <v>1010</v>
      </c>
      <c r="D73" s="368">
        <v>2</v>
      </c>
      <c r="E73" s="368">
        <v>0</v>
      </c>
      <c r="F73" s="367">
        <v>572.08000000000004</v>
      </c>
      <c r="G73" s="366">
        <v>0</v>
      </c>
      <c r="H73" s="366">
        <v>499.28</v>
      </c>
      <c r="I73" s="366">
        <v>72.8</v>
      </c>
      <c r="J73" s="365">
        <v>0.12725492938050623</v>
      </c>
    </row>
    <row r="74" spans="1:10" ht="21.75" customHeight="1" x14ac:dyDescent="0.2">
      <c r="A74" s="368" t="s">
        <v>7237</v>
      </c>
      <c r="B74" s="368" t="s">
        <v>7236</v>
      </c>
      <c r="C74" s="368" t="s">
        <v>1010</v>
      </c>
      <c r="D74" s="368">
        <v>1</v>
      </c>
      <c r="E74" s="368">
        <v>0</v>
      </c>
      <c r="F74" s="367">
        <v>339.23</v>
      </c>
      <c r="G74" s="366">
        <v>0</v>
      </c>
      <c r="H74" s="366">
        <v>181.6</v>
      </c>
      <c r="I74" s="366">
        <v>157.63</v>
      </c>
      <c r="J74" s="365">
        <v>0.46466998791380482</v>
      </c>
    </row>
    <row r="75" spans="1:10" ht="21.75" customHeight="1" x14ac:dyDescent="0.2">
      <c r="A75" s="368" t="s">
        <v>2224</v>
      </c>
      <c r="B75" s="368" t="s">
        <v>2223</v>
      </c>
      <c r="C75" s="368" t="s">
        <v>1010</v>
      </c>
      <c r="D75" s="368">
        <v>12</v>
      </c>
      <c r="E75" s="368">
        <v>0</v>
      </c>
      <c r="F75" s="367">
        <v>1003.32</v>
      </c>
      <c r="G75" s="366">
        <v>0</v>
      </c>
      <c r="H75" s="366">
        <v>751.2</v>
      </c>
      <c r="I75" s="366">
        <v>252.12</v>
      </c>
      <c r="J75" s="365">
        <v>0.25128573137184546</v>
      </c>
    </row>
    <row r="76" spans="1:10" ht="21.75" customHeight="1" x14ac:dyDescent="0.2">
      <c r="A76" s="368" t="s">
        <v>1519</v>
      </c>
      <c r="B76" s="368" t="s">
        <v>1518</v>
      </c>
      <c r="C76" s="368" t="s">
        <v>1010</v>
      </c>
      <c r="D76" s="368">
        <v>12</v>
      </c>
      <c r="E76" s="368">
        <v>0</v>
      </c>
      <c r="F76" s="367">
        <v>1029.8399999999999</v>
      </c>
      <c r="G76" s="366">
        <v>0</v>
      </c>
      <c r="H76" s="366">
        <v>898.8</v>
      </c>
      <c r="I76" s="366">
        <v>131.04</v>
      </c>
      <c r="J76" s="365">
        <v>0.12724306688417619</v>
      </c>
    </row>
    <row r="77" spans="1:10" ht="21.75" customHeight="1" x14ac:dyDescent="0.2">
      <c r="A77" s="368" t="s">
        <v>7235</v>
      </c>
      <c r="B77" s="368" t="s">
        <v>7234</v>
      </c>
      <c r="C77" s="368" t="s">
        <v>1010</v>
      </c>
      <c r="D77" s="368">
        <v>1</v>
      </c>
      <c r="E77" s="368">
        <v>0</v>
      </c>
      <c r="F77" s="367">
        <v>224.7</v>
      </c>
      <c r="G77" s="366">
        <v>0</v>
      </c>
      <c r="H77" s="366">
        <v>151.74</v>
      </c>
      <c r="I77" s="366">
        <v>72.959999999999994</v>
      </c>
      <c r="J77" s="365">
        <v>0.32469959946595461</v>
      </c>
    </row>
    <row r="78" spans="1:10" ht="21.75" customHeight="1" x14ac:dyDescent="0.2">
      <c r="A78" s="368" t="s">
        <v>2222</v>
      </c>
      <c r="B78" s="368" t="s">
        <v>2221</v>
      </c>
      <c r="C78" s="368" t="s">
        <v>1010</v>
      </c>
      <c r="D78" s="368">
        <v>12</v>
      </c>
      <c r="E78" s="368">
        <v>0</v>
      </c>
      <c r="F78" s="367">
        <v>1096.56</v>
      </c>
      <c r="G78" s="366">
        <v>0</v>
      </c>
      <c r="H78" s="366">
        <v>849</v>
      </c>
      <c r="I78" s="366">
        <v>247.56</v>
      </c>
      <c r="J78" s="365">
        <v>0.22576056029765812</v>
      </c>
    </row>
    <row r="79" spans="1:10" ht="21.75" customHeight="1" x14ac:dyDescent="0.2">
      <c r="A79" s="368" t="s">
        <v>1515</v>
      </c>
      <c r="B79" s="368" t="s">
        <v>1514</v>
      </c>
      <c r="C79" s="368" t="s">
        <v>1010</v>
      </c>
      <c r="D79" s="368">
        <v>22</v>
      </c>
      <c r="E79" s="368">
        <v>0</v>
      </c>
      <c r="F79" s="367">
        <v>1857.77</v>
      </c>
      <c r="G79" s="366">
        <v>0</v>
      </c>
      <c r="H79" s="366">
        <v>1411.98</v>
      </c>
      <c r="I79" s="366">
        <v>445.79</v>
      </c>
      <c r="J79" s="365">
        <v>0.2399597366735387</v>
      </c>
    </row>
    <row r="80" spans="1:10" ht="21.75" customHeight="1" x14ac:dyDescent="0.2">
      <c r="A80" s="368" t="s">
        <v>1513</v>
      </c>
      <c r="B80" s="368" t="s">
        <v>1512</v>
      </c>
      <c r="C80" s="368" t="s">
        <v>1010</v>
      </c>
      <c r="D80" s="368">
        <v>1</v>
      </c>
      <c r="E80" s="368">
        <v>0</v>
      </c>
      <c r="F80" s="367">
        <v>143.21</v>
      </c>
      <c r="G80" s="366">
        <v>0</v>
      </c>
      <c r="H80" s="366">
        <v>108.92</v>
      </c>
      <c r="I80" s="366">
        <v>34.29</v>
      </c>
      <c r="J80" s="365">
        <v>0.23943858669087353</v>
      </c>
    </row>
    <row r="81" spans="1:10" ht="21.75" customHeight="1" x14ac:dyDescent="0.2">
      <c r="A81" s="368" t="s">
        <v>1507</v>
      </c>
      <c r="B81" s="368" t="s">
        <v>1506</v>
      </c>
      <c r="C81" s="368" t="s">
        <v>1010</v>
      </c>
      <c r="D81" s="368">
        <v>3</v>
      </c>
      <c r="E81" s="368">
        <v>0</v>
      </c>
      <c r="F81" s="367">
        <v>439.58</v>
      </c>
      <c r="G81" s="366">
        <v>0</v>
      </c>
      <c r="H81" s="366">
        <v>327.3</v>
      </c>
      <c r="I81" s="366">
        <v>112.28</v>
      </c>
      <c r="J81" s="365">
        <v>0.25542563355930659</v>
      </c>
    </row>
    <row r="82" spans="1:10" ht="21.75" customHeight="1" x14ac:dyDescent="0.2">
      <c r="A82" s="368" t="s">
        <v>1505</v>
      </c>
      <c r="B82" s="368" t="s">
        <v>1504</v>
      </c>
      <c r="C82" s="368" t="s">
        <v>1010</v>
      </c>
      <c r="D82" s="368">
        <v>21</v>
      </c>
      <c r="E82" s="368">
        <v>0</v>
      </c>
      <c r="F82" s="367">
        <v>2440.92</v>
      </c>
      <c r="G82" s="366">
        <v>0</v>
      </c>
      <c r="H82" s="366">
        <v>2101.2600000000002</v>
      </c>
      <c r="I82" s="366">
        <v>339.66</v>
      </c>
      <c r="J82" s="365">
        <v>0.13915245071530408</v>
      </c>
    </row>
    <row r="83" spans="1:10" ht="21.75" customHeight="1" x14ac:dyDescent="0.2">
      <c r="A83" s="368" t="s">
        <v>1503</v>
      </c>
      <c r="B83" s="368" t="s">
        <v>1502</v>
      </c>
      <c r="C83" s="368" t="s">
        <v>1010</v>
      </c>
      <c r="D83" s="368">
        <v>1</v>
      </c>
      <c r="E83" s="368">
        <v>0</v>
      </c>
      <c r="F83" s="367">
        <v>102</v>
      </c>
      <c r="G83" s="366">
        <v>0</v>
      </c>
      <c r="H83" s="366">
        <v>82.98</v>
      </c>
      <c r="I83" s="366">
        <v>19.02</v>
      </c>
      <c r="J83" s="365">
        <v>0.18647058823529411</v>
      </c>
    </row>
    <row r="84" spans="1:10" ht="21.75" customHeight="1" x14ac:dyDescent="0.2">
      <c r="A84" s="368" t="s">
        <v>2214</v>
      </c>
      <c r="B84" s="368" t="s">
        <v>2213</v>
      </c>
      <c r="C84" s="368" t="s">
        <v>1010</v>
      </c>
      <c r="D84" s="368">
        <v>1</v>
      </c>
      <c r="E84" s="368">
        <v>0</v>
      </c>
      <c r="F84" s="367">
        <v>196.2</v>
      </c>
      <c r="G84" s="366">
        <v>0</v>
      </c>
      <c r="H84" s="366">
        <v>141.62</v>
      </c>
      <c r="I84" s="366">
        <v>54.58</v>
      </c>
      <c r="J84" s="365">
        <v>0.27818552497451582</v>
      </c>
    </row>
    <row r="85" spans="1:10" ht="21.75" customHeight="1" x14ac:dyDescent="0.2">
      <c r="A85" s="368" t="s">
        <v>3080</v>
      </c>
      <c r="B85" s="368" t="s">
        <v>3079</v>
      </c>
      <c r="C85" s="368" t="s">
        <v>1010</v>
      </c>
      <c r="D85" s="368">
        <v>1</v>
      </c>
      <c r="E85" s="368">
        <v>0</v>
      </c>
      <c r="F85" s="367">
        <v>85.59</v>
      </c>
      <c r="G85" s="366">
        <v>0</v>
      </c>
      <c r="H85" s="366">
        <v>63.19</v>
      </c>
      <c r="I85" s="366">
        <v>22.4</v>
      </c>
      <c r="J85" s="365">
        <v>0.26171281691786424</v>
      </c>
    </row>
    <row r="86" spans="1:10" ht="21.75" customHeight="1" x14ac:dyDescent="0.2">
      <c r="A86" s="368" t="s">
        <v>1497</v>
      </c>
      <c r="B86" s="368" t="s">
        <v>1496</v>
      </c>
      <c r="C86" s="368" t="s">
        <v>1010</v>
      </c>
      <c r="D86" s="368">
        <v>51</v>
      </c>
      <c r="E86" s="368">
        <v>0</v>
      </c>
      <c r="F86" s="367">
        <v>14274.85</v>
      </c>
      <c r="G86" s="366">
        <v>0</v>
      </c>
      <c r="H86" s="366">
        <v>12103.81</v>
      </c>
      <c r="I86" s="366">
        <v>2171.04</v>
      </c>
      <c r="J86" s="365">
        <v>0.15208846327632164</v>
      </c>
    </row>
    <row r="87" spans="1:10" ht="21.75" customHeight="1" x14ac:dyDescent="0.2">
      <c r="A87" s="368" t="s">
        <v>2210</v>
      </c>
      <c r="B87" s="368" t="s">
        <v>2209</v>
      </c>
      <c r="C87" s="368" t="s">
        <v>1010</v>
      </c>
      <c r="D87" s="368">
        <v>12</v>
      </c>
      <c r="E87" s="368">
        <v>0</v>
      </c>
      <c r="F87" s="367">
        <v>2109.6</v>
      </c>
      <c r="G87" s="366">
        <v>0</v>
      </c>
      <c r="H87" s="366">
        <v>1841.04</v>
      </c>
      <c r="I87" s="366">
        <v>268.56</v>
      </c>
      <c r="J87" s="365">
        <v>0.1273037542662116</v>
      </c>
    </row>
    <row r="88" spans="1:10" ht="21.75" customHeight="1" x14ac:dyDescent="0.2">
      <c r="A88" s="368" t="s">
        <v>1493</v>
      </c>
      <c r="B88" s="368" t="s">
        <v>1492</v>
      </c>
      <c r="C88" s="368" t="s">
        <v>1010</v>
      </c>
      <c r="D88" s="368">
        <v>14</v>
      </c>
      <c r="E88" s="368">
        <v>0</v>
      </c>
      <c r="F88" s="367">
        <v>4477.63</v>
      </c>
      <c r="G88" s="366">
        <v>0</v>
      </c>
      <c r="H88" s="366">
        <v>3611.3</v>
      </c>
      <c r="I88" s="366">
        <v>866.33</v>
      </c>
      <c r="J88" s="365">
        <v>0.19347958629900192</v>
      </c>
    </row>
    <row r="89" spans="1:10" ht="21.75" customHeight="1" x14ac:dyDescent="0.2">
      <c r="A89" s="368" t="s">
        <v>1491</v>
      </c>
      <c r="B89" s="368" t="s">
        <v>1490</v>
      </c>
      <c r="C89" s="368" t="s">
        <v>1010</v>
      </c>
      <c r="D89" s="368">
        <v>5</v>
      </c>
      <c r="E89" s="368">
        <v>0</v>
      </c>
      <c r="F89" s="367">
        <v>1266.94</v>
      </c>
      <c r="G89" s="366">
        <v>0</v>
      </c>
      <c r="H89" s="366">
        <v>1073.3</v>
      </c>
      <c r="I89" s="366">
        <v>193.64</v>
      </c>
      <c r="J89" s="365">
        <v>0.15284070279571249</v>
      </c>
    </row>
    <row r="90" spans="1:10" ht="21.75" customHeight="1" x14ac:dyDescent="0.2">
      <c r="A90" s="368" t="s">
        <v>3076</v>
      </c>
      <c r="B90" s="368" t="s">
        <v>3075</v>
      </c>
      <c r="C90" s="368" t="s">
        <v>1010</v>
      </c>
      <c r="D90" s="368">
        <v>2</v>
      </c>
      <c r="E90" s="368">
        <v>0</v>
      </c>
      <c r="F90" s="367">
        <v>355.91</v>
      </c>
      <c r="G90" s="366">
        <v>0</v>
      </c>
      <c r="H90" s="366">
        <v>266.74</v>
      </c>
      <c r="I90" s="366">
        <v>89.17</v>
      </c>
      <c r="J90" s="365">
        <v>0.25054086707313644</v>
      </c>
    </row>
    <row r="91" spans="1:10" ht="21.75" customHeight="1" x14ac:dyDescent="0.2">
      <c r="A91" s="368" t="s">
        <v>1487</v>
      </c>
      <c r="B91" s="368" t="s">
        <v>1486</v>
      </c>
      <c r="C91" s="368" t="s">
        <v>1010</v>
      </c>
      <c r="D91" s="368">
        <v>1</v>
      </c>
      <c r="E91" s="368">
        <v>0</v>
      </c>
      <c r="F91" s="367">
        <v>201.56</v>
      </c>
      <c r="G91" s="366">
        <v>0</v>
      </c>
      <c r="H91" s="366">
        <v>168.17</v>
      </c>
      <c r="I91" s="366">
        <v>33.39</v>
      </c>
      <c r="J91" s="365">
        <v>0.16565786862472712</v>
      </c>
    </row>
    <row r="92" spans="1:10" ht="21.75" customHeight="1" x14ac:dyDescent="0.2">
      <c r="A92" s="368" t="s">
        <v>1483</v>
      </c>
      <c r="B92" s="368" t="s">
        <v>1482</v>
      </c>
      <c r="C92" s="368" t="s">
        <v>1010</v>
      </c>
      <c r="D92" s="368">
        <v>1</v>
      </c>
      <c r="E92" s="368">
        <v>0</v>
      </c>
      <c r="F92" s="367">
        <v>296.44</v>
      </c>
      <c r="G92" s="366">
        <v>0</v>
      </c>
      <c r="H92" s="366">
        <v>213.67</v>
      </c>
      <c r="I92" s="366">
        <v>82.77</v>
      </c>
      <c r="J92" s="365">
        <v>0.27921333153420591</v>
      </c>
    </row>
    <row r="93" spans="1:10" ht="21.75" customHeight="1" x14ac:dyDescent="0.2">
      <c r="A93" s="368" t="s">
        <v>1481</v>
      </c>
      <c r="B93" s="368" t="s">
        <v>1480</v>
      </c>
      <c r="C93" s="368" t="s">
        <v>1010</v>
      </c>
      <c r="D93" s="368">
        <v>40</v>
      </c>
      <c r="E93" s="368">
        <v>0</v>
      </c>
      <c r="F93" s="367">
        <v>6155.79</v>
      </c>
      <c r="G93" s="366">
        <v>0</v>
      </c>
      <c r="H93" s="366">
        <v>5343.04</v>
      </c>
      <c r="I93" s="366">
        <v>812.75</v>
      </c>
      <c r="J93" s="365">
        <v>0.1320301699700607</v>
      </c>
    </row>
    <row r="94" spans="1:10" ht="21.75" customHeight="1" x14ac:dyDescent="0.2">
      <c r="A94" s="368" t="s">
        <v>1479</v>
      </c>
      <c r="B94" s="368" t="s">
        <v>1478</v>
      </c>
      <c r="C94" s="368" t="s">
        <v>1010</v>
      </c>
      <c r="D94" s="368">
        <v>11</v>
      </c>
      <c r="E94" s="368">
        <v>0</v>
      </c>
      <c r="F94" s="367">
        <v>1199.07</v>
      </c>
      <c r="G94" s="366">
        <v>0</v>
      </c>
      <c r="H94" s="366">
        <v>869.67</v>
      </c>
      <c r="I94" s="366">
        <v>329.4</v>
      </c>
      <c r="J94" s="365">
        <v>0.27471290249943708</v>
      </c>
    </row>
    <row r="95" spans="1:10" ht="21.75" customHeight="1" x14ac:dyDescent="0.2">
      <c r="A95" s="368" t="s">
        <v>3074</v>
      </c>
      <c r="B95" s="368" t="s">
        <v>3073</v>
      </c>
      <c r="C95" s="368" t="s">
        <v>1010</v>
      </c>
      <c r="D95" s="368">
        <v>14</v>
      </c>
      <c r="E95" s="368">
        <v>0</v>
      </c>
      <c r="F95" s="367">
        <v>2256.6799999999998</v>
      </c>
      <c r="G95" s="366">
        <v>0</v>
      </c>
      <c r="H95" s="366">
        <v>1914.86</v>
      </c>
      <c r="I95" s="366">
        <v>341.82</v>
      </c>
      <c r="J95" s="365">
        <v>0.15147030150486557</v>
      </c>
    </row>
    <row r="96" spans="1:10" ht="21.75" customHeight="1" x14ac:dyDescent="0.2">
      <c r="A96" s="368" t="s">
        <v>2204</v>
      </c>
      <c r="B96" s="368" t="s">
        <v>2203</v>
      </c>
      <c r="C96" s="368" t="s">
        <v>1010</v>
      </c>
      <c r="D96" s="368">
        <v>13</v>
      </c>
      <c r="E96" s="368">
        <v>0</v>
      </c>
      <c r="F96" s="367">
        <v>4050.05</v>
      </c>
      <c r="G96" s="366">
        <v>0</v>
      </c>
      <c r="H96" s="366">
        <v>3307.85</v>
      </c>
      <c r="I96" s="366">
        <v>742.2</v>
      </c>
      <c r="J96" s="365">
        <v>0.18325699682719968</v>
      </c>
    </row>
    <row r="97" spans="1:10" ht="21.75" customHeight="1" x14ac:dyDescent="0.2">
      <c r="A97" s="368" t="s">
        <v>6027</v>
      </c>
      <c r="B97" s="368" t="s">
        <v>6026</v>
      </c>
      <c r="C97" s="368" t="s">
        <v>1010</v>
      </c>
      <c r="D97" s="368">
        <v>2</v>
      </c>
      <c r="E97" s="368">
        <v>0</v>
      </c>
      <c r="F97" s="367">
        <v>1115.6199999999999</v>
      </c>
      <c r="G97" s="366">
        <v>0</v>
      </c>
      <c r="H97" s="366">
        <v>546.82000000000005</v>
      </c>
      <c r="I97" s="366">
        <v>568.79999999999995</v>
      </c>
      <c r="J97" s="365">
        <v>0.50985102454240694</v>
      </c>
    </row>
    <row r="98" spans="1:10" ht="21.75" customHeight="1" x14ac:dyDescent="0.2">
      <c r="A98" s="368" t="s">
        <v>1471</v>
      </c>
      <c r="B98" s="368" t="s">
        <v>1470</v>
      </c>
      <c r="C98" s="368" t="s">
        <v>1010</v>
      </c>
      <c r="D98" s="368">
        <v>1</v>
      </c>
      <c r="E98" s="368">
        <v>0</v>
      </c>
      <c r="F98" s="367">
        <v>391.65</v>
      </c>
      <c r="G98" s="366">
        <v>0</v>
      </c>
      <c r="H98" s="366">
        <v>282.2</v>
      </c>
      <c r="I98" s="366">
        <v>109.45</v>
      </c>
      <c r="J98" s="365">
        <v>0.27945870037022852</v>
      </c>
    </row>
    <row r="99" spans="1:10" ht="21.75" customHeight="1" x14ac:dyDescent="0.2">
      <c r="A99" s="368" t="s">
        <v>5247</v>
      </c>
      <c r="B99" s="368" t="s">
        <v>5246</v>
      </c>
      <c r="C99" s="368" t="s">
        <v>1010</v>
      </c>
      <c r="D99" s="368">
        <v>1</v>
      </c>
      <c r="E99" s="368">
        <v>0</v>
      </c>
      <c r="F99" s="367">
        <v>1420.34</v>
      </c>
      <c r="G99" s="366">
        <v>0</v>
      </c>
      <c r="H99" s="366">
        <v>1173.43</v>
      </c>
      <c r="I99" s="366">
        <v>246.91</v>
      </c>
      <c r="J99" s="365">
        <v>0.17383865834940929</v>
      </c>
    </row>
    <row r="100" spans="1:10" ht="21.75" customHeight="1" x14ac:dyDescent="0.2">
      <c r="A100" s="368" t="s">
        <v>1469</v>
      </c>
      <c r="B100" s="368" t="s">
        <v>1468</v>
      </c>
      <c r="C100" s="368" t="s">
        <v>1010</v>
      </c>
      <c r="D100" s="368">
        <v>3</v>
      </c>
      <c r="E100" s="368">
        <v>0</v>
      </c>
      <c r="F100" s="367">
        <v>576.98</v>
      </c>
      <c r="G100" s="366">
        <v>0</v>
      </c>
      <c r="H100" s="366">
        <v>435</v>
      </c>
      <c r="I100" s="366">
        <v>141.97999999999999</v>
      </c>
      <c r="J100" s="365">
        <v>0.24607438732711706</v>
      </c>
    </row>
    <row r="101" spans="1:10" ht="21.75" customHeight="1" x14ac:dyDescent="0.2">
      <c r="A101" s="368" t="s">
        <v>1467</v>
      </c>
      <c r="B101" s="368" t="s">
        <v>1466</v>
      </c>
      <c r="C101" s="368" t="s">
        <v>1010</v>
      </c>
      <c r="D101" s="368">
        <v>15</v>
      </c>
      <c r="E101" s="368">
        <v>0</v>
      </c>
      <c r="F101" s="367">
        <v>3024.48</v>
      </c>
      <c r="G101" s="366">
        <v>0</v>
      </c>
      <c r="H101" s="366">
        <v>2338.54</v>
      </c>
      <c r="I101" s="366">
        <v>685.94</v>
      </c>
      <c r="J101" s="365">
        <v>0.22679601121515103</v>
      </c>
    </row>
    <row r="102" spans="1:10" ht="21.75" customHeight="1" x14ac:dyDescent="0.2">
      <c r="A102" s="368" t="s">
        <v>7233</v>
      </c>
      <c r="B102" s="368" t="s">
        <v>7232</v>
      </c>
      <c r="C102" s="368" t="s">
        <v>1010</v>
      </c>
      <c r="D102" s="368">
        <v>1</v>
      </c>
      <c r="E102" s="368">
        <v>0</v>
      </c>
      <c r="F102" s="367">
        <v>747.2</v>
      </c>
      <c r="G102" s="366">
        <v>0</v>
      </c>
      <c r="H102" s="366">
        <v>423.08</v>
      </c>
      <c r="I102" s="366">
        <v>324.12</v>
      </c>
      <c r="J102" s="365">
        <v>0.43377944325481799</v>
      </c>
    </row>
    <row r="103" spans="1:10" ht="21.75" customHeight="1" x14ac:dyDescent="0.2">
      <c r="A103" s="368" t="s">
        <v>1465</v>
      </c>
      <c r="B103" s="368" t="s">
        <v>1464</v>
      </c>
      <c r="C103" s="368" t="s">
        <v>1010</v>
      </c>
      <c r="D103" s="368">
        <v>7</v>
      </c>
      <c r="E103" s="368">
        <v>0</v>
      </c>
      <c r="F103" s="367">
        <v>2291.02</v>
      </c>
      <c r="G103" s="366">
        <v>0</v>
      </c>
      <c r="H103" s="366">
        <v>1951.74</v>
      </c>
      <c r="I103" s="366">
        <v>339.28</v>
      </c>
      <c r="J103" s="365">
        <v>0.14809124320171801</v>
      </c>
    </row>
    <row r="104" spans="1:10" ht="21.75" customHeight="1" x14ac:dyDescent="0.2">
      <c r="A104" s="368" t="s">
        <v>1463</v>
      </c>
      <c r="B104" s="368" t="s">
        <v>1462</v>
      </c>
      <c r="C104" s="368" t="s">
        <v>1010</v>
      </c>
      <c r="D104" s="368">
        <v>20</v>
      </c>
      <c r="E104" s="368">
        <v>0</v>
      </c>
      <c r="F104" s="367">
        <v>3921.25</v>
      </c>
      <c r="G104" s="366">
        <v>0</v>
      </c>
      <c r="H104" s="366">
        <v>3228.4</v>
      </c>
      <c r="I104" s="366">
        <v>692.85</v>
      </c>
      <c r="J104" s="365">
        <v>0.17669110615237488</v>
      </c>
    </row>
    <row r="105" spans="1:10" ht="21.75" customHeight="1" x14ac:dyDescent="0.2">
      <c r="A105" s="368" t="s">
        <v>1461</v>
      </c>
      <c r="B105" s="368" t="s">
        <v>1460</v>
      </c>
      <c r="C105" s="368" t="s">
        <v>1010</v>
      </c>
      <c r="D105" s="368">
        <v>1</v>
      </c>
      <c r="E105" s="368">
        <v>0</v>
      </c>
      <c r="F105" s="367">
        <v>298.02999999999997</v>
      </c>
      <c r="G105" s="366">
        <v>0</v>
      </c>
      <c r="H105" s="366">
        <v>214.15</v>
      </c>
      <c r="I105" s="366">
        <v>83.88</v>
      </c>
      <c r="J105" s="365">
        <v>0.28144817635808478</v>
      </c>
    </row>
    <row r="106" spans="1:10" ht="21.75" customHeight="1" x14ac:dyDescent="0.2">
      <c r="A106" s="368" t="s">
        <v>1457</v>
      </c>
      <c r="B106" s="368" t="s">
        <v>1456</v>
      </c>
      <c r="C106" s="368" t="s">
        <v>1010</v>
      </c>
      <c r="D106" s="368">
        <v>1</v>
      </c>
      <c r="E106" s="368">
        <v>0</v>
      </c>
      <c r="F106" s="367">
        <v>304.06</v>
      </c>
      <c r="G106" s="366">
        <v>0</v>
      </c>
      <c r="H106" s="366">
        <v>169.41</v>
      </c>
      <c r="I106" s="366">
        <v>134.65</v>
      </c>
      <c r="J106" s="365">
        <v>0.44284022890219038</v>
      </c>
    </row>
    <row r="107" spans="1:10" ht="21.75" customHeight="1" x14ac:dyDescent="0.2">
      <c r="A107" s="368" t="s">
        <v>1455</v>
      </c>
      <c r="B107" s="368" t="s">
        <v>1454</v>
      </c>
      <c r="C107" s="368" t="s">
        <v>1010</v>
      </c>
      <c r="D107" s="368">
        <v>1</v>
      </c>
      <c r="E107" s="368">
        <v>0</v>
      </c>
      <c r="F107" s="367">
        <v>505.9</v>
      </c>
      <c r="G107" s="366">
        <v>0</v>
      </c>
      <c r="H107" s="366">
        <v>385.46</v>
      </c>
      <c r="I107" s="366">
        <v>120.44</v>
      </c>
      <c r="J107" s="365">
        <v>0.23807076497331489</v>
      </c>
    </row>
    <row r="108" spans="1:10" ht="21.75" customHeight="1" x14ac:dyDescent="0.2">
      <c r="A108" s="368" t="s">
        <v>1453</v>
      </c>
      <c r="B108" s="368" t="s">
        <v>1452</v>
      </c>
      <c r="C108" s="368" t="s">
        <v>1010</v>
      </c>
      <c r="D108" s="368">
        <v>4</v>
      </c>
      <c r="E108" s="368">
        <v>0</v>
      </c>
      <c r="F108" s="367">
        <v>884.43</v>
      </c>
      <c r="G108" s="366">
        <v>0</v>
      </c>
      <c r="H108" s="366">
        <v>540.28</v>
      </c>
      <c r="I108" s="366">
        <v>344.15</v>
      </c>
      <c r="J108" s="365">
        <v>0.38912067659396449</v>
      </c>
    </row>
    <row r="109" spans="1:10" ht="21.75" customHeight="1" x14ac:dyDescent="0.2">
      <c r="A109" s="368" t="s">
        <v>1451</v>
      </c>
      <c r="B109" s="368" t="s">
        <v>1450</v>
      </c>
      <c r="C109" s="368" t="s">
        <v>1010</v>
      </c>
      <c r="D109" s="368">
        <v>7</v>
      </c>
      <c r="E109" s="368">
        <v>0</v>
      </c>
      <c r="F109" s="367">
        <v>2569.56</v>
      </c>
      <c r="G109" s="366">
        <v>0</v>
      </c>
      <c r="H109" s="366">
        <v>2262.61</v>
      </c>
      <c r="I109" s="366">
        <v>306.95</v>
      </c>
      <c r="J109" s="365">
        <v>0.11945624931894955</v>
      </c>
    </row>
    <row r="110" spans="1:10" ht="21.75" customHeight="1" x14ac:dyDescent="0.2">
      <c r="A110" s="368" t="s">
        <v>1449</v>
      </c>
      <c r="B110" s="368" t="s">
        <v>1448</v>
      </c>
      <c r="C110" s="368" t="s">
        <v>1010</v>
      </c>
      <c r="D110" s="368">
        <v>11</v>
      </c>
      <c r="E110" s="368">
        <v>0</v>
      </c>
      <c r="F110" s="367">
        <v>1580.55</v>
      </c>
      <c r="G110" s="366">
        <v>0</v>
      </c>
      <c r="H110" s="366">
        <v>1250.81</v>
      </c>
      <c r="I110" s="366">
        <v>329.74</v>
      </c>
      <c r="J110" s="365">
        <v>0.20862358039922813</v>
      </c>
    </row>
    <row r="111" spans="1:10" ht="21.75" customHeight="1" x14ac:dyDescent="0.2">
      <c r="A111" s="368" t="s">
        <v>1447</v>
      </c>
      <c r="B111" s="368" t="s">
        <v>1446</v>
      </c>
      <c r="C111" s="368" t="s">
        <v>1010</v>
      </c>
      <c r="D111" s="368">
        <v>4</v>
      </c>
      <c r="E111" s="368">
        <v>0</v>
      </c>
      <c r="F111" s="367">
        <v>740.34</v>
      </c>
      <c r="G111" s="366">
        <v>0</v>
      </c>
      <c r="H111" s="366">
        <v>594.52</v>
      </c>
      <c r="I111" s="366">
        <v>145.82</v>
      </c>
      <c r="J111" s="365">
        <v>0.19696355728449091</v>
      </c>
    </row>
    <row r="112" spans="1:10" ht="21.75" customHeight="1" x14ac:dyDescent="0.2">
      <c r="A112" s="368" t="s">
        <v>1445</v>
      </c>
      <c r="B112" s="368" t="s">
        <v>1444</v>
      </c>
      <c r="C112" s="368" t="s">
        <v>1010</v>
      </c>
      <c r="D112" s="368">
        <v>12</v>
      </c>
      <c r="E112" s="368">
        <v>0</v>
      </c>
      <c r="F112" s="367">
        <v>2503.44</v>
      </c>
      <c r="G112" s="366">
        <v>0</v>
      </c>
      <c r="H112" s="366">
        <v>2184.36</v>
      </c>
      <c r="I112" s="366">
        <v>319.08</v>
      </c>
      <c r="J112" s="365">
        <v>0.12745661969130476</v>
      </c>
    </row>
    <row r="113" spans="1:10" ht="21.75" customHeight="1" x14ac:dyDescent="0.2">
      <c r="A113" s="368" t="s">
        <v>1443</v>
      </c>
      <c r="B113" s="368" t="s">
        <v>1442</v>
      </c>
      <c r="C113" s="368" t="s">
        <v>1010</v>
      </c>
      <c r="D113" s="368">
        <v>58</v>
      </c>
      <c r="E113" s="368">
        <v>0</v>
      </c>
      <c r="F113" s="367">
        <v>12491.41</v>
      </c>
      <c r="G113" s="366">
        <v>0</v>
      </c>
      <c r="H113" s="366">
        <v>10444.64</v>
      </c>
      <c r="I113" s="366">
        <v>2046.77</v>
      </c>
      <c r="J113" s="365">
        <v>0.1638542006066569</v>
      </c>
    </row>
    <row r="114" spans="1:10" ht="21.75" customHeight="1" x14ac:dyDescent="0.2">
      <c r="A114" s="368" t="s">
        <v>3062</v>
      </c>
      <c r="B114" s="368" t="s">
        <v>3061</v>
      </c>
      <c r="C114" s="368" t="s">
        <v>1010</v>
      </c>
      <c r="D114" s="368">
        <v>1</v>
      </c>
      <c r="E114" s="368">
        <v>0</v>
      </c>
      <c r="F114" s="367">
        <v>2270.7600000000002</v>
      </c>
      <c r="G114" s="366">
        <v>0</v>
      </c>
      <c r="H114" s="366">
        <v>1128.53</v>
      </c>
      <c r="I114" s="366">
        <v>1142.23</v>
      </c>
      <c r="J114" s="365">
        <v>0.50301661117863627</v>
      </c>
    </row>
    <row r="115" spans="1:10" ht="21.75" customHeight="1" x14ac:dyDescent="0.2">
      <c r="A115" s="368" t="s">
        <v>1441</v>
      </c>
      <c r="B115" s="368" t="s">
        <v>1440</v>
      </c>
      <c r="C115" s="368" t="s">
        <v>1010</v>
      </c>
      <c r="D115" s="368">
        <v>5</v>
      </c>
      <c r="E115" s="368">
        <v>0</v>
      </c>
      <c r="F115" s="367">
        <v>1854.21</v>
      </c>
      <c r="G115" s="366">
        <v>0</v>
      </c>
      <c r="H115" s="366">
        <v>1513.15</v>
      </c>
      <c r="I115" s="366">
        <v>341.06</v>
      </c>
      <c r="J115" s="365">
        <v>0.18393817313033584</v>
      </c>
    </row>
    <row r="116" spans="1:10" ht="21.75" customHeight="1" x14ac:dyDescent="0.2">
      <c r="A116" s="368" t="s">
        <v>1439</v>
      </c>
      <c r="B116" s="368" t="s">
        <v>1438</v>
      </c>
      <c r="C116" s="368" t="s">
        <v>1010</v>
      </c>
      <c r="D116" s="368">
        <v>1</v>
      </c>
      <c r="E116" s="368">
        <v>0</v>
      </c>
      <c r="F116" s="367">
        <v>263.35000000000002</v>
      </c>
      <c r="G116" s="366">
        <v>0</v>
      </c>
      <c r="H116" s="366">
        <v>190.1</v>
      </c>
      <c r="I116" s="366">
        <v>73.25</v>
      </c>
      <c r="J116" s="365">
        <v>0.27814695272451112</v>
      </c>
    </row>
    <row r="117" spans="1:10" ht="21.75" customHeight="1" x14ac:dyDescent="0.2">
      <c r="A117" s="368" t="s">
        <v>2198</v>
      </c>
      <c r="B117" s="368" t="s">
        <v>2197</v>
      </c>
      <c r="C117" s="368" t="s">
        <v>1010</v>
      </c>
      <c r="D117" s="368">
        <v>2</v>
      </c>
      <c r="E117" s="368">
        <v>0</v>
      </c>
      <c r="F117" s="367">
        <v>725.8</v>
      </c>
      <c r="G117" s="366">
        <v>0</v>
      </c>
      <c r="H117" s="366">
        <v>590.48</v>
      </c>
      <c r="I117" s="366">
        <v>135.32</v>
      </c>
      <c r="J117" s="365">
        <v>0.18644254615596584</v>
      </c>
    </row>
    <row r="118" spans="1:10" ht="21.75" customHeight="1" x14ac:dyDescent="0.2">
      <c r="A118" s="368" t="s">
        <v>1437</v>
      </c>
      <c r="B118" s="368" t="s">
        <v>1436</v>
      </c>
      <c r="C118" s="368" t="s">
        <v>1010</v>
      </c>
      <c r="D118" s="368">
        <v>3</v>
      </c>
      <c r="E118" s="368">
        <v>0</v>
      </c>
      <c r="F118" s="367">
        <v>1092.3599999999999</v>
      </c>
      <c r="G118" s="366">
        <v>0</v>
      </c>
      <c r="H118" s="366">
        <v>904.02</v>
      </c>
      <c r="I118" s="366">
        <v>188.34</v>
      </c>
      <c r="J118" s="365">
        <v>0.17241568713610897</v>
      </c>
    </row>
    <row r="119" spans="1:10" ht="21.75" customHeight="1" x14ac:dyDescent="0.2">
      <c r="A119" s="368" t="s">
        <v>1435</v>
      </c>
      <c r="B119" s="368" t="s">
        <v>1434</v>
      </c>
      <c r="C119" s="368" t="s">
        <v>1010</v>
      </c>
      <c r="D119" s="368">
        <v>2</v>
      </c>
      <c r="E119" s="368">
        <v>0</v>
      </c>
      <c r="F119" s="367">
        <v>307.95999999999998</v>
      </c>
      <c r="G119" s="366">
        <v>0</v>
      </c>
      <c r="H119" s="366">
        <v>234.64</v>
      </c>
      <c r="I119" s="366">
        <v>73.319999999999993</v>
      </c>
      <c r="J119" s="365">
        <v>0.23808286790492272</v>
      </c>
    </row>
    <row r="120" spans="1:10" ht="21.75" customHeight="1" x14ac:dyDescent="0.2">
      <c r="A120" s="368" t="s">
        <v>1433</v>
      </c>
      <c r="B120" s="368" t="s">
        <v>1432</v>
      </c>
      <c r="C120" s="368" t="s">
        <v>1010</v>
      </c>
      <c r="D120" s="368">
        <v>3</v>
      </c>
      <c r="E120" s="368">
        <v>0</v>
      </c>
      <c r="F120" s="367">
        <v>801.81</v>
      </c>
      <c r="G120" s="366">
        <v>0</v>
      </c>
      <c r="H120" s="366">
        <v>683.22</v>
      </c>
      <c r="I120" s="366">
        <v>118.59</v>
      </c>
      <c r="J120" s="365">
        <v>0.1479028697571744</v>
      </c>
    </row>
    <row r="121" spans="1:10" ht="21.75" customHeight="1" x14ac:dyDescent="0.2">
      <c r="A121" s="368" t="s">
        <v>1431</v>
      </c>
      <c r="B121" s="368" t="s">
        <v>1430</v>
      </c>
      <c r="C121" s="368" t="s">
        <v>1010</v>
      </c>
      <c r="D121" s="368">
        <v>3</v>
      </c>
      <c r="E121" s="368">
        <v>0</v>
      </c>
      <c r="F121" s="367">
        <v>890.92</v>
      </c>
      <c r="G121" s="366">
        <v>0</v>
      </c>
      <c r="H121" s="366">
        <v>589.08000000000004</v>
      </c>
      <c r="I121" s="366">
        <v>301.83999999999997</v>
      </c>
      <c r="J121" s="365">
        <v>0.33879585147936964</v>
      </c>
    </row>
    <row r="122" spans="1:10" ht="21.75" customHeight="1" x14ac:dyDescent="0.2">
      <c r="A122" s="368" t="s">
        <v>1429</v>
      </c>
      <c r="B122" s="368" t="s">
        <v>1428</v>
      </c>
      <c r="C122" s="368" t="s">
        <v>1010</v>
      </c>
      <c r="D122" s="368">
        <v>13</v>
      </c>
      <c r="E122" s="368">
        <v>0</v>
      </c>
      <c r="F122" s="367">
        <v>7723.49</v>
      </c>
      <c r="G122" s="366">
        <v>0</v>
      </c>
      <c r="H122" s="366">
        <v>5913.57</v>
      </c>
      <c r="I122" s="366">
        <v>1809.92</v>
      </c>
      <c r="J122" s="365">
        <v>0.23433965733107701</v>
      </c>
    </row>
    <row r="123" spans="1:10" ht="21.75" customHeight="1" x14ac:dyDescent="0.2">
      <c r="A123" s="368" t="s">
        <v>1427</v>
      </c>
      <c r="B123" s="368" t="s">
        <v>1426</v>
      </c>
      <c r="C123" s="368" t="s">
        <v>1010</v>
      </c>
      <c r="D123" s="368">
        <v>1</v>
      </c>
      <c r="E123" s="368">
        <v>0</v>
      </c>
      <c r="F123" s="367">
        <v>359.01</v>
      </c>
      <c r="G123" s="366">
        <v>0</v>
      </c>
      <c r="H123" s="366">
        <v>273.52999999999997</v>
      </c>
      <c r="I123" s="366">
        <v>85.48</v>
      </c>
      <c r="J123" s="365">
        <v>0.23809921729199743</v>
      </c>
    </row>
    <row r="124" spans="1:10" ht="21.75" customHeight="1" x14ac:dyDescent="0.2">
      <c r="A124" s="368" t="s">
        <v>1425</v>
      </c>
      <c r="B124" s="368" t="s">
        <v>1424</v>
      </c>
      <c r="C124" s="368" t="s">
        <v>1010</v>
      </c>
      <c r="D124" s="368">
        <v>2</v>
      </c>
      <c r="E124" s="368">
        <v>0</v>
      </c>
      <c r="F124" s="367">
        <v>356.1</v>
      </c>
      <c r="G124" s="366">
        <v>0</v>
      </c>
      <c r="H124" s="366">
        <v>271.3</v>
      </c>
      <c r="I124" s="366">
        <v>84.8</v>
      </c>
      <c r="J124" s="365">
        <v>0.2381353552372929</v>
      </c>
    </row>
    <row r="125" spans="1:10" ht="21.75" customHeight="1" x14ac:dyDescent="0.2">
      <c r="A125" s="368" t="s">
        <v>1423</v>
      </c>
      <c r="B125" s="368" t="s">
        <v>1422</v>
      </c>
      <c r="C125" s="368" t="s">
        <v>1010</v>
      </c>
      <c r="D125" s="368">
        <v>2</v>
      </c>
      <c r="E125" s="368">
        <v>0</v>
      </c>
      <c r="F125" s="367">
        <v>436.24</v>
      </c>
      <c r="G125" s="366">
        <v>0</v>
      </c>
      <c r="H125" s="366">
        <v>356.24</v>
      </c>
      <c r="I125" s="366">
        <v>80</v>
      </c>
      <c r="J125" s="365">
        <v>0.18338529249954152</v>
      </c>
    </row>
    <row r="126" spans="1:10" ht="21.75" customHeight="1" x14ac:dyDescent="0.2">
      <c r="A126" s="368" t="s">
        <v>1419</v>
      </c>
      <c r="B126" s="368" t="s">
        <v>1418</v>
      </c>
      <c r="C126" s="368" t="s">
        <v>1010</v>
      </c>
      <c r="D126" s="368">
        <v>1</v>
      </c>
      <c r="E126" s="368">
        <v>0</v>
      </c>
      <c r="F126" s="367">
        <v>217.95</v>
      </c>
      <c r="G126" s="366">
        <v>0</v>
      </c>
      <c r="H126" s="366">
        <v>155.22</v>
      </c>
      <c r="I126" s="366">
        <v>62.73</v>
      </c>
      <c r="J126" s="365">
        <v>0.28781830695113558</v>
      </c>
    </row>
    <row r="127" spans="1:10" ht="21.75" customHeight="1" x14ac:dyDescent="0.2">
      <c r="A127" s="368" t="s">
        <v>1415</v>
      </c>
      <c r="B127" s="368" t="s">
        <v>1414</v>
      </c>
      <c r="C127" s="368" t="s">
        <v>1010</v>
      </c>
      <c r="D127" s="368">
        <v>2</v>
      </c>
      <c r="E127" s="368">
        <v>0</v>
      </c>
      <c r="F127" s="367">
        <v>1018.1</v>
      </c>
      <c r="G127" s="366">
        <v>0</v>
      </c>
      <c r="H127" s="366">
        <v>828.28</v>
      </c>
      <c r="I127" s="366">
        <v>189.82</v>
      </c>
      <c r="J127" s="365">
        <v>0.18644533935762694</v>
      </c>
    </row>
    <row r="128" spans="1:10" ht="21.75" customHeight="1" x14ac:dyDescent="0.2">
      <c r="A128" s="368" t="s">
        <v>1409</v>
      </c>
      <c r="B128" s="368" t="s">
        <v>1408</v>
      </c>
      <c r="C128" s="368" t="s">
        <v>1010</v>
      </c>
      <c r="D128" s="368">
        <v>15</v>
      </c>
      <c r="E128" s="368">
        <v>0</v>
      </c>
      <c r="F128" s="367">
        <v>2632.68</v>
      </c>
      <c r="G128" s="366">
        <v>0</v>
      </c>
      <c r="H128" s="366">
        <v>2006.1</v>
      </c>
      <c r="I128" s="366">
        <v>626.58000000000004</v>
      </c>
      <c r="J128" s="365">
        <v>0.23800082045672091</v>
      </c>
    </row>
    <row r="129" spans="1:10" ht="21.75" customHeight="1" x14ac:dyDescent="0.2">
      <c r="A129" s="368" t="s">
        <v>2188</v>
      </c>
      <c r="B129" s="368" t="s">
        <v>2187</v>
      </c>
      <c r="C129" s="368" t="s">
        <v>1010</v>
      </c>
      <c r="D129" s="368">
        <v>1</v>
      </c>
      <c r="E129" s="368">
        <v>0</v>
      </c>
      <c r="F129" s="367">
        <v>802.86</v>
      </c>
      <c r="G129" s="366">
        <v>0</v>
      </c>
      <c r="H129" s="366">
        <v>586.17999999999995</v>
      </c>
      <c r="I129" s="366">
        <v>216.68</v>
      </c>
      <c r="J129" s="365">
        <v>0.26988516055103007</v>
      </c>
    </row>
    <row r="130" spans="1:10" ht="21.75" customHeight="1" x14ac:dyDescent="0.2">
      <c r="A130" s="368" t="s">
        <v>1407</v>
      </c>
      <c r="B130" s="368" t="s">
        <v>1406</v>
      </c>
      <c r="C130" s="368" t="s">
        <v>1010</v>
      </c>
      <c r="D130" s="368">
        <v>4</v>
      </c>
      <c r="E130" s="368">
        <v>0</v>
      </c>
      <c r="F130" s="367">
        <v>2288.91</v>
      </c>
      <c r="G130" s="366">
        <v>0</v>
      </c>
      <c r="H130" s="366">
        <v>1830.12</v>
      </c>
      <c r="I130" s="366">
        <v>458.79</v>
      </c>
      <c r="J130" s="365">
        <v>0.20044038428771774</v>
      </c>
    </row>
    <row r="131" spans="1:10" ht="21.75" customHeight="1" x14ac:dyDescent="0.2">
      <c r="A131" s="368" t="s">
        <v>1405</v>
      </c>
      <c r="B131" s="368" t="s">
        <v>1404</v>
      </c>
      <c r="C131" s="368" t="s">
        <v>1010</v>
      </c>
      <c r="D131" s="368">
        <v>7</v>
      </c>
      <c r="E131" s="368">
        <v>0</v>
      </c>
      <c r="F131" s="367">
        <v>4756.7700000000004</v>
      </c>
      <c r="G131" s="366">
        <v>0</v>
      </c>
      <c r="H131" s="366">
        <v>4138.12</v>
      </c>
      <c r="I131" s="366">
        <v>618.65</v>
      </c>
      <c r="J131" s="365">
        <v>0.13005674018293925</v>
      </c>
    </row>
    <row r="132" spans="1:10" ht="21.75" customHeight="1" x14ac:dyDescent="0.2">
      <c r="A132" s="368" t="s">
        <v>1403</v>
      </c>
      <c r="B132" s="368" t="s">
        <v>1402</v>
      </c>
      <c r="C132" s="368" t="s">
        <v>1010</v>
      </c>
      <c r="D132" s="368">
        <v>26</v>
      </c>
      <c r="E132" s="368">
        <v>0</v>
      </c>
      <c r="F132" s="367">
        <v>12878.65</v>
      </c>
      <c r="G132" s="366">
        <v>0</v>
      </c>
      <c r="H132" s="366">
        <v>11211.2</v>
      </c>
      <c r="I132" s="366">
        <v>1667.45</v>
      </c>
      <c r="J132" s="365">
        <v>0.12947397436843147</v>
      </c>
    </row>
    <row r="133" spans="1:10" ht="21.75" customHeight="1" x14ac:dyDescent="0.2">
      <c r="A133" s="368" t="s">
        <v>3740</v>
      </c>
      <c r="B133" s="368" t="s">
        <v>3739</v>
      </c>
      <c r="C133" s="368" t="s">
        <v>1010</v>
      </c>
      <c r="D133" s="368">
        <v>1</v>
      </c>
      <c r="E133" s="368">
        <v>0</v>
      </c>
      <c r="F133" s="367">
        <v>212.86</v>
      </c>
      <c r="G133" s="366">
        <v>0</v>
      </c>
      <c r="H133" s="366">
        <v>137.19</v>
      </c>
      <c r="I133" s="366">
        <v>75.67</v>
      </c>
      <c r="J133" s="365">
        <v>0.35549187259231418</v>
      </c>
    </row>
    <row r="134" spans="1:10" ht="21.75" customHeight="1" x14ac:dyDescent="0.2">
      <c r="A134" s="368" t="s">
        <v>1401</v>
      </c>
      <c r="B134" s="368" t="s">
        <v>1400</v>
      </c>
      <c r="C134" s="368" t="s">
        <v>1010</v>
      </c>
      <c r="D134" s="368">
        <v>10</v>
      </c>
      <c r="E134" s="368">
        <v>0</v>
      </c>
      <c r="F134" s="367">
        <v>5150.34</v>
      </c>
      <c r="G134" s="366">
        <v>0</v>
      </c>
      <c r="H134" s="366">
        <v>4255.1000000000004</v>
      </c>
      <c r="I134" s="366">
        <v>895.24</v>
      </c>
      <c r="J134" s="365">
        <v>0.17382153411231102</v>
      </c>
    </row>
    <row r="135" spans="1:10" ht="21.75" customHeight="1" x14ac:dyDescent="0.2">
      <c r="A135" s="368" t="s">
        <v>1399</v>
      </c>
      <c r="B135" s="368" t="s">
        <v>1398</v>
      </c>
      <c r="C135" s="368" t="s">
        <v>1010</v>
      </c>
      <c r="D135" s="368">
        <v>5</v>
      </c>
      <c r="E135" s="368">
        <v>0</v>
      </c>
      <c r="F135" s="367">
        <v>14031.1</v>
      </c>
      <c r="G135" s="366">
        <v>0</v>
      </c>
      <c r="H135" s="366">
        <v>12052.14</v>
      </c>
      <c r="I135" s="366">
        <v>1978.96</v>
      </c>
      <c r="J135" s="365">
        <v>0.14104097326652934</v>
      </c>
    </row>
    <row r="136" spans="1:10" ht="21.75" customHeight="1" x14ac:dyDescent="0.2">
      <c r="A136" s="368" t="s">
        <v>1397</v>
      </c>
      <c r="B136" s="368" t="s">
        <v>1396</v>
      </c>
      <c r="C136" s="368" t="s">
        <v>1010</v>
      </c>
      <c r="D136" s="368">
        <v>4</v>
      </c>
      <c r="E136" s="368">
        <v>0</v>
      </c>
      <c r="F136" s="367">
        <v>1782.16</v>
      </c>
      <c r="G136" s="366">
        <v>0</v>
      </c>
      <c r="H136" s="366">
        <v>1379.76</v>
      </c>
      <c r="I136" s="366">
        <v>402.4</v>
      </c>
      <c r="J136" s="365">
        <v>0.22579341922161872</v>
      </c>
    </row>
    <row r="137" spans="1:10" ht="21.75" customHeight="1" x14ac:dyDescent="0.2">
      <c r="A137" s="368" t="s">
        <v>1395</v>
      </c>
      <c r="B137" s="368" t="s">
        <v>1394</v>
      </c>
      <c r="C137" s="368" t="s">
        <v>1010</v>
      </c>
      <c r="D137" s="368">
        <v>10</v>
      </c>
      <c r="E137" s="368">
        <v>0</v>
      </c>
      <c r="F137" s="367">
        <v>2684.42</v>
      </c>
      <c r="G137" s="366">
        <v>0</v>
      </c>
      <c r="H137" s="366">
        <v>2039.2</v>
      </c>
      <c r="I137" s="366">
        <v>645.22</v>
      </c>
      <c r="J137" s="365">
        <v>0.24035732113454675</v>
      </c>
    </row>
    <row r="138" spans="1:10" ht="21.75" customHeight="1" x14ac:dyDescent="0.2">
      <c r="A138" s="368" t="s">
        <v>1393</v>
      </c>
      <c r="B138" s="368" t="s">
        <v>1392</v>
      </c>
      <c r="C138" s="368" t="s">
        <v>1010</v>
      </c>
      <c r="D138" s="368">
        <v>26</v>
      </c>
      <c r="E138" s="368">
        <v>0</v>
      </c>
      <c r="F138" s="367">
        <v>11081.39</v>
      </c>
      <c r="G138" s="366">
        <v>0</v>
      </c>
      <c r="H138" s="366">
        <v>9050.86</v>
      </c>
      <c r="I138" s="366">
        <v>2030.53</v>
      </c>
      <c r="J138" s="365">
        <v>0.18323784290598924</v>
      </c>
    </row>
    <row r="139" spans="1:10" ht="21.75" customHeight="1" x14ac:dyDescent="0.2">
      <c r="A139" s="368" t="s">
        <v>1389</v>
      </c>
      <c r="B139" s="368" t="s">
        <v>1388</v>
      </c>
      <c r="C139" s="368" t="s">
        <v>1010</v>
      </c>
      <c r="D139" s="368">
        <v>3</v>
      </c>
      <c r="E139" s="368">
        <v>0</v>
      </c>
      <c r="F139" s="367">
        <v>517.44000000000005</v>
      </c>
      <c r="G139" s="366">
        <v>0</v>
      </c>
      <c r="H139" s="366">
        <v>394.26</v>
      </c>
      <c r="I139" s="366">
        <v>123.18</v>
      </c>
      <c r="J139" s="365">
        <v>0.23805658627087198</v>
      </c>
    </row>
    <row r="140" spans="1:10" ht="21.75" customHeight="1" x14ac:dyDescent="0.2">
      <c r="A140" s="368" t="s">
        <v>1385</v>
      </c>
      <c r="B140" s="368" t="s">
        <v>1384</v>
      </c>
      <c r="C140" s="368" t="s">
        <v>1010</v>
      </c>
      <c r="D140" s="368">
        <v>30</v>
      </c>
      <c r="E140" s="368">
        <v>0</v>
      </c>
      <c r="F140" s="367">
        <v>4439.3999999999996</v>
      </c>
      <c r="G140" s="366">
        <v>0</v>
      </c>
      <c r="H140" s="366">
        <v>3710.1</v>
      </c>
      <c r="I140" s="366">
        <v>729.3</v>
      </c>
      <c r="J140" s="365">
        <v>0.16427895661575889</v>
      </c>
    </row>
    <row r="141" spans="1:10" ht="21.75" customHeight="1" x14ac:dyDescent="0.2">
      <c r="A141" s="368" t="s">
        <v>1383</v>
      </c>
      <c r="B141" s="368" t="s">
        <v>1382</v>
      </c>
      <c r="C141" s="368" t="s">
        <v>1010</v>
      </c>
      <c r="D141" s="368">
        <v>36</v>
      </c>
      <c r="E141" s="368">
        <v>0</v>
      </c>
      <c r="F141" s="367">
        <v>5198.3</v>
      </c>
      <c r="G141" s="366">
        <v>0</v>
      </c>
      <c r="H141" s="366">
        <v>4111.2</v>
      </c>
      <c r="I141" s="366">
        <v>1087.0999999999999</v>
      </c>
      <c r="J141" s="365">
        <v>0.20912606044283708</v>
      </c>
    </row>
    <row r="142" spans="1:10" ht="21.75" customHeight="1" x14ac:dyDescent="0.2">
      <c r="A142" s="368" t="s">
        <v>1381</v>
      </c>
      <c r="B142" s="368" t="s">
        <v>1380</v>
      </c>
      <c r="C142" s="368" t="s">
        <v>1010</v>
      </c>
      <c r="D142" s="368">
        <v>14</v>
      </c>
      <c r="E142" s="368">
        <v>0</v>
      </c>
      <c r="F142" s="367">
        <v>2796.71</v>
      </c>
      <c r="G142" s="366">
        <v>0</v>
      </c>
      <c r="H142" s="366">
        <v>2151.38</v>
      </c>
      <c r="I142" s="366">
        <v>645.33000000000004</v>
      </c>
      <c r="J142" s="365">
        <v>0.23074612669887118</v>
      </c>
    </row>
    <row r="143" spans="1:10" ht="21.75" customHeight="1" x14ac:dyDescent="0.2">
      <c r="A143" s="368" t="s">
        <v>1379</v>
      </c>
      <c r="B143" s="368" t="s">
        <v>1378</v>
      </c>
      <c r="C143" s="368" t="s">
        <v>1010</v>
      </c>
      <c r="D143" s="368">
        <v>15</v>
      </c>
      <c r="E143" s="368">
        <v>0</v>
      </c>
      <c r="F143" s="367">
        <v>1981.12</v>
      </c>
      <c r="G143" s="366">
        <v>0</v>
      </c>
      <c r="H143" s="366">
        <v>1676.1</v>
      </c>
      <c r="I143" s="366">
        <v>305.02</v>
      </c>
      <c r="J143" s="365">
        <v>0.15396341463414634</v>
      </c>
    </row>
    <row r="144" spans="1:10" ht="21.75" customHeight="1" x14ac:dyDescent="0.2">
      <c r="A144" s="368" t="s">
        <v>1375</v>
      </c>
      <c r="B144" s="368" t="s">
        <v>1374</v>
      </c>
      <c r="C144" s="368" t="s">
        <v>1010</v>
      </c>
      <c r="D144" s="368">
        <v>2</v>
      </c>
      <c r="E144" s="368">
        <v>0</v>
      </c>
      <c r="F144" s="367">
        <v>652.45000000000005</v>
      </c>
      <c r="G144" s="366">
        <v>0</v>
      </c>
      <c r="H144" s="366">
        <v>513</v>
      </c>
      <c r="I144" s="366">
        <v>139.44999999999999</v>
      </c>
      <c r="J144" s="365">
        <v>0.21373285309219098</v>
      </c>
    </row>
    <row r="145" spans="1:10" ht="21.75" customHeight="1" x14ac:dyDescent="0.2">
      <c r="A145" s="368" t="s">
        <v>2172</v>
      </c>
      <c r="B145" s="368" t="s">
        <v>2171</v>
      </c>
      <c r="C145" s="368" t="s">
        <v>1010</v>
      </c>
      <c r="D145" s="368">
        <v>5</v>
      </c>
      <c r="E145" s="368">
        <v>0</v>
      </c>
      <c r="F145" s="367">
        <v>1032.8</v>
      </c>
      <c r="G145" s="366">
        <v>0</v>
      </c>
      <c r="H145" s="366">
        <v>745.55</v>
      </c>
      <c r="I145" s="366">
        <v>287.25</v>
      </c>
      <c r="J145" s="365">
        <v>0.27812742060418283</v>
      </c>
    </row>
    <row r="146" spans="1:10" ht="21.75" customHeight="1" x14ac:dyDescent="0.2">
      <c r="A146" s="368" t="s">
        <v>1373</v>
      </c>
      <c r="B146" s="368" t="s">
        <v>1372</v>
      </c>
      <c r="C146" s="368" t="s">
        <v>1010</v>
      </c>
      <c r="D146" s="368">
        <v>3</v>
      </c>
      <c r="E146" s="368">
        <v>0</v>
      </c>
      <c r="F146" s="367">
        <v>1912.92</v>
      </c>
      <c r="G146" s="366">
        <v>0</v>
      </c>
      <c r="H146" s="366">
        <v>1493.01</v>
      </c>
      <c r="I146" s="366">
        <v>419.91</v>
      </c>
      <c r="J146" s="365">
        <v>0.21951257763001067</v>
      </c>
    </row>
    <row r="147" spans="1:10" ht="21.75" customHeight="1" x14ac:dyDescent="0.2">
      <c r="A147" s="368" t="s">
        <v>1371</v>
      </c>
      <c r="B147" s="368" t="s">
        <v>1370</v>
      </c>
      <c r="C147" s="368" t="s">
        <v>1010</v>
      </c>
      <c r="D147" s="368">
        <v>11</v>
      </c>
      <c r="E147" s="368">
        <v>0</v>
      </c>
      <c r="F147" s="367">
        <v>5570.09</v>
      </c>
      <c r="G147" s="366">
        <v>0</v>
      </c>
      <c r="H147" s="366">
        <v>4725.16</v>
      </c>
      <c r="I147" s="366">
        <v>844.93</v>
      </c>
      <c r="J147" s="365">
        <v>0.15169054719044037</v>
      </c>
    </row>
    <row r="148" spans="1:10" ht="21.75" customHeight="1" x14ac:dyDescent="0.2">
      <c r="A148" s="368" t="s">
        <v>2170</v>
      </c>
      <c r="B148" s="368" t="s">
        <v>2169</v>
      </c>
      <c r="C148" s="368" t="s">
        <v>1010</v>
      </c>
      <c r="D148" s="368">
        <v>2</v>
      </c>
      <c r="E148" s="368">
        <v>0</v>
      </c>
      <c r="F148" s="367">
        <v>764.68</v>
      </c>
      <c r="G148" s="366">
        <v>0</v>
      </c>
      <c r="H148" s="366">
        <v>546.6</v>
      </c>
      <c r="I148" s="366">
        <v>218.08</v>
      </c>
      <c r="J148" s="365">
        <v>0.28519119108646757</v>
      </c>
    </row>
    <row r="149" spans="1:10" ht="21.75" customHeight="1" x14ac:dyDescent="0.2">
      <c r="A149" s="368" t="s">
        <v>1369</v>
      </c>
      <c r="B149" s="368" t="s">
        <v>1368</v>
      </c>
      <c r="C149" s="368" t="s">
        <v>1010</v>
      </c>
      <c r="D149" s="368">
        <v>3</v>
      </c>
      <c r="E149" s="368">
        <v>0</v>
      </c>
      <c r="F149" s="367">
        <v>1147.5999999999999</v>
      </c>
      <c r="G149" s="366">
        <v>0</v>
      </c>
      <c r="H149" s="366">
        <v>873.23</v>
      </c>
      <c r="I149" s="366">
        <v>274.37</v>
      </c>
      <c r="J149" s="365">
        <v>0.23908156151969329</v>
      </c>
    </row>
    <row r="150" spans="1:10" ht="21.75" customHeight="1" x14ac:dyDescent="0.2">
      <c r="A150" s="368" t="s">
        <v>2168</v>
      </c>
      <c r="B150" s="368" t="s">
        <v>2167</v>
      </c>
      <c r="C150" s="368" t="s">
        <v>1010</v>
      </c>
      <c r="D150" s="368">
        <v>2</v>
      </c>
      <c r="E150" s="368">
        <v>0</v>
      </c>
      <c r="F150" s="367">
        <v>806.84</v>
      </c>
      <c r="G150" s="366">
        <v>0</v>
      </c>
      <c r="H150" s="366">
        <v>582.4</v>
      </c>
      <c r="I150" s="366">
        <v>224.44</v>
      </c>
      <c r="J150" s="365">
        <v>0.27817163254176791</v>
      </c>
    </row>
    <row r="151" spans="1:10" ht="21.75" customHeight="1" x14ac:dyDescent="0.2">
      <c r="A151" s="368" t="s">
        <v>1367</v>
      </c>
      <c r="B151" s="368" t="s">
        <v>1366</v>
      </c>
      <c r="C151" s="368" t="s">
        <v>1010</v>
      </c>
      <c r="D151" s="368">
        <v>6</v>
      </c>
      <c r="E151" s="368">
        <v>0</v>
      </c>
      <c r="F151" s="367">
        <v>2005.26</v>
      </c>
      <c r="G151" s="366">
        <v>0</v>
      </c>
      <c r="H151" s="366">
        <v>1552.44</v>
      </c>
      <c r="I151" s="366">
        <v>452.82</v>
      </c>
      <c r="J151" s="365">
        <v>0.22581610364740731</v>
      </c>
    </row>
    <row r="152" spans="1:10" ht="21.75" customHeight="1" x14ac:dyDescent="0.2">
      <c r="A152" s="368" t="s">
        <v>1363</v>
      </c>
      <c r="B152" s="368" t="s">
        <v>1362</v>
      </c>
      <c r="C152" s="368" t="s">
        <v>1010</v>
      </c>
      <c r="D152" s="368">
        <v>7</v>
      </c>
      <c r="E152" s="368">
        <v>0</v>
      </c>
      <c r="F152" s="367">
        <v>2460.89</v>
      </c>
      <c r="G152" s="366">
        <v>0</v>
      </c>
      <c r="H152" s="366">
        <v>1885.66</v>
      </c>
      <c r="I152" s="366">
        <v>575.23</v>
      </c>
      <c r="J152" s="365">
        <v>0.23374876569046157</v>
      </c>
    </row>
    <row r="153" spans="1:10" ht="21.75" customHeight="1" x14ac:dyDescent="0.2">
      <c r="A153" s="368" t="s">
        <v>5243</v>
      </c>
      <c r="B153" s="368" t="s">
        <v>5242</v>
      </c>
      <c r="C153" s="368" t="s">
        <v>1010</v>
      </c>
      <c r="D153" s="368">
        <v>2</v>
      </c>
      <c r="E153" s="368">
        <v>0</v>
      </c>
      <c r="F153" s="367">
        <v>718.63</v>
      </c>
      <c r="G153" s="366">
        <v>0</v>
      </c>
      <c r="H153" s="366">
        <v>522</v>
      </c>
      <c r="I153" s="366">
        <v>196.63</v>
      </c>
      <c r="J153" s="365">
        <v>0.27361785619860013</v>
      </c>
    </row>
    <row r="154" spans="1:10" ht="21.75" customHeight="1" x14ac:dyDescent="0.2">
      <c r="A154" s="368" t="s">
        <v>1359</v>
      </c>
      <c r="B154" s="368" t="s">
        <v>1358</v>
      </c>
      <c r="C154" s="368" t="s">
        <v>1010</v>
      </c>
      <c r="D154" s="368">
        <v>9</v>
      </c>
      <c r="E154" s="368">
        <v>0</v>
      </c>
      <c r="F154" s="367">
        <v>4531.66</v>
      </c>
      <c r="G154" s="366">
        <v>0</v>
      </c>
      <c r="H154" s="366">
        <v>3480.3</v>
      </c>
      <c r="I154" s="366">
        <v>1051.3599999999999</v>
      </c>
      <c r="J154" s="365">
        <v>0.23200328356496294</v>
      </c>
    </row>
    <row r="155" spans="1:10" ht="21.75" customHeight="1" x14ac:dyDescent="0.2">
      <c r="A155" s="368" t="s">
        <v>1357</v>
      </c>
      <c r="B155" s="368" t="s">
        <v>1356</v>
      </c>
      <c r="C155" s="368" t="s">
        <v>1010</v>
      </c>
      <c r="D155" s="368">
        <v>16</v>
      </c>
      <c r="E155" s="368">
        <v>0</v>
      </c>
      <c r="F155" s="367">
        <v>5490.02</v>
      </c>
      <c r="G155" s="366">
        <v>0</v>
      </c>
      <c r="H155" s="366">
        <v>4438.24</v>
      </c>
      <c r="I155" s="366">
        <v>1051.78</v>
      </c>
      <c r="J155" s="365">
        <v>0.19158035854149894</v>
      </c>
    </row>
    <row r="156" spans="1:10" ht="21.75" customHeight="1" x14ac:dyDescent="0.2">
      <c r="A156" s="368" t="s">
        <v>1355</v>
      </c>
      <c r="B156" s="368" t="s">
        <v>1354</v>
      </c>
      <c r="C156" s="368" t="s">
        <v>1010</v>
      </c>
      <c r="D156" s="368">
        <v>18</v>
      </c>
      <c r="E156" s="368">
        <v>0</v>
      </c>
      <c r="F156" s="367">
        <v>6485.1</v>
      </c>
      <c r="G156" s="366">
        <v>0</v>
      </c>
      <c r="H156" s="366">
        <v>5424.24</v>
      </c>
      <c r="I156" s="366">
        <v>1060.8599999999999</v>
      </c>
      <c r="J156" s="365">
        <v>0.16358421612619697</v>
      </c>
    </row>
    <row r="157" spans="1:10" ht="21.75" customHeight="1" x14ac:dyDescent="0.2">
      <c r="A157" s="368" t="s">
        <v>2164</v>
      </c>
      <c r="B157" s="368" t="s">
        <v>2163</v>
      </c>
      <c r="C157" s="368" t="s">
        <v>1010</v>
      </c>
      <c r="D157" s="368">
        <v>12</v>
      </c>
      <c r="E157" s="368">
        <v>0</v>
      </c>
      <c r="F157" s="367">
        <v>1415.76</v>
      </c>
      <c r="G157" s="366">
        <v>0</v>
      </c>
      <c r="H157" s="366">
        <v>970.8</v>
      </c>
      <c r="I157" s="366">
        <v>444.96</v>
      </c>
      <c r="J157" s="365">
        <v>0.31429055772164771</v>
      </c>
    </row>
    <row r="158" spans="1:10" ht="21.75" customHeight="1" x14ac:dyDescent="0.2">
      <c r="A158" s="368" t="s">
        <v>2162</v>
      </c>
      <c r="B158" s="368" t="s">
        <v>2161</v>
      </c>
      <c r="C158" s="368" t="s">
        <v>1010</v>
      </c>
      <c r="D158" s="368">
        <v>1</v>
      </c>
      <c r="E158" s="368">
        <v>0</v>
      </c>
      <c r="F158" s="367">
        <v>275.45</v>
      </c>
      <c r="G158" s="366">
        <v>0</v>
      </c>
      <c r="H158" s="366">
        <v>217.95</v>
      </c>
      <c r="I158" s="366">
        <v>57.5</v>
      </c>
      <c r="J158" s="365">
        <v>0.20874931929569795</v>
      </c>
    </row>
    <row r="159" spans="1:10" ht="21.75" customHeight="1" x14ac:dyDescent="0.2">
      <c r="A159" s="368" t="s">
        <v>1351</v>
      </c>
      <c r="B159" s="368" t="s">
        <v>1350</v>
      </c>
      <c r="C159" s="368" t="s">
        <v>1010</v>
      </c>
      <c r="D159" s="368">
        <v>30</v>
      </c>
      <c r="E159" s="368">
        <v>0</v>
      </c>
      <c r="F159" s="367">
        <v>5251.14</v>
      </c>
      <c r="G159" s="366">
        <v>0</v>
      </c>
      <c r="H159" s="366">
        <v>4229.1000000000004</v>
      </c>
      <c r="I159" s="366">
        <v>1022.04</v>
      </c>
      <c r="J159" s="365">
        <v>0.19463202276077193</v>
      </c>
    </row>
    <row r="160" spans="1:10" ht="21.75" customHeight="1" x14ac:dyDescent="0.2">
      <c r="A160" s="368" t="s">
        <v>5241</v>
      </c>
      <c r="B160" s="368" t="s">
        <v>5240</v>
      </c>
      <c r="C160" s="368" t="s">
        <v>1010</v>
      </c>
      <c r="D160" s="368">
        <v>1</v>
      </c>
      <c r="E160" s="368">
        <v>0</v>
      </c>
      <c r="F160" s="367">
        <v>233.46</v>
      </c>
      <c r="G160" s="366">
        <v>0</v>
      </c>
      <c r="H160" s="366">
        <v>203.75</v>
      </c>
      <c r="I160" s="366">
        <v>29.71</v>
      </c>
      <c r="J160" s="365">
        <v>0.12725948770667353</v>
      </c>
    </row>
    <row r="161" spans="1:10" ht="21.75" customHeight="1" x14ac:dyDescent="0.2">
      <c r="A161" s="368" t="s">
        <v>4113</v>
      </c>
      <c r="B161" s="368" t="s">
        <v>4112</v>
      </c>
      <c r="C161" s="368" t="s">
        <v>1010</v>
      </c>
      <c r="D161" s="368">
        <v>2</v>
      </c>
      <c r="E161" s="368">
        <v>0</v>
      </c>
      <c r="F161" s="367">
        <v>979.86</v>
      </c>
      <c r="G161" s="366">
        <v>0</v>
      </c>
      <c r="H161" s="366">
        <v>809.52</v>
      </c>
      <c r="I161" s="366">
        <v>170.34</v>
      </c>
      <c r="J161" s="365">
        <v>0.17384116098218114</v>
      </c>
    </row>
    <row r="162" spans="1:10" ht="21.75" customHeight="1" x14ac:dyDescent="0.2">
      <c r="A162" s="368" t="s">
        <v>1349</v>
      </c>
      <c r="B162" s="368" t="s">
        <v>1348</v>
      </c>
      <c r="C162" s="368" t="s">
        <v>1010</v>
      </c>
      <c r="D162" s="368">
        <v>1</v>
      </c>
      <c r="E162" s="368">
        <v>0</v>
      </c>
      <c r="F162" s="367">
        <v>191.22</v>
      </c>
      <c r="G162" s="366">
        <v>0</v>
      </c>
      <c r="H162" s="366">
        <v>139.65</v>
      </c>
      <c r="I162" s="366">
        <v>51.57</v>
      </c>
      <c r="J162" s="365">
        <v>0.2696893630373392</v>
      </c>
    </row>
    <row r="163" spans="1:10" ht="21.75" customHeight="1" x14ac:dyDescent="0.2">
      <c r="A163" s="368" t="s">
        <v>2158</v>
      </c>
      <c r="B163" s="368" t="s">
        <v>2157</v>
      </c>
      <c r="C163" s="368" t="s">
        <v>1010</v>
      </c>
      <c r="D163" s="368">
        <v>5</v>
      </c>
      <c r="E163" s="368">
        <v>0</v>
      </c>
      <c r="F163" s="367">
        <v>1009.6</v>
      </c>
      <c r="G163" s="366">
        <v>0</v>
      </c>
      <c r="H163" s="366">
        <v>788.5</v>
      </c>
      <c r="I163" s="366">
        <v>221.1</v>
      </c>
      <c r="J163" s="365">
        <v>0.21899762282091917</v>
      </c>
    </row>
    <row r="164" spans="1:10" ht="21.75" customHeight="1" x14ac:dyDescent="0.2">
      <c r="A164" s="368" t="s">
        <v>1347</v>
      </c>
      <c r="B164" s="368" t="s">
        <v>1346</v>
      </c>
      <c r="C164" s="368" t="s">
        <v>1010</v>
      </c>
      <c r="D164" s="368">
        <v>1</v>
      </c>
      <c r="E164" s="368">
        <v>0</v>
      </c>
      <c r="F164" s="367">
        <v>904.15</v>
      </c>
      <c r="G164" s="366">
        <v>0</v>
      </c>
      <c r="H164" s="366">
        <v>652.62</v>
      </c>
      <c r="I164" s="366">
        <v>251.53</v>
      </c>
      <c r="J164" s="365">
        <v>0.27819498976939666</v>
      </c>
    </row>
    <row r="165" spans="1:10" ht="21.75" customHeight="1" x14ac:dyDescent="0.2">
      <c r="A165" s="368" t="s">
        <v>3054</v>
      </c>
      <c r="B165" s="368" t="s">
        <v>3053</v>
      </c>
      <c r="C165" s="368" t="s">
        <v>1010</v>
      </c>
      <c r="D165" s="368">
        <v>1</v>
      </c>
      <c r="E165" s="368">
        <v>0</v>
      </c>
      <c r="F165" s="367">
        <v>480.57</v>
      </c>
      <c r="G165" s="366">
        <v>0</v>
      </c>
      <c r="H165" s="366">
        <v>265.49</v>
      </c>
      <c r="I165" s="366">
        <v>215.08</v>
      </c>
      <c r="J165" s="365">
        <v>0.44755186549306031</v>
      </c>
    </row>
    <row r="166" spans="1:10" ht="21.75" customHeight="1" x14ac:dyDescent="0.2">
      <c r="A166" s="368" t="s">
        <v>1343</v>
      </c>
      <c r="B166" s="368" t="s">
        <v>1342</v>
      </c>
      <c r="C166" s="368" t="s">
        <v>1010</v>
      </c>
      <c r="D166" s="368">
        <v>2</v>
      </c>
      <c r="E166" s="368">
        <v>0</v>
      </c>
      <c r="F166" s="367">
        <v>948.06</v>
      </c>
      <c r="G166" s="366">
        <v>0</v>
      </c>
      <c r="H166" s="366">
        <v>783.26</v>
      </c>
      <c r="I166" s="366">
        <v>164.8</v>
      </c>
      <c r="J166" s="365">
        <v>0.17382866063329325</v>
      </c>
    </row>
    <row r="167" spans="1:10" ht="21.75" customHeight="1" x14ac:dyDescent="0.2">
      <c r="A167" s="368" t="s">
        <v>1341</v>
      </c>
      <c r="B167" s="368" t="s">
        <v>1340</v>
      </c>
      <c r="C167" s="368" t="s">
        <v>1010</v>
      </c>
      <c r="D167" s="368">
        <v>3</v>
      </c>
      <c r="E167" s="368">
        <v>0</v>
      </c>
      <c r="F167" s="367">
        <v>2201.6999999999998</v>
      </c>
      <c r="G167" s="366">
        <v>0</v>
      </c>
      <c r="H167" s="366">
        <v>1083.0899999999999</v>
      </c>
      <c r="I167" s="366">
        <v>1118.6099999999999</v>
      </c>
      <c r="J167" s="365">
        <v>0.50806649407276194</v>
      </c>
    </row>
    <row r="168" spans="1:10" ht="21.75" customHeight="1" x14ac:dyDescent="0.2">
      <c r="A168" s="368" t="s">
        <v>1339</v>
      </c>
      <c r="B168" s="368" t="s">
        <v>1338</v>
      </c>
      <c r="C168" s="368" t="s">
        <v>1010</v>
      </c>
      <c r="D168" s="368">
        <v>14</v>
      </c>
      <c r="E168" s="368">
        <v>0</v>
      </c>
      <c r="F168" s="367">
        <v>6361.24</v>
      </c>
      <c r="G168" s="366">
        <v>0</v>
      </c>
      <c r="H168" s="366">
        <v>4913.4399999999996</v>
      </c>
      <c r="I168" s="366">
        <v>1447.8</v>
      </c>
      <c r="J168" s="365">
        <v>0.22759713514975069</v>
      </c>
    </row>
    <row r="169" spans="1:10" ht="21.75" customHeight="1" x14ac:dyDescent="0.2">
      <c r="A169" s="368" t="s">
        <v>1337</v>
      </c>
      <c r="B169" s="368" t="s">
        <v>1336</v>
      </c>
      <c r="C169" s="368" t="s">
        <v>1010</v>
      </c>
      <c r="D169" s="368">
        <v>2</v>
      </c>
      <c r="E169" s="368">
        <v>0</v>
      </c>
      <c r="F169" s="367">
        <v>273.44</v>
      </c>
      <c r="G169" s="366">
        <v>0</v>
      </c>
      <c r="H169" s="366">
        <v>238.64</v>
      </c>
      <c r="I169" s="366">
        <v>34.799999999999997</v>
      </c>
      <c r="J169" s="365">
        <v>0.12726740784084259</v>
      </c>
    </row>
    <row r="170" spans="1:10" ht="21.75" customHeight="1" x14ac:dyDescent="0.2">
      <c r="A170" s="368" t="s">
        <v>1335</v>
      </c>
      <c r="B170" s="368" t="s">
        <v>1334</v>
      </c>
      <c r="C170" s="368" t="s">
        <v>1010</v>
      </c>
      <c r="D170" s="368">
        <v>8</v>
      </c>
      <c r="E170" s="368">
        <v>0</v>
      </c>
      <c r="F170" s="367">
        <v>5653.06</v>
      </c>
      <c r="G170" s="366">
        <v>0</v>
      </c>
      <c r="H170" s="366">
        <v>4625.6400000000003</v>
      </c>
      <c r="I170" s="366">
        <v>1027.42</v>
      </c>
      <c r="J170" s="365">
        <v>0.18174581554060987</v>
      </c>
    </row>
    <row r="171" spans="1:10" ht="21.75" customHeight="1" x14ac:dyDescent="0.2">
      <c r="A171" s="368" t="s">
        <v>7231</v>
      </c>
      <c r="B171" s="368" t="s">
        <v>7230</v>
      </c>
      <c r="C171" s="368" t="s">
        <v>1010</v>
      </c>
      <c r="D171" s="368">
        <v>1</v>
      </c>
      <c r="E171" s="368">
        <v>0</v>
      </c>
      <c r="F171" s="367">
        <v>256.42</v>
      </c>
      <c r="G171" s="366">
        <v>0</v>
      </c>
      <c r="H171" s="366">
        <v>141.13</v>
      </c>
      <c r="I171" s="366">
        <v>115.29</v>
      </c>
      <c r="J171" s="365">
        <v>0.44961391467124251</v>
      </c>
    </row>
    <row r="172" spans="1:10" ht="21.75" customHeight="1" x14ac:dyDescent="0.2">
      <c r="A172" s="368" t="s">
        <v>1333</v>
      </c>
      <c r="B172" s="368" t="s">
        <v>1332</v>
      </c>
      <c r="C172" s="368" t="s">
        <v>1010</v>
      </c>
      <c r="D172" s="368">
        <v>1</v>
      </c>
      <c r="E172" s="368">
        <v>0</v>
      </c>
      <c r="F172" s="367">
        <v>121.25</v>
      </c>
      <c r="G172" s="366">
        <v>0</v>
      </c>
      <c r="H172" s="366">
        <v>99.73</v>
      </c>
      <c r="I172" s="366">
        <v>21.52</v>
      </c>
      <c r="J172" s="365">
        <v>0.17748453608247422</v>
      </c>
    </row>
    <row r="173" spans="1:10" ht="21.75" customHeight="1" x14ac:dyDescent="0.2">
      <c r="A173" s="368" t="s">
        <v>1331</v>
      </c>
      <c r="B173" s="368" t="s">
        <v>1330</v>
      </c>
      <c r="C173" s="368" t="s">
        <v>1010</v>
      </c>
      <c r="D173" s="368">
        <v>14</v>
      </c>
      <c r="E173" s="368">
        <v>0</v>
      </c>
      <c r="F173" s="367">
        <v>2028.32</v>
      </c>
      <c r="G173" s="366">
        <v>0</v>
      </c>
      <c r="H173" s="366">
        <v>1678.46</v>
      </c>
      <c r="I173" s="366">
        <v>349.86</v>
      </c>
      <c r="J173" s="365">
        <v>0.17248757592490338</v>
      </c>
    </row>
    <row r="174" spans="1:10" ht="21.75" customHeight="1" x14ac:dyDescent="0.2">
      <c r="A174" s="368" t="s">
        <v>1329</v>
      </c>
      <c r="B174" s="368" t="s">
        <v>1328</v>
      </c>
      <c r="C174" s="368" t="s">
        <v>1010</v>
      </c>
      <c r="D174" s="368">
        <v>22</v>
      </c>
      <c r="E174" s="368">
        <v>0</v>
      </c>
      <c r="F174" s="367">
        <v>3482.71</v>
      </c>
      <c r="G174" s="366">
        <v>0</v>
      </c>
      <c r="H174" s="366">
        <v>2980.34</v>
      </c>
      <c r="I174" s="366">
        <v>502.37</v>
      </c>
      <c r="J174" s="365">
        <v>0.14424686522851457</v>
      </c>
    </row>
    <row r="175" spans="1:10" ht="21.75" customHeight="1" x14ac:dyDescent="0.2">
      <c r="A175" s="368" t="s">
        <v>2152</v>
      </c>
      <c r="B175" s="368" t="s">
        <v>2151</v>
      </c>
      <c r="C175" s="368" t="s">
        <v>1010</v>
      </c>
      <c r="D175" s="368">
        <v>1</v>
      </c>
      <c r="E175" s="368">
        <v>0</v>
      </c>
      <c r="F175" s="367">
        <v>189.6</v>
      </c>
      <c r="G175" s="366">
        <v>0</v>
      </c>
      <c r="H175" s="366">
        <v>156.91</v>
      </c>
      <c r="I175" s="366">
        <v>32.69</v>
      </c>
      <c r="J175" s="365">
        <v>0.172415611814346</v>
      </c>
    </row>
    <row r="176" spans="1:10" ht="21.75" customHeight="1" x14ac:dyDescent="0.2">
      <c r="A176" s="368" t="s">
        <v>1327</v>
      </c>
      <c r="B176" s="368" t="s">
        <v>1326</v>
      </c>
      <c r="C176" s="368" t="s">
        <v>1010</v>
      </c>
      <c r="D176" s="368">
        <v>10</v>
      </c>
      <c r="E176" s="368">
        <v>0</v>
      </c>
      <c r="F176" s="367">
        <v>1922</v>
      </c>
      <c r="G176" s="366">
        <v>0</v>
      </c>
      <c r="H176" s="366">
        <v>1580.5</v>
      </c>
      <c r="I176" s="366">
        <v>341.5</v>
      </c>
      <c r="J176" s="365">
        <v>0.17767950052029136</v>
      </c>
    </row>
    <row r="177" spans="1:10" ht="21.75" customHeight="1" x14ac:dyDescent="0.2">
      <c r="A177" s="368" t="s">
        <v>1325</v>
      </c>
      <c r="B177" s="368" t="s">
        <v>1324</v>
      </c>
      <c r="C177" s="368" t="s">
        <v>1010</v>
      </c>
      <c r="D177" s="368">
        <v>2</v>
      </c>
      <c r="E177" s="368">
        <v>0</v>
      </c>
      <c r="F177" s="367">
        <v>572.08000000000004</v>
      </c>
      <c r="G177" s="366">
        <v>0</v>
      </c>
      <c r="H177" s="366">
        <v>472.64</v>
      </c>
      <c r="I177" s="366">
        <v>99.44</v>
      </c>
      <c r="J177" s="365">
        <v>0.17382184309886728</v>
      </c>
    </row>
    <row r="178" spans="1:10" ht="21.75" customHeight="1" x14ac:dyDescent="0.2">
      <c r="A178" s="368" t="s">
        <v>2150</v>
      </c>
      <c r="B178" s="368" t="s">
        <v>2149</v>
      </c>
      <c r="C178" s="368" t="s">
        <v>1010</v>
      </c>
      <c r="D178" s="368">
        <v>14</v>
      </c>
      <c r="E178" s="368">
        <v>0</v>
      </c>
      <c r="F178" s="367">
        <v>1352.56</v>
      </c>
      <c r="G178" s="366">
        <v>0</v>
      </c>
      <c r="H178" s="366">
        <v>1138.48</v>
      </c>
      <c r="I178" s="366">
        <v>214.08</v>
      </c>
      <c r="J178" s="365">
        <v>0.15827763648193055</v>
      </c>
    </row>
    <row r="179" spans="1:10" ht="21.75" customHeight="1" x14ac:dyDescent="0.2">
      <c r="A179" s="368" t="s">
        <v>1323</v>
      </c>
      <c r="B179" s="368" t="s">
        <v>1322</v>
      </c>
      <c r="C179" s="368" t="s">
        <v>1010</v>
      </c>
      <c r="D179" s="368">
        <v>12</v>
      </c>
      <c r="E179" s="368">
        <v>0</v>
      </c>
      <c r="F179" s="367">
        <v>1696.32</v>
      </c>
      <c r="G179" s="366">
        <v>0</v>
      </c>
      <c r="H179" s="366">
        <v>1480.44</v>
      </c>
      <c r="I179" s="366">
        <v>215.88</v>
      </c>
      <c r="J179" s="365">
        <v>0.12726372382569326</v>
      </c>
    </row>
    <row r="180" spans="1:10" ht="21.75" customHeight="1" x14ac:dyDescent="0.2">
      <c r="A180" s="368" t="s">
        <v>3726</v>
      </c>
      <c r="B180" s="368" t="s">
        <v>3725</v>
      </c>
      <c r="C180" s="368" t="s">
        <v>1010</v>
      </c>
      <c r="D180" s="368">
        <v>1</v>
      </c>
      <c r="E180" s="368">
        <v>0</v>
      </c>
      <c r="F180" s="367">
        <v>136.63</v>
      </c>
      <c r="G180" s="366">
        <v>0</v>
      </c>
      <c r="H180" s="366">
        <v>84.99</v>
      </c>
      <c r="I180" s="366">
        <v>51.64</v>
      </c>
      <c r="J180" s="365">
        <v>0.37795506111395738</v>
      </c>
    </row>
    <row r="181" spans="1:10" ht="21.75" customHeight="1" x14ac:dyDescent="0.2">
      <c r="A181" s="368" t="s">
        <v>1321</v>
      </c>
      <c r="B181" s="368" t="s">
        <v>1320</v>
      </c>
      <c r="C181" s="368" t="s">
        <v>1010</v>
      </c>
      <c r="D181" s="368">
        <v>18</v>
      </c>
      <c r="E181" s="368">
        <v>0</v>
      </c>
      <c r="F181" s="367">
        <v>6663.49</v>
      </c>
      <c r="G181" s="366">
        <v>0</v>
      </c>
      <c r="H181" s="366">
        <v>5193.72</v>
      </c>
      <c r="I181" s="366">
        <v>1469.77</v>
      </c>
      <c r="J181" s="365">
        <v>0.22057060189180144</v>
      </c>
    </row>
    <row r="182" spans="1:10" ht="21.75" customHeight="1" x14ac:dyDescent="0.2">
      <c r="A182" s="368" t="s">
        <v>1319</v>
      </c>
      <c r="B182" s="368" t="s">
        <v>1318</v>
      </c>
      <c r="C182" s="368" t="s">
        <v>1010</v>
      </c>
      <c r="D182" s="368">
        <v>25</v>
      </c>
      <c r="E182" s="368">
        <v>0</v>
      </c>
      <c r="F182" s="367">
        <v>3461.75</v>
      </c>
      <c r="G182" s="366">
        <v>0</v>
      </c>
      <c r="H182" s="366">
        <v>2999.5</v>
      </c>
      <c r="I182" s="366">
        <v>462.25</v>
      </c>
      <c r="J182" s="365">
        <v>0.13353072867769192</v>
      </c>
    </row>
    <row r="183" spans="1:10" ht="21.75" customHeight="1" x14ac:dyDescent="0.2">
      <c r="A183" s="368" t="s">
        <v>1317</v>
      </c>
      <c r="B183" s="368" t="s">
        <v>1316</v>
      </c>
      <c r="C183" s="368" t="s">
        <v>1010</v>
      </c>
      <c r="D183" s="368">
        <v>13</v>
      </c>
      <c r="E183" s="368">
        <v>0</v>
      </c>
      <c r="F183" s="367">
        <v>2772.85</v>
      </c>
      <c r="G183" s="366">
        <v>0</v>
      </c>
      <c r="H183" s="366">
        <v>2125.63</v>
      </c>
      <c r="I183" s="366">
        <v>647.22</v>
      </c>
      <c r="J183" s="365">
        <v>0.23341327515011631</v>
      </c>
    </row>
    <row r="184" spans="1:10" ht="21.75" customHeight="1" x14ac:dyDescent="0.2">
      <c r="A184" s="368" t="s">
        <v>6011</v>
      </c>
      <c r="B184" s="368" t="s">
        <v>6010</v>
      </c>
      <c r="C184" s="368" t="s">
        <v>1010</v>
      </c>
      <c r="D184" s="368">
        <v>2</v>
      </c>
      <c r="E184" s="368">
        <v>0</v>
      </c>
      <c r="F184" s="367">
        <v>1514.26</v>
      </c>
      <c r="G184" s="366">
        <v>0</v>
      </c>
      <c r="H184" s="366">
        <v>922.6</v>
      </c>
      <c r="I184" s="366">
        <v>591.66</v>
      </c>
      <c r="J184" s="365">
        <v>0.39072550288589808</v>
      </c>
    </row>
    <row r="185" spans="1:10" ht="21.75" customHeight="1" x14ac:dyDescent="0.2">
      <c r="A185" s="368" t="s">
        <v>2146</v>
      </c>
      <c r="B185" s="368" t="s">
        <v>2145</v>
      </c>
      <c r="C185" s="368" t="s">
        <v>1010</v>
      </c>
      <c r="D185" s="368">
        <v>1</v>
      </c>
      <c r="E185" s="368">
        <v>0</v>
      </c>
      <c r="F185" s="367">
        <v>254.33</v>
      </c>
      <c r="G185" s="366">
        <v>0</v>
      </c>
      <c r="H185" s="366">
        <v>210.12</v>
      </c>
      <c r="I185" s="366">
        <v>44.21</v>
      </c>
      <c r="J185" s="365">
        <v>0.17382927692368183</v>
      </c>
    </row>
    <row r="186" spans="1:10" ht="21.75" customHeight="1" x14ac:dyDescent="0.2">
      <c r="A186" s="368" t="s">
        <v>3044</v>
      </c>
      <c r="B186" s="368" t="s">
        <v>3043</v>
      </c>
      <c r="C186" s="368" t="s">
        <v>1010</v>
      </c>
      <c r="D186" s="368">
        <v>3</v>
      </c>
      <c r="E186" s="368">
        <v>0</v>
      </c>
      <c r="F186" s="367">
        <v>426.72</v>
      </c>
      <c r="G186" s="366">
        <v>0</v>
      </c>
      <c r="H186" s="366">
        <v>320.67</v>
      </c>
      <c r="I186" s="366">
        <v>106.05</v>
      </c>
      <c r="J186" s="365">
        <v>0.2485236220472441</v>
      </c>
    </row>
    <row r="187" spans="1:10" ht="21.75" customHeight="1" x14ac:dyDescent="0.2">
      <c r="A187" s="368" t="s">
        <v>1309</v>
      </c>
      <c r="B187" s="368" t="s">
        <v>1308</v>
      </c>
      <c r="C187" s="368" t="s">
        <v>1010</v>
      </c>
      <c r="D187" s="368">
        <v>2</v>
      </c>
      <c r="E187" s="368">
        <v>0</v>
      </c>
      <c r="F187" s="367">
        <v>480.77</v>
      </c>
      <c r="G187" s="366">
        <v>0</v>
      </c>
      <c r="H187" s="366">
        <v>360.58</v>
      </c>
      <c r="I187" s="366">
        <v>120.19</v>
      </c>
      <c r="J187" s="365">
        <v>0.24999480000831997</v>
      </c>
    </row>
    <row r="188" spans="1:10" ht="21.75" customHeight="1" x14ac:dyDescent="0.2">
      <c r="A188" s="368" t="s">
        <v>1307</v>
      </c>
      <c r="B188" s="368" t="s">
        <v>1306</v>
      </c>
      <c r="C188" s="368" t="s">
        <v>1010</v>
      </c>
      <c r="D188" s="368">
        <v>77</v>
      </c>
      <c r="E188" s="368">
        <v>0</v>
      </c>
      <c r="F188" s="367">
        <v>13282.25</v>
      </c>
      <c r="G188" s="366">
        <v>0</v>
      </c>
      <c r="H188" s="366">
        <v>10738.42</v>
      </c>
      <c r="I188" s="366">
        <v>2543.83</v>
      </c>
      <c r="J188" s="365">
        <v>0.19152101488829076</v>
      </c>
    </row>
    <row r="189" spans="1:10" ht="21.75" customHeight="1" x14ac:dyDescent="0.2">
      <c r="A189" s="368" t="s">
        <v>1305</v>
      </c>
      <c r="B189" s="368" t="s">
        <v>1304</v>
      </c>
      <c r="C189" s="368" t="s">
        <v>1010</v>
      </c>
      <c r="D189" s="368">
        <v>9</v>
      </c>
      <c r="E189" s="368">
        <v>0</v>
      </c>
      <c r="F189" s="367">
        <v>2793.07</v>
      </c>
      <c r="G189" s="366">
        <v>-313.81</v>
      </c>
      <c r="H189" s="366">
        <v>1884.56</v>
      </c>
      <c r="I189" s="366">
        <v>594.70000000000005</v>
      </c>
      <c r="J189" s="365">
        <v>0.23986996119809945</v>
      </c>
    </row>
    <row r="190" spans="1:10" ht="21.75" customHeight="1" x14ac:dyDescent="0.2">
      <c r="A190" s="368" t="s">
        <v>1303</v>
      </c>
      <c r="B190" s="368" t="s">
        <v>1302</v>
      </c>
      <c r="C190" s="368" t="s">
        <v>1010</v>
      </c>
      <c r="D190" s="368">
        <v>1</v>
      </c>
      <c r="E190" s="368">
        <v>0</v>
      </c>
      <c r="F190" s="367">
        <v>159.78</v>
      </c>
      <c r="G190" s="366">
        <v>0</v>
      </c>
      <c r="H190" s="366">
        <v>80.97</v>
      </c>
      <c r="I190" s="366">
        <v>78.81</v>
      </c>
      <c r="J190" s="365">
        <v>0.49324070597070974</v>
      </c>
    </row>
    <row r="191" spans="1:10" ht="21.75" customHeight="1" x14ac:dyDescent="0.2">
      <c r="A191" s="368" t="s">
        <v>2142</v>
      </c>
      <c r="B191" s="368" t="s">
        <v>2141</v>
      </c>
      <c r="C191" s="368" t="s">
        <v>1010</v>
      </c>
      <c r="D191" s="368">
        <v>24</v>
      </c>
      <c r="E191" s="368">
        <v>0</v>
      </c>
      <c r="F191" s="367">
        <v>2648.4</v>
      </c>
      <c r="G191" s="366">
        <v>0</v>
      </c>
      <c r="H191" s="366">
        <v>2311.44</v>
      </c>
      <c r="I191" s="366">
        <v>336.96</v>
      </c>
      <c r="J191" s="365">
        <v>0.12723153602174897</v>
      </c>
    </row>
    <row r="192" spans="1:10" ht="21.75" customHeight="1" x14ac:dyDescent="0.2">
      <c r="A192" s="368" t="s">
        <v>2140</v>
      </c>
      <c r="B192" s="368" t="s">
        <v>2139</v>
      </c>
      <c r="C192" s="368" t="s">
        <v>1010</v>
      </c>
      <c r="D192" s="368">
        <v>26</v>
      </c>
      <c r="E192" s="368">
        <v>0</v>
      </c>
      <c r="F192" s="367">
        <v>3593.38</v>
      </c>
      <c r="G192" s="366">
        <v>0</v>
      </c>
      <c r="H192" s="366">
        <v>3074.24</v>
      </c>
      <c r="I192" s="366">
        <v>519.14</v>
      </c>
      <c r="J192" s="365">
        <v>0.14447122208060378</v>
      </c>
    </row>
    <row r="193" spans="1:10" ht="21.75" customHeight="1" x14ac:dyDescent="0.2">
      <c r="A193" s="368" t="s">
        <v>1299</v>
      </c>
      <c r="B193" s="368" t="s">
        <v>1298</v>
      </c>
      <c r="C193" s="368" t="s">
        <v>1010</v>
      </c>
      <c r="D193" s="368">
        <v>1</v>
      </c>
      <c r="E193" s="368">
        <v>0</v>
      </c>
      <c r="F193" s="367">
        <v>247.35</v>
      </c>
      <c r="G193" s="366">
        <v>0</v>
      </c>
      <c r="H193" s="366">
        <v>200.91</v>
      </c>
      <c r="I193" s="366">
        <v>46.44</v>
      </c>
      <c r="J193" s="365">
        <v>0.18775015160703457</v>
      </c>
    </row>
    <row r="194" spans="1:10" ht="21.75" customHeight="1" x14ac:dyDescent="0.2">
      <c r="A194" s="368" t="s">
        <v>1297</v>
      </c>
      <c r="B194" s="368" t="s">
        <v>1296</v>
      </c>
      <c r="C194" s="368" t="s">
        <v>1010</v>
      </c>
      <c r="D194" s="368">
        <v>3</v>
      </c>
      <c r="E194" s="368">
        <v>0</v>
      </c>
      <c r="F194" s="367">
        <v>466.53</v>
      </c>
      <c r="G194" s="366">
        <v>0</v>
      </c>
      <c r="H194" s="366">
        <v>364.11</v>
      </c>
      <c r="I194" s="366">
        <v>102.42</v>
      </c>
      <c r="J194" s="365">
        <v>0.21953572117548711</v>
      </c>
    </row>
    <row r="195" spans="1:10" ht="21.75" customHeight="1" x14ac:dyDescent="0.2">
      <c r="A195" s="368" t="s">
        <v>3042</v>
      </c>
      <c r="B195" s="368" t="s">
        <v>3041</v>
      </c>
      <c r="C195" s="368" t="s">
        <v>1010</v>
      </c>
      <c r="D195" s="368">
        <v>2</v>
      </c>
      <c r="E195" s="368">
        <v>0</v>
      </c>
      <c r="F195" s="367">
        <v>252.73</v>
      </c>
      <c r="G195" s="366">
        <v>0</v>
      </c>
      <c r="H195" s="366">
        <v>220.56</v>
      </c>
      <c r="I195" s="366">
        <v>32.17</v>
      </c>
      <c r="J195" s="365">
        <v>0.12728999327345389</v>
      </c>
    </row>
    <row r="196" spans="1:10" ht="21.75" customHeight="1" x14ac:dyDescent="0.2">
      <c r="A196" s="368" t="s">
        <v>3040</v>
      </c>
      <c r="B196" s="368" t="s">
        <v>3039</v>
      </c>
      <c r="C196" s="368" t="s">
        <v>1010</v>
      </c>
      <c r="D196" s="368">
        <v>1</v>
      </c>
      <c r="E196" s="368">
        <v>0</v>
      </c>
      <c r="F196" s="367">
        <v>1049.8699999999999</v>
      </c>
      <c r="G196" s="366">
        <v>0</v>
      </c>
      <c r="H196" s="366">
        <v>847.1</v>
      </c>
      <c r="I196" s="366">
        <v>202.77</v>
      </c>
      <c r="J196" s="365">
        <v>0.19313819806261728</v>
      </c>
    </row>
    <row r="197" spans="1:10" ht="21.75" customHeight="1" x14ac:dyDescent="0.2">
      <c r="A197" s="368" t="s">
        <v>1295</v>
      </c>
      <c r="B197" s="368" t="s">
        <v>1294</v>
      </c>
      <c r="C197" s="368" t="s">
        <v>1010</v>
      </c>
      <c r="D197" s="368">
        <v>24</v>
      </c>
      <c r="E197" s="368">
        <v>0</v>
      </c>
      <c r="F197" s="367">
        <v>2674.32</v>
      </c>
      <c r="G197" s="366">
        <v>0</v>
      </c>
      <c r="H197" s="366">
        <v>2330.4</v>
      </c>
      <c r="I197" s="366">
        <v>343.92</v>
      </c>
      <c r="J197" s="365">
        <v>0.12860091537287985</v>
      </c>
    </row>
    <row r="198" spans="1:10" ht="21.75" customHeight="1" x14ac:dyDescent="0.2">
      <c r="A198" s="368" t="s">
        <v>2134</v>
      </c>
      <c r="B198" s="368" t="s">
        <v>2133</v>
      </c>
      <c r="C198" s="368" t="s">
        <v>1010</v>
      </c>
      <c r="D198" s="368">
        <v>2</v>
      </c>
      <c r="E198" s="368">
        <v>0</v>
      </c>
      <c r="F198" s="367">
        <v>245.27</v>
      </c>
      <c r="G198" s="366">
        <v>0</v>
      </c>
      <c r="H198" s="366">
        <v>183.96</v>
      </c>
      <c r="I198" s="366">
        <v>61.31</v>
      </c>
      <c r="J198" s="365">
        <v>0.24996942145390794</v>
      </c>
    </row>
    <row r="199" spans="1:10" ht="21.75" customHeight="1" x14ac:dyDescent="0.2">
      <c r="A199" s="368" t="s">
        <v>4106</v>
      </c>
      <c r="B199" s="368" t="s">
        <v>4105</v>
      </c>
      <c r="C199" s="368" t="s">
        <v>1010</v>
      </c>
      <c r="D199" s="368">
        <v>3</v>
      </c>
      <c r="E199" s="368">
        <v>0</v>
      </c>
      <c r="F199" s="367">
        <v>2461.7399999999998</v>
      </c>
      <c r="G199" s="366">
        <v>0</v>
      </c>
      <c r="H199" s="366">
        <v>2020.2</v>
      </c>
      <c r="I199" s="366">
        <v>441.54</v>
      </c>
      <c r="J199" s="365">
        <v>0.17936093982305198</v>
      </c>
    </row>
    <row r="200" spans="1:10" ht="21.75" customHeight="1" x14ac:dyDescent="0.2">
      <c r="A200" s="368" t="s">
        <v>4465</v>
      </c>
      <c r="B200" s="368" t="s">
        <v>4464</v>
      </c>
      <c r="C200" s="368" t="s">
        <v>1010</v>
      </c>
      <c r="D200" s="368">
        <v>1</v>
      </c>
      <c r="E200" s="368">
        <v>0</v>
      </c>
      <c r="F200" s="367">
        <v>669.11</v>
      </c>
      <c r="G200" s="366">
        <v>0</v>
      </c>
      <c r="H200" s="366">
        <v>337.11</v>
      </c>
      <c r="I200" s="366">
        <v>332</v>
      </c>
      <c r="J200" s="365">
        <v>0.49618149482147927</v>
      </c>
    </row>
    <row r="201" spans="1:10" ht="21.75" customHeight="1" x14ac:dyDescent="0.2">
      <c r="A201" s="368" t="s">
        <v>1285</v>
      </c>
      <c r="B201" s="368" t="s">
        <v>1284</v>
      </c>
      <c r="C201" s="368" t="s">
        <v>1010</v>
      </c>
      <c r="D201" s="368">
        <v>12</v>
      </c>
      <c r="E201" s="368">
        <v>0</v>
      </c>
      <c r="F201" s="367">
        <v>1129.68</v>
      </c>
      <c r="G201" s="366">
        <v>0</v>
      </c>
      <c r="H201" s="366">
        <v>980.64</v>
      </c>
      <c r="I201" s="366">
        <v>149.04</v>
      </c>
      <c r="J201" s="365">
        <v>0.13193116634799235</v>
      </c>
    </row>
    <row r="202" spans="1:10" ht="21.75" customHeight="1" x14ac:dyDescent="0.2">
      <c r="A202" s="368" t="s">
        <v>1283</v>
      </c>
      <c r="B202" s="368" t="s">
        <v>1282</v>
      </c>
      <c r="C202" s="368" t="s">
        <v>1010</v>
      </c>
      <c r="D202" s="368">
        <v>5</v>
      </c>
      <c r="E202" s="368">
        <v>0</v>
      </c>
      <c r="F202" s="367">
        <v>483.11</v>
      </c>
      <c r="G202" s="366">
        <v>0</v>
      </c>
      <c r="H202" s="366">
        <v>398.2</v>
      </c>
      <c r="I202" s="366">
        <v>84.91</v>
      </c>
      <c r="J202" s="365">
        <v>0.17575707395831178</v>
      </c>
    </row>
    <row r="203" spans="1:10" ht="21.75" customHeight="1" x14ac:dyDescent="0.2">
      <c r="A203" s="368" t="s">
        <v>1279</v>
      </c>
      <c r="B203" s="368" t="s">
        <v>1278</v>
      </c>
      <c r="C203" s="368" t="s">
        <v>1010</v>
      </c>
      <c r="D203" s="368">
        <v>12</v>
      </c>
      <c r="E203" s="368">
        <v>0</v>
      </c>
      <c r="F203" s="367">
        <v>1854.62</v>
      </c>
      <c r="G203" s="366">
        <v>0</v>
      </c>
      <c r="H203" s="366">
        <v>1447.2</v>
      </c>
      <c r="I203" s="366">
        <v>407.42</v>
      </c>
      <c r="J203" s="365">
        <v>0.21967842469077223</v>
      </c>
    </row>
    <row r="204" spans="1:10" ht="21.75" customHeight="1" x14ac:dyDescent="0.2">
      <c r="A204" s="368" t="s">
        <v>2132</v>
      </c>
      <c r="B204" s="368" t="s">
        <v>2131</v>
      </c>
      <c r="C204" s="368" t="s">
        <v>1010</v>
      </c>
      <c r="D204" s="368">
        <v>3</v>
      </c>
      <c r="E204" s="368">
        <v>0</v>
      </c>
      <c r="F204" s="367">
        <v>462.63</v>
      </c>
      <c r="G204" s="366">
        <v>0</v>
      </c>
      <c r="H204" s="366">
        <v>352.5</v>
      </c>
      <c r="I204" s="366">
        <v>110.13</v>
      </c>
      <c r="J204" s="365">
        <v>0.23805200700343687</v>
      </c>
    </row>
    <row r="205" spans="1:10" ht="21.75" customHeight="1" x14ac:dyDescent="0.2">
      <c r="A205" s="368" t="s">
        <v>2130</v>
      </c>
      <c r="B205" s="368" t="s">
        <v>2129</v>
      </c>
      <c r="C205" s="368" t="s">
        <v>1010</v>
      </c>
      <c r="D205" s="368">
        <v>32</v>
      </c>
      <c r="E205" s="368">
        <v>0</v>
      </c>
      <c r="F205" s="367">
        <v>4085.98</v>
      </c>
      <c r="G205" s="366">
        <v>0</v>
      </c>
      <c r="H205" s="366">
        <v>3283.6</v>
      </c>
      <c r="I205" s="366">
        <v>802.38</v>
      </c>
      <c r="J205" s="365">
        <v>0.1963739421142541</v>
      </c>
    </row>
    <row r="206" spans="1:10" ht="21.75" customHeight="1" x14ac:dyDescent="0.2">
      <c r="A206" s="368" t="s">
        <v>1277</v>
      </c>
      <c r="B206" s="368" t="s">
        <v>1276</v>
      </c>
      <c r="C206" s="368" t="s">
        <v>1010</v>
      </c>
      <c r="D206" s="368">
        <v>2</v>
      </c>
      <c r="E206" s="368">
        <v>0</v>
      </c>
      <c r="F206" s="367">
        <v>220.24</v>
      </c>
      <c r="G206" s="366">
        <v>0</v>
      </c>
      <c r="H206" s="366">
        <v>163.9</v>
      </c>
      <c r="I206" s="366">
        <v>56.34</v>
      </c>
      <c r="J206" s="365">
        <v>0.25581184162731563</v>
      </c>
    </row>
    <row r="207" spans="1:10" ht="21.75" customHeight="1" x14ac:dyDescent="0.2">
      <c r="A207" s="368" t="s">
        <v>6009</v>
      </c>
      <c r="B207" s="368" t="s">
        <v>6008</v>
      </c>
      <c r="C207" s="368" t="s">
        <v>1010</v>
      </c>
      <c r="D207" s="368">
        <v>1</v>
      </c>
      <c r="E207" s="368">
        <v>0</v>
      </c>
      <c r="F207" s="367">
        <v>133.15</v>
      </c>
      <c r="G207" s="366">
        <v>0</v>
      </c>
      <c r="H207" s="366">
        <v>65.2</v>
      </c>
      <c r="I207" s="366">
        <v>67.95</v>
      </c>
      <c r="J207" s="365">
        <v>0.51032669921141571</v>
      </c>
    </row>
    <row r="208" spans="1:10" ht="21.75" customHeight="1" x14ac:dyDescent="0.2">
      <c r="A208" s="368" t="s">
        <v>1275</v>
      </c>
      <c r="B208" s="368" t="s">
        <v>1274</v>
      </c>
      <c r="C208" s="368" t="s">
        <v>1010</v>
      </c>
      <c r="D208" s="368">
        <v>43</v>
      </c>
      <c r="E208" s="368">
        <v>0</v>
      </c>
      <c r="F208" s="367">
        <v>21549.15</v>
      </c>
      <c r="G208" s="366">
        <v>0</v>
      </c>
      <c r="H208" s="366">
        <v>17996.400000000001</v>
      </c>
      <c r="I208" s="366">
        <v>3552.75</v>
      </c>
      <c r="J208" s="365">
        <v>0.16486729174932654</v>
      </c>
    </row>
    <row r="209" spans="1:10" ht="21.75" customHeight="1" x14ac:dyDescent="0.2">
      <c r="A209" s="368" t="s">
        <v>1271</v>
      </c>
      <c r="B209" s="368" t="s">
        <v>1270</v>
      </c>
      <c r="C209" s="368" t="s">
        <v>1010</v>
      </c>
      <c r="D209" s="368">
        <v>2</v>
      </c>
      <c r="E209" s="368">
        <v>0</v>
      </c>
      <c r="F209" s="367">
        <v>2503.25</v>
      </c>
      <c r="G209" s="366">
        <v>0</v>
      </c>
      <c r="H209" s="366">
        <v>1922.5</v>
      </c>
      <c r="I209" s="366">
        <v>580.75</v>
      </c>
      <c r="J209" s="365">
        <v>0.23199840207729952</v>
      </c>
    </row>
    <row r="210" spans="1:10" ht="21.75" customHeight="1" x14ac:dyDescent="0.2">
      <c r="A210" s="368" t="s">
        <v>1267</v>
      </c>
      <c r="B210" s="368" t="s">
        <v>1266</v>
      </c>
      <c r="C210" s="368" t="s">
        <v>1010</v>
      </c>
      <c r="D210" s="368">
        <v>1</v>
      </c>
      <c r="E210" s="368">
        <v>0</v>
      </c>
      <c r="F210" s="367">
        <v>1145.1600000000001</v>
      </c>
      <c r="G210" s="366">
        <v>0</v>
      </c>
      <c r="H210" s="366">
        <v>872.51</v>
      </c>
      <c r="I210" s="366">
        <v>272.64999999999998</v>
      </c>
      <c r="J210" s="365">
        <v>0.23808900066366273</v>
      </c>
    </row>
    <row r="211" spans="1:10" ht="21.75" customHeight="1" x14ac:dyDescent="0.2">
      <c r="A211" s="368" t="s">
        <v>4098</v>
      </c>
      <c r="B211" s="368" t="s">
        <v>4097</v>
      </c>
      <c r="C211" s="368" t="s">
        <v>1010</v>
      </c>
      <c r="D211" s="368">
        <v>1</v>
      </c>
      <c r="E211" s="368">
        <v>0</v>
      </c>
      <c r="F211" s="367">
        <v>1434.02</v>
      </c>
      <c r="G211" s="366">
        <v>0</v>
      </c>
      <c r="H211" s="366">
        <v>1092.5899999999999</v>
      </c>
      <c r="I211" s="366">
        <v>341.43</v>
      </c>
      <c r="J211" s="365">
        <v>0.23809291362742499</v>
      </c>
    </row>
    <row r="212" spans="1:10" ht="21.75" customHeight="1" x14ac:dyDescent="0.2">
      <c r="A212" s="368" t="s">
        <v>1265</v>
      </c>
      <c r="B212" s="368" t="s">
        <v>1264</v>
      </c>
      <c r="C212" s="368" t="s">
        <v>1010</v>
      </c>
      <c r="D212" s="368">
        <v>5</v>
      </c>
      <c r="E212" s="368">
        <v>0</v>
      </c>
      <c r="F212" s="367">
        <v>3889.76</v>
      </c>
      <c r="G212" s="366">
        <v>0</v>
      </c>
      <c r="H212" s="366">
        <v>3132.7</v>
      </c>
      <c r="I212" s="366">
        <v>757.06</v>
      </c>
      <c r="J212" s="365">
        <v>0.19462897453827485</v>
      </c>
    </row>
    <row r="213" spans="1:10" ht="21.75" customHeight="1" x14ac:dyDescent="0.2">
      <c r="A213" s="368" t="s">
        <v>2126</v>
      </c>
      <c r="B213" s="368" t="s">
        <v>2125</v>
      </c>
      <c r="C213" s="368" t="s">
        <v>1010</v>
      </c>
      <c r="D213" s="368">
        <v>6</v>
      </c>
      <c r="E213" s="368">
        <v>0</v>
      </c>
      <c r="F213" s="367">
        <v>3031.78</v>
      </c>
      <c r="G213" s="366">
        <v>0</v>
      </c>
      <c r="H213" s="366">
        <v>2317.14</v>
      </c>
      <c r="I213" s="366">
        <v>714.64</v>
      </c>
      <c r="J213" s="365">
        <v>0.23571631186959477</v>
      </c>
    </row>
    <row r="214" spans="1:10" ht="21.75" customHeight="1" x14ac:dyDescent="0.2">
      <c r="A214" s="368" t="s">
        <v>3026</v>
      </c>
      <c r="B214" s="368" t="s">
        <v>3025</v>
      </c>
      <c r="C214" s="368" t="s">
        <v>1010</v>
      </c>
      <c r="D214" s="368">
        <v>4</v>
      </c>
      <c r="E214" s="368">
        <v>0</v>
      </c>
      <c r="F214" s="367">
        <v>3139.28</v>
      </c>
      <c r="G214" s="366">
        <v>0</v>
      </c>
      <c r="H214" s="366">
        <v>2577.2800000000002</v>
      </c>
      <c r="I214" s="366">
        <v>562</v>
      </c>
      <c r="J214" s="365">
        <v>0.17902194133686705</v>
      </c>
    </row>
    <row r="215" spans="1:10" ht="21.75" customHeight="1" x14ac:dyDescent="0.2">
      <c r="A215" s="368" t="s">
        <v>1259</v>
      </c>
      <c r="B215" s="368" t="s">
        <v>1258</v>
      </c>
      <c r="C215" s="368" t="s">
        <v>1010</v>
      </c>
      <c r="D215" s="368">
        <v>8</v>
      </c>
      <c r="E215" s="368">
        <v>0</v>
      </c>
      <c r="F215" s="367">
        <v>2353.52</v>
      </c>
      <c r="G215" s="366">
        <v>0</v>
      </c>
      <c r="H215" s="366">
        <v>2860.16</v>
      </c>
      <c r="I215" s="366">
        <v>-506.64</v>
      </c>
      <c r="J215" s="365">
        <v>-0.21526904381522147</v>
      </c>
    </row>
    <row r="216" spans="1:10" ht="21.75" customHeight="1" x14ac:dyDescent="0.2">
      <c r="A216" s="368" t="s">
        <v>3024</v>
      </c>
      <c r="B216" s="368" t="s">
        <v>3023</v>
      </c>
      <c r="C216" s="368" t="s">
        <v>1010</v>
      </c>
      <c r="D216" s="368">
        <v>1</v>
      </c>
      <c r="E216" s="368">
        <v>0</v>
      </c>
      <c r="F216" s="367">
        <v>2551.37</v>
      </c>
      <c r="G216" s="366">
        <v>0</v>
      </c>
      <c r="H216" s="366">
        <v>1841.6</v>
      </c>
      <c r="I216" s="366">
        <v>709.77</v>
      </c>
      <c r="J216" s="365">
        <v>0.27819171660715614</v>
      </c>
    </row>
    <row r="217" spans="1:10" ht="21.75" customHeight="1" x14ac:dyDescent="0.2">
      <c r="A217" s="368" t="s">
        <v>1255</v>
      </c>
      <c r="B217" s="368" t="s">
        <v>1254</v>
      </c>
      <c r="C217" s="368" t="s">
        <v>1010</v>
      </c>
      <c r="D217" s="368">
        <v>4</v>
      </c>
      <c r="E217" s="368">
        <v>0</v>
      </c>
      <c r="F217" s="367">
        <v>2251.66</v>
      </c>
      <c r="G217" s="366">
        <v>0</v>
      </c>
      <c r="H217" s="366">
        <v>1824.08</v>
      </c>
      <c r="I217" s="366">
        <v>427.58</v>
      </c>
      <c r="J217" s="365">
        <v>0.18989545490882281</v>
      </c>
    </row>
    <row r="218" spans="1:10" ht="21.75" customHeight="1" x14ac:dyDescent="0.2">
      <c r="A218" s="368" t="s">
        <v>7229</v>
      </c>
      <c r="B218" s="368" t="s">
        <v>7228</v>
      </c>
      <c r="C218" s="368" t="s">
        <v>1010</v>
      </c>
      <c r="D218" s="368">
        <v>1</v>
      </c>
      <c r="E218" s="368">
        <v>0</v>
      </c>
      <c r="F218" s="367">
        <v>573.89</v>
      </c>
      <c r="G218" s="366">
        <v>0</v>
      </c>
      <c r="H218" s="366">
        <v>305.98</v>
      </c>
      <c r="I218" s="366">
        <v>267.91000000000003</v>
      </c>
      <c r="J218" s="365">
        <v>0.46683162278485424</v>
      </c>
    </row>
    <row r="219" spans="1:10" ht="21.75" customHeight="1" x14ac:dyDescent="0.2">
      <c r="A219" s="368" t="s">
        <v>1251</v>
      </c>
      <c r="B219" s="368" t="s">
        <v>1250</v>
      </c>
      <c r="C219" s="368" t="s">
        <v>1010</v>
      </c>
      <c r="D219" s="368">
        <v>7</v>
      </c>
      <c r="E219" s="368">
        <v>0</v>
      </c>
      <c r="F219" s="367">
        <v>6418.96</v>
      </c>
      <c r="G219" s="366">
        <v>0</v>
      </c>
      <c r="H219" s="366">
        <v>5797.61</v>
      </c>
      <c r="I219" s="366">
        <v>621.35</v>
      </c>
      <c r="J219" s="365">
        <v>9.679916995899647E-2</v>
      </c>
    </row>
    <row r="220" spans="1:10" ht="21.75" customHeight="1" x14ac:dyDescent="0.2">
      <c r="A220" s="368" t="s">
        <v>2120</v>
      </c>
      <c r="B220" s="368" t="s">
        <v>2119</v>
      </c>
      <c r="C220" s="368" t="s">
        <v>1010</v>
      </c>
      <c r="D220" s="368">
        <v>6</v>
      </c>
      <c r="E220" s="368">
        <v>0</v>
      </c>
      <c r="F220" s="367">
        <v>4564.09</v>
      </c>
      <c r="G220" s="366">
        <v>0</v>
      </c>
      <c r="H220" s="366">
        <v>3491.22</v>
      </c>
      <c r="I220" s="366">
        <v>1072.8699999999999</v>
      </c>
      <c r="J220" s="365">
        <v>0.23506766956830386</v>
      </c>
    </row>
    <row r="221" spans="1:10" ht="21.75" customHeight="1" x14ac:dyDescent="0.2">
      <c r="A221" s="368" t="s">
        <v>1249</v>
      </c>
      <c r="B221" s="368" t="s">
        <v>1248</v>
      </c>
      <c r="C221" s="368" t="s">
        <v>1010</v>
      </c>
      <c r="D221" s="368">
        <v>1</v>
      </c>
      <c r="E221" s="368">
        <v>0</v>
      </c>
      <c r="F221" s="367">
        <v>417.84</v>
      </c>
      <c r="G221" s="366">
        <v>0</v>
      </c>
      <c r="H221" s="366">
        <v>364.66</v>
      </c>
      <c r="I221" s="366">
        <v>53.18</v>
      </c>
      <c r="J221" s="365">
        <v>0.12727359754930118</v>
      </c>
    </row>
    <row r="222" spans="1:10" ht="21.75" customHeight="1" x14ac:dyDescent="0.2">
      <c r="A222" s="368" t="s">
        <v>1247</v>
      </c>
      <c r="B222" s="368" t="s">
        <v>1246</v>
      </c>
      <c r="C222" s="368" t="s">
        <v>1010</v>
      </c>
      <c r="D222" s="368">
        <v>1</v>
      </c>
      <c r="E222" s="368">
        <v>0</v>
      </c>
      <c r="F222" s="367">
        <v>1719.41</v>
      </c>
      <c r="G222" s="366">
        <v>0</v>
      </c>
      <c r="H222" s="366">
        <v>1241.03</v>
      </c>
      <c r="I222" s="366">
        <v>478.38</v>
      </c>
      <c r="J222" s="365">
        <v>0.27822334405406507</v>
      </c>
    </row>
    <row r="223" spans="1:10" ht="21.75" customHeight="1" x14ac:dyDescent="0.2">
      <c r="A223" s="368" t="s">
        <v>1243</v>
      </c>
      <c r="B223" s="368" t="s">
        <v>1242</v>
      </c>
      <c r="C223" s="368" t="s">
        <v>1010</v>
      </c>
      <c r="D223" s="368">
        <v>2</v>
      </c>
      <c r="E223" s="368">
        <v>0</v>
      </c>
      <c r="F223" s="367">
        <v>902.26</v>
      </c>
      <c r="G223" s="366">
        <v>0</v>
      </c>
      <c r="H223" s="366">
        <v>744.09</v>
      </c>
      <c r="I223" s="366">
        <v>158.16999999999999</v>
      </c>
      <c r="J223" s="365">
        <v>0.17530423602952586</v>
      </c>
    </row>
    <row r="224" spans="1:10" ht="21.75" customHeight="1" x14ac:dyDescent="0.2">
      <c r="A224" s="368" t="s">
        <v>2116</v>
      </c>
      <c r="B224" s="368" t="s">
        <v>2115</v>
      </c>
      <c r="C224" s="368" t="s">
        <v>1010</v>
      </c>
      <c r="D224" s="368">
        <v>4</v>
      </c>
      <c r="E224" s="368">
        <v>0</v>
      </c>
      <c r="F224" s="367">
        <v>2055.44</v>
      </c>
      <c r="G224" s="366">
        <v>0</v>
      </c>
      <c r="H224" s="366">
        <v>1640.56</v>
      </c>
      <c r="I224" s="366">
        <v>414.88</v>
      </c>
      <c r="J224" s="365">
        <v>0.2018448604678317</v>
      </c>
    </row>
    <row r="225" spans="1:10" ht="21.75" customHeight="1" x14ac:dyDescent="0.2">
      <c r="A225" s="368" t="s">
        <v>2114</v>
      </c>
      <c r="B225" s="368" t="s">
        <v>2113</v>
      </c>
      <c r="C225" s="368" t="s">
        <v>1010</v>
      </c>
      <c r="D225" s="368">
        <v>4</v>
      </c>
      <c r="E225" s="368">
        <v>0</v>
      </c>
      <c r="F225" s="367">
        <v>3510.82</v>
      </c>
      <c r="G225" s="366">
        <v>0</v>
      </c>
      <c r="H225" s="366">
        <v>2802.92</v>
      </c>
      <c r="I225" s="366">
        <v>707.9</v>
      </c>
      <c r="J225" s="365">
        <v>0.20163380634723513</v>
      </c>
    </row>
    <row r="226" spans="1:10" ht="21.75" customHeight="1" x14ac:dyDescent="0.2">
      <c r="A226" s="368" t="s">
        <v>1241</v>
      </c>
      <c r="B226" s="368" t="s">
        <v>1240</v>
      </c>
      <c r="C226" s="368" t="s">
        <v>1010</v>
      </c>
      <c r="D226" s="368">
        <v>4</v>
      </c>
      <c r="E226" s="368">
        <v>0</v>
      </c>
      <c r="F226" s="367">
        <v>2728.07</v>
      </c>
      <c r="G226" s="366">
        <v>0</v>
      </c>
      <c r="H226" s="366">
        <v>2069.06</v>
      </c>
      <c r="I226" s="366">
        <v>659.01</v>
      </c>
      <c r="J226" s="365">
        <v>0.24156638209430109</v>
      </c>
    </row>
    <row r="227" spans="1:10" ht="21.75" customHeight="1" x14ac:dyDescent="0.2">
      <c r="A227" s="368" t="s">
        <v>1239</v>
      </c>
      <c r="B227" s="368" t="s">
        <v>1238</v>
      </c>
      <c r="C227" s="368" t="s">
        <v>1010</v>
      </c>
      <c r="D227" s="368">
        <v>3</v>
      </c>
      <c r="E227" s="368">
        <v>0</v>
      </c>
      <c r="F227" s="367">
        <v>1492.93</v>
      </c>
      <c r="G227" s="366">
        <v>0</v>
      </c>
      <c r="H227" s="366">
        <v>1138.3</v>
      </c>
      <c r="I227" s="366">
        <v>354.63</v>
      </c>
      <c r="J227" s="365">
        <v>0.23753960333036378</v>
      </c>
    </row>
    <row r="228" spans="1:10" ht="21.75" customHeight="1" x14ac:dyDescent="0.2">
      <c r="A228" s="368" t="s">
        <v>1233</v>
      </c>
      <c r="B228" s="368" t="s">
        <v>1232</v>
      </c>
      <c r="C228" s="368" t="s">
        <v>1010</v>
      </c>
      <c r="D228" s="368">
        <v>2</v>
      </c>
      <c r="E228" s="368">
        <v>0</v>
      </c>
      <c r="F228" s="367">
        <v>4261.7</v>
      </c>
      <c r="G228" s="366">
        <v>0</v>
      </c>
      <c r="H228" s="366">
        <v>3526.94</v>
      </c>
      <c r="I228" s="366">
        <v>734.76</v>
      </c>
      <c r="J228" s="365">
        <v>0.17241007109838796</v>
      </c>
    </row>
    <row r="229" spans="1:10" ht="21.75" customHeight="1" x14ac:dyDescent="0.2">
      <c r="A229" s="368" t="s">
        <v>1231</v>
      </c>
      <c r="B229" s="368" t="s">
        <v>1230</v>
      </c>
      <c r="C229" s="368" t="s">
        <v>1010</v>
      </c>
      <c r="D229" s="368">
        <v>1</v>
      </c>
      <c r="E229" s="368">
        <v>0</v>
      </c>
      <c r="F229" s="367">
        <v>1629.93</v>
      </c>
      <c r="G229" s="366">
        <v>0</v>
      </c>
      <c r="H229" s="366">
        <v>1422.45</v>
      </c>
      <c r="I229" s="366">
        <v>207.48</v>
      </c>
      <c r="J229" s="365">
        <v>0.12729381016362665</v>
      </c>
    </row>
    <row r="230" spans="1:10" ht="21.75" customHeight="1" x14ac:dyDescent="0.2">
      <c r="A230" s="368" t="s">
        <v>1227</v>
      </c>
      <c r="B230" s="368" t="s">
        <v>1226</v>
      </c>
      <c r="C230" s="368" t="s">
        <v>1010</v>
      </c>
      <c r="D230" s="368">
        <v>6</v>
      </c>
      <c r="E230" s="368">
        <v>0</v>
      </c>
      <c r="F230" s="367">
        <v>2978.52</v>
      </c>
      <c r="G230" s="366">
        <v>0</v>
      </c>
      <c r="H230" s="366">
        <v>2343.7800000000002</v>
      </c>
      <c r="I230" s="366">
        <v>634.74</v>
      </c>
      <c r="J230" s="365">
        <v>0.21310583779863826</v>
      </c>
    </row>
    <row r="231" spans="1:10" ht="21.75" customHeight="1" x14ac:dyDescent="0.2">
      <c r="A231" s="368" t="s">
        <v>1225</v>
      </c>
      <c r="B231" s="368" t="s">
        <v>1224</v>
      </c>
      <c r="C231" s="368" t="s">
        <v>1010</v>
      </c>
      <c r="D231" s="368">
        <v>6</v>
      </c>
      <c r="E231" s="368">
        <v>0</v>
      </c>
      <c r="F231" s="367">
        <v>3248.76</v>
      </c>
      <c r="G231" s="366">
        <v>0</v>
      </c>
      <c r="H231" s="366">
        <v>2556.42</v>
      </c>
      <c r="I231" s="366">
        <v>692.34</v>
      </c>
      <c r="J231" s="365">
        <v>0.21310900158829829</v>
      </c>
    </row>
    <row r="232" spans="1:10" ht="21.75" customHeight="1" x14ac:dyDescent="0.2">
      <c r="A232" s="368" t="s">
        <v>1223</v>
      </c>
      <c r="B232" s="368" t="s">
        <v>1222</v>
      </c>
      <c r="C232" s="368" t="s">
        <v>1010</v>
      </c>
      <c r="D232" s="368">
        <v>1</v>
      </c>
      <c r="E232" s="368">
        <v>0</v>
      </c>
      <c r="F232" s="367">
        <v>215.16</v>
      </c>
      <c r="G232" s="366">
        <v>0</v>
      </c>
      <c r="H232" s="366">
        <v>187.78</v>
      </c>
      <c r="I232" s="366">
        <v>27.38</v>
      </c>
      <c r="J232" s="365">
        <v>0.12725413645659045</v>
      </c>
    </row>
    <row r="233" spans="1:10" ht="21.75" customHeight="1" x14ac:dyDescent="0.2">
      <c r="A233" s="368" t="s">
        <v>1221</v>
      </c>
      <c r="B233" s="368" t="s">
        <v>1220</v>
      </c>
      <c r="C233" s="368" t="s">
        <v>1010</v>
      </c>
      <c r="D233" s="368">
        <v>1</v>
      </c>
      <c r="E233" s="368">
        <v>0</v>
      </c>
      <c r="F233" s="367">
        <v>973.74</v>
      </c>
      <c r="G233" s="366">
        <v>0</v>
      </c>
      <c r="H233" s="366">
        <v>846.06</v>
      </c>
      <c r="I233" s="366">
        <v>127.68</v>
      </c>
      <c r="J233" s="365">
        <v>0.13112329780023416</v>
      </c>
    </row>
    <row r="234" spans="1:10" ht="21.75" customHeight="1" x14ac:dyDescent="0.2">
      <c r="A234" s="368" t="s">
        <v>2108</v>
      </c>
      <c r="B234" s="368" t="s">
        <v>2107</v>
      </c>
      <c r="C234" s="368" t="s">
        <v>1010</v>
      </c>
      <c r="D234" s="368">
        <v>1</v>
      </c>
      <c r="E234" s="368">
        <v>0</v>
      </c>
      <c r="F234" s="367">
        <v>518.14</v>
      </c>
      <c r="G234" s="366">
        <v>0</v>
      </c>
      <c r="H234" s="366">
        <v>482.53</v>
      </c>
      <c r="I234" s="366">
        <v>35.61</v>
      </c>
      <c r="J234" s="365">
        <v>6.872659898869031E-2</v>
      </c>
    </row>
    <row r="235" spans="1:10" ht="21.75" customHeight="1" x14ac:dyDescent="0.2">
      <c r="A235" s="368" t="s">
        <v>3702</v>
      </c>
      <c r="B235" s="368" t="s">
        <v>3701</v>
      </c>
      <c r="C235" s="368" t="s">
        <v>1010</v>
      </c>
      <c r="D235" s="368">
        <v>2</v>
      </c>
      <c r="E235" s="368">
        <v>0</v>
      </c>
      <c r="F235" s="367">
        <v>1887.84</v>
      </c>
      <c r="G235" s="366">
        <v>0</v>
      </c>
      <c r="H235" s="366">
        <v>1461.56</v>
      </c>
      <c r="I235" s="366">
        <v>426.28</v>
      </c>
      <c r="J235" s="365">
        <v>0.2258030341554369</v>
      </c>
    </row>
    <row r="236" spans="1:10" ht="21.75" customHeight="1" x14ac:dyDescent="0.2">
      <c r="A236" s="368" t="s">
        <v>1219</v>
      </c>
      <c r="B236" s="368" t="s">
        <v>1218</v>
      </c>
      <c r="C236" s="368" t="s">
        <v>1010</v>
      </c>
      <c r="D236" s="368">
        <v>1</v>
      </c>
      <c r="E236" s="368">
        <v>0</v>
      </c>
      <c r="F236" s="367">
        <v>659.29</v>
      </c>
      <c r="G236" s="366">
        <v>0</v>
      </c>
      <c r="H236" s="366">
        <v>510.42</v>
      </c>
      <c r="I236" s="366">
        <v>148.87</v>
      </c>
      <c r="J236" s="365">
        <v>0.22580351590347192</v>
      </c>
    </row>
    <row r="237" spans="1:10" ht="21.75" customHeight="1" x14ac:dyDescent="0.2">
      <c r="A237" s="368" t="s">
        <v>2106</v>
      </c>
      <c r="B237" s="368" t="s">
        <v>2105</v>
      </c>
      <c r="C237" s="368" t="s">
        <v>1010</v>
      </c>
      <c r="D237" s="368">
        <v>2</v>
      </c>
      <c r="E237" s="368">
        <v>0</v>
      </c>
      <c r="F237" s="367">
        <v>1709.6</v>
      </c>
      <c r="G237" s="366">
        <v>0</v>
      </c>
      <c r="H237" s="366">
        <v>1163.78</v>
      </c>
      <c r="I237" s="366">
        <v>545.82000000000005</v>
      </c>
      <c r="J237" s="365">
        <v>0.31926766495086573</v>
      </c>
    </row>
    <row r="238" spans="1:10" ht="21.75" customHeight="1" x14ac:dyDescent="0.2">
      <c r="A238" s="368" t="s">
        <v>1217</v>
      </c>
      <c r="B238" s="368" t="s">
        <v>1216</v>
      </c>
      <c r="C238" s="368" t="s">
        <v>1010</v>
      </c>
      <c r="D238" s="368">
        <v>1</v>
      </c>
      <c r="E238" s="368">
        <v>0</v>
      </c>
      <c r="F238" s="367">
        <v>614.62</v>
      </c>
      <c r="G238" s="366">
        <v>0</v>
      </c>
      <c r="H238" s="366">
        <v>421.45</v>
      </c>
      <c r="I238" s="366">
        <v>193.17</v>
      </c>
      <c r="J238" s="365">
        <v>0.31429175750870458</v>
      </c>
    </row>
    <row r="239" spans="1:10" ht="21.75" customHeight="1" x14ac:dyDescent="0.2">
      <c r="A239" s="368" t="s">
        <v>1215</v>
      </c>
      <c r="B239" s="368" t="s">
        <v>1214</v>
      </c>
      <c r="C239" s="368" t="s">
        <v>1010</v>
      </c>
      <c r="D239" s="368">
        <v>3</v>
      </c>
      <c r="E239" s="368">
        <v>0</v>
      </c>
      <c r="F239" s="367">
        <v>4780.28</v>
      </c>
      <c r="G239" s="366">
        <v>0</v>
      </c>
      <c r="H239" s="366">
        <v>3600.72</v>
      </c>
      <c r="I239" s="366">
        <v>1179.56</v>
      </c>
      <c r="J239" s="365">
        <v>0.24675542018459171</v>
      </c>
    </row>
    <row r="240" spans="1:10" ht="21.75" customHeight="1" x14ac:dyDescent="0.2">
      <c r="A240" s="368" t="s">
        <v>1213</v>
      </c>
      <c r="B240" s="368" t="s">
        <v>1212</v>
      </c>
      <c r="C240" s="368" t="s">
        <v>1010</v>
      </c>
      <c r="D240" s="368">
        <v>6</v>
      </c>
      <c r="E240" s="368">
        <v>0</v>
      </c>
      <c r="F240" s="367">
        <v>4146.91</v>
      </c>
      <c r="G240" s="366">
        <v>0</v>
      </c>
      <c r="H240" s="366">
        <v>3166.8</v>
      </c>
      <c r="I240" s="366">
        <v>980.11</v>
      </c>
      <c r="J240" s="365">
        <v>0.23634706323503524</v>
      </c>
    </row>
    <row r="241" spans="1:10" ht="21.75" customHeight="1" x14ac:dyDescent="0.2">
      <c r="A241" s="368" t="s">
        <v>2104</v>
      </c>
      <c r="B241" s="368" t="s">
        <v>2103</v>
      </c>
      <c r="C241" s="368" t="s">
        <v>1010</v>
      </c>
      <c r="D241" s="368">
        <v>2</v>
      </c>
      <c r="E241" s="368">
        <v>0</v>
      </c>
      <c r="F241" s="367">
        <v>2431.6799999999998</v>
      </c>
      <c r="G241" s="366">
        <v>0</v>
      </c>
      <c r="H241" s="366">
        <v>1795.7</v>
      </c>
      <c r="I241" s="366">
        <v>635.98</v>
      </c>
      <c r="J241" s="365">
        <v>0.26153934728253719</v>
      </c>
    </row>
    <row r="242" spans="1:10" ht="21.75" customHeight="1" x14ac:dyDescent="0.2">
      <c r="A242" s="368" t="s">
        <v>2102</v>
      </c>
      <c r="B242" s="368" t="s">
        <v>2101</v>
      </c>
      <c r="C242" s="368" t="s">
        <v>1010</v>
      </c>
      <c r="D242" s="368">
        <v>2</v>
      </c>
      <c r="E242" s="368">
        <v>0</v>
      </c>
      <c r="F242" s="367">
        <v>1762.5</v>
      </c>
      <c r="G242" s="366">
        <v>0</v>
      </c>
      <c r="H242" s="366">
        <v>1296.3800000000001</v>
      </c>
      <c r="I242" s="366">
        <v>466.12</v>
      </c>
      <c r="J242" s="365">
        <v>0.26446524822695033</v>
      </c>
    </row>
    <row r="243" spans="1:10" ht="21.75" customHeight="1" x14ac:dyDescent="0.2">
      <c r="A243" s="368" t="s">
        <v>2100</v>
      </c>
      <c r="B243" s="368" t="s">
        <v>2099</v>
      </c>
      <c r="C243" s="368" t="s">
        <v>1010</v>
      </c>
      <c r="D243" s="368">
        <v>5</v>
      </c>
      <c r="E243" s="368">
        <v>0</v>
      </c>
      <c r="F243" s="367">
        <v>2642.7</v>
      </c>
      <c r="G243" s="366">
        <v>0</v>
      </c>
      <c r="H243" s="366">
        <v>2049.8000000000002</v>
      </c>
      <c r="I243" s="366">
        <v>592.9</v>
      </c>
      <c r="J243" s="365">
        <v>0.22435388050100277</v>
      </c>
    </row>
    <row r="244" spans="1:10" ht="21.75" customHeight="1" x14ac:dyDescent="0.2">
      <c r="A244" s="368" t="s">
        <v>3700</v>
      </c>
      <c r="B244" s="368" t="s">
        <v>3699</v>
      </c>
      <c r="C244" s="368" t="s">
        <v>1010</v>
      </c>
      <c r="D244" s="368">
        <v>4</v>
      </c>
      <c r="E244" s="368">
        <v>0</v>
      </c>
      <c r="F244" s="367">
        <v>1843.49</v>
      </c>
      <c r="G244" s="366">
        <v>0</v>
      </c>
      <c r="H244" s="366">
        <v>1559.28</v>
      </c>
      <c r="I244" s="366">
        <v>284.20999999999998</v>
      </c>
      <c r="J244" s="365">
        <v>0.15416953712794754</v>
      </c>
    </row>
    <row r="245" spans="1:10" ht="21.75" customHeight="1" x14ac:dyDescent="0.2">
      <c r="A245" s="368" t="s">
        <v>1207</v>
      </c>
      <c r="B245" s="368" t="s">
        <v>1206</v>
      </c>
      <c r="C245" s="368" t="s">
        <v>1010</v>
      </c>
      <c r="D245" s="368">
        <v>1</v>
      </c>
      <c r="E245" s="368">
        <v>0</v>
      </c>
      <c r="F245" s="367">
        <v>800.08</v>
      </c>
      <c r="G245" s="366">
        <v>0</v>
      </c>
      <c r="H245" s="366">
        <v>650.91999999999996</v>
      </c>
      <c r="I245" s="366">
        <v>149.16</v>
      </c>
      <c r="J245" s="365">
        <v>0.18643135686431356</v>
      </c>
    </row>
    <row r="246" spans="1:10" ht="21.75" customHeight="1" x14ac:dyDescent="0.2">
      <c r="A246" s="368" t="s">
        <v>1205</v>
      </c>
      <c r="B246" s="368" t="s">
        <v>1204</v>
      </c>
      <c r="C246" s="368" t="s">
        <v>1010</v>
      </c>
      <c r="D246" s="368">
        <v>1</v>
      </c>
      <c r="E246" s="368">
        <v>0</v>
      </c>
      <c r="F246" s="367">
        <v>786.6</v>
      </c>
      <c r="G246" s="366">
        <v>0</v>
      </c>
      <c r="H246" s="366">
        <v>639.95000000000005</v>
      </c>
      <c r="I246" s="366">
        <v>146.65</v>
      </c>
      <c r="J246" s="365">
        <v>0.18643529112636664</v>
      </c>
    </row>
    <row r="247" spans="1:10" ht="21.75" customHeight="1" x14ac:dyDescent="0.2">
      <c r="A247" s="368" t="s">
        <v>1203</v>
      </c>
      <c r="B247" s="368" t="s">
        <v>1202</v>
      </c>
      <c r="C247" s="368" t="s">
        <v>1010</v>
      </c>
      <c r="D247" s="368">
        <v>1</v>
      </c>
      <c r="E247" s="368">
        <v>0</v>
      </c>
      <c r="F247" s="367">
        <v>1000.74</v>
      </c>
      <c r="G247" s="366">
        <v>0</v>
      </c>
      <c r="H247" s="366">
        <v>686.23</v>
      </c>
      <c r="I247" s="366">
        <v>314.51</v>
      </c>
      <c r="J247" s="365">
        <v>0.31427743469832325</v>
      </c>
    </row>
    <row r="248" spans="1:10" ht="21.75" customHeight="1" x14ac:dyDescent="0.2">
      <c r="A248" s="368" t="s">
        <v>1201</v>
      </c>
      <c r="B248" s="368" t="s">
        <v>1200</v>
      </c>
      <c r="C248" s="368" t="s">
        <v>1010</v>
      </c>
      <c r="D248" s="368">
        <v>2</v>
      </c>
      <c r="E248" s="368">
        <v>0</v>
      </c>
      <c r="F248" s="367">
        <v>1812.08</v>
      </c>
      <c r="G248" s="366">
        <v>0</v>
      </c>
      <c r="H248" s="366">
        <v>1380.66</v>
      </c>
      <c r="I248" s="366">
        <v>431.42</v>
      </c>
      <c r="J248" s="365">
        <v>0.23807999646814709</v>
      </c>
    </row>
    <row r="249" spans="1:10" ht="21.75" customHeight="1" x14ac:dyDescent="0.2">
      <c r="A249" s="368" t="s">
        <v>1191</v>
      </c>
      <c r="B249" s="368" t="s">
        <v>1190</v>
      </c>
      <c r="C249" s="368" t="s">
        <v>1010</v>
      </c>
      <c r="D249" s="368">
        <v>2</v>
      </c>
      <c r="E249" s="368">
        <v>0</v>
      </c>
      <c r="F249" s="367">
        <v>1981.1</v>
      </c>
      <c r="G249" s="366">
        <v>0</v>
      </c>
      <c r="H249" s="366">
        <v>1728.96</v>
      </c>
      <c r="I249" s="366">
        <v>252.14</v>
      </c>
      <c r="J249" s="365">
        <v>0.12727272727272726</v>
      </c>
    </row>
    <row r="250" spans="1:10" ht="21.75" customHeight="1" x14ac:dyDescent="0.2">
      <c r="A250" s="368" t="s">
        <v>1185</v>
      </c>
      <c r="B250" s="368" t="s">
        <v>1184</v>
      </c>
      <c r="C250" s="368" t="s">
        <v>1010</v>
      </c>
      <c r="D250" s="368">
        <v>1</v>
      </c>
      <c r="E250" s="368">
        <v>0</v>
      </c>
      <c r="F250" s="367">
        <v>1761.66</v>
      </c>
      <c r="G250" s="366">
        <v>0</v>
      </c>
      <c r="H250" s="366">
        <v>1271.58</v>
      </c>
      <c r="I250" s="366">
        <v>490.08</v>
      </c>
      <c r="J250" s="365">
        <v>0.27819215966758626</v>
      </c>
    </row>
    <row r="251" spans="1:10" ht="21.75" customHeight="1" x14ac:dyDescent="0.2">
      <c r="A251" s="368" t="s">
        <v>1183</v>
      </c>
      <c r="B251" s="368" t="s">
        <v>1182</v>
      </c>
      <c r="C251" s="368" t="s">
        <v>1010</v>
      </c>
      <c r="D251" s="368">
        <v>8</v>
      </c>
      <c r="E251" s="368">
        <v>0</v>
      </c>
      <c r="F251" s="367">
        <v>2498.7199999999998</v>
      </c>
      <c r="G251" s="366">
        <v>0</v>
      </c>
      <c r="H251" s="366">
        <v>2009.84</v>
      </c>
      <c r="I251" s="366">
        <v>488.88</v>
      </c>
      <c r="J251" s="365">
        <v>0.19565217391304349</v>
      </c>
    </row>
    <row r="252" spans="1:10" ht="21.75" customHeight="1" x14ac:dyDescent="0.2">
      <c r="A252" s="368" t="s">
        <v>3698</v>
      </c>
      <c r="B252" s="368" t="s">
        <v>3697</v>
      </c>
      <c r="C252" s="368" t="s">
        <v>1010</v>
      </c>
      <c r="D252" s="368">
        <v>2</v>
      </c>
      <c r="E252" s="368">
        <v>0</v>
      </c>
      <c r="F252" s="367">
        <v>949.52</v>
      </c>
      <c r="G252" s="366">
        <v>0</v>
      </c>
      <c r="H252" s="366">
        <v>727.68</v>
      </c>
      <c r="I252" s="366">
        <v>221.84</v>
      </c>
      <c r="J252" s="365">
        <v>0.2336338360434746</v>
      </c>
    </row>
    <row r="253" spans="1:10" ht="21.75" customHeight="1" x14ac:dyDescent="0.2">
      <c r="A253" s="368" t="s">
        <v>1179</v>
      </c>
      <c r="B253" s="368" t="s">
        <v>1178</v>
      </c>
      <c r="C253" s="368" t="s">
        <v>1010</v>
      </c>
      <c r="D253" s="368">
        <v>38</v>
      </c>
      <c r="E253" s="368">
        <v>0</v>
      </c>
      <c r="F253" s="367">
        <v>15157.54</v>
      </c>
      <c r="G253" s="366">
        <v>0</v>
      </c>
      <c r="H253" s="366">
        <v>12574.96</v>
      </c>
      <c r="I253" s="366">
        <v>2582.58</v>
      </c>
      <c r="J253" s="365">
        <v>0.17038252909113219</v>
      </c>
    </row>
    <row r="254" spans="1:10" ht="21.75" customHeight="1" x14ac:dyDescent="0.2">
      <c r="A254" s="368" t="s">
        <v>1177</v>
      </c>
      <c r="B254" s="368" t="s">
        <v>1176</v>
      </c>
      <c r="C254" s="368" t="s">
        <v>1010</v>
      </c>
      <c r="D254" s="368">
        <v>35</v>
      </c>
      <c r="E254" s="368">
        <v>0</v>
      </c>
      <c r="F254" s="367">
        <v>14900.92</v>
      </c>
      <c r="G254" s="366">
        <v>0</v>
      </c>
      <c r="H254" s="366">
        <v>12165.65</v>
      </c>
      <c r="I254" s="366">
        <v>2735.27</v>
      </c>
      <c r="J254" s="365">
        <v>0.18356383364248652</v>
      </c>
    </row>
    <row r="255" spans="1:10" ht="21.75" customHeight="1" x14ac:dyDescent="0.2">
      <c r="A255" s="368" t="s">
        <v>1175</v>
      </c>
      <c r="B255" s="368" t="s">
        <v>1174</v>
      </c>
      <c r="C255" s="368" t="s">
        <v>1010</v>
      </c>
      <c r="D255" s="368">
        <v>27</v>
      </c>
      <c r="E255" s="368">
        <v>0</v>
      </c>
      <c r="F255" s="367">
        <v>8447.61</v>
      </c>
      <c r="G255" s="366">
        <v>0</v>
      </c>
      <c r="H255" s="366">
        <v>7052.93</v>
      </c>
      <c r="I255" s="366">
        <v>1394.68</v>
      </c>
      <c r="J255" s="365">
        <v>0.1650975838136467</v>
      </c>
    </row>
    <row r="256" spans="1:10" ht="21.75" customHeight="1" x14ac:dyDescent="0.2">
      <c r="A256" s="368" t="s">
        <v>1173</v>
      </c>
      <c r="B256" s="368" t="s">
        <v>1172</v>
      </c>
      <c r="C256" s="368" t="s">
        <v>1010</v>
      </c>
      <c r="D256" s="368">
        <v>33</v>
      </c>
      <c r="E256" s="368">
        <v>0</v>
      </c>
      <c r="F256" s="367">
        <v>9840.85</v>
      </c>
      <c r="G256" s="366">
        <v>0</v>
      </c>
      <c r="H256" s="366">
        <v>8004.15</v>
      </c>
      <c r="I256" s="366">
        <v>1836.7</v>
      </c>
      <c r="J256" s="365">
        <v>0.18664038167434724</v>
      </c>
    </row>
    <row r="257" spans="1:10" ht="21.75" customHeight="1" x14ac:dyDescent="0.2">
      <c r="A257" s="368" t="s">
        <v>1167</v>
      </c>
      <c r="B257" s="368" t="s">
        <v>1166</v>
      </c>
      <c r="C257" s="368" t="s">
        <v>1010</v>
      </c>
      <c r="D257" s="368">
        <v>1</v>
      </c>
      <c r="E257" s="368">
        <v>0</v>
      </c>
      <c r="F257" s="367">
        <v>621.41</v>
      </c>
      <c r="G257" s="366">
        <v>0</v>
      </c>
      <c r="H257" s="366">
        <v>408.71</v>
      </c>
      <c r="I257" s="366">
        <v>212.7</v>
      </c>
      <c r="J257" s="365">
        <v>0.34228609130847587</v>
      </c>
    </row>
    <row r="258" spans="1:10" ht="21.75" customHeight="1" x14ac:dyDescent="0.2">
      <c r="A258" s="368" t="s">
        <v>3696</v>
      </c>
      <c r="B258" s="368" t="s">
        <v>3695</v>
      </c>
      <c r="C258" s="368" t="s">
        <v>1010</v>
      </c>
      <c r="D258" s="368">
        <v>1</v>
      </c>
      <c r="E258" s="368">
        <v>0</v>
      </c>
      <c r="F258" s="367">
        <v>702.06</v>
      </c>
      <c r="G258" s="366">
        <v>0</v>
      </c>
      <c r="H258" s="366">
        <v>501.78</v>
      </c>
      <c r="I258" s="366">
        <v>200.28</v>
      </c>
      <c r="J258" s="365">
        <v>0.28527476284078285</v>
      </c>
    </row>
    <row r="259" spans="1:10" ht="21.75" customHeight="1" x14ac:dyDescent="0.2">
      <c r="A259" s="368" t="s">
        <v>6007</v>
      </c>
      <c r="B259" s="368" t="s">
        <v>6006</v>
      </c>
      <c r="C259" s="368" t="s">
        <v>1010</v>
      </c>
      <c r="D259" s="368">
        <v>1</v>
      </c>
      <c r="E259" s="368">
        <v>0</v>
      </c>
      <c r="F259" s="367">
        <v>2801.86</v>
      </c>
      <c r="G259" s="366">
        <v>0</v>
      </c>
      <c r="H259" s="366">
        <v>2065.89</v>
      </c>
      <c r="I259" s="366">
        <v>735.97</v>
      </c>
      <c r="J259" s="365">
        <v>0.26267193935457162</v>
      </c>
    </row>
    <row r="260" spans="1:10" ht="21.75" customHeight="1" x14ac:dyDescent="0.2">
      <c r="A260" s="368" t="s">
        <v>7227</v>
      </c>
      <c r="B260" s="368" t="s">
        <v>7226</v>
      </c>
      <c r="C260" s="368" t="s">
        <v>1010</v>
      </c>
      <c r="D260" s="368">
        <v>1</v>
      </c>
      <c r="E260" s="368">
        <v>0</v>
      </c>
      <c r="F260" s="367">
        <v>709.55</v>
      </c>
      <c r="G260" s="366">
        <v>0</v>
      </c>
      <c r="H260" s="366">
        <v>427</v>
      </c>
      <c r="I260" s="366">
        <v>282.55</v>
      </c>
      <c r="J260" s="365">
        <v>0.3982101331830033</v>
      </c>
    </row>
    <row r="261" spans="1:10" ht="21.75" customHeight="1" x14ac:dyDescent="0.2">
      <c r="A261" s="368" t="s">
        <v>2996</v>
      </c>
      <c r="B261" s="368" t="s">
        <v>2995</v>
      </c>
      <c r="C261" s="368" t="s">
        <v>1010</v>
      </c>
      <c r="D261" s="368">
        <v>2</v>
      </c>
      <c r="E261" s="368">
        <v>0</v>
      </c>
      <c r="F261" s="367">
        <v>4245.3</v>
      </c>
      <c r="G261" s="366">
        <v>0</v>
      </c>
      <c r="H261" s="366">
        <v>2871.1</v>
      </c>
      <c r="I261" s="366">
        <v>1374.2</v>
      </c>
      <c r="J261" s="365">
        <v>0.32369914964784585</v>
      </c>
    </row>
    <row r="262" spans="1:10" ht="21.75" customHeight="1" x14ac:dyDescent="0.2">
      <c r="A262" s="368" t="s">
        <v>1144</v>
      </c>
      <c r="B262" s="368" t="s">
        <v>1143</v>
      </c>
      <c r="C262" s="368" t="s">
        <v>1010</v>
      </c>
      <c r="D262" s="368">
        <v>13</v>
      </c>
      <c r="E262" s="368">
        <v>0</v>
      </c>
      <c r="F262" s="367">
        <v>2272.7800000000002</v>
      </c>
      <c r="G262" s="366">
        <v>0</v>
      </c>
      <c r="H262" s="366">
        <v>1997.58</v>
      </c>
      <c r="I262" s="366">
        <v>275.2</v>
      </c>
      <c r="J262" s="365">
        <v>0.1210851908235729</v>
      </c>
    </row>
    <row r="263" spans="1:10" ht="21.75" customHeight="1" x14ac:dyDescent="0.2">
      <c r="A263" s="368" t="s">
        <v>7225</v>
      </c>
      <c r="B263" s="368" t="s">
        <v>7224</v>
      </c>
      <c r="C263" s="368" t="s">
        <v>1010</v>
      </c>
      <c r="D263" s="368">
        <v>1</v>
      </c>
      <c r="E263" s="368">
        <v>0</v>
      </c>
      <c r="F263" s="367">
        <v>613.85</v>
      </c>
      <c r="G263" s="366">
        <v>0</v>
      </c>
      <c r="H263" s="366">
        <v>443.08</v>
      </c>
      <c r="I263" s="366">
        <v>170.77</v>
      </c>
      <c r="J263" s="365">
        <v>0.27819499877820314</v>
      </c>
    </row>
    <row r="264" spans="1:10" ht="21.75" customHeight="1" x14ac:dyDescent="0.2">
      <c r="A264" s="368" t="s">
        <v>1136</v>
      </c>
      <c r="B264" s="368" t="s">
        <v>1135</v>
      </c>
      <c r="C264" s="368" t="s">
        <v>1010</v>
      </c>
      <c r="D264" s="368">
        <v>1</v>
      </c>
      <c r="E264" s="368">
        <v>0</v>
      </c>
      <c r="F264" s="367">
        <v>277.11</v>
      </c>
      <c r="G264" s="366">
        <v>0</v>
      </c>
      <c r="H264" s="366">
        <v>210.58</v>
      </c>
      <c r="I264" s="366">
        <v>66.53</v>
      </c>
      <c r="J264" s="365">
        <v>0.2400851647360254</v>
      </c>
    </row>
    <row r="265" spans="1:10" ht="21.75" customHeight="1" x14ac:dyDescent="0.2">
      <c r="A265" s="368" t="s">
        <v>5221</v>
      </c>
      <c r="B265" s="368" t="s">
        <v>5220</v>
      </c>
      <c r="C265" s="368" t="s">
        <v>1010</v>
      </c>
      <c r="D265" s="368">
        <v>3</v>
      </c>
      <c r="E265" s="368">
        <v>0</v>
      </c>
      <c r="F265" s="367">
        <v>1479.21</v>
      </c>
      <c r="G265" s="366">
        <v>0</v>
      </c>
      <c r="H265" s="366">
        <v>919.47</v>
      </c>
      <c r="I265" s="366">
        <v>559.74</v>
      </c>
      <c r="J265" s="365">
        <v>0.378404688989393</v>
      </c>
    </row>
    <row r="266" spans="1:10" ht="21.75" customHeight="1" x14ac:dyDescent="0.2">
      <c r="A266" s="368" t="s">
        <v>2984</v>
      </c>
      <c r="B266" s="368" t="s">
        <v>2983</v>
      </c>
      <c r="C266" s="368" t="s">
        <v>1010</v>
      </c>
      <c r="D266" s="368">
        <v>2</v>
      </c>
      <c r="E266" s="368">
        <v>0</v>
      </c>
      <c r="F266" s="367">
        <v>1257.4000000000001</v>
      </c>
      <c r="G266" s="366">
        <v>0</v>
      </c>
      <c r="H266" s="366">
        <v>907.6</v>
      </c>
      <c r="I266" s="366">
        <v>349.8</v>
      </c>
      <c r="J266" s="365">
        <v>0.27819309686655003</v>
      </c>
    </row>
    <row r="267" spans="1:10" ht="21.75" customHeight="1" x14ac:dyDescent="0.2">
      <c r="A267" s="368" t="s">
        <v>1113</v>
      </c>
      <c r="B267" s="368" t="s">
        <v>1112</v>
      </c>
      <c r="C267" s="368" t="s">
        <v>1010</v>
      </c>
      <c r="D267" s="368">
        <v>7</v>
      </c>
      <c r="E267" s="368">
        <v>0</v>
      </c>
      <c r="F267" s="367">
        <v>1058.6099999999999</v>
      </c>
      <c r="G267" s="366">
        <v>0</v>
      </c>
      <c r="H267" s="366">
        <v>923.93</v>
      </c>
      <c r="I267" s="366">
        <v>134.68</v>
      </c>
      <c r="J267" s="365">
        <v>0.12722343450373602</v>
      </c>
    </row>
    <row r="268" spans="1:10" ht="21.75" customHeight="1" x14ac:dyDescent="0.2">
      <c r="A268" s="368" t="s">
        <v>7223</v>
      </c>
      <c r="B268" s="368" t="s">
        <v>7222</v>
      </c>
      <c r="C268" s="368" t="s">
        <v>1010</v>
      </c>
      <c r="D268" s="368">
        <v>3</v>
      </c>
      <c r="E268" s="368">
        <v>0</v>
      </c>
      <c r="F268" s="367">
        <v>2009.4</v>
      </c>
      <c r="G268" s="366">
        <v>0</v>
      </c>
      <c r="H268" s="366">
        <v>1555.68</v>
      </c>
      <c r="I268" s="366">
        <v>453.72</v>
      </c>
      <c r="J268" s="365">
        <v>0.2257987458942968</v>
      </c>
    </row>
    <row r="269" spans="1:10" ht="21.75" customHeight="1" x14ac:dyDescent="0.2">
      <c r="A269" s="368" t="s">
        <v>7221</v>
      </c>
      <c r="B269" s="368" t="s">
        <v>7220</v>
      </c>
      <c r="C269" s="368" t="s">
        <v>1010</v>
      </c>
      <c r="D269" s="368">
        <v>3</v>
      </c>
      <c r="E269" s="368">
        <v>0</v>
      </c>
      <c r="F269" s="367">
        <v>2142.66</v>
      </c>
      <c r="G269" s="366">
        <v>0</v>
      </c>
      <c r="H269" s="366">
        <v>1658.85</v>
      </c>
      <c r="I269" s="366">
        <v>483.81</v>
      </c>
      <c r="J269" s="365">
        <v>0.22579877348716082</v>
      </c>
    </row>
    <row r="270" spans="1:10" ht="21.75" customHeight="1" x14ac:dyDescent="0.2">
      <c r="A270" s="368" t="s">
        <v>7219</v>
      </c>
      <c r="B270" s="368" t="s">
        <v>7218</v>
      </c>
      <c r="C270" s="368" t="s">
        <v>1010</v>
      </c>
      <c r="D270" s="368">
        <v>1</v>
      </c>
      <c r="E270" s="368">
        <v>0</v>
      </c>
      <c r="F270" s="367">
        <v>673.23</v>
      </c>
      <c r="G270" s="366">
        <v>0</v>
      </c>
      <c r="H270" s="366">
        <v>496.61</v>
      </c>
      <c r="I270" s="366">
        <v>176.62</v>
      </c>
      <c r="J270" s="365">
        <v>0.26234719189578598</v>
      </c>
    </row>
    <row r="271" spans="1:10" ht="21.75" customHeight="1" x14ac:dyDescent="0.2">
      <c r="A271" s="368" t="s">
        <v>2046</v>
      </c>
      <c r="B271" s="368" t="s">
        <v>2045</v>
      </c>
      <c r="C271" s="368" t="s">
        <v>1010</v>
      </c>
      <c r="D271" s="368">
        <v>1</v>
      </c>
      <c r="E271" s="368">
        <v>0</v>
      </c>
      <c r="F271" s="367">
        <v>2259.13</v>
      </c>
      <c r="G271" s="366">
        <v>0</v>
      </c>
      <c r="H271" s="366">
        <v>1749</v>
      </c>
      <c r="I271" s="366">
        <v>510.13</v>
      </c>
      <c r="J271" s="365">
        <v>0.22580816509010104</v>
      </c>
    </row>
    <row r="272" spans="1:10" ht="21.75" customHeight="1" x14ac:dyDescent="0.2">
      <c r="A272" s="368" t="s">
        <v>4070</v>
      </c>
      <c r="B272" s="368" t="s">
        <v>4069</v>
      </c>
      <c r="C272" s="368" t="s">
        <v>1010</v>
      </c>
      <c r="D272" s="368">
        <v>4</v>
      </c>
      <c r="E272" s="368">
        <v>0</v>
      </c>
      <c r="F272" s="367">
        <v>1526.24</v>
      </c>
      <c r="G272" s="366">
        <v>0</v>
      </c>
      <c r="H272" s="366">
        <v>1332</v>
      </c>
      <c r="I272" s="366">
        <v>194.24</v>
      </c>
      <c r="J272" s="365">
        <v>0.12726700912045288</v>
      </c>
    </row>
    <row r="273" spans="1:10" ht="21.75" customHeight="1" x14ac:dyDescent="0.2">
      <c r="A273" s="368" t="s">
        <v>7217</v>
      </c>
      <c r="B273" s="368" t="s">
        <v>7216</v>
      </c>
      <c r="C273" s="368" t="s">
        <v>1010</v>
      </c>
      <c r="D273" s="368">
        <v>1</v>
      </c>
      <c r="E273" s="368">
        <v>0</v>
      </c>
      <c r="F273" s="367">
        <v>619.47</v>
      </c>
      <c r="G273" s="366">
        <v>0</v>
      </c>
      <c r="H273" s="366">
        <v>540.63</v>
      </c>
      <c r="I273" s="366">
        <v>78.84</v>
      </c>
      <c r="J273" s="365">
        <v>0.12727008571843673</v>
      </c>
    </row>
    <row r="274" spans="1:10" ht="21.75" customHeight="1" x14ac:dyDescent="0.2">
      <c r="A274" s="368" t="s">
        <v>7215</v>
      </c>
      <c r="B274" s="368" t="s">
        <v>7214</v>
      </c>
      <c r="C274" s="368" t="s">
        <v>1010</v>
      </c>
      <c r="D274" s="368">
        <v>1</v>
      </c>
      <c r="E274" s="368">
        <v>0</v>
      </c>
      <c r="F274" s="367">
        <v>1174.81</v>
      </c>
      <c r="G274" s="366">
        <v>0</v>
      </c>
      <c r="H274" s="366">
        <v>1025.29</v>
      </c>
      <c r="I274" s="366">
        <v>149.52000000000001</v>
      </c>
      <c r="J274" s="365">
        <v>0.12727164392540069</v>
      </c>
    </row>
    <row r="275" spans="1:10" ht="21.75" customHeight="1" x14ac:dyDescent="0.2">
      <c r="A275" s="368" t="s">
        <v>7213</v>
      </c>
      <c r="B275" s="368" t="s">
        <v>7212</v>
      </c>
      <c r="C275" s="368" t="s">
        <v>1010</v>
      </c>
      <c r="D275" s="368">
        <v>2</v>
      </c>
      <c r="E275" s="368">
        <v>0</v>
      </c>
      <c r="F275" s="367">
        <v>1065.08</v>
      </c>
      <c r="G275" s="366">
        <v>0</v>
      </c>
      <c r="H275" s="366">
        <v>929.52</v>
      </c>
      <c r="I275" s="366">
        <v>135.56</v>
      </c>
      <c r="J275" s="365">
        <v>0.12727682427611073</v>
      </c>
    </row>
    <row r="276" spans="1:10" ht="21.75" customHeight="1" x14ac:dyDescent="0.2">
      <c r="A276" s="368" t="s">
        <v>7211</v>
      </c>
      <c r="B276" s="368" t="s">
        <v>7210</v>
      </c>
      <c r="C276" s="368" t="s">
        <v>1010</v>
      </c>
      <c r="D276" s="372">
        <v>6</v>
      </c>
      <c r="E276" s="372">
        <v>0</v>
      </c>
      <c r="F276" s="373">
        <v>1953.84</v>
      </c>
      <c r="G276" s="374">
        <v>0</v>
      </c>
      <c r="H276" s="374">
        <v>1705.2</v>
      </c>
      <c r="I276" s="374">
        <v>248.64</v>
      </c>
      <c r="J276" s="375">
        <v>0.12725709372312985</v>
      </c>
    </row>
    <row r="277" spans="1:10" ht="16.5" customHeight="1" x14ac:dyDescent="0.2">
      <c r="D277" s="364">
        <f t="shared" ref="D277:I277" si="0">SUM(D9:D276)</f>
        <v>1717</v>
      </c>
      <c r="E277" s="364">
        <f t="shared" si="0"/>
        <v>0</v>
      </c>
      <c r="F277" s="771">
        <f t="shared" si="0"/>
        <v>587709.03000000026</v>
      </c>
      <c r="G277" s="771">
        <f t="shared" si="0"/>
        <v>-313.81</v>
      </c>
      <c r="H277" s="771">
        <f t="shared" si="0"/>
        <v>471947.81000000011</v>
      </c>
      <c r="I277" s="771">
        <f t="shared" si="0"/>
        <v>115447.40999999999</v>
      </c>
    </row>
    <row r="278" spans="1:10" ht="27.75" customHeight="1" x14ac:dyDescent="0.2"/>
    <row r="279" spans="1:10" ht="27.75" customHeight="1" x14ac:dyDescent="0.2"/>
    <row r="280" spans="1:10" ht="27.75" customHeight="1" x14ac:dyDescent="0.2"/>
    <row r="281" spans="1:10" ht="27.75" customHeight="1" x14ac:dyDescent="0.2"/>
    <row r="282" spans="1:10" ht="27.75" customHeight="1" x14ac:dyDescent="0.2"/>
    <row r="283" spans="1:10" ht="25.5" customHeight="1" x14ac:dyDescent="0.2">
      <c r="A283" s="368" t="s">
        <v>1161</v>
      </c>
      <c r="B283" s="368" t="s">
        <v>1160</v>
      </c>
      <c r="C283" s="368" t="s">
        <v>1159</v>
      </c>
      <c r="D283" s="368">
        <v>21</v>
      </c>
      <c r="E283" s="368">
        <v>0</v>
      </c>
      <c r="F283" s="367">
        <v>10514.38</v>
      </c>
      <c r="G283" s="366">
        <v>0</v>
      </c>
      <c r="H283" s="366">
        <v>7621.53</v>
      </c>
      <c r="I283" s="366">
        <v>2892.85</v>
      </c>
      <c r="J283" s="365">
        <v>0.27513272299460356</v>
      </c>
    </row>
    <row r="284" spans="1:10" ht="25.5" customHeight="1" x14ac:dyDescent="0.2">
      <c r="A284" s="456" t="s">
        <v>6665</v>
      </c>
      <c r="B284" s="456" t="s">
        <v>6664</v>
      </c>
      <c r="C284" s="456" t="s">
        <v>1860</v>
      </c>
      <c r="D284" s="456">
        <v>31</v>
      </c>
      <c r="E284" s="456">
        <v>148.80000000000001</v>
      </c>
      <c r="F284" s="457">
        <v>19045.8</v>
      </c>
      <c r="G284" s="458">
        <v>0</v>
      </c>
      <c r="H284" s="458">
        <v>15.5</v>
      </c>
      <c r="I284" s="458">
        <v>19030.3</v>
      </c>
      <c r="J284" s="459">
        <v>0.99918617227945272</v>
      </c>
    </row>
    <row r="285" spans="1:10" ht="25.5" customHeight="1" x14ac:dyDescent="0.2">
      <c r="A285" s="368" t="s">
        <v>2986</v>
      </c>
      <c r="B285" s="368" t="s">
        <v>2985</v>
      </c>
      <c r="C285" s="368" t="s">
        <v>1010</v>
      </c>
      <c r="D285" s="368">
        <v>8</v>
      </c>
      <c r="E285" s="368">
        <v>0</v>
      </c>
      <c r="F285" s="367">
        <v>22152.1</v>
      </c>
      <c r="G285" s="366">
        <v>0</v>
      </c>
      <c r="H285" s="366">
        <v>21023.32</v>
      </c>
      <c r="I285" s="366">
        <v>1128.78</v>
      </c>
      <c r="J285" s="365">
        <v>5.0955891315044625E-2</v>
      </c>
    </row>
    <row r="286" spans="1:10" ht="25.5" customHeight="1" x14ac:dyDescent="0.2">
      <c r="A286" s="368" t="s">
        <v>2072</v>
      </c>
      <c r="B286" s="368" t="s">
        <v>2071</v>
      </c>
      <c r="C286" s="368" t="s">
        <v>1010</v>
      </c>
      <c r="D286" s="368">
        <v>2</v>
      </c>
      <c r="E286" s="368">
        <v>0</v>
      </c>
      <c r="F286" s="367">
        <v>6343.74</v>
      </c>
      <c r="G286" s="366">
        <v>0</v>
      </c>
      <c r="H286" s="366">
        <v>5558</v>
      </c>
      <c r="I286" s="366">
        <v>785.74</v>
      </c>
      <c r="J286" s="365">
        <v>0.12386068785921239</v>
      </c>
    </row>
    <row r="287" spans="1:10" ht="25.5" customHeight="1" x14ac:dyDescent="0.2">
      <c r="A287" s="368" t="s">
        <v>1107</v>
      </c>
      <c r="B287" s="368" t="s">
        <v>1106</v>
      </c>
      <c r="C287" s="368" t="s">
        <v>1010</v>
      </c>
      <c r="D287" s="368">
        <v>120</v>
      </c>
      <c r="E287" s="368">
        <v>0</v>
      </c>
      <c r="F287" s="367">
        <v>1804.8</v>
      </c>
      <c r="G287" s="366">
        <v>0</v>
      </c>
      <c r="H287" s="366">
        <v>1194</v>
      </c>
      <c r="I287" s="366">
        <v>610.79999999999995</v>
      </c>
      <c r="J287" s="365">
        <v>0.33843085106382981</v>
      </c>
    </row>
    <row r="288" spans="1:10" ht="25.5" customHeight="1" x14ac:dyDescent="0.2">
      <c r="A288" s="368" t="s">
        <v>1103</v>
      </c>
      <c r="B288" s="368" t="s">
        <v>1102</v>
      </c>
      <c r="C288" s="368" t="s">
        <v>1010</v>
      </c>
      <c r="D288" s="368">
        <v>900</v>
      </c>
      <c r="E288" s="368">
        <v>0</v>
      </c>
      <c r="F288" s="367">
        <v>34002</v>
      </c>
      <c r="G288" s="366">
        <v>0</v>
      </c>
      <c r="H288" s="366">
        <v>19080</v>
      </c>
      <c r="I288" s="366">
        <v>14922</v>
      </c>
      <c r="J288" s="365">
        <v>0.43885653785071466</v>
      </c>
    </row>
    <row r="289" spans="1:10" ht="25.5" customHeight="1" x14ac:dyDescent="0.2">
      <c r="A289" s="368" t="s">
        <v>3672</v>
      </c>
      <c r="B289" s="368" t="s">
        <v>3671</v>
      </c>
      <c r="C289" s="368" t="s">
        <v>1010</v>
      </c>
      <c r="D289" s="368">
        <v>4</v>
      </c>
      <c r="E289" s="368">
        <v>0</v>
      </c>
      <c r="F289" s="367">
        <v>6762.76</v>
      </c>
      <c r="G289" s="366">
        <v>0</v>
      </c>
      <c r="H289" s="366">
        <v>5475.88</v>
      </c>
      <c r="I289" s="366">
        <v>1286.8800000000001</v>
      </c>
      <c r="J289" s="365">
        <v>0.1902891718765711</v>
      </c>
    </row>
    <row r="290" spans="1:10" ht="25.5" customHeight="1" x14ac:dyDescent="0.2">
      <c r="A290" s="368" t="s">
        <v>5957</v>
      </c>
      <c r="B290" s="368" t="s">
        <v>5956</v>
      </c>
      <c r="C290" s="368" t="s">
        <v>1010</v>
      </c>
      <c r="D290" s="368">
        <v>1</v>
      </c>
      <c r="E290" s="368">
        <v>0</v>
      </c>
      <c r="F290" s="367">
        <v>8833.5</v>
      </c>
      <c r="G290" s="366">
        <v>0</v>
      </c>
      <c r="H290" s="366">
        <v>7550</v>
      </c>
      <c r="I290" s="366">
        <v>1283.5</v>
      </c>
      <c r="J290" s="365">
        <v>0.14529914529914531</v>
      </c>
    </row>
    <row r="291" spans="1:10" ht="25.5" customHeight="1" x14ac:dyDescent="0.2">
      <c r="A291" s="368" t="s">
        <v>7209</v>
      </c>
      <c r="B291" s="368" t="s">
        <v>7208</v>
      </c>
      <c r="C291" s="368" t="s">
        <v>1010</v>
      </c>
      <c r="D291" s="368">
        <v>4</v>
      </c>
      <c r="E291" s="368">
        <v>0</v>
      </c>
      <c r="F291" s="367">
        <v>5497.92</v>
      </c>
      <c r="G291" s="366">
        <v>0</v>
      </c>
      <c r="H291" s="366">
        <v>4451.72</v>
      </c>
      <c r="I291" s="366">
        <v>1046.2</v>
      </c>
      <c r="J291" s="365">
        <v>0.19029014609161282</v>
      </c>
    </row>
    <row r="292" spans="1:10" ht="25.5" customHeight="1" x14ac:dyDescent="0.2">
      <c r="A292" s="368" t="s">
        <v>7207</v>
      </c>
      <c r="B292" s="368" t="s">
        <v>7206</v>
      </c>
      <c r="C292" s="368" t="s">
        <v>1010</v>
      </c>
      <c r="D292" s="368">
        <v>2</v>
      </c>
      <c r="E292" s="368">
        <v>0</v>
      </c>
      <c r="F292" s="367">
        <v>1958.98</v>
      </c>
      <c r="G292" s="366">
        <v>0</v>
      </c>
      <c r="H292" s="366">
        <v>1586.2</v>
      </c>
      <c r="I292" s="366">
        <v>372.78</v>
      </c>
      <c r="J292" s="365">
        <v>0.19029290753351233</v>
      </c>
    </row>
    <row r="293" spans="1:10" ht="25.5" customHeight="1" x14ac:dyDescent="0.2">
      <c r="A293" s="368" t="s">
        <v>7205</v>
      </c>
      <c r="B293" s="368" t="s">
        <v>7204</v>
      </c>
      <c r="C293" s="368" t="s">
        <v>1010</v>
      </c>
      <c r="D293" s="368">
        <v>2</v>
      </c>
      <c r="E293" s="368">
        <v>0</v>
      </c>
      <c r="F293" s="367">
        <v>4236.2</v>
      </c>
      <c r="G293" s="366">
        <v>0</v>
      </c>
      <c r="H293" s="366">
        <v>3620.68</v>
      </c>
      <c r="I293" s="366">
        <v>615.52</v>
      </c>
      <c r="J293" s="365">
        <v>0.14530003304848685</v>
      </c>
    </row>
    <row r="294" spans="1:10" ht="25.5" customHeight="1" x14ac:dyDescent="0.2">
      <c r="A294" s="368" t="s">
        <v>7203</v>
      </c>
      <c r="B294" s="368" t="s">
        <v>7202</v>
      </c>
      <c r="C294" s="368" t="s">
        <v>1010</v>
      </c>
      <c r="D294" s="368">
        <v>4</v>
      </c>
      <c r="E294" s="368">
        <v>0</v>
      </c>
      <c r="F294" s="367">
        <v>19970.72</v>
      </c>
      <c r="G294" s="366">
        <v>0</v>
      </c>
      <c r="H294" s="366">
        <v>17068.96</v>
      </c>
      <c r="I294" s="366">
        <v>2901.76</v>
      </c>
      <c r="J294" s="365">
        <v>0.14530072025445251</v>
      </c>
    </row>
    <row r="295" spans="1:10" ht="25.5" customHeight="1" x14ac:dyDescent="0.2">
      <c r="A295" s="368" t="s">
        <v>7201</v>
      </c>
      <c r="B295" s="368" t="s">
        <v>7200</v>
      </c>
      <c r="C295" s="368" t="s">
        <v>1010</v>
      </c>
      <c r="D295" s="368">
        <v>2</v>
      </c>
      <c r="E295" s="368">
        <v>0</v>
      </c>
      <c r="F295" s="367">
        <v>101539.8</v>
      </c>
      <c r="G295" s="366">
        <v>0</v>
      </c>
      <c r="H295" s="366">
        <v>90162.8</v>
      </c>
      <c r="I295" s="366">
        <v>11377</v>
      </c>
      <c r="J295" s="365">
        <v>0.11204473516788491</v>
      </c>
    </row>
    <row r="296" spans="1:10" ht="25.5" customHeight="1" x14ac:dyDescent="0.2">
      <c r="A296" s="368" t="s">
        <v>7199</v>
      </c>
      <c r="B296" s="368" t="s">
        <v>7198</v>
      </c>
      <c r="C296" s="368" t="s">
        <v>1010</v>
      </c>
      <c r="D296" s="368">
        <v>2</v>
      </c>
      <c r="E296" s="368">
        <v>0</v>
      </c>
      <c r="F296" s="367">
        <v>819</v>
      </c>
      <c r="G296" s="366">
        <v>0</v>
      </c>
      <c r="H296" s="366">
        <v>700</v>
      </c>
      <c r="I296" s="366">
        <v>119</v>
      </c>
      <c r="J296" s="365">
        <v>0.14529914529914531</v>
      </c>
    </row>
    <row r="297" spans="1:10" ht="25.5" customHeight="1" x14ac:dyDescent="0.2">
      <c r="A297" s="368" t="s">
        <v>1650</v>
      </c>
      <c r="B297" s="368" t="s">
        <v>1649</v>
      </c>
      <c r="C297" s="368" t="s">
        <v>1159</v>
      </c>
      <c r="D297" s="368">
        <v>6</v>
      </c>
      <c r="E297" s="368">
        <v>0</v>
      </c>
      <c r="F297" s="367">
        <v>4320.8100000000004</v>
      </c>
      <c r="G297" s="366">
        <v>0</v>
      </c>
      <c r="H297" s="366">
        <v>2208.2399999999998</v>
      </c>
      <c r="I297" s="366">
        <v>2112.5700000000002</v>
      </c>
      <c r="J297" s="365">
        <v>0.4889291591159991</v>
      </c>
    </row>
    <row r="298" spans="1:10" ht="25.5" customHeight="1" x14ac:dyDescent="0.2">
      <c r="A298" s="368" t="s">
        <v>1648</v>
      </c>
      <c r="B298" s="368" t="s">
        <v>1647</v>
      </c>
      <c r="C298" s="368" t="s">
        <v>1159</v>
      </c>
      <c r="D298" s="368">
        <v>2</v>
      </c>
      <c r="E298" s="368">
        <v>0</v>
      </c>
      <c r="F298" s="367">
        <v>4750.57</v>
      </c>
      <c r="G298" s="366">
        <v>0</v>
      </c>
      <c r="H298" s="366">
        <v>4113.6000000000004</v>
      </c>
      <c r="I298" s="366">
        <v>636.97</v>
      </c>
      <c r="J298" s="365">
        <v>0.13408285742553</v>
      </c>
    </row>
    <row r="299" spans="1:10" ht="25.5" customHeight="1" x14ac:dyDescent="0.2">
      <c r="A299" s="368" t="s">
        <v>2290</v>
      </c>
      <c r="B299" s="368" t="s">
        <v>2289</v>
      </c>
      <c r="C299" s="368" t="s">
        <v>1159</v>
      </c>
      <c r="D299" s="368">
        <v>3</v>
      </c>
      <c r="E299" s="368">
        <v>0</v>
      </c>
      <c r="F299" s="367">
        <v>2097.69</v>
      </c>
      <c r="G299" s="366">
        <v>0</v>
      </c>
      <c r="H299" s="366">
        <v>1620.39</v>
      </c>
      <c r="I299" s="366">
        <v>477.3</v>
      </c>
      <c r="J299" s="365">
        <v>0.22753600388999329</v>
      </c>
    </row>
    <row r="300" spans="1:10" ht="25.5" customHeight="1" x14ac:dyDescent="0.2">
      <c r="A300" s="368" t="s">
        <v>1646</v>
      </c>
      <c r="B300" s="368" t="s">
        <v>1645</v>
      </c>
      <c r="C300" s="368" t="s">
        <v>1159</v>
      </c>
      <c r="D300" s="368">
        <v>26</v>
      </c>
      <c r="E300" s="368">
        <v>0</v>
      </c>
      <c r="F300" s="367">
        <v>20416.03</v>
      </c>
      <c r="G300" s="366">
        <v>0</v>
      </c>
      <c r="H300" s="366">
        <v>12219.48</v>
      </c>
      <c r="I300" s="366">
        <v>8196.5499999999993</v>
      </c>
      <c r="J300" s="365">
        <v>0.40147619297189513</v>
      </c>
    </row>
    <row r="301" spans="1:10" ht="25.5" customHeight="1" x14ac:dyDescent="0.2">
      <c r="A301" s="368" t="s">
        <v>2288</v>
      </c>
      <c r="B301" s="368" t="s">
        <v>2287</v>
      </c>
      <c r="C301" s="368" t="s">
        <v>1159</v>
      </c>
      <c r="D301" s="368">
        <v>2</v>
      </c>
      <c r="E301" s="368">
        <v>0</v>
      </c>
      <c r="F301" s="367">
        <v>1354.32</v>
      </c>
      <c r="G301" s="366">
        <v>0</v>
      </c>
      <c r="H301" s="366">
        <v>983.18</v>
      </c>
      <c r="I301" s="366">
        <v>371.14</v>
      </c>
      <c r="J301" s="365">
        <v>0.27404158544509422</v>
      </c>
    </row>
    <row r="302" spans="1:10" ht="25.5" customHeight="1" x14ac:dyDescent="0.2">
      <c r="A302" s="368" t="s">
        <v>1644</v>
      </c>
      <c r="B302" s="368" t="s">
        <v>1643</v>
      </c>
      <c r="C302" s="368" t="s">
        <v>1159</v>
      </c>
      <c r="D302" s="368">
        <v>22</v>
      </c>
      <c r="E302" s="368">
        <v>0</v>
      </c>
      <c r="F302" s="367">
        <v>10079.030000000001</v>
      </c>
      <c r="G302" s="366">
        <v>0</v>
      </c>
      <c r="H302" s="366">
        <v>2064.2600000000002</v>
      </c>
      <c r="I302" s="366">
        <v>8014.77</v>
      </c>
      <c r="J302" s="365">
        <v>0.79519259293801092</v>
      </c>
    </row>
    <row r="303" spans="1:10" ht="25.5" customHeight="1" x14ac:dyDescent="0.2">
      <c r="A303" s="368" t="s">
        <v>1642</v>
      </c>
      <c r="B303" s="368" t="s">
        <v>1641</v>
      </c>
      <c r="C303" s="368" t="s">
        <v>1159</v>
      </c>
      <c r="D303" s="368">
        <v>2</v>
      </c>
      <c r="E303" s="368">
        <v>0</v>
      </c>
      <c r="F303" s="367">
        <v>1610.1</v>
      </c>
      <c r="G303" s="366">
        <v>0</v>
      </c>
      <c r="H303" s="366">
        <v>1321.92</v>
      </c>
      <c r="I303" s="366">
        <v>288.18</v>
      </c>
      <c r="J303" s="365">
        <v>0.17898267188373393</v>
      </c>
    </row>
    <row r="304" spans="1:10" ht="25.5" customHeight="1" x14ac:dyDescent="0.2">
      <c r="A304" s="368" t="s">
        <v>1640</v>
      </c>
      <c r="B304" s="368" t="s">
        <v>1639</v>
      </c>
      <c r="C304" s="368" t="s">
        <v>1159</v>
      </c>
      <c r="D304" s="368">
        <v>5</v>
      </c>
      <c r="E304" s="368">
        <v>0</v>
      </c>
      <c r="F304" s="367">
        <v>3310.69</v>
      </c>
      <c r="G304" s="366">
        <v>0</v>
      </c>
      <c r="H304" s="366">
        <v>2904</v>
      </c>
      <c r="I304" s="366">
        <v>406.69</v>
      </c>
      <c r="J304" s="365">
        <v>0.12284146205171731</v>
      </c>
    </row>
    <row r="305" spans="1:10" ht="25.5" customHeight="1" x14ac:dyDescent="0.2">
      <c r="A305" s="368" t="s">
        <v>1636</v>
      </c>
      <c r="B305" s="368" t="s">
        <v>1635</v>
      </c>
      <c r="C305" s="368" t="s">
        <v>1159</v>
      </c>
      <c r="D305" s="368">
        <v>3</v>
      </c>
      <c r="E305" s="368">
        <v>0</v>
      </c>
      <c r="F305" s="367">
        <v>1462.2</v>
      </c>
      <c r="G305" s="366">
        <v>0</v>
      </c>
      <c r="H305" s="366">
        <v>962.31</v>
      </c>
      <c r="I305" s="366">
        <v>499.89</v>
      </c>
      <c r="J305" s="365">
        <v>0.34187525646286415</v>
      </c>
    </row>
    <row r="306" spans="1:10" ht="25.5" customHeight="1" x14ac:dyDescent="0.2">
      <c r="A306" s="368" t="s">
        <v>3126</v>
      </c>
      <c r="B306" s="368" t="s">
        <v>3125</v>
      </c>
      <c r="C306" s="368" t="s">
        <v>1630</v>
      </c>
      <c r="D306" s="368">
        <v>2</v>
      </c>
      <c r="E306" s="368">
        <v>0</v>
      </c>
      <c r="F306" s="367">
        <v>1242.6199999999999</v>
      </c>
      <c r="G306" s="366">
        <v>0</v>
      </c>
      <c r="H306" s="366">
        <v>902.6</v>
      </c>
      <c r="I306" s="366">
        <v>340.02</v>
      </c>
      <c r="J306" s="365">
        <v>0.27363152049701439</v>
      </c>
    </row>
    <row r="307" spans="1:10" ht="25.5" customHeight="1" x14ac:dyDescent="0.2">
      <c r="A307" s="368" t="s">
        <v>1634</v>
      </c>
      <c r="B307" s="368" t="s">
        <v>1633</v>
      </c>
      <c r="C307" s="368" t="s">
        <v>1630</v>
      </c>
      <c r="D307" s="368">
        <v>2</v>
      </c>
      <c r="E307" s="368">
        <v>0</v>
      </c>
      <c r="F307" s="367">
        <v>1242.6199999999999</v>
      </c>
      <c r="G307" s="366">
        <v>0</v>
      </c>
      <c r="H307" s="366">
        <v>755.1</v>
      </c>
      <c r="I307" s="366">
        <v>487.52</v>
      </c>
      <c r="J307" s="365">
        <v>0.39233233007677326</v>
      </c>
    </row>
    <row r="308" spans="1:10" ht="25.5" customHeight="1" x14ac:dyDescent="0.2">
      <c r="A308" s="368" t="s">
        <v>1632</v>
      </c>
      <c r="B308" s="368" t="s">
        <v>1631</v>
      </c>
      <c r="C308" s="368" t="s">
        <v>1630</v>
      </c>
      <c r="D308" s="368">
        <v>2</v>
      </c>
      <c r="E308" s="368">
        <v>0</v>
      </c>
      <c r="F308" s="367">
        <v>1532.16</v>
      </c>
      <c r="G308" s="366">
        <v>0</v>
      </c>
      <c r="H308" s="366">
        <v>928.18</v>
      </c>
      <c r="I308" s="366">
        <v>603.98</v>
      </c>
      <c r="J308" s="365">
        <v>0.39420164995822893</v>
      </c>
    </row>
    <row r="309" spans="1:10" ht="25.5" customHeight="1" x14ac:dyDescent="0.2">
      <c r="A309" s="368" t="s">
        <v>1068</v>
      </c>
      <c r="B309" s="368" t="s">
        <v>218</v>
      </c>
      <c r="C309" s="368" t="s">
        <v>1010</v>
      </c>
      <c r="D309" s="368">
        <v>7</v>
      </c>
      <c r="E309" s="368">
        <v>0</v>
      </c>
      <c r="F309" s="367">
        <v>1778</v>
      </c>
      <c r="G309" s="366">
        <v>0</v>
      </c>
      <c r="H309" s="366">
        <v>1742.67</v>
      </c>
      <c r="I309" s="366">
        <v>35.33</v>
      </c>
      <c r="J309" s="365">
        <v>1.9870641169853768E-2</v>
      </c>
    </row>
    <row r="310" spans="1:10" ht="25.5" customHeight="1" x14ac:dyDescent="0.2">
      <c r="A310" s="368" t="s">
        <v>1067</v>
      </c>
      <c r="B310" s="368" t="s">
        <v>1066</v>
      </c>
      <c r="C310" s="368" t="s">
        <v>1010</v>
      </c>
      <c r="D310" s="368">
        <v>1</v>
      </c>
      <c r="E310" s="368">
        <v>0</v>
      </c>
      <c r="F310" s="367">
        <v>1566.58</v>
      </c>
      <c r="G310" s="366">
        <v>0</v>
      </c>
      <c r="H310" s="366">
        <v>971.16</v>
      </c>
      <c r="I310" s="366">
        <v>595.41999999999996</v>
      </c>
      <c r="J310" s="365">
        <v>0.38007634464885293</v>
      </c>
    </row>
    <row r="311" spans="1:10" ht="25.5" customHeight="1" x14ac:dyDescent="0.2">
      <c r="A311" s="368" t="s">
        <v>1059</v>
      </c>
      <c r="B311" s="368" t="s">
        <v>7197</v>
      </c>
      <c r="C311" s="368" t="s">
        <v>1010</v>
      </c>
      <c r="D311" s="368">
        <v>28</v>
      </c>
      <c r="E311" s="368">
        <v>0</v>
      </c>
      <c r="F311" s="367">
        <v>45613.599999999999</v>
      </c>
      <c r="G311" s="366">
        <v>0</v>
      </c>
      <c r="H311" s="366">
        <v>35792.75</v>
      </c>
      <c r="I311" s="366">
        <v>9820.85</v>
      </c>
      <c r="J311" s="365">
        <v>0.2153053036813582</v>
      </c>
    </row>
    <row r="312" spans="1:10" ht="25.5" customHeight="1" x14ac:dyDescent="0.2">
      <c r="A312" s="368" t="s">
        <v>1055</v>
      </c>
      <c r="B312" s="368" t="s">
        <v>7196</v>
      </c>
      <c r="C312" s="368" t="s">
        <v>1010</v>
      </c>
      <c r="D312" s="368">
        <v>19</v>
      </c>
      <c r="E312" s="368">
        <v>0</v>
      </c>
      <c r="F312" s="367">
        <v>35977.68</v>
      </c>
      <c r="G312" s="366">
        <v>0</v>
      </c>
      <c r="H312" s="366">
        <v>24748.26</v>
      </c>
      <c r="I312" s="366">
        <v>11229.42</v>
      </c>
      <c r="J312" s="365">
        <v>0.31212184887963873</v>
      </c>
    </row>
    <row r="313" spans="1:10" ht="25.5" customHeight="1" x14ac:dyDescent="0.2">
      <c r="A313" s="368" t="s">
        <v>1053</v>
      </c>
      <c r="B313" s="368" t="s">
        <v>1052</v>
      </c>
      <c r="C313" s="368" t="s">
        <v>1010</v>
      </c>
      <c r="D313" s="368">
        <v>2</v>
      </c>
      <c r="E313" s="368">
        <v>0</v>
      </c>
      <c r="F313" s="367">
        <v>6759</v>
      </c>
      <c r="G313" s="366">
        <v>0</v>
      </c>
      <c r="H313" s="366">
        <v>4215.76</v>
      </c>
      <c r="I313" s="366">
        <v>2543.2399999999998</v>
      </c>
      <c r="J313" s="365">
        <v>0.37627459683385117</v>
      </c>
    </row>
    <row r="314" spans="1:10" ht="25.5" customHeight="1" x14ac:dyDescent="0.2">
      <c r="A314" s="368" t="s">
        <v>2972</v>
      </c>
      <c r="B314" s="368" t="s">
        <v>7195</v>
      </c>
      <c r="C314" s="368" t="s">
        <v>1010</v>
      </c>
      <c r="D314" s="368">
        <v>4</v>
      </c>
      <c r="E314" s="368">
        <v>0</v>
      </c>
      <c r="F314" s="367">
        <v>5241</v>
      </c>
      <c r="G314" s="366">
        <v>0</v>
      </c>
      <c r="H314" s="366">
        <v>3265.68</v>
      </c>
      <c r="I314" s="366">
        <v>1975.32</v>
      </c>
      <c r="J314" s="365">
        <v>0.37689753863766456</v>
      </c>
    </row>
    <row r="315" spans="1:10" ht="25.5" customHeight="1" x14ac:dyDescent="0.2">
      <c r="A315" s="368" t="s">
        <v>2060</v>
      </c>
      <c r="B315" s="368" t="s">
        <v>7194</v>
      </c>
      <c r="C315" s="368" t="s">
        <v>1010</v>
      </c>
      <c r="D315" s="368">
        <v>5</v>
      </c>
      <c r="E315" s="368">
        <v>0</v>
      </c>
      <c r="F315" s="367">
        <v>8653.81</v>
      </c>
      <c r="G315" s="366">
        <v>0</v>
      </c>
      <c r="H315" s="366">
        <v>5971.5</v>
      </c>
      <c r="I315" s="366">
        <v>2682.31</v>
      </c>
      <c r="J315" s="365">
        <v>0.30995711715417834</v>
      </c>
    </row>
    <row r="316" spans="1:10" ht="25.5" customHeight="1" x14ac:dyDescent="0.2">
      <c r="A316" s="368" t="s">
        <v>3668</v>
      </c>
      <c r="B316" s="368" t="s">
        <v>3667</v>
      </c>
      <c r="C316" s="368" t="s">
        <v>1010</v>
      </c>
      <c r="D316" s="368">
        <v>1</v>
      </c>
      <c r="E316" s="368">
        <v>0</v>
      </c>
      <c r="F316" s="367">
        <v>1602</v>
      </c>
      <c r="G316" s="366">
        <v>0</v>
      </c>
      <c r="H316" s="366">
        <v>1037.46</v>
      </c>
      <c r="I316" s="366">
        <v>564.54</v>
      </c>
      <c r="J316" s="365">
        <v>0.35239700374531835</v>
      </c>
    </row>
    <row r="317" spans="1:10" ht="25.5" customHeight="1" x14ac:dyDescent="0.2">
      <c r="A317" s="368" t="s">
        <v>3666</v>
      </c>
      <c r="B317" s="368" t="s">
        <v>3665</v>
      </c>
      <c r="C317" s="368" t="s">
        <v>1010</v>
      </c>
      <c r="D317" s="368">
        <v>1</v>
      </c>
      <c r="E317" s="368">
        <v>0</v>
      </c>
      <c r="F317" s="367">
        <v>1566.58</v>
      </c>
      <c r="G317" s="366">
        <v>0</v>
      </c>
      <c r="H317" s="366">
        <v>1061.96</v>
      </c>
      <c r="I317" s="366">
        <v>504.62</v>
      </c>
      <c r="J317" s="365">
        <v>0.32211569150633867</v>
      </c>
    </row>
    <row r="318" spans="1:10" ht="25.5" customHeight="1" x14ac:dyDescent="0.2">
      <c r="A318" s="368" t="s">
        <v>1047</v>
      </c>
      <c r="B318" s="368" t="s">
        <v>7193</v>
      </c>
      <c r="C318" s="368" t="s">
        <v>1010</v>
      </c>
      <c r="D318" s="368">
        <v>1</v>
      </c>
      <c r="E318" s="368">
        <v>0</v>
      </c>
      <c r="F318" s="367">
        <v>1089.96</v>
      </c>
      <c r="G318" s="366">
        <v>0</v>
      </c>
      <c r="H318" s="366">
        <v>884.89</v>
      </c>
      <c r="I318" s="366">
        <v>205.07</v>
      </c>
      <c r="J318" s="365">
        <v>0.1881445190649198</v>
      </c>
    </row>
    <row r="319" spans="1:10" ht="25.5" customHeight="1" x14ac:dyDescent="0.2">
      <c r="A319" s="368" t="s">
        <v>1045</v>
      </c>
      <c r="B319" s="368" t="s">
        <v>7192</v>
      </c>
      <c r="C319" s="368" t="s">
        <v>1010</v>
      </c>
      <c r="D319" s="368">
        <v>1</v>
      </c>
      <c r="E319" s="368">
        <v>0</v>
      </c>
      <c r="F319" s="367">
        <v>1717.5</v>
      </c>
      <c r="G319" s="366">
        <v>0</v>
      </c>
      <c r="H319" s="366">
        <v>1116.82</v>
      </c>
      <c r="I319" s="366">
        <v>600.67999999999995</v>
      </c>
      <c r="J319" s="365">
        <v>0.34974090247452694</v>
      </c>
    </row>
    <row r="320" spans="1:10" ht="25.5" customHeight="1" x14ac:dyDescent="0.2">
      <c r="A320" s="368" t="s">
        <v>4519</v>
      </c>
      <c r="B320" s="368" t="s">
        <v>7191</v>
      </c>
      <c r="C320" s="368" t="s">
        <v>1010</v>
      </c>
      <c r="D320" s="368">
        <v>1</v>
      </c>
      <c r="E320" s="368">
        <v>0</v>
      </c>
      <c r="F320" s="367">
        <v>1972.5</v>
      </c>
      <c r="G320" s="366">
        <v>0</v>
      </c>
      <c r="H320" s="366">
        <v>1288.93</v>
      </c>
      <c r="I320" s="366">
        <v>683.57</v>
      </c>
      <c r="J320" s="365">
        <v>0.34655006337135613</v>
      </c>
    </row>
    <row r="321" spans="1:10" ht="25.5" customHeight="1" x14ac:dyDescent="0.2">
      <c r="A321" s="368" t="s">
        <v>5206</v>
      </c>
      <c r="B321" s="368" t="s">
        <v>5205</v>
      </c>
      <c r="C321" s="368" t="s">
        <v>1010</v>
      </c>
      <c r="D321" s="368">
        <v>2</v>
      </c>
      <c r="E321" s="368">
        <v>0</v>
      </c>
      <c r="F321" s="367">
        <v>2464.5</v>
      </c>
      <c r="G321" s="366">
        <v>0</v>
      </c>
      <c r="H321" s="366">
        <v>1594.24</v>
      </c>
      <c r="I321" s="366">
        <v>870.26</v>
      </c>
      <c r="J321" s="365">
        <v>0.35311827956989245</v>
      </c>
    </row>
    <row r="322" spans="1:10" ht="25.5" customHeight="1" x14ac:dyDescent="0.2">
      <c r="A322" s="368" t="s">
        <v>4153</v>
      </c>
      <c r="B322" s="368" t="s">
        <v>4152</v>
      </c>
      <c r="C322" s="368" t="s">
        <v>1010</v>
      </c>
      <c r="D322" s="368">
        <v>1</v>
      </c>
      <c r="E322" s="368">
        <v>0</v>
      </c>
      <c r="F322" s="367">
        <v>1293.75</v>
      </c>
      <c r="G322" s="366">
        <v>0</v>
      </c>
      <c r="H322" s="366">
        <v>797.12</v>
      </c>
      <c r="I322" s="366">
        <v>496.63</v>
      </c>
      <c r="J322" s="365">
        <v>0.38386859903381643</v>
      </c>
    </row>
    <row r="323" spans="1:10" ht="25.5" customHeight="1" x14ac:dyDescent="0.2">
      <c r="A323" s="368" t="s">
        <v>2962</v>
      </c>
      <c r="B323" s="368" t="s">
        <v>2961</v>
      </c>
      <c r="C323" s="368" t="s">
        <v>1010</v>
      </c>
      <c r="D323" s="368">
        <v>2</v>
      </c>
      <c r="E323" s="368">
        <v>0</v>
      </c>
      <c r="F323" s="367">
        <v>3060.95</v>
      </c>
      <c r="G323" s="366">
        <v>0</v>
      </c>
      <c r="H323" s="366">
        <v>2102.36</v>
      </c>
      <c r="I323" s="366">
        <v>958.59</v>
      </c>
      <c r="J323" s="365">
        <v>0.31316748068410133</v>
      </c>
    </row>
    <row r="324" spans="1:10" ht="25.5" customHeight="1" x14ac:dyDescent="0.2">
      <c r="A324" s="368" t="s">
        <v>2056</v>
      </c>
      <c r="B324" s="368" t="s">
        <v>2055</v>
      </c>
      <c r="C324" s="368" t="s">
        <v>1010</v>
      </c>
      <c r="D324" s="368">
        <v>6</v>
      </c>
      <c r="E324" s="368">
        <v>0</v>
      </c>
      <c r="F324" s="367">
        <v>2466</v>
      </c>
      <c r="G324" s="366">
        <v>0</v>
      </c>
      <c r="H324" s="366">
        <v>2281.92</v>
      </c>
      <c r="I324" s="366">
        <v>184.08</v>
      </c>
      <c r="J324" s="365">
        <v>7.4647201946472022E-2</v>
      </c>
    </row>
    <row r="325" spans="1:10" ht="25.5" customHeight="1" x14ac:dyDescent="0.2">
      <c r="A325" s="368" t="s">
        <v>1039</v>
      </c>
      <c r="B325" s="368" t="s">
        <v>221</v>
      </c>
      <c r="C325" s="368" t="s">
        <v>1010</v>
      </c>
      <c r="D325" s="368">
        <v>47</v>
      </c>
      <c r="E325" s="368">
        <v>0</v>
      </c>
      <c r="F325" s="367">
        <v>31302</v>
      </c>
      <c r="G325" s="366">
        <v>0</v>
      </c>
      <c r="H325" s="366">
        <v>30994.44</v>
      </c>
      <c r="I325" s="366">
        <v>307.56</v>
      </c>
      <c r="J325" s="365">
        <v>9.8255702511021656E-3</v>
      </c>
    </row>
    <row r="326" spans="1:10" ht="25.5" customHeight="1" x14ac:dyDescent="0.2">
      <c r="A326" s="368" t="s">
        <v>1038</v>
      </c>
      <c r="B326" s="368" t="s">
        <v>1037</v>
      </c>
      <c r="C326" s="368" t="s">
        <v>1010</v>
      </c>
      <c r="D326" s="368">
        <v>2</v>
      </c>
      <c r="E326" s="368">
        <v>0</v>
      </c>
      <c r="F326" s="367">
        <v>2130</v>
      </c>
      <c r="G326" s="366">
        <v>0</v>
      </c>
      <c r="H326" s="366">
        <v>1781.42</v>
      </c>
      <c r="I326" s="366">
        <v>348.58</v>
      </c>
      <c r="J326" s="365">
        <v>0.16365258215962442</v>
      </c>
    </row>
    <row r="327" spans="1:10" ht="25.5" customHeight="1" x14ac:dyDescent="0.2">
      <c r="A327" s="368" t="s">
        <v>1036</v>
      </c>
      <c r="B327" s="368" t="s">
        <v>1035</v>
      </c>
      <c r="C327" s="368" t="s">
        <v>1010</v>
      </c>
      <c r="D327" s="368">
        <v>6</v>
      </c>
      <c r="E327" s="368">
        <v>0</v>
      </c>
      <c r="F327" s="367">
        <v>1998</v>
      </c>
      <c r="G327" s="366">
        <v>0</v>
      </c>
      <c r="H327" s="366">
        <v>1935.65</v>
      </c>
      <c r="I327" s="366">
        <v>62.35</v>
      </c>
      <c r="J327" s="365">
        <v>3.1206206206206205E-2</v>
      </c>
    </row>
    <row r="328" spans="1:10" ht="25.5" customHeight="1" x14ac:dyDescent="0.2">
      <c r="A328" s="368" t="s">
        <v>5204</v>
      </c>
      <c r="B328" s="368" t="s">
        <v>217</v>
      </c>
      <c r="C328" s="368" t="s">
        <v>1010</v>
      </c>
      <c r="D328" s="372">
        <v>1</v>
      </c>
      <c r="E328" s="372">
        <v>0</v>
      </c>
      <c r="F328" s="373">
        <v>196</v>
      </c>
      <c r="G328" s="374">
        <v>0</v>
      </c>
      <c r="H328" s="374">
        <v>162</v>
      </c>
      <c r="I328" s="374">
        <v>34</v>
      </c>
      <c r="J328" s="375">
        <v>0.17346938775510204</v>
      </c>
    </row>
    <row r="329" spans="1:10" ht="25.5" customHeight="1" x14ac:dyDescent="0.2">
      <c r="D329" s="364">
        <f>SUM(D283:D328)</f>
        <v>1318</v>
      </c>
      <c r="E329" s="364">
        <f t="shared" ref="E329:I329" si="1">SUM(E283:E328)</f>
        <v>148.80000000000001</v>
      </c>
      <c r="F329" s="376">
        <f t="shared" si="1"/>
        <v>455349.95000000007</v>
      </c>
      <c r="G329" s="376">
        <f t="shared" si="1"/>
        <v>0</v>
      </c>
      <c r="H329" s="376">
        <f t="shared" si="1"/>
        <v>339838.84</v>
      </c>
      <c r="I329" s="376">
        <f t="shared" si="1"/>
        <v>115511.11000000002</v>
      </c>
    </row>
    <row r="337" spans="6:6" x14ac:dyDescent="0.2">
      <c r="F337" s="461">
        <f>+F329+F277</f>
        <v>1043058.9800000003</v>
      </c>
    </row>
  </sheetData>
  <autoFilter ref="A8:J291" xr:uid="{00000000-0001-0000-0000-000000000000}"/>
  <pageMargins left="0" right="0" top="1" bottom="1.3541653543307099" header="1" footer="1"/>
  <pageSetup paperSize="9" orientation="portrait" horizontalDpi="300" verticalDpi="300"/>
  <headerFooter alignWithMargins="0">
    <oddFooter>&amp;C&amp;"Arial,Regular"&amp;10&amp;P</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A7307-E419-40BD-B180-3CA914919762}">
  <sheetPr codeName="Hoja66"/>
  <dimension ref="A1:J105"/>
  <sheetViews>
    <sheetView showGridLines="0" workbookViewId="0">
      <pane ySplit="6" topLeftCell="A79" activePane="bottomLeft" state="frozen"/>
      <selection pane="bottomLeft" activeCell="L106" sqref="L106"/>
    </sheetView>
  </sheetViews>
  <sheetFormatPr baseColWidth="10" defaultColWidth="11.42578125" defaultRowHeight="12" x14ac:dyDescent="0.2"/>
  <cols>
    <col min="1" max="1" width="16.140625" style="364" customWidth="1"/>
    <col min="2" max="2" width="46.7109375" style="364" customWidth="1"/>
    <col min="3" max="3" width="19.42578125" style="364" customWidth="1"/>
    <col min="4" max="9" width="13.140625" style="364" customWidth="1"/>
    <col min="10" max="10" width="16" style="364" customWidth="1"/>
    <col min="11" max="14" width="13.140625" style="364" customWidth="1"/>
    <col min="15" max="15" width="0" style="364" hidden="1" customWidth="1"/>
    <col min="16" max="16384" width="11.42578125" style="3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7240</v>
      </c>
    </row>
    <row r="6" spans="1:10" ht="2.4500000000000002" customHeight="1" x14ac:dyDescent="0.2"/>
    <row r="7" spans="1:10" ht="23.85" customHeight="1" x14ac:dyDescent="0.2"/>
    <row r="8" spans="1:10" ht="22.5" customHeight="1" x14ac:dyDescent="0.2">
      <c r="A8" s="754" t="s">
        <v>1908</v>
      </c>
      <c r="B8" s="754" t="s">
        <v>1907</v>
      </c>
      <c r="C8" s="754" t="s">
        <v>1906</v>
      </c>
      <c r="D8" s="754" t="s">
        <v>1905</v>
      </c>
      <c r="E8" s="754" t="s">
        <v>1904</v>
      </c>
      <c r="F8" s="754" t="s">
        <v>245</v>
      </c>
      <c r="G8" s="754" t="s">
        <v>1903</v>
      </c>
      <c r="H8" s="754" t="s">
        <v>1902</v>
      </c>
      <c r="I8" s="754" t="s">
        <v>1901</v>
      </c>
      <c r="J8" s="754" t="s">
        <v>1900</v>
      </c>
    </row>
    <row r="9" spans="1:10" ht="16.5" customHeight="1" x14ac:dyDescent="0.2">
      <c r="A9" s="368" t="s">
        <v>1899</v>
      </c>
      <c r="B9" s="368" t="s">
        <v>1966</v>
      </c>
      <c r="C9" s="368" t="s">
        <v>1774</v>
      </c>
      <c r="D9" s="368">
        <v>24</v>
      </c>
      <c r="E9" s="368">
        <v>6</v>
      </c>
      <c r="F9" s="367">
        <v>894.72</v>
      </c>
      <c r="G9" s="366">
        <v>0</v>
      </c>
      <c r="H9" s="366">
        <v>731.05</v>
      </c>
      <c r="I9" s="366">
        <v>163.66999999999999</v>
      </c>
      <c r="J9" s="365">
        <v>0.1829287374821173</v>
      </c>
    </row>
    <row r="10" spans="1:10" ht="16.5" customHeight="1" x14ac:dyDescent="0.2">
      <c r="A10" s="368" t="s">
        <v>1895</v>
      </c>
      <c r="B10" s="368" t="s">
        <v>1894</v>
      </c>
      <c r="C10" s="368" t="s">
        <v>1774</v>
      </c>
      <c r="D10" s="368">
        <v>48</v>
      </c>
      <c r="E10" s="368">
        <v>12</v>
      </c>
      <c r="F10" s="367">
        <v>1555.68</v>
      </c>
      <c r="G10" s="366">
        <v>0</v>
      </c>
      <c r="H10" s="366">
        <v>1416.94</v>
      </c>
      <c r="I10" s="366">
        <v>138.74</v>
      </c>
      <c r="J10" s="365">
        <v>8.9182865370770345E-2</v>
      </c>
    </row>
    <row r="11" spans="1:10" ht="16.5" customHeight="1" x14ac:dyDescent="0.2">
      <c r="A11" s="368" t="s">
        <v>1891</v>
      </c>
      <c r="B11" s="368" t="s">
        <v>1890</v>
      </c>
      <c r="C11" s="368" t="s">
        <v>1074</v>
      </c>
      <c r="D11" s="368">
        <v>252</v>
      </c>
      <c r="E11" s="368">
        <v>238.392</v>
      </c>
      <c r="F11" s="367">
        <v>13784.4</v>
      </c>
      <c r="G11" s="366">
        <v>0</v>
      </c>
      <c r="H11" s="366">
        <v>11936.4</v>
      </c>
      <c r="I11" s="366">
        <v>1848</v>
      </c>
      <c r="J11" s="365">
        <v>0.13406459475929311</v>
      </c>
    </row>
    <row r="12" spans="1:10" ht="16.5" customHeight="1" x14ac:dyDescent="0.2">
      <c r="A12" s="368" t="s">
        <v>2431</v>
      </c>
      <c r="B12" s="368" t="s">
        <v>2430</v>
      </c>
      <c r="C12" s="368" t="s">
        <v>1077</v>
      </c>
      <c r="D12" s="368">
        <v>1</v>
      </c>
      <c r="E12" s="368">
        <v>11.352</v>
      </c>
      <c r="F12" s="367">
        <v>1381.24</v>
      </c>
      <c r="G12" s="366">
        <v>0</v>
      </c>
      <c r="H12" s="366">
        <v>1073.76</v>
      </c>
      <c r="I12" s="366">
        <v>307.48</v>
      </c>
      <c r="J12" s="365">
        <v>0.2226115664185804</v>
      </c>
    </row>
    <row r="13" spans="1:10" ht="16.5" customHeight="1" x14ac:dyDescent="0.2">
      <c r="A13" s="368" t="s">
        <v>7252</v>
      </c>
      <c r="B13" s="368" t="s">
        <v>7251</v>
      </c>
      <c r="C13" s="368" t="s">
        <v>1074</v>
      </c>
      <c r="D13" s="368">
        <v>72</v>
      </c>
      <c r="E13" s="368">
        <v>68.111999999999995</v>
      </c>
      <c r="F13" s="367">
        <v>6593.04</v>
      </c>
      <c r="G13" s="366">
        <v>0</v>
      </c>
      <c r="H13" s="366">
        <v>5667.12</v>
      </c>
      <c r="I13" s="366">
        <v>925.92</v>
      </c>
      <c r="J13" s="365">
        <v>0.14043900840886753</v>
      </c>
    </row>
    <row r="14" spans="1:10" ht="16.5" customHeight="1" x14ac:dyDescent="0.2">
      <c r="A14" s="368" t="s">
        <v>1887</v>
      </c>
      <c r="B14" s="368" t="s">
        <v>1886</v>
      </c>
      <c r="C14" s="368" t="s">
        <v>1885</v>
      </c>
      <c r="D14" s="368">
        <v>132</v>
      </c>
      <c r="E14" s="368">
        <v>499.62</v>
      </c>
      <c r="F14" s="367">
        <v>16526.400000000001</v>
      </c>
      <c r="G14" s="366">
        <v>0</v>
      </c>
      <c r="H14" s="366">
        <v>15074.73</v>
      </c>
      <c r="I14" s="366">
        <v>1451.67</v>
      </c>
      <c r="J14" s="365">
        <v>8.7839456869009583E-2</v>
      </c>
    </row>
    <row r="15" spans="1:10" ht="16.5" customHeight="1" x14ac:dyDescent="0.2">
      <c r="A15" s="368" t="s">
        <v>1879</v>
      </c>
      <c r="B15" s="368" t="s">
        <v>1878</v>
      </c>
      <c r="C15" s="368" t="s">
        <v>1875</v>
      </c>
      <c r="D15" s="368">
        <v>14</v>
      </c>
      <c r="E15" s="368">
        <v>317.94</v>
      </c>
      <c r="F15" s="367">
        <v>6215.54</v>
      </c>
      <c r="G15" s="366">
        <v>0</v>
      </c>
      <c r="H15" s="366">
        <v>4685.9399999999996</v>
      </c>
      <c r="I15" s="366">
        <v>1529.6</v>
      </c>
      <c r="J15" s="365">
        <v>0.2460928575795506</v>
      </c>
    </row>
    <row r="16" spans="1:10" ht="16.5" customHeight="1" x14ac:dyDescent="0.2">
      <c r="A16" s="368" t="s">
        <v>1870</v>
      </c>
      <c r="B16" s="368" t="s">
        <v>1869</v>
      </c>
      <c r="C16" s="368" t="s">
        <v>1771</v>
      </c>
      <c r="D16" s="368">
        <v>3</v>
      </c>
      <c r="E16" s="368">
        <v>18</v>
      </c>
      <c r="F16" s="367">
        <v>2909.28</v>
      </c>
      <c r="G16" s="366">
        <v>0</v>
      </c>
      <c r="H16" s="366">
        <v>2159.87</v>
      </c>
      <c r="I16" s="366">
        <v>749.41</v>
      </c>
      <c r="J16" s="365">
        <v>0.25759294395864268</v>
      </c>
    </row>
    <row r="17" spans="1:10" ht="16.5" customHeight="1" x14ac:dyDescent="0.2">
      <c r="A17" s="368" t="s">
        <v>1965</v>
      </c>
      <c r="B17" s="368" t="s">
        <v>1964</v>
      </c>
      <c r="C17" s="368" t="s">
        <v>1860</v>
      </c>
      <c r="D17" s="368">
        <v>8</v>
      </c>
      <c r="E17" s="368">
        <v>38.4</v>
      </c>
      <c r="F17" s="367">
        <v>6850.32</v>
      </c>
      <c r="G17" s="366">
        <v>0</v>
      </c>
      <c r="H17" s="366">
        <v>4845.4399999999996</v>
      </c>
      <c r="I17" s="366">
        <v>2004.88</v>
      </c>
      <c r="J17" s="365">
        <v>0.29266953952516089</v>
      </c>
    </row>
    <row r="18" spans="1:10" ht="16.5" customHeight="1" x14ac:dyDescent="0.2">
      <c r="A18" s="368" t="s">
        <v>4416</v>
      </c>
      <c r="B18" s="368" t="s">
        <v>4415</v>
      </c>
      <c r="C18" s="368" t="s">
        <v>1013</v>
      </c>
      <c r="D18" s="368">
        <v>205</v>
      </c>
      <c r="E18" s="368">
        <v>3895</v>
      </c>
      <c r="F18" s="367">
        <v>200429.52</v>
      </c>
      <c r="G18" s="366">
        <v>0</v>
      </c>
      <c r="H18" s="366">
        <v>144074.5</v>
      </c>
      <c r="I18" s="366">
        <v>56355.02</v>
      </c>
      <c r="J18" s="365">
        <v>0.28117125660930586</v>
      </c>
    </row>
    <row r="19" spans="1:10" ht="16.5" customHeight="1" x14ac:dyDescent="0.2">
      <c r="A19" s="368" t="s">
        <v>1857</v>
      </c>
      <c r="B19" s="368" t="s">
        <v>1856</v>
      </c>
      <c r="C19" s="368" t="s">
        <v>1013</v>
      </c>
      <c r="D19" s="368">
        <v>15</v>
      </c>
      <c r="E19" s="368">
        <v>285</v>
      </c>
      <c r="F19" s="367">
        <v>18024.75</v>
      </c>
      <c r="G19" s="366">
        <v>0</v>
      </c>
      <c r="H19" s="366">
        <v>13618.8</v>
      </c>
      <c r="I19" s="366">
        <v>4405.95</v>
      </c>
      <c r="J19" s="365">
        <v>0.24443889651728873</v>
      </c>
    </row>
    <row r="20" spans="1:10" ht="16.5" customHeight="1" x14ac:dyDescent="0.2">
      <c r="A20" s="368" t="s">
        <v>1855</v>
      </c>
      <c r="B20" s="368" t="s">
        <v>1854</v>
      </c>
      <c r="C20" s="368" t="s">
        <v>1013</v>
      </c>
      <c r="D20" s="368">
        <v>30</v>
      </c>
      <c r="E20" s="368">
        <v>570</v>
      </c>
      <c r="F20" s="367">
        <v>35452.300000000003</v>
      </c>
      <c r="G20" s="366">
        <v>0</v>
      </c>
      <c r="H20" s="366">
        <v>27561.1</v>
      </c>
      <c r="I20" s="366">
        <v>7891.2</v>
      </c>
      <c r="J20" s="365">
        <v>0.22258640483128034</v>
      </c>
    </row>
    <row r="21" spans="1:10" ht="16.5" customHeight="1" x14ac:dyDescent="0.2">
      <c r="A21" s="368" t="s">
        <v>1853</v>
      </c>
      <c r="B21" s="368" t="s">
        <v>1852</v>
      </c>
      <c r="C21" s="368" t="s">
        <v>1013</v>
      </c>
      <c r="D21" s="368">
        <v>30</v>
      </c>
      <c r="E21" s="368">
        <v>570</v>
      </c>
      <c r="F21" s="367">
        <v>36755.300000000003</v>
      </c>
      <c r="G21" s="366">
        <v>0</v>
      </c>
      <c r="H21" s="366">
        <v>28386.6</v>
      </c>
      <c r="I21" s="366">
        <v>8368.7000000000007</v>
      </c>
      <c r="J21" s="365">
        <v>0.22768689141429943</v>
      </c>
    </row>
    <row r="22" spans="1:10" ht="16.5" customHeight="1" x14ac:dyDescent="0.2">
      <c r="A22" s="368" t="s">
        <v>1841</v>
      </c>
      <c r="B22" s="368" t="s">
        <v>1840</v>
      </c>
      <c r="C22" s="368" t="s">
        <v>1013</v>
      </c>
      <c r="D22" s="368">
        <v>46</v>
      </c>
      <c r="E22" s="368">
        <v>874</v>
      </c>
      <c r="F22" s="367">
        <v>60030</v>
      </c>
      <c r="G22" s="366">
        <v>0</v>
      </c>
      <c r="H22" s="366">
        <v>49577.42</v>
      </c>
      <c r="I22" s="366">
        <v>10452.58</v>
      </c>
      <c r="J22" s="365">
        <v>0.17412260536398466</v>
      </c>
    </row>
    <row r="23" spans="1:10" ht="16.5" customHeight="1" x14ac:dyDescent="0.2">
      <c r="A23" s="368" t="s">
        <v>1837</v>
      </c>
      <c r="B23" s="368" t="s">
        <v>1836</v>
      </c>
      <c r="C23" s="368" t="s">
        <v>1013</v>
      </c>
      <c r="D23" s="368">
        <v>713</v>
      </c>
      <c r="E23" s="368">
        <v>13547</v>
      </c>
      <c r="F23" s="367">
        <v>506538.51</v>
      </c>
      <c r="G23" s="366">
        <v>0</v>
      </c>
      <c r="H23" s="366">
        <v>364500.5</v>
      </c>
      <c r="I23" s="366">
        <v>142038.01</v>
      </c>
      <c r="J23" s="365">
        <v>0.28040910453185486</v>
      </c>
    </row>
    <row r="24" spans="1:10" ht="16.5" customHeight="1" x14ac:dyDescent="0.2">
      <c r="A24" s="368" t="s">
        <v>1827</v>
      </c>
      <c r="B24" s="368" t="s">
        <v>1826</v>
      </c>
      <c r="C24" s="368" t="s">
        <v>1013</v>
      </c>
      <c r="D24" s="368">
        <v>1</v>
      </c>
      <c r="E24" s="368">
        <v>19</v>
      </c>
      <c r="F24" s="367">
        <v>2473.7600000000002</v>
      </c>
      <c r="G24" s="366">
        <v>0</v>
      </c>
      <c r="H24" s="366">
        <v>1830.15</v>
      </c>
      <c r="I24" s="366">
        <v>643.61</v>
      </c>
      <c r="J24" s="365">
        <v>0.26017479464458959</v>
      </c>
    </row>
    <row r="25" spans="1:10" ht="16.5" customHeight="1" x14ac:dyDescent="0.2">
      <c r="A25" s="368" t="s">
        <v>1820</v>
      </c>
      <c r="B25" s="368" t="s">
        <v>1819</v>
      </c>
      <c r="C25" s="368" t="s">
        <v>1818</v>
      </c>
      <c r="D25" s="368">
        <v>4</v>
      </c>
      <c r="E25" s="368">
        <v>44.16</v>
      </c>
      <c r="F25" s="367">
        <v>1467.01</v>
      </c>
      <c r="G25" s="366">
        <v>0</v>
      </c>
      <c r="H25" s="366">
        <v>976.2</v>
      </c>
      <c r="I25" s="366">
        <v>490.81</v>
      </c>
      <c r="J25" s="365">
        <v>0.33456486322519957</v>
      </c>
    </row>
    <row r="26" spans="1:10" ht="16.5" customHeight="1" x14ac:dyDescent="0.2">
      <c r="A26" s="368" t="s">
        <v>1820</v>
      </c>
      <c r="B26" s="368" t="s">
        <v>1819</v>
      </c>
      <c r="C26" s="368" t="s">
        <v>1961</v>
      </c>
      <c r="D26" s="368">
        <v>480</v>
      </c>
      <c r="E26" s="368">
        <v>220.8</v>
      </c>
      <c r="F26" s="367">
        <v>6225.6</v>
      </c>
      <c r="G26" s="366">
        <v>0</v>
      </c>
      <c r="H26" s="366">
        <v>4881</v>
      </c>
      <c r="I26" s="366">
        <v>1344.6</v>
      </c>
      <c r="J26" s="365">
        <v>0.21597918272937547</v>
      </c>
    </row>
    <row r="27" spans="1:10" ht="16.5" customHeight="1" x14ac:dyDescent="0.2">
      <c r="A27" s="368" t="s">
        <v>1817</v>
      </c>
      <c r="B27" s="368" t="s">
        <v>1816</v>
      </c>
      <c r="C27" s="368" t="s">
        <v>1013</v>
      </c>
      <c r="D27" s="368">
        <v>34</v>
      </c>
      <c r="E27" s="368">
        <v>646</v>
      </c>
      <c r="F27" s="367">
        <v>27430.52</v>
      </c>
      <c r="G27" s="366">
        <v>0</v>
      </c>
      <c r="H27" s="366">
        <v>17944.52</v>
      </c>
      <c r="I27" s="366">
        <v>9486</v>
      </c>
      <c r="J27" s="365">
        <v>0.34581918242891496</v>
      </c>
    </row>
    <row r="28" spans="1:10" ht="16.5" customHeight="1" x14ac:dyDescent="0.2">
      <c r="A28" s="368" t="s">
        <v>1815</v>
      </c>
      <c r="B28" s="368" t="s">
        <v>1814</v>
      </c>
      <c r="C28" s="368" t="s">
        <v>1013</v>
      </c>
      <c r="D28" s="368">
        <v>3</v>
      </c>
      <c r="E28" s="368">
        <v>57</v>
      </c>
      <c r="F28" s="367">
        <v>2900.91</v>
      </c>
      <c r="G28" s="366">
        <v>0</v>
      </c>
      <c r="H28" s="366">
        <v>2240.4</v>
      </c>
      <c r="I28" s="366">
        <v>660.51</v>
      </c>
      <c r="J28" s="365">
        <v>0.22769062121885891</v>
      </c>
    </row>
    <row r="29" spans="1:10" ht="16.5" customHeight="1" x14ac:dyDescent="0.2">
      <c r="A29" s="368" t="s">
        <v>1811</v>
      </c>
      <c r="B29" s="368" t="s">
        <v>1810</v>
      </c>
      <c r="C29" s="368" t="s">
        <v>1013</v>
      </c>
      <c r="D29" s="368">
        <v>86</v>
      </c>
      <c r="E29" s="368">
        <v>1634</v>
      </c>
      <c r="F29" s="367">
        <v>133321.4</v>
      </c>
      <c r="G29" s="366">
        <v>0</v>
      </c>
      <c r="H29" s="366">
        <v>84098.78</v>
      </c>
      <c r="I29" s="366">
        <v>49222.62</v>
      </c>
      <c r="J29" s="365">
        <v>0.36920269364108088</v>
      </c>
    </row>
    <row r="30" spans="1:10" ht="16.5" customHeight="1" x14ac:dyDescent="0.2">
      <c r="A30" s="368" t="s">
        <v>1809</v>
      </c>
      <c r="B30" s="368" t="s">
        <v>1808</v>
      </c>
      <c r="C30" s="368" t="s">
        <v>1013</v>
      </c>
      <c r="D30" s="368">
        <v>3</v>
      </c>
      <c r="E30" s="368">
        <v>57</v>
      </c>
      <c r="F30" s="367">
        <v>0.03</v>
      </c>
      <c r="G30" s="366">
        <v>0</v>
      </c>
      <c r="H30" s="366">
        <v>297.99</v>
      </c>
      <c r="I30" s="366">
        <v>-297.95999999999998</v>
      </c>
      <c r="J30" s="365">
        <v>-9932</v>
      </c>
    </row>
    <row r="31" spans="1:10" ht="16.5" customHeight="1" x14ac:dyDescent="0.2">
      <c r="A31" s="368" t="s">
        <v>1807</v>
      </c>
      <c r="B31" s="368" t="s">
        <v>1806</v>
      </c>
      <c r="C31" s="368" t="s">
        <v>1013</v>
      </c>
      <c r="D31" s="368">
        <v>6</v>
      </c>
      <c r="E31" s="368">
        <v>114</v>
      </c>
      <c r="F31" s="367">
        <v>0.06</v>
      </c>
      <c r="G31" s="366">
        <v>0</v>
      </c>
      <c r="H31" s="366">
        <v>1041.02</v>
      </c>
      <c r="I31" s="366">
        <v>-1040.96</v>
      </c>
      <c r="J31" s="365">
        <v>-17349.333333333332</v>
      </c>
    </row>
    <row r="32" spans="1:10" ht="16.5" customHeight="1" x14ac:dyDescent="0.2">
      <c r="A32" s="368" t="s">
        <v>2313</v>
      </c>
      <c r="B32" s="368" t="s">
        <v>2422</v>
      </c>
      <c r="C32" s="368" t="s">
        <v>1013</v>
      </c>
      <c r="D32" s="368">
        <v>6</v>
      </c>
      <c r="E32" s="368">
        <v>114</v>
      </c>
      <c r="F32" s="367">
        <v>0.06</v>
      </c>
      <c r="G32" s="366">
        <v>0</v>
      </c>
      <c r="H32" s="366">
        <v>1038.1500000000001</v>
      </c>
      <c r="I32" s="366">
        <v>-1038.0899999999999</v>
      </c>
      <c r="J32" s="365">
        <v>-17301.5</v>
      </c>
    </row>
    <row r="33" spans="1:10" ht="16.5" customHeight="1" x14ac:dyDescent="0.2">
      <c r="A33" s="368" t="s">
        <v>1802</v>
      </c>
      <c r="B33" s="368" t="s">
        <v>1801</v>
      </c>
      <c r="C33" s="368" t="s">
        <v>1800</v>
      </c>
      <c r="D33" s="368">
        <v>420</v>
      </c>
      <c r="E33" s="368">
        <v>198.66</v>
      </c>
      <c r="F33" s="367">
        <v>49177.8</v>
      </c>
      <c r="G33" s="366">
        <v>0</v>
      </c>
      <c r="H33" s="366">
        <v>46086.6</v>
      </c>
      <c r="I33" s="366">
        <v>3091.2</v>
      </c>
      <c r="J33" s="365">
        <v>6.2857630882227344E-2</v>
      </c>
    </row>
    <row r="34" spans="1:10" ht="16.5" customHeight="1" x14ac:dyDescent="0.2">
      <c r="A34" s="368" t="s">
        <v>1799</v>
      </c>
      <c r="B34" s="368" t="s">
        <v>1798</v>
      </c>
      <c r="C34" s="368" t="s">
        <v>1013</v>
      </c>
      <c r="D34" s="368">
        <v>2</v>
      </c>
      <c r="E34" s="368">
        <v>38</v>
      </c>
      <c r="F34" s="367">
        <v>3179.46</v>
      </c>
      <c r="G34" s="366">
        <v>0</v>
      </c>
      <c r="H34" s="366">
        <v>2438.6999999999998</v>
      </c>
      <c r="I34" s="366">
        <v>740.76</v>
      </c>
      <c r="J34" s="365">
        <v>0.23298295937045913</v>
      </c>
    </row>
    <row r="35" spans="1:10" ht="16.5" customHeight="1" x14ac:dyDescent="0.2">
      <c r="A35" s="368" t="s">
        <v>1789</v>
      </c>
      <c r="B35" s="368" t="s">
        <v>1788</v>
      </c>
      <c r="C35" s="368" t="s">
        <v>1785</v>
      </c>
      <c r="D35" s="368">
        <v>51</v>
      </c>
      <c r="E35" s="368">
        <v>1020</v>
      </c>
      <c r="F35" s="367">
        <v>19675.830000000002</v>
      </c>
      <c r="G35" s="366">
        <v>0</v>
      </c>
      <c r="H35" s="366">
        <v>17042.669999999998</v>
      </c>
      <c r="I35" s="366">
        <v>2633.16</v>
      </c>
      <c r="J35" s="365">
        <v>0.13382713715253688</v>
      </c>
    </row>
    <row r="36" spans="1:10" ht="16.5" customHeight="1" x14ac:dyDescent="0.2">
      <c r="A36" s="368" t="s">
        <v>1784</v>
      </c>
      <c r="B36" s="368" t="s">
        <v>1783</v>
      </c>
      <c r="C36" s="368" t="s">
        <v>1774</v>
      </c>
      <c r="D36" s="368">
        <v>2256</v>
      </c>
      <c r="E36" s="368">
        <v>564</v>
      </c>
      <c r="F36" s="367">
        <v>55768.32</v>
      </c>
      <c r="G36" s="366">
        <v>0</v>
      </c>
      <c r="H36" s="366">
        <v>50709.24</v>
      </c>
      <c r="I36" s="366">
        <v>5059.08</v>
      </c>
      <c r="J36" s="365">
        <v>9.071601941747573E-2</v>
      </c>
    </row>
    <row r="37" spans="1:10" ht="16.5" customHeight="1" x14ac:dyDescent="0.2">
      <c r="A37" s="368" t="s">
        <v>1782</v>
      </c>
      <c r="B37" s="368" t="s">
        <v>1781</v>
      </c>
      <c r="C37" s="368" t="s">
        <v>1771</v>
      </c>
      <c r="D37" s="368">
        <v>1</v>
      </c>
      <c r="E37" s="368">
        <v>6</v>
      </c>
      <c r="F37" s="367">
        <v>972.15</v>
      </c>
      <c r="G37" s="366">
        <v>0</v>
      </c>
      <c r="H37" s="366">
        <v>626.52</v>
      </c>
      <c r="I37" s="366">
        <v>345.63</v>
      </c>
      <c r="J37" s="365">
        <v>0.35553155377256596</v>
      </c>
    </row>
    <row r="38" spans="1:10" ht="16.5" customHeight="1" x14ac:dyDescent="0.2">
      <c r="A38" s="368" t="s">
        <v>1782</v>
      </c>
      <c r="B38" s="368" t="s">
        <v>1781</v>
      </c>
      <c r="C38" s="368" t="s">
        <v>1774</v>
      </c>
      <c r="D38" s="368">
        <v>1080</v>
      </c>
      <c r="E38" s="368">
        <v>270</v>
      </c>
      <c r="F38" s="367">
        <v>39387.599999999999</v>
      </c>
      <c r="G38" s="366">
        <v>0</v>
      </c>
      <c r="H38" s="366">
        <v>28193.4</v>
      </c>
      <c r="I38" s="366">
        <v>11194.2</v>
      </c>
      <c r="J38" s="365">
        <v>0.28420619687414311</v>
      </c>
    </row>
    <row r="39" spans="1:10" ht="16.5" customHeight="1" x14ac:dyDescent="0.2">
      <c r="A39" s="368" t="s">
        <v>1780</v>
      </c>
      <c r="B39" s="368" t="s">
        <v>1779</v>
      </c>
      <c r="C39" s="368" t="s">
        <v>1774</v>
      </c>
      <c r="D39" s="368">
        <v>72</v>
      </c>
      <c r="E39" s="368">
        <v>18</v>
      </c>
      <c r="F39" s="367">
        <v>3850.56</v>
      </c>
      <c r="G39" s="366">
        <v>0</v>
      </c>
      <c r="H39" s="366">
        <v>2888.16</v>
      </c>
      <c r="I39" s="366">
        <v>962.4</v>
      </c>
      <c r="J39" s="365">
        <v>0.24993767140363998</v>
      </c>
    </row>
    <row r="40" spans="1:10" ht="16.5" customHeight="1" x14ac:dyDescent="0.2">
      <c r="A40" s="368" t="s">
        <v>1778</v>
      </c>
      <c r="B40" s="368" t="s">
        <v>1777</v>
      </c>
      <c r="C40" s="368" t="s">
        <v>1771</v>
      </c>
      <c r="D40" s="368">
        <v>3</v>
      </c>
      <c r="E40" s="368">
        <v>18</v>
      </c>
      <c r="F40" s="367">
        <v>2392.29</v>
      </c>
      <c r="G40" s="366">
        <v>0</v>
      </c>
      <c r="H40" s="366">
        <v>1670.55</v>
      </c>
      <c r="I40" s="366">
        <v>721.74</v>
      </c>
      <c r="J40" s="365">
        <v>0.30169419259370728</v>
      </c>
    </row>
    <row r="41" spans="1:10" ht="16.5" customHeight="1" x14ac:dyDescent="0.2">
      <c r="A41" s="368" t="s">
        <v>1778</v>
      </c>
      <c r="B41" s="368" t="s">
        <v>1777</v>
      </c>
      <c r="C41" s="368" t="s">
        <v>1774</v>
      </c>
      <c r="D41" s="368">
        <v>408</v>
      </c>
      <c r="E41" s="368">
        <v>102</v>
      </c>
      <c r="F41" s="367">
        <v>11738.16</v>
      </c>
      <c r="G41" s="366">
        <v>0</v>
      </c>
      <c r="H41" s="366">
        <v>9465.2900000000009</v>
      </c>
      <c r="I41" s="366">
        <v>2272.87</v>
      </c>
      <c r="J41" s="365">
        <v>0.19363085866950186</v>
      </c>
    </row>
    <row r="42" spans="1:10" ht="16.5" customHeight="1" x14ac:dyDescent="0.2">
      <c r="A42" s="368" t="s">
        <v>1776</v>
      </c>
      <c r="B42" s="368" t="s">
        <v>1775</v>
      </c>
      <c r="C42" s="368" t="s">
        <v>1771</v>
      </c>
      <c r="D42" s="368">
        <v>1</v>
      </c>
      <c r="E42" s="368">
        <v>6</v>
      </c>
      <c r="F42" s="367">
        <v>647.46</v>
      </c>
      <c r="G42" s="366">
        <v>0</v>
      </c>
      <c r="H42" s="366">
        <v>479.62</v>
      </c>
      <c r="I42" s="366">
        <v>167.84</v>
      </c>
      <c r="J42" s="365">
        <v>0.25922836932011245</v>
      </c>
    </row>
    <row r="43" spans="1:10" ht="16.5" customHeight="1" x14ac:dyDescent="0.2">
      <c r="A43" s="368" t="s">
        <v>1776</v>
      </c>
      <c r="B43" s="368" t="s">
        <v>1775</v>
      </c>
      <c r="C43" s="368" t="s">
        <v>1774</v>
      </c>
      <c r="D43" s="368">
        <v>456</v>
      </c>
      <c r="E43" s="368">
        <v>114</v>
      </c>
      <c r="F43" s="367">
        <v>12380.4</v>
      </c>
      <c r="G43" s="366">
        <v>0</v>
      </c>
      <c r="H43" s="366">
        <v>9112.7800000000007</v>
      </c>
      <c r="I43" s="366">
        <v>3267.62</v>
      </c>
      <c r="J43" s="365">
        <v>0.26393492940454266</v>
      </c>
    </row>
    <row r="44" spans="1:10" ht="16.5" customHeight="1" x14ac:dyDescent="0.2">
      <c r="A44" s="368" t="s">
        <v>1773</v>
      </c>
      <c r="B44" s="368" t="s">
        <v>1772</v>
      </c>
      <c r="C44" s="368" t="s">
        <v>1771</v>
      </c>
      <c r="D44" s="368">
        <v>2</v>
      </c>
      <c r="E44" s="368">
        <v>12</v>
      </c>
      <c r="F44" s="367">
        <v>1487.28</v>
      </c>
      <c r="G44" s="366">
        <v>0</v>
      </c>
      <c r="H44" s="366">
        <v>1097.08</v>
      </c>
      <c r="I44" s="366">
        <v>390.2</v>
      </c>
      <c r="J44" s="365">
        <v>0.26235813027809157</v>
      </c>
    </row>
    <row r="45" spans="1:10" ht="16.5" customHeight="1" x14ac:dyDescent="0.2">
      <c r="A45" s="368" t="s">
        <v>1773</v>
      </c>
      <c r="B45" s="368" t="s">
        <v>1772</v>
      </c>
      <c r="C45" s="368" t="s">
        <v>1774</v>
      </c>
      <c r="D45" s="368">
        <v>312</v>
      </c>
      <c r="E45" s="368">
        <v>78</v>
      </c>
      <c r="F45" s="367">
        <v>9481.68</v>
      </c>
      <c r="G45" s="366">
        <v>0</v>
      </c>
      <c r="H45" s="366">
        <v>7131.64</v>
      </c>
      <c r="I45" s="366">
        <v>2350.04</v>
      </c>
      <c r="J45" s="365">
        <v>0.24785059187823255</v>
      </c>
    </row>
    <row r="46" spans="1:10" ht="16.5" customHeight="1" x14ac:dyDescent="0.2">
      <c r="A46" s="368" t="s">
        <v>1768</v>
      </c>
      <c r="B46" s="368" t="s">
        <v>1767</v>
      </c>
      <c r="C46" s="368" t="s">
        <v>1074</v>
      </c>
      <c r="D46" s="368">
        <v>30</v>
      </c>
      <c r="E46" s="368">
        <v>28.38</v>
      </c>
      <c r="F46" s="367">
        <v>2175.9</v>
      </c>
      <c r="G46" s="366">
        <v>0</v>
      </c>
      <c r="H46" s="366">
        <v>2002.38</v>
      </c>
      <c r="I46" s="366">
        <v>173.52</v>
      </c>
      <c r="J46" s="365">
        <v>7.9746311870949951E-2</v>
      </c>
    </row>
    <row r="47" spans="1:10" ht="16.5" customHeight="1" x14ac:dyDescent="0.2">
      <c r="A47" s="368" t="s">
        <v>1766</v>
      </c>
      <c r="B47" s="368" t="s">
        <v>1765</v>
      </c>
      <c r="C47" s="368" t="s">
        <v>1764</v>
      </c>
      <c r="D47" s="368">
        <v>2</v>
      </c>
      <c r="E47" s="368">
        <v>28.38</v>
      </c>
      <c r="F47" s="367">
        <v>2438.37</v>
      </c>
      <c r="G47" s="366">
        <v>0</v>
      </c>
      <c r="H47" s="366">
        <v>2005.52</v>
      </c>
      <c r="I47" s="366">
        <v>432.85</v>
      </c>
      <c r="J47" s="365">
        <v>0.17751612757702892</v>
      </c>
    </row>
    <row r="48" spans="1:10" ht="16.5" customHeight="1" x14ac:dyDescent="0.2">
      <c r="A48" s="368" t="s">
        <v>1763</v>
      </c>
      <c r="B48" s="368" t="s">
        <v>1762</v>
      </c>
      <c r="C48" s="368" t="s">
        <v>1764</v>
      </c>
      <c r="D48" s="368">
        <v>28</v>
      </c>
      <c r="E48" s="368">
        <v>397.32</v>
      </c>
      <c r="F48" s="367">
        <v>29814.49</v>
      </c>
      <c r="G48" s="366">
        <v>0</v>
      </c>
      <c r="H48" s="366">
        <v>28736.42</v>
      </c>
      <c r="I48" s="366">
        <v>1078.07</v>
      </c>
      <c r="J48" s="365">
        <v>3.6159263499057001E-2</v>
      </c>
    </row>
    <row r="49" spans="1:10" ht="16.5" customHeight="1" x14ac:dyDescent="0.2">
      <c r="A49" s="368" t="s">
        <v>1763</v>
      </c>
      <c r="B49" s="368" t="s">
        <v>1762</v>
      </c>
      <c r="C49" s="368" t="s">
        <v>1074</v>
      </c>
      <c r="D49" s="368">
        <v>480</v>
      </c>
      <c r="E49" s="368">
        <v>454.08</v>
      </c>
      <c r="F49" s="367">
        <v>39676.800000000003</v>
      </c>
      <c r="G49" s="366">
        <v>0</v>
      </c>
      <c r="H49" s="366">
        <v>32200</v>
      </c>
      <c r="I49" s="366">
        <v>7476.8</v>
      </c>
      <c r="J49" s="365">
        <v>0.18844261634002743</v>
      </c>
    </row>
    <row r="50" spans="1:10" ht="16.5" customHeight="1" x14ac:dyDescent="0.2">
      <c r="A50" s="368" t="s">
        <v>1755</v>
      </c>
      <c r="B50" s="368" t="s">
        <v>1754</v>
      </c>
      <c r="C50" s="368" t="s">
        <v>1018</v>
      </c>
      <c r="D50" s="368">
        <v>6</v>
      </c>
      <c r="E50" s="368">
        <v>1248</v>
      </c>
      <c r="F50" s="367">
        <v>29689.56</v>
      </c>
      <c r="G50" s="366">
        <v>0</v>
      </c>
      <c r="H50" s="366">
        <v>18408.3</v>
      </c>
      <c r="I50" s="366">
        <v>11281.26</v>
      </c>
      <c r="J50" s="365">
        <v>0.37997397064826827</v>
      </c>
    </row>
    <row r="51" spans="1:10" ht="16.5" customHeight="1" x14ac:dyDescent="0.2">
      <c r="A51" s="368" t="s">
        <v>3844</v>
      </c>
      <c r="B51" s="368" t="s">
        <v>3843</v>
      </c>
      <c r="C51" s="368" t="s">
        <v>1018</v>
      </c>
      <c r="D51" s="368">
        <v>1</v>
      </c>
      <c r="E51" s="368">
        <v>208</v>
      </c>
      <c r="F51" s="367">
        <v>10027.9</v>
      </c>
      <c r="G51" s="366">
        <v>0</v>
      </c>
      <c r="H51" s="366">
        <v>8719.92</v>
      </c>
      <c r="I51" s="366">
        <v>1307.98</v>
      </c>
      <c r="J51" s="365">
        <v>0.13043408889199135</v>
      </c>
    </row>
    <row r="52" spans="1:10" ht="16.5" customHeight="1" x14ac:dyDescent="0.2">
      <c r="A52" s="368" t="s">
        <v>1952</v>
      </c>
      <c r="B52" s="368" t="s">
        <v>1951</v>
      </c>
      <c r="C52" s="368" t="s">
        <v>1018</v>
      </c>
      <c r="D52" s="368">
        <v>3</v>
      </c>
      <c r="E52" s="368">
        <v>624</v>
      </c>
      <c r="F52" s="367">
        <v>25804.41</v>
      </c>
      <c r="G52" s="366">
        <v>0</v>
      </c>
      <c r="H52" s="366">
        <v>23253.96</v>
      </c>
      <c r="I52" s="366">
        <v>2550.4499999999998</v>
      </c>
      <c r="J52" s="365">
        <v>9.8837756802035007E-2</v>
      </c>
    </row>
    <row r="53" spans="1:10" ht="16.5" customHeight="1" x14ac:dyDescent="0.2">
      <c r="A53" s="368" t="s">
        <v>1721</v>
      </c>
      <c r="B53" s="368" t="s">
        <v>1720</v>
      </c>
      <c r="C53" s="368" t="s">
        <v>1719</v>
      </c>
      <c r="D53" s="368">
        <v>48</v>
      </c>
      <c r="E53" s="368">
        <v>43.2</v>
      </c>
      <c r="F53" s="367">
        <v>3870.24</v>
      </c>
      <c r="G53" s="366">
        <v>0</v>
      </c>
      <c r="H53" s="366">
        <v>2857.88</v>
      </c>
      <c r="I53" s="366">
        <v>1012.36</v>
      </c>
      <c r="J53" s="365">
        <v>0.26157550952912478</v>
      </c>
    </row>
    <row r="54" spans="1:10" ht="16.5" customHeight="1" x14ac:dyDescent="0.2">
      <c r="A54" s="368" t="s">
        <v>1950</v>
      </c>
      <c r="B54" s="368" t="s">
        <v>1949</v>
      </c>
      <c r="C54" s="368" t="s">
        <v>1719</v>
      </c>
      <c r="D54" s="368">
        <v>72</v>
      </c>
      <c r="E54" s="368">
        <v>64.8</v>
      </c>
      <c r="F54" s="367">
        <v>5222.16</v>
      </c>
      <c r="G54" s="366">
        <v>0</v>
      </c>
      <c r="H54" s="366">
        <v>4245.28</v>
      </c>
      <c r="I54" s="366">
        <v>976.88</v>
      </c>
      <c r="J54" s="365">
        <v>0.18706435651148184</v>
      </c>
    </row>
    <row r="55" spans="1:10" ht="16.5" customHeight="1" x14ac:dyDescent="0.2">
      <c r="A55" s="368" t="s">
        <v>1709</v>
      </c>
      <c r="B55" s="368" t="s">
        <v>1708</v>
      </c>
      <c r="C55" s="368" t="s">
        <v>1701</v>
      </c>
      <c r="D55" s="368">
        <v>8</v>
      </c>
      <c r="E55" s="368">
        <v>32</v>
      </c>
      <c r="F55" s="367">
        <v>3867.2</v>
      </c>
      <c r="G55" s="366">
        <v>0</v>
      </c>
      <c r="H55" s="366">
        <v>2889.44</v>
      </c>
      <c r="I55" s="366">
        <v>977.76</v>
      </c>
      <c r="J55" s="365">
        <v>0.25283409184940009</v>
      </c>
    </row>
    <row r="56" spans="1:10" ht="16.5" customHeight="1" x14ac:dyDescent="0.2">
      <c r="A56" s="368" t="s">
        <v>1705</v>
      </c>
      <c r="B56" s="368" t="s">
        <v>1704</v>
      </c>
      <c r="C56" s="368" t="s">
        <v>1701</v>
      </c>
      <c r="D56" s="368">
        <v>10</v>
      </c>
      <c r="E56" s="368">
        <v>40</v>
      </c>
      <c r="F56" s="367">
        <v>4953.32</v>
      </c>
      <c r="G56" s="366">
        <v>0</v>
      </c>
      <c r="H56" s="366">
        <v>3630.6</v>
      </c>
      <c r="I56" s="366">
        <v>1322.72</v>
      </c>
      <c r="J56" s="365">
        <v>0.26703705797323818</v>
      </c>
    </row>
    <row r="57" spans="1:10" ht="16.5" customHeight="1" x14ac:dyDescent="0.2">
      <c r="A57" s="368" t="s">
        <v>5295</v>
      </c>
      <c r="B57" s="368" t="s">
        <v>5294</v>
      </c>
      <c r="C57" s="368" t="s">
        <v>1701</v>
      </c>
      <c r="D57" s="368">
        <v>5</v>
      </c>
      <c r="E57" s="368">
        <v>20</v>
      </c>
      <c r="F57" s="367">
        <v>4015.05</v>
      </c>
      <c r="G57" s="366">
        <v>0</v>
      </c>
      <c r="H57" s="366">
        <v>2025.2</v>
      </c>
      <c r="I57" s="366">
        <v>1989.85</v>
      </c>
      <c r="J57" s="365">
        <v>0.49559781322773067</v>
      </c>
    </row>
    <row r="58" spans="1:10" ht="16.5" customHeight="1" x14ac:dyDescent="0.2">
      <c r="A58" s="368" t="s">
        <v>1696</v>
      </c>
      <c r="B58" s="368" t="s">
        <v>1695</v>
      </c>
      <c r="C58" s="368" t="s">
        <v>1684</v>
      </c>
      <c r="D58" s="368">
        <v>1</v>
      </c>
      <c r="E58" s="368">
        <v>16</v>
      </c>
      <c r="F58" s="367">
        <v>1962.51</v>
      </c>
      <c r="G58" s="366">
        <v>0</v>
      </c>
      <c r="H58" s="366">
        <v>1446.43</v>
      </c>
      <c r="I58" s="366">
        <v>516.08000000000004</v>
      </c>
      <c r="J58" s="365">
        <v>0.26296936066567811</v>
      </c>
    </row>
    <row r="59" spans="1:10" ht="16.5" customHeight="1" x14ac:dyDescent="0.2">
      <c r="A59" s="368" t="s">
        <v>1690</v>
      </c>
      <c r="B59" s="368" t="s">
        <v>1689</v>
      </c>
      <c r="C59" s="368" t="s">
        <v>1684</v>
      </c>
      <c r="D59" s="368">
        <v>5</v>
      </c>
      <c r="E59" s="368">
        <v>80</v>
      </c>
      <c r="F59" s="367">
        <v>6790</v>
      </c>
      <c r="G59" s="366">
        <v>0</v>
      </c>
      <c r="H59" s="366">
        <v>6314.2</v>
      </c>
      <c r="I59" s="366">
        <v>475.8</v>
      </c>
      <c r="J59" s="365">
        <v>7.0073637702503688E-2</v>
      </c>
    </row>
    <row r="60" spans="1:10" ht="16.5" customHeight="1" x14ac:dyDescent="0.2">
      <c r="A60" s="368" t="s">
        <v>1688</v>
      </c>
      <c r="B60" s="368" t="s">
        <v>1687</v>
      </c>
      <c r="C60" s="368" t="s">
        <v>1684</v>
      </c>
      <c r="D60" s="368">
        <v>10</v>
      </c>
      <c r="E60" s="368">
        <v>160</v>
      </c>
      <c r="F60" s="367">
        <v>16211.2</v>
      </c>
      <c r="G60" s="366">
        <v>0</v>
      </c>
      <c r="H60" s="366">
        <v>15068.8</v>
      </c>
      <c r="I60" s="366">
        <v>1142.4000000000001</v>
      </c>
      <c r="J60" s="365">
        <v>7.0469798657718116E-2</v>
      </c>
    </row>
    <row r="61" spans="1:10" ht="16.5" customHeight="1" x14ac:dyDescent="0.2">
      <c r="A61" s="368" t="s">
        <v>1683</v>
      </c>
      <c r="B61" s="368" t="s">
        <v>1682</v>
      </c>
      <c r="C61" s="368" t="s">
        <v>1677</v>
      </c>
      <c r="D61" s="368">
        <v>3</v>
      </c>
      <c r="E61" s="368">
        <v>36</v>
      </c>
      <c r="F61" s="367">
        <v>4901.3100000000004</v>
      </c>
      <c r="G61" s="366">
        <v>0</v>
      </c>
      <c r="H61" s="366">
        <v>3325.25</v>
      </c>
      <c r="I61" s="366">
        <v>1576.06</v>
      </c>
      <c r="J61" s="365">
        <v>0.32155893016356851</v>
      </c>
    </row>
    <row r="62" spans="1:10" ht="16.5" customHeight="1" x14ac:dyDescent="0.2">
      <c r="A62" s="368" t="s">
        <v>1683</v>
      </c>
      <c r="B62" s="368" t="s">
        <v>1682</v>
      </c>
      <c r="C62" s="368" t="s">
        <v>1078</v>
      </c>
      <c r="D62" s="368">
        <v>132</v>
      </c>
      <c r="E62" s="368">
        <v>132</v>
      </c>
      <c r="F62" s="367">
        <v>13691.04</v>
      </c>
      <c r="G62" s="366">
        <v>0</v>
      </c>
      <c r="H62" s="366">
        <v>12192.46</v>
      </c>
      <c r="I62" s="366">
        <v>1498.58</v>
      </c>
      <c r="J62" s="365">
        <v>0.10945698792787108</v>
      </c>
    </row>
    <row r="63" spans="1:10" ht="16.5" customHeight="1" x14ac:dyDescent="0.2">
      <c r="A63" s="368" t="s">
        <v>1681</v>
      </c>
      <c r="B63" s="368" t="s">
        <v>1680</v>
      </c>
      <c r="C63" s="368" t="s">
        <v>1077</v>
      </c>
      <c r="D63" s="368">
        <v>1</v>
      </c>
      <c r="E63" s="368">
        <v>11.352</v>
      </c>
      <c r="F63" s="367">
        <v>1374.88</v>
      </c>
      <c r="G63" s="366">
        <v>0</v>
      </c>
      <c r="H63" s="366">
        <v>1042.44</v>
      </c>
      <c r="I63" s="366">
        <v>332.44</v>
      </c>
      <c r="J63" s="365">
        <v>0.24179564762015593</v>
      </c>
    </row>
    <row r="64" spans="1:10" ht="16.5" customHeight="1" x14ac:dyDescent="0.2">
      <c r="A64" s="368" t="s">
        <v>1679</v>
      </c>
      <c r="B64" s="368" t="s">
        <v>1678</v>
      </c>
      <c r="C64" s="368" t="s">
        <v>1074</v>
      </c>
      <c r="D64" s="368">
        <v>744</v>
      </c>
      <c r="E64" s="368">
        <v>703.82399999999996</v>
      </c>
      <c r="F64" s="367">
        <v>28636.560000000001</v>
      </c>
      <c r="G64" s="366">
        <v>0</v>
      </c>
      <c r="H64" s="366">
        <v>22074.03</v>
      </c>
      <c r="I64" s="366">
        <v>6562.53</v>
      </c>
      <c r="J64" s="365">
        <v>0.22916614286073467</v>
      </c>
    </row>
    <row r="65" spans="1:10" ht="16.5" customHeight="1" x14ac:dyDescent="0.2">
      <c r="A65" s="368" t="s">
        <v>1676</v>
      </c>
      <c r="B65" s="368" t="s">
        <v>1675</v>
      </c>
      <c r="C65" s="368" t="s">
        <v>1078</v>
      </c>
      <c r="D65" s="368">
        <v>984</v>
      </c>
      <c r="E65" s="368">
        <v>984</v>
      </c>
      <c r="F65" s="367">
        <v>26312.16</v>
      </c>
      <c r="G65" s="366">
        <v>0</v>
      </c>
      <c r="H65" s="366">
        <v>22984.6</v>
      </c>
      <c r="I65" s="366">
        <v>3327.56</v>
      </c>
      <c r="J65" s="365">
        <v>0.12646472201446024</v>
      </c>
    </row>
    <row r="66" spans="1:10" ht="16.5" customHeight="1" x14ac:dyDescent="0.2">
      <c r="A66" s="368" t="s">
        <v>1674</v>
      </c>
      <c r="B66" s="368" t="s">
        <v>1673</v>
      </c>
      <c r="C66" s="368" t="s">
        <v>1074</v>
      </c>
      <c r="D66" s="368">
        <v>228</v>
      </c>
      <c r="E66" s="368">
        <v>215.68799999999999</v>
      </c>
      <c r="F66" s="367">
        <v>16628.04</v>
      </c>
      <c r="G66" s="366">
        <v>0</v>
      </c>
      <c r="H66" s="366">
        <v>14899.61</v>
      </c>
      <c r="I66" s="366">
        <v>1728.43</v>
      </c>
      <c r="J66" s="365">
        <v>0.10394670688788336</v>
      </c>
    </row>
    <row r="67" spans="1:10" ht="16.5" customHeight="1" x14ac:dyDescent="0.2">
      <c r="A67" s="368" t="s">
        <v>1672</v>
      </c>
      <c r="B67" s="368" t="s">
        <v>1671</v>
      </c>
      <c r="C67" s="368" t="s">
        <v>1074</v>
      </c>
      <c r="D67" s="368">
        <v>252</v>
      </c>
      <c r="E67" s="368">
        <v>238.392</v>
      </c>
      <c r="F67" s="367">
        <v>18378.36</v>
      </c>
      <c r="G67" s="366">
        <v>0</v>
      </c>
      <c r="H67" s="366">
        <v>16467.990000000002</v>
      </c>
      <c r="I67" s="366">
        <v>1910.37</v>
      </c>
      <c r="J67" s="365">
        <v>0.10394670688788336</v>
      </c>
    </row>
    <row r="68" spans="1:10" ht="16.5" customHeight="1" x14ac:dyDescent="0.2">
      <c r="A68" s="368" t="s">
        <v>1670</v>
      </c>
      <c r="B68" s="368" t="s">
        <v>1669</v>
      </c>
      <c r="C68" s="368" t="s">
        <v>1077</v>
      </c>
      <c r="D68" s="368">
        <v>24</v>
      </c>
      <c r="E68" s="368">
        <v>272.44799999999998</v>
      </c>
      <c r="F68" s="367">
        <v>17163.240000000002</v>
      </c>
      <c r="G68" s="366">
        <v>0</v>
      </c>
      <c r="H68" s="366">
        <v>18355.48</v>
      </c>
      <c r="I68" s="366">
        <v>-1192.24</v>
      </c>
      <c r="J68" s="365">
        <v>-6.9464739757761351E-2</v>
      </c>
    </row>
    <row r="69" spans="1:10" ht="16.5" customHeight="1" x14ac:dyDescent="0.2">
      <c r="A69" s="368" t="s">
        <v>1670</v>
      </c>
      <c r="B69" s="368" t="s">
        <v>1669</v>
      </c>
      <c r="C69" s="368" t="s">
        <v>1074</v>
      </c>
      <c r="D69" s="368">
        <v>1956</v>
      </c>
      <c r="E69" s="368">
        <v>1850.376</v>
      </c>
      <c r="F69" s="367">
        <v>143453.04</v>
      </c>
      <c r="G69" s="366">
        <v>0</v>
      </c>
      <c r="H69" s="366">
        <v>124107.05</v>
      </c>
      <c r="I69" s="366">
        <v>19345.990000000002</v>
      </c>
      <c r="J69" s="365">
        <v>0.13485939370821282</v>
      </c>
    </row>
    <row r="70" spans="1:10" ht="16.5" customHeight="1" x14ac:dyDescent="0.2">
      <c r="A70" s="368" t="s">
        <v>1666</v>
      </c>
      <c r="B70" s="368" t="s">
        <v>1665</v>
      </c>
      <c r="C70" s="368" t="s">
        <v>1077</v>
      </c>
      <c r="D70" s="368">
        <v>5</v>
      </c>
      <c r="E70" s="368">
        <v>56.76</v>
      </c>
      <c r="F70" s="367">
        <v>5225</v>
      </c>
      <c r="G70" s="366">
        <v>0</v>
      </c>
      <c r="H70" s="366">
        <v>4842.7</v>
      </c>
      <c r="I70" s="366">
        <v>382.3</v>
      </c>
      <c r="J70" s="365">
        <v>7.3167464114832534E-2</v>
      </c>
    </row>
    <row r="71" spans="1:10" ht="16.5" customHeight="1" x14ac:dyDescent="0.2">
      <c r="A71" s="368" t="s">
        <v>1666</v>
      </c>
      <c r="B71" s="368" t="s">
        <v>1665</v>
      </c>
      <c r="C71" s="368" t="s">
        <v>1074</v>
      </c>
      <c r="D71" s="368">
        <v>1104</v>
      </c>
      <c r="E71" s="368">
        <v>1044.384</v>
      </c>
      <c r="F71" s="367">
        <v>98410.559999999998</v>
      </c>
      <c r="G71" s="366">
        <v>0</v>
      </c>
      <c r="H71" s="366">
        <v>89105.68</v>
      </c>
      <c r="I71" s="366">
        <v>9304.8799999999992</v>
      </c>
      <c r="J71" s="365">
        <v>9.4551641612444837E-2</v>
      </c>
    </row>
    <row r="72" spans="1:10" ht="16.5" customHeight="1" x14ac:dyDescent="0.2">
      <c r="A72" s="368" t="s">
        <v>1664</v>
      </c>
      <c r="B72" s="368" t="s">
        <v>1663</v>
      </c>
      <c r="C72" s="368" t="s">
        <v>1077</v>
      </c>
      <c r="D72" s="368">
        <v>1</v>
      </c>
      <c r="E72" s="368">
        <v>11.352</v>
      </c>
      <c r="F72" s="367">
        <v>1175.29</v>
      </c>
      <c r="G72" s="366">
        <v>0</v>
      </c>
      <c r="H72" s="366">
        <v>902.24</v>
      </c>
      <c r="I72" s="366">
        <v>273.05</v>
      </c>
      <c r="J72" s="365">
        <v>0.23232563877851423</v>
      </c>
    </row>
    <row r="73" spans="1:10" ht="16.5" customHeight="1" x14ac:dyDescent="0.2">
      <c r="A73" s="368" t="s">
        <v>1664</v>
      </c>
      <c r="B73" s="368" t="s">
        <v>1663</v>
      </c>
      <c r="C73" s="368" t="s">
        <v>1074</v>
      </c>
      <c r="D73" s="368">
        <v>168</v>
      </c>
      <c r="E73" s="368">
        <v>158.928</v>
      </c>
      <c r="F73" s="367">
        <v>15178.8</v>
      </c>
      <c r="G73" s="366">
        <v>0</v>
      </c>
      <c r="H73" s="366">
        <v>12630.81</v>
      </c>
      <c r="I73" s="366">
        <v>2547.9899999999998</v>
      </c>
      <c r="J73" s="365">
        <v>0.1678650486204443</v>
      </c>
    </row>
    <row r="74" spans="1:10" ht="16.5" customHeight="1" x14ac:dyDescent="0.2">
      <c r="A74" s="368" t="s">
        <v>1073</v>
      </c>
      <c r="B74" s="368" t="s">
        <v>1941</v>
      </c>
      <c r="C74" s="368" t="s">
        <v>1940</v>
      </c>
      <c r="D74" s="368">
        <v>24</v>
      </c>
      <c r="E74" s="368">
        <v>10.8</v>
      </c>
      <c r="F74" s="367">
        <v>1205.76</v>
      </c>
      <c r="G74" s="366">
        <v>0</v>
      </c>
      <c r="H74" s="366">
        <v>1089.5999999999999</v>
      </c>
      <c r="I74" s="366">
        <v>116.16</v>
      </c>
      <c r="J74" s="365">
        <v>9.6337579617834401E-2</v>
      </c>
    </row>
    <row r="75" spans="1:10" ht="16.5" customHeight="1" x14ac:dyDescent="0.2">
      <c r="A75" s="368" t="s">
        <v>1120</v>
      </c>
      <c r="B75" s="368" t="s">
        <v>1937</v>
      </c>
      <c r="C75" s="368" t="s">
        <v>1077</v>
      </c>
      <c r="D75" s="368">
        <v>17</v>
      </c>
      <c r="E75" s="368">
        <v>192.98400000000001</v>
      </c>
      <c r="F75" s="367">
        <v>15976.11</v>
      </c>
      <c r="G75" s="366">
        <v>0</v>
      </c>
      <c r="H75" s="366">
        <v>12673.5</v>
      </c>
      <c r="I75" s="366">
        <v>3302.61</v>
      </c>
      <c r="J75" s="365">
        <v>0.20672178646741918</v>
      </c>
    </row>
    <row r="76" spans="1:10" ht="16.5" customHeight="1" x14ac:dyDescent="0.2">
      <c r="A76" s="368" t="s">
        <v>1120</v>
      </c>
      <c r="B76" s="368" t="s">
        <v>1937</v>
      </c>
      <c r="C76" s="368" t="s">
        <v>1074</v>
      </c>
      <c r="D76" s="368">
        <v>192</v>
      </c>
      <c r="E76" s="368">
        <v>181.63200000000001</v>
      </c>
      <c r="F76" s="367">
        <v>17658.240000000002</v>
      </c>
      <c r="G76" s="366">
        <v>0</v>
      </c>
      <c r="H76" s="366">
        <v>11928</v>
      </c>
      <c r="I76" s="366">
        <v>5730.24</v>
      </c>
      <c r="J76" s="365">
        <v>0.3245079917364358</v>
      </c>
    </row>
    <row r="77" spans="1:10" ht="16.5" customHeight="1" x14ac:dyDescent="0.2">
      <c r="A77" s="368" t="s">
        <v>1118</v>
      </c>
      <c r="B77" s="368" t="s">
        <v>1936</v>
      </c>
      <c r="C77" s="368" t="s">
        <v>1077</v>
      </c>
      <c r="D77" s="368">
        <v>1</v>
      </c>
      <c r="E77" s="368">
        <v>11.352</v>
      </c>
      <c r="F77" s="367">
        <v>931.88</v>
      </c>
      <c r="G77" s="366">
        <v>0</v>
      </c>
      <c r="H77" s="366">
        <v>745.5</v>
      </c>
      <c r="I77" s="366">
        <v>186.38</v>
      </c>
      <c r="J77" s="365">
        <v>0.20000429239816286</v>
      </c>
    </row>
    <row r="78" spans="1:10" ht="16.5" customHeight="1" x14ac:dyDescent="0.2">
      <c r="A78" s="368" t="s">
        <v>1118</v>
      </c>
      <c r="B78" s="368" t="s">
        <v>1936</v>
      </c>
      <c r="C78" s="368" t="s">
        <v>1074</v>
      </c>
      <c r="D78" s="368">
        <v>216</v>
      </c>
      <c r="E78" s="368">
        <v>204.33600000000001</v>
      </c>
      <c r="F78" s="367">
        <v>19865.52</v>
      </c>
      <c r="G78" s="366">
        <v>0</v>
      </c>
      <c r="H78" s="366">
        <v>13419</v>
      </c>
      <c r="I78" s="366">
        <v>6446.52</v>
      </c>
      <c r="J78" s="365">
        <v>0.3245079917364358</v>
      </c>
    </row>
    <row r="79" spans="1:10" ht="16.5" customHeight="1" x14ac:dyDescent="0.2">
      <c r="A79" s="368" t="s">
        <v>1115</v>
      </c>
      <c r="B79" s="368" t="s">
        <v>1935</v>
      </c>
      <c r="C79" s="368" t="s">
        <v>1078</v>
      </c>
      <c r="D79" s="368">
        <v>162</v>
      </c>
      <c r="E79" s="368">
        <v>162</v>
      </c>
      <c r="F79" s="367">
        <v>28750.14</v>
      </c>
      <c r="G79" s="366">
        <v>0</v>
      </c>
      <c r="H79" s="366">
        <v>20541.330000000002</v>
      </c>
      <c r="I79" s="366">
        <v>8208.81</v>
      </c>
      <c r="J79" s="365">
        <v>0.28552243571683478</v>
      </c>
    </row>
    <row r="80" spans="1:10" ht="16.5" customHeight="1" x14ac:dyDescent="0.2">
      <c r="A80" s="368" t="s">
        <v>1109</v>
      </c>
      <c r="B80" s="368" t="s">
        <v>1934</v>
      </c>
      <c r="C80" s="368" t="s">
        <v>1077</v>
      </c>
      <c r="D80" s="368">
        <v>1</v>
      </c>
      <c r="E80" s="368">
        <v>11.352</v>
      </c>
      <c r="F80" s="367">
        <v>857.33</v>
      </c>
      <c r="G80" s="366">
        <v>0</v>
      </c>
      <c r="H80" s="366">
        <v>745.5</v>
      </c>
      <c r="I80" s="366">
        <v>111.83</v>
      </c>
      <c r="J80" s="365">
        <v>0.13043985396521759</v>
      </c>
    </row>
    <row r="81" spans="1:10" ht="16.5" customHeight="1" x14ac:dyDescent="0.2">
      <c r="A81" s="368" t="s">
        <v>1080</v>
      </c>
      <c r="B81" s="368" t="s">
        <v>1933</v>
      </c>
      <c r="C81" s="368" t="s">
        <v>1078</v>
      </c>
      <c r="D81" s="368">
        <v>66</v>
      </c>
      <c r="E81" s="368">
        <v>66</v>
      </c>
      <c r="F81" s="367">
        <v>11713.02</v>
      </c>
      <c r="G81" s="366">
        <v>0</v>
      </c>
      <c r="H81" s="366">
        <v>8368.69</v>
      </c>
      <c r="I81" s="366">
        <v>3344.33</v>
      </c>
      <c r="J81" s="365">
        <v>0.28552243571683478</v>
      </c>
    </row>
    <row r="82" spans="1:10" ht="16.5" customHeight="1" x14ac:dyDescent="0.2">
      <c r="A82" s="368" t="s">
        <v>1027</v>
      </c>
      <c r="B82" s="368" t="s">
        <v>2414</v>
      </c>
      <c r="C82" s="368" t="s">
        <v>1021</v>
      </c>
      <c r="D82" s="368">
        <v>7</v>
      </c>
      <c r="E82" s="368">
        <v>140</v>
      </c>
      <c r="F82" s="367">
        <v>7539.44</v>
      </c>
      <c r="G82" s="366">
        <v>0</v>
      </c>
      <c r="H82" s="366">
        <v>8010.66</v>
      </c>
      <c r="I82" s="366">
        <v>-471.22</v>
      </c>
      <c r="J82" s="365">
        <v>-6.2500663179228172E-2</v>
      </c>
    </row>
    <row r="83" spans="1:10" ht="16.5" customHeight="1" x14ac:dyDescent="0.2">
      <c r="A83" s="368" t="s">
        <v>1917</v>
      </c>
      <c r="B83" s="368" t="s">
        <v>1916</v>
      </c>
      <c r="C83" s="368" t="s">
        <v>1885</v>
      </c>
      <c r="D83" s="368">
        <v>48</v>
      </c>
      <c r="E83" s="368">
        <v>181.68</v>
      </c>
      <c r="F83" s="367">
        <v>16881.12</v>
      </c>
      <c r="G83" s="366">
        <v>0</v>
      </c>
      <c r="H83" s="366">
        <v>15860.9</v>
      </c>
      <c r="I83" s="366">
        <v>1020.22</v>
      </c>
      <c r="J83" s="365">
        <v>6.0435563517112607E-2</v>
      </c>
    </row>
    <row r="84" spans="1:10" ht="16.5" customHeight="1" x14ac:dyDescent="0.2">
      <c r="A84" s="368" t="s">
        <v>1015</v>
      </c>
      <c r="B84" s="368" t="s">
        <v>1915</v>
      </c>
      <c r="C84" s="368" t="s">
        <v>1013</v>
      </c>
      <c r="D84" s="368">
        <v>30</v>
      </c>
      <c r="E84" s="368">
        <v>570</v>
      </c>
      <c r="F84" s="367">
        <v>32273.3</v>
      </c>
      <c r="G84" s="366">
        <v>0</v>
      </c>
      <c r="H84" s="366">
        <v>23261.279999999999</v>
      </c>
      <c r="I84" s="366">
        <v>9012.02</v>
      </c>
      <c r="J84" s="365">
        <v>0.27924073460104792</v>
      </c>
    </row>
    <row r="85" spans="1:10" ht="16.5" customHeight="1" x14ac:dyDescent="0.2">
      <c r="A85" s="368" t="s">
        <v>4410</v>
      </c>
      <c r="B85" s="368" t="s">
        <v>4409</v>
      </c>
      <c r="C85" s="368" t="s">
        <v>1013</v>
      </c>
      <c r="D85" s="368">
        <v>243</v>
      </c>
      <c r="E85" s="368">
        <v>4617</v>
      </c>
      <c r="F85" s="367">
        <v>217773.51</v>
      </c>
      <c r="G85" s="366">
        <v>0</v>
      </c>
      <c r="H85" s="366">
        <v>200835.95</v>
      </c>
      <c r="I85" s="366">
        <v>16937.560000000001</v>
      </c>
      <c r="J85" s="365">
        <v>7.7776034376265513E-2</v>
      </c>
    </row>
    <row r="86" spans="1:10" ht="16.5" customHeight="1" x14ac:dyDescent="0.2">
      <c r="A86" s="368" t="s">
        <v>6724</v>
      </c>
      <c r="B86" s="368" t="s">
        <v>6723</v>
      </c>
      <c r="C86" s="368" t="s">
        <v>1074</v>
      </c>
      <c r="D86" s="368">
        <v>24</v>
      </c>
      <c r="E86" s="368">
        <v>22.704000000000001</v>
      </c>
      <c r="F86" s="367">
        <v>1737.84</v>
      </c>
      <c r="G86" s="366">
        <v>0</v>
      </c>
      <c r="H86" s="366">
        <v>1446.58</v>
      </c>
      <c r="I86" s="366">
        <v>291.26</v>
      </c>
      <c r="J86" s="365">
        <v>0.16759885835289784</v>
      </c>
    </row>
    <row r="87" spans="1:10" ht="16.5" customHeight="1" x14ac:dyDescent="0.2">
      <c r="A87" s="368" t="s">
        <v>4407</v>
      </c>
      <c r="B87" s="368" t="s">
        <v>4406</v>
      </c>
      <c r="C87" s="368" t="s">
        <v>1013</v>
      </c>
      <c r="D87" s="368">
        <v>113</v>
      </c>
      <c r="E87" s="368">
        <v>2147</v>
      </c>
      <c r="F87" s="367">
        <v>107539.23</v>
      </c>
      <c r="G87" s="366">
        <v>0</v>
      </c>
      <c r="H87" s="366">
        <v>92057.03</v>
      </c>
      <c r="I87" s="366">
        <v>15482.2</v>
      </c>
      <c r="J87" s="365">
        <v>0.14396792686724649</v>
      </c>
    </row>
    <row r="88" spans="1:10" ht="16.5" customHeight="1" x14ac:dyDescent="0.2">
      <c r="A88" s="368" t="s">
        <v>5293</v>
      </c>
      <c r="B88" s="368" t="s">
        <v>5292</v>
      </c>
      <c r="C88" s="368" t="s">
        <v>1010</v>
      </c>
      <c r="D88" s="368">
        <v>4</v>
      </c>
      <c r="E88" s="368">
        <v>0</v>
      </c>
      <c r="F88" s="367">
        <v>0.04</v>
      </c>
      <c r="G88" s="366">
        <v>0</v>
      </c>
      <c r="H88" s="366">
        <v>7525.08</v>
      </c>
      <c r="I88" s="366">
        <v>-7525.04</v>
      </c>
      <c r="J88" s="365">
        <v>-188126</v>
      </c>
    </row>
    <row r="89" spans="1:10" ht="16.5" customHeight="1" x14ac:dyDescent="0.2">
      <c r="A89" s="368" t="s">
        <v>5291</v>
      </c>
      <c r="B89" s="368" t="s">
        <v>5290</v>
      </c>
      <c r="C89" s="368" t="s">
        <v>1013</v>
      </c>
      <c r="D89" s="368">
        <v>12</v>
      </c>
      <c r="E89" s="368">
        <v>228</v>
      </c>
      <c r="F89" s="367">
        <v>11847.52</v>
      </c>
      <c r="G89" s="366">
        <v>0</v>
      </c>
      <c r="H89" s="366">
        <v>11508</v>
      </c>
      <c r="I89" s="366">
        <v>339.52</v>
      </c>
      <c r="J89" s="365">
        <v>2.8657474306859158E-2</v>
      </c>
    </row>
    <row r="90" spans="1:10" ht="16.5" customHeight="1" x14ac:dyDescent="0.2">
      <c r="A90" s="368" t="s">
        <v>4422</v>
      </c>
      <c r="B90" s="368" t="s">
        <v>5289</v>
      </c>
      <c r="C90" s="368" t="s">
        <v>1013</v>
      </c>
      <c r="D90" s="368">
        <v>2</v>
      </c>
      <c r="E90" s="368">
        <v>38</v>
      </c>
      <c r="F90" s="367">
        <v>2578.86</v>
      </c>
      <c r="G90" s="366">
        <v>0</v>
      </c>
      <c r="H90" s="366">
        <v>1841.68</v>
      </c>
      <c r="I90" s="366">
        <v>737.18</v>
      </c>
      <c r="J90" s="365">
        <v>0.28585499018946359</v>
      </c>
    </row>
    <row r="91" spans="1:10" ht="16.5" customHeight="1" x14ac:dyDescent="0.2">
      <c r="A91" s="368" t="s">
        <v>5965</v>
      </c>
      <c r="B91" s="368" t="s">
        <v>6049</v>
      </c>
      <c r="C91" s="368" t="s">
        <v>1677</v>
      </c>
      <c r="D91" s="368">
        <v>437</v>
      </c>
      <c r="E91" s="368">
        <v>5244</v>
      </c>
      <c r="F91" s="367">
        <v>382258.28</v>
      </c>
      <c r="G91" s="366">
        <v>0</v>
      </c>
      <c r="H91" s="366">
        <v>355718</v>
      </c>
      <c r="I91" s="366">
        <v>26540.28</v>
      </c>
      <c r="J91" s="365">
        <v>6.9430229215702008E-2</v>
      </c>
    </row>
    <row r="92" spans="1:10" ht="16.5" customHeight="1" x14ac:dyDescent="0.2">
      <c r="A92" s="368" t="s">
        <v>5965</v>
      </c>
      <c r="B92" s="368" t="s">
        <v>6049</v>
      </c>
      <c r="C92" s="368" t="s">
        <v>1077</v>
      </c>
      <c r="D92" s="368">
        <v>40</v>
      </c>
      <c r="E92" s="368">
        <v>454.08</v>
      </c>
      <c r="F92" s="367">
        <v>36819.1</v>
      </c>
      <c r="G92" s="366">
        <v>0</v>
      </c>
      <c r="H92" s="366">
        <v>32560</v>
      </c>
      <c r="I92" s="366">
        <v>4259.1000000000004</v>
      </c>
      <c r="J92" s="365">
        <v>0.11567637449041394</v>
      </c>
    </row>
    <row r="93" spans="1:10" ht="16.5" customHeight="1" x14ac:dyDescent="0.2">
      <c r="A93" s="368" t="s">
        <v>5965</v>
      </c>
      <c r="B93" s="368" t="s">
        <v>6049</v>
      </c>
      <c r="C93" s="368" t="s">
        <v>1078</v>
      </c>
      <c r="D93" s="368">
        <v>48</v>
      </c>
      <c r="E93" s="368">
        <v>48</v>
      </c>
      <c r="F93" s="367">
        <v>4123.2</v>
      </c>
      <c r="G93" s="366">
        <v>0</v>
      </c>
      <c r="H93" s="366">
        <v>3256</v>
      </c>
      <c r="I93" s="366">
        <v>867.2</v>
      </c>
      <c r="J93" s="365">
        <v>0.2103220799379123</v>
      </c>
    </row>
    <row r="94" spans="1:10" ht="16.5" customHeight="1" x14ac:dyDescent="0.2">
      <c r="A94" s="368" t="s">
        <v>5965</v>
      </c>
      <c r="B94" s="368" t="s">
        <v>6049</v>
      </c>
      <c r="C94" s="368" t="s">
        <v>1074</v>
      </c>
      <c r="D94" s="372">
        <v>132</v>
      </c>
      <c r="E94" s="372">
        <v>124.872</v>
      </c>
      <c r="F94" s="373">
        <v>11338.8</v>
      </c>
      <c r="G94" s="374">
        <v>0</v>
      </c>
      <c r="H94" s="374">
        <v>8954</v>
      </c>
      <c r="I94" s="374">
        <v>2384.8000000000002</v>
      </c>
      <c r="J94" s="375">
        <v>0.2103220799379123</v>
      </c>
    </row>
    <row r="95" spans="1:10" ht="13.5" customHeight="1" x14ac:dyDescent="0.2">
      <c r="D95" s="364">
        <f t="shared" ref="D95:I95" si="0">SUM(D9:D94)</f>
        <v>15410</v>
      </c>
      <c r="E95" s="364">
        <f t="shared" si="0"/>
        <v>50116.892</v>
      </c>
      <c r="F95" s="771">
        <f t="shared" si="0"/>
        <v>2804614.97</v>
      </c>
      <c r="G95" s="771">
        <f t="shared" si="0"/>
        <v>0</v>
      </c>
      <c r="H95" s="771">
        <f t="shared" si="0"/>
        <v>2295681.58</v>
      </c>
      <c r="I95" s="771">
        <f t="shared" si="0"/>
        <v>508933.39</v>
      </c>
    </row>
    <row r="99" spans="1:10" ht="24" x14ac:dyDescent="0.2">
      <c r="A99" s="780" t="s">
        <v>1945</v>
      </c>
      <c r="B99" s="780" t="s">
        <v>1944</v>
      </c>
      <c r="C99" s="780" t="s">
        <v>1159</v>
      </c>
      <c r="D99" s="780">
        <v>1</v>
      </c>
      <c r="E99" s="780">
        <v>0</v>
      </c>
      <c r="F99" s="783">
        <v>777.29</v>
      </c>
      <c r="G99" s="782">
        <v>0</v>
      </c>
      <c r="H99" s="782">
        <v>392.17</v>
      </c>
      <c r="I99" s="782">
        <v>385.12</v>
      </c>
      <c r="J99" s="781">
        <v>0.49546501305818935</v>
      </c>
    </row>
    <row r="100" spans="1:10" x14ac:dyDescent="0.2">
      <c r="A100" s="780" t="s">
        <v>1636</v>
      </c>
      <c r="B100" s="780" t="s">
        <v>2413</v>
      </c>
      <c r="C100" s="780" t="s">
        <v>1159</v>
      </c>
      <c r="D100" s="780">
        <v>2</v>
      </c>
      <c r="E100" s="780">
        <v>0</v>
      </c>
      <c r="F100" s="783">
        <v>1011.44</v>
      </c>
      <c r="G100" s="782">
        <v>0</v>
      </c>
      <c r="H100" s="782">
        <v>630.46</v>
      </c>
      <c r="I100" s="782">
        <v>380.98</v>
      </c>
      <c r="J100" s="781">
        <v>0.37667088507474494</v>
      </c>
    </row>
    <row r="101" spans="1:10" x14ac:dyDescent="0.2">
      <c r="A101" s="780" t="s">
        <v>2409</v>
      </c>
      <c r="B101" s="780" t="s">
        <v>2408</v>
      </c>
      <c r="C101" s="780" t="s">
        <v>1159</v>
      </c>
      <c r="D101" s="780">
        <v>2</v>
      </c>
      <c r="E101" s="780">
        <v>0</v>
      </c>
      <c r="F101" s="783">
        <v>1309.28</v>
      </c>
      <c r="G101" s="782">
        <v>0</v>
      </c>
      <c r="H101" s="782">
        <v>1045.4000000000001</v>
      </c>
      <c r="I101" s="782">
        <v>263.88</v>
      </c>
      <c r="J101" s="781">
        <v>0.20154588781620433</v>
      </c>
    </row>
    <row r="102" spans="1:10" ht="24" x14ac:dyDescent="0.2">
      <c r="A102" s="780" t="s">
        <v>1943</v>
      </c>
      <c r="B102" s="780" t="s">
        <v>1942</v>
      </c>
      <c r="C102" s="780" t="s">
        <v>1159</v>
      </c>
      <c r="D102" s="780">
        <v>4</v>
      </c>
      <c r="E102" s="780">
        <v>0</v>
      </c>
      <c r="F102" s="783">
        <v>2228</v>
      </c>
      <c r="G102" s="782">
        <v>0</v>
      </c>
      <c r="H102" s="782">
        <v>1526.88</v>
      </c>
      <c r="I102" s="782">
        <v>701.12</v>
      </c>
      <c r="J102" s="781">
        <v>0.31468581687612207</v>
      </c>
    </row>
    <row r="103" spans="1:10" x14ac:dyDescent="0.2">
      <c r="A103" s="780" t="s">
        <v>1939</v>
      </c>
      <c r="B103" s="780" t="s">
        <v>1938</v>
      </c>
      <c r="C103" s="780" t="s">
        <v>1875</v>
      </c>
      <c r="D103" s="780">
        <v>10</v>
      </c>
      <c r="E103" s="780">
        <v>227.1</v>
      </c>
      <c r="F103" s="783">
        <v>2160</v>
      </c>
      <c r="G103" s="782">
        <v>0</v>
      </c>
      <c r="H103" s="782">
        <v>1380</v>
      </c>
      <c r="I103" s="782">
        <v>780</v>
      </c>
      <c r="J103" s="781">
        <v>0.3611111111111111</v>
      </c>
    </row>
    <row r="104" spans="1:10" x14ac:dyDescent="0.2">
      <c r="A104" s="780" t="s">
        <v>1939</v>
      </c>
      <c r="B104" s="780" t="s">
        <v>1938</v>
      </c>
      <c r="C104" s="780" t="s">
        <v>7250</v>
      </c>
      <c r="D104" s="779">
        <v>8</v>
      </c>
      <c r="E104" s="779">
        <v>30.28</v>
      </c>
      <c r="F104" s="778">
        <v>309.76</v>
      </c>
      <c r="G104" s="777">
        <v>0</v>
      </c>
      <c r="H104" s="777">
        <v>184</v>
      </c>
      <c r="I104" s="777">
        <v>125.76</v>
      </c>
      <c r="J104" s="776">
        <v>0.40599205836776858</v>
      </c>
    </row>
    <row r="105" spans="1:10" x14ac:dyDescent="0.2">
      <c r="D105" s="364">
        <f t="shared" ref="D105:I105" si="1">SUM(D99:D104)</f>
        <v>27</v>
      </c>
      <c r="E105" s="364">
        <f t="shared" si="1"/>
        <v>257.38</v>
      </c>
      <c r="F105" s="771">
        <f t="shared" si="1"/>
        <v>7795.77</v>
      </c>
      <c r="G105" s="771">
        <f t="shared" si="1"/>
        <v>0</v>
      </c>
      <c r="H105" s="771">
        <f t="shared" si="1"/>
        <v>5158.91</v>
      </c>
      <c r="I105" s="771">
        <f t="shared" si="1"/>
        <v>2636.86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79F5E-3657-45F3-AF6F-1ED3EF82A2A4}">
  <dimension ref="A1:J159"/>
  <sheetViews>
    <sheetView showGridLines="0" workbookViewId="0">
      <pane ySplit="6" topLeftCell="A142" activePane="bottomLeft" state="frozen"/>
      <selection pane="bottomLeft" activeCell="G5" sqref="G5"/>
    </sheetView>
  </sheetViews>
  <sheetFormatPr baseColWidth="10" defaultColWidth="11.42578125" defaultRowHeight="12" x14ac:dyDescent="0.2"/>
  <cols>
    <col min="1" max="1" width="22.28515625" style="464" customWidth="1"/>
    <col min="2" max="2" width="41.42578125" style="464" customWidth="1"/>
    <col min="3" max="3" width="16.28515625" style="464" customWidth="1"/>
    <col min="4" max="5" width="12.42578125" style="464" customWidth="1"/>
    <col min="6" max="6" width="17.7109375" style="464" customWidth="1"/>
    <col min="7" max="7" width="12.42578125" style="464" customWidth="1"/>
    <col min="8" max="8" width="15.140625" style="464" customWidth="1"/>
    <col min="9" max="9" width="12.42578125" style="464" customWidth="1"/>
    <col min="10" max="10" width="16.7109375" style="464" customWidth="1"/>
    <col min="11" max="14" width="12.42578125" style="464" customWidth="1"/>
    <col min="15" max="15" width="0" style="464" hidden="1" customWidth="1"/>
    <col min="16" max="16384" width="11.42578125" style="464"/>
  </cols>
  <sheetData>
    <row r="1" spans="1:10" ht="21" customHeight="1" x14ac:dyDescent="0.2">
      <c r="A1" s="368" t="s">
        <v>227</v>
      </c>
    </row>
    <row r="2" spans="1:10" ht="0.95" customHeight="1" x14ac:dyDescent="0.2"/>
    <row r="3" spans="1:10" ht="23.1" customHeight="1" x14ac:dyDescent="0.2">
      <c r="A3" s="368" t="s">
        <v>3158</v>
      </c>
    </row>
    <row r="4" spans="1:10" ht="20.25" customHeight="1" x14ac:dyDescent="0.2">
      <c r="A4" s="368" t="s">
        <v>3157</v>
      </c>
    </row>
    <row r="5" spans="1:10" ht="25.7" customHeight="1" x14ac:dyDescent="0.2">
      <c r="A5" s="371" t="s">
        <v>8630</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2.5" customHeight="1" x14ac:dyDescent="0.2">
      <c r="A9" s="368" t="s">
        <v>1895</v>
      </c>
      <c r="B9" s="368" t="s">
        <v>1894</v>
      </c>
      <c r="C9" s="368" t="s">
        <v>1774</v>
      </c>
      <c r="D9" s="368">
        <v>48</v>
      </c>
      <c r="E9" s="368">
        <v>12</v>
      </c>
      <c r="F9" s="367">
        <v>1555.68</v>
      </c>
      <c r="G9" s="366">
        <v>0</v>
      </c>
      <c r="H9" s="366">
        <v>1394.92</v>
      </c>
      <c r="I9" s="366">
        <v>160.76</v>
      </c>
      <c r="J9" s="365">
        <v>0.10333744728993109</v>
      </c>
    </row>
    <row r="10" spans="1:10" ht="22.5" customHeight="1" x14ac:dyDescent="0.2">
      <c r="A10" s="368" t="s">
        <v>1891</v>
      </c>
      <c r="B10" s="368" t="s">
        <v>1890</v>
      </c>
      <c r="C10" s="368" t="s">
        <v>1077</v>
      </c>
      <c r="D10" s="368">
        <v>21</v>
      </c>
      <c r="E10" s="368">
        <v>238.392</v>
      </c>
      <c r="F10" s="367">
        <v>10061.700000000001</v>
      </c>
      <c r="G10" s="366">
        <v>0</v>
      </c>
      <c r="H10" s="366">
        <v>10616.48</v>
      </c>
      <c r="I10" s="366">
        <v>-554.78</v>
      </c>
      <c r="J10" s="365">
        <v>-5.5137799775385868E-2</v>
      </c>
    </row>
    <row r="11" spans="1:10" ht="22.5" customHeight="1" x14ac:dyDescent="0.2">
      <c r="A11" s="368" t="s">
        <v>1891</v>
      </c>
      <c r="B11" s="368" t="s">
        <v>1890</v>
      </c>
      <c r="C11" s="368" t="s">
        <v>1074</v>
      </c>
      <c r="D11" s="368">
        <v>72</v>
      </c>
      <c r="E11" s="368">
        <v>68.111999999999995</v>
      </c>
      <c r="F11" s="367">
        <v>3938.4</v>
      </c>
      <c r="G11" s="366">
        <v>0</v>
      </c>
      <c r="H11" s="366">
        <v>3141.48</v>
      </c>
      <c r="I11" s="366">
        <v>796.92</v>
      </c>
      <c r="J11" s="365">
        <v>0.20234613040828764</v>
      </c>
    </row>
    <row r="12" spans="1:10" ht="22.5" customHeight="1" x14ac:dyDescent="0.2">
      <c r="A12" s="368" t="s">
        <v>3155</v>
      </c>
      <c r="B12" s="368" t="s">
        <v>3154</v>
      </c>
      <c r="C12" s="368" t="s">
        <v>1077</v>
      </c>
      <c r="D12" s="368">
        <v>1</v>
      </c>
      <c r="E12" s="368">
        <v>11.352</v>
      </c>
      <c r="F12" s="367">
        <v>868.4</v>
      </c>
      <c r="G12" s="366">
        <v>0</v>
      </c>
      <c r="H12" s="366">
        <v>802.55</v>
      </c>
      <c r="I12" s="366">
        <v>65.849999999999994</v>
      </c>
      <c r="J12" s="365">
        <v>7.5829111008751726E-2</v>
      </c>
    </row>
    <row r="13" spans="1:10" ht="22.5" customHeight="1" x14ac:dyDescent="0.2">
      <c r="A13" s="368" t="s">
        <v>1887</v>
      </c>
      <c r="B13" s="368" t="s">
        <v>1886</v>
      </c>
      <c r="C13" s="368" t="s">
        <v>1882</v>
      </c>
      <c r="D13" s="368">
        <v>9</v>
      </c>
      <c r="E13" s="368">
        <v>136.26</v>
      </c>
      <c r="F13" s="367">
        <v>3625.34</v>
      </c>
      <c r="G13" s="366">
        <v>0</v>
      </c>
      <c r="H13" s="366">
        <v>3224.52</v>
      </c>
      <c r="I13" s="366">
        <v>400.82</v>
      </c>
      <c r="J13" s="365">
        <v>0.11056066465490133</v>
      </c>
    </row>
    <row r="14" spans="1:10" ht="22.5" customHeight="1" x14ac:dyDescent="0.2">
      <c r="A14" s="368" t="s">
        <v>1887</v>
      </c>
      <c r="B14" s="368" t="s">
        <v>1886</v>
      </c>
      <c r="C14" s="368" t="s">
        <v>1885</v>
      </c>
      <c r="D14" s="368">
        <v>20</v>
      </c>
      <c r="E14" s="368">
        <v>75.7</v>
      </c>
      <c r="F14" s="367">
        <v>2504</v>
      </c>
      <c r="G14" s="366">
        <v>0</v>
      </c>
      <c r="H14" s="366">
        <v>1782.09</v>
      </c>
      <c r="I14" s="366">
        <v>721.91</v>
      </c>
      <c r="J14" s="365">
        <v>0.28830271565495208</v>
      </c>
    </row>
    <row r="15" spans="1:10" ht="22.5" customHeight="1" x14ac:dyDescent="0.2">
      <c r="A15" s="368" t="s">
        <v>1879</v>
      </c>
      <c r="B15" s="368" t="s">
        <v>1878</v>
      </c>
      <c r="C15" s="368" t="s">
        <v>1875</v>
      </c>
      <c r="D15" s="368">
        <v>30</v>
      </c>
      <c r="E15" s="368">
        <v>681.3</v>
      </c>
      <c r="F15" s="367">
        <v>13100.69</v>
      </c>
      <c r="G15" s="366">
        <v>0</v>
      </c>
      <c r="H15" s="366">
        <v>10014.299999999999</v>
      </c>
      <c r="I15" s="366">
        <v>3086.39</v>
      </c>
      <c r="J15" s="365">
        <v>0.23558988114366494</v>
      </c>
    </row>
    <row r="16" spans="1:10" ht="22.5" customHeight="1" x14ac:dyDescent="0.2">
      <c r="A16" s="368" t="s">
        <v>1877</v>
      </c>
      <c r="B16" s="368" t="s">
        <v>1876</v>
      </c>
      <c r="C16" s="368" t="s">
        <v>1875</v>
      </c>
      <c r="D16" s="368">
        <v>13</v>
      </c>
      <c r="E16" s="368">
        <v>295.23</v>
      </c>
      <c r="F16" s="367">
        <v>5999.66</v>
      </c>
      <c r="G16" s="366">
        <v>0</v>
      </c>
      <c r="H16" s="366">
        <v>5446.73</v>
      </c>
      <c r="I16" s="366">
        <v>552.92999999999995</v>
      </c>
      <c r="J16" s="365">
        <v>9.2160222412603382E-2</v>
      </c>
    </row>
    <row r="17" spans="1:10" ht="22.5" customHeight="1" x14ac:dyDescent="0.2">
      <c r="A17" s="368" t="s">
        <v>2429</v>
      </c>
      <c r="B17" s="368" t="s">
        <v>2428</v>
      </c>
      <c r="C17" s="368" t="s">
        <v>1021</v>
      </c>
      <c r="D17" s="368">
        <v>1</v>
      </c>
      <c r="E17" s="368">
        <v>20</v>
      </c>
      <c r="F17" s="367">
        <v>1944.08</v>
      </c>
      <c r="G17" s="366">
        <v>0</v>
      </c>
      <c r="H17" s="366">
        <v>1700.49</v>
      </c>
      <c r="I17" s="366">
        <v>243.59</v>
      </c>
      <c r="J17" s="365">
        <v>0.1252983416320316</v>
      </c>
    </row>
    <row r="18" spans="1:10" ht="22.5" customHeight="1" x14ac:dyDescent="0.2">
      <c r="A18" s="368" t="s">
        <v>2337</v>
      </c>
      <c r="B18" s="368" t="s">
        <v>2336</v>
      </c>
      <c r="C18" s="368" t="s">
        <v>1021</v>
      </c>
      <c r="D18" s="368">
        <v>1</v>
      </c>
      <c r="E18" s="368">
        <v>20</v>
      </c>
      <c r="F18" s="367">
        <v>2053.88</v>
      </c>
      <c r="G18" s="366">
        <v>0</v>
      </c>
      <c r="H18" s="366">
        <v>1484.72</v>
      </c>
      <c r="I18" s="366">
        <v>569.16</v>
      </c>
      <c r="J18" s="365">
        <v>0.27711453444212902</v>
      </c>
    </row>
    <row r="19" spans="1:10" ht="22.5" customHeight="1" x14ac:dyDescent="0.2">
      <c r="A19" s="368" t="s">
        <v>2333</v>
      </c>
      <c r="B19" s="368" t="s">
        <v>2332</v>
      </c>
      <c r="C19" s="368" t="s">
        <v>1021</v>
      </c>
      <c r="D19" s="368">
        <v>1</v>
      </c>
      <c r="E19" s="368">
        <v>20</v>
      </c>
      <c r="F19" s="367">
        <v>1913.75</v>
      </c>
      <c r="G19" s="366">
        <v>0</v>
      </c>
      <c r="H19" s="366">
        <v>1403.92</v>
      </c>
      <c r="I19" s="366">
        <v>509.83</v>
      </c>
      <c r="J19" s="365">
        <v>0.26640365774003921</v>
      </c>
    </row>
    <row r="20" spans="1:10" ht="22.5" customHeight="1" x14ac:dyDescent="0.2">
      <c r="A20" s="368" t="s">
        <v>1874</v>
      </c>
      <c r="B20" s="368" t="s">
        <v>1873</v>
      </c>
      <c r="C20" s="368" t="s">
        <v>1677</v>
      </c>
      <c r="D20" s="368">
        <v>10</v>
      </c>
      <c r="E20" s="368">
        <v>120</v>
      </c>
      <c r="F20" s="367">
        <v>3302.5</v>
      </c>
      <c r="G20" s="366">
        <v>0</v>
      </c>
      <c r="H20" s="366">
        <v>2595.5</v>
      </c>
      <c r="I20" s="366">
        <v>707</v>
      </c>
      <c r="J20" s="365">
        <v>0.21408024224072672</v>
      </c>
    </row>
    <row r="21" spans="1:10" ht="22.5" customHeight="1" x14ac:dyDescent="0.2">
      <c r="A21" s="368" t="s">
        <v>1872</v>
      </c>
      <c r="B21" s="368" t="s">
        <v>1871</v>
      </c>
      <c r="C21" s="368" t="s">
        <v>1677</v>
      </c>
      <c r="D21" s="368">
        <v>6</v>
      </c>
      <c r="E21" s="368">
        <v>72</v>
      </c>
      <c r="F21" s="367">
        <v>1400.01</v>
      </c>
      <c r="G21" s="366">
        <v>0</v>
      </c>
      <c r="H21" s="366">
        <v>1533.66</v>
      </c>
      <c r="I21" s="366">
        <v>-133.65</v>
      </c>
      <c r="J21" s="365">
        <v>-9.5463603831401206E-2</v>
      </c>
    </row>
    <row r="22" spans="1:10" ht="22.5" customHeight="1" x14ac:dyDescent="0.2">
      <c r="A22" s="368" t="s">
        <v>1870</v>
      </c>
      <c r="B22" s="368" t="s">
        <v>1869</v>
      </c>
      <c r="C22" s="368" t="s">
        <v>1771</v>
      </c>
      <c r="D22" s="368">
        <v>5</v>
      </c>
      <c r="E22" s="368">
        <v>30</v>
      </c>
      <c r="F22" s="367">
        <v>4884.49</v>
      </c>
      <c r="G22" s="366">
        <v>0</v>
      </c>
      <c r="H22" s="366">
        <v>3591.85</v>
      </c>
      <c r="I22" s="366">
        <v>1292.6400000000001</v>
      </c>
      <c r="J22" s="365">
        <v>0.26464175379619981</v>
      </c>
    </row>
    <row r="23" spans="1:10" ht="22.5" customHeight="1" x14ac:dyDescent="0.2">
      <c r="A23" s="368" t="s">
        <v>8629</v>
      </c>
      <c r="B23" s="368" t="s">
        <v>8628</v>
      </c>
      <c r="C23" s="368" t="s">
        <v>1860</v>
      </c>
      <c r="D23" s="368">
        <v>7</v>
      </c>
      <c r="E23" s="368">
        <v>33.6</v>
      </c>
      <c r="F23" s="367">
        <v>3893.68</v>
      </c>
      <c r="G23" s="366">
        <v>0</v>
      </c>
      <c r="H23" s="366">
        <v>2817.99</v>
      </c>
      <c r="I23" s="366">
        <v>1075.69</v>
      </c>
      <c r="J23" s="365">
        <v>0.27626564073061988</v>
      </c>
    </row>
    <row r="24" spans="1:10" ht="22.5" customHeight="1" x14ac:dyDescent="0.2">
      <c r="A24" s="368" t="s">
        <v>1862</v>
      </c>
      <c r="B24" s="368" t="s">
        <v>1861</v>
      </c>
      <c r="C24" s="368" t="s">
        <v>1860</v>
      </c>
      <c r="D24" s="368">
        <v>9</v>
      </c>
      <c r="E24" s="368">
        <v>43.2</v>
      </c>
      <c r="F24" s="367">
        <v>7471.59</v>
      </c>
      <c r="G24" s="366">
        <v>0</v>
      </c>
      <c r="H24" s="366">
        <v>5367.51</v>
      </c>
      <c r="I24" s="366">
        <v>2104.08</v>
      </c>
      <c r="J24" s="365">
        <v>0.28161074148875942</v>
      </c>
    </row>
    <row r="25" spans="1:10" ht="22.5" customHeight="1" x14ac:dyDescent="0.2">
      <c r="A25" s="368" t="s">
        <v>1965</v>
      </c>
      <c r="B25" s="368" t="s">
        <v>1964</v>
      </c>
      <c r="C25" s="368" t="s">
        <v>1860</v>
      </c>
      <c r="D25" s="368">
        <v>7</v>
      </c>
      <c r="E25" s="368">
        <v>33.6</v>
      </c>
      <c r="F25" s="367">
        <v>5915.14</v>
      </c>
      <c r="G25" s="366">
        <v>0</v>
      </c>
      <c r="H25" s="366">
        <v>4235.7700000000004</v>
      </c>
      <c r="I25" s="366">
        <v>1679.37</v>
      </c>
      <c r="J25" s="365">
        <v>0.28391043998958604</v>
      </c>
    </row>
    <row r="26" spans="1:10" ht="22.5" customHeight="1" x14ac:dyDescent="0.2">
      <c r="A26" s="368" t="s">
        <v>4416</v>
      </c>
      <c r="B26" s="368" t="s">
        <v>4415</v>
      </c>
      <c r="C26" s="368" t="s">
        <v>1013</v>
      </c>
      <c r="D26" s="368">
        <v>135</v>
      </c>
      <c r="E26" s="368">
        <v>2565</v>
      </c>
      <c r="F26" s="367">
        <v>135766.76</v>
      </c>
      <c r="G26" s="366">
        <v>0</v>
      </c>
      <c r="H26" s="366">
        <v>101824.71</v>
      </c>
      <c r="I26" s="366">
        <v>33942.050000000003</v>
      </c>
      <c r="J26" s="365">
        <v>0.2500026516063284</v>
      </c>
    </row>
    <row r="27" spans="1:10" ht="22.5" customHeight="1" x14ac:dyDescent="0.2">
      <c r="A27" s="368" t="s">
        <v>1859</v>
      </c>
      <c r="B27" s="368" t="s">
        <v>1858</v>
      </c>
      <c r="C27" s="368" t="s">
        <v>1013</v>
      </c>
      <c r="D27" s="368">
        <v>2</v>
      </c>
      <c r="E27" s="368">
        <v>38</v>
      </c>
      <c r="F27" s="367">
        <v>4193.82</v>
      </c>
      <c r="G27" s="366">
        <v>0</v>
      </c>
      <c r="H27" s="366">
        <v>3047.14</v>
      </c>
      <c r="I27" s="366">
        <v>1146.68</v>
      </c>
      <c r="J27" s="365">
        <v>0.27342136763141955</v>
      </c>
    </row>
    <row r="28" spans="1:10" ht="22.5" customHeight="1" x14ac:dyDescent="0.2">
      <c r="A28" s="368" t="s">
        <v>1857</v>
      </c>
      <c r="B28" s="368" t="s">
        <v>1856</v>
      </c>
      <c r="C28" s="368" t="s">
        <v>1013</v>
      </c>
      <c r="D28" s="368">
        <v>20</v>
      </c>
      <c r="E28" s="368">
        <v>380</v>
      </c>
      <c r="F28" s="367">
        <v>23995.72</v>
      </c>
      <c r="G28" s="366">
        <v>0</v>
      </c>
      <c r="H28" s="366">
        <v>18150.8</v>
      </c>
      <c r="I28" s="366">
        <v>5844.92</v>
      </c>
      <c r="J28" s="365">
        <v>0.24358177208268808</v>
      </c>
    </row>
    <row r="29" spans="1:10" ht="22.5" customHeight="1" x14ac:dyDescent="0.2">
      <c r="A29" s="368" t="s">
        <v>1855</v>
      </c>
      <c r="B29" s="368" t="s">
        <v>1854</v>
      </c>
      <c r="C29" s="368" t="s">
        <v>1013</v>
      </c>
      <c r="D29" s="368">
        <v>73</v>
      </c>
      <c r="E29" s="368">
        <v>1387</v>
      </c>
      <c r="F29" s="367">
        <v>84831.23</v>
      </c>
      <c r="G29" s="366">
        <v>0</v>
      </c>
      <c r="H29" s="366">
        <v>67063.92</v>
      </c>
      <c r="I29" s="366">
        <v>17767.310000000001</v>
      </c>
      <c r="J29" s="365">
        <v>0.20944303177025725</v>
      </c>
    </row>
    <row r="30" spans="1:10" ht="22.5" customHeight="1" x14ac:dyDescent="0.2">
      <c r="A30" s="368" t="s">
        <v>1853</v>
      </c>
      <c r="B30" s="368" t="s">
        <v>1852</v>
      </c>
      <c r="C30" s="368" t="s">
        <v>1013</v>
      </c>
      <c r="D30" s="368">
        <v>66</v>
      </c>
      <c r="E30" s="368">
        <v>1254</v>
      </c>
      <c r="F30" s="367">
        <v>78342.600000000006</v>
      </c>
      <c r="G30" s="366">
        <v>0</v>
      </c>
      <c r="H30" s="366">
        <v>62555.18</v>
      </c>
      <c r="I30" s="366">
        <v>15787.42</v>
      </c>
      <c r="J30" s="365">
        <v>0.20151769280059637</v>
      </c>
    </row>
    <row r="31" spans="1:10" ht="22.5" customHeight="1" x14ac:dyDescent="0.2">
      <c r="A31" s="368" t="s">
        <v>1851</v>
      </c>
      <c r="B31" s="368" t="s">
        <v>1850</v>
      </c>
      <c r="C31" s="368" t="s">
        <v>1013</v>
      </c>
      <c r="D31" s="368">
        <v>15</v>
      </c>
      <c r="E31" s="368">
        <v>285</v>
      </c>
      <c r="F31" s="367">
        <v>17531.919999999998</v>
      </c>
      <c r="G31" s="366">
        <v>0</v>
      </c>
      <c r="H31" s="366">
        <v>17873.7</v>
      </c>
      <c r="I31" s="366">
        <v>-341.78</v>
      </c>
      <c r="J31" s="365">
        <v>-1.9494727331632815E-2</v>
      </c>
    </row>
    <row r="32" spans="1:10" ht="22.5" customHeight="1" x14ac:dyDescent="0.2">
      <c r="A32" s="368" t="s">
        <v>1849</v>
      </c>
      <c r="B32" s="368" t="s">
        <v>1848</v>
      </c>
      <c r="C32" s="368" t="s">
        <v>1013</v>
      </c>
      <c r="D32" s="368">
        <v>12</v>
      </c>
      <c r="E32" s="368">
        <v>228</v>
      </c>
      <c r="F32" s="367">
        <v>16559.52</v>
      </c>
      <c r="G32" s="366">
        <v>0</v>
      </c>
      <c r="H32" s="366">
        <v>15340.44</v>
      </c>
      <c r="I32" s="366">
        <v>1219.08</v>
      </c>
      <c r="J32" s="365">
        <v>7.3618075886257572E-2</v>
      </c>
    </row>
    <row r="33" spans="1:10" ht="22.5" customHeight="1" x14ac:dyDescent="0.2">
      <c r="A33" s="368" t="s">
        <v>1963</v>
      </c>
      <c r="B33" s="368" t="s">
        <v>1962</v>
      </c>
      <c r="C33" s="368" t="s">
        <v>1013</v>
      </c>
      <c r="D33" s="368">
        <v>5</v>
      </c>
      <c r="E33" s="368">
        <v>95</v>
      </c>
      <c r="F33" s="367">
        <v>5152.05</v>
      </c>
      <c r="G33" s="366">
        <v>0</v>
      </c>
      <c r="H33" s="366">
        <v>4735</v>
      </c>
      <c r="I33" s="366">
        <v>417.05</v>
      </c>
      <c r="J33" s="365">
        <v>8.0948360361409538E-2</v>
      </c>
    </row>
    <row r="34" spans="1:10" ht="22.5" customHeight="1" x14ac:dyDescent="0.2">
      <c r="A34" s="368" t="s">
        <v>1847</v>
      </c>
      <c r="B34" s="368" t="s">
        <v>1846</v>
      </c>
      <c r="C34" s="368" t="s">
        <v>1013</v>
      </c>
      <c r="D34" s="368">
        <v>3</v>
      </c>
      <c r="E34" s="368">
        <v>57</v>
      </c>
      <c r="F34" s="367">
        <v>4172.57</v>
      </c>
      <c r="G34" s="366">
        <v>0</v>
      </c>
      <c r="H34" s="366">
        <v>3109.98</v>
      </c>
      <c r="I34" s="366">
        <v>1062.5899999999999</v>
      </c>
      <c r="J34" s="365">
        <v>0.25466079658340063</v>
      </c>
    </row>
    <row r="35" spans="1:10" ht="22.5" customHeight="1" x14ac:dyDescent="0.2">
      <c r="A35" s="368" t="s">
        <v>1845</v>
      </c>
      <c r="B35" s="368" t="s">
        <v>1844</v>
      </c>
      <c r="C35" s="368" t="s">
        <v>1013</v>
      </c>
      <c r="D35" s="368">
        <v>3</v>
      </c>
      <c r="E35" s="368">
        <v>57</v>
      </c>
      <c r="F35" s="367">
        <v>6259.57</v>
      </c>
      <c r="G35" s="366">
        <v>0</v>
      </c>
      <c r="H35" s="366">
        <v>4747.38</v>
      </c>
      <c r="I35" s="366">
        <v>1512.19</v>
      </c>
      <c r="J35" s="365">
        <v>0.24158049195072506</v>
      </c>
    </row>
    <row r="36" spans="1:10" ht="22.5" customHeight="1" x14ac:dyDescent="0.2">
      <c r="A36" s="368" t="s">
        <v>1843</v>
      </c>
      <c r="B36" s="368" t="s">
        <v>1842</v>
      </c>
      <c r="C36" s="368" t="s">
        <v>1013</v>
      </c>
      <c r="D36" s="368">
        <v>10</v>
      </c>
      <c r="E36" s="368">
        <v>190</v>
      </c>
      <c r="F36" s="367">
        <v>10539</v>
      </c>
      <c r="G36" s="366">
        <v>0</v>
      </c>
      <c r="H36" s="366">
        <v>9688.4</v>
      </c>
      <c r="I36" s="366">
        <v>850.6</v>
      </c>
      <c r="J36" s="365">
        <v>8.0709744757567134E-2</v>
      </c>
    </row>
    <row r="37" spans="1:10" ht="22.5" customHeight="1" x14ac:dyDescent="0.2">
      <c r="A37" s="368" t="s">
        <v>1841</v>
      </c>
      <c r="B37" s="368" t="s">
        <v>1840</v>
      </c>
      <c r="C37" s="368" t="s">
        <v>1013</v>
      </c>
      <c r="D37" s="368">
        <v>66</v>
      </c>
      <c r="E37" s="368">
        <v>1254</v>
      </c>
      <c r="F37" s="367">
        <v>81910.460000000006</v>
      </c>
      <c r="G37" s="366">
        <v>0</v>
      </c>
      <c r="H37" s="366">
        <v>62620.92</v>
      </c>
      <c r="I37" s="366">
        <v>19289.54</v>
      </c>
      <c r="J37" s="365">
        <v>0.23549544221824661</v>
      </c>
    </row>
    <row r="38" spans="1:10" ht="22.5" customHeight="1" x14ac:dyDescent="0.2">
      <c r="A38" s="368" t="s">
        <v>3151</v>
      </c>
      <c r="B38" s="368" t="s">
        <v>3150</v>
      </c>
      <c r="C38" s="368" t="s">
        <v>1013</v>
      </c>
      <c r="D38" s="368">
        <v>13</v>
      </c>
      <c r="E38" s="368">
        <v>247</v>
      </c>
      <c r="F38" s="367">
        <v>15760.1</v>
      </c>
      <c r="G38" s="366">
        <v>0</v>
      </c>
      <c r="H38" s="366">
        <v>12590.11</v>
      </c>
      <c r="I38" s="366">
        <v>3169.99</v>
      </c>
      <c r="J38" s="365">
        <v>0.20114022119148992</v>
      </c>
    </row>
    <row r="39" spans="1:10" ht="22.5" customHeight="1" x14ac:dyDescent="0.2">
      <c r="A39" s="368" t="s">
        <v>1837</v>
      </c>
      <c r="B39" s="368" t="s">
        <v>1836</v>
      </c>
      <c r="C39" s="368" t="s">
        <v>1013</v>
      </c>
      <c r="D39" s="368">
        <v>993</v>
      </c>
      <c r="E39" s="368">
        <v>18867</v>
      </c>
      <c r="F39" s="367">
        <v>762283.58</v>
      </c>
      <c r="G39" s="366">
        <v>0</v>
      </c>
      <c r="H39" s="366">
        <v>662163.16</v>
      </c>
      <c r="I39" s="366">
        <v>100120.42</v>
      </c>
      <c r="J39" s="365">
        <v>0.13134274779997229</v>
      </c>
    </row>
    <row r="40" spans="1:10" ht="22.5" customHeight="1" x14ac:dyDescent="0.2">
      <c r="A40" s="368" t="s">
        <v>3149</v>
      </c>
      <c r="B40" s="368" t="s">
        <v>3148</v>
      </c>
      <c r="C40" s="368" t="s">
        <v>1013</v>
      </c>
      <c r="D40" s="368">
        <v>6</v>
      </c>
      <c r="E40" s="368">
        <v>114</v>
      </c>
      <c r="F40" s="367">
        <v>6834.42</v>
      </c>
      <c r="G40" s="366">
        <v>0</v>
      </c>
      <c r="H40" s="366">
        <v>6331.26</v>
      </c>
      <c r="I40" s="366">
        <v>503.16</v>
      </c>
      <c r="J40" s="365">
        <v>7.3621463123425254E-2</v>
      </c>
    </row>
    <row r="41" spans="1:10" ht="22.5" customHeight="1" x14ac:dyDescent="0.2">
      <c r="A41" s="368" t="s">
        <v>5283</v>
      </c>
      <c r="B41" s="368" t="s">
        <v>5282</v>
      </c>
      <c r="C41" s="368" t="s">
        <v>1013</v>
      </c>
      <c r="D41" s="368">
        <v>1</v>
      </c>
      <c r="E41" s="368">
        <v>19</v>
      </c>
      <c r="F41" s="367">
        <v>1700.48</v>
      </c>
      <c r="G41" s="366">
        <v>0</v>
      </c>
      <c r="H41" s="366">
        <v>1256.22</v>
      </c>
      <c r="I41" s="366">
        <v>444.26</v>
      </c>
      <c r="J41" s="365">
        <v>0.26125564546480995</v>
      </c>
    </row>
    <row r="42" spans="1:10" ht="22.5" customHeight="1" x14ac:dyDescent="0.2">
      <c r="A42" s="368" t="s">
        <v>1820</v>
      </c>
      <c r="B42" s="368" t="s">
        <v>1819</v>
      </c>
      <c r="C42" s="368" t="s">
        <v>1818</v>
      </c>
      <c r="D42" s="368">
        <v>8</v>
      </c>
      <c r="E42" s="368">
        <v>88.32</v>
      </c>
      <c r="F42" s="367">
        <v>2724.44</v>
      </c>
      <c r="G42" s="366">
        <v>0</v>
      </c>
      <c r="H42" s="366">
        <v>1954.48</v>
      </c>
      <c r="I42" s="366">
        <v>769.96</v>
      </c>
      <c r="J42" s="365">
        <v>0.28261220654519825</v>
      </c>
    </row>
    <row r="43" spans="1:10" ht="22.5" customHeight="1" x14ac:dyDescent="0.2">
      <c r="A43" s="368" t="s">
        <v>1817</v>
      </c>
      <c r="B43" s="368" t="s">
        <v>1816</v>
      </c>
      <c r="C43" s="368" t="s">
        <v>1013</v>
      </c>
      <c r="D43" s="368">
        <v>15</v>
      </c>
      <c r="E43" s="368">
        <v>285</v>
      </c>
      <c r="F43" s="367">
        <v>11695.84</v>
      </c>
      <c r="G43" s="366">
        <v>0</v>
      </c>
      <c r="H43" s="366">
        <v>7916.7</v>
      </c>
      <c r="I43" s="366">
        <v>3779.14</v>
      </c>
      <c r="J43" s="365">
        <v>0.32311830531197416</v>
      </c>
    </row>
    <row r="44" spans="1:10" ht="22.5" customHeight="1" x14ac:dyDescent="0.2">
      <c r="A44" s="368" t="s">
        <v>3146</v>
      </c>
      <c r="B44" s="368" t="s">
        <v>3145</v>
      </c>
      <c r="C44" s="368" t="s">
        <v>1013</v>
      </c>
      <c r="D44" s="368">
        <v>2</v>
      </c>
      <c r="E44" s="368">
        <v>38</v>
      </c>
      <c r="F44" s="367">
        <v>3347.98</v>
      </c>
      <c r="G44" s="366">
        <v>0</v>
      </c>
      <c r="H44" s="366">
        <v>2468.7399999999998</v>
      </c>
      <c r="I44" s="366">
        <v>879.24</v>
      </c>
      <c r="J44" s="365">
        <v>0.2626180562607901</v>
      </c>
    </row>
    <row r="45" spans="1:10" ht="22.5" customHeight="1" x14ac:dyDescent="0.2">
      <c r="A45" s="368" t="s">
        <v>1815</v>
      </c>
      <c r="B45" s="368" t="s">
        <v>1814</v>
      </c>
      <c r="C45" s="368" t="s">
        <v>1013</v>
      </c>
      <c r="D45" s="368">
        <v>4</v>
      </c>
      <c r="E45" s="368">
        <v>76</v>
      </c>
      <c r="F45" s="367">
        <v>2255.16</v>
      </c>
      <c r="G45" s="366">
        <v>0</v>
      </c>
      <c r="H45" s="366">
        <v>2967.56</v>
      </c>
      <c r="I45" s="366">
        <v>-712.4</v>
      </c>
      <c r="J45" s="365">
        <v>-0.31589776335160252</v>
      </c>
    </row>
    <row r="46" spans="1:10" ht="22.5" customHeight="1" x14ac:dyDescent="0.2">
      <c r="A46" s="368" t="s">
        <v>1960</v>
      </c>
      <c r="B46" s="368" t="s">
        <v>1959</v>
      </c>
      <c r="C46" s="368" t="s">
        <v>1013</v>
      </c>
      <c r="D46" s="368">
        <v>8</v>
      </c>
      <c r="E46" s="368">
        <v>152</v>
      </c>
      <c r="F46" s="367">
        <v>8067.6</v>
      </c>
      <c r="G46" s="366">
        <v>0</v>
      </c>
      <c r="H46" s="366">
        <v>7697.04</v>
      </c>
      <c r="I46" s="366">
        <v>370.56</v>
      </c>
      <c r="J46" s="365">
        <v>4.5931875650751151E-2</v>
      </c>
    </row>
    <row r="47" spans="1:10" ht="22.5" customHeight="1" x14ac:dyDescent="0.2">
      <c r="A47" s="368" t="s">
        <v>2315</v>
      </c>
      <c r="B47" s="368" t="s">
        <v>2314</v>
      </c>
      <c r="C47" s="368" t="s">
        <v>1013</v>
      </c>
      <c r="D47" s="368">
        <v>2</v>
      </c>
      <c r="E47" s="368">
        <v>38</v>
      </c>
      <c r="F47" s="367">
        <v>3711.62</v>
      </c>
      <c r="G47" s="366">
        <v>0</v>
      </c>
      <c r="H47" s="366">
        <v>2392.04</v>
      </c>
      <c r="I47" s="366">
        <v>1319.58</v>
      </c>
      <c r="J47" s="365">
        <v>0.35552669723732494</v>
      </c>
    </row>
    <row r="48" spans="1:10" ht="22.5" customHeight="1" x14ac:dyDescent="0.2">
      <c r="A48" s="368" t="s">
        <v>1811</v>
      </c>
      <c r="B48" s="368" t="s">
        <v>1810</v>
      </c>
      <c r="C48" s="368" t="s">
        <v>1013</v>
      </c>
      <c r="D48" s="368">
        <v>19</v>
      </c>
      <c r="E48" s="368">
        <v>361</v>
      </c>
      <c r="F48" s="367">
        <v>22886.12</v>
      </c>
      <c r="G48" s="366">
        <v>0</v>
      </c>
      <c r="H48" s="366">
        <v>15731.47</v>
      </c>
      <c r="I48" s="366">
        <v>7154.65</v>
      </c>
      <c r="J48" s="365">
        <v>0.31261961398437133</v>
      </c>
    </row>
    <row r="49" spans="1:10" ht="22.5" customHeight="1" x14ac:dyDescent="0.2">
      <c r="A49" s="368" t="s">
        <v>1809</v>
      </c>
      <c r="B49" s="368" t="s">
        <v>1808</v>
      </c>
      <c r="C49" s="368" t="s">
        <v>1013</v>
      </c>
      <c r="D49" s="368">
        <v>3</v>
      </c>
      <c r="E49" s="368">
        <v>57</v>
      </c>
      <c r="F49" s="367">
        <v>0.03</v>
      </c>
      <c r="G49" s="366">
        <v>0</v>
      </c>
      <c r="H49" s="366">
        <v>1005.53</v>
      </c>
      <c r="I49" s="366">
        <v>-1005.5</v>
      </c>
      <c r="J49" s="365">
        <v>-33516.666666666664</v>
      </c>
    </row>
    <row r="50" spans="1:10" ht="22.5" customHeight="1" x14ac:dyDescent="0.2">
      <c r="A50" s="368" t="s">
        <v>1807</v>
      </c>
      <c r="B50" s="368" t="s">
        <v>1806</v>
      </c>
      <c r="C50" s="368" t="s">
        <v>1013</v>
      </c>
      <c r="D50" s="368">
        <v>13</v>
      </c>
      <c r="E50" s="368">
        <v>247</v>
      </c>
      <c r="F50" s="367">
        <v>0.13</v>
      </c>
      <c r="G50" s="366">
        <v>0</v>
      </c>
      <c r="H50" s="366">
        <v>3129.97</v>
      </c>
      <c r="I50" s="366">
        <v>-3129.84</v>
      </c>
      <c r="J50" s="365">
        <v>-24075.692307692309</v>
      </c>
    </row>
    <row r="51" spans="1:10" ht="22.5" customHeight="1" x14ac:dyDescent="0.2">
      <c r="A51" s="368" t="s">
        <v>2313</v>
      </c>
      <c r="B51" s="368" t="s">
        <v>2312</v>
      </c>
      <c r="C51" s="368" t="s">
        <v>1013</v>
      </c>
      <c r="D51" s="368">
        <v>15</v>
      </c>
      <c r="E51" s="368">
        <v>285</v>
      </c>
      <c r="F51" s="367">
        <v>3185.97</v>
      </c>
      <c r="G51" s="366">
        <v>0</v>
      </c>
      <c r="H51" s="366">
        <v>3546.53</v>
      </c>
      <c r="I51" s="366">
        <v>-360.56</v>
      </c>
      <c r="J51" s="365">
        <v>-0.11317118491385669</v>
      </c>
    </row>
    <row r="52" spans="1:10" ht="22.5" customHeight="1" x14ac:dyDescent="0.2">
      <c r="A52" s="368" t="s">
        <v>1805</v>
      </c>
      <c r="B52" s="368" t="s">
        <v>1804</v>
      </c>
      <c r="C52" s="368" t="s">
        <v>1013</v>
      </c>
      <c r="D52" s="368">
        <v>3</v>
      </c>
      <c r="E52" s="368">
        <v>57</v>
      </c>
      <c r="F52" s="367">
        <v>5549.91</v>
      </c>
      <c r="G52" s="366">
        <v>0</v>
      </c>
      <c r="H52" s="366">
        <v>4092.39</v>
      </c>
      <c r="I52" s="366">
        <v>1457.52</v>
      </c>
      <c r="J52" s="365">
        <v>0.26262047492662044</v>
      </c>
    </row>
    <row r="53" spans="1:10" ht="22.5" customHeight="1" x14ac:dyDescent="0.2">
      <c r="A53" s="368" t="s">
        <v>1802</v>
      </c>
      <c r="B53" s="368" t="s">
        <v>1801</v>
      </c>
      <c r="C53" s="368" t="s">
        <v>1803</v>
      </c>
      <c r="D53" s="368">
        <v>4</v>
      </c>
      <c r="E53" s="368">
        <v>22.704000000000001</v>
      </c>
      <c r="F53" s="367">
        <v>5975.39</v>
      </c>
      <c r="G53" s="366">
        <v>0</v>
      </c>
      <c r="H53" s="366">
        <v>5267.04</v>
      </c>
      <c r="I53" s="366">
        <v>708.35</v>
      </c>
      <c r="J53" s="365">
        <v>0.11854456361844164</v>
      </c>
    </row>
    <row r="54" spans="1:10" ht="22.5" customHeight="1" x14ac:dyDescent="0.2">
      <c r="A54" s="368" t="s">
        <v>1802</v>
      </c>
      <c r="B54" s="368" t="s">
        <v>1801</v>
      </c>
      <c r="C54" s="368" t="s">
        <v>1800</v>
      </c>
      <c r="D54" s="368">
        <v>96</v>
      </c>
      <c r="E54" s="368">
        <v>45.408000000000001</v>
      </c>
      <c r="F54" s="367">
        <v>11240.64</v>
      </c>
      <c r="G54" s="366">
        <v>0</v>
      </c>
      <c r="H54" s="366">
        <v>10534.08</v>
      </c>
      <c r="I54" s="366">
        <v>706.56</v>
      </c>
      <c r="J54" s="365">
        <v>6.2857630882227344E-2</v>
      </c>
    </row>
    <row r="55" spans="1:10" ht="22.5" customHeight="1" x14ac:dyDescent="0.2">
      <c r="A55" s="368" t="s">
        <v>1799</v>
      </c>
      <c r="B55" s="368" t="s">
        <v>1798</v>
      </c>
      <c r="C55" s="368" t="s">
        <v>1013</v>
      </c>
      <c r="D55" s="368">
        <v>5</v>
      </c>
      <c r="E55" s="368">
        <v>95</v>
      </c>
      <c r="F55" s="367">
        <v>8167.28</v>
      </c>
      <c r="G55" s="366">
        <v>0</v>
      </c>
      <c r="H55" s="366">
        <v>6098.4</v>
      </c>
      <c r="I55" s="366">
        <v>2068.88</v>
      </c>
      <c r="J55" s="365">
        <v>0.25331322055812949</v>
      </c>
    </row>
    <row r="56" spans="1:10" ht="22.5" customHeight="1" x14ac:dyDescent="0.2">
      <c r="A56" s="368" t="s">
        <v>1789</v>
      </c>
      <c r="B56" s="368" t="s">
        <v>1788</v>
      </c>
      <c r="C56" s="368" t="s">
        <v>1785</v>
      </c>
      <c r="D56" s="368">
        <v>132</v>
      </c>
      <c r="E56" s="368">
        <v>2640</v>
      </c>
      <c r="F56" s="367">
        <v>49750.05</v>
      </c>
      <c r="G56" s="366">
        <v>0</v>
      </c>
      <c r="H56" s="366">
        <v>44110.44</v>
      </c>
      <c r="I56" s="366">
        <v>5639.61</v>
      </c>
      <c r="J56" s="365">
        <v>0.11335888104635071</v>
      </c>
    </row>
    <row r="57" spans="1:10" ht="22.5" customHeight="1" x14ac:dyDescent="0.2">
      <c r="A57" s="368" t="s">
        <v>1787</v>
      </c>
      <c r="B57" s="368" t="s">
        <v>1786</v>
      </c>
      <c r="C57" s="368" t="s">
        <v>1785</v>
      </c>
      <c r="D57" s="368">
        <v>11</v>
      </c>
      <c r="E57" s="368">
        <v>220</v>
      </c>
      <c r="F57" s="367">
        <v>4732.5600000000004</v>
      </c>
      <c r="G57" s="366">
        <v>0</v>
      </c>
      <c r="H57" s="366">
        <v>4558.29</v>
      </c>
      <c r="I57" s="366">
        <v>174.27</v>
      </c>
      <c r="J57" s="365">
        <v>3.6823621887519649E-2</v>
      </c>
    </row>
    <row r="58" spans="1:10" ht="22.5" customHeight="1" x14ac:dyDescent="0.2">
      <c r="A58" s="368" t="s">
        <v>1784</v>
      </c>
      <c r="B58" s="368" t="s">
        <v>1783</v>
      </c>
      <c r="C58" s="368" t="s">
        <v>1771</v>
      </c>
      <c r="D58" s="368">
        <v>27</v>
      </c>
      <c r="E58" s="368">
        <v>162</v>
      </c>
      <c r="F58" s="367">
        <v>12603.45</v>
      </c>
      <c r="G58" s="366">
        <v>0</v>
      </c>
      <c r="H58" s="366">
        <v>12309.69</v>
      </c>
      <c r="I58" s="366">
        <v>293.76</v>
      </c>
      <c r="J58" s="365">
        <v>2.3307903788248457E-2</v>
      </c>
    </row>
    <row r="59" spans="1:10" ht="22.5" customHeight="1" x14ac:dyDescent="0.2">
      <c r="A59" s="368" t="s">
        <v>1784</v>
      </c>
      <c r="B59" s="368" t="s">
        <v>1783</v>
      </c>
      <c r="C59" s="368" t="s">
        <v>1774</v>
      </c>
      <c r="D59" s="368">
        <v>144</v>
      </c>
      <c r="E59" s="368">
        <v>36</v>
      </c>
      <c r="F59" s="367">
        <v>3559.68</v>
      </c>
      <c r="G59" s="366">
        <v>0</v>
      </c>
      <c r="H59" s="366">
        <v>2727.36</v>
      </c>
      <c r="I59" s="366">
        <v>832.32</v>
      </c>
      <c r="J59" s="365">
        <v>0.23381877022653721</v>
      </c>
    </row>
    <row r="60" spans="1:10" ht="22.5" customHeight="1" x14ac:dyDescent="0.2">
      <c r="A60" s="368" t="s">
        <v>1782</v>
      </c>
      <c r="B60" s="368" t="s">
        <v>1781</v>
      </c>
      <c r="C60" s="368" t="s">
        <v>1771</v>
      </c>
      <c r="D60" s="368">
        <v>32</v>
      </c>
      <c r="E60" s="368">
        <v>192</v>
      </c>
      <c r="F60" s="367">
        <v>20486.61</v>
      </c>
      <c r="G60" s="366">
        <v>0</v>
      </c>
      <c r="H60" s="366">
        <v>20050.59</v>
      </c>
      <c r="I60" s="366">
        <v>436.02</v>
      </c>
      <c r="J60" s="365">
        <v>2.1283169836297952E-2</v>
      </c>
    </row>
    <row r="61" spans="1:10" ht="22.5" customHeight="1" x14ac:dyDescent="0.2">
      <c r="A61" s="368" t="s">
        <v>1782</v>
      </c>
      <c r="B61" s="368" t="s">
        <v>1781</v>
      </c>
      <c r="C61" s="368" t="s">
        <v>1774</v>
      </c>
      <c r="D61" s="368">
        <v>48</v>
      </c>
      <c r="E61" s="368">
        <v>12</v>
      </c>
      <c r="F61" s="367">
        <v>1750.56</v>
      </c>
      <c r="G61" s="366">
        <v>0</v>
      </c>
      <c r="H61" s="366">
        <v>1253.1400000000001</v>
      </c>
      <c r="I61" s="366">
        <v>497.42</v>
      </c>
      <c r="J61" s="365">
        <v>0.28414907229686498</v>
      </c>
    </row>
    <row r="62" spans="1:10" ht="22.5" customHeight="1" x14ac:dyDescent="0.2">
      <c r="A62" s="368" t="s">
        <v>1780</v>
      </c>
      <c r="B62" s="368" t="s">
        <v>1779</v>
      </c>
      <c r="C62" s="368" t="s">
        <v>1771</v>
      </c>
      <c r="D62" s="368">
        <v>2</v>
      </c>
      <c r="E62" s="368">
        <v>12</v>
      </c>
      <c r="F62" s="367">
        <v>2960.8</v>
      </c>
      <c r="G62" s="366">
        <v>0</v>
      </c>
      <c r="H62" s="366">
        <v>1911.8</v>
      </c>
      <c r="I62" s="366">
        <v>1049</v>
      </c>
      <c r="J62" s="365">
        <v>0.35429613617941097</v>
      </c>
    </row>
    <row r="63" spans="1:10" ht="22.5" customHeight="1" x14ac:dyDescent="0.2">
      <c r="A63" s="368" t="s">
        <v>1780</v>
      </c>
      <c r="B63" s="368" t="s">
        <v>1779</v>
      </c>
      <c r="C63" s="368" t="s">
        <v>1774</v>
      </c>
      <c r="D63" s="368">
        <v>24</v>
      </c>
      <c r="E63" s="368">
        <v>6</v>
      </c>
      <c r="F63" s="367">
        <v>1283.52</v>
      </c>
      <c r="G63" s="366">
        <v>0</v>
      </c>
      <c r="H63" s="366">
        <v>955.9</v>
      </c>
      <c r="I63" s="366">
        <v>327.62</v>
      </c>
      <c r="J63" s="365">
        <v>0.25525118424333082</v>
      </c>
    </row>
    <row r="64" spans="1:10" ht="22.5" customHeight="1" x14ac:dyDescent="0.2">
      <c r="A64" s="368" t="s">
        <v>1778</v>
      </c>
      <c r="B64" s="368" t="s">
        <v>1777</v>
      </c>
      <c r="C64" s="368" t="s">
        <v>1771</v>
      </c>
      <c r="D64" s="368">
        <v>47</v>
      </c>
      <c r="E64" s="368">
        <v>282</v>
      </c>
      <c r="F64" s="367">
        <v>29456.65</v>
      </c>
      <c r="G64" s="366">
        <v>0</v>
      </c>
      <c r="H64" s="366">
        <v>26160.2</v>
      </c>
      <c r="I64" s="366">
        <v>3296.45</v>
      </c>
      <c r="J64" s="365">
        <v>0.11190851641310197</v>
      </c>
    </row>
    <row r="65" spans="1:10" ht="22.5" customHeight="1" x14ac:dyDescent="0.2">
      <c r="A65" s="368" t="s">
        <v>1778</v>
      </c>
      <c r="B65" s="368" t="s">
        <v>1777</v>
      </c>
      <c r="C65" s="368" t="s">
        <v>1774</v>
      </c>
      <c r="D65" s="368">
        <v>48</v>
      </c>
      <c r="E65" s="368">
        <v>12</v>
      </c>
      <c r="F65" s="367">
        <v>1380.96</v>
      </c>
      <c r="G65" s="366">
        <v>0</v>
      </c>
      <c r="H65" s="366">
        <v>1113.2</v>
      </c>
      <c r="I65" s="366">
        <v>267.76</v>
      </c>
      <c r="J65" s="365">
        <v>0.19389410265322674</v>
      </c>
    </row>
    <row r="66" spans="1:10" ht="22.5" customHeight="1" x14ac:dyDescent="0.2">
      <c r="A66" s="368" t="s">
        <v>1776</v>
      </c>
      <c r="B66" s="368" t="s">
        <v>1775</v>
      </c>
      <c r="C66" s="368" t="s">
        <v>1771</v>
      </c>
      <c r="D66" s="368">
        <v>51</v>
      </c>
      <c r="E66" s="368">
        <v>306</v>
      </c>
      <c r="F66" s="367">
        <v>26058.38</v>
      </c>
      <c r="G66" s="366">
        <v>0</v>
      </c>
      <c r="H66" s="366">
        <v>24460.54</v>
      </c>
      <c r="I66" s="366">
        <v>1597.84</v>
      </c>
      <c r="J66" s="365">
        <v>6.1317702788891711E-2</v>
      </c>
    </row>
    <row r="67" spans="1:10" ht="22.5" customHeight="1" x14ac:dyDescent="0.2">
      <c r="A67" s="368" t="s">
        <v>1776</v>
      </c>
      <c r="B67" s="368" t="s">
        <v>1775</v>
      </c>
      <c r="C67" s="368" t="s">
        <v>1774</v>
      </c>
      <c r="D67" s="368">
        <v>144</v>
      </c>
      <c r="E67" s="368">
        <v>36</v>
      </c>
      <c r="F67" s="367">
        <v>3909.6</v>
      </c>
      <c r="G67" s="366">
        <v>0</v>
      </c>
      <c r="H67" s="366">
        <v>2877.72</v>
      </c>
      <c r="I67" s="366">
        <v>1031.8800000000001</v>
      </c>
      <c r="J67" s="365">
        <v>0.26393492940454266</v>
      </c>
    </row>
    <row r="68" spans="1:10" ht="22.5" customHeight="1" x14ac:dyDescent="0.2">
      <c r="A68" s="368" t="s">
        <v>1773</v>
      </c>
      <c r="B68" s="368" t="s">
        <v>1772</v>
      </c>
      <c r="C68" s="368" t="s">
        <v>1771</v>
      </c>
      <c r="D68" s="368">
        <v>25</v>
      </c>
      <c r="E68" s="368">
        <v>150</v>
      </c>
      <c r="F68" s="367">
        <v>14036.84</v>
      </c>
      <c r="G68" s="366">
        <v>0</v>
      </c>
      <c r="H68" s="366">
        <v>13710</v>
      </c>
      <c r="I68" s="366">
        <v>326.83999999999997</v>
      </c>
      <c r="J68" s="365">
        <v>2.3284442937299279E-2</v>
      </c>
    </row>
    <row r="69" spans="1:10" ht="22.5" customHeight="1" x14ac:dyDescent="0.2">
      <c r="A69" s="368" t="s">
        <v>1773</v>
      </c>
      <c r="B69" s="368" t="s">
        <v>1772</v>
      </c>
      <c r="C69" s="368" t="s">
        <v>1774</v>
      </c>
      <c r="D69" s="368">
        <v>24</v>
      </c>
      <c r="E69" s="368">
        <v>6</v>
      </c>
      <c r="F69" s="367">
        <v>729.36</v>
      </c>
      <c r="G69" s="366">
        <v>0</v>
      </c>
      <c r="H69" s="366">
        <v>548.4</v>
      </c>
      <c r="I69" s="366">
        <v>180.96</v>
      </c>
      <c r="J69" s="365">
        <v>0.24810793024021061</v>
      </c>
    </row>
    <row r="70" spans="1:10" ht="22.5" customHeight="1" x14ac:dyDescent="0.2">
      <c r="A70" s="368" t="s">
        <v>1770</v>
      </c>
      <c r="B70" s="368" t="s">
        <v>1769</v>
      </c>
      <c r="C70" s="368" t="s">
        <v>1764</v>
      </c>
      <c r="D70" s="368">
        <v>13</v>
      </c>
      <c r="E70" s="368">
        <v>184.47</v>
      </c>
      <c r="F70" s="367">
        <v>17022.87</v>
      </c>
      <c r="G70" s="366">
        <v>0</v>
      </c>
      <c r="H70" s="366">
        <v>12822.36</v>
      </c>
      <c r="I70" s="366">
        <v>4200.51</v>
      </c>
      <c r="J70" s="365">
        <v>0.24675686297316493</v>
      </c>
    </row>
    <row r="71" spans="1:10" ht="22.5" customHeight="1" x14ac:dyDescent="0.2">
      <c r="A71" s="368" t="s">
        <v>1768</v>
      </c>
      <c r="B71" s="368" t="s">
        <v>1767</v>
      </c>
      <c r="C71" s="368" t="s">
        <v>1764</v>
      </c>
      <c r="D71" s="368">
        <v>5</v>
      </c>
      <c r="E71" s="368">
        <v>70.95</v>
      </c>
      <c r="F71" s="367">
        <v>6943.21</v>
      </c>
      <c r="G71" s="366">
        <v>0</v>
      </c>
      <c r="H71" s="366">
        <v>4954.3500000000004</v>
      </c>
      <c r="I71" s="366">
        <v>1988.86</v>
      </c>
      <c r="J71" s="365">
        <v>0.28644675877583997</v>
      </c>
    </row>
    <row r="72" spans="1:10" ht="22.5" customHeight="1" x14ac:dyDescent="0.2">
      <c r="A72" s="368" t="s">
        <v>1766</v>
      </c>
      <c r="B72" s="368" t="s">
        <v>1765</v>
      </c>
      <c r="C72" s="368" t="s">
        <v>1764</v>
      </c>
      <c r="D72" s="368">
        <v>3</v>
      </c>
      <c r="E72" s="368">
        <v>42.57</v>
      </c>
      <c r="F72" s="367">
        <v>4155.91</v>
      </c>
      <c r="G72" s="366">
        <v>0</v>
      </c>
      <c r="H72" s="366">
        <v>3003.57</v>
      </c>
      <c r="I72" s="366">
        <v>1152.3399999999999</v>
      </c>
      <c r="J72" s="365">
        <v>0.27727741938588663</v>
      </c>
    </row>
    <row r="73" spans="1:10" ht="22.5" customHeight="1" x14ac:dyDescent="0.2">
      <c r="A73" s="368" t="s">
        <v>2419</v>
      </c>
      <c r="B73" s="368" t="s">
        <v>2418</v>
      </c>
      <c r="C73" s="368" t="s">
        <v>1764</v>
      </c>
      <c r="D73" s="368">
        <v>1</v>
      </c>
      <c r="E73" s="368">
        <v>14.19</v>
      </c>
      <c r="F73" s="367">
        <v>1770.73</v>
      </c>
      <c r="G73" s="366">
        <v>0</v>
      </c>
      <c r="H73" s="366">
        <v>1240.28</v>
      </c>
      <c r="I73" s="366">
        <v>530.45000000000005</v>
      </c>
      <c r="J73" s="365">
        <v>0.29956571583471225</v>
      </c>
    </row>
    <row r="74" spans="1:10" ht="22.5" customHeight="1" x14ac:dyDescent="0.2">
      <c r="A74" s="368" t="s">
        <v>1763</v>
      </c>
      <c r="B74" s="368" t="s">
        <v>1762</v>
      </c>
      <c r="C74" s="368" t="s">
        <v>1764</v>
      </c>
      <c r="D74" s="368">
        <v>37</v>
      </c>
      <c r="E74" s="368">
        <v>525.03</v>
      </c>
      <c r="F74" s="367">
        <v>41305.35</v>
      </c>
      <c r="G74" s="366">
        <v>0</v>
      </c>
      <c r="H74" s="366">
        <v>32180.81</v>
      </c>
      <c r="I74" s="366">
        <v>9124.5400000000009</v>
      </c>
      <c r="J74" s="365">
        <v>0.22090455594735306</v>
      </c>
    </row>
    <row r="75" spans="1:10" ht="22.5" customHeight="1" x14ac:dyDescent="0.2">
      <c r="A75" s="368" t="s">
        <v>1763</v>
      </c>
      <c r="B75" s="368" t="s">
        <v>1762</v>
      </c>
      <c r="C75" s="368" t="s">
        <v>1074</v>
      </c>
      <c r="D75" s="368">
        <v>75</v>
      </c>
      <c r="E75" s="368">
        <v>70.95</v>
      </c>
      <c r="F75" s="367">
        <v>6199.5</v>
      </c>
      <c r="G75" s="366">
        <v>0</v>
      </c>
      <c r="H75" s="366">
        <v>4063.88</v>
      </c>
      <c r="I75" s="366">
        <v>2135.62</v>
      </c>
      <c r="J75" s="365">
        <v>0.34448261956609405</v>
      </c>
    </row>
    <row r="76" spans="1:10" ht="22.5" customHeight="1" x14ac:dyDescent="0.2">
      <c r="A76" s="368" t="s">
        <v>1761</v>
      </c>
      <c r="B76" s="368" t="s">
        <v>1760</v>
      </c>
      <c r="C76" s="368" t="s">
        <v>1099</v>
      </c>
      <c r="D76" s="368">
        <v>9000</v>
      </c>
      <c r="E76" s="368">
        <v>9000</v>
      </c>
      <c r="F76" s="367">
        <v>135870</v>
      </c>
      <c r="G76" s="366">
        <v>0</v>
      </c>
      <c r="H76" s="366">
        <v>106200</v>
      </c>
      <c r="I76" s="366">
        <v>29670</v>
      </c>
      <c r="J76" s="365">
        <v>0.21837050121439611</v>
      </c>
    </row>
    <row r="77" spans="1:10" ht="22.5" customHeight="1" x14ac:dyDescent="0.2">
      <c r="A77" s="368" t="s">
        <v>1755</v>
      </c>
      <c r="B77" s="368" t="s">
        <v>1754</v>
      </c>
      <c r="C77" s="368" t="s">
        <v>1018</v>
      </c>
      <c r="D77" s="368">
        <v>19</v>
      </c>
      <c r="E77" s="368">
        <v>3952</v>
      </c>
      <c r="F77" s="367">
        <v>73846.460000000006</v>
      </c>
      <c r="G77" s="366">
        <v>0</v>
      </c>
      <c r="H77" s="366">
        <v>58435.94</v>
      </c>
      <c r="I77" s="366">
        <v>15410.52</v>
      </c>
      <c r="J77" s="365">
        <v>0.20868325983398528</v>
      </c>
    </row>
    <row r="78" spans="1:10" ht="22.5" customHeight="1" x14ac:dyDescent="0.2">
      <c r="A78" s="368" t="s">
        <v>1753</v>
      </c>
      <c r="B78" s="368" t="s">
        <v>1752</v>
      </c>
      <c r="C78" s="368" t="s">
        <v>1018</v>
      </c>
      <c r="D78" s="368">
        <v>5</v>
      </c>
      <c r="E78" s="368">
        <v>1040</v>
      </c>
      <c r="F78" s="367">
        <v>29056.5</v>
      </c>
      <c r="G78" s="366">
        <v>0</v>
      </c>
      <c r="H78" s="366">
        <v>23988.7</v>
      </c>
      <c r="I78" s="366">
        <v>5067.8</v>
      </c>
      <c r="J78" s="365">
        <v>0.1744119216010187</v>
      </c>
    </row>
    <row r="79" spans="1:10" ht="22.5" customHeight="1" x14ac:dyDescent="0.2">
      <c r="A79" s="368" t="s">
        <v>1751</v>
      </c>
      <c r="B79" s="368" t="s">
        <v>1750</v>
      </c>
      <c r="C79" s="368" t="s">
        <v>1018</v>
      </c>
      <c r="D79" s="368">
        <v>3</v>
      </c>
      <c r="E79" s="368">
        <v>624</v>
      </c>
      <c r="F79" s="367">
        <v>31802.37</v>
      </c>
      <c r="G79" s="366">
        <v>0</v>
      </c>
      <c r="H79" s="366">
        <v>23028.959999999999</v>
      </c>
      <c r="I79" s="366">
        <v>8773.41</v>
      </c>
      <c r="J79" s="365">
        <v>0.27587283589241934</v>
      </c>
    </row>
    <row r="80" spans="1:10" ht="22.5" customHeight="1" x14ac:dyDescent="0.2">
      <c r="A80" s="368" t="s">
        <v>1749</v>
      </c>
      <c r="B80" s="368" t="s">
        <v>1748</v>
      </c>
      <c r="C80" s="368" t="s">
        <v>1018</v>
      </c>
      <c r="D80" s="368">
        <v>1</v>
      </c>
      <c r="E80" s="368">
        <v>208</v>
      </c>
      <c r="F80" s="367">
        <v>7000</v>
      </c>
      <c r="G80" s="366">
        <v>0</v>
      </c>
      <c r="H80" s="366">
        <v>9677.34</v>
      </c>
      <c r="I80" s="366">
        <v>-2677.34</v>
      </c>
      <c r="J80" s="365">
        <v>-0.38247714285714285</v>
      </c>
    </row>
    <row r="81" spans="1:10" ht="22.5" customHeight="1" x14ac:dyDescent="0.2">
      <c r="A81" s="368" t="s">
        <v>1747</v>
      </c>
      <c r="B81" s="368" t="s">
        <v>1746</v>
      </c>
      <c r="C81" s="368" t="s">
        <v>1018</v>
      </c>
      <c r="D81" s="368">
        <v>14</v>
      </c>
      <c r="E81" s="368">
        <v>2912</v>
      </c>
      <c r="F81" s="367">
        <v>174210.7</v>
      </c>
      <c r="G81" s="366">
        <v>0</v>
      </c>
      <c r="H81" s="366">
        <v>162714.29999999999</v>
      </c>
      <c r="I81" s="366">
        <v>11496.4</v>
      </c>
      <c r="J81" s="365">
        <v>6.5991354147592537E-2</v>
      </c>
    </row>
    <row r="82" spans="1:10" ht="22.5" customHeight="1" x14ac:dyDescent="0.2">
      <c r="A82" s="368" t="s">
        <v>1743</v>
      </c>
      <c r="B82" s="368" t="s">
        <v>1742</v>
      </c>
      <c r="C82" s="368" t="s">
        <v>1018</v>
      </c>
      <c r="D82" s="368">
        <v>2</v>
      </c>
      <c r="E82" s="368">
        <v>416</v>
      </c>
      <c r="F82" s="367">
        <v>29134.01</v>
      </c>
      <c r="G82" s="366">
        <v>0</v>
      </c>
      <c r="H82" s="366">
        <v>26851.279999999999</v>
      </c>
      <c r="I82" s="366">
        <v>2282.73</v>
      </c>
      <c r="J82" s="365">
        <v>7.8352756795236914E-2</v>
      </c>
    </row>
    <row r="83" spans="1:10" ht="22.5" customHeight="1" x14ac:dyDescent="0.2">
      <c r="A83" s="368" t="s">
        <v>1737</v>
      </c>
      <c r="B83" s="368" t="s">
        <v>1736</v>
      </c>
      <c r="C83" s="368" t="s">
        <v>1018</v>
      </c>
      <c r="D83" s="368">
        <v>11</v>
      </c>
      <c r="E83" s="368">
        <v>2288</v>
      </c>
      <c r="F83" s="367">
        <v>83268.639999999999</v>
      </c>
      <c r="G83" s="366">
        <v>0</v>
      </c>
      <c r="H83" s="366">
        <v>99513.59</v>
      </c>
      <c r="I83" s="366">
        <v>-16244.95</v>
      </c>
      <c r="J83" s="365">
        <v>-0.19509085293094736</v>
      </c>
    </row>
    <row r="84" spans="1:10" ht="22.5" customHeight="1" x14ac:dyDescent="0.2">
      <c r="A84" s="368" t="s">
        <v>2307</v>
      </c>
      <c r="B84" s="368" t="s">
        <v>2306</v>
      </c>
      <c r="C84" s="368" t="s">
        <v>1018</v>
      </c>
      <c r="D84" s="368">
        <v>1</v>
      </c>
      <c r="E84" s="368">
        <v>208</v>
      </c>
      <c r="F84" s="367">
        <v>18509.09</v>
      </c>
      <c r="G84" s="366">
        <v>0</v>
      </c>
      <c r="H84" s="366">
        <v>11928.61</v>
      </c>
      <c r="I84" s="366">
        <v>6580.48</v>
      </c>
      <c r="J84" s="365">
        <v>0.35552693298265881</v>
      </c>
    </row>
    <row r="85" spans="1:10" ht="22.5" customHeight="1" x14ac:dyDescent="0.2">
      <c r="A85" s="368" t="s">
        <v>1735</v>
      </c>
      <c r="B85" s="368" t="s">
        <v>1734</v>
      </c>
      <c r="C85" s="368" t="s">
        <v>1018</v>
      </c>
      <c r="D85" s="368">
        <v>11</v>
      </c>
      <c r="E85" s="368">
        <v>2288</v>
      </c>
      <c r="F85" s="367">
        <v>100100</v>
      </c>
      <c r="G85" s="366">
        <v>0</v>
      </c>
      <c r="H85" s="366">
        <v>127684.48</v>
      </c>
      <c r="I85" s="366">
        <v>-27584.48</v>
      </c>
      <c r="J85" s="365">
        <v>-0.27556923076923079</v>
      </c>
    </row>
    <row r="86" spans="1:10" ht="22.5" customHeight="1" x14ac:dyDescent="0.2">
      <c r="A86" s="368" t="s">
        <v>1733</v>
      </c>
      <c r="B86" s="368" t="s">
        <v>1732</v>
      </c>
      <c r="C86" s="368" t="s">
        <v>1018</v>
      </c>
      <c r="D86" s="368">
        <v>2</v>
      </c>
      <c r="E86" s="368">
        <v>416</v>
      </c>
      <c r="F86" s="367">
        <v>27560</v>
      </c>
      <c r="G86" s="366">
        <v>0</v>
      </c>
      <c r="H86" s="366">
        <v>22753.26</v>
      </c>
      <c r="I86" s="366">
        <v>4806.74</v>
      </c>
      <c r="J86" s="365">
        <v>0.1744100145137881</v>
      </c>
    </row>
    <row r="87" spans="1:10" ht="22.5" customHeight="1" x14ac:dyDescent="0.2">
      <c r="A87" s="368" t="s">
        <v>1731</v>
      </c>
      <c r="B87" s="368" t="s">
        <v>1730</v>
      </c>
      <c r="C87" s="368" t="s">
        <v>1018</v>
      </c>
      <c r="D87" s="368">
        <v>10</v>
      </c>
      <c r="E87" s="368">
        <v>2080</v>
      </c>
      <c r="F87" s="367">
        <v>91000</v>
      </c>
      <c r="G87" s="366">
        <v>0</v>
      </c>
      <c r="H87" s="366">
        <v>112355</v>
      </c>
      <c r="I87" s="366">
        <v>-21355</v>
      </c>
      <c r="J87" s="365">
        <v>-0.23467032967032966</v>
      </c>
    </row>
    <row r="88" spans="1:10" ht="22.5" customHeight="1" x14ac:dyDescent="0.2">
      <c r="A88" s="368" t="s">
        <v>3140</v>
      </c>
      <c r="B88" s="368" t="s">
        <v>3139</v>
      </c>
      <c r="C88" s="368" t="s">
        <v>1018</v>
      </c>
      <c r="D88" s="368">
        <v>1</v>
      </c>
      <c r="E88" s="368">
        <v>208</v>
      </c>
      <c r="F88" s="367">
        <v>14116.33</v>
      </c>
      <c r="G88" s="366">
        <v>0</v>
      </c>
      <c r="H88" s="366">
        <v>14316.33</v>
      </c>
      <c r="I88" s="366">
        <v>-200</v>
      </c>
      <c r="J88" s="365">
        <v>-1.4167988421919861E-2</v>
      </c>
    </row>
    <row r="89" spans="1:10" ht="22.5" customHeight="1" x14ac:dyDescent="0.2">
      <c r="A89" s="368" t="s">
        <v>1729</v>
      </c>
      <c r="B89" s="368" t="s">
        <v>1728</v>
      </c>
      <c r="C89" s="368" t="s">
        <v>1018</v>
      </c>
      <c r="D89" s="368">
        <v>1</v>
      </c>
      <c r="E89" s="368">
        <v>208</v>
      </c>
      <c r="F89" s="367">
        <v>20631.13</v>
      </c>
      <c r="G89" s="366">
        <v>0</v>
      </c>
      <c r="H89" s="366">
        <v>15213.05</v>
      </c>
      <c r="I89" s="366">
        <v>5418.08</v>
      </c>
      <c r="J89" s="365">
        <v>0.26261673500191218</v>
      </c>
    </row>
    <row r="90" spans="1:10" ht="22.5" customHeight="1" x14ac:dyDescent="0.2">
      <c r="A90" s="368" t="s">
        <v>3844</v>
      </c>
      <c r="B90" s="368" t="s">
        <v>3843</v>
      </c>
      <c r="C90" s="368" t="s">
        <v>1018</v>
      </c>
      <c r="D90" s="368">
        <v>2</v>
      </c>
      <c r="E90" s="368">
        <v>416</v>
      </c>
      <c r="F90" s="367">
        <v>17439.84</v>
      </c>
      <c r="G90" s="366">
        <v>0</v>
      </c>
      <c r="H90" s="366">
        <v>17439.84</v>
      </c>
      <c r="I90" s="366">
        <v>0</v>
      </c>
      <c r="J90" s="365">
        <v>0</v>
      </c>
    </row>
    <row r="91" spans="1:10" ht="22.5" customHeight="1" x14ac:dyDescent="0.2">
      <c r="A91" s="368" t="s">
        <v>1725</v>
      </c>
      <c r="B91" s="368" t="s">
        <v>1724</v>
      </c>
      <c r="C91" s="368" t="s">
        <v>1018</v>
      </c>
      <c r="D91" s="368">
        <v>4</v>
      </c>
      <c r="E91" s="368">
        <v>832</v>
      </c>
      <c r="F91" s="367">
        <v>47748</v>
      </c>
      <c r="G91" s="366">
        <v>0</v>
      </c>
      <c r="H91" s="366">
        <v>38444.080000000002</v>
      </c>
      <c r="I91" s="366">
        <v>9303.92</v>
      </c>
      <c r="J91" s="365">
        <v>0.19485465359805645</v>
      </c>
    </row>
    <row r="92" spans="1:10" ht="22.5" customHeight="1" x14ac:dyDescent="0.2">
      <c r="A92" s="368" t="s">
        <v>1723</v>
      </c>
      <c r="B92" s="368" t="s">
        <v>1722</v>
      </c>
      <c r="C92" s="368" t="s">
        <v>1018</v>
      </c>
      <c r="D92" s="368">
        <v>5</v>
      </c>
      <c r="E92" s="368">
        <v>1040</v>
      </c>
      <c r="F92" s="367">
        <v>49769.38</v>
      </c>
      <c r="G92" s="366">
        <v>0</v>
      </c>
      <c r="H92" s="366">
        <v>45944.800000000003</v>
      </c>
      <c r="I92" s="366">
        <v>3824.58</v>
      </c>
      <c r="J92" s="365">
        <v>7.684604469655841E-2</v>
      </c>
    </row>
    <row r="93" spans="1:10" ht="22.5" customHeight="1" x14ac:dyDescent="0.2">
      <c r="A93" s="368" t="s">
        <v>1721</v>
      </c>
      <c r="B93" s="368" t="s">
        <v>1720</v>
      </c>
      <c r="C93" s="368" t="s">
        <v>1719</v>
      </c>
      <c r="D93" s="368">
        <v>48</v>
      </c>
      <c r="E93" s="368">
        <v>43.2</v>
      </c>
      <c r="F93" s="367">
        <v>3870.24</v>
      </c>
      <c r="G93" s="366">
        <v>0</v>
      </c>
      <c r="H93" s="366">
        <v>2859.66</v>
      </c>
      <c r="I93" s="366">
        <v>1010.58</v>
      </c>
      <c r="J93" s="365">
        <v>0.2611155897308694</v>
      </c>
    </row>
    <row r="94" spans="1:10" ht="22.5" customHeight="1" x14ac:dyDescent="0.2">
      <c r="A94" s="368" t="s">
        <v>1718</v>
      </c>
      <c r="B94" s="368" t="s">
        <v>1717</v>
      </c>
      <c r="C94" s="368" t="s">
        <v>1714</v>
      </c>
      <c r="D94" s="368">
        <v>3</v>
      </c>
      <c r="E94" s="368">
        <v>64.8</v>
      </c>
      <c r="F94" s="367">
        <v>5827.68</v>
      </c>
      <c r="G94" s="366">
        <v>0</v>
      </c>
      <c r="H94" s="366">
        <v>4422.63</v>
      </c>
      <c r="I94" s="366">
        <v>1405.05</v>
      </c>
      <c r="J94" s="365">
        <v>0.24109937402190923</v>
      </c>
    </row>
    <row r="95" spans="1:10" ht="22.5" customHeight="1" x14ac:dyDescent="0.2">
      <c r="A95" s="368" t="s">
        <v>2305</v>
      </c>
      <c r="B95" s="368" t="s">
        <v>2304</v>
      </c>
      <c r="C95" s="368" t="s">
        <v>1714</v>
      </c>
      <c r="D95" s="368">
        <v>2</v>
      </c>
      <c r="E95" s="368">
        <v>43.2</v>
      </c>
      <c r="F95" s="367">
        <v>4207.46</v>
      </c>
      <c r="G95" s="366">
        <v>0</v>
      </c>
      <c r="H95" s="366">
        <v>2859.52</v>
      </c>
      <c r="I95" s="366">
        <v>1347.94</v>
      </c>
      <c r="J95" s="365">
        <v>0.32036905876704708</v>
      </c>
    </row>
    <row r="96" spans="1:10" ht="22.5" customHeight="1" x14ac:dyDescent="0.2">
      <c r="A96" s="368" t="s">
        <v>1713</v>
      </c>
      <c r="B96" s="368" t="s">
        <v>1712</v>
      </c>
      <c r="C96" s="368" t="s">
        <v>1099</v>
      </c>
      <c r="D96" s="368">
        <v>1000</v>
      </c>
      <c r="E96" s="368">
        <v>1000</v>
      </c>
      <c r="F96" s="367">
        <v>30000</v>
      </c>
      <c r="G96" s="366">
        <v>0</v>
      </c>
      <c r="H96" s="366">
        <v>30800</v>
      </c>
      <c r="I96" s="366">
        <v>-800</v>
      </c>
      <c r="J96" s="365">
        <v>-2.6666666666666668E-2</v>
      </c>
    </row>
    <row r="97" spans="1:10" ht="22.5" customHeight="1" x14ac:dyDescent="0.2">
      <c r="A97" s="368" t="s">
        <v>1709</v>
      </c>
      <c r="B97" s="368" t="s">
        <v>1708</v>
      </c>
      <c r="C97" s="368" t="s">
        <v>1701</v>
      </c>
      <c r="D97" s="368">
        <v>1</v>
      </c>
      <c r="E97" s="368">
        <v>4</v>
      </c>
      <c r="F97" s="367">
        <v>483.41</v>
      </c>
      <c r="G97" s="366">
        <v>0</v>
      </c>
      <c r="H97" s="366">
        <v>356.46</v>
      </c>
      <c r="I97" s="366">
        <v>126.95</v>
      </c>
      <c r="J97" s="365">
        <v>0.26261351647669678</v>
      </c>
    </row>
    <row r="98" spans="1:10" ht="22.5" customHeight="1" x14ac:dyDescent="0.2">
      <c r="A98" s="368" t="s">
        <v>1707</v>
      </c>
      <c r="B98" s="368" t="s">
        <v>1706</v>
      </c>
      <c r="C98" s="368" t="s">
        <v>1701</v>
      </c>
      <c r="D98" s="368">
        <v>15</v>
      </c>
      <c r="E98" s="368">
        <v>60</v>
      </c>
      <c r="F98" s="367">
        <v>6760.82</v>
      </c>
      <c r="G98" s="366">
        <v>0</v>
      </c>
      <c r="H98" s="366">
        <v>5473.55</v>
      </c>
      <c r="I98" s="366">
        <v>1287.27</v>
      </c>
      <c r="J98" s="365">
        <v>0.19040146017790741</v>
      </c>
    </row>
    <row r="99" spans="1:10" ht="22.5" customHeight="1" x14ac:dyDescent="0.2">
      <c r="A99" s="368" t="s">
        <v>2303</v>
      </c>
      <c r="B99" s="368" t="s">
        <v>2302</v>
      </c>
      <c r="C99" s="368" t="s">
        <v>1701</v>
      </c>
      <c r="D99" s="368">
        <v>6</v>
      </c>
      <c r="E99" s="368">
        <v>24</v>
      </c>
      <c r="F99" s="367">
        <v>3408.08</v>
      </c>
      <c r="G99" s="366">
        <v>0</v>
      </c>
      <c r="H99" s="366">
        <v>2869.06</v>
      </c>
      <c r="I99" s="366">
        <v>539.02</v>
      </c>
      <c r="J99" s="365">
        <v>0.1581594328771625</v>
      </c>
    </row>
    <row r="100" spans="1:10" ht="22.5" customHeight="1" x14ac:dyDescent="0.2">
      <c r="A100" s="368" t="s">
        <v>2301</v>
      </c>
      <c r="B100" s="368" t="s">
        <v>2300</v>
      </c>
      <c r="C100" s="368" t="s">
        <v>1701</v>
      </c>
      <c r="D100" s="368">
        <v>6</v>
      </c>
      <c r="E100" s="368">
        <v>24</v>
      </c>
      <c r="F100" s="367">
        <v>2662.62</v>
      </c>
      <c r="G100" s="366">
        <v>0</v>
      </c>
      <c r="H100" s="366">
        <v>1906.62</v>
      </c>
      <c r="I100" s="366">
        <v>756</v>
      </c>
      <c r="J100" s="365">
        <v>0.28393086508777071</v>
      </c>
    </row>
    <row r="101" spans="1:10" ht="22.5" customHeight="1" x14ac:dyDescent="0.2">
      <c r="A101" s="368" t="s">
        <v>1703</v>
      </c>
      <c r="B101" s="368" t="s">
        <v>1702</v>
      </c>
      <c r="C101" s="368" t="s">
        <v>1701</v>
      </c>
      <c r="D101" s="368">
        <v>12</v>
      </c>
      <c r="E101" s="368">
        <v>48</v>
      </c>
      <c r="F101" s="367">
        <v>5445.4</v>
      </c>
      <c r="G101" s="366">
        <v>0</v>
      </c>
      <c r="H101" s="366">
        <v>12171.7</v>
      </c>
      <c r="I101" s="366">
        <v>-6726.3</v>
      </c>
      <c r="J101" s="365">
        <v>-1.2352260623645646</v>
      </c>
    </row>
    <row r="102" spans="1:10" ht="22.5" customHeight="1" x14ac:dyDescent="0.2">
      <c r="A102" s="368" t="s">
        <v>1700</v>
      </c>
      <c r="B102" s="368" t="s">
        <v>1699</v>
      </c>
      <c r="C102" s="368" t="s">
        <v>1684</v>
      </c>
      <c r="D102" s="368">
        <v>8</v>
      </c>
      <c r="E102" s="368">
        <v>128</v>
      </c>
      <c r="F102" s="367">
        <v>15568.72</v>
      </c>
      <c r="G102" s="366">
        <v>0</v>
      </c>
      <c r="H102" s="366">
        <v>10561.76</v>
      </c>
      <c r="I102" s="366">
        <v>5006.96</v>
      </c>
      <c r="J102" s="365">
        <v>0.32160383127193498</v>
      </c>
    </row>
    <row r="103" spans="1:10" ht="22.5" customHeight="1" x14ac:dyDescent="0.2">
      <c r="A103" s="368" t="s">
        <v>1698</v>
      </c>
      <c r="B103" s="368" t="s">
        <v>1697</v>
      </c>
      <c r="C103" s="368" t="s">
        <v>1684</v>
      </c>
      <c r="D103" s="368">
        <v>30</v>
      </c>
      <c r="E103" s="368">
        <v>480</v>
      </c>
      <c r="F103" s="367">
        <v>47292.6</v>
      </c>
      <c r="G103" s="366">
        <v>0</v>
      </c>
      <c r="H103" s="366">
        <v>40934.1</v>
      </c>
      <c r="I103" s="366">
        <v>6358.5</v>
      </c>
      <c r="J103" s="365">
        <v>0.13445020996942439</v>
      </c>
    </row>
    <row r="104" spans="1:10" ht="22.5" customHeight="1" x14ac:dyDescent="0.2">
      <c r="A104" s="368" t="s">
        <v>1696</v>
      </c>
      <c r="B104" s="368" t="s">
        <v>1695</v>
      </c>
      <c r="C104" s="368" t="s">
        <v>1684</v>
      </c>
      <c r="D104" s="368">
        <v>7</v>
      </c>
      <c r="E104" s="368">
        <v>112</v>
      </c>
      <c r="F104" s="367">
        <v>15110.85</v>
      </c>
      <c r="G104" s="366">
        <v>0</v>
      </c>
      <c r="H104" s="366">
        <v>10129.84</v>
      </c>
      <c r="I104" s="366">
        <v>4981.01</v>
      </c>
      <c r="J104" s="365">
        <v>0.32963135760066442</v>
      </c>
    </row>
    <row r="105" spans="1:10" ht="22.5" customHeight="1" x14ac:dyDescent="0.2">
      <c r="A105" s="368" t="s">
        <v>1694</v>
      </c>
      <c r="B105" s="368" t="s">
        <v>1693</v>
      </c>
      <c r="C105" s="368" t="s">
        <v>1684</v>
      </c>
      <c r="D105" s="368">
        <v>26</v>
      </c>
      <c r="E105" s="368">
        <v>416</v>
      </c>
      <c r="F105" s="367">
        <v>52911.360000000001</v>
      </c>
      <c r="G105" s="366">
        <v>0</v>
      </c>
      <c r="H105" s="366">
        <v>46045.22</v>
      </c>
      <c r="I105" s="366">
        <v>6866.14</v>
      </c>
      <c r="J105" s="365">
        <v>0.1297668402399787</v>
      </c>
    </row>
    <row r="106" spans="1:10" ht="22.5" customHeight="1" x14ac:dyDescent="0.2">
      <c r="A106" s="368" t="s">
        <v>1692</v>
      </c>
      <c r="B106" s="368" t="s">
        <v>1691</v>
      </c>
      <c r="C106" s="368" t="s">
        <v>1684</v>
      </c>
      <c r="D106" s="368">
        <v>6</v>
      </c>
      <c r="E106" s="368">
        <v>96</v>
      </c>
      <c r="F106" s="367">
        <v>7872.48</v>
      </c>
      <c r="G106" s="366">
        <v>0</v>
      </c>
      <c r="H106" s="366">
        <v>7136.46</v>
      </c>
      <c r="I106" s="366">
        <v>736.02</v>
      </c>
      <c r="J106" s="365">
        <v>9.3492774830802997E-2</v>
      </c>
    </row>
    <row r="107" spans="1:10" ht="22.5" customHeight="1" x14ac:dyDescent="0.2">
      <c r="A107" s="368" t="s">
        <v>1690</v>
      </c>
      <c r="B107" s="368" t="s">
        <v>1689</v>
      </c>
      <c r="C107" s="368" t="s">
        <v>1684</v>
      </c>
      <c r="D107" s="368">
        <v>10</v>
      </c>
      <c r="E107" s="368">
        <v>160</v>
      </c>
      <c r="F107" s="367">
        <v>15202.6</v>
      </c>
      <c r="G107" s="366">
        <v>0</v>
      </c>
      <c r="H107" s="366">
        <v>12606.8</v>
      </c>
      <c r="I107" s="366">
        <v>2595.8000000000002</v>
      </c>
      <c r="J107" s="365">
        <v>0.17074710904713666</v>
      </c>
    </row>
    <row r="108" spans="1:10" ht="22.5" customHeight="1" x14ac:dyDescent="0.2">
      <c r="A108" s="368" t="s">
        <v>1688</v>
      </c>
      <c r="B108" s="368" t="s">
        <v>1687</v>
      </c>
      <c r="C108" s="368" t="s">
        <v>1684</v>
      </c>
      <c r="D108" s="368">
        <v>55</v>
      </c>
      <c r="E108" s="368">
        <v>880</v>
      </c>
      <c r="F108" s="367">
        <v>86964.27</v>
      </c>
      <c r="G108" s="366">
        <v>0</v>
      </c>
      <c r="H108" s="366">
        <v>82728.73</v>
      </c>
      <c r="I108" s="366">
        <v>4235.54</v>
      </c>
      <c r="J108" s="365">
        <v>4.8704370197093588E-2</v>
      </c>
    </row>
    <row r="109" spans="1:10" ht="22.5" customHeight="1" x14ac:dyDescent="0.2">
      <c r="A109" s="368" t="s">
        <v>1686</v>
      </c>
      <c r="B109" s="368" t="s">
        <v>1685</v>
      </c>
      <c r="C109" s="368" t="s">
        <v>1684</v>
      </c>
      <c r="D109" s="368">
        <v>2</v>
      </c>
      <c r="E109" s="368">
        <v>32</v>
      </c>
      <c r="F109" s="367">
        <v>5724.34</v>
      </c>
      <c r="G109" s="366">
        <v>0</v>
      </c>
      <c r="H109" s="366">
        <v>4289.76</v>
      </c>
      <c r="I109" s="366">
        <v>1434.58</v>
      </c>
      <c r="J109" s="365">
        <v>0.25061055073598004</v>
      </c>
    </row>
    <row r="110" spans="1:10" ht="22.5" customHeight="1" x14ac:dyDescent="0.2">
      <c r="A110" s="368" t="s">
        <v>1683</v>
      </c>
      <c r="B110" s="368" t="s">
        <v>1682</v>
      </c>
      <c r="C110" s="368" t="s">
        <v>1677</v>
      </c>
      <c r="D110" s="368">
        <v>4</v>
      </c>
      <c r="E110" s="368">
        <v>48</v>
      </c>
      <c r="F110" s="367">
        <v>5784.96</v>
      </c>
      <c r="G110" s="366">
        <v>0</v>
      </c>
      <c r="H110" s="366">
        <v>4433.3999999999996</v>
      </c>
      <c r="I110" s="366">
        <v>1351.56</v>
      </c>
      <c r="J110" s="365">
        <v>0.23363342183869898</v>
      </c>
    </row>
    <row r="111" spans="1:10" ht="22.5" customHeight="1" x14ac:dyDescent="0.2">
      <c r="A111" s="368" t="s">
        <v>1683</v>
      </c>
      <c r="B111" s="368" t="s">
        <v>1682</v>
      </c>
      <c r="C111" s="368" t="s">
        <v>1078</v>
      </c>
      <c r="D111" s="368">
        <v>12</v>
      </c>
      <c r="E111" s="368">
        <v>12</v>
      </c>
      <c r="F111" s="367">
        <v>1244.6400000000001</v>
      </c>
      <c r="G111" s="366">
        <v>0</v>
      </c>
      <c r="H111" s="366">
        <v>1108.3499999999999</v>
      </c>
      <c r="I111" s="366">
        <v>136.29</v>
      </c>
      <c r="J111" s="365">
        <v>0.10950154261473197</v>
      </c>
    </row>
    <row r="112" spans="1:10" ht="22.5" customHeight="1" x14ac:dyDescent="0.2">
      <c r="A112" s="368" t="s">
        <v>1681</v>
      </c>
      <c r="B112" s="368" t="s">
        <v>1680</v>
      </c>
      <c r="C112" s="368" t="s">
        <v>1077</v>
      </c>
      <c r="D112" s="368">
        <v>2</v>
      </c>
      <c r="E112" s="368">
        <v>22.704000000000001</v>
      </c>
      <c r="F112" s="367">
        <v>2869.44</v>
      </c>
      <c r="G112" s="366">
        <v>0</v>
      </c>
      <c r="H112" s="366">
        <v>2084.88</v>
      </c>
      <c r="I112" s="366">
        <v>784.56</v>
      </c>
      <c r="J112" s="365">
        <v>0.27341920374707263</v>
      </c>
    </row>
    <row r="113" spans="1:10" ht="22.5" customHeight="1" x14ac:dyDescent="0.2">
      <c r="A113" s="368" t="s">
        <v>1679</v>
      </c>
      <c r="B113" s="368" t="s">
        <v>1678</v>
      </c>
      <c r="C113" s="368" t="s">
        <v>1077</v>
      </c>
      <c r="D113" s="368">
        <v>20</v>
      </c>
      <c r="E113" s="368">
        <v>227.04</v>
      </c>
      <c r="F113" s="367">
        <v>8172.51</v>
      </c>
      <c r="G113" s="366">
        <v>0</v>
      </c>
      <c r="H113" s="366">
        <v>4425.84</v>
      </c>
      <c r="I113" s="366">
        <v>3746.67</v>
      </c>
      <c r="J113" s="365">
        <v>0.45844789422099208</v>
      </c>
    </row>
    <row r="114" spans="1:10" ht="22.5" customHeight="1" x14ac:dyDescent="0.2">
      <c r="A114" s="368" t="s">
        <v>1679</v>
      </c>
      <c r="B114" s="368" t="s">
        <v>1678</v>
      </c>
      <c r="C114" s="368" t="s">
        <v>1074</v>
      </c>
      <c r="D114" s="368">
        <v>120</v>
      </c>
      <c r="E114" s="368">
        <v>113.52</v>
      </c>
      <c r="F114" s="367">
        <v>4618.8</v>
      </c>
      <c r="G114" s="366">
        <v>0</v>
      </c>
      <c r="H114" s="366">
        <v>2030.92</v>
      </c>
      <c r="I114" s="366">
        <v>2587.88</v>
      </c>
      <c r="J114" s="365">
        <v>0.56029271672295833</v>
      </c>
    </row>
    <row r="115" spans="1:10" ht="22.5" customHeight="1" x14ac:dyDescent="0.2">
      <c r="A115" s="368" t="s">
        <v>1676</v>
      </c>
      <c r="B115" s="368" t="s">
        <v>1675</v>
      </c>
      <c r="C115" s="368" t="s">
        <v>1677</v>
      </c>
      <c r="D115" s="368">
        <v>25</v>
      </c>
      <c r="E115" s="368">
        <v>300</v>
      </c>
      <c r="F115" s="367">
        <v>6484.96</v>
      </c>
      <c r="G115" s="366">
        <v>0</v>
      </c>
      <c r="H115" s="366">
        <v>5184.6400000000003</v>
      </c>
      <c r="I115" s="366">
        <v>1300.32</v>
      </c>
      <c r="J115" s="365">
        <v>0.20051318743677679</v>
      </c>
    </row>
    <row r="116" spans="1:10" ht="22.5" customHeight="1" x14ac:dyDescent="0.2">
      <c r="A116" s="368" t="s">
        <v>1676</v>
      </c>
      <c r="B116" s="368" t="s">
        <v>1675</v>
      </c>
      <c r="C116" s="368" t="s">
        <v>1078</v>
      </c>
      <c r="D116" s="368">
        <v>240</v>
      </c>
      <c r="E116" s="368">
        <v>240</v>
      </c>
      <c r="F116" s="367">
        <v>6417.6</v>
      </c>
      <c r="G116" s="366">
        <v>0</v>
      </c>
      <c r="H116" s="366">
        <v>4334.6499999999996</v>
      </c>
      <c r="I116" s="366">
        <v>2082.9499999999998</v>
      </c>
      <c r="J116" s="365">
        <v>0.32456837447020692</v>
      </c>
    </row>
    <row r="117" spans="1:10" ht="22.5" customHeight="1" x14ac:dyDescent="0.2">
      <c r="A117" s="368" t="s">
        <v>1674</v>
      </c>
      <c r="B117" s="368" t="s">
        <v>1673</v>
      </c>
      <c r="C117" s="368" t="s">
        <v>1077</v>
      </c>
      <c r="D117" s="368">
        <v>6</v>
      </c>
      <c r="E117" s="368">
        <v>68.111999999999995</v>
      </c>
      <c r="F117" s="367">
        <v>6475.74</v>
      </c>
      <c r="G117" s="366">
        <v>0</v>
      </c>
      <c r="H117" s="366">
        <v>4705.1400000000003</v>
      </c>
      <c r="I117" s="366">
        <v>1770.6</v>
      </c>
      <c r="J117" s="365">
        <v>0.27342048939580649</v>
      </c>
    </row>
    <row r="118" spans="1:10" ht="22.5" customHeight="1" x14ac:dyDescent="0.2">
      <c r="A118" s="368" t="s">
        <v>1674</v>
      </c>
      <c r="B118" s="368" t="s">
        <v>1673</v>
      </c>
      <c r="C118" s="368" t="s">
        <v>1074</v>
      </c>
      <c r="D118" s="368">
        <v>12</v>
      </c>
      <c r="E118" s="368">
        <v>11.352</v>
      </c>
      <c r="F118" s="367">
        <v>875.16</v>
      </c>
      <c r="G118" s="366">
        <v>0</v>
      </c>
      <c r="H118" s="366">
        <v>784.19</v>
      </c>
      <c r="I118" s="366">
        <v>90.97</v>
      </c>
      <c r="J118" s="365">
        <v>0.10394670688788336</v>
      </c>
    </row>
    <row r="119" spans="1:10" ht="22.5" customHeight="1" x14ac:dyDescent="0.2">
      <c r="A119" s="368" t="s">
        <v>1672</v>
      </c>
      <c r="B119" s="368" t="s">
        <v>1671</v>
      </c>
      <c r="C119" s="368" t="s">
        <v>1077</v>
      </c>
      <c r="D119" s="368">
        <v>33</v>
      </c>
      <c r="E119" s="368">
        <v>374.61599999999999</v>
      </c>
      <c r="F119" s="367">
        <v>27813.66</v>
      </c>
      <c r="G119" s="366">
        <v>0</v>
      </c>
      <c r="H119" s="366">
        <v>25882.89</v>
      </c>
      <c r="I119" s="366">
        <v>1930.77</v>
      </c>
      <c r="J119" s="365">
        <v>6.9418048541615887E-2</v>
      </c>
    </row>
    <row r="120" spans="1:10" ht="22.5" customHeight="1" x14ac:dyDescent="0.2">
      <c r="A120" s="368" t="s">
        <v>1672</v>
      </c>
      <c r="B120" s="368" t="s">
        <v>1671</v>
      </c>
      <c r="C120" s="368" t="s">
        <v>1074</v>
      </c>
      <c r="D120" s="368">
        <v>60</v>
      </c>
      <c r="E120" s="368">
        <v>56.76</v>
      </c>
      <c r="F120" s="367">
        <v>4375.8</v>
      </c>
      <c r="G120" s="366">
        <v>0</v>
      </c>
      <c r="H120" s="366">
        <v>3921.65</v>
      </c>
      <c r="I120" s="366">
        <v>454.15</v>
      </c>
      <c r="J120" s="365">
        <v>0.10378673613967732</v>
      </c>
    </row>
    <row r="121" spans="1:10" ht="22.5" customHeight="1" x14ac:dyDescent="0.2">
      <c r="A121" s="368" t="s">
        <v>1670</v>
      </c>
      <c r="B121" s="368" t="s">
        <v>1669</v>
      </c>
      <c r="C121" s="368" t="s">
        <v>1077</v>
      </c>
      <c r="D121" s="368">
        <v>367</v>
      </c>
      <c r="E121" s="368">
        <v>4166.1840000000002</v>
      </c>
      <c r="F121" s="367">
        <v>244068.92</v>
      </c>
      <c r="G121" s="366">
        <v>0</v>
      </c>
      <c r="H121" s="366">
        <v>188979.27</v>
      </c>
      <c r="I121" s="366">
        <v>55089.65</v>
      </c>
      <c r="J121" s="365">
        <v>0.2257134992853658</v>
      </c>
    </row>
    <row r="122" spans="1:10" ht="22.5" customHeight="1" x14ac:dyDescent="0.2">
      <c r="A122" s="368" t="s">
        <v>1670</v>
      </c>
      <c r="B122" s="368" t="s">
        <v>1669</v>
      </c>
      <c r="C122" s="368" t="s">
        <v>1074</v>
      </c>
      <c r="D122" s="368">
        <v>324</v>
      </c>
      <c r="E122" s="368">
        <v>306.50400000000002</v>
      </c>
      <c r="F122" s="367">
        <v>23762.16</v>
      </c>
      <c r="G122" s="366">
        <v>0</v>
      </c>
      <c r="H122" s="366">
        <v>14457.89</v>
      </c>
      <c r="I122" s="366">
        <v>9304.27</v>
      </c>
      <c r="J122" s="365">
        <v>0.39155825901349034</v>
      </c>
    </row>
    <row r="123" spans="1:10" ht="22.5" customHeight="1" x14ac:dyDescent="0.2">
      <c r="A123" s="368" t="s">
        <v>1668</v>
      </c>
      <c r="B123" s="368" t="s">
        <v>1667</v>
      </c>
      <c r="C123" s="368" t="s">
        <v>1077</v>
      </c>
      <c r="D123" s="368">
        <v>6</v>
      </c>
      <c r="E123" s="368">
        <v>68.111999999999995</v>
      </c>
      <c r="F123" s="367">
        <v>6902.82</v>
      </c>
      <c r="G123" s="366">
        <v>0</v>
      </c>
      <c r="H123" s="366">
        <v>7383.12</v>
      </c>
      <c r="I123" s="366">
        <v>-480.3</v>
      </c>
      <c r="J123" s="365">
        <v>-6.9580258503046583E-2</v>
      </c>
    </row>
    <row r="124" spans="1:10" ht="22.5" customHeight="1" x14ac:dyDescent="0.2">
      <c r="A124" s="368" t="s">
        <v>1666</v>
      </c>
      <c r="B124" s="368" t="s">
        <v>1665</v>
      </c>
      <c r="C124" s="368" t="s">
        <v>1077</v>
      </c>
      <c r="D124" s="368">
        <v>6</v>
      </c>
      <c r="E124" s="368">
        <v>68.111999999999995</v>
      </c>
      <c r="F124" s="367">
        <v>6896.46</v>
      </c>
      <c r="G124" s="366">
        <v>0</v>
      </c>
      <c r="H124" s="366">
        <v>5811.36</v>
      </c>
      <c r="I124" s="366">
        <v>1085.0999999999999</v>
      </c>
      <c r="J124" s="365">
        <v>0.15734159264318215</v>
      </c>
    </row>
    <row r="125" spans="1:10" ht="22.5" customHeight="1" x14ac:dyDescent="0.2">
      <c r="A125" s="368" t="s">
        <v>1666</v>
      </c>
      <c r="B125" s="368" t="s">
        <v>1665</v>
      </c>
      <c r="C125" s="368" t="s">
        <v>1074</v>
      </c>
      <c r="D125" s="368">
        <v>72</v>
      </c>
      <c r="E125" s="368">
        <v>68.111999999999995</v>
      </c>
      <c r="F125" s="367">
        <v>6418.08</v>
      </c>
      <c r="G125" s="366">
        <v>0</v>
      </c>
      <c r="H125" s="366">
        <v>5811.3</v>
      </c>
      <c r="I125" s="366">
        <v>606.78</v>
      </c>
      <c r="J125" s="365">
        <v>9.4542293022212245E-2</v>
      </c>
    </row>
    <row r="126" spans="1:10" ht="22.5" customHeight="1" x14ac:dyDescent="0.2">
      <c r="A126" s="368" t="s">
        <v>1664</v>
      </c>
      <c r="B126" s="368" t="s">
        <v>1663</v>
      </c>
      <c r="C126" s="368" t="s">
        <v>1077</v>
      </c>
      <c r="D126" s="368">
        <v>9</v>
      </c>
      <c r="E126" s="368">
        <v>102.16800000000001</v>
      </c>
      <c r="F126" s="367">
        <v>11114.94</v>
      </c>
      <c r="G126" s="366">
        <v>0</v>
      </c>
      <c r="H126" s="366">
        <v>8116.02</v>
      </c>
      <c r="I126" s="366">
        <v>2998.92</v>
      </c>
      <c r="J126" s="365">
        <v>0.26980982353480992</v>
      </c>
    </row>
    <row r="127" spans="1:10" ht="22.5" customHeight="1" x14ac:dyDescent="0.2">
      <c r="A127" s="368" t="s">
        <v>1664</v>
      </c>
      <c r="B127" s="368" t="s">
        <v>1663</v>
      </c>
      <c r="C127" s="368" t="s">
        <v>1074</v>
      </c>
      <c r="D127" s="368">
        <v>24</v>
      </c>
      <c r="E127" s="368">
        <v>22.704000000000001</v>
      </c>
      <c r="F127" s="367">
        <v>2168.4</v>
      </c>
      <c r="G127" s="366">
        <v>0</v>
      </c>
      <c r="H127" s="366">
        <v>1803.56</v>
      </c>
      <c r="I127" s="366">
        <v>364.84</v>
      </c>
      <c r="J127" s="365">
        <v>0.16825308983582365</v>
      </c>
    </row>
    <row r="128" spans="1:10" ht="22.5" customHeight="1" x14ac:dyDescent="0.2">
      <c r="A128" s="368" t="s">
        <v>1660</v>
      </c>
      <c r="B128" s="368" t="s">
        <v>1659</v>
      </c>
      <c r="C128" s="368" t="s">
        <v>1658</v>
      </c>
      <c r="D128" s="368">
        <v>1</v>
      </c>
      <c r="E128" s="368">
        <v>180</v>
      </c>
      <c r="F128" s="367">
        <v>22276.98</v>
      </c>
      <c r="G128" s="366">
        <v>0</v>
      </c>
      <c r="H128" s="366">
        <v>16502.2</v>
      </c>
      <c r="I128" s="366">
        <v>5774.78</v>
      </c>
      <c r="J128" s="365">
        <v>0.25922634037468273</v>
      </c>
    </row>
    <row r="129" spans="1:10" ht="22.5" customHeight="1" x14ac:dyDescent="0.2">
      <c r="A129" s="368" t="s">
        <v>3128</v>
      </c>
      <c r="B129" s="368" t="s">
        <v>3127</v>
      </c>
      <c r="C129" s="368" t="s">
        <v>1655</v>
      </c>
      <c r="D129" s="368">
        <v>1</v>
      </c>
      <c r="E129" s="368">
        <v>0</v>
      </c>
      <c r="F129" s="367">
        <v>5136</v>
      </c>
      <c r="G129" s="366">
        <v>0</v>
      </c>
      <c r="H129" s="366">
        <v>0</v>
      </c>
      <c r="I129" s="366">
        <v>5136</v>
      </c>
      <c r="J129" s="365">
        <v>1</v>
      </c>
    </row>
    <row r="130" spans="1:10" ht="22.5" customHeight="1" x14ac:dyDescent="0.2">
      <c r="A130" s="368" t="s">
        <v>1654</v>
      </c>
      <c r="B130" s="368" t="s">
        <v>1653</v>
      </c>
      <c r="C130" s="368" t="s">
        <v>1010</v>
      </c>
      <c r="D130" s="368">
        <v>5</v>
      </c>
      <c r="E130" s="368">
        <v>0</v>
      </c>
      <c r="F130" s="367">
        <v>21000</v>
      </c>
      <c r="G130" s="366">
        <v>0</v>
      </c>
      <c r="H130" s="366">
        <v>21370</v>
      </c>
      <c r="I130" s="366">
        <v>-370</v>
      </c>
      <c r="J130" s="365">
        <v>-1.7619047619047618E-2</v>
      </c>
    </row>
    <row r="131" spans="1:10" ht="22.5" customHeight="1" x14ac:dyDescent="0.2">
      <c r="A131" s="368" t="s">
        <v>1652</v>
      </c>
      <c r="B131" s="368" t="s">
        <v>1651</v>
      </c>
      <c r="C131" s="368" t="s">
        <v>1077</v>
      </c>
      <c r="D131" s="368">
        <v>26</v>
      </c>
      <c r="E131" s="368">
        <v>295.15199999999999</v>
      </c>
      <c r="F131" s="367">
        <v>22337.38</v>
      </c>
      <c r="G131" s="366">
        <v>0</v>
      </c>
      <c r="H131" s="366">
        <v>23087.48</v>
      </c>
      <c r="I131" s="366">
        <v>-750.1</v>
      </c>
      <c r="J131" s="365">
        <v>-3.3580482581215883E-2</v>
      </c>
    </row>
    <row r="132" spans="1:10" ht="22.5" customHeight="1" x14ac:dyDescent="0.2">
      <c r="A132" s="368" t="s">
        <v>1163</v>
      </c>
      <c r="B132" s="368" t="s">
        <v>1162</v>
      </c>
      <c r="C132" s="368" t="s">
        <v>1018</v>
      </c>
      <c r="D132" s="368">
        <v>2</v>
      </c>
      <c r="E132" s="368">
        <v>416</v>
      </c>
      <c r="F132" s="367">
        <v>35090.559999999998</v>
      </c>
      <c r="G132" s="366">
        <v>0</v>
      </c>
      <c r="H132" s="366">
        <v>36650.559999999998</v>
      </c>
      <c r="I132" s="366">
        <v>-1560</v>
      </c>
      <c r="J132" s="365">
        <v>-4.4456400809790436E-2</v>
      </c>
    </row>
    <row r="133" spans="1:10" ht="22.5" customHeight="1" x14ac:dyDescent="0.2">
      <c r="A133" s="368" t="s">
        <v>4047</v>
      </c>
      <c r="B133" s="368" t="s">
        <v>4046</v>
      </c>
      <c r="C133" s="368" t="s">
        <v>4045</v>
      </c>
      <c r="D133" s="368">
        <v>4</v>
      </c>
      <c r="E133" s="368">
        <v>17.712</v>
      </c>
      <c r="F133" s="367">
        <v>2184.1999999999998</v>
      </c>
      <c r="G133" s="366">
        <v>0</v>
      </c>
      <c r="H133" s="366">
        <v>2017.2</v>
      </c>
      <c r="I133" s="366">
        <v>167</v>
      </c>
      <c r="J133" s="365">
        <v>7.6458199798553242E-2</v>
      </c>
    </row>
    <row r="134" spans="1:10" ht="22.5" customHeight="1" x14ac:dyDescent="0.2">
      <c r="A134" s="368" t="s">
        <v>2084</v>
      </c>
      <c r="B134" s="368" t="s">
        <v>2083</v>
      </c>
      <c r="C134" s="368" t="s">
        <v>1860</v>
      </c>
      <c r="D134" s="368">
        <v>1</v>
      </c>
      <c r="E134" s="368">
        <v>4.8</v>
      </c>
      <c r="F134" s="367">
        <v>430</v>
      </c>
      <c r="G134" s="366">
        <v>0</v>
      </c>
      <c r="H134" s="366">
        <v>390.84</v>
      </c>
      <c r="I134" s="366">
        <v>39.159999999999997</v>
      </c>
      <c r="J134" s="365">
        <v>9.1069767441860461E-2</v>
      </c>
    </row>
    <row r="135" spans="1:10" ht="22.5" customHeight="1" x14ac:dyDescent="0.2">
      <c r="A135" s="368" t="s">
        <v>1120</v>
      </c>
      <c r="B135" s="368" t="s">
        <v>1119</v>
      </c>
      <c r="C135" s="368" t="s">
        <v>1077</v>
      </c>
      <c r="D135" s="368">
        <v>64</v>
      </c>
      <c r="E135" s="368">
        <v>726.52800000000002</v>
      </c>
      <c r="F135" s="367">
        <v>51417.47</v>
      </c>
      <c r="G135" s="366">
        <v>0</v>
      </c>
      <c r="H135" s="366">
        <v>40554.699999999997</v>
      </c>
      <c r="I135" s="366">
        <v>10862.77</v>
      </c>
      <c r="J135" s="365">
        <v>0.21126613191975413</v>
      </c>
    </row>
    <row r="136" spans="1:10" ht="22.5" customHeight="1" x14ac:dyDescent="0.2">
      <c r="A136" s="368" t="s">
        <v>1120</v>
      </c>
      <c r="B136" s="368" t="s">
        <v>1119</v>
      </c>
      <c r="C136" s="368" t="s">
        <v>1074</v>
      </c>
      <c r="D136" s="368">
        <v>12</v>
      </c>
      <c r="E136" s="368">
        <v>11.352</v>
      </c>
      <c r="F136" s="367">
        <v>1103.6400000000001</v>
      </c>
      <c r="G136" s="366">
        <v>0</v>
      </c>
      <c r="H136" s="366">
        <v>610.74</v>
      </c>
      <c r="I136" s="366">
        <v>492.9</v>
      </c>
      <c r="J136" s="365">
        <v>0.4466130259867348</v>
      </c>
    </row>
    <row r="137" spans="1:10" ht="22.5" customHeight="1" x14ac:dyDescent="0.2">
      <c r="A137" s="368" t="s">
        <v>1118</v>
      </c>
      <c r="B137" s="368" t="s">
        <v>1117</v>
      </c>
      <c r="C137" s="368" t="s">
        <v>1077</v>
      </c>
      <c r="D137" s="368">
        <v>35</v>
      </c>
      <c r="E137" s="368">
        <v>397.32</v>
      </c>
      <c r="F137" s="367">
        <v>29988.13</v>
      </c>
      <c r="G137" s="366">
        <v>0</v>
      </c>
      <c r="H137" s="366">
        <v>24182.74</v>
      </c>
      <c r="I137" s="366">
        <v>5805.39</v>
      </c>
      <c r="J137" s="365">
        <v>0.19358959695052677</v>
      </c>
    </row>
    <row r="138" spans="1:10" ht="22.5" customHeight="1" x14ac:dyDescent="0.2">
      <c r="A138" s="368" t="s">
        <v>1118</v>
      </c>
      <c r="B138" s="368" t="s">
        <v>1117</v>
      </c>
      <c r="C138" s="368" t="s">
        <v>1074</v>
      </c>
      <c r="D138" s="368">
        <v>12</v>
      </c>
      <c r="E138" s="368">
        <v>11.352</v>
      </c>
      <c r="F138" s="367">
        <v>1103.6400000000001</v>
      </c>
      <c r="G138" s="366">
        <v>0</v>
      </c>
      <c r="H138" s="366">
        <v>658.32</v>
      </c>
      <c r="I138" s="366">
        <v>445.32</v>
      </c>
      <c r="J138" s="365">
        <v>0.4035011416766337</v>
      </c>
    </row>
    <row r="139" spans="1:10" ht="22.5" customHeight="1" x14ac:dyDescent="0.2">
      <c r="A139" s="368" t="s">
        <v>1115</v>
      </c>
      <c r="B139" s="368" t="s">
        <v>1114</v>
      </c>
      <c r="C139" s="368" t="s">
        <v>1116</v>
      </c>
      <c r="D139" s="368">
        <v>3</v>
      </c>
      <c r="E139" s="368">
        <v>17.027999999999999</v>
      </c>
      <c r="F139" s="367">
        <v>2832.75</v>
      </c>
      <c r="G139" s="366">
        <v>0</v>
      </c>
      <c r="H139" s="366">
        <v>2107.71</v>
      </c>
      <c r="I139" s="366">
        <v>725.04</v>
      </c>
      <c r="J139" s="365">
        <v>0.25594916600476569</v>
      </c>
    </row>
    <row r="140" spans="1:10" ht="22.5" customHeight="1" x14ac:dyDescent="0.2">
      <c r="A140" s="368" t="s">
        <v>1115</v>
      </c>
      <c r="B140" s="368" t="s">
        <v>1114</v>
      </c>
      <c r="C140" s="368" t="s">
        <v>1074</v>
      </c>
      <c r="D140" s="368">
        <v>24</v>
      </c>
      <c r="E140" s="368">
        <v>22.704000000000001</v>
      </c>
      <c r="F140" s="367">
        <v>4259.28</v>
      </c>
      <c r="G140" s="366">
        <v>0</v>
      </c>
      <c r="H140" s="366">
        <v>2940.2</v>
      </c>
      <c r="I140" s="366">
        <v>1319.08</v>
      </c>
      <c r="J140" s="365">
        <v>0.3096955353956537</v>
      </c>
    </row>
    <row r="141" spans="1:10" ht="22.5" customHeight="1" x14ac:dyDescent="0.2">
      <c r="A141" s="368" t="s">
        <v>2068</v>
      </c>
      <c r="B141" s="368" t="s">
        <v>2067</v>
      </c>
      <c r="C141" s="368" t="s">
        <v>1077</v>
      </c>
      <c r="D141" s="368">
        <v>2</v>
      </c>
      <c r="E141" s="368">
        <v>22.704000000000001</v>
      </c>
      <c r="F141" s="367">
        <v>4105.2</v>
      </c>
      <c r="G141" s="366">
        <v>0</v>
      </c>
      <c r="H141" s="366">
        <v>2578.38</v>
      </c>
      <c r="I141" s="366">
        <v>1526.82</v>
      </c>
      <c r="J141" s="365">
        <v>0.37192341420637243</v>
      </c>
    </row>
    <row r="142" spans="1:10" ht="22.5" customHeight="1" x14ac:dyDescent="0.2">
      <c r="A142" s="368" t="s">
        <v>1109</v>
      </c>
      <c r="B142" s="368" t="s">
        <v>1108</v>
      </c>
      <c r="C142" s="368" t="s">
        <v>1077</v>
      </c>
      <c r="D142" s="368">
        <v>12</v>
      </c>
      <c r="E142" s="368">
        <v>136.22399999999999</v>
      </c>
      <c r="F142" s="367">
        <v>9726.36</v>
      </c>
      <c r="G142" s="366">
        <v>0</v>
      </c>
      <c r="H142" s="366">
        <v>6808.28</v>
      </c>
      <c r="I142" s="366">
        <v>2918.08</v>
      </c>
      <c r="J142" s="365">
        <v>0.3000176839023026</v>
      </c>
    </row>
    <row r="143" spans="1:10" ht="22.5" customHeight="1" x14ac:dyDescent="0.2">
      <c r="A143" s="368" t="s">
        <v>1084</v>
      </c>
      <c r="B143" s="368" t="s">
        <v>1083</v>
      </c>
      <c r="C143" s="368" t="s">
        <v>1082</v>
      </c>
      <c r="D143" s="368">
        <v>14</v>
      </c>
      <c r="E143" s="368">
        <v>91.56</v>
      </c>
      <c r="F143" s="367">
        <v>12726.64</v>
      </c>
      <c r="G143" s="366">
        <v>0</v>
      </c>
      <c r="H143" s="366">
        <v>9283.68</v>
      </c>
      <c r="I143" s="366">
        <v>3442.96</v>
      </c>
      <c r="J143" s="365">
        <v>0.2705317350062546</v>
      </c>
    </row>
    <row r="144" spans="1:10" ht="22.5" customHeight="1" x14ac:dyDescent="0.2">
      <c r="A144" s="368" t="s">
        <v>1073</v>
      </c>
      <c r="B144" s="368" t="s">
        <v>1072</v>
      </c>
      <c r="C144" s="368" t="s">
        <v>2061</v>
      </c>
      <c r="D144" s="368">
        <v>1</v>
      </c>
      <c r="E144" s="368">
        <v>5.4</v>
      </c>
      <c r="F144" s="367">
        <v>595.05999999999995</v>
      </c>
      <c r="G144" s="366">
        <v>0</v>
      </c>
      <c r="H144" s="366">
        <v>549.05999999999995</v>
      </c>
      <c r="I144" s="366">
        <v>46</v>
      </c>
      <c r="J144" s="365">
        <v>7.7303129096225595E-2</v>
      </c>
    </row>
    <row r="145" spans="1:10" ht="22.5" customHeight="1" x14ac:dyDescent="0.2">
      <c r="A145" s="368" t="s">
        <v>1917</v>
      </c>
      <c r="B145" s="368" t="s">
        <v>4425</v>
      </c>
      <c r="C145" s="368" t="s">
        <v>1021</v>
      </c>
      <c r="D145" s="368">
        <v>4</v>
      </c>
      <c r="E145" s="368">
        <v>80</v>
      </c>
      <c r="F145" s="367">
        <v>5638.69</v>
      </c>
      <c r="G145" s="366">
        <v>0</v>
      </c>
      <c r="H145" s="366">
        <v>4899.76</v>
      </c>
      <c r="I145" s="366">
        <v>738.93</v>
      </c>
      <c r="J145" s="365">
        <v>0.13104639552803932</v>
      </c>
    </row>
    <row r="146" spans="1:10" ht="22.5" customHeight="1" x14ac:dyDescent="0.2">
      <c r="A146" s="368" t="s">
        <v>1029</v>
      </c>
      <c r="B146" s="368" t="s">
        <v>1028</v>
      </c>
      <c r="C146" s="368" t="s">
        <v>1021</v>
      </c>
      <c r="D146" s="368">
        <v>9</v>
      </c>
      <c r="E146" s="368">
        <v>180</v>
      </c>
      <c r="F146" s="367">
        <v>11147.58</v>
      </c>
      <c r="G146" s="366">
        <v>0</v>
      </c>
      <c r="H146" s="366">
        <v>9602.85</v>
      </c>
      <c r="I146" s="366">
        <v>1544.73</v>
      </c>
      <c r="J146" s="365">
        <v>0.13857088264896955</v>
      </c>
    </row>
    <row r="147" spans="1:10" ht="22.5" customHeight="1" x14ac:dyDescent="0.2">
      <c r="A147" s="368" t="s">
        <v>1027</v>
      </c>
      <c r="B147" s="368" t="s">
        <v>1026</v>
      </c>
      <c r="C147" s="368" t="s">
        <v>1021</v>
      </c>
      <c r="D147" s="368">
        <v>14</v>
      </c>
      <c r="E147" s="368">
        <v>280</v>
      </c>
      <c r="F147" s="367">
        <v>15509.62</v>
      </c>
      <c r="G147" s="366">
        <v>0</v>
      </c>
      <c r="H147" s="366">
        <v>14412.11</v>
      </c>
      <c r="I147" s="366">
        <v>1097.51</v>
      </c>
      <c r="J147" s="365">
        <v>7.0763177950201234E-2</v>
      </c>
    </row>
    <row r="148" spans="1:10" ht="22.5" customHeight="1" x14ac:dyDescent="0.2">
      <c r="A148" s="368" t="s">
        <v>1023</v>
      </c>
      <c r="B148" s="368" t="s">
        <v>1022</v>
      </c>
      <c r="C148" s="368" t="s">
        <v>1021</v>
      </c>
      <c r="D148" s="368">
        <v>13</v>
      </c>
      <c r="E148" s="368">
        <v>260</v>
      </c>
      <c r="F148" s="367">
        <v>14163.39</v>
      </c>
      <c r="G148" s="366">
        <v>0</v>
      </c>
      <c r="H148" s="366">
        <v>14190.3</v>
      </c>
      <c r="I148" s="366">
        <v>-26.91</v>
      </c>
      <c r="J148" s="365">
        <v>-1.8999688633865198E-3</v>
      </c>
    </row>
    <row r="149" spans="1:10" ht="22.5" customHeight="1" x14ac:dyDescent="0.2">
      <c r="A149" s="368" t="s">
        <v>1020</v>
      </c>
      <c r="B149" s="368" t="s">
        <v>1019</v>
      </c>
      <c r="C149" s="368" t="s">
        <v>1018</v>
      </c>
      <c r="D149" s="368">
        <v>5</v>
      </c>
      <c r="E149" s="368">
        <v>1040</v>
      </c>
      <c r="F149" s="367">
        <v>62949.59</v>
      </c>
      <c r="G149" s="366">
        <v>0</v>
      </c>
      <c r="H149" s="366">
        <v>52301.05</v>
      </c>
      <c r="I149" s="366">
        <v>10648.54</v>
      </c>
      <c r="J149" s="365">
        <v>0.16915979913451382</v>
      </c>
    </row>
    <row r="150" spans="1:10" ht="22.5" customHeight="1" x14ac:dyDescent="0.2">
      <c r="A150" s="368" t="s">
        <v>1015</v>
      </c>
      <c r="B150" s="368" t="s">
        <v>1014</v>
      </c>
      <c r="C150" s="368" t="s">
        <v>1013</v>
      </c>
      <c r="D150" s="368">
        <v>282</v>
      </c>
      <c r="E150" s="368">
        <v>5358</v>
      </c>
      <c r="F150" s="367">
        <v>277693.96999999997</v>
      </c>
      <c r="G150" s="366">
        <v>0</v>
      </c>
      <c r="H150" s="366">
        <v>183002.95</v>
      </c>
      <c r="I150" s="366">
        <v>94691.02</v>
      </c>
      <c r="J150" s="365">
        <v>0.34099055157733532</v>
      </c>
    </row>
    <row r="151" spans="1:10" ht="22.5" customHeight="1" x14ac:dyDescent="0.2">
      <c r="A151" s="368" t="s">
        <v>6665</v>
      </c>
      <c r="B151" s="368" t="s">
        <v>6664</v>
      </c>
      <c r="C151" s="368" t="s">
        <v>1860</v>
      </c>
      <c r="D151" s="368">
        <v>56</v>
      </c>
      <c r="E151" s="368">
        <v>268.8</v>
      </c>
      <c r="F151" s="367">
        <v>32895.910000000003</v>
      </c>
      <c r="G151" s="366">
        <v>0</v>
      </c>
      <c r="H151" s="366">
        <v>8265.0400000000009</v>
      </c>
      <c r="I151" s="366">
        <v>24630.87</v>
      </c>
      <c r="J151" s="365">
        <v>0.74875174451778348</v>
      </c>
    </row>
    <row r="152" spans="1:10" ht="22.5" customHeight="1" x14ac:dyDescent="0.2">
      <c r="A152" s="368" t="s">
        <v>4422</v>
      </c>
      <c r="B152" s="368" t="s">
        <v>4421</v>
      </c>
      <c r="C152" s="368" t="s">
        <v>1013</v>
      </c>
      <c r="D152" s="368">
        <v>54</v>
      </c>
      <c r="E152" s="368">
        <v>1026</v>
      </c>
      <c r="F152" s="367">
        <v>60408.34</v>
      </c>
      <c r="G152" s="366">
        <v>0</v>
      </c>
      <c r="H152" s="366">
        <v>43779.42</v>
      </c>
      <c r="I152" s="366">
        <v>16628.919999999998</v>
      </c>
      <c r="J152" s="365">
        <v>0.27527523517448088</v>
      </c>
    </row>
    <row r="153" spans="1:10" ht="22.5" customHeight="1" x14ac:dyDescent="0.2">
      <c r="A153" s="368" t="s">
        <v>4407</v>
      </c>
      <c r="B153" s="368" t="s">
        <v>4418</v>
      </c>
      <c r="C153" s="368" t="s">
        <v>1013</v>
      </c>
      <c r="D153" s="368">
        <v>137</v>
      </c>
      <c r="E153" s="368">
        <v>2603</v>
      </c>
      <c r="F153" s="367">
        <v>143325.51999999999</v>
      </c>
      <c r="G153" s="366">
        <v>0</v>
      </c>
      <c r="H153" s="366">
        <v>93683.49</v>
      </c>
      <c r="I153" s="366">
        <v>49642.03</v>
      </c>
      <c r="J153" s="365">
        <v>0.34635862475852169</v>
      </c>
    </row>
    <row r="154" spans="1:10" ht="22.5" customHeight="1" x14ac:dyDescent="0.2">
      <c r="A154" s="368" t="s">
        <v>5965</v>
      </c>
      <c r="B154" s="368" t="s">
        <v>5964</v>
      </c>
      <c r="C154" s="368" t="s">
        <v>1677</v>
      </c>
      <c r="D154" s="368">
        <v>2461</v>
      </c>
      <c r="E154" s="368">
        <v>29532</v>
      </c>
      <c r="F154" s="367">
        <v>2159440.84</v>
      </c>
      <c r="G154" s="366">
        <v>-957</v>
      </c>
      <c r="H154" s="366">
        <v>2002440</v>
      </c>
      <c r="I154" s="366">
        <v>156043.84</v>
      </c>
      <c r="J154" s="365">
        <v>7.2293263034111946E-2</v>
      </c>
    </row>
    <row r="155" spans="1:10" ht="22.5" customHeight="1" x14ac:dyDescent="0.2">
      <c r="A155" s="368" t="s">
        <v>5965</v>
      </c>
      <c r="B155" s="368" t="s">
        <v>5964</v>
      </c>
      <c r="C155" s="368" t="s">
        <v>1078</v>
      </c>
      <c r="D155" s="368">
        <v>72</v>
      </c>
      <c r="E155" s="368">
        <v>72</v>
      </c>
      <c r="F155" s="367">
        <v>6184.8</v>
      </c>
      <c r="G155" s="366">
        <v>0</v>
      </c>
      <c r="H155" s="366">
        <v>4884</v>
      </c>
      <c r="I155" s="366">
        <v>1300.8</v>
      </c>
      <c r="J155" s="365">
        <v>0.2103220799379123</v>
      </c>
    </row>
    <row r="156" spans="1:10" ht="22.5" customHeight="1" x14ac:dyDescent="0.2">
      <c r="A156" s="368" t="s">
        <v>4410</v>
      </c>
      <c r="B156" s="368" t="s">
        <v>6721</v>
      </c>
      <c r="C156" s="368" t="s">
        <v>1013</v>
      </c>
      <c r="D156" s="368">
        <v>230</v>
      </c>
      <c r="E156" s="368">
        <v>4370</v>
      </c>
      <c r="F156" s="367">
        <v>202716.06</v>
      </c>
      <c r="G156" s="366">
        <v>0</v>
      </c>
      <c r="H156" s="366">
        <v>146024.4</v>
      </c>
      <c r="I156" s="366">
        <v>56691.66</v>
      </c>
      <c r="J156" s="365">
        <v>0.27966042749646969</v>
      </c>
    </row>
    <row r="157" spans="1:10" ht="22.5" customHeight="1" x14ac:dyDescent="0.2">
      <c r="A157" s="368" t="s">
        <v>8596</v>
      </c>
      <c r="B157" s="368" t="s">
        <v>8595</v>
      </c>
      <c r="C157" s="368" t="s">
        <v>1018</v>
      </c>
      <c r="D157" s="368">
        <v>1</v>
      </c>
      <c r="E157" s="368">
        <v>208</v>
      </c>
      <c r="F157" s="367">
        <v>14298.64</v>
      </c>
      <c r="G157" s="366">
        <v>0</v>
      </c>
      <c r="H157" s="366">
        <v>10543.58</v>
      </c>
      <c r="I157" s="366">
        <v>3755.06</v>
      </c>
      <c r="J157" s="365">
        <v>0.26261658451433145</v>
      </c>
    </row>
    <row r="158" spans="1:10" ht="12" customHeight="1" x14ac:dyDescent="0.2">
      <c r="A158" s="368" t="s">
        <v>3688</v>
      </c>
      <c r="B158" s="368" t="s">
        <v>3687</v>
      </c>
      <c r="C158" s="368" t="s">
        <v>1010</v>
      </c>
      <c r="D158" s="372">
        <v>5</v>
      </c>
      <c r="E158" s="372">
        <v>0</v>
      </c>
      <c r="F158" s="373">
        <v>0.05</v>
      </c>
      <c r="G158" s="374">
        <v>0</v>
      </c>
      <c r="H158" s="374">
        <v>14216</v>
      </c>
      <c r="I158" s="374">
        <v>-14215.95</v>
      </c>
      <c r="J158" s="375">
        <v>-284319</v>
      </c>
    </row>
    <row r="159" spans="1:10" x14ac:dyDescent="0.2">
      <c r="D159" s="464">
        <f>SUM(D9:D158)</f>
        <v>18007</v>
      </c>
      <c r="E159" s="464">
        <f t="shared" ref="E159:I159" si="0">SUM(E9:E158)</f>
        <v>121436.17399999997</v>
      </c>
      <c r="F159" s="800">
        <f t="shared" si="0"/>
        <v>6538698.209999999</v>
      </c>
      <c r="G159" s="800">
        <f t="shared" si="0"/>
        <v>-957</v>
      </c>
      <c r="H159" s="800">
        <f t="shared" si="0"/>
        <v>5682504.8300000001</v>
      </c>
      <c r="I159" s="800">
        <f t="shared" si="0"/>
        <v>855236.38000000047</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B189A-FADF-4BCB-A053-9351EE8420E0}">
  <dimension ref="A1:J271"/>
  <sheetViews>
    <sheetView showGridLines="0" workbookViewId="0">
      <pane ySplit="6" topLeftCell="A226" activePane="bottomLeft" state="frozen"/>
      <selection pane="bottomLeft" activeCell="B223" sqref="B223"/>
    </sheetView>
  </sheetViews>
  <sheetFormatPr baseColWidth="10" defaultColWidth="11.42578125" defaultRowHeight="12" x14ac:dyDescent="0.2"/>
  <cols>
    <col min="1" max="1" width="22.28515625" style="464" customWidth="1"/>
    <col min="2" max="2" width="41.42578125" style="464" customWidth="1"/>
    <col min="3" max="3" width="16.28515625" style="464" customWidth="1"/>
    <col min="4" max="14" width="12.42578125" style="464" customWidth="1"/>
    <col min="15" max="15" width="0" style="464" hidden="1" customWidth="1"/>
    <col min="16" max="16384" width="11.42578125" style="4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8630</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2.5" customHeight="1" x14ac:dyDescent="0.2">
      <c r="A9" s="368" t="s">
        <v>3124</v>
      </c>
      <c r="B9" s="368" t="s">
        <v>3123</v>
      </c>
      <c r="C9" s="368" t="s">
        <v>1010</v>
      </c>
      <c r="D9" s="368">
        <v>6</v>
      </c>
      <c r="E9" s="368">
        <v>0</v>
      </c>
      <c r="F9" s="367">
        <v>3249.75</v>
      </c>
      <c r="G9" s="366">
        <v>0</v>
      </c>
      <c r="H9" s="366">
        <v>2482.62</v>
      </c>
      <c r="I9" s="366">
        <v>767.13</v>
      </c>
      <c r="J9" s="365">
        <v>0.23605815831987076</v>
      </c>
    </row>
    <row r="10" spans="1:10" ht="22.5" customHeight="1" x14ac:dyDescent="0.2">
      <c r="A10" s="368" t="s">
        <v>4507</v>
      </c>
      <c r="B10" s="368" t="s">
        <v>4506</v>
      </c>
      <c r="C10" s="368" t="s">
        <v>1010</v>
      </c>
      <c r="D10" s="368">
        <v>1</v>
      </c>
      <c r="E10" s="368">
        <v>0</v>
      </c>
      <c r="F10" s="367">
        <v>543.67999999999995</v>
      </c>
      <c r="G10" s="366">
        <v>0</v>
      </c>
      <c r="H10" s="366">
        <v>420.92</v>
      </c>
      <c r="I10" s="366">
        <v>122.76</v>
      </c>
      <c r="J10" s="365">
        <v>0.22579458505002942</v>
      </c>
    </row>
    <row r="11" spans="1:10" ht="22.5" customHeight="1" x14ac:dyDescent="0.2">
      <c r="A11" s="368" t="s">
        <v>3120</v>
      </c>
      <c r="B11" s="368" t="s">
        <v>3119</v>
      </c>
      <c r="C11" s="368" t="s">
        <v>1010</v>
      </c>
      <c r="D11" s="368">
        <v>2</v>
      </c>
      <c r="E11" s="368">
        <v>0</v>
      </c>
      <c r="F11" s="367">
        <v>748.4</v>
      </c>
      <c r="G11" s="366">
        <v>0</v>
      </c>
      <c r="H11" s="366">
        <v>578.1</v>
      </c>
      <c r="I11" s="366">
        <v>170.3</v>
      </c>
      <c r="J11" s="365">
        <v>0.22755211117049706</v>
      </c>
    </row>
    <row r="12" spans="1:10" ht="22.5" customHeight="1" x14ac:dyDescent="0.2">
      <c r="A12" s="368" t="s">
        <v>2282</v>
      </c>
      <c r="B12" s="368" t="s">
        <v>2281</v>
      </c>
      <c r="C12" s="368" t="s">
        <v>1010</v>
      </c>
      <c r="D12" s="368">
        <v>1</v>
      </c>
      <c r="E12" s="368">
        <v>0</v>
      </c>
      <c r="F12" s="367">
        <v>626.53</v>
      </c>
      <c r="G12" s="366">
        <v>0</v>
      </c>
      <c r="H12" s="366">
        <v>477.36</v>
      </c>
      <c r="I12" s="366">
        <v>149.16999999999999</v>
      </c>
      <c r="J12" s="365">
        <v>0.23808915774184797</v>
      </c>
    </row>
    <row r="13" spans="1:10" ht="22.5" customHeight="1" x14ac:dyDescent="0.2">
      <c r="A13" s="368" t="s">
        <v>2278</v>
      </c>
      <c r="B13" s="368" t="s">
        <v>2277</v>
      </c>
      <c r="C13" s="368" t="s">
        <v>1010</v>
      </c>
      <c r="D13" s="368">
        <v>1</v>
      </c>
      <c r="E13" s="368">
        <v>0</v>
      </c>
      <c r="F13" s="367">
        <v>468.9</v>
      </c>
      <c r="G13" s="366">
        <v>0</v>
      </c>
      <c r="H13" s="366">
        <v>357.26</v>
      </c>
      <c r="I13" s="366">
        <v>111.64</v>
      </c>
      <c r="J13" s="365">
        <v>0.23808914480699508</v>
      </c>
    </row>
    <row r="14" spans="1:10" ht="22.5" customHeight="1" x14ac:dyDescent="0.2">
      <c r="A14" s="368" t="s">
        <v>1619</v>
      </c>
      <c r="B14" s="368" t="s">
        <v>1618</v>
      </c>
      <c r="C14" s="368" t="s">
        <v>1010</v>
      </c>
      <c r="D14" s="368">
        <v>6</v>
      </c>
      <c r="E14" s="368">
        <v>0</v>
      </c>
      <c r="F14" s="367">
        <v>3742.47</v>
      </c>
      <c r="G14" s="366">
        <v>0</v>
      </c>
      <c r="H14" s="366">
        <v>2993.82</v>
      </c>
      <c r="I14" s="366">
        <v>748.65</v>
      </c>
      <c r="J14" s="365">
        <v>0.20004168370087136</v>
      </c>
    </row>
    <row r="15" spans="1:10" ht="22.5" customHeight="1" x14ac:dyDescent="0.2">
      <c r="A15" s="368" t="s">
        <v>2270</v>
      </c>
      <c r="B15" s="368" t="s">
        <v>2269</v>
      </c>
      <c r="C15" s="368" t="s">
        <v>1010</v>
      </c>
      <c r="D15" s="368">
        <v>2</v>
      </c>
      <c r="E15" s="368">
        <v>0</v>
      </c>
      <c r="F15" s="367">
        <v>1726.88</v>
      </c>
      <c r="G15" s="366">
        <v>0</v>
      </c>
      <c r="H15" s="366">
        <v>1336.94</v>
      </c>
      <c r="I15" s="366">
        <v>389.94</v>
      </c>
      <c r="J15" s="365">
        <v>0.22580607801352728</v>
      </c>
    </row>
    <row r="16" spans="1:10" ht="22.5" customHeight="1" x14ac:dyDescent="0.2">
      <c r="A16" s="368" t="s">
        <v>3112</v>
      </c>
      <c r="B16" s="368" t="s">
        <v>3111</v>
      </c>
      <c r="C16" s="368" t="s">
        <v>1010</v>
      </c>
      <c r="D16" s="368">
        <v>2</v>
      </c>
      <c r="E16" s="368">
        <v>0</v>
      </c>
      <c r="F16" s="367">
        <v>1653.6</v>
      </c>
      <c r="G16" s="366">
        <v>0</v>
      </c>
      <c r="H16" s="366">
        <v>1280.2</v>
      </c>
      <c r="I16" s="366">
        <v>373.4</v>
      </c>
      <c r="J16" s="365">
        <v>0.22581035316884374</v>
      </c>
    </row>
    <row r="17" spans="1:10" ht="22.5" customHeight="1" x14ac:dyDescent="0.2">
      <c r="A17" s="368" t="s">
        <v>1615</v>
      </c>
      <c r="B17" s="368" t="s">
        <v>1614</v>
      </c>
      <c r="C17" s="368" t="s">
        <v>1010</v>
      </c>
      <c r="D17" s="368">
        <v>1</v>
      </c>
      <c r="E17" s="368">
        <v>0</v>
      </c>
      <c r="F17" s="367">
        <v>662.92</v>
      </c>
      <c r="G17" s="366">
        <v>0</v>
      </c>
      <c r="H17" s="366">
        <v>576.21</v>
      </c>
      <c r="I17" s="366">
        <v>86.71</v>
      </c>
      <c r="J17" s="365">
        <v>0.13080009654256924</v>
      </c>
    </row>
    <row r="18" spans="1:10" ht="22.5" customHeight="1" x14ac:dyDescent="0.2">
      <c r="A18" s="368" t="s">
        <v>3110</v>
      </c>
      <c r="B18" s="368" t="s">
        <v>3109</v>
      </c>
      <c r="C18" s="368" t="s">
        <v>1010</v>
      </c>
      <c r="D18" s="368">
        <v>1</v>
      </c>
      <c r="E18" s="368">
        <v>0</v>
      </c>
      <c r="F18" s="367">
        <v>1189.6600000000001</v>
      </c>
      <c r="G18" s="366">
        <v>0</v>
      </c>
      <c r="H18" s="366">
        <v>921.03</v>
      </c>
      <c r="I18" s="366">
        <v>268.63</v>
      </c>
      <c r="J18" s="365">
        <v>0.22580401123009936</v>
      </c>
    </row>
    <row r="19" spans="1:10" ht="22.5" customHeight="1" x14ac:dyDescent="0.2">
      <c r="A19" s="368" t="s">
        <v>3778</v>
      </c>
      <c r="B19" s="368" t="s">
        <v>3777</v>
      </c>
      <c r="C19" s="368" t="s">
        <v>1010</v>
      </c>
      <c r="D19" s="368">
        <v>2</v>
      </c>
      <c r="E19" s="368">
        <v>0</v>
      </c>
      <c r="F19" s="367">
        <v>3431.92</v>
      </c>
      <c r="G19" s="366">
        <v>0</v>
      </c>
      <c r="H19" s="366">
        <v>2545.1799999999998</v>
      </c>
      <c r="I19" s="366">
        <v>886.74</v>
      </c>
      <c r="J19" s="365">
        <v>0.2583801487214154</v>
      </c>
    </row>
    <row r="20" spans="1:10" ht="22.5" customHeight="1" x14ac:dyDescent="0.2">
      <c r="A20" s="368" t="s">
        <v>8627</v>
      </c>
      <c r="B20" s="368" t="s">
        <v>8626</v>
      </c>
      <c r="C20" s="368" t="s">
        <v>1010</v>
      </c>
      <c r="D20" s="368">
        <v>1</v>
      </c>
      <c r="E20" s="368">
        <v>0</v>
      </c>
      <c r="F20" s="367">
        <v>756.6</v>
      </c>
      <c r="G20" s="366">
        <v>0</v>
      </c>
      <c r="H20" s="366">
        <v>556.09</v>
      </c>
      <c r="I20" s="366">
        <v>200.51</v>
      </c>
      <c r="J20" s="365">
        <v>0.26501453872587893</v>
      </c>
    </row>
    <row r="21" spans="1:10" ht="22.5" customHeight="1" x14ac:dyDescent="0.2">
      <c r="A21" s="368" t="s">
        <v>1607</v>
      </c>
      <c r="B21" s="368" t="s">
        <v>1606</v>
      </c>
      <c r="C21" s="368" t="s">
        <v>1010</v>
      </c>
      <c r="D21" s="368">
        <v>2</v>
      </c>
      <c r="E21" s="368">
        <v>0</v>
      </c>
      <c r="F21" s="367">
        <v>1694.02</v>
      </c>
      <c r="G21" s="366">
        <v>0</v>
      </c>
      <c r="H21" s="366">
        <v>1310.56</v>
      </c>
      <c r="I21" s="366">
        <v>383.46</v>
      </c>
      <c r="J21" s="365">
        <v>0.22636096386111143</v>
      </c>
    </row>
    <row r="22" spans="1:10" ht="22.5" customHeight="1" x14ac:dyDescent="0.2">
      <c r="A22" s="368" t="s">
        <v>3772</v>
      </c>
      <c r="B22" s="368" t="s">
        <v>3771</v>
      </c>
      <c r="C22" s="368" t="s">
        <v>1010</v>
      </c>
      <c r="D22" s="368">
        <v>1</v>
      </c>
      <c r="E22" s="368">
        <v>0</v>
      </c>
      <c r="F22" s="367">
        <v>395.42</v>
      </c>
      <c r="G22" s="366">
        <v>0</v>
      </c>
      <c r="H22" s="366">
        <v>315.72000000000003</v>
      </c>
      <c r="I22" s="366">
        <v>79.7</v>
      </c>
      <c r="J22" s="365">
        <v>0.20155783723635629</v>
      </c>
    </row>
    <row r="23" spans="1:10" ht="22.5" customHeight="1" x14ac:dyDescent="0.2">
      <c r="A23" s="368" t="s">
        <v>2254</v>
      </c>
      <c r="B23" s="368" t="s">
        <v>2253</v>
      </c>
      <c r="C23" s="368" t="s">
        <v>1010</v>
      </c>
      <c r="D23" s="368">
        <v>6</v>
      </c>
      <c r="E23" s="368">
        <v>0</v>
      </c>
      <c r="F23" s="367">
        <v>2268.7800000000002</v>
      </c>
      <c r="G23" s="366">
        <v>0</v>
      </c>
      <c r="H23" s="366">
        <v>1972.2</v>
      </c>
      <c r="I23" s="366">
        <v>296.58</v>
      </c>
      <c r="J23" s="365">
        <v>0.13072223838362468</v>
      </c>
    </row>
    <row r="24" spans="1:10" ht="22.5" customHeight="1" x14ac:dyDescent="0.2">
      <c r="A24" s="368" t="s">
        <v>4499</v>
      </c>
      <c r="B24" s="368" t="s">
        <v>4498</v>
      </c>
      <c r="C24" s="368" t="s">
        <v>1010</v>
      </c>
      <c r="D24" s="368">
        <v>1</v>
      </c>
      <c r="E24" s="368">
        <v>0</v>
      </c>
      <c r="F24" s="367">
        <v>740.29</v>
      </c>
      <c r="G24" s="366">
        <v>0</v>
      </c>
      <c r="H24" s="366">
        <v>573.13</v>
      </c>
      <c r="I24" s="366">
        <v>167.16</v>
      </c>
      <c r="J24" s="365">
        <v>0.22580340136973348</v>
      </c>
    </row>
    <row r="25" spans="1:10" ht="22.5" customHeight="1" x14ac:dyDescent="0.2">
      <c r="A25" s="368" t="s">
        <v>3766</v>
      </c>
      <c r="B25" s="368" t="s">
        <v>3765</v>
      </c>
      <c r="C25" s="368" t="s">
        <v>1010</v>
      </c>
      <c r="D25" s="368">
        <v>1</v>
      </c>
      <c r="E25" s="368">
        <v>0</v>
      </c>
      <c r="F25" s="367">
        <v>426.52</v>
      </c>
      <c r="G25" s="366">
        <v>0</v>
      </c>
      <c r="H25" s="366">
        <v>324.98</v>
      </c>
      <c r="I25" s="366">
        <v>101.54</v>
      </c>
      <c r="J25" s="365">
        <v>0.23806621025977681</v>
      </c>
    </row>
    <row r="26" spans="1:10" ht="22.5" customHeight="1" x14ac:dyDescent="0.2">
      <c r="A26" s="368" t="s">
        <v>8625</v>
      </c>
      <c r="B26" s="368" t="s">
        <v>8624</v>
      </c>
      <c r="C26" s="368" t="s">
        <v>1010</v>
      </c>
      <c r="D26" s="368">
        <v>6</v>
      </c>
      <c r="E26" s="368">
        <v>0</v>
      </c>
      <c r="F26" s="367">
        <v>1630.98</v>
      </c>
      <c r="G26" s="366">
        <v>0</v>
      </c>
      <c r="H26" s="366">
        <v>1242.72</v>
      </c>
      <c r="I26" s="366">
        <v>388.26</v>
      </c>
      <c r="J26" s="365">
        <v>0.23805319501158811</v>
      </c>
    </row>
    <row r="27" spans="1:10" ht="22.5" customHeight="1" x14ac:dyDescent="0.2">
      <c r="A27" s="368" t="s">
        <v>2250</v>
      </c>
      <c r="B27" s="368" t="s">
        <v>2249</v>
      </c>
      <c r="C27" s="368" t="s">
        <v>1010</v>
      </c>
      <c r="D27" s="368">
        <v>1</v>
      </c>
      <c r="E27" s="368">
        <v>0</v>
      </c>
      <c r="F27" s="367">
        <v>624.84</v>
      </c>
      <c r="G27" s="366">
        <v>0</v>
      </c>
      <c r="H27" s="366">
        <v>545.32000000000005</v>
      </c>
      <c r="I27" s="366">
        <v>79.52</v>
      </c>
      <c r="J27" s="365">
        <v>0.12726457973241151</v>
      </c>
    </row>
    <row r="28" spans="1:10" ht="22.5" customHeight="1" x14ac:dyDescent="0.2">
      <c r="A28" s="368" t="s">
        <v>1593</v>
      </c>
      <c r="B28" s="368" t="s">
        <v>1592</v>
      </c>
      <c r="C28" s="368" t="s">
        <v>1010</v>
      </c>
      <c r="D28" s="368">
        <v>2</v>
      </c>
      <c r="E28" s="368">
        <v>0</v>
      </c>
      <c r="F28" s="367">
        <v>898.76</v>
      </c>
      <c r="G28" s="366">
        <v>0</v>
      </c>
      <c r="H28" s="366">
        <v>695.82</v>
      </c>
      <c r="I28" s="366">
        <v>202.94</v>
      </c>
      <c r="J28" s="365">
        <v>0.2257999910988473</v>
      </c>
    </row>
    <row r="29" spans="1:10" ht="22.5" customHeight="1" x14ac:dyDescent="0.2">
      <c r="A29" s="368" t="s">
        <v>2244</v>
      </c>
      <c r="B29" s="368" t="s">
        <v>2243</v>
      </c>
      <c r="C29" s="368" t="s">
        <v>1010</v>
      </c>
      <c r="D29" s="368">
        <v>2</v>
      </c>
      <c r="E29" s="368">
        <v>0</v>
      </c>
      <c r="F29" s="367">
        <v>1711.48</v>
      </c>
      <c r="G29" s="366">
        <v>0</v>
      </c>
      <c r="H29" s="366">
        <v>1301.3599999999999</v>
      </c>
      <c r="I29" s="366">
        <v>410.12</v>
      </c>
      <c r="J29" s="365">
        <v>0.23962885923294458</v>
      </c>
    </row>
    <row r="30" spans="1:10" ht="22.5" customHeight="1" x14ac:dyDescent="0.2">
      <c r="A30" s="368" t="s">
        <v>6033</v>
      </c>
      <c r="B30" s="368" t="s">
        <v>6032</v>
      </c>
      <c r="C30" s="368" t="s">
        <v>1010</v>
      </c>
      <c r="D30" s="368">
        <v>2</v>
      </c>
      <c r="E30" s="368">
        <v>0</v>
      </c>
      <c r="F30" s="367">
        <v>586.62</v>
      </c>
      <c r="G30" s="366">
        <v>0</v>
      </c>
      <c r="H30" s="366">
        <v>511.96</v>
      </c>
      <c r="I30" s="366">
        <v>74.66</v>
      </c>
      <c r="J30" s="365">
        <v>0.12727148750468786</v>
      </c>
    </row>
    <row r="31" spans="1:10" ht="22.5" customHeight="1" x14ac:dyDescent="0.2">
      <c r="A31" s="368" t="s">
        <v>1583</v>
      </c>
      <c r="B31" s="368" t="s">
        <v>1582</v>
      </c>
      <c r="C31" s="368" t="s">
        <v>1010</v>
      </c>
      <c r="D31" s="368">
        <v>1</v>
      </c>
      <c r="E31" s="368">
        <v>0</v>
      </c>
      <c r="F31" s="367">
        <v>231.04</v>
      </c>
      <c r="G31" s="366">
        <v>0</v>
      </c>
      <c r="H31" s="366">
        <v>158.26</v>
      </c>
      <c r="I31" s="366">
        <v>72.78</v>
      </c>
      <c r="J31" s="365">
        <v>0.31501038781163437</v>
      </c>
    </row>
    <row r="32" spans="1:10" ht="22.5" customHeight="1" x14ac:dyDescent="0.2">
      <c r="A32" s="368" t="s">
        <v>2236</v>
      </c>
      <c r="B32" s="368" t="s">
        <v>2235</v>
      </c>
      <c r="C32" s="368" t="s">
        <v>1010</v>
      </c>
      <c r="D32" s="368">
        <v>5</v>
      </c>
      <c r="E32" s="368">
        <v>0</v>
      </c>
      <c r="F32" s="367">
        <v>1355.75</v>
      </c>
      <c r="G32" s="366">
        <v>0</v>
      </c>
      <c r="H32" s="366">
        <v>1068.55</v>
      </c>
      <c r="I32" s="366">
        <v>287.2</v>
      </c>
      <c r="J32" s="365">
        <v>0.21183846579384105</v>
      </c>
    </row>
    <row r="33" spans="1:10" ht="22.5" customHeight="1" x14ac:dyDescent="0.2">
      <c r="A33" s="368" t="s">
        <v>1567</v>
      </c>
      <c r="B33" s="368" t="s">
        <v>1566</v>
      </c>
      <c r="C33" s="368" t="s">
        <v>1010</v>
      </c>
      <c r="D33" s="368">
        <v>9</v>
      </c>
      <c r="E33" s="368">
        <v>0</v>
      </c>
      <c r="F33" s="367">
        <v>5865.04</v>
      </c>
      <c r="G33" s="366">
        <v>0</v>
      </c>
      <c r="H33" s="366">
        <v>4598.37</v>
      </c>
      <c r="I33" s="366">
        <v>1266.67</v>
      </c>
      <c r="J33" s="365">
        <v>0.2159695415547038</v>
      </c>
    </row>
    <row r="34" spans="1:10" ht="22.5" customHeight="1" x14ac:dyDescent="0.2">
      <c r="A34" s="368" t="s">
        <v>1565</v>
      </c>
      <c r="B34" s="368" t="s">
        <v>1564</v>
      </c>
      <c r="C34" s="368" t="s">
        <v>1010</v>
      </c>
      <c r="D34" s="368">
        <v>1</v>
      </c>
      <c r="E34" s="368">
        <v>0</v>
      </c>
      <c r="F34" s="367">
        <v>417.86</v>
      </c>
      <c r="G34" s="366">
        <v>0</v>
      </c>
      <c r="H34" s="366">
        <v>364.68</v>
      </c>
      <c r="I34" s="366">
        <v>53.18</v>
      </c>
      <c r="J34" s="365">
        <v>0.12726750586320779</v>
      </c>
    </row>
    <row r="35" spans="1:10" ht="22.5" customHeight="1" x14ac:dyDescent="0.2">
      <c r="A35" s="368" t="s">
        <v>1563</v>
      </c>
      <c r="B35" s="368" t="s">
        <v>1562</v>
      </c>
      <c r="C35" s="368" t="s">
        <v>1010</v>
      </c>
      <c r="D35" s="368">
        <v>5</v>
      </c>
      <c r="E35" s="368">
        <v>0</v>
      </c>
      <c r="F35" s="367">
        <v>938.85</v>
      </c>
      <c r="G35" s="366">
        <v>0</v>
      </c>
      <c r="H35" s="366">
        <v>715.35</v>
      </c>
      <c r="I35" s="366">
        <v>223.5</v>
      </c>
      <c r="J35" s="365">
        <v>0.238057197635405</v>
      </c>
    </row>
    <row r="36" spans="1:10" ht="22.5" customHeight="1" x14ac:dyDescent="0.2">
      <c r="A36" s="368" t="s">
        <v>1557</v>
      </c>
      <c r="B36" s="368" t="s">
        <v>1556</v>
      </c>
      <c r="C36" s="368" t="s">
        <v>1010</v>
      </c>
      <c r="D36" s="368">
        <v>1</v>
      </c>
      <c r="E36" s="368">
        <v>0</v>
      </c>
      <c r="F36" s="367">
        <v>562.55999999999995</v>
      </c>
      <c r="G36" s="366">
        <v>0</v>
      </c>
      <c r="H36" s="366">
        <v>435.53</v>
      </c>
      <c r="I36" s="366">
        <v>127.03</v>
      </c>
      <c r="J36" s="365">
        <v>0.22580702502844141</v>
      </c>
    </row>
    <row r="37" spans="1:10" ht="22.5" customHeight="1" x14ac:dyDescent="0.2">
      <c r="A37" s="368" t="s">
        <v>1551</v>
      </c>
      <c r="B37" s="368" t="s">
        <v>1550</v>
      </c>
      <c r="C37" s="368" t="s">
        <v>1010</v>
      </c>
      <c r="D37" s="368">
        <v>4</v>
      </c>
      <c r="E37" s="368">
        <v>0</v>
      </c>
      <c r="F37" s="367">
        <v>4067.22</v>
      </c>
      <c r="G37" s="366">
        <v>0</v>
      </c>
      <c r="H37" s="366">
        <v>3038.36</v>
      </c>
      <c r="I37" s="366">
        <v>1028.8599999999999</v>
      </c>
      <c r="J37" s="365">
        <v>0.25296394097196612</v>
      </c>
    </row>
    <row r="38" spans="1:10" ht="22.5" customHeight="1" x14ac:dyDescent="0.2">
      <c r="A38" s="368" t="s">
        <v>1549</v>
      </c>
      <c r="B38" s="368" t="s">
        <v>1548</v>
      </c>
      <c r="C38" s="368" t="s">
        <v>1010</v>
      </c>
      <c r="D38" s="368">
        <v>1</v>
      </c>
      <c r="E38" s="368">
        <v>0</v>
      </c>
      <c r="F38" s="367">
        <v>665.25</v>
      </c>
      <c r="G38" s="366">
        <v>0</v>
      </c>
      <c r="H38" s="366">
        <v>515.02</v>
      </c>
      <c r="I38" s="366">
        <v>150.22999999999999</v>
      </c>
      <c r="J38" s="365">
        <v>0.22582487786546412</v>
      </c>
    </row>
    <row r="39" spans="1:10" ht="22.5" customHeight="1" x14ac:dyDescent="0.2">
      <c r="A39" s="368" t="s">
        <v>1539</v>
      </c>
      <c r="B39" s="368" t="s">
        <v>1538</v>
      </c>
      <c r="C39" s="368" t="s">
        <v>1010</v>
      </c>
      <c r="D39" s="368">
        <v>9</v>
      </c>
      <c r="E39" s="368">
        <v>0</v>
      </c>
      <c r="F39" s="367">
        <v>4391.01</v>
      </c>
      <c r="G39" s="366">
        <v>0</v>
      </c>
      <c r="H39" s="366">
        <v>3512.79</v>
      </c>
      <c r="I39" s="366">
        <v>878.22</v>
      </c>
      <c r="J39" s="365">
        <v>0.20000409928467483</v>
      </c>
    </row>
    <row r="40" spans="1:10" ht="22.5" customHeight="1" x14ac:dyDescent="0.2">
      <c r="A40" s="368" t="s">
        <v>1535</v>
      </c>
      <c r="B40" s="368" t="s">
        <v>1534</v>
      </c>
      <c r="C40" s="368" t="s">
        <v>1010</v>
      </c>
      <c r="D40" s="368">
        <v>7</v>
      </c>
      <c r="E40" s="368">
        <v>0</v>
      </c>
      <c r="F40" s="367">
        <v>2499.79</v>
      </c>
      <c r="G40" s="366">
        <v>0</v>
      </c>
      <c r="H40" s="366">
        <v>1990.38</v>
      </c>
      <c r="I40" s="366">
        <v>509.41</v>
      </c>
      <c r="J40" s="365">
        <v>0.20378111761387957</v>
      </c>
    </row>
    <row r="41" spans="1:10" ht="22.5" customHeight="1" x14ac:dyDescent="0.2">
      <c r="A41" s="368" t="s">
        <v>1533</v>
      </c>
      <c r="B41" s="368" t="s">
        <v>1532</v>
      </c>
      <c r="C41" s="368" t="s">
        <v>1010</v>
      </c>
      <c r="D41" s="368">
        <v>1</v>
      </c>
      <c r="E41" s="368">
        <v>0</v>
      </c>
      <c r="F41" s="367">
        <v>564.79999999999995</v>
      </c>
      <c r="G41" s="366">
        <v>0</v>
      </c>
      <c r="H41" s="366">
        <v>465.8</v>
      </c>
      <c r="I41" s="366">
        <v>99</v>
      </c>
      <c r="J41" s="365">
        <v>0.17528328611898017</v>
      </c>
    </row>
    <row r="42" spans="1:10" ht="22.5" customHeight="1" x14ac:dyDescent="0.2">
      <c r="A42" s="368" t="s">
        <v>1531</v>
      </c>
      <c r="B42" s="368" t="s">
        <v>1530</v>
      </c>
      <c r="C42" s="368" t="s">
        <v>1010</v>
      </c>
      <c r="D42" s="368">
        <v>3</v>
      </c>
      <c r="E42" s="368">
        <v>0</v>
      </c>
      <c r="F42" s="367">
        <v>705.18</v>
      </c>
      <c r="G42" s="366">
        <v>0</v>
      </c>
      <c r="H42" s="366">
        <v>621.12</v>
      </c>
      <c r="I42" s="366">
        <v>84.06</v>
      </c>
      <c r="J42" s="365">
        <v>0.11920360758955161</v>
      </c>
    </row>
    <row r="43" spans="1:10" ht="22.5" customHeight="1" x14ac:dyDescent="0.2">
      <c r="A43" s="368" t="s">
        <v>1529</v>
      </c>
      <c r="B43" s="368" t="s">
        <v>1528</v>
      </c>
      <c r="C43" s="368" t="s">
        <v>1010</v>
      </c>
      <c r="D43" s="368">
        <v>2</v>
      </c>
      <c r="E43" s="368">
        <v>0</v>
      </c>
      <c r="F43" s="367">
        <v>1308.98</v>
      </c>
      <c r="G43" s="366">
        <v>0</v>
      </c>
      <c r="H43" s="366">
        <v>1142.3800000000001</v>
      </c>
      <c r="I43" s="366">
        <v>166.6</v>
      </c>
      <c r="J43" s="365">
        <v>0.12727467188192332</v>
      </c>
    </row>
    <row r="44" spans="1:10" ht="22.5" customHeight="1" x14ac:dyDescent="0.2">
      <c r="A44" s="368" t="s">
        <v>1527</v>
      </c>
      <c r="B44" s="368" t="s">
        <v>1526</v>
      </c>
      <c r="C44" s="368" t="s">
        <v>1010</v>
      </c>
      <c r="D44" s="368">
        <v>3</v>
      </c>
      <c r="E44" s="368">
        <v>0</v>
      </c>
      <c r="F44" s="367">
        <v>1321.89</v>
      </c>
      <c r="G44" s="366">
        <v>0</v>
      </c>
      <c r="H44" s="366">
        <v>1078.5</v>
      </c>
      <c r="I44" s="366">
        <v>243.39</v>
      </c>
      <c r="J44" s="365">
        <v>0.18412273335905407</v>
      </c>
    </row>
    <row r="45" spans="1:10" ht="22.5" customHeight="1" x14ac:dyDescent="0.2">
      <c r="A45" s="368" t="s">
        <v>1525</v>
      </c>
      <c r="B45" s="368" t="s">
        <v>1524</v>
      </c>
      <c r="C45" s="368" t="s">
        <v>1010</v>
      </c>
      <c r="D45" s="368">
        <v>1</v>
      </c>
      <c r="E45" s="368">
        <v>0</v>
      </c>
      <c r="F45" s="367">
        <v>1549.75</v>
      </c>
      <c r="G45" s="366">
        <v>0</v>
      </c>
      <c r="H45" s="366">
        <v>1199.81</v>
      </c>
      <c r="I45" s="366">
        <v>349.94</v>
      </c>
      <c r="J45" s="365">
        <v>0.22580416196160671</v>
      </c>
    </row>
    <row r="46" spans="1:10" ht="22.5" customHeight="1" x14ac:dyDescent="0.2">
      <c r="A46" s="368" t="s">
        <v>1521</v>
      </c>
      <c r="B46" s="368" t="s">
        <v>1520</v>
      </c>
      <c r="C46" s="368" t="s">
        <v>1010</v>
      </c>
      <c r="D46" s="368">
        <v>2</v>
      </c>
      <c r="E46" s="368">
        <v>0</v>
      </c>
      <c r="F46" s="367">
        <v>1317.54</v>
      </c>
      <c r="G46" s="366">
        <v>0</v>
      </c>
      <c r="H46" s="366">
        <v>1088.5</v>
      </c>
      <c r="I46" s="366">
        <v>229.04</v>
      </c>
      <c r="J46" s="365">
        <v>0.17383912442885985</v>
      </c>
    </row>
    <row r="47" spans="1:10" ht="22.5" customHeight="1" x14ac:dyDescent="0.2">
      <c r="A47" s="368" t="s">
        <v>2226</v>
      </c>
      <c r="B47" s="368" t="s">
        <v>2225</v>
      </c>
      <c r="C47" s="368" t="s">
        <v>1010</v>
      </c>
      <c r="D47" s="368">
        <v>1</v>
      </c>
      <c r="E47" s="368">
        <v>0</v>
      </c>
      <c r="F47" s="367">
        <v>92.1</v>
      </c>
      <c r="G47" s="366">
        <v>0</v>
      </c>
      <c r="H47" s="366">
        <v>69.69</v>
      </c>
      <c r="I47" s="366">
        <v>22.41</v>
      </c>
      <c r="J47" s="365">
        <v>0.24332247557003259</v>
      </c>
    </row>
    <row r="48" spans="1:10" ht="22.5" customHeight="1" x14ac:dyDescent="0.2">
      <c r="A48" s="368" t="s">
        <v>2224</v>
      </c>
      <c r="B48" s="368" t="s">
        <v>2223</v>
      </c>
      <c r="C48" s="368" t="s">
        <v>1010</v>
      </c>
      <c r="D48" s="368">
        <v>12</v>
      </c>
      <c r="E48" s="368">
        <v>0</v>
      </c>
      <c r="F48" s="367">
        <v>1003.32</v>
      </c>
      <c r="G48" s="366">
        <v>0</v>
      </c>
      <c r="H48" s="366">
        <v>758.64</v>
      </c>
      <c r="I48" s="366">
        <v>244.68</v>
      </c>
      <c r="J48" s="365">
        <v>0.24387035043655064</v>
      </c>
    </row>
    <row r="49" spans="1:10" ht="22.5" customHeight="1" x14ac:dyDescent="0.2">
      <c r="A49" s="368" t="s">
        <v>1519</v>
      </c>
      <c r="B49" s="368" t="s">
        <v>1518</v>
      </c>
      <c r="C49" s="368" t="s">
        <v>1010</v>
      </c>
      <c r="D49" s="368">
        <v>1</v>
      </c>
      <c r="E49" s="368">
        <v>0</v>
      </c>
      <c r="F49" s="367">
        <v>98.3</v>
      </c>
      <c r="G49" s="366">
        <v>0</v>
      </c>
      <c r="H49" s="366">
        <v>74.900000000000006</v>
      </c>
      <c r="I49" s="366">
        <v>23.4</v>
      </c>
      <c r="J49" s="365">
        <v>0.2380467955239064</v>
      </c>
    </row>
    <row r="50" spans="1:10" ht="22.5" customHeight="1" x14ac:dyDescent="0.2">
      <c r="A50" s="368" t="s">
        <v>1515</v>
      </c>
      <c r="B50" s="368" t="s">
        <v>1514</v>
      </c>
      <c r="C50" s="368" t="s">
        <v>1010</v>
      </c>
      <c r="D50" s="368">
        <v>12</v>
      </c>
      <c r="E50" s="368">
        <v>0</v>
      </c>
      <c r="F50" s="367">
        <v>1017.48</v>
      </c>
      <c r="G50" s="366">
        <v>0</v>
      </c>
      <c r="H50" s="366">
        <v>787.68</v>
      </c>
      <c r="I50" s="366">
        <v>229.8</v>
      </c>
      <c r="J50" s="365">
        <v>0.22585210520108503</v>
      </c>
    </row>
    <row r="51" spans="1:10" ht="22.5" customHeight="1" x14ac:dyDescent="0.2">
      <c r="A51" s="368" t="s">
        <v>1513</v>
      </c>
      <c r="B51" s="368" t="s">
        <v>1512</v>
      </c>
      <c r="C51" s="368" t="s">
        <v>1010</v>
      </c>
      <c r="D51" s="368">
        <v>6</v>
      </c>
      <c r="E51" s="368">
        <v>0</v>
      </c>
      <c r="F51" s="367">
        <v>859.24</v>
      </c>
      <c r="G51" s="366">
        <v>0</v>
      </c>
      <c r="H51" s="366">
        <v>653.94000000000005</v>
      </c>
      <c r="I51" s="366">
        <v>205.3</v>
      </c>
      <c r="J51" s="365">
        <v>0.238932079512127</v>
      </c>
    </row>
    <row r="52" spans="1:10" ht="22.5" customHeight="1" x14ac:dyDescent="0.2">
      <c r="A52" s="368" t="s">
        <v>1511</v>
      </c>
      <c r="B52" s="368" t="s">
        <v>1510</v>
      </c>
      <c r="C52" s="368" t="s">
        <v>1010</v>
      </c>
      <c r="D52" s="368">
        <v>6</v>
      </c>
      <c r="E52" s="368">
        <v>0</v>
      </c>
      <c r="F52" s="367">
        <v>632.16</v>
      </c>
      <c r="G52" s="366">
        <v>0</v>
      </c>
      <c r="H52" s="366">
        <v>551.70000000000005</v>
      </c>
      <c r="I52" s="366">
        <v>80.459999999999994</v>
      </c>
      <c r="J52" s="365">
        <v>0.12727790432801822</v>
      </c>
    </row>
    <row r="53" spans="1:10" ht="22.5" customHeight="1" x14ac:dyDescent="0.2">
      <c r="A53" s="368" t="s">
        <v>3748</v>
      </c>
      <c r="B53" s="368" t="s">
        <v>3747</v>
      </c>
      <c r="C53" s="368" t="s">
        <v>1010</v>
      </c>
      <c r="D53" s="368">
        <v>1</v>
      </c>
      <c r="E53" s="368">
        <v>0</v>
      </c>
      <c r="F53" s="367">
        <v>197.75</v>
      </c>
      <c r="G53" s="366">
        <v>0</v>
      </c>
      <c r="H53" s="366">
        <v>155.44</v>
      </c>
      <c r="I53" s="366">
        <v>42.31</v>
      </c>
      <c r="J53" s="365">
        <v>0.21395701643489254</v>
      </c>
    </row>
    <row r="54" spans="1:10" ht="22.5" customHeight="1" x14ac:dyDescent="0.2">
      <c r="A54" s="368" t="s">
        <v>2218</v>
      </c>
      <c r="B54" s="368" t="s">
        <v>2217</v>
      </c>
      <c r="C54" s="368" t="s">
        <v>1010</v>
      </c>
      <c r="D54" s="368">
        <v>2</v>
      </c>
      <c r="E54" s="368">
        <v>0</v>
      </c>
      <c r="F54" s="367">
        <v>446.34</v>
      </c>
      <c r="G54" s="366">
        <v>0</v>
      </c>
      <c r="H54" s="366">
        <v>239.34</v>
      </c>
      <c r="I54" s="366">
        <v>207</v>
      </c>
      <c r="J54" s="365">
        <v>0.46377201236725368</v>
      </c>
    </row>
    <row r="55" spans="1:10" ht="22.5" customHeight="1" x14ac:dyDescent="0.2">
      <c r="A55" s="368" t="s">
        <v>1507</v>
      </c>
      <c r="B55" s="368" t="s">
        <v>1506</v>
      </c>
      <c r="C55" s="368" t="s">
        <v>1010</v>
      </c>
      <c r="D55" s="368">
        <v>2</v>
      </c>
      <c r="E55" s="368">
        <v>0</v>
      </c>
      <c r="F55" s="367">
        <v>302.3</v>
      </c>
      <c r="G55" s="366">
        <v>0</v>
      </c>
      <c r="H55" s="366">
        <v>218.2</v>
      </c>
      <c r="I55" s="366">
        <v>84.1</v>
      </c>
      <c r="J55" s="365">
        <v>0.2782004631161098</v>
      </c>
    </row>
    <row r="56" spans="1:10" ht="22.5" customHeight="1" x14ac:dyDescent="0.2">
      <c r="A56" s="368" t="s">
        <v>1505</v>
      </c>
      <c r="B56" s="368" t="s">
        <v>1504</v>
      </c>
      <c r="C56" s="368" t="s">
        <v>1010</v>
      </c>
      <c r="D56" s="368">
        <v>21</v>
      </c>
      <c r="E56" s="368">
        <v>0</v>
      </c>
      <c r="F56" s="367">
        <v>2503.8200000000002</v>
      </c>
      <c r="G56" s="366">
        <v>0</v>
      </c>
      <c r="H56" s="366">
        <v>2101.2600000000002</v>
      </c>
      <c r="I56" s="366">
        <v>402.56</v>
      </c>
      <c r="J56" s="365">
        <v>0.1607783307106741</v>
      </c>
    </row>
    <row r="57" spans="1:10" ht="22.5" customHeight="1" x14ac:dyDescent="0.2">
      <c r="A57" s="368" t="s">
        <v>1503</v>
      </c>
      <c r="B57" s="368" t="s">
        <v>1502</v>
      </c>
      <c r="C57" s="368" t="s">
        <v>1010</v>
      </c>
      <c r="D57" s="368">
        <v>39</v>
      </c>
      <c r="E57" s="368">
        <v>0</v>
      </c>
      <c r="F57" s="367">
        <v>3749.6</v>
      </c>
      <c r="G57" s="366">
        <v>0</v>
      </c>
      <c r="H57" s="366">
        <v>3236.22</v>
      </c>
      <c r="I57" s="366">
        <v>513.38</v>
      </c>
      <c r="J57" s="365">
        <v>0.13691593770002133</v>
      </c>
    </row>
    <row r="58" spans="1:10" ht="22.5" customHeight="1" x14ac:dyDescent="0.2">
      <c r="A58" s="368" t="s">
        <v>2214</v>
      </c>
      <c r="B58" s="368" t="s">
        <v>2213</v>
      </c>
      <c r="C58" s="368" t="s">
        <v>1010</v>
      </c>
      <c r="D58" s="368">
        <v>2</v>
      </c>
      <c r="E58" s="368">
        <v>0</v>
      </c>
      <c r="F58" s="367">
        <v>324.56</v>
      </c>
      <c r="G58" s="366">
        <v>0</v>
      </c>
      <c r="H58" s="366">
        <v>283.24</v>
      </c>
      <c r="I58" s="366">
        <v>41.32</v>
      </c>
      <c r="J58" s="365">
        <v>0.12731082080354941</v>
      </c>
    </row>
    <row r="59" spans="1:10" ht="22.5" customHeight="1" x14ac:dyDescent="0.2">
      <c r="A59" s="368" t="s">
        <v>1499</v>
      </c>
      <c r="B59" s="368" t="s">
        <v>1498</v>
      </c>
      <c r="C59" s="368" t="s">
        <v>1010</v>
      </c>
      <c r="D59" s="368">
        <v>24</v>
      </c>
      <c r="E59" s="368">
        <v>0</v>
      </c>
      <c r="F59" s="367">
        <v>3738</v>
      </c>
      <c r="G59" s="366">
        <v>0</v>
      </c>
      <c r="H59" s="366">
        <v>3262.32</v>
      </c>
      <c r="I59" s="366">
        <v>475.68</v>
      </c>
      <c r="J59" s="365">
        <v>0.12725521669341894</v>
      </c>
    </row>
    <row r="60" spans="1:10" ht="22.5" customHeight="1" x14ac:dyDescent="0.2">
      <c r="A60" s="368" t="s">
        <v>1497</v>
      </c>
      <c r="B60" s="368" t="s">
        <v>1496</v>
      </c>
      <c r="C60" s="368" t="s">
        <v>1010</v>
      </c>
      <c r="D60" s="368">
        <v>2</v>
      </c>
      <c r="E60" s="368">
        <v>0</v>
      </c>
      <c r="F60" s="367">
        <v>624.94000000000005</v>
      </c>
      <c r="G60" s="366">
        <v>0</v>
      </c>
      <c r="H60" s="366">
        <v>475.18</v>
      </c>
      <c r="I60" s="366">
        <v>149.76</v>
      </c>
      <c r="J60" s="365">
        <v>0.23963900534451307</v>
      </c>
    </row>
    <row r="61" spans="1:10" ht="22.5" customHeight="1" x14ac:dyDescent="0.2">
      <c r="A61" s="368" t="s">
        <v>1493</v>
      </c>
      <c r="B61" s="368" t="s">
        <v>1492</v>
      </c>
      <c r="C61" s="368" t="s">
        <v>1010</v>
      </c>
      <c r="D61" s="368">
        <v>8</v>
      </c>
      <c r="E61" s="368">
        <v>0</v>
      </c>
      <c r="F61" s="367">
        <v>2359.1799999999998</v>
      </c>
      <c r="G61" s="366">
        <v>0</v>
      </c>
      <c r="H61" s="366">
        <v>2063.6</v>
      </c>
      <c r="I61" s="366">
        <v>295.58</v>
      </c>
      <c r="J61" s="365">
        <v>0.12528929543315898</v>
      </c>
    </row>
    <row r="62" spans="1:10" ht="22.5" customHeight="1" x14ac:dyDescent="0.2">
      <c r="A62" s="368" t="s">
        <v>1491</v>
      </c>
      <c r="B62" s="368" t="s">
        <v>1490</v>
      </c>
      <c r="C62" s="368" t="s">
        <v>1010</v>
      </c>
      <c r="D62" s="368">
        <v>18</v>
      </c>
      <c r="E62" s="368">
        <v>0</v>
      </c>
      <c r="F62" s="367">
        <v>4452.03</v>
      </c>
      <c r="G62" s="366">
        <v>0</v>
      </c>
      <c r="H62" s="366">
        <v>3863.88</v>
      </c>
      <c r="I62" s="366">
        <v>588.15</v>
      </c>
      <c r="J62" s="365">
        <v>0.13210827420300403</v>
      </c>
    </row>
    <row r="63" spans="1:10" ht="22.5" customHeight="1" x14ac:dyDescent="0.2">
      <c r="A63" s="368" t="s">
        <v>1481</v>
      </c>
      <c r="B63" s="368" t="s">
        <v>1480</v>
      </c>
      <c r="C63" s="368" t="s">
        <v>1010</v>
      </c>
      <c r="D63" s="368">
        <v>1</v>
      </c>
      <c r="E63" s="368">
        <v>0</v>
      </c>
      <c r="F63" s="367">
        <v>153.06</v>
      </c>
      <c r="G63" s="366">
        <v>0</v>
      </c>
      <c r="H63" s="366">
        <v>133.58000000000001</v>
      </c>
      <c r="I63" s="366">
        <v>19.48</v>
      </c>
      <c r="J63" s="365">
        <v>0.1272703514961453</v>
      </c>
    </row>
    <row r="64" spans="1:10" ht="22.5" customHeight="1" x14ac:dyDescent="0.2">
      <c r="A64" s="368" t="s">
        <v>1479</v>
      </c>
      <c r="B64" s="368" t="s">
        <v>1478</v>
      </c>
      <c r="C64" s="368" t="s">
        <v>1010</v>
      </c>
      <c r="D64" s="368">
        <v>5</v>
      </c>
      <c r="E64" s="368">
        <v>0</v>
      </c>
      <c r="F64" s="367">
        <v>490.85</v>
      </c>
      <c r="G64" s="366">
        <v>0</v>
      </c>
      <c r="H64" s="366">
        <v>395.35</v>
      </c>
      <c r="I64" s="366">
        <v>95.5</v>
      </c>
      <c r="J64" s="365">
        <v>0.19456045635122746</v>
      </c>
    </row>
    <row r="65" spans="1:10" ht="22.5" customHeight="1" x14ac:dyDescent="0.2">
      <c r="A65" s="368" t="s">
        <v>3074</v>
      </c>
      <c r="B65" s="368" t="s">
        <v>3073</v>
      </c>
      <c r="C65" s="368" t="s">
        <v>1010</v>
      </c>
      <c r="D65" s="368">
        <v>2</v>
      </c>
      <c r="E65" s="368">
        <v>0</v>
      </c>
      <c r="F65" s="367">
        <v>393.22</v>
      </c>
      <c r="G65" s="366">
        <v>0</v>
      </c>
      <c r="H65" s="366">
        <v>273.66000000000003</v>
      </c>
      <c r="I65" s="366">
        <v>119.56</v>
      </c>
      <c r="J65" s="365">
        <v>0.30405371039112966</v>
      </c>
    </row>
    <row r="66" spans="1:10" ht="22.5" customHeight="1" x14ac:dyDescent="0.2">
      <c r="A66" s="368" t="s">
        <v>2204</v>
      </c>
      <c r="B66" s="368" t="s">
        <v>2203</v>
      </c>
      <c r="C66" s="368" t="s">
        <v>1010</v>
      </c>
      <c r="D66" s="368">
        <v>3</v>
      </c>
      <c r="E66" s="368">
        <v>0</v>
      </c>
      <c r="F66" s="367">
        <v>874.68</v>
      </c>
      <c r="G66" s="366">
        <v>0</v>
      </c>
      <c r="H66" s="366">
        <v>763.35</v>
      </c>
      <c r="I66" s="366">
        <v>111.33</v>
      </c>
      <c r="J66" s="365">
        <v>0.12728083413362601</v>
      </c>
    </row>
    <row r="67" spans="1:10" ht="22.5" customHeight="1" x14ac:dyDescent="0.2">
      <c r="A67" s="368" t="s">
        <v>1469</v>
      </c>
      <c r="B67" s="368" t="s">
        <v>1468</v>
      </c>
      <c r="C67" s="368" t="s">
        <v>1010</v>
      </c>
      <c r="D67" s="368">
        <v>3</v>
      </c>
      <c r="E67" s="368">
        <v>0</v>
      </c>
      <c r="F67" s="367">
        <v>570.92999999999995</v>
      </c>
      <c r="G67" s="366">
        <v>0</v>
      </c>
      <c r="H67" s="366">
        <v>435</v>
      </c>
      <c r="I67" s="366">
        <v>135.93</v>
      </c>
      <c r="J67" s="365">
        <v>0.23808522936261889</v>
      </c>
    </row>
    <row r="68" spans="1:10" ht="22.5" customHeight="1" x14ac:dyDescent="0.2">
      <c r="A68" s="368" t="s">
        <v>1465</v>
      </c>
      <c r="B68" s="368" t="s">
        <v>1464</v>
      </c>
      <c r="C68" s="368" t="s">
        <v>1010</v>
      </c>
      <c r="D68" s="368">
        <v>24</v>
      </c>
      <c r="E68" s="368">
        <v>0</v>
      </c>
      <c r="F68" s="367">
        <v>8169.96</v>
      </c>
      <c r="G68" s="366">
        <v>0</v>
      </c>
      <c r="H68" s="366">
        <v>6698.64</v>
      </c>
      <c r="I68" s="366">
        <v>1471.32</v>
      </c>
      <c r="J68" s="365">
        <v>0.18008900900371605</v>
      </c>
    </row>
    <row r="69" spans="1:10" ht="22.5" customHeight="1" x14ac:dyDescent="0.2">
      <c r="A69" s="368" t="s">
        <v>1463</v>
      </c>
      <c r="B69" s="368" t="s">
        <v>1462</v>
      </c>
      <c r="C69" s="368" t="s">
        <v>1010</v>
      </c>
      <c r="D69" s="368">
        <v>33</v>
      </c>
      <c r="E69" s="368">
        <v>0</v>
      </c>
      <c r="F69" s="367">
        <v>6448.23</v>
      </c>
      <c r="G69" s="366">
        <v>0</v>
      </c>
      <c r="H69" s="366">
        <v>5326.86</v>
      </c>
      <c r="I69" s="366">
        <v>1121.3699999999999</v>
      </c>
      <c r="J69" s="365">
        <v>0.173903536319269</v>
      </c>
    </row>
    <row r="70" spans="1:10" ht="22.5" customHeight="1" x14ac:dyDescent="0.2">
      <c r="A70" s="368" t="s">
        <v>1461</v>
      </c>
      <c r="B70" s="368" t="s">
        <v>1460</v>
      </c>
      <c r="C70" s="368" t="s">
        <v>1010</v>
      </c>
      <c r="D70" s="368">
        <v>12</v>
      </c>
      <c r="E70" s="368">
        <v>0</v>
      </c>
      <c r="F70" s="367">
        <v>3026.16</v>
      </c>
      <c r="G70" s="366">
        <v>0</v>
      </c>
      <c r="H70" s="366">
        <v>2635.44</v>
      </c>
      <c r="I70" s="366">
        <v>390.72</v>
      </c>
      <c r="J70" s="365">
        <v>0.12911412483146958</v>
      </c>
    </row>
    <row r="71" spans="1:10" ht="22.5" customHeight="1" x14ac:dyDescent="0.2">
      <c r="A71" s="368" t="s">
        <v>1453</v>
      </c>
      <c r="B71" s="368" t="s">
        <v>1452</v>
      </c>
      <c r="C71" s="368" t="s">
        <v>1010</v>
      </c>
      <c r="D71" s="368">
        <v>14</v>
      </c>
      <c r="E71" s="368">
        <v>0</v>
      </c>
      <c r="F71" s="367">
        <v>2185.4299999999998</v>
      </c>
      <c r="G71" s="366">
        <v>0</v>
      </c>
      <c r="H71" s="366">
        <v>1892.1</v>
      </c>
      <c r="I71" s="366">
        <v>293.33</v>
      </c>
      <c r="J71" s="365">
        <v>0.13422072544075994</v>
      </c>
    </row>
    <row r="72" spans="1:10" ht="22.5" customHeight="1" x14ac:dyDescent="0.2">
      <c r="A72" s="368" t="s">
        <v>1451</v>
      </c>
      <c r="B72" s="368" t="s">
        <v>1450</v>
      </c>
      <c r="C72" s="368" t="s">
        <v>1010</v>
      </c>
      <c r="D72" s="368">
        <v>2</v>
      </c>
      <c r="E72" s="368">
        <v>0</v>
      </c>
      <c r="F72" s="367">
        <v>734.16</v>
      </c>
      <c r="G72" s="366">
        <v>0</v>
      </c>
      <c r="H72" s="366">
        <v>646.46</v>
      </c>
      <c r="I72" s="366">
        <v>87.7</v>
      </c>
      <c r="J72" s="365">
        <v>0.11945624931894955</v>
      </c>
    </row>
    <row r="73" spans="1:10" ht="22.5" customHeight="1" x14ac:dyDescent="0.2">
      <c r="A73" s="368" t="s">
        <v>1449</v>
      </c>
      <c r="B73" s="368" t="s">
        <v>1448</v>
      </c>
      <c r="C73" s="368" t="s">
        <v>1010</v>
      </c>
      <c r="D73" s="368">
        <v>19</v>
      </c>
      <c r="E73" s="368">
        <v>0</v>
      </c>
      <c r="F73" s="367">
        <v>2713.95</v>
      </c>
      <c r="G73" s="366">
        <v>0</v>
      </c>
      <c r="H73" s="366">
        <v>2160.4899999999998</v>
      </c>
      <c r="I73" s="366">
        <v>553.46</v>
      </c>
      <c r="J73" s="365">
        <v>0.20393153890086405</v>
      </c>
    </row>
    <row r="74" spans="1:10" ht="22.5" customHeight="1" x14ac:dyDescent="0.2">
      <c r="A74" s="368" t="s">
        <v>1447</v>
      </c>
      <c r="B74" s="368" t="s">
        <v>1446</v>
      </c>
      <c r="C74" s="368" t="s">
        <v>1010</v>
      </c>
      <c r="D74" s="368">
        <v>26</v>
      </c>
      <c r="E74" s="368">
        <v>0</v>
      </c>
      <c r="F74" s="367">
        <v>4737.5</v>
      </c>
      <c r="G74" s="366">
        <v>0</v>
      </c>
      <c r="H74" s="366">
        <v>3864.38</v>
      </c>
      <c r="I74" s="366">
        <v>873.12</v>
      </c>
      <c r="J74" s="365">
        <v>0.18429973614775724</v>
      </c>
    </row>
    <row r="75" spans="1:10" ht="22.5" customHeight="1" x14ac:dyDescent="0.2">
      <c r="A75" s="368" t="s">
        <v>1445</v>
      </c>
      <c r="B75" s="368" t="s">
        <v>1444</v>
      </c>
      <c r="C75" s="368" t="s">
        <v>1010</v>
      </c>
      <c r="D75" s="368">
        <v>12</v>
      </c>
      <c r="E75" s="368">
        <v>0</v>
      </c>
      <c r="F75" s="367">
        <v>2503.44</v>
      </c>
      <c r="G75" s="366">
        <v>0</v>
      </c>
      <c r="H75" s="366">
        <v>2184.7199999999998</v>
      </c>
      <c r="I75" s="366">
        <v>318.72000000000003</v>
      </c>
      <c r="J75" s="365">
        <v>0.12731281756303325</v>
      </c>
    </row>
    <row r="76" spans="1:10" ht="22.5" customHeight="1" x14ac:dyDescent="0.2">
      <c r="A76" s="368" t="s">
        <v>1443</v>
      </c>
      <c r="B76" s="368" t="s">
        <v>1442</v>
      </c>
      <c r="C76" s="368" t="s">
        <v>1010</v>
      </c>
      <c r="D76" s="368">
        <v>20</v>
      </c>
      <c r="E76" s="368">
        <v>0</v>
      </c>
      <c r="F76" s="367">
        <v>4681.95</v>
      </c>
      <c r="G76" s="366">
        <v>0</v>
      </c>
      <c r="H76" s="366">
        <v>3601.6</v>
      </c>
      <c r="I76" s="366">
        <v>1080.3499999999999</v>
      </c>
      <c r="J76" s="365">
        <v>0.23074787214728906</v>
      </c>
    </row>
    <row r="77" spans="1:10" ht="22.5" customHeight="1" x14ac:dyDescent="0.2">
      <c r="A77" s="368" t="s">
        <v>8623</v>
      </c>
      <c r="B77" s="368" t="s">
        <v>8622</v>
      </c>
      <c r="C77" s="368" t="s">
        <v>1010</v>
      </c>
      <c r="D77" s="368">
        <v>12</v>
      </c>
      <c r="E77" s="368">
        <v>0</v>
      </c>
      <c r="F77" s="367">
        <v>2595.4299999999998</v>
      </c>
      <c r="G77" s="366">
        <v>0</v>
      </c>
      <c r="H77" s="366">
        <v>1977.48</v>
      </c>
      <c r="I77" s="366">
        <v>617.95000000000005</v>
      </c>
      <c r="J77" s="365">
        <v>0.23809156864180503</v>
      </c>
    </row>
    <row r="78" spans="1:10" ht="22.5" customHeight="1" x14ac:dyDescent="0.2">
      <c r="A78" s="368" t="s">
        <v>8621</v>
      </c>
      <c r="B78" s="368" t="s">
        <v>8620</v>
      </c>
      <c r="C78" s="368" t="s">
        <v>1010</v>
      </c>
      <c r="D78" s="368">
        <v>12</v>
      </c>
      <c r="E78" s="368">
        <v>0</v>
      </c>
      <c r="F78" s="367">
        <v>2595.94</v>
      </c>
      <c r="G78" s="366">
        <v>0</v>
      </c>
      <c r="H78" s="366">
        <v>1765.92</v>
      </c>
      <c r="I78" s="366">
        <v>830.02</v>
      </c>
      <c r="J78" s="365">
        <v>0.31973774432382873</v>
      </c>
    </row>
    <row r="79" spans="1:10" ht="22.5" customHeight="1" x14ac:dyDescent="0.2">
      <c r="A79" s="368" t="s">
        <v>1441</v>
      </c>
      <c r="B79" s="368" t="s">
        <v>1440</v>
      </c>
      <c r="C79" s="368" t="s">
        <v>1010</v>
      </c>
      <c r="D79" s="368">
        <v>13</v>
      </c>
      <c r="E79" s="368">
        <v>0</v>
      </c>
      <c r="F79" s="367">
        <v>5037.5600000000004</v>
      </c>
      <c r="G79" s="366">
        <v>0</v>
      </c>
      <c r="H79" s="366">
        <v>3934.19</v>
      </c>
      <c r="I79" s="366">
        <v>1103.3699999999999</v>
      </c>
      <c r="J79" s="365">
        <v>0.21902865673063943</v>
      </c>
    </row>
    <row r="80" spans="1:10" ht="22.5" customHeight="1" x14ac:dyDescent="0.2">
      <c r="A80" s="368" t="s">
        <v>4121</v>
      </c>
      <c r="B80" s="368" t="s">
        <v>4120</v>
      </c>
      <c r="C80" s="368" t="s">
        <v>1010</v>
      </c>
      <c r="D80" s="368">
        <v>4</v>
      </c>
      <c r="E80" s="368">
        <v>0</v>
      </c>
      <c r="F80" s="367">
        <v>929.28</v>
      </c>
      <c r="G80" s="366">
        <v>0</v>
      </c>
      <c r="H80" s="366">
        <v>767.72</v>
      </c>
      <c r="I80" s="366">
        <v>161.56</v>
      </c>
      <c r="J80" s="365">
        <v>0.17385502754820936</v>
      </c>
    </row>
    <row r="81" spans="1:10" ht="22.5" customHeight="1" x14ac:dyDescent="0.2">
      <c r="A81" s="368" t="s">
        <v>1435</v>
      </c>
      <c r="B81" s="368" t="s">
        <v>1434</v>
      </c>
      <c r="C81" s="368" t="s">
        <v>1010</v>
      </c>
      <c r="D81" s="368">
        <v>36</v>
      </c>
      <c r="E81" s="368">
        <v>0</v>
      </c>
      <c r="F81" s="367">
        <v>5044.8</v>
      </c>
      <c r="G81" s="366">
        <v>0</v>
      </c>
      <c r="H81" s="366">
        <v>4223.5200000000004</v>
      </c>
      <c r="I81" s="366">
        <v>821.28</v>
      </c>
      <c r="J81" s="365">
        <v>0.16279733587059944</v>
      </c>
    </row>
    <row r="82" spans="1:10" ht="22.5" customHeight="1" x14ac:dyDescent="0.2">
      <c r="A82" s="368" t="s">
        <v>1433</v>
      </c>
      <c r="B82" s="368" t="s">
        <v>1432</v>
      </c>
      <c r="C82" s="368" t="s">
        <v>1010</v>
      </c>
      <c r="D82" s="368">
        <v>1</v>
      </c>
      <c r="E82" s="368">
        <v>0</v>
      </c>
      <c r="F82" s="367">
        <v>260.95</v>
      </c>
      <c r="G82" s="366">
        <v>0</v>
      </c>
      <c r="H82" s="366">
        <v>227.74</v>
      </c>
      <c r="I82" s="366">
        <v>33.21</v>
      </c>
      <c r="J82" s="365">
        <v>0.12726575972408508</v>
      </c>
    </row>
    <row r="83" spans="1:10" ht="22.5" customHeight="1" x14ac:dyDescent="0.2">
      <c r="A83" s="368" t="s">
        <v>1429</v>
      </c>
      <c r="B83" s="368" t="s">
        <v>1428</v>
      </c>
      <c r="C83" s="368" t="s">
        <v>1010</v>
      </c>
      <c r="D83" s="368">
        <v>24</v>
      </c>
      <c r="E83" s="368">
        <v>0</v>
      </c>
      <c r="F83" s="367">
        <v>14328.72</v>
      </c>
      <c r="G83" s="366">
        <v>0</v>
      </c>
      <c r="H83" s="366">
        <v>10917.36</v>
      </c>
      <c r="I83" s="366">
        <v>3411.36</v>
      </c>
      <c r="J83" s="365">
        <v>0.2380784885181649</v>
      </c>
    </row>
    <row r="84" spans="1:10" ht="22.5" customHeight="1" x14ac:dyDescent="0.2">
      <c r="A84" s="368" t="s">
        <v>1427</v>
      </c>
      <c r="B84" s="368" t="s">
        <v>1426</v>
      </c>
      <c r="C84" s="368" t="s">
        <v>1010</v>
      </c>
      <c r="D84" s="368">
        <v>1</v>
      </c>
      <c r="E84" s="368">
        <v>0</v>
      </c>
      <c r="F84" s="367">
        <v>359.01</v>
      </c>
      <c r="G84" s="366">
        <v>0</v>
      </c>
      <c r="H84" s="366">
        <v>273.52999999999997</v>
      </c>
      <c r="I84" s="366">
        <v>85.48</v>
      </c>
      <c r="J84" s="365">
        <v>0.23809921729199743</v>
      </c>
    </row>
    <row r="85" spans="1:10" ht="22.5" customHeight="1" x14ac:dyDescent="0.2">
      <c r="A85" s="368" t="s">
        <v>1425</v>
      </c>
      <c r="B85" s="368" t="s">
        <v>1424</v>
      </c>
      <c r="C85" s="368" t="s">
        <v>1010</v>
      </c>
      <c r="D85" s="368">
        <v>14</v>
      </c>
      <c r="E85" s="368">
        <v>0</v>
      </c>
      <c r="F85" s="367">
        <v>2458.7199999999998</v>
      </c>
      <c r="G85" s="366">
        <v>0</v>
      </c>
      <c r="H85" s="366">
        <v>1899.1</v>
      </c>
      <c r="I85" s="366">
        <v>559.62</v>
      </c>
      <c r="J85" s="365">
        <v>0.22760623413808811</v>
      </c>
    </row>
    <row r="86" spans="1:10" ht="22.5" customHeight="1" x14ac:dyDescent="0.2">
      <c r="A86" s="368" t="s">
        <v>1423</v>
      </c>
      <c r="B86" s="368" t="s">
        <v>1422</v>
      </c>
      <c r="C86" s="368" t="s">
        <v>1010</v>
      </c>
      <c r="D86" s="368">
        <v>1</v>
      </c>
      <c r="E86" s="368">
        <v>0</v>
      </c>
      <c r="F86" s="367">
        <v>206.49</v>
      </c>
      <c r="G86" s="366">
        <v>0</v>
      </c>
      <c r="H86" s="366">
        <v>180.21</v>
      </c>
      <c r="I86" s="366">
        <v>26.28</v>
      </c>
      <c r="J86" s="365">
        <v>0.12727008571843673</v>
      </c>
    </row>
    <row r="87" spans="1:10" ht="22.5" customHeight="1" x14ac:dyDescent="0.2">
      <c r="A87" s="368" t="s">
        <v>2192</v>
      </c>
      <c r="B87" s="368" t="s">
        <v>2191</v>
      </c>
      <c r="C87" s="368" t="s">
        <v>1010</v>
      </c>
      <c r="D87" s="368">
        <v>3</v>
      </c>
      <c r="E87" s="368">
        <v>0</v>
      </c>
      <c r="F87" s="367">
        <v>509.85</v>
      </c>
      <c r="G87" s="366">
        <v>0</v>
      </c>
      <c r="H87" s="366">
        <v>421.95</v>
      </c>
      <c r="I87" s="366">
        <v>87.9</v>
      </c>
      <c r="J87" s="365">
        <v>0.17240364813180348</v>
      </c>
    </row>
    <row r="88" spans="1:10" ht="22.5" customHeight="1" x14ac:dyDescent="0.2">
      <c r="A88" s="368" t="s">
        <v>1411</v>
      </c>
      <c r="B88" s="368" t="s">
        <v>1410</v>
      </c>
      <c r="C88" s="368" t="s">
        <v>1010</v>
      </c>
      <c r="D88" s="368">
        <v>12</v>
      </c>
      <c r="E88" s="368">
        <v>0</v>
      </c>
      <c r="F88" s="367">
        <v>1534.44</v>
      </c>
      <c r="G88" s="366">
        <v>0</v>
      </c>
      <c r="H88" s="366">
        <v>1188</v>
      </c>
      <c r="I88" s="366">
        <v>346.44</v>
      </c>
      <c r="J88" s="365">
        <v>0.22577617893172752</v>
      </c>
    </row>
    <row r="89" spans="1:10" ht="22.5" customHeight="1" x14ac:dyDescent="0.2">
      <c r="A89" s="368" t="s">
        <v>2190</v>
      </c>
      <c r="B89" s="368" t="s">
        <v>2189</v>
      </c>
      <c r="C89" s="368" t="s">
        <v>1010</v>
      </c>
      <c r="D89" s="368">
        <v>12</v>
      </c>
      <c r="E89" s="368">
        <v>0</v>
      </c>
      <c r="F89" s="367">
        <v>1268.1600000000001</v>
      </c>
      <c r="G89" s="366">
        <v>0</v>
      </c>
      <c r="H89" s="366">
        <v>981.84</v>
      </c>
      <c r="I89" s="366">
        <v>286.32</v>
      </c>
      <c r="J89" s="365">
        <v>0.22577592732778198</v>
      </c>
    </row>
    <row r="90" spans="1:10" ht="22.5" customHeight="1" x14ac:dyDescent="0.2">
      <c r="A90" s="368" t="s">
        <v>1409</v>
      </c>
      <c r="B90" s="368" t="s">
        <v>1408</v>
      </c>
      <c r="C90" s="368" t="s">
        <v>1010</v>
      </c>
      <c r="D90" s="368">
        <v>14</v>
      </c>
      <c r="E90" s="368">
        <v>0</v>
      </c>
      <c r="F90" s="367">
        <v>2345.62</v>
      </c>
      <c r="G90" s="366">
        <v>0</v>
      </c>
      <c r="H90" s="366">
        <v>1947.4</v>
      </c>
      <c r="I90" s="366">
        <v>398.22</v>
      </c>
      <c r="J90" s="365">
        <v>0.16977174478389509</v>
      </c>
    </row>
    <row r="91" spans="1:10" ht="22.5" customHeight="1" x14ac:dyDescent="0.2">
      <c r="A91" s="368" t="s">
        <v>2188</v>
      </c>
      <c r="B91" s="368" t="s">
        <v>2187</v>
      </c>
      <c r="C91" s="368" t="s">
        <v>1010</v>
      </c>
      <c r="D91" s="368">
        <v>1</v>
      </c>
      <c r="E91" s="368">
        <v>0</v>
      </c>
      <c r="F91" s="367">
        <v>802.87</v>
      </c>
      <c r="G91" s="366">
        <v>0</v>
      </c>
      <c r="H91" s="366">
        <v>586.17999999999995</v>
      </c>
      <c r="I91" s="366">
        <v>216.69</v>
      </c>
      <c r="J91" s="365">
        <v>0.26989425436247461</v>
      </c>
    </row>
    <row r="92" spans="1:10" ht="22.5" customHeight="1" x14ac:dyDescent="0.2">
      <c r="A92" s="368" t="s">
        <v>1407</v>
      </c>
      <c r="B92" s="368" t="s">
        <v>1406</v>
      </c>
      <c r="C92" s="368" t="s">
        <v>1010</v>
      </c>
      <c r="D92" s="368">
        <v>6</v>
      </c>
      <c r="E92" s="368">
        <v>0</v>
      </c>
      <c r="F92" s="367">
        <v>3352.26</v>
      </c>
      <c r="G92" s="366">
        <v>0</v>
      </c>
      <c r="H92" s="366">
        <v>2719.5</v>
      </c>
      <c r="I92" s="366">
        <v>632.76</v>
      </c>
      <c r="J92" s="365">
        <v>0.18875624205759697</v>
      </c>
    </row>
    <row r="93" spans="1:10" ht="22.5" customHeight="1" x14ac:dyDescent="0.2">
      <c r="A93" s="368" t="s">
        <v>1405</v>
      </c>
      <c r="B93" s="368" t="s">
        <v>1404</v>
      </c>
      <c r="C93" s="368" t="s">
        <v>1010</v>
      </c>
      <c r="D93" s="368">
        <v>7</v>
      </c>
      <c r="E93" s="368">
        <v>0</v>
      </c>
      <c r="F93" s="367">
        <v>4756.78</v>
      </c>
      <c r="G93" s="366">
        <v>0</v>
      </c>
      <c r="H93" s="366">
        <v>4150.6000000000004</v>
      </c>
      <c r="I93" s="366">
        <v>606.17999999999995</v>
      </c>
      <c r="J93" s="365">
        <v>0.12743494548833453</v>
      </c>
    </row>
    <row r="94" spans="1:10" ht="22.5" customHeight="1" x14ac:dyDescent="0.2">
      <c r="A94" s="368" t="s">
        <v>6699</v>
      </c>
      <c r="B94" s="368" t="s">
        <v>6698</v>
      </c>
      <c r="C94" s="368" t="s">
        <v>1010</v>
      </c>
      <c r="D94" s="368">
        <v>1</v>
      </c>
      <c r="E94" s="368">
        <v>0</v>
      </c>
      <c r="F94" s="367">
        <v>173.17</v>
      </c>
      <c r="G94" s="366">
        <v>0</v>
      </c>
      <c r="H94" s="366">
        <v>131.94</v>
      </c>
      <c r="I94" s="366">
        <v>41.23</v>
      </c>
      <c r="J94" s="365">
        <v>0.23808973840734537</v>
      </c>
    </row>
    <row r="95" spans="1:10" ht="22.5" customHeight="1" x14ac:dyDescent="0.2">
      <c r="A95" s="368" t="s">
        <v>1403</v>
      </c>
      <c r="B95" s="368" t="s">
        <v>1402</v>
      </c>
      <c r="C95" s="368" t="s">
        <v>1010</v>
      </c>
      <c r="D95" s="368">
        <v>39</v>
      </c>
      <c r="E95" s="368">
        <v>0</v>
      </c>
      <c r="F95" s="367">
        <v>20813.080000000002</v>
      </c>
      <c r="G95" s="366">
        <v>0</v>
      </c>
      <c r="H95" s="366">
        <v>16817.189999999999</v>
      </c>
      <c r="I95" s="366">
        <v>3995.89</v>
      </c>
      <c r="J95" s="365">
        <v>0.19198936438047612</v>
      </c>
    </row>
    <row r="96" spans="1:10" ht="22.5" customHeight="1" x14ac:dyDescent="0.2">
      <c r="A96" s="368" t="s">
        <v>3740</v>
      </c>
      <c r="B96" s="368" t="s">
        <v>3739</v>
      </c>
      <c r="C96" s="368" t="s">
        <v>1010</v>
      </c>
      <c r="D96" s="368">
        <v>2</v>
      </c>
      <c r="E96" s="368">
        <v>0</v>
      </c>
      <c r="F96" s="367">
        <v>352.12</v>
      </c>
      <c r="G96" s="366">
        <v>0</v>
      </c>
      <c r="H96" s="366">
        <v>274.38</v>
      </c>
      <c r="I96" s="366">
        <v>77.739999999999995</v>
      </c>
      <c r="J96" s="365">
        <v>0.22077700783823698</v>
      </c>
    </row>
    <row r="97" spans="1:10" ht="22.5" customHeight="1" x14ac:dyDescent="0.2">
      <c r="A97" s="368" t="s">
        <v>1401</v>
      </c>
      <c r="B97" s="368" t="s">
        <v>1400</v>
      </c>
      <c r="C97" s="368" t="s">
        <v>1010</v>
      </c>
      <c r="D97" s="368">
        <v>9</v>
      </c>
      <c r="E97" s="368">
        <v>0</v>
      </c>
      <c r="F97" s="367">
        <v>4467.8100000000004</v>
      </c>
      <c r="G97" s="366">
        <v>0</v>
      </c>
      <c r="H97" s="366">
        <v>3829.59</v>
      </c>
      <c r="I97" s="366">
        <v>638.22</v>
      </c>
      <c r="J97" s="365">
        <v>0.14284850967252413</v>
      </c>
    </row>
    <row r="98" spans="1:10" ht="22.5" customHeight="1" x14ac:dyDescent="0.2">
      <c r="A98" s="368" t="s">
        <v>2182</v>
      </c>
      <c r="B98" s="368" t="s">
        <v>2181</v>
      </c>
      <c r="C98" s="368" t="s">
        <v>1010</v>
      </c>
      <c r="D98" s="368">
        <v>1</v>
      </c>
      <c r="E98" s="368">
        <v>0</v>
      </c>
      <c r="F98" s="367">
        <v>607.58000000000004</v>
      </c>
      <c r="G98" s="366">
        <v>0</v>
      </c>
      <c r="H98" s="366">
        <v>462.92</v>
      </c>
      <c r="I98" s="366">
        <v>144.66</v>
      </c>
      <c r="J98" s="365">
        <v>0.23809210309753448</v>
      </c>
    </row>
    <row r="99" spans="1:10" ht="22.5" customHeight="1" x14ac:dyDescent="0.2">
      <c r="A99" s="368" t="s">
        <v>1399</v>
      </c>
      <c r="B99" s="368" t="s">
        <v>1398</v>
      </c>
      <c r="C99" s="368" t="s">
        <v>1010</v>
      </c>
      <c r="D99" s="368">
        <v>5</v>
      </c>
      <c r="E99" s="368">
        <v>0</v>
      </c>
      <c r="F99" s="367">
        <v>14031.11</v>
      </c>
      <c r="G99" s="366">
        <v>0</v>
      </c>
      <c r="H99" s="366">
        <v>12143.15</v>
      </c>
      <c r="I99" s="366">
        <v>1887.96</v>
      </c>
      <c r="J99" s="365">
        <v>0.13455528464961075</v>
      </c>
    </row>
    <row r="100" spans="1:10" ht="22.5" customHeight="1" x14ac:dyDescent="0.2">
      <c r="A100" s="368" t="s">
        <v>1397</v>
      </c>
      <c r="B100" s="368" t="s">
        <v>1396</v>
      </c>
      <c r="C100" s="368" t="s">
        <v>1010</v>
      </c>
      <c r="D100" s="368">
        <v>19</v>
      </c>
      <c r="E100" s="368">
        <v>0</v>
      </c>
      <c r="F100" s="367">
        <v>8120.34</v>
      </c>
      <c r="G100" s="366">
        <v>0</v>
      </c>
      <c r="H100" s="366">
        <v>6553.86</v>
      </c>
      <c r="I100" s="366">
        <v>1566.48</v>
      </c>
      <c r="J100" s="365">
        <v>0.19290817872158061</v>
      </c>
    </row>
    <row r="101" spans="1:10" ht="22.5" customHeight="1" x14ac:dyDescent="0.2">
      <c r="A101" s="368" t="s">
        <v>1395</v>
      </c>
      <c r="B101" s="368" t="s">
        <v>1394</v>
      </c>
      <c r="C101" s="368" t="s">
        <v>1010</v>
      </c>
      <c r="D101" s="368">
        <v>7</v>
      </c>
      <c r="E101" s="368">
        <v>0</v>
      </c>
      <c r="F101" s="367">
        <v>1820.56</v>
      </c>
      <c r="G101" s="366">
        <v>0</v>
      </c>
      <c r="H101" s="366">
        <v>1463.91</v>
      </c>
      <c r="I101" s="366">
        <v>356.65</v>
      </c>
      <c r="J101" s="365">
        <v>0.19590126115041526</v>
      </c>
    </row>
    <row r="102" spans="1:10" ht="22.5" customHeight="1" x14ac:dyDescent="0.2">
      <c r="A102" s="368" t="s">
        <v>6017</v>
      </c>
      <c r="B102" s="368" t="s">
        <v>6016</v>
      </c>
      <c r="C102" s="368" t="s">
        <v>1010</v>
      </c>
      <c r="D102" s="368">
        <v>4</v>
      </c>
      <c r="E102" s="368">
        <v>0</v>
      </c>
      <c r="F102" s="367">
        <v>1642.92</v>
      </c>
      <c r="G102" s="366">
        <v>0</v>
      </c>
      <c r="H102" s="366">
        <v>986.32</v>
      </c>
      <c r="I102" s="366">
        <v>656.6</v>
      </c>
      <c r="J102" s="365">
        <v>0.39965427409733889</v>
      </c>
    </row>
    <row r="103" spans="1:10" ht="22.5" customHeight="1" x14ac:dyDescent="0.2">
      <c r="A103" s="368" t="s">
        <v>2176</v>
      </c>
      <c r="B103" s="368" t="s">
        <v>2175</v>
      </c>
      <c r="C103" s="368" t="s">
        <v>1010</v>
      </c>
      <c r="D103" s="368">
        <v>6</v>
      </c>
      <c r="E103" s="368">
        <v>0</v>
      </c>
      <c r="F103" s="367">
        <v>2344.92</v>
      </c>
      <c r="G103" s="366">
        <v>0</v>
      </c>
      <c r="H103" s="366">
        <v>1786.62</v>
      </c>
      <c r="I103" s="366">
        <v>558.29999999999995</v>
      </c>
      <c r="J103" s="365">
        <v>0.23808914589836752</v>
      </c>
    </row>
    <row r="104" spans="1:10" ht="22.5" customHeight="1" x14ac:dyDescent="0.2">
      <c r="A104" s="368" t="s">
        <v>1389</v>
      </c>
      <c r="B104" s="368" t="s">
        <v>1388</v>
      </c>
      <c r="C104" s="368" t="s">
        <v>1010</v>
      </c>
      <c r="D104" s="368">
        <v>24</v>
      </c>
      <c r="E104" s="368">
        <v>0</v>
      </c>
      <c r="F104" s="367">
        <v>3614.16</v>
      </c>
      <c r="G104" s="366">
        <v>0</v>
      </c>
      <c r="H104" s="366">
        <v>3154.08</v>
      </c>
      <c r="I104" s="366">
        <v>460.08</v>
      </c>
      <c r="J104" s="365">
        <v>0.12729928946145164</v>
      </c>
    </row>
    <row r="105" spans="1:10" ht="22.5" customHeight="1" x14ac:dyDescent="0.2">
      <c r="A105" s="368" t="s">
        <v>1385</v>
      </c>
      <c r="B105" s="368" t="s">
        <v>1384</v>
      </c>
      <c r="C105" s="368" t="s">
        <v>1010</v>
      </c>
      <c r="D105" s="368">
        <v>12</v>
      </c>
      <c r="E105" s="368">
        <v>0</v>
      </c>
      <c r="F105" s="367">
        <v>1917</v>
      </c>
      <c r="G105" s="366">
        <v>0</v>
      </c>
      <c r="H105" s="366">
        <v>1484.16</v>
      </c>
      <c r="I105" s="366">
        <v>432.84</v>
      </c>
      <c r="J105" s="365">
        <v>0.2257902973395931</v>
      </c>
    </row>
    <row r="106" spans="1:10" ht="22.5" customHeight="1" x14ac:dyDescent="0.2">
      <c r="A106" s="368" t="s">
        <v>1383</v>
      </c>
      <c r="B106" s="368" t="s">
        <v>1382</v>
      </c>
      <c r="C106" s="368" t="s">
        <v>1010</v>
      </c>
      <c r="D106" s="368">
        <v>49</v>
      </c>
      <c r="E106" s="368">
        <v>0</v>
      </c>
      <c r="F106" s="367">
        <v>6887.4</v>
      </c>
      <c r="G106" s="366">
        <v>0</v>
      </c>
      <c r="H106" s="366">
        <v>5595.8</v>
      </c>
      <c r="I106" s="366">
        <v>1291.5999999999999</v>
      </c>
      <c r="J106" s="365">
        <v>0.18753085344251821</v>
      </c>
    </row>
    <row r="107" spans="1:10" ht="22.5" customHeight="1" x14ac:dyDescent="0.2">
      <c r="A107" s="368" t="s">
        <v>1381</v>
      </c>
      <c r="B107" s="368" t="s">
        <v>1380</v>
      </c>
      <c r="C107" s="368" t="s">
        <v>1010</v>
      </c>
      <c r="D107" s="368">
        <v>24</v>
      </c>
      <c r="E107" s="368">
        <v>0</v>
      </c>
      <c r="F107" s="367">
        <v>4226.16</v>
      </c>
      <c r="G107" s="366">
        <v>0</v>
      </c>
      <c r="H107" s="366">
        <v>3688.32</v>
      </c>
      <c r="I107" s="366">
        <v>537.84</v>
      </c>
      <c r="J107" s="365">
        <v>0.12726446703390312</v>
      </c>
    </row>
    <row r="108" spans="1:10" ht="22.5" customHeight="1" x14ac:dyDescent="0.2">
      <c r="A108" s="368" t="s">
        <v>1379</v>
      </c>
      <c r="B108" s="368" t="s">
        <v>1378</v>
      </c>
      <c r="C108" s="368" t="s">
        <v>1010</v>
      </c>
      <c r="D108" s="368">
        <v>9</v>
      </c>
      <c r="E108" s="368">
        <v>0</v>
      </c>
      <c r="F108" s="367">
        <v>1438.36</v>
      </c>
      <c r="G108" s="366">
        <v>0</v>
      </c>
      <c r="H108" s="366">
        <v>1005.66</v>
      </c>
      <c r="I108" s="366">
        <v>432.7</v>
      </c>
      <c r="J108" s="365">
        <v>0.30082872159959956</v>
      </c>
    </row>
    <row r="109" spans="1:10" ht="22.5" customHeight="1" x14ac:dyDescent="0.2">
      <c r="A109" s="368" t="s">
        <v>2172</v>
      </c>
      <c r="B109" s="368" t="s">
        <v>2171</v>
      </c>
      <c r="C109" s="368" t="s">
        <v>1010</v>
      </c>
      <c r="D109" s="368">
        <v>1</v>
      </c>
      <c r="E109" s="368">
        <v>0</v>
      </c>
      <c r="F109" s="367">
        <v>183.27</v>
      </c>
      <c r="G109" s="366">
        <v>0</v>
      </c>
      <c r="H109" s="366">
        <v>149.11000000000001</v>
      </c>
      <c r="I109" s="366">
        <v>34.159999999999997</v>
      </c>
      <c r="J109" s="365">
        <v>0.18639166257434386</v>
      </c>
    </row>
    <row r="110" spans="1:10" ht="22.5" customHeight="1" x14ac:dyDescent="0.2">
      <c r="A110" s="368" t="s">
        <v>1371</v>
      </c>
      <c r="B110" s="368" t="s">
        <v>1370</v>
      </c>
      <c r="C110" s="368" t="s">
        <v>1010</v>
      </c>
      <c r="D110" s="368">
        <v>5</v>
      </c>
      <c r="E110" s="368">
        <v>0</v>
      </c>
      <c r="F110" s="367">
        <v>2538.4</v>
      </c>
      <c r="G110" s="366">
        <v>0</v>
      </c>
      <c r="H110" s="366">
        <v>2151.4499999999998</v>
      </c>
      <c r="I110" s="366">
        <v>386.95</v>
      </c>
      <c r="J110" s="365">
        <v>0.15243854396470216</v>
      </c>
    </row>
    <row r="111" spans="1:10" ht="22.5" customHeight="1" x14ac:dyDescent="0.2">
      <c r="A111" s="368" t="s">
        <v>8619</v>
      </c>
      <c r="B111" s="368" t="s">
        <v>8618</v>
      </c>
      <c r="C111" s="368" t="s">
        <v>1010</v>
      </c>
      <c r="D111" s="368">
        <v>1</v>
      </c>
      <c r="E111" s="368">
        <v>0</v>
      </c>
      <c r="F111" s="367">
        <v>625.04</v>
      </c>
      <c r="G111" s="366">
        <v>0</v>
      </c>
      <c r="H111" s="366">
        <v>264.2</v>
      </c>
      <c r="I111" s="366">
        <v>360.84</v>
      </c>
      <c r="J111" s="365">
        <v>0.57730705234864965</v>
      </c>
    </row>
    <row r="112" spans="1:10" ht="22.5" customHeight="1" x14ac:dyDescent="0.2">
      <c r="A112" s="368" t="s">
        <v>1369</v>
      </c>
      <c r="B112" s="368" t="s">
        <v>1368</v>
      </c>
      <c r="C112" s="368" t="s">
        <v>1010</v>
      </c>
      <c r="D112" s="368">
        <v>7</v>
      </c>
      <c r="E112" s="368">
        <v>0</v>
      </c>
      <c r="F112" s="367">
        <v>2386.29</v>
      </c>
      <c r="G112" s="366">
        <v>0</v>
      </c>
      <c r="H112" s="366">
        <v>2039.13</v>
      </c>
      <c r="I112" s="366">
        <v>347.16</v>
      </c>
      <c r="J112" s="365">
        <v>0.1454810605584401</v>
      </c>
    </row>
    <row r="113" spans="1:10" ht="22.5" customHeight="1" x14ac:dyDescent="0.2">
      <c r="A113" s="368" t="s">
        <v>2168</v>
      </c>
      <c r="B113" s="368" t="s">
        <v>2167</v>
      </c>
      <c r="C113" s="368" t="s">
        <v>1010</v>
      </c>
      <c r="D113" s="368">
        <v>8</v>
      </c>
      <c r="E113" s="368">
        <v>0</v>
      </c>
      <c r="F113" s="367">
        <v>2996.9</v>
      </c>
      <c r="G113" s="366">
        <v>0</v>
      </c>
      <c r="H113" s="366">
        <v>2329.6</v>
      </c>
      <c r="I113" s="366">
        <v>667.3</v>
      </c>
      <c r="J113" s="365">
        <v>0.2226634188661617</v>
      </c>
    </row>
    <row r="114" spans="1:10" ht="22.5" customHeight="1" x14ac:dyDescent="0.2">
      <c r="A114" s="368" t="s">
        <v>1367</v>
      </c>
      <c r="B114" s="368" t="s">
        <v>1366</v>
      </c>
      <c r="C114" s="368" t="s">
        <v>1010</v>
      </c>
      <c r="D114" s="368">
        <v>17</v>
      </c>
      <c r="E114" s="368">
        <v>0</v>
      </c>
      <c r="F114" s="367">
        <v>5482.03</v>
      </c>
      <c r="G114" s="366">
        <v>0</v>
      </c>
      <c r="H114" s="366">
        <v>4398.58</v>
      </c>
      <c r="I114" s="366">
        <v>1083.45</v>
      </c>
      <c r="J114" s="365">
        <v>0.19763664190090166</v>
      </c>
    </row>
    <row r="115" spans="1:10" ht="22.5" customHeight="1" x14ac:dyDescent="0.2">
      <c r="A115" s="368" t="s">
        <v>2166</v>
      </c>
      <c r="B115" s="368" t="s">
        <v>2165</v>
      </c>
      <c r="C115" s="368" t="s">
        <v>1010</v>
      </c>
      <c r="D115" s="368">
        <v>1</v>
      </c>
      <c r="E115" s="368">
        <v>0</v>
      </c>
      <c r="F115" s="367">
        <v>435.66</v>
      </c>
      <c r="G115" s="366">
        <v>0</v>
      </c>
      <c r="H115" s="366">
        <v>334.23</v>
      </c>
      <c r="I115" s="366">
        <v>101.43</v>
      </c>
      <c r="J115" s="365">
        <v>0.23281917091309737</v>
      </c>
    </row>
    <row r="116" spans="1:10" ht="22.5" customHeight="1" x14ac:dyDescent="0.2">
      <c r="A116" s="368" t="s">
        <v>1363</v>
      </c>
      <c r="B116" s="368" t="s">
        <v>1362</v>
      </c>
      <c r="C116" s="368" t="s">
        <v>1010</v>
      </c>
      <c r="D116" s="368">
        <v>13</v>
      </c>
      <c r="E116" s="368">
        <v>0</v>
      </c>
      <c r="F116" s="367">
        <v>4161.8100000000004</v>
      </c>
      <c r="G116" s="366">
        <v>0</v>
      </c>
      <c r="H116" s="366">
        <v>3501.94</v>
      </c>
      <c r="I116" s="366">
        <v>659.87</v>
      </c>
      <c r="J116" s="365">
        <v>0.15855361008791849</v>
      </c>
    </row>
    <row r="117" spans="1:10" ht="22.5" customHeight="1" x14ac:dyDescent="0.2">
      <c r="A117" s="368" t="s">
        <v>1361</v>
      </c>
      <c r="B117" s="368" t="s">
        <v>1360</v>
      </c>
      <c r="C117" s="368" t="s">
        <v>1010</v>
      </c>
      <c r="D117" s="368">
        <v>18</v>
      </c>
      <c r="E117" s="368">
        <v>0</v>
      </c>
      <c r="F117" s="367">
        <v>5634.72</v>
      </c>
      <c r="G117" s="366">
        <v>0</v>
      </c>
      <c r="H117" s="366">
        <v>4691.46</v>
      </c>
      <c r="I117" s="366">
        <v>943.26</v>
      </c>
      <c r="J117" s="365">
        <v>0.16740139705255985</v>
      </c>
    </row>
    <row r="118" spans="1:10" ht="22.5" customHeight="1" x14ac:dyDescent="0.2">
      <c r="A118" s="368" t="s">
        <v>1359</v>
      </c>
      <c r="B118" s="368" t="s">
        <v>1358</v>
      </c>
      <c r="C118" s="368" t="s">
        <v>1010</v>
      </c>
      <c r="D118" s="368">
        <v>14</v>
      </c>
      <c r="E118" s="368">
        <v>0</v>
      </c>
      <c r="F118" s="367">
        <v>6606.19</v>
      </c>
      <c r="G118" s="366">
        <v>0</v>
      </c>
      <c r="H118" s="366">
        <v>5413.8</v>
      </c>
      <c r="I118" s="366">
        <v>1192.3900000000001</v>
      </c>
      <c r="J118" s="365">
        <v>0.18049586826900224</v>
      </c>
    </row>
    <row r="119" spans="1:10" ht="22.5" customHeight="1" x14ac:dyDescent="0.2">
      <c r="A119" s="368" t="s">
        <v>1357</v>
      </c>
      <c r="B119" s="368" t="s">
        <v>1356</v>
      </c>
      <c r="C119" s="368" t="s">
        <v>1010</v>
      </c>
      <c r="D119" s="368">
        <v>15</v>
      </c>
      <c r="E119" s="368">
        <v>0</v>
      </c>
      <c r="F119" s="367">
        <v>5056.59</v>
      </c>
      <c r="G119" s="366">
        <v>0</v>
      </c>
      <c r="H119" s="366">
        <v>4160.8500000000004</v>
      </c>
      <c r="I119" s="366">
        <v>895.74</v>
      </c>
      <c r="J119" s="365">
        <v>0.17714309445693641</v>
      </c>
    </row>
    <row r="120" spans="1:10" ht="22.5" customHeight="1" x14ac:dyDescent="0.2">
      <c r="A120" s="368" t="s">
        <v>1355</v>
      </c>
      <c r="B120" s="368" t="s">
        <v>1354</v>
      </c>
      <c r="C120" s="368" t="s">
        <v>1010</v>
      </c>
      <c r="D120" s="368">
        <v>6</v>
      </c>
      <c r="E120" s="368">
        <v>0</v>
      </c>
      <c r="F120" s="367">
        <v>2073.7199999999998</v>
      </c>
      <c r="G120" s="366">
        <v>0</v>
      </c>
      <c r="H120" s="366">
        <v>1808.64</v>
      </c>
      <c r="I120" s="366">
        <v>265.08</v>
      </c>
      <c r="J120" s="365">
        <v>0.1278282506799375</v>
      </c>
    </row>
    <row r="121" spans="1:10" ht="22.5" customHeight="1" x14ac:dyDescent="0.2">
      <c r="A121" s="368" t="s">
        <v>1353</v>
      </c>
      <c r="B121" s="368" t="s">
        <v>1352</v>
      </c>
      <c r="C121" s="368" t="s">
        <v>1010</v>
      </c>
      <c r="D121" s="368">
        <v>12</v>
      </c>
      <c r="E121" s="368">
        <v>0</v>
      </c>
      <c r="F121" s="367">
        <v>1545.84</v>
      </c>
      <c r="G121" s="366">
        <v>0</v>
      </c>
      <c r="H121" s="366">
        <v>1174.8</v>
      </c>
      <c r="I121" s="366">
        <v>371.04</v>
      </c>
      <c r="J121" s="365">
        <v>0.24002484086321998</v>
      </c>
    </row>
    <row r="122" spans="1:10" ht="22.5" customHeight="1" x14ac:dyDescent="0.2">
      <c r="A122" s="368" t="s">
        <v>1351</v>
      </c>
      <c r="B122" s="368" t="s">
        <v>1350</v>
      </c>
      <c r="C122" s="368" t="s">
        <v>1010</v>
      </c>
      <c r="D122" s="368">
        <v>20</v>
      </c>
      <c r="E122" s="368">
        <v>0</v>
      </c>
      <c r="F122" s="367">
        <v>3421.5</v>
      </c>
      <c r="G122" s="366">
        <v>0</v>
      </c>
      <c r="H122" s="366">
        <v>2819.4</v>
      </c>
      <c r="I122" s="366">
        <v>602.1</v>
      </c>
      <c r="J122" s="365">
        <v>0.17597544936431389</v>
      </c>
    </row>
    <row r="123" spans="1:10" ht="22.5" customHeight="1" x14ac:dyDescent="0.2">
      <c r="A123" s="368" t="s">
        <v>2160</v>
      </c>
      <c r="B123" s="368" t="s">
        <v>2159</v>
      </c>
      <c r="C123" s="368" t="s">
        <v>1010</v>
      </c>
      <c r="D123" s="368">
        <v>3</v>
      </c>
      <c r="E123" s="368">
        <v>0</v>
      </c>
      <c r="F123" s="367">
        <v>1021.89</v>
      </c>
      <c r="G123" s="366">
        <v>0</v>
      </c>
      <c r="H123" s="366">
        <v>799.59</v>
      </c>
      <c r="I123" s="366">
        <v>222.3</v>
      </c>
      <c r="J123" s="365">
        <v>0.21753809118398262</v>
      </c>
    </row>
    <row r="124" spans="1:10" ht="22.5" customHeight="1" x14ac:dyDescent="0.2">
      <c r="A124" s="368" t="s">
        <v>1349</v>
      </c>
      <c r="B124" s="368" t="s">
        <v>1348</v>
      </c>
      <c r="C124" s="368" t="s">
        <v>1010</v>
      </c>
      <c r="D124" s="368">
        <v>1</v>
      </c>
      <c r="E124" s="368">
        <v>0</v>
      </c>
      <c r="F124" s="367">
        <v>185.33</v>
      </c>
      <c r="G124" s="366">
        <v>0</v>
      </c>
      <c r="H124" s="366">
        <v>139.65</v>
      </c>
      <c r="I124" s="366">
        <v>45.68</v>
      </c>
      <c r="J124" s="365">
        <v>0.24647925322397884</v>
      </c>
    </row>
    <row r="125" spans="1:10" ht="22.5" customHeight="1" x14ac:dyDescent="0.2">
      <c r="A125" s="368" t="s">
        <v>1347</v>
      </c>
      <c r="B125" s="368" t="s">
        <v>1346</v>
      </c>
      <c r="C125" s="368" t="s">
        <v>1010</v>
      </c>
      <c r="D125" s="368">
        <v>6</v>
      </c>
      <c r="E125" s="368">
        <v>0</v>
      </c>
      <c r="F125" s="367">
        <v>5057.82</v>
      </c>
      <c r="G125" s="366">
        <v>0</v>
      </c>
      <c r="H125" s="366">
        <v>3915.72</v>
      </c>
      <c r="I125" s="366">
        <v>1142.0999999999999</v>
      </c>
      <c r="J125" s="365">
        <v>0.22580874764226486</v>
      </c>
    </row>
    <row r="126" spans="1:10" ht="22.5" customHeight="1" x14ac:dyDescent="0.2">
      <c r="A126" s="368" t="s">
        <v>4111</v>
      </c>
      <c r="B126" s="368" t="s">
        <v>4110</v>
      </c>
      <c r="C126" s="368" t="s">
        <v>1010</v>
      </c>
      <c r="D126" s="368">
        <v>2</v>
      </c>
      <c r="E126" s="368">
        <v>0</v>
      </c>
      <c r="F126" s="367">
        <v>902.42</v>
      </c>
      <c r="G126" s="366">
        <v>0</v>
      </c>
      <c r="H126" s="366">
        <v>688.12</v>
      </c>
      <c r="I126" s="366">
        <v>214.3</v>
      </c>
      <c r="J126" s="365">
        <v>0.23747257374614925</v>
      </c>
    </row>
    <row r="127" spans="1:10" ht="22.5" customHeight="1" x14ac:dyDescent="0.2">
      <c r="A127" s="368" t="s">
        <v>1339</v>
      </c>
      <c r="B127" s="368" t="s">
        <v>1338</v>
      </c>
      <c r="C127" s="368" t="s">
        <v>1010</v>
      </c>
      <c r="D127" s="368">
        <v>16</v>
      </c>
      <c r="E127" s="368">
        <v>0</v>
      </c>
      <c r="F127" s="367">
        <v>7165.5</v>
      </c>
      <c r="G127" s="366">
        <v>0</v>
      </c>
      <c r="H127" s="366">
        <v>5615.36</v>
      </c>
      <c r="I127" s="366">
        <v>1550.14</v>
      </c>
      <c r="J127" s="365">
        <v>0.21633382178494173</v>
      </c>
    </row>
    <row r="128" spans="1:10" ht="22.5" customHeight="1" x14ac:dyDescent="0.2">
      <c r="A128" s="368" t="s">
        <v>8617</v>
      </c>
      <c r="B128" s="368" t="s">
        <v>8616</v>
      </c>
      <c r="C128" s="368" t="s">
        <v>1010</v>
      </c>
      <c r="D128" s="368">
        <v>2</v>
      </c>
      <c r="E128" s="368">
        <v>0</v>
      </c>
      <c r="F128" s="367">
        <v>452.46</v>
      </c>
      <c r="G128" s="366">
        <v>0</v>
      </c>
      <c r="H128" s="366">
        <v>334.32</v>
      </c>
      <c r="I128" s="366">
        <v>118.14</v>
      </c>
      <c r="J128" s="365">
        <v>0.26110595411749105</v>
      </c>
    </row>
    <row r="129" spans="1:10" ht="22.5" customHeight="1" x14ac:dyDescent="0.2">
      <c r="A129" s="368" t="s">
        <v>1335</v>
      </c>
      <c r="B129" s="368" t="s">
        <v>1334</v>
      </c>
      <c r="C129" s="368" t="s">
        <v>1010</v>
      </c>
      <c r="D129" s="368">
        <v>6</v>
      </c>
      <c r="E129" s="368">
        <v>0</v>
      </c>
      <c r="F129" s="367">
        <v>4055.46</v>
      </c>
      <c r="G129" s="366">
        <v>0</v>
      </c>
      <c r="H129" s="366">
        <v>3490.08</v>
      </c>
      <c r="I129" s="366">
        <v>565.38</v>
      </c>
      <c r="J129" s="365">
        <v>0.13941205190040093</v>
      </c>
    </row>
    <row r="130" spans="1:10" ht="22.5" customHeight="1" x14ac:dyDescent="0.2">
      <c r="A130" s="368" t="s">
        <v>1333</v>
      </c>
      <c r="B130" s="368" t="s">
        <v>1332</v>
      </c>
      <c r="C130" s="368" t="s">
        <v>1010</v>
      </c>
      <c r="D130" s="368">
        <v>1</v>
      </c>
      <c r="E130" s="368">
        <v>0</v>
      </c>
      <c r="F130" s="367">
        <v>131.47999999999999</v>
      </c>
      <c r="G130" s="366">
        <v>0</v>
      </c>
      <c r="H130" s="366">
        <v>99.91</v>
      </c>
      <c r="I130" s="366">
        <v>31.57</v>
      </c>
      <c r="J130" s="365">
        <v>0.24011256464861577</v>
      </c>
    </row>
    <row r="131" spans="1:10" ht="22.5" customHeight="1" x14ac:dyDescent="0.2">
      <c r="A131" s="368" t="s">
        <v>1331</v>
      </c>
      <c r="B131" s="368" t="s">
        <v>1330</v>
      </c>
      <c r="C131" s="368" t="s">
        <v>1010</v>
      </c>
      <c r="D131" s="368">
        <v>7</v>
      </c>
      <c r="E131" s="368">
        <v>0</v>
      </c>
      <c r="F131" s="367">
        <v>1106.08</v>
      </c>
      <c r="G131" s="366">
        <v>0</v>
      </c>
      <c r="H131" s="366">
        <v>839.3</v>
      </c>
      <c r="I131" s="366">
        <v>266.77999999999997</v>
      </c>
      <c r="J131" s="365">
        <v>0.24119412700708809</v>
      </c>
    </row>
    <row r="132" spans="1:10" ht="22.5" customHeight="1" x14ac:dyDescent="0.2">
      <c r="A132" s="368" t="s">
        <v>1329</v>
      </c>
      <c r="B132" s="368" t="s">
        <v>1328</v>
      </c>
      <c r="C132" s="368" t="s">
        <v>1010</v>
      </c>
      <c r="D132" s="368">
        <v>5</v>
      </c>
      <c r="E132" s="368">
        <v>0</v>
      </c>
      <c r="F132" s="367">
        <v>798.69</v>
      </c>
      <c r="G132" s="366">
        <v>0</v>
      </c>
      <c r="H132" s="366">
        <v>677.35</v>
      </c>
      <c r="I132" s="366">
        <v>121.34</v>
      </c>
      <c r="J132" s="365">
        <v>0.15192377518186029</v>
      </c>
    </row>
    <row r="133" spans="1:10" ht="22.5" customHeight="1" x14ac:dyDescent="0.2">
      <c r="A133" s="368" t="s">
        <v>3050</v>
      </c>
      <c r="B133" s="368" t="s">
        <v>3049</v>
      </c>
      <c r="C133" s="368" t="s">
        <v>1010</v>
      </c>
      <c r="D133" s="368">
        <v>2</v>
      </c>
      <c r="E133" s="368">
        <v>0</v>
      </c>
      <c r="F133" s="367">
        <v>853.08</v>
      </c>
      <c r="G133" s="366">
        <v>0</v>
      </c>
      <c r="H133" s="366">
        <v>469.52</v>
      </c>
      <c r="I133" s="366">
        <v>383.56</v>
      </c>
      <c r="J133" s="365">
        <v>0.4496178553007924</v>
      </c>
    </row>
    <row r="134" spans="1:10" ht="22.5" customHeight="1" x14ac:dyDescent="0.2">
      <c r="A134" s="368" t="s">
        <v>1327</v>
      </c>
      <c r="B134" s="368" t="s">
        <v>1326</v>
      </c>
      <c r="C134" s="368" t="s">
        <v>1010</v>
      </c>
      <c r="D134" s="368">
        <v>30</v>
      </c>
      <c r="E134" s="368">
        <v>0</v>
      </c>
      <c r="F134" s="367">
        <v>5730.06</v>
      </c>
      <c r="G134" s="366">
        <v>0</v>
      </c>
      <c r="H134" s="366">
        <v>4741.18</v>
      </c>
      <c r="I134" s="366">
        <v>988.88</v>
      </c>
      <c r="J134" s="365">
        <v>0.17257759953647955</v>
      </c>
    </row>
    <row r="135" spans="1:10" ht="22.5" customHeight="1" x14ac:dyDescent="0.2">
      <c r="A135" s="368" t="s">
        <v>3730</v>
      </c>
      <c r="B135" s="368" t="s">
        <v>3729</v>
      </c>
      <c r="C135" s="368" t="s">
        <v>1010</v>
      </c>
      <c r="D135" s="368">
        <v>6</v>
      </c>
      <c r="E135" s="368">
        <v>0</v>
      </c>
      <c r="F135" s="367">
        <v>1501.92</v>
      </c>
      <c r="G135" s="366">
        <v>0</v>
      </c>
      <c r="H135" s="366">
        <v>1288.26</v>
      </c>
      <c r="I135" s="366">
        <v>213.66</v>
      </c>
      <c r="J135" s="365">
        <v>0.14225790987535955</v>
      </c>
    </row>
    <row r="136" spans="1:10" ht="22.5" customHeight="1" x14ac:dyDescent="0.2">
      <c r="A136" s="368" t="s">
        <v>8615</v>
      </c>
      <c r="B136" s="368" t="s">
        <v>8614</v>
      </c>
      <c r="C136" s="368" t="s">
        <v>1010</v>
      </c>
      <c r="D136" s="368">
        <v>14</v>
      </c>
      <c r="E136" s="368">
        <v>0</v>
      </c>
      <c r="F136" s="367">
        <v>2981.16</v>
      </c>
      <c r="G136" s="366">
        <v>0</v>
      </c>
      <c r="H136" s="366">
        <v>2235.2600000000002</v>
      </c>
      <c r="I136" s="366">
        <v>745.9</v>
      </c>
      <c r="J136" s="365">
        <v>0.2502046183364865</v>
      </c>
    </row>
    <row r="137" spans="1:10" ht="22.5" customHeight="1" x14ac:dyDescent="0.2">
      <c r="A137" s="368" t="s">
        <v>1323</v>
      </c>
      <c r="B137" s="368" t="s">
        <v>1322</v>
      </c>
      <c r="C137" s="368" t="s">
        <v>1010</v>
      </c>
      <c r="D137" s="368">
        <v>24</v>
      </c>
      <c r="E137" s="368">
        <v>0</v>
      </c>
      <c r="F137" s="367">
        <v>3392.64</v>
      </c>
      <c r="G137" s="366">
        <v>0</v>
      </c>
      <c r="H137" s="366">
        <v>2960.88</v>
      </c>
      <c r="I137" s="366">
        <v>431.76</v>
      </c>
      <c r="J137" s="365">
        <v>0.12726372382569326</v>
      </c>
    </row>
    <row r="138" spans="1:10" ht="22.5" customHeight="1" x14ac:dyDescent="0.2">
      <c r="A138" s="368" t="s">
        <v>3726</v>
      </c>
      <c r="B138" s="368" t="s">
        <v>3725</v>
      </c>
      <c r="C138" s="368" t="s">
        <v>1010</v>
      </c>
      <c r="D138" s="368">
        <v>1</v>
      </c>
      <c r="E138" s="368">
        <v>0</v>
      </c>
      <c r="F138" s="367">
        <v>143.32</v>
      </c>
      <c r="G138" s="366">
        <v>0</v>
      </c>
      <c r="H138" s="366">
        <v>84.99</v>
      </c>
      <c r="I138" s="366">
        <v>58.33</v>
      </c>
      <c r="J138" s="365">
        <v>0.40699134803237508</v>
      </c>
    </row>
    <row r="139" spans="1:10" ht="22.5" customHeight="1" x14ac:dyDescent="0.2">
      <c r="A139" s="368" t="s">
        <v>1321</v>
      </c>
      <c r="B139" s="368" t="s">
        <v>1320</v>
      </c>
      <c r="C139" s="368" t="s">
        <v>1010</v>
      </c>
      <c r="D139" s="368">
        <v>30</v>
      </c>
      <c r="E139" s="368">
        <v>0</v>
      </c>
      <c r="F139" s="367">
        <v>10620.7</v>
      </c>
      <c r="G139" s="366">
        <v>0</v>
      </c>
      <c r="H139" s="366">
        <v>8656.2000000000007</v>
      </c>
      <c r="I139" s="366">
        <v>1964.5</v>
      </c>
      <c r="J139" s="365">
        <v>0.18496897567956913</v>
      </c>
    </row>
    <row r="140" spans="1:10" ht="22.5" customHeight="1" x14ac:dyDescent="0.2">
      <c r="A140" s="368" t="s">
        <v>1317</v>
      </c>
      <c r="B140" s="368" t="s">
        <v>1316</v>
      </c>
      <c r="C140" s="368" t="s">
        <v>1010</v>
      </c>
      <c r="D140" s="368">
        <v>12</v>
      </c>
      <c r="E140" s="368">
        <v>0</v>
      </c>
      <c r="F140" s="367">
        <v>2248.3200000000002</v>
      </c>
      <c r="G140" s="366">
        <v>0</v>
      </c>
      <c r="H140" s="366">
        <v>1962.12</v>
      </c>
      <c r="I140" s="366">
        <v>286.2</v>
      </c>
      <c r="J140" s="365">
        <v>0.12729504696840307</v>
      </c>
    </row>
    <row r="141" spans="1:10" ht="22.5" customHeight="1" x14ac:dyDescent="0.2">
      <c r="A141" s="368" t="s">
        <v>1313</v>
      </c>
      <c r="B141" s="368" t="s">
        <v>1312</v>
      </c>
      <c r="C141" s="368" t="s">
        <v>1010</v>
      </c>
      <c r="D141" s="368">
        <v>2</v>
      </c>
      <c r="E141" s="368">
        <v>0</v>
      </c>
      <c r="F141" s="367">
        <v>234.82</v>
      </c>
      <c r="G141" s="366">
        <v>0</v>
      </c>
      <c r="H141" s="366">
        <v>123.2</v>
      </c>
      <c r="I141" s="366">
        <v>111.62</v>
      </c>
      <c r="J141" s="365">
        <v>0.47534281577378418</v>
      </c>
    </row>
    <row r="142" spans="1:10" ht="22.5" customHeight="1" x14ac:dyDescent="0.2">
      <c r="A142" s="368" t="s">
        <v>1309</v>
      </c>
      <c r="B142" s="368" t="s">
        <v>1308</v>
      </c>
      <c r="C142" s="368" t="s">
        <v>1010</v>
      </c>
      <c r="D142" s="368">
        <v>4</v>
      </c>
      <c r="E142" s="368">
        <v>0</v>
      </c>
      <c r="F142" s="367">
        <v>946.48</v>
      </c>
      <c r="G142" s="366">
        <v>0</v>
      </c>
      <c r="H142" s="366">
        <v>721.16</v>
      </c>
      <c r="I142" s="366">
        <v>225.32</v>
      </c>
      <c r="J142" s="365">
        <v>0.23806102611782606</v>
      </c>
    </row>
    <row r="143" spans="1:10" ht="22.5" customHeight="1" x14ac:dyDescent="0.2">
      <c r="A143" s="368" t="s">
        <v>1307</v>
      </c>
      <c r="B143" s="368" t="s">
        <v>1306</v>
      </c>
      <c r="C143" s="368" t="s">
        <v>1010</v>
      </c>
      <c r="D143" s="368">
        <v>48</v>
      </c>
      <c r="E143" s="368">
        <v>0</v>
      </c>
      <c r="F143" s="367">
        <v>8228.16</v>
      </c>
      <c r="G143" s="366">
        <v>0</v>
      </c>
      <c r="H143" s="366">
        <v>6694.08</v>
      </c>
      <c r="I143" s="366">
        <v>1534.08</v>
      </c>
      <c r="J143" s="365">
        <v>0.18644265546610664</v>
      </c>
    </row>
    <row r="144" spans="1:10" ht="22.5" customHeight="1" x14ac:dyDescent="0.2">
      <c r="A144" s="368" t="s">
        <v>1305</v>
      </c>
      <c r="B144" s="368" t="s">
        <v>1304</v>
      </c>
      <c r="C144" s="368" t="s">
        <v>1010</v>
      </c>
      <c r="D144" s="368">
        <v>22</v>
      </c>
      <c r="E144" s="368">
        <v>0</v>
      </c>
      <c r="F144" s="367">
        <v>6254</v>
      </c>
      <c r="G144" s="366">
        <v>0</v>
      </c>
      <c r="H144" s="366">
        <v>5182.54</v>
      </c>
      <c r="I144" s="366">
        <v>1071.46</v>
      </c>
      <c r="J144" s="365">
        <v>0.17132395267029102</v>
      </c>
    </row>
    <row r="145" spans="1:10" ht="22.5" customHeight="1" x14ac:dyDescent="0.2">
      <c r="A145" s="368" t="s">
        <v>2144</v>
      </c>
      <c r="B145" s="368" t="s">
        <v>2143</v>
      </c>
      <c r="C145" s="368" t="s">
        <v>1010</v>
      </c>
      <c r="D145" s="368">
        <v>26</v>
      </c>
      <c r="E145" s="368">
        <v>0</v>
      </c>
      <c r="F145" s="367">
        <v>3045.36</v>
      </c>
      <c r="G145" s="366">
        <v>0</v>
      </c>
      <c r="H145" s="366">
        <v>2646.26</v>
      </c>
      <c r="I145" s="366">
        <v>399.1</v>
      </c>
      <c r="J145" s="365">
        <v>0.13105182966874196</v>
      </c>
    </row>
    <row r="146" spans="1:10" ht="22.5" customHeight="1" x14ac:dyDescent="0.2">
      <c r="A146" s="368" t="s">
        <v>2142</v>
      </c>
      <c r="B146" s="368" t="s">
        <v>2141</v>
      </c>
      <c r="C146" s="368" t="s">
        <v>1010</v>
      </c>
      <c r="D146" s="368">
        <v>12</v>
      </c>
      <c r="E146" s="368">
        <v>0</v>
      </c>
      <c r="F146" s="367">
        <v>1324.2</v>
      </c>
      <c r="G146" s="366">
        <v>0</v>
      </c>
      <c r="H146" s="366">
        <v>1155.72</v>
      </c>
      <c r="I146" s="366">
        <v>168.48</v>
      </c>
      <c r="J146" s="365">
        <v>0.12723153602174897</v>
      </c>
    </row>
    <row r="147" spans="1:10" ht="22.5" customHeight="1" x14ac:dyDescent="0.2">
      <c r="A147" s="368" t="s">
        <v>2140</v>
      </c>
      <c r="B147" s="368" t="s">
        <v>2139</v>
      </c>
      <c r="C147" s="368" t="s">
        <v>1010</v>
      </c>
      <c r="D147" s="368">
        <v>12</v>
      </c>
      <c r="E147" s="368">
        <v>0</v>
      </c>
      <c r="F147" s="367">
        <v>1635.6</v>
      </c>
      <c r="G147" s="366">
        <v>0</v>
      </c>
      <c r="H147" s="366">
        <v>1423.56</v>
      </c>
      <c r="I147" s="366">
        <v>212.04</v>
      </c>
      <c r="J147" s="365">
        <v>0.12964049889948642</v>
      </c>
    </row>
    <row r="148" spans="1:10" ht="22.5" customHeight="1" x14ac:dyDescent="0.2">
      <c r="A148" s="368" t="s">
        <v>2138</v>
      </c>
      <c r="B148" s="368" t="s">
        <v>2137</v>
      </c>
      <c r="C148" s="368" t="s">
        <v>1010</v>
      </c>
      <c r="D148" s="368">
        <v>12</v>
      </c>
      <c r="E148" s="368">
        <v>0</v>
      </c>
      <c r="F148" s="367">
        <v>1513.32</v>
      </c>
      <c r="G148" s="366">
        <v>0</v>
      </c>
      <c r="H148" s="366">
        <v>1320.24</v>
      </c>
      <c r="I148" s="366">
        <v>193.08</v>
      </c>
      <c r="J148" s="365">
        <v>0.12758702719847753</v>
      </c>
    </row>
    <row r="149" spans="1:10" ht="22.5" customHeight="1" x14ac:dyDescent="0.2">
      <c r="A149" s="368" t="s">
        <v>1297</v>
      </c>
      <c r="B149" s="368" t="s">
        <v>1296</v>
      </c>
      <c r="C149" s="368" t="s">
        <v>1010</v>
      </c>
      <c r="D149" s="368">
        <v>26</v>
      </c>
      <c r="E149" s="368">
        <v>0</v>
      </c>
      <c r="F149" s="367">
        <v>3848.45</v>
      </c>
      <c r="G149" s="366">
        <v>0</v>
      </c>
      <c r="H149" s="366">
        <v>3155.62</v>
      </c>
      <c r="I149" s="366">
        <v>692.83</v>
      </c>
      <c r="J149" s="365">
        <v>0.18002832309111461</v>
      </c>
    </row>
    <row r="150" spans="1:10" ht="22.5" customHeight="1" x14ac:dyDescent="0.2">
      <c r="A150" s="368" t="s">
        <v>3042</v>
      </c>
      <c r="B150" s="368" t="s">
        <v>3041</v>
      </c>
      <c r="C150" s="368" t="s">
        <v>1010</v>
      </c>
      <c r="D150" s="368">
        <v>2</v>
      </c>
      <c r="E150" s="368">
        <v>0</v>
      </c>
      <c r="F150" s="367">
        <v>252.74</v>
      </c>
      <c r="G150" s="366">
        <v>0</v>
      </c>
      <c r="H150" s="366">
        <v>220.56</v>
      </c>
      <c r="I150" s="366">
        <v>32.18</v>
      </c>
      <c r="J150" s="365">
        <v>0.12732452322544907</v>
      </c>
    </row>
    <row r="151" spans="1:10" ht="22.5" customHeight="1" x14ac:dyDescent="0.2">
      <c r="A151" s="368" t="s">
        <v>3038</v>
      </c>
      <c r="B151" s="368" t="s">
        <v>3037</v>
      </c>
      <c r="C151" s="368" t="s">
        <v>1010</v>
      </c>
      <c r="D151" s="368">
        <v>1</v>
      </c>
      <c r="E151" s="368">
        <v>0</v>
      </c>
      <c r="F151" s="367">
        <v>104.57</v>
      </c>
      <c r="G151" s="366">
        <v>0</v>
      </c>
      <c r="H151" s="366">
        <v>67.39</v>
      </c>
      <c r="I151" s="366">
        <v>37.18</v>
      </c>
      <c r="J151" s="365">
        <v>0.35555130534570145</v>
      </c>
    </row>
    <row r="152" spans="1:10" ht="22.5" customHeight="1" x14ac:dyDescent="0.2">
      <c r="A152" s="368" t="s">
        <v>1295</v>
      </c>
      <c r="B152" s="368" t="s">
        <v>1294</v>
      </c>
      <c r="C152" s="368" t="s">
        <v>1010</v>
      </c>
      <c r="D152" s="368">
        <v>15</v>
      </c>
      <c r="E152" s="368">
        <v>0</v>
      </c>
      <c r="F152" s="367">
        <v>1734.26</v>
      </c>
      <c r="G152" s="366">
        <v>0</v>
      </c>
      <c r="H152" s="366">
        <v>1457.46</v>
      </c>
      <c r="I152" s="366">
        <v>276.8</v>
      </c>
      <c r="J152" s="365">
        <v>0.15960697934565751</v>
      </c>
    </row>
    <row r="153" spans="1:10" ht="22.5" customHeight="1" x14ac:dyDescent="0.2">
      <c r="A153" s="368" t="s">
        <v>4106</v>
      </c>
      <c r="B153" s="368" t="s">
        <v>4105</v>
      </c>
      <c r="C153" s="368" t="s">
        <v>1010</v>
      </c>
      <c r="D153" s="368">
        <v>6</v>
      </c>
      <c r="E153" s="368">
        <v>0</v>
      </c>
      <c r="F153" s="367">
        <v>4923.54</v>
      </c>
      <c r="G153" s="366">
        <v>0</v>
      </c>
      <c r="H153" s="366">
        <v>4067.64</v>
      </c>
      <c r="I153" s="366">
        <v>855.9</v>
      </c>
      <c r="J153" s="365">
        <v>0.17383833583153585</v>
      </c>
    </row>
    <row r="154" spans="1:10" ht="22.5" customHeight="1" x14ac:dyDescent="0.2">
      <c r="A154" s="368" t="s">
        <v>1285</v>
      </c>
      <c r="B154" s="368" t="s">
        <v>1284</v>
      </c>
      <c r="C154" s="368" t="s">
        <v>1010</v>
      </c>
      <c r="D154" s="368">
        <v>12</v>
      </c>
      <c r="E154" s="368">
        <v>0</v>
      </c>
      <c r="F154" s="367">
        <v>1273.44</v>
      </c>
      <c r="G154" s="366">
        <v>0</v>
      </c>
      <c r="H154" s="366">
        <v>972.6</v>
      </c>
      <c r="I154" s="366">
        <v>300.83999999999997</v>
      </c>
      <c r="J154" s="365">
        <v>0.23624199019977385</v>
      </c>
    </row>
    <row r="155" spans="1:10" ht="22.5" customHeight="1" x14ac:dyDescent="0.2">
      <c r="A155" s="368" t="s">
        <v>1283</v>
      </c>
      <c r="B155" s="368" t="s">
        <v>1282</v>
      </c>
      <c r="C155" s="368" t="s">
        <v>1010</v>
      </c>
      <c r="D155" s="368">
        <v>7</v>
      </c>
      <c r="E155" s="368">
        <v>0</v>
      </c>
      <c r="F155" s="367">
        <v>700.92</v>
      </c>
      <c r="G155" s="366">
        <v>0</v>
      </c>
      <c r="H155" s="366">
        <v>557.55999999999995</v>
      </c>
      <c r="I155" s="366">
        <v>143.36000000000001</v>
      </c>
      <c r="J155" s="365">
        <v>0.20453118758203503</v>
      </c>
    </row>
    <row r="156" spans="1:10" ht="22.5" customHeight="1" x14ac:dyDescent="0.2">
      <c r="A156" s="368" t="s">
        <v>4104</v>
      </c>
      <c r="B156" s="368" t="s">
        <v>4103</v>
      </c>
      <c r="C156" s="368" t="s">
        <v>1010</v>
      </c>
      <c r="D156" s="368">
        <v>4</v>
      </c>
      <c r="E156" s="368">
        <v>0</v>
      </c>
      <c r="F156" s="367">
        <v>1055.3599999999999</v>
      </c>
      <c r="G156" s="366">
        <v>0</v>
      </c>
      <c r="H156" s="366">
        <v>804.08</v>
      </c>
      <c r="I156" s="366">
        <v>251.28</v>
      </c>
      <c r="J156" s="365">
        <v>0.23809884778653728</v>
      </c>
    </row>
    <row r="157" spans="1:10" ht="22.5" customHeight="1" x14ac:dyDescent="0.2">
      <c r="A157" s="368" t="s">
        <v>1281</v>
      </c>
      <c r="B157" s="368" t="s">
        <v>1280</v>
      </c>
      <c r="C157" s="368" t="s">
        <v>1010</v>
      </c>
      <c r="D157" s="368">
        <v>24</v>
      </c>
      <c r="E157" s="368">
        <v>0</v>
      </c>
      <c r="F157" s="367">
        <v>2393.16</v>
      </c>
      <c r="G157" s="366">
        <v>0</v>
      </c>
      <c r="H157" s="366">
        <v>1876.56</v>
      </c>
      <c r="I157" s="366">
        <v>516.6</v>
      </c>
      <c r="J157" s="365">
        <v>0.21586521586521587</v>
      </c>
    </row>
    <row r="158" spans="1:10" ht="22.5" customHeight="1" x14ac:dyDescent="0.2">
      <c r="A158" s="368" t="s">
        <v>1279</v>
      </c>
      <c r="B158" s="368" t="s">
        <v>1278</v>
      </c>
      <c r="C158" s="368" t="s">
        <v>1010</v>
      </c>
      <c r="D158" s="368">
        <v>15</v>
      </c>
      <c r="E158" s="368">
        <v>0</v>
      </c>
      <c r="F158" s="367">
        <v>2088.2800000000002</v>
      </c>
      <c r="G158" s="366">
        <v>0</v>
      </c>
      <c r="H158" s="366">
        <v>1809</v>
      </c>
      <c r="I158" s="366">
        <v>279.27999999999997</v>
      </c>
      <c r="J158" s="365">
        <v>0.13373685521098702</v>
      </c>
    </row>
    <row r="159" spans="1:10" ht="22.5" customHeight="1" x14ac:dyDescent="0.2">
      <c r="A159" s="368" t="s">
        <v>2132</v>
      </c>
      <c r="B159" s="368" t="s">
        <v>2131</v>
      </c>
      <c r="C159" s="368" t="s">
        <v>1010</v>
      </c>
      <c r="D159" s="368">
        <v>12</v>
      </c>
      <c r="E159" s="368">
        <v>0</v>
      </c>
      <c r="F159" s="367">
        <v>1615.56</v>
      </c>
      <c r="G159" s="366">
        <v>0</v>
      </c>
      <c r="H159" s="366">
        <v>1410</v>
      </c>
      <c r="I159" s="366">
        <v>205.56</v>
      </c>
      <c r="J159" s="365">
        <v>0.12723761420188665</v>
      </c>
    </row>
    <row r="160" spans="1:10" ht="22.5" customHeight="1" x14ac:dyDescent="0.2">
      <c r="A160" s="368" t="s">
        <v>2130</v>
      </c>
      <c r="B160" s="368" t="s">
        <v>2129</v>
      </c>
      <c r="C160" s="368" t="s">
        <v>1010</v>
      </c>
      <c r="D160" s="368">
        <v>20</v>
      </c>
      <c r="E160" s="368">
        <v>0</v>
      </c>
      <c r="F160" s="367">
        <v>2500.31</v>
      </c>
      <c r="G160" s="366">
        <v>0</v>
      </c>
      <c r="H160" s="366">
        <v>2060.31</v>
      </c>
      <c r="I160" s="366">
        <v>440</v>
      </c>
      <c r="J160" s="365">
        <v>0.17597817870584048</v>
      </c>
    </row>
    <row r="161" spans="1:10" ht="22.5" customHeight="1" x14ac:dyDescent="0.2">
      <c r="A161" s="368" t="s">
        <v>1277</v>
      </c>
      <c r="B161" s="368" t="s">
        <v>1276</v>
      </c>
      <c r="C161" s="368" t="s">
        <v>1010</v>
      </c>
      <c r="D161" s="368">
        <v>25</v>
      </c>
      <c r="E161" s="368">
        <v>0</v>
      </c>
      <c r="F161" s="367">
        <v>2497.73</v>
      </c>
      <c r="G161" s="366">
        <v>0</v>
      </c>
      <c r="H161" s="366">
        <v>2048.75</v>
      </c>
      <c r="I161" s="366">
        <v>448.98</v>
      </c>
      <c r="J161" s="365">
        <v>0.17975521773770584</v>
      </c>
    </row>
    <row r="162" spans="1:10" ht="22.5" customHeight="1" x14ac:dyDescent="0.2">
      <c r="A162" s="368" t="s">
        <v>1275</v>
      </c>
      <c r="B162" s="368" t="s">
        <v>1274</v>
      </c>
      <c r="C162" s="368" t="s">
        <v>1010</v>
      </c>
      <c r="D162" s="368">
        <v>22</v>
      </c>
      <c r="E162" s="368">
        <v>0</v>
      </c>
      <c r="F162" s="367">
        <v>10532.66</v>
      </c>
      <c r="G162" s="366">
        <v>0</v>
      </c>
      <c r="H162" s="366">
        <v>9207.44</v>
      </c>
      <c r="I162" s="366">
        <v>1325.22</v>
      </c>
      <c r="J162" s="365">
        <v>0.12582006824486883</v>
      </c>
    </row>
    <row r="163" spans="1:10" ht="22.5" customHeight="1" x14ac:dyDescent="0.2">
      <c r="A163" s="368" t="s">
        <v>8613</v>
      </c>
      <c r="B163" s="368" t="s">
        <v>8612</v>
      </c>
      <c r="C163" s="368" t="s">
        <v>1010</v>
      </c>
      <c r="D163" s="368">
        <v>2</v>
      </c>
      <c r="E163" s="368">
        <v>0</v>
      </c>
      <c r="F163" s="367">
        <v>482.06</v>
      </c>
      <c r="G163" s="366">
        <v>0</v>
      </c>
      <c r="H163" s="366">
        <v>367.3</v>
      </c>
      <c r="I163" s="366">
        <v>114.76</v>
      </c>
      <c r="J163" s="365">
        <v>0.23806165207650501</v>
      </c>
    </row>
    <row r="164" spans="1:10" ht="22.5" customHeight="1" x14ac:dyDescent="0.2">
      <c r="A164" s="368" t="s">
        <v>3030</v>
      </c>
      <c r="B164" s="368" t="s">
        <v>3029</v>
      </c>
      <c r="C164" s="368" t="s">
        <v>1010</v>
      </c>
      <c r="D164" s="368">
        <v>5</v>
      </c>
      <c r="E164" s="368">
        <v>0</v>
      </c>
      <c r="F164" s="367">
        <v>807.55</v>
      </c>
      <c r="G164" s="366">
        <v>0</v>
      </c>
      <c r="H164" s="366">
        <v>426.5</v>
      </c>
      <c r="I164" s="366">
        <v>381.05</v>
      </c>
      <c r="J164" s="365">
        <v>0.4718593275958145</v>
      </c>
    </row>
    <row r="165" spans="1:10" ht="22.5" customHeight="1" x14ac:dyDescent="0.2">
      <c r="A165" s="368" t="s">
        <v>3028</v>
      </c>
      <c r="B165" s="368" t="s">
        <v>3027</v>
      </c>
      <c r="C165" s="368" t="s">
        <v>1010</v>
      </c>
      <c r="D165" s="368">
        <v>2</v>
      </c>
      <c r="E165" s="368">
        <v>0</v>
      </c>
      <c r="F165" s="367">
        <v>2481.52</v>
      </c>
      <c r="G165" s="366">
        <v>0</v>
      </c>
      <c r="H165" s="366">
        <v>1921.18</v>
      </c>
      <c r="I165" s="366">
        <v>560.34</v>
      </c>
      <c r="J165" s="365">
        <v>0.22580515168122764</v>
      </c>
    </row>
    <row r="166" spans="1:10" ht="22.5" customHeight="1" x14ac:dyDescent="0.2">
      <c r="A166" s="368" t="s">
        <v>1271</v>
      </c>
      <c r="B166" s="368" t="s">
        <v>1270</v>
      </c>
      <c r="C166" s="368" t="s">
        <v>1010</v>
      </c>
      <c r="D166" s="368">
        <v>1</v>
      </c>
      <c r="E166" s="368">
        <v>0</v>
      </c>
      <c r="F166" s="367">
        <v>1241.6099999999999</v>
      </c>
      <c r="G166" s="366">
        <v>0</v>
      </c>
      <c r="H166" s="366">
        <v>961.25</v>
      </c>
      <c r="I166" s="366">
        <v>280.36</v>
      </c>
      <c r="J166" s="365">
        <v>0.22580359372105574</v>
      </c>
    </row>
    <row r="167" spans="1:10" ht="22.5" customHeight="1" x14ac:dyDescent="0.2">
      <c r="A167" s="368" t="s">
        <v>1269</v>
      </c>
      <c r="B167" s="368" t="s">
        <v>1268</v>
      </c>
      <c r="C167" s="368" t="s">
        <v>1010</v>
      </c>
      <c r="D167" s="368">
        <v>2</v>
      </c>
      <c r="E167" s="368">
        <v>0</v>
      </c>
      <c r="F167" s="367">
        <v>4089.6</v>
      </c>
      <c r="G167" s="366">
        <v>0</v>
      </c>
      <c r="H167" s="366">
        <v>3166.14</v>
      </c>
      <c r="I167" s="366">
        <v>923.46</v>
      </c>
      <c r="J167" s="365">
        <v>0.2258069248826291</v>
      </c>
    </row>
    <row r="168" spans="1:10" ht="22.5" customHeight="1" x14ac:dyDescent="0.2">
      <c r="A168" s="368" t="s">
        <v>1267</v>
      </c>
      <c r="B168" s="368" t="s">
        <v>1266</v>
      </c>
      <c r="C168" s="368" t="s">
        <v>1010</v>
      </c>
      <c r="D168" s="368">
        <v>3</v>
      </c>
      <c r="E168" s="368">
        <v>0</v>
      </c>
      <c r="F168" s="367">
        <v>3253.73</v>
      </c>
      <c r="G168" s="366">
        <v>0</v>
      </c>
      <c r="H168" s="366">
        <v>2617.5300000000002</v>
      </c>
      <c r="I168" s="366">
        <v>636.20000000000005</v>
      </c>
      <c r="J168" s="365">
        <v>0.19552943852132784</v>
      </c>
    </row>
    <row r="169" spans="1:10" ht="22.5" customHeight="1" x14ac:dyDescent="0.2">
      <c r="A169" s="368" t="s">
        <v>3714</v>
      </c>
      <c r="B169" s="368" t="s">
        <v>3713</v>
      </c>
      <c r="C169" s="368" t="s">
        <v>1010</v>
      </c>
      <c r="D169" s="368">
        <v>2</v>
      </c>
      <c r="E169" s="368">
        <v>0</v>
      </c>
      <c r="F169" s="367">
        <v>1741.96</v>
      </c>
      <c r="G169" s="366">
        <v>0</v>
      </c>
      <c r="H169" s="366">
        <v>1348.62</v>
      </c>
      <c r="I169" s="366">
        <v>393.34</v>
      </c>
      <c r="J169" s="365">
        <v>0.22580311832648281</v>
      </c>
    </row>
    <row r="170" spans="1:10" ht="22.5" customHeight="1" x14ac:dyDescent="0.2">
      <c r="A170" s="368" t="s">
        <v>2126</v>
      </c>
      <c r="B170" s="368" t="s">
        <v>2125</v>
      </c>
      <c r="C170" s="368" t="s">
        <v>1010</v>
      </c>
      <c r="D170" s="368">
        <v>4</v>
      </c>
      <c r="E170" s="368">
        <v>0</v>
      </c>
      <c r="F170" s="367">
        <v>1934.22</v>
      </c>
      <c r="G170" s="366">
        <v>0</v>
      </c>
      <c r="H170" s="366">
        <v>1545.12</v>
      </c>
      <c r="I170" s="366">
        <v>389.1</v>
      </c>
      <c r="J170" s="365">
        <v>0.20116636163414711</v>
      </c>
    </row>
    <row r="171" spans="1:10" ht="22.5" customHeight="1" x14ac:dyDescent="0.2">
      <c r="A171" s="368" t="s">
        <v>1259</v>
      </c>
      <c r="B171" s="368" t="s">
        <v>1258</v>
      </c>
      <c r="C171" s="368" t="s">
        <v>1010</v>
      </c>
      <c r="D171" s="368">
        <v>3</v>
      </c>
      <c r="E171" s="368">
        <v>0</v>
      </c>
      <c r="F171" s="367">
        <v>1117.26</v>
      </c>
      <c r="G171" s="366">
        <v>0</v>
      </c>
      <c r="H171" s="366">
        <v>1072.56</v>
      </c>
      <c r="I171" s="366">
        <v>44.7</v>
      </c>
      <c r="J171" s="365">
        <v>4.0008592449385101E-2</v>
      </c>
    </row>
    <row r="172" spans="1:10" ht="22.5" customHeight="1" x14ac:dyDescent="0.2">
      <c r="A172" s="368" t="s">
        <v>2122</v>
      </c>
      <c r="B172" s="368" t="s">
        <v>2121</v>
      </c>
      <c r="C172" s="368" t="s">
        <v>1010</v>
      </c>
      <c r="D172" s="368">
        <v>2</v>
      </c>
      <c r="E172" s="368">
        <v>0</v>
      </c>
      <c r="F172" s="367">
        <v>1040.6600000000001</v>
      </c>
      <c r="G172" s="366">
        <v>0</v>
      </c>
      <c r="H172" s="366">
        <v>908.22</v>
      </c>
      <c r="I172" s="366">
        <v>132.44</v>
      </c>
      <c r="J172" s="365">
        <v>0.12726538927219264</v>
      </c>
    </row>
    <row r="173" spans="1:10" ht="22.5" customHeight="1" x14ac:dyDescent="0.2">
      <c r="A173" s="368" t="s">
        <v>1255</v>
      </c>
      <c r="B173" s="368" t="s">
        <v>1254</v>
      </c>
      <c r="C173" s="368" t="s">
        <v>1010</v>
      </c>
      <c r="D173" s="368">
        <v>8</v>
      </c>
      <c r="E173" s="368">
        <v>0</v>
      </c>
      <c r="F173" s="367">
        <v>4318.07</v>
      </c>
      <c r="G173" s="366">
        <v>0</v>
      </c>
      <c r="H173" s="366">
        <v>3648.16</v>
      </c>
      <c r="I173" s="366">
        <v>669.91</v>
      </c>
      <c r="J173" s="365">
        <v>0.1551410699687592</v>
      </c>
    </row>
    <row r="174" spans="1:10" ht="22.5" customHeight="1" x14ac:dyDescent="0.2">
      <c r="A174" s="368" t="s">
        <v>3712</v>
      </c>
      <c r="B174" s="368" t="s">
        <v>3711</v>
      </c>
      <c r="C174" s="368" t="s">
        <v>1010</v>
      </c>
      <c r="D174" s="368">
        <v>2</v>
      </c>
      <c r="E174" s="368">
        <v>0</v>
      </c>
      <c r="F174" s="367">
        <v>905.18</v>
      </c>
      <c r="G174" s="366">
        <v>0</v>
      </c>
      <c r="H174" s="366">
        <v>697.74</v>
      </c>
      <c r="I174" s="366">
        <v>207.44</v>
      </c>
      <c r="J174" s="365">
        <v>0.22916988886188383</v>
      </c>
    </row>
    <row r="175" spans="1:10" ht="22.5" customHeight="1" x14ac:dyDescent="0.2">
      <c r="A175" s="368" t="s">
        <v>1251</v>
      </c>
      <c r="B175" s="368" t="s">
        <v>1250</v>
      </c>
      <c r="C175" s="368" t="s">
        <v>1010</v>
      </c>
      <c r="D175" s="368">
        <v>7</v>
      </c>
      <c r="E175" s="368">
        <v>0</v>
      </c>
      <c r="F175" s="367">
        <v>6996.2</v>
      </c>
      <c r="G175" s="366">
        <v>0</v>
      </c>
      <c r="H175" s="366">
        <v>5798.01</v>
      </c>
      <c r="I175" s="366">
        <v>1198.19</v>
      </c>
      <c r="J175" s="365">
        <v>0.17126297132729196</v>
      </c>
    </row>
    <row r="176" spans="1:10" ht="22.5" customHeight="1" x14ac:dyDescent="0.2">
      <c r="A176" s="368" t="s">
        <v>2120</v>
      </c>
      <c r="B176" s="368" t="s">
        <v>2119</v>
      </c>
      <c r="C176" s="368" t="s">
        <v>1010</v>
      </c>
      <c r="D176" s="368">
        <v>7</v>
      </c>
      <c r="E176" s="368">
        <v>0</v>
      </c>
      <c r="F176" s="367">
        <v>5126.53</v>
      </c>
      <c r="G176" s="366">
        <v>0</v>
      </c>
      <c r="H176" s="366">
        <v>4073.09</v>
      </c>
      <c r="I176" s="366">
        <v>1053.44</v>
      </c>
      <c r="J176" s="365">
        <v>0.20548792262992707</v>
      </c>
    </row>
    <row r="177" spans="1:10" ht="22.5" customHeight="1" x14ac:dyDescent="0.2">
      <c r="A177" s="368" t="s">
        <v>1247</v>
      </c>
      <c r="B177" s="368" t="s">
        <v>1246</v>
      </c>
      <c r="C177" s="368" t="s">
        <v>1010</v>
      </c>
      <c r="D177" s="368">
        <v>2</v>
      </c>
      <c r="E177" s="368">
        <v>0</v>
      </c>
      <c r="F177" s="367">
        <v>3206.14</v>
      </c>
      <c r="G177" s="366">
        <v>0</v>
      </c>
      <c r="H177" s="366">
        <v>2482.12</v>
      </c>
      <c r="I177" s="366">
        <v>724.02</v>
      </c>
      <c r="J177" s="365">
        <v>0.22582295221044621</v>
      </c>
    </row>
    <row r="178" spans="1:10" ht="22.5" customHeight="1" x14ac:dyDescent="0.2">
      <c r="A178" s="368" t="s">
        <v>1243</v>
      </c>
      <c r="B178" s="368" t="s">
        <v>1242</v>
      </c>
      <c r="C178" s="368" t="s">
        <v>1010</v>
      </c>
      <c r="D178" s="368">
        <v>6</v>
      </c>
      <c r="E178" s="368">
        <v>0</v>
      </c>
      <c r="F178" s="367">
        <v>2598.27</v>
      </c>
      <c r="G178" s="366">
        <v>0</v>
      </c>
      <c r="H178" s="366">
        <v>2232.3000000000002</v>
      </c>
      <c r="I178" s="366">
        <v>365.97</v>
      </c>
      <c r="J178" s="365">
        <v>0.14085141267073861</v>
      </c>
    </row>
    <row r="179" spans="1:10" ht="22.5" customHeight="1" x14ac:dyDescent="0.2">
      <c r="A179" s="368" t="s">
        <v>2114</v>
      </c>
      <c r="B179" s="368" t="s">
        <v>2113</v>
      </c>
      <c r="C179" s="368" t="s">
        <v>1010</v>
      </c>
      <c r="D179" s="368">
        <v>1</v>
      </c>
      <c r="E179" s="368">
        <v>0</v>
      </c>
      <c r="F179" s="367">
        <v>906.21</v>
      </c>
      <c r="G179" s="366">
        <v>0</v>
      </c>
      <c r="H179" s="366">
        <v>701.16</v>
      </c>
      <c r="I179" s="366">
        <v>205.05</v>
      </c>
      <c r="J179" s="365">
        <v>0.22627205614592644</v>
      </c>
    </row>
    <row r="180" spans="1:10" ht="22.5" customHeight="1" x14ac:dyDescent="0.2">
      <c r="A180" s="368" t="s">
        <v>1237</v>
      </c>
      <c r="B180" s="368" t="s">
        <v>1236</v>
      </c>
      <c r="C180" s="368" t="s">
        <v>1010</v>
      </c>
      <c r="D180" s="368">
        <v>2</v>
      </c>
      <c r="E180" s="368">
        <v>0</v>
      </c>
      <c r="F180" s="367">
        <v>1590.56</v>
      </c>
      <c r="G180" s="366">
        <v>0</v>
      </c>
      <c r="H180" s="366">
        <v>1388.14</v>
      </c>
      <c r="I180" s="366">
        <v>202.42</v>
      </c>
      <c r="J180" s="365">
        <v>0.12726335378734535</v>
      </c>
    </row>
    <row r="181" spans="1:10" ht="22.5" customHeight="1" x14ac:dyDescent="0.2">
      <c r="A181" s="368" t="s">
        <v>1235</v>
      </c>
      <c r="B181" s="368" t="s">
        <v>1234</v>
      </c>
      <c r="C181" s="368" t="s">
        <v>1010</v>
      </c>
      <c r="D181" s="368">
        <v>2</v>
      </c>
      <c r="E181" s="368">
        <v>0</v>
      </c>
      <c r="F181" s="367">
        <v>905.74</v>
      </c>
      <c r="G181" s="366">
        <v>0</v>
      </c>
      <c r="H181" s="366">
        <v>790.48</v>
      </c>
      <c r="I181" s="366">
        <v>115.26</v>
      </c>
      <c r="J181" s="365">
        <v>0.1272550621591185</v>
      </c>
    </row>
    <row r="182" spans="1:10" ht="22.5" customHeight="1" x14ac:dyDescent="0.2">
      <c r="A182" s="368" t="s">
        <v>8611</v>
      </c>
      <c r="B182" s="368" t="s">
        <v>8610</v>
      </c>
      <c r="C182" s="368" t="s">
        <v>1010</v>
      </c>
      <c r="D182" s="368">
        <v>1</v>
      </c>
      <c r="E182" s="368">
        <v>0</v>
      </c>
      <c r="F182" s="367">
        <v>499.42</v>
      </c>
      <c r="G182" s="366">
        <v>0</v>
      </c>
      <c r="H182" s="366">
        <v>380.52</v>
      </c>
      <c r="I182" s="366">
        <v>118.9</v>
      </c>
      <c r="J182" s="365">
        <v>0.23807616835529213</v>
      </c>
    </row>
    <row r="183" spans="1:10" ht="22.5" customHeight="1" x14ac:dyDescent="0.2">
      <c r="A183" s="368" t="s">
        <v>1231</v>
      </c>
      <c r="B183" s="368" t="s">
        <v>1230</v>
      </c>
      <c r="C183" s="368" t="s">
        <v>1010</v>
      </c>
      <c r="D183" s="368">
        <v>4</v>
      </c>
      <c r="E183" s="368">
        <v>0</v>
      </c>
      <c r="F183" s="367">
        <v>6519.75</v>
      </c>
      <c r="G183" s="366">
        <v>0</v>
      </c>
      <c r="H183" s="366">
        <v>5689.92</v>
      </c>
      <c r="I183" s="366">
        <v>829.83</v>
      </c>
      <c r="J183" s="365">
        <v>0.12727942022316807</v>
      </c>
    </row>
    <row r="184" spans="1:10" ht="22.5" customHeight="1" x14ac:dyDescent="0.2">
      <c r="A184" s="368" t="s">
        <v>1227</v>
      </c>
      <c r="B184" s="368" t="s">
        <v>1226</v>
      </c>
      <c r="C184" s="368" t="s">
        <v>1010</v>
      </c>
      <c r="D184" s="368">
        <v>5</v>
      </c>
      <c r="E184" s="368">
        <v>0</v>
      </c>
      <c r="F184" s="367">
        <v>2522.8000000000002</v>
      </c>
      <c r="G184" s="366">
        <v>0</v>
      </c>
      <c r="H184" s="366">
        <v>1953.15</v>
      </c>
      <c r="I184" s="366">
        <v>569.65</v>
      </c>
      <c r="J184" s="365">
        <v>0.22580069763754559</v>
      </c>
    </row>
    <row r="185" spans="1:10" ht="22.5" customHeight="1" x14ac:dyDescent="0.2">
      <c r="A185" s="368" t="s">
        <v>1225</v>
      </c>
      <c r="B185" s="368" t="s">
        <v>1224</v>
      </c>
      <c r="C185" s="368" t="s">
        <v>1010</v>
      </c>
      <c r="D185" s="368">
        <v>5</v>
      </c>
      <c r="E185" s="368">
        <v>0</v>
      </c>
      <c r="F185" s="367">
        <v>2751.7</v>
      </c>
      <c r="G185" s="366">
        <v>0</v>
      </c>
      <c r="H185" s="366">
        <v>2130.35</v>
      </c>
      <c r="I185" s="366">
        <v>621.35</v>
      </c>
      <c r="J185" s="365">
        <v>0.22580586546498529</v>
      </c>
    </row>
    <row r="186" spans="1:10" ht="22.5" customHeight="1" x14ac:dyDescent="0.2">
      <c r="A186" s="368" t="s">
        <v>2108</v>
      </c>
      <c r="B186" s="368" t="s">
        <v>2107</v>
      </c>
      <c r="C186" s="368" t="s">
        <v>1010</v>
      </c>
      <c r="D186" s="368">
        <v>7</v>
      </c>
      <c r="E186" s="368">
        <v>0</v>
      </c>
      <c r="F186" s="367">
        <v>3277.93</v>
      </c>
      <c r="G186" s="366">
        <v>0</v>
      </c>
      <c r="H186" s="366">
        <v>3377.71</v>
      </c>
      <c r="I186" s="366">
        <v>-99.78</v>
      </c>
      <c r="J186" s="365">
        <v>-3.0439942280646629E-2</v>
      </c>
    </row>
    <row r="187" spans="1:10" ht="22.5" customHeight="1" x14ac:dyDescent="0.2">
      <c r="A187" s="368" t="s">
        <v>4461</v>
      </c>
      <c r="B187" s="368" t="s">
        <v>4460</v>
      </c>
      <c r="C187" s="368" t="s">
        <v>1010</v>
      </c>
      <c r="D187" s="368">
        <v>1</v>
      </c>
      <c r="E187" s="368">
        <v>0</v>
      </c>
      <c r="F187" s="367">
        <v>946.25</v>
      </c>
      <c r="G187" s="366">
        <v>0</v>
      </c>
      <c r="H187" s="366">
        <v>562.44000000000005</v>
      </c>
      <c r="I187" s="366">
        <v>383.81</v>
      </c>
      <c r="J187" s="365">
        <v>0.40561162483487451</v>
      </c>
    </row>
    <row r="188" spans="1:10" ht="22.5" customHeight="1" x14ac:dyDescent="0.2">
      <c r="A188" s="368" t="s">
        <v>1215</v>
      </c>
      <c r="B188" s="368" t="s">
        <v>1214</v>
      </c>
      <c r="C188" s="368" t="s">
        <v>1010</v>
      </c>
      <c r="D188" s="368">
        <v>2</v>
      </c>
      <c r="E188" s="368">
        <v>0</v>
      </c>
      <c r="F188" s="367">
        <v>3101.8</v>
      </c>
      <c r="G188" s="366">
        <v>0</v>
      </c>
      <c r="H188" s="366">
        <v>2400.7199999999998</v>
      </c>
      <c r="I188" s="366">
        <v>701.08</v>
      </c>
      <c r="J188" s="365">
        <v>0.22602359920046425</v>
      </c>
    </row>
    <row r="189" spans="1:10" ht="22.5" customHeight="1" x14ac:dyDescent="0.2">
      <c r="A189" s="368" t="s">
        <v>1213</v>
      </c>
      <c r="B189" s="368" t="s">
        <v>1212</v>
      </c>
      <c r="C189" s="368" t="s">
        <v>1010</v>
      </c>
      <c r="D189" s="368">
        <v>2</v>
      </c>
      <c r="E189" s="368">
        <v>0</v>
      </c>
      <c r="F189" s="367">
        <v>1363.62</v>
      </c>
      <c r="G189" s="366">
        <v>0</v>
      </c>
      <c r="H189" s="366">
        <v>1055.6199999999999</v>
      </c>
      <c r="I189" s="366">
        <v>308</v>
      </c>
      <c r="J189" s="365">
        <v>0.22586937709919186</v>
      </c>
    </row>
    <row r="190" spans="1:10" ht="22.5" customHeight="1" x14ac:dyDescent="0.2">
      <c r="A190" s="368" t="s">
        <v>2100</v>
      </c>
      <c r="B190" s="368" t="s">
        <v>2099</v>
      </c>
      <c r="C190" s="368" t="s">
        <v>1010</v>
      </c>
      <c r="D190" s="368">
        <v>7</v>
      </c>
      <c r="E190" s="368">
        <v>0</v>
      </c>
      <c r="F190" s="367">
        <v>3633.28</v>
      </c>
      <c r="G190" s="366">
        <v>0</v>
      </c>
      <c r="H190" s="366">
        <v>2867.62</v>
      </c>
      <c r="I190" s="366">
        <v>765.66</v>
      </c>
      <c r="J190" s="365">
        <v>0.21073520345252775</v>
      </c>
    </row>
    <row r="191" spans="1:10" ht="22.5" customHeight="1" x14ac:dyDescent="0.2">
      <c r="A191" s="368" t="s">
        <v>1211</v>
      </c>
      <c r="B191" s="368" t="s">
        <v>1210</v>
      </c>
      <c r="C191" s="368" t="s">
        <v>1010</v>
      </c>
      <c r="D191" s="368">
        <v>1</v>
      </c>
      <c r="E191" s="368">
        <v>0</v>
      </c>
      <c r="F191" s="367">
        <v>854.95</v>
      </c>
      <c r="G191" s="366">
        <v>0</v>
      </c>
      <c r="H191" s="366">
        <v>651.4</v>
      </c>
      <c r="I191" s="366">
        <v>203.55</v>
      </c>
      <c r="J191" s="365">
        <v>0.23808409848529155</v>
      </c>
    </row>
    <row r="192" spans="1:10" ht="22.5" customHeight="1" x14ac:dyDescent="0.2">
      <c r="A192" s="368" t="s">
        <v>2098</v>
      </c>
      <c r="B192" s="368" t="s">
        <v>2097</v>
      </c>
      <c r="C192" s="368" t="s">
        <v>1010</v>
      </c>
      <c r="D192" s="368">
        <v>2</v>
      </c>
      <c r="E192" s="368">
        <v>0</v>
      </c>
      <c r="F192" s="367">
        <v>1113.3</v>
      </c>
      <c r="G192" s="366">
        <v>0</v>
      </c>
      <c r="H192" s="366">
        <v>918.24</v>
      </c>
      <c r="I192" s="366">
        <v>195.06</v>
      </c>
      <c r="J192" s="365">
        <v>0.17520883858798167</v>
      </c>
    </row>
    <row r="193" spans="1:10" ht="22.5" customHeight="1" x14ac:dyDescent="0.2">
      <c r="A193" s="368" t="s">
        <v>3020</v>
      </c>
      <c r="B193" s="368" t="s">
        <v>3019</v>
      </c>
      <c r="C193" s="368" t="s">
        <v>1010</v>
      </c>
      <c r="D193" s="368">
        <v>1</v>
      </c>
      <c r="E193" s="368">
        <v>0</v>
      </c>
      <c r="F193" s="367">
        <v>1064.68</v>
      </c>
      <c r="G193" s="366">
        <v>0</v>
      </c>
      <c r="H193" s="366">
        <v>811.19</v>
      </c>
      <c r="I193" s="366">
        <v>253.49</v>
      </c>
      <c r="J193" s="365">
        <v>0.23809031821768042</v>
      </c>
    </row>
    <row r="194" spans="1:10" ht="22.5" customHeight="1" x14ac:dyDescent="0.2">
      <c r="A194" s="368" t="s">
        <v>1207</v>
      </c>
      <c r="B194" s="368" t="s">
        <v>1206</v>
      </c>
      <c r="C194" s="368" t="s">
        <v>1010</v>
      </c>
      <c r="D194" s="368">
        <v>4</v>
      </c>
      <c r="E194" s="368">
        <v>0</v>
      </c>
      <c r="F194" s="367">
        <v>3424.09</v>
      </c>
      <c r="G194" s="366">
        <v>0</v>
      </c>
      <c r="H194" s="366">
        <v>2603.6799999999998</v>
      </c>
      <c r="I194" s="366">
        <v>820.41</v>
      </c>
      <c r="J194" s="365">
        <v>0.23959942641694582</v>
      </c>
    </row>
    <row r="195" spans="1:10" ht="22.5" customHeight="1" x14ac:dyDescent="0.2">
      <c r="A195" s="368" t="s">
        <v>1205</v>
      </c>
      <c r="B195" s="368" t="s">
        <v>1204</v>
      </c>
      <c r="C195" s="368" t="s">
        <v>1010</v>
      </c>
      <c r="D195" s="368">
        <v>3</v>
      </c>
      <c r="E195" s="368">
        <v>0</v>
      </c>
      <c r="F195" s="367">
        <v>2479.8000000000002</v>
      </c>
      <c r="G195" s="366">
        <v>0</v>
      </c>
      <c r="H195" s="366">
        <v>1919.85</v>
      </c>
      <c r="I195" s="366">
        <v>559.95000000000005</v>
      </c>
      <c r="J195" s="365">
        <v>0.22580450036293248</v>
      </c>
    </row>
    <row r="196" spans="1:10" ht="22.5" customHeight="1" x14ac:dyDescent="0.2">
      <c r="A196" s="368" t="s">
        <v>1203</v>
      </c>
      <c r="B196" s="368" t="s">
        <v>1202</v>
      </c>
      <c r="C196" s="368" t="s">
        <v>1010</v>
      </c>
      <c r="D196" s="368">
        <v>1</v>
      </c>
      <c r="E196" s="368">
        <v>0</v>
      </c>
      <c r="F196" s="367">
        <v>886.38</v>
      </c>
      <c r="G196" s="366">
        <v>0</v>
      </c>
      <c r="H196" s="366">
        <v>686.23</v>
      </c>
      <c r="I196" s="366">
        <v>200.15</v>
      </c>
      <c r="J196" s="365">
        <v>0.22580608768248381</v>
      </c>
    </row>
    <row r="197" spans="1:10" ht="22.5" customHeight="1" x14ac:dyDescent="0.2">
      <c r="A197" s="368" t="s">
        <v>1201</v>
      </c>
      <c r="B197" s="368" t="s">
        <v>1200</v>
      </c>
      <c r="C197" s="368" t="s">
        <v>1010</v>
      </c>
      <c r="D197" s="368">
        <v>10</v>
      </c>
      <c r="E197" s="368">
        <v>0</v>
      </c>
      <c r="F197" s="367">
        <v>8945.3799999999992</v>
      </c>
      <c r="G197" s="366">
        <v>0</v>
      </c>
      <c r="H197" s="366">
        <v>6903.3</v>
      </c>
      <c r="I197" s="366">
        <v>2042.08</v>
      </c>
      <c r="J197" s="365">
        <v>0.22828320317303458</v>
      </c>
    </row>
    <row r="198" spans="1:10" ht="22.5" customHeight="1" x14ac:dyDescent="0.2">
      <c r="A198" s="368" t="s">
        <v>1195</v>
      </c>
      <c r="B198" s="368" t="s">
        <v>1194</v>
      </c>
      <c r="C198" s="368" t="s">
        <v>1010</v>
      </c>
      <c r="D198" s="368">
        <v>4</v>
      </c>
      <c r="E198" s="368">
        <v>0</v>
      </c>
      <c r="F198" s="367">
        <v>3079.75</v>
      </c>
      <c r="G198" s="366">
        <v>0</v>
      </c>
      <c r="H198" s="366">
        <v>2484.52</v>
      </c>
      <c r="I198" s="366">
        <v>595.23</v>
      </c>
      <c r="J198" s="365">
        <v>0.19327218118353762</v>
      </c>
    </row>
    <row r="199" spans="1:10" ht="22.5" customHeight="1" x14ac:dyDescent="0.2">
      <c r="A199" s="368" t="s">
        <v>1189</v>
      </c>
      <c r="B199" s="368" t="s">
        <v>1188</v>
      </c>
      <c r="C199" s="368" t="s">
        <v>1010</v>
      </c>
      <c r="D199" s="368">
        <v>2</v>
      </c>
      <c r="E199" s="368">
        <v>0</v>
      </c>
      <c r="F199" s="367">
        <v>2593.5</v>
      </c>
      <c r="G199" s="366">
        <v>0</v>
      </c>
      <c r="H199" s="366">
        <v>1315.34</v>
      </c>
      <c r="I199" s="366">
        <v>1278.1600000000001</v>
      </c>
      <c r="J199" s="365">
        <v>0.49283208020050123</v>
      </c>
    </row>
    <row r="200" spans="1:10" ht="22.5" customHeight="1" x14ac:dyDescent="0.2">
      <c r="A200" s="368" t="s">
        <v>3016</v>
      </c>
      <c r="B200" s="368" t="s">
        <v>3015</v>
      </c>
      <c r="C200" s="368" t="s">
        <v>1010</v>
      </c>
      <c r="D200" s="368">
        <v>8</v>
      </c>
      <c r="E200" s="368">
        <v>0</v>
      </c>
      <c r="F200" s="367">
        <v>1589.26</v>
      </c>
      <c r="G200" s="366">
        <v>0</v>
      </c>
      <c r="H200" s="366">
        <v>1215.68</v>
      </c>
      <c r="I200" s="366">
        <v>373.58</v>
      </c>
      <c r="J200" s="365">
        <v>0.23506537633867333</v>
      </c>
    </row>
    <row r="201" spans="1:10" ht="22.5" customHeight="1" x14ac:dyDescent="0.2">
      <c r="A201" s="368" t="s">
        <v>1183</v>
      </c>
      <c r="B201" s="368" t="s">
        <v>1182</v>
      </c>
      <c r="C201" s="368" t="s">
        <v>1010</v>
      </c>
      <c r="D201" s="368">
        <v>3</v>
      </c>
      <c r="E201" s="368">
        <v>0</v>
      </c>
      <c r="F201" s="367">
        <v>855.75</v>
      </c>
      <c r="G201" s="366">
        <v>0</v>
      </c>
      <c r="H201" s="366">
        <v>753.72</v>
      </c>
      <c r="I201" s="366">
        <v>102.03</v>
      </c>
      <c r="J201" s="365">
        <v>0.11922874671340929</v>
      </c>
    </row>
    <row r="202" spans="1:10" ht="22.5" customHeight="1" x14ac:dyDescent="0.2">
      <c r="A202" s="368" t="s">
        <v>1179</v>
      </c>
      <c r="B202" s="368" t="s">
        <v>1178</v>
      </c>
      <c r="C202" s="368" t="s">
        <v>1010</v>
      </c>
      <c r="D202" s="368">
        <v>3</v>
      </c>
      <c r="E202" s="368">
        <v>0</v>
      </c>
      <c r="F202" s="367">
        <v>1247.8499999999999</v>
      </c>
      <c r="G202" s="366">
        <v>0</v>
      </c>
      <c r="H202" s="366">
        <v>992.76</v>
      </c>
      <c r="I202" s="366">
        <v>255.09</v>
      </c>
      <c r="J202" s="365">
        <v>0.2044236086068037</v>
      </c>
    </row>
    <row r="203" spans="1:10" ht="22.5" customHeight="1" x14ac:dyDescent="0.2">
      <c r="A203" s="368" t="s">
        <v>1177</v>
      </c>
      <c r="B203" s="368" t="s">
        <v>1176</v>
      </c>
      <c r="C203" s="368" t="s">
        <v>1010</v>
      </c>
      <c r="D203" s="368">
        <v>20</v>
      </c>
      <c r="E203" s="368">
        <v>0</v>
      </c>
      <c r="F203" s="367">
        <v>8631.15</v>
      </c>
      <c r="G203" s="366">
        <v>0</v>
      </c>
      <c r="H203" s="366">
        <v>6951.8</v>
      </c>
      <c r="I203" s="366">
        <v>1679.35</v>
      </c>
      <c r="J203" s="365">
        <v>0.19456851056927524</v>
      </c>
    </row>
    <row r="204" spans="1:10" ht="22.5" customHeight="1" x14ac:dyDescent="0.2">
      <c r="A204" s="368" t="s">
        <v>1175</v>
      </c>
      <c r="B204" s="368" t="s">
        <v>1174</v>
      </c>
      <c r="C204" s="368" t="s">
        <v>1010</v>
      </c>
      <c r="D204" s="368">
        <v>2</v>
      </c>
      <c r="E204" s="368">
        <v>0</v>
      </c>
      <c r="F204" s="367">
        <v>642.17999999999995</v>
      </c>
      <c r="G204" s="366">
        <v>0</v>
      </c>
      <c r="H204" s="366">
        <v>522.44000000000005</v>
      </c>
      <c r="I204" s="366">
        <v>119.74</v>
      </c>
      <c r="J204" s="365">
        <v>0.18645862530754617</v>
      </c>
    </row>
    <row r="205" spans="1:10" ht="22.5" customHeight="1" x14ac:dyDescent="0.2">
      <c r="A205" s="368" t="s">
        <v>1173</v>
      </c>
      <c r="B205" s="368" t="s">
        <v>1172</v>
      </c>
      <c r="C205" s="368" t="s">
        <v>1010</v>
      </c>
      <c r="D205" s="368">
        <v>19</v>
      </c>
      <c r="E205" s="368">
        <v>0</v>
      </c>
      <c r="F205" s="367">
        <v>5786.79</v>
      </c>
      <c r="G205" s="366">
        <v>0</v>
      </c>
      <c r="H205" s="366">
        <v>4608.45</v>
      </c>
      <c r="I205" s="366">
        <v>1178.3399999999999</v>
      </c>
      <c r="J205" s="365">
        <v>0.20362584438004488</v>
      </c>
    </row>
    <row r="206" spans="1:10" ht="22.5" customHeight="1" x14ac:dyDescent="0.2">
      <c r="A206" s="368" t="s">
        <v>3014</v>
      </c>
      <c r="B206" s="368" t="s">
        <v>3013</v>
      </c>
      <c r="C206" s="368" t="s">
        <v>1010</v>
      </c>
      <c r="D206" s="368">
        <v>1</v>
      </c>
      <c r="E206" s="368">
        <v>0</v>
      </c>
      <c r="F206" s="367">
        <v>401.83</v>
      </c>
      <c r="G206" s="366">
        <v>0</v>
      </c>
      <c r="H206" s="366">
        <v>180.54</v>
      </c>
      <c r="I206" s="366">
        <v>221.29</v>
      </c>
      <c r="J206" s="365">
        <v>0.55070552223577129</v>
      </c>
    </row>
    <row r="207" spans="1:10" ht="22.5" customHeight="1" x14ac:dyDescent="0.2">
      <c r="A207" s="368" t="s">
        <v>7892</v>
      </c>
      <c r="B207" s="368" t="s">
        <v>7891</v>
      </c>
      <c r="C207" s="368" t="s">
        <v>1010</v>
      </c>
      <c r="D207" s="368">
        <v>1</v>
      </c>
      <c r="E207" s="368">
        <v>0</v>
      </c>
      <c r="F207" s="367">
        <v>280.5</v>
      </c>
      <c r="G207" s="366">
        <v>0</v>
      </c>
      <c r="H207" s="366">
        <v>145.12</v>
      </c>
      <c r="I207" s="366">
        <v>135.38</v>
      </c>
      <c r="J207" s="365">
        <v>0.48263814616755796</v>
      </c>
    </row>
    <row r="208" spans="1:10" ht="22.5" customHeight="1" x14ac:dyDescent="0.2">
      <c r="A208" s="368" t="s">
        <v>1146</v>
      </c>
      <c r="B208" s="368" t="s">
        <v>1145</v>
      </c>
      <c r="C208" s="368" t="s">
        <v>1010</v>
      </c>
      <c r="D208" s="368">
        <v>1</v>
      </c>
      <c r="E208" s="368">
        <v>0</v>
      </c>
      <c r="F208" s="367">
        <v>687.02</v>
      </c>
      <c r="G208" s="366">
        <v>0</v>
      </c>
      <c r="H208" s="366">
        <v>375.23</v>
      </c>
      <c r="I208" s="366">
        <v>311.79000000000002</v>
      </c>
      <c r="J208" s="365">
        <v>0.45382958283601643</v>
      </c>
    </row>
    <row r="209" spans="1:10" ht="22.5" customHeight="1" x14ac:dyDescent="0.2">
      <c r="A209" s="368" t="s">
        <v>1144</v>
      </c>
      <c r="B209" s="368" t="s">
        <v>1143</v>
      </c>
      <c r="C209" s="368" t="s">
        <v>1010</v>
      </c>
      <c r="D209" s="368">
        <v>11</v>
      </c>
      <c r="E209" s="368">
        <v>0</v>
      </c>
      <c r="F209" s="367">
        <v>1918.88</v>
      </c>
      <c r="G209" s="366">
        <v>0</v>
      </c>
      <c r="H209" s="366">
        <v>1690.17</v>
      </c>
      <c r="I209" s="366">
        <v>228.71</v>
      </c>
      <c r="J209" s="365">
        <v>0.11918931876928208</v>
      </c>
    </row>
    <row r="210" spans="1:10" ht="22.5" customHeight="1" x14ac:dyDescent="0.2">
      <c r="A210" s="368" t="s">
        <v>2082</v>
      </c>
      <c r="B210" s="368" t="s">
        <v>2081</v>
      </c>
      <c r="C210" s="368" t="s">
        <v>1010</v>
      </c>
      <c r="D210" s="368">
        <v>2</v>
      </c>
      <c r="E210" s="368">
        <v>0</v>
      </c>
      <c r="F210" s="367">
        <v>351.22</v>
      </c>
      <c r="G210" s="366">
        <v>0</v>
      </c>
      <c r="H210" s="366">
        <v>290.66000000000003</v>
      </c>
      <c r="I210" s="366">
        <v>60.56</v>
      </c>
      <c r="J210" s="365">
        <v>0.1724275382950857</v>
      </c>
    </row>
    <row r="211" spans="1:10" ht="22.5" customHeight="1" x14ac:dyDescent="0.2">
      <c r="A211" s="368" t="s">
        <v>7225</v>
      </c>
      <c r="B211" s="368" t="s">
        <v>7224</v>
      </c>
      <c r="C211" s="368" t="s">
        <v>1010</v>
      </c>
      <c r="D211" s="368">
        <v>1</v>
      </c>
      <c r="E211" s="368">
        <v>0</v>
      </c>
      <c r="F211" s="367">
        <v>536.30999999999995</v>
      </c>
      <c r="G211" s="366">
        <v>0</v>
      </c>
      <c r="H211" s="366">
        <v>443.08</v>
      </c>
      <c r="I211" s="366">
        <v>93.23</v>
      </c>
      <c r="J211" s="365">
        <v>0.17383602767056366</v>
      </c>
    </row>
    <row r="212" spans="1:10" ht="22.5" customHeight="1" x14ac:dyDescent="0.2">
      <c r="A212" s="368" t="s">
        <v>1130</v>
      </c>
      <c r="B212" s="368" t="s">
        <v>1129</v>
      </c>
      <c r="C212" s="368" t="s">
        <v>1010</v>
      </c>
      <c r="D212" s="368">
        <v>1</v>
      </c>
      <c r="E212" s="368">
        <v>0</v>
      </c>
      <c r="F212" s="367">
        <v>1790.45</v>
      </c>
      <c r="G212" s="366">
        <v>0</v>
      </c>
      <c r="H212" s="366">
        <v>1479.21</v>
      </c>
      <c r="I212" s="366">
        <v>311.24</v>
      </c>
      <c r="J212" s="365">
        <v>0.17383339383953755</v>
      </c>
    </row>
    <row r="213" spans="1:10" ht="22.5" customHeight="1" x14ac:dyDescent="0.2">
      <c r="A213" s="368" t="s">
        <v>1113</v>
      </c>
      <c r="B213" s="368" t="s">
        <v>1112</v>
      </c>
      <c r="C213" s="368" t="s">
        <v>1010</v>
      </c>
      <c r="D213" s="368">
        <v>9</v>
      </c>
      <c r="E213" s="368">
        <v>0</v>
      </c>
      <c r="F213" s="367">
        <v>1321.39</v>
      </c>
      <c r="G213" s="366">
        <v>0</v>
      </c>
      <c r="H213" s="366">
        <v>1187.9100000000001</v>
      </c>
      <c r="I213" s="366">
        <v>133.47999999999999</v>
      </c>
      <c r="J213" s="365">
        <v>0.10101484043318021</v>
      </c>
    </row>
    <row r="214" spans="1:10" ht="22.5" customHeight="1" x14ac:dyDescent="0.2">
      <c r="A214" s="368" t="s">
        <v>2960</v>
      </c>
      <c r="B214" s="368" t="s">
        <v>2959</v>
      </c>
      <c r="C214" s="368" t="s">
        <v>1010</v>
      </c>
      <c r="D214" s="368">
        <v>2</v>
      </c>
      <c r="E214" s="368">
        <v>0</v>
      </c>
      <c r="F214" s="367">
        <v>1905.3</v>
      </c>
      <c r="G214" s="366">
        <v>0</v>
      </c>
      <c r="H214" s="366">
        <v>1662.8</v>
      </c>
      <c r="I214" s="366">
        <v>242.5</v>
      </c>
      <c r="J214" s="365">
        <v>0.12727654437621372</v>
      </c>
    </row>
    <row r="215" spans="1:10" ht="22.5" customHeight="1" x14ac:dyDescent="0.2">
      <c r="A215" s="368" t="s">
        <v>8600</v>
      </c>
      <c r="B215" s="368" t="s">
        <v>8599</v>
      </c>
      <c r="C215" s="368" t="s">
        <v>1010</v>
      </c>
      <c r="D215" s="368">
        <v>2</v>
      </c>
      <c r="E215" s="368">
        <v>0</v>
      </c>
      <c r="F215" s="367">
        <v>1164.72</v>
      </c>
      <c r="G215" s="366">
        <v>0</v>
      </c>
      <c r="H215" s="366">
        <v>864</v>
      </c>
      <c r="I215" s="366">
        <v>300.72000000000003</v>
      </c>
      <c r="J215" s="365">
        <v>0.25819080980836595</v>
      </c>
    </row>
    <row r="216" spans="1:10" ht="22.5" customHeight="1" x14ac:dyDescent="0.2">
      <c r="A216" s="368" t="s">
        <v>8598</v>
      </c>
      <c r="B216" s="368" t="s">
        <v>8597</v>
      </c>
      <c r="C216" s="368" t="s">
        <v>1010</v>
      </c>
      <c r="D216" s="372">
        <v>1</v>
      </c>
      <c r="E216" s="372">
        <v>0</v>
      </c>
      <c r="F216" s="373">
        <v>738.14</v>
      </c>
      <c r="G216" s="374">
        <v>0</v>
      </c>
      <c r="H216" s="374">
        <v>644.20000000000005</v>
      </c>
      <c r="I216" s="374">
        <v>93.94</v>
      </c>
      <c r="J216" s="375">
        <v>0.12726583033028965</v>
      </c>
    </row>
    <row r="217" spans="1:10" x14ac:dyDescent="0.2">
      <c r="D217" s="464">
        <f>SUM(D9:D216)</f>
        <v>1669</v>
      </c>
      <c r="E217" s="464">
        <f t="shared" ref="E217:I217" si="0">SUM(E9:E216)</f>
        <v>0</v>
      </c>
      <c r="F217" s="848">
        <f>SUM(F9:F216)</f>
        <v>512319.13999999996</v>
      </c>
      <c r="G217" s="800">
        <f t="shared" si="0"/>
        <v>0</v>
      </c>
      <c r="H217" s="800">
        <f t="shared" si="0"/>
        <v>414741.81999999977</v>
      </c>
      <c r="I217" s="800">
        <f t="shared" si="0"/>
        <v>97577.319999999992</v>
      </c>
    </row>
    <row r="222" spans="1:10" ht="24" x14ac:dyDescent="0.2">
      <c r="A222" s="370" t="s">
        <v>1908</v>
      </c>
      <c r="B222" s="369" t="s">
        <v>1907</v>
      </c>
      <c r="C222" s="370" t="s">
        <v>1906</v>
      </c>
      <c r="D222" s="369" t="s">
        <v>1905</v>
      </c>
      <c r="E222" s="369" t="s">
        <v>1904</v>
      </c>
      <c r="F222" s="369" t="s">
        <v>245</v>
      </c>
      <c r="G222" s="370" t="s">
        <v>1903</v>
      </c>
      <c r="H222" s="370" t="s">
        <v>1902</v>
      </c>
      <c r="I222" s="370" t="s">
        <v>1901</v>
      </c>
      <c r="J222" s="369" t="s">
        <v>1900</v>
      </c>
    </row>
    <row r="223" spans="1:10" ht="25.5" customHeight="1" x14ac:dyDescent="0.2">
      <c r="A223" s="368" t="s">
        <v>1650</v>
      </c>
      <c r="B223" s="368" t="s">
        <v>1649</v>
      </c>
      <c r="C223" s="368" t="s">
        <v>1159</v>
      </c>
      <c r="D223" s="368">
        <v>23</v>
      </c>
      <c r="E223" s="368">
        <v>0</v>
      </c>
      <c r="F223" s="367">
        <v>14865.36</v>
      </c>
      <c r="G223" s="366">
        <v>0</v>
      </c>
      <c r="H223" s="366">
        <v>8464.92</v>
      </c>
      <c r="I223" s="366">
        <v>6400.44</v>
      </c>
      <c r="J223" s="365">
        <v>0.43056071295952469</v>
      </c>
    </row>
    <row r="224" spans="1:10" ht="25.5" customHeight="1" x14ac:dyDescent="0.2">
      <c r="A224" s="368" t="s">
        <v>1648</v>
      </c>
      <c r="B224" s="368" t="s">
        <v>1647</v>
      </c>
      <c r="C224" s="368" t="s">
        <v>1159</v>
      </c>
      <c r="D224" s="368">
        <v>1</v>
      </c>
      <c r="E224" s="368">
        <v>0</v>
      </c>
      <c r="F224" s="367">
        <v>2159</v>
      </c>
      <c r="G224" s="366">
        <v>0</v>
      </c>
      <c r="H224" s="366">
        <v>2056.8000000000002</v>
      </c>
      <c r="I224" s="366">
        <v>102.2</v>
      </c>
      <c r="J224" s="365">
        <v>4.7336729967577582E-2</v>
      </c>
    </row>
    <row r="225" spans="1:10" ht="25.5" customHeight="1" x14ac:dyDescent="0.2">
      <c r="A225" s="368" t="s">
        <v>1646</v>
      </c>
      <c r="B225" s="368" t="s">
        <v>1645</v>
      </c>
      <c r="C225" s="368" t="s">
        <v>1159</v>
      </c>
      <c r="D225" s="368">
        <v>18</v>
      </c>
      <c r="E225" s="368">
        <v>0</v>
      </c>
      <c r="F225" s="367">
        <v>14103.94</v>
      </c>
      <c r="G225" s="366">
        <v>0</v>
      </c>
      <c r="H225" s="366">
        <v>9397.98</v>
      </c>
      <c r="I225" s="366">
        <v>4705.96</v>
      </c>
      <c r="J225" s="365">
        <v>0.333662792099229</v>
      </c>
    </row>
    <row r="226" spans="1:10" ht="25.5" customHeight="1" x14ac:dyDescent="0.2">
      <c r="A226" s="368" t="s">
        <v>2288</v>
      </c>
      <c r="B226" s="368" t="s">
        <v>2287</v>
      </c>
      <c r="C226" s="368" t="s">
        <v>1159</v>
      </c>
      <c r="D226" s="368">
        <v>1</v>
      </c>
      <c r="E226" s="368">
        <v>0</v>
      </c>
      <c r="F226" s="367">
        <v>778.34</v>
      </c>
      <c r="G226" s="366">
        <v>0</v>
      </c>
      <c r="H226" s="366">
        <v>491.59</v>
      </c>
      <c r="I226" s="366">
        <v>286.75</v>
      </c>
      <c r="J226" s="365">
        <v>0.36841226199347327</v>
      </c>
    </row>
    <row r="227" spans="1:10" ht="25.5" customHeight="1" x14ac:dyDescent="0.2">
      <c r="A227" s="368" t="s">
        <v>1644</v>
      </c>
      <c r="B227" s="368" t="s">
        <v>1643</v>
      </c>
      <c r="C227" s="368" t="s">
        <v>1159</v>
      </c>
      <c r="D227" s="368">
        <v>68</v>
      </c>
      <c r="E227" s="368">
        <v>0</v>
      </c>
      <c r="F227" s="367">
        <v>29809.37</v>
      </c>
      <c r="G227" s="366">
        <v>0</v>
      </c>
      <c r="H227" s="366">
        <v>13379.68</v>
      </c>
      <c r="I227" s="366">
        <v>16429.689999999999</v>
      </c>
      <c r="J227" s="365">
        <v>0.55115857866167584</v>
      </c>
    </row>
    <row r="228" spans="1:10" ht="25.5" customHeight="1" x14ac:dyDescent="0.2">
      <c r="A228" s="368" t="s">
        <v>1642</v>
      </c>
      <c r="B228" s="368" t="s">
        <v>1641</v>
      </c>
      <c r="C228" s="368" t="s">
        <v>1159</v>
      </c>
      <c r="D228" s="368">
        <v>2</v>
      </c>
      <c r="E228" s="368">
        <v>0</v>
      </c>
      <c r="F228" s="367">
        <v>1610.1</v>
      </c>
      <c r="G228" s="366">
        <v>0</v>
      </c>
      <c r="H228" s="366">
        <v>1321.92</v>
      </c>
      <c r="I228" s="366">
        <v>288.18</v>
      </c>
      <c r="J228" s="365">
        <v>0.17898267188373393</v>
      </c>
    </row>
    <row r="229" spans="1:10" ht="25.5" customHeight="1" x14ac:dyDescent="0.2">
      <c r="A229" s="368" t="s">
        <v>1640</v>
      </c>
      <c r="B229" s="368" t="s">
        <v>1639</v>
      </c>
      <c r="C229" s="368" t="s">
        <v>1159</v>
      </c>
      <c r="D229" s="368">
        <v>4</v>
      </c>
      <c r="E229" s="368">
        <v>0</v>
      </c>
      <c r="F229" s="367">
        <v>2603.2399999999998</v>
      </c>
      <c r="G229" s="366">
        <v>0</v>
      </c>
      <c r="H229" s="366">
        <v>2323.1999999999998</v>
      </c>
      <c r="I229" s="366">
        <v>280.04000000000002</v>
      </c>
      <c r="J229" s="365">
        <v>0.10757363900370308</v>
      </c>
    </row>
    <row r="230" spans="1:10" ht="25.5" customHeight="1" x14ac:dyDescent="0.2">
      <c r="A230" s="368" t="s">
        <v>1636</v>
      </c>
      <c r="B230" s="368" t="s">
        <v>1635</v>
      </c>
      <c r="C230" s="368" t="s">
        <v>1159</v>
      </c>
      <c r="D230" s="368">
        <v>1</v>
      </c>
      <c r="E230" s="368">
        <v>0</v>
      </c>
      <c r="F230" s="367">
        <v>505.72</v>
      </c>
      <c r="G230" s="366">
        <v>0</v>
      </c>
      <c r="H230" s="366">
        <v>320.77</v>
      </c>
      <c r="I230" s="366">
        <v>184.95</v>
      </c>
      <c r="J230" s="365">
        <v>0.36571620659653564</v>
      </c>
    </row>
    <row r="231" spans="1:10" ht="25.5" customHeight="1" x14ac:dyDescent="0.2">
      <c r="A231" s="368" t="s">
        <v>1634</v>
      </c>
      <c r="B231" s="368" t="s">
        <v>1633</v>
      </c>
      <c r="C231" s="368" t="s">
        <v>1630</v>
      </c>
      <c r="D231" s="368">
        <v>1</v>
      </c>
      <c r="E231" s="368">
        <v>0</v>
      </c>
      <c r="F231" s="367">
        <v>606.16999999999996</v>
      </c>
      <c r="G231" s="366">
        <v>0</v>
      </c>
      <c r="H231" s="366">
        <v>377.55</v>
      </c>
      <c r="I231" s="366">
        <v>228.62</v>
      </c>
      <c r="J231" s="365">
        <v>0.3771549235363017</v>
      </c>
    </row>
    <row r="232" spans="1:10" ht="25.5" customHeight="1" x14ac:dyDescent="0.2">
      <c r="A232" s="368" t="s">
        <v>1632</v>
      </c>
      <c r="B232" s="368" t="s">
        <v>1631</v>
      </c>
      <c r="C232" s="368" t="s">
        <v>1630</v>
      </c>
      <c r="D232" s="368">
        <v>1</v>
      </c>
      <c r="E232" s="368">
        <v>0</v>
      </c>
      <c r="F232" s="367">
        <v>766.08</v>
      </c>
      <c r="G232" s="366">
        <v>0</v>
      </c>
      <c r="H232" s="366">
        <v>464.09</v>
      </c>
      <c r="I232" s="366">
        <v>301.99</v>
      </c>
      <c r="J232" s="365">
        <v>0.39420164995822893</v>
      </c>
    </row>
    <row r="233" spans="1:10" ht="25.5" customHeight="1" x14ac:dyDescent="0.2">
      <c r="A233" s="368" t="s">
        <v>1161</v>
      </c>
      <c r="B233" s="368" t="s">
        <v>1160</v>
      </c>
      <c r="C233" s="368" t="s">
        <v>1159</v>
      </c>
      <c r="D233" s="368">
        <v>14</v>
      </c>
      <c r="E233" s="368">
        <v>0</v>
      </c>
      <c r="F233" s="367">
        <v>7335.8</v>
      </c>
      <c r="G233" s="366">
        <v>0</v>
      </c>
      <c r="H233" s="366">
        <v>5222</v>
      </c>
      <c r="I233" s="366">
        <v>2113.8000000000002</v>
      </c>
      <c r="J233" s="365">
        <v>0.28814853185746614</v>
      </c>
    </row>
    <row r="234" spans="1:10" ht="25.5" customHeight="1" x14ac:dyDescent="0.2">
      <c r="A234" s="368" t="s">
        <v>2986</v>
      </c>
      <c r="B234" s="368" t="s">
        <v>2985</v>
      </c>
      <c r="C234" s="368" t="s">
        <v>1010</v>
      </c>
      <c r="D234" s="368">
        <v>20</v>
      </c>
      <c r="E234" s="368">
        <v>0</v>
      </c>
      <c r="F234" s="367">
        <v>63063</v>
      </c>
      <c r="G234" s="366">
        <v>0</v>
      </c>
      <c r="H234" s="366">
        <v>54896</v>
      </c>
      <c r="I234" s="366">
        <v>8167</v>
      </c>
      <c r="J234" s="365">
        <v>0.12950541521970094</v>
      </c>
    </row>
    <row r="235" spans="1:10" ht="25.5" customHeight="1" x14ac:dyDescent="0.2">
      <c r="A235" s="368" t="s">
        <v>8609</v>
      </c>
      <c r="B235" s="368" t="s">
        <v>8608</v>
      </c>
      <c r="C235" s="368" t="s">
        <v>1010</v>
      </c>
      <c r="D235" s="368">
        <v>10</v>
      </c>
      <c r="E235" s="368">
        <v>0</v>
      </c>
      <c r="F235" s="367">
        <v>35778.6</v>
      </c>
      <c r="G235" s="366">
        <v>0</v>
      </c>
      <c r="H235" s="366">
        <v>31340</v>
      </c>
      <c r="I235" s="366">
        <v>4438.6000000000004</v>
      </c>
      <c r="J235" s="365">
        <v>0.1240573974386924</v>
      </c>
    </row>
    <row r="236" spans="1:10" ht="25.5" customHeight="1" x14ac:dyDescent="0.2">
      <c r="A236" s="368" t="s">
        <v>1122</v>
      </c>
      <c r="B236" s="368" t="s">
        <v>1121</v>
      </c>
      <c r="C236" s="368" t="s">
        <v>1010</v>
      </c>
      <c r="D236" s="368">
        <v>10</v>
      </c>
      <c r="E236" s="368">
        <v>0</v>
      </c>
      <c r="F236" s="367">
        <v>33485.4</v>
      </c>
      <c r="G236" s="366">
        <v>0</v>
      </c>
      <c r="H236" s="366">
        <v>29283.7</v>
      </c>
      <c r="I236" s="366">
        <v>4201.7</v>
      </c>
      <c r="J236" s="365">
        <v>0.12547856677835714</v>
      </c>
    </row>
    <row r="237" spans="1:10" ht="25.5" customHeight="1" x14ac:dyDescent="0.2">
      <c r="A237" s="368" t="s">
        <v>4525</v>
      </c>
      <c r="B237" s="368" t="s">
        <v>4524</v>
      </c>
      <c r="C237" s="368" t="s">
        <v>1010</v>
      </c>
      <c r="D237" s="368">
        <v>20</v>
      </c>
      <c r="E237" s="368">
        <v>0</v>
      </c>
      <c r="F237" s="367">
        <v>68211</v>
      </c>
      <c r="G237" s="366">
        <v>0</v>
      </c>
      <c r="H237" s="366">
        <v>59284.4</v>
      </c>
      <c r="I237" s="366">
        <v>8926.6</v>
      </c>
      <c r="J237" s="365">
        <v>0.13086745539575728</v>
      </c>
    </row>
    <row r="238" spans="1:10" ht="25.5" customHeight="1" x14ac:dyDescent="0.2">
      <c r="A238" s="368" t="s">
        <v>1113</v>
      </c>
      <c r="B238" s="368" t="s">
        <v>1112</v>
      </c>
      <c r="C238" s="368" t="s">
        <v>1010</v>
      </c>
      <c r="D238" s="368">
        <v>9</v>
      </c>
      <c r="E238" s="368">
        <v>0</v>
      </c>
      <c r="F238" s="367">
        <v>1321.39</v>
      </c>
      <c r="G238" s="366">
        <v>0</v>
      </c>
      <c r="H238" s="366">
        <v>1187.9100000000001</v>
      </c>
      <c r="I238" s="366">
        <v>133.47999999999999</v>
      </c>
      <c r="J238" s="365">
        <v>0.10101484043318021</v>
      </c>
    </row>
    <row r="239" spans="1:10" ht="25.5" customHeight="1" x14ac:dyDescent="0.2">
      <c r="A239" s="368" t="s">
        <v>1103</v>
      </c>
      <c r="B239" s="368" t="s">
        <v>1102</v>
      </c>
      <c r="C239" s="368" t="s">
        <v>1010</v>
      </c>
      <c r="D239" s="368">
        <v>900</v>
      </c>
      <c r="E239" s="368">
        <v>0</v>
      </c>
      <c r="F239" s="367">
        <v>34002</v>
      </c>
      <c r="G239" s="366">
        <v>0</v>
      </c>
      <c r="H239" s="366">
        <v>19080</v>
      </c>
      <c r="I239" s="366">
        <v>14922</v>
      </c>
      <c r="J239" s="365">
        <v>0.43885653785071466</v>
      </c>
    </row>
    <row r="240" spans="1:10" ht="25.5" customHeight="1" x14ac:dyDescent="0.2">
      <c r="A240" s="368" t="s">
        <v>8607</v>
      </c>
      <c r="B240" s="368" t="s">
        <v>8606</v>
      </c>
      <c r="C240" s="368" t="s">
        <v>1010</v>
      </c>
      <c r="D240" s="368">
        <v>2</v>
      </c>
      <c r="E240" s="368">
        <v>0</v>
      </c>
      <c r="F240" s="367">
        <v>6948.26</v>
      </c>
      <c r="G240" s="366">
        <v>0</v>
      </c>
      <c r="H240" s="366">
        <v>5344.82</v>
      </c>
      <c r="I240" s="366">
        <v>1603.44</v>
      </c>
      <c r="J240" s="365">
        <v>0.23076856651881189</v>
      </c>
    </row>
    <row r="241" spans="1:10" ht="25.5" customHeight="1" x14ac:dyDescent="0.2">
      <c r="A241" s="368" t="s">
        <v>8605</v>
      </c>
      <c r="B241" s="368" t="s">
        <v>8604</v>
      </c>
      <c r="C241" s="368" t="s">
        <v>1010</v>
      </c>
      <c r="D241" s="368">
        <v>2</v>
      </c>
      <c r="E241" s="368">
        <v>0</v>
      </c>
      <c r="F241" s="367">
        <v>2509.5</v>
      </c>
      <c r="G241" s="366">
        <v>0</v>
      </c>
      <c r="H241" s="366">
        <v>2390</v>
      </c>
      <c r="I241" s="366">
        <v>119.5</v>
      </c>
      <c r="J241" s="365">
        <v>4.7619047619047616E-2</v>
      </c>
    </row>
    <row r="242" spans="1:10" ht="25.5" customHeight="1" x14ac:dyDescent="0.2">
      <c r="A242" s="368" t="s">
        <v>7856</v>
      </c>
      <c r="B242" s="368" t="s">
        <v>7855</v>
      </c>
      <c r="C242" s="368" t="s">
        <v>1010</v>
      </c>
      <c r="D242" s="368">
        <v>3</v>
      </c>
      <c r="E242" s="368">
        <v>0</v>
      </c>
      <c r="F242" s="367">
        <v>8331.75</v>
      </c>
      <c r="G242" s="366">
        <v>0</v>
      </c>
      <c r="H242" s="366">
        <v>7935</v>
      </c>
      <c r="I242" s="366">
        <v>396.75</v>
      </c>
      <c r="J242" s="365">
        <v>4.7619047619047616E-2</v>
      </c>
    </row>
    <row r="243" spans="1:10" ht="25.5" customHeight="1" x14ac:dyDescent="0.2">
      <c r="A243" s="368" t="s">
        <v>1068</v>
      </c>
      <c r="B243" s="368" t="s">
        <v>218</v>
      </c>
      <c r="C243" s="368" t="s">
        <v>1010</v>
      </c>
      <c r="D243" s="368">
        <v>3</v>
      </c>
      <c r="E243" s="368">
        <v>0</v>
      </c>
      <c r="F243" s="367">
        <v>762</v>
      </c>
      <c r="G243" s="366">
        <v>0</v>
      </c>
      <c r="H243" s="366">
        <v>752.85</v>
      </c>
      <c r="I243" s="366">
        <v>9.15</v>
      </c>
      <c r="J243" s="365">
        <v>1.2007874015748031E-2</v>
      </c>
    </row>
    <row r="244" spans="1:10" ht="25.5" customHeight="1" x14ac:dyDescent="0.2">
      <c r="A244" s="368" t="s">
        <v>1059</v>
      </c>
      <c r="B244" s="368" t="s">
        <v>7197</v>
      </c>
      <c r="C244" s="368" t="s">
        <v>1010</v>
      </c>
      <c r="D244" s="368">
        <v>13</v>
      </c>
      <c r="E244" s="368">
        <v>0</v>
      </c>
      <c r="F244" s="367">
        <v>23882.400000000001</v>
      </c>
      <c r="G244" s="366">
        <v>0</v>
      </c>
      <c r="H244" s="366">
        <v>16781.18</v>
      </c>
      <c r="I244" s="366">
        <v>7101.22</v>
      </c>
      <c r="J244" s="365">
        <v>0.29734113824406255</v>
      </c>
    </row>
    <row r="245" spans="1:10" ht="25.5" customHeight="1" x14ac:dyDescent="0.2">
      <c r="A245" s="368" t="s">
        <v>1055</v>
      </c>
      <c r="B245" s="368" t="s">
        <v>7196</v>
      </c>
      <c r="C245" s="368" t="s">
        <v>1010</v>
      </c>
      <c r="D245" s="368">
        <v>3</v>
      </c>
      <c r="E245" s="368">
        <v>0</v>
      </c>
      <c r="F245" s="367">
        <v>5778</v>
      </c>
      <c r="G245" s="366">
        <v>0</v>
      </c>
      <c r="H245" s="366">
        <v>3907.62</v>
      </c>
      <c r="I245" s="366">
        <v>1870.38</v>
      </c>
      <c r="J245" s="365">
        <v>0.32370716510903425</v>
      </c>
    </row>
    <row r="246" spans="1:10" ht="25.5" customHeight="1" x14ac:dyDescent="0.2">
      <c r="A246" s="368" t="s">
        <v>1053</v>
      </c>
      <c r="B246" s="368" t="s">
        <v>1052</v>
      </c>
      <c r="C246" s="368" t="s">
        <v>1010</v>
      </c>
      <c r="D246" s="368">
        <v>2</v>
      </c>
      <c r="E246" s="368">
        <v>0</v>
      </c>
      <c r="F246" s="367">
        <v>6623.82</v>
      </c>
      <c r="G246" s="366">
        <v>0</v>
      </c>
      <c r="H246" s="366">
        <v>4215.76</v>
      </c>
      <c r="I246" s="366">
        <v>2408.06</v>
      </c>
      <c r="J246" s="365">
        <v>0.3635455069733175</v>
      </c>
    </row>
    <row r="247" spans="1:10" ht="25.5" customHeight="1" x14ac:dyDescent="0.2">
      <c r="A247" s="368" t="s">
        <v>2972</v>
      </c>
      <c r="B247" s="368" t="s">
        <v>7195</v>
      </c>
      <c r="C247" s="368" t="s">
        <v>1010</v>
      </c>
      <c r="D247" s="368">
        <v>1</v>
      </c>
      <c r="E247" s="368">
        <v>0</v>
      </c>
      <c r="F247" s="367">
        <v>1232.25</v>
      </c>
      <c r="G247" s="366">
        <v>0</v>
      </c>
      <c r="H247" s="366">
        <v>829.98</v>
      </c>
      <c r="I247" s="366">
        <v>402.27</v>
      </c>
      <c r="J247" s="365">
        <v>0.32645161290322583</v>
      </c>
    </row>
    <row r="248" spans="1:10" ht="25.5" customHeight="1" x14ac:dyDescent="0.2">
      <c r="A248" s="368" t="s">
        <v>2060</v>
      </c>
      <c r="B248" s="368" t="s">
        <v>7194</v>
      </c>
      <c r="C248" s="368" t="s">
        <v>1010</v>
      </c>
      <c r="D248" s="368">
        <v>3</v>
      </c>
      <c r="E248" s="368">
        <v>0</v>
      </c>
      <c r="F248" s="367">
        <v>5325.76</v>
      </c>
      <c r="G248" s="366">
        <v>0</v>
      </c>
      <c r="H248" s="366">
        <v>3662.4</v>
      </c>
      <c r="I248" s="366">
        <v>1663.36</v>
      </c>
      <c r="J248" s="365">
        <v>0.31232349936910414</v>
      </c>
    </row>
    <row r="249" spans="1:10" ht="25.5" customHeight="1" x14ac:dyDescent="0.2">
      <c r="A249" s="368" t="s">
        <v>2058</v>
      </c>
      <c r="B249" s="368" t="s">
        <v>7865</v>
      </c>
      <c r="C249" s="368" t="s">
        <v>1010</v>
      </c>
      <c r="D249" s="368">
        <v>1</v>
      </c>
      <c r="E249" s="368">
        <v>0</v>
      </c>
      <c r="F249" s="367">
        <v>2764.5</v>
      </c>
      <c r="G249" s="366">
        <v>0</v>
      </c>
      <c r="H249" s="366">
        <v>1863.02</v>
      </c>
      <c r="I249" s="366">
        <v>901.48</v>
      </c>
      <c r="J249" s="365">
        <v>0.3260915174534274</v>
      </c>
    </row>
    <row r="250" spans="1:10" ht="25.5" customHeight="1" x14ac:dyDescent="0.2">
      <c r="A250" s="368" t="s">
        <v>5206</v>
      </c>
      <c r="B250" s="368" t="s">
        <v>5205</v>
      </c>
      <c r="C250" s="368" t="s">
        <v>1010</v>
      </c>
      <c r="D250" s="368">
        <v>1</v>
      </c>
      <c r="E250" s="368">
        <v>0</v>
      </c>
      <c r="F250" s="367">
        <v>1269.5999999999999</v>
      </c>
      <c r="G250" s="366">
        <v>0</v>
      </c>
      <c r="H250" s="366">
        <v>797.12</v>
      </c>
      <c r="I250" s="366">
        <v>472.48</v>
      </c>
      <c r="J250" s="365">
        <v>0.37214870825456836</v>
      </c>
    </row>
    <row r="251" spans="1:10" ht="25.5" customHeight="1" x14ac:dyDescent="0.2">
      <c r="A251" s="368" t="s">
        <v>2962</v>
      </c>
      <c r="B251" s="368" t="s">
        <v>2961</v>
      </c>
      <c r="C251" s="368" t="s">
        <v>1010</v>
      </c>
      <c r="D251" s="368">
        <v>3</v>
      </c>
      <c r="E251" s="368">
        <v>0</v>
      </c>
      <c r="F251" s="367">
        <v>4770</v>
      </c>
      <c r="G251" s="366">
        <v>0</v>
      </c>
      <c r="H251" s="366">
        <v>3153.54</v>
      </c>
      <c r="I251" s="366">
        <v>1616.46</v>
      </c>
      <c r="J251" s="365">
        <v>0.33888050314465407</v>
      </c>
    </row>
    <row r="252" spans="1:10" ht="25.5" customHeight="1" x14ac:dyDescent="0.2">
      <c r="A252" s="368" t="s">
        <v>2056</v>
      </c>
      <c r="B252" s="368" t="s">
        <v>2055</v>
      </c>
      <c r="C252" s="368" t="s">
        <v>1010</v>
      </c>
      <c r="D252" s="368">
        <v>3</v>
      </c>
      <c r="E252" s="368">
        <v>0</v>
      </c>
      <c r="F252" s="367">
        <v>1233</v>
      </c>
      <c r="G252" s="366">
        <v>0</v>
      </c>
      <c r="H252" s="366">
        <v>1222.77</v>
      </c>
      <c r="I252" s="366">
        <v>10.23</v>
      </c>
      <c r="J252" s="365">
        <v>8.29683698296837E-3</v>
      </c>
    </row>
    <row r="253" spans="1:10" ht="25.5" customHeight="1" x14ac:dyDescent="0.2">
      <c r="A253" s="368" t="s">
        <v>1041</v>
      </c>
      <c r="B253" s="368" t="s">
        <v>1040</v>
      </c>
      <c r="C253" s="368" t="s">
        <v>1010</v>
      </c>
      <c r="D253" s="368">
        <v>1</v>
      </c>
      <c r="E253" s="368">
        <v>0</v>
      </c>
      <c r="F253" s="367">
        <v>932</v>
      </c>
      <c r="G253" s="366">
        <v>0</v>
      </c>
      <c r="H253" s="366">
        <v>927.92</v>
      </c>
      <c r="I253" s="366">
        <v>4.08</v>
      </c>
      <c r="J253" s="365">
        <v>4.3776824034334767E-3</v>
      </c>
    </row>
    <row r="254" spans="1:10" ht="25.5" customHeight="1" x14ac:dyDescent="0.2">
      <c r="A254" s="368" t="s">
        <v>1039</v>
      </c>
      <c r="B254" s="368" t="s">
        <v>221</v>
      </c>
      <c r="C254" s="368" t="s">
        <v>1010</v>
      </c>
      <c r="D254" s="368">
        <v>16</v>
      </c>
      <c r="E254" s="368">
        <v>0</v>
      </c>
      <c r="F254" s="367">
        <v>10656</v>
      </c>
      <c r="G254" s="366">
        <v>0</v>
      </c>
      <c r="H254" s="366">
        <v>10606.56</v>
      </c>
      <c r="I254" s="366">
        <v>49.44</v>
      </c>
      <c r="J254" s="365">
        <v>4.63963963963964E-3</v>
      </c>
    </row>
    <row r="255" spans="1:10" ht="25.5" customHeight="1" x14ac:dyDescent="0.2">
      <c r="A255" s="368" t="s">
        <v>1038</v>
      </c>
      <c r="B255" s="368" t="s">
        <v>1037</v>
      </c>
      <c r="C255" s="368" t="s">
        <v>1010</v>
      </c>
      <c r="D255" s="368">
        <v>2</v>
      </c>
      <c r="E255" s="368">
        <v>0</v>
      </c>
      <c r="F255" s="367">
        <v>2130</v>
      </c>
      <c r="G255" s="366">
        <v>0</v>
      </c>
      <c r="H255" s="366">
        <v>1781.42</v>
      </c>
      <c r="I255" s="366">
        <v>348.58</v>
      </c>
      <c r="J255" s="365">
        <v>0.16365258215962442</v>
      </c>
    </row>
    <row r="256" spans="1:10" ht="25.5" customHeight="1" x14ac:dyDescent="0.2">
      <c r="A256" s="368" t="s">
        <v>1036</v>
      </c>
      <c r="B256" s="368" t="s">
        <v>1035</v>
      </c>
      <c r="C256" s="368" t="s">
        <v>1010</v>
      </c>
      <c r="D256" s="368">
        <v>3</v>
      </c>
      <c r="E256" s="368">
        <v>0</v>
      </c>
      <c r="F256" s="367">
        <v>999</v>
      </c>
      <c r="G256" s="366">
        <v>0</v>
      </c>
      <c r="H256" s="366">
        <v>970.65</v>
      </c>
      <c r="I256" s="366">
        <v>28.35</v>
      </c>
      <c r="J256" s="365">
        <v>2.837837837837838E-2</v>
      </c>
    </row>
    <row r="257" spans="1:10" ht="25.5" customHeight="1" x14ac:dyDescent="0.2">
      <c r="A257" s="368" t="s">
        <v>5204</v>
      </c>
      <c r="B257" s="368" t="s">
        <v>217</v>
      </c>
      <c r="C257" s="368" t="s">
        <v>1010</v>
      </c>
      <c r="D257" s="368">
        <v>1</v>
      </c>
      <c r="E257" s="368">
        <v>0</v>
      </c>
      <c r="F257" s="367">
        <v>196</v>
      </c>
      <c r="G257" s="366">
        <v>0</v>
      </c>
      <c r="H257" s="366">
        <v>162</v>
      </c>
      <c r="I257" s="366">
        <v>34</v>
      </c>
      <c r="J257" s="365">
        <v>0.17346938775510204</v>
      </c>
    </row>
    <row r="258" spans="1:10" ht="25.5" customHeight="1" x14ac:dyDescent="0.2">
      <c r="A258" s="368" t="s">
        <v>2054</v>
      </c>
      <c r="B258" s="368" t="s">
        <v>8603</v>
      </c>
      <c r="C258" s="368" t="s">
        <v>1010</v>
      </c>
      <c r="D258" s="368">
        <v>1</v>
      </c>
      <c r="E258" s="368">
        <v>0</v>
      </c>
      <c r="F258" s="367">
        <v>1417</v>
      </c>
      <c r="G258" s="366">
        <v>0</v>
      </c>
      <c r="H258" s="366">
        <v>924.93</v>
      </c>
      <c r="I258" s="366">
        <v>492.07</v>
      </c>
      <c r="J258" s="365">
        <v>0.34726182074805928</v>
      </c>
    </row>
    <row r="259" spans="1:10" ht="25.5" customHeight="1" x14ac:dyDescent="0.2">
      <c r="A259" s="368" t="s">
        <v>8602</v>
      </c>
      <c r="B259" s="368" t="s">
        <v>8601</v>
      </c>
      <c r="C259" s="368" t="s">
        <v>1010</v>
      </c>
      <c r="D259" s="368">
        <v>1</v>
      </c>
      <c r="E259" s="368">
        <v>0</v>
      </c>
      <c r="F259" s="367">
        <v>1451</v>
      </c>
      <c r="G259" s="366">
        <v>0</v>
      </c>
      <c r="H259" s="366">
        <v>1381.9</v>
      </c>
      <c r="I259" s="366">
        <v>69.099999999999994</v>
      </c>
      <c r="J259" s="365">
        <v>4.7622329427980704E-2</v>
      </c>
    </row>
    <row r="260" spans="1:10" ht="25.5" customHeight="1" x14ac:dyDescent="0.2">
      <c r="A260" s="368" t="s">
        <v>4141</v>
      </c>
      <c r="B260" s="368" t="s">
        <v>4140</v>
      </c>
      <c r="C260" s="368" t="s">
        <v>1010</v>
      </c>
      <c r="D260" s="368">
        <v>2</v>
      </c>
      <c r="E260" s="368">
        <v>0</v>
      </c>
      <c r="F260" s="367">
        <v>3650.4</v>
      </c>
      <c r="G260" s="366">
        <v>0</v>
      </c>
      <c r="H260" s="366">
        <v>2681</v>
      </c>
      <c r="I260" s="366">
        <v>969.4</v>
      </c>
      <c r="J260" s="365">
        <v>0.26555993863686173</v>
      </c>
    </row>
    <row r="261" spans="1:10" ht="25.5" customHeight="1" x14ac:dyDescent="0.2">
      <c r="A261" s="368" t="s">
        <v>8594</v>
      </c>
      <c r="B261" s="368" t="s">
        <v>8593</v>
      </c>
      <c r="C261" s="368" t="s">
        <v>1010</v>
      </c>
      <c r="D261" s="368">
        <v>2</v>
      </c>
      <c r="E261" s="368">
        <v>0</v>
      </c>
      <c r="F261" s="367">
        <v>2852.46</v>
      </c>
      <c r="G261" s="366">
        <v>0</v>
      </c>
      <c r="H261" s="366">
        <v>2101.7199999999998</v>
      </c>
      <c r="I261" s="366">
        <v>750.74</v>
      </c>
      <c r="J261" s="365">
        <v>0.2631903690148153</v>
      </c>
    </row>
    <row r="262" spans="1:10" ht="25.5" customHeight="1" x14ac:dyDescent="0.2">
      <c r="A262" s="368" t="s">
        <v>8592</v>
      </c>
      <c r="B262" s="368" t="s">
        <v>8591</v>
      </c>
      <c r="C262" s="368" t="s">
        <v>1010</v>
      </c>
      <c r="D262" s="368">
        <v>2</v>
      </c>
      <c r="E262" s="368">
        <v>0</v>
      </c>
      <c r="F262" s="367">
        <v>7181.38</v>
      </c>
      <c r="G262" s="366">
        <v>0</v>
      </c>
      <c r="H262" s="366">
        <v>5524</v>
      </c>
      <c r="I262" s="366">
        <v>1657.38</v>
      </c>
      <c r="J262" s="365">
        <v>0.23078851140031581</v>
      </c>
    </row>
    <row r="263" spans="1:10" ht="25.5" customHeight="1" x14ac:dyDescent="0.2">
      <c r="A263" s="368" t="s">
        <v>8590</v>
      </c>
      <c r="B263" s="368" t="s">
        <v>8589</v>
      </c>
      <c r="C263" s="368" t="s">
        <v>1010</v>
      </c>
      <c r="D263" s="368">
        <v>1</v>
      </c>
      <c r="E263" s="368">
        <v>0</v>
      </c>
      <c r="F263" s="367">
        <v>26910</v>
      </c>
      <c r="G263" s="366">
        <v>0</v>
      </c>
      <c r="H263" s="366">
        <v>21400</v>
      </c>
      <c r="I263" s="366">
        <v>5510</v>
      </c>
      <c r="J263" s="365">
        <v>0.20475659606094387</v>
      </c>
    </row>
    <row r="264" spans="1:10" ht="25.5" customHeight="1" x14ac:dyDescent="0.2">
      <c r="A264" s="368" t="s">
        <v>8588</v>
      </c>
      <c r="B264" s="368" t="s">
        <v>8587</v>
      </c>
      <c r="C264" s="368" t="s">
        <v>1010</v>
      </c>
      <c r="D264" s="368">
        <v>4</v>
      </c>
      <c r="E264" s="368">
        <v>0</v>
      </c>
      <c r="F264" s="367">
        <v>7620.72</v>
      </c>
      <c r="G264" s="366">
        <v>0</v>
      </c>
      <c r="H264" s="366">
        <v>5862.08</v>
      </c>
      <c r="I264" s="366">
        <v>1758.64</v>
      </c>
      <c r="J264" s="365">
        <v>0.23077084579934704</v>
      </c>
    </row>
    <row r="265" spans="1:10" ht="25.5" customHeight="1" x14ac:dyDescent="0.2">
      <c r="A265" s="368" t="s">
        <v>8586</v>
      </c>
      <c r="B265" s="368" t="s">
        <v>8585</v>
      </c>
      <c r="C265" s="368" t="s">
        <v>1010</v>
      </c>
      <c r="D265" s="368">
        <v>8</v>
      </c>
      <c r="E265" s="368">
        <v>0</v>
      </c>
      <c r="F265" s="367">
        <v>8069.04</v>
      </c>
      <c r="G265" s="366">
        <v>0</v>
      </c>
      <c r="H265" s="366">
        <v>6896.56</v>
      </c>
      <c r="I265" s="366">
        <v>1172.48</v>
      </c>
      <c r="J265" s="365">
        <v>0.14530600914111219</v>
      </c>
    </row>
    <row r="266" spans="1:10" ht="25.5" customHeight="1" x14ac:dyDescent="0.2">
      <c r="A266" s="368" t="s">
        <v>8584</v>
      </c>
      <c r="B266" s="368" t="s">
        <v>8583</v>
      </c>
      <c r="C266" s="368" t="s">
        <v>1010</v>
      </c>
      <c r="D266" s="368">
        <v>12</v>
      </c>
      <c r="E266" s="368">
        <v>0</v>
      </c>
      <c r="F266" s="367">
        <v>18155.28</v>
      </c>
      <c r="G266" s="366">
        <v>0</v>
      </c>
      <c r="H266" s="366">
        <v>15517.2</v>
      </c>
      <c r="I266" s="366">
        <v>2638.08</v>
      </c>
      <c r="J266" s="365">
        <v>0.14530648935185797</v>
      </c>
    </row>
    <row r="267" spans="1:10" ht="25.5" customHeight="1" x14ac:dyDescent="0.2">
      <c r="A267" s="368" t="s">
        <v>8582</v>
      </c>
      <c r="B267" s="368" t="s">
        <v>8581</v>
      </c>
      <c r="C267" s="368" t="s">
        <v>1010</v>
      </c>
      <c r="D267" s="368">
        <v>4</v>
      </c>
      <c r="E267" s="368">
        <v>0</v>
      </c>
      <c r="F267" s="367">
        <v>154908</v>
      </c>
      <c r="G267" s="366">
        <v>0</v>
      </c>
      <c r="H267" s="366">
        <v>132400</v>
      </c>
      <c r="I267" s="366">
        <v>22508</v>
      </c>
      <c r="J267" s="365">
        <v>0.14529914529914531</v>
      </c>
    </row>
    <row r="268" spans="1:10" ht="25.5" customHeight="1" x14ac:dyDescent="0.2">
      <c r="A268" s="368" t="s">
        <v>8580</v>
      </c>
      <c r="B268" s="368" t="s">
        <v>8579</v>
      </c>
      <c r="C268" s="368" t="s">
        <v>1010</v>
      </c>
      <c r="D268" s="368">
        <v>4</v>
      </c>
      <c r="E268" s="368">
        <v>0</v>
      </c>
      <c r="F268" s="367">
        <v>3025.88</v>
      </c>
      <c r="G268" s="366">
        <v>0</v>
      </c>
      <c r="H268" s="366">
        <v>2586.1999999999998</v>
      </c>
      <c r="I268" s="366">
        <v>439.68</v>
      </c>
      <c r="J268" s="365">
        <v>0.14530648935185797</v>
      </c>
    </row>
    <row r="269" spans="1:10" ht="25.5" customHeight="1" x14ac:dyDescent="0.2">
      <c r="A269" s="368" t="s">
        <v>8578</v>
      </c>
      <c r="B269" s="368" t="s">
        <v>8577</v>
      </c>
      <c r="C269" s="368" t="s">
        <v>1010</v>
      </c>
      <c r="D269" s="372">
        <v>6</v>
      </c>
      <c r="E269" s="372">
        <v>0</v>
      </c>
      <c r="F269" s="373">
        <v>6898.92</v>
      </c>
      <c r="G269" s="374">
        <v>0</v>
      </c>
      <c r="H269" s="374">
        <v>5870.7</v>
      </c>
      <c r="I269" s="374">
        <v>1028.22</v>
      </c>
      <c r="J269" s="375">
        <v>0.14904071941695221</v>
      </c>
    </row>
    <row r="270" spans="1:10" ht="25.5" customHeight="1" x14ac:dyDescent="0.2">
      <c r="D270" s="464">
        <f>SUM(D223:D269)</f>
        <v>1213</v>
      </c>
      <c r="E270" s="464">
        <f t="shared" ref="E270:I270" si="1">SUM(E223:E269)</f>
        <v>0</v>
      </c>
      <c r="F270" s="800">
        <f t="shared" si="1"/>
        <v>639488.43000000005</v>
      </c>
      <c r="G270" s="800">
        <f t="shared" si="1"/>
        <v>0</v>
      </c>
      <c r="H270" s="800">
        <f t="shared" si="1"/>
        <v>509343.41000000009</v>
      </c>
      <c r="I270" s="800">
        <f t="shared" si="1"/>
        <v>130145.02000000002</v>
      </c>
    </row>
    <row r="271" spans="1:10" ht="25.5" customHeight="1" x14ac:dyDescent="0.2"/>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9E037-187B-43F7-AA4E-662D64227D51}">
  <dimension ref="A1:J90"/>
  <sheetViews>
    <sheetView showGridLines="0" workbookViewId="0">
      <pane ySplit="6" topLeftCell="A80" activePane="bottomLeft" state="frozen"/>
      <selection pane="bottomLeft" activeCell="H99" sqref="H99"/>
    </sheetView>
  </sheetViews>
  <sheetFormatPr baseColWidth="10" defaultColWidth="11.42578125" defaultRowHeight="12" x14ac:dyDescent="0.2"/>
  <cols>
    <col min="1" max="1" width="12.42578125" style="464" customWidth="1"/>
    <col min="2" max="2" width="41.42578125" style="464" customWidth="1"/>
    <col min="3" max="3" width="20.42578125" style="464" customWidth="1"/>
    <col min="4" max="5" width="12.42578125" style="464" customWidth="1"/>
    <col min="6" max="6" width="14.7109375" style="464" customWidth="1"/>
    <col min="7" max="7" width="12.42578125" style="464" customWidth="1"/>
    <col min="8" max="8" width="15.28515625" style="464" customWidth="1"/>
    <col min="9" max="14" width="12.42578125" style="464" customWidth="1"/>
    <col min="15" max="15" width="0" style="464" hidden="1" customWidth="1"/>
    <col min="16" max="16384" width="11.42578125" style="4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8630</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4" customHeight="1" x14ac:dyDescent="0.2">
      <c r="A9" s="368" t="s">
        <v>1899</v>
      </c>
      <c r="B9" s="368" t="s">
        <v>1966</v>
      </c>
      <c r="C9" s="368" t="s">
        <v>1774</v>
      </c>
      <c r="D9" s="368">
        <v>48</v>
      </c>
      <c r="E9" s="368">
        <v>12</v>
      </c>
      <c r="F9" s="367">
        <v>1789.44</v>
      </c>
      <c r="G9" s="366">
        <v>0</v>
      </c>
      <c r="H9" s="366">
        <v>1462.1</v>
      </c>
      <c r="I9" s="366">
        <v>327.33999999999997</v>
      </c>
      <c r="J9" s="365">
        <v>0.1829287374821173</v>
      </c>
    </row>
    <row r="10" spans="1:10" ht="24" customHeight="1" x14ac:dyDescent="0.2">
      <c r="A10" s="368" t="s">
        <v>1891</v>
      </c>
      <c r="B10" s="368" t="s">
        <v>1890</v>
      </c>
      <c r="C10" s="368" t="s">
        <v>1074</v>
      </c>
      <c r="D10" s="368">
        <v>528</v>
      </c>
      <c r="E10" s="368">
        <v>499.488</v>
      </c>
      <c r="F10" s="367">
        <v>28881.599999999999</v>
      </c>
      <c r="G10" s="366">
        <v>0</v>
      </c>
      <c r="H10" s="366">
        <v>25009.06</v>
      </c>
      <c r="I10" s="366">
        <v>3872.54</v>
      </c>
      <c r="J10" s="365">
        <v>0.13408329178438869</v>
      </c>
    </row>
    <row r="11" spans="1:10" ht="24" customHeight="1" x14ac:dyDescent="0.2">
      <c r="A11" s="368" t="s">
        <v>7252</v>
      </c>
      <c r="B11" s="368" t="s">
        <v>7251</v>
      </c>
      <c r="C11" s="368" t="s">
        <v>1074</v>
      </c>
      <c r="D11" s="368">
        <v>48</v>
      </c>
      <c r="E11" s="368">
        <v>45.408000000000001</v>
      </c>
      <c r="F11" s="367">
        <v>4395.3599999999997</v>
      </c>
      <c r="G11" s="366">
        <v>0</v>
      </c>
      <c r="H11" s="366">
        <v>3778.08</v>
      </c>
      <c r="I11" s="366">
        <v>617.28</v>
      </c>
      <c r="J11" s="365">
        <v>0.14043900840886753</v>
      </c>
    </row>
    <row r="12" spans="1:10" ht="24" customHeight="1" x14ac:dyDescent="0.2">
      <c r="A12" s="368" t="s">
        <v>1887</v>
      </c>
      <c r="B12" s="368" t="s">
        <v>1886</v>
      </c>
      <c r="C12" s="368" t="s">
        <v>1885</v>
      </c>
      <c r="D12" s="368">
        <v>96</v>
      </c>
      <c r="E12" s="368">
        <v>363.36</v>
      </c>
      <c r="F12" s="367">
        <v>12019.2</v>
      </c>
      <c r="G12" s="366">
        <v>0</v>
      </c>
      <c r="H12" s="366">
        <v>10963.44</v>
      </c>
      <c r="I12" s="366">
        <v>1055.76</v>
      </c>
      <c r="J12" s="365">
        <v>8.7839456869009583E-2</v>
      </c>
    </row>
    <row r="13" spans="1:10" ht="24" customHeight="1" x14ac:dyDescent="0.2">
      <c r="A13" s="368" t="s">
        <v>1862</v>
      </c>
      <c r="B13" s="368" t="s">
        <v>1861</v>
      </c>
      <c r="C13" s="368" t="s">
        <v>1860</v>
      </c>
      <c r="D13" s="368">
        <v>12</v>
      </c>
      <c r="E13" s="368">
        <v>57.6</v>
      </c>
      <c r="F13" s="367">
        <v>10549.44</v>
      </c>
      <c r="G13" s="366">
        <v>0</v>
      </c>
      <c r="H13" s="366">
        <v>7156.68</v>
      </c>
      <c r="I13" s="366">
        <v>3392.76</v>
      </c>
      <c r="J13" s="365">
        <v>0.3216056966056966</v>
      </c>
    </row>
    <row r="14" spans="1:10" ht="24" customHeight="1" x14ac:dyDescent="0.2">
      <c r="A14" s="368" t="s">
        <v>1965</v>
      </c>
      <c r="B14" s="368" t="s">
        <v>1964</v>
      </c>
      <c r="C14" s="368" t="s">
        <v>1860</v>
      </c>
      <c r="D14" s="368">
        <v>3</v>
      </c>
      <c r="E14" s="368">
        <v>14.4</v>
      </c>
      <c r="F14" s="367">
        <v>2675.91</v>
      </c>
      <c r="G14" s="366">
        <v>0</v>
      </c>
      <c r="H14" s="366">
        <v>1817.04</v>
      </c>
      <c r="I14" s="366">
        <v>858.87</v>
      </c>
      <c r="J14" s="365">
        <v>0.32096370954180076</v>
      </c>
    </row>
    <row r="15" spans="1:10" ht="24" customHeight="1" x14ac:dyDescent="0.2">
      <c r="A15" s="368" t="s">
        <v>4416</v>
      </c>
      <c r="B15" s="368" t="s">
        <v>4415</v>
      </c>
      <c r="C15" s="368" t="s">
        <v>1013</v>
      </c>
      <c r="D15" s="368">
        <v>110</v>
      </c>
      <c r="E15" s="368">
        <v>2090</v>
      </c>
      <c r="F15" s="367">
        <v>108003.54</v>
      </c>
      <c r="G15" s="366">
        <v>0</v>
      </c>
      <c r="H15" s="366">
        <v>92632.1</v>
      </c>
      <c r="I15" s="366">
        <v>15371.44</v>
      </c>
      <c r="J15" s="365">
        <v>0.14232348310064652</v>
      </c>
    </row>
    <row r="16" spans="1:10" ht="24" customHeight="1" x14ac:dyDescent="0.2">
      <c r="A16" s="368" t="s">
        <v>1857</v>
      </c>
      <c r="B16" s="368" t="s">
        <v>1856</v>
      </c>
      <c r="C16" s="368" t="s">
        <v>1013</v>
      </c>
      <c r="D16" s="368">
        <v>7</v>
      </c>
      <c r="E16" s="368">
        <v>133</v>
      </c>
      <c r="F16" s="367">
        <v>8388.25</v>
      </c>
      <c r="G16" s="366">
        <v>0</v>
      </c>
      <c r="H16" s="366">
        <v>6353.83</v>
      </c>
      <c r="I16" s="366">
        <v>2034.42</v>
      </c>
      <c r="J16" s="365">
        <v>0.24253211337287278</v>
      </c>
    </row>
    <row r="17" spans="1:10" ht="24" customHeight="1" x14ac:dyDescent="0.2">
      <c r="A17" s="368" t="s">
        <v>1855</v>
      </c>
      <c r="B17" s="368" t="s">
        <v>1854</v>
      </c>
      <c r="C17" s="368" t="s">
        <v>1013</v>
      </c>
      <c r="D17" s="368">
        <v>16</v>
      </c>
      <c r="E17" s="368">
        <v>304</v>
      </c>
      <c r="F17" s="367">
        <v>18734.05</v>
      </c>
      <c r="G17" s="366">
        <v>0</v>
      </c>
      <c r="H17" s="366">
        <v>14699.04</v>
      </c>
      <c r="I17" s="366">
        <v>4035.01</v>
      </c>
      <c r="J17" s="365">
        <v>0.21538375311264782</v>
      </c>
    </row>
    <row r="18" spans="1:10" ht="24" customHeight="1" x14ac:dyDescent="0.2">
      <c r="A18" s="368" t="s">
        <v>1853</v>
      </c>
      <c r="B18" s="368" t="s">
        <v>1852</v>
      </c>
      <c r="C18" s="368" t="s">
        <v>1013</v>
      </c>
      <c r="D18" s="368">
        <v>35</v>
      </c>
      <c r="E18" s="368">
        <v>665</v>
      </c>
      <c r="F18" s="367">
        <v>42695.35</v>
      </c>
      <c r="G18" s="366">
        <v>0</v>
      </c>
      <c r="H18" s="366">
        <v>33117.699999999997</v>
      </c>
      <c r="I18" s="366">
        <v>9577.65</v>
      </c>
      <c r="J18" s="365">
        <v>0.22432536564286273</v>
      </c>
    </row>
    <row r="19" spans="1:10" ht="24" customHeight="1" x14ac:dyDescent="0.2">
      <c r="A19" s="368" t="s">
        <v>1841</v>
      </c>
      <c r="B19" s="368" t="s">
        <v>1840</v>
      </c>
      <c r="C19" s="368" t="s">
        <v>1013</v>
      </c>
      <c r="D19" s="368">
        <v>67</v>
      </c>
      <c r="E19" s="368">
        <v>1273</v>
      </c>
      <c r="F19" s="367">
        <v>73080.11</v>
      </c>
      <c r="G19" s="366">
        <v>0</v>
      </c>
      <c r="H19" s="366">
        <v>67055.990000000005</v>
      </c>
      <c r="I19" s="366">
        <v>6024.12</v>
      </c>
      <c r="J19" s="365">
        <v>8.2431731424596921E-2</v>
      </c>
    </row>
    <row r="20" spans="1:10" ht="24" customHeight="1" x14ac:dyDescent="0.2">
      <c r="A20" s="368" t="s">
        <v>1837</v>
      </c>
      <c r="B20" s="368" t="s">
        <v>1836</v>
      </c>
      <c r="C20" s="368" t="s">
        <v>1013</v>
      </c>
      <c r="D20" s="368">
        <v>580</v>
      </c>
      <c r="E20" s="368">
        <v>11020</v>
      </c>
      <c r="F20" s="367">
        <v>408551.26</v>
      </c>
      <c r="G20" s="366">
        <v>0</v>
      </c>
      <c r="H20" s="366">
        <v>382184.7</v>
      </c>
      <c r="I20" s="366">
        <v>26366.560000000001</v>
      </c>
      <c r="J20" s="365">
        <v>6.4536724228925396E-2</v>
      </c>
    </row>
    <row r="21" spans="1:10" ht="24" customHeight="1" x14ac:dyDescent="0.2">
      <c r="A21" s="368" t="s">
        <v>1820</v>
      </c>
      <c r="B21" s="368" t="s">
        <v>1819</v>
      </c>
      <c r="C21" s="368" t="s">
        <v>1961</v>
      </c>
      <c r="D21" s="368">
        <v>504</v>
      </c>
      <c r="E21" s="368">
        <v>231.84</v>
      </c>
      <c r="F21" s="367">
        <v>6536.88</v>
      </c>
      <c r="G21" s="366">
        <v>0</v>
      </c>
      <c r="H21" s="366">
        <v>5125.05</v>
      </c>
      <c r="I21" s="366">
        <v>1411.83</v>
      </c>
      <c r="J21" s="365">
        <v>0.21597918272937547</v>
      </c>
    </row>
    <row r="22" spans="1:10" ht="24" customHeight="1" x14ac:dyDescent="0.2">
      <c r="A22" s="368" t="s">
        <v>1817</v>
      </c>
      <c r="B22" s="368" t="s">
        <v>1816</v>
      </c>
      <c r="C22" s="368" t="s">
        <v>1013</v>
      </c>
      <c r="D22" s="368">
        <v>10</v>
      </c>
      <c r="E22" s="368">
        <v>190</v>
      </c>
      <c r="F22" s="367">
        <v>8189.2</v>
      </c>
      <c r="G22" s="366">
        <v>0</v>
      </c>
      <c r="H22" s="366">
        <v>5277.8</v>
      </c>
      <c r="I22" s="366">
        <v>2911.4</v>
      </c>
      <c r="J22" s="365">
        <v>0.3555170224197724</v>
      </c>
    </row>
    <row r="23" spans="1:10" ht="24" customHeight="1" x14ac:dyDescent="0.2">
      <c r="A23" s="368" t="s">
        <v>1811</v>
      </c>
      <c r="B23" s="368" t="s">
        <v>1810</v>
      </c>
      <c r="C23" s="368" t="s">
        <v>1013</v>
      </c>
      <c r="D23" s="368">
        <v>12</v>
      </c>
      <c r="E23" s="368">
        <v>228</v>
      </c>
      <c r="F23" s="367">
        <v>14005.87</v>
      </c>
      <c r="G23" s="366">
        <v>0</v>
      </c>
      <c r="H23" s="366">
        <v>10695.42</v>
      </c>
      <c r="I23" s="366">
        <v>3310.45</v>
      </c>
      <c r="J23" s="365">
        <v>0.23636161123871635</v>
      </c>
    </row>
    <row r="24" spans="1:10" ht="24" customHeight="1" x14ac:dyDescent="0.2">
      <c r="A24" s="368" t="s">
        <v>1809</v>
      </c>
      <c r="B24" s="368" t="s">
        <v>1808</v>
      </c>
      <c r="C24" s="368" t="s">
        <v>1013</v>
      </c>
      <c r="D24" s="368">
        <v>1</v>
      </c>
      <c r="E24" s="368">
        <v>19</v>
      </c>
      <c r="F24" s="367">
        <v>0.01</v>
      </c>
      <c r="G24" s="366">
        <v>0</v>
      </c>
      <c r="H24" s="366">
        <v>68.680000000000007</v>
      </c>
      <c r="I24" s="366">
        <v>-68.67</v>
      </c>
      <c r="J24" s="365">
        <v>-6867</v>
      </c>
    </row>
    <row r="25" spans="1:10" ht="24" customHeight="1" x14ac:dyDescent="0.2">
      <c r="A25" s="368" t="s">
        <v>1807</v>
      </c>
      <c r="B25" s="368" t="s">
        <v>1806</v>
      </c>
      <c r="C25" s="368" t="s">
        <v>1013</v>
      </c>
      <c r="D25" s="368">
        <v>3</v>
      </c>
      <c r="E25" s="368">
        <v>57</v>
      </c>
      <c r="F25" s="367">
        <v>0.03</v>
      </c>
      <c r="G25" s="366">
        <v>0</v>
      </c>
      <c r="H25" s="366">
        <v>449.08</v>
      </c>
      <c r="I25" s="366">
        <v>-449.05</v>
      </c>
      <c r="J25" s="365">
        <v>-14968.333333333334</v>
      </c>
    </row>
    <row r="26" spans="1:10" ht="24" customHeight="1" x14ac:dyDescent="0.2">
      <c r="A26" s="368" t="s">
        <v>2313</v>
      </c>
      <c r="B26" s="368" t="s">
        <v>2422</v>
      </c>
      <c r="C26" s="368" t="s">
        <v>1013</v>
      </c>
      <c r="D26" s="368">
        <v>7</v>
      </c>
      <c r="E26" s="368">
        <v>133</v>
      </c>
      <c r="F26" s="367">
        <v>7.0000000000000007E-2</v>
      </c>
      <c r="G26" s="366">
        <v>0</v>
      </c>
      <c r="H26" s="366">
        <v>0</v>
      </c>
      <c r="I26" s="366">
        <v>7.0000000000000007E-2</v>
      </c>
      <c r="J26" s="365">
        <v>1</v>
      </c>
    </row>
    <row r="27" spans="1:10" ht="24" customHeight="1" x14ac:dyDescent="0.2">
      <c r="A27" s="368" t="s">
        <v>1805</v>
      </c>
      <c r="B27" s="368" t="s">
        <v>1804</v>
      </c>
      <c r="C27" s="368" t="s">
        <v>1013</v>
      </c>
      <c r="D27" s="368">
        <v>1</v>
      </c>
      <c r="E27" s="368">
        <v>19</v>
      </c>
      <c r="F27" s="367">
        <v>1735.67</v>
      </c>
      <c r="G27" s="366">
        <v>0</v>
      </c>
      <c r="H27" s="366">
        <v>1088.0999999999999</v>
      </c>
      <c r="I27" s="366">
        <v>647.57000000000005</v>
      </c>
      <c r="J27" s="365">
        <v>0.37309511600707507</v>
      </c>
    </row>
    <row r="28" spans="1:10" ht="24" customHeight="1" x14ac:dyDescent="0.2">
      <c r="A28" s="368" t="s">
        <v>1802</v>
      </c>
      <c r="B28" s="368" t="s">
        <v>1801</v>
      </c>
      <c r="C28" s="368" t="s">
        <v>1800</v>
      </c>
      <c r="D28" s="368">
        <v>540</v>
      </c>
      <c r="E28" s="368">
        <v>255.42</v>
      </c>
      <c r="F28" s="367">
        <v>63228.6</v>
      </c>
      <c r="G28" s="366">
        <v>0</v>
      </c>
      <c r="H28" s="366">
        <v>59254.2</v>
      </c>
      <c r="I28" s="366">
        <v>3974.4</v>
      </c>
      <c r="J28" s="365">
        <v>6.2857630882227344E-2</v>
      </c>
    </row>
    <row r="29" spans="1:10" ht="24" customHeight="1" x14ac:dyDescent="0.2">
      <c r="A29" s="368" t="s">
        <v>1789</v>
      </c>
      <c r="B29" s="368" t="s">
        <v>1788</v>
      </c>
      <c r="C29" s="368" t="s">
        <v>1785</v>
      </c>
      <c r="D29" s="368">
        <v>106</v>
      </c>
      <c r="E29" s="368">
        <v>2120</v>
      </c>
      <c r="F29" s="367">
        <v>39726.080000000002</v>
      </c>
      <c r="G29" s="366">
        <v>0</v>
      </c>
      <c r="H29" s="366">
        <v>35422.019999999997</v>
      </c>
      <c r="I29" s="366">
        <v>4304.0600000000004</v>
      </c>
      <c r="J29" s="365">
        <v>0.10834343584869184</v>
      </c>
    </row>
    <row r="30" spans="1:10" ht="24" customHeight="1" x14ac:dyDescent="0.2">
      <c r="A30" s="368" t="s">
        <v>1784</v>
      </c>
      <c r="B30" s="368" t="s">
        <v>1783</v>
      </c>
      <c r="C30" s="368" t="s">
        <v>1774</v>
      </c>
      <c r="D30" s="368">
        <v>3120</v>
      </c>
      <c r="E30" s="368">
        <v>780</v>
      </c>
      <c r="F30" s="367">
        <v>77126.399999999994</v>
      </c>
      <c r="G30" s="366">
        <v>0</v>
      </c>
      <c r="H30" s="366">
        <v>70060.67</v>
      </c>
      <c r="I30" s="366">
        <v>7065.73</v>
      </c>
      <c r="J30" s="365">
        <v>9.16123402622189E-2</v>
      </c>
    </row>
    <row r="31" spans="1:10" ht="24" customHeight="1" x14ac:dyDescent="0.2">
      <c r="A31" s="368" t="s">
        <v>1782</v>
      </c>
      <c r="B31" s="368" t="s">
        <v>1781</v>
      </c>
      <c r="C31" s="368" t="s">
        <v>1774</v>
      </c>
      <c r="D31" s="368">
        <v>1248</v>
      </c>
      <c r="E31" s="368">
        <v>312</v>
      </c>
      <c r="F31" s="367">
        <v>45514.559999999998</v>
      </c>
      <c r="G31" s="366">
        <v>0</v>
      </c>
      <c r="H31" s="366">
        <v>32579.040000000001</v>
      </c>
      <c r="I31" s="366">
        <v>12935.52</v>
      </c>
      <c r="J31" s="365">
        <v>0.28420619687414311</v>
      </c>
    </row>
    <row r="32" spans="1:10" ht="24" customHeight="1" x14ac:dyDescent="0.2">
      <c r="A32" s="368" t="s">
        <v>1780</v>
      </c>
      <c r="B32" s="368" t="s">
        <v>1779</v>
      </c>
      <c r="C32" s="368" t="s">
        <v>1774</v>
      </c>
      <c r="D32" s="368">
        <v>48</v>
      </c>
      <c r="E32" s="368">
        <v>12</v>
      </c>
      <c r="F32" s="367">
        <v>2567.04</v>
      </c>
      <c r="G32" s="366">
        <v>0</v>
      </c>
      <c r="H32" s="366">
        <v>1924.73</v>
      </c>
      <c r="I32" s="366">
        <v>642.30999999999995</v>
      </c>
      <c r="J32" s="365">
        <v>0.25021425454998752</v>
      </c>
    </row>
    <row r="33" spans="1:10" ht="24" customHeight="1" x14ac:dyDescent="0.2">
      <c r="A33" s="368" t="s">
        <v>1778</v>
      </c>
      <c r="B33" s="368" t="s">
        <v>1777</v>
      </c>
      <c r="C33" s="368" t="s">
        <v>1774</v>
      </c>
      <c r="D33" s="368">
        <v>528</v>
      </c>
      <c r="E33" s="368">
        <v>132</v>
      </c>
      <c r="F33" s="367">
        <v>15190.56</v>
      </c>
      <c r="G33" s="366">
        <v>0</v>
      </c>
      <c r="H33" s="366">
        <v>12246.9</v>
      </c>
      <c r="I33" s="366">
        <v>2943.66</v>
      </c>
      <c r="J33" s="365">
        <v>0.19378219104496477</v>
      </c>
    </row>
    <row r="34" spans="1:10" ht="24" customHeight="1" x14ac:dyDescent="0.2">
      <c r="A34" s="368" t="s">
        <v>1776</v>
      </c>
      <c r="B34" s="368" t="s">
        <v>1775</v>
      </c>
      <c r="C34" s="368" t="s">
        <v>1771</v>
      </c>
      <c r="D34" s="368">
        <v>1</v>
      </c>
      <c r="E34" s="368">
        <v>6</v>
      </c>
      <c r="F34" s="367">
        <v>707</v>
      </c>
      <c r="G34" s="366">
        <v>0</v>
      </c>
      <c r="H34" s="366">
        <v>479.62</v>
      </c>
      <c r="I34" s="366">
        <v>227.38</v>
      </c>
      <c r="J34" s="365">
        <v>0.32161244695898161</v>
      </c>
    </row>
    <row r="35" spans="1:10" ht="24" customHeight="1" x14ac:dyDescent="0.2">
      <c r="A35" s="368" t="s">
        <v>1776</v>
      </c>
      <c r="B35" s="368" t="s">
        <v>1775</v>
      </c>
      <c r="C35" s="368" t="s">
        <v>1774</v>
      </c>
      <c r="D35" s="368">
        <v>576</v>
      </c>
      <c r="E35" s="368">
        <v>144</v>
      </c>
      <c r="F35" s="367">
        <v>15638.4</v>
      </c>
      <c r="G35" s="366">
        <v>0</v>
      </c>
      <c r="H35" s="366">
        <v>11510.88</v>
      </c>
      <c r="I35" s="366">
        <v>4127.5200000000004</v>
      </c>
      <c r="J35" s="365">
        <v>0.26393492940454266</v>
      </c>
    </row>
    <row r="36" spans="1:10" ht="24" customHeight="1" x14ac:dyDescent="0.2">
      <c r="A36" s="368" t="s">
        <v>1773</v>
      </c>
      <c r="B36" s="368" t="s">
        <v>1772</v>
      </c>
      <c r="C36" s="368" t="s">
        <v>1774</v>
      </c>
      <c r="D36" s="368">
        <v>360</v>
      </c>
      <c r="E36" s="368">
        <v>90</v>
      </c>
      <c r="F36" s="367">
        <v>10940.4</v>
      </c>
      <c r="G36" s="366">
        <v>0</v>
      </c>
      <c r="H36" s="366">
        <v>8225.25</v>
      </c>
      <c r="I36" s="366">
        <v>2715.15</v>
      </c>
      <c r="J36" s="365">
        <v>0.24817648349237686</v>
      </c>
    </row>
    <row r="37" spans="1:10" ht="24" customHeight="1" x14ac:dyDescent="0.2">
      <c r="A37" s="368" t="s">
        <v>1770</v>
      </c>
      <c r="B37" s="368" t="s">
        <v>1769</v>
      </c>
      <c r="C37" s="368" t="s">
        <v>1764</v>
      </c>
      <c r="D37" s="368">
        <v>2</v>
      </c>
      <c r="E37" s="368">
        <v>28.38</v>
      </c>
      <c r="F37" s="367">
        <v>2814.92</v>
      </c>
      <c r="G37" s="366">
        <v>0</v>
      </c>
      <c r="H37" s="366">
        <v>1915.42</v>
      </c>
      <c r="I37" s="366">
        <v>899.5</v>
      </c>
      <c r="J37" s="365">
        <v>0.31954726954940105</v>
      </c>
    </row>
    <row r="38" spans="1:10" ht="24" customHeight="1" x14ac:dyDescent="0.2">
      <c r="A38" s="368" t="s">
        <v>1770</v>
      </c>
      <c r="B38" s="368" t="s">
        <v>1769</v>
      </c>
      <c r="C38" s="368" t="s">
        <v>1074</v>
      </c>
      <c r="D38" s="368">
        <v>15</v>
      </c>
      <c r="E38" s="368">
        <v>14.19</v>
      </c>
      <c r="F38" s="367">
        <v>1087.95</v>
      </c>
      <c r="G38" s="366">
        <v>0</v>
      </c>
      <c r="H38" s="366">
        <v>957.35</v>
      </c>
      <c r="I38" s="366">
        <v>130.6</v>
      </c>
      <c r="J38" s="365">
        <v>0.12004228135484167</v>
      </c>
    </row>
    <row r="39" spans="1:10" ht="24" customHeight="1" x14ac:dyDescent="0.2">
      <c r="A39" s="368" t="s">
        <v>1768</v>
      </c>
      <c r="B39" s="368" t="s">
        <v>1767</v>
      </c>
      <c r="C39" s="368" t="s">
        <v>1764</v>
      </c>
      <c r="D39" s="368">
        <v>1</v>
      </c>
      <c r="E39" s="368">
        <v>14.19</v>
      </c>
      <c r="F39" s="367">
        <v>1474.31</v>
      </c>
      <c r="G39" s="366">
        <v>0</v>
      </c>
      <c r="H39" s="366">
        <v>1000.48</v>
      </c>
      <c r="I39" s="366">
        <v>473.83</v>
      </c>
      <c r="J39" s="365">
        <v>0.32139102359747951</v>
      </c>
    </row>
    <row r="40" spans="1:10" ht="24" customHeight="1" x14ac:dyDescent="0.2">
      <c r="A40" s="368" t="s">
        <v>1768</v>
      </c>
      <c r="B40" s="368" t="s">
        <v>1767</v>
      </c>
      <c r="C40" s="368" t="s">
        <v>1074</v>
      </c>
      <c r="D40" s="368">
        <v>15</v>
      </c>
      <c r="E40" s="368">
        <v>14.19</v>
      </c>
      <c r="F40" s="367">
        <v>1087.95</v>
      </c>
      <c r="G40" s="366">
        <v>0</v>
      </c>
      <c r="H40" s="366">
        <v>1000.48</v>
      </c>
      <c r="I40" s="366">
        <v>87.47</v>
      </c>
      <c r="J40" s="365">
        <v>8.0398915391332329E-2</v>
      </c>
    </row>
    <row r="41" spans="1:10" ht="24" customHeight="1" x14ac:dyDescent="0.2">
      <c r="A41" s="368" t="s">
        <v>1763</v>
      </c>
      <c r="B41" s="368" t="s">
        <v>1762</v>
      </c>
      <c r="C41" s="368" t="s">
        <v>1764</v>
      </c>
      <c r="D41" s="368">
        <v>11</v>
      </c>
      <c r="E41" s="368">
        <v>156.09</v>
      </c>
      <c r="F41" s="367">
        <v>11797.41</v>
      </c>
      <c r="G41" s="366">
        <v>0</v>
      </c>
      <c r="H41" s="366">
        <v>10146.969999999999</v>
      </c>
      <c r="I41" s="366">
        <v>1650.44</v>
      </c>
      <c r="J41" s="365">
        <v>0.1398985031460295</v>
      </c>
    </row>
    <row r="42" spans="1:10" ht="24" customHeight="1" x14ac:dyDescent="0.2">
      <c r="A42" s="368" t="s">
        <v>1763</v>
      </c>
      <c r="B42" s="368" t="s">
        <v>1762</v>
      </c>
      <c r="C42" s="368" t="s">
        <v>1074</v>
      </c>
      <c r="D42" s="368">
        <v>450</v>
      </c>
      <c r="E42" s="368">
        <v>425.7</v>
      </c>
      <c r="F42" s="367">
        <v>37197</v>
      </c>
      <c r="G42" s="366">
        <v>0</v>
      </c>
      <c r="H42" s="366">
        <v>27862.41</v>
      </c>
      <c r="I42" s="366">
        <v>9334.59</v>
      </c>
      <c r="J42" s="365">
        <v>0.2509500766190822</v>
      </c>
    </row>
    <row r="43" spans="1:10" ht="24" customHeight="1" x14ac:dyDescent="0.2">
      <c r="A43" s="368" t="s">
        <v>1755</v>
      </c>
      <c r="B43" s="368" t="s">
        <v>1754</v>
      </c>
      <c r="C43" s="368" t="s">
        <v>1018</v>
      </c>
      <c r="D43" s="368">
        <v>6</v>
      </c>
      <c r="E43" s="368">
        <v>1248</v>
      </c>
      <c r="F43" s="367">
        <v>25089.72</v>
      </c>
      <c r="G43" s="366">
        <v>0</v>
      </c>
      <c r="H43" s="366">
        <v>18437.88</v>
      </c>
      <c r="I43" s="366">
        <v>6651.84</v>
      </c>
      <c r="J43" s="365">
        <v>0.2651221297009293</v>
      </c>
    </row>
    <row r="44" spans="1:10" ht="24" customHeight="1" x14ac:dyDescent="0.2">
      <c r="A44" s="368" t="s">
        <v>1737</v>
      </c>
      <c r="B44" s="368" t="s">
        <v>1736</v>
      </c>
      <c r="C44" s="368" t="s">
        <v>1018</v>
      </c>
      <c r="D44" s="368">
        <v>10</v>
      </c>
      <c r="E44" s="368">
        <v>2080</v>
      </c>
      <c r="F44" s="367">
        <v>142584</v>
      </c>
      <c r="G44" s="366">
        <v>0</v>
      </c>
      <c r="H44" s="366">
        <v>90474.4</v>
      </c>
      <c r="I44" s="366">
        <v>52109.599999999999</v>
      </c>
      <c r="J44" s="365">
        <v>0.36546597093643046</v>
      </c>
    </row>
    <row r="45" spans="1:10" ht="24" customHeight="1" x14ac:dyDescent="0.2">
      <c r="A45" s="368" t="s">
        <v>1731</v>
      </c>
      <c r="B45" s="368" t="s">
        <v>1730</v>
      </c>
      <c r="C45" s="368" t="s">
        <v>1018</v>
      </c>
      <c r="D45" s="368">
        <v>6</v>
      </c>
      <c r="E45" s="368">
        <v>1248</v>
      </c>
      <c r="F45" s="367">
        <v>103920.96000000001</v>
      </c>
      <c r="G45" s="366">
        <v>0</v>
      </c>
      <c r="H45" s="366">
        <v>67417.56</v>
      </c>
      <c r="I45" s="366">
        <v>36503.4</v>
      </c>
      <c r="J45" s="365">
        <v>0.35126118927307831</v>
      </c>
    </row>
    <row r="46" spans="1:10" ht="24" customHeight="1" x14ac:dyDescent="0.2">
      <c r="A46" s="368" t="s">
        <v>3844</v>
      </c>
      <c r="B46" s="368" t="s">
        <v>3843</v>
      </c>
      <c r="C46" s="368" t="s">
        <v>1018</v>
      </c>
      <c r="D46" s="368">
        <v>1</v>
      </c>
      <c r="E46" s="368">
        <v>208</v>
      </c>
      <c r="F46" s="367">
        <v>10027.9</v>
      </c>
      <c r="G46" s="366">
        <v>0</v>
      </c>
      <c r="H46" s="366">
        <v>8719.92</v>
      </c>
      <c r="I46" s="366">
        <v>1307.98</v>
      </c>
      <c r="J46" s="365">
        <v>0.13043408889199135</v>
      </c>
    </row>
    <row r="47" spans="1:10" ht="24" customHeight="1" x14ac:dyDescent="0.2">
      <c r="A47" s="368" t="s">
        <v>1952</v>
      </c>
      <c r="B47" s="368" t="s">
        <v>1951</v>
      </c>
      <c r="C47" s="368" t="s">
        <v>1018</v>
      </c>
      <c r="D47" s="368">
        <v>6</v>
      </c>
      <c r="E47" s="368">
        <v>1248</v>
      </c>
      <c r="F47" s="367">
        <v>52088.82</v>
      </c>
      <c r="G47" s="366">
        <v>0</v>
      </c>
      <c r="H47" s="366">
        <v>46507.92</v>
      </c>
      <c r="I47" s="366">
        <v>5580.9</v>
      </c>
      <c r="J47" s="365">
        <v>0.10714199323386477</v>
      </c>
    </row>
    <row r="48" spans="1:10" ht="24" customHeight="1" x14ac:dyDescent="0.2">
      <c r="A48" s="368" t="s">
        <v>1721</v>
      </c>
      <c r="B48" s="368" t="s">
        <v>1720</v>
      </c>
      <c r="C48" s="368" t="s">
        <v>1719</v>
      </c>
      <c r="D48" s="368">
        <v>72</v>
      </c>
      <c r="E48" s="368">
        <v>64.8</v>
      </c>
      <c r="F48" s="367">
        <v>5805.36</v>
      </c>
      <c r="G48" s="366">
        <v>0</v>
      </c>
      <c r="H48" s="366">
        <v>4286.82</v>
      </c>
      <c r="I48" s="366">
        <v>1518.54</v>
      </c>
      <c r="J48" s="365">
        <v>0.26157550952912478</v>
      </c>
    </row>
    <row r="49" spans="1:10" ht="24" customHeight="1" x14ac:dyDescent="0.2">
      <c r="A49" s="368" t="s">
        <v>1950</v>
      </c>
      <c r="B49" s="368" t="s">
        <v>1949</v>
      </c>
      <c r="C49" s="368" t="s">
        <v>1719</v>
      </c>
      <c r="D49" s="368">
        <v>24</v>
      </c>
      <c r="E49" s="368">
        <v>21.6</v>
      </c>
      <c r="F49" s="367">
        <v>1740.72</v>
      </c>
      <c r="G49" s="366">
        <v>0</v>
      </c>
      <c r="H49" s="366">
        <v>1432.41</v>
      </c>
      <c r="I49" s="366">
        <v>308.31</v>
      </c>
      <c r="J49" s="365">
        <v>0.17711636564180339</v>
      </c>
    </row>
    <row r="50" spans="1:10" ht="24" customHeight="1" x14ac:dyDescent="0.2">
      <c r="A50" s="368" t="s">
        <v>1705</v>
      </c>
      <c r="B50" s="368" t="s">
        <v>1704</v>
      </c>
      <c r="C50" s="368" t="s">
        <v>1701</v>
      </c>
      <c r="D50" s="368">
        <v>2</v>
      </c>
      <c r="E50" s="368">
        <v>8</v>
      </c>
      <c r="F50" s="367">
        <v>1064.6199999999999</v>
      </c>
      <c r="G50" s="366">
        <v>0</v>
      </c>
      <c r="H50" s="366">
        <v>726.12</v>
      </c>
      <c r="I50" s="366">
        <v>338.5</v>
      </c>
      <c r="J50" s="365">
        <v>0.31795382389960736</v>
      </c>
    </row>
    <row r="51" spans="1:10" ht="24" customHeight="1" x14ac:dyDescent="0.2">
      <c r="A51" s="368" t="s">
        <v>1703</v>
      </c>
      <c r="B51" s="368" t="s">
        <v>3842</v>
      </c>
      <c r="C51" s="368" t="s">
        <v>1701</v>
      </c>
      <c r="D51" s="368">
        <v>10</v>
      </c>
      <c r="E51" s="368">
        <v>40</v>
      </c>
      <c r="F51" s="367">
        <v>5647.8</v>
      </c>
      <c r="G51" s="366">
        <v>0</v>
      </c>
      <c r="H51" s="366">
        <v>3831.5</v>
      </c>
      <c r="I51" s="366">
        <v>1816.3</v>
      </c>
      <c r="J51" s="365">
        <v>0.32159424908814049</v>
      </c>
    </row>
    <row r="52" spans="1:10" ht="24" customHeight="1" x14ac:dyDescent="0.2">
      <c r="A52" s="368" t="s">
        <v>5295</v>
      </c>
      <c r="B52" s="368" t="s">
        <v>5294</v>
      </c>
      <c r="C52" s="368" t="s">
        <v>1701</v>
      </c>
      <c r="D52" s="368">
        <v>6</v>
      </c>
      <c r="E52" s="368">
        <v>24</v>
      </c>
      <c r="F52" s="367">
        <v>4818.0600000000004</v>
      </c>
      <c r="G52" s="366">
        <v>0</v>
      </c>
      <c r="H52" s="366">
        <v>3045</v>
      </c>
      <c r="I52" s="366">
        <v>1773.06</v>
      </c>
      <c r="J52" s="365">
        <v>0.36800288912964968</v>
      </c>
    </row>
    <row r="53" spans="1:10" ht="24" customHeight="1" x14ac:dyDescent="0.2">
      <c r="A53" s="368" t="s">
        <v>1683</v>
      </c>
      <c r="B53" s="368" t="s">
        <v>1682</v>
      </c>
      <c r="C53" s="368" t="s">
        <v>1078</v>
      </c>
      <c r="D53" s="368">
        <v>168</v>
      </c>
      <c r="E53" s="368">
        <v>168</v>
      </c>
      <c r="F53" s="367">
        <v>17424.96</v>
      </c>
      <c r="G53" s="366">
        <v>0</v>
      </c>
      <c r="H53" s="366">
        <v>15517.04</v>
      </c>
      <c r="I53" s="366">
        <v>1907.92</v>
      </c>
      <c r="J53" s="365">
        <v>0.10949350816300296</v>
      </c>
    </row>
    <row r="54" spans="1:10" ht="24" customHeight="1" x14ac:dyDescent="0.2">
      <c r="A54" s="368" t="s">
        <v>1679</v>
      </c>
      <c r="B54" s="368" t="s">
        <v>1678</v>
      </c>
      <c r="C54" s="368" t="s">
        <v>1077</v>
      </c>
      <c r="D54" s="368">
        <v>1</v>
      </c>
      <c r="E54" s="368">
        <v>11.352</v>
      </c>
      <c r="F54" s="367">
        <v>526.04</v>
      </c>
      <c r="G54" s="366">
        <v>0</v>
      </c>
      <c r="H54" s="366">
        <v>356.73</v>
      </c>
      <c r="I54" s="366">
        <v>169.31</v>
      </c>
      <c r="J54" s="365">
        <v>0.32185765341038702</v>
      </c>
    </row>
    <row r="55" spans="1:10" ht="24" customHeight="1" x14ac:dyDescent="0.2">
      <c r="A55" s="368" t="s">
        <v>1679</v>
      </c>
      <c r="B55" s="368" t="s">
        <v>1678</v>
      </c>
      <c r="C55" s="368" t="s">
        <v>1074</v>
      </c>
      <c r="D55" s="368">
        <v>1044</v>
      </c>
      <c r="E55" s="368">
        <v>987.62400000000002</v>
      </c>
      <c r="F55" s="367">
        <v>40183.56</v>
      </c>
      <c r="G55" s="366">
        <v>0</v>
      </c>
      <c r="H55" s="366">
        <v>31034.91</v>
      </c>
      <c r="I55" s="366">
        <v>9148.65</v>
      </c>
      <c r="J55" s="365">
        <v>0.22767146564415897</v>
      </c>
    </row>
    <row r="56" spans="1:10" ht="24" customHeight="1" x14ac:dyDescent="0.2">
      <c r="A56" s="368" t="s">
        <v>1676</v>
      </c>
      <c r="B56" s="368" t="s">
        <v>1675</v>
      </c>
      <c r="C56" s="368" t="s">
        <v>1078</v>
      </c>
      <c r="D56" s="368">
        <v>960</v>
      </c>
      <c r="E56" s="368">
        <v>960</v>
      </c>
      <c r="F56" s="367">
        <v>25670.400000000001</v>
      </c>
      <c r="G56" s="366">
        <v>0</v>
      </c>
      <c r="H56" s="366">
        <v>22350.94</v>
      </c>
      <c r="I56" s="366">
        <v>3319.46</v>
      </c>
      <c r="J56" s="365">
        <v>0.1293108015457492</v>
      </c>
    </row>
    <row r="57" spans="1:10" ht="24" customHeight="1" x14ac:dyDescent="0.2">
      <c r="A57" s="368" t="s">
        <v>1674</v>
      </c>
      <c r="B57" s="368" t="s">
        <v>1673</v>
      </c>
      <c r="C57" s="368" t="s">
        <v>1074</v>
      </c>
      <c r="D57" s="368">
        <v>300</v>
      </c>
      <c r="E57" s="368">
        <v>283.8</v>
      </c>
      <c r="F57" s="367">
        <v>21879</v>
      </c>
      <c r="G57" s="366">
        <v>0</v>
      </c>
      <c r="H57" s="366">
        <v>19604.75</v>
      </c>
      <c r="I57" s="366">
        <v>2274.25</v>
      </c>
      <c r="J57" s="365">
        <v>0.10394670688788336</v>
      </c>
    </row>
    <row r="58" spans="1:10" ht="24" customHeight="1" x14ac:dyDescent="0.2">
      <c r="A58" s="368" t="s">
        <v>1672</v>
      </c>
      <c r="B58" s="368" t="s">
        <v>1671</v>
      </c>
      <c r="C58" s="368" t="s">
        <v>1074</v>
      </c>
      <c r="D58" s="368">
        <v>228</v>
      </c>
      <c r="E58" s="368">
        <v>215.68799999999999</v>
      </c>
      <c r="F58" s="367">
        <v>16628.04</v>
      </c>
      <c r="G58" s="366">
        <v>0</v>
      </c>
      <c r="H58" s="366">
        <v>14899.61</v>
      </c>
      <c r="I58" s="366">
        <v>1728.43</v>
      </c>
      <c r="J58" s="365">
        <v>0.10394670688788336</v>
      </c>
    </row>
    <row r="59" spans="1:10" ht="24" customHeight="1" x14ac:dyDescent="0.2">
      <c r="A59" s="368" t="s">
        <v>1670</v>
      </c>
      <c r="B59" s="368" t="s">
        <v>1669</v>
      </c>
      <c r="C59" s="368" t="s">
        <v>1074</v>
      </c>
      <c r="D59" s="368">
        <v>1884</v>
      </c>
      <c r="E59" s="368">
        <v>1782.2639999999999</v>
      </c>
      <c r="F59" s="367">
        <v>138172.56</v>
      </c>
      <c r="G59" s="366">
        <v>0</v>
      </c>
      <c r="H59" s="366">
        <v>115348.61</v>
      </c>
      <c r="I59" s="366">
        <v>22823.95</v>
      </c>
      <c r="J59" s="365">
        <v>0.16518438972253247</v>
      </c>
    </row>
    <row r="60" spans="1:10" ht="24" customHeight="1" x14ac:dyDescent="0.2">
      <c r="A60" s="368" t="s">
        <v>1666</v>
      </c>
      <c r="B60" s="368" t="s">
        <v>1665</v>
      </c>
      <c r="C60" s="368" t="s">
        <v>1077</v>
      </c>
      <c r="D60" s="368">
        <v>18</v>
      </c>
      <c r="E60" s="368">
        <v>204.33600000000001</v>
      </c>
      <c r="F60" s="367">
        <v>18918.27</v>
      </c>
      <c r="G60" s="366">
        <v>0</v>
      </c>
      <c r="H60" s="366">
        <v>17433.72</v>
      </c>
      <c r="I60" s="366">
        <v>1484.55</v>
      </c>
      <c r="J60" s="365">
        <v>7.8471763010042675E-2</v>
      </c>
    </row>
    <row r="61" spans="1:10" ht="24" customHeight="1" x14ac:dyDescent="0.2">
      <c r="A61" s="368" t="s">
        <v>1666</v>
      </c>
      <c r="B61" s="368" t="s">
        <v>1665</v>
      </c>
      <c r="C61" s="368" t="s">
        <v>1074</v>
      </c>
      <c r="D61" s="368">
        <v>1404</v>
      </c>
      <c r="E61" s="368">
        <v>1328.184</v>
      </c>
      <c r="F61" s="367">
        <v>125152.56</v>
      </c>
      <c r="G61" s="366">
        <v>0</v>
      </c>
      <c r="H61" s="366">
        <v>113319.18</v>
      </c>
      <c r="I61" s="366">
        <v>11833.38</v>
      </c>
      <c r="J61" s="365">
        <v>9.4551641612444837E-2</v>
      </c>
    </row>
    <row r="62" spans="1:10" ht="24" customHeight="1" x14ac:dyDescent="0.2">
      <c r="A62" s="368" t="s">
        <v>1664</v>
      </c>
      <c r="B62" s="368" t="s">
        <v>1663</v>
      </c>
      <c r="C62" s="368" t="s">
        <v>1074</v>
      </c>
      <c r="D62" s="368">
        <v>120</v>
      </c>
      <c r="E62" s="368">
        <v>113.52</v>
      </c>
      <c r="F62" s="367">
        <v>10842</v>
      </c>
      <c r="G62" s="366">
        <v>0</v>
      </c>
      <c r="H62" s="366">
        <v>9018.48</v>
      </c>
      <c r="I62" s="366">
        <v>1823.52</v>
      </c>
      <c r="J62" s="365">
        <v>0.16819037078029883</v>
      </c>
    </row>
    <row r="63" spans="1:10" ht="24" customHeight="1" x14ac:dyDescent="0.2">
      <c r="A63" s="844" t="s">
        <v>1657</v>
      </c>
      <c r="B63" s="844" t="s">
        <v>1656</v>
      </c>
      <c r="C63" s="844" t="s">
        <v>1655</v>
      </c>
      <c r="D63" s="844">
        <v>2</v>
      </c>
      <c r="E63" s="844">
        <v>0</v>
      </c>
      <c r="F63" s="845">
        <v>1000</v>
      </c>
      <c r="G63" s="846">
        <v>0</v>
      </c>
      <c r="H63" s="846">
        <v>0</v>
      </c>
      <c r="I63" s="846">
        <v>1000</v>
      </c>
      <c r="J63" s="847">
        <v>1</v>
      </c>
    </row>
    <row r="64" spans="1:10" ht="24" customHeight="1" x14ac:dyDescent="0.2">
      <c r="A64" s="368" t="s">
        <v>1073</v>
      </c>
      <c r="B64" s="368" t="s">
        <v>1941</v>
      </c>
      <c r="C64" s="368" t="s">
        <v>1940</v>
      </c>
      <c r="D64" s="368">
        <v>48</v>
      </c>
      <c r="E64" s="368">
        <v>21.6</v>
      </c>
      <c r="F64" s="367">
        <v>2411.52</v>
      </c>
      <c r="G64" s="366">
        <v>0</v>
      </c>
      <c r="H64" s="366">
        <v>2178.8000000000002</v>
      </c>
      <c r="I64" s="366">
        <v>232.72</v>
      </c>
      <c r="J64" s="365">
        <v>9.6503450106157115E-2</v>
      </c>
    </row>
    <row r="65" spans="1:10" ht="24" customHeight="1" x14ac:dyDescent="0.2">
      <c r="A65" s="368" t="s">
        <v>1120</v>
      </c>
      <c r="B65" s="368" t="s">
        <v>1937</v>
      </c>
      <c r="C65" s="368" t="s">
        <v>1077</v>
      </c>
      <c r="D65" s="368">
        <v>8</v>
      </c>
      <c r="E65" s="368">
        <v>90.816000000000003</v>
      </c>
      <c r="F65" s="367">
        <v>6523.17</v>
      </c>
      <c r="G65" s="366">
        <v>0</v>
      </c>
      <c r="H65" s="366">
        <v>5426.54</v>
      </c>
      <c r="I65" s="366">
        <v>1096.6300000000001</v>
      </c>
      <c r="J65" s="365">
        <v>0.16811304933031027</v>
      </c>
    </row>
    <row r="66" spans="1:10" ht="24" customHeight="1" x14ac:dyDescent="0.2">
      <c r="A66" s="368" t="s">
        <v>1120</v>
      </c>
      <c r="B66" s="368" t="s">
        <v>1937</v>
      </c>
      <c r="C66" s="368" t="s">
        <v>1074</v>
      </c>
      <c r="D66" s="368">
        <v>192</v>
      </c>
      <c r="E66" s="368">
        <v>181.63200000000001</v>
      </c>
      <c r="F66" s="367">
        <v>17658.240000000002</v>
      </c>
      <c r="G66" s="366">
        <v>0</v>
      </c>
      <c r="H66" s="366">
        <v>10862.69</v>
      </c>
      <c r="I66" s="366">
        <v>6795.55</v>
      </c>
      <c r="J66" s="365">
        <v>0.38483733373201406</v>
      </c>
    </row>
    <row r="67" spans="1:10" ht="24" customHeight="1" x14ac:dyDescent="0.2">
      <c r="A67" s="368" t="s">
        <v>1118</v>
      </c>
      <c r="B67" s="368" t="s">
        <v>1936</v>
      </c>
      <c r="C67" s="368" t="s">
        <v>1077</v>
      </c>
      <c r="D67" s="368">
        <v>2</v>
      </c>
      <c r="E67" s="368">
        <v>22.704000000000001</v>
      </c>
      <c r="F67" s="367">
        <v>1789.21</v>
      </c>
      <c r="G67" s="366">
        <v>0</v>
      </c>
      <c r="H67" s="366">
        <v>1491</v>
      </c>
      <c r="I67" s="366">
        <v>298.20999999999998</v>
      </c>
      <c r="J67" s="365">
        <v>0.16667132421571532</v>
      </c>
    </row>
    <row r="68" spans="1:10" ht="24" customHeight="1" x14ac:dyDescent="0.2">
      <c r="A68" s="368" t="s">
        <v>1118</v>
      </c>
      <c r="B68" s="368" t="s">
        <v>1936</v>
      </c>
      <c r="C68" s="368" t="s">
        <v>1074</v>
      </c>
      <c r="D68" s="368">
        <v>288</v>
      </c>
      <c r="E68" s="368">
        <v>272.44799999999998</v>
      </c>
      <c r="F68" s="367">
        <v>26487.360000000001</v>
      </c>
      <c r="G68" s="366">
        <v>0</v>
      </c>
      <c r="H68" s="366">
        <v>17892</v>
      </c>
      <c r="I68" s="366">
        <v>8595.36</v>
      </c>
      <c r="J68" s="365">
        <v>0.3245079917364358</v>
      </c>
    </row>
    <row r="69" spans="1:10" ht="24" customHeight="1" x14ac:dyDescent="0.2">
      <c r="A69" s="368" t="s">
        <v>1115</v>
      </c>
      <c r="B69" s="368" t="s">
        <v>1935</v>
      </c>
      <c r="C69" s="368" t="s">
        <v>1081</v>
      </c>
      <c r="D69" s="368">
        <v>12</v>
      </c>
      <c r="E69" s="368">
        <v>72</v>
      </c>
      <c r="F69" s="367">
        <v>8950.52</v>
      </c>
      <c r="G69" s="366">
        <v>0</v>
      </c>
      <c r="H69" s="366">
        <v>9033.84</v>
      </c>
      <c r="I69" s="366">
        <v>-83.32</v>
      </c>
      <c r="J69" s="365">
        <v>-9.3089563511393747E-3</v>
      </c>
    </row>
    <row r="70" spans="1:10" ht="24" customHeight="1" x14ac:dyDescent="0.2">
      <c r="A70" s="368" t="s">
        <v>1115</v>
      </c>
      <c r="B70" s="368" t="s">
        <v>1935</v>
      </c>
      <c r="C70" s="368" t="s">
        <v>1078</v>
      </c>
      <c r="D70" s="368">
        <v>198</v>
      </c>
      <c r="E70" s="368">
        <v>198</v>
      </c>
      <c r="F70" s="367">
        <v>35139.06</v>
      </c>
      <c r="G70" s="366">
        <v>0</v>
      </c>
      <c r="H70" s="366">
        <v>24671.49</v>
      </c>
      <c r="I70" s="366">
        <v>10467.57</v>
      </c>
      <c r="J70" s="365">
        <v>0.2978898695639553</v>
      </c>
    </row>
    <row r="71" spans="1:10" ht="24" customHeight="1" x14ac:dyDescent="0.2">
      <c r="A71" s="368" t="s">
        <v>1109</v>
      </c>
      <c r="B71" s="368" t="s">
        <v>1934</v>
      </c>
      <c r="C71" s="368" t="s">
        <v>1077</v>
      </c>
      <c r="D71" s="368">
        <v>2</v>
      </c>
      <c r="E71" s="368">
        <v>22.704000000000001</v>
      </c>
      <c r="F71" s="367">
        <v>1863.76</v>
      </c>
      <c r="G71" s="366">
        <v>0</v>
      </c>
      <c r="H71" s="366">
        <v>1491</v>
      </c>
      <c r="I71" s="366">
        <v>372.76</v>
      </c>
      <c r="J71" s="365">
        <v>0.20000429239816286</v>
      </c>
    </row>
    <row r="72" spans="1:10" ht="24" customHeight="1" x14ac:dyDescent="0.2">
      <c r="A72" s="368" t="s">
        <v>1080</v>
      </c>
      <c r="B72" s="368" t="s">
        <v>1933</v>
      </c>
      <c r="C72" s="368" t="s">
        <v>1078</v>
      </c>
      <c r="D72" s="368">
        <v>42</v>
      </c>
      <c r="E72" s="368">
        <v>42</v>
      </c>
      <c r="F72" s="367">
        <v>7453.74</v>
      </c>
      <c r="G72" s="366">
        <v>0</v>
      </c>
      <c r="H72" s="366">
        <v>5325.53</v>
      </c>
      <c r="I72" s="366">
        <v>2128.21</v>
      </c>
      <c r="J72" s="365">
        <v>0.28552243571683478</v>
      </c>
    </row>
    <row r="73" spans="1:10" ht="24" customHeight="1" x14ac:dyDescent="0.2">
      <c r="A73" s="368" t="s">
        <v>5201</v>
      </c>
      <c r="B73" s="368" t="s">
        <v>5200</v>
      </c>
      <c r="C73" s="368" t="s">
        <v>1074</v>
      </c>
      <c r="D73" s="368">
        <v>24</v>
      </c>
      <c r="E73" s="368">
        <v>22.704000000000001</v>
      </c>
      <c r="F73" s="367">
        <v>2833.44</v>
      </c>
      <c r="G73" s="366">
        <v>0</v>
      </c>
      <c r="H73" s="366">
        <v>2602.66</v>
      </c>
      <c r="I73" s="366">
        <v>230.78</v>
      </c>
      <c r="J73" s="365">
        <v>8.1448698401942521E-2</v>
      </c>
    </row>
    <row r="74" spans="1:10" ht="24" customHeight="1" x14ac:dyDescent="0.2">
      <c r="A74" s="368" t="s">
        <v>1034</v>
      </c>
      <c r="B74" s="368" t="s">
        <v>1918</v>
      </c>
      <c r="C74" s="368" t="s">
        <v>1032</v>
      </c>
      <c r="D74" s="368">
        <v>4</v>
      </c>
      <c r="E74" s="368">
        <v>20</v>
      </c>
      <c r="F74" s="367">
        <v>1403.52</v>
      </c>
      <c r="G74" s="366">
        <v>0</v>
      </c>
      <c r="H74" s="366">
        <v>1395.13</v>
      </c>
      <c r="I74" s="366">
        <v>8.39</v>
      </c>
      <c r="J74" s="365">
        <v>5.9778271773825806E-3</v>
      </c>
    </row>
    <row r="75" spans="1:10" ht="24" customHeight="1" x14ac:dyDescent="0.2">
      <c r="A75" s="368" t="s">
        <v>1029</v>
      </c>
      <c r="B75" s="368" t="s">
        <v>3834</v>
      </c>
      <c r="C75" s="368" t="s">
        <v>1021</v>
      </c>
      <c r="D75" s="368">
        <v>1</v>
      </c>
      <c r="E75" s="368">
        <v>20</v>
      </c>
      <c r="F75" s="367">
        <v>1346.33</v>
      </c>
      <c r="G75" s="366">
        <v>0</v>
      </c>
      <c r="H75" s="366">
        <v>1144.3800000000001</v>
      </c>
      <c r="I75" s="366">
        <v>201.95</v>
      </c>
      <c r="J75" s="365">
        <v>0.15000037137997371</v>
      </c>
    </row>
    <row r="76" spans="1:10" ht="24" customHeight="1" x14ac:dyDescent="0.2">
      <c r="A76" s="368" t="s">
        <v>1029</v>
      </c>
      <c r="B76" s="368" t="s">
        <v>3834</v>
      </c>
      <c r="C76" s="368" t="s">
        <v>1032</v>
      </c>
      <c r="D76" s="368">
        <v>8</v>
      </c>
      <c r="E76" s="368">
        <v>40</v>
      </c>
      <c r="F76" s="367">
        <v>2392.7199999999998</v>
      </c>
      <c r="G76" s="366">
        <v>0</v>
      </c>
      <c r="H76" s="366">
        <v>2288.7600000000002</v>
      </c>
      <c r="I76" s="366">
        <v>103.96</v>
      </c>
      <c r="J76" s="365">
        <v>4.3448460329666656E-2</v>
      </c>
    </row>
    <row r="77" spans="1:10" ht="24" customHeight="1" x14ac:dyDescent="0.2">
      <c r="A77" s="368" t="s">
        <v>1027</v>
      </c>
      <c r="B77" s="368" t="s">
        <v>2414</v>
      </c>
      <c r="C77" s="368" t="s">
        <v>1021</v>
      </c>
      <c r="D77" s="368">
        <v>7</v>
      </c>
      <c r="E77" s="368">
        <v>140</v>
      </c>
      <c r="F77" s="367">
        <v>8077.99</v>
      </c>
      <c r="G77" s="366">
        <v>0</v>
      </c>
      <c r="H77" s="366">
        <v>7282.45</v>
      </c>
      <c r="I77" s="366">
        <v>795.54</v>
      </c>
      <c r="J77" s="365">
        <v>9.8482419512774838E-2</v>
      </c>
    </row>
    <row r="78" spans="1:10" ht="24" customHeight="1" x14ac:dyDescent="0.2">
      <c r="A78" s="368" t="s">
        <v>1027</v>
      </c>
      <c r="B78" s="368" t="s">
        <v>2414</v>
      </c>
      <c r="C78" s="368" t="s">
        <v>1032</v>
      </c>
      <c r="D78" s="368">
        <v>8</v>
      </c>
      <c r="E78" s="368">
        <v>40</v>
      </c>
      <c r="F78" s="367">
        <v>2392.7199999999998</v>
      </c>
      <c r="G78" s="366">
        <v>0</v>
      </c>
      <c r="H78" s="366">
        <v>2080.6999999999998</v>
      </c>
      <c r="I78" s="366">
        <v>312.02</v>
      </c>
      <c r="J78" s="365">
        <v>0.13040389180514225</v>
      </c>
    </row>
    <row r="79" spans="1:10" ht="24" customHeight="1" x14ac:dyDescent="0.2">
      <c r="A79" s="368" t="s">
        <v>1917</v>
      </c>
      <c r="B79" s="368" t="s">
        <v>1916</v>
      </c>
      <c r="C79" s="368" t="s">
        <v>1885</v>
      </c>
      <c r="D79" s="368">
        <v>84</v>
      </c>
      <c r="E79" s="368">
        <v>317.94</v>
      </c>
      <c r="F79" s="367">
        <v>29541.96</v>
      </c>
      <c r="G79" s="366">
        <v>0</v>
      </c>
      <c r="H79" s="366">
        <v>28147.02</v>
      </c>
      <c r="I79" s="366">
        <v>1394.94</v>
      </c>
      <c r="J79" s="365">
        <v>4.7218938756940977E-2</v>
      </c>
    </row>
    <row r="80" spans="1:10" ht="24" customHeight="1" x14ac:dyDescent="0.2">
      <c r="A80" s="368" t="s">
        <v>1015</v>
      </c>
      <c r="B80" s="368" t="s">
        <v>1915</v>
      </c>
      <c r="C80" s="368" t="s">
        <v>1013</v>
      </c>
      <c r="D80" s="368">
        <v>90</v>
      </c>
      <c r="E80" s="368">
        <v>1710</v>
      </c>
      <c r="F80" s="367">
        <v>93956.55</v>
      </c>
      <c r="G80" s="366">
        <v>0</v>
      </c>
      <c r="H80" s="366">
        <v>69974.460000000006</v>
      </c>
      <c r="I80" s="366">
        <v>23982.09</v>
      </c>
      <c r="J80" s="365">
        <v>0.25524660068936122</v>
      </c>
    </row>
    <row r="81" spans="1:10" ht="24" customHeight="1" x14ac:dyDescent="0.2">
      <c r="A81" s="368" t="s">
        <v>4410</v>
      </c>
      <c r="B81" s="368" t="s">
        <v>4409</v>
      </c>
      <c r="C81" s="368" t="s">
        <v>1013</v>
      </c>
      <c r="D81" s="368">
        <v>210</v>
      </c>
      <c r="E81" s="368">
        <v>3990</v>
      </c>
      <c r="F81" s="367">
        <v>185815.95</v>
      </c>
      <c r="G81" s="366">
        <v>0</v>
      </c>
      <c r="H81" s="366">
        <v>147515.32</v>
      </c>
      <c r="I81" s="366">
        <v>38300.629999999997</v>
      </c>
      <c r="J81" s="365">
        <v>0.20612132596798069</v>
      </c>
    </row>
    <row r="82" spans="1:10" ht="24" customHeight="1" x14ac:dyDescent="0.2">
      <c r="A82" s="368" t="s">
        <v>6724</v>
      </c>
      <c r="B82" s="368" t="s">
        <v>6723</v>
      </c>
      <c r="C82" s="368" t="s">
        <v>1074</v>
      </c>
      <c r="D82" s="368">
        <v>96</v>
      </c>
      <c r="E82" s="368">
        <v>90.816000000000003</v>
      </c>
      <c r="F82" s="367">
        <v>6951.36</v>
      </c>
      <c r="G82" s="366">
        <v>0</v>
      </c>
      <c r="H82" s="366">
        <v>5786.32</v>
      </c>
      <c r="I82" s="366">
        <v>1165.04</v>
      </c>
      <c r="J82" s="365">
        <v>0.16759885835289784</v>
      </c>
    </row>
    <row r="83" spans="1:10" ht="24" customHeight="1" x14ac:dyDescent="0.2">
      <c r="A83" s="368" t="s">
        <v>4407</v>
      </c>
      <c r="B83" s="368" t="s">
        <v>4406</v>
      </c>
      <c r="C83" s="368" t="s">
        <v>1013</v>
      </c>
      <c r="D83" s="368">
        <v>138</v>
      </c>
      <c r="E83" s="368">
        <v>2622</v>
      </c>
      <c r="F83" s="367">
        <v>130506.13</v>
      </c>
      <c r="G83" s="366">
        <v>0</v>
      </c>
      <c r="H83" s="366">
        <v>106926</v>
      </c>
      <c r="I83" s="366">
        <v>23580.13</v>
      </c>
      <c r="J83" s="365">
        <v>0.18068216412516408</v>
      </c>
    </row>
    <row r="84" spans="1:10" ht="24" customHeight="1" x14ac:dyDescent="0.2">
      <c r="A84" s="368" t="s">
        <v>4422</v>
      </c>
      <c r="B84" s="368" t="s">
        <v>5289</v>
      </c>
      <c r="C84" s="368" t="s">
        <v>1013</v>
      </c>
      <c r="D84" s="368">
        <v>8</v>
      </c>
      <c r="E84" s="368">
        <v>152</v>
      </c>
      <c r="F84" s="367">
        <v>9069.6299999999992</v>
      </c>
      <c r="G84" s="366">
        <v>0</v>
      </c>
      <c r="H84" s="366">
        <v>6993.02</v>
      </c>
      <c r="I84" s="366">
        <v>2076.61</v>
      </c>
      <c r="J84" s="365">
        <v>0.22896303377315283</v>
      </c>
    </row>
    <row r="85" spans="1:10" ht="24" customHeight="1" x14ac:dyDescent="0.2">
      <c r="A85" s="368" t="s">
        <v>5965</v>
      </c>
      <c r="B85" s="368" t="s">
        <v>6049</v>
      </c>
      <c r="C85" s="368" t="s">
        <v>1677</v>
      </c>
      <c r="D85" s="368">
        <v>576</v>
      </c>
      <c r="E85" s="368">
        <v>6912</v>
      </c>
      <c r="F85" s="367">
        <v>504421.26</v>
      </c>
      <c r="G85" s="366">
        <v>0</v>
      </c>
      <c r="H85" s="366">
        <v>468864</v>
      </c>
      <c r="I85" s="366">
        <v>35557.26</v>
      </c>
      <c r="J85" s="365">
        <v>7.0491200152824646E-2</v>
      </c>
    </row>
    <row r="86" spans="1:10" ht="24" customHeight="1" x14ac:dyDescent="0.2">
      <c r="A86" s="368" t="s">
        <v>5965</v>
      </c>
      <c r="B86" s="368" t="s">
        <v>6049</v>
      </c>
      <c r="C86" s="368" t="s">
        <v>1078</v>
      </c>
      <c r="D86" s="372">
        <v>276</v>
      </c>
      <c r="E86" s="372">
        <v>276</v>
      </c>
      <c r="F86" s="373">
        <v>23708.400000000001</v>
      </c>
      <c r="G86" s="374">
        <v>0</v>
      </c>
      <c r="H86" s="374">
        <v>18722</v>
      </c>
      <c r="I86" s="374">
        <v>4986.3999999999996</v>
      </c>
      <c r="J86" s="375">
        <v>0.2103220799379123</v>
      </c>
    </row>
    <row r="87" spans="1:10" x14ac:dyDescent="0.2">
      <c r="D87" s="464">
        <f>SUM(D9:D86)</f>
        <v>17703</v>
      </c>
      <c r="E87" s="464">
        <f t="shared" ref="E87:I87" si="0">SUM(E9:E86)</f>
        <v>51381.787999999971</v>
      </c>
      <c r="F87" s="800">
        <f t="shared" si="0"/>
        <v>2956209.7100000004</v>
      </c>
      <c r="G87" s="800">
        <f t="shared" si="0"/>
        <v>0</v>
      </c>
      <c r="H87" s="800">
        <f t="shared" si="0"/>
        <v>2495378.92</v>
      </c>
      <c r="I87" s="800">
        <f t="shared" si="0"/>
        <v>460830.79000000015</v>
      </c>
    </row>
    <row r="90" spans="1:10" ht="19.5" customHeight="1" x14ac:dyDescent="0.2">
      <c r="A90" s="456" t="s">
        <v>1945</v>
      </c>
      <c r="B90" s="456" t="s">
        <v>1944</v>
      </c>
      <c r="C90" s="456" t="s">
        <v>1159</v>
      </c>
      <c r="D90" s="456">
        <v>1</v>
      </c>
      <c r="E90" s="456">
        <v>0</v>
      </c>
      <c r="F90" s="457">
        <v>851.31</v>
      </c>
      <c r="G90" s="458">
        <v>0</v>
      </c>
      <c r="H90" s="458">
        <v>392.17</v>
      </c>
      <c r="I90" s="458">
        <v>459.14</v>
      </c>
      <c r="J90" s="459">
        <v>0.53933349778576545</v>
      </c>
    </row>
  </sheetData>
  <autoFilter ref="A8:J86" xr:uid="{FCC9E037-187B-43F7-AA4E-662D64227D51}"/>
  <pageMargins left="0" right="0" top="1" bottom="1.3541653543307099" header="1" footer="1"/>
  <pageSetup paperSize="9" orientation="portrait" horizontalDpi="300" verticalDpi="300"/>
  <headerFooter alignWithMargins="0">
    <oddFooter>&amp;C&amp;"Arial,Regular"&amp;10&amp;P</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FB7E6-3B86-47AE-988B-1022E86E6190}">
  <dimension ref="A1:J164"/>
  <sheetViews>
    <sheetView showGridLines="0" workbookViewId="0">
      <pane ySplit="6" topLeftCell="A151" activePane="bottomLeft" state="frozen"/>
      <selection pane="bottomLeft" activeCell="E170" sqref="E170"/>
    </sheetView>
  </sheetViews>
  <sheetFormatPr baseColWidth="10" defaultColWidth="11.42578125" defaultRowHeight="12" x14ac:dyDescent="0.2"/>
  <cols>
    <col min="1" max="1" width="12.42578125" style="364" customWidth="1"/>
    <col min="2" max="2" width="34" style="364" customWidth="1"/>
    <col min="3" max="3" width="18" style="364" customWidth="1"/>
    <col min="4" max="5" width="12.42578125" style="364" customWidth="1"/>
    <col min="6" max="10" width="18.42578125" style="364" customWidth="1"/>
    <col min="11" max="12" width="12.42578125" style="364" customWidth="1"/>
    <col min="13"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27" customHeight="1" x14ac:dyDescent="0.2">
      <c r="A4" s="368" t="s">
        <v>3157</v>
      </c>
    </row>
    <row r="5" spans="1:10" ht="25.7" customHeight="1" x14ac:dyDescent="0.2">
      <c r="A5" s="371" t="s">
        <v>9326</v>
      </c>
    </row>
    <row r="6" spans="1:10" ht="2.4500000000000002" customHeight="1" x14ac:dyDescent="0.2"/>
    <row r="7" spans="1:10" ht="23.85" customHeight="1" x14ac:dyDescent="0.2"/>
    <row r="8" spans="1:10" ht="24"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4" customHeight="1" x14ac:dyDescent="0.2">
      <c r="A9" s="368" t="s">
        <v>1899</v>
      </c>
      <c r="B9" s="368" t="s">
        <v>1898</v>
      </c>
      <c r="C9" s="368" t="s">
        <v>1774</v>
      </c>
      <c r="D9" s="368">
        <v>48</v>
      </c>
      <c r="E9" s="368">
        <v>12</v>
      </c>
      <c r="F9" s="367">
        <v>1789.44</v>
      </c>
      <c r="G9" s="366">
        <v>0</v>
      </c>
      <c r="H9" s="366">
        <v>1325.13</v>
      </c>
      <c r="I9" s="366">
        <v>464.31</v>
      </c>
      <c r="J9" s="365">
        <v>0.25947223712446355</v>
      </c>
    </row>
    <row r="10" spans="1:10" x14ac:dyDescent="0.2">
      <c r="A10" s="368" t="s">
        <v>1897</v>
      </c>
      <c r="B10" s="368" t="s">
        <v>1896</v>
      </c>
      <c r="C10" s="368" t="s">
        <v>1774</v>
      </c>
      <c r="D10" s="368">
        <v>24</v>
      </c>
      <c r="E10" s="368">
        <v>6</v>
      </c>
      <c r="F10" s="367">
        <v>1050.24</v>
      </c>
      <c r="G10" s="366">
        <v>0</v>
      </c>
      <c r="H10" s="366">
        <v>595.19000000000005</v>
      </c>
      <c r="I10" s="366">
        <v>455.05</v>
      </c>
      <c r="J10" s="365">
        <v>0.43328191651432052</v>
      </c>
    </row>
    <row r="11" spans="1:10" x14ac:dyDescent="0.2">
      <c r="A11" s="368" t="s">
        <v>1895</v>
      </c>
      <c r="B11" s="368" t="s">
        <v>1894</v>
      </c>
      <c r="C11" s="368" t="s">
        <v>1771</v>
      </c>
      <c r="D11" s="368">
        <v>2</v>
      </c>
      <c r="E11" s="368">
        <v>12</v>
      </c>
      <c r="F11" s="367">
        <v>1989.48</v>
      </c>
      <c r="G11" s="366">
        <v>0</v>
      </c>
      <c r="H11" s="366">
        <v>1405.94</v>
      </c>
      <c r="I11" s="366">
        <v>583.54</v>
      </c>
      <c r="J11" s="365">
        <v>0.29331282546192977</v>
      </c>
    </row>
    <row r="12" spans="1:10" ht="24" customHeight="1" x14ac:dyDescent="0.2">
      <c r="A12" s="368" t="s">
        <v>1895</v>
      </c>
      <c r="B12" s="368" t="s">
        <v>1894</v>
      </c>
      <c r="C12" s="368" t="s">
        <v>1774</v>
      </c>
      <c r="D12" s="368">
        <v>24</v>
      </c>
      <c r="E12" s="368">
        <v>6</v>
      </c>
      <c r="F12" s="367">
        <v>777.84</v>
      </c>
      <c r="G12" s="366">
        <v>0</v>
      </c>
      <c r="H12" s="366">
        <v>701.51</v>
      </c>
      <c r="I12" s="366">
        <v>76.33</v>
      </c>
      <c r="J12" s="365">
        <v>9.8130720970893759E-2</v>
      </c>
    </row>
    <row r="13" spans="1:10" x14ac:dyDescent="0.2">
      <c r="A13" s="368" t="s">
        <v>1891</v>
      </c>
      <c r="B13" s="368" t="s">
        <v>1890</v>
      </c>
      <c r="C13" s="368" t="s">
        <v>1077</v>
      </c>
      <c r="D13" s="368">
        <v>20</v>
      </c>
      <c r="E13" s="368">
        <v>227.04</v>
      </c>
      <c r="F13" s="367">
        <v>12178.76</v>
      </c>
      <c r="G13" s="366">
        <v>0</v>
      </c>
      <c r="H13" s="366">
        <v>10130.790000000001</v>
      </c>
      <c r="I13" s="366">
        <v>2047.97</v>
      </c>
      <c r="J13" s="365">
        <v>0.1681591557761217</v>
      </c>
    </row>
    <row r="14" spans="1:10" ht="24" customHeight="1" x14ac:dyDescent="0.2">
      <c r="A14" s="368" t="s">
        <v>1891</v>
      </c>
      <c r="B14" s="368" t="s">
        <v>1890</v>
      </c>
      <c r="C14" s="368" t="s">
        <v>1074</v>
      </c>
      <c r="D14" s="368">
        <v>108</v>
      </c>
      <c r="E14" s="368">
        <v>102.16800000000001</v>
      </c>
      <c r="F14" s="367">
        <v>5907.6</v>
      </c>
      <c r="G14" s="366">
        <v>0</v>
      </c>
      <c r="H14" s="366">
        <v>4528.3500000000004</v>
      </c>
      <c r="I14" s="366">
        <v>1379.25</v>
      </c>
      <c r="J14" s="365">
        <v>0.23347044485070079</v>
      </c>
    </row>
    <row r="15" spans="1:10" x14ac:dyDescent="0.2">
      <c r="A15" s="368" t="s">
        <v>1887</v>
      </c>
      <c r="B15" s="368" t="s">
        <v>1886</v>
      </c>
      <c r="C15" s="368" t="s">
        <v>1882</v>
      </c>
      <c r="D15" s="368">
        <v>21</v>
      </c>
      <c r="E15" s="368">
        <v>317.94</v>
      </c>
      <c r="F15" s="367">
        <v>9273.99</v>
      </c>
      <c r="G15" s="366">
        <v>0</v>
      </c>
      <c r="H15" s="366">
        <v>8522.58</v>
      </c>
      <c r="I15" s="366">
        <v>751.41</v>
      </c>
      <c r="J15" s="365">
        <v>8.1023378287015627E-2</v>
      </c>
    </row>
    <row r="16" spans="1:10" ht="24" customHeight="1" x14ac:dyDescent="0.2">
      <c r="A16" s="368" t="s">
        <v>1887</v>
      </c>
      <c r="B16" s="368" t="s">
        <v>1886</v>
      </c>
      <c r="C16" s="368" t="s">
        <v>1885</v>
      </c>
      <c r="D16" s="368">
        <v>32</v>
      </c>
      <c r="E16" s="368">
        <v>121.12</v>
      </c>
      <c r="F16" s="367">
        <v>4006.4</v>
      </c>
      <c r="G16" s="366">
        <v>0</v>
      </c>
      <c r="H16" s="366">
        <v>3101.72</v>
      </c>
      <c r="I16" s="366">
        <v>904.68</v>
      </c>
      <c r="J16" s="365">
        <v>0.22580870607028755</v>
      </c>
    </row>
    <row r="17" spans="1:10" ht="24" x14ac:dyDescent="0.2">
      <c r="A17" s="368" t="s">
        <v>1879</v>
      </c>
      <c r="B17" s="368" t="s">
        <v>1878</v>
      </c>
      <c r="C17" s="368" t="s">
        <v>1875</v>
      </c>
      <c r="D17" s="368">
        <v>59</v>
      </c>
      <c r="E17" s="368">
        <v>1339.89</v>
      </c>
      <c r="F17" s="367">
        <v>26105.67</v>
      </c>
      <c r="G17" s="366">
        <v>0</v>
      </c>
      <c r="H17" s="366">
        <v>19716.810000000001</v>
      </c>
      <c r="I17" s="366">
        <v>6388.86</v>
      </c>
      <c r="J17" s="365">
        <v>0.24473074240193796</v>
      </c>
    </row>
    <row r="18" spans="1:10" x14ac:dyDescent="0.2">
      <c r="A18" s="368" t="s">
        <v>1877</v>
      </c>
      <c r="B18" s="368" t="s">
        <v>1876</v>
      </c>
      <c r="C18" s="368" t="s">
        <v>1875</v>
      </c>
      <c r="D18" s="368">
        <v>37</v>
      </c>
      <c r="E18" s="368">
        <v>840.27</v>
      </c>
      <c r="F18" s="367">
        <v>18617.45</v>
      </c>
      <c r="G18" s="366">
        <v>0</v>
      </c>
      <c r="H18" s="366">
        <v>14962.86</v>
      </c>
      <c r="I18" s="366">
        <v>3654.59</v>
      </c>
      <c r="J18" s="365">
        <v>0.19629917093909208</v>
      </c>
    </row>
    <row r="19" spans="1:10" ht="24" customHeight="1" x14ac:dyDescent="0.2">
      <c r="A19" s="368" t="s">
        <v>2339</v>
      </c>
      <c r="B19" s="368" t="s">
        <v>2338</v>
      </c>
      <c r="C19" s="368" t="s">
        <v>1021</v>
      </c>
      <c r="D19" s="368">
        <v>1</v>
      </c>
      <c r="E19" s="368">
        <v>20</v>
      </c>
      <c r="F19" s="367">
        <v>1590.16</v>
      </c>
      <c r="G19" s="366">
        <v>0</v>
      </c>
      <c r="H19" s="366">
        <v>1134.83</v>
      </c>
      <c r="I19" s="366">
        <v>455.33</v>
      </c>
      <c r="J19" s="365">
        <v>0.2863422548674347</v>
      </c>
    </row>
    <row r="20" spans="1:10" x14ac:dyDescent="0.2">
      <c r="A20" s="368" t="s">
        <v>2429</v>
      </c>
      <c r="B20" s="368" t="s">
        <v>2428</v>
      </c>
      <c r="C20" s="368" t="s">
        <v>1021</v>
      </c>
      <c r="D20" s="368">
        <v>2</v>
      </c>
      <c r="E20" s="368">
        <v>40</v>
      </c>
      <c r="F20" s="367">
        <v>3832</v>
      </c>
      <c r="G20" s="366">
        <v>0</v>
      </c>
      <c r="H20" s="366">
        <v>2938.44</v>
      </c>
      <c r="I20" s="366">
        <v>893.56</v>
      </c>
      <c r="J20" s="365">
        <v>0.23318371607515659</v>
      </c>
    </row>
    <row r="21" spans="1:10" x14ac:dyDescent="0.2">
      <c r="A21" s="368" t="s">
        <v>9325</v>
      </c>
      <c r="B21" s="368" t="s">
        <v>9324</v>
      </c>
      <c r="C21" s="368" t="s">
        <v>1021</v>
      </c>
      <c r="D21" s="368">
        <v>1</v>
      </c>
      <c r="E21" s="368">
        <v>20</v>
      </c>
      <c r="F21" s="367">
        <v>3180.97</v>
      </c>
      <c r="G21" s="366">
        <v>0</v>
      </c>
      <c r="H21" s="366">
        <v>2137.04</v>
      </c>
      <c r="I21" s="366">
        <v>1043.93</v>
      </c>
      <c r="J21" s="365">
        <v>0.32817976906415341</v>
      </c>
    </row>
    <row r="22" spans="1:10" x14ac:dyDescent="0.2">
      <c r="A22" s="368" t="s">
        <v>2337</v>
      </c>
      <c r="B22" s="368" t="s">
        <v>2336</v>
      </c>
      <c r="C22" s="368" t="s">
        <v>1021</v>
      </c>
      <c r="D22" s="368">
        <v>1</v>
      </c>
      <c r="E22" s="368">
        <v>20</v>
      </c>
      <c r="F22" s="367">
        <v>2053.88</v>
      </c>
      <c r="G22" s="366">
        <v>0</v>
      </c>
      <c r="H22" s="366">
        <v>1472.3</v>
      </c>
      <c r="I22" s="366">
        <v>581.58000000000004</v>
      </c>
      <c r="J22" s="365">
        <v>0.28316162580092313</v>
      </c>
    </row>
    <row r="23" spans="1:10" x14ac:dyDescent="0.2">
      <c r="A23" s="368" t="s">
        <v>2333</v>
      </c>
      <c r="B23" s="368" t="s">
        <v>2332</v>
      </c>
      <c r="C23" s="368" t="s">
        <v>1021</v>
      </c>
      <c r="D23" s="368">
        <v>2</v>
      </c>
      <c r="E23" s="368">
        <v>40</v>
      </c>
      <c r="F23" s="367">
        <v>3941.34</v>
      </c>
      <c r="G23" s="366">
        <v>0</v>
      </c>
      <c r="H23" s="366">
        <v>2807.84</v>
      </c>
      <c r="I23" s="366">
        <v>1133.5</v>
      </c>
      <c r="J23" s="365">
        <v>0.28759254466754963</v>
      </c>
    </row>
    <row r="24" spans="1:10" ht="24" customHeight="1" x14ac:dyDescent="0.2">
      <c r="A24" s="368" t="s">
        <v>1874</v>
      </c>
      <c r="B24" s="368" t="s">
        <v>1873</v>
      </c>
      <c r="C24" s="368" t="s">
        <v>1677</v>
      </c>
      <c r="D24" s="368">
        <v>9</v>
      </c>
      <c r="E24" s="368">
        <v>108</v>
      </c>
      <c r="F24" s="367">
        <v>3155.04</v>
      </c>
      <c r="G24" s="366">
        <v>0</v>
      </c>
      <c r="H24" s="366">
        <v>2335.9499999999998</v>
      </c>
      <c r="I24" s="366">
        <v>819.09</v>
      </c>
      <c r="J24" s="365">
        <v>0.25961319032405294</v>
      </c>
    </row>
    <row r="25" spans="1:10" x14ac:dyDescent="0.2">
      <c r="A25" s="368" t="s">
        <v>1872</v>
      </c>
      <c r="B25" s="368" t="s">
        <v>1871</v>
      </c>
      <c r="C25" s="368" t="s">
        <v>1677</v>
      </c>
      <c r="D25" s="368">
        <v>13</v>
      </c>
      <c r="E25" s="368">
        <v>156</v>
      </c>
      <c r="F25" s="367">
        <v>3339.34</v>
      </c>
      <c r="G25" s="366">
        <v>0</v>
      </c>
      <c r="H25" s="366">
        <v>3208.4</v>
      </c>
      <c r="I25" s="366">
        <v>130.94</v>
      </c>
      <c r="J25" s="365">
        <v>3.9211341163223869E-2</v>
      </c>
    </row>
    <row r="26" spans="1:10" x14ac:dyDescent="0.2">
      <c r="A26" s="368" t="s">
        <v>2331</v>
      </c>
      <c r="B26" s="368" t="s">
        <v>2330</v>
      </c>
      <c r="C26" s="368" t="s">
        <v>1771</v>
      </c>
      <c r="D26" s="368">
        <v>1</v>
      </c>
      <c r="E26" s="368">
        <v>6</v>
      </c>
      <c r="F26" s="367">
        <v>954.29</v>
      </c>
      <c r="G26" s="366">
        <v>0</v>
      </c>
      <c r="H26" s="366">
        <v>700.06</v>
      </c>
      <c r="I26" s="366">
        <v>254.23</v>
      </c>
      <c r="J26" s="365">
        <v>0.26640748619392429</v>
      </c>
    </row>
    <row r="27" spans="1:10" x14ac:dyDescent="0.2">
      <c r="A27" s="368" t="s">
        <v>1870</v>
      </c>
      <c r="B27" s="368" t="s">
        <v>1869</v>
      </c>
      <c r="C27" s="368" t="s">
        <v>1771</v>
      </c>
      <c r="D27" s="368">
        <v>6</v>
      </c>
      <c r="E27" s="368">
        <v>36</v>
      </c>
      <c r="F27" s="367">
        <v>5903.32</v>
      </c>
      <c r="G27" s="366">
        <v>0</v>
      </c>
      <c r="H27" s="366">
        <v>4310.22</v>
      </c>
      <c r="I27" s="366">
        <v>1593.1</v>
      </c>
      <c r="J27" s="365">
        <v>0.26986509286299915</v>
      </c>
    </row>
    <row r="28" spans="1:10" x14ac:dyDescent="0.2">
      <c r="A28" s="368" t="s">
        <v>1865</v>
      </c>
      <c r="B28" s="368" t="s">
        <v>1864</v>
      </c>
      <c r="C28" s="368" t="s">
        <v>1863</v>
      </c>
      <c r="D28" s="368">
        <v>1</v>
      </c>
      <c r="E28" s="368">
        <v>11.28</v>
      </c>
      <c r="F28" s="367">
        <v>1645.72</v>
      </c>
      <c r="G28" s="366">
        <v>0</v>
      </c>
      <c r="H28" s="366">
        <v>1209.1099999999999</v>
      </c>
      <c r="I28" s="366">
        <v>436.61</v>
      </c>
      <c r="J28" s="365">
        <v>0.26530029409620104</v>
      </c>
    </row>
    <row r="29" spans="1:10" x14ac:dyDescent="0.2">
      <c r="A29" s="368" t="s">
        <v>8629</v>
      </c>
      <c r="B29" s="368" t="s">
        <v>8628</v>
      </c>
      <c r="C29" s="368" t="s">
        <v>1860</v>
      </c>
      <c r="D29" s="368">
        <v>10</v>
      </c>
      <c r="E29" s="368">
        <v>48</v>
      </c>
      <c r="F29" s="367">
        <v>5562.4</v>
      </c>
      <c r="G29" s="366">
        <v>0</v>
      </c>
      <c r="H29" s="366">
        <v>5153</v>
      </c>
      <c r="I29" s="366">
        <v>409.4</v>
      </c>
      <c r="J29" s="365">
        <v>7.3601323169854738E-2</v>
      </c>
    </row>
    <row r="30" spans="1:10" x14ac:dyDescent="0.2">
      <c r="A30" s="368" t="s">
        <v>1862</v>
      </c>
      <c r="B30" s="368" t="s">
        <v>1861</v>
      </c>
      <c r="C30" s="368" t="s">
        <v>1860</v>
      </c>
      <c r="D30" s="368">
        <v>6</v>
      </c>
      <c r="E30" s="368">
        <v>28.8</v>
      </c>
      <c r="F30" s="367">
        <v>4997.1000000000004</v>
      </c>
      <c r="G30" s="366">
        <v>0</v>
      </c>
      <c r="H30" s="366">
        <v>3578.34</v>
      </c>
      <c r="I30" s="366">
        <v>1418.76</v>
      </c>
      <c r="J30" s="365">
        <v>0.28391667166956835</v>
      </c>
    </row>
    <row r="31" spans="1:10" x14ac:dyDescent="0.2">
      <c r="A31" s="368" t="s">
        <v>1965</v>
      </c>
      <c r="B31" s="368" t="s">
        <v>1964</v>
      </c>
      <c r="C31" s="368" t="s">
        <v>1860</v>
      </c>
      <c r="D31" s="368">
        <v>13</v>
      </c>
      <c r="E31" s="368">
        <v>62.4</v>
      </c>
      <c r="F31" s="367">
        <v>10985.26</v>
      </c>
      <c r="G31" s="366">
        <v>0</v>
      </c>
      <c r="H31" s="366">
        <v>7866.43</v>
      </c>
      <c r="I31" s="366">
        <v>3118.83</v>
      </c>
      <c r="J31" s="365">
        <v>0.28391043998958604</v>
      </c>
    </row>
    <row r="32" spans="1:10" x14ac:dyDescent="0.2">
      <c r="A32" s="368" t="s">
        <v>4416</v>
      </c>
      <c r="B32" s="368" t="s">
        <v>4415</v>
      </c>
      <c r="C32" s="368" t="s">
        <v>1013</v>
      </c>
      <c r="D32" s="368">
        <v>123</v>
      </c>
      <c r="E32" s="368">
        <v>2337</v>
      </c>
      <c r="F32" s="367">
        <v>122937.51</v>
      </c>
      <c r="G32" s="366">
        <v>0</v>
      </c>
      <c r="H32" s="366">
        <v>44336.31</v>
      </c>
      <c r="I32" s="366">
        <v>78601.2</v>
      </c>
      <c r="J32" s="365">
        <v>0.63935897188742474</v>
      </c>
    </row>
    <row r="33" spans="1:10" ht="24" customHeight="1" x14ac:dyDescent="0.2">
      <c r="A33" s="368" t="s">
        <v>2327</v>
      </c>
      <c r="B33" s="368" t="s">
        <v>2326</v>
      </c>
      <c r="C33" s="368" t="s">
        <v>1013</v>
      </c>
      <c r="D33" s="368">
        <v>10</v>
      </c>
      <c r="E33" s="368">
        <v>190</v>
      </c>
      <c r="F33" s="367">
        <v>14529.8</v>
      </c>
      <c r="G33" s="366">
        <v>0</v>
      </c>
      <c r="H33" s="366">
        <v>14339.8</v>
      </c>
      <c r="I33" s="366">
        <v>190</v>
      </c>
      <c r="J33" s="365">
        <v>1.3076573662404162E-2</v>
      </c>
    </row>
    <row r="34" spans="1:10" x14ac:dyDescent="0.2">
      <c r="A34" s="368" t="s">
        <v>1859</v>
      </c>
      <c r="B34" s="368" t="s">
        <v>1858</v>
      </c>
      <c r="C34" s="368" t="s">
        <v>1013</v>
      </c>
      <c r="D34" s="368">
        <v>3</v>
      </c>
      <c r="E34" s="368">
        <v>57</v>
      </c>
      <c r="F34" s="367">
        <v>6198.54</v>
      </c>
      <c r="G34" s="366">
        <v>0</v>
      </c>
      <c r="H34" s="366">
        <v>4570.71</v>
      </c>
      <c r="I34" s="366">
        <v>1627.83</v>
      </c>
      <c r="J34" s="365">
        <v>0.2626150674191019</v>
      </c>
    </row>
    <row r="35" spans="1:10" ht="24" customHeight="1" x14ac:dyDescent="0.2">
      <c r="A35" s="368" t="s">
        <v>1857</v>
      </c>
      <c r="B35" s="368" t="s">
        <v>1856</v>
      </c>
      <c r="C35" s="368" t="s">
        <v>1013</v>
      </c>
      <c r="D35" s="368">
        <v>11</v>
      </c>
      <c r="E35" s="368">
        <v>209</v>
      </c>
      <c r="F35" s="367">
        <v>11651.65</v>
      </c>
      <c r="G35" s="366">
        <v>0</v>
      </c>
      <c r="H35" s="366">
        <v>9982.39</v>
      </c>
      <c r="I35" s="366">
        <v>1669.26</v>
      </c>
      <c r="J35" s="365">
        <v>0.1432638295863676</v>
      </c>
    </row>
    <row r="36" spans="1:10" ht="24" customHeight="1" x14ac:dyDescent="0.2">
      <c r="A36" s="368" t="s">
        <v>1855</v>
      </c>
      <c r="B36" s="368" t="s">
        <v>1854</v>
      </c>
      <c r="C36" s="368" t="s">
        <v>1013</v>
      </c>
      <c r="D36" s="368">
        <v>69</v>
      </c>
      <c r="E36" s="368">
        <v>1311</v>
      </c>
      <c r="F36" s="367">
        <v>77712.08</v>
      </c>
      <c r="G36" s="366">
        <v>0</v>
      </c>
      <c r="H36" s="366">
        <v>63506.82</v>
      </c>
      <c r="I36" s="366">
        <v>14205.26</v>
      </c>
      <c r="J36" s="365">
        <v>0.18279346016732534</v>
      </c>
    </row>
    <row r="37" spans="1:10" ht="24" customHeight="1" x14ac:dyDescent="0.2">
      <c r="A37" s="368" t="s">
        <v>1853</v>
      </c>
      <c r="B37" s="368" t="s">
        <v>1852</v>
      </c>
      <c r="C37" s="368" t="s">
        <v>1013</v>
      </c>
      <c r="D37" s="368">
        <v>96</v>
      </c>
      <c r="E37" s="368">
        <v>1824</v>
      </c>
      <c r="F37" s="367">
        <v>114543.41</v>
      </c>
      <c r="G37" s="366">
        <v>0</v>
      </c>
      <c r="H37" s="366">
        <v>90837.119999999995</v>
      </c>
      <c r="I37" s="366">
        <v>23706.29</v>
      </c>
      <c r="J37" s="365">
        <v>0.20696336873504989</v>
      </c>
    </row>
    <row r="38" spans="1:10" ht="24" customHeight="1" x14ac:dyDescent="0.2">
      <c r="A38" s="368" t="s">
        <v>1851</v>
      </c>
      <c r="B38" s="368" t="s">
        <v>1850</v>
      </c>
      <c r="C38" s="368" t="s">
        <v>1013</v>
      </c>
      <c r="D38" s="368">
        <v>6</v>
      </c>
      <c r="E38" s="368">
        <v>114</v>
      </c>
      <c r="F38" s="367">
        <v>7865.7</v>
      </c>
      <c r="G38" s="366">
        <v>0</v>
      </c>
      <c r="H38" s="366">
        <v>7149.48</v>
      </c>
      <c r="I38" s="366">
        <v>716.22</v>
      </c>
      <c r="J38" s="365">
        <v>9.1056104351805944E-2</v>
      </c>
    </row>
    <row r="39" spans="1:10" ht="24" customHeight="1" x14ac:dyDescent="0.2">
      <c r="A39" s="368" t="s">
        <v>1849</v>
      </c>
      <c r="B39" s="368" t="s">
        <v>1848</v>
      </c>
      <c r="C39" s="368" t="s">
        <v>1013</v>
      </c>
      <c r="D39" s="368">
        <v>1</v>
      </c>
      <c r="E39" s="368">
        <v>19</v>
      </c>
      <c r="F39" s="367">
        <v>1396.9</v>
      </c>
      <c r="G39" s="366">
        <v>0</v>
      </c>
      <c r="H39" s="366">
        <v>1278.3699999999999</v>
      </c>
      <c r="I39" s="366">
        <v>118.53</v>
      </c>
      <c r="J39" s="365">
        <v>8.4852172668050688E-2</v>
      </c>
    </row>
    <row r="40" spans="1:10" x14ac:dyDescent="0.2">
      <c r="A40" s="368" t="s">
        <v>1963</v>
      </c>
      <c r="B40" s="368" t="s">
        <v>1962</v>
      </c>
      <c r="C40" s="368" t="s">
        <v>1013</v>
      </c>
      <c r="D40" s="368">
        <v>5</v>
      </c>
      <c r="E40" s="368">
        <v>95</v>
      </c>
      <c r="F40" s="367">
        <v>5152.05</v>
      </c>
      <c r="G40" s="366">
        <v>0</v>
      </c>
      <c r="H40" s="366">
        <v>4735</v>
      </c>
      <c r="I40" s="366">
        <v>417.05</v>
      </c>
      <c r="J40" s="365">
        <v>8.0948360361409538E-2</v>
      </c>
    </row>
    <row r="41" spans="1:10" x14ac:dyDescent="0.2">
      <c r="A41" s="368" t="s">
        <v>1847</v>
      </c>
      <c r="B41" s="368" t="s">
        <v>1846</v>
      </c>
      <c r="C41" s="368" t="s">
        <v>1013</v>
      </c>
      <c r="D41" s="368">
        <v>11</v>
      </c>
      <c r="E41" s="368">
        <v>209</v>
      </c>
      <c r="F41" s="367">
        <v>14468.61</v>
      </c>
      <c r="G41" s="366">
        <v>0</v>
      </c>
      <c r="H41" s="366">
        <v>11403.26</v>
      </c>
      <c r="I41" s="366">
        <v>3065.35</v>
      </c>
      <c r="J41" s="365">
        <v>0.21186209317964891</v>
      </c>
    </row>
    <row r="42" spans="1:10" x14ac:dyDescent="0.2">
      <c r="A42" s="368" t="s">
        <v>1843</v>
      </c>
      <c r="B42" s="368" t="s">
        <v>1842</v>
      </c>
      <c r="C42" s="368" t="s">
        <v>1013</v>
      </c>
      <c r="D42" s="368">
        <v>11</v>
      </c>
      <c r="E42" s="368">
        <v>209</v>
      </c>
      <c r="F42" s="367">
        <v>12041.91</v>
      </c>
      <c r="G42" s="366">
        <v>0</v>
      </c>
      <c r="H42" s="366">
        <v>10655.81</v>
      </c>
      <c r="I42" s="366">
        <v>1386.1</v>
      </c>
      <c r="J42" s="365">
        <v>0.11510632449503443</v>
      </c>
    </row>
    <row r="43" spans="1:10" ht="24" x14ac:dyDescent="0.2">
      <c r="A43" s="368" t="s">
        <v>1841</v>
      </c>
      <c r="B43" s="368" t="s">
        <v>1840</v>
      </c>
      <c r="C43" s="368" t="s">
        <v>1013</v>
      </c>
      <c r="D43" s="368">
        <v>24</v>
      </c>
      <c r="E43" s="368">
        <v>456</v>
      </c>
      <c r="F43" s="367">
        <v>30101.84</v>
      </c>
      <c r="G43" s="366">
        <v>0</v>
      </c>
      <c r="H43" s="366">
        <v>19304.16</v>
      </c>
      <c r="I43" s="366">
        <v>10797.68</v>
      </c>
      <c r="J43" s="365">
        <v>0.35870498281832608</v>
      </c>
    </row>
    <row r="44" spans="1:10" ht="24" customHeight="1" x14ac:dyDescent="0.2">
      <c r="A44" s="368" t="s">
        <v>1839</v>
      </c>
      <c r="B44" s="368" t="s">
        <v>1838</v>
      </c>
      <c r="C44" s="368" t="s">
        <v>1013</v>
      </c>
      <c r="D44" s="368">
        <v>11</v>
      </c>
      <c r="E44" s="368">
        <v>209</v>
      </c>
      <c r="F44" s="367">
        <v>15719.01</v>
      </c>
      <c r="G44" s="366">
        <v>0</v>
      </c>
      <c r="H44" s="366">
        <v>13892.56</v>
      </c>
      <c r="I44" s="366">
        <v>1826.45</v>
      </c>
      <c r="J44" s="365">
        <v>0.1161937043108949</v>
      </c>
    </row>
    <row r="45" spans="1:10" ht="24" customHeight="1" x14ac:dyDescent="0.2">
      <c r="A45" s="368" t="s">
        <v>3151</v>
      </c>
      <c r="B45" s="368" t="s">
        <v>3150</v>
      </c>
      <c r="C45" s="368" t="s">
        <v>1013</v>
      </c>
      <c r="D45" s="368">
        <v>10</v>
      </c>
      <c r="E45" s="368">
        <v>190</v>
      </c>
      <c r="F45" s="367">
        <v>13133.8</v>
      </c>
      <c r="G45" s="366">
        <v>0</v>
      </c>
      <c r="H45" s="366">
        <v>9263.6</v>
      </c>
      <c r="I45" s="366">
        <v>3870.2</v>
      </c>
      <c r="J45" s="365">
        <v>0.2946748085093423</v>
      </c>
    </row>
    <row r="46" spans="1:10" ht="24" customHeight="1" x14ac:dyDescent="0.2">
      <c r="A46" s="368" t="s">
        <v>1837</v>
      </c>
      <c r="B46" s="368" t="s">
        <v>1836</v>
      </c>
      <c r="C46" s="368" t="s">
        <v>1013</v>
      </c>
      <c r="D46" s="368">
        <v>1477</v>
      </c>
      <c r="E46" s="368">
        <v>28063</v>
      </c>
      <c r="F46" s="367">
        <v>1059859.24</v>
      </c>
      <c r="G46" s="366">
        <v>0</v>
      </c>
      <c r="H46" s="366">
        <v>960656.1</v>
      </c>
      <c r="I46" s="366">
        <v>99203.14</v>
      </c>
      <c r="J46" s="365">
        <v>9.3600297337597393E-2</v>
      </c>
    </row>
    <row r="47" spans="1:10" x14ac:dyDescent="0.2">
      <c r="A47" s="368" t="s">
        <v>1831</v>
      </c>
      <c r="B47" s="368" t="s">
        <v>1830</v>
      </c>
      <c r="C47" s="368" t="s">
        <v>1013</v>
      </c>
      <c r="D47" s="368">
        <v>2</v>
      </c>
      <c r="E47" s="368">
        <v>38</v>
      </c>
      <c r="F47" s="367">
        <v>3271.2</v>
      </c>
      <c r="G47" s="366">
        <v>0</v>
      </c>
      <c r="H47" s="366">
        <v>2412.12</v>
      </c>
      <c r="I47" s="366">
        <v>859.08</v>
      </c>
      <c r="J47" s="365">
        <v>0.26261922230374174</v>
      </c>
    </row>
    <row r="48" spans="1:10" x14ac:dyDescent="0.2">
      <c r="A48" s="368" t="s">
        <v>1829</v>
      </c>
      <c r="B48" s="368" t="s">
        <v>1828</v>
      </c>
      <c r="C48" s="368" t="s">
        <v>1013</v>
      </c>
      <c r="D48" s="368">
        <v>4</v>
      </c>
      <c r="E48" s="368">
        <v>76</v>
      </c>
      <c r="F48" s="367">
        <v>6323.36</v>
      </c>
      <c r="G48" s="366">
        <v>0</v>
      </c>
      <c r="H48" s="366">
        <v>4667.16</v>
      </c>
      <c r="I48" s="366">
        <v>1656.2</v>
      </c>
      <c r="J48" s="365">
        <v>0.26191771463272689</v>
      </c>
    </row>
    <row r="49" spans="1:10" ht="24" customHeight="1" x14ac:dyDescent="0.2">
      <c r="A49" s="368" t="s">
        <v>1825</v>
      </c>
      <c r="B49" s="368" t="s">
        <v>1824</v>
      </c>
      <c r="C49" s="368" t="s">
        <v>1013</v>
      </c>
      <c r="D49" s="368">
        <v>4</v>
      </c>
      <c r="E49" s="368">
        <v>76</v>
      </c>
      <c r="F49" s="367">
        <v>6697.08</v>
      </c>
      <c r="G49" s="366">
        <v>0</v>
      </c>
      <c r="H49" s="366">
        <v>4732.5600000000004</v>
      </c>
      <c r="I49" s="366">
        <v>1964.52</v>
      </c>
      <c r="J49" s="365">
        <v>0.29333978390582166</v>
      </c>
    </row>
    <row r="50" spans="1:10" x14ac:dyDescent="0.2">
      <c r="A50" s="368" t="s">
        <v>1823</v>
      </c>
      <c r="B50" s="368" t="s">
        <v>1822</v>
      </c>
      <c r="C50" s="368" t="s">
        <v>1821</v>
      </c>
      <c r="D50" s="368">
        <v>24</v>
      </c>
      <c r="E50" s="368">
        <v>10.632</v>
      </c>
      <c r="F50" s="367">
        <v>1254.48</v>
      </c>
      <c r="G50" s="366">
        <v>0</v>
      </c>
      <c r="H50" s="366">
        <v>814.21</v>
      </c>
      <c r="I50" s="366">
        <v>440.27</v>
      </c>
      <c r="J50" s="365">
        <v>0.3509581659332951</v>
      </c>
    </row>
    <row r="51" spans="1:10" x14ac:dyDescent="0.2">
      <c r="A51" s="368" t="s">
        <v>1820</v>
      </c>
      <c r="B51" s="368" t="s">
        <v>1819</v>
      </c>
      <c r="C51" s="368" t="s">
        <v>1818</v>
      </c>
      <c r="D51" s="368">
        <v>23</v>
      </c>
      <c r="E51" s="368">
        <v>253.92</v>
      </c>
      <c r="F51" s="367">
        <v>8237.8799999999992</v>
      </c>
      <c r="G51" s="366">
        <v>0</v>
      </c>
      <c r="H51" s="366">
        <v>5615.22</v>
      </c>
      <c r="I51" s="366">
        <v>2622.66</v>
      </c>
      <c r="J51" s="365">
        <v>0.31836589025331757</v>
      </c>
    </row>
    <row r="52" spans="1:10" ht="24" customHeight="1" x14ac:dyDescent="0.2">
      <c r="A52" s="368" t="s">
        <v>1817</v>
      </c>
      <c r="B52" s="368" t="s">
        <v>1816</v>
      </c>
      <c r="C52" s="368" t="s">
        <v>1013</v>
      </c>
      <c r="D52" s="368">
        <v>9</v>
      </c>
      <c r="E52" s="368">
        <v>171</v>
      </c>
      <c r="F52" s="367">
        <v>6517.09</v>
      </c>
      <c r="G52" s="366">
        <v>0</v>
      </c>
      <c r="H52" s="366">
        <v>4750.0200000000004</v>
      </c>
      <c r="I52" s="366">
        <v>1767.07</v>
      </c>
      <c r="J52" s="365">
        <v>0.27114402286910261</v>
      </c>
    </row>
    <row r="53" spans="1:10" ht="24" customHeight="1" x14ac:dyDescent="0.2">
      <c r="A53" s="368" t="s">
        <v>1815</v>
      </c>
      <c r="B53" s="368" t="s">
        <v>1814</v>
      </c>
      <c r="C53" s="368" t="s">
        <v>1013</v>
      </c>
      <c r="D53" s="368">
        <v>16</v>
      </c>
      <c r="E53" s="368">
        <v>304</v>
      </c>
      <c r="F53" s="367">
        <v>11736.32</v>
      </c>
      <c r="G53" s="366">
        <v>0</v>
      </c>
      <c r="H53" s="366">
        <v>11870.24</v>
      </c>
      <c r="I53" s="366">
        <v>-133.91999999999999</v>
      </c>
      <c r="J53" s="365">
        <v>-1.1410731813720144E-2</v>
      </c>
    </row>
    <row r="54" spans="1:10" ht="24" customHeight="1" x14ac:dyDescent="0.2">
      <c r="A54" s="368" t="s">
        <v>1960</v>
      </c>
      <c r="B54" s="368" t="s">
        <v>1959</v>
      </c>
      <c r="C54" s="368" t="s">
        <v>1013</v>
      </c>
      <c r="D54" s="368">
        <v>12</v>
      </c>
      <c r="E54" s="368">
        <v>228</v>
      </c>
      <c r="F54" s="367">
        <v>12101.4</v>
      </c>
      <c r="G54" s="366">
        <v>0</v>
      </c>
      <c r="H54" s="366">
        <v>11525.16</v>
      </c>
      <c r="I54" s="366">
        <v>576.24</v>
      </c>
      <c r="J54" s="365">
        <v>4.7617631017898752E-2</v>
      </c>
    </row>
    <row r="55" spans="1:10" ht="24" customHeight="1" x14ac:dyDescent="0.2">
      <c r="A55" s="368" t="s">
        <v>2315</v>
      </c>
      <c r="B55" s="368" t="s">
        <v>2314</v>
      </c>
      <c r="C55" s="368" t="s">
        <v>1013</v>
      </c>
      <c r="D55" s="368">
        <v>2</v>
      </c>
      <c r="E55" s="368">
        <v>38</v>
      </c>
      <c r="F55" s="367">
        <v>3185.98</v>
      </c>
      <c r="G55" s="366">
        <v>0</v>
      </c>
      <c r="H55" s="366">
        <v>2392.04</v>
      </c>
      <c r="I55" s="366">
        <v>793.94</v>
      </c>
      <c r="J55" s="365">
        <v>0.24919804895197081</v>
      </c>
    </row>
    <row r="56" spans="1:10" x14ac:dyDescent="0.2">
      <c r="A56" s="368" t="s">
        <v>1811</v>
      </c>
      <c r="B56" s="368" t="s">
        <v>1810</v>
      </c>
      <c r="C56" s="368" t="s">
        <v>1013</v>
      </c>
      <c r="D56" s="368">
        <v>47</v>
      </c>
      <c r="E56" s="368">
        <v>893</v>
      </c>
      <c r="F56" s="367">
        <v>53834.22</v>
      </c>
      <c r="G56" s="366">
        <v>0</v>
      </c>
      <c r="H56" s="366">
        <v>37725.019999999997</v>
      </c>
      <c r="I56" s="366">
        <v>16109.2</v>
      </c>
      <c r="J56" s="365">
        <v>0.2992371766508366</v>
      </c>
    </row>
    <row r="57" spans="1:10" ht="24" customHeight="1" x14ac:dyDescent="0.2">
      <c r="A57" s="368" t="s">
        <v>3144</v>
      </c>
      <c r="B57" s="368" t="s">
        <v>3143</v>
      </c>
      <c r="C57" s="368" t="s">
        <v>1013</v>
      </c>
      <c r="D57" s="368">
        <v>6</v>
      </c>
      <c r="E57" s="368">
        <v>114</v>
      </c>
      <c r="F57" s="367">
        <v>10035.81</v>
      </c>
      <c r="G57" s="366">
        <v>0</v>
      </c>
      <c r="H57" s="366">
        <v>8919.48</v>
      </c>
      <c r="I57" s="366">
        <v>1116.33</v>
      </c>
      <c r="J57" s="365">
        <v>0.11123466865155877</v>
      </c>
    </row>
    <row r="58" spans="1:10" x14ac:dyDescent="0.2">
      <c r="A58" s="368" t="s">
        <v>1809</v>
      </c>
      <c r="B58" s="368" t="s">
        <v>1808</v>
      </c>
      <c r="C58" s="368" t="s">
        <v>1013</v>
      </c>
      <c r="D58" s="368">
        <v>2</v>
      </c>
      <c r="E58" s="368">
        <v>38</v>
      </c>
      <c r="F58" s="367">
        <v>0.02</v>
      </c>
      <c r="G58" s="366">
        <v>0</v>
      </c>
      <c r="H58" s="366">
        <v>236.32</v>
      </c>
      <c r="I58" s="366">
        <v>-236.3</v>
      </c>
      <c r="J58" s="365">
        <v>-11815</v>
      </c>
    </row>
    <row r="59" spans="1:10" x14ac:dyDescent="0.2">
      <c r="A59" s="368" t="s">
        <v>1807</v>
      </c>
      <c r="B59" s="368" t="s">
        <v>1806</v>
      </c>
      <c r="C59" s="368" t="s">
        <v>1013</v>
      </c>
      <c r="D59" s="368">
        <v>12</v>
      </c>
      <c r="E59" s="368">
        <v>228</v>
      </c>
      <c r="F59" s="367">
        <v>0.12</v>
      </c>
      <c r="G59" s="366">
        <v>0</v>
      </c>
      <c r="H59" s="366">
        <v>646.08000000000004</v>
      </c>
      <c r="I59" s="366">
        <v>-645.96</v>
      </c>
      <c r="J59" s="365">
        <v>-5383</v>
      </c>
    </row>
    <row r="60" spans="1:10" x14ac:dyDescent="0.2">
      <c r="A60" s="368" t="s">
        <v>2313</v>
      </c>
      <c r="B60" s="368" t="s">
        <v>2312</v>
      </c>
      <c r="C60" s="368" t="s">
        <v>1013</v>
      </c>
      <c r="D60" s="368">
        <v>73</v>
      </c>
      <c r="E60" s="368">
        <v>1387</v>
      </c>
      <c r="F60" s="367">
        <v>51278.68</v>
      </c>
      <c r="G60" s="366">
        <v>0</v>
      </c>
      <c r="H60" s="366">
        <v>74941.8</v>
      </c>
      <c r="I60" s="366">
        <v>-23663.119999999999</v>
      </c>
      <c r="J60" s="365">
        <v>-0.46146117645774032</v>
      </c>
    </row>
    <row r="61" spans="1:10" x14ac:dyDescent="0.2">
      <c r="A61" s="368" t="s">
        <v>1805</v>
      </c>
      <c r="B61" s="368" t="s">
        <v>1804</v>
      </c>
      <c r="C61" s="368" t="s">
        <v>1013</v>
      </c>
      <c r="D61" s="368">
        <v>1</v>
      </c>
      <c r="E61" s="368">
        <v>19</v>
      </c>
      <c r="F61" s="367">
        <v>1849</v>
      </c>
      <c r="G61" s="366">
        <v>0</v>
      </c>
      <c r="H61" s="366">
        <v>1364.13</v>
      </c>
      <c r="I61" s="366">
        <v>484.87</v>
      </c>
      <c r="J61" s="365">
        <v>0.26223363980530018</v>
      </c>
    </row>
    <row r="62" spans="1:10" ht="36" customHeight="1" x14ac:dyDescent="0.2">
      <c r="A62" s="368" t="s">
        <v>1802</v>
      </c>
      <c r="B62" s="368" t="s">
        <v>1801</v>
      </c>
      <c r="C62" s="368" t="s">
        <v>1803</v>
      </c>
      <c r="D62" s="368">
        <v>9</v>
      </c>
      <c r="E62" s="368">
        <v>51.084000000000003</v>
      </c>
      <c r="F62" s="367">
        <v>15222.72</v>
      </c>
      <c r="G62" s="366">
        <v>0</v>
      </c>
      <c r="H62" s="366">
        <v>11851.05</v>
      </c>
      <c r="I62" s="366">
        <v>3371.67</v>
      </c>
      <c r="J62" s="365">
        <v>0.22148932648041875</v>
      </c>
    </row>
    <row r="63" spans="1:10" ht="24" customHeight="1" x14ac:dyDescent="0.2">
      <c r="A63" s="368" t="s">
        <v>1802</v>
      </c>
      <c r="B63" s="368" t="s">
        <v>1801</v>
      </c>
      <c r="C63" s="368" t="s">
        <v>1800</v>
      </c>
      <c r="D63" s="368">
        <v>180</v>
      </c>
      <c r="E63" s="368">
        <v>85.14</v>
      </c>
      <c r="F63" s="367">
        <v>21076.2</v>
      </c>
      <c r="G63" s="366">
        <v>0</v>
      </c>
      <c r="H63" s="366">
        <v>19751.400000000001</v>
      </c>
      <c r="I63" s="366">
        <v>1324.8</v>
      </c>
      <c r="J63" s="365">
        <v>6.2857630882227344E-2</v>
      </c>
    </row>
    <row r="64" spans="1:10" x14ac:dyDescent="0.2">
      <c r="A64" s="368" t="s">
        <v>1799</v>
      </c>
      <c r="B64" s="368" t="s">
        <v>1798</v>
      </c>
      <c r="C64" s="368" t="s">
        <v>1013</v>
      </c>
      <c r="D64" s="368">
        <v>16</v>
      </c>
      <c r="E64" s="368">
        <v>304</v>
      </c>
      <c r="F64" s="367">
        <v>25223.91</v>
      </c>
      <c r="G64" s="366">
        <v>0</v>
      </c>
      <c r="H64" s="366">
        <v>19514.88</v>
      </c>
      <c r="I64" s="366">
        <v>5709.03</v>
      </c>
      <c r="J64" s="365">
        <v>0.22633418429828139</v>
      </c>
    </row>
    <row r="65" spans="1:10" x14ac:dyDescent="0.2">
      <c r="A65" s="368" t="s">
        <v>1795</v>
      </c>
      <c r="B65" s="368" t="s">
        <v>1794</v>
      </c>
      <c r="C65" s="368" t="s">
        <v>1013</v>
      </c>
      <c r="D65" s="368">
        <v>82</v>
      </c>
      <c r="E65" s="368">
        <v>1558</v>
      </c>
      <c r="F65" s="367">
        <v>57082.6</v>
      </c>
      <c r="G65" s="366">
        <v>0</v>
      </c>
      <c r="H65" s="366">
        <v>65927.34</v>
      </c>
      <c r="I65" s="366">
        <v>-8844.74</v>
      </c>
      <c r="J65" s="365">
        <v>-0.15494634091649645</v>
      </c>
    </row>
    <row r="66" spans="1:10" x14ac:dyDescent="0.2">
      <c r="A66" s="368" t="s">
        <v>3142</v>
      </c>
      <c r="B66" s="368" t="s">
        <v>3141</v>
      </c>
      <c r="C66" s="368" t="s">
        <v>1013</v>
      </c>
      <c r="D66" s="368">
        <v>2</v>
      </c>
      <c r="E66" s="368">
        <v>38</v>
      </c>
      <c r="F66" s="367">
        <v>2807.82</v>
      </c>
      <c r="G66" s="366">
        <v>0</v>
      </c>
      <c r="H66" s="366">
        <v>2070.44</v>
      </c>
      <c r="I66" s="366">
        <v>737.38</v>
      </c>
      <c r="J66" s="365">
        <v>0.26261654949391344</v>
      </c>
    </row>
    <row r="67" spans="1:10" x14ac:dyDescent="0.2">
      <c r="A67" s="368" t="s">
        <v>4059</v>
      </c>
      <c r="B67" s="368" t="s">
        <v>4058</v>
      </c>
      <c r="C67" s="368" t="s">
        <v>1013</v>
      </c>
      <c r="D67" s="368">
        <v>1</v>
      </c>
      <c r="E67" s="368">
        <v>19</v>
      </c>
      <c r="F67" s="367">
        <v>1404.7</v>
      </c>
      <c r="G67" s="366">
        <v>0</v>
      </c>
      <c r="H67" s="366">
        <v>1035.8</v>
      </c>
      <c r="I67" s="366">
        <v>368.9</v>
      </c>
      <c r="J67" s="365">
        <v>0.26261835267316863</v>
      </c>
    </row>
    <row r="68" spans="1:10" x14ac:dyDescent="0.2">
      <c r="A68" s="368" t="s">
        <v>1789</v>
      </c>
      <c r="B68" s="368" t="s">
        <v>1788</v>
      </c>
      <c r="C68" s="368" t="s">
        <v>1785</v>
      </c>
      <c r="D68" s="368">
        <v>230</v>
      </c>
      <c r="E68" s="368">
        <v>4600</v>
      </c>
      <c r="F68" s="367">
        <v>89175.91</v>
      </c>
      <c r="G68" s="366">
        <v>0</v>
      </c>
      <c r="H68" s="366">
        <v>76859.100000000006</v>
      </c>
      <c r="I68" s="366">
        <v>12316.81</v>
      </c>
      <c r="J68" s="365">
        <v>0.13811813078218096</v>
      </c>
    </row>
    <row r="69" spans="1:10" x14ac:dyDescent="0.2">
      <c r="A69" s="368" t="s">
        <v>1784</v>
      </c>
      <c r="B69" s="368" t="s">
        <v>1783</v>
      </c>
      <c r="C69" s="368" t="s">
        <v>1771</v>
      </c>
      <c r="D69" s="368">
        <v>57</v>
      </c>
      <c r="E69" s="368">
        <v>342</v>
      </c>
      <c r="F69" s="367">
        <v>34352.660000000003</v>
      </c>
      <c r="G69" s="366">
        <v>0</v>
      </c>
      <c r="H69" s="366">
        <v>27902.14</v>
      </c>
      <c r="I69" s="366">
        <v>6450.52</v>
      </c>
      <c r="J69" s="365">
        <v>0.18777352321479618</v>
      </c>
    </row>
    <row r="70" spans="1:10" x14ac:dyDescent="0.2">
      <c r="A70" s="368" t="s">
        <v>1784</v>
      </c>
      <c r="B70" s="368" t="s">
        <v>1783</v>
      </c>
      <c r="C70" s="368" t="s">
        <v>1774</v>
      </c>
      <c r="D70" s="368">
        <v>480</v>
      </c>
      <c r="E70" s="368">
        <v>120</v>
      </c>
      <c r="F70" s="367">
        <v>12108</v>
      </c>
      <c r="G70" s="366">
        <v>0</v>
      </c>
      <c r="H70" s="366">
        <v>9752.2000000000007</v>
      </c>
      <c r="I70" s="366">
        <v>2355.8000000000002</v>
      </c>
      <c r="J70" s="365">
        <v>0.19456557647836142</v>
      </c>
    </row>
    <row r="71" spans="1:10" x14ac:dyDescent="0.2">
      <c r="A71" s="368" t="s">
        <v>1782</v>
      </c>
      <c r="B71" s="368" t="s">
        <v>1781</v>
      </c>
      <c r="C71" s="368" t="s">
        <v>1771</v>
      </c>
      <c r="D71" s="368">
        <v>64</v>
      </c>
      <c r="E71" s="368">
        <v>384</v>
      </c>
      <c r="F71" s="367">
        <v>53675.44</v>
      </c>
      <c r="G71" s="366">
        <v>0</v>
      </c>
      <c r="H71" s="366">
        <v>40103.919999999998</v>
      </c>
      <c r="I71" s="366">
        <v>13571.52</v>
      </c>
      <c r="J71" s="365">
        <v>0.25284413131965011</v>
      </c>
    </row>
    <row r="72" spans="1:10" ht="24" customHeight="1" x14ac:dyDescent="0.2">
      <c r="A72" s="368" t="s">
        <v>1782</v>
      </c>
      <c r="B72" s="368" t="s">
        <v>1781</v>
      </c>
      <c r="C72" s="368" t="s">
        <v>1774</v>
      </c>
      <c r="D72" s="368">
        <v>288</v>
      </c>
      <c r="E72" s="368">
        <v>72</v>
      </c>
      <c r="F72" s="367">
        <v>10503.36</v>
      </c>
      <c r="G72" s="366">
        <v>0</v>
      </c>
      <c r="H72" s="366">
        <v>7519.44</v>
      </c>
      <c r="I72" s="366">
        <v>2983.92</v>
      </c>
      <c r="J72" s="365">
        <v>0.2840919477195869</v>
      </c>
    </row>
    <row r="73" spans="1:10" ht="24" customHeight="1" x14ac:dyDescent="0.2">
      <c r="A73" s="368" t="s">
        <v>1780</v>
      </c>
      <c r="B73" s="368" t="s">
        <v>1779</v>
      </c>
      <c r="C73" s="368" t="s">
        <v>1774</v>
      </c>
      <c r="D73" s="368">
        <v>144</v>
      </c>
      <c r="E73" s="368">
        <v>36</v>
      </c>
      <c r="F73" s="367">
        <v>7701.12</v>
      </c>
      <c r="G73" s="366">
        <v>0</v>
      </c>
      <c r="H73" s="366">
        <v>5750.28</v>
      </c>
      <c r="I73" s="366">
        <v>1950.84</v>
      </c>
      <c r="J73" s="365">
        <v>0.25331899775617051</v>
      </c>
    </row>
    <row r="74" spans="1:10" x14ac:dyDescent="0.2">
      <c r="A74" s="368" t="s">
        <v>1778</v>
      </c>
      <c r="B74" s="368" t="s">
        <v>1777</v>
      </c>
      <c r="C74" s="368" t="s">
        <v>1771</v>
      </c>
      <c r="D74" s="368">
        <v>52</v>
      </c>
      <c r="E74" s="368">
        <v>312</v>
      </c>
      <c r="F74" s="367">
        <v>36510.46</v>
      </c>
      <c r="G74" s="366">
        <v>0</v>
      </c>
      <c r="H74" s="366">
        <v>28946.9</v>
      </c>
      <c r="I74" s="366">
        <v>7563.56</v>
      </c>
      <c r="J74" s="365">
        <v>0.20716145455302398</v>
      </c>
    </row>
    <row r="75" spans="1:10" x14ac:dyDescent="0.2">
      <c r="A75" s="368" t="s">
        <v>1778</v>
      </c>
      <c r="B75" s="368" t="s">
        <v>1777</v>
      </c>
      <c r="C75" s="368" t="s">
        <v>1774</v>
      </c>
      <c r="D75" s="368">
        <v>48</v>
      </c>
      <c r="E75" s="368">
        <v>12</v>
      </c>
      <c r="F75" s="367">
        <v>1380.96</v>
      </c>
      <c r="G75" s="366">
        <v>0</v>
      </c>
      <c r="H75" s="366">
        <v>1113.3399999999999</v>
      </c>
      <c r="I75" s="366">
        <v>267.62</v>
      </c>
      <c r="J75" s="365">
        <v>0.19379272390221294</v>
      </c>
    </row>
    <row r="76" spans="1:10" x14ac:dyDescent="0.2">
      <c r="A76" s="368" t="s">
        <v>1776</v>
      </c>
      <c r="B76" s="368" t="s">
        <v>1775</v>
      </c>
      <c r="C76" s="368" t="s">
        <v>1771</v>
      </c>
      <c r="D76" s="368">
        <v>51</v>
      </c>
      <c r="E76" s="368">
        <v>306</v>
      </c>
      <c r="F76" s="367">
        <v>31102.32</v>
      </c>
      <c r="G76" s="366">
        <v>0</v>
      </c>
      <c r="H76" s="366">
        <v>24460.9</v>
      </c>
      <c r="I76" s="366">
        <v>6641.42</v>
      </c>
      <c r="J76" s="365">
        <v>0.21353455304941882</v>
      </c>
    </row>
    <row r="77" spans="1:10" x14ac:dyDescent="0.2">
      <c r="A77" s="368" t="s">
        <v>1776</v>
      </c>
      <c r="B77" s="368" t="s">
        <v>1775</v>
      </c>
      <c r="C77" s="368" t="s">
        <v>1774</v>
      </c>
      <c r="D77" s="368">
        <v>96</v>
      </c>
      <c r="E77" s="368">
        <v>24</v>
      </c>
      <c r="F77" s="367">
        <v>2606.4</v>
      </c>
      <c r="G77" s="366">
        <v>0</v>
      </c>
      <c r="H77" s="366">
        <v>1918.48</v>
      </c>
      <c r="I77" s="366">
        <v>687.92</v>
      </c>
      <c r="J77" s="365">
        <v>0.26393492940454266</v>
      </c>
    </row>
    <row r="78" spans="1:10" x14ac:dyDescent="0.2">
      <c r="A78" s="368" t="s">
        <v>1773</v>
      </c>
      <c r="B78" s="368" t="s">
        <v>1772</v>
      </c>
      <c r="C78" s="368" t="s">
        <v>1771</v>
      </c>
      <c r="D78" s="368">
        <v>20</v>
      </c>
      <c r="E78" s="368">
        <v>120</v>
      </c>
      <c r="F78" s="367">
        <v>12122.1</v>
      </c>
      <c r="G78" s="366">
        <v>0</v>
      </c>
      <c r="H78" s="366">
        <v>10969.92</v>
      </c>
      <c r="I78" s="366">
        <v>1152.18</v>
      </c>
      <c r="J78" s="365">
        <v>9.5047887742222878E-2</v>
      </c>
    </row>
    <row r="79" spans="1:10" x14ac:dyDescent="0.2">
      <c r="A79" s="368" t="s">
        <v>1773</v>
      </c>
      <c r="B79" s="368" t="s">
        <v>1772</v>
      </c>
      <c r="C79" s="368" t="s">
        <v>1774</v>
      </c>
      <c r="D79" s="368">
        <v>48</v>
      </c>
      <c r="E79" s="368">
        <v>12</v>
      </c>
      <c r="F79" s="367">
        <v>1458.72</v>
      </c>
      <c r="G79" s="366">
        <v>0</v>
      </c>
      <c r="H79" s="366">
        <v>1097</v>
      </c>
      <c r="I79" s="366">
        <v>361.72</v>
      </c>
      <c r="J79" s="365">
        <v>0.24797082373587803</v>
      </c>
    </row>
    <row r="80" spans="1:10" x14ac:dyDescent="0.2">
      <c r="A80" s="368" t="s">
        <v>1770</v>
      </c>
      <c r="B80" s="368" t="s">
        <v>1769</v>
      </c>
      <c r="C80" s="368" t="s">
        <v>1764</v>
      </c>
      <c r="D80" s="368">
        <v>6</v>
      </c>
      <c r="E80" s="368">
        <v>85.14</v>
      </c>
      <c r="F80" s="367">
        <v>7807.73</v>
      </c>
      <c r="G80" s="366">
        <v>0</v>
      </c>
      <c r="H80" s="366">
        <v>5728.86</v>
      </c>
      <c r="I80" s="366">
        <v>2078.87</v>
      </c>
      <c r="J80" s="365">
        <v>0.26625792643956692</v>
      </c>
    </row>
    <row r="81" spans="1:10" x14ac:dyDescent="0.2">
      <c r="A81" s="368" t="s">
        <v>1768</v>
      </c>
      <c r="B81" s="368" t="s">
        <v>1767</v>
      </c>
      <c r="C81" s="368" t="s">
        <v>1764</v>
      </c>
      <c r="D81" s="368">
        <v>2</v>
      </c>
      <c r="E81" s="368">
        <v>28.38</v>
      </c>
      <c r="F81" s="367">
        <v>2793.42</v>
      </c>
      <c r="G81" s="366">
        <v>0</v>
      </c>
      <c r="H81" s="366">
        <v>1998.64</v>
      </c>
      <c r="I81" s="366">
        <v>794.78</v>
      </c>
      <c r="J81" s="365">
        <v>0.28451861875407208</v>
      </c>
    </row>
    <row r="82" spans="1:10" x14ac:dyDescent="0.2">
      <c r="A82" s="368" t="s">
        <v>1766</v>
      </c>
      <c r="B82" s="368" t="s">
        <v>1765</v>
      </c>
      <c r="C82" s="368" t="s">
        <v>1764</v>
      </c>
      <c r="D82" s="368">
        <v>1</v>
      </c>
      <c r="E82" s="368">
        <v>14.19</v>
      </c>
      <c r="F82" s="367">
        <v>1398.78</v>
      </c>
      <c r="G82" s="366">
        <v>0</v>
      </c>
      <c r="H82" s="366">
        <v>1001.46</v>
      </c>
      <c r="I82" s="366">
        <v>397.32</v>
      </c>
      <c r="J82" s="365">
        <v>0.2840475271307854</v>
      </c>
    </row>
    <row r="83" spans="1:10" x14ac:dyDescent="0.2">
      <c r="A83" s="368" t="s">
        <v>2419</v>
      </c>
      <c r="B83" s="368" t="s">
        <v>2418</v>
      </c>
      <c r="C83" s="368" t="s">
        <v>1764</v>
      </c>
      <c r="D83" s="368">
        <v>1</v>
      </c>
      <c r="E83" s="368">
        <v>14.19</v>
      </c>
      <c r="F83" s="367">
        <v>1719.58</v>
      </c>
      <c r="G83" s="366">
        <v>-1719.58</v>
      </c>
      <c r="H83" s="366">
        <v>0</v>
      </c>
      <c r="I83" s="366">
        <v>0</v>
      </c>
      <c r="J83" s="368" t="e">
        <v>#VALUE!</v>
      </c>
    </row>
    <row r="84" spans="1:10" x14ac:dyDescent="0.2">
      <c r="A84" s="368" t="s">
        <v>1763</v>
      </c>
      <c r="B84" s="368" t="s">
        <v>1762</v>
      </c>
      <c r="C84" s="368" t="s">
        <v>1764</v>
      </c>
      <c r="D84" s="368">
        <v>53</v>
      </c>
      <c r="E84" s="368">
        <v>752.07000000000096</v>
      </c>
      <c r="F84" s="367">
        <v>62340.03</v>
      </c>
      <c r="G84" s="366">
        <v>0</v>
      </c>
      <c r="H84" s="366">
        <v>50648.21</v>
      </c>
      <c r="I84" s="366">
        <v>11691.82</v>
      </c>
      <c r="J84" s="365">
        <v>0.18754915581529236</v>
      </c>
    </row>
    <row r="85" spans="1:10" x14ac:dyDescent="0.2">
      <c r="A85" s="368" t="s">
        <v>1763</v>
      </c>
      <c r="B85" s="368" t="s">
        <v>1762</v>
      </c>
      <c r="C85" s="368" t="s">
        <v>1074</v>
      </c>
      <c r="D85" s="368">
        <v>195</v>
      </c>
      <c r="E85" s="368">
        <v>184.47</v>
      </c>
      <c r="F85" s="367">
        <v>16118.7</v>
      </c>
      <c r="G85" s="366">
        <v>0</v>
      </c>
      <c r="H85" s="366">
        <v>12468.47</v>
      </c>
      <c r="I85" s="366">
        <v>3650.23</v>
      </c>
      <c r="J85" s="365">
        <v>0.22645932984669981</v>
      </c>
    </row>
    <row r="86" spans="1:10" ht="12" customHeight="1" x14ac:dyDescent="0.2">
      <c r="A86" s="368" t="s">
        <v>1761</v>
      </c>
      <c r="B86" s="368" t="s">
        <v>1760</v>
      </c>
      <c r="C86" s="368" t="s">
        <v>1099</v>
      </c>
      <c r="D86" s="368">
        <v>10000</v>
      </c>
      <c r="E86" s="368">
        <v>10000</v>
      </c>
      <c r="F86" s="367">
        <v>152890</v>
      </c>
      <c r="G86" s="366">
        <v>0</v>
      </c>
      <c r="H86" s="366">
        <v>109100</v>
      </c>
      <c r="I86" s="366">
        <v>43790</v>
      </c>
      <c r="J86" s="365">
        <v>0.28641506965792402</v>
      </c>
    </row>
    <row r="87" spans="1:10" x14ac:dyDescent="0.2">
      <c r="A87" s="368" t="s">
        <v>1755</v>
      </c>
      <c r="B87" s="368" t="s">
        <v>1754</v>
      </c>
      <c r="C87" s="368" t="s">
        <v>1018</v>
      </c>
      <c r="D87" s="368">
        <v>12</v>
      </c>
      <c r="E87" s="368">
        <v>2496</v>
      </c>
      <c r="F87" s="367">
        <v>48084</v>
      </c>
      <c r="G87" s="366">
        <v>0</v>
      </c>
      <c r="H87" s="366">
        <v>36816.6</v>
      </c>
      <c r="I87" s="366">
        <v>11267.4</v>
      </c>
      <c r="J87" s="365">
        <v>0.2343274270027452</v>
      </c>
    </row>
    <row r="88" spans="1:10" ht="24" customHeight="1" x14ac:dyDescent="0.2">
      <c r="A88" s="368" t="s">
        <v>1753</v>
      </c>
      <c r="B88" s="368" t="s">
        <v>1752</v>
      </c>
      <c r="C88" s="368" t="s">
        <v>1018</v>
      </c>
      <c r="D88" s="368">
        <v>3</v>
      </c>
      <c r="E88" s="368">
        <v>624</v>
      </c>
      <c r="F88" s="367">
        <v>18129.04</v>
      </c>
      <c r="G88" s="366">
        <v>0</v>
      </c>
      <c r="H88" s="366">
        <v>14393.22</v>
      </c>
      <c r="I88" s="366">
        <v>3735.82</v>
      </c>
      <c r="J88" s="365">
        <v>0.20606827498863703</v>
      </c>
    </row>
    <row r="89" spans="1:10" ht="24" customHeight="1" x14ac:dyDescent="0.2">
      <c r="A89" s="368" t="s">
        <v>1751</v>
      </c>
      <c r="B89" s="368" t="s">
        <v>1750</v>
      </c>
      <c r="C89" s="368" t="s">
        <v>1018</v>
      </c>
      <c r="D89" s="368">
        <v>5</v>
      </c>
      <c r="E89" s="368">
        <v>1040</v>
      </c>
      <c r="F89" s="367">
        <v>49259.74</v>
      </c>
      <c r="G89" s="366">
        <v>0</v>
      </c>
      <c r="H89" s="366">
        <v>38381.599999999999</v>
      </c>
      <c r="I89" s="366">
        <v>10878.14</v>
      </c>
      <c r="J89" s="365">
        <v>0.2208322658625482</v>
      </c>
    </row>
    <row r="90" spans="1:10" ht="24" customHeight="1" x14ac:dyDescent="0.2">
      <c r="A90" s="368" t="s">
        <v>1749</v>
      </c>
      <c r="B90" s="368" t="s">
        <v>1748</v>
      </c>
      <c r="C90" s="368" t="s">
        <v>1018</v>
      </c>
      <c r="D90" s="368">
        <v>3</v>
      </c>
      <c r="E90" s="368">
        <v>624</v>
      </c>
      <c r="F90" s="367">
        <v>19845</v>
      </c>
      <c r="G90" s="366">
        <v>0</v>
      </c>
      <c r="H90" s="366">
        <v>29032.02</v>
      </c>
      <c r="I90" s="366">
        <v>-9187.02</v>
      </c>
      <c r="J90" s="365">
        <v>-0.46293877551020407</v>
      </c>
    </row>
    <row r="91" spans="1:10" x14ac:dyDescent="0.2">
      <c r="A91" s="368" t="s">
        <v>1747</v>
      </c>
      <c r="B91" s="368" t="s">
        <v>1746</v>
      </c>
      <c r="C91" s="368" t="s">
        <v>1018</v>
      </c>
      <c r="D91" s="368">
        <v>15</v>
      </c>
      <c r="E91" s="368">
        <v>3120</v>
      </c>
      <c r="F91" s="367">
        <v>187076.7</v>
      </c>
      <c r="G91" s="366">
        <v>0</v>
      </c>
      <c r="H91" s="366">
        <v>174935.4</v>
      </c>
      <c r="I91" s="366">
        <v>12141.3</v>
      </c>
      <c r="J91" s="365">
        <v>6.4900118507542626E-2</v>
      </c>
    </row>
    <row r="92" spans="1:10" x14ac:dyDescent="0.2">
      <c r="A92" s="368" t="s">
        <v>1743</v>
      </c>
      <c r="B92" s="368" t="s">
        <v>1742</v>
      </c>
      <c r="C92" s="368" t="s">
        <v>1018</v>
      </c>
      <c r="D92" s="368">
        <v>2</v>
      </c>
      <c r="E92" s="368">
        <v>416</v>
      </c>
      <c r="F92" s="367">
        <v>32482.51</v>
      </c>
      <c r="G92" s="366">
        <v>0</v>
      </c>
      <c r="H92" s="366">
        <v>26851.279999999999</v>
      </c>
      <c r="I92" s="366">
        <v>5631.23</v>
      </c>
      <c r="J92" s="365">
        <v>0.17336191076366944</v>
      </c>
    </row>
    <row r="93" spans="1:10" x14ac:dyDescent="0.2">
      <c r="A93" s="368" t="s">
        <v>1739</v>
      </c>
      <c r="B93" s="368" t="s">
        <v>1738</v>
      </c>
      <c r="C93" s="368" t="s">
        <v>1018</v>
      </c>
      <c r="D93" s="368">
        <v>1</v>
      </c>
      <c r="E93" s="368">
        <v>208</v>
      </c>
      <c r="F93" s="367">
        <v>11880</v>
      </c>
      <c r="G93" s="366">
        <v>0</v>
      </c>
      <c r="H93" s="366">
        <v>12569.81</v>
      </c>
      <c r="I93" s="366">
        <v>-689.81</v>
      </c>
      <c r="J93" s="365">
        <v>-5.8064814814814812E-2</v>
      </c>
    </row>
    <row r="94" spans="1:10" x14ac:dyDescent="0.2">
      <c r="A94" s="368" t="s">
        <v>1737</v>
      </c>
      <c r="B94" s="368" t="s">
        <v>1736</v>
      </c>
      <c r="C94" s="368" t="s">
        <v>1018</v>
      </c>
      <c r="D94" s="368">
        <v>19</v>
      </c>
      <c r="E94" s="368">
        <v>3952</v>
      </c>
      <c r="F94" s="367">
        <v>150726.04</v>
      </c>
      <c r="G94" s="366">
        <v>0</v>
      </c>
      <c r="H94" s="366">
        <v>171887.11</v>
      </c>
      <c r="I94" s="366">
        <v>-21161.07</v>
      </c>
      <c r="J94" s="365">
        <v>-0.14039425437037953</v>
      </c>
    </row>
    <row r="95" spans="1:10" x14ac:dyDescent="0.2">
      <c r="A95" s="368" t="s">
        <v>1733</v>
      </c>
      <c r="B95" s="368" t="s">
        <v>1732</v>
      </c>
      <c r="C95" s="368" t="s">
        <v>1018</v>
      </c>
      <c r="D95" s="368">
        <v>1</v>
      </c>
      <c r="E95" s="368">
        <v>208</v>
      </c>
      <c r="F95" s="367">
        <v>13780.05</v>
      </c>
      <c r="G95" s="366">
        <v>0</v>
      </c>
      <c r="H95" s="366">
        <v>11376.63</v>
      </c>
      <c r="I95" s="366">
        <v>2403.42</v>
      </c>
      <c r="J95" s="365">
        <v>0.17441301011244517</v>
      </c>
    </row>
    <row r="96" spans="1:10" x14ac:dyDescent="0.2">
      <c r="A96" s="368" t="s">
        <v>1731</v>
      </c>
      <c r="B96" s="368" t="s">
        <v>1730</v>
      </c>
      <c r="C96" s="368" t="s">
        <v>1018</v>
      </c>
      <c r="D96" s="368">
        <v>5</v>
      </c>
      <c r="E96" s="368">
        <v>1040</v>
      </c>
      <c r="F96" s="367">
        <v>45500</v>
      </c>
      <c r="G96" s="366">
        <v>0</v>
      </c>
      <c r="H96" s="366">
        <v>55807.9</v>
      </c>
      <c r="I96" s="366">
        <v>-10307.9</v>
      </c>
      <c r="J96" s="365">
        <v>-0.22654725274725274</v>
      </c>
    </row>
    <row r="97" spans="1:10" ht="24" customHeight="1" x14ac:dyDescent="0.2">
      <c r="A97" s="368" t="s">
        <v>1727</v>
      </c>
      <c r="B97" s="368" t="s">
        <v>1726</v>
      </c>
      <c r="C97" s="368" t="s">
        <v>1018</v>
      </c>
      <c r="D97" s="368">
        <v>2</v>
      </c>
      <c r="E97" s="368">
        <v>416</v>
      </c>
      <c r="F97" s="367">
        <v>26791.26</v>
      </c>
      <c r="G97" s="366">
        <v>0</v>
      </c>
      <c r="H97" s="366">
        <v>20093.66</v>
      </c>
      <c r="I97" s="366">
        <v>6697.6</v>
      </c>
      <c r="J97" s="365">
        <v>0.24999197499483039</v>
      </c>
    </row>
    <row r="98" spans="1:10" ht="24" customHeight="1" x14ac:dyDescent="0.2">
      <c r="A98" s="368" t="s">
        <v>1952</v>
      </c>
      <c r="B98" s="368" t="s">
        <v>1951</v>
      </c>
      <c r="C98" s="368" t="s">
        <v>1018</v>
      </c>
      <c r="D98" s="368">
        <v>3</v>
      </c>
      <c r="E98" s="368">
        <v>624</v>
      </c>
      <c r="F98" s="367">
        <v>26043.69</v>
      </c>
      <c r="G98" s="366">
        <v>0</v>
      </c>
      <c r="H98" s="366">
        <v>23253.96</v>
      </c>
      <c r="I98" s="366">
        <v>2789.73</v>
      </c>
      <c r="J98" s="365">
        <v>0.1071173094135278</v>
      </c>
    </row>
    <row r="99" spans="1:10" ht="24" customHeight="1" x14ac:dyDescent="0.2">
      <c r="A99" s="368" t="s">
        <v>1723</v>
      </c>
      <c r="B99" s="368" t="s">
        <v>1722</v>
      </c>
      <c r="C99" s="368" t="s">
        <v>1018</v>
      </c>
      <c r="D99" s="368">
        <v>12</v>
      </c>
      <c r="E99" s="368">
        <v>2496</v>
      </c>
      <c r="F99" s="367">
        <v>110241.02</v>
      </c>
      <c r="G99" s="366">
        <v>0</v>
      </c>
      <c r="H99" s="366">
        <v>110470.39999999999</v>
      </c>
      <c r="I99" s="366">
        <v>-229.38</v>
      </c>
      <c r="J99" s="365">
        <v>-2.080713694412479E-3</v>
      </c>
    </row>
    <row r="100" spans="1:10" x14ac:dyDescent="0.2">
      <c r="A100" s="368" t="s">
        <v>7247</v>
      </c>
      <c r="B100" s="368" t="s">
        <v>7246</v>
      </c>
      <c r="C100" s="368" t="s">
        <v>1018</v>
      </c>
      <c r="D100" s="368">
        <v>2</v>
      </c>
      <c r="E100" s="368">
        <v>416</v>
      </c>
      <c r="F100" s="367">
        <v>28214.720000000001</v>
      </c>
      <c r="G100" s="366">
        <v>-16068.58</v>
      </c>
      <c r="H100" s="366">
        <v>12963.52</v>
      </c>
      <c r="I100" s="366">
        <v>-817.38</v>
      </c>
      <c r="J100" s="365">
        <v>-6.7295453535032523E-2</v>
      </c>
    </row>
    <row r="101" spans="1:10" x14ac:dyDescent="0.2">
      <c r="A101" s="368" t="s">
        <v>5269</v>
      </c>
      <c r="B101" s="368" t="s">
        <v>5268</v>
      </c>
      <c r="C101" s="368" t="s">
        <v>1018</v>
      </c>
      <c r="D101" s="368">
        <v>1</v>
      </c>
      <c r="E101" s="368">
        <v>208</v>
      </c>
      <c r="F101" s="367">
        <v>12101.88</v>
      </c>
      <c r="G101" s="366">
        <v>0</v>
      </c>
      <c r="H101" s="366">
        <v>12628.98</v>
      </c>
      <c r="I101" s="366">
        <v>-527.1</v>
      </c>
      <c r="J101" s="365">
        <v>-4.3555216214340255E-2</v>
      </c>
    </row>
    <row r="102" spans="1:10" x14ac:dyDescent="0.2">
      <c r="A102" s="368" t="s">
        <v>1721</v>
      </c>
      <c r="B102" s="368" t="s">
        <v>1720</v>
      </c>
      <c r="C102" s="368" t="s">
        <v>1719</v>
      </c>
      <c r="D102" s="368">
        <v>48</v>
      </c>
      <c r="E102" s="368">
        <v>43.2</v>
      </c>
      <c r="F102" s="367">
        <v>3870.24</v>
      </c>
      <c r="G102" s="366">
        <v>0</v>
      </c>
      <c r="H102" s="366">
        <v>2859</v>
      </c>
      <c r="I102" s="366">
        <v>1011.24</v>
      </c>
      <c r="J102" s="365">
        <v>0.26128612179089666</v>
      </c>
    </row>
    <row r="103" spans="1:10" x14ac:dyDescent="0.2">
      <c r="A103" s="368" t="s">
        <v>1718</v>
      </c>
      <c r="B103" s="368" t="s">
        <v>1717</v>
      </c>
      <c r="C103" s="368" t="s">
        <v>1714</v>
      </c>
      <c r="D103" s="368">
        <v>2</v>
      </c>
      <c r="E103" s="368">
        <v>43.2</v>
      </c>
      <c r="F103" s="367">
        <v>4027.24</v>
      </c>
      <c r="G103" s="366">
        <v>0</v>
      </c>
      <c r="H103" s="366">
        <v>2947.86</v>
      </c>
      <c r="I103" s="366">
        <v>1079.3800000000001</v>
      </c>
      <c r="J103" s="365">
        <v>0.26801978526236331</v>
      </c>
    </row>
    <row r="104" spans="1:10" x14ac:dyDescent="0.2">
      <c r="A104" s="368" t="s">
        <v>6043</v>
      </c>
      <c r="B104" s="368" t="s">
        <v>6042</v>
      </c>
      <c r="C104" s="368" t="s">
        <v>1714</v>
      </c>
      <c r="D104" s="368">
        <v>4</v>
      </c>
      <c r="E104" s="368">
        <v>86.4</v>
      </c>
      <c r="F104" s="367">
        <v>7877.8</v>
      </c>
      <c r="G104" s="366">
        <v>0</v>
      </c>
      <c r="H104" s="366">
        <v>5022.88</v>
      </c>
      <c r="I104" s="366">
        <v>2854.92</v>
      </c>
      <c r="J104" s="365">
        <v>0.36240067023788369</v>
      </c>
    </row>
    <row r="105" spans="1:10" x14ac:dyDescent="0.2">
      <c r="A105" s="368" t="s">
        <v>2305</v>
      </c>
      <c r="B105" s="368" t="s">
        <v>2304</v>
      </c>
      <c r="C105" s="368" t="s">
        <v>1714</v>
      </c>
      <c r="D105" s="368">
        <v>2</v>
      </c>
      <c r="E105" s="368">
        <v>43.2</v>
      </c>
      <c r="F105" s="367">
        <v>4207.46</v>
      </c>
      <c r="G105" s="366">
        <v>0</v>
      </c>
      <c r="H105" s="366">
        <v>2859.52</v>
      </c>
      <c r="I105" s="366">
        <v>1347.94</v>
      </c>
      <c r="J105" s="365">
        <v>0.32036905876704708</v>
      </c>
    </row>
    <row r="106" spans="1:10" ht="12" customHeight="1" x14ac:dyDescent="0.2">
      <c r="A106" s="368" t="s">
        <v>1713</v>
      </c>
      <c r="B106" s="368" t="s">
        <v>1712</v>
      </c>
      <c r="C106" s="368" t="s">
        <v>1099</v>
      </c>
      <c r="D106" s="368">
        <v>1000</v>
      </c>
      <c r="E106" s="368">
        <v>1000</v>
      </c>
      <c r="F106" s="367">
        <v>30800</v>
      </c>
      <c r="G106" s="366">
        <v>0</v>
      </c>
      <c r="H106" s="366">
        <v>30800</v>
      </c>
      <c r="I106" s="366">
        <v>0</v>
      </c>
      <c r="J106" s="365">
        <v>0</v>
      </c>
    </row>
    <row r="107" spans="1:10" x14ac:dyDescent="0.2">
      <c r="A107" s="368" t="s">
        <v>1707</v>
      </c>
      <c r="B107" s="368" t="s">
        <v>1706</v>
      </c>
      <c r="C107" s="368" t="s">
        <v>1701</v>
      </c>
      <c r="D107" s="368">
        <v>4</v>
      </c>
      <c r="E107" s="368">
        <v>16</v>
      </c>
      <c r="F107" s="367">
        <v>2034.76</v>
      </c>
      <c r="G107" s="366">
        <v>0</v>
      </c>
      <c r="H107" s="366">
        <v>1459.12</v>
      </c>
      <c r="I107" s="366">
        <v>575.64</v>
      </c>
      <c r="J107" s="365">
        <v>0.28290314336825967</v>
      </c>
    </row>
    <row r="108" spans="1:10" x14ac:dyDescent="0.2">
      <c r="A108" s="368" t="s">
        <v>2301</v>
      </c>
      <c r="B108" s="368" t="s">
        <v>2300</v>
      </c>
      <c r="C108" s="368" t="s">
        <v>1701</v>
      </c>
      <c r="D108" s="368">
        <v>4</v>
      </c>
      <c r="E108" s="368">
        <v>16</v>
      </c>
      <c r="F108" s="367">
        <v>1775.08</v>
      </c>
      <c r="G108" s="366">
        <v>0</v>
      </c>
      <c r="H108" s="366">
        <v>1271.08</v>
      </c>
      <c r="I108" s="366">
        <v>504</v>
      </c>
      <c r="J108" s="365">
        <v>0.28393086508777071</v>
      </c>
    </row>
    <row r="109" spans="1:10" ht="24" x14ac:dyDescent="0.2">
      <c r="A109" s="368" t="s">
        <v>5295</v>
      </c>
      <c r="B109" s="368" t="s">
        <v>5294</v>
      </c>
      <c r="C109" s="368" t="s">
        <v>1701</v>
      </c>
      <c r="D109" s="368">
        <v>1</v>
      </c>
      <c r="E109" s="368">
        <v>4</v>
      </c>
      <c r="F109" s="367">
        <v>743.83</v>
      </c>
      <c r="G109" s="366">
        <v>0</v>
      </c>
      <c r="H109" s="366">
        <v>349.27</v>
      </c>
      <c r="I109" s="366">
        <v>394.56</v>
      </c>
      <c r="J109" s="365">
        <v>0.5304437841980022</v>
      </c>
    </row>
    <row r="110" spans="1:10" x14ac:dyDescent="0.2">
      <c r="A110" s="368" t="s">
        <v>1700</v>
      </c>
      <c r="B110" s="368" t="s">
        <v>1699</v>
      </c>
      <c r="C110" s="368" t="s">
        <v>1684</v>
      </c>
      <c r="D110" s="368">
        <v>5</v>
      </c>
      <c r="E110" s="368">
        <v>80</v>
      </c>
      <c r="F110" s="367">
        <v>6250</v>
      </c>
      <c r="G110" s="366">
        <v>0</v>
      </c>
      <c r="H110" s="366">
        <v>6601.1</v>
      </c>
      <c r="I110" s="366">
        <v>-351.1</v>
      </c>
      <c r="J110" s="365">
        <v>-5.6175999999999997E-2</v>
      </c>
    </row>
    <row r="111" spans="1:10" x14ac:dyDescent="0.2">
      <c r="A111" s="368" t="s">
        <v>1698</v>
      </c>
      <c r="B111" s="368" t="s">
        <v>1697</v>
      </c>
      <c r="C111" s="368" t="s">
        <v>1684</v>
      </c>
      <c r="D111" s="368">
        <v>41</v>
      </c>
      <c r="E111" s="368">
        <v>656</v>
      </c>
      <c r="F111" s="367">
        <v>67755.83</v>
      </c>
      <c r="G111" s="366">
        <v>0</v>
      </c>
      <c r="H111" s="366">
        <v>55943.27</v>
      </c>
      <c r="I111" s="366">
        <v>11812.56</v>
      </c>
      <c r="J111" s="365">
        <v>0.17434012689387762</v>
      </c>
    </row>
    <row r="112" spans="1:10" x14ac:dyDescent="0.2">
      <c r="A112" s="368" t="s">
        <v>1694</v>
      </c>
      <c r="B112" s="368" t="s">
        <v>1693</v>
      </c>
      <c r="C112" s="368" t="s">
        <v>1684</v>
      </c>
      <c r="D112" s="368">
        <v>13</v>
      </c>
      <c r="E112" s="368">
        <v>208</v>
      </c>
      <c r="F112" s="367">
        <v>31840.63</v>
      </c>
      <c r="G112" s="366">
        <v>0</v>
      </c>
      <c r="H112" s="366">
        <v>23022.61</v>
      </c>
      <c r="I112" s="366">
        <v>8818.02</v>
      </c>
      <c r="J112" s="365">
        <v>0.27694238461990228</v>
      </c>
    </row>
    <row r="113" spans="1:10" x14ac:dyDescent="0.2">
      <c r="A113" s="368" t="s">
        <v>1692</v>
      </c>
      <c r="B113" s="368" t="s">
        <v>1691</v>
      </c>
      <c r="C113" s="368" t="s">
        <v>1684</v>
      </c>
      <c r="D113" s="368">
        <v>8</v>
      </c>
      <c r="E113" s="368">
        <v>128</v>
      </c>
      <c r="F113" s="367">
        <v>10291.66</v>
      </c>
      <c r="G113" s="366">
        <v>0</v>
      </c>
      <c r="H113" s="366">
        <v>9515.2800000000007</v>
      </c>
      <c r="I113" s="366">
        <v>776.38</v>
      </c>
      <c r="J113" s="365">
        <v>7.5437781660101483E-2</v>
      </c>
    </row>
    <row r="114" spans="1:10" x14ac:dyDescent="0.2">
      <c r="A114" s="368" t="s">
        <v>1690</v>
      </c>
      <c r="B114" s="368" t="s">
        <v>1689</v>
      </c>
      <c r="C114" s="368" t="s">
        <v>1684</v>
      </c>
      <c r="D114" s="368">
        <v>15</v>
      </c>
      <c r="E114" s="368">
        <v>240</v>
      </c>
      <c r="F114" s="367">
        <v>23954.35</v>
      </c>
      <c r="G114" s="366">
        <v>0</v>
      </c>
      <c r="H114" s="366">
        <v>18910.2</v>
      </c>
      <c r="I114" s="366">
        <v>5044.1499999999996</v>
      </c>
      <c r="J114" s="365">
        <v>0.21057344490666621</v>
      </c>
    </row>
    <row r="115" spans="1:10" x14ac:dyDescent="0.2">
      <c r="A115" s="368" t="s">
        <v>1688</v>
      </c>
      <c r="B115" s="368" t="s">
        <v>1687</v>
      </c>
      <c r="C115" s="368" t="s">
        <v>1684</v>
      </c>
      <c r="D115" s="368">
        <v>50</v>
      </c>
      <c r="E115" s="368">
        <v>800</v>
      </c>
      <c r="F115" s="367">
        <v>79418.23</v>
      </c>
      <c r="G115" s="366">
        <v>0</v>
      </c>
      <c r="H115" s="366">
        <v>75204.05</v>
      </c>
      <c r="I115" s="366">
        <v>4214.18</v>
      </c>
      <c r="J115" s="365">
        <v>5.3063131726808821E-2</v>
      </c>
    </row>
    <row r="116" spans="1:10" ht="24" x14ac:dyDescent="0.2">
      <c r="A116" s="368" t="s">
        <v>1686</v>
      </c>
      <c r="B116" s="368" t="s">
        <v>1685</v>
      </c>
      <c r="C116" s="368" t="s">
        <v>1684</v>
      </c>
      <c r="D116" s="368">
        <v>5</v>
      </c>
      <c r="E116" s="368">
        <v>80</v>
      </c>
      <c r="F116" s="367">
        <v>11718.7</v>
      </c>
      <c r="G116" s="366">
        <v>0</v>
      </c>
      <c r="H116" s="366">
        <v>10795.4</v>
      </c>
      <c r="I116" s="366">
        <v>923.3</v>
      </c>
      <c r="J116" s="365">
        <v>7.8788602831372082E-2</v>
      </c>
    </row>
    <row r="117" spans="1:10" x14ac:dyDescent="0.2">
      <c r="A117" s="368" t="s">
        <v>1683</v>
      </c>
      <c r="B117" s="368" t="s">
        <v>1682</v>
      </c>
      <c r="C117" s="368" t="s">
        <v>1677</v>
      </c>
      <c r="D117" s="368">
        <v>8</v>
      </c>
      <c r="E117" s="368">
        <v>96</v>
      </c>
      <c r="F117" s="367">
        <v>12136.49</v>
      </c>
      <c r="G117" s="366">
        <v>0</v>
      </c>
      <c r="H117" s="366">
        <v>8866.7199999999993</v>
      </c>
      <c r="I117" s="366">
        <v>3269.77</v>
      </c>
      <c r="J117" s="365">
        <v>0.26941644577633239</v>
      </c>
    </row>
    <row r="118" spans="1:10" ht="12" customHeight="1" x14ac:dyDescent="0.2">
      <c r="A118" s="368" t="s">
        <v>1683</v>
      </c>
      <c r="B118" s="368" t="s">
        <v>1682</v>
      </c>
      <c r="C118" s="368" t="s">
        <v>1078</v>
      </c>
      <c r="D118" s="368">
        <v>36</v>
      </c>
      <c r="E118" s="368">
        <v>36</v>
      </c>
      <c r="F118" s="367">
        <v>3733.92</v>
      </c>
      <c r="G118" s="366">
        <v>0</v>
      </c>
      <c r="H118" s="366">
        <v>3325.02</v>
      </c>
      <c r="I118" s="366">
        <v>408.9</v>
      </c>
      <c r="J118" s="365">
        <v>0.10950957706646099</v>
      </c>
    </row>
    <row r="119" spans="1:10" x14ac:dyDescent="0.2">
      <c r="A119" s="368" t="s">
        <v>1681</v>
      </c>
      <c r="B119" s="368" t="s">
        <v>1680</v>
      </c>
      <c r="C119" s="368" t="s">
        <v>1077</v>
      </c>
      <c r="D119" s="368">
        <v>1</v>
      </c>
      <c r="E119" s="368">
        <v>11.352</v>
      </c>
      <c r="F119" s="367">
        <v>1413.69</v>
      </c>
      <c r="G119" s="366">
        <v>0</v>
      </c>
      <c r="H119" s="366">
        <v>1042.44</v>
      </c>
      <c r="I119" s="366">
        <v>371.25</v>
      </c>
      <c r="J119" s="365">
        <v>0.2626106147741018</v>
      </c>
    </row>
    <row r="120" spans="1:10" x14ac:dyDescent="0.2">
      <c r="A120" s="368" t="s">
        <v>1679</v>
      </c>
      <c r="B120" s="368" t="s">
        <v>1678</v>
      </c>
      <c r="C120" s="368" t="s">
        <v>1077</v>
      </c>
      <c r="D120" s="368">
        <v>150</v>
      </c>
      <c r="E120" s="368">
        <v>1702.8</v>
      </c>
      <c r="F120" s="367">
        <v>54366.68</v>
      </c>
      <c r="G120" s="366">
        <v>0</v>
      </c>
      <c r="H120" s="366">
        <v>42838.92</v>
      </c>
      <c r="I120" s="366">
        <v>11527.76</v>
      </c>
      <c r="J120" s="365">
        <v>0.21203722574194342</v>
      </c>
    </row>
    <row r="121" spans="1:10" ht="24" customHeight="1" x14ac:dyDescent="0.2">
      <c r="A121" s="368" t="s">
        <v>1679</v>
      </c>
      <c r="B121" s="368" t="s">
        <v>1678</v>
      </c>
      <c r="C121" s="368" t="s">
        <v>1074</v>
      </c>
      <c r="D121" s="368">
        <v>324</v>
      </c>
      <c r="E121" s="368">
        <v>306.50400000000002</v>
      </c>
      <c r="F121" s="367">
        <v>12470.76</v>
      </c>
      <c r="G121" s="366">
        <v>0</v>
      </c>
      <c r="H121" s="366">
        <v>7535.73</v>
      </c>
      <c r="I121" s="366">
        <v>4935.03</v>
      </c>
      <c r="J121" s="365">
        <v>0.39572808714144125</v>
      </c>
    </row>
    <row r="122" spans="1:10" x14ac:dyDescent="0.2">
      <c r="A122" s="368" t="s">
        <v>1676</v>
      </c>
      <c r="B122" s="368" t="s">
        <v>1675</v>
      </c>
      <c r="C122" s="368" t="s">
        <v>1677</v>
      </c>
      <c r="D122" s="368">
        <v>85</v>
      </c>
      <c r="E122" s="368">
        <v>1020</v>
      </c>
      <c r="F122" s="367">
        <v>25414.31</v>
      </c>
      <c r="G122" s="366">
        <v>0</v>
      </c>
      <c r="H122" s="366">
        <v>22294.81</v>
      </c>
      <c r="I122" s="366">
        <v>3119.5</v>
      </c>
      <c r="J122" s="365">
        <v>0.12274580738174674</v>
      </c>
    </row>
    <row r="123" spans="1:10" ht="12" customHeight="1" x14ac:dyDescent="0.2">
      <c r="A123" s="368" t="s">
        <v>1676</v>
      </c>
      <c r="B123" s="368" t="s">
        <v>1675</v>
      </c>
      <c r="C123" s="368" t="s">
        <v>1078</v>
      </c>
      <c r="D123" s="368">
        <v>288</v>
      </c>
      <c r="E123" s="368">
        <v>288</v>
      </c>
      <c r="F123" s="367">
        <v>7701.12</v>
      </c>
      <c r="G123" s="366">
        <v>0</v>
      </c>
      <c r="H123" s="366">
        <v>6244.26</v>
      </c>
      <c r="I123" s="366">
        <v>1456.86</v>
      </c>
      <c r="J123" s="365">
        <v>0.18917508102717526</v>
      </c>
    </row>
    <row r="124" spans="1:10" x14ac:dyDescent="0.2">
      <c r="A124" s="368" t="s">
        <v>1674</v>
      </c>
      <c r="B124" s="368" t="s">
        <v>1673</v>
      </c>
      <c r="C124" s="368" t="s">
        <v>1077</v>
      </c>
      <c r="D124" s="368">
        <v>12</v>
      </c>
      <c r="E124" s="368">
        <v>136.22399999999999</v>
      </c>
      <c r="F124" s="367">
        <v>12951.24</v>
      </c>
      <c r="G124" s="366">
        <v>0</v>
      </c>
      <c r="H124" s="366">
        <v>9410.2800000000007</v>
      </c>
      <c r="I124" s="366">
        <v>3540.96</v>
      </c>
      <c r="J124" s="365">
        <v>0.2734070251188303</v>
      </c>
    </row>
    <row r="125" spans="1:10" x14ac:dyDescent="0.2">
      <c r="A125" s="368" t="s">
        <v>1672</v>
      </c>
      <c r="B125" s="368" t="s">
        <v>1671</v>
      </c>
      <c r="C125" s="368" t="s">
        <v>1077</v>
      </c>
      <c r="D125" s="368">
        <v>55</v>
      </c>
      <c r="E125" s="368">
        <v>624.36</v>
      </c>
      <c r="F125" s="367">
        <v>54514.35</v>
      </c>
      <c r="G125" s="366">
        <v>0</v>
      </c>
      <c r="H125" s="366">
        <v>43149.85</v>
      </c>
      <c r="I125" s="366">
        <v>11364.5</v>
      </c>
      <c r="J125" s="365">
        <v>0.20846804556965276</v>
      </c>
    </row>
    <row r="126" spans="1:10" x14ac:dyDescent="0.2">
      <c r="A126" s="368" t="s">
        <v>1672</v>
      </c>
      <c r="B126" s="368" t="s">
        <v>1671</v>
      </c>
      <c r="C126" s="368" t="s">
        <v>1074</v>
      </c>
      <c r="D126" s="368">
        <v>108</v>
      </c>
      <c r="E126" s="368">
        <v>102.16800000000001</v>
      </c>
      <c r="F126" s="367">
        <v>7876.44</v>
      </c>
      <c r="G126" s="366">
        <v>0</v>
      </c>
      <c r="H126" s="366">
        <v>7061.13</v>
      </c>
      <c r="I126" s="366">
        <v>815.31</v>
      </c>
      <c r="J126" s="365">
        <v>0.10351250057132411</v>
      </c>
    </row>
    <row r="127" spans="1:10" ht="24" x14ac:dyDescent="0.2">
      <c r="A127" s="368" t="s">
        <v>1670</v>
      </c>
      <c r="B127" s="368" t="s">
        <v>1669</v>
      </c>
      <c r="C127" s="368" t="s">
        <v>1077</v>
      </c>
      <c r="D127" s="368">
        <v>310</v>
      </c>
      <c r="E127" s="368">
        <v>3519.12</v>
      </c>
      <c r="F127" s="367">
        <v>221478.55</v>
      </c>
      <c r="G127" s="366">
        <v>0</v>
      </c>
      <c r="H127" s="366">
        <v>226422.67</v>
      </c>
      <c r="I127" s="366">
        <v>-4944.12</v>
      </c>
      <c r="J127" s="365">
        <v>-2.2323245298472471E-2</v>
      </c>
    </row>
    <row r="128" spans="1:10" ht="24" customHeight="1" x14ac:dyDescent="0.2">
      <c r="A128" s="368" t="s">
        <v>1670</v>
      </c>
      <c r="B128" s="368" t="s">
        <v>1669</v>
      </c>
      <c r="C128" s="368" t="s">
        <v>1074</v>
      </c>
      <c r="D128" s="368">
        <v>444</v>
      </c>
      <c r="E128" s="368">
        <v>420.024</v>
      </c>
      <c r="F128" s="367">
        <v>32562.959999999999</v>
      </c>
      <c r="G128" s="366">
        <v>0</v>
      </c>
      <c r="H128" s="366">
        <v>27253.17</v>
      </c>
      <c r="I128" s="366">
        <v>5309.79</v>
      </c>
      <c r="J128" s="365">
        <v>0.16306226460985118</v>
      </c>
    </row>
    <row r="129" spans="1:10" x14ac:dyDescent="0.2">
      <c r="A129" s="368" t="s">
        <v>5267</v>
      </c>
      <c r="B129" s="368" t="s">
        <v>5266</v>
      </c>
      <c r="C129" s="368" t="s">
        <v>1077</v>
      </c>
      <c r="D129" s="368">
        <v>2</v>
      </c>
      <c r="E129" s="368">
        <v>22.704000000000001</v>
      </c>
      <c r="F129" s="367">
        <v>3702.99</v>
      </c>
      <c r="G129" s="366">
        <v>0</v>
      </c>
      <c r="H129" s="366">
        <v>2684.92</v>
      </c>
      <c r="I129" s="366">
        <v>1018.07</v>
      </c>
      <c r="J129" s="365">
        <v>0.27493187937315522</v>
      </c>
    </row>
    <row r="130" spans="1:10" ht="24" x14ac:dyDescent="0.2">
      <c r="A130" s="368" t="s">
        <v>1668</v>
      </c>
      <c r="B130" s="368" t="s">
        <v>1667</v>
      </c>
      <c r="C130" s="368" t="s">
        <v>1077</v>
      </c>
      <c r="D130" s="368">
        <v>3</v>
      </c>
      <c r="E130" s="368">
        <v>34.055999999999997</v>
      </c>
      <c r="F130" s="367">
        <v>3451.41</v>
      </c>
      <c r="G130" s="366">
        <v>0</v>
      </c>
      <c r="H130" s="366">
        <v>3691.56</v>
      </c>
      <c r="I130" s="366">
        <v>-240.15</v>
      </c>
      <c r="J130" s="365">
        <v>-6.9580258503046583E-2</v>
      </c>
    </row>
    <row r="131" spans="1:10" x14ac:dyDescent="0.2">
      <c r="A131" s="368" t="s">
        <v>3130</v>
      </c>
      <c r="B131" s="368" t="s">
        <v>3129</v>
      </c>
      <c r="C131" s="368" t="s">
        <v>1077</v>
      </c>
      <c r="D131" s="368">
        <v>1</v>
      </c>
      <c r="E131" s="368">
        <v>11.352</v>
      </c>
      <c r="F131" s="367">
        <v>1233.57</v>
      </c>
      <c r="G131" s="366">
        <v>0</v>
      </c>
      <c r="H131" s="366">
        <v>883.34</v>
      </c>
      <c r="I131" s="366">
        <v>350.23</v>
      </c>
      <c r="J131" s="365">
        <v>0.28391578913235566</v>
      </c>
    </row>
    <row r="132" spans="1:10" x14ac:dyDescent="0.2">
      <c r="A132" s="368" t="s">
        <v>1666</v>
      </c>
      <c r="B132" s="368" t="s">
        <v>1665</v>
      </c>
      <c r="C132" s="368" t="s">
        <v>1074</v>
      </c>
      <c r="D132" s="368">
        <v>1020</v>
      </c>
      <c r="E132" s="368">
        <v>964.92</v>
      </c>
      <c r="F132" s="367">
        <v>90922.8</v>
      </c>
      <c r="G132" s="366">
        <v>0</v>
      </c>
      <c r="H132" s="366">
        <v>82412.95</v>
      </c>
      <c r="I132" s="366">
        <v>8509.85</v>
      </c>
      <c r="J132" s="365">
        <v>9.3594235989212821E-2</v>
      </c>
    </row>
    <row r="133" spans="1:10" x14ac:dyDescent="0.2">
      <c r="A133" s="368" t="s">
        <v>1664</v>
      </c>
      <c r="B133" s="368" t="s">
        <v>1663</v>
      </c>
      <c r="C133" s="368" t="s">
        <v>1077</v>
      </c>
      <c r="D133" s="368">
        <v>9</v>
      </c>
      <c r="E133" s="368">
        <v>102.16800000000001</v>
      </c>
      <c r="F133" s="367">
        <v>11114.94</v>
      </c>
      <c r="G133" s="366">
        <v>0</v>
      </c>
      <c r="H133" s="366">
        <v>8115.75</v>
      </c>
      <c r="I133" s="366">
        <v>2999.19</v>
      </c>
      <c r="J133" s="365">
        <v>0.26983411516391453</v>
      </c>
    </row>
    <row r="134" spans="1:10" x14ac:dyDescent="0.2">
      <c r="A134" s="368" t="s">
        <v>1664</v>
      </c>
      <c r="B134" s="368" t="s">
        <v>1663</v>
      </c>
      <c r="C134" s="368" t="s">
        <v>1074</v>
      </c>
      <c r="D134" s="368">
        <v>12</v>
      </c>
      <c r="E134" s="368">
        <v>11.352</v>
      </c>
      <c r="F134" s="367">
        <v>1084.2</v>
      </c>
      <c r="G134" s="366">
        <v>0</v>
      </c>
      <c r="H134" s="366">
        <v>901.75</v>
      </c>
      <c r="I134" s="366">
        <v>182.45</v>
      </c>
      <c r="J134" s="365">
        <v>0.16828076000737871</v>
      </c>
    </row>
    <row r="135" spans="1:10" x14ac:dyDescent="0.2">
      <c r="A135" s="368" t="s">
        <v>9323</v>
      </c>
      <c r="B135" s="368" t="s">
        <v>9322</v>
      </c>
      <c r="C135" s="368" t="s">
        <v>2291</v>
      </c>
      <c r="D135" s="368">
        <v>1</v>
      </c>
      <c r="E135" s="368">
        <v>180</v>
      </c>
      <c r="F135" s="367">
        <v>29660.18</v>
      </c>
      <c r="G135" s="366">
        <v>0</v>
      </c>
      <c r="H135" s="366">
        <v>22668.55</v>
      </c>
      <c r="I135" s="366">
        <v>6991.63</v>
      </c>
      <c r="J135" s="365">
        <v>0.23572446289941598</v>
      </c>
    </row>
    <row r="136" spans="1:10" ht="24" customHeight="1" x14ac:dyDescent="0.2">
      <c r="A136" s="368" t="s">
        <v>3128</v>
      </c>
      <c r="B136" s="368" t="s">
        <v>3127</v>
      </c>
      <c r="C136" s="368" t="s">
        <v>1655</v>
      </c>
      <c r="D136" s="368">
        <v>2</v>
      </c>
      <c r="E136" s="368">
        <v>0</v>
      </c>
      <c r="F136" s="367">
        <v>8562.33</v>
      </c>
      <c r="G136" s="366">
        <v>0</v>
      </c>
      <c r="H136" s="366">
        <v>0</v>
      </c>
      <c r="I136" s="366">
        <v>8562.33</v>
      </c>
      <c r="J136" s="365">
        <v>1</v>
      </c>
    </row>
    <row r="137" spans="1:10" ht="12" customHeight="1" x14ac:dyDescent="0.2">
      <c r="A137" s="368" t="s">
        <v>1654</v>
      </c>
      <c r="B137" s="368" t="s">
        <v>1653</v>
      </c>
      <c r="C137" s="368" t="s">
        <v>1010</v>
      </c>
      <c r="D137" s="368">
        <v>4</v>
      </c>
      <c r="E137" s="368">
        <v>0</v>
      </c>
      <c r="F137" s="367">
        <v>16800</v>
      </c>
      <c r="G137" s="366">
        <v>0</v>
      </c>
      <c r="H137" s="366">
        <v>17096</v>
      </c>
      <c r="I137" s="366">
        <v>-296</v>
      </c>
      <c r="J137" s="365">
        <v>-1.7619047619047618E-2</v>
      </c>
    </row>
    <row r="138" spans="1:10" ht="24" x14ac:dyDescent="0.2">
      <c r="A138" s="368" t="s">
        <v>1652</v>
      </c>
      <c r="B138" s="368" t="s">
        <v>1651</v>
      </c>
      <c r="C138" s="368" t="s">
        <v>1077</v>
      </c>
      <c r="D138" s="368">
        <v>34</v>
      </c>
      <c r="E138" s="368">
        <v>385.96800000000002</v>
      </c>
      <c r="F138" s="367">
        <v>29046.82</v>
      </c>
      <c r="G138" s="366">
        <v>0</v>
      </c>
      <c r="H138" s="366">
        <v>30191.32</v>
      </c>
      <c r="I138" s="366">
        <v>-1144.5</v>
      </c>
      <c r="J138" s="365">
        <v>-3.9401903547445126E-2</v>
      </c>
    </row>
    <row r="139" spans="1:10" x14ac:dyDescent="0.2">
      <c r="A139" s="368" t="s">
        <v>1163</v>
      </c>
      <c r="B139" s="368" t="s">
        <v>1162</v>
      </c>
      <c r="C139" s="368" t="s">
        <v>1018</v>
      </c>
      <c r="D139" s="368">
        <v>4</v>
      </c>
      <c r="E139" s="368">
        <v>832</v>
      </c>
      <c r="F139" s="367">
        <v>70181.119999999995</v>
      </c>
      <c r="G139" s="366">
        <v>0</v>
      </c>
      <c r="H139" s="366">
        <v>73301.119999999995</v>
      </c>
      <c r="I139" s="366">
        <v>-3120</v>
      </c>
      <c r="J139" s="365">
        <v>-4.4456400809790436E-2</v>
      </c>
    </row>
    <row r="140" spans="1:10" ht="24" x14ac:dyDescent="0.2">
      <c r="A140" s="368" t="s">
        <v>4047</v>
      </c>
      <c r="B140" s="368" t="s">
        <v>4046</v>
      </c>
      <c r="C140" s="368" t="s">
        <v>4045</v>
      </c>
      <c r="D140" s="368">
        <v>8</v>
      </c>
      <c r="E140" s="368">
        <v>35.423999999999999</v>
      </c>
      <c r="F140" s="367">
        <v>4634.1000000000004</v>
      </c>
      <c r="G140" s="366">
        <v>0</v>
      </c>
      <c r="H140" s="366">
        <v>4034.4</v>
      </c>
      <c r="I140" s="366">
        <v>599.70000000000005</v>
      </c>
      <c r="J140" s="365">
        <v>0.12941024147083577</v>
      </c>
    </row>
    <row r="141" spans="1:10" ht="24" x14ac:dyDescent="0.2">
      <c r="A141" s="368" t="s">
        <v>2084</v>
      </c>
      <c r="B141" s="368" t="s">
        <v>2083</v>
      </c>
      <c r="C141" s="368" t="s">
        <v>1860</v>
      </c>
      <c r="D141" s="368">
        <v>1</v>
      </c>
      <c r="E141" s="368">
        <v>4.8</v>
      </c>
      <c r="F141" s="367">
        <v>532.42999999999995</v>
      </c>
      <c r="G141" s="366">
        <v>0</v>
      </c>
      <c r="H141" s="366">
        <v>390.84</v>
      </c>
      <c r="I141" s="366">
        <v>141.59</v>
      </c>
      <c r="J141" s="365">
        <v>0.26593167176905885</v>
      </c>
    </row>
    <row r="142" spans="1:10" ht="24" x14ac:dyDescent="0.2">
      <c r="A142" s="368" t="s">
        <v>1120</v>
      </c>
      <c r="B142" s="368" t="s">
        <v>1119</v>
      </c>
      <c r="C142" s="368" t="s">
        <v>1077</v>
      </c>
      <c r="D142" s="368">
        <v>94</v>
      </c>
      <c r="E142" s="368">
        <v>1067.088</v>
      </c>
      <c r="F142" s="367">
        <v>98222.5</v>
      </c>
      <c r="G142" s="366">
        <v>0</v>
      </c>
      <c r="H142" s="366">
        <v>65602.39</v>
      </c>
      <c r="I142" s="366">
        <v>32620.11</v>
      </c>
      <c r="J142" s="365">
        <v>0.33210425309883174</v>
      </c>
    </row>
    <row r="143" spans="1:10" ht="24" customHeight="1" x14ac:dyDescent="0.2">
      <c r="A143" s="368" t="s">
        <v>1120</v>
      </c>
      <c r="B143" s="368" t="s">
        <v>1119</v>
      </c>
      <c r="C143" s="368" t="s">
        <v>1074</v>
      </c>
      <c r="D143" s="368">
        <v>96</v>
      </c>
      <c r="E143" s="368">
        <v>90.816000000000003</v>
      </c>
      <c r="F143" s="367">
        <v>8829.1200000000008</v>
      </c>
      <c r="G143" s="366">
        <v>0</v>
      </c>
      <c r="H143" s="366">
        <v>5780.81</v>
      </c>
      <c r="I143" s="366">
        <v>3048.31</v>
      </c>
      <c r="J143" s="365">
        <v>0.34525637889166755</v>
      </c>
    </row>
    <row r="144" spans="1:10" ht="24" x14ac:dyDescent="0.2">
      <c r="A144" s="368" t="s">
        <v>1118</v>
      </c>
      <c r="B144" s="368" t="s">
        <v>1117</v>
      </c>
      <c r="C144" s="368" t="s">
        <v>1077</v>
      </c>
      <c r="D144" s="368">
        <v>49</v>
      </c>
      <c r="E144" s="368">
        <v>556.24800000000005</v>
      </c>
      <c r="F144" s="367">
        <v>45307.13</v>
      </c>
      <c r="G144" s="366">
        <v>0</v>
      </c>
      <c r="H144" s="366">
        <v>33686.660000000003</v>
      </c>
      <c r="I144" s="366">
        <v>11620.47</v>
      </c>
      <c r="J144" s="365">
        <v>0.2564821475118817</v>
      </c>
    </row>
    <row r="145" spans="1:10" ht="24" customHeight="1" x14ac:dyDescent="0.2">
      <c r="A145" s="368" t="s">
        <v>1118</v>
      </c>
      <c r="B145" s="368" t="s">
        <v>1117</v>
      </c>
      <c r="C145" s="368" t="s">
        <v>1074</v>
      </c>
      <c r="D145" s="368">
        <v>12</v>
      </c>
      <c r="E145" s="368">
        <v>11.352</v>
      </c>
      <c r="F145" s="367">
        <v>1103.6400000000001</v>
      </c>
      <c r="G145" s="366">
        <v>0</v>
      </c>
      <c r="H145" s="366">
        <v>696.98</v>
      </c>
      <c r="I145" s="366">
        <v>406.66</v>
      </c>
      <c r="J145" s="365">
        <v>0.36847160305896848</v>
      </c>
    </row>
    <row r="146" spans="1:10" ht="24" x14ac:dyDescent="0.2">
      <c r="A146" s="368" t="s">
        <v>1115</v>
      </c>
      <c r="B146" s="368" t="s">
        <v>1114</v>
      </c>
      <c r="C146" s="368" t="s">
        <v>1116</v>
      </c>
      <c r="D146" s="368">
        <v>42</v>
      </c>
      <c r="E146" s="368">
        <v>238.392</v>
      </c>
      <c r="F146" s="367">
        <v>34274.11</v>
      </c>
      <c r="G146" s="366">
        <v>0</v>
      </c>
      <c r="H146" s="366">
        <v>30420.85</v>
      </c>
      <c r="I146" s="366">
        <v>3853.26</v>
      </c>
      <c r="J146" s="365">
        <v>0.1124248011108093</v>
      </c>
    </row>
    <row r="147" spans="1:10" ht="24" customHeight="1" x14ac:dyDescent="0.2">
      <c r="A147" s="368" t="s">
        <v>1115</v>
      </c>
      <c r="B147" s="368" t="s">
        <v>1114</v>
      </c>
      <c r="C147" s="368" t="s">
        <v>1074</v>
      </c>
      <c r="D147" s="368">
        <v>36</v>
      </c>
      <c r="E147" s="368">
        <v>34.055999999999997</v>
      </c>
      <c r="F147" s="367">
        <v>6388.92</v>
      </c>
      <c r="G147" s="366">
        <v>0</v>
      </c>
      <c r="H147" s="366">
        <v>4331.1899999999996</v>
      </c>
      <c r="I147" s="366">
        <v>2057.73</v>
      </c>
      <c r="J147" s="365">
        <v>0.32207790988148233</v>
      </c>
    </row>
    <row r="148" spans="1:10" ht="24" x14ac:dyDescent="0.2">
      <c r="A148" s="368" t="s">
        <v>1109</v>
      </c>
      <c r="B148" s="368" t="s">
        <v>1108</v>
      </c>
      <c r="C148" s="368" t="s">
        <v>1077</v>
      </c>
      <c r="D148" s="368">
        <v>2</v>
      </c>
      <c r="E148" s="368">
        <v>22.704000000000001</v>
      </c>
      <c r="F148" s="367">
        <v>1734.05</v>
      </c>
      <c r="G148" s="366">
        <v>0</v>
      </c>
      <c r="H148" s="366">
        <v>1491</v>
      </c>
      <c r="I148" s="366">
        <v>243.05</v>
      </c>
      <c r="J148" s="365">
        <v>0.1401632017531213</v>
      </c>
    </row>
    <row r="149" spans="1:10" x14ac:dyDescent="0.2">
      <c r="A149" s="368" t="s">
        <v>1084</v>
      </c>
      <c r="B149" s="368" t="s">
        <v>1083</v>
      </c>
      <c r="C149" s="368" t="s">
        <v>1082</v>
      </c>
      <c r="D149" s="368">
        <v>7</v>
      </c>
      <c r="E149" s="368">
        <v>45.78</v>
      </c>
      <c r="F149" s="367">
        <v>6325.36</v>
      </c>
      <c r="G149" s="366">
        <v>0</v>
      </c>
      <c r="H149" s="366">
        <v>4641.84</v>
      </c>
      <c r="I149" s="366">
        <v>1683.52</v>
      </c>
      <c r="J149" s="365">
        <v>0.26615402127309751</v>
      </c>
    </row>
    <row r="150" spans="1:10" ht="24" customHeight="1" x14ac:dyDescent="0.2">
      <c r="A150" s="368" t="s">
        <v>1917</v>
      </c>
      <c r="B150" s="368" t="s">
        <v>4425</v>
      </c>
      <c r="C150" s="368" t="s">
        <v>1021</v>
      </c>
      <c r="D150" s="368">
        <v>5</v>
      </c>
      <c r="E150" s="368">
        <v>100</v>
      </c>
      <c r="F150" s="367">
        <v>6229.57</v>
      </c>
      <c r="G150" s="366">
        <v>0</v>
      </c>
      <c r="H150" s="366">
        <v>5746.65</v>
      </c>
      <c r="I150" s="366">
        <v>482.92</v>
      </c>
      <c r="J150" s="365">
        <v>7.7520599335106591E-2</v>
      </c>
    </row>
    <row r="151" spans="1:10" x14ac:dyDescent="0.2">
      <c r="A151" s="368" t="s">
        <v>1029</v>
      </c>
      <c r="B151" s="368" t="s">
        <v>1028</v>
      </c>
      <c r="C151" s="368" t="s">
        <v>1021</v>
      </c>
      <c r="D151" s="368">
        <v>14</v>
      </c>
      <c r="E151" s="368">
        <v>280</v>
      </c>
      <c r="F151" s="367">
        <v>16421.2</v>
      </c>
      <c r="G151" s="366">
        <v>0</v>
      </c>
      <c r="H151" s="366">
        <v>15093.4</v>
      </c>
      <c r="I151" s="366">
        <v>1327.8</v>
      </c>
      <c r="J151" s="365">
        <v>8.0858889727912692E-2</v>
      </c>
    </row>
    <row r="152" spans="1:10" x14ac:dyDescent="0.2">
      <c r="A152" s="368" t="s">
        <v>1027</v>
      </c>
      <c r="B152" s="368" t="s">
        <v>1026</v>
      </c>
      <c r="C152" s="368" t="s">
        <v>1021</v>
      </c>
      <c r="D152" s="368">
        <v>9</v>
      </c>
      <c r="E152" s="368">
        <v>180</v>
      </c>
      <c r="F152" s="367">
        <v>9908.9699999999993</v>
      </c>
      <c r="G152" s="366">
        <v>0</v>
      </c>
      <c r="H152" s="366">
        <v>9831.24</v>
      </c>
      <c r="I152" s="366">
        <v>77.73</v>
      </c>
      <c r="J152" s="365">
        <v>7.8444076427721544E-3</v>
      </c>
    </row>
    <row r="153" spans="1:10" x14ac:dyDescent="0.2">
      <c r="A153" s="368" t="s">
        <v>1023</v>
      </c>
      <c r="B153" s="368" t="s">
        <v>1022</v>
      </c>
      <c r="C153" s="368" t="s">
        <v>1021</v>
      </c>
      <c r="D153" s="368">
        <v>8</v>
      </c>
      <c r="E153" s="368">
        <v>160</v>
      </c>
      <c r="F153" s="367">
        <v>9424.32</v>
      </c>
      <c r="G153" s="366">
        <v>0</v>
      </c>
      <c r="H153" s="366">
        <v>7476.64</v>
      </c>
      <c r="I153" s="366">
        <v>1947.68</v>
      </c>
      <c r="J153" s="365">
        <v>0.20666530847848968</v>
      </c>
    </row>
    <row r="154" spans="1:10" ht="24" customHeight="1" x14ac:dyDescent="0.2">
      <c r="A154" s="368" t="s">
        <v>1020</v>
      </c>
      <c r="B154" s="368" t="s">
        <v>1019</v>
      </c>
      <c r="C154" s="368" t="s">
        <v>1018</v>
      </c>
      <c r="D154" s="368">
        <v>8</v>
      </c>
      <c r="E154" s="368">
        <v>1664</v>
      </c>
      <c r="F154" s="367">
        <v>101303.06</v>
      </c>
      <c r="G154" s="366">
        <v>0</v>
      </c>
      <c r="H154" s="366">
        <v>83681.679999999993</v>
      </c>
      <c r="I154" s="366">
        <v>17621.38</v>
      </c>
      <c r="J154" s="365">
        <v>0.17394716408369104</v>
      </c>
    </row>
    <row r="155" spans="1:10" ht="24" customHeight="1" x14ac:dyDescent="0.2">
      <c r="A155" s="368" t="s">
        <v>1015</v>
      </c>
      <c r="B155" s="368" t="s">
        <v>1014</v>
      </c>
      <c r="C155" s="368" t="s">
        <v>1013</v>
      </c>
      <c r="D155" s="368">
        <v>375</v>
      </c>
      <c r="E155" s="368">
        <v>7125</v>
      </c>
      <c r="F155" s="367">
        <v>374226.24</v>
      </c>
      <c r="G155" s="366">
        <v>0</v>
      </c>
      <c r="H155" s="366">
        <v>320901.65999999997</v>
      </c>
      <c r="I155" s="366">
        <v>53324.58</v>
      </c>
      <c r="J155" s="365">
        <v>0.14249289413804869</v>
      </c>
    </row>
    <row r="156" spans="1:10" ht="24" customHeight="1" x14ac:dyDescent="0.2">
      <c r="A156" s="368" t="s">
        <v>4422</v>
      </c>
      <c r="B156" s="368" t="s">
        <v>4421</v>
      </c>
      <c r="C156" s="368" t="s">
        <v>1013</v>
      </c>
      <c r="D156" s="368">
        <v>32</v>
      </c>
      <c r="E156" s="368">
        <v>608</v>
      </c>
      <c r="F156" s="367">
        <v>39763.07</v>
      </c>
      <c r="G156" s="366">
        <v>0</v>
      </c>
      <c r="H156" s="366">
        <v>25279.68</v>
      </c>
      <c r="I156" s="366">
        <v>14483.39</v>
      </c>
      <c r="J156" s="365">
        <v>0.36424224789484311</v>
      </c>
    </row>
    <row r="157" spans="1:10" ht="24" customHeight="1" x14ac:dyDescent="0.2">
      <c r="A157" s="368" t="s">
        <v>4407</v>
      </c>
      <c r="B157" s="368" t="s">
        <v>4418</v>
      </c>
      <c r="C157" s="368" t="s">
        <v>1013</v>
      </c>
      <c r="D157" s="368">
        <v>84</v>
      </c>
      <c r="E157" s="368">
        <v>1596</v>
      </c>
      <c r="F157" s="367">
        <v>88754.19</v>
      </c>
      <c r="G157" s="366">
        <v>0</v>
      </c>
      <c r="H157" s="366">
        <v>78072.960000000006</v>
      </c>
      <c r="I157" s="366">
        <v>10681.23</v>
      </c>
      <c r="J157" s="365">
        <v>0.12034620562702449</v>
      </c>
    </row>
    <row r="158" spans="1:10" x14ac:dyDescent="0.2">
      <c r="A158" s="368" t="s">
        <v>5965</v>
      </c>
      <c r="B158" s="368" t="s">
        <v>5964</v>
      </c>
      <c r="C158" s="368" t="s">
        <v>1677</v>
      </c>
      <c r="D158" s="368">
        <v>2564</v>
      </c>
      <c r="E158" s="368">
        <v>30768</v>
      </c>
      <c r="F158" s="367">
        <v>2249371.65</v>
      </c>
      <c r="G158" s="366">
        <v>0</v>
      </c>
      <c r="H158" s="366">
        <v>2087096</v>
      </c>
      <c r="I158" s="366">
        <v>162275.65</v>
      </c>
      <c r="J158" s="365">
        <v>7.2142658150777347E-2</v>
      </c>
    </row>
    <row r="159" spans="1:10" ht="12" customHeight="1" x14ac:dyDescent="0.2">
      <c r="A159" s="368" t="s">
        <v>5965</v>
      </c>
      <c r="B159" s="368" t="s">
        <v>5964</v>
      </c>
      <c r="C159" s="368" t="s">
        <v>1078</v>
      </c>
      <c r="D159" s="368">
        <v>72</v>
      </c>
      <c r="E159" s="368">
        <v>72</v>
      </c>
      <c r="F159" s="367">
        <v>6184.8</v>
      </c>
      <c r="G159" s="366">
        <v>0</v>
      </c>
      <c r="H159" s="366">
        <v>4884</v>
      </c>
      <c r="I159" s="366">
        <v>1300.8</v>
      </c>
      <c r="J159" s="365">
        <v>0.2103220799379123</v>
      </c>
    </row>
    <row r="160" spans="1:10" ht="24" customHeight="1" x14ac:dyDescent="0.2">
      <c r="A160" s="368" t="s">
        <v>4410</v>
      </c>
      <c r="B160" s="368" t="s">
        <v>6721</v>
      </c>
      <c r="C160" s="368" t="s">
        <v>1013</v>
      </c>
      <c r="D160" s="368">
        <v>489</v>
      </c>
      <c r="E160" s="368">
        <v>9291</v>
      </c>
      <c r="F160" s="367">
        <v>426546.96</v>
      </c>
      <c r="G160" s="366">
        <v>0</v>
      </c>
      <c r="H160" s="366">
        <v>468265.23</v>
      </c>
      <c r="I160" s="366">
        <v>-41718.269999999997</v>
      </c>
      <c r="J160" s="365">
        <v>-9.7804635625582698E-2</v>
      </c>
    </row>
    <row r="161" spans="1:10" ht="24" customHeight="1" x14ac:dyDescent="0.2">
      <c r="A161" s="368" t="s">
        <v>8596</v>
      </c>
      <c r="B161" s="368" t="s">
        <v>8595</v>
      </c>
      <c r="C161" s="368" t="s">
        <v>1018</v>
      </c>
      <c r="D161" s="368">
        <v>1</v>
      </c>
      <c r="E161" s="368">
        <v>208</v>
      </c>
      <c r="F161" s="367">
        <v>11381.48</v>
      </c>
      <c r="G161" s="366">
        <v>0</v>
      </c>
      <c r="H161" s="366">
        <v>10543.58</v>
      </c>
      <c r="I161" s="366">
        <v>837.9</v>
      </c>
      <c r="J161" s="365">
        <v>7.3619599559986926E-2</v>
      </c>
    </row>
    <row r="162" spans="1:10" ht="24" customHeight="1" x14ac:dyDescent="0.2">
      <c r="A162" s="368" t="s">
        <v>2066</v>
      </c>
      <c r="B162" s="368" t="s">
        <v>2065</v>
      </c>
      <c r="C162" s="368" t="s">
        <v>2064</v>
      </c>
      <c r="D162" s="368">
        <v>2</v>
      </c>
      <c r="E162" s="368">
        <v>0</v>
      </c>
      <c r="F162" s="367">
        <v>3886.54</v>
      </c>
      <c r="G162" s="366">
        <v>0</v>
      </c>
      <c r="H162" s="366">
        <v>0</v>
      </c>
      <c r="I162" s="366">
        <v>3886.54</v>
      </c>
      <c r="J162" s="365">
        <v>1</v>
      </c>
    </row>
    <row r="163" spans="1:10" ht="24" customHeight="1" x14ac:dyDescent="0.2">
      <c r="A163" s="844" t="s">
        <v>7241</v>
      </c>
      <c r="B163" s="844" t="s">
        <v>7190</v>
      </c>
      <c r="C163" s="844" t="s">
        <v>1655</v>
      </c>
      <c r="D163" s="937">
        <v>2</v>
      </c>
      <c r="E163" s="937">
        <v>0</v>
      </c>
      <c r="F163" s="938">
        <v>4489.5</v>
      </c>
      <c r="G163" s="939">
        <v>0</v>
      </c>
      <c r="H163" s="939">
        <v>0</v>
      </c>
      <c r="I163" s="939">
        <v>4489.5</v>
      </c>
      <c r="J163" s="940">
        <v>1</v>
      </c>
    </row>
    <row r="164" spans="1:10" x14ac:dyDescent="0.2">
      <c r="D164" s="364">
        <f>SUM(D9:D163)</f>
        <v>22885</v>
      </c>
      <c r="E164" s="364">
        <f t="shared" ref="E164:I164" si="0">SUM(E9:E163)</f>
        <v>148718.856</v>
      </c>
      <c r="F164" s="376">
        <f t="shared" si="0"/>
        <v>7811401.2600000007</v>
      </c>
      <c r="G164" s="376">
        <f t="shared" si="0"/>
        <v>-17788.16</v>
      </c>
      <c r="H164" s="376">
        <f t="shared" si="0"/>
        <v>6994220.7299999986</v>
      </c>
      <c r="I164" s="376">
        <f t="shared" si="0"/>
        <v>799392.37000000046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077EB-3600-45F2-A694-5393F44ABFBF}">
  <dimension ref="A1:J302"/>
  <sheetViews>
    <sheetView showGridLines="0" workbookViewId="0">
      <pane ySplit="6" topLeftCell="A281" activePane="bottomLeft" state="frozen"/>
      <selection pane="bottomLeft" activeCell="H310" sqref="H310"/>
    </sheetView>
  </sheetViews>
  <sheetFormatPr baseColWidth="10" defaultColWidth="11.42578125" defaultRowHeight="12" x14ac:dyDescent="0.2"/>
  <cols>
    <col min="1" max="1" width="12.42578125" style="364" customWidth="1"/>
    <col min="2" max="2" width="34" style="364" customWidth="1"/>
    <col min="3" max="3" width="18" style="364" customWidth="1"/>
    <col min="4" max="5" width="12.42578125" style="364" customWidth="1"/>
    <col min="6" max="10" width="18.42578125" style="364" customWidth="1"/>
    <col min="11" max="12" width="12.42578125" style="364" customWidth="1"/>
    <col min="13"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27" customHeight="1" x14ac:dyDescent="0.2">
      <c r="A4" s="368" t="s">
        <v>3157</v>
      </c>
    </row>
    <row r="5" spans="1:10" ht="25.7" customHeight="1" x14ac:dyDescent="0.2">
      <c r="A5" s="371" t="s">
        <v>9326</v>
      </c>
    </row>
    <row r="6" spans="1:10" ht="2.4500000000000002" customHeight="1" x14ac:dyDescent="0.2"/>
    <row r="7" spans="1:10" ht="23.85" customHeight="1" x14ac:dyDescent="0.2"/>
    <row r="8" spans="1:10" ht="24"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12" customHeight="1" x14ac:dyDescent="0.2">
      <c r="A9" s="368" t="s">
        <v>3124</v>
      </c>
      <c r="B9" s="368" t="s">
        <v>3123</v>
      </c>
      <c r="C9" s="368" t="s">
        <v>1010</v>
      </c>
      <c r="D9" s="368">
        <v>2</v>
      </c>
      <c r="E9" s="368">
        <v>0</v>
      </c>
      <c r="F9" s="367">
        <v>1118.7</v>
      </c>
      <c r="G9" s="366">
        <v>0</v>
      </c>
      <c r="H9" s="366">
        <v>827.54</v>
      </c>
      <c r="I9" s="366">
        <v>291.16000000000003</v>
      </c>
      <c r="J9" s="365">
        <v>0.26026638062036295</v>
      </c>
    </row>
    <row r="10" spans="1:10" ht="12" customHeight="1" x14ac:dyDescent="0.2">
      <c r="A10" s="368" t="s">
        <v>9321</v>
      </c>
      <c r="B10" s="368" t="s">
        <v>9320</v>
      </c>
      <c r="C10" s="368" t="s">
        <v>1010</v>
      </c>
      <c r="D10" s="368">
        <v>1</v>
      </c>
      <c r="E10" s="368">
        <v>0</v>
      </c>
      <c r="F10" s="367">
        <v>1284.31</v>
      </c>
      <c r="G10" s="366">
        <v>0</v>
      </c>
      <c r="H10" s="366">
        <v>1061.05</v>
      </c>
      <c r="I10" s="366">
        <v>223.26</v>
      </c>
      <c r="J10" s="365">
        <v>0.17383653479300168</v>
      </c>
    </row>
    <row r="11" spans="1:10" ht="12" customHeight="1" x14ac:dyDescent="0.2">
      <c r="A11" s="368" t="s">
        <v>2286</v>
      </c>
      <c r="B11" s="368" t="s">
        <v>2285</v>
      </c>
      <c r="C11" s="368" t="s">
        <v>1010</v>
      </c>
      <c r="D11" s="368">
        <v>2</v>
      </c>
      <c r="E11" s="368">
        <v>0</v>
      </c>
      <c r="F11" s="367">
        <v>772.71</v>
      </c>
      <c r="G11" s="366">
        <v>0</v>
      </c>
      <c r="H11" s="366">
        <v>566.32000000000005</v>
      </c>
      <c r="I11" s="366">
        <v>206.39</v>
      </c>
      <c r="J11" s="365">
        <v>0.26709891162273042</v>
      </c>
    </row>
    <row r="12" spans="1:10" ht="12" customHeight="1" x14ac:dyDescent="0.2">
      <c r="A12" s="368" t="s">
        <v>3120</v>
      </c>
      <c r="B12" s="368" t="s">
        <v>3119</v>
      </c>
      <c r="C12" s="368" t="s">
        <v>1010</v>
      </c>
      <c r="D12" s="368">
        <v>1</v>
      </c>
      <c r="E12" s="368">
        <v>0</v>
      </c>
      <c r="F12" s="367">
        <v>331.95</v>
      </c>
      <c r="G12" s="366">
        <v>0</v>
      </c>
      <c r="H12" s="366">
        <v>289.7</v>
      </c>
      <c r="I12" s="366">
        <v>42.25</v>
      </c>
      <c r="J12" s="365">
        <v>0.12727820454887784</v>
      </c>
    </row>
    <row r="13" spans="1:10" ht="12" customHeight="1" x14ac:dyDescent="0.2">
      <c r="A13" s="368" t="s">
        <v>2284</v>
      </c>
      <c r="B13" s="368" t="s">
        <v>2283</v>
      </c>
      <c r="C13" s="368" t="s">
        <v>1010</v>
      </c>
      <c r="D13" s="368">
        <v>1</v>
      </c>
      <c r="E13" s="368">
        <v>0</v>
      </c>
      <c r="F13" s="367">
        <v>656.74</v>
      </c>
      <c r="G13" s="366">
        <v>0</v>
      </c>
      <c r="H13" s="366">
        <v>572.20000000000005</v>
      </c>
      <c r="I13" s="366">
        <v>84.54</v>
      </c>
      <c r="J13" s="365">
        <v>0.12872674117611232</v>
      </c>
    </row>
    <row r="14" spans="1:10" ht="12" customHeight="1" x14ac:dyDescent="0.2">
      <c r="A14" s="368" t="s">
        <v>2282</v>
      </c>
      <c r="B14" s="368" t="s">
        <v>2281</v>
      </c>
      <c r="C14" s="368" t="s">
        <v>1010</v>
      </c>
      <c r="D14" s="368">
        <v>3</v>
      </c>
      <c r="E14" s="368">
        <v>0</v>
      </c>
      <c r="F14" s="367">
        <v>1843.8</v>
      </c>
      <c r="G14" s="366">
        <v>0</v>
      </c>
      <c r="H14" s="366">
        <v>1475.04</v>
      </c>
      <c r="I14" s="366">
        <v>368.76</v>
      </c>
      <c r="J14" s="365">
        <v>0.2</v>
      </c>
    </row>
    <row r="15" spans="1:10" ht="12" customHeight="1" x14ac:dyDescent="0.2">
      <c r="A15" s="368" t="s">
        <v>2278</v>
      </c>
      <c r="B15" s="368" t="s">
        <v>2277</v>
      </c>
      <c r="C15" s="368" t="s">
        <v>1010</v>
      </c>
      <c r="D15" s="368">
        <v>1</v>
      </c>
      <c r="E15" s="368">
        <v>0</v>
      </c>
      <c r="F15" s="367">
        <v>446.57</v>
      </c>
      <c r="G15" s="366">
        <v>0</v>
      </c>
      <c r="H15" s="366">
        <v>357.26</v>
      </c>
      <c r="I15" s="366">
        <v>89.31</v>
      </c>
      <c r="J15" s="365">
        <v>0.19999104283762903</v>
      </c>
    </row>
    <row r="16" spans="1:10" ht="12" customHeight="1" x14ac:dyDescent="0.2">
      <c r="A16" s="368" t="s">
        <v>1619</v>
      </c>
      <c r="B16" s="368" t="s">
        <v>1618</v>
      </c>
      <c r="C16" s="368" t="s">
        <v>1010</v>
      </c>
      <c r="D16" s="368">
        <v>10</v>
      </c>
      <c r="E16" s="368">
        <v>0</v>
      </c>
      <c r="F16" s="367">
        <v>6396.52</v>
      </c>
      <c r="G16" s="366">
        <v>0</v>
      </c>
      <c r="H16" s="366">
        <v>5033.3999999999996</v>
      </c>
      <c r="I16" s="366">
        <v>1363.12</v>
      </c>
      <c r="J16" s="365">
        <v>0.21310337496013457</v>
      </c>
    </row>
    <row r="17" spans="1:10" ht="12" customHeight="1" x14ac:dyDescent="0.2">
      <c r="A17" s="368" t="s">
        <v>2272</v>
      </c>
      <c r="B17" s="368" t="s">
        <v>2271</v>
      </c>
      <c r="C17" s="368" t="s">
        <v>1010</v>
      </c>
      <c r="D17" s="368">
        <v>2</v>
      </c>
      <c r="E17" s="368">
        <v>0</v>
      </c>
      <c r="F17" s="367">
        <v>1331.78</v>
      </c>
      <c r="G17" s="366">
        <v>0</v>
      </c>
      <c r="H17" s="366">
        <v>1014.7</v>
      </c>
      <c r="I17" s="366">
        <v>317.08</v>
      </c>
      <c r="J17" s="365">
        <v>0.23808737178813316</v>
      </c>
    </row>
    <row r="18" spans="1:10" ht="12" customHeight="1" x14ac:dyDescent="0.2">
      <c r="A18" s="368" t="s">
        <v>1617</v>
      </c>
      <c r="B18" s="368" t="s">
        <v>1616</v>
      </c>
      <c r="C18" s="368" t="s">
        <v>1010</v>
      </c>
      <c r="D18" s="368">
        <v>2</v>
      </c>
      <c r="E18" s="368">
        <v>0</v>
      </c>
      <c r="F18" s="367">
        <v>1422.24</v>
      </c>
      <c r="G18" s="366">
        <v>0</v>
      </c>
      <c r="H18" s="366">
        <v>1157.08</v>
      </c>
      <c r="I18" s="366">
        <v>265.16000000000003</v>
      </c>
      <c r="J18" s="365">
        <v>0.18643829452131849</v>
      </c>
    </row>
    <row r="19" spans="1:10" ht="12" customHeight="1" x14ac:dyDescent="0.2">
      <c r="A19" s="368" t="s">
        <v>1613</v>
      </c>
      <c r="B19" s="368" t="s">
        <v>1612</v>
      </c>
      <c r="C19" s="368" t="s">
        <v>1010</v>
      </c>
      <c r="D19" s="368">
        <v>3</v>
      </c>
      <c r="E19" s="368">
        <v>0</v>
      </c>
      <c r="F19" s="367">
        <v>1960.26</v>
      </c>
      <c r="G19" s="366">
        <v>0</v>
      </c>
      <c r="H19" s="366">
        <v>1462.67</v>
      </c>
      <c r="I19" s="366">
        <v>497.59</v>
      </c>
      <c r="J19" s="365">
        <v>0.25383877648883313</v>
      </c>
    </row>
    <row r="20" spans="1:10" ht="12" customHeight="1" x14ac:dyDescent="0.2">
      <c r="A20" s="368" t="s">
        <v>2262</v>
      </c>
      <c r="B20" s="368" t="s">
        <v>2261</v>
      </c>
      <c r="C20" s="368" t="s">
        <v>1010</v>
      </c>
      <c r="D20" s="368">
        <v>1</v>
      </c>
      <c r="E20" s="368">
        <v>0</v>
      </c>
      <c r="F20" s="367">
        <v>1057.72</v>
      </c>
      <c r="G20" s="366">
        <v>0</v>
      </c>
      <c r="H20" s="366">
        <v>730.47</v>
      </c>
      <c r="I20" s="366">
        <v>327.25</v>
      </c>
      <c r="J20" s="365">
        <v>0.30939189955753887</v>
      </c>
    </row>
    <row r="21" spans="1:10" ht="12" customHeight="1" x14ac:dyDescent="0.2">
      <c r="A21" s="368" t="s">
        <v>1607</v>
      </c>
      <c r="B21" s="368" t="s">
        <v>1606</v>
      </c>
      <c r="C21" s="368" t="s">
        <v>1010</v>
      </c>
      <c r="D21" s="368">
        <v>2</v>
      </c>
      <c r="E21" s="368">
        <v>0</v>
      </c>
      <c r="F21" s="367">
        <v>1604.12</v>
      </c>
      <c r="G21" s="366">
        <v>0</v>
      </c>
      <c r="H21" s="366">
        <v>1310.56</v>
      </c>
      <c r="I21" s="366">
        <v>293.56</v>
      </c>
      <c r="J21" s="365">
        <v>0.18300376530434131</v>
      </c>
    </row>
    <row r="22" spans="1:10" ht="12" customHeight="1" x14ac:dyDescent="0.2">
      <c r="A22" s="368" t="s">
        <v>2254</v>
      </c>
      <c r="B22" s="368" t="s">
        <v>2253</v>
      </c>
      <c r="C22" s="368" t="s">
        <v>1010</v>
      </c>
      <c r="D22" s="368">
        <v>2</v>
      </c>
      <c r="E22" s="368">
        <v>0</v>
      </c>
      <c r="F22" s="367">
        <v>878.76</v>
      </c>
      <c r="G22" s="366">
        <v>0</v>
      </c>
      <c r="H22" s="366">
        <v>722.88</v>
      </c>
      <c r="I22" s="366">
        <v>155.88</v>
      </c>
      <c r="J22" s="365">
        <v>0.17738631708316263</v>
      </c>
    </row>
    <row r="23" spans="1:10" ht="12" customHeight="1" x14ac:dyDescent="0.2">
      <c r="A23" s="368" t="s">
        <v>4499</v>
      </c>
      <c r="B23" s="368" t="s">
        <v>4498</v>
      </c>
      <c r="C23" s="368" t="s">
        <v>1010</v>
      </c>
      <c r="D23" s="368">
        <v>2</v>
      </c>
      <c r="E23" s="368">
        <v>0</v>
      </c>
      <c r="F23" s="367">
        <v>1313.42</v>
      </c>
      <c r="G23" s="366">
        <v>0</v>
      </c>
      <c r="H23" s="366">
        <v>1146.26</v>
      </c>
      <c r="I23" s="366">
        <v>167.16</v>
      </c>
      <c r="J23" s="365">
        <v>0.12727078923725846</v>
      </c>
    </row>
    <row r="24" spans="1:10" ht="12" customHeight="1" x14ac:dyDescent="0.2">
      <c r="A24" s="368" t="s">
        <v>3106</v>
      </c>
      <c r="B24" s="368" t="s">
        <v>3105</v>
      </c>
      <c r="C24" s="368" t="s">
        <v>1010</v>
      </c>
      <c r="D24" s="368">
        <v>1</v>
      </c>
      <c r="E24" s="368">
        <v>0</v>
      </c>
      <c r="F24" s="367">
        <v>1891.25</v>
      </c>
      <c r="G24" s="366">
        <v>0</v>
      </c>
      <c r="H24" s="366">
        <v>1514.65</v>
      </c>
      <c r="I24" s="366">
        <v>376.6</v>
      </c>
      <c r="J24" s="365">
        <v>0.19912756113681426</v>
      </c>
    </row>
    <row r="25" spans="1:10" ht="12" customHeight="1" x14ac:dyDescent="0.2">
      <c r="A25" s="368" t="s">
        <v>1599</v>
      </c>
      <c r="B25" s="368" t="s">
        <v>1598</v>
      </c>
      <c r="C25" s="368" t="s">
        <v>1010</v>
      </c>
      <c r="D25" s="368">
        <v>1</v>
      </c>
      <c r="E25" s="368">
        <v>0</v>
      </c>
      <c r="F25" s="367">
        <v>301</v>
      </c>
      <c r="G25" s="366">
        <v>0</v>
      </c>
      <c r="H25" s="366">
        <v>250.75</v>
      </c>
      <c r="I25" s="366">
        <v>50.25</v>
      </c>
      <c r="J25" s="365">
        <v>0.1669435215946844</v>
      </c>
    </row>
    <row r="26" spans="1:10" ht="12" customHeight="1" x14ac:dyDescent="0.2">
      <c r="A26" s="368" t="s">
        <v>2250</v>
      </c>
      <c r="B26" s="368" t="s">
        <v>2249</v>
      </c>
      <c r="C26" s="368" t="s">
        <v>1010</v>
      </c>
      <c r="D26" s="368">
        <v>2</v>
      </c>
      <c r="E26" s="368">
        <v>0</v>
      </c>
      <c r="F26" s="367">
        <v>1471.72</v>
      </c>
      <c r="G26" s="366">
        <v>0</v>
      </c>
      <c r="H26" s="366">
        <v>1090.6400000000001</v>
      </c>
      <c r="I26" s="366">
        <v>381.08</v>
      </c>
      <c r="J26" s="365">
        <v>0.25893512352893211</v>
      </c>
    </row>
    <row r="27" spans="1:10" ht="12" customHeight="1" x14ac:dyDescent="0.2">
      <c r="A27" s="368" t="s">
        <v>4497</v>
      </c>
      <c r="B27" s="368" t="s">
        <v>4496</v>
      </c>
      <c r="C27" s="368" t="s">
        <v>1010</v>
      </c>
      <c r="D27" s="368">
        <v>1</v>
      </c>
      <c r="E27" s="368">
        <v>0</v>
      </c>
      <c r="F27" s="367">
        <v>674.52</v>
      </c>
      <c r="G27" s="366">
        <v>0</v>
      </c>
      <c r="H27" s="366">
        <v>488.08</v>
      </c>
      <c r="I27" s="366">
        <v>186.44</v>
      </c>
      <c r="J27" s="365">
        <v>0.27640396133546818</v>
      </c>
    </row>
    <row r="28" spans="1:10" ht="12" customHeight="1" x14ac:dyDescent="0.2">
      <c r="A28" s="368" t="s">
        <v>2246</v>
      </c>
      <c r="B28" s="368" t="s">
        <v>2245</v>
      </c>
      <c r="C28" s="368" t="s">
        <v>1010</v>
      </c>
      <c r="D28" s="368">
        <v>1</v>
      </c>
      <c r="E28" s="368">
        <v>0</v>
      </c>
      <c r="F28" s="367">
        <v>460.2</v>
      </c>
      <c r="G28" s="366">
        <v>0</v>
      </c>
      <c r="H28" s="366">
        <v>350.63</v>
      </c>
      <c r="I28" s="366">
        <v>109.57</v>
      </c>
      <c r="J28" s="365">
        <v>0.23809213385484571</v>
      </c>
    </row>
    <row r="29" spans="1:10" ht="12" customHeight="1" x14ac:dyDescent="0.2">
      <c r="A29" s="368" t="s">
        <v>6033</v>
      </c>
      <c r="B29" s="368" t="s">
        <v>6032</v>
      </c>
      <c r="C29" s="368" t="s">
        <v>1010</v>
      </c>
      <c r="D29" s="368">
        <v>1</v>
      </c>
      <c r="E29" s="368">
        <v>0</v>
      </c>
      <c r="F29" s="367">
        <v>293.31</v>
      </c>
      <c r="G29" s="366">
        <v>0</v>
      </c>
      <c r="H29" s="366">
        <v>255.98</v>
      </c>
      <c r="I29" s="366">
        <v>37.33</v>
      </c>
      <c r="J29" s="365">
        <v>0.12727148750468786</v>
      </c>
    </row>
    <row r="30" spans="1:10" ht="12" customHeight="1" x14ac:dyDescent="0.2">
      <c r="A30" s="368" t="s">
        <v>1583</v>
      </c>
      <c r="B30" s="368" t="s">
        <v>1582</v>
      </c>
      <c r="C30" s="368" t="s">
        <v>1010</v>
      </c>
      <c r="D30" s="368">
        <v>24</v>
      </c>
      <c r="E30" s="368">
        <v>0</v>
      </c>
      <c r="F30" s="367">
        <v>4752.96</v>
      </c>
      <c r="G30" s="366">
        <v>0</v>
      </c>
      <c r="H30" s="366">
        <v>3800.88</v>
      </c>
      <c r="I30" s="366">
        <v>952.08</v>
      </c>
      <c r="J30" s="365">
        <v>0.20031306806705715</v>
      </c>
    </row>
    <row r="31" spans="1:10" ht="12" customHeight="1" x14ac:dyDescent="0.2">
      <c r="A31" s="368" t="s">
        <v>2240</v>
      </c>
      <c r="B31" s="368" t="s">
        <v>2239</v>
      </c>
      <c r="C31" s="368" t="s">
        <v>1010</v>
      </c>
      <c r="D31" s="368">
        <v>3</v>
      </c>
      <c r="E31" s="368">
        <v>0</v>
      </c>
      <c r="F31" s="367">
        <v>506.67</v>
      </c>
      <c r="G31" s="366">
        <v>0</v>
      </c>
      <c r="H31" s="366">
        <v>329.28</v>
      </c>
      <c r="I31" s="366">
        <v>177.39</v>
      </c>
      <c r="J31" s="365">
        <v>0.35010953875303452</v>
      </c>
    </row>
    <row r="32" spans="1:10" ht="12" customHeight="1" x14ac:dyDescent="0.2">
      <c r="A32" s="368" t="s">
        <v>1581</v>
      </c>
      <c r="B32" s="368" t="s">
        <v>1580</v>
      </c>
      <c r="C32" s="368" t="s">
        <v>1010</v>
      </c>
      <c r="D32" s="368">
        <v>1</v>
      </c>
      <c r="E32" s="368">
        <v>0</v>
      </c>
      <c r="F32" s="367">
        <v>201.06</v>
      </c>
      <c r="G32" s="366">
        <v>0</v>
      </c>
      <c r="H32" s="366">
        <v>166.74</v>
      </c>
      <c r="I32" s="366">
        <v>34.32</v>
      </c>
      <c r="J32" s="365">
        <v>0.17069531483139361</v>
      </c>
    </row>
    <row r="33" spans="1:10" ht="12" customHeight="1" x14ac:dyDescent="0.2">
      <c r="A33" s="368" t="s">
        <v>1579</v>
      </c>
      <c r="B33" s="368" t="s">
        <v>1578</v>
      </c>
      <c r="C33" s="368" t="s">
        <v>1010</v>
      </c>
      <c r="D33" s="368">
        <v>2</v>
      </c>
      <c r="E33" s="368">
        <v>0</v>
      </c>
      <c r="F33" s="367">
        <v>345.84</v>
      </c>
      <c r="G33" s="366">
        <v>0</v>
      </c>
      <c r="H33" s="366">
        <v>273.33999999999997</v>
      </c>
      <c r="I33" s="366">
        <v>72.5</v>
      </c>
      <c r="J33" s="365">
        <v>0.20963451306962758</v>
      </c>
    </row>
    <row r="34" spans="1:10" ht="12" customHeight="1" x14ac:dyDescent="0.2">
      <c r="A34" s="368" t="s">
        <v>3758</v>
      </c>
      <c r="B34" s="368" t="s">
        <v>3757</v>
      </c>
      <c r="C34" s="368" t="s">
        <v>1010</v>
      </c>
      <c r="D34" s="368">
        <v>10</v>
      </c>
      <c r="E34" s="368">
        <v>0</v>
      </c>
      <c r="F34" s="367">
        <v>4155.7</v>
      </c>
      <c r="G34" s="366">
        <v>0</v>
      </c>
      <c r="H34" s="366">
        <v>2999.7</v>
      </c>
      <c r="I34" s="366">
        <v>1156</v>
      </c>
      <c r="J34" s="365">
        <v>0.27817214909642179</v>
      </c>
    </row>
    <row r="35" spans="1:10" ht="12" customHeight="1" x14ac:dyDescent="0.2">
      <c r="A35" s="368" t="s">
        <v>2236</v>
      </c>
      <c r="B35" s="368" t="s">
        <v>2235</v>
      </c>
      <c r="C35" s="368" t="s">
        <v>1010</v>
      </c>
      <c r="D35" s="368">
        <v>2</v>
      </c>
      <c r="E35" s="368">
        <v>0</v>
      </c>
      <c r="F35" s="367">
        <v>504.44</v>
      </c>
      <c r="G35" s="366">
        <v>0</v>
      </c>
      <c r="H35" s="366">
        <v>427.42</v>
      </c>
      <c r="I35" s="366">
        <v>77.02</v>
      </c>
      <c r="J35" s="365">
        <v>0.15268416461819048</v>
      </c>
    </row>
    <row r="36" spans="1:10" ht="12" customHeight="1" x14ac:dyDescent="0.2">
      <c r="A36" s="368" t="s">
        <v>1571</v>
      </c>
      <c r="B36" s="368" t="s">
        <v>1570</v>
      </c>
      <c r="C36" s="368" t="s">
        <v>1010</v>
      </c>
      <c r="D36" s="368">
        <v>3</v>
      </c>
      <c r="E36" s="368">
        <v>0</v>
      </c>
      <c r="F36" s="367">
        <v>1231.72</v>
      </c>
      <c r="G36" s="366">
        <v>0</v>
      </c>
      <c r="H36" s="366">
        <v>979.86</v>
      </c>
      <c r="I36" s="366">
        <v>251.86</v>
      </c>
      <c r="J36" s="365">
        <v>0.20447829052057287</v>
      </c>
    </row>
    <row r="37" spans="1:10" ht="12" customHeight="1" x14ac:dyDescent="0.2">
      <c r="A37" s="368" t="s">
        <v>1569</v>
      </c>
      <c r="B37" s="368" t="s">
        <v>1568</v>
      </c>
      <c r="C37" s="368" t="s">
        <v>1010</v>
      </c>
      <c r="D37" s="368">
        <v>1</v>
      </c>
      <c r="E37" s="368">
        <v>0</v>
      </c>
      <c r="F37" s="367">
        <v>402.6</v>
      </c>
      <c r="G37" s="366">
        <v>0</v>
      </c>
      <c r="H37" s="366">
        <v>306.48</v>
      </c>
      <c r="I37" s="366">
        <v>96.12</v>
      </c>
      <c r="J37" s="365">
        <v>0.23874813710879284</v>
      </c>
    </row>
    <row r="38" spans="1:10" ht="12" customHeight="1" x14ac:dyDescent="0.2">
      <c r="A38" s="368" t="s">
        <v>1567</v>
      </c>
      <c r="B38" s="368" t="s">
        <v>1566</v>
      </c>
      <c r="C38" s="368" t="s">
        <v>1010</v>
      </c>
      <c r="D38" s="368">
        <v>10</v>
      </c>
      <c r="E38" s="368">
        <v>0</v>
      </c>
      <c r="F38" s="367">
        <v>6568.74</v>
      </c>
      <c r="G38" s="366">
        <v>0</v>
      </c>
      <c r="H38" s="366">
        <v>5113.2</v>
      </c>
      <c r="I38" s="366">
        <v>1455.54</v>
      </c>
      <c r="J38" s="365">
        <v>0.22158587491665069</v>
      </c>
    </row>
    <row r="39" spans="1:10" ht="12" customHeight="1" x14ac:dyDescent="0.2">
      <c r="A39" s="368" t="s">
        <v>1565</v>
      </c>
      <c r="B39" s="368" t="s">
        <v>1564</v>
      </c>
      <c r="C39" s="368" t="s">
        <v>1010</v>
      </c>
      <c r="D39" s="368">
        <v>1</v>
      </c>
      <c r="E39" s="368">
        <v>0</v>
      </c>
      <c r="F39" s="367">
        <v>417.86</v>
      </c>
      <c r="G39" s="366">
        <v>0</v>
      </c>
      <c r="H39" s="366">
        <v>364.68</v>
      </c>
      <c r="I39" s="366">
        <v>53.18</v>
      </c>
      <c r="J39" s="365">
        <v>0.12726750586320779</v>
      </c>
    </row>
    <row r="40" spans="1:10" ht="12" customHeight="1" x14ac:dyDescent="0.2">
      <c r="A40" s="368" t="s">
        <v>1563</v>
      </c>
      <c r="B40" s="368" t="s">
        <v>1562</v>
      </c>
      <c r="C40" s="368" t="s">
        <v>1010</v>
      </c>
      <c r="D40" s="368">
        <v>4</v>
      </c>
      <c r="E40" s="368">
        <v>0</v>
      </c>
      <c r="F40" s="367">
        <v>732.17</v>
      </c>
      <c r="G40" s="366">
        <v>0</v>
      </c>
      <c r="H40" s="366">
        <v>589.48</v>
      </c>
      <c r="I40" s="366">
        <v>142.69</v>
      </c>
      <c r="J40" s="365">
        <v>0.19488643347856371</v>
      </c>
    </row>
    <row r="41" spans="1:10" ht="12" customHeight="1" x14ac:dyDescent="0.2">
      <c r="A41" s="368" t="s">
        <v>1559</v>
      </c>
      <c r="B41" s="368" t="s">
        <v>1558</v>
      </c>
      <c r="C41" s="368" t="s">
        <v>1010</v>
      </c>
      <c r="D41" s="368">
        <v>2</v>
      </c>
      <c r="E41" s="368">
        <v>0</v>
      </c>
      <c r="F41" s="367">
        <v>1200.82</v>
      </c>
      <c r="G41" s="366">
        <v>0</v>
      </c>
      <c r="H41" s="366">
        <v>914.92</v>
      </c>
      <c r="I41" s="366">
        <v>285.89999999999998</v>
      </c>
      <c r="J41" s="365">
        <v>0.23808730700687863</v>
      </c>
    </row>
    <row r="42" spans="1:10" ht="12" customHeight="1" x14ac:dyDescent="0.2">
      <c r="A42" s="368" t="s">
        <v>1557</v>
      </c>
      <c r="B42" s="368" t="s">
        <v>1556</v>
      </c>
      <c r="C42" s="368" t="s">
        <v>1010</v>
      </c>
      <c r="D42" s="368">
        <v>3</v>
      </c>
      <c r="E42" s="368">
        <v>0</v>
      </c>
      <c r="F42" s="367">
        <v>1633.23</v>
      </c>
      <c r="G42" s="366">
        <v>0</v>
      </c>
      <c r="H42" s="366">
        <v>1306.5899999999999</v>
      </c>
      <c r="I42" s="366">
        <v>326.64</v>
      </c>
      <c r="J42" s="365">
        <v>0.19999632629819439</v>
      </c>
    </row>
    <row r="43" spans="1:10" ht="12" customHeight="1" x14ac:dyDescent="0.2">
      <c r="A43" s="368" t="s">
        <v>2228</v>
      </c>
      <c r="B43" s="368" t="s">
        <v>2227</v>
      </c>
      <c r="C43" s="368" t="s">
        <v>1010</v>
      </c>
      <c r="D43" s="368">
        <v>3</v>
      </c>
      <c r="E43" s="368">
        <v>0</v>
      </c>
      <c r="F43" s="367">
        <v>1560.03</v>
      </c>
      <c r="G43" s="366">
        <v>0</v>
      </c>
      <c r="H43" s="366">
        <v>1248.03</v>
      </c>
      <c r="I43" s="366">
        <v>312</v>
      </c>
      <c r="J43" s="365">
        <v>0.19999615392011691</v>
      </c>
    </row>
    <row r="44" spans="1:10" ht="12" customHeight="1" x14ac:dyDescent="0.2">
      <c r="A44" s="368" t="s">
        <v>1555</v>
      </c>
      <c r="B44" s="368" t="s">
        <v>1554</v>
      </c>
      <c r="C44" s="368" t="s">
        <v>1010</v>
      </c>
      <c r="D44" s="368">
        <v>5</v>
      </c>
      <c r="E44" s="368">
        <v>0</v>
      </c>
      <c r="F44" s="367">
        <v>3125.06</v>
      </c>
      <c r="G44" s="366">
        <v>0</v>
      </c>
      <c r="H44" s="366">
        <v>2443.0500000000002</v>
      </c>
      <c r="I44" s="366">
        <v>682.01</v>
      </c>
      <c r="J44" s="365">
        <v>0.21823900981101163</v>
      </c>
    </row>
    <row r="45" spans="1:10" ht="12" customHeight="1" x14ac:dyDescent="0.2">
      <c r="A45" s="368" t="s">
        <v>1553</v>
      </c>
      <c r="B45" s="368" t="s">
        <v>1552</v>
      </c>
      <c r="C45" s="368" t="s">
        <v>1010</v>
      </c>
      <c r="D45" s="368">
        <v>4</v>
      </c>
      <c r="E45" s="368">
        <v>0</v>
      </c>
      <c r="F45" s="367">
        <v>2574.79</v>
      </c>
      <c r="G45" s="366">
        <v>0</v>
      </c>
      <c r="H45" s="366">
        <v>1993.4</v>
      </c>
      <c r="I45" s="366">
        <v>581.39</v>
      </c>
      <c r="J45" s="365">
        <v>0.22580093910571347</v>
      </c>
    </row>
    <row r="46" spans="1:10" ht="12" customHeight="1" x14ac:dyDescent="0.2">
      <c r="A46" s="368" t="s">
        <v>1551</v>
      </c>
      <c r="B46" s="368" t="s">
        <v>1550</v>
      </c>
      <c r="C46" s="368" t="s">
        <v>1010</v>
      </c>
      <c r="D46" s="368">
        <v>2</v>
      </c>
      <c r="E46" s="368">
        <v>0</v>
      </c>
      <c r="F46" s="367">
        <v>1994.06</v>
      </c>
      <c r="G46" s="366">
        <v>0</v>
      </c>
      <c r="H46" s="366">
        <v>1519.18</v>
      </c>
      <c r="I46" s="366">
        <v>474.88</v>
      </c>
      <c r="J46" s="365">
        <v>0.23814729747349628</v>
      </c>
    </row>
    <row r="47" spans="1:10" ht="12" customHeight="1" x14ac:dyDescent="0.2">
      <c r="A47" s="368" t="s">
        <v>1549</v>
      </c>
      <c r="B47" s="368" t="s">
        <v>1548</v>
      </c>
      <c r="C47" s="368" t="s">
        <v>1010</v>
      </c>
      <c r="D47" s="368">
        <v>2</v>
      </c>
      <c r="E47" s="368">
        <v>0</v>
      </c>
      <c r="F47" s="367">
        <v>1351.96</v>
      </c>
      <c r="G47" s="366">
        <v>0</v>
      </c>
      <c r="H47" s="366">
        <v>1030.04</v>
      </c>
      <c r="I47" s="366">
        <v>321.92</v>
      </c>
      <c r="J47" s="365">
        <v>0.2381135536554336</v>
      </c>
    </row>
    <row r="48" spans="1:10" ht="12" customHeight="1" x14ac:dyDescent="0.2">
      <c r="A48" s="368" t="s">
        <v>1547</v>
      </c>
      <c r="B48" s="368" t="s">
        <v>1546</v>
      </c>
      <c r="C48" s="368" t="s">
        <v>1010</v>
      </c>
      <c r="D48" s="368">
        <v>3</v>
      </c>
      <c r="E48" s="368">
        <v>0</v>
      </c>
      <c r="F48" s="367">
        <v>2531.31</v>
      </c>
      <c r="G48" s="366">
        <v>0</v>
      </c>
      <c r="H48" s="366">
        <v>1870.11</v>
      </c>
      <c r="I48" s="366">
        <v>661.2</v>
      </c>
      <c r="J48" s="365">
        <v>0.26120862320300559</v>
      </c>
    </row>
    <row r="49" spans="1:10" ht="12" customHeight="1" x14ac:dyDescent="0.2">
      <c r="A49" s="368" t="s">
        <v>1545</v>
      </c>
      <c r="B49" s="368" t="s">
        <v>1544</v>
      </c>
      <c r="C49" s="368" t="s">
        <v>1010</v>
      </c>
      <c r="D49" s="368">
        <v>3</v>
      </c>
      <c r="E49" s="368">
        <v>0</v>
      </c>
      <c r="F49" s="367">
        <v>2288.44</v>
      </c>
      <c r="G49" s="366">
        <v>0</v>
      </c>
      <c r="H49" s="366">
        <v>1710.48</v>
      </c>
      <c r="I49" s="366">
        <v>577.96</v>
      </c>
      <c r="J49" s="365">
        <v>0.25255632658055271</v>
      </c>
    </row>
    <row r="50" spans="1:10" ht="12" customHeight="1" x14ac:dyDescent="0.2">
      <c r="A50" s="368" t="s">
        <v>1539</v>
      </c>
      <c r="B50" s="368" t="s">
        <v>1538</v>
      </c>
      <c r="C50" s="368" t="s">
        <v>1010</v>
      </c>
      <c r="D50" s="368">
        <v>7</v>
      </c>
      <c r="E50" s="368">
        <v>0</v>
      </c>
      <c r="F50" s="367">
        <v>3848.25</v>
      </c>
      <c r="G50" s="366">
        <v>0</v>
      </c>
      <c r="H50" s="366">
        <v>2901.08</v>
      </c>
      <c r="I50" s="366">
        <v>947.17</v>
      </c>
      <c r="J50" s="365">
        <v>0.2461300591177808</v>
      </c>
    </row>
    <row r="51" spans="1:10" ht="12" customHeight="1" x14ac:dyDescent="0.2">
      <c r="A51" s="368" t="s">
        <v>1537</v>
      </c>
      <c r="B51" s="368" t="s">
        <v>1536</v>
      </c>
      <c r="C51" s="368" t="s">
        <v>1010</v>
      </c>
      <c r="D51" s="368">
        <v>1</v>
      </c>
      <c r="E51" s="368">
        <v>0</v>
      </c>
      <c r="F51" s="367">
        <v>673.42</v>
      </c>
      <c r="G51" s="366">
        <v>0</v>
      </c>
      <c r="H51" s="366">
        <v>513.08000000000004</v>
      </c>
      <c r="I51" s="366">
        <v>160.34</v>
      </c>
      <c r="J51" s="365">
        <v>0.23809806658548899</v>
      </c>
    </row>
    <row r="52" spans="1:10" ht="12" customHeight="1" x14ac:dyDescent="0.2">
      <c r="A52" s="368" t="s">
        <v>1535</v>
      </c>
      <c r="B52" s="368" t="s">
        <v>1534</v>
      </c>
      <c r="C52" s="368" t="s">
        <v>1010</v>
      </c>
      <c r="D52" s="368">
        <v>6</v>
      </c>
      <c r="E52" s="368">
        <v>0</v>
      </c>
      <c r="F52" s="367">
        <v>2263.4899999999998</v>
      </c>
      <c r="G52" s="366">
        <v>0</v>
      </c>
      <c r="H52" s="366">
        <v>1706.04</v>
      </c>
      <c r="I52" s="366">
        <v>557.45000000000005</v>
      </c>
      <c r="J52" s="365">
        <v>0.2462789762711565</v>
      </c>
    </row>
    <row r="53" spans="1:10" ht="12" customHeight="1" x14ac:dyDescent="0.2">
      <c r="A53" s="368" t="s">
        <v>1533</v>
      </c>
      <c r="B53" s="368" t="s">
        <v>1532</v>
      </c>
      <c r="C53" s="368" t="s">
        <v>1010</v>
      </c>
      <c r="D53" s="368">
        <v>5</v>
      </c>
      <c r="E53" s="368">
        <v>0</v>
      </c>
      <c r="F53" s="367">
        <v>2755.8</v>
      </c>
      <c r="G53" s="366">
        <v>0</v>
      </c>
      <c r="H53" s="366">
        <v>2331.5</v>
      </c>
      <c r="I53" s="366">
        <v>424.3</v>
      </c>
      <c r="J53" s="365">
        <v>0.1539661804194789</v>
      </c>
    </row>
    <row r="54" spans="1:10" ht="12" customHeight="1" x14ac:dyDescent="0.2">
      <c r="A54" s="368" t="s">
        <v>1531</v>
      </c>
      <c r="B54" s="368" t="s">
        <v>1530</v>
      </c>
      <c r="C54" s="368" t="s">
        <v>1010</v>
      </c>
      <c r="D54" s="368">
        <v>8</v>
      </c>
      <c r="E54" s="368">
        <v>0</v>
      </c>
      <c r="F54" s="367">
        <v>1975.4</v>
      </c>
      <c r="G54" s="366">
        <v>0</v>
      </c>
      <c r="H54" s="366">
        <v>1656.32</v>
      </c>
      <c r="I54" s="366">
        <v>319.08</v>
      </c>
      <c r="J54" s="365">
        <v>0.16152677938645338</v>
      </c>
    </row>
    <row r="55" spans="1:10" ht="12" customHeight="1" x14ac:dyDescent="0.2">
      <c r="A55" s="368" t="s">
        <v>1529</v>
      </c>
      <c r="B55" s="368" t="s">
        <v>1528</v>
      </c>
      <c r="C55" s="368" t="s">
        <v>1010</v>
      </c>
      <c r="D55" s="368">
        <v>2</v>
      </c>
      <c r="E55" s="368">
        <v>0</v>
      </c>
      <c r="F55" s="367">
        <v>1499.37</v>
      </c>
      <c r="G55" s="366">
        <v>0</v>
      </c>
      <c r="H55" s="366">
        <v>1142.3800000000001</v>
      </c>
      <c r="I55" s="366">
        <v>356.99</v>
      </c>
      <c r="J55" s="365">
        <v>0.23809333253299719</v>
      </c>
    </row>
    <row r="56" spans="1:10" ht="12" customHeight="1" x14ac:dyDescent="0.2">
      <c r="A56" s="368" t="s">
        <v>1527</v>
      </c>
      <c r="B56" s="368" t="s">
        <v>1526</v>
      </c>
      <c r="C56" s="368" t="s">
        <v>1010</v>
      </c>
      <c r="D56" s="368">
        <v>2</v>
      </c>
      <c r="E56" s="368">
        <v>0</v>
      </c>
      <c r="F56" s="367">
        <v>898.76</v>
      </c>
      <c r="G56" s="366">
        <v>0</v>
      </c>
      <c r="H56" s="366">
        <v>719</v>
      </c>
      <c r="I56" s="366">
        <v>179.76</v>
      </c>
      <c r="J56" s="365">
        <v>0.20000890115269929</v>
      </c>
    </row>
    <row r="57" spans="1:10" ht="12" customHeight="1" x14ac:dyDescent="0.2">
      <c r="A57" s="368" t="s">
        <v>1525</v>
      </c>
      <c r="B57" s="368" t="s">
        <v>1524</v>
      </c>
      <c r="C57" s="368" t="s">
        <v>1010</v>
      </c>
      <c r="D57" s="368">
        <v>5</v>
      </c>
      <c r="E57" s="368">
        <v>0</v>
      </c>
      <c r="F57" s="367">
        <v>7873.75</v>
      </c>
      <c r="G57" s="366">
        <v>0</v>
      </c>
      <c r="H57" s="366">
        <v>5999.05</v>
      </c>
      <c r="I57" s="366">
        <v>1874.7</v>
      </c>
      <c r="J57" s="365">
        <v>0.23809493570408002</v>
      </c>
    </row>
    <row r="58" spans="1:10" ht="12" customHeight="1" x14ac:dyDescent="0.2">
      <c r="A58" s="368" t="s">
        <v>1523</v>
      </c>
      <c r="B58" s="368" t="s">
        <v>1522</v>
      </c>
      <c r="C58" s="368" t="s">
        <v>1010</v>
      </c>
      <c r="D58" s="368">
        <v>5</v>
      </c>
      <c r="E58" s="368">
        <v>0</v>
      </c>
      <c r="F58" s="367">
        <v>3424.32</v>
      </c>
      <c r="G58" s="366">
        <v>0</v>
      </c>
      <c r="H58" s="366">
        <v>2712.35</v>
      </c>
      <c r="I58" s="366">
        <v>711.97</v>
      </c>
      <c r="J58" s="365">
        <v>0.20791573217456313</v>
      </c>
    </row>
    <row r="59" spans="1:10" ht="12" customHeight="1" x14ac:dyDescent="0.2">
      <c r="A59" s="368" t="s">
        <v>2226</v>
      </c>
      <c r="B59" s="368" t="s">
        <v>2225</v>
      </c>
      <c r="C59" s="368" t="s">
        <v>1010</v>
      </c>
      <c r="D59" s="368">
        <v>1</v>
      </c>
      <c r="E59" s="368">
        <v>0</v>
      </c>
      <c r="F59" s="367">
        <v>80.400000000000006</v>
      </c>
      <c r="G59" s="366">
        <v>0</v>
      </c>
      <c r="H59" s="366">
        <v>69.69</v>
      </c>
      <c r="I59" s="366">
        <v>10.71</v>
      </c>
      <c r="J59" s="365">
        <v>0.1332089552238806</v>
      </c>
    </row>
    <row r="60" spans="1:10" ht="12" customHeight="1" x14ac:dyDescent="0.2">
      <c r="A60" s="368" t="s">
        <v>2224</v>
      </c>
      <c r="B60" s="368" t="s">
        <v>2223</v>
      </c>
      <c r="C60" s="368" t="s">
        <v>1010</v>
      </c>
      <c r="D60" s="368">
        <v>2</v>
      </c>
      <c r="E60" s="368">
        <v>0</v>
      </c>
      <c r="F60" s="367">
        <v>322.8</v>
      </c>
      <c r="G60" s="366">
        <v>0</v>
      </c>
      <c r="H60" s="366">
        <v>126.44</v>
      </c>
      <c r="I60" s="366">
        <v>196.36</v>
      </c>
      <c r="J60" s="365">
        <v>0.6083023543990087</v>
      </c>
    </row>
    <row r="61" spans="1:10" ht="12" customHeight="1" x14ac:dyDescent="0.2">
      <c r="A61" s="368" t="s">
        <v>3750</v>
      </c>
      <c r="B61" s="368" t="s">
        <v>3749</v>
      </c>
      <c r="C61" s="368" t="s">
        <v>1010</v>
      </c>
      <c r="D61" s="368">
        <v>2</v>
      </c>
      <c r="E61" s="368">
        <v>0</v>
      </c>
      <c r="F61" s="367">
        <v>281.22000000000003</v>
      </c>
      <c r="G61" s="366">
        <v>0</v>
      </c>
      <c r="H61" s="366">
        <v>130.58000000000001</v>
      </c>
      <c r="I61" s="366">
        <v>150.63999999999999</v>
      </c>
      <c r="J61" s="365">
        <v>0.53566602659839269</v>
      </c>
    </row>
    <row r="62" spans="1:10" ht="12" customHeight="1" x14ac:dyDescent="0.2">
      <c r="A62" s="368" t="s">
        <v>1515</v>
      </c>
      <c r="B62" s="368" t="s">
        <v>1514</v>
      </c>
      <c r="C62" s="368" t="s">
        <v>1010</v>
      </c>
      <c r="D62" s="368">
        <v>26</v>
      </c>
      <c r="E62" s="368">
        <v>0</v>
      </c>
      <c r="F62" s="367">
        <v>4992.9799999999996</v>
      </c>
      <c r="G62" s="366">
        <v>0</v>
      </c>
      <c r="H62" s="366">
        <v>1706.64</v>
      </c>
      <c r="I62" s="366">
        <v>3286.34</v>
      </c>
      <c r="J62" s="365">
        <v>0.658192101710802</v>
      </c>
    </row>
    <row r="63" spans="1:10" ht="12" customHeight="1" x14ac:dyDescent="0.2">
      <c r="A63" s="368" t="s">
        <v>1505</v>
      </c>
      <c r="B63" s="368" t="s">
        <v>1504</v>
      </c>
      <c r="C63" s="368" t="s">
        <v>1010</v>
      </c>
      <c r="D63" s="368">
        <v>12</v>
      </c>
      <c r="E63" s="368">
        <v>0</v>
      </c>
      <c r="F63" s="367">
        <v>1598.05</v>
      </c>
      <c r="G63" s="366">
        <v>0</v>
      </c>
      <c r="H63" s="366">
        <v>1211.76</v>
      </c>
      <c r="I63" s="366">
        <v>386.29</v>
      </c>
      <c r="J63" s="365">
        <v>0.24172585338381153</v>
      </c>
    </row>
    <row r="64" spans="1:10" ht="12" customHeight="1" x14ac:dyDescent="0.2">
      <c r="A64" s="368" t="s">
        <v>1503</v>
      </c>
      <c r="B64" s="368" t="s">
        <v>1502</v>
      </c>
      <c r="C64" s="368" t="s">
        <v>1010</v>
      </c>
      <c r="D64" s="368">
        <v>14</v>
      </c>
      <c r="E64" s="368">
        <v>0</v>
      </c>
      <c r="F64" s="367">
        <v>1505.53</v>
      </c>
      <c r="G64" s="366">
        <v>0</v>
      </c>
      <c r="H64" s="366">
        <v>1179.5999999999999</v>
      </c>
      <c r="I64" s="366">
        <v>325.93</v>
      </c>
      <c r="J64" s="365">
        <v>0.21648854556202798</v>
      </c>
    </row>
    <row r="65" spans="1:10" ht="12" customHeight="1" x14ac:dyDescent="0.2">
      <c r="A65" s="368" t="s">
        <v>1501</v>
      </c>
      <c r="B65" s="368" t="s">
        <v>1500</v>
      </c>
      <c r="C65" s="368" t="s">
        <v>1010</v>
      </c>
      <c r="D65" s="368">
        <v>2</v>
      </c>
      <c r="E65" s="368">
        <v>0</v>
      </c>
      <c r="F65" s="367">
        <v>154.16</v>
      </c>
      <c r="G65" s="366">
        <v>0</v>
      </c>
      <c r="H65" s="366">
        <v>143.69999999999999</v>
      </c>
      <c r="I65" s="366">
        <v>10.46</v>
      </c>
      <c r="J65" s="365">
        <v>6.7851582771146862E-2</v>
      </c>
    </row>
    <row r="66" spans="1:10" ht="12" customHeight="1" x14ac:dyDescent="0.2">
      <c r="A66" s="368" t="s">
        <v>2214</v>
      </c>
      <c r="B66" s="368" t="s">
        <v>2213</v>
      </c>
      <c r="C66" s="368" t="s">
        <v>1010</v>
      </c>
      <c r="D66" s="368">
        <v>2</v>
      </c>
      <c r="E66" s="368">
        <v>0</v>
      </c>
      <c r="F66" s="367">
        <v>379.88</v>
      </c>
      <c r="G66" s="366">
        <v>0</v>
      </c>
      <c r="H66" s="366">
        <v>283.24</v>
      </c>
      <c r="I66" s="366">
        <v>96.64</v>
      </c>
      <c r="J66" s="365">
        <v>0.25439612509213438</v>
      </c>
    </row>
    <row r="67" spans="1:10" ht="12" customHeight="1" x14ac:dyDescent="0.2">
      <c r="A67" s="368" t="s">
        <v>3080</v>
      </c>
      <c r="B67" s="368" t="s">
        <v>3079</v>
      </c>
      <c r="C67" s="368" t="s">
        <v>1010</v>
      </c>
      <c r="D67" s="368">
        <v>1</v>
      </c>
      <c r="E67" s="368">
        <v>0</v>
      </c>
      <c r="F67" s="367">
        <v>80.02</v>
      </c>
      <c r="G67" s="366">
        <v>0</v>
      </c>
      <c r="H67" s="366">
        <v>63.59</v>
      </c>
      <c r="I67" s="366">
        <v>16.43</v>
      </c>
      <c r="J67" s="365">
        <v>0.20532366908272931</v>
      </c>
    </row>
    <row r="68" spans="1:10" ht="12" customHeight="1" x14ac:dyDescent="0.2">
      <c r="A68" s="368" t="s">
        <v>2212</v>
      </c>
      <c r="B68" s="368" t="s">
        <v>2211</v>
      </c>
      <c r="C68" s="368" t="s">
        <v>1010</v>
      </c>
      <c r="D68" s="368">
        <v>2</v>
      </c>
      <c r="E68" s="368">
        <v>0</v>
      </c>
      <c r="F68" s="367">
        <v>258.60000000000002</v>
      </c>
      <c r="G68" s="366">
        <v>0</v>
      </c>
      <c r="H68" s="366">
        <v>221.56</v>
      </c>
      <c r="I68" s="366">
        <v>37.04</v>
      </c>
      <c r="J68" s="365">
        <v>0.14323279195668986</v>
      </c>
    </row>
    <row r="69" spans="1:10" ht="12" customHeight="1" x14ac:dyDescent="0.2">
      <c r="A69" s="368" t="s">
        <v>1497</v>
      </c>
      <c r="B69" s="368" t="s">
        <v>1496</v>
      </c>
      <c r="C69" s="368" t="s">
        <v>1010</v>
      </c>
      <c r="D69" s="368">
        <v>12</v>
      </c>
      <c r="E69" s="368">
        <v>0</v>
      </c>
      <c r="F69" s="367">
        <v>4175.91</v>
      </c>
      <c r="G69" s="366">
        <v>0</v>
      </c>
      <c r="H69" s="366">
        <v>2906.84</v>
      </c>
      <c r="I69" s="366">
        <v>1269.07</v>
      </c>
      <c r="J69" s="365">
        <v>0.30390262242241811</v>
      </c>
    </row>
    <row r="70" spans="1:10" ht="12" customHeight="1" x14ac:dyDescent="0.2">
      <c r="A70" s="368" t="s">
        <v>2210</v>
      </c>
      <c r="B70" s="368" t="s">
        <v>2209</v>
      </c>
      <c r="C70" s="368" t="s">
        <v>1010</v>
      </c>
      <c r="D70" s="368">
        <v>1</v>
      </c>
      <c r="E70" s="368">
        <v>0</v>
      </c>
      <c r="F70" s="367">
        <v>217.21</v>
      </c>
      <c r="G70" s="366">
        <v>0</v>
      </c>
      <c r="H70" s="366">
        <v>153.41999999999999</v>
      </c>
      <c r="I70" s="366">
        <v>63.79</v>
      </c>
      <c r="J70" s="365">
        <v>0.29367892822614061</v>
      </c>
    </row>
    <row r="71" spans="1:10" ht="12" customHeight="1" x14ac:dyDescent="0.2">
      <c r="A71" s="368" t="s">
        <v>1495</v>
      </c>
      <c r="B71" s="368" t="s">
        <v>1494</v>
      </c>
      <c r="C71" s="368" t="s">
        <v>1010</v>
      </c>
      <c r="D71" s="368">
        <v>5</v>
      </c>
      <c r="E71" s="368">
        <v>0</v>
      </c>
      <c r="F71" s="367">
        <v>991.11</v>
      </c>
      <c r="G71" s="366">
        <v>0</v>
      </c>
      <c r="H71" s="366">
        <v>813.75</v>
      </c>
      <c r="I71" s="366">
        <v>177.36</v>
      </c>
      <c r="J71" s="365">
        <v>0.17895087326331083</v>
      </c>
    </row>
    <row r="72" spans="1:10" ht="12" customHeight="1" x14ac:dyDescent="0.2">
      <c r="A72" s="368" t="s">
        <v>2206</v>
      </c>
      <c r="B72" s="368" t="s">
        <v>2205</v>
      </c>
      <c r="C72" s="368" t="s">
        <v>1010</v>
      </c>
      <c r="D72" s="368">
        <v>8</v>
      </c>
      <c r="E72" s="368">
        <v>0</v>
      </c>
      <c r="F72" s="367">
        <v>2456.2199999999998</v>
      </c>
      <c r="G72" s="366">
        <v>0</v>
      </c>
      <c r="H72" s="366">
        <v>1882.88</v>
      </c>
      <c r="I72" s="366">
        <v>573.34</v>
      </c>
      <c r="J72" s="365">
        <v>0.23342371611663451</v>
      </c>
    </row>
    <row r="73" spans="1:10" ht="12" customHeight="1" x14ac:dyDescent="0.2">
      <c r="A73" s="368" t="s">
        <v>1493</v>
      </c>
      <c r="B73" s="368" t="s">
        <v>1492</v>
      </c>
      <c r="C73" s="368" t="s">
        <v>1010</v>
      </c>
      <c r="D73" s="368">
        <v>20</v>
      </c>
      <c r="E73" s="368">
        <v>0</v>
      </c>
      <c r="F73" s="367">
        <v>6276.76</v>
      </c>
      <c r="G73" s="366">
        <v>0</v>
      </c>
      <c r="H73" s="366">
        <v>5159</v>
      </c>
      <c r="I73" s="366">
        <v>1117.76</v>
      </c>
      <c r="J73" s="365">
        <v>0.17807913636971942</v>
      </c>
    </row>
    <row r="74" spans="1:10" ht="12" customHeight="1" x14ac:dyDescent="0.2">
      <c r="A74" s="368" t="s">
        <v>1491</v>
      </c>
      <c r="B74" s="368" t="s">
        <v>1490</v>
      </c>
      <c r="C74" s="368" t="s">
        <v>1010</v>
      </c>
      <c r="D74" s="368">
        <v>12</v>
      </c>
      <c r="E74" s="368">
        <v>0</v>
      </c>
      <c r="F74" s="367">
        <v>3246.66</v>
      </c>
      <c r="G74" s="366">
        <v>0</v>
      </c>
      <c r="H74" s="366">
        <v>2575.92</v>
      </c>
      <c r="I74" s="366">
        <v>670.74</v>
      </c>
      <c r="J74" s="365">
        <v>0.20659385337546896</v>
      </c>
    </row>
    <row r="75" spans="1:10" ht="12" customHeight="1" x14ac:dyDescent="0.2">
      <c r="A75" s="368" t="s">
        <v>1487</v>
      </c>
      <c r="B75" s="368" t="s">
        <v>1486</v>
      </c>
      <c r="C75" s="368" t="s">
        <v>1010</v>
      </c>
      <c r="D75" s="368">
        <v>1</v>
      </c>
      <c r="E75" s="368">
        <v>0</v>
      </c>
      <c r="F75" s="367">
        <v>207.6</v>
      </c>
      <c r="G75" s="366">
        <v>0</v>
      </c>
      <c r="H75" s="366">
        <v>168.17</v>
      </c>
      <c r="I75" s="366">
        <v>39.43</v>
      </c>
      <c r="J75" s="365">
        <v>0.18993256262042391</v>
      </c>
    </row>
    <row r="76" spans="1:10" ht="12" customHeight="1" x14ac:dyDescent="0.2">
      <c r="A76" s="368" t="s">
        <v>1481</v>
      </c>
      <c r="B76" s="368" t="s">
        <v>1480</v>
      </c>
      <c r="C76" s="368" t="s">
        <v>1010</v>
      </c>
      <c r="D76" s="368">
        <v>5</v>
      </c>
      <c r="E76" s="368">
        <v>0</v>
      </c>
      <c r="F76" s="367">
        <v>862.97</v>
      </c>
      <c r="G76" s="366">
        <v>0</v>
      </c>
      <c r="H76" s="366">
        <v>667.9</v>
      </c>
      <c r="I76" s="366">
        <v>195.07</v>
      </c>
      <c r="J76" s="365">
        <v>0.22604493783097906</v>
      </c>
    </row>
    <row r="77" spans="1:10" ht="12" customHeight="1" x14ac:dyDescent="0.2">
      <c r="A77" s="368" t="s">
        <v>1479</v>
      </c>
      <c r="B77" s="368" t="s">
        <v>1478</v>
      </c>
      <c r="C77" s="368" t="s">
        <v>1010</v>
      </c>
      <c r="D77" s="368">
        <v>13</v>
      </c>
      <c r="E77" s="368">
        <v>0</v>
      </c>
      <c r="F77" s="367">
        <v>1328.49</v>
      </c>
      <c r="G77" s="366">
        <v>0</v>
      </c>
      <c r="H77" s="366">
        <v>1056.3499999999999</v>
      </c>
      <c r="I77" s="366">
        <v>272.14</v>
      </c>
      <c r="J77" s="365">
        <v>0.20484911440808737</v>
      </c>
    </row>
    <row r="78" spans="1:10" ht="12" customHeight="1" x14ac:dyDescent="0.2">
      <c r="A78" s="368" t="s">
        <v>2204</v>
      </c>
      <c r="B78" s="368" t="s">
        <v>2203</v>
      </c>
      <c r="C78" s="368" t="s">
        <v>1010</v>
      </c>
      <c r="D78" s="368">
        <v>1</v>
      </c>
      <c r="E78" s="368">
        <v>0</v>
      </c>
      <c r="F78" s="367">
        <v>312.75</v>
      </c>
      <c r="G78" s="366">
        <v>0</v>
      </c>
      <c r="H78" s="366">
        <v>254.45</v>
      </c>
      <c r="I78" s="366">
        <v>58.3</v>
      </c>
      <c r="J78" s="365">
        <v>0.18641087130295764</v>
      </c>
    </row>
    <row r="79" spans="1:10" ht="12" customHeight="1" x14ac:dyDescent="0.2">
      <c r="A79" s="368" t="s">
        <v>1469</v>
      </c>
      <c r="B79" s="368" t="s">
        <v>1468</v>
      </c>
      <c r="C79" s="368" t="s">
        <v>1010</v>
      </c>
      <c r="D79" s="368">
        <v>4</v>
      </c>
      <c r="E79" s="368">
        <v>0</v>
      </c>
      <c r="F79" s="367">
        <v>759.18</v>
      </c>
      <c r="G79" s="366">
        <v>0</v>
      </c>
      <c r="H79" s="366">
        <v>580</v>
      </c>
      <c r="I79" s="366">
        <v>179.18</v>
      </c>
      <c r="J79" s="365">
        <v>0.23601780868832162</v>
      </c>
    </row>
    <row r="80" spans="1:10" ht="12" customHeight="1" x14ac:dyDescent="0.2">
      <c r="A80" s="368" t="s">
        <v>1467</v>
      </c>
      <c r="B80" s="368" t="s">
        <v>1466</v>
      </c>
      <c r="C80" s="368" t="s">
        <v>1010</v>
      </c>
      <c r="D80" s="368">
        <v>5</v>
      </c>
      <c r="E80" s="368">
        <v>0</v>
      </c>
      <c r="F80" s="367">
        <v>973.41</v>
      </c>
      <c r="G80" s="366">
        <v>0</v>
      </c>
      <c r="H80" s="366">
        <v>780.85</v>
      </c>
      <c r="I80" s="366">
        <v>192.56</v>
      </c>
      <c r="J80" s="365">
        <v>0.19782003472329235</v>
      </c>
    </row>
    <row r="81" spans="1:10" ht="12" customHeight="1" x14ac:dyDescent="0.2">
      <c r="A81" s="368" t="s">
        <v>2202</v>
      </c>
      <c r="B81" s="368" t="s">
        <v>2201</v>
      </c>
      <c r="C81" s="368" t="s">
        <v>1010</v>
      </c>
      <c r="D81" s="368">
        <v>1</v>
      </c>
      <c r="E81" s="368">
        <v>0</v>
      </c>
      <c r="F81" s="367">
        <v>551.55999999999995</v>
      </c>
      <c r="G81" s="366">
        <v>0</v>
      </c>
      <c r="H81" s="366">
        <v>420.24</v>
      </c>
      <c r="I81" s="366">
        <v>131.32</v>
      </c>
      <c r="J81" s="365">
        <v>0.23808833127855536</v>
      </c>
    </row>
    <row r="82" spans="1:10" ht="12" customHeight="1" x14ac:dyDescent="0.2">
      <c r="A82" s="368" t="s">
        <v>1465</v>
      </c>
      <c r="B82" s="368" t="s">
        <v>1464</v>
      </c>
      <c r="C82" s="368" t="s">
        <v>1010</v>
      </c>
      <c r="D82" s="368">
        <v>6</v>
      </c>
      <c r="E82" s="368">
        <v>0</v>
      </c>
      <c r="F82" s="367">
        <v>2199.62</v>
      </c>
      <c r="G82" s="366">
        <v>0</v>
      </c>
      <c r="H82" s="366">
        <v>1675.02</v>
      </c>
      <c r="I82" s="366">
        <v>524.6</v>
      </c>
      <c r="J82" s="365">
        <v>0.23849574017330266</v>
      </c>
    </row>
    <row r="83" spans="1:10" ht="12" customHeight="1" x14ac:dyDescent="0.2">
      <c r="A83" s="368" t="s">
        <v>1463</v>
      </c>
      <c r="B83" s="368" t="s">
        <v>1462</v>
      </c>
      <c r="C83" s="368" t="s">
        <v>1010</v>
      </c>
      <c r="D83" s="368">
        <v>20</v>
      </c>
      <c r="E83" s="368">
        <v>0</v>
      </c>
      <c r="F83" s="367">
        <v>3708.32</v>
      </c>
      <c r="G83" s="366">
        <v>0</v>
      </c>
      <c r="H83" s="366">
        <v>3228.4</v>
      </c>
      <c r="I83" s="366">
        <v>479.92</v>
      </c>
      <c r="J83" s="365">
        <v>0.12941709453337361</v>
      </c>
    </row>
    <row r="84" spans="1:10" ht="12" customHeight="1" x14ac:dyDescent="0.2">
      <c r="A84" s="368" t="s">
        <v>1461</v>
      </c>
      <c r="B84" s="368" t="s">
        <v>1460</v>
      </c>
      <c r="C84" s="368" t="s">
        <v>1010</v>
      </c>
      <c r="D84" s="368">
        <v>2</v>
      </c>
      <c r="E84" s="368">
        <v>0</v>
      </c>
      <c r="F84" s="367">
        <v>557.27</v>
      </c>
      <c r="G84" s="366">
        <v>0</v>
      </c>
      <c r="H84" s="366">
        <v>448.04</v>
      </c>
      <c r="I84" s="366">
        <v>109.23</v>
      </c>
      <c r="J84" s="365">
        <v>0.19600911586843003</v>
      </c>
    </row>
    <row r="85" spans="1:10" ht="12" customHeight="1" x14ac:dyDescent="0.2">
      <c r="A85" s="368" t="s">
        <v>1459</v>
      </c>
      <c r="B85" s="368" t="s">
        <v>1458</v>
      </c>
      <c r="C85" s="368" t="s">
        <v>1010</v>
      </c>
      <c r="D85" s="368">
        <v>1</v>
      </c>
      <c r="E85" s="368">
        <v>0</v>
      </c>
      <c r="F85" s="367">
        <v>217.59</v>
      </c>
      <c r="G85" s="366">
        <v>0</v>
      </c>
      <c r="H85" s="366">
        <v>128.88</v>
      </c>
      <c r="I85" s="366">
        <v>88.71</v>
      </c>
      <c r="J85" s="365">
        <v>0.40769336826140906</v>
      </c>
    </row>
    <row r="86" spans="1:10" ht="12" customHeight="1" x14ac:dyDescent="0.2">
      <c r="A86" s="368" t="s">
        <v>1453</v>
      </c>
      <c r="B86" s="368" t="s">
        <v>1452</v>
      </c>
      <c r="C86" s="368" t="s">
        <v>1010</v>
      </c>
      <c r="D86" s="368">
        <v>11</v>
      </c>
      <c r="E86" s="368">
        <v>0</v>
      </c>
      <c r="F86" s="367">
        <v>1788.43</v>
      </c>
      <c r="G86" s="366">
        <v>0</v>
      </c>
      <c r="H86" s="366">
        <v>1505.35</v>
      </c>
      <c r="I86" s="366">
        <v>283.08</v>
      </c>
      <c r="J86" s="365">
        <v>0.15828408156875023</v>
      </c>
    </row>
    <row r="87" spans="1:10" ht="12" customHeight="1" x14ac:dyDescent="0.2">
      <c r="A87" s="368" t="s">
        <v>1451</v>
      </c>
      <c r="B87" s="368" t="s">
        <v>1450</v>
      </c>
      <c r="C87" s="368" t="s">
        <v>1010</v>
      </c>
      <c r="D87" s="368">
        <v>6</v>
      </c>
      <c r="E87" s="368">
        <v>0</v>
      </c>
      <c r="F87" s="367">
        <v>2268.54</v>
      </c>
      <c r="G87" s="366">
        <v>0</v>
      </c>
      <c r="H87" s="366">
        <v>1939.38</v>
      </c>
      <c r="I87" s="366">
        <v>329.16</v>
      </c>
      <c r="J87" s="365">
        <v>0.14509772805416699</v>
      </c>
    </row>
    <row r="88" spans="1:10" ht="12" customHeight="1" x14ac:dyDescent="0.2">
      <c r="A88" s="368" t="s">
        <v>1449</v>
      </c>
      <c r="B88" s="368" t="s">
        <v>1448</v>
      </c>
      <c r="C88" s="368" t="s">
        <v>1010</v>
      </c>
      <c r="D88" s="368">
        <v>16</v>
      </c>
      <c r="E88" s="368">
        <v>0</v>
      </c>
      <c r="F88" s="367">
        <v>2285.5100000000002</v>
      </c>
      <c r="G88" s="366">
        <v>0</v>
      </c>
      <c r="H88" s="366">
        <v>1885.73</v>
      </c>
      <c r="I88" s="366">
        <v>399.78</v>
      </c>
      <c r="J88" s="365">
        <v>0.17491938341989316</v>
      </c>
    </row>
    <row r="89" spans="1:10" ht="12" customHeight="1" x14ac:dyDescent="0.2">
      <c r="A89" s="368" t="s">
        <v>3064</v>
      </c>
      <c r="B89" s="368" t="s">
        <v>3063</v>
      </c>
      <c r="C89" s="368" t="s">
        <v>1010</v>
      </c>
      <c r="D89" s="368">
        <v>5</v>
      </c>
      <c r="E89" s="368">
        <v>0</v>
      </c>
      <c r="F89" s="367">
        <v>2238.0500000000002</v>
      </c>
      <c r="G89" s="366">
        <v>0</v>
      </c>
      <c r="H89" s="366">
        <v>1743.95</v>
      </c>
      <c r="I89" s="366">
        <v>494.1</v>
      </c>
      <c r="J89" s="365">
        <v>0.22077254753021602</v>
      </c>
    </row>
    <row r="90" spans="1:10" ht="12" customHeight="1" x14ac:dyDescent="0.2">
      <c r="A90" s="368" t="s">
        <v>1447</v>
      </c>
      <c r="B90" s="368" t="s">
        <v>1446</v>
      </c>
      <c r="C90" s="368" t="s">
        <v>1010</v>
      </c>
      <c r="D90" s="368">
        <v>6</v>
      </c>
      <c r="E90" s="368">
        <v>0</v>
      </c>
      <c r="F90" s="367">
        <v>1205.9100000000001</v>
      </c>
      <c r="G90" s="366">
        <v>0</v>
      </c>
      <c r="H90" s="366">
        <v>891.78</v>
      </c>
      <c r="I90" s="366">
        <v>314.13</v>
      </c>
      <c r="J90" s="365">
        <v>0.26049207652312362</v>
      </c>
    </row>
    <row r="91" spans="1:10" ht="12" customHeight="1" x14ac:dyDescent="0.2">
      <c r="A91" s="368" t="s">
        <v>1445</v>
      </c>
      <c r="B91" s="368" t="s">
        <v>1444</v>
      </c>
      <c r="C91" s="368" t="s">
        <v>1010</v>
      </c>
      <c r="D91" s="368">
        <v>22</v>
      </c>
      <c r="E91" s="368">
        <v>0</v>
      </c>
      <c r="F91" s="367">
        <v>5170.71</v>
      </c>
      <c r="G91" s="366">
        <v>0</v>
      </c>
      <c r="H91" s="366">
        <v>4037</v>
      </c>
      <c r="I91" s="366">
        <v>1133.71</v>
      </c>
      <c r="J91" s="365">
        <v>0.21925615631122225</v>
      </c>
    </row>
    <row r="92" spans="1:10" ht="12" customHeight="1" x14ac:dyDescent="0.2">
      <c r="A92" s="368" t="s">
        <v>1443</v>
      </c>
      <c r="B92" s="368" t="s">
        <v>1442</v>
      </c>
      <c r="C92" s="368" t="s">
        <v>1010</v>
      </c>
      <c r="D92" s="368">
        <v>1</v>
      </c>
      <c r="E92" s="368">
        <v>0</v>
      </c>
      <c r="F92" s="367">
        <v>249.48</v>
      </c>
      <c r="G92" s="366">
        <v>0</v>
      </c>
      <c r="H92" s="366">
        <v>180.08</v>
      </c>
      <c r="I92" s="366">
        <v>69.400000000000006</v>
      </c>
      <c r="J92" s="365">
        <v>0.27817861151194484</v>
      </c>
    </row>
    <row r="93" spans="1:10" ht="12" customHeight="1" x14ac:dyDescent="0.2">
      <c r="A93" s="368" t="s">
        <v>6701</v>
      </c>
      <c r="B93" s="368" t="s">
        <v>6700</v>
      </c>
      <c r="C93" s="368" t="s">
        <v>1010</v>
      </c>
      <c r="D93" s="368">
        <v>3</v>
      </c>
      <c r="E93" s="368">
        <v>0</v>
      </c>
      <c r="F93" s="367">
        <v>1058.1199999999999</v>
      </c>
      <c r="G93" s="366">
        <v>0</v>
      </c>
      <c r="H93" s="366">
        <v>587.82000000000005</v>
      </c>
      <c r="I93" s="366">
        <v>470.3</v>
      </c>
      <c r="J93" s="365">
        <v>0.44446754621404</v>
      </c>
    </row>
    <row r="94" spans="1:10" ht="12" customHeight="1" x14ac:dyDescent="0.2">
      <c r="A94" s="368" t="s">
        <v>1441</v>
      </c>
      <c r="B94" s="368" t="s">
        <v>1440</v>
      </c>
      <c r="C94" s="368" t="s">
        <v>1010</v>
      </c>
      <c r="D94" s="368">
        <v>2</v>
      </c>
      <c r="E94" s="368">
        <v>0</v>
      </c>
      <c r="F94" s="367">
        <v>766.27</v>
      </c>
      <c r="G94" s="366">
        <v>0</v>
      </c>
      <c r="H94" s="366">
        <v>617.36</v>
      </c>
      <c r="I94" s="366">
        <v>148.91</v>
      </c>
      <c r="J94" s="365">
        <v>0.19433097994179596</v>
      </c>
    </row>
    <row r="95" spans="1:10" ht="12" customHeight="1" x14ac:dyDescent="0.2">
      <c r="A95" s="368" t="s">
        <v>2198</v>
      </c>
      <c r="B95" s="368" t="s">
        <v>2197</v>
      </c>
      <c r="C95" s="368" t="s">
        <v>1010</v>
      </c>
      <c r="D95" s="368">
        <v>3</v>
      </c>
      <c r="E95" s="368">
        <v>0</v>
      </c>
      <c r="F95" s="367">
        <v>1156.99</v>
      </c>
      <c r="G95" s="366">
        <v>0</v>
      </c>
      <c r="H95" s="366">
        <v>885.72</v>
      </c>
      <c r="I95" s="366">
        <v>271.27</v>
      </c>
      <c r="J95" s="365">
        <v>0.23446183631664924</v>
      </c>
    </row>
    <row r="96" spans="1:10" ht="12" customHeight="1" x14ac:dyDescent="0.2">
      <c r="A96" s="368" t="s">
        <v>2196</v>
      </c>
      <c r="B96" s="368" t="s">
        <v>2195</v>
      </c>
      <c r="C96" s="368" t="s">
        <v>1010</v>
      </c>
      <c r="D96" s="368">
        <v>2</v>
      </c>
      <c r="E96" s="368">
        <v>0</v>
      </c>
      <c r="F96" s="367">
        <v>372.44</v>
      </c>
      <c r="G96" s="366">
        <v>0</v>
      </c>
      <c r="H96" s="366">
        <v>248.7</v>
      </c>
      <c r="I96" s="366">
        <v>123.74</v>
      </c>
      <c r="J96" s="365">
        <v>0.3322414348619912</v>
      </c>
    </row>
    <row r="97" spans="1:10" ht="12" customHeight="1" x14ac:dyDescent="0.2">
      <c r="A97" s="368" t="s">
        <v>1435</v>
      </c>
      <c r="B97" s="368" t="s">
        <v>1434</v>
      </c>
      <c r="C97" s="368" t="s">
        <v>1010</v>
      </c>
      <c r="D97" s="368">
        <v>7</v>
      </c>
      <c r="E97" s="368">
        <v>0</v>
      </c>
      <c r="F97" s="367">
        <v>1111.22</v>
      </c>
      <c r="G97" s="366">
        <v>0</v>
      </c>
      <c r="H97" s="366">
        <v>857.78</v>
      </c>
      <c r="I97" s="366">
        <v>253.44</v>
      </c>
      <c r="J97" s="365">
        <v>0.22807364878241931</v>
      </c>
    </row>
    <row r="98" spans="1:10" ht="12" customHeight="1" x14ac:dyDescent="0.2">
      <c r="A98" s="368" t="s">
        <v>1433</v>
      </c>
      <c r="B98" s="368" t="s">
        <v>1432</v>
      </c>
      <c r="C98" s="368" t="s">
        <v>1010</v>
      </c>
      <c r="D98" s="368">
        <v>2</v>
      </c>
      <c r="E98" s="368">
        <v>0</v>
      </c>
      <c r="F98" s="367">
        <v>603.28</v>
      </c>
      <c r="G98" s="366">
        <v>0</v>
      </c>
      <c r="H98" s="366">
        <v>455.48</v>
      </c>
      <c r="I98" s="366">
        <v>147.80000000000001</v>
      </c>
      <c r="J98" s="365">
        <v>0.24499403262166822</v>
      </c>
    </row>
    <row r="99" spans="1:10" ht="12" customHeight="1" x14ac:dyDescent="0.2">
      <c r="A99" s="368" t="s">
        <v>1429</v>
      </c>
      <c r="B99" s="368" t="s">
        <v>1428</v>
      </c>
      <c r="C99" s="368" t="s">
        <v>1010</v>
      </c>
      <c r="D99" s="368">
        <v>17</v>
      </c>
      <c r="E99" s="368">
        <v>0</v>
      </c>
      <c r="F99" s="367">
        <v>10149.68</v>
      </c>
      <c r="G99" s="366">
        <v>0</v>
      </c>
      <c r="H99" s="366">
        <v>7733.13</v>
      </c>
      <c r="I99" s="366">
        <v>2416.5500000000002</v>
      </c>
      <c r="J99" s="365">
        <v>0.23809125016749297</v>
      </c>
    </row>
    <row r="100" spans="1:10" ht="12" customHeight="1" x14ac:dyDescent="0.2">
      <c r="A100" s="368" t="s">
        <v>1425</v>
      </c>
      <c r="B100" s="368" t="s">
        <v>1424</v>
      </c>
      <c r="C100" s="368" t="s">
        <v>1010</v>
      </c>
      <c r="D100" s="368">
        <v>5</v>
      </c>
      <c r="E100" s="368">
        <v>0</v>
      </c>
      <c r="F100" s="367">
        <v>931.75</v>
      </c>
      <c r="G100" s="366">
        <v>0</v>
      </c>
      <c r="H100" s="366">
        <v>693.5</v>
      </c>
      <c r="I100" s="366">
        <v>238.25</v>
      </c>
      <c r="J100" s="365">
        <v>0.25570163670512475</v>
      </c>
    </row>
    <row r="101" spans="1:10" ht="12" customHeight="1" x14ac:dyDescent="0.2">
      <c r="A101" s="368" t="s">
        <v>2194</v>
      </c>
      <c r="B101" s="368" t="s">
        <v>2193</v>
      </c>
      <c r="C101" s="368" t="s">
        <v>1010</v>
      </c>
      <c r="D101" s="368">
        <v>5</v>
      </c>
      <c r="E101" s="368">
        <v>0</v>
      </c>
      <c r="F101" s="367">
        <v>3323.15</v>
      </c>
      <c r="G101" s="366">
        <v>0</v>
      </c>
      <c r="H101" s="366">
        <v>2322</v>
      </c>
      <c r="I101" s="366">
        <v>1001.15</v>
      </c>
      <c r="J101" s="365">
        <v>0.30126536569218965</v>
      </c>
    </row>
    <row r="102" spans="1:10" ht="12" customHeight="1" x14ac:dyDescent="0.2">
      <c r="A102" s="368" t="s">
        <v>1423</v>
      </c>
      <c r="B102" s="368" t="s">
        <v>1422</v>
      </c>
      <c r="C102" s="368" t="s">
        <v>1010</v>
      </c>
      <c r="D102" s="368">
        <v>1</v>
      </c>
      <c r="E102" s="368">
        <v>0</v>
      </c>
      <c r="F102" s="367">
        <v>206.49</v>
      </c>
      <c r="G102" s="366">
        <v>0</v>
      </c>
      <c r="H102" s="366">
        <v>180.21</v>
      </c>
      <c r="I102" s="366">
        <v>26.28</v>
      </c>
      <c r="J102" s="365">
        <v>0.12727008571843673</v>
      </c>
    </row>
    <row r="103" spans="1:10" ht="12" customHeight="1" x14ac:dyDescent="0.2">
      <c r="A103" s="368" t="s">
        <v>3060</v>
      </c>
      <c r="B103" s="368" t="s">
        <v>3059</v>
      </c>
      <c r="C103" s="368" t="s">
        <v>1010</v>
      </c>
      <c r="D103" s="368">
        <v>2</v>
      </c>
      <c r="E103" s="368">
        <v>0</v>
      </c>
      <c r="F103" s="367">
        <v>213.78</v>
      </c>
      <c r="G103" s="366">
        <v>0</v>
      </c>
      <c r="H103" s="366">
        <v>168.84</v>
      </c>
      <c r="I103" s="366">
        <v>44.94</v>
      </c>
      <c r="J103" s="365">
        <v>0.21021611001964635</v>
      </c>
    </row>
    <row r="104" spans="1:10" ht="12" customHeight="1" x14ac:dyDescent="0.2">
      <c r="A104" s="368" t="s">
        <v>1421</v>
      </c>
      <c r="B104" s="368" t="s">
        <v>1420</v>
      </c>
      <c r="C104" s="368" t="s">
        <v>1010</v>
      </c>
      <c r="D104" s="368">
        <v>12</v>
      </c>
      <c r="E104" s="368">
        <v>0</v>
      </c>
      <c r="F104" s="367">
        <v>5761.92</v>
      </c>
      <c r="G104" s="366">
        <v>0</v>
      </c>
      <c r="H104" s="366">
        <v>4564.8</v>
      </c>
      <c r="I104" s="366">
        <v>1197.1199999999999</v>
      </c>
      <c r="J104" s="365">
        <v>0.20776407864045318</v>
      </c>
    </row>
    <row r="105" spans="1:10" ht="12" customHeight="1" x14ac:dyDescent="0.2">
      <c r="A105" s="368" t="s">
        <v>9319</v>
      </c>
      <c r="B105" s="368" t="s">
        <v>9318</v>
      </c>
      <c r="C105" s="368" t="s">
        <v>1010</v>
      </c>
      <c r="D105" s="368">
        <v>2</v>
      </c>
      <c r="E105" s="368">
        <v>0</v>
      </c>
      <c r="F105" s="367">
        <v>467</v>
      </c>
      <c r="G105" s="366">
        <v>0</v>
      </c>
      <c r="H105" s="366">
        <v>245.58</v>
      </c>
      <c r="I105" s="366">
        <v>221.42</v>
      </c>
      <c r="J105" s="365">
        <v>0.47413276231263385</v>
      </c>
    </row>
    <row r="106" spans="1:10" ht="12" customHeight="1" x14ac:dyDescent="0.2">
      <c r="A106" s="368" t="s">
        <v>1417</v>
      </c>
      <c r="B106" s="368" t="s">
        <v>1416</v>
      </c>
      <c r="C106" s="368" t="s">
        <v>1010</v>
      </c>
      <c r="D106" s="368">
        <v>3</v>
      </c>
      <c r="E106" s="368">
        <v>0</v>
      </c>
      <c r="F106" s="367">
        <v>3311.22</v>
      </c>
      <c r="G106" s="366">
        <v>0</v>
      </c>
      <c r="H106" s="366">
        <v>2522.85</v>
      </c>
      <c r="I106" s="366">
        <v>788.37</v>
      </c>
      <c r="J106" s="365">
        <v>0.23809049232609128</v>
      </c>
    </row>
    <row r="107" spans="1:10" ht="12" customHeight="1" x14ac:dyDescent="0.2">
      <c r="A107" s="368" t="s">
        <v>2192</v>
      </c>
      <c r="B107" s="368" t="s">
        <v>2191</v>
      </c>
      <c r="C107" s="368" t="s">
        <v>1010</v>
      </c>
      <c r="D107" s="368">
        <v>3</v>
      </c>
      <c r="E107" s="368">
        <v>0</v>
      </c>
      <c r="F107" s="367">
        <v>612.65</v>
      </c>
      <c r="G107" s="366">
        <v>0</v>
      </c>
      <c r="H107" s="366">
        <v>421.95</v>
      </c>
      <c r="I107" s="366">
        <v>190.7</v>
      </c>
      <c r="J107" s="365">
        <v>0.31127070921407002</v>
      </c>
    </row>
    <row r="108" spans="1:10" ht="12" customHeight="1" x14ac:dyDescent="0.2">
      <c r="A108" s="368" t="s">
        <v>1415</v>
      </c>
      <c r="B108" s="368" t="s">
        <v>1414</v>
      </c>
      <c r="C108" s="368" t="s">
        <v>1010</v>
      </c>
      <c r="D108" s="368">
        <v>6</v>
      </c>
      <c r="E108" s="368">
        <v>0</v>
      </c>
      <c r="F108" s="367">
        <v>3036.18</v>
      </c>
      <c r="G108" s="366">
        <v>0</v>
      </c>
      <c r="H108" s="366">
        <v>2484.84</v>
      </c>
      <c r="I108" s="366">
        <v>551.34</v>
      </c>
      <c r="J108" s="365">
        <v>0.18159002430685928</v>
      </c>
    </row>
    <row r="109" spans="1:10" ht="12" customHeight="1" x14ac:dyDescent="0.2">
      <c r="A109" s="368" t="s">
        <v>1409</v>
      </c>
      <c r="B109" s="368" t="s">
        <v>1408</v>
      </c>
      <c r="C109" s="368" t="s">
        <v>1010</v>
      </c>
      <c r="D109" s="368">
        <v>24</v>
      </c>
      <c r="E109" s="368">
        <v>0</v>
      </c>
      <c r="F109" s="367">
        <v>4386.79</v>
      </c>
      <c r="G109" s="366">
        <v>0</v>
      </c>
      <c r="H109" s="366">
        <v>3459.85</v>
      </c>
      <c r="I109" s="366">
        <v>926.94</v>
      </c>
      <c r="J109" s="365">
        <v>0.21130256976057665</v>
      </c>
    </row>
    <row r="110" spans="1:10" ht="12" customHeight="1" x14ac:dyDescent="0.2">
      <c r="A110" s="368" t="s">
        <v>2188</v>
      </c>
      <c r="B110" s="368" t="s">
        <v>2187</v>
      </c>
      <c r="C110" s="368" t="s">
        <v>1010</v>
      </c>
      <c r="D110" s="368">
        <v>6</v>
      </c>
      <c r="E110" s="368">
        <v>0</v>
      </c>
      <c r="F110" s="367">
        <v>3742.5</v>
      </c>
      <c r="G110" s="366">
        <v>0</v>
      </c>
      <c r="H110" s="366">
        <v>3275.64</v>
      </c>
      <c r="I110" s="366">
        <v>466.86</v>
      </c>
      <c r="J110" s="365">
        <v>0.12474549098196393</v>
      </c>
    </row>
    <row r="111" spans="1:10" ht="12" customHeight="1" x14ac:dyDescent="0.2">
      <c r="A111" s="368" t="s">
        <v>6699</v>
      </c>
      <c r="B111" s="368" t="s">
        <v>6698</v>
      </c>
      <c r="C111" s="368" t="s">
        <v>1010</v>
      </c>
      <c r="D111" s="368">
        <v>2</v>
      </c>
      <c r="E111" s="368">
        <v>0</v>
      </c>
      <c r="F111" s="367">
        <v>351.31</v>
      </c>
      <c r="G111" s="366">
        <v>0</v>
      </c>
      <c r="H111" s="366">
        <v>263.88</v>
      </c>
      <c r="I111" s="366">
        <v>87.43</v>
      </c>
      <c r="J111" s="365">
        <v>0.24886852067974155</v>
      </c>
    </row>
    <row r="112" spans="1:10" ht="12" customHeight="1" x14ac:dyDescent="0.2">
      <c r="A112" s="368" t="s">
        <v>9317</v>
      </c>
      <c r="B112" s="368" t="s">
        <v>9316</v>
      </c>
      <c r="C112" s="368" t="s">
        <v>1010</v>
      </c>
      <c r="D112" s="368">
        <v>4</v>
      </c>
      <c r="E112" s="368">
        <v>0</v>
      </c>
      <c r="F112" s="367">
        <v>1324.2</v>
      </c>
      <c r="G112" s="366">
        <v>0</v>
      </c>
      <c r="H112" s="366">
        <v>731.52</v>
      </c>
      <c r="I112" s="366">
        <v>592.67999999999995</v>
      </c>
      <c r="J112" s="365">
        <v>0.44757589487992749</v>
      </c>
    </row>
    <row r="113" spans="1:10" ht="12" customHeight="1" x14ac:dyDescent="0.2">
      <c r="A113" s="368" t="s">
        <v>1403</v>
      </c>
      <c r="B113" s="368" t="s">
        <v>1402</v>
      </c>
      <c r="C113" s="368" t="s">
        <v>1010</v>
      </c>
      <c r="D113" s="368">
        <v>17</v>
      </c>
      <c r="E113" s="368">
        <v>0</v>
      </c>
      <c r="F113" s="367">
        <v>9040.42</v>
      </c>
      <c r="G113" s="366">
        <v>0</v>
      </c>
      <c r="H113" s="366">
        <v>7330.57</v>
      </c>
      <c r="I113" s="366">
        <v>1709.85</v>
      </c>
      <c r="J113" s="365">
        <v>0.18913391192002141</v>
      </c>
    </row>
    <row r="114" spans="1:10" ht="12" customHeight="1" x14ac:dyDescent="0.2">
      <c r="A114" s="368" t="s">
        <v>3740</v>
      </c>
      <c r="B114" s="368" t="s">
        <v>3739</v>
      </c>
      <c r="C114" s="368" t="s">
        <v>1010</v>
      </c>
      <c r="D114" s="368">
        <v>1</v>
      </c>
      <c r="E114" s="368">
        <v>0</v>
      </c>
      <c r="F114" s="367">
        <v>176.06</v>
      </c>
      <c r="G114" s="366">
        <v>0</v>
      </c>
      <c r="H114" s="366">
        <v>137.19</v>
      </c>
      <c r="I114" s="366">
        <v>38.869999999999997</v>
      </c>
      <c r="J114" s="365">
        <v>0.22077700783823698</v>
      </c>
    </row>
    <row r="115" spans="1:10" ht="12" customHeight="1" x14ac:dyDescent="0.2">
      <c r="A115" s="368" t="s">
        <v>5245</v>
      </c>
      <c r="B115" s="368" t="s">
        <v>5244</v>
      </c>
      <c r="C115" s="368" t="s">
        <v>1010</v>
      </c>
      <c r="D115" s="368">
        <v>1</v>
      </c>
      <c r="E115" s="368">
        <v>0</v>
      </c>
      <c r="F115" s="367">
        <v>141.85</v>
      </c>
      <c r="G115" s="366">
        <v>0</v>
      </c>
      <c r="H115" s="366">
        <v>74.66</v>
      </c>
      <c r="I115" s="366">
        <v>67.19</v>
      </c>
      <c r="J115" s="365">
        <v>0.47366936905181528</v>
      </c>
    </row>
    <row r="116" spans="1:10" ht="12" customHeight="1" x14ac:dyDescent="0.2">
      <c r="A116" s="368" t="s">
        <v>1401</v>
      </c>
      <c r="B116" s="368" t="s">
        <v>1400</v>
      </c>
      <c r="C116" s="368" t="s">
        <v>1010</v>
      </c>
      <c r="D116" s="368">
        <v>4</v>
      </c>
      <c r="E116" s="368">
        <v>0</v>
      </c>
      <c r="F116" s="367">
        <v>1989.16</v>
      </c>
      <c r="G116" s="366">
        <v>0</v>
      </c>
      <c r="H116" s="366">
        <v>1702.04</v>
      </c>
      <c r="I116" s="366">
        <v>287.12</v>
      </c>
      <c r="J116" s="365">
        <v>0.14434233545818334</v>
      </c>
    </row>
    <row r="117" spans="1:10" ht="12" customHeight="1" x14ac:dyDescent="0.2">
      <c r="A117" s="368" t="s">
        <v>4481</v>
      </c>
      <c r="B117" s="368" t="s">
        <v>4480</v>
      </c>
      <c r="C117" s="368" t="s">
        <v>1010</v>
      </c>
      <c r="D117" s="368">
        <v>1</v>
      </c>
      <c r="E117" s="368">
        <v>0</v>
      </c>
      <c r="F117" s="367">
        <v>645.49</v>
      </c>
      <c r="G117" s="366">
        <v>0</v>
      </c>
      <c r="H117" s="366">
        <v>411.79</v>
      </c>
      <c r="I117" s="366">
        <v>233.7</v>
      </c>
      <c r="J117" s="365">
        <v>0.36205053525228897</v>
      </c>
    </row>
    <row r="118" spans="1:10" ht="12" customHeight="1" x14ac:dyDescent="0.2">
      <c r="A118" s="368" t="s">
        <v>2182</v>
      </c>
      <c r="B118" s="368" t="s">
        <v>2181</v>
      </c>
      <c r="C118" s="368" t="s">
        <v>1010</v>
      </c>
      <c r="D118" s="368">
        <v>1</v>
      </c>
      <c r="E118" s="368">
        <v>0</v>
      </c>
      <c r="F118" s="367">
        <v>559.36</v>
      </c>
      <c r="G118" s="366">
        <v>0</v>
      </c>
      <c r="H118" s="366">
        <v>462.92</v>
      </c>
      <c r="I118" s="366">
        <v>96.44</v>
      </c>
      <c r="J118" s="365">
        <v>0.17241132723112129</v>
      </c>
    </row>
    <row r="119" spans="1:10" ht="12" customHeight="1" x14ac:dyDescent="0.2">
      <c r="A119" s="368" t="s">
        <v>2180</v>
      </c>
      <c r="B119" s="368" t="s">
        <v>2179</v>
      </c>
      <c r="C119" s="368" t="s">
        <v>1010</v>
      </c>
      <c r="D119" s="368">
        <v>2</v>
      </c>
      <c r="E119" s="368">
        <v>0</v>
      </c>
      <c r="F119" s="367">
        <v>850.76</v>
      </c>
      <c r="G119" s="366">
        <v>0</v>
      </c>
      <c r="H119" s="366">
        <v>622.86</v>
      </c>
      <c r="I119" s="366">
        <v>227.9</v>
      </c>
      <c r="J119" s="365">
        <v>0.26787813249330011</v>
      </c>
    </row>
    <row r="120" spans="1:10" ht="12" customHeight="1" x14ac:dyDescent="0.2">
      <c r="A120" s="368" t="s">
        <v>1397</v>
      </c>
      <c r="B120" s="368" t="s">
        <v>1396</v>
      </c>
      <c r="C120" s="368" t="s">
        <v>1010</v>
      </c>
      <c r="D120" s="368">
        <v>4</v>
      </c>
      <c r="E120" s="368">
        <v>0</v>
      </c>
      <c r="F120" s="367">
        <v>1810.21</v>
      </c>
      <c r="G120" s="366">
        <v>0</v>
      </c>
      <c r="H120" s="366">
        <v>1379.76</v>
      </c>
      <c r="I120" s="366">
        <v>430.45</v>
      </c>
      <c r="J120" s="365">
        <v>0.23779009065246573</v>
      </c>
    </row>
    <row r="121" spans="1:10" ht="12" customHeight="1" x14ac:dyDescent="0.2">
      <c r="A121" s="368" t="s">
        <v>4479</v>
      </c>
      <c r="B121" s="368" t="s">
        <v>4478</v>
      </c>
      <c r="C121" s="368" t="s">
        <v>1010</v>
      </c>
      <c r="D121" s="368">
        <v>1</v>
      </c>
      <c r="E121" s="368">
        <v>0</v>
      </c>
      <c r="F121" s="367">
        <v>483.99</v>
      </c>
      <c r="G121" s="366">
        <v>0</v>
      </c>
      <c r="H121" s="366">
        <v>234.44</v>
      </c>
      <c r="I121" s="366">
        <v>249.55</v>
      </c>
      <c r="J121" s="365">
        <v>0.51560982664931099</v>
      </c>
    </row>
    <row r="122" spans="1:10" ht="12" customHeight="1" x14ac:dyDescent="0.2">
      <c r="A122" s="368" t="s">
        <v>6697</v>
      </c>
      <c r="B122" s="368" t="s">
        <v>6696</v>
      </c>
      <c r="C122" s="368" t="s">
        <v>1010</v>
      </c>
      <c r="D122" s="368">
        <v>3</v>
      </c>
      <c r="E122" s="368">
        <v>0</v>
      </c>
      <c r="F122" s="367">
        <v>1211.6300000000001</v>
      </c>
      <c r="G122" s="366">
        <v>0</v>
      </c>
      <c r="H122" s="366">
        <v>682.26</v>
      </c>
      <c r="I122" s="366">
        <v>529.37</v>
      </c>
      <c r="J122" s="365">
        <v>0.4369073066860345</v>
      </c>
    </row>
    <row r="123" spans="1:10" ht="12" customHeight="1" x14ac:dyDescent="0.2">
      <c r="A123" s="368" t="s">
        <v>1395</v>
      </c>
      <c r="B123" s="368" t="s">
        <v>1394</v>
      </c>
      <c r="C123" s="368" t="s">
        <v>1010</v>
      </c>
      <c r="D123" s="368">
        <v>10</v>
      </c>
      <c r="E123" s="368">
        <v>0</v>
      </c>
      <c r="F123" s="367">
        <v>2736.22</v>
      </c>
      <c r="G123" s="366">
        <v>0</v>
      </c>
      <c r="H123" s="366">
        <v>2104.8000000000002</v>
      </c>
      <c r="I123" s="366">
        <v>631.41999999999996</v>
      </c>
      <c r="J123" s="365">
        <v>0.23076360818939998</v>
      </c>
    </row>
    <row r="124" spans="1:10" ht="12" customHeight="1" x14ac:dyDescent="0.2">
      <c r="A124" s="368" t="s">
        <v>1393</v>
      </c>
      <c r="B124" s="368" t="s">
        <v>1392</v>
      </c>
      <c r="C124" s="368" t="s">
        <v>1010</v>
      </c>
      <c r="D124" s="368">
        <v>7</v>
      </c>
      <c r="E124" s="368">
        <v>0</v>
      </c>
      <c r="F124" s="367">
        <v>3140.23</v>
      </c>
      <c r="G124" s="366">
        <v>0</v>
      </c>
      <c r="H124" s="366">
        <v>2436.77</v>
      </c>
      <c r="I124" s="366">
        <v>703.46</v>
      </c>
      <c r="J124" s="365">
        <v>0.2240154383596106</v>
      </c>
    </row>
    <row r="125" spans="1:10" ht="12" customHeight="1" x14ac:dyDescent="0.2">
      <c r="A125" s="368" t="s">
        <v>1391</v>
      </c>
      <c r="B125" s="368" t="s">
        <v>1390</v>
      </c>
      <c r="C125" s="368" t="s">
        <v>1010</v>
      </c>
      <c r="D125" s="368">
        <v>3</v>
      </c>
      <c r="E125" s="368">
        <v>0</v>
      </c>
      <c r="F125" s="367">
        <v>5051.16</v>
      </c>
      <c r="G125" s="366">
        <v>0</v>
      </c>
      <c r="H125" s="366">
        <v>3539.76</v>
      </c>
      <c r="I125" s="366">
        <v>1511.4</v>
      </c>
      <c r="J125" s="365">
        <v>0.29921839735823058</v>
      </c>
    </row>
    <row r="126" spans="1:10" ht="12" customHeight="1" x14ac:dyDescent="0.2">
      <c r="A126" s="368" t="s">
        <v>1389</v>
      </c>
      <c r="B126" s="368" t="s">
        <v>1388</v>
      </c>
      <c r="C126" s="368" t="s">
        <v>1010</v>
      </c>
      <c r="D126" s="368">
        <v>25</v>
      </c>
      <c r="E126" s="368">
        <v>0</v>
      </c>
      <c r="F126" s="367">
        <v>4257.42</v>
      </c>
      <c r="G126" s="366">
        <v>0</v>
      </c>
      <c r="H126" s="366">
        <v>3309.13</v>
      </c>
      <c r="I126" s="366">
        <v>948.29</v>
      </c>
      <c r="J126" s="365">
        <v>0.22273818415848096</v>
      </c>
    </row>
    <row r="127" spans="1:10" ht="12" customHeight="1" x14ac:dyDescent="0.2">
      <c r="A127" s="368" t="s">
        <v>1383</v>
      </c>
      <c r="B127" s="368" t="s">
        <v>1382</v>
      </c>
      <c r="C127" s="368" t="s">
        <v>1010</v>
      </c>
      <c r="D127" s="368">
        <v>24</v>
      </c>
      <c r="E127" s="368">
        <v>0</v>
      </c>
      <c r="F127" s="367">
        <v>3603.18</v>
      </c>
      <c r="G127" s="366">
        <v>0</v>
      </c>
      <c r="H127" s="366">
        <v>2760</v>
      </c>
      <c r="I127" s="366">
        <v>843.18</v>
      </c>
      <c r="J127" s="365">
        <v>0.23400995787054768</v>
      </c>
    </row>
    <row r="128" spans="1:10" ht="12" customHeight="1" x14ac:dyDescent="0.2">
      <c r="A128" s="368" t="s">
        <v>1381</v>
      </c>
      <c r="B128" s="368" t="s">
        <v>1380</v>
      </c>
      <c r="C128" s="368" t="s">
        <v>1010</v>
      </c>
      <c r="D128" s="368">
        <v>2</v>
      </c>
      <c r="E128" s="368">
        <v>0</v>
      </c>
      <c r="F128" s="367">
        <v>422.38</v>
      </c>
      <c r="G128" s="366">
        <v>0</v>
      </c>
      <c r="H128" s="366">
        <v>314.89999999999998</v>
      </c>
      <c r="I128" s="366">
        <v>107.48</v>
      </c>
      <c r="J128" s="365">
        <v>0.25446280600407217</v>
      </c>
    </row>
    <row r="129" spans="1:10" ht="12" customHeight="1" x14ac:dyDescent="0.2">
      <c r="A129" s="368" t="s">
        <v>4475</v>
      </c>
      <c r="B129" s="368" t="s">
        <v>4474</v>
      </c>
      <c r="C129" s="368" t="s">
        <v>1010</v>
      </c>
      <c r="D129" s="368">
        <v>2</v>
      </c>
      <c r="E129" s="368">
        <v>0</v>
      </c>
      <c r="F129" s="367">
        <v>416.4</v>
      </c>
      <c r="G129" s="366">
        <v>0</v>
      </c>
      <c r="H129" s="366">
        <v>308.02</v>
      </c>
      <c r="I129" s="366">
        <v>108.38</v>
      </c>
      <c r="J129" s="365">
        <v>0.26027857829010564</v>
      </c>
    </row>
    <row r="130" spans="1:10" ht="12" customHeight="1" x14ac:dyDescent="0.2">
      <c r="A130" s="368" t="s">
        <v>1379</v>
      </c>
      <c r="B130" s="368" t="s">
        <v>1378</v>
      </c>
      <c r="C130" s="368" t="s">
        <v>1010</v>
      </c>
      <c r="D130" s="368">
        <v>21</v>
      </c>
      <c r="E130" s="368">
        <v>0</v>
      </c>
      <c r="F130" s="367">
        <v>3076.39</v>
      </c>
      <c r="G130" s="366">
        <v>0</v>
      </c>
      <c r="H130" s="366">
        <v>2394.96</v>
      </c>
      <c r="I130" s="366">
        <v>681.43</v>
      </c>
      <c r="J130" s="365">
        <v>0.2215031254164784</v>
      </c>
    </row>
    <row r="131" spans="1:10" ht="12" customHeight="1" x14ac:dyDescent="0.2">
      <c r="A131" s="368" t="s">
        <v>1377</v>
      </c>
      <c r="B131" s="368" t="s">
        <v>1376</v>
      </c>
      <c r="C131" s="368" t="s">
        <v>1010</v>
      </c>
      <c r="D131" s="368">
        <v>5</v>
      </c>
      <c r="E131" s="368">
        <v>0</v>
      </c>
      <c r="F131" s="367">
        <v>2319.3000000000002</v>
      </c>
      <c r="G131" s="366">
        <v>0</v>
      </c>
      <c r="H131" s="366">
        <v>1919.45</v>
      </c>
      <c r="I131" s="366">
        <v>399.85</v>
      </c>
      <c r="J131" s="365">
        <v>0.17240115552106239</v>
      </c>
    </row>
    <row r="132" spans="1:10" ht="12" customHeight="1" x14ac:dyDescent="0.2">
      <c r="A132" s="368" t="s">
        <v>1375</v>
      </c>
      <c r="B132" s="368" t="s">
        <v>1374</v>
      </c>
      <c r="C132" s="368" t="s">
        <v>1010</v>
      </c>
      <c r="D132" s="368">
        <v>1</v>
      </c>
      <c r="E132" s="368">
        <v>0</v>
      </c>
      <c r="F132" s="367">
        <v>336.66</v>
      </c>
      <c r="G132" s="366">
        <v>0</v>
      </c>
      <c r="H132" s="366">
        <v>256.5</v>
      </c>
      <c r="I132" s="366">
        <v>80.16</v>
      </c>
      <c r="J132" s="365">
        <v>0.23810372482623418</v>
      </c>
    </row>
    <row r="133" spans="1:10" ht="12" customHeight="1" x14ac:dyDescent="0.2">
      <c r="A133" s="368" t="s">
        <v>1373</v>
      </c>
      <c r="B133" s="368" t="s">
        <v>1372</v>
      </c>
      <c r="C133" s="368" t="s">
        <v>1010</v>
      </c>
      <c r="D133" s="368">
        <v>3</v>
      </c>
      <c r="E133" s="368">
        <v>0</v>
      </c>
      <c r="F133" s="367">
        <v>1867.93</v>
      </c>
      <c r="G133" s="366">
        <v>0</v>
      </c>
      <c r="H133" s="366">
        <v>1493.01</v>
      </c>
      <c r="I133" s="366">
        <v>374.92</v>
      </c>
      <c r="J133" s="365">
        <v>0.20071415952417918</v>
      </c>
    </row>
    <row r="134" spans="1:10" ht="12" customHeight="1" x14ac:dyDescent="0.2">
      <c r="A134" s="368" t="s">
        <v>1371</v>
      </c>
      <c r="B134" s="368" t="s">
        <v>1370</v>
      </c>
      <c r="C134" s="368" t="s">
        <v>1010</v>
      </c>
      <c r="D134" s="368">
        <v>5</v>
      </c>
      <c r="E134" s="368">
        <v>0</v>
      </c>
      <c r="F134" s="367">
        <v>2647.53</v>
      </c>
      <c r="G134" s="366">
        <v>0</v>
      </c>
      <c r="H134" s="366">
        <v>2152.4499999999998</v>
      </c>
      <c r="I134" s="366">
        <v>495.08</v>
      </c>
      <c r="J134" s="365">
        <v>0.18699693676747761</v>
      </c>
    </row>
    <row r="135" spans="1:10" ht="12" customHeight="1" x14ac:dyDescent="0.2">
      <c r="A135" s="368" t="s">
        <v>8619</v>
      </c>
      <c r="B135" s="368" t="s">
        <v>8618</v>
      </c>
      <c r="C135" s="368" t="s">
        <v>1010</v>
      </c>
      <c r="D135" s="368">
        <v>1</v>
      </c>
      <c r="E135" s="368">
        <v>0</v>
      </c>
      <c r="F135" s="367">
        <v>643.79999999999995</v>
      </c>
      <c r="G135" s="366">
        <v>0</v>
      </c>
      <c r="H135" s="366">
        <v>264.2</v>
      </c>
      <c r="I135" s="366">
        <v>379.6</v>
      </c>
      <c r="J135" s="365">
        <v>0.58962410686548616</v>
      </c>
    </row>
    <row r="136" spans="1:10" ht="12" customHeight="1" x14ac:dyDescent="0.2">
      <c r="A136" s="368" t="s">
        <v>2170</v>
      </c>
      <c r="B136" s="368" t="s">
        <v>2169</v>
      </c>
      <c r="C136" s="368" t="s">
        <v>1010</v>
      </c>
      <c r="D136" s="368">
        <v>7</v>
      </c>
      <c r="E136" s="368">
        <v>0</v>
      </c>
      <c r="F136" s="367">
        <v>2452.2199999999998</v>
      </c>
      <c r="G136" s="366">
        <v>0</v>
      </c>
      <c r="H136" s="366">
        <v>1925.16</v>
      </c>
      <c r="I136" s="366">
        <v>527.05999999999995</v>
      </c>
      <c r="J136" s="365">
        <v>0.21493177610491718</v>
      </c>
    </row>
    <row r="137" spans="1:10" ht="12" customHeight="1" x14ac:dyDescent="0.2">
      <c r="A137" s="368" t="s">
        <v>2168</v>
      </c>
      <c r="B137" s="368" t="s">
        <v>2167</v>
      </c>
      <c r="C137" s="368" t="s">
        <v>1010</v>
      </c>
      <c r="D137" s="368">
        <v>3</v>
      </c>
      <c r="E137" s="368">
        <v>0</v>
      </c>
      <c r="F137" s="367">
        <v>1146.5999999999999</v>
      </c>
      <c r="G137" s="366">
        <v>0</v>
      </c>
      <c r="H137" s="366">
        <v>873.6</v>
      </c>
      <c r="I137" s="366">
        <v>273</v>
      </c>
      <c r="J137" s="365">
        <v>0.23809523809523808</v>
      </c>
    </row>
    <row r="138" spans="1:10" ht="12" customHeight="1" x14ac:dyDescent="0.2">
      <c r="A138" s="368" t="s">
        <v>2166</v>
      </c>
      <c r="B138" s="368" t="s">
        <v>2165</v>
      </c>
      <c r="C138" s="368" t="s">
        <v>1010</v>
      </c>
      <c r="D138" s="368">
        <v>1</v>
      </c>
      <c r="E138" s="368">
        <v>0</v>
      </c>
      <c r="F138" s="367">
        <v>481.29</v>
      </c>
      <c r="G138" s="366">
        <v>0</v>
      </c>
      <c r="H138" s="366">
        <v>334.23</v>
      </c>
      <c r="I138" s="366">
        <v>147.06</v>
      </c>
      <c r="J138" s="365">
        <v>0.30555382409773735</v>
      </c>
    </row>
    <row r="139" spans="1:10" ht="12" customHeight="1" x14ac:dyDescent="0.2">
      <c r="A139" s="368" t="s">
        <v>1363</v>
      </c>
      <c r="B139" s="368" t="s">
        <v>1362</v>
      </c>
      <c r="C139" s="368" t="s">
        <v>1010</v>
      </c>
      <c r="D139" s="368">
        <v>1</v>
      </c>
      <c r="E139" s="368">
        <v>0</v>
      </c>
      <c r="F139" s="367">
        <v>384.38</v>
      </c>
      <c r="G139" s="366">
        <v>0</v>
      </c>
      <c r="H139" s="366">
        <v>271.39999999999998</v>
      </c>
      <c r="I139" s="366">
        <v>112.98</v>
      </c>
      <c r="J139" s="365">
        <v>0.29392788386492535</v>
      </c>
    </row>
    <row r="140" spans="1:10" ht="12" customHeight="1" x14ac:dyDescent="0.2">
      <c r="A140" s="368" t="s">
        <v>1361</v>
      </c>
      <c r="B140" s="368" t="s">
        <v>1360</v>
      </c>
      <c r="C140" s="368" t="s">
        <v>1010</v>
      </c>
      <c r="D140" s="368">
        <v>1</v>
      </c>
      <c r="E140" s="368">
        <v>0</v>
      </c>
      <c r="F140" s="367">
        <v>343.98</v>
      </c>
      <c r="G140" s="366">
        <v>0</v>
      </c>
      <c r="H140" s="366">
        <v>261.02</v>
      </c>
      <c r="I140" s="366">
        <v>82.96</v>
      </c>
      <c r="J140" s="365">
        <v>0.24117681260538404</v>
      </c>
    </row>
    <row r="141" spans="1:10" ht="12" customHeight="1" x14ac:dyDescent="0.2">
      <c r="A141" s="368" t="s">
        <v>1359</v>
      </c>
      <c r="B141" s="368" t="s">
        <v>1358</v>
      </c>
      <c r="C141" s="368" t="s">
        <v>1010</v>
      </c>
      <c r="D141" s="368">
        <v>3</v>
      </c>
      <c r="E141" s="368">
        <v>0</v>
      </c>
      <c r="F141" s="367">
        <v>1361.52</v>
      </c>
      <c r="G141" s="366">
        <v>0</v>
      </c>
      <c r="H141" s="366">
        <v>1160.0999999999999</v>
      </c>
      <c r="I141" s="366">
        <v>201.42</v>
      </c>
      <c r="J141" s="365">
        <v>0.14793759915388682</v>
      </c>
    </row>
    <row r="142" spans="1:10" ht="12" customHeight="1" x14ac:dyDescent="0.2">
      <c r="A142" s="368" t="s">
        <v>1357</v>
      </c>
      <c r="B142" s="368" t="s">
        <v>1356</v>
      </c>
      <c r="C142" s="368" t="s">
        <v>1010</v>
      </c>
      <c r="D142" s="368">
        <v>4</v>
      </c>
      <c r="E142" s="368">
        <v>0</v>
      </c>
      <c r="F142" s="367">
        <v>1386.94</v>
      </c>
      <c r="G142" s="366">
        <v>0</v>
      </c>
      <c r="H142" s="366">
        <v>1109.56</v>
      </c>
      <c r="I142" s="366">
        <v>277.38</v>
      </c>
      <c r="J142" s="365">
        <v>0.1999942319062108</v>
      </c>
    </row>
    <row r="143" spans="1:10" ht="12" customHeight="1" x14ac:dyDescent="0.2">
      <c r="A143" s="368" t="s">
        <v>1355</v>
      </c>
      <c r="B143" s="368" t="s">
        <v>1354</v>
      </c>
      <c r="C143" s="368" t="s">
        <v>1010</v>
      </c>
      <c r="D143" s="368">
        <v>1</v>
      </c>
      <c r="E143" s="368">
        <v>0</v>
      </c>
      <c r="F143" s="367">
        <v>345.62</v>
      </c>
      <c r="G143" s="366">
        <v>0</v>
      </c>
      <c r="H143" s="366">
        <v>301.62</v>
      </c>
      <c r="I143" s="366">
        <v>44</v>
      </c>
      <c r="J143" s="365">
        <v>0.1273074474856779</v>
      </c>
    </row>
    <row r="144" spans="1:10" ht="12" customHeight="1" x14ac:dyDescent="0.2">
      <c r="A144" s="368" t="s">
        <v>1353</v>
      </c>
      <c r="B144" s="368" t="s">
        <v>1352</v>
      </c>
      <c r="C144" s="368" t="s">
        <v>1010</v>
      </c>
      <c r="D144" s="368">
        <v>1</v>
      </c>
      <c r="E144" s="368">
        <v>0</v>
      </c>
      <c r="F144" s="367">
        <v>124.35</v>
      </c>
      <c r="G144" s="366">
        <v>0</v>
      </c>
      <c r="H144" s="366">
        <v>97.9</v>
      </c>
      <c r="I144" s="366">
        <v>26.45</v>
      </c>
      <c r="J144" s="365">
        <v>0.2127060715721753</v>
      </c>
    </row>
    <row r="145" spans="1:10" ht="12" customHeight="1" x14ac:dyDescent="0.2">
      <c r="A145" s="368" t="s">
        <v>1351</v>
      </c>
      <c r="B145" s="368" t="s">
        <v>1350</v>
      </c>
      <c r="C145" s="368" t="s">
        <v>1010</v>
      </c>
      <c r="D145" s="368">
        <v>15</v>
      </c>
      <c r="E145" s="368">
        <v>0</v>
      </c>
      <c r="F145" s="367">
        <v>2750.24</v>
      </c>
      <c r="G145" s="366">
        <v>0</v>
      </c>
      <c r="H145" s="366">
        <v>2153.5500000000002</v>
      </c>
      <c r="I145" s="366">
        <v>596.69000000000005</v>
      </c>
      <c r="J145" s="365">
        <v>0.21695924719297224</v>
      </c>
    </row>
    <row r="146" spans="1:10" ht="12" customHeight="1" x14ac:dyDescent="0.2">
      <c r="A146" s="368" t="s">
        <v>4113</v>
      </c>
      <c r="B146" s="368" t="s">
        <v>4112</v>
      </c>
      <c r="C146" s="368" t="s">
        <v>1010</v>
      </c>
      <c r="D146" s="368">
        <v>1</v>
      </c>
      <c r="E146" s="368">
        <v>0</v>
      </c>
      <c r="F146" s="367">
        <v>531.23</v>
      </c>
      <c r="G146" s="366">
        <v>0</v>
      </c>
      <c r="H146" s="366">
        <v>404.76</v>
      </c>
      <c r="I146" s="366">
        <v>126.47</v>
      </c>
      <c r="J146" s="365">
        <v>0.23807444191155294</v>
      </c>
    </row>
    <row r="147" spans="1:10" ht="12" customHeight="1" x14ac:dyDescent="0.2">
      <c r="A147" s="368" t="s">
        <v>1347</v>
      </c>
      <c r="B147" s="368" t="s">
        <v>1346</v>
      </c>
      <c r="C147" s="368" t="s">
        <v>1010</v>
      </c>
      <c r="D147" s="368">
        <v>3</v>
      </c>
      <c r="E147" s="368">
        <v>0</v>
      </c>
      <c r="F147" s="367">
        <v>2571.71</v>
      </c>
      <c r="G147" s="366">
        <v>0</v>
      </c>
      <c r="H147" s="366">
        <v>1957.86</v>
      </c>
      <c r="I147" s="366">
        <v>613.85</v>
      </c>
      <c r="J147" s="365">
        <v>0.23869332078655836</v>
      </c>
    </row>
    <row r="148" spans="1:10" ht="12" customHeight="1" x14ac:dyDescent="0.2">
      <c r="A148" s="368" t="s">
        <v>1345</v>
      </c>
      <c r="B148" s="368" t="s">
        <v>1344</v>
      </c>
      <c r="C148" s="368" t="s">
        <v>1010</v>
      </c>
      <c r="D148" s="368">
        <v>2</v>
      </c>
      <c r="E148" s="368">
        <v>0</v>
      </c>
      <c r="F148" s="367">
        <v>1205.98</v>
      </c>
      <c r="G148" s="366">
        <v>0</v>
      </c>
      <c r="H148" s="366">
        <v>887.16</v>
      </c>
      <c r="I148" s="366">
        <v>318.82</v>
      </c>
      <c r="J148" s="365">
        <v>0.26436590988241926</v>
      </c>
    </row>
    <row r="149" spans="1:10" ht="12" customHeight="1" x14ac:dyDescent="0.2">
      <c r="A149" s="368" t="s">
        <v>1343</v>
      </c>
      <c r="B149" s="368" t="s">
        <v>1342</v>
      </c>
      <c r="C149" s="368" t="s">
        <v>1010</v>
      </c>
      <c r="D149" s="368">
        <v>2</v>
      </c>
      <c r="E149" s="368">
        <v>0</v>
      </c>
      <c r="F149" s="367">
        <v>1017.7</v>
      </c>
      <c r="G149" s="366">
        <v>0</v>
      </c>
      <c r="H149" s="366">
        <v>805.92</v>
      </c>
      <c r="I149" s="366">
        <v>211.78</v>
      </c>
      <c r="J149" s="365">
        <v>0.20809668861157513</v>
      </c>
    </row>
    <row r="150" spans="1:10" ht="12" customHeight="1" x14ac:dyDescent="0.2">
      <c r="A150" s="368" t="s">
        <v>1339</v>
      </c>
      <c r="B150" s="368" t="s">
        <v>1338</v>
      </c>
      <c r="C150" s="368" t="s">
        <v>1010</v>
      </c>
      <c r="D150" s="368">
        <v>5</v>
      </c>
      <c r="E150" s="368">
        <v>0</v>
      </c>
      <c r="F150" s="367">
        <v>2440.0300000000002</v>
      </c>
      <c r="G150" s="366">
        <v>0</v>
      </c>
      <c r="H150" s="366">
        <v>1754.8</v>
      </c>
      <c r="I150" s="366">
        <v>685.23</v>
      </c>
      <c r="J150" s="365">
        <v>0.28082851440351142</v>
      </c>
    </row>
    <row r="151" spans="1:10" ht="12" customHeight="1" x14ac:dyDescent="0.2">
      <c r="A151" s="368" t="s">
        <v>1337</v>
      </c>
      <c r="B151" s="368" t="s">
        <v>1336</v>
      </c>
      <c r="C151" s="368" t="s">
        <v>1010</v>
      </c>
      <c r="D151" s="368">
        <v>4</v>
      </c>
      <c r="E151" s="368">
        <v>0</v>
      </c>
      <c r="F151" s="367">
        <v>541.96</v>
      </c>
      <c r="G151" s="366">
        <v>0</v>
      </c>
      <c r="H151" s="366">
        <v>477.28</v>
      </c>
      <c r="I151" s="366">
        <v>64.680000000000007</v>
      </c>
      <c r="J151" s="365">
        <v>0.11934460107757031</v>
      </c>
    </row>
    <row r="152" spans="1:10" ht="12" customHeight="1" x14ac:dyDescent="0.2">
      <c r="A152" s="368" t="s">
        <v>1335</v>
      </c>
      <c r="B152" s="368" t="s">
        <v>1334</v>
      </c>
      <c r="C152" s="368" t="s">
        <v>1010</v>
      </c>
      <c r="D152" s="368">
        <v>2</v>
      </c>
      <c r="E152" s="368">
        <v>0</v>
      </c>
      <c r="F152" s="367">
        <v>1450.14</v>
      </c>
      <c r="G152" s="366">
        <v>0</v>
      </c>
      <c r="H152" s="366">
        <v>1173.3599999999999</v>
      </c>
      <c r="I152" s="366">
        <v>276.77999999999997</v>
      </c>
      <c r="J152" s="365">
        <v>0.19086433034051883</v>
      </c>
    </row>
    <row r="153" spans="1:10" ht="12" customHeight="1" x14ac:dyDescent="0.2">
      <c r="A153" s="368" t="s">
        <v>1333</v>
      </c>
      <c r="B153" s="368" t="s">
        <v>1332</v>
      </c>
      <c r="C153" s="368" t="s">
        <v>1010</v>
      </c>
      <c r="D153" s="368">
        <v>3</v>
      </c>
      <c r="E153" s="368">
        <v>0</v>
      </c>
      <c r="F153" s="367">
        <v>395.74</v>
      </c>
      <c r="G153" s="366">
        <v>0</v>
      </c>
      <c r="H153" s="366">
        <v>299.73</v>
      </c>
      <c r="I153" s="366">
        <v>96.01</v>
      </c>
      <c r="J153" s="365">
        <v>0.2426087835447516</v>
      </c>
    </row>
    <row r="154" spans="1:10" ht="12" customHeight="1" x14ac:dyDescent="0.2">
      <c r="A154" s="368" t="s">
        <v>1329</v>
      </c>
      <c r="B154" s="368" t="s">
        <v>1328</v>
      </c>
      <c r="C154" s="368" t="s">
        <v>1010</v>
      </c>
      <c r="D154" s="368">
        <v>19</v>
      </c>
      <c r="E154" s="368">
        <v>0</v>
      </c>
      <c r="F154" s="367">
        <v>3409.54</v>
      </c>
      <c r="G154" s="366">
        <v>0</v>
      </c>
      <c r="H154" s="366">
        <v>2573.9299999999998</v>
      </c>
      <c r="I154" s="366">
        <v>835.61</v>
      </c>
      <c r="J154" s="365">
        <v>0.24507998146377516</v>
      </c>
    </row>
    <row r="155" spans="1:10" ht="12" customHeight="1" x14ac:dyDescent="0.2">
      <c r="A155" s="368" t="s">
        <v>2152</v>
      </c>
      <c r="B155" s="368" t="s">
        <v>2151</v>
      </c>
      <c r="C155" s="368" t="s">
        <v>1010</v>
      </c>
      <c r="D155" s="368">
        <v>5</v>
      </c>
      <c r="E155" s="368">
        <v>0</v>
      </c>
      <c r="F155" s="367">
        <v>1144.27</v>
      </c>
      <c r="G155" s="366">
        <v>0</v>
      </c>
      <c r="H155" s="366">
        <v>784.55</v>
      </c>
      <c r="I155" s="366">
        <v>359.72</v>
      </c>
      <c r="J155" s="365">
        <v>0.31436636458178574</v>
      </c>
    </row>
    <row r="156" spans="1:10" ht="12" customHeight="1" x14ac:dyDescent="0.2">
      <c r="A156" s="368" t="s">
        <v>1327</v>
      </c>
      <c r="B156" s="368" t="s">
        <v>1326</v>
      </c>
      <c r="C156" s="368" t="s">
        <v>1010</v>
      </c>
      <c r="D156" s="368">
        <v>5</v>
      </c>
      <c r="E156" s="368">
        <v>0</v>
      </c>
      <c r="F156" s="367">
        <v>996.9</v>
      </c>
      <c r="G156" s="366">
        <v>0</v>
      </c>
      <c r="H156" s="366">
        <v>820.75</v>
      </c>
      <c r="I156" s="366">
        <v>176.15</v>
      </c>
      <c r="J156" s="365">
        <v>0.17669776306550306</v>
      </c>
    </row>
    <row r="157" spans="1:10" ht="12" customHeight="1" x14ac:dyDescent="0.2">
      <c r="A157" s="368" t="s">
        <v>1325</v>
      </c>
      <c r="B157" s="368" t="s">
        <v>1324</v>
      </c>
      <c r="C157" s="368" t="s">
        <v>1010</v>
      </c>
      <c r="D157" s="368">
        <v>2</v>
      </c>
      <c r="E157" s="368">
        <v>0</v>
      </c>
      <c r="F157" s="367">
        <v>593.96</v>
      </c>
      <c r="G157" s="366">
        <v>0</v>
      </c>
      <c r="H157" s="366">
        <v>472.64</v>
      </c>
      <c r="I157" s="366">
        <v>121.32</v>
      </c>
      <c r="J157" s="365">
        <v>0.2042561788672638</v>
      </c>
    </row>
    <row r="158" spans="1:10" ht="12" customHeight="1" x14ac:dyDescent="0.2">
      <c r="A158" s="368" t="s">
        <v>3726</v>
      </c>
      <c r="B158" s="368" t="s">
        <v>3725</v>
      </c>
      <c r="C158" s="368" t="s">
        <v>1010</v>
      </c>
      <c r="D158" s="368">
        <v>2</v>
      </c>
      <c r="E158" s="368">
        <v>0</v>
      </c>
      <c r="F158" s="367">
        <v>232.78</v>
      </c>
      <c r="G158" s="366">
        <v>0</v>
      </c>
      <c r="H158" s="366">
        <v>169.98</v>
      </c>
      <c r="I158" s="366">
        <v>62.8</v>
      </c>
      <c r="J158" s="365">
        <v>0.26978262737348568</v>
      </c>
    </row>
    <row r="159" spans="1:10" ht="12" customHeight="1" x14ac:dyDescent="0.2">
      <c r="A159" s="368" t="s">
        <v>1321</v>
      </c>
      <c r="B159" s="368" t="s">
        <v>1320</v>
      </c>
      <c r="C159" s="368" t="s">
        <v>1010</v>
      </c>
      <c r="D159" s="368">
        <v>39</v>
      </c>
      <c r="E159" s="368">
        <v>0</v>
      </c>
      <c r="F159" s="367">
        <v>14752.86</v>
      </c>
      <c r="G159" s="366">
        <v>0</v>
      </c>
      <c r="H159" s="366">
        <v>11312.22</v>
      </c>
      <c r="I159" s="366">
        <v>3440.64</v>
      </c>
      <c r="J159" s="365">
        <v>0.23321850814011655</v>
      </c>
    </row>
    <row r="160" spans="1:10" ht="12" customHeight="1" x14ac:dyDescent="0.2">
      <c r="A160" s="368" t="s">
        <v>1319</v>
      </c>
      <c r="B160" s="368" t="s">
        <v>1318</v>
      </c>
      <c r="C160" s="368" t="s">
        <v>1010</v>
      </c>
      <c r="D160" s="368">
        <v>1</v>
      </c>
      <c r="E160" s="368">
        <v>0</v>
      </c>
      <c r="F160" s="367">
        <v>160.06</v>
      </c>
      <c r="G160" s="366">
        <v>0</v>
      </c>
      <c r="H160" s="366">
        <v>119.98</v>
      </c>
      <c r="I160" s="366">
        <v>40.08</v>
      </c>
      <c r="J160" s="365">
        <v>0.25040609771335748</v>
      </c>
    </row>
    <row r="161" spans="1:10" ht="12" customHeight="1" x14ac:dyDescent="0.2">
      <c r="A161" s="368" t="s">
        <v>1315</v>
      </c>
      <c r="B161" s="368" t="s">
        <v>1314</v>
      </c>
      <c r="C161" s="368" t="s">
        <v>1010</v>
      </c>
      <c r="D161" s="368">
        <v>1</v>
      </c>
      <c r="E161" s="368">
        <v>0</v>
      </c>
      <c r="F161" s="367">
        <v>432.91</v>
      </c>
      <c r="G161" s="366">
        <v>0</v>
      </c>
      <c r="H161" s="366">
        <v>325.89999999999998</v>
      </c>
      <c r="I161" s="366">
        <v>107.01</v>
      </c>
      <c r="J161" s="365">
        <v>0.24718763715321893</v>
      </c>
    </row>
    <row r="162" spans="1:10" ht="12" customHeight="1" x14ac:dyDescent="0.2">
      <c r="A162" s="368" t="s">
        <v>9315</v>
      </c>
      <c r="B162" s="368" t="s">
        <v>9314</v>
      </c>
      <c r="C162" s="368" t="s">
        <v>1010</v>
      </c>
      <c r="D162" s="368">
        <v>1</v>
      </c>
      <c r="E162" s="368">
        <v>0</v>
      </c>
      <c r="F162" s="367">
        <v>250.09</v>
      </c>
      <c r="G162" s="366">
        <v>0</v>
      </c>
      <c r="H162" s="366">
        <v>130.6</v>
      </c>
      <c r="I162" s="366">
        <v>119.49</v>
      </c>
      <c r="J162" s="365">
        <v>0.47778799632132435</v>
      </c>
    </row>
    <row r="163" spans="1:10" ht="12" customHeight="1" x14ac:dyDescent="0.2">
      <c r="A163" s="368" t="s">
        <v>1311</v>
      </c>
      <c r="B163" s="368" t="s">
        <v>1310</v>
      </c>
      <c r="C163" s="368" t="s">
        <v>1010</v>
      </c>
      <c r="D163" s="368">
        <v>4</v>
      </c>
      <c r="E163" s="368">
        <v>0</v>
      </c>
      <c r="F163" s="367">
        <v>880.32</v>
      </c>
      <c r="G163" s="366">
        <v>0</v>
      </c>
      <c r="H163" s="366">
        <v>683.76</v>
      </c>
      <c r="I163" s="366">
        <v>196.56</v>
      </c>
      <c r="J163" s="365">
        <v>0.22328244274809161</v>
      </c>
    </row>
    <row r="164" spans="1:10" ht="12" customHeight="1" x14ac:dyDescent="0.2">
      <c r="A164" s="368" t="s">
        <v>3044</v>
      </c>
      <c r="B164" s="368" t="s">
        <v>3043</v>
      </c>
      <c r="C164" s="368" t="s">
        <v>1010</v>
      </c>
      <c r="D164" s="368">
        <v>9</v>
      </c>
      <c r="E164" s="368">
        <v>0</v>
      </c>
      <c r="F164" s="367">
        <v>1202.48</v>
      </c>
      <c r="G164" s="366">
        <v>0</v>
      </c>
      <c r="H164" s="366">
        <v>962.46</v>
      </c>
      <c r="I164" s="366">
        <v>240.02</v>
      </c>
      <c r="J164" s="365">
        <v>0.19960415142039784</v>
      </c>
    </row>
    <row r="165" spans="1:10" ht="12" customHeight="1" x14ac:dyDescent="0.2">
      <c r="A165" s="368" t="s">
        <v>1309</v>
      </c>
      <c r="B165" s="368" t="s">
        <v>1308</v>
      </c>
      <c r="C165" s="368" t="s">
        <v>1010</v>
      </c>
      <c r="D165" s="368">
        <v>1</v>
      </c>
      <c r="E165" s="368">
        <v>0</v>
      </c>
      <c r="F165" s="367">
        <v>263.63</v>
      </c>
      <c r="G165" s="366">
        <v>0</v>
      </c>
      <c r="H165" s="366">
        <v>188.51</v>
      </c>
      <c r="I165" s="366">
        <v>75.12</v>
      </c>
      <c r="J165" s="365">
        <v>0.28494480901263136</v>
      </c>
    </row>
    <row r="166" spans="1:10" ht="12" customHeight="1" x14ac:dyDescent="0.2">
      <c r="A166" s="368" t="s">
        <v>3724</v>
      </c>
      <c r="B166" s="368" t="s">
        <v>3723</v>
      </c>
      <c r="C166" s="368" t="s">
        <v>1010</v>
      </c>
      <c r="D166" s="368">
        <v>2</v>
      </c>
      <c r="E166" s="368">
        <v>0</v>
      </c>
      <c r="F166" s="367">
        <v>1075.56</v>
      </c>
      <c r="G166" s="366">
        <v>0</v>
      </c>
      <c r="H166" s="366">
        <v>710.36</v>
      </c>
      <c r="I166" s="366">
        <v>365.2</v>
      </c>
      <c r="J166" s="365">
        <v>0.3395440514708617</v>
      </c>
    </row>
    <row r="167" spans="1:10" ht="12" customHeight="1" x14ac:dyDescent="0.2">
      <c r="A167" s="368" t="s">
        <v>1307</v>
      </c>
      <c r="B167" s="368" t="s">
        <v>1306</v>
      </c>
      <c r="C167" s="368" t="s">
        <v>1010</v>
      </c>
      <c r="D167" s="368">
        <v>41</v>
      </c>
      <c r="E167" s="368">
        <v>0</v>
      </c>
      <c r="F167" s="367">
        <v>7463.95</v>
      </c>
      <c r="G167" s="366">
        <v>0</v>
      </c>
      <c r="H167" s="366">
        <v>5717.86</v>
      </c>
      <c r="I167" s="366">
        <v>1746.09</v>
      </c>
      <c r="J167" s="365">
        <v>0.2339364545582433</v>
      </c>
    </row>
    <row r="168" spans="1:10" ht="12" customHeight="1" x14ac:dyDescent="0.2">
      <c r="A168" s="368" t="s">
        <v>1305</v>
      </c>
      <c r="B168" s="368" t="s">
        <v>1304</v>
      </c>
      <c r="C168" s="368" t="s">
        <v>1010</v>
      </c>
      <c r="D168" s="368">
        <v>25</v>
      </c>
      <c r="E168" s="368">
        <v>0</v>
      </c>
      <c r="F168" s="367">
        <v>7570</v>
      </c>
      <c r="G168" s="366">
        <v>0</v>
      </c>
      <c r="H168" s="366">
        <v>5913.95</v>
      </c>
      <c r="I168" s="366">
        <v>1656.05</v>
      </c>
      <c r="J168" s="365">
        <v>0.21876486129458389</v>
      </c>
    </row>
    <row r="169" spans="1:10" ht="12" customHeight="1" x14ac:dyDescent="0.2">
      <c r="A169" s="368" t="s">
        <v>1301</v>
      </c>
      <c r="B169" s="368" t="s">
        <v>1300</v>
      </c>
      <c r="C169" s="368" t="s">
        <v>1010</v>
      </c>
      <c r="D169" s="368">
        <v>7</v>
      </c>
      <c r="E169" s="368">
        <v>0</v>
      </c>
      <c r="F169" s="367">
        <v>722.23</v>
      </c>
      <c r="G169" s="366">
        <v>0</v>
      </c>
      <c r="H169" s="366">
        <v>588.41999999999996</v>
      </c>
      <c r="I169" s="366">
        <v>133.81</v>
      </c>
      <c r="J169" s="365">
        <v>0.18527338936349916</v>
      </c>
    </row>
    <row r="170" spans="1:10" ht="12" customHeight="1" x14ac:dyDescent="0.2">
      <c r="A170" s="368" t="s">
        <v>2144</v>
      </c>
      <c r="B170" s="368" t="s">
        <v>2143</v>
      </c>
      <c r="C170" s="368" t="s">
        <v>1010</v>
      </c>
      <c r="D170" s="368">
        <v>5</v>
      </c>
      <c r="E170" s="368">
        <v>0</v>
      </c>
      <c r="F170" s="367">
        <v>670.59</v>
      </c>
      <c r="G170" s="366">
        <v>0</v>
      </c>
      <c r="H170" s="366">
        <v>508.9</v>
      </c>
      <c r="I170" s="366">
        <v>161.69</v>
      </c>
      <c r="J170" s="365">
        <v>0.24111603215079258</v>
      </c>
    </row>
    <row r="171" spans="1:10" ht="12" customHeight="1" x14ac:dyDescent="0.2">
      <c r="A171" s="368" t="s">
        <v>1299</v>
      </c>
      <c r="B171" s="368" t="s">
        <v>1298</v>
      </c>
      <c r="C171" s="368" t="s">
        <v>1010</v>
      </c>
      <c r="D171" s="368">
        <v>2</v>
      </c>
      <c r="E171" s="368">
        <v>0</v>
      </c>
      <c r="F171" s="367">
        <v>500.9</v>
      </c>
      <c r="G171" s="366">
        <v>0</v>
      </c>
      <c r="H171" s="366">
        <v>401.82</v>
      </c>
      <c r="I171" s="366">
        <v>99.08</v>
      </c>
      <c r="J171" s="365">
        <v>0.19780395288480734</v>
      </c>
    </row>
    <row r="172" spans="1:10" ht="12" customHeight="1" x14ac:dyDescent="0.2">
      <c r="A172" s="368" t="s">
        <v>1297</v>
      </c>
      <c r="B172" s="368" t="s">
        <v>1296</v>
      </c>
      <c r="C172" s="368" t="s">
        <v>1010</v>
      </c>
      <c r="D172" s="368">
        <v>21</v>
      </c>
      <c r="E172" s="368">
        <v>0</v>
      </c>
      <c r="F172" s="367">
        <v>3192.31</v>
      </c>
      <c r="G172" s="366">
        <v>0</v>
      </c>
      <c r="H172" s="366">
        <v>2621.57</v>
      </c>
      <c r="I172" s="366">
        <v>570.74</v>
      </c>
      <c r="J172" s="365">
        <v>0.17878589485356999</v>
      </c>
    </row>
    <row r="173" spans="1:10" ht="12" customHeight="1" x14ac:dyDescent="0.2">
      <c r="A173" s="368" t="s">
        <v>5237</v>
      </c>
      <c r="B173" s="368" t="s">
        <v>5236</v>
      </c>
      <c r="C173" s="368" t="s">
        <v>1010</v>
      </c>
      <c r="D173" s="368">
        <v>2</v>
      </c>
      <c r="E173" s="368">
        <v>0</v>
      </c>
      <c r="F173" s="367">
        <v>443.06</v>
      </c>
      <c r="G173" s="366">
        <v>0</v>
      </c>
      <c r="H173" s="366">
        <v>336.76</v>
      </c>
      <c r="I173" s="366">
        <v>106.3</v>
      </c>
      <c r="J173" s="365">
        <v>0.23992235814562363</v>
      </c>
    </row>
    <row r="174" spans="1:10" ht="12" customHeight="1" x14ac:dyDescent="0.2">
      <c r="A174" s="368" t="s">
        <v>3040</v>
      </c>
      <c r="B174" s="368" t="s">
        <v>3039</v>
      </c>
      <c r="C174" s="368" t="s">
        <v>1010</v>
      </c>
      <c r="D174" s="368">
        <v>1</v>
      </c>
      <c r="E174" s="368">
        <v>0</v>
      </c>
      <c r="F174" s="367">
        <v>1154.68</v>
      </c>
      <c r="G174" s="366">
        <v>0</v>
      </c>
      <c r="H174" s="366">
        <v>847.1</v>
      </c>
      <c r="I174" s="366">
        <v>307.58</v>
      </c>
      <c r="J174" s="365">
        <v>0.2663768316763086</v>
      </c>
    </row>
    <row r="175" spans="1:10" ht="12" customHeight="1" x14ac:dyDescent="0.2">
      <c r="A175" s="368" t="s">
        <v>1291</v>
      </c>
      <c r="B175" s="368" t="s">
        <v>1290</v>
      </c>
      <c r="C175" s="368" t="s">
        <v>1010</v>
      </c>
      <c r="D175" s="368">
        <v>12</v>
      </c>
      <c r="E175" s="368">
        <v>0</v>
      </c>
      <c r="F175" s="367">
        <v>1959.36</v>
      </c>
      <c r="G175" s="366">
        <v>0</v>
      </c>
      <c r="H175" s="366">
        <v>1567.44</v>
      </c>
      <c r="I175" s="366">
        <v>391.92</v>
      </c>
      <c r="J175" s="365">
        <v>0.20002449779519843</v>
      </c>
    </row>
    <row r="176" spans="1:10" ht="12" customHeight="1" x14ac:dyDescent="0.2">
      <c r="A176" s="368" t="s">
        <v>1289</v>
      </c>
      <c r="B176" s="368" t="s">
        <v>1288</v>
      </c>
      <c r="C176" s="368" t="s">
        <v>1010</v>
      </c>
      <c r="D176" s="368">
        <v>35</v>
      </c>
      <c r="E176" s="368">
        <v>0</v>
      </c>
      <c r="F176" s="367">
        <v>3240.3</v>
      </c>
      <c r="G176" s="366">
        <v>0</v>
      </c>
      <c r="H176" s="366">
        <v>2415.35</v>
      </c>
      <c r="I176" s="366">
        <v>824.95</v>
      </c>
      <c r="J176" s="365">
        <v>0.2545906243249082</v>
      </c>
    </row>
    <row r="177" spans="1:10" ht="12" customHeight="1" x14ac:dyDescent="0.2">
      <c r="A177" s="368" t="s">
        <v>1287</v>
      </c>
      <c r="B177" s="368" t="s">
        <v>1286</v>
      </c>
      <c r="C177" s="368" t="s">
        <v>1010</v>
      </c>
      <c r="D177" s="368">
        <v>1</v>
      </c>
      <c r="E177" s="368">
        <v>0</v>
      </c>
      <c r="F177" s="367">
        <v>126.74</v>
      </c>
      <c r="G177" s="366">
        <v>0</v>
      </c>
      <c r="H177" s="366">
        <v>97.85</v>
      </c>
      <c r="I177" s="366">
        <v>28.89</v>
      </c>
      <c r="J177" s="365">
        <v>0.2279469780653306</v>
      </c>
    </row>
    <row r="178" spans="1:10" ht="12" customHeight="1" x14ac:dyDescent="0.2">
      <c r="A178" s="368" t="s">
        <v>1285</v>
      </c>
      <c r="B178" s="368" t="s">
        <v>1284</v>
      </c>
      <c r="C178" s="368" t="s">
        <v>1010</v>
      </c>
      <c r="D178" s="368">
        <v>1</v>
      </c>
      <c r="E178" s="368">
        <v>0</v>
      </c>
      <c r="F178" s="367">
        <v>116.46</v>
      </c>
      <c r="G178" s="366">
        <v>0</v>
      </c>
      <c r="H178" s="366">
        <v>81.05</v>
      </c>
      <c r="I178" s="366">
        <v>35.409999999999997</v>
      </c>
      <c r="J178" s="365">
        <v>0.30405289369740685</v>
      </c>
    </row>
    <row r="179" spans="1:10" ht="12" customHeight="1" x14ac:dyDescent="0.2">
      <c r="A179" s="368" t="s">
        <v>1281</v>
      </c>
      <c r="B179" s="368" t="s">
        <v>1280</v>
      </c>
      <c r="C179" s="368" t="s">
        <v>1010</v>
      </c>
      <c r="D179" s="368">
        <v>17</v>
      </c>
      <c r="E179" s="368">
        <v>0</v>
      </c>
      <c r="F179" s="367">
        <v>1788.94</v>
      </c>
      <c r="G179" s="366">
        <v>0</v>
      </c>
      <c r="H179" s="366">
        <v>1339.77</v>
      </c>
      <c r="I179" s="366">
        <v>449.17</v>
      </c>
      <c r="J179" s="365">
        <v>0.25108164611445882</v>
      </c>
    </row>
    <row r="180" spans="1:10" ht="12" customHeight="1" x14ac:dyDescent="0.2">
      <c r="A180" s="368" t="s">
        <v>1279</v>
      </c>
      <c r="B180" s="368" t="s">
        <v>1278</v>
      </c>
      <c r="C180" s="368" t="s">
        <v>1010</v>
      </c>
      <c r="D180" s="368">
        <v>12</v>
      </c>
      <c r="E180" s="368">
        <v>0</v>
      </c>
      <c r="F180" s="367">
        <v>1945.75</v>
      </c>
      <c r="G180" s="366">
        <v>0</v>
      </c>
      <c r="H180" s="366">
        <v>1533.6</v>
      </c>
      <c r="I180" s="366">
        <v>412.15</v>
      </c>
      <c r="J180" s="365">
        <v>0.21182063471669021</v>
      </c>
    </row>
    <row r="181" spans="1:10" ht="12" customHeight="1" x14ac:dyDescent="0.2">
      <c r="A181" s="368" t="s">
        <v>2132</v>
      </c>
      <c r="B181" s="368" t="s">
        <v>2131</v>
      </c>
      <c r="C181" s="368" t="s">
        <v>1010</v>
      </c>
      <c r="D181" s="368">
        <v>1</v>
      </c>
      <c r="E181" s="368">
        <v>0</v>
      </c>
      <c r="F181" s="367">
        <v>172.71</v>
      </c>
      <c r="G181" s="366">
        <v>0</v>
      </c>
      <c r="H181" s="366">
        <v>117.5</v>
      </c>
      <c r="I181" s="366">
        <v>55.21</v>
      </c>
      <c r="J181" s="365">
        <v>0.31966880898616179</v>
      </c>
    </row>
    <row r="182" spans="1:10" ht="12" customHeight="1" x14ac:dyDescent="0.2">
      <c r="A182" s="368" t="s">
        <v>2130</v>
      </c>
      <c r="B182" s="368" t="s">
        <v>2129</v>
      </c>
      <c r="C182" s="368" t="s">
        <v>1010</v>
      </c>
      <c r="D182" s="368">
        <v>5</v>
      </c>
      <c r="E182" s="368">
        <v>0</v>
      </c>
      <c r="F182" s="367">
        <v>674.5</v>
      </c>
      <c r="G182" s="366">
        <v>0</v>
      </c>
      <c r="H182" s="366">
        <v>515.35</v>
      </c>
      <c r="I182" s="366">
        <v>159.15</v>
      </c>
      <c r="J182" s="365">
        <v>0.23595255744996294</v>
      </c>
    </row>
    <row r="183" spans="1:10" ht="12" customHeight="1" x14ac:dyDescent="0.2">
      <c r="A183" s="368" t="s">
        <v>1277</v>
      </c>
      <c r="B183" s="368" t="s">
        <v>1276</v>
      </c>
      <c r="C183" s="368" t="s">
        <v>1010</v>
      </c>
      <c r="D183" s="368">
        <v>22</v>
      </c>
      <c r="E183" s="368">
        <v>0</v>
      </c>
      <c r="F183" s="367">
        <v>2267.2600000000002</v>
      </c>
      <c r="G183" s="366">
        <v>0</v>
      </c>
      <c r="H183" s="366">
        <v>1802.9</v>
      </c>
      <c r="I183" s="366">
        <v>464.36</v>
      </c>
      <c r="J183" s="365">
        <v>0.204811093566684</v>
      </c>
    </row>
    <row r="184" spans="1:10" ht="12" customHeight="1" x14ac:dyDescent="0.2">
      <c r="A184" s="368" t="s">
        <v>1275</v>
      </c>
      <c r="B184" s="368" t="s">
        <v>1274</v>
      </c>
      <c r="C184" s="368" t="s">
        <v>1010</v>
      </c>
      <c r="D184" s="368">
        <v>30</v>
      </c>
      <c r="E184" s="368">
        <v>0</v>
      </c>
      <c r="F184" s="367">
        <v>15958.62</v>
      </c>
      <c r="G184" s="366">
        <v>0</v>
      </c>
      <c r="H184" s="366">
        <v>12605.7</v>
      </c>
      <c r="I184" s="366">
        <v>3352.92</v>
      </c>
      <c r="J184" s="365">
        <v>0.21010087338378883</v>
      </c>
    </row>
    <row r="185" spans="1:10" ht="12" customHeight="1" x14ac:dyDescent="0.2">
      <c r="A185" s="368" t="s">
        <v>3716</v>
      </c>
      <c r="B185" s="368" t="s">
        <v>3715</v>
      </c>
      <c r="C185" s="368" t="s">
        <v>1010</v>
      </c>
      <c r="D185" s="368">
        <v>2</v>
      </c>
      <c r="E185" s="368">
        <v>0</v>
      </c>
      <c r="F185" s="367">
        <v>2415.08</v>
      </c>
      <c r="G185" s="366">
        <v>0</v>
      </c>
      <c r="H185" s="366">
        <v>2046.74</v>
      </c>
      <c r="I185" s="366">
        <v>368.34</v>
      </c>
      <c r="J185" s="365">
        <v>0.15251668681782798</v>
      </c>
    </row>
    <row r="186" spans="1:10" ht="12" customHeight="1" x14ac:dyDescent="0.2">
      <c r="A186" s="368" t="s">
        <v>1271</v>
      </c>
      <c r="B186" s="368" t="s">
        <v>1270</v>
      </c>
      <c r="C186" s="368" t="s">
        <v>1010</v>
      </c>
      <c r="D186" s="368">
        <v>1</v>
      </c>
      <c r="E186" s="368">
        <v>0</v>
      </c>
      <c r="F186" s="367">
        <v>1106.25</v>
      </c>
      <c r="G186" s="366">
        <v>0</v>
      </c>
      <c r="H186" s="366">
        <v>940.83</v>
      </c>
      <c r="I186" s="366">
        <v>165.42</v>
      </c>
      <c r="J186" s="365">
        <v>0.1495322033898305</v>
      </c>
    </row>
    <row r="187" spans="1:10" ht="12" customHeight="1" x14ac:dyDescent="0.2">
      <c r="A187" s="368" t="s">
        <v>1269</v>
      </c>
      <c r="B187" s="368" t="s">
        <v>1268</v>
      </c>
      <c r="C187" s="368" t="s">
        <v>1010</v>
      </c>
      <c r="D187" s="368">
        <v>1</v>
      </c>
      <c r="E187" s="368">
        <v>0</v>
      </c>
      <c r="F187" s="367">
        <v>2208.06</v>
      </c>
      <c r="G187" s="366">
        <v>0</v>
      </c>
      <c r="H187" s="366">
        <v>1583.07</v>
      </c>
      <c r="I187" s="366">
        <v>624.99</v>
      </c>
      <c r="J187" s="365">
        <v>0.2830493736583245</v>
      </c>
    </row>
    <row r="188" spans="1:10" ht="12" customHeight="1" x14ac:dyDescent="0.2">
      <c r="A188" s="368" t="s">
        <v>1267</v>
      </c>
      <c r="B188" s="368" t="s">
        <v>1266</v>
      </c>
      <c r="C188" s="368" t="s">
        <v>1010</v>
      </c>
      <c r="D188" s="368">
        <v>1</v>
      </c>
      <c r="E188" s="368">
        <v>0</v>
      </c>
      <c r="F188" s="367">
        <v>1179.54</v>
      </c>
      <c r="G188" s="366">
        <v>0</v>
      </c>
      <c r="H188" s="366">
        <v>872.51</v>
      </c>
      <c r="I188" s="366">
        <v>307.02999999999997</v>
      </c>
      <c r="J188" s="365">
        <v>0.26029638672702921</v>
      </c>
    </row>
    <row r="189" spans="1:10" ht="12" customHeight="1" x14ac:dyDescent="0.2">
      <c r="A189" s="368" t="s">
        <v>4098</v>
      </c>
      <c r="B189" s="368" t="s">
        <v>4097</v>
      </c>
      <c r="C189" s="368" t="s">
        <v>1010</v>
      </c>
      <c r="D189" s="368">
        <v>1</v>
      </c>
      <c r="E189" s="368">
        <v>0</v>
      </c>
      <c r="F189" s="367">
        <v>249.48</v>
      </c>
      <c r="G189" s="366">
        <v>0</v>
      </c>
      <c r="H189" s="366">
        <v>1092.5899999999999</v>
      </c>
      <c r="I189" s="366">
        <v>-843.11</v>
      </c>
      <c r="J189" s="365">
        <v>-3.3794692961359627</v>
      </c>
    </row>
    <row r="190" spans="1:10" ht="12" customHeight="1" x14ac:dyDescent="0.2">
      <c r="A190" s="368" t="s">
        <v>1265</v>
      </c>
      <c r="B190" s="368" t="s">
        <v>1264</v>
      </c>
      <c r="C190" s="368" t="s">
        <v>1010</v>
      </c>
      <c r="D190" s="368">
        <v>1</v>
      </c>
      <c r="E190" s="368">
        <v>0</v>
      </c>
      <c r="F190" s="367">
        <v>739.45</v>
      </c>
      <c r="G190" s="366">
        <v>0</v>
      </c>
      <c r="H190" s="366">
        <v>626.54</v>
      </c>
      <c r="I190" s="366">
        <v>112.91</v>
      </c>
      <c r="J190" s="365">
        <v>0.1526945702887281</v>
      </c>
    </row>
    <row r="191" spans="1:10" ht="12" customHeight="1" x14ac:dyDescent="0.2">
      <c r="A191" s="368" t="s">
        <v>3026</v>
      </c>
      <c r="B191" s="368" t="s">
        <v>3025</v>
      </c>
      <c r="C191" s="368" t="s">
        <v>1010</v>
      </c>
      <c r="D191" s="368">
        <v>1</v>
      </c>
      <c r="E191" s="368">
        <v>0</v>
      </c>
      <c r="F191" s="367">
        <v>856.18</v>
      </c>
      <c r="G191" s="366">
        <v>0</v>
      </c>
      <c r="H191" s="366">
        <v>652.44000000000005</v>
      </c>
      <c r="I191" s="366">
        <v>203.74</v>
      </c>
      <c r="J191" s="365">
        <v>0.23796397953701323</v>
      </c>
    </row>
    <row r="192" spans="1:10" ht="12" customHeight="1" x14ac:dyDescent="0.2">
      <c r="A192" s="368" t="s">
        <v>1259</v>
      </c>
      <c r="B192" s="368" t="s">
        <v>1258</v>
      </c>
      <c r="C192" s="368" t="s">
        <v>1010</v>
      </c>
      <c r="D192" s="368">
        <v>4</v>
      </c>
      <c r="E192" s="368">
        <v>0</v>
      </c>
      <c r="F192" s="367">
        <v>1595.74</v>
      </c>
      <c r="G192" s="366">
        <v>0</v>
      </c>
      <c r="H192" s="366">
        <v>1430.08</v>
      </c>
      <c r="I192" s="366">
        <v>165.66</v>
      </c>
      <c r="J192" s="365">
        <v>0.10381390452078659</v>
      </c>
    </row>
    <row r="193" spans="1:10" ht="12" customHeight="1" x14ac:dyDescent="0.2">
      <c r="A193" s="368" t="s">
        <v>5233</v>
      </c>
      <c r="B193" s="368" t="s">
        <v>5232</v>
      </c>
      <c r="C193" s="368" t="s">
        <v>1010</v>
      </c>
      <c r="D193" s="368">
        <v>2</v>
      </c>
      <c r="E193" s="368">
        <v>0</v>
      </c>
      <c r="F193" s="367">
        <v>766.08</v>
      </c>
      <c r="G193" s="366">
        <v>0</v>
      </c>
      <c r="H193" s="366">
        <v>583.67999999999995</v>
      </c>
      <c r="I193" s="366">
        <v>182.4</v>
      </c>
      <c r="J193" s="365">
        <v>0.23809523809523808</v>
      </c>
    </row>
    <row r="194" spans="1:10" ht="12" customHeight="1" x14ac:dyDescent="0.2">
      <c r="A194" s="368" t="s">
        <v>2122</v>
      </c>
      <c r="B194" s="368" t="s">
        <v>2121</v>
      </c>
      <c r="C194" s="368" t="s">
        <v>1010</v>
      </c>
      <c r="D194" s="368">
        <v>2</v>
      </c>
      <c r="E194" s="368">
        <v>0</v>
      </c>
      <c r="F194" s="367">
        <v>1040.6600000000001</v>
      </c>
      <c r="G194" s="366">
        <v>0</v>
      </c>
      <c r="H194" s="366">
        <v>908.22</v>
      </c>
      <c r="I194" s="366">
        <v>132.44</v>
      </c>
      <c r="J194" s="365">
        <v>0.12726538927219264</v>
      </c>
    </row>
    <row r="195" spans="1:10" ht="12" customHeight="1" x14ac:dyDescent="0.2">
      <c r="A195" s="368" t="s">
        <v>1257</v>
      </c>
      <c r="B195" s="368" t="s">
        <v>1256</v>
      </c>
      <c r="C195" s="368" t="s">
        <v>1010</v>
      </c>
      <c r="D195" s="368">
        <v>4</v>
      </c>
      <c r="E195" s="368">
        <v>0</v>
      </c>
      <c r="F195" s="367">
        <v>3520.92</v>
      </c>
      <c r="G195" s="366">
        <v>0</v>
      </c>
      <c r="H195" s="366">
        <v>3072.8</v>
      </c>
      <c r="I195" s="366">
        <v>448.12</v>
      </c>
      <c r="J195" s="365">
        <v>0.12727355350306169</v>
      </c>
    </row>
    <row r="196" spans="1:10" ht="12" customHeight="1" x14ac:dyDescent="0.2">
      <c r="A196" s="368" t="s">
        <v>1255</v>
      </c>
      <c r="B196" s="368" t="s">
        <v>1254</v>
      </c>
      <c r="C196" s="368" t="s">
        <v>1010</v>
      </c>
      <c r="D196" s="368">
        <v>4</v>
      </c>
      <c r="E196" s="368">
        <v>0</v>
      </c>
      <c r="F196" s="367">
        <v>2351</v>
      </c>
      <c r="G196" s="366">
        <v>0</v>
      </c>
      <c r="H196" s="366">
        <v>1830.16</v>
      </c>
      <c r="I196" s="366">
        <v>520.84</v>
      </c>
      <c r="J196" s="365">
        <v>0.22153977031050617</v>
      </c>
    </row>
    <row r="197" spans="1:10" ht="12" customHeight="1" x14ac:dyDescent="0.2">
      <c r="A197" s="368" t="s">
        <v>1251</v>
      </c>
      <c r="B197" s="368" t="s">
        <v>1250</v>
      </c>
      <c r="C197" s="368" t="s">
        <v>1010</v>
      </c>
      <c r="D197" s="368">
        <v>7</v>
      </c>
      <c r="E197" s="368">
        <v>0</v>
      </c>
      <c r="F197" s="367">
        <v>7331.01</v>
      </c>
      <c r="G197" s="366">
        <v>0</v>
      </c>
      <c r="H197" s="366">
        <v>5917.03</v>
      </c>
      <c r="I197" s="366">
        <v>1413.98</v>
      </c>
      <c r="J197" s="365">
        <v>0.19287656134693582</v>
      </c>
    </row>
    <row r="198" spans="1:10" ht="12" customHeight="1" x14ac:dyDescent="0.2">
      <c r="A198" s="368" t="s">
        <v>7906</v>
      </c>
      <c r="B198" s="368" t="s">
        <v>7905</v>
      </c>
      <c r="C198" s="368" t="s">
        <v>1010</v>
      </c>
      <c r="D198" s="368">
        <v>4</v>
      </c>
      <c r="E198" s="368">
        <v>0</v>
      </c>
      <c r="F198" s="367">
        <v>7089.12</v>
      </c>
      <c r="G198" s="366">
        <v>0</v>
      </c>
      <c r="H198" s="366">
        <v>5859.32</v>
      </c>
      <c r="I198" s="366">
        <v>1229.8</v>
      </c>
      <c r="J198" s="365">
        <v>0.17347710294084456</v>
      </c>
    </row>
    <row r="199" spans="1:10" ht="12" customHeight="1" x14ac:dyDescent="0.2">
      <c r="A199" s="368" t="s">
        <v>1247</v>
      </c>
      <c r="B199" s="368" t="s">
        <v>1246</v>
      </c>
      <c r="C199" s="368" t="s">
        <v>1010</v>
      </c>
      <c r="D199" s="368">
        <v>1</v>
      </c>
      <c r="E199" s="368">
        <v>0</v>
      </c>
      <c r="F199" s="367">
        <v>1525.49</v>
      </c>
      <c r="G199" s="366">
        <v>0</v>
      </c>
      <c r="H199" s="366">
        <v>1241.07</v>
      </c>
      <c r="I199" s="366">
        <v>284.42</v>
      </c>
      <c r="J199" s="365">
        <v>0.18644501111118394</v>
      </c>
    </row>
    <row r="200" spans="1:10" ht="12" customHeight="1" x14ac:dyDescent="0.2">
      <c r="A200" s="368" t="s">
        <v>1243</v>
      </c>
      <c r="B200" s="368" t="s">
        <v>1242</v>
      </c>
      <c r="C200" s="368" t="s">
        <v>1010</v>
      </c>
      <c r="D200" s="368">
        <v>2</v>
      </c>
      <c r="E200" s="368">
        <v>0</v>
      </c>
      <c r="F200" s="367">
        <v>891.23</v>
      </c>
      <c r="G200" s="366">
        <v>0</v>
      </c>
      <c r="H200" s="366">
        <v>747.34</v>
      </c>
      <c r="I200" s="366">
        <v>143.88999999999999</v>
      </c>
      <c r="J200" s="365">
        <v>0.16145102835407246</v>
      </c>
    </row>
    <row r="201" spans="1:10" ht="12" customHeight="1" x14ac:dyDescent="0.2">
      <c r="A201" s="368" t="s">
        <v>2114</v>
      </c>
      <c r="B201" s="368" t="s">
        <v>2113</v>
      </c>
      <c r="C201" s="368" t="s">
        <v>1010</v>
      </c>
      <c r="D201" s="368">
        <v>1</v>
      </c>
      <c r="E201" s="368">
        <v>0</v>
      </c>
      <c r="F201" s="367">
        <v>971.98</v>
      </c>
      <c r="G201" s="366">
        <v>0</v>
      </c>
      <c r="H201" s="366">
        <v>701.44</v>
      </c>
      <c r="I201" s="366">
        <v>270.54000000000002</v>
      </c>
      <c r="J201" s="365">
        <v>0.27833906047449536</v>
      </c>
    </row>
    <row r="202" spans="1:10" ht="12" customHeight="1" x14ac:dyDescent="0.2">
      <c r="A202" s="368" t="s">
        <v>1237</v>
      </c>
      <c r="B202" s="368" t="s">
        <v>1236</v>
      </c>
      <c r="C202" s="368" t="s">
        <v>1010</v>
      </c>
      <c r="D202" s="368">
        <v>2</v>
      </c>
      <c r="E202" s="368">
        <v>0</v>
      </c>
      <c r="F202" s="367">
        <v>1727.64</v>
      </c>
      <c r="G202" s="366">
        <v>0</v>
      </c>
      <c r="H202" s="366">
        <v>1402.02</v>
      </c>
      <c r="I202" s="366">
        <v>325.62</v>
      </c>
      <c r="J202" s="365">
        <v>0.18847676599291519</v>
      </c>
    </row>
    <row r="203" spans="1:10" ht="12" customHeight="1" x14ac:dyDescent="0.2">
      <c r="A203" s="368" t="s">
        <v>1231</v>
      </c>
      <c r="B203" s="368" t="s">
        <v>1230</v>
      </c>
      <c r="C203" s="368" t="s">
        <v>1010</v>
      </c>
      <c r="D203" s="368">
        <v>4</v>
      </c>
      <c r="E203" s="368">
        <v>0</v>
      </c>
      <c r="F203" s="367">
        <v>7112.44</v>
      </c>
      <c r="G203" s="366">
        <v>0</v>
      </c>
      <c r="H203" s="366">
        <v>5689.92</v>
      </c>
      <c r="I203" s="366">
        <v>1422.52</v>
      </c>
      <c r="J203" s="365">
        <v>0.20000449915921961</v>
      </c>
    </row>
    <row r="204" spans="1:10" ht="12" customHeight="1" x14ac:dyDescent="0.2">
      <c r="A204" s="368" t="s">
        <v>1227</v>
      </c>
      <c r="B204" s="368" t="s">
        <v>1226</v>
      </c>
      <c r="C204" s="368" t="s">
        <v>1010</v>
      </c>
      <c r="D204" s="368">
        <v>3</v>
      </c>
      <c r="E204" s="368">
        <v>0</v>
      </c>
      <c r="F204" s="367">
        <v>1498.23</v>
      </c>
      <c r="G204" s="366">
        <v>0</v>
      </c>
      <c r="H204" s="366">
        <v>1171.8900000000001</v>
      </c>
      <c r="I204" s="366">
        <v>326.33999999999997</v>
      </c>
      <c r="J204" s="365">
        <v>0.21781702408842435</v>
      </c>
    </row>
    <row r="205" spans="1:10" ht="12" customHeight="1" x14ac:dyDescent="0.2">
      <c r="A205" s="368" t="s">
        <v>1225</v>
      </c>
      <c r="B205" s="368" t="s">
        <v>1224</v>
      </c>
      <c r="C205" s="368" t="s">
        <v>1010</v>
      </c>
      <c r="D205" s="368">
        <v>2</v>
      </c>
      <c r="E205" s="368">
        <v>0</v>
      </c>
      <c r="F205" s="367">
        <v>1118.43</v>
      </c>
      <c r="G205" s="366">
        <v>0</v>
      </c>
      <c r="H205" s="366">
        <v>852.14</v>
      </c>
      <c r="I205" s="366">
        <v>266.29000000000002</v>
      </c>
      <c r="J205" s="365">
        <v>0.23809268349382617</v>
      </c>
    </row>
    <row r="206" spans="1:10" ht="12" customHeight="1" x14ac:dyDescent="0.2">
      <c r="A206" s="368" t="s">
        <v>1221</v>
      </c>
      <c r="B206" s="368" t="s">
        <v>1220</v>
      </c>
      <c r="C206" s="368" t="s">
        <v>1010</v>
      </c>
      <c r="D206" s="368">
        <v>1</v>
      </c>
      <c r="E206" s="368">
        <v>0</v>
      </c>
      <c r="F206" s="367">
        <v>973.75</v>
      </c>
      <c r="G206" s="366">
        <v>0</v>
      </c>
      <c r="H206" s="366">
        <v>847</v>
      </c>
      <c r="I206" s="366">
        <v>126.75</v>
      </c>
      <c r="J206" s="365">
        <v>0.1301668806161746</v>
      </c>
    </row>
    <row r="207" spans="1:10" ht="12" customHeight="1" x14ac:dyDescent="0.2">
      <c r="A207" s="368" t="s">
        <v>1215</v>
      </c>
      <c r="B207" s="368" t="s">
        <v>1214</v>
      </c>
      <c r="C207" s="368" t="s">
        <v>1010</v>
      </c>
      <c r="D207" s="368">
        <v>3</v>
      </c>
      <c r="E207" s="368">
        <v>0</v>
      </c>
      <c r="F207" s="367">
        <v>4427.58</v>
      </c>
      <c r="G207" s="366">
        <v>0</v>
      </c>
      <c r="H207" s="366">
        <v>3601.77</v>
      </c>
      <c r="I207" s="366">
        <v>825.81</v>
      </c>
      <c r="J207" s="365">
        <v>0.18651498109576789</v>
      </c>
    </row>
    <row r="208" spans="1:10" ht="12" customHeight="1" x14ac:dyDescent="0.2">
      <c r="A208" s="368" t="s">
        <v>1213</v>
      </c>
      <c r="B208" s="368" t="s">
        <v>1212</v>
      </c>
      <c r="C208" s="368" t="s">
        <v>1010</v>
      </c>
      <c r="D208" s="368">
        <v>5</v>
      </c>
      <c r="E208" s="368">
        <v>0</v>
      </c>
      <c r="F208" s="367">
        <v>3244.05</v>
      </c>
      <c r="G208" s="366">
        <v>0</v>
      </c>
      <c r="H208" s="366">
        <v>2639.15</v>
      </c>
      <c r="I208" s="366">
        <v>604.9</v>
      </c>
      <c r="J208" s="365">
        <v>0.18646445030132089</v>
      </c>
    </row>
    <row r="209" spans="1:10" ht="12" customHeight="1" x14ac:dyDescent="0.2">
      <c r="A209" s="368" t="s">
        <v>1211</v>
      </c>
      <c r="B209" s="368" t="s">
        <v>1210</v>
      </c>
      <c r="C209" s="368" t="s">
        <v>1010</v>
      </c>
      <c r="D209" s="368">
        <v>2</v>
      </c>
      <c r="E209" s="368">
        <v>0</v>
      </c>
      <c r="F209" s="367">
        <v>1648.84</v>
      </c>
      <c r="G209" s="366">
        <v>0</v>
      </c>
      <c r="H209" s="366">
        <v>1302.8</v>
      </c>
      <c r="I209" s="366">
        <v>346.04</v>
      </c>
      <c r="J209" s="365">
        <v>0.20986875621649159</v>
      </c>
    </row>
    <row r="210" spans="1:10" ht="12" customHeight="1" x14ac:dyDescent="0.2">
      <c r="A210" s="368" t="s">
        <v>3020</v>
      </c>
      <c r="B210" s="368" t="s">
        <v>3019</v>
      </c>
      <c r="C210" s="368" t="s">
        <v>1010</v>
      </c>
      <c r="D210" s="368">
        <v>1</v>
      </c>
      <c r="E210" s="368">
        <v>0</v>
      </c>
      <c r="F210" s="367">
        <v>929.48</v>
      </c>
      <c r="G210" s="366">
        <v>0</v>
      </c>
      <c r="H210" s="366">
        <v>811.19</v>
      </c>
      <c r="I210" s="366">
        <v>118.29</v>
      </c>
      <c r="J210" s="365">
        <v>0.1272647071480828</v>
      </c>
    </row>
    <row r="211" spans="1:10" x14ac:dyDescent="0.2">
      <c r="A211" s="368" t="s">
        <v>8849</v>
      </c>
      <c r="B211" s="368" t="s">
        <v>8848</v>
      </c>
      <c r="C211" s="368" t="s">
        <v>1010</v>
      </c>
      <c r="D211" s="368">
        <v>1</v>
      </c>
      <c r="E211" s="368">
        <v>0</v>
      </c>
      <c r="F211" s="367">
        <v>754.69</v>
      </c>
      <c r="G211" s="366">
        <v>0</v>
      </c>
      <c r="H211" s="366">
        <v>556.64</v>
      </c>
      <c r="I211" s="366">
        <v>198.05</v>
      </c>
      <c r="J211" s="365">
        <v>0.26242563171633387</v>
      </c>
    </row>
    <row r="212" spans="1:10" ht="12" customHeight="1" x14ac:dyDescent="0.2">
      <c r="A212" s="368" t="s">
        <v>1201</v>
      </c>
      <c r="B212" s="368" t="s">
        <v>1200</v>
      </c>
      <c r="C212" s="368" t="s">
        <v>1010</v>
      </c>
      <c r="D212" s="368">
        <v>5</v>
      </c>
      <c r="E212" s="368">
        <v>0</v>
      </c>
      <c r="F212" s="367">
        <v>4331.45</v>
      </c>
      <c r="G212" s="366">
        <v>0</v>
      </c>
      <c r="H212" s="366">
        <v>3451.65</v>
      </c>
      <c r="I212" s="366">
        <v>879.8</v>
      </c>
      <c r="J212" s="365">
        <v>0.20311904789389235</v>
      </c>
    </row>
    <row r="213" spans="1:10" ht="12" customHeight="1" x14ac:dyDescent="0.2">
      <c r="A213" s="368" t="s">
        <v>1195</v>
      </c>
      <c r="B213" s="368" t="s">
        <v>1194</v>
      </c>
      <c r="C213" s="368" t="s">
        <v>1010</v>
      </c>
      <c r="D213" s="368">
        <v>4</v>
      </c>
      <c r="E213" s="368">
        <v>0</v>
      </c>
      <c r="F213" s="367">
        <v>3131.52</v>
      </c>
      <c r="G213" s="366">
        <v>0</v>
      </c>
      <c r="H213" s="366">
        <v>2484.52</v>
      </c>
      <c r="I213" s="366">
        <v>647</v>
      </c>
      <c r="J213" s="365">
        <v>0.20660893112609852</v>
      </c>
    </row>
    <row r="214" spans="1:10" ht="12" customHeight="1" x14ac:dyDescent="0.2">
      <c r="A214" s="368" t="s">
        <v>3018</v>
      </c>
      <c r="B214" s="368" t="s">
        <v>3017</v>
      </c>
      <c r="C214" s="368" t="s">
        <v>1010</v>
      </c>
      <c r="D214" s="368">
        <v>8</v>
      </c>
      <c r="E214" s="368">
        <v>0</v>
      </c>
      <c r="F214" s="367">
        <v>1890.4</v>
      </c>
      <c r="G214" s="366">
        <v>0</v>
      </c>
      <c r="H214" s="366">
        <v>1512.32</v>
      </c>
      <c r="I214" s="366">
        <v>378.08</v>
      </c>
      <c r="J214" s="365">
        <v>0.2</v>
      </c>
    </row>
    <row r="215" spans="1:10" ht="12" customHeight="1" x14ac:dyDescent="0.2">
      <c r="A215" s="368" t="s">
        <v>1183</v>
      </c>
      <c r="B215" s="368" t="s">
        <v>1182</v>
      </c>
      <c r="C215" s="368" t="s">
        <v>1010</v>
      </c>
      <c r="D215" s="368">
        <v>12</v>
      </c>
      <c r="E215" s="368">
        <v>0</v>
      </c>
      <c r="F215" s="367">
        <v>4141.01</v>
      </c>
      <c r="G215" s="366">
        <v>0</v>
      </c>
      <c r="H215" s="366">
        <v>3085.68</v>
      </c>
      <c r="I215" s="366">
        <v>1055.33</v>
      </c>
      <c r="J215" s="365">
        <v>0.25484845484555702</v>
      </c>
    </row>
    <row r="216" spans="1:10" ht="12" customHeight="1" x14ac:dyDescent="0.2">
      <c r="A216" s="368" t="s">
        <v>3698</v>
      </c>
      <c r="B216" s="368" t="s">
        <v>3697</v>
      </c>
      <c r="C216" s="368" t="s">
        <v>1010</v>
      </c>
      <c r="D216" s="368">
        <v>2</v>
      </c>
      <c r="E216" s="368">
        <v>0</v>
      </c>
      <c r="F216" s="367">
        <v>1072.22</v>
      </c>
      <c r="G216" s="366">
        <v>0</v>
      </c>
      <c r="H216" s="366">
        <v>727.68</v>
      </c>
      <c r="I216" s="366">
        <v>344.54</v>
      </c>
      <c r="J216" s="365">
        <v>0.32133330846281549</v>
      </c>
    </row>
    <row r="217" spans="1:10" ht="12" customHeight="1" x14ac:dyDescent="0.2">
      <c r="A217" s="368" t="s">
        <v>1179</v>
      </c>
      <c r="B217" s="368" t="s">
        <v>1178</v>
      </c>
      <c r="C217" s="368" t="s">
        <v>1010</v>
      </c>
      <c r="D217" s="368">
        <v>4</v>
      </c>
      <c r="E217" s="368">
        <v>0</v>
      </c>
      <c r="F217" s="367">
        <v>1704.23</v>
      </c>
      <c r="G217" s="366">
        <v>0</v>
      </c>
      <c r="H217" s="366">
        <v>1353.36</v>
      </c>
      <c r="I217" s="366">
        <v>350.87</v>
      </c>
      <c r="J217" s="365">
        <v>0.20588183519830069</v>
      </c>
    </row>
    <row r="218" spans="1:10" ht="12" customHeight="1" x14ac:dyDescent="0.2">
      <c r="A218" s="368" t="s">
        <v>1177</v>
      </c>
      <c r="B218" s="368" t="s">
        <v>1176</v>
      </c>
      <c r="C218" s="368" t="s">
        <v>1010</v>
      </c>
      <c r="D218" s="368">
        <v>9</v>
      </c>
      <c r="E218" s="368">
        <v>0</v>
      </c>
      <c r="F218" s="367">
        <v>3859.25</v>
      </c>
      <c r="G218" s="366">
        <v>0</v>
      </c>
      <c r="H218" s="366">
        <v>3169.83</v>
      </c>
      <c r="I218" s="366">
        <v>689.42</v>
      </c>
      <c r="J218" s="365">
        <v>0.17864092764138109</v>
      </c>
    </row>
    <row r="219" spans="1:10" ht="12" customHeight="1" x14ac:dyDescent="0.2">
      <c r="A219" s="368" t="s">
        <v>1175</v>
      </c>
      <c r="B219" s="368" t="s">
        <v>1174</v>
      </c>
      <c r="C219" s="368" t="s">
        <v>1010</v>
      </c>
      <c r="D219" s="368">
        <v>1</v>
      </c>
      <c r="E219" s="368">
        <v>0</v>
      </c>
      <c r="F219" s="367">
        <v>321.08999999999997</v>
      </c>
      <c r="G219" s="366">
        <v>0</v>
      </c>
      <c r="H219" s="366">
        <v>261.22000000000003</v>
      </c>
      <c r="I219" s="366">
        <v>59.87</v>
      </c>
      <c r="J219" s="365">
        <v>0.18645862530754617</v>
      </c>
    </row>
    <row r="220" spans="1:10" ht="12" customHeight="1" x14ac:dyDescent="0.2">
      <c r="A220" s="368" t="s">
        <v>1173</v>
      </c>
      <c r="B220" s="368" t="s">
        <v>1172</v>
      </c>
      <c r="C220" s="368" t="s">
        <v>1010</v>
      </c>
      <c r="D220" s="368">
        <v>4</v>
      </c>
      <c r="E220" s="368">
        <v>0</v>
      </c>
      <c r="F220" s="367">
        <v>1288.55</v>
      </c>
      <c r="G220" s="366">
        <v>0</v>
      </c>
      <c r="H220" s="366">
        <v>970.2</v>
      </c>
      <c r="I220" s="366">
        <v>318.35000000000002</v>
      </c>
      <c r="J220" s="365">
        <v>0.24706064956734314</v>
      </c>
    </row>
    <row r="221" spans="1:10" ht="12" customHeight="1" x14ac:dyDescent="0.2">
      <c r="A221" s="368" t="s">
        <v>9313</v>
      </c>
      <c r="B221" s="368" t="s">
        <v>9312</v>
      </c>
      <c r="C221" s="368" t="s">
        <v>1010</v>
      </c>
      <c r="D221" s="368">
        <v>1</v>
      </c>
      <c r="E221" s="368">
        <v>0</v>
      </c>
      <c r="F221" s="367">
        <v>296.89</v>
      </c>
      <c r="G221" s="366">
        <v>0</v>
      </c>
      <c r="H221" s="366">
        <v>721.01</v>
      </c>
      <c r="I221" s="366">
        <v>-424.12</v>
      </c>
      <c r="J221" s="365">
        <v>-1.4285425578497086</v>
      </c>
    </row>
    <row r="222" spans="1:10" ht="12" customHeight="1" x14ac:dyDescent="0.2">
      <c r="A222" s="368" t="s">
        <v>9311</v>
      </c>
      <c r="B222" s="368" t="s">
        <v>9310</v>
      </c>
      <c r="C222" s="368" t="s">
        <v>1010</v>
      </c>
      <c r="D222" s="368">
        <v>1</v>
      </c>
      <c r="E222" s="368">
        <v>0</v>
      </c>
      <c r="F222" s="367">
        <v>1348.5</v>
      </c>
      <c r="G222" s="366">
        <v>0</v>
      </c>
      <c r="H222" s="366">
        <v>949.5</v>
      </c>
      <c r="I222" s="366">
        <v>399</v>
      </c>
      <c r="J222" s="365">
        <v>0.29588431590656283</v>
      </c>
    </row>
    <row r="223" spans="1:10" ht="12" customHeight="1" x14ac:dyDescent="0.2">
      <c r="A223" s="368" t="s">
        <v>3690</v>
      </c>
      <c r="B223" s="368" t="s">
        <v>3689</v>
      </c>
      <c r="C223" s="368" t="s">
        <v>1010</v>
      </c>
      <c r="D223" s="368">
        <v>2</v>
      </c>
      <c r="E223" s="368">
        <v>0</v>
      </c>
      <c r="F223" s="367">
        <v>1064.28</v>
      </c>
      <c r="G223" s="366">
        <v>0</v>
      </c>
      <c r="H223" s="366">
        <v>1042.54</v>
      </c>
      <c r="I223" s="366">
        <v>21.74</v>
      </c>
      <c r="J223" s="365">
        <v>2.0426955312511746E-2</v>
      </c>
    </row>
    <row r="224" spans="1:10" ht="12" customHeight="1" x14ac:dyDescent="0.2">
      <c r="A224" s="368" t="s">
        <v>1158</v>
      </c>
      <c r="B224" s="368" t="s">
        <v>1157</v>
      </c>
      <c r="C224" s="368" t="s">
        <v>1010</v>
      </c>
      <c r="D224" s="368">
        <v>12</v>
      </c>
      <c r="E224" s="368">
        <v>0</v>
      </c>
      <c r="F224" s="367">
        <v>5804.28</v>
      </c>
      <c r="G224" s="366">
        <v>0</v>
      </c>
      <c r="H224" s="366">
        <v>4663.68</v>
      </c>
      <c r="I224" s="366">
        <v>1140.5999999999999</v>
      </c>
      <c r="J224" s="365">
        <v>0.19651016146705536</v>
      </c>
    </row>
    <row r="225" spans="1:10" ht="12" customHeight="1" x14ac:dyDescent="0.2">
      <c r="A225" s="368" t="s">
        <v>9309</v>
      </c>
      <c r="B225" s="368" t="s">
        <v>9308</v>
      </c>
      <c r="C225" s="368" t="s">
        <v>1010</v>
      </c>
      <c r="D225" s="368">
        <v>3</v>
      </c>
      <c r="E225" s="368">
        <v>0</v>
      </c>
      <c r="F225" s="367">
        <v>2666.25</v>
      </c>
      <c r="G225" s="366">
        <v>0</v>
      </c>
      <c r="H225" s="366">
        <v>1358.25</v>
      </c>
      <c r="I225" s="366">
        <v>1308</v>
      </c>
      <c r="J225" s="365">
        <v>0.49057665260196903</v>
      </c>
    </row>
    <row r="226" spans="1:10" ht="12" customHeight="1" x14ac:dyDescent="0.2">
      <c r="A226" s="368" t="s">
        <v>3686</v>
      </c>
      <c r="B226" s="368" t="s">
        <v>3685</v>
      </c>
      <c r="C226" s="368" t="s">
        <v>1010</v>
      </c>
      <c r="D226" s="368">
        <v>2</v>
      </c>
      <c r="E226" s="368">
        <v>0</v>
      </c>
      <c r="F226" s="367">
        <v>2253.84</v>
      </c>
      <c r="G226" s="366">
        <v>0</v>
      </c>
      <c r="H226" s="366">
        <v>1464.2</v>
      </c>
      <c r="I226" s="366">
        <v>789.64</v>
      </c>
      <c r="J226" s="365">
        <v>0.35035317502573388</v>
      </c>
    </row>
    <row r="227" spans="1:10" ht="12" customHeight="1" x14ac:dyDescent="0.2">
      <c r="A227" s="368" t="s">
        <v>1152</v>
      </c>
      <c r="B227" s="368" t="s">
        <v>1151</v>
      </c>
      <c r="C227" s="368" t="s">
        <v>1010</v>
      </c>
      <c r="D227" s="368">
        <v>16</v>
      </c>
      <c r="E227" s="368">
        <v>0</v>
      </c>
      <c r="F227" s="367">
        <v>6750.56</v>
      </c>
      <c r="G227" s="366">
        <v>0</v>
      </c>
      <c r="H227" s="366">
        <v>5424</v>
      </c>
      <c r="I227" s="366">
        <v>1326.56</v>
      </c>
      <c r="J227" s="365">
        <v>0.19651110426394255</v>
      </c>
    </row>
    <row r="228" spans="1:10" ht="12" customHeight="1" x14ac:dyDescent="0.2">
      <c r="A228" s="368" t="s">
        <v>2996</v>
      </c>
      <c r="B228" s="368" t="s">
        <v>2995</v>
      </c>
      <c r="C228" s="368" t="s">
        <v>1010</v>
      </c>
      <c r="D228" s="368">
        <v>1</v>
      </c>
      <c r="E228" s="368">
        <v>0</v>
      </c>
      <c r="F228" s="367">
        <v>2016.3</v>
      </c>
      <c r="G228" s="366">
        <v>0</v>
      </c>
      <c r="H228" s="366">
        <v>1617.26</v>
      </c>
      <c r="I228" s="366">
        <v>399.04</v>
      </c>
      <c r="J228" s="365">
        <v>0.19790705748152557</v>
      </c>
    </row>
    <row r="229" spans="1:10" ht="12" customHeight="1" x14ac:dyDescent="0.2">
      <c r="A229" s="368" t="s">
        <v>6001</v>
      </c>
      <c r="B229" s="368" t="s">
        <v>6000</v>
      </c>
      <c r="C229" s="368" t="s">
        <v>1010</v>
      </c>
      <c r="D229" s="368">
        <v>6</v>
      </c>
      <c r="E229" s="368">
        <v>0</v>
      </c>
      <c r="F229" s="367">
        <v>6065.1</v>
      </c>
      <c r="G229" s="366">
        <v>0</v>
      </c>
      <c r="H229" s="366">
        <v>4979.76</v>
      </c>
      <c r="I229" s="366">
        <v>1085.3399999999999</v>
      </c>
      <c r="J229" s="365">
        <v>0.17894840975416729</v>
      </c>
    </row>
    <row r="230" spans="1:10" ht="12" customHeight="1" x14ac:dyDescent="0.2">
      <c r="A230" s="368" t="s">
        <v>5225</v>
      </c>
      <c r="B230" s="368" t="s">
        <v>5224</v>
      </c>
      <c r="C230" s="368" t="s">
        <v>1010</v>
      </c>
      <c r="D230" s="368">
        <v>1</v>
      </c>
      <c r="E230" s="368">
        <v>0</v>
      </c>
      <c r="F230" s="367">
        <v>2148.81</v>
      </c>
      <c r="G230" s="366">
        <v>0</v>
      </c>
      <c r="H230" s="366">
        <v>3540.03</v>
      </c>
      <c r="I230" s="366">
        <v>-1391.22</v>
      </c>
      <c r="J230" s="365">
        <v>-0.64743741885043349</v>
      </c>
    </row>
    <row r="231" spans="1:10" ht="12" customHeight="1" x14ac:dyDescent="0.2">
      <c r="A231" s="368" t="s">
        <v>3684</v>
      </c>
      <c r="B231" s="368" t="s">
        <v>3683</v>
      </c>
      <c r="C231" s="368" t="s">
        <v>1010</v>
      </c>
      <c r="D231" s="368">
        <v>6</v>
      </c>
      <c r="E231" s="368">
        <v>0</v>
      </c>
      <c r="F231" s="367">
        <v>1573.14</v>
      </c>
      <c r="G231" s="366">
        <v>0</v>
      </c>
      <c r="H231" s="366">
        <v>1240.32</v>
      </c>
      <c r="I231" s="366">
        <v>332.82</v>
      </c>
      <c r="J231" s="365">
        <v>0.21156413288073533</v>
      </c>
    </row>
    <row r="232" spans="1:10" ht="12" customHeight="1" x14ac:dyDescent="0.2">
      <c r="A232" s="368" t="s">
        <v>1144</v>
      </c>
      <c r="B232" s="368" t="s">
        <v>1143</v>
      </c>
      <c r="C232" s="368" t="s">
        <v>1010</v>
      </c>
      <c r="D232" s="368">
        <v>9</v>
      </c>
      <c r="E232" s="368">
        <v>0</v>
      </c>
      <c r="F232" s="367">
        <v>1570.14</v>
      </c>
      <c r="G232" s="366">
        <v>0</v>
      </c>
      <c r="H232" s="366">
        <v>1382.85</v>
      </c>
      <c r="I232" s="366">
        <v>187.29</v>
      </c>
      <c r="J232" s="365">
        <v>0.11928235698727502</v>
      </c>
    </row>
    <row r="233" spans="1:10" ht="12" customHeight="1" x14ac:dyDescent="0.2">
      <c r="A233" s="368" t="s">
        <v>4086</v>
      </c>
      <c r="B233" s="368" t="s">
        <v>4085</v>
      </c>
      <c r="C233" s="368" t="s">
        <v>1010</v>
      </c>
      <c r="D233" s="368">
        <v>2</v>
      </c>
      <c r="E233" s="368">
        <v>0</v>
      </c>
      <c r="F233" s="367">
        <v>1191.6600000000001</v>
      </c>
      <c r="G233" s="366">
        <v>0</v>
      </c>
      <c r="H233" s="366">
        <v>966.02</v>
      </c>
      <c r="I233" s="366">
        <v>225.64</v>
      </c>
      <c r="J233" s="365">
        <v>0.18934931104509675</v>
      </c>
    </row>
    <row r="234" spans="1:10" ht="12" customHeight="1" x14ac:dyDescent="0.2">
      <c r="A234" s="368" t="s">
        <v>1138</v>
      </c>
      <c r="B234" s="368" t="s">
        <v>1137</v>
      </c>
      <c r="C234" s="368" t="s">
        <v>1010</v>
      </c>
      <c r="D234" s="368">
        <v>2</v>
      </c>
      <c r="E234" s="368">
        <v>0</v>
      </c>
      <c r="F234" s="367">
        <v>697.18</v>
      </c>
      <c r="G234" s="366">
        <v>0</v>
      </c>
      <c r="H234" s="366">
        <v>599.9</v>
      </c>
      <c r="I234" s="366">
        <v>97.28</v>
      </c>
      <c r="J234" s="365">
        <v>0.13953354944203791</v>
      </c>
    </row>
    <row r="235" spans="1:10" ht="12" customHeight="1" x14ac:dyDescent="0.2">
      <c r="A235" s="368" t="s">
        <v>7225</v>
      </c>
      <c r="B235" s="368" t="s">
        <v>7224</v>
      </c>
      <c r="C235" s="368" t="s">
        <v>1010</v>
      </c>
      <c r="D235" s="368">
        <v>1</v>
      </c>
      <c r="E235" s="368">
        <v>0</v>
      </c>
      <c r="F235" s="367">
        <v>536.29999999999995</v>
      </c>
      <c r="G235" s="366">
        <v>0</v>
      </c>
      <c r="H235" s="366">
        <v>443.08</v>
      </c>
      <c r="I235" s="366">
        <v>93.22</v>
      </c>
      <c r="J235" s="365">
        <v>0.17382062278575425</v>
      </c>
    </row>
    <row r="236" spans="1:10" ht="12" customHeight="1" x14ac:dyDescent="0.2">
      <c r="A236" s="368" t="s">
        <v>1130</v>
      </c>
      <c r="B236" s="368" t="s">
        <v>1129</v>
      </c>
      <c r="C236" s="368" t="s">
        <v>1010</v>
      </c>
      <c r="D236" s="368">
        <v>2</v>
      </c>
      <c r="E236" s="368">
        <v>0</v>
      </c>
      <c r="F236" s="367">
        <v>4098.6400000000003</v>
      </c>
      <c r="G236" s="366">
        <v>0</v>
      </c>
      <c r="H236" s="366">
        <v>2958.42</v>
      </c>
      <c r="I236" s="366">
        <v>1140.22</v>
      </c>
      <c r="J236" s="365">
        <v>0.27819471824800424</v>
      </c>
    </row>
    <row r="237" spans="1:10" ht="12" customHeight="1" x14ac:dyDescent="0.2">
      <c r="A237" s="368" t="s">
        <v>2988</v>
      </c>
      <c r="B237" s="368" t="s">
        <v>2987</v>
      </c>
      <c r="C237" s="368" t="s">
        <v>1010</v>
      </c>
      <c r="D237" s="368">
        <v>1</v>
      </c>
      <c r="E237" s="368">
        <v>0</v>
      </c>
      <c r="F237" s="367">
        <v>711.18</v>
      </c>
      <c r="G237" s="366">
        <v>0</v>
      </c>
      <c r="H237" s="366">
        <v>578.59</v>
      </c>
      <c r="I237" s="366">
        <v>132.59</v>
      </c>
      <c r="J237" s="365">
        <v>0.18643662645181247</v>
      </c>
    </row>
    <row r="238" spans="1:10" ht="12" customHeight="1" x14ac:dyDescent="0.2">
      <c r="A238" s="368" t="s">
        <v>1113</v>
      </c>
      <c r="B238" s="368" t="s">
        <v>1112</v>
      </c>
      <c r="C238" s="368" t="s">
        <v>1010</v>
      </c>
      <c r="D238" s="368">
        <v>12</v>
      </c>
      <c r="E238" s="368">
        <v>0</v>
      </c>
      <c r="F238" s="367">
        <v>1806.54</v>
      </c>
      <c r="G238" s="366">
        <v>0</v>
      </c>
      <c r="H238" s="366">
        <v>1583.88</v>
      </c>
      <c r="I238" s="366">
        <v>222.66</v>
      </c>
      <c r="J238" s="365">
        <v>0.12325218373243881</v>
      </c>
    </row>
    <row r="239" spans="1:10" ht="12" customHeight="1" x14ac:dyDescent="0.2">
      <c r="A239" s="368" t="s">
        <v>9307</v>
      </c>
      <c r="B239" s="368" t="s">
        <v>9306</v>
      </c>
      <c r="C239" s="368" t="s">
        <v>1010</v>
      </c>
      <c r="D239" s="368">
        <v>2</v>
      </c>
      <c r="E239" s="368">
        <v>0</v>
      </c>
      <c r="F239" s="367">
        <v>726.18</v>
      </c>
      <c r="G239" s="366">
        <v>0</v>
      </c>
      <c r="H239" s="366">
        <v>468.82</v>
      </c>
      <c r="I239" s="366">
        <v>257.36</v>
      </c>
      <c r="J239" s="365">
        <v>0.3544024897408356</v>
      </c>
    </row>
    <row r="240" spans="1:10" ht="12" customHeight="1" x14ac:dyDescent="0.2">
      <c r="A240" s="368" t="s">
        <v>2958</v>
      </c>
      <c r="B240" s="368" t="s">
        <v>2957</v>
      </c>
      <c r="C240" s="368" t="s">
        <v>1010</v>
      </c>
      <c r="D240" s="368">
        <v>1</v>
      </c>
      <c r="E240" s="368">
        <v>0</v>
      </c>
      <c r="F240" s="367">
        <v>1272.47</v>
      </c>
      <c r="G240" s="366">
        <v>0</v>
      </c>
      <c r="H240" s="366">
        <v>1017.98</v>
      </c>
      <c r="I240" s="366">
        <v>254.49</v>
      </c>
      <c r="J240" s="365">
        <v>0.19999685650742258</v>
      </c>
    </row>
    <row r="241" spans="1:10" ht="12" customHeight="1" x14ac:dyDescent="0.2">
      <c r="A241" s="368" t="s">
        <v>4070</v>
      </c>
      <c r="B241" s="368" t="s">
        <v>4069</v>
      </c>
      <c r="C241" s="368" t="s">
        <v>1010</v>
      </c>
      <c r="D241" s="368">
        <v>3</v>
      </c>
      <c r="E241" s="368">
        <v>0</v>
      </c>
      <c r="F241" s="367">
        <v>1248.75</v>
      </c>
      <c r="G241" s="366">
        <v>0</v>
      </c>
      <c r="H241" s="366">
        <v>999</v>
      </c>
      <c r="I241" s="366">
        <v>249.75</v>
      </c>
      <c r="J241" s="365">
        <v>0.2</v>
      </c>
    </row>
    <row r="242" spans="1:10" ht="12" customHeight="1" x14ac:dyDescent="0.2">
      <c r="A242" s="368" t="s">
        <v>4441</v>
      </c>
      <c r="B242" s="368" t="s">
        <v>4440</v>
      </c>
      <c r="C242" s="368" t="s">
        <v>1010</v>
      </c>
      <c r="D242" s="368">
        <v>5</v>
      </c>
      <c r="E242" s="368">
        <v>0</v>
      </c>
      <c r="F242" s="367">
        <v>2406.25</v>
      </c>
      <c r="G242" s="366">
        <v>0</v>
      </c>
      <c r="H242" s="366">
        <v>1925</v>
      </c>
      <c r="I242" s="366">
        <v>481.25</v>
      </c>
      <c r="J242" s="365">
        <v>0.2</v>
      </c>
    </row>
    <row r="243" spans="1:10" ht="12" customHeight="1" x14ac:dyDescent="0.2">
      <c r="A243" s="368" t="s">
        <v>8598</v>
      </c>
      <c r="B243" s="368" t="s">
        <v>8597</v>
      </c>
      <c r="C243" s="368" t="s">
        <v>1010</v>
      </c>
      <c r="D243" s="368">
        <v>1</v>
      </c>
      <c r="E243" s="368">
        <v>0</v>
      </c>
      <c r="F243" s="367">
        <v>738.14</v>
      </c>
      <c r="G243" s="366">
        <v>0</v>
      </c>
      <c r="H243" s="366">
        <v>644.20000000000005</v>
      </c>
      <c r="I243" s="366">
        <v>93.94</v>
      </c>
      <c r="J243" s="365">
        <v>0.12726583033028965</v>
      </c>
    </row>
    <row r="244" spans="1:10" ht="12" customHeight="1" x14ac:dyDescent="0.2">
      <c r="A244" s="368" t="s">
        <v>7877</v>
      </c>
      <c r="B244" s="368" t="s">
        <v>7876</v>
      </c>
      <c r="C244" s="368" t="s">
        <v>1010</v>
      </c>
      <c r="D244" s="368">
        <v>2</v>
      </c>
      <c r="E244" s="368">
        <v>0</v>
      </c>
      <c r="F244" s="367">
        <v>2692.2</v>
      </c>
      <c r="G244" s="366">
        <v>0</v>
      </c>
      <c r="H244" s="366">
        <v>2190.2800000000002</v>
      </c>
      <c r="I244" s="366">
        <v>501.92</v>
      </c>
      <c r="J244" s="365">
        <v>0.18643488596686725</v>
      </c>
    </row>
    <row r="245" spans="1:10" ht="12" customHeight="1" x14ac:dyDescent="0.2">
      <c r="A245" s="368" t="s">
        <v>8837</v>
      </c>
      <c r="B245" s="368" t="s">
        <v>8836</v>
      </c>
      <c r="C245" s="368" t="s">
        <v>1010</v>
      </c>
      <c r="D245" s="368">
        <v>7</v>
      </c>
      <c r="E245" s="368">
        <v>0</v>
      </c>
      <c r="F245" s="367">
        <v>1460.2</v>
      </c>
      <c r="G245" s="366">
        <v>0</v>
      </c>
      <c r="H245" s="366">
        <v>1130.5</v>
      </c>
      <c r="I245" s="366">
        <v>329.7</v>
      </c>
      <c r="J245" s="365">
        <v>0.22579098753595397</v>
      </c>
    </row>
    <row r="246" spans="1:10" ht="12" customHeight="1" x14ac:dyDescent="0.2">
      <c r="A246" s="368" t="s">
        <v>9303</v>
      </c>
      <c r="B246" s="368" t="s">
        <v>9302</v>
      </c>
      <c r="C246" s="368" t="s">
        <v>1010</v>
      </c>
      <c r="D246" s="368">
        <v>8</v>
      </c>
      <c r="E246" s="368">
        <v>0</v>
      </c>
      <c r="F246" s="367">
        <v>1668.8</v>
      </c>
      <c r="G246" s="366">
        <v>0</v>
      </c>
      <c r="H246" s="366">
        <v>1292</v>
      </c>
      <c r="I246" s="366">
        <v>376.8</v>
      </c>
      <c r="J246" s="365">
        <v>0.22579098753595397</v>
      </c>
    </row>
    <row r="247" spans="1:10" ht="12" customHeight="1" x14ac:dyDescent="0.2">
      <c r="A247" s="368" t="s">
        <v>8829</v>
      </c>
      <c r="B247" s="368" t="s">
        <v>8828</v>
      </c>
      <c r="C247" s="368" t="s">
        <v>1010</v>
      </c>
      <c r="D247" s="368">
        <v>1</v>
      </c>
      <c r="E247" s="368">
        <v>0</v>
      </c>
      <c r="F247" s="367">
        <v>408.09</v>
      </c>
      <c r="G247" s="366">
        <v>0</v>
      </c>
      <c r="H247" s="366">
        <v>326.47000000000003</v>
      </c>
      <c r="I247" s="366">
        <v>81.62</v>
      </c>
      <c r="J247" s="365">
        <v>0.2000049008797079</v>
      </c>
    </row>
    <row r="248" spans="1:10" ht="12" customHeight="1" x14ac:dyDescent="0.2">
      <c r="A248" s="368" t="s">
        <v>9301</v>
      </c>
      <c r="B248" s="368" t="s">
        <v>9300</v>
      </c>
      <c r="C248" s="368" t="s">
        <v>1010</v>
      </c>
      <c r="D248" s="368">
        <v>4</v>
      </c>
      <c r="E248" s="368">
        <v>0</v>
      </c>
      <c r="F248" s="367">
        <v>4034.76</v>
      </c>
      <c r="G248" s="366">
        <v>0</v>
      </c>
      <c r="H248" s="366">
        <v>3521.24</v>
      </c>
      <c r="I248" s="366">
        <v>513.52</v>
      </c>
      <c r="J248" s="365">
        <v>0.12727398903528339</v>
      </c>
    </row>
    <row r="249" spans="1:10" ht="12" customHeight="1" x14ac:dyDescent="0.2">
      <c r="A249" s="368" t="s">
        <v>9299</v>
      </c>
      <c r="B249" s="368" t="s">
        <v>9298</v>
      </c>
      <c r="C249" s="368" t="s">
        <v>1010</v>
      </c>
      <c r="D249" s="368">
        <v>8</v>
      </c>
      <c r="E249" s="368">
        <v>0</v>
      </c>
      <c r="F249" s="367">
        <v>23960</v>
      </c>
      <c r="G249" s="366">
        <v>0</v>
      </c>
      <c r="H249" s="366">
        <v>20910.560000000001</v>
      </c>
      <c r="I249" s="366">
        <v>3049.44</v>
      </c>
      <c r="J249" s="365">
        <v>0.12727212020033388</v>
      </c>
    </row>
    <row r="250" spans="1:10" ht="12" customHeight="1" x14ac:dyDescent="0.2">
      <c r="A250" s="368" t="s">
        <v>9293</v>
      </c>
      <c r="B250" s="368" t="s">
        <v>9292</v>
      </c>
      <c r="C250" s="368" t="s">
        <v>1010</v>
      </c>
      <c r="D250" s="368">
        <v>4</v>
      </c>
      <c r="E250" s="368">
        <v>0</v>
      </c>
      <c r="F250" s="367">
        <v>3081.48</v>
      </c>
      <c r="G250" s="366">
        <v>0</v>
      </c>
      <c r="H250" s="366">
        <v>2689.28</v>
      </c>
      <c r="I250" s="366">
        <v>392.2</v>
      </c>
      <c r="J250" s="365">
        <v>0.12727650349831898</v>
      </c>
    </row>
    <row r="251" spans="1:10" ht="12" customHeight="1" x14ac:dyDescent="0.2">
      <c r="A251" s="368" t="s">
        <v>9289</v>
      </c>
      <c r="B251" s="368" t="s">
        <v>9288</v>
      </c>
      <c r="C251" s="368" t="s">
        <v>1010</v>
      </c>
      <c r="D251" s="368">
        <v>1</v>
      </c>
      <c r="E251" s="368">
        <v>0</v>
      </c>
      <c r="F251" s="367">
        <v>451.69</v>
      </c>
      <c r="G251" s="366">
        <v>0</v>
      </c>
      <c r="H251" s="366">
        <v>361.35</v>
      </c>
      <c r="I251" s="366">
        <v>90.34</v>
      </c>
      <c r="J251" s="365">
        <v>0.20000442781553721</v>
      </c>
    </row>
    <row r="252" spans="1:10" ht="12" customHeight="1" x14ac:dyDescent="0.2">
      <c r="A252" s="368" t="s">
        <v>9287</v>
      </c>
      <c r="B252" s="368" t="s">
        <v>9286</v>
      </c>
      <c r="C252" s="368" t="s">
        <v>1010</v>
      </c>
      <c r="D252" s="372">
        <v>12</v>
      </c>
      <c r="E252" s="372">
        <v>0</v>
      </c>
      <c r="F252" s="373">
        <v>3154.68</v>
      </c>
      <c r="G252" s="374">
        <v>0</v>
      </c>
      <c r="H252" s="374">
        <v>2523.7199999999998</v>
      </c>
      <c r="I252" s="374">
        <v>630.96</v>
      </c>
      <c r="J252" s="375">
        <v>0.2000076077446841</v>
      </c>
    </row>
    <row r="253" spans="1:10" x14ac:dyDescent="0.2">
      <c r="D253" s="364">
        <f>SUM(D9:D252)</f>
        <v>1315</v>
      </c>
      <c r="E253" s="364">
        <f t="shared" ref="E253:J253" si="0">SUM(E9:E252)</f>
        <v>0</v>
      </c>
      <c r="F253" s="376">
        <f t="shared" si="0"/>
        <v>502231.74</v>
      </c>
      <c r="G253" s="376">
        <f t="shared" si="0"/>
        <v>0</v>
      </c>
      <c r="H253" s="376">
        <f t="shared" si="0"/>
        <v>396007.66000000032</v>
      </c>
      <c r="I253" s="376">
        <f t="shared" si="0"/>
        <v>106224.08</v>
      </c>
      <c r="J253" s="364">
        <f t="shared" si="0"/>
        <v>49.863934219466834</v>
      </c>
    </row>
    <row r="261" spans="1:10" ht="24" x14ac:dyDescent="0.2">
      <c r="A261" s="370" t="s">
        <v>1908</v>
      </c>
      <c r="B261" s="369" t="s">
        <v>1907</v>
      </c>
      <c r="C261" s="370" t="s">
        <v>1906</v>
      </c>
      <c r="D261" s="369" t="s">
        <v>1905</v>
      </c>
      <c r="E261" s="369" t="s">
        <v>1904</v>
      </c>
      <c r="F261" s="369" t="s">
        <v>245</v>
      </c>
      <c r="G261" s="370" t="s">
        <v>1903</v>
      </c>
      <c r="H261" s="370" t="s">
        <v>1902</v>
      </c>
      <c r="I261" s="370" t="s">
        <v>1901</v>
      </c>
      <c r="J261" s="369" t="s">
        <v>1900</v>
      </c>
    </row>
    <row r="262" spans="1:10" ht="24" x14ac:dyDescent="0.2">
      <c r="A262" s="368" t="s">
        <v>1650</v>
      </c>
      <c r="B262" s="368" t="s">
        <v>1649</v>
      </c>
      <c r="C262" s="368" t="s">
        <v>1159</v>
      </c>
      <c r="D262" s="368">
        <v>4</v>
      </c>
      <c r="E262" s="368">
        <v>0</v>
      </c>
      <c r="F262" s="367">
        <v>2736.06</v>
      </c>
      <c r="G262" s="366">
        <v>0</v>
      </c>
      <c r="H262" s="366">
        <v>1504.04</v>
      </c>
      <c r="I262" s="366">
        <v>1232.02</v>
      </c>
      <c r="J262" s="365">
        <v>0.45028983282530355</v>
      </c>
    </row>
    <row r="263" spans="1:10" ht="24" x14ac:dyDescent="0.2">
      <c r="A263" s="368" t="s">
        <v>1648</v>
      </c>
      <c r="B263" s="368" t="s">
        <v>1647</v>
      </c>
      <c r="C263" s="368" t="s">
        <v>1159</v>
      </c>
      <c r="D263" s="368">
        <v>1</v>
      </c>
      <c r="E263" s="368">
        <v>0</v>
      </c>
      <c r="F263" s="367">
        <v>2159</v>
      </c>
      <c r="G263" s="366">
        <v>0</v>
      </c>
      <c r="H263" s="366">
        <v>2056.8000000000002</v>
      </c>
      <c r="I263" s="366">
        <v>102.2</v>
      </c>
      <c r="J263" s="365">
        <v>4.7336729967577582E-2</v>
      </c>
    </row>
    <row r="264" spans="1:10" ht="24" x14ac:dyDescent="0.2">
      <c r="A264" s="368" t="s">
        <v>2290</v>
      </c>
      <c r="B264" s="368" t="s">
        <v>2289</v>
      </c>
      <c r="C264" s="368" t="s">
        <v>1159</v>
      </c>
      <c r="D264" s="368">
        <v>5</v>
      </c>
      <c r="E264" s="368">
        <v>0</v>
      </c>
      <c r="F264" s="367">
        <v>3440.21</v>
      </c>
      <c r="G264" s="366">
        <v>0</v>
      </c>
      <c r="H264" s="366">
        <v>2700.65</v>
      </c>
      <c r="I264" s="366">
        <v>739.56</v>
      </c>
      <c r="J264" s="365">
        <v>0.21497524860400963</v>
      </c>
    </row>
    <row r="265" spans="1:10" ht="24" x14ac:dyDescent="0.2">
      <c r="A265" s="368" t="s">
        <v>1646</v>
      </c>
      <c r="B265" s="368" t="s">
        <v>1645</v>
      </c>
      <c r="C265" s="368" t="s">
        <v>1159</v>
      </c>
      <c r="D265" s="368">
        <v>7</v>
      </c>
      <c r="E265" s="368">
        <v>0</v>
      </c>
      <c r="F265" s="367">
        <v>5532.08</v>
      </c>
      <c r="G265" s="366">
        <v>0</v>
      </c>
      <c r="H265" s="366">
        <v>3654.77</v>
      </c>
      <c r="I265" s="366">
        <v>1877.31</v>
      </c>
      <c r="J265" s="365">
        <v>0.33934975633034953</v>
      </c>
    </row>
    <row r="266" spans="1:10" ht="36" x14ac:dyDescent="0.2">
      <c r="A266" s="368" t="s">
        <v>2288</v>
      </c>
      <c r="B266" s="368" t="s">
        <v>2287</v>
      </c>
      <c r="C266" s="368" t="s">
        <v>1159</v>
      </c>
      <c r="D266" s="368">
        <v>1</v>
      </c>
      <c r="E266" s="368">
        <v>0</v>
      </c>
      <c r="F266" s="367">
        <v>622.98</v>
      </c>
      <c r="G266" s="366">
        <v>0</v>
      </c>
      <c r="H266" s="366">
        <v>491.59</v>
      </c>
      <c r="I266" s="366">
        <v>131.38999999999999</v>
      </c>
      <c r="J266" s="365">
        <v>0.21090564705126971</v>
      </c>
    </row>
    <row r="267" spans="1:10" ht="24" x14ac:dyDescent="0.2">
      <c r="A267" s="368" t="s">
        <v>1644</v>
      </c>
      <c r="B267" s="368" t="s">
        <v>1643</v>
      </c>
      <c r="C267" s="368" t="s">
        <v>1159</v>
      </c>
      <c r="D267" s="368">
        <v>14</v>
      </c>
      <c r="E267" s="368">
        <v>0</v>
      </c>
      <c r="F267" s="367">
        <v>6427.92</v>
      </c>
      <c r="G267" s="366">
        <v>0</v>
      </c>
      <c r="H267" s="366">
        <v>5.32</v>
      </c>
      <c r="I267" s="366">
        <v>6422.6</v>
      </c>
      <c r="J267" s="365">
        <v>0.99917236057698289</v>
      </c>
    </row>
    <row r="268" spans="1:10" ht="24" x14ac:dyDescent="0.2">
      <c r="A268" s="368" t="s">
        <v>1642</v>
      </c>
      <c r="B268" s="368" t="s">
        <v>1641</v>
      </c>
      <c r="C268" s="368" t="s">
        <v>1159</v>
      </c>
      <c r="D268" s="368">
        <v>3</v>
      </c>
      <c r="E268" s="368">
        <v>0</v>
      </c>
      <c r="F268" s="367">
        <v>2461.3200000000002</v>
      </c>
      <c r="G268" s="366">
        <v>0</v>
      </c>
      <c r="H268" s="366">
        <v>1982.88</v>
      </c>
      <c r="I268" s="366">
        <v>478.44</v>
      </c>
      <c r="J268" s="365">
        <v>0.19438350153576131</v>
      </c>
    </row>
    <row r="269" spans="1:10" ht="24" x14ac:dyDescent="0.2">
      <c r="A269" s="368" t="s">
        <v>1640</v>
      </c>
      <c r="B269" s="368" t="s">
        <v>1639</v>
      </c>
      <c r="C269" s="368" t="s">
        <v>1159</v>
      </c>
      <c r="D269" s="368">
        <v>4</v>
      </c>
      <c r="E269" s="368">
        <v>0</v>
      </c>
      <c r="F269" s="367">
        <v>2603.2399999999998</v>
      </c>
      <c r="G269" s="366">
        <v>0</v>
      </c>
      <c r="H269" s="366">
        <v>2323.1999999999998</v>
      </c>
      <c r="I269" s="366">
        <v>280.04000000000002</v>
      </c>
      <c r="J269" s="365">
        <v>0.10757363900370308</v>
      </c>
    </row>
    <row r="270" spans="1:10" ht="24" x14ac:dyDescent="0.2">
      <c r="A270" s="368" t="s">
        <v>1636</v>
      </c>
      <c r="B270" s="368" t="s">
        <v>1635</v>
      </c>
      <c r="C270" s="368" t="s">
        <v>1159</v>
      </c>
      <c r="D270" s="368">
        <v>4</v>
      </c>
      <c r="E270" s="368">
        <v>0</v>
      </c>
      <c r="F270" s="367">
        <v>1912.96</v>
      </c>
      <c r="G270" s="366">
        <v>0</v>
      </c>
      <c r="H270" s="366">
        <v>1283.08</v>
      </c>
      <c r="I270" s="366">
        <v>629.88</v>
      </c>
      <c r="J270" s="365">
        <v>0.32926982268317162</v>
      </c>
    </row>
    <row r="271" spans="1:10" ht="24" x14ac:dyDescent="0.2">
      <c r="A271" s="368" t="s">
        <v>3126</v>
      </c>
      <c r="B271" s="368" t="s">
        <v>3125</v>
      </c>
      <c r="C271" s="368" t="s">
        <v>1630</v>
      </c>
      <c r="D271" s="368">
        <v>5</v>
      </c>
      <c r="E271" s="368">
        <v>0</v>
      </c>
      <c r="F271" s="367">
        <v>3200.83</v>
      </c>
      <c r="G271" s="366">
        <v>0</v>
      </c>
      <c r="H271" s="366">
        <v>3.15</v>
      </c>
      <c r="I271" s="366">
        <v>3197.68</v>
      </c>
      <c r="J271" s="365">
        <v>0.99901588025605859</v>
      </c>
    </row>
    <row r="272" spans="1:10" ht="24" x14ac:dyDescent="0.2">
      <c r="A272" s="368" t="s">
        <v>1634</v>
      </c>
      <c r="B272" s="368" t="s">
        <v>1633</v>
      </c>
      <c r="C272" s="368" t="s">
        <v>1630</v>
      </c>
      <c r="D272" s="368">
        <v>8</v>
      </c>
      <c r="E272" s="368">
        <v>0</v>
      </c>
      <c r="F272" s="367">
        <v>5179.1400000000003</v>
      </c>
      <c r="G272" s="366">
        <v>0</v>
      </c>
      <c r="H272" s="366">
        <v>3739.28</v>
      </c>
      <c r="I272" s="366">
        <v>1439.86</v>
      </c>
      <c r="J272" s="365">
        <v>0.27801140729928137</v>
      </c>
    </row>
    <row r="273" spans="1:10" ht="24" x14ac:dyDescent="0.2">
      <c r="A273" s="368" t="s">
        <v>1632</v>
      </c>
      <c r="B273" s="368" t="s">
        <v>1631</v>
      </c>
      <c r="C273" s="368" t="s">
        <v>1630</v>
      </c>
      <c r="D273" s="368">
        <v>1</v>
      </c>
      <c r="E273" s="368">
        <v>0</v>
      </c>
      <c r="F273" s="367">
        <v>766.08</v>
      </c>
      <c r="G273" s="366">
        <v>0</v>
      </c>
      <c r="H273" s="366">
        <v>464.09</v>
      </c>
      <c r="I273" s="366">
        <v>301.99</v>
      </c>
      <c r="J273" s="365">
        <v>0.39420164995822893</v>
      </c>
    </row>
    <row r="274" spans="1:10" ht="24" x14ac:dyDescent="0.2">
      <c r="A274" s="368" t="s">
        <v>1161</v>
      </c>
      <c r="B274" s="368" t="s">
        <v>1160</v>
      </c>
      <c r="C274" s="368" t="s">
        <v>1159</v>
      </c>
      <c r="D274" s="368">
        <v>38</v>
      </c>
      <c r="E274" s="368">
        <v>0</v>
      </c>
      <c r="F274" s="367">
        <v>19188.919999999998</v>
      </c>
      <c r="G274" s="366">
        <v>0</v>
      </c>
      <c r="H274" s="366">
        <v>14505.36</v>
      </c>
      <c r="I274" s="366">
        <v>4683.5600000000004</v>
      </c>
      <c r="J274" s="365">
        <v>0.2440762690135766</v>
      </c>
    </row>
    <row r="275" spans="1:10" ht="36" x14ac:dyDescent="0.2">
      <c r="A275" s="368" t="s">
        <v>2986</v>
      </c>
      <c r="B275" s="368" t="s">
        <v>2985</v>
      </c>
      <c r="C275" s="368" t="s">
        <v>1010</v>
      </c>
      <c r="D275" s="368">
        <v>2</v>
      </c>
      <c r="E275" s="368">
        <v>0</v>
      </c>
      <c r="F275" s="367">
        <v>5394.82</v>
      </c>
      <c r="G275" s="366">
        <v>0</v>
      </c>
      <c r="H275" s="366">
        <v>5489.6</v>
      </c>
      <c r="I275" s="366">
        <v>-94.78</v>
      </c>
      <c r="J275" s="365">
        <v>-1.7568704794599262E-2</v>
      </c>
    </row>
    <row r="276" spans="1:10" x14ac:dyDescent="0.2">
      <c r="A276" s="368" t="s">
        <v>1122</v>
      </c>
      <c r="B276" s="368" t="s">
        <v>1121</v>
      </c>
      <c r="C276" s="368" t="s">
        <v>1010</v>
      </c>
      <c r="D276" s="368">
        <v>8</v>
      </c>
      <c r="E276" s="368">
        <v>0</v>
      </c>
      <c r="F276" s="367">
        <v>25975.5</v>
      </c>
      <c r="G276" s="366">
        <v>0</v>
      </c>
      <c r="H276" s="366">
        <v>21742</v>
      </c>
      <c r="I276" s="366">
        <v>4233.5</v>
      </c>
      <c r="J276" s="365">
        <v>0.16298050085657639</v>
      </c>
    </row>
    <row r="277" spans="1:10" ht="24" x14ac:dyDescent="0.2">
      <c r="A277" s="368" t="s">
        <v>1107</v>
      </c>
      <c r="B277" s="368" t="s">
        <v>1106</v>
      </c>
      <c r="C277" s="368" t="s">
        <v>1010</v>
      </c>
      <c r="D277" s="368">
        <v>300</v>
      </c>
      <c r="E277" s="368">
        <v>0</v>
      </c>
      <c r="F277" s="367">
        <v>4512</v>
      </c>
      <c r="G277" s="366">
        <v>0</v>
      </c>
      <c r="H277" s="366">
        <v>2985</v>
      </c>
      <c r="I277" s="366">
        <v>1527</v>
      </c>
      <c r="J277" s="365">
        <v>0.33843085106382981</v>
      </c>
    </row>
    <row r="278" spans="1:10" ht="36" x14ac:dyDescent="0.2">
      <c r="A278" s="368" t="s">
        <v>1103</v>
      </c>
      <c r="B278" s="368" t="s">
        <v>1102</v>
      </c>
      <c r="C278" s="368" t="s">
        <v>1010</v>
      </c>
      <c r="D278" s="368">
        <v>300</v>
      </c>
      <c r="E278" s="368">
        <v>0</v>
      </c>
      <c r="F278" s="367">
        <v>11334</v>
      </c>
      <c r="G278" s="366">
        <v>0</v>
      </c>
      <c r="H278" s="366">
        <v>6360</v>
      </c>
      <c r="I278" s="366">
        <v>4974</v>
      </c>
      <c r="J278" s="365">
        <v>0.43885653785071466</v>
      </c>
    </row>
    <row r="279" spans="1:10" x14ac:dyDescent="0.2">
      <c r="A279" s="368" t="s">
        <v>1068</v>
      </c>
      <c r="B279" s="368" t="s">
        <v>218</v>
      </c>
      <c r="C279" s="368" t="s">
        <v>1010</v>
      </c>
      <c r="D279" s="368">
        <v>8</v>
      </c>
      <c r="E279" s="368">
        <v>0</v>
      </c>
      <c r="F279" s="367">
        <v>2032</v>
      </c>
      <c r="G279" s="366">
        <v>0</v>
      </c>
      <c r="H279" s="366">
        <v>2008.32</v>
      </c>
      <c r="I279" s="366">
        <v>23.68</v>
      </c>
      <c r="J279" s="365">
        <v>1.1653543307086614E-2</v>
      </c>
    </row>
    <row r="280" spans="1:10" ht="24" x14ac:dyDescent="0.2">
      <c r="A280" s="368" t="s">
        <v>1063</v>
      </c>
      <c r="B280" s="368" t="s">
        <v>1062</v>
      </c>
      <c r="C280" s="368" t="s">
        <v>1010</v>
      </c>
      <c r="D280" s="368">
        <v>2</v>
      </c>
      <c r="E280" s="368">
        <v>0</v>
      </c>
      <c r="F280" s="367">
        <v>3099</v>
      </c>
      <c r="G280" s="366">
        <v>0</v>
      </c>
      <c r="H280" s="366">
        <v>1974.02</v>
      </c>
      <c r="I280" s="366">
        <v>1124.98</v>
      </c>
      <c r="J280" s="365">
        <v>0.36301387544369151</v>
      </c>
    </row>
    <row r="281" spans="1:10" ht="24" x14ac:dyDescent="0.2">
      <c r="A281" s="368" t="s">
        <v>1059</v>
      </c>
      <c r="B281" s="368" t="s">
        <v>7197</v>
      </c>
      <c r="C281" s="368" t="s">
        <v>1010</v>
      </c>
      <c r="D281" s="368">
        <v>16</v>
      </c>
      <c r="E281" s="368">
        <v>0</v>
      </c>
      <c r="F281" s="367">
        <v>26832.42</v>
      </c>
      <c r="G281" s="366">
        <v>0</v>
      </c>
      <c r="H281" s="366">
        <v>21198.67</v>
      </c>
      <c r="I281" s="366">
        <v>5633.75</v>
      </c>
      <c r="J281" s="365">
        <v>0.20996056263281507</v>
      </c>
    </row>
    <row r="282" spans="1:10" ht="24" x14ac:dyDescent="0.2">
      <c r="A282" s="368" t="s">
        <v>1055</v>
      </c>
      <c r="B282" s="368" t="s">
        <v>7196</v>
      </c>
      <c r="C282" s="368" t="s">
        <v>1010</v>
      </c>
      <c r="D282" s="368">
        <v>10</v>
      </c>
      <c r="E282" s="368">
        <v>0</v>
      </c>
      <c r="F282" s="367">
        <v>19260</v>
      </c>
      <c r="G282" s="366">
        <v>0</v>
      </c>
      <c r="H282" s="366">
        <v>13396.6</v>
      </c>
      <c r="I282" s="366">
        <v>5863.4</v>
      </c>
      <c r="J282" s="365">
        <v>0.30443406022845276</v>
      </c>
    </row>
    <row r="283" spans="1:10" x14ac:dyDescent="0.2">
      <c r="A283" s="368" t="s">
        <v>1053</v>
      </c>
      <c r="B283" s="368" t="s">
        <v>1052</v>
      </c>
      <c r="C283" s="368" t="s">
        <v>1010</v>
      </c>
      <c r="D283" s="368">
        <v>4</v>
      </c>
      <c r="E283" s="368">
        <v>0</v>
      </c>
      <c r="F283" s="367">
        <v>13157.52</v>
      </c>
      <c r="G283" s="366">
        <v>0</v>
      </c>
      <c r="H283" s="366">
        <v>8431.52</v>
      </c>
      <c r="I283" s="366">
        <v>4726</v>
      </c>
      <c r="J283" s="365">
        <v>0.35918622962381969</v>
      </c>
    </row>
    <row r="284" spans="1:10" ht="24" x14ac:dyDescent="0.2">
      <c r="A284" s="368" t="s">
        <v>1051</v>
      </c>
      <c r="B284" s="368" t="s">
        <v>7867</v>
      </c>
      <c r="C284" s="368" t="s">
        <v>1010</v>
      </c>
      <c r="D284" s="368">
        <v>1</v>
      </c>
      <c r="E284" s="368">
        <v>0</v>
      </c>
      <c r="F284" s="367">
        <v>1305.75</v>
      </c>
      <c r="G284" s="366">
        <v>0</v>
      </c>
      <c r="H284" s="366">
        <v>895.25</v>
      </c>
      <c r="I284" s="366">
        <v>410.5</v>
      </c>
      <c r="J284" s="365">
        <v>0.31437870955389624</v>
      </c>
    </row>
    <row r="285" spans="1:10" ht="24" x14ac:dyDescent="0.2">
      <c r="A285" s="368" t="s">
        <v>2970</v>
      </c>
      <c r="B285" s="368" t="s">
        <v>9305</v>
      </c>
      <c r="C285" s="368" t="s">
        <v>1010</v>
      </c>
      <c r="D285" s="368">
        <v>2</v>
      </c>
      <c r="E285" s="368">
        <v>0</v>
      </c>
      <c r="F285" s="367">
        <v>2793</v>
      </c>
      <c r="G285" s="366">
        <v>0</v>
      </c>
      <c r="H285" s="366">
        <v>1859.88</v>
      </c>
      <c r="I285" s="366">
        <v>933.12</v>
      </c>
      <c r="J285" s="365">
        <v>0.33409237379162193</v>
      </c>
    </row>
    <row r="286" spans="1:10" x14ac:dyDescent="0.2">
      <c r="A286" s="368" t="s">
        <v>1047</v>
      </c>
      <c r="B286" s="368" t="s">
        <v>7193</v>
      </c>
      <c r="C286" s="368" t="s">
        <v>1010</v>
      </c>
      <c r="D286" s="368">
        <v>1</v>
      </c>
      <c r="E286" s="368">
        <v>0</v>
      </c>
      <c r="F286" s="367">
        <v>1318.5</v>
      </c>
      <c r="G286" s="366">
        <v>0</v>
      </c>
      <c r="H286" s="366">
        <v>884.89</v>
      </c>
      <c r="I286" s="366">
        <v>433.61</v>
      </c>
      <c r="J286" s="365">
        <v>0.32886613576033369</v>
      </c>
    </row>
    <row r="287" spans="1:10" ht="24" x14ac:dyDescent="0.2">
      <c r="A287" s="368" t="s">
        <v>1045</v>
      </c>
      <c r="B287" s="368" t="s">
        <v>7192</v>
      </c>
      <c r="C287" s="368" t="s">
        <v>1010</v>
      </c>
      <c r="D287" s="368">
        <v>1</v>
      </c>
      <c r="E287" s="368">
        <v>0</v>
      </c>
      <c r="F287" s="367">
        <v>1717.5</v>
      </c>
      <c r="G287" s="366">
        <v>0</v>
      </c>
      <c r="H287" s="366">
        <v>1158.32</v>
      </c>
      <c r="I287" s="366">
        <v>559.17999999999995</v>
      </c>
      <c r="J287" s="365">
        <v>0.32557787481804951</v>
      </c>
    </row>
    <row r="288" spans="1:10" ht="24" x14ac:dyDescent="0.2">
      <c r="A288" s="368" t="s">
        <v>2058</v>
      </c>
      <c r="B288" s="368" t="s">
        <v>7865</v>
      </c>
      <c r="C288" s="368" t="s">
        <v>1010</v>
      </c>
      <c r="D288" s="368">
        <v>1</v>
      </c>
      <c r="E288" s="368">
        <v>0</v>
      </c>
      <c r="F288" s="367">
        <v>2764.5</v>
      </c>
      <c r="G288" s="366">
        <v>0</v>
      </c>
      <c r="H288" s="366">
        <v>1863.02</v>
      </c>
      <c r="I288" s="366">
        <v>901.48</v>
      </c>
      <c r="J288" s="365">
        <v>0.3260915174534274</v>
      </c>
    </row>
    <row r="289" spans="1:10" ht="24" x14ac:dyDescent="0.2">
      <c r="A289" s="368" t="s">
        <v>2056</v>
      </c>
      <c r="B289" s="368" t="s">
        <v>2055</v>
      </c>
      <c r="C289" s="368" t="s">
        <v>1010</v>
      </c>
      <c r="D289" s="368">
        <v>4</v>
      </c>
      <c r="E289" s="368">
        <v>0</v>
      </c>
      <c r="F289" s="367">
        <v>1644</v>
      </c>
      <c r="G289" s="366">
        <v>0</v>
      </c>
      <c r="H289" s="366">
        <v>1636.44</v>
      </c>
      <c r="I289" s="366">
        <v>7.56</v>
      </c>
      <c r="J289" s="365">
        <v>4.5985401459854016E-3</v>
      </c>
    </row>
    <row r="290" spans="1:10" ht="24" x14ac:dyDescent="0.2">
      <c r="A290" s="368" t="s">
        <v>1041</v>
      </c>
      <c r="B290" s="368" t="s">
        <v>1040</v>
      </c>
      <c r="C290" s="368" t="s">
        <v>1010</v>
      </c>
      <c r="D290" s="368">
        <v>1</v>
      </c>
      <c r="E290" s="368">
        <v>0</v>
      </c>
      <c r="F290" s="367">
        <v>932</v>
      </c>
      <c r="G290" s="366">
        <v>0</v>
      </c>
      <c r="H290" s="366">
        <v>927.92</v>
      </c>
      <c r="I290" s="366">
        <v>4.08</v>
      </c>
      <c r="J290" s="365">
        <v>4.3776824034334767E-3</v>
      </c>
    </row>
    <row r="291" spans="1:10" x14ac:dyDescent="0.2">
      <c r="A291" s="368" t="s">
        <v>1039</v>
      </c>
      <c r="B291" s="368" t="s">
        <v>221</v>
      </c>
      <c r="C291" s="368" t="s">
        <v>1010</v>
      </c>
      <c r="D291" s="368">
        <v>26</v>
      </c>
      <c r="E291" s="368">
        <v>0</v>
      </c>
      <c r="F291" s="367">
        <v>17316</v>
      </c>
      <c r="G291" s="366">
        <v>0</v>
      </c>
      <c r="H291" s="366">
        <v>17298.400000000001</v>
      </c>
      <c r="I291" s="366">
        <v>17.600000000000001</v>
      </c>
      <c r="J291" s="365">
        <v>1.0164010164010165E-3</v>
      </c>
    </row>
    <row r="292" spans="1:10" ht="24" x14ac:dyDescent="0.2">
      <c r="A292" s="368" t="s">
        <v>1038</v>
      </c>
      <c r="B292" s="368" t="s">
        <v>1037</v>
      </c>
      <c r="C292" s="368" t="s">
        <v>1010</v>
      </c>
      <c r="D292" s="368">
        <v>4</v>
      </c>
      <c r="E292" s="368">
        <v>0</v>
      </c>
      <c r="F292" s="367">
        <v>4260</v>
      </c>
      <c r="G292" s="366">
        <v>0</v>
      </c>
      <c r="H292" s="366">
        <v>3562.84</v>
      </c>
      <c r="I292" s="366">
        <v>697.16</v>
      </c>
      <c r="J292" s="365">
        <v>0.16365258215962442</v>
      </c>
    </row>
    <row r="293" spans="1:10" x14ac:dyDescent="0.2">
      <c r="A293" s="368" t="s">
        <v>1036</v>
      </c>
      <c r="B293" s="368" t="s">
        <v>1035</v>
      </c>
      <c r="C293" s="368" t="s">
        <v>1010</v>
      </c>
      <c r="D293" s="368">
        <v>1</v>
      </c>
      <c r="E293" s="368">
        <v>0</v>
      </c>
      <c r="F293" s="367">
        <v>333</v>
      </c>
      <c r="G293" s="366">
        <v>0</v>
      </c>
      <c r="H293" s="366">
        <v>325.45</v>
      </c>
      <c r="I293" s="366">
        <v>7.55</v>
      </c>
      <c r="J293" s="365">
        <v>2.2672672672672672E-2</v>
      </c>
    </row>
    <row r="294" spans="1:10" ht="24" x14ac:dyDescent="0.2">
      <c r="A294" s="368" t="s">
        <v>2054</v>
      </c>
      <c r="B294" s="368" t="s">
        <v>8603</v>
      </c>
      <c r="C294" s="368" t="s">
        <v>1010</v>
      </c>
      <c r="D294" s="368">
        <v>2</v>
      </c>
      <c r="E294" s="368">
        <v>0</v>
      </c>
      <c r="F294" s="367">
        <v>2681.28</v>
      </c>
      <c r="G294" s="366">
        <v>0</v>
      </c>
      <c r="H294" s="366">
        <v>1849.86</v>
      </c>
      <c r="I294" s="366">
        <v>831.42</v>
      </c>
      <c r="J294" s="365">
        <v>0.31008324382384533</v>
      </c>
    </row>
    <row r="295" spans="1:10" ht="24" x14ac:dyDescent="0.2">
      <c r="A295" s="368" t="s">
        <v>3660</v>
      </c>
      <c r="B295" s="368" t="s">
        <v>9304</v>
      </c>
      <c r="C295" s="368" t="s">
        <v>1010</v>
      </c>
      <c r="D295" s="368">
        <v>4</v>
      </c>
      <c r="E295" s="368">
        <v>0</v>
      </c>
      <c r="F295" s="367">
        <v>6156</v>
      </c>
      <c r="G295" s="366">
        <v>0</v>
      </c>
      <c r="H295" s="366">
        <v>5598.64</v>
      </c>
      <c r="I295" s="366">
        <v>557.36</v>
      </c>
      <c r="J295" s="365">
        <v>9.0539311241065623E-2</v>
      </c>
    </row>
    <row r="296" spans="1:10" ht="24" x14ac:dyDescent="0.2">
      <c r="A296" s="791" t="s">
        <v>6665</v>
      </c>
      <c r="B296" s="791" t="s">
        <v>6664</v>
      </c>
      <c r="C296" s="791" t="s">
        <v>1860</v>
      </c>
      <c r="D296" s="791">
        <v>16</v>
      </c>
      <c r="E296" s="791">
        <v>76.8</v>
      </c>
      <c r="F296" s="792">
        <v>9834.5499999999993</v>
      </c>
      <c r="G296" s="793">
        <v>0</v>
      </c>
      <c r="H296" s="793">
        <v>5251.36</v>
      </c>
      <c r="I296" s="793">
        <v>4583.1899999999996</v>
      </c>
      <c r="J296" s="794">
        <v>0.46602945737222345</v>
      </c>
    </row>
    <row r="297" spans="1:10" ht="24" x14ac:dyDescent="0.2">
      <c r="A297" s="368" t="s">
        <v>5959</v>
      </c>
      <c r="B297" s="368" t="s">
        <v>5958</v>
      </c>
      <c r="C297" s="368" t="s">
        <v>1010</v>
      </c>
      <c r="D297" s="368">
        <v>4</v>
      </c>
      <c r="E297" s="368">
        <v>0</v>
      </c>
      <c r="F297" s="367">
        <v>7680</v>
      </c>
      <c r="G297" s="366">
        <v>0</v>
      </c>
      <c r="H297" s="366">
        <v>6400</v>
      </c>
      <c r="I297" s="366">
        <v>1280</v>
      </c>
      <c r="J297" s="365">
        <v>0.16666666666666666</v>
      </c>
    </row>
    <row r="298" spans="1:10" ht="24" x14ac:dyDescent="0.2">
      <c r="A298" s="368" t="s">
        <v>9297</v>
      </c>
      <c r="B298" s="368" t="s">
        <v>9296</v>
      </c>
      <c r="C298" s="368" t="s">
        <v>1010</v>
      </c>
      <c r="D298" s="368">
        <v>2</v>
      </c>
      <c r="E298" s="368">
        <v>0</v>
      </c>
      <c r="F298" s="367">
        <v>4972.58</v>
      </c>
      <c r="G298" s="366">
        <v>0</v>
      </c>
      <c r="H298" s="366">
        <v>3824.68</v>
      </c>
      <c r="I298" s="366">
        <v>1147.9000000000001</v>
      </c>
      <c r="J298" s="365">
        <v>0.23084595924047477</v>
      </c>
    </row>
    <row r="299" spans="1:10" ht="24" x14ac:dyDescent="0.2">
      <c r="A299" s="368" t="s">
        <v>9295</v>
      </c>
      <c r="B299" s="368" t="s">
        <v>9294</v>
      </c>
      <c r="C299" s="368" t="s">
        <v>1010</v>
      </c>
      <c r="D299" s="368">
        <v>1</v>
      </c>
      <c r="E299" s="368">
        <v>0</v>
      </c>
      <c r="F299" s="367">
        <v>1095.9000000000001</v>
      </c>
      <c r="G299" s="366">
        <v>0</v>
      </c>
      <c r="H299" s="366">
        <v>936.66</v>
      </c>
      <c r="I299" s="366">
        <v>159.24</v>
      </c>
      <c r="J299" s="365">
        <v>0.14530522857924993</v>
      </c>
    </row>
    <row r="300" spans="1:10" x14ac:dyDescent="0.2">
      <c r="A300" s="368" t="s">
        <v>9291</v>
      </c>
      <c r="B300" s="368" t="s">
        <v>9290</v>
      </c>
      <c r="C300" s="368" t="s">
        <v>1010</v>
      </c>
      <c r="D300" s="368">
        <v>2</v>
      </c>
      <c r="E300" s="368">
        <v>0</v>
      </c>
      <c r="F300" s="367">
        <v>6347.9</v>
      </c>
      <c r="G300" s="366">
        <v>0</v>
      </c>
      <c r="H300" s="366">
        <v>5140</v>
      </c>
      <c r="I300" s="366">
        <v>1207.9000000000001</v>
      </c>
      <c r="J300" s="365">
        <v>0.19028340080971659</v>
      </c>
    </row>
    <row r="301" spans="1:10" x14ac:dyDescent="0.2">
      <c r="A301" s="368" t="s">
        <v>9285</v>
      </c>
      <c r="B301" s="368" t="s">
        <v>9284</v>
      </c>
      <c r="C301" s="368" t="s">
        <v>1010</v>
      </c>
      <c r="D301" s="372">
        <v>1</v>
      </c>
      <c r="E301" s="372">
        <v>0</v>
      </c>
      <c r="F301" s="373">
        <v>3810.34</v>
      </c>
      <c r="G301" s="374">
        <v>0</v>
      </c>
      <c r="H301" s="374">
        <v>2931.03</v>
      </c>
      <c r="I301" s="374">
        <v>879.31</v>
      </c>
      <c r="J301" s="375">
        <v>0.23076943264905495</v>
      </c>
    </row>
    <row r="302" spans="1:10" x14ac:dyDescent="0.2">
      <c r="D302" s="364">
        <f>SUM(D262:D301)</f>
        <v>819</v>
      </c>
      <c r="E302" s="364">
        <f t="shared" ref="E302:I302" si="1">SUM(E262:E301)</f>
        <v>76.8</v>
      </c>
      <c r="F302" s="376">
        <f t="shared" si="1"/>
        <v>244790.79999999993</v>
      </c>
      <c r="G302" s="376">
        <f t="shared" si="1"/>
        <v>0</v>
      </c>
      <c r="H302" s="376">
        <f t="shared" si="1"/>
        <v>180644.58000000002</v>
      </c>
      <c r="I302" s="376">
        <f t="shared" si="1"/>
        <v>64146.220000000016</v>
      </c>
    </row>
  </sheetData>
  <autoFilter ref="A8:J252" xr:uid="{F80077EB-3600-45F2-A694-5393F44ABFBF}"/>
  <pageMargins left="0" right="0" top="1" bottom="1.3541653543307099" header="1" footer="1"/>
  <pageSetup paperSize="9" orientation="portrait" horizontalDpi="300" verticalDpi="300"/>
  <headerFooter alignWithMargins="0">
    <oddFooter>&amp;C&amp;"Arial,Regular"&amp;10&amp;P</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D4397-BD2F-40C2-8F11-2067E6C04C19}">
  <dimension ref="A1:K278"/>
  <sheetViews>
    <sheetView showGridLines="0" workbookViewId="0">
      <pane ySplit="6" topLeftCell="A268" activePane="bottomLeft" state="frozen"/>
      <selection pane="bottomLeft" activeCell="B300" sqref="B300:B301"/>
    </sheetView>
  </sheetViews>
  <sheetFormatPr baseColWidth="10" defaultColWidth="11.42578125" defaultRowHeight="12.75" x14ac:dyDescent="0.2"/>
  <cols>
    <col min="1" max="1" width="25.7109375" style="410" customWidth="1"/>
    <col min="2" max="2" width="58.42578125" style="410" customWidth="1"/>
    <col min="3" max="3" width="20.85546875" style="410" customWidth="1"/>
    <col min="4" max="9" width="12.28515625" style="410" customWidth="1"/>
    <col min="10" max="11" width="0" style="410" hidden="1" customWidth="1"/>
    <col min="12" max="12" width="8" style="410" customWidth="1"/>
    <col min="13"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8814</v>
      </c>
    </row>
    <row r="6" spans="1:10" ht="2.4500000000000002" customHeight="1" x14ac:dyDescent="0.2"/>
    <row r="7" spans="1:10" ht="23.85" customHeight="1" x14ac:dyDescent="0.2"/>
    <row r="8" spans="1:10" ht="36.7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18" customHeight="1" x14ac:dyDescent="0.2">
      <c r="A9" s="414" t="s">
        <v>4507</v>
      </c>
      <c r="B9" s="414" t="s">
        <v>4506</v>
      </c>
      <c r="C9" s="414" t="s">
        <v>1010</v>
      </c>
      <c r="D9" s="414">
        <v>2</v>
      </c>
      <c r="E9" s="414">
        <v>0</v>
      </c>
      <c r="F9" s="413">
        <v>1065.78</v>
      </c>
      <c r="G9" s="412">
        <v>0</v>
      </c>
      <c r="H9" s="412">
        <v>841.84</v>
      </c>
      <c r="I9" s="412">
        <v>223.94</v>
      </c>
      <c r="J9" s="411">
        <v>0.21011841092908481</v>
      </c>
    </row>
    <row r="10" spans="1:10" ht="18" customHeight="1" x14ac:dyDescent="0.2">
      <c r="A10" s="414" t="s">
        <v>2286</v>
      </c>
      <c r="B10" s="414" t="s">
        <v>2285</v>
      </c>
      <c r="C10" s="414" t="s">
        <v>1010</v>
      </c>
      <c r="D10" s="414">
        <v>2</v>
      </c>
      <c r="E10" s="414">
        <v>0</v>
      </c>
      <c r="F10" s="413">
        <v>739.9</v>
      </c>
      <c r="G10" s="412">
        <v>0</v>
      </c>
      <c r="H10" s="412">
        <v>566.32000000000005</v>
      </c>
      <c r="I10" s="412">
        <v>173.58</v>
      </c>
      <c r="J10" s="411">
        <v>0.23459927017164481</v>
      </c>
    </row>
    <row r="11" spans="1:10" ht="18" customHeight="1" x14ac:dyDescent="0.2">
      <c r="A11" s="414" t="s">
        <v>2284</v>
      </c>
      <c r="B11" s="414" t="s">
        <v>2283</v>
      </c>
      <c r="C11" s="414" t="s">
        <v>1010</v>
      </c>
      <c r="D11" s="414">
        <v>2</v>
      </c>
      <c r="E11" s="414">
        <v>0</v>
      </c>
      <c r="F11" s="413">
        <v>1313.48</v>
      </c>
      <c r="G11" s="412">
        <v>0</v>
      </c>
      <c r="H11" s="412">
        <v>1144.4000000000001</v>
      </c>
      <c r="I11" s="412">
        <v>169.08</v>
      </c>
      <c r="J11" s="411">
        <v>0.12872674117611232</v>
      </c>
    </row>
    <row r="12" spans="1:10" ht="18" customHeight="1" x14ac:dyDescent="0.2">
      <c r="A12" s="414" t="s">
        <v>4139</v>
      </c>
      <c r="B12" s="414" t="s">
        <v>4138</v>
      </c>
      <c r="C12" s="414" t="s">
        <v>1010</v>
      </c>
      <c r="D12" s="414">
        <v>1</v>
      </c>
      <c r="E12" s="414">
        <v>0</v>
      </c>
      <c r="F12" s="413">
        <v>1047.77</v>
      </c>
      <c r="G12" s="412">
        <v>0</v>
      </c>
      <c r="H12" s="412">
        <v>798.3</v>
      </c>
      <c r="I12" s="412">
        <v>249.47</v>
      </c>
      <c r="J12" s="411">
        <v>0.23809614705517432</v>
      </c>
    </row>
    <row r="13" spans="1:10" ht="18" customHeight="1" x14ac:dyDescent="0.2">
      <c r="A13" s="414" t="s">
        <v>2282</v>
      </c>
      <c r="B13" s="414" t="s">
        <v>2281</v>
      </c>
      <c r="C13" s="414" t="s">
        <v>1010</v>
      </c>
      <c r="D13" s="414">
        <v>2</v>
      </c>
      <c r="E13" s="414">
        <v>0</v>
      </c>
      <c r="F13" s="413">
        <v>1270.1600000000001</v>
      </c>
      <c r="G13" s="412">
        <v>0</v>
      </c>
      <c r="H13" s="412">
        <v>966.18</v>
      </c>
      <c r="I13" s="412">
        <v>303.98</v>
      </c>
      <c r="J13" s="411">
        <v>0.23932417963091265</v>
      </c>
    </row>
    <row r="14" spans="1:10" ht="18" customHeight="1" x14ac:dyDescent="0.2">
      <c r="A14" s="414" t="s">
        <v>2278</v>
      </c>
      <c r="B14" s="414" t="s">
        <v>2277</v>
      </c>
      <c r="C14" s="414" t="s">
        <v>1010</v>
      </c>
      <c r="D14" s="414">
        <v>2</v>
      </c>
      <c r="E14" s="414">
        <v>0</v>
      </c>
      <c r="F14" s="413">
        <v>922.92</v>
      </c>
      <c r="G14" s="412">
        <v>0</v>
      </c>
      <c r="H14" s="412">
        <v>714.52</v>
      </c>
      <c r="I14" s="412">
        <v>208.4</v>
      </c>
      <c r="J14" s="411">
        <v>0.22580505352576605</v>
      </c>
    </row>
    <row r="15" spans="1:10" ht="18" customHeight="1" x14ac:dyDescent="0.2">
      <c r="A15" s="414" t="s">
        <v>2276</v>
      </c>
      <c r="B15" s="414" t="s">
        <v>2275</v>
      </c>
      <c r="C15" s="414" t="s">
        <v>1010</v>
      </c>
      <c r="D15" s="414">
        <v>1</v>
      </c>
      <c r="E15" s="414">
        <v>0</v>
      </c>
      <c r="F15" s="413">
        <v>479.25</v>
      </c>
      <c r="G15" s="412">
        <v>0</v>
      </c>
      <c r="H15" s="412">
        <v>237.77</v>
      </c>
      <c r="I15" s="412">
        <v>241.48</v>
      </c>
      <c r="J15" s="411">
        <v>0.50387063119457487</v>
      </c>
    </row>
    <row r="16" spans="1:10" ht="18" customHeight="1" x14ac:dyDescent="0.2">
      <c r="A16" s="414" t="s">
        <v>2274</v>
      </c>
      <c r="B16" s="414" t="s">
        <v>2273</v>
      </c>
      <c r="C16" s="414" t="s">
        <v>1010</v>
      </c>
      <c r="D16" s="414">
        <v>1</v>
      </c>
      <c r="E16" s="414">
        <v>0</v>
      </c>
      <c r="F16" s="413">
        <v>778.83</v>
      </c>
      <c r="G16" s="412">
        <v>0</v>
      </c>
      <c r="H16" s="412">
        <v>376.86</v>
      </c>
      <c r="I16" s="412">
        <v>401.97</v>
      </c>
      <c r="J16" s="411">
        <v>0.51612033434767535</v>
      </c>
    </row>
    <row r="17" spans="1:10" ht="18" customHeight="1" x14ac:dyDescent="0.2">
      <c r="A17" s="414" t="s">
        <v>1619</v>
      </c>
      <c r="B17" s="414" t="s">
        <v>1618</v>
      </c>
      <c r="C17" s="414" t="s">
        <v>1010</v>
      </c>
      <c r="D17" s="414">
        <v>12</v>
      </c>
      <c r="E17" s="414">
        <v>0</v>
      </c>
      <c r="F17" s="413">
        <v>7466.28</v>
      </c>
      <c r="G17" s="412">
        <v>0</v>
      </c>
      <c r="H17" s="412">
        <v>6026.97</v>
      </c>
      <c r="I17" s="412">
        <v>1439.31</v>
      </c>
      <c r="J17" s="411">
        <v>0.19277471511917582</v>
      </c>
    </row>
    <row r="18" spans="1:10" ht="18" customHeight="1" x14ac:dyDescent="0.2">
      <c r="A18" s="414" t="s">
        <v>2270</v>
      </c>
      <c r="B18" s="414" t="s">
        <v>2269</v>
      </c>
      <c r="C18" s="414" t="s">
        <v>1010</v>
      </c>
      <c r="D18" s="414">
        <v>1</v>
      </c>
      <c r="E18" s="414">
        <v>0</v>
      </c>
      <c r="F18" s="413">
        <v>873.94</v>
      </c>
      <c r="G18" s="412">
        <v>0</v>
      </c>
      <c r="H18" s="412">
        <v>668.47</v>
      </c>
      <c r="I18" s="412">
        <v>205.47</v>
      </c>
      <c r="J18" s="411">
        <v>0.23510767329564958</v>
      </c>
    </row>
    <row r="19" spans="1:10" ht="18" customHeight="1" x14ac:dyDescent="0.2">
      <c r="A19" s="414" t="s">
        <v>2268</v>
      </c>
      <c r="B19" s="414" t="s">
        <v>2267</v>
      </c>
      <c r="C19" s="414" t="s">
        <v>1010</v>
      </c>
      <c r="D19" s="414">
        <v>1</v>
      </c>
      <c r="E19" s="414">
        <v>0</v>
      </c>
      <c r="F19" s="413">
        <v>754.91</v>
      </c>
      <c r="G19" s="412">
        <v>0</v>
      </c>
      <c r="H19" s="412">
        <v>558.41</v>
      </c>
      <c r="I19" s="412">
        <v>196.5</v>
      </c>
      <c r="J19" s="411">
        <v>0.26029592931607742</v>
      </c>
    </row>
    <row r="20" spans="1:10" ht="18" customHeight="1" x14ac:dyDescent="0.2">
      <c r="A20" s="414" t="s">
        <v>7239</v>
      </c>
      <c r="B20" s="414" t="s">
        <v>7238</v>
      </c>
      <c r="C20" s="414" t="s">
        <v>1010</v>
      </c>
      <c r="D20" s="414">
        <v>1</v>
      </c>
      <c r="E20" s="414">
        <v>0</v>
      </c>
      <c r="F20" s="413">
        <v>960.88</v>
      </c>
      <c r="G20" s="412">
        <v>0</v>
      </c>
      <c r="H20" s="412">
        <v>639.70000000000005</v>
      </c>
      <c r="I20" s="412">
        <v>321.18</v>
      </c>
      <c r="J20" s="411">
        <v>0.33425609857630506</v>
      </c>
    </row>
    <row r="21" spans="1:10" ht="18" customHeight="1" x14ac:dyDescent="0.2">
      <c r="A21" s="414" t="s">
        <v>1617</v>
      </c>
      <c r="B21" s="414" t="s">
        <v>1616</v>
      </c>
      <c r="C21" s="414" t="s">
        <v>1010</v>
      </c>
      <c r="D21" s="414">
        <v>1</v>
      </c>
      <c r="E21" s="414">
        <v>0</v>
      </c>
      <c r="F21" s="413">
        <v>759.33</v>
      </c>
      <c r="G21" s="412">
        <v>0</v>
      </c>
      <c r="H21" s="412">
        <v>578.54</v>
      </c>
      <c r="I21" s="412">
        <v>180.79</v>
      </c>
      <c r="J21" s="411">
        <v>0.23809147537961098</v>
      </c>
    </row>
    <row r="22" spans="1:10" ht="18" customHeight="1" x14ac:dyDescent="0.2">
      <c r="A22" s="414" t="s">
        <v>3112</v>
      </c>
      <c r="B22" s="414" t="s">
        <v>3111</v>
      </c>
      <c r="C22" s="414" t="s">
        <v>1010</v>
      </c>
      <c r="D22" s="414">
        <v>7</v>
      </c>
      <c r="E22" s="414">
        <v>0</v>
      </c>
      <c r="F22" s="413">
        <v>5240.83</v>
      </c>
      <c r="G22" s="412">
        <v>0</v>
      </c>
      <c r="H22" s="412">
        <v>4480.7</v>
      </c>
      <c r="I22" s="412">
        <v>760.13</v>
      </c>
      <c r="J22" s="411">
        <v>0.14504000320559912</v>
      </c>
    </row>
    <row r="23" spans="1:10" ht="18" customHeight="1" x14ac:dyDescent="0.2">
      <c r="A23" s="414" t="s">
        <v>1615</v>
      </c>
      <c r="B23" s="414" t="s">
        <v>1614</v>
      </c>
      <c r="C23" s="414" t="s">
        <v>1010</v>
      </c>
      <c r="D23" s="414">
        <v>1</v>
      </c>
      <c r="E23" s="414">
        <v>0</v>
      </c>
      <c r="F23" s="413">
        <v>747.28</v>
      </c>
      <c r="G23" s="412">
        <v>0</v>
      </c>
      <c r="H23" s="412">
        <v>576.99</v>
      </c>
      <c r="I23" s="412">
        <v>170.29</v>
      </c>
      <c r="J23" s="411">
        <v>0.22787977732576811</v>
      </c>
    </row>
    <row r="24" spans="1:10" ht="18" customHeight="1" x14ac:dyDescent="0.2">
      <c r="A24" s="414" t="s">
        <v>1613</v>
      </c>
      <c r="B24" s="414" t="s">
        <v>1612</v>
      </c>
      <c r="C24" s="414" t="s">
        <v>1010</v>
      </c>
      <c r="D24" s="414">
        <v>2</v>
      </c>
      <c r="E24" s="414">
        <v>0</v>
      </c>
      <c r="F24" s="413">
        <v>1275.48</v>
      </c>
      <c r="G24" s="412">
        <v>0</v>
      </c>
      <c r="H24" s="412">
        <v>974.3</v>
      </c>
      <c r="I24" s="412">
        <v>301.18</v>
      </c>
      <c r="J24" s="411">
        <v>0.23613071157525009</v>
      </c>
    </row>
    <row r="25" spans="1:10" ht="18" customHeight="1" x14ac:dyDescent="0.2">
      <c r="A25" s="414" t="s">
        <v>2262</v>
      </c>
      <c r="B25" s="414" t="s">
        <v>2261</v>
      </c>
      <c r="C25" s="414" t="s">
        <v>1010</v>
      </c>
      <c r="D25" s="414">
        <v>1</v>
      </c>
      <c r="E25" s="414">
        <v>0</v>
      </c>
      <c r="F25" s="413">
        <v>1057.71</v>
      </c>
      <c r="G25" s="412">
        <v>0</v>
      </c>
      <c r="H25" s="412">
        <v>730.47</v>
      </c>
      <c r="I25" s="412">
        <v>327.24</v>
      </c>
      <c r="J25" s="411">
        <v>0.30938537028107893</v>
      </c>
    </row>
    <row r="26" spans="1:10" ht="18" customHeight="1" x14ac:dyDescent="0.2">
      <c r="A26" s="414" t="s">
        <v>3110</v>
      </c>
      <c r="B26" s="414" t="s">
        <v>3109</v>
      </c>
      <c r="C26" s="414" t="s">
        <v>1010</v>
      </c>
      <c r="D26" s="414">
        <v>4</v>
      </c>
      <c r="E26" s="414">
        <v>0</v>
      </c>
      <c r="F26" s="413">
        <v>4509.21</v>
      </c>
      <c r="G26" s="412">
        <v>0</v>
      </c>
      <c r="H26" s="412">
        <v>3684.12</v>
      </c>
      <c r="I26" s="412">
        <v>825.09</v>
      </c>
      <c r="J26" s="411">
        <v>0.18297883664766112</v>
      </c>
    </row>
    <row r="27" spans="1:10" ht="18" customHeight="1" x14ac:dyDescent="0.2">
      <c r="A27" s="414" t="s">
        <v>1611</v>
      </c>
      <c r="B27" s="414" t="s">
        <v>1610</v>
      </c>
      <c r="C27" s="414" t="s">
        <v>1010</v>
      </c>
      <c r="D27" s="414">
        <v>1</v>
      </c>
      <c r="E27" s="414">
        <v>0</v>
      </c>
      <c r="F27" s="413">
        <v>1175.06</v>
      </c>
      <c r="G27" s="412">
        <v>0</v>
      </c>
      <c r="H27" s="412">
        <v>909.72</v>
      </c>
      <c r="I27" s="412">
        <v>265.33999999999997</v>
      </c>
      <c r="J27" s="411">
        <v>0.22580974588531649</v>
      </c>
    </row>
    <row r="28" spans="1:10" ht="18" customHeight="1" x14ac:dyDescent="0.2">
      <c r="A28" s="414" t="s">
        <v>3776</v>
      </c>
      <c r="B28" s="414" t="s">
        <v>3775</v>
      </c>
      <c r="C28" s="414" t="s">
        <v>1010</v>
      </c>
      <c r="D28" s="414">
        <v>1</v>
      </c>
      <c r="E28" s="414">
        <v>0</v>
      </c>
      <c r="F28" s="413">
        <v>2125.77</v>
      </c>
      <c r="G28" s="412">
        <v>0</v>
      </c>
      <c r="H28" s="412">
        <v>1756.23</v>
      </c>
      <c r="I28" s="412">
        <v>369.54</v>
      </c>
      <c r="J28" s="411">
        <v>0.1738381856927137</v>
      </c>
    </row>
    <row r="29" spans="1:10" ht="18" customHeight="1" x14ac:dyDescent="0.2">
      <c r="A29" s="414" t="s">
        <v>1607</v>
      </c>
      <c r="B29" s="414" t="s">
        <v>1606</v>
      </c>
      <c r="C29" s="414" t="s">
        <v>1010</v>
      </c>
      <c r="D29" s="414">
        <v>3</v>
      </c>
      <c r="E29" s="414">
        <v>0</v>
      </c>
      <c r="F29" s="413">
        <v>2757.97</v>
      </c>
      <c r="G29" s="412">
        <v>0</v>
      </c>
      <c r="H29" s="412">
        <v>1965.84</v>
      </c>
      <c r="I29" s="412">
        <v>792.13</v>
      </c>
      <c r="J29" s="411">
        <v>0.28721487180788768</v>
      </c>
    </row>
    <row r="30" spans="1:10" ht="18" customHeight="1" x14ac:dyDescent="0.2">
      <c r="A30" s="414" t="s">
        <v>2254</v>
      </c>
      <c r="B30" s="414" t="s">
        <v>2253</v>
      </c>
      <c r="C30" s="414" t="s">
        <v>1010</v>
      </c>
      <c r="D30" s="414">
        <v>3</v>
      </c>
      <c r="E30" s="414">
        <v>0</v>
      </c>
      <c r="F30" s="413">
        <v>1414.49</v>
      </c>
      <c r="G30" s="412">
        <v>0</v>
      </c>
      <c r="H30" s="412">
        <v>1053.1400000000001</v>
      </c>
      <c r="I30" s="412">
        <v>361.35</v>
      </c>
      <c r="J30" s="411">
        <v>0.25546309977447701</v>
      </c>
    </row>
    <row r="31" spans="1:10" ht="18" customHeight="1" x14ac:dyDescent="0.2">
      <c r="A31" s="414" t="s">
        <v>3768</v>
      </c>
      <c r="B31" s="414" t="s">
        <v>3767</v>
      </c>
      <c r="C31" s="414" t="s">
        <v>1010</v>
      </c>
      <c r="D31" s="414">
        <v>1</v>
      </c>
      <c r="E31" s="414">
        <v>0</v>
      </c>
      <c r="F31" s="413">
        <v>690.54</v>
      </c>
      <c r="G31" s="412">
        <v>0</v>
      </c>
      <c r="H31" s="412">
        <v>602.65</v>
      </c>
      <c r="I31" s="412">
        <v>87.89</v>
      </c>
      <c r="J31" s="411">
        <v>0.12727720334810438</v>
      </c>
    </row>
    <row r="32" spans="1:10" ht="18" customHeight="1" x14ac:dyDescent="0.2">
      <c r="A32" s="414" t="s">
        <v>4499</v>
      </c>
      <c r="B32" s="414" t="s">
        <v>4498</v>
      </c>
      <c r="C32" s="414" t="s">
        <v>1010</v>
      </c>
      <c r="D32" s="414">
        <v>1</v>
      </c>
      <c r="E32" s="414">
        <v>0</v>
      </c>
      <c r="F32" s="413">
        <v>704.47</v>
      </c>
      <c r="G32" s="412">
        <v>0</v>
      </c>
      <c r="H32" s="412">
        <v>573.13</v>
      </c>
      <c r="I32" s="412">
        <v>131.34</v>
      </c>
      <c r="J32" s="411">
        <v>0.18643803142788196</v>
      </c>
    </row>
    <row r="33" spans="1:10" ht="18" customHeight="1" x14ac:dyDescent="0.2">
      <c r="A33" s="414" t="s">
        <v>2252</v>
      </c>
      <c r="B33" s="414" t="s">
        <v>2251</v>
      </c>
      <c r="C33" s="414" t="s">
        <v>1010</v>
      </c>
      <c r="D33" s="414">
        <v>2</v>
      </c>
      <c r="E33" s="414">
        <v>0</v>
      </c>
      <c r="F33" s="413">
        <v>2475.9</v>
      </c>
      <c r="G33" s="412">
        <v>0</v>
      </c>
      <c r="H33" s="412">
        <v>2125.7199999999998</v>
      </c>
      <c r="I33" s="412">
        <v>350.18</v>
      </c>
      <c r="J33" s="411">
        <v>0.14143543761864372</v>
      </c>
    </row>
    <row r="34" spans="1:10" ht="18" customHeight="1" x14ac:dyDescent="0.2">
      <c r="A34" s="414" t="s">
        <v>3108</v>
      </c>
      <c r="B34" s="414" t="s">
        <v>3107</v>
      </c>
      <c r="C34" s="414" t="s">
        <v>1010</v>
      </c>
      <c r="D34" s="414">
        <v>1</v>
      </c>
      <c r="E34" s="414">
        <v>0</v>
      </c>
      <c r="F34" s="413">
        <v>567.99</v>
      </c>
      <c r="G34" s="412">
        <v>0</v>
      </c>
      <c r="H34" s="412">
        <v>462.1</v>
      </c>
      <c r="I34" s="412">
        <v>105.89</v>
      </c>
      <c r="J34" s="411">
        <v>0.18642933854469268</v>
      </c>
    </row>
    <row r="35" spans="1:10" ht="18" customHeight="1" x14ac:dyDescent="0.2">
      <c r="A35" s="414" t="s">
        <v>1599</v>
      </c>
      <c r="B35" s="414" t="s">
        <v>1598</v>
      </c>
      <c r="C35" s="414" t="s">
        <v>1010</v>
      </c>
      <c r="D35" s="414">
        <v>1</v>
      </c>
      <c r="E35" s="414">
        <v>0</v>
      </c>
      <c r="F35" s="413">
        <v>636.92999999999995</v>
      </c>
      <c r="G35" s="412">
        <v>0</v>
      </c>
      <c r="H35" s="412">
        <v>238.81</v>
      </c>
      <c r="I35" s="412">
        <v>398.12</v>
      </c>
      <c r="J35" s="411">
        <v>0.62506083871069029</v>
      </c>
    </row>
    <row r="36" spans="1:10" ht="18" customHeight="1" x14ac:dyDescent="0.2">
      <c r="A36" s="414" t="s">
        <v>1597</v>
      </c>
      <c r="B36" s="414" t="s">
        <v>1596</v>
      </c>
      <c r="C36" s="414" t="s">
        <v>1010</v>
      </c>
      <c r="D36" s="414">
        <v>4</v>
      </c>
      <c r="E36" s="414">
        <v>0</v>
      </c>
      <c r="F36" s="413">
        <v>1240.6300000000001</v>
      </c>
      <c r="G36" s="412">
        <v>0</v>
      </c>
      <c r="H36" s="412">
        <v>1034.56</v>
      </c>
      <c r="I36" s="412">
        <v>206.07</v>
      </c>
      <c r="J36" s="411">
        <v>0.16610109379911819</v>
      </c>
    </row>
    <row r="37" spans="1:10" ht="18" customHeight="1" x14ac:dyDescent="0.2">
      <c r="A37" s="414" t="s">
        <v>2250</v>
      </c>
      <c r="B37" s="414" t="s">
        <v>2249</v>
      </c>
      <c r="C37" s="414" t="s">
        <v>1010</v>
      </c>
      <c r="D37" s="414">
        <v>2</v>
      </c>
      <c r="E37" s="414">
        <v>0</v>
      </c>
      <c r="F37" s="413">
        <v>1408.74</v>
      </c>
      <c r="G37" s="412">
        <v>0</v>
      </c>
      <c r="H37" s="412">
        <v>1090.6400000000001</v>
      </c>
      <c r="I37" s="412">
        <v>318.10000000000002</v>
      </c>
      <c r="J37" s="411">
        <v>0.22580461973110724</v>
      </c>
    </row>
    <row r="38" spans="1:10" ht="18" customHeight="1" x14ac:dyDescent="0.2">
      <c r="A38" s="414" t="s">
        <v>6035</v>
      </c>
      <c r="B38" s="414" t="s">
        <v>6034</v>
      </c>
      <c r="C38" s="414" t="s">
        <v>1010</v>
      </c>
      <c r="D38" s="414">
        <v>2</v>
      </c>
      <c r="E38" s="414">
        <v>0</v>
      </c>
      <c r="F38" s="413">
        <v>1993.92</v>
      </c>
      <c r="G38" s="412">
        <v>0</v>
      </c>
      <c r="H38" s="412">
        <v>1692.1</v>
      </c>
      <c r="I38" s="412">
        <v>301.82</v>
      </c>
      <c r="J38" s="411">
        <v>0.15137016530251965</v>
      </c>
    </row>
    <row r="39" spans="1:10" ht="18" customHeight="1" x14ac:dyDescent="0.2">
      <c r="A39" s="414" t="s">
        <v>2246</v>
      </c>
      <c r="B39" s="414" t="s">
        <v>2245</v>
      </c>
      <c r="C39" s="414" t="s">
        <v>1010</v>
      </c>
      <c r="D39" s="414">
        <v>2</v>
      </c>
      <c r="E39" s="414">
        <v>0</v>
      </c>
      <c r="F39" s="413">
        <v>861.96</v>
      </c>
      <c r="G39" s="412">
        <v>0</v>
      </c>
      <c r="H39" s="412">
        <v>701.26</v>
      </c>
      <c r="I39" s="412">
        <v>160.69999999999999</v>
      </c>
      <c r="J39" s="411">
        <v>0.18643556545547357</v>
      </c>
    </row>
    <row r="40" spans="1:10" ht="18" customHeight="1" x14ac:dyDescent="0.2">
      <c r="A40" s="414" t="s">
        <v>1593</v>
      </c>
      <c r="B40" s="414" t="s">
        <v>1592</v>
      </c>
      <c r="C40" s="414" t="s">
        <v>1010</v>
      </c>
      <c r="D40" s="414">
        <v>2</v>
      </c>
      <c r="E40" s="414">
        <v>0</v>
      </c>
      <c r="F40" s="413">
        <v>880.94</v>
      </c>
      <c r="G40" s="412">
        <v>0</v>
      </c>
      <c r="H40" s="412">
        <v>699.3</v>
      </c>
      <c r="I40" s="412">
        <v>181.64</v>
      </c>
      <c r="J40" s="411">
        <v>0.20618884373510113</v>
      </c>
    </row>
    <row r="41" spans="1:10" ht="18" customHeight="1" x14ac:dyDescent="0.2">
      <c r="A41" s="414" t="s">
        <v>8865</v>
      </c>
      <c r="B41" s="414" t="s">
        <v>8864</v>
      </c>
      <c r="C41" s="414" t="s">
        <v>1010</v>
      </c>
      <c r="D41" s="414">
        <v>2</v>
      </c>
      <c r="E41" s="414">
        <v>0</v>
      </c>
      <c r="F41" s="413">
        <v>1248.1600000000001</v>
      </c>
      <c r="G41" s="412">
        <v>0</v>
      </c>
      <c r="H41" s="412">
        <v>887.88</v>
      </c>
      <c r="I41" s="412">
        <v>360.28</v>
      </c>
      <c r="J41" s="411">
        <v>0.28864889116779902</v>
      </c>
    </row>
    <row r="42" spans="1:10" ht="18" customHeight="1" x14ac:dyDescent="0.2">
      <c r="A42" s="414" t="s">
        <v>8863</v>
      </c>
      <c r="B42" s="414" t="s">
        <v>8862</v>
      </c>
      <c r="C42" s="414" t="s">
        <v>1010</v>
      </c>
      <c r="D42" s="414">
        <v>4</v>
      </c>
      <c r="E42" s="414">
        <v>0</v>
      </c>
      <c r="F42" s="413">
        <v>3441.4</v>
      </c>
      <c r="G42" s="412">
        <v>0</v>
      </c>
      <c r="H42" s="412">
        <v>2098.16</v>
      </c>
      <c r="I42" s="412">
        <v>1343.24</v>
      </c>
      <c r="J42" s="411">
        <v>0.3903178938803975</v>
      </c>
    </row>
    <row r="43" spans="1:10" ht="18" customHeight="1" x14ac:dyDescent="0.2">
      <c r="A43" s="414" t="s">
        <v>1591</v>
      </c>
      <c r="B43" s="414" t="s">
        <v>1590</v>
      </c>
      <c r="C43" s="414" t="s">
        <v>1010</v>
      </c>
      <c r="D43" s="414">
        <v>16</v>
      </c>
      <c r="E43" s="414">
        <v>0</v>
      </c>
      <c r="F43" s="413">
        <v>1943.64</v>
      </c>
      <c r="G43" s="412">
        <v>0</v>
      </c>
      <c r="H43" s="412">
        <v>1640.32</v>
      </c>
      <c r="I43" s="412">
        <v>303.32</v>
      </c>
      <c r="J43" s="411">
        <v>0.15605770615957687</v>
      </c>
    </row>
    <row r="44" spans="1:10" ht="18" customHeight="1" x14ac:dyDescent="0.2">
      <c r="A44" s="414" t="s">
        <v>7924</v>
      </c>
      <c r="B44" s="414" t="s">
        <v>7923</v>
      </c>
      <c r="C44" s="414" t="s">
        <v>1010</v>
      </c>
      <c r="D44" s="414">
        <v>3</v>
      </c>
      <c r="E44" s="414">
        <v>0</v>
      </c>
      <c r="F44" s="413">
        <v>1992.48</v>
      </c>
      <c r="G44" s="412">
        <v>0</v>
      </c>
      <c r="H44" s="412">
        <v>1366.29</v>
      </c>
      <c r="I44" s="412">
        <v>626.19000000000005</v>
      </c>
      <c r="J44" s="411">
        <v>0.31427668031799566</v>
      </c>
    </row>
    <row r="45" spans="1:10" ht="18" customHeight="1" x14ac:dyDescent="0.2">
      <c r="A45" s="414" t="s">
        <v>2242</v>
      </c>
      <c r="B45" s="414" t="s">
        <v>2241</v>
      </c>
      <c r="C45" s="414" t="s">
        <v>1010</v>
      </c>
      <c r="D45" s="414">
        <v>5</v>
      </c>
      <c r="E45" s="414">
        <v>0</v>
      </c>
      <c r="F45" s="413">
        <v>721.43</v>
      </c>
      <c r="G45" s="412">
        <v>0</v>
      </c>
      <c r="H45" s="412">
        <v>526.35</v>
      </c>
      <c r="I45" s="412">
        <v>195.08</v>
      </c>
      <c r="J45" s="411">
        <v>0.27040738533191022</v>
      </c>
    </row>
    <row r="46" spans="1:10" ht="18" customHeight="1" x14ac:dyDescent="0.2">
      <c r="A46" s="414" t="s">
        <v>1581</v>
      </c>
      <c r="B46" s="414" t="s">
        <v>1580</v>
      </c>
      <c r="C46" s="414" t="s">
        <v>1010</v>
      </c>
      <c r="D46" s="414">
        <v>1</v>
      </c>
      <c r="E46" s="414">
        <v>0</v>
      </c>
      <c r="F46" s="413">
        <v>201.06</v>
      </c>
      <c r="G46" s="412">
        <v>0</v>
      </c>
      <c r="H46" s="412">
        <v>166.74</v>
      </c>
      <c r="I46" s="412">
        <v>34.32</v>
      </c>
      <c r="J46" s="411">
        <v>0.17069531483139361</v>
      </c>
    </row>
    <row r="47" spans="1:10" ht="18" customHeight="1" x14ac:dyDescent="0.2">
      <c r="A47" s="414" t="s">
        <v>3760</v>
      </c>
      <c r="B47" s="414" t="s">
        <v>3759</v>
      </c>
      <c r="C47" s="414" t="s">
        <v>1010</v>
      </c>
      <c r="D47" s="414">
        <v>1</v>
      </c>
      <c r="E47" s="414">
        <v>0</v>
      </c>
      <c r="F47" s="413">
        <v>866.12</v>
      </c>
      <c r="G47" s="412">
        <v>0</v>
      </c>
      <c r="H47" s="412">
        <v>477.5</v>
      </c>
      <c r="I47" s="412">
        <v>388.62</v>
      </c>
      <c r="J47" s="411">
        <v>0.44869071260333443</v>
      </c>
    </row>
    <row r="48" spans="1:10" ht="18" customHeight="1" x14ac:dyDescent="0.2">
      <c r="A48" s="414" t="s">
        <v>1579</v>
      </c>
      <c r="B48" s="414" t="s">
        <v>1578</v>
      </c>
      <c r="C48" s="414" t="s">
        <v>1010</v>
      </c>
      <c r="D48" s="414">
        <v>1</v>
      </c>
      <c r="E48" s="414">
        <v>0</v>
      </c>
      <c r="F48" s="413">
        <v>161.21</v>
      </c>
      <c r="G48" s="412">
        <v>0</v>
      </c>
      <c r="H48" s="412">
        <v>136.66999999999999</v>
      </c>
      <c r="I48" s="412">
        <v>24.54</v>
      </c>
      <c r="J48" s="411">
        <v>0.15222380745611314</v>
      </c>
    </row>
    <row r="49" spans="1:10" ht="18" customHeight="1" x14ac:dyDescent="0.2">
      <c r="A49" s="414" t="s">
        <v>3758</v>
      </c>
      <c r="B49" s="414" t="s">
        <v>3757</v>
      </c>
      <c r="C49" s="414" t="s">
        <v>1010</v>
      </c>
      <c r="D49" s="414">
        <v>1</v>
      </c>
      <c r="E49" s="414">
        <v>0</v>
      </c>
      <c r="F49" s="413">
        <v>368.71</v>
      </c>
      <c r="G49" s="412">
        <v>0</v>
      </c>
      <c r="H49" s="412">
        <v>299.97000000000003</v>
      </c>
      <c r="I49" s="412">
        <v>68.739999999999995</v>
      </c>
      <c r="J49" s="411">
        <v>0.18643378264760924</v>
      </c>
    </row>
    <row r="50" spans="1:10" ht="18" customHeight="1" x14ac:dyDescent="0.2">
      <c r="A50" s="414" t="s">
        <v>2234</v>
      </c>
      <c r="B50" s="414" t="s">
        <v>2233</v>
      </c>
      <c r="C50" s="414" t="s">
        <v>1010</v>
      </c>
      <c r="D50" s="414">
        <v>2</v>
      </c>
      <c r="E50" s="414">
        <v>0</v>
      </c>
      <c r="F50" s="413">
        <v>684.34</v>
      </c>
      <c r="G50" s="412">
        <v>0</v>
      </c>
      <c r="H50" s="412">
        <v>566.04</v>
      </c>
      <c r="I50" s="412">
        <v>118.3</v>
      </c>
      <c r="J50" s="411">
        <v>0.17286728819008096</v>
      </c>
    </row>
    <row r="51" spans="1:10" ht="18" customHeight="1" x14ac:dyDescent="0.2">
      <c r="A51" s="414" t="s">
        <v>3096</v>
      </c>
      <c r="B51" s="414" t="s">
        <v>3095</v>
      </c>
      <c r="C51" s="414" t="s">
        <v>1010</v>
      </c>
      <c r="D51" s="414">
        <v>1</v>
      </c>
      <c r="E51" s="414">
        <v>0</v>
      </c>
      <c r="F51" s="413">
        <v>284.7</v>
      </c>
      <c r="G51" s="412">
        <v>0</v>
      </c>
      <c r="H51" s="412">
        <v>226.07</v>
      </c>
      <c r="I51" s="412">
        <v>58.63</v>
      </c>
      <c r="J51" s="411">
        <v>0.20593607305936074</v>
      </c>
    </row>
    <row r="52" spans="1:10" ht="18" customHeight="1" x14ac:dyDescent="0.2">
      <c r="A52" s="414" t="s">
        <v>8861</v>
      </c>
      <c r="B52" s="414" t="s">
        <v>8860</v>
      </c>
      <c r="C52" s="414" t="s">
        <v>1010</v>
      </c>
      <c r="D52" s="414">
        <v>1</v>
      </c>
      <c r="E52" s="414">
        <v>0</v>
      </c>
      <c r="F52" s="413">
        <v>626.45000000000005</v>
      </c>
      <c r="G52" s="412">
        <v>0</v>
      </c>
      <c r="H52" s="412">
        <v>361.19</v>
      </c>
      <c r="I52" s="412">
        <v>265.26</v>
      </c>
      <c r="J52" s="411">
        <v>0.42343363396919148</v>
      </c>
    </row>
    <row r="53" spans="1:10" ht="18" customHeight="1" x14ac:dyDescent="0.2">
      <c r="A53" s="414" t="s">
        <v>1571</v>
      </c>
      <c r="B53" s="414" t="s">
        <v>1570</v>
      </c>
      <c r="C53" s="414" t="s">
        <v>1010</v>
      </c>
      <c r="D53" s="414">
        <v>8</v>
      </c>
      <c r="E53" s="414">
        <v>0</v>
      </c>
      <c r="F53" s="413">
        <v>3409.28</v>
      </c>
      <c r="G53" s="412">
        <v>0</v>
      </c>
      <c r="H53" s="412">
        <v>2612.96</v>
      </c>
      <c r="I53" s="412">
        <v>796.32</v>
      </c>
      <c r="J53" s="411">
        <v>0.2335742444152431</v>
      </c>
    </row>
    <row r="54" spans="1:10" ht="18" customHeight="1" x14ac:dyDescent="0.2">
      <c r="A54" s="414" t="s">
        <v>1569</v>
      </c>
      <c r="B54" s="414" t="s">
        <v>1568</v>
      </c>
      <c r="C54" s="414" t="s">
        <v>1010</v>
      </c>
      <c r="D54" s="414">
        <v>5</v>
      </c>
      <c r="E54" s="414">
        <v>0</v>
      </c>
      <c r="F54" s="413">
        <v>2006.58</v>
      </c>
      <c r="G54" s="412">
        <v>0</v>
      </c>
      <c r="H54" s="412">
        <v>1532.32</v>
      </c>
      <c r="I54" s="412">
        <v>474.26</v>
      </c>
      <c r="J54" s="411">
        <v>0.23635240060201937</v>
      </c>
    </row>
    <row r="55" spans="1:10" ht="18" customHeight="1" x14ac:dyDescent="0.2">
      <c r="A55" s="414" t="s">
        <v>1567</v>
      </c>
      <c r="B55" s="414" t="s">
        <v>1566</v>
      </c>
      <c r="C55" s="414" t="s">
        <v>1010</v>
      </c>
      <c r="D55" s="414">
        <v>6</v>
      </c>
      <c r="E55" s="414">
        <v>0</v>
      </c>
      <c r="F55" s="413">
        <v>3622.57</v>
      </c>
      <c r="G55" s="412">
        <v>0</v>
      </c>
      <c r="H55" s="412">
        <v>3066.36</v>
      </c>
      <c r="I55" s="412">
        <v>556.21</v>
      </c>
      <c r="J55" s="411">
        <v>0.15354016623557309</v>
      </c>
    </row>
    <row r="56" spans="1:10" ht="18" customHeight="1" x14ac:dyDescent="0.2">
      <c r="A56" s="414" t="s">
        <v>1565</v>
      </c>
      <c r="B56" s="414" t="s">
        <v>1564</v>
      </c>
      <c r="C56" s="414" t="s">
        <v>1010</v>
      </c>
      <c r="D56" s="414">
        <v>1</v>
      </c>
      <c r="E56" s="414">
        <v>0</v>
      </c>
      <c r="F56" s="413">
        <v>478.64</v>
      </c>
      <c r="G56" s="412">
        <v>0</v>
      </c>
      <c r="H56" s="412">
        <v>364.68</v>
      </c>
      <c r="I56" s="412">
        <v>113.96</v>
      </c>
      <c r="J56" s="411">
        <v>0.23809125856593683</v>
      </c>
    </row>
    <row r="57" spans="1:10" ht="18" customHeight="1" x14ac:dyDescent="0.2">
      <c r="A57" s="414" t="s">
        <v>1563</v>
      </c>
      <c r="B57" s="414" t="s">
        <v>1562</v>
      </c>
      <c r="C57" s="414" t="s">
        <v>1010</v>
      </c>
      <c r="D57" s="414">
        <v>2</v>
      </c>
      <c r="E57" s="414">
        <v>0</v>
      </c>
      <c r="F57" s="413">
        <v>356.76</v>
      </c>
      <c r="G57" s="412">
        <v>0</v>
      </c>
      <c r="H57" s="412">
        <v>286.14</v>
      </c>
      <c r="I57" s="412">
        <v>70.62</v>
      </c>
      <c r="J57" s="411">
        <v>0.19794820047090481</v>
      </c>
    </row>
    <row r="58" spans="1:10" ht="18" customHeight="1" x14ac:dyDescent="0.2">
      <c r="A58" s="414" t="s">
        <v>3754</v>
      </c>
      <c r="B58" s="414" t="s">
        <v>3753</v>
      </c>
      <c r="C58" s="414" t="s">
        <v>1010</v>
      </c>
      <c r="D58" s="414">
        <v>1</v>
      </c>
      <c r="E58" s="414">
        <v>0</v>
      </c>
      <c r="F58" s="413">
        <v>699.88</v>
      </c>
      <c r="G58" s="412">
        <v>0</v>
      </c>
      <c r="H58" s="412">
        <v>499.24</v>
      </c>
      <c r="I58" s="412">
        <v>200.64</v>
      </c>
      <c r="J58" s="411">
        <v>0.28667771617991655</v>
      </c>
    </row>
    <row r="59" spans="1:10" ht="18" customHeight="1" x14ac:dyDescent="0.2">
      <c r="A59" s="414" t="s">
        <v>1561</v>
      </c>
      <c r="B59" s="414" t="s">
        <v>1560</v>
      </c>
      <c r="C59" s="414" t="s">
        <v>1010</v>
      </c>
      <c r="D59" s="414">
        <v>1</v>
      </c>
      <c r="E59" s="414">
        <v>0</v>
      </c>
      <c r="F59" s="413">
        <v>738.85</v>
      </c>
      <c r="G59" s="412">
        <v>0</v>
      </c>
      <c r="H59" s="412">
        <v>506.64</v>
      </c>
      <c r="I59" s="412">
        <v>232.21</v>
      </c>
      <c r="J59" s="411">
        <v>0.31428571428571428</v>
      </c>
    </row>
    <row r="60" spans="1:10" ht="18" customHeight="1" x14ac:dyDescent="0.2">
      <c r="A60" s="414" t="s">
        <v>2228</v>
      </c>
      <c r="B60" s="414" t="s">
        <v>2227</v>
      </c>
      <c r="C60" s="414" t="s">
        <v>1010</v>
      </c>
      <c r="D60" s="414">
        <v>1</v>
      </c>
      <c r="E60" s="414">
        <v>0</v>
      </c>
      <c r="F60" s="413">
        <v>537.34</v>
      </c>
      <c r="G60" s="412">
        <v>0</v>
      </c>
      <c r="H60" s="412">
        <v>416.01</v>
      </c>
      <c r="I60" s="412">
        <v>121.33</v>
      </c>
      <c r="J60" s="411">
        <v>0.22579744668180296</v>
      </c>
    </row>
    <row r="61" spans="1:10" ht="18" customHeight="1" x14ac:dyDescent="0.2">
      <c r="A61" s="414" t="s">
        <v>1555</v>
      </c>
      <c r="B61" s="414" t="s">
        <v>1554</v>
      </c>
      <c r="C61" s="414" t="s">
        <v>1010</v>
      </c>
      <c r="D61" s="414">
        <v>4</v>
      </c>
      <c r="E61" s="414">
        <v>0</v>
      </c>
      <c r="F61" s="413">
        <v>2483.77</v>
      </c>
      <c r="G61" s="412">
        <v>0</v>
      </c>
      <c r="H61" s="412">
        <v>1954.44</v>
      </c>
      <c r="I61" s="412">
        <v>529.33000000000004</v>
      </c>
      <c r="J61" s="411">
        <v>0.21311554612544639</v>
      </c>
    </row>
    <row r="62" spans="1:10" ht="18" customHeight="1" x14ac:dyDescent="0.2">
      <c r="A62" s="414" t="s">
        <v>1553</v>
      </c>
      <c r="B62" s="414" t="s">
        <v>1552</v>
      </c>
      <c r="C62" s="414" t="s">
        <v>1010</v>
      </c>
      <c r="D62" s="414">
        <v>3</v>
      </c>
      <c r="E62" s="414">
        <v>0</v>
      </c>
      <c r="F62" s="413">
        <v>1962.24</v>
      </c>
      <c r="G62" s="412">
        <v>0</v>
      </c>
      <c r="H62" s="412">
        <v>1495.05</v>
      </c>
      <c r="I62" s="412">
        <v>467.19</v>
      </c>
      <c r="J62" s="411">
        <v>0.23809014187866928</v>
      </c>
    </row>
    <row r="63" spans="1:10" ht="18" customHeight="1" x14ac:dyDescent="0.2">
      <c r="A63" s="414" t="s">
        <v>1551</v>
      </c>
      <c r="B63" s="414" t="s">
        <v>1550</v>
      </c>
      <c r="C63" s="414" t="s">
        <v>1010</v>
      </c>
      <c r="D63" s="414">
        <v>4</v>
      </c>
      <c r="E63" s="414">
        <v>0</v>
      </c>
      <c r="F63" s="413">
        <v>3894.71</v>
      </c>
      <c r="G63" s="412">
        <v>0</v>
      </c>
      <c r="H63" s="412">
        <v>3038.36</v>
      </c>
      <c r="I63" s="412">
        <v>856.35</v>
      </c>
      <c r="J63" s="411">
        <v>0.21987516400450868</v>
      </c>
    </row>
    <row r="64" spans="1:10" ht="18" customHeight="1" x14ac:dyDescent="0.2">
      <c r="A64" s="414" t="s">
        <v>1549</v>
      </c>
      <c r="B64" s="414" t="s">
        <v>1548</v>
      </c>
      <c r="C64" s="414" t="s">
        <v>1010</v>
      </c>
      <c r="D64" s="414">
        <v>4</v>
      </c>
      <c r="E64" s="414">
        <v>0</v>
      </c>
      <c r="F64" s="413">
        <v>2693.18</v>
      </c>
      <c r="G64" s="412">
        <v>0</v>
      </c>
      <c r="H64" s="412">
        <v>2060.08</v>
      </c>
      <c r="I64" s="412">
        <v>633.1</v>
      </c>
      <c r="J64" s="411">
        <v>0.23507526418583236</v>
      </c>
    </row>
    <row r="65" spans="1:10" ht="18" customHeight="1" x14ac:dyDescent="0.2">
      <c r="A65" s="414" t="s">
        <v>1547</v>
      </c>
      <c r="B65" s="414" t="s">
        <v>1546</v>
      </c>
      <c r="C65" s="414" t="s">
        <v>1010</v>
      </c>
      <c r="D65" s="414">
        <v>1</v>
      </c>
      <c r="E65" s="414">
        <v>0</v>
      </c>
      <c r="F65" s="413">
        <v>828.1</v>
      </c>
      <c r="G65" s="412">
        <v>0</v>
      </c>
      <c r="H65" s="412">
        <v>623.37</v>
      </c>
      <c r="I65" s="412">
        <v>204.73</v>
      </c>
      <c r="J65" s="411">
        <v>0.24722859558024393</v>
      </c>
    </row>
    <row r="66" spans="1:10" ht="18" customHeight="1" x14ac:dyDescent="0.2">
      <c r="A66" s="414" t="s">
        <v>1545</v>
      </c>
      <c r="B66" s="414" t="s">
        <v>1544</v>
      </c>
      <c r="C66" s="414" t="s">
        <v>1010</v>
      </c>
      <c r="D66" s="414">
        <v>1</v>
      </c>
      <c r="E66" s="414">
        <v>0</v>
      </c>
      <c r="F66" s="413">
        <v>748.49</v>
      </c>
      <c r="G66" s="412">
        <v>0</v>
      </c>
      <c r="H66" s="412">
        <v>570.16</v>
      </c>
      <c r="I66" s="412">
        <v>178.33</v>
      </c>
      <c r="J66" s="411">
        <v>0.23825301607235902</v>
      </c>
    </row>
    <row r="67" spans="1:10" ht="18" customHeight="1" x14ac:dyDescent="0.2">
      <c r="A67" s="414" t="s">
        <v>1543</v>
      </c>
      <c r="B67" s="414" t="s">
        <v>1542</v>
      </c>
      <c r="C67" s="414" t="s">
        <v>1010</v>
      </c>
      <c r="D67" s="414">
        <v>1</v>
      </c>
      <c r="E67" s="414">
        <v>0</v>
      </c>
      <c r="F67" s="413">
        <v>1353.58</v>
      </c>
      <c r="G67" s="412">
        <v>0</v>
      </c>
      <c r="H67" s="412">
        <v>1047.93</v>
      </c>
      <c r="I67" s="412">
        <v>305.64999999999998</v>
      </c>
      <c r="J67" s="411">
        <v>0.2258085964627137</v>
      </c>
    </row>
    <row r="68" spans="1:10" ht="18" customHeight="1" x14ac:dyDescent="0.2">
      <c r="A68" s="414" t="s">
        <v>1541</v>
      </c>
      <c r="B68" s="414" t="s">
        <v>1540</v>
      </c>
      <c r="C68" s="414" t="s">
        <v>1010</v>
      </c>
      <c r="D68" s="414">
        <v>1</v>
      </c>
      <c r="E68" s="414">
        <v>0</v>
      </c>
      <c r="F68" s="413">
        <v>836.51</v>
      </c>
      <c r="G68" s="412">
        <v>0</v>
      </c>
      <c r="H68" s="412">
        <v>645.94000000000005</v>
      </c>
      <c r="I68" s="412">
        <v>190.57</v>
      </c>
      <c r="J68" s="411">
        <v>0.22781556705837347</v>
      </c>
    </row>
    <row r="69" spans="1:10" ht="18" customHeight="1" x14ac:dyDescent="0.2">
      <c r="A69" s="414" t="s">
        <v>1539</v>
      </c>
      <c r="B69" s="414" t="s">
        <v>1538</v>
      </c>
      <c r="C69" s="414" t="s">
        <v>1010</v>
      </c>
      <c r="D69" s="414">
        <v>12</v>
      </c>
      <c r="E69" s="414">
        <v>0</v>
      </c>
      <c r="F69" s="413">
        <v>6352.27</v>
      </c>
      <c r="G69" s="412">
        <v>0</v>
      </c>
      <c r="H69" s="412">
        <v>4740.38</v>
      </c>
      <c r="I69" s="412">
        <v>1611.89</v>
      </c>
      <c r="J69" s="411">
        <v>0.25375023416825798</v>
      </c>
    </row>
    <row r="70" spans="1:10" ht="18" customHeight="1" x14ac:dyDescent="0.2">
      <c r="A70" s="414" t="s">
        <v>1537</v>
      </c>
      <c r="B70" s="414" t="s">
        <v>1536</v>
      </c>
      <c r="C70" s="414" t="s">
        <v>1010</v>
      </c>
      <c r="D70" s="414">
        <v>2</v>
      </c>
      <c r="E70" s="414">
        <v>0</v>
      </c>
      <c r="F70" s="413">
        <v>1261.32</v>
      </c>
      <c r="G70" s="412">
        <v>0</v>
      </c>
      <c r="H70" s="412">
        <v>1026.1600000000001</v>
      </c>
      <c r="I70" s="412">
        <v>235.16</v>
      </c>
      <c r="J70" s="411">
        <v>0.18643960295563378</v>
      </c>
    </row>
    <row r="71" spans="1:10" ht="18" customHeight="1" x14ac:dyDescent="0.2">
      <c r="A71" s="414" t="s">
        <v>1535</v>
      </c>
      <c r="B71" s="414" t="s">
        <v>1534</v>
      </c>
      <c r="C71" s="414" t="s">
        <v>1010</v>
      </c>
      <c r="D71" s="414">
        <v>9</v>
      </c>
      <c r="E71" s="414">
        <v>0</v>
      </c>
      <c r="F71" s="413">
        <v>3346.89</v>
      </c>
      <c r="G71" s="412">
        <v>0</v>
      </c>
      <c r="H71" s="412">
        <v>2559.06</v>
      </c>
      <c r="I71" s="412">
        <v>787.83</v>
      </c>
      <c r="J71" s="411">
        <v>0.23539166211019782</v>
      </c>
    </row>
    <row r="72" spans="1:10" ht="18" customHeight="1" x14ac:dyDescent="0.2">
      <c r="A72" s="414" t="s">
        <v>1531</v>
      </c>
      <c r="B72" s="414" t="s">
        <v>1530</v>
      </c>
      <c r="C72" s="414" t="s">
        <v>1010</v>
      </c>
      <c r="D72" s="414">
        <v>2</v>
      </c>
      <c r="E72" s="414">
        <v>0</v>
      </c>
      <c r="F72" s="413">
        <v>470.12</v>
      </c>
      <c r="G72" s="412">
        <v>0</v>
      </c>
      <c r="H72" s="412">
        <v>414.08</v>
      </c>
      <c r="I72" s="412">
        <v>56.04</v>
      </c>
      <c r="J72" s="411">
        <v>0.11920360758955161</v>
      </c>
    </row>
    <row r="73" spans="1:10" ht="18" customHeight="1" x14ac:dyDescent="0.2">
      <c r="A73" s="414" t="s">
        <v>1529</v>
      </c>
      <c r="B73" s="414" t="s">
        <v>1528</v>
      </c>
      <c r="C73" s="414" t="s">
        <v>1010</v>
      </c>
      <c r="D73" s="414">
        <v>12</v>
      </c>
      <c r="E73" s="414">
        <v>0</v>
      </c>
      <c r="F73" s="413">
        <v>9014.0400000000009</v>
      </c>
      <c r="G73" s="412">
        <v>0</v>
      </c>
      <c r="H73" s="412">
        <v>6854.28</v>
      </c>
      <c r="I73" s="412">
        <v>2159.7600000000002</v>
      </c>
      <c r="J73" s="411">
        <v>0.23959955802281774</v>
      </c>
    </row>
    <row r="74" spans="1:10" ht="18" customHeight="1" x14ac:dyDescent="0.2">
      <c r="A74" s="414" t="s">
        <v>1527</v>
      </c>
      <c r="B74" s="414" t="s">
        <v>1526</v>
      </c>
      <c r="C74" s="414" t="s">
        <v>1010</v>
      </c>
      <c r="D74" s="414">
        <v>11</v>
      </c>
      <c r="E74" s="414">
        <v>0</v>
      </c>
      <c r="F74" s="413">
        <v>5201.49</v>
      </c>
      <c r="G74" s="412">
        <v>0</v>
      </c>
      <c r="H74" s="412">
        <v>3954.5</v>
      </c>
      <c r="I74" s="412">
        <v>1246.99</v>
      </c>
      <c r="J74" s="411">
        <v>0.23973707533802815</v>
      </c>
    </row>
    <row r="75" spans="1:10" ht="18" customHeight="1" x14ac:dyDescent="0.2">
      <c r="A75" s="414" t="s">
        <v>4135</v>
      </c>
      <c r="B75" s="414" t="s">
        <v>4134</v>
      </c>
      <c r="C75" s="414" t="s">
        <v>1010</v>
      </c>
      <c r="D75" s="414">
        <v>1</v>
      </c>
      <c r="E75" s="414">
        <v>0</v>
      </c>
      <c r="F75" s="413">
        <v>1275.47</v>
      </c>
      <c r="G75" s="412">
        <v>0</v>
      </c>
      <c r="H75" s="412">
        <v>858.87</v>
      </c>
      <c r="I75" s="412">
        <v>416.6</v>
      </c>
      <c r="J75" s="411">
        <v>0.32662469521039306</v>
      </c>
    </row>
    <row r="76" spans="1:10" ht="18" customHeight="1" x14ac:dyDescent="0.2">
      <c r="A76" s="414" t="s">
        <v>4491</v>
      </c>
      <c r="B76" s="414" t="s">
        <v>4490</v>
      </c>
      <c r="C76" s="414" t="s">
        <v>1010</v>
      </c>
      <c r="D76" s="414">
        <v>1</v>
      </c>
      <c r="E76" s="414">
        <v>0</v>
      </c>
      <c r="F76" s="413">
        <v>724.88</v>
      </c>
      <c r="G76" s="412">
        <v>0</v>
      </c>
      <c r="H76" s="412">
        <v>549.67999999999995</v>
      </c>
      <c r="I76" s="412">
        <v>175.2</v>
      </c>
      <c r="J76" s="411">
        <v>0.24169517713276681</v>
      </c>
    </row>
    <row r="77" spans="1:10" ht="18" customHeight="1" x14ac:dyDescent="0.2">
      <c r="A77" s="414" t="s">
        <v>4487</v>
      </c>
      <c r="B77" s="414" t="s">
        <v>4486</v>
      </c>
      <c r="C77" s="414" t="s">
        <v>1010</v>
      </c>
      <c r="D77" s="414">
        <v>3</v>
      </c>
      <c r="E77" s="414">
        <v>0</v>
      </c>
      <c r="F77" s="413">
        <v>1390.89</v>
      </c>
      <c r="G77" s="412">
        <v>0</v>
      </c>
      <c r="H77" s="412">
        <v>1213.8599999999999</v>
      </c>
      <c r="I77" s="412">
        <v>177.03</v>
      </c>
      <c r="J77" s="411">
        <v>0.12727821754416238</v>
      </c>
    </row>
    <row r="78" spans="1:10" ht="18" customHeight="1" x14ac:dyDescent="0.2">
      <c r="A78" s="414" t="s">
        <v>1517</v>
      </c>
      <c r="B78" s="414" t="s">
        <v>1516</v>
      </c>
      <c r="C78" s="414" t="s">
        <v>1010</v>
      </c>
      <c r="D78" s="414">
        <v>1</v>
      </c>
      <c r="E78" s="414">
        <v>0</v>
      </c>
      <c r="F78" s="413">
        <v>71.92</v>
      </c>
      <c r="G78" s="412">
        <v>0</v>
      </c>
      <c r="H78" s="412">
        <v>54.8</v>
      </c>
      <c r="I78" s="412">
        <v>17.12</v>
      </c>
      <c r="J78" s="411">
        <v>0.23804226918798665</v>
      </c>
    </row>
    <row r="79" spans="1:10" ht="18" customHeight="1" x14ac:dyDescent="0.2">
      <c r="A79" s="414" t="s">
        <v>2222</v>
      </c>
      <c r="B79" s="414" t="s">
        <v>2221</v>
      </c>
      <c r="C79" s="414" t="s">
        <v>1010</v>
      </c>
      <c r="D79" s="414">
        <v>12</v>
      </c>
      <c r="E79" s="414">
        <v>0</v>
      </c>
      <c r="F79" s="413">
        <v>1096.68</v>
      </c>
      <c r="G79" s="412">
        <v>0</v>
      </c>
      <c r="H79" s="412">
        <v>849</v>
      </c>
      <c r="I79" s="412">
        <v>247.68</v>
      </c>
      <c r="J79" s="411">
        <v>0.22584527847685743</v>
      </c>
    </row>
    <row r="80" spans="1:10" ht="18" customHeight="1" x14ac:dyDescent="0.2">
      <c r="A80" s="414" t="s">
        <v>1515</v>
      </c>
      <c r="B80" s="414" t="s">
        <v>1514</v>
      </c>
      <c r="C80" s="414" t="s">
        <v>1010</v>
      </c>
      <c r="D80" s="414">
        <v>14</v>
      </c>
      <c r="E80" s="414">
        <v>0</v>
      </c>
      <c r="F80" s="413">
        <v>1331.29</v>
      </c>
      <c r="G80" s="412">
        <v>0</v>
      </c>
      <c r="H80" s="412">
        <v>918.96</v>
      </c>
      <c r="I80" s="412">
        <v>412.33</v>
      </c>
      <c r="J80" s="411">
        <v>0.30972214919363927</v>
      </c>
    </row>
    <row r="81" spans="1:10" ht="18" customHeight="1" x14ac:dyDescent="0.2">
      <c r="A81" s="414" t="s">
        <v>8859</v>
      </c>
      <c r="B81" s="414" t="s">
        <v>8858</v>
      </c>
      <c r="C81" s="414" t="s">
        <v>1010</v>
      </c>
      <c r="D81" s="414">
        <v>12</v>
      </c>
      <c r="E81" s="414">
        <v>0</v>
      </c>
      <c r="F81" s="413">
        <v>3479.88</v>
      </c>
      <c r="G81" s="412">
        <v>0</v>
      </c>
      <c r="H81" s="412">
        <v>2514.48</v>
      </c>
      <c r="I81" s="412">
        <v>965.4</v>
      </c>
      <c r="J81" s="411">
        <v>0.27742335942618712</v>
      </c>
    </row>
    <row r="82" spans="1:10" ht="18" customHeight="1" x14ac:dyDescent="0.2">
      <c r="A82" s="414" t="s">
        <v>1507</v>
      </c>
      <c r="B82" s="414" t="s">
        <v>1506</v>
      </c>
      <c r="C82" s="414" t="s">
        <v>1010</v>
      </c>
      <c r="D82" s="414">
        <v>3</v>
      </c>
      <c r="E82" s="414">
        <v>0</v>
      </c>
      <c r="F82" s="413">
        <v>442.5</v>
      </c>
      <c r="G82" s="412">
        <v>0</v>
      </c>
      <c r="H82" s="412">
        <v>327.3</v>
      </c>
      <c r="I82" s="412">
        <v>115.2</v>
      </c>
      <c r="J82" s="411">
        <v>0.26033898305084746</v>
      </c>
    </row>
    <row r="83" spans="1:10" ht="18" customHeight="1" x14ac:dyDescent="0.2">
      <c r="A83" s="414" t="s">
        <v>1505</v>
      </c>
      <c r="B83" s="414" t="s">
        <v>1504</v>
      </c>
      <c r="C83" s="414" t="s">
        <v>1010</v>
      </c>
      <c r="D83" s="414">
        <v>60</v>
      </c>
      <c r="E83" s="414">
        <v>0</v>
      </c>
      <c r="F83" s="413">
        <v>8248.41</v>
      </c>
      <c r="G83" s="412">
        <v>0</v>
      </c>
      <c r="H83" s="412">
        <v>6037.82</v>
      </c>
      <c r="I83" s="412">
        <v>2210.59</v>
      </c>
      <c r="J83" s="411">
        <v>0.26800195431604396</v>
      </c>
    </row>
    <row r="84" spans="1:10" ht="18" customHeight="1" x14ac:dyDescent="0.2">
      <c r="A84" s="414" t="s">
        <v>1501</v>
      </c>
      <c r="B84" s="414" t="s">
        <v>1500</v>
      </c>
      <c r="C84" s="414" t="s">
        <v>1010</v>
      </c>
      <c r="D84" s="414">
        <v>4</v>
      </c>
      <c r="E84" s="414">
        <v>0</v>
      </c>
      <c r="F84" s="413">
        <v>894.4</v>
      </c>
      <c r="G84" s="412">
        <v>0</v>
      </c>
      <c r="H84" s="412">
        <v>287.39999999999998</v>
      </c>
      <c r="I84" s="412">
        <v>607</v>
      </c>
      <c r="J84" s="411">
        <v>0.67866726296958857</v>
      </c>
    </row>
    <row r="85" spans="1:10" ht="18" customHeight="1" x14ac:dyDescent="0.2">
      <c r="A85" s="414" t="s">
        <v>2214</v>
      </c>
      <c r="B85" s="414" t="s">
        <v>2213</v>
      </c>
      <c r="C85" s="414" t="s">
        <v>1010</v>
      </c>
      <c r="D85" s="414">
        <v>1</v>
      </c>
      <c r="E85" s="414">
        <v>0</v>
      </c>
      <c r="F85" s="413">
        <v>202.09</v>
      </c>
      <c r="G85" s="412">
        <v>0</v>
      </c>
      <c r="H85" s="412">
        <v>141.62</v>
      </c>
      <c r="I85" s="412">
        <v>60.47</v>
      </c>
      <c r="J85" s="411">
        <v>0.29922311841258847</v>
      </c>
    </row>
    <row r="86" spans="1:10" ht="18" customHeight="1" x14ac:dyDescent="0.2">
      <c r="A86" s="414" t="s">
        <v>3080</v>
      </c>
      <c r="B86" s="414" t="s">
        <v>3079</v>
      </c>
      <c r="C86" s="414" t="s">
        <v>1010</v>
      </c>
      <c r="D86" s="414">
        <v>13</v>
      </c>
      <c r="E86" s="414">
        <v>0</v>
      </c>
      <c r="F86" s="413">
        <v>975.22</v>
      </c>
      <c r="G86" s="412">
        <v>0</v>
      </c>
      <c r="H86" s="412">
        <v>826.27</v>
      </c>
      <c r="I86" s="412">
        <v>148.94999999999999</v>
      </c>
      <c r="J86" s="411">
        <v>0.15273476753963208</v>
      </c>
    </row>
    <row r="87" spans="1:10" ht="18" customHeight="1" x14ac:dyDescent="0.2">
      <c r="A87" s="414" t="s">
        <v>2212</v>
      </c>
      <c r="B87" s="414" t="s">
        <v>2211</v>
      </c>
      <c r="C87" s="414" t="s">
        <v>1010</v>
      </c>
      <c r="D87" s="414">
        <v>17</v>
      </c>
      <c r="E87" s="414">
        <v>0</v>
      </c>
      <c r="F87" s="413">
        <v>2273.4499999999998</v>
      </c>
      <c r="G87" s="412">
        <v>0</v>
      </c>
      <c r="H87" s="412">
        <v>1878.28</v>
      </c>
      <c r="I87" s="412">
        <v>395.17</v>
      </c>
      <c r="J87" s="411">
        <v>0.17381952539092568</v>
      </c>
    </row>
    <row r="88" spans="1:10" ht="18" customHeight="1" x14ac:dyDescent="0.2">
      <c r="A88" s="414" t="s">
        <v>1497</v>
      </c>
      <c r="B88" s="414" t="s">
        <v>1496</v>
      </c>
      <c r="C88" s="414" t="s">
        <v>1010</v>
      </c>
      <c r="D88" s="414">
        <v>5</v>
      </c>
      <c r="E88" s="414">
        <v>0</v>
      </c>
      <c r="F88" s="413">
        <v>1744.27</v>
      </c>
      <c r="G88" s="412">
        <v>0</v>
      </c>
      <c r="H88" s="412">
        <v>1187.95</v>
      </c>
      <c r="I88" s="412">
        <v>556.32000000000005</v>
      </c>
      <c r="J88" s="411">
        <v>0.31894144828495591</v>
      </c>
    </row>
    <row r="89" spans="1:10" ht="18" customHeight="1" x14ac:dyDescent="0.2">
      <c r="A89" s="414" t="s">
        <v>1493</v>
      </c>
      <c r="B89" s="414" t="s">
        <v>1492</v>
      </c>
      <c r="C89" s="414" t="s">
        <v>1010</v>
      </c>
      <c r="D89" s="414">
        <v>2</v>
      </c>
      <c r="E89" s="414">
        <v>0</v>
      </c>
      <c r="F89" s="413">
        <v>585.76</v>
      </c>
      <c r="G89" s="412">
        <v>0</v>
      </c>
      <c r="H89" s="412">
        <v>515.9</v>
      </c>
      <c r="I89" s="412">
        <v>69.86</v>
      </c>
      <c r="J89" s="411">
        <v>0.11926386233269598</v>
      </c>
    </row>
    <row r="90" spans="1:10" ht="18" customHeight="1" x14ac:dyDescent="0.2">
      <c r="A90" s="414" t="s">
        <v>1491</v>
      </c>
      <c r="B90" s="414" t="s">
        <v>1490</v>
      </c>
      <c r="C90" s="414" t="s">
        <v>1010</v>
      </c>
      <c r="D90" s="414">
        <v>64</v>
      </c>
      <c r="E90" s="414">
        <v>0</v>
      </c>
      <c r="F90" s="413">
        <v>15765.3</v>
      </c>
      <c r="G90" s="412">
        <v>0</v>
      </c>
      <c r="H90" s="412">
        <v>13738.24</v>
      </c>
      <c r="I90" s="412">
        <v>2027.06</v>
      </c>
      <c r="J90" s="411">
        <v>0.12857731854135349</v>
      </c>
    </row>
    <row r="91" spans="1:10" ht="18" customHeight="1" x14ac:dyDescent="0.2">
      <c r="A91" s="414" t="s">
        <v>3076</v>
      </c>
      <c r="B91" s="414" t="s">
        <v>3075</v>
      </c>
      <c r="C91" s="414" t="s">
        <v>1010</v>
      </c>
      <c r="D91" s="414">
        <v>3</v>
      </c>
      <c r="E91" s="414">
        <v>0</v>
      </c>
      <c r="F91" s="413">
        <v>580.96</v>
      </c>
      <c r="G91" s="412">
        <v>0</v>
      </c>
      <c r="H91" s="412">
        <v>400.11</v>
      </c>
      <c r="I91" s="412">
        <v>180.85</v>
      </c>
      <c r="J91" s="411">
        <v>0.31129509776920961</v>
      </c>
    </row>
    <row r="92" spans="1:10" ht="18" customHeight="1" x14ac:dyDescent="0.2">
      <c r="A92" s="414" t="s">
        <v>1487</v>
      </c>
      <c r="B92" s="414" t="s">
        <v>1486</v>
      </c>
      <c r="C92" s="414" t="s">
        <v>1010</v>
      </c>
      <c r="D92" s="414">
        <v>1</v>
      </c>
      <c r="E92" s="414">
        <v>0</v>
      </c>
      <c r="F92" s="413">
        <v>207.6</v>
      </c>
      <c r="G92" s="412">
        <v>0</v>
      </c>
      <c r="H92" s="412">
        <v>168.17</v>
      </c>
      <c r="I92" s="412">
        <v>39.43</v>
      </c>
      <c r="J92" s="411">
        <v>0.18993256262042391</v>
      </c>
    </row>
    <row r="93" spans="1:10" ht="18" customHeight="1" x14ac:dyDescent="0.2">
      <c r="A93" s="414" t="s">
        <v>7918</v>
      </c>
      <c r="B93" s="414" t="s">
        <v>7917</v>
      </c>
      <c r="C93" s="414" t="s">
        <v>1010</v>
      </c>
      <c r="D93" s="414">
        <v>2</v>
      </c>
      <c r="E93" s="414">
        <v>0</v>
      </c>
      <c r="F93" s="413">
        <v>1139.48</v>
      </c>
      <c r="G93" s="412">
        <v>0</v>
      </c>
      <c r="H93" s="412">
        <v>637.88</v>
      </c>
      <c r="I93" s="412">
        <v>501.6</v>
      </c>
      <c r="J93" s="411">
        <v>0.44020079334433249</v>
      </c>
    </row>
    <row r="94" spans="1:10" ht="18" customHeight="1" x14ac:dyDescent="0.2">
      <c r="A94" s="414" t="s">
        <v>1485</v>
      </c>
      <c r="B94" s="414" t="s">
        <v>1484</v>
      </c>
      <c r="C94" s="414" t="s">
        <v>1010</v>
      </c>
      <c r="D94" s="414">
        <v>36</v>
      </c>
      <c r="E94" s="414">
        <v>0</v>
      </c>
      <c r="F94" s="413">
        <v>10764</v>
      </c>
      <c r="G94" s="412">
        <v>0</v>
      </c>
      <c r="H94" s="412">
        <v>9393.84</v>
      </c>
      <c r="I94" s="412">
        <v>1370.16</v>
      </c>
      <c r="J94" s="411">
        <v>0.12729096989966554</v>
      </c>
    </row>
    <row r="95" spans="1:10" ht="18" customHeight="1" x14ac:dyDescent="0.2">
      <c r="A95" s="414" t="s">
        <v>1483</v>
      </c>
      <c r="B95" s="414" t="s">
        <v>1482</v>
      </c>
      <c r="C95" s="414" t="s">
        <v>1010</v>
      </c>
      <c r="D95" s="414">
        <v>5</v>
      </c>
      <c r="E95" s="414">
        <v>0</v>
      </c>
      <c r="F95" s="413">
        <v>1243.74</v>
      </c>
      <c r="G95" s="412">
        <v>0</v>
      </c>
      <c r="H95" s="412">
        <v>1068.3499999999999</v>
      </c>
      <c r="I95" s="412">
        <v>175.39</v>
      </c>
      <c r="J95" s="411">
        <v>0.14101821924196375</v>
      </c>
    </row>
    <row r="96" spans="1:10" ht="18" customHeight="1" x14ac:dyDescent="0.2">
      <c r="A96" s="414" t="s">
        <v>1481</v>
      </c>
      <c r="B96" s="414" t="s">
        <v>1480</v>
      </c>
      <c r="C96" s="414" t="s">
        <v>1010</v>
      </c>
      <c r="D96" s="414">
        <v>3</v>
      </c>
      <c r="E96" s="414">
        <v>0</v>
      </c>
      <c r="F96" s="413">
        <v>503.69</v>
      </c>
      <c r="G96" s="412">
        <v>0</v>
      </c>
      <c r="H96" s="412">
        <v>400.74</v>
      </c>
      <c r="I96" s="412">
        <v>102.95</v>
      </c>
      <c r="J96" s="411">
        <v>0.20439159006531796</v>
      </c>
    </row>
    <row r="97" spans="1:10" ht="18" customHeight="1" x14ac:dyDescent="0.2">
      <c r="A97" s="414" t="s">
        <v>1479</v>
      </c>
      <c r="B97" s="414" t="s">
        <v>1478</v>
      </c>
      <c r="C97" s="414" t="s">
        <v>1010</v>
      </c>
      <c r="D97" s="414">
        <v>1</v>
      </c>
      <c r="E97" s="414">
        <v>0</v>
      </c>
      <c r="F97" s="413">
        <v>106.89</v>
      </c>
      <c r="G97" s="412">
        <v>0</v>
      </c>
      <c r="H97" s="412">
        <v>79.069999999999993</v>
      </c>
      <c r="I97" s="412">
        <v>27.82</v>
      </c>
      <c r="J97" s="411">
        <v>0.26026756478622881</v>
      </c>
    </row>
    <row r="98" spans="1:10" ht="18" customHeight="1" x14ac:dyDescent="0.2">
      <c r="A98" s="414" t="s">
        <v>1477</v>
      </c>
      <c r="B98" s="414" t="s">
        <v>1476</v>
      </c>
      <c r="C98" s="414" t="s">
        <v>1010</v>
      </c>
      <c r="D98" s="414">
        <v>1</v>
      </c>
      <c r="E98" s="414">
        <v>0</v>
      </c>
      <c r="F98" s="413">
        <v>127.21</v>
      </c>
      <c r="G98" s="412">
        <v>0</v>
      </c>
      <c r="H98" s="412">
        <v>107.78</v>
      </c>
      <c r="I98" s="412">
        <v>19.43</v>
      </c>
      <c r="J98" s="411">
        <v>0.15273956449964626</v>
      </c>
    </row>
    <row r="99" spans="1:10" ht="18" customHeight="1" x14ac:dyDescent="0.2">
      <c r="A99" s="414" t="s">
        <v>2204</v>
      </c>
      <c r="B99" s="414" t="s">
        <v>2203</v>
      </c>
      <c r="C99" s="414" t="s">
        <v>1010</v>
      </c>
      <c r="D99" s="414">
        <v>2</v>
      </c>
      <c r="E99" s="414">
        <v>0</v>
      </c>
      <c r="F99" s="413">
        <v>646.71</v>
      </c>
      <c r="G99" s="412">
        <v>0</v>
      </c>
      <c r="H99" s="412">
        <v>508.9</v>
      </c>
      <c r="I99" s="412">
        <v>137.81</v>
      </c>
      <c r="J99" s="411">
        <v>0.21309396792998408</v>
      </c>
    </row>
    <row r="100" spans="1:10" ht="18" customHeight="1" x14ac:dyDescent="0.2">
      <c r="A100" s="414" t="s">
        <v>1471</v>
      </c>
      <c r="B100" s="414" t="s">
        <v>1470</v>
      </c>
      <c r="C100" s="414" t="s">
        <v>1010</v>
      </c>
      <c r="D100" s="414">
        <v>6</v>
      </c>
      <c r="E100" s="414">
        <v>0</v>
      </c>
      <c r="F100" s="413">
        <v>1967.14</v>
      </c>
      <c r="G100" s="412">
        <v>0</v>
      </c>
      <c r="H100" s="412">
        <v>1693.2</v>
      </c>
      <c r="I100" s="412">
        <v>273.94</v>
      </c>
      <c r="J100" s="411">
        <v>0.13925800908933783</v>
      </c>
    </row>
    <row r="101" spans="1:10" ht="18" customHeight="1" x14ac:dyDescent="0.2">
      <c r="A101" s="414" t="s">
        <v>3068</v>
      </c>
      <c r="B101" s="414" t="s">
        <v>3067</v>
      </c>
      <c r="C101" s="414" t="s">
        <v>1010</v>
      </c>
      <c r="D101" s="414">
        <v>2</v>
      </c>
      <c r="E101" s="414">
        <v>0</v>
      </c>
      <c r="F101" s="413">
        <v>881.22</v>
      </c>
      <c r="G101" s="412">
        <v>0</v>
      </c>
      <c r="H101" s="412">
        <v>649.70000000000005</v>
      </c>
      <c r="I101" s="412">
        <v>231.52</v>
      </c>
      <c r="J101" s="411">
        <v>0.26272667438324143</v>
      </c>
    </row>
    <row r="102" spans="1:10" ht="18" customHeight="1" x14ac:dyDescent="0.2">
      <c r="A102" s="414" t="s">
        <v>1469</v>
      </c>
      <c r="B102" s="414" t="s">
        <v>1468</v>
      </c>
      <c r="C102" s="414" t="s">
        <v>1010</v>
      </c>
      <c r="D102" s="414">
        <v>2</v>
      </c>
      <c r="E102" s="414">
        <v>0</v>
      </c>
      <c r="F102" s="413">
        <v>376.81</v>
      </c>
      <c r="G102" s="412">
        <v>0</v>
      </c>
      <c r="H102" s="412">
        <v>290</v>
      </c>
      <c r="I102" s="412">
        <v>86.81</v>
      </c>
      <c r="J102" s="411">
        <v>0.2303813593057509</v>
      </c>
    </row>
    <row r="103" spans="1:10" ht="18" customHeight="1" x14ac:dyDescent="0.2">
      <c r="A103" s="414" t="s">
        <v>1467</v>
      </c>
      <c r="B103" s="414" t="s">
        <v>1466</v>
      </c>
      <c r="C103" s="414" t="s">
        <v>1010</v>
      </c>
      <c r="D103" s="414">
        <v>14</v>
      </c>
      <c r="E103" s="414">
        <v>0</v>
      </c>
      <c r="F103" s="413">
        <v>2545.9</v>
      </c>
      <c r="G103" s="412">
        <v>0</v>
      </c>
      <c r="H103" s="412">
        <v>2186.33</v>
      </c>
      <c r="I103" s="412">
        <v>359.57</v>
      </c>
      <c r="J103" s="411">
        <v>0.14123492674496249</v>
      </c>
    </row>
    <row r="104" spans="1:10" ht="18" customHeight="1" x14ac:dyDescent="0.2">
      <c r="A104" s="414" t="s">
        <v>1465</v>
      </c>
      <c r="B104" s="414" t="s">
        <v>1464</v>
      </c>
      <c r="C104" s="414" t="s">
        <v>1010</v>
      </c>
      <c r="D104" s="414">
        <v>5</v>
      </c>
      <c r="E104" s="414">
        <v>0</v>
      </c>
      <c r="F104" s="413">
        <v>1873.74</v>
      </c>
      <c r="G104" s="412">
        <v>0</v>
      </c>
      <c r="H104" s="412">
        <v>1395.85</v>
      </c>
      <c r="I104" s="412">
        <v>477.89</v>
      </c>
      <c r="J104" s="411">
        <v>0.25504605761738552</v>
      </c>
    </row>
    <row r="105" spans="1:10" ht="18" customHeight="1" x14ac:dyDescent="0.2">
      <c r="A105" s="414" t="s">
        <v>1463</v>
      </c>
      <c r="B105" s="414" t="s">
        <v>1462</v>
      </c>
      <c r="C105" s="414" t="s">
        <v>1010</v>
      </c>
      <c r="D105" s="414">
        <v>31</v>
      </c>
      <c r="E105" s="414">
        <v>0</v>
      </c>
      <c r="F105" s="413">
        <v>5646.55</v>
      </c>
      <c r="G105" s="412">
        <v>0</v>
      </c>
      <c r="H105" s="412">
        <v>5004.0200000000004</v>
      </c>
      <c r="I105" s="412">
        <v>642.53</v>
      </c>
      <c r="J105" s="411">
        <v>0.1137916072646129</v>
      </c>
    </row>
    <row r="106" spans="1:10" ht="18" customHeight="1" x14ac:dyDescent="0.2">
      <c r="A106" s="414" t="s">
        <v>1461</v>
      </c>
      <c r="B106" s="414" t="s">
        <v>1460</v>
      </c>
      <c r="C106" s="414" t="s">
        <v>1010</v>
      </c>
      <c r="D106" s="414">
        <v>3</v>
      </c>
      <c r="E106" s="414">
        <v>0</v>
      </c>
      <c r="F106" s="413">
        <v>798.19</v>
      </c>
      <c r="G106" s="412">
        <v>0</v>
      </c>
      <c r="H106" s="412">
        <v>660.03</v>
      </c>
      <c r="I106" s="412">
        <v>138.16</v>
      </c>
      <c r="J106" s="411">
        <v>0.17309161978977436</v>
      </c>
    </row>
    <row r="107" spans="1:10" ht="18" customHeight="1" x14ac:dyDescent="0.2">
      <c r="A107" s="414" t="s">
        <v>1457</v>
      </c>
      <c r="B107" s="414" t="s">
        <v>1456</v>
      </c>
      <c r="C107" s="414" t="s">
        <v>1010</v>
      </c>
      <c r="D107" s="414">
        <v>1</v>
      </c>
      <c r="E107" s="414">
        <v>0</v>
      </c>
      <c r="F107" s="413">
        <v>265.66000000000003</v>
      </c>
      <c r="G107" s="412">
        <v>0</v>
      </c>
      <c r="H107" s="412">
        <v>169.41</v>
      </c>
      <c r="I107" s="412">
        <v>96.25</v>
      </c>
      <c r="J107" s="411">
        <v>0.36230520213807121</v>
      </c>
    </row>
    <row r="108" spans="1:10" ht="18" customHeight="1" x14ac:dyDescent="0.2">
      <c r="A108" s="414" t="s">
        <v>1453</v>
      </c>
      <c r="B108" s="414" t="s">
        <v>1452</v>
      </c>
      <c r="C108" s="414" t="s">
        <v>1010</v>
      </c>
      <c r="D108" s="414">
        <v>19</v>
      </c>
      <c r="E108" s="414">
        <v>0</v>
      </c>
      <c r="F108" s="413">
        <v>3043.63</v>
      </c>
      <c r="G108" s="412">
        <v>0</v>
      </c>
      <c r="H108" s="412">
        <v>2568</v>
      </c>
      <c r="I108" s="412">
        <v>475.63</v>
      </c>
      <c r="J108" s="411">
        <v>0.15627063736393715</v>
      </c>
    </row>
    <row r="109" spans="1:10" ht="18" customHeight="1" x14ac:dyDescent="0.2">
      <c r="A109" s="414" t="s">
        <v>1451</v>
      </c>
      <c r="B109" s="414" t="s">
        <v>1450</v>
      </c>
      <c r="C109" s="414" t="s">
        <v>1010</v>
      </c>
      <c r="D109" s="414">
        <v>8</v>
      </c>
      <c r="E109" s="414">
        <v>0</v>
      </c>
      <c r="F109" s="413">
        <v>3002.7</v>
      </c>
      <c r="G109" s="412">
        <v>0</v>
      </c>
      <c r="H109" s="412">
        <v>2585.84</v>
      </c>
      <c r="I109" s="412">
        <v>416.86</v>
      </c>
      <c r="J109" s="411">
        <v>0.13882838778432743</v>
      </c>
    </row>
    <row r="110" spans="1:10" ht="18" customHeight="1" x14ac:dyDescent="0.2">
      <c r="A110" s="414" t="s">
        <v>1449</v>
      </c>
      <c r="B110" s="414" t="s">
        <v>1448</v>
      </c>
      <c r="C110" s="414" t="s">
        <v>1010</v>
      </c>
      <c r="D110" s="414">
        <v>13</v>
      </c>
      <c r="E110" s="414">
        <v>0</v>
      </c>
      <c r="F110" s="413">
        <v>1625.46</v>
      </c>
      <c r="G110" s="412">
        <v>0</v>
      </c>
      <c r="H110" s="412">
        <v>1478.23</v>
      </c>
      <c r="I110" s="412">
        <v>147.22999999999999</v>
      </c>
      <c r="J110" s="411">
        <v>9.0577436541040696E-2</v>
      </c>
    </row>
    <row r="111" spans="1:10" ht="18" customHeight="1" x14ac:dyDescent="0.2">
      <c r="A111" s="414" t="s">
        <v>3064</v>
      </c>
      <c r="B111" s="414" t="s">
        <v>3063</v>
      </c>
      <c r="C111" s="414" t="s">
        <v>1010</v>
      </c>
      <c r="D111" s="414">
        <v>3</v>
      </c>
      <c r="E111" s="414">
        <v>0</v>
      </c>
      <c r="F111" s="413">
        <v>1536.81</v>
      </c>
      <c r="G111" s="412">
        <v>0</v>
      </c>
      <c r="H111" s="412">
        <v>1046.3699999999999</v>
      </c>
      <c r="I111" s="412">
        <v>490.44</v>
      </c>
      <c r="J111" s="411">
        <v>0.31912858453549886</v>
      </c>
    </row>
    <row r="112" spans="1:10" ht="18" customHeight="1" x14ac:dyDescent="0.2">
      <c r="A112" s="414" t="s">
        <v>1447</v>
      </c>
      <c r="B112" s="414" t="s">
        <v>1446</v>
      </c>
      <c r="C112" s="414" t="s">
        <v>1010</v>
      </c>
      <c r="D112" s="414">
        <v>3</v>
      </c>
      <c r="E112" s="414">
        <v>0</v>
      </c>
      <c r="F112" s="413">
        <v>531.02</v>
      </c>
      <c r="G112" s="412">
        <v>0</v>
      </c>
      <c r="H112" s="412">
        <v>445.89</v>
      </c>
      <c r="I112" s="412">
        <v>85.13</v>
      </c>
      <c r="J112" s="411">
        <v>0.16031411246280744</v>
      </c>
    </row>
    <row r="113" spans="1:10" ht="18" customHeight="1" x14ac:dyDescent="0.2">
      <c r="A113" s="414" t="s">
        <v>8857</v>
      </c>
      <c r="B113" s="414" t="s">
        <v>8856</v>
      </c>
      <c r="C113" s="414" t="s">
        <v>1010</v>
      </c>
      <c r="D113" s="414">
        <v>1</v>
      </c>
      <c r="E113" s="414">
        <v>0</v>
      </c>
      <c r="F113" s="413">
        <v>729.12</v>
      </c>
      <c r="G113" s="412">
        <v>0</v>
      </c>
      <c r="H113" s="412">
        <v>511.84</v>
      </c>
      <c r="I113" s="412">
        <v>217.28</v>
      </c>
      <c r="J113" s="411">
        <v>0.29800307219662059</v>
      </c>
    </row>
    <row r="114" spans="1:10" ht="18" customHeight="1" x14ac:dyDescent="0.2">
      <c r="A114" s="414" t="s">
        <v>8855</v>
      </c>
      <c r="B114" s="414" t="s">
        <v>8854</v>
      </c>
      <c r="C114" s="414" t="s">
        <v>1010</v>
      </c>
      <c r="D114" s="414">
        <v>12</v>
      </c>
      <c r="E114" s="414">
        <v>0</v>
      </c>
      <c r="F114" s="413">
        <v>10929.24</v>
      </c>
      <c r="G114" s="412">
        <v>0</v>
      </c>
      <c r="H114" s="412">
        <v>8484.48</v>
      </c>
      <c r="I114" s="412">
        <v>2444.7600000000002</v>
      </c>
      <c r="J114" s="411">
        <v>0.22368984485654994</v>
      </c>
    </row>
    <row r="115" spans="1:10" ht="18" customHeight="1" x14ac:dyDescent="0.2">
      <c r="A115" s="414" t="s">
        <v>1441</v>
      </c>
      <c r="B115" s="414" t="s">
        <v>1440</v>
      </c>
      <c r="C115" s="414" t="s">
        <v>1010</v>
      </c>
      <c r="D115" s="414">
        <v>28</v>
      </c>
      <c r="E115" s="414">
        <v>0</v>
      </c>
      <c r="F115" s="413">
        <v>10156.57</v>
      </c>
      <c r="G115" s="412">
        <v>0</v>
      </c>
      <c r="H115" s="412">
        <v>8636.99</v>
      </c>
      <c r="I115" s="412">
        <v>1519.58</v>
      </c>
      <c r="J115" s="411">
        <v>0.1496154705771732</v>
      </c>
    </row>
    <row r="116" spans="1:10" ht="18" customHeight="1" x14ac:dyDescent="0.2">
      <c r="A116" s="414" t="s">
        <v>1435</v>
      </c>
      <c r="B116" s="414" t="s">
        <v>1434</v>
      </c>
      <c r="C116" s="414" t="s">
        <v>1010</v>
      </c>
      <c r="D116" s="414">
        <v>18</v>
      </c>
      <c r="E116" s="414">
        <v>0</v>
      </c>
      <c r="F116" s="413">
        <v>2660.45</v>
      </c>
      <c r="G116" s="412">
        <v>0</v>
      </c>
      <c r="H116" s="412">
        <v>2158.6799999999998</v>
      </c>
      <c r="I116" s="412">
        <v>501.77</v>
      </c>
      <c r="J116" s="411">
        <v>0.18860343175026781</v>
      </c>
    </row>
    <row r="117" spans="1:10" ht="18" customHeight="1" x14ac:dyDescent="0.2">
      <c r="A117" s="414" t="s">
        <v>1433</v>
      </c>
      <c r="B117" s="414" t="s">
        <v>1432</v>
      </c>
      <c r="C117" s="414" t="s">
        <v>1010</v>
      </c>
      <c r="D117" s="414">
        <v>14</v>
      </c>
      <c r="E117" s="414">
        <v>0</v>
      </c>
      <c r="F117" s="413">
        <v>4127.79</v>
      </c>
      <c r="G117" s="412">
        <v>0</v>
      </c>
      <c r="H117" s="412">
        <v>3188.36</v>
      </c>
      <c r="I117" s="412">
        <v>939.43</v>
      </c>
      <c r="J117" s="411">
        <v>0.2275866747097115</v>
      </c>
    </row>
    <row r="118" spans="1:10" ht="18" customHeight="1" x14ac:dyDescent="0.2">
      <c r="A118" s="414" t="s">
        <v>1431</v>
      </c>
      <c r="B118" s="414" t="s">
        <v>1430</v>
      </c>
      <c r="C118" s="414" t="s">
        <v>1010</v>
      </c>
      <c r="D118" s="414">
        <v>1</v>
      </c>
      <c r="E118" s="414">
        <v>0</v>
      </c>
      <c r="F118" s="413">
        <v>289.06</v>
      </c>
      <c r="G118" s="412">
        <v>0</v>
      </c>
      <c r="H118" s="412">
        <v>196.36</v>
      </c>
      <c r="I118" s="412">
        <v>92.7</v>
      </c>
      <c r="J118" s="411">
        <v>0.32069466546737702</v>
      </c>
    </row>
    <row r="119" spans="1:10" ht="18" customHeight="1" x14ac:dyDescent="0.2">
      <c r="A119" s="414" t="s">
        <v>1429</v>
      </c>
      <c r="B119" s="414" t="s">
        <v>1428</v>
      </c>
      <c r="C119" s="414" t="s">
        <v>1010</v>
      </c>
      <c r="D119" s="414">
        <v>25</v>
      </c>
      <c r="E119" s="414">
        <v>0</v>
      </c>
      <c r="F119" s="413">
        <v>14736.55</v>
      </c>
      <c r="G119" s="412">
        <v>0</v>
      </c>
      <c r="H119" s="412">
        <v>11372.25</v>
      </c>
      <c r="I119" s="412">
        <v>3364.3</v>
      </c>
      <c r="J119" s="411">
        <v>0.22829631087330482</v>
      </c>
    </row>
    <row r="120" spans="1:10" ht="18" customHeight="1" x14ac:dyDescent="0.2">
      <c r="A120" s="414" t="s">
        <v>1427</v>
      </c>
      <c r="B120" s="414" t="s">
        <v>1426</v>
      </c>
      <c r="C120" s="414" t="s">
        <v>1010</v>
      </c>
      <c r="D120" s="414">
        <v>1</v>
      </c>
      <c r="E120" s="414">
        <v>0</v>
      </c>
      <c r="F120" s="413">
        <v>369.78</v>
      </c>
      <c r="G120" s="412">
        <v>0</v>
      </c>
      <c r="H120" s="412">
        <v>273.52999999999997</v>
      </c>
      <c r="I120" s="412">
        <v>96.25</v>
      </c>
      <c r="J120" s="411">
        <v>0.2602899021039537</v>
      </c>
    </row>
    <row r="121" spans="1:10" ht="18" customHeight="1" x14ac:dyDescent="0.2">
      <c r="A121" s="414" t="s">
        <v>1425</v>
      </c>
      <c r="B121" s="414" t="s">
        <v>1424</v>
      </c>
      <c r="C121" s="414" t="s">
        <v>1010</v>
      </c>
      <c r="D121" s="414">
        <v>1</v>
      </c>
      <c r="E121" s="414">
        <v>0</v>
      </c>
      <c r="F121" s="413">
        <v>155.43</v>
      </c>
      <c r="G121" s="412">
        <v>0</v>
      </c>
      <c r="H121" s="412">
        <v>135.65</v>
      </c>
      <c r="I121" s="412">
        <v>19.78</v>
      </c>
      <c r="J121" s="411">
        <v>0.12725985974393617</v>
      </c>
    </row>
    <row r="122" spans="1:10" ht="18" customHeight="1" x14ac:dyDescent="0.2">
      <c r="A122" s="414" t="s">
        <v>1423</v>
      </c>
      <c r="B122" s="414" t="s">
        <v>1422</v>
      </c>
      <c r="C122" s="414" t="s">
        <v>1010</v>
      </c>
      <c r="D122" s="414">
        <v>1</v>
      </c>
      <c r="E122" s="414">
        <v>0</v>
      </c>
      <c r="F122" s="413">
        <v>218.12</v>
      </c>
      <c r="G122" s="412">
        <v>0</v>
      </c>
      <c r="H122" s="412">
        <v>180.21</v>
      </c>
      <c r="I122" s="412">
        <v>37.909999999999997</v>
      </c>
      <c r="J122" s="411">
        <v>0.1738034109664405</v>
      </c>
    </row>
    <row r="123" spans="1:10" ht="18" customHeight="1" x14ac:dyDescent="0.2">
      <c r="A123" s="414" t="s">
        <v>1409</v>
      </c>
      <c r="B123" s="414" t="s">
        <v>1408</v>
      </c>
      <c r="C123" s="414" t="s">
        <v>1010</v>
      </c>
      <c r="D123" s="414">
        <v>13</v>
      </c>
      <c r="E123" s="414">
        <v>0</v>
      </c>
      <c r="F123" s="413">
        <v>2266.46</v>
      </c>
      <c r="G123" s="412">
        <v>0</v>
      </c>
      <c r="H123" s="412">
        <v>1865.89</v>
      </c>
      <c r="I123" s="412">
        <v>400.57</v>
      </c>
      <c r="J123" s="411">
        <v>0.17673817318637877</v>
      </c>
    </row>
    <row r="124" spans="1:10" ht="18" customHeight="1" x14ac:dyDescent="0.2">
      <c r="A124" s="414" t="s">
        <v>2188</v>
      </c>
      <c r="B124" s="414" t="s">
        <v>2187</v>
      </c>
      <c r="C124" s="414" t="s">
        <v>1010</v>
      </c>
      <c r="D124" s="414">
        <v>2</v>
      </c>
      <c r="E124" s="414">
        <v>0</v>
      </c>
      <c r="F124" s="413">
        <v>1164.32</v>
      </c>
      <c r="G124" s="412">
        <v>0</v>
      </c>
      <c r="H124" s="412">
        <v>1172.3599999999999</v>
      </c>
      <c r="I124" s="412">
        <v>-8.0399999999999991</v>
      </c>
      <c r="J124" s="411">
        <v>-6.9053181256012097E-3</v>
      </c>
    </row>
    <row r="125" spans="1:10" ht="18" customHeight="1" x14ac:dyDescent="0.2">
      <c r="A125" s="414" t="s">
        <v>1407</v>
      </c>
      <c r="B125" s="414" t="s">
        <v>1406</v>
      </c>
      <c r="C125" s="414" t="s">
        <v>1010</v>
      </c>
      <c r="D125" s="414">
        <v>4</v>
      </c>
      <c r="E125" s="414">
        <v>0</v>
      </c>
      <c r="F125" s="413">
        <v>2283.0300000000002</v>
      </c>
      <c r="G125" s="412">
        <v>0</v>
      </c>
      <c r="H125" s="412">
        <v>1813</v>
      </c>
      <c r="I125" s="412">
        <v>470.03</v>
      </c>
      <c r="J125" s="411">
        <v>0.20587990521368532</v>
      </c>
    </row>
    <row r="126" spans="1:10" ht="18" customHeight="1" x14ac:dyDescent="0.2">
      <c r="A126" s="414" t="s">
        <v>1405</v>
      </c>
      <c r="B126" s="414" t="s">
        <v>1404</v>
      </c>
      <c r="C126" s="414" t="s">
        <v>1010</v>
      </c>
      <c r="D126" s="414">
        <v>3</v>
      </c>
      <c r="E126" s="414">
        <v>0</v>
      </c>
      <c r="F126" s="413">
        <v>1959.36</v>
      </c>
      <c r="G126" s="412">
        <v>0</v>
      </c>
      <c r="H126" s="412">
        <v>1778.85</v>
      </c>
      <c r="I126" s="412">
        <v>180.51</v>
      </c>
      <c r="J126" s="411">
        <v>9.2127021068103873E-2</v>
      </c>
    </row>
    <row r="127" spans="1:10" ht="18" customHeight="1" x14ac:dyDescent="0.2">
      <c r="A127" s="414" t="s">
        <v>2186</v>
      </c>
      <c r="B127" s="414" t="s">
        <v>2185</v>
      </c>
      <c r="C127" s="414" t="s">
        <v>1010</v>
      </c>
      <c r="D127" s="414">
        <v>4</v>
      </c>
      <c r="E127" s="414">
        <v>0</v>
      </c>
      <c r="F127" s="413">
        <v>2107.2800000000002</v>
      </c>
      <c r="G127" s="412">
        <v>0</v>
      </c>
      <c r="H127" s="412">
        <v>1594.2</v>
      </c>
      <c r="I127" s="412">
        <v>513.08000000000004</v>
      </c>
      <c r="J127" s="411">
        <v>0.24347974640294598</v>
      </c>
    </row>
    <row r="128" spans="1:10" ht="18" customHeight="1" x14ac:dyDescent="0.2">
      <c r="A128" s="414" t="s">
        <v>1403</v>
      </c>
      <c r="B128" s="414" t="s">
        <v>1402</v>
      </c>
      <c r="C128" s="414" t="s">
        <v>1010</v>
      </c>
      <c r="D128" s="414">
        <v>40</v>
      </c>
      <c r="E128" s="414">
        <v>0</v>
      </c>
      <c r="F128" s="413">
        <v>20181.310000000001</v>
      </c>
      <c r="G128" s="412">
        <v>0</v>
      </c>
      <c r="H128" s="412">
        <v>17248.400000000001</v>
      </c>
      <c r="I128" s="412">
        <v>2932.91</v>
      </c>
      <c r="J128" s="411">
        <v>0.14532802875531867</v>
      </c>
    </row>
    <row r="129" spans="1:10" ht="18" customHeight="1" x14ac:dyDescent="0.2">
      <c r="A129" s="414" t="s">
        <v>3740</v>
      </c>
      <c r="B129" s="414" t="s">
        <v>3739</v>
      </c>
      <c r="C129" s="414" t="s">
        <v>1010</v>
      </c>
      <c r="D129" s="414">
        <v>1</v>
      </c>
      <c r="E129" s="414">
        <v>0</v>
      </c>
      <c r="F129" s="413">
        <v>212.86</v>
      </c>
      <c r="G129" s="412">
        <v>0</v>
      </c>
      <c r="H129" s="412">
        <v>137.19</v>
      </c>
      <c r="I129" s="412">
        <v>75.67</v>
      </c>
      <c r="J129" s="411">
        <v>0.35549187259231418</v>
      </c>
    </row>
    <row r="130" spans="1:10" ht="18" customHeight="1" x14ac:dyDescent="0.2">
      <c r="A130" s="414" t="s">
        <v>1401</v>
      </c>
      <c r="B130" s="414" t="s">
        <v>1400</v>
      </c>
      <c r="C130" s="414" t="s">
        <v>1010</v>
      </c>
      <c r="D130" s="414">
        <v>1</v>
      </c>
      <c r="E130" s="414">
        <v>0</v>
      </c>
      <c r="F130" s="413">
        <v>569.62</v>
      </c>
      <c r="G130" s="412">
        <v>0</v>
      </c>
      <c r="H130" s="412">
        <v>425.51</v>
      </c>
      <c r="I130" s="412">
        <v>144.11000000000001</v>
      </c>
      <c r="J130" s="411">
        <v>0.25299322355254378</v>
      </c>
    </row>
    <row r="131" spans="1:10" ht="18" customHeight="1" x14ac:dyDescent="0.2">
      <c r="A131" s="414" t="s">
        <v>2182</v>
      </c>
      <c r="B131" s="414" t="s">
        <v>2181</v>
      </c>
      <c r="C131" s="414" t="s">
        <v>1010</v>
      </c>
      <c r="D131" s="414">
        <v>1</v>
      </c>
      <c r="E131" s="414">
        <v>0</v>
      </c>
      <c r="F131" s="413">
        <v>560.32000000000005</v>
      </c>
      <c r="G131" s="412">
        <v>0</v>
      </c>
      <c r="H131" s="412">
        <v>462.92</v>
      </c>
      <c r="I131" s="412">
        <v>97.4</v>
      </c>
      <c r="J131" s="411">
        <v>0.17382924043403769</v>
      </c>
    </row>
    <row r="132" spans="1:10" ht="18" customHeight="1" x14ac:dyDescent="0.2">
      <c r="A132" s="414" t="s">
        <v>1399</v>
      </c>
      <c r="B132" s="414" t="s">
        <v>1398</v>
      </c>
      <c r="C132" s="414" t="s">
        <v>1010</v>
      </c>
      <c r="D132" s="414">
        <v>4</v>
      </c>
      <c r="E132" s="414">
        <v>0</v>
      </c>
      <c r="F132" s="413">
        <v>10440.120000000001</v>
      </c>
      <c r="G132" s="412">
        <v>0</v>
      </c>
      <c r="H132" s="412">
        <v>9714.52</v>
      </c>
      <c r="I132" s="412">
        <v>725.6</v>
      </c>
      <c r="J132" s="411">
        <v>6.9501116845400238E-2</v>
      </c>
    </row>
    <row r="133" spans="1:10" ht="18" customHeight="1" x14ac:dyDescent="0.2">
      <c r="A133" s="414" t="s">
        <v>1397</v>
      </c>
      <c r="B133" s="414" t="s">
        <v>1396</v>
      </c>
      <c r="C133" s="414" t="s">
        <v>1010</v>
      </c>
      <c r="D133" s="414">
        <v>7</v>
      </c>
      <c r="E133" s="414">
        <v>0</v>
      </c>
      <c r="F133" s="413">
        <v>2657.25</v>
      </c>
      <c r="G133" s="412">
        <v>0</v>
      </c>
      <c r="H133" s="412">
        <v>2414.58</v>
      </c>
      <c r="I133" s="412">
        <v>242.67</v>
      </c>
      <c r="J133" s="411">
        <v>9.1323736946090889E-2</v>
      </c>
    </row>
    <row r="134" spans="1:10" ht="18" customHeight="1" x14ac:dyDescent="0.2">
      <c r="A134" s="414" t="s">
        <v>1395</v>
      </c>
      <c r="B134" s="414" t="s">
        <v>1394</v>
      </c>
      <c r="C134" s="414" t="s">
        <v>1010</v>
      </c>
      <c r="D134" s="414">
        <v>28</v>
      </c>
      <c r="E134" s="414">
        <v>0</v>
      </c>
      <c r="F134" s="413">
        <v>6875.54</v>
      </c>
      <c r="G134" s="412">
        <v>0</v>
      </c>
      <c r="H134" s="412">
        <v>5888.04</v>
      </c>
      <c r="I134" s="412">
        <v>987.5</v>
      </c>
      <c r="J134" s="411">
        <v>0.14362508253897149</v>
      </c>
    </row>
    <row r="135" spans="1:10" ht="18" customHeight="1" x14ac:dyDescent="0.2">
      <c r="A135" s="414" t="s">
        <v>1393</v>
      </c>
      <c r="B135" s="414" t="s">
        <v>1392</v>
      </c>
      <c r="C135" s="414" t="s">
        <v>1010</v>
      </c>
      <c r="D135" s="414">
        <v>4</v>
      </c>
      <c r="E135" s="414">
        <v>0</v>
      </c>
      <c r="F135" s="413">
        <v>1769.55</v>
      </c>
      <c r="G135" s="412">
        <v>0</v>
      </c>
      <c r="H135" s="412">
        <v>1392.44</v>
      </c>
      <c r="I135" s="412">
        <v>377.11</v>
      </c>
      <c r="J135" s="411">
        <v>0.21311067785595209</v>
      </c>
    </row>
    <row r="136" spans="1:10" ht="18" customHeight="1" x14ac:dyDescent="0.2">
      <c r="A136" s="414" t="s">
        <v>1389</v>
      </c>
      <c r="B136" s="414" t="s">
        <v>1388</v>
      </c>
      <c r="C136" s="414" t="s">
        <v>1010</v>
      </c>
      <c r="D136" s="414">
        <v>8</v>
      </c>
      <c r="E136" s="414">
        <v>0</v>
      </c>
      <c r="F136" s="413">
        <v>1345.6</v>
      </c>
      <c r="G136" s="412">
        <v>0</v>
      </c>
      <c r="H136" s="412">
        <v>1051.3599999999999</v>
      </c>
      <c r="I136" s="412">
        <v>294.24</v>
      </c>
      <c r="J136" s="411">
        <v>0.21866825208085613</v>
      </c>
    </row>
    <row r="137" spans="1:10" ht="18" customHeight="1" x14ac:dyDescent="0.2">
      <c r="A137" s="414" t="s">
        <v>1385</v>
      </c>
      <c r="B137" s="414" t="s">
        <v>1384</v>
      </c>
      <c r="C137" s="414" t="s">
        <v>1010</v>
      </c>
      <c r="D137" s="414">
        <v>3</v>
      </c>
      <c r="E137" s="414">
        <v>0</v>
      </c>
      <c r="F137" s="413">
        <v>490.99</v>
      </c>
      <c r="G137" s="412">
        <v>0</v>
      </c>
      <c r="H137" s="412">
        <v>371.04</v>
      </c>
      <c r="I137" s="412">
        <v>119.95</v>
      </c>
      <c r="J137" s="411">
        <v>0.24430232794965273</v>
      </c>
    </row>
    <row r="138" spans="1:10" ht="18" customHeight="1" x14ac:dyDescent="0.2">
      <c r="A138" s="414" t="s">
        <v>1383</v>
      </c>
      <c r="B138" s="414" t="s">
        <v>1382</v>
      </c>
      <c r="C138" s="414" t="s">
        <v>1010</v>
      </c>
      <c r="D138" s="414">
        <v>23</v>
      </c>
      <c r="E138" s="414">
        <v>0</v>
      </c>
      <c r="F138" s="413">
        <v>3488.15</v>
      </c>
      <c r="G138" s="412">
        <v>0</v>
      </c>
      <c r="H138" s="412">
        <v>2626.6</v>
      </c>
      <c r="I138" s="412">
        <v>861.55</v>
      </c>
      <c r="J138" s="411">
        <v>0.24699339191261843</v>
      </c>
    </row>
    <row r="139" spans="1:10" ht="18" customHeight="1" x14ac:dyDescent="0.2">
      <c r="A139" s="414" t="s">
        <v>1381</v>
      </c>
      <c r="B139" s="414" t="s">
        <v>1380</v>
      </c>
      <c r="C139" s="414" t="s">
        <v>1010</v>
      </c>
      <c r="D139" s="414">
        <v>6</v>
      </c>
      <c r="E139" s="414">
        <v>0</v>
      </c>
      <c r="F139" s="413">
        <v>1384.48</v>
      </c>
      <c r="G139" s="412">
        <v>0</v>
      </c>
      <c r="H139" s="412">
        <v>922.08</v>
      </c>
      <c r="I139" s="412">
        <v>462.4</v>
      </c>
      <c r="J139" s="411">
        <v>0.33398821218074654</v>
      </c>
    </row>
    <row r="140" spans="1:10" ht="18" customHeight="1" x14ac:dyDescent="0.2">
      <c r="A140" s="414" t="s">
        <v>1379</v>
      </c>
      <c r="B140" s="414" t="s">
        <v>1378</v>
      </c>
      <c r="C140" s="414" t="s">
        <v>1010</v>
      </c>
      <c r="D140" s="414">
        <v>25</v>
      </c>
      <c r="E140" s="414">
        <v>0</v>
      </c>
      <c r="F140" s="413">
        <v>3492.47</v>
      </c>
      <c r="G140" s="412">
        <v>0</v>
      </c>
      <c r="H140" s="412">
        <v>2804.3</v>
      </c>
      <c r="I140" s="412">
        <v>688.17</v>
      </c>
      <c r="J140" s="411">
        <v>0.19704392593207673</v>
      </c>
    </row>
    <row r="141" spans="1:10" ht="18" customHeight="1" x14ac:dyDescent="0.2">
      <c r="A141" s="414" t="s">
        <v>1375</v>
      </c>
      <c r="B141" s="414" t="s">
        <v>1374</v>
      </c>
      <c r="C141" s="414" t="s">
        <v>1010</v>
      </c>
      <c r="D141" s="414">
        <v>1</v>
      </c>
      <c r="E141" s="414">
        <v>0</v>
      </c>
      <c r="F141" s="413">
        <v>336.65</v>
      </c>
      <c r="G141" s="412">
        <v>0</v>
      </c>
      <c r="H141" s="412">
        <v>256.5</v>
      </c>
      <c r="I141" s="412">
        <v>80.150000000000006</v>
      </c>
      <c r="J141" s="411">
        <v>0.23808109312342196</v>
      </c>
    </row>
    <row r="142" spans="1:10" ht="18" customHeight="1" x14ac:dyDescent="0.2">
      <c r="A142" s="414" t="s">
        <v>1373</v>
      </c>
      <c r="B142" s="414" t="s">
        <v>1372</v>
      </c>
      <c r="C142" s="414" t="s">
        <v>1010</v>
      </c>
      <c r="D142" s="414">
        <v>4</v>
      </c>
      <c r="E142" s="414">
        <v>0</v>
      </c>
      <c r="F142" s="413">
        <v>2691.12</v>
      </c>
      <c r="G142" s="412">
        <v>0</v>
      </c>
      <c r="H142" s="412">
        <v>1990.68</v>
      </c>
      <c r="I142" s="412">
        <v>700.44</v>
      </c>
      <c r="J142" s="411">
        <v>0.26027824846160708</v>
      </c>
    </row>
    <row r="143" spans="1:10" ht="18" customHeight="1" x14ac:dyDescent="0.2">
      <c r="A143" s="414" t="s">
        <v>1371</v>
      </c>
      <c r="B143" s="414" t="s">
        <v>1370</v>
      </c>
      <c r="C143" s="414" t="s">
        <v>1010</v>
      </c>
      <c r="D143" s="414">
        <v>19</v>
      </c>
      <c r="E143" s="414">
        <v>0</v>
      </c>
      <c r="F143" s="413">
        <v>9651.15</v>
      </c>
      <c r="G143" s="412">
        <v>0</v>
      </c>
      <c r="H143" s="412">
        <v>8176.46</v>
      </c>
      <c r="I143" s="412">
        <v>1474.69</v>
      </c>
      <c r="J143" s="411">
        <v>0.15279940732451572</v>
      </c>
    </row>
    <row r="144" spans="1:10" ht="18" customHeight="1" x14ac:dyDescent="0.2">
      <c r="A144" s="414" t="s">
        <v>4473</v>
      </c>
      <c r="B144" s="414" t="s">
        <v>4472</v>
      </c>
      <c r="C144" s="414" t="s">
        <v>1010</v>
      </c>
      <c r="D144" s="414">
        <v>6</v>
      </c>
      <c r="E144" s="414">
        <v>0</v>
      </c>
      <c r="F144" s="413">
        <v>1336.8</v>
      </c>
      <c r="G144" s="412">
        <v>0</v>
      </c>
      <c r="H144" s="412">
        <v>1034.94</v>
      </c>
      <c r="I144" s="412">
        <v>301.86</v>
      </c>
      <c r="J144" s="411">
        <v>0.22580789946140037</v>
      </c>
    </row>
    <row r="145" spans="1:10" ht="18" customHeight="1" x14ac:dyDescent="0.2">
      <c r="A145" s="414" t="s">
        <v>2170</v>
      </c>
      <c r="B145" s="414" t="s">
        <v>2169</v>
      </c>
      <c r="C145" s="414" t="s">
        <v>1010</v>
      </c>
      <c r="D145" s="414">
        <v>10</v>
      </c>
      <c r="E145" s="414">
        <v>0</v>
      </c>
      <c r="F145" s="413">
        <v>3587.76</v>
      </c>
      <c r="G145" s="412">
        <v>0</v>
      </c>
      <c r="H145" s="412">
        <v>2748</v>
      </c>
      <c r="I145" s="412">
        <v>839.76</v>
      </c>
      <c r="J145" s="411">
        <v>0.23406247909559169</v>
      </c>
    </row>
    <row r="146" spans="1:10" ht="18" customHeight="1" x14ac:dyDescent="0.2">
      <c r="A146" s="414" t="s">
        <v>2168</v>
      </c>
      <c r="B146" s="414" t="s">
        <v>2167</v>
      </c>
      <c r="C146" s="414" t="s">
        <v>1010</v>
      </c>
      <c r="D146" s="414">
        <v>18</v>
      </c>
      <c r="E146" s="414">
        <v>0</v>
      </c>
      <c r="F146" s="413">
        <v>6843.24</v>
      </c>
      <c r="G146" s="412">
        <v>0</v>
      </c>
      <c r="H146" s="412">
        <v>5241.6000000000004</v>
      </c>
      <c r="I146" s="412">
        <v>1601.64</v>
      </c>
      <c r="J146" s="411">
        <v>0.23404703035404281</v>
      </c>
    </row>
    <row r="147" spans="1:10" ht="18" customHeight="1" x14ac:dyDescent="0.2">
      <c r="A147" s="414" t="s">
        <v>1367</v>
      </c>
      <c r="B147" s="414" t="s">
        <v>1366</v>
      </c>
      <c r="C147" s="414" t="s">
        <v>1010</v>
      </c>
      <c r="D147" s="414">
        <v>10</v>
      </c>
      <c r="E147" s="414">
        <v>0</v>
      </c>
      <c r="F147" s="413">
        <v>3309.29</v>
      </c>
      <c r="G147" s="412">
        <v>0</v>
      </c>
      <c r="H147" s="412">
        <v>2587.4</v>
      </c>
      <c r="I147" s="412">
        <v>721.89</v>
      </c>
      <c r="J147" s="411">
        <v>0.2181404470445322</v>
      </c>
    </row>
    <row r="148" spans="1:10" ht="18" customHeight="1" x14ac:dyDescent="0.2">
      <c r="A148" s="414" t="s">
        <v>1363</v>
      </c>
      <c r="B148" s="414" t="s">
        <v>1362</v>
      </c>
      <c r="C148" s="414" t="s">
        <v>1010</v>
      </c>
      <c r="D148" s="414">
        <v>19</v>
      </c>
      <c r="E148" s="414">
        <v>0</v>
      </c>
      <c r="F148" s="413">
        <v>6856.1</v>
      </c>
      <c r="G148" s="412">
        <v>0</v>
      </c>
      <c r="H148" s="412">
        <v>5130.34</v>
      </c>
      <c r="I148" s="412">
        <v>1725.76</v>
      </c>
      <c r="J148" s="411">
        <v>0.25171161447470136</v>
      </c>
    </row>
    <row r="149" spans="1:10" ht="18" customHeight="1" x14ac:dyDescent="0.2">
      <c r="A149" s="414" t="s">
        <v>1359</v>
      </c>
      <c r="B149" s="414" t="s">
        <v>1358</v>
      </c>
      <c r="C149" s="414" t="s">
        <v>1010</v>
      </c>
      <c r="D149" s="414">
        <v>8</v>
      </c>
      <c r="E149" s="414">
        <v>0</v>
      </c>
      <c r="F149" s="413">
        <v>3979.81</v>
      </c>
      <c r="G149" s="412">
        <v>0</v>
      </c>
      <c r="H149" s="412">
        <v>3093.6</v>
      </c>
      <c r="I149" s="412">
        <v>886.21</v>
      </c>
      <c r="J149" s="411">
        <v>0.22267645942896772</v>
      </c>
    </row>
    <row r="150" spans="1:10" ht="18" customHeight="1" x14ac:dyDescent="0.2">
      <c r="A150" s="414" t="s">
        <v>1357</v>
      </c>
      <c r="B150" s="414" t="s">
        <v>1356</v>
      </c>
      <c r="C150" s="414" t="s">
        <v>1010</v>
      </c>
      <c r="D150" s="414">
        <v>10</v>
      </c>
      <c r="E150" s="414">
        <v>0</v>
      </c>
      <c r="F150" s="413">
        <v>3582.97</v>
      </c>
      <c r="G150" s="412">
        <v>0</v>
      </c>
      <c r="H150" s="412">
        <v>2773.9</v>
      </c>
      <c r="I150" s="412">
        <v>809.07</v>
      </c>
      <c r="J150" s="411">
        <v>0.225809872815011</v>
      </c>
    </row>
    <row r="151" spans="1:10" ht="18" customHeight="1" x14ac:dyDescent="0.2">
      <c r="A151" s="414" t="s">
        <v>1355</v>
      </c>
      <c r="B151" s="414" t="s">
        <v>1354</v>
      </c>
      <c r="C151" s="414" t="s">
        <v>1010</v>
      </c>
      <c r="D151" s="414">
        <v>1</v>
      </c>
      <c r="E151" s="414">
        <v>0</v>
      </c>
      <c r="F151" s="413">
        <v>364.47</v>
      </c>
      <c r="G151" s="412">
        <v>0</v>
      </c>
      <c r="H151" s="412">
        <v>301.62</v>
      </c>
      <c r="I151" s="412">
        <v>62.85</v>
      </c>
      <c r="J151" s="411">
        <v>0.17244217631080747</v>
      </c>
    </row>
    <row r="152" spans="1:10" ht="18" customHeight="1" x14ac:dyDescent="0.2">
      <c r="A152" s="414" t="s">
        <v>2164</v>
      </c>
      <c r="B152" s="414" t="s">
        <v>2163</v>
      </c>
      <c r="C152" s="414" t="s">
        <v>1010</v>
      </c>
      <c r="D152" s="414">
        <v>10</v>
      </c>
      <c r="E152" s="414">
        <v>0</v>
      </c>
      <c r="F152" s="413">
        <v>954.8</v>
      </c>
      <c r="G152" s="412">
        <v>0</v>
      </c>
      <c r="H152" s="412">
        <v>809</v>
      </c>
      <c r="I152" s="412">
        <v>145.80000000000001</v>
      </c>
      <c r="J152" s="411">
        <v>0.1527021365731043</v>
      </c>
    </row>
    <row r="153" spans="1:10" ht="18" customHeight="1" x14ac:dyDescent="0.2">
      <c r="A153" s="414" t="s">
        <v>1351</v>
      </c>
      <c r="B153" s="414" t="s">
        <v>1350</v>
      </c>
      <c r="C153" s="414" t="s">
        <v>1010</v>
      </c>
      <c r="D153" s="414">
        <v>27</v>
      </c>
      <c r="E153" s="414">
        <v>0</v>
      </c>
      <c r="F153" s="413">
        <v>4720.47</v>
      </c>
      <c r="G153" s="412">
        <v>0</v>
      </c>
      <c r="H153" s="412">
        <v>3857.97</v>
      </c>
      <c r="I153" s="412">
        <v>862.5</v>
      </c>
      <c r="J153" s="411">
        <v>0.18271485678332877</v>
      </c>
    </row>
    <row r="154" spans="1:10" ht="18" customHeight="1" x14ac:dyDescent="0.2">
      <c r="A154" s="414" t="s">
        <v>2160</v>
      </c>
      <c r="B154" s="414" t="s">
        <v>2159</v>
      </c>
      <c r="C154" s="414" t="s">
        <v>1010</v>
      </c>
      <c r="D154" s="414">
        <v>6</v>
      </c>
      <c r="E154" s="414">
        <v>0</v>
      </c>
      <c r="F154" s="413">
        <v>2143.08</v>
      </c>
      <c r="G154" s="412">
        <v>0</v>
      </c>
      <c r="H154" s="412">
        <v>1624.92</v>
      </c>
      <c r="I154" s="412">
        <v>518.16</v>
      </c>
      <c r="J154" s="411">
        <v>0.24178285458312335</v>
      </c>
    </row>
    <row r="155" spans="1:10" ht="18" customHeight="1" x14ac:dyDescent="0.2">
      <c r="A155" s="414" t="s">
        <v>1349</v>
      </c>
      <c r="B155" s="414" t="s">
        <v>1348</v>
      </c>
      <c r="C155" s="414" t="s">
        <v>1010</v>
      </c>
      <c r="D155" s="414">
        <v>1</v>
      </c>
      <c r="E155" s="414">
        <v>0</v>
      </c>
      <c r="F155" s="413">
        <v>185.33</v>
      </c>
      <c r="G155" s="412">
        <v>0</v>
      </c>
      <c r="H155" s="412">
        <v>139.65</v>
      </c>
      <c r="I155" s="412">
        <v>45.68</v>
      </c>
      <c r="J155" s="411">
        <v>0.24647925322397884</v>
      </c>
    </row>
    <row r="156" spans="1:10" ht="18" customHeight="1" x14ac:dyDescent="0.2">
      <c r="A156" s="414" t="s">
        <v>2158</v>
      </c>
      <c r="B156" s="414" t="s">
        <v>2157</v>
      </c>
      <c r="C156" s="414" t="s">
        <v>1010</v>
      </c>
      <c r="D156" s="414">
        <v>6</v>
      </c>
      <c r="E156" s="414">
        <v>0</v>
      </c>
      <c r="F156" s="413">
        <v>1141.6600000000001</v>
      </c>
      <c r="G156" s="412">
        <v>0</v>
      </c>
      <c r="H156" s="412">
        <v>946.2</v>
      </c>
      <c r="I156" s="412">
        <v>195.46</v>
      </c>
      <c r="J156" s="411">
        <v>0.17120683916402432</v>
      </c>
    </row>
    <row r="157" spans="1:10" ht="18" customHeight="1" x14ac:dyDescent="0.2">
      <c r="A157" s="414" t="s">
        <v>3054</v>
      </c>
      <c r="B157" s="414" t="s">
        <v>3053</v>
      </c>
      <c r="C157" s="414" t="s">
        <v>1010</v>
      </c>
      <c r="D157" s="414">
        <v>1</v>
      </c>
      <c r="E157" s="414">
        <v>0</v>
      </c>
      <c r="F157" s="413">
        <v>513.15</v>
      </c>
      <c r="G157" s="412">
        <v>0</v>
      </c>
      <c r="H157" s="412">
        <v>265.49</v>
      </c>
      <c r="I157" s="412">
        <v>247.66</v>
      </c>
      <c r="J157" s="411">
        <v>0.4826269122089058</v>
      </c>
    </row>
    <row r="158" spans="1:10" ht="18" customHeight="1" x14ac:dyDescent="0.2">
      <c r="A158" s="414" t="s">
        <v>8853</v>
      </c>
      <c r="B158" s="414" t="s">
        <v>8852</v>
      </c>
      <c r="C158" s="414" t="s">
        <v>1010</v>
      </c>
      <c r="D158" s="414">
        <v>1</v>
      </c>
      <c r="E158" s="414">
        <v>0</v>
      </c>
      <c r="F158" s="413">
        <v>373.89</v>
      </c>
      <c r="G158" s="412">
        <v>0</v>
      </c>
      <c r="H158" s="412">
        <v>218.85</v>
      </c>
      <c r="I158" s="412">
        <v>155.04</v>
      </c>
      <c r="J158" s="411">
        <v>0.41466741555002806</v>
      </c>
    </row>
    <row r="159" spans="1:10" ht="18" customHeight="1" x14ac:dyDescent="0.2">
      <c r="A159" s="414" t="s">
        <v>1343</v>
      </c>
      <c r="B159" s="414" t="s">
        <v>1342</v>
      </c>
      <c r="C159" s="414" t="s">
        <v>1010</v>
      </c>
      <c r="D159" s="414">
        <v>12</v>
      </c>
      <c r="E159" s="414">
        <v>0</v>
      </c>
      <c r="F159" s="413">
        <v>6220.48</v>
      </c>
      <c r="G159" s="412">
        <v>0</v>
      </c>
      <c r="H159" s="412">
        <v>4752.42</v>
      </c>
      <c r="I159" s="412">
        <v>1468.06</v>
      </c>
      <c r="J159" s="411">
        <v>0.23600429548845106</v>
      </c>
    </row>
    <row r="160" spans="1:10" ht="18" customHeight="1" x14ac:dyDescent="0.2">
      <c r="A160" s="414" t="s">
        <v>4111</v>
      </c>
      <c r="B160" s="414" t="s">
        <v>4110</v>
      </c>
      <c r="C160" s="414" t="s">
        <v>1010</v>
      </c>
      <c r="D160" s="414">
        <v>1</v>
      </c>
      <c r="E160" s="414">
        <v>0</v>
      </c>
      <c r="F160" s="413">
        <v>503.95</v>
      </c>
      <c r="G160" s="412">
        <v>0</v>
      </c>
      <c r="H160" s="412">
        <v>344.06</v>
      </c>
      <c r="I160" s="412">
        <v>159.88999999999999</v>
      </c>
      <c r="J160" s="411">
        <v>0.31727353904157157</v>
      </c>
    </row>
    <row r="161" spans="1:10" ht="18" customHeight="1" x14ac:dyDescent="0.2">
      <c r="A161" s="414" t="s">
        <v>1339</v>
      </c>
      <c r="B161" s="414" t="s">
        <v>1338</v>
      </c>
      <c r="C161" s="414" t="s">
        <v>1010</v>
      </c>
      <c r="D161" s="414">
        <v>1</v>
      </c>
      <c r="E161" s="414">
        <v>0</v>
      </c>
      <c r="F161" s="413">
        <v>474.45</v>
      </c>
      <c r="G161" s="412">
        <v>0</v>
      </c>
      <c r="H161" s="412">
        <v>350.96</v>
      </c>
      <c r="I161" s="412">
        <v>123.49</v>
      </c>
      <c r="J161" s="411">
        <v>0.26028032458636313</v>
      </c>
    </row>
    <row r="162" spans="1:10" ht="18" customHeight="1" x14ac:dyDescent="0.2">
      <c r="A162" s="414" t="s">
        <v>1335</v>
      </c>
      <c r="B162" s="414" t="s">
        <v>1334</v>
      </c>
      <c r="C162" s="414" t="s">
        <v>1010</v>
      </c>
      <c r="D162" s="414">
        <v>8</v>
      </c>
      <c r="E162" s="414">
        <v>0</v>
      </c>
      <c r="F162" s="413">
        <v>5455.91</v>
      </c>
      <c r="G162" s="412">
        <v>0</v>
      </c>
      <c r="H162" s="412">
        <v>4661.21</v>
      </c>
      <c r="I162" s="412">
        <v>794.7</v>
      </c>
      <c r="J162" s="411">
        <v>0.14565856108330233</v>
      </c>
    </row>
    <row r="163" spans="1:10" ht="18" customHeight="1" x14ac:dyDescent="0.2">
      <c r="A163" s="414" t="s">
        <v>2154</v>
      </c>
      <c r="B163" s="414" t="s">
        <v>2153</v>
      </c>
      <c r="C163" s="414" t="s">
        <v>1010</v>
      </c>
      <c r="D163" s="414">
        <v>4</v>
      </c>
      <c r="E163" s="414">
        <v>0</v>
      </c>
      <c r="F163" s="413">
        <v>677.76</v>
      </c>
      <c r="G163" s="412">
        <v>0</v>
      </c>
      <c r="H163" s="412">
        <v>453.04</v>
      </c>
      <c r="I163" s="412">
        <v>224.72</v>
      </c>
      <c r="J163" s="411">
        <v>0.33156279508970726</v>
      </c>
    </row>
    <row r="164" spans="1:10" ht="18" customHeight="1" x14ac:dyDescent="0.2">
      <c r="A164" s="414" t="s">
        <v>7908</v>
      </c>
      <c r="B164" s="414" t="s">
        <v>7907</v>
      </c>
      <c r="C164" s="414" t="s">
        <v>1010</v>
      </c>
      <c r="D164" s="414">
        <v>2</v>
      </c>
      <c r="E164" s="414">
        <v>0</v>
      </c>
      <c r="F164" s="413">
        <v>434.68</v>
      </c>
      <c r="G164" s="412">
        <v>0</v>
      </c>
      <c r="H164" s="412">
        <v>230.6</v>
      </c>
      <c r="I164" s="412">
        <v>204.08</v>
      </c>
      <c r="J164" s="411">
        <v>0.46949480077298245</v>
      </c>
    </row>
    <row r="165" spans="1:10" ht="18" customHeight="1" x14ac:dyDescent="0.2">
      <c r="A165" s="414" t="s">
        <v>1333</v>
      </c>
      <c r="B165" s="414" t="s">
        <v>1332</v>
      </c>
      <c r="C165" s="414" t="s">
        <v>1010</v>
      </c>
      <c r="D165" s="414">
        <v>1</v>
      </c>
      <c r="E165" s="414">
        <v>0</v>
      </c>
      <c r="F165" s="413">
        <v>124.89</v>
      </c>
      <c r="G165" s="412">
        <v>0</v>
      </c>
      <c r="H165" s="412">
        <v>99.91</v>
      </c>
      <c r="I165" s="412">
        <v>24.98</v>
      </c>
      <c r="J165" s="411">
        <v>0.2000160140924013</v>
      </c>
    </row>
    <row r="166" spans="1:10" ht="18" customHeight="1" x14ac:dyDescent="0.2">
      <c r="A166" s="414" t="s">
        <v>1331</v>
      </c>
      <c r="B166" s="414" t="s">
        <v>1330</v>
      </c>
      <c r="C166" s="414" t="s">
        <v>1010</v>
      </c>
      <c r="D166" s="414">
        <v>12</v>
      </c>
      <c r="E166" s="414">
        <v>0</v>
      </c>
      <c r="F166" s="413">
        <v>1765.8</v>
      </c>
      <c r="G166" s="412">
        <v>0</v>
      </c>
      <c r="H166" s="412">
        <v>1487.88</v>
      </c>
      <c r="I166" s="412">
        <v>277.92</v>
      </c>
      <c r="J166" s="411">
        <v>0.15739041794087666</v>
      </c>
    </row>
    <row r="167" spans="1:10" ht="18" customHeight="1" x14ac:dyDescent="0.2">
      <c r="A167" s="414" t="s">
        <v>1329</v>
      </c>
      <c r="B167" s="414" t="s">
        <v>1328</v>
      </c>
      <c r="C167" s="414" t="s">
        <v>1010</v>
      </c>
      <c r="D167" s="414">
        <v>10</v>
      </c>
      <c r="E167" s="414">
        <v>0</v>
      </c>
      <c r="F167" s="413">
        <v>1823.16</v>
      </c>
      <c r="G167" s="412">
        <v>0</v>
      </c>
      <c r="H167" s="412">
        <v>1354.7</v>
      </c>
      <c r="I167" s="412">
        <v>468.46</v>
      </c>
      <c r="J167" s="411">
        <v>0.25694947234472015</v>
      </c>
    </row>
    <row r="168" spans="1:10" ht="18" customHeight="1" x14ac:dyDescent="0.2">
      <c r="A168" s="414" t="s">
        <v>2152</v>
      </c>
      <c r="B168" s="414" t="s">
        <v>2151</v>
      </c>
      <c r="C168" s="414" t="s">
        <v>1010</v>
      </c>
      <c r="D168" s="414">
        <v>4</v>
      </c>
      <c r="E168" s="414">
        <v>0</v>
      </c>
      <c r="F168" s="413">
        <v>848.66</v>
      </c>
      <c r="G168" s="412">
        <v>0</v>
      </c>
      <c r="H168" s="412">
        <v>627.64</v>
      </c>
      <c r="I168" s="412">
        <v>221.02</v>
      </c>
      <c r="J168" s="411">
        <v>0.26043409610444701</v>
      </c>
    </row>
    <row r="169" spans="1:10" ht="18" customHeight="1" x14ac:dyDescent="0.2">
      <c r="A169" s="414" t="s">
        <v>1327</v>
      </c>
      <c r="B169" s="414" t="s">
        <v>1326</v>
      </c>
      <c r="C169" s="414" t="s">
        <v>1010</v>
      </c>
      <c r="D169" s="414">
        <v>29</v>
      </c>
      <c r="E169" s="414">
        <v>0</v>
      </c>
      <c r="F169" s="413">
        <v>5871.22</v>
      </c>
      <c r="G169" s="412">
        <v>0</v>
      </c>
      <c r="H169" s="412">
        <v>4621.51</v>
      </c>
      <c r="I169" s="412">
        <v>1249.71</v>
      </c>
      <c r="J169" s="411">
        <v>0.21285354662233744</v>
      </c>
    </row>
    <row r="170" spans="1:10" ht="18" customHeight="1" x14ac:dyDescent="0.2">
      <c r="A170" s="414" t="s">
        <v>1325</v>
      </c>
      <c r="B170" s="414" t="s">
        <v>1324</v>
      </c>
      <c r="C170" s="414" t="s">
        <v>1010</v>
      </c>
      <c r="D170" s="414">
        <v>3</v>
      </c>
      <c r="E170" s="414">
        <v>0</v>
      </c>
      <c r="F170" s="413">
        <v>926.76</v>
      </c>
      <c r="G170" s="412">
        <v>0</v>
      </c>
      <c r="H170" s="412">
        <v>708.96</v>
      </c>
      <c r="I170" s="412">
        <v>217.8</v>
      </c>
      <c r="J170" s="411">
        <v>0.23501230091933187</v>
      </c>
    </row>
    <row r="171" spans="1:10" ht="18" customHeight="1" x14ac:dyDescent="0.2">
      <c r="A171" s="414" t="s">
        <v>3730</v>
      </c>
      <c r="B171" s="414" t="s">
        <v>3729</v>
      </c>
      <c r="C171" s="414" t="s">
        <v>1010</v>
      </c>
      <c r="D171" s="414">
        <v>1</v>
      </c>
      <c r="E171" s="414">
        <v>0</v>
      </c>
      <c r="F171" s="413">
        <v>250.32</v>
      </c>
      <c r="G171" s="412">
        <v>0</v>
      </c>
      <c r="H171" s="412">
        <v>216.03</v>
      </c>
      <c r="I171" s="412">
        <v>34.29</v>
      </c>
      <c r="J171" s="411">
        <v>0.13698465963566633</v>
      </c>
    </row>
    <row r="172" spans="1:10" ht="18" customHeight="1" x14ac:dyDescent="0.2">
      <c r="A172" s="414" t="s">
        <v>8851</v>
      </c>
      <c r="B172" s="414" t="s">
        <v>8850</v>
      </c>
      <c r="C172" s="414" t="s">
        <v>1010</v>
      </c>
      <c r="D172" s="414">
        <v>1</v>
      </c>
      <c r="E172" s="414">
        <v>0</v>
      </c>
      <c r="F172" s="413">
        <v>599.41999999999996</v>
      </c>
      <c r="G172" s="412">
        <v>0</v>
      </c>
      <c r="H172" s="412">
        <v>299.56</v>
      </c>
      <c r="I172" s="412">
        <v>299.86</v>
      </c>
      <c r="J172" s="411">
        <v>0.50025024190050382</v>
      </c>
    </row>
    <row r="173" spans="1:10" ht="18" customHeight="1" x14ac:dyDescent="0.2">
      <c r="A173" s="414" t="s">
        <v>1321</v>
      </c>
      <c r="B173" s="414" t="s">
        <v>1320</v>
      </c>
      <c r="C173" s="414" t="s">
        <v>1010</v>
      </c>
      <c r="D173" s="414">
        <v>12</v>
      </c>
      <c r="E173" s="414">
        <v>0</v>
      </c>
      <c r="F173" s="413">
        <v>4411.58</v>
      </c>
      <c r="G173" s="412">
        <v>0</v>
      </c>
      <c r="H173" s="412">
        <v>3462.48</v>
      </c>
      <c r="I173" s="412">
        <v>949.1</v>
      </c>
      <c r="J173" s="411">
        <v>0.21513834045852054</v>
      </c>
    </row>
    <row r="174" spans="1:10" ht="18" customHeight="1" x14ac:dyDescent="0.2">
      <c r="A174" s="414" t="s">
        <v>1319</v>
      </c>
      <c r="B174" s="414" t="s">
        <v>1318</v>
      </c>
      <c r="C174" s="414" t="s">
        <v>1010</v>
      </c>
      <c r="D174" s="414">
        <v>3</v>
      </c>
      <c r="E174" s="414">
        <v>0</v>
      </c>
      <c r="F174" s="413">
        <v>444.36</v>
      </c>
      <c r="G174" s="412">
        <v>0</v>
      </c>
      <c r="H174" s="412">
        <v>359.94</v>
      </c>
      <c r="I174" s="412">
        <v>84.42</v>
      </c>
      <c r="J174" s="411">
        <v>0.18998109640831759</v>
      </c>
    </row>
    <row r="175" spans="1:10" ht="18" customHeight="1" x14ac:dyDescent="0.2">
      <c r="A175" s="414" t="s">
        <v>1317</v>
      </c>
      <c r="B175" s="414" t="s">
        <v>1316</v>
      </c>
      <c r="C175" s="414" t="s">
        <v>1010</v>
      </c>
      <c r="D175" s="414">
        <v>2</v>
      </c>
      <c r="E175" s="414">
        <v>0</v>
      </c>
      <c r="F175" s="413">
        <v>401.96</v>
      </c>
      <c r="G175" s="412">
        <v>0</v>
      </c>
      <c r="H175" s="412">
        <v>327.02</v>
      </c>
      <c r="I175" s="412">
        <v>74.94</v>
      </c>
      <c r="J175" s="411">
        <v>0.18643646133943675</v>
      </c>
    </row>
    <row r="176" spans="1:10" ht="18" customHeight="1" x14ac:dyDescent="0.2">
      <c r="A176" s="414" t="s">
        <v>1315</v>
      </c>
      <c r="B176" s="414" t="s">
        <v>1314</v>
      </c>
      <c r="C176" s="414" t="s">
        <v>1010</v>
      </c>
      <c r="D176" s="414">
        <v>1</v>
      </c>
      <c r="E176" s="414">
        <v>0</v>
      </c>
      <c r="F176" s="413">
        <v>430.9</v>
      </c>
      <c r="G176" s="412">
        <v>0</v>
      </c>
      <c r="H176" s="412">
        <v>325.89999999999998</v>
      </c>
      <c r="I176" s="412">
        <v>105</v>
      </c>
      <c r="J176" s="411">
        <v>0.24367602692039916</v>
      </c>
    </row>
    <row r="177" spans="1:10" ht="18" customHeight="1" x14ac:dyDescent="0.2">
      <c r="A177" s="414" t="s">
        <v>6011</v>
      </c>
      <c r="B177" s="414" t="s">
        <v>6010</v>
      </c>
      <c r="C177" s="414" t="s">
        <v>1010</v>
      </c>
      <c r="D177" s="414">
        <v>2</v>
      </c>
      <c r="E177" s="414">
        <v>0</v>
      </c>
      <c r="F177" s="413">
        <v>1511.7</v>
      </c>
      <c r="G177" s="412">
        <v>0</v>
      </c>
      <c r="H177" s="412">
        <v>922.6</v>
      </c>
      <c r="I177" s="412">
        <v>589.1</v>
      </c>
      <c r="J177" s="411">
        <v>0.38969372229939803</v>
      </c>
    </row>
    <row r="178" spans="1:10" ht="18" customHeight="1" x14ac:dyDescent="0.2">
      <c r="A178" s="414" t="s">
        <v>2146</v>
      </c>
      <c r="B178" s="414" t="s">
        <v>2145</v>
      </c>
      <c r="C178" s="414" t="s">
        <v>1010</v>
      </c>
      <c r="D178" s="414">
        <v>1</v>
      </c>
      <c r="E178" s="414">
        <v>0</v>
      </c>
      <c r="F178" s="413">
        <v>284.05</v>
      </c>
      <c r="G178" s="412">
        <v>0</v>
      </c>
      <c r="H178" s="412">
        <v>210.12</v>
      </c>
      <c r="I178" s="412">
        <v>73.930000000000007</v>
      </c>
      <c r="J178" s="411">
        <v>0.2602710790353811</v>
      </c>
    </row>
    <row r="179" spans="1:10" ht="18" customHeight="1" x14ac:dyDescent="0.2">
      <c r="A179" s="414" t="s">
        <v>1309</v>
      </c>
      <c r="B179" s="414" t="s">
        <v>1308</v>
      </c>
      <c r="C179" s="414" t="s">
        <v>1010</v>
      </c>
      <c r="D179" s="414">
        <v>2</v>
      </c>
      <c r="E179" s="414">
        <v>0</v>
      </c>
      <c r="F179" s="413">
        <v>511.02</v>
      </c>
      <c r="G179" s="412">
        <v>0</v>
      </c>
      <c r="H179" s="412">
        <v>360.58</v>
      </c>
      <c r="I179" s="412">
        <v>150.44</v>
      </c>
      <c r="J179" s="411">
        <v>0.29439160893898475</v>
      </c>
    </row>
    <row r="180" spans="1:10" ht="18" customHeight="1" x14ac:dyDescent="0.2">
      <c r="A180" s="414" t="s">
        <v>1307</v>
      </c>
      <c r="B180" s="414" t="s">
        <v>1306</v>
      </c>
      <c r="C180" s="414" t="s">
        <v>1010</v>
      </c>
      <c r="D180" s="414">
        <v>36</v>
      </c>
      <c r="E180" s="414">
        <v>0</v>
      </c>
      <c r="F180" s="413">
        <v>6524.57</v>
      </c>
      <c r="G180" s="412">
        <v>0</v>
      </c>
      <c r="H180" s="412">
        <v>5020.5600000000004</v>
      </c>
      <c r="I180" s="412">
        <v>1504.01</v>
      </c>
      <c r="J180" s="411">
        <v>0.2305148078723962</v>
      </c>
    </row>
    <row r="181" spans="1:10" ht="18" customHeight="1" x14ac:dyDescent="0.2">
      <c r="A181" s="414" t="s">
        <v>1305</v>
      </c>
      <c r="B181" s="414" t="s">
        <v>1304</v>
      </c>
      <c r="C181" s="414" t="s">
        <v>1010</v>
      </c>
      <c r="D181" s="414">
        <v>11</v>
      </c>
      <c r="E181" s="414">
        <v>0</v>
      </c>
      <c r="F181" s="413">
        <v>3415</v>
      </c>
      <c r="G181" s="412">
        <v>0</v>
      </c>
      <c r="H181" s="412">
        <v>2591.27</v>
      </c>
      <c r="I181" s="412">
        <v>823.73</v>
      </c>
      <c r="J181" s="411">
        <v>0.24120937042459736</v>
      </c>
    </row>
    <row r="182" spans="1:10" ht="18" customHeight="1" x14ac:dyDescent="0.2">
      <c r="A182" s="414" t="s">
        <v>1301</v>
      </c>
      <c r="B182" s="414" t="s">
        <v>1300</v>
      </c>
      <c r="C182" s="414" t="s">
        <v>1010</v>
      </c>
      <c r="D182" s="414">
        <v>2</v>
      </c>
      <c r="E182" s="414">
        <v>0</v>
      </c>
      <c r="F182" s="413">
        <v>223.04</v>
      </c>
      <c r="G182" s="412">
        <v>0</v>
      </c>
      <c r="H182" s="412">
        <v>168.12</v>
      </c>
      <c r="I182" s="412">
        <v>54.92</v>
      </c>
      <c r="J182" s="411">
        <v>0.24623385939741751</v>
      </c>
    </row>
    <row r="183" spans="1:10" ht="18" customHeight="1" x14ac:dyDescent="0.2">
      <c r="A183" s="414" t="s">
        <v>1297</v>
      </c>
      <c r="B183" s="414" t="s">
        <v>1296</v>
      </c>
      <c r="C183" s="414" t="s">
        <v>1010</v>
      </c>
      <c r="D183" s="414">
        <v>13</v>
      </c>
      <c r="E183" s="414">
        <v>0</v>
      </c>
      <c r="F183" s="413">
        <v>2153.1</v>
      </c>
      <c r="G183" s="412">
        <v>0</v>
      </c>
      <c r="H183" s="412">
        <v>1577.81</v>
      </c>
      <c r="I183" s="412">
        <v>575.29</v>
      </c>
      <c r="J183" s="411">
        <v>0.26719149133807069</v>
      </c>
    </row>
    <row r="184" spans="1:10" ht="18" customHeight="1" x14ac:dyDescent="0.2">
      <c r="A184" s="414" t="s">
        <v>5237</v>
      </c>
      <c r="B184" s="414" t="s">
        <v>5236</v>
      </c>
      <c r="C184" s="414" t="s">
        <v>1010</v>
      </c>
      <c r="D184" s="414">
        <v>1</v>
      </c>
      <c r="E184" s="414">
        <v>0</v>
      </c>
      <c r="F184" s="413">
        <v>218.15</v>
      </c>
      <c r="G184" s="412">
        <v>0</v>
      </c>
      <c r="H184" s="412">
        <v>168.38</v>
      </c>
      <c r="I184" s="412">
        <v>49.77</v>
      </c>
      <c r="J184" s="411">
        <v>0.22814577125830851</v>
      </c>
    </row>
    <row r="185" spans="1:10" ht="18" customHeight="1" x14ac:dyDescent="0.2">
      <c r="A185" s="414" t="s">
        <v>4108</v>
      </c>
      <c r="B185" s="414" t="s">
        <v>4107</v>
      </c>
      <c r="C185" s="414" t="s">
        <v>1010</v>
      </c>
      <c r="D185" s="414">
        <v>1</v>
      </c>
      <c r="E185" s="414">
        <v>0</v>
      </c>
      <c r="F185" s="413">
        <v>235.81</v>
      </c>
      <c r="G185" s="412">
        <v>0</v>
      </c>
      <c r="H185" s="412">
        <v>182</v>
      </c>
      <c r="I185" s="412">
        <v>53.81</v>
      </c>
      <c r="J185" s="411">
        <v>0.22819218862643653</v>
      </c>
    </row>
    <row r="186" spans="1:10" ht="18" customHeight="1" x14ac:dyDescent="0.2">
      <c r="A186" s="414" t="s">
        <v>3722</v>
      </c>
      <c r="B186" s="414" t="s">
        <v>3721</v>
      </c>
      <c r="C186" s="414" t="s">
        <v>1010</v>
      </c>
      <c r="D186" s="414">
        <v>12</v>
      </c>
      <c r="E186" s="414">
        <v>0</v>
      </c>
      <c r="F186" s="413">
        <v>2329.3200000000002</v>
      </c>
      <c r="G186" s="412">
        <v>0</v>
      </c>
      <c r="H186" s="412">
        <v>2003.28</v>
      </c>
      <c r="I186" s="412">
        <v>326.04000000000002</v>
      </c>
      <c r="J186" s="411">
        <v>0.13997218072227088</v>
      </c>
    </row>
    <row r="187" spans="1:10" ht="18" customHeight="1" x14ac:dyDescent="0.2">
      <c r="A187" s="414" t="s">
        <v>3042</v>
      </c>
      <c r="B187" s="414" t="s">
        <v>3041</v>
      </c>
      <c r="C187" s="414" t="s">
        <v>1010</v>
      </c>
      <c r="D187" s="414">
        <v>1</v>
      </c>
      <c r="E187" s="414">
        <v>0</v>
      </c>
      <c r="F187" s="413">
        <v>126.36</v>
      </c>
      <c r="G187" s="412">
        <v>0</v>
      </c>
      <c r="H187" s="412">
        <v>110.28</v>
      </c>
      <c r="I187" s="412">
        <v>16.079999999999998</v>
      </c>
      <c r="J187" s="411">
        <v>0.12725546058879392</v>
      </c>
    </row>
    <row r="188" spans="1:10" ht="18" customHeight="1" x14ac:dyDescent="0.2">
      <c r="A188" s="414" t="s">
        <v>2136</v>
      </c>
      <c r="B188" s="414" t="s">
        <v>2135</v>
      </c>
      <c r="C188" s="414" t="s">
        <v>1010</v>
      </c>
      <c r="D188" s="414">
        <v>11</v>
      </c>
      <c r="E188" s="414">
        <v>0</v>
      </c>
      <c r="F188" s="413">
        <v>1642.19</v>
      </c>
      <c r="G188" s="412">
        <v>0</v>
      </c>
      <c r="H188" s="412">
        <v>1214.73</v>
      </c>
      <c r="I188" s="412">
        <v>427.46</v>
      </c>
      <c r="J188" s="411">
        <v>0.26029874740438075</v>
      </c>
    </row>
    <row r="189" spans="1:10" ht="18" customHeight="1" x14ac:dyDescent="0.2">
      <c r="A189" s="414" t="s">
        <v>3038</v>
      </c>
      <c r="B189" s="414" t="s">
        <v>3037</v>
      </c>
      <c r="C189" s="414" t="s">
        <v>1010</v>
      </c>
      <c r="D189" s="414">
        <v>12</v>
      </c>
      <c r="E189" s="414">
        <v>0</v>
      </c>
      <c r="F189" s="413">
        <v>1128.48</v>
      </c>
      <c r="G189" s="412">
        <v>0</v>
      </c>
      <c r="H189" s="412">
        <v>914.4</v>
      </c>
      <c r="I189" s="412">
        <v>214.08</v>
      </c>
      <c r="J189" s="411">
        <v>0.18970650786899193</v>
      </c>
    </row>
    <row r="190" spans="1:10" ht="18" customHeight="1" x14ac:dyDescent="0.2">
      <c r="A190" s="414" t="s">
        <v>1293</v>
      </c>
      <c r="B190" s="414" t="s">
        <v>1292</v>
      </c>
      <c r="C190" s="414" t="s">
        <v>1010</v>
      </c>
      <c r="D190" s="414">
        <v>6</v>
      </c>
      <c r="E190" s="414">
        <v>0</v>
      </c>
      <c r="F190" s="413">
        <v>1275.19</v>
      </c>
      <c r="G190" s="412">
        <v>0</v>
      </c>
      <c r="H190" s="412">
        <v>1006.2</v>
      </c>
      <c r="I190" s="412">
        <v>268.99</v>
      </c>
      <c r="J190" s="411">
        <v>0.2109411146574236</v>
      </c>
    </row>
    <row r="191" spans="1:10" ht="18" customHeight="1" x14ac:dyDescent="0.2">
      <c r="A191" s="414" t="s">
        <v>1289</v>
      </c>
      <c r="B191" s="414" t="s">
        <v>1288</v>
      </c>
      <c r="C191" s="414" t="s">
        <v>1010</v>
      </c>
      <c r="D191" s="414">
        <v>12</v>
      </c>
      <c r="E191" s="414">
        <v>0</v>
      </c>
      <c r="F191" s="413">
        <v>969.96</v>
      </c>
      <c r="G191" s="412">
        <v>0</v>
      </c>
      <c r="H191" s="412">
        <v>828.12</v>
      </c>
      <c r="I191" s="412">
        <v>141.84</v>
      </c>
      <c r="J191" s="411">
        <v>0.14623283434368428</v>
      </c>
    </row>
    <row r="192" spans="1:10" ht="18" customHeight="1" x14ac:dyDescent="0.2">
      <c r="A192" s="414" t="s">
        <v>1287</v>
      </c>
      <c r="B192" s="414" t="s">
        <v>1286</v>
      </c>
      <c r="C192" s="414" t="s">
        <v>1010</v>
      </c>
      <c r="D192" s="414">
        <v>4</v>
      </c>
      <c r="E192" s="414">
        <v>0</v>
      </c>
      <c r="F192" s="413">
        <v>530.17999999999995</v>
      </c>
      <c r="G192" s="412">
        <v>0</v>
      </c>
      <c r="H192" s="412">
        <v>390.68</v>
      </c>
      <c r="I192" s="412">
        <v>139.5</v>
      </c>
      <c r="J192" s="411">
        <v>0.26311818627635897</v>
      </c>
    </row>
    <row r="193" spans="1:10" ht="18" customHeight="1" x14ac:dyDescent="0.2">
      <c r="A193" s="414" t="s">
        <v>1285</v>
      </c>
      <c r="B193" s="414" t="s">
        <v>1284</v>
      </c>
      <c r="C193" s="414" t="s">
        <v>1010</v>
      </c>
      <c r="D193" s="414">
        <v>1</v>
      </c>
      <c r="E193" s="414">
        <v>0</v>
      </c>
      <c r="F193" s="413">
        <v>112.87</v>
      </c>
      <c r="G193" s="412">
        <v>0</v>
      </c>
      <c r="H193" s="412">
        <v>81.05</v>
      </c>
      <c r="I193" s="412">
        <v>31.82</v>
      </c>
      <c r="J193" s="411">
        <v>0.28191724993355188</v>
      </c>
    </row>
    <row r="194" spans="1:10" ht="18" customHeight="1" x14ac:dyDescent="0.2">
      <c r="A194" s="414" t="s">
        <v>1283</v>
      </c>
      <c r="B194" s="414" t="s">
        <v>1282</v>
      </c>
      <c r="C194" s="414" t="s">
        <v>1010</v>
      </c>
      <c r="D194" s="414">
        <v>16</v>
      </c>
      <c r="E194" s="414">
        <v>0</v>
      </c>
      <c r="F194" s="413">
        <v>2610.8000000000002</v>
      </c>
      <c r="G194" s="412">
        <v>0</v>
      </c>
      <c r="H194" s="412">
        <v>1283.8800000000001</v>
      </c>
      <c r="I194" s="412">
        <v>1326.92</v>
      </c>
      <c r="J194" s="411">
        <v>0.5082426842347173</v>
      </c>
    </row>
    <row r="195" spans="1:10" ht="18" customHeight="1" x14ac:dyDescent="0.2">
      <c r="A195" s="414" t="s">
        <v>3034</v>
      </c>
      <c r="B195" s="414" t="s">
        <v>3033</v>
      </c>
      <c r="C195" s="414" t="s">
        <v>1010</v>
      </c>
      <c r="D195" s="414">
        <v>1</v>
      </c>
      <c r="E195" s="414">
        <v>0</v>
      </c>
      <c r="F195" s="413">
        <v>1559</v>
      </c>
      <c r="G195" s="412">
        <v>0</v>
      </c>
      <c r="H195" s="412">
        <v>127.65</v>
      </c>
      <c r="I195" s="412">
        <v>1431.35</v>
      </c>
      <c r="J195" s="411">
        <v>0.91812059012187297</v>
      </c>
    </row>
    <row r="196" spans="1:10" ht="18" customHeight="1" x14ac:dyDescent="0.2">
      <c r="A196" s="414" t="s">
        <v>3032</v>
      </c>
      <c r="B196" s="414" t="s">
        <v>3031</v>
      </c>
      <c r="C196" s="414" t="s">
        <v>1010</v>
      </c>
      <c r="D196" s="414">
        <v>1</v>
      </c>
      <c r="E196" s="414">
        <v>0</v>
      </c>
      <c r="F196" s="413">
        <v>376.03</v>
      </c>
      <c r="G196" s="412">
        <v>0</v>
      </c>
      <c r="H196" s="412">
        <v>188.21</v>
      </c>
      <c r="I196" s="412">
        <v>187.82</v>
      </c>
      <c r="J196" s="411">
        <v>0.49948142435443982</v>
      </c>
    </row>
    <row r="197" spans="1:10" ht="18" customHeight="1" x14ac:dyDescent="0.2">
      <c r="A197" s="414" t="s">
        <v>1281</v>
      </c>
      <c r="B197" s="414" t="s">
        <v>1280</v>
      </c>
      <c r="C197" s="414" t="s">
        <v>1010</v>
      </c>
      <c r="D197" s="414">
        <v>6</v>
      </c>
      <c r="E197" s="414">
        <v>0</v>
      </c>
      <c r="F197" s="413">
        <v>642.54</v>
      </c>
      <c r="G197" s="412">
        <v>0</v>
      </c>
      <c r="H197" s="412">
        <v>472.86</v>
      </c>
      <c r="I197" s="412">
        <v>169.68</v>
      </c>
      <c r="J197" s="411">
        <v>0.2640769446260155</v>
      </c>
    </row>
    <row r="198" spans="1:10" ht="18" customHeight="1" x14ac:dyDescent="0.2">
      <c r="A198" s="414" t="s">
        <v>1279</v>
      </c>
      <c r="B198" s="414" t="s">
        <v>1278</v>
      </c>
      <c r="C198" s="414" t="s">
        <v>1010</v>
      </c>
      <c r="D198" s="414">
        <v>21</v>
      </c>
      <c r="E198" s="414">
        <v>0</v>
      </c>
      <c r="F198" s="413">
        <v>3281.37</v>
      </c>
      <c r="G198" s="412">
        <v>0</v>
      </c>
      <c r="H198" s="412">
        <v>2619</v>
      </c>
      <c r="I198" s="412">
        <v>662.37</v>
      </c>
      <c r="J198" s="411">
        <v>0.20185776063046837</v>
      </c>
    </row>
    <row r="199" spans="1:10" ht="18" customHeight="1" x14ac:dyDescent="0.2">
      <c r="A199" s="414" t="s">
        <v>2130</v>
      </c>
      <c r="B199" s="414" t="s">
        <v>2129</v>
      </c>
      <c r="C199" s="414" t="s">
        <v>1010</v>
      </c>
      <c r="D199" s="414">
        <v>32</v>
      </c>
      <c r="E199" s="414">
        <v>0</v>
      </c>
      <c r="F199" s="413">
        <v>4088.01</v>
      </c>
      <c r="G199" s="412">
        <v>0</v>
      </c>
      <c r="H199" s="412">
        <v>3297.82</v>
      </c>
      <c r="I199" s="412">
        <v>790.19</v>
      </c>
      <c r="J199" s="411">
        <v>0.19329453695074131</v>
      </c>
    </row>
    <row r="200" spans="1:10" ht="18" customHeight="1" x14ac:dyDescent="0.2">
      <c r="A200" s="414" t="s">
        <v>1277</v>
      </c>
      <c r="B200" s="414" t="s">
        <v>1276</v>
      </c>
      <c r="C200" s="414" t="s">
        <v>1010</v>
      </c>
      <c r="D200" s="414">
        <v>20</v>
      </c>
      <c r="E200" s="414">
        <v>0</v>
      </c>
      <c r="F200" s="413">
        <v>1980.43</v>
      </c>
      <c r="G200" s="412">
        <v>0</v>
      </c>
      <c r="H200" s="412">
        <v>1639</v>
      </c>
      <c r="I200" s="412">
        <v>341.43</v>
      </c>
      <c r="J200" s="411">
        <v>0.17240195311119302</v>
      </c>
    </row>
    <row r="201" spans="1:10" ht="18" customHeight="1" x14ac:dyDescent="0.2">
      <c r="A201" s="414" t="s">
        <v>1275</v>
      </c>
      <c r="B201" s="414" t="s">
        <v>1274</v>
      </c>
      <c r="C201" s="414" t="s">
        <v>1010</v>
      </c>
      <c r="D201" s="414">
        <v>19</v>
      </c>
      <c r="E201" s="414">
        <v>0</v>
      </c>
      <c r="F201" s="413">
        <v>9568.8799999999992</v>
      </c>
      <c r="G201" s="412">
        <v>0</v>
      </c>
      <c r="H201" s="412">
        <v>7968.58</v>
      </c>
      <c r="I201" s="412">
        <v>1600.3</v>
      </c>
      <c r="J201" s="411">
        <v>0.16724005317236709</v>
      </c>
    </row>
    <row r="202" spans="1:10" ht="18" customHeight="1" x14ac:dyDescent="0.2">
      <c r="A202" s="414" t="s">
        <v>3028</v>
      </c>
      <c r="B202" s="414" t="s">
        <v>3027</v>
      </c>
      <c r="C202" s="414" t="s">
        <v>1010</v>
      </c>
      <c r="D202" s="414">
        <v>2</v>
      </c>
      <c r="E202" s="414">
        <v>0</v>
      </c>
      <c r="F202" s="413">
        <v>2481.56</v>
      </c>
      <c r="G202" s="412">
        <v>0</v>
      </c>
      <c r="H202" s="412">
        <v>1921.18</v>
      </c>
      <c r="I202" s="412">
        <v>560.38</v>
      </c>
      <c r="J202" s="411">
        <v>0.22581763084511355</v>
      </c>
    </row>
    <row r="203" spans="1:10" ht="18" customHeight="1" x14ac:dyDescent="0.2">
      <c r="A203" s="414" t="s">
        <v>2128</v>
      </c>
      <c r="B203" s="414" t="s">
        <v>2127</v>
      </c>
      <c r="C203" s="414" t="s">
        <v>1010</v>
      </c>
      <c r="D203" s="414">
        <v>2</v>
      </c>
      <c r="E203" s="414">
        <v>0</v>
      </c>
      <c r="F203" s="413">
        <v>1019.76</v>
      </c>
      <c r="G203" s="412">
        <v>0</v>
      </c>
      <c r="H203" s="412">
        <v>754.36</v>
      </c>
      <c r="I203" s="412">
        <v>265.39999999999998</v>
      </c>
      <c r="J203" s="411">
        <v>0.26025731544677178</v>
      </c>
    </row>
    <row r="204" spans="1:10" ht="18" customHeight="1" x14ac:dyDescent="0.2">
      <c r="A204" s="414" t="s">
        <v>1271</v>
      </c>
      <c r="B204" s="414" t="s">
        <v>1270</v>
      </c>
      <c r="C204" s="414" t="s">
        <v>1010</v>
      </c>
      <c r="D204" s="414">
        <v>3</v>
      </c>
      <c r="E204" s="414">
        <v>0</v>
      </c>
      <c r="F204" s="413">
        <v>3450</v>
      </c>
      <c r="G204" s="412">
        <v>0</v>
      </c>
      <c r="H204" s="412">
        <v>2863.33</v>
      </c>
      <c r="I204" s="412">
        <v>586.66999999999996</v>
      </c>
      <c r="J204" s="411">
        <v>0.17004927536231884</v>
      </c>
    </row>
    <row r="205" spans="1:10" ht="18" customHeight="1" x14ac:dyDescent="0.2">
      <c r="A205" s="414" t="s">
        <v>1267</v>
      </c>
      <c r="B205" s="414" t="s">
        <v>1266</v>
      </c>
      <c r="C205" s="414" t="s">
        <v>1010</v>
      </c>
      <c r="D205" s="414">
        <v>5</v>
      </c>
      <c r="E205" s="414">
        <v>0</v>
      </c>
      <c r="F205" s="413">
        <v>5438.9</v>
      </c>
      <c r="G205" s="412">
        <v>0</v>
      </c>
      <c r="H205" s="412">
        <v>4362.55</v>
      </c>
      <c r="I205" s="412">
        <v>1076.3499999999999</v>
      </c>
      <c r="J205" s="411">
        <v>0.19789847211752376</v>
      </c>
    </row>
    <row r="206" spans="1:10" ht="18" customHeight="1" x14ac:dyDescent="0.2">
      <c r="A206" s="414" t="s">
        <v>1265</v>
      </c>
      <c r="B206" s="414" t="s">
        <v>1264</v>
      </c>
      <c r="C206" s="414" t="s">
        <v>1010</v>
      </c>
      <c r="D206" s="414">
        <v>1</v>
      </c>
      <c r="E206" s="414">
        <v>0</v>
      </c>
      <c r="F206" s="413">
        <v>847</v>
      </c>
      <c r="G206" s="412">
        <v>0</v>
      </c>
      <c r="H206" s="412">
        <v>626.54</v>
      </c>
      <c r="I206" s="412">
        <v>220.46</v>
      </c>
      <c r="J206" s="411">
        <v>0.26028335301062572</v>
      </c>
    </row>
    <row r="207" spans="1:10" ht="18" customHeight="1" x14ac:dyDescent="0.2">
      <c r="A207" s="414" t="s">
        <v>1261</v>
      </c>
      <c r="B207" s="414" t="s">
        <v>1260</v>
      </c>
      <c r="C207" s="414" t="s">
        <v>1010</v>
      </c>
      <c r="D207" s="414">
        <v>3</v>
      </c>
      <c r="E207" s="414">
        <v>0</v>
      </c>
      <c r="F207" s="413">
        <v>460.46</v>
      </c>
      <c r="G207" s="412">
        <v>0</v>
      </c>
      <c r="H207" s="412">
        <v>357.63</v>
      </c>
      <c r="I207" s="412">
        <v>102.83</v>
      </c>
      <c r="J207" s="411">
        <v>0.22332015810276679</v>
      </c>
    </row>
    <row r="208" spans="1:10" ht="18" customHeight="1" x14ac:dyDescent="0.2">
      <c r="A208" s="414" t="s">
        <v>1259</v>
      </c>
      <c r="B208" s="414" t="s">
        <v>1258</v>
      </c>
      <c r="C208" s="414" t="s">
        <v>1010</v>
      </c>
      <c r="D208" s="414">
        <v>8</v>
      </c>
      <c r="E208" s="414">
        <v>0</v>
      </c>
      <c r="F208" s="413">
        <v>3068.72</v>
      </c>
      <c r="G208" s="412">
        <v>0</v>
      </c>
      <c r="H208" s="412">
        <v>2860.16</v>
      </c>
      <c r="I208" s="412">
        <v>208.56</v>
      </c>
      <c r="J208" s="411">
        <v>6.7963189864177903E-2</v>
      </c>
    </row>
    <row r="209" spans="1:10" ht="18" customHeight="1" x14ac:dyDescent="0.2">
      <c r="A209" s="414" t="s">
        <v>1257</v>
      </c>
      <c r="B209" s="414" t="s">
        <v>1256</v>
      </c>
      <c r="C209" s="414" t="s">
        <v>1010</v>
      </c>
      <c r="D209" s="414">
        <v>5</v>
      </c>
      <c r="E209" s="414">
        <v>0</v>
      </c>
      <c r="F209" s="413">
        <v>4401.1499999999996</v>
      </c>
      <c r="G209" s="412">
        <v>0</v>
      </c>
      <c r="H209" s="412">
        <v>3841</v>
      </c>
      <c r="I209" s="412">
        <v>560.15</v>
      </c>
      <c r="J209" s="411">
        <v>0.12727355350306169</v>
      </c>
    </row>
    <row r="210" spans="1:10" ht="18" customHeight="1" x14ac:dyDescent="0.2">
      <c r="A210" s="414" t="s">
        <v>1255</v>
      </c>
      <c r="B210" s="414" t="s">
        <v>1254</v>
      </c>
      <c r="C210" s="414" t="s">
        <v>1010</v>
      </c>
      <c r="D210" s="414">
        <v>8</v>
      </c>
      <c r="E210" s="414">
        <v>0</v>
      </c>
      <c r="F210" s="413">
        <v>4553.87</v>
      </c>
      <c r="G210" s="412">
        <v>0</v>
      </c>
      <c r="H210" s="412">
        <v>3651.2</v>
      </c>
      <c r="I210" s="412">
        <v>902.67</v>
      </c>
      <c r="J210" s="411">
        <v>0.19822041472417964</v>
      </c>
    </row>
    <row r="211" spans="1:10" ht="18" customHeight="1" x14ac:dyDescent="0.2">
      <c r="A211" s="414" t="s">
        <v>1251</v>
      </c>
      <c r="B211" s="414" t="s">
        <v>1250</v>
      </c>
      <c r="C211" s="414" t="s">
        <v>1010</v>
      </c>
      <c r="D211" s="414">
        <v>19</v>
      </c>
      <c r="E211" s="414">
        <v>0</v>
      </c>
      <c r="F211" s="413">
        <v>19152.810000000001</v>
      </c>
      <c r="G211" s="412">
        <v>0</v>
      </c>
      <c r="H211" s="412">
        <v>15754.87</v>
      </c>
      <c r="I211" s="412">
        <v>3397.94</v>
      </c>
      <c r="J211" s="411">
        <v>0.17741208731251445</v>
      </c>
    </row>
    <row r="212" spans="1:10" ht="18" customHeight="1" x14ac:dyDescent="0.2">
      <c r="A212" s="414" t="s">
        <v>7906</v>
      </c>
      <c r="B212" s="414" t="s">
        <v>7905</v>
      </c>
      <c r="C212" s="414" t="s">
        <v>1010</v>
      </c>
      <c r="D212" s="414">
        <v>5</v>
      </c>
      <c r="E212" s="414">
        <v>0</v>
      </c>
      <c r="F212" s="413">
        <v>8861.4</v>
      </c>
      <c r="G212" s="412">
        <v>0</v>
      </c>
      <c r="H212" s="412">
        <v>7324.15</v>
      </c>
      <c r="I212" s="412">
        <v>1537.25</v>
      </c>
      <c r="J212" s="411">
        <v>0.17347710294084456</v>
      </c>
    </row>
    <row r="213" spans="1:10" ht="18" customHeight="1" x14ac:dyDescent="0.2">
      <c r="A213" s="414" t="s">
        <v>1247</v>
      </c>
      <c r="B213" s="414" t="s">
        <v>1246</v>
      </c>
      <c r="C213" s="414" t="s">
        <v>1010</v>
      </c>
      <c r="D213" s="414">
        <v>4</v>
      </c>
      <c r="E213" s="414">
        <v>0</v>
      </c>
      <c r="F213" s="413">
        <v>6438.09</v>
      </c>
      <c r="G213" s="412">
        <v>0</v>
      </c>
      <c r="H213" s="412">
        <v>4964.28</v>
      </c>
      <c r="I213" s="412">
        <v>1473.81</v>
      </c>
      <c r="J213" s="411">
        <v>0.22892037855947961</v>
      </c>
    </row>
    <row r="214" spans="1:10" ht="18" customHeight="1" x14ac:dyDescent="0.2">
      <c r="A214" s="414" t="s">
        <v>1243</v>
      </c>
      <c r="B214" s="414" t="s">
        <v>1242</v>
      </c>
      <c r="C214" s="414" t="s">
        <v>1010</v>
      </c>
      <c r="D214" s="414">
        <v>8</v>
      </c>
      <c r="E214" s="414">
        <v>0</v>
      </c>
      <c r="F214" s="413">
        <v>3715.52</v>
      </c>
      <c r="G214" s="412">
        <v>0</v>
      </c>
      <c r="H214" s="412">
        <v>2979.64</v>
      </c>
      <c r="I214" s="412">
        <v>735.88</v>
      </c>
      <c r="J214" s="411">
        <v>0.19805572302127294</v>
      </c>
    </row>
    <row r="215" spans="1:10" ht="18" customHeight="1" x14ac:dyDescent="0.2">
      <c r="A215" s="414" t="s">
        <v>2118</v>
      </c>
      <c r="B215" s="414" t="s">
        <v>2117</v>
      </c>
      <c r="C215" s="414" t="s">
        <v>1010</v>
      </c>
      <c r="D215" s="414">
        <v>1</v>
      </c>
      <c r="E215" s="414">
        <v>0</v>
      </c>
      <c r="F215" s="413">
        <v>1286.58</v>
      </c>
      <c r="G215" s="412">
        <v>0</v>
      </c>
      <c r="H215" s="412">
        <v>1122.83</v>
      </c>
      <c r="I215" s="412">
        <v>163.75</v>
      </c>
      <c r="J215" s="411">
        <v>0.12727541233347323</v>
      </c>
    </row>
    <row r="216" spans="1:10" ht="18" customHeight="1" x14ac:dyDescent="0.2">
      <c r="A216" s="414" t="s">
        <v>3708</v>
      </c>
      <c r="B216" s="414" t="s">
        <v>3707</v>
      </c>
      <c r="C216" s="414" t="s">
        <v>1010</v>
      </c>
      <c r="D216" s="414">
        <v>1</v>
      </c>
      <c r="E216" s="414">
        <v>0</v>
      </c>
      <c r="F216" s="413">
        <v>1439.08</v>
      </c>
      <c r="G216" s="412">
        <v>0</v>
      </c>
      <c r="H216" s="412">
        <v>801.79</v>
      </c>
      <c r="I216" s="412">
        <v>637.29</v>
      </c>
      <c r="J216" s="411">
        <v>0.44284542902409874</v>
      </c>
    </row>
    <row r="217" spans="1:10" ht="18" customHeight="1" x14ac:dyDescent="0.2">
      <c r="A217" s="414" t="s">
        <v>1239</v>
      </c>
      <c r="B217" s="414" t="s">
        <v>1238</v>
      </c>
      <c r="C217" s="414" t="s">
        <v>1010</v>
      </c>
      <c r="D217" s="414">
        <v>1</v>
      </c>
      <c r="E217" s="414">
        <v>0</v>
      </c>
      <c r="F217" s="413">
        <v>500.3</v>
      </c>
      <c r="G217" s="412">
        <v>0</v>
      </c>
      <c r="H217" s="412">
        <v>381.18</v>
      </c>
      <c r="I217" s="412">
        <v>119.12</v>
      </c>
      <c r="J217" s="411">
        <v>0.23809714171497101</v>
      </c>
    </row>
    <row r="218" spans="1:10" ht="18" customHeight="1" x14ac:dyDescent="0.2">
      <c r="A218" s="414" t="s">
        <v>1237</v>
      </c>
      <c r="B218" s="414" t="s">
        <v>1236</v>
      </c>
      <c r="C218" s="414" t="s">
        <v>1010</v>
      </c>
      <c r="D218" s="414">
        <v>3</v>
      </c>
      <c r="E218" s="414">
        <v>0</v>
      </c>
      <c r="F218" s="413">
        <v>2549.7600000000002</v>
      </c>
      <c r="G218" s="412">
        <v>0</v>
      </c>
      <c r="H218" s="412">
        <v>2089.15</v>
      </c>
      <c r="I218" s="412">
        <v>460.61</v>
      </c>
      <c r="J218" s="411">
        <v>0.18064837474899598</v>
      </c>
    </row>
    <row r="219" spans="1:10" ht="18" customHeight="1" x14ac:dyDescent="0.2">
      <c r="A219" s="414" t="s">
        <v>1235</v>
      </c>
      <c r="B219" s="414" t="s">
        <v>1234</v>
      </c>
      <c r="C219" s="414" t="s">
        <v>1010</v>
      </c>
      <c r="D219" s="414">
        <v>2</v>
      </c>
      <c r="E219" s="414">
        <v>0</v>
      </c>
      <c r="F219" s="413">
        <v>956.8</v>
      </c>
      <c r="G219" s="412">
        <v>0</v>
      </c>
      <c r="H219" s="412">
        <v>790.48</v>
      </c>
      <c r="I219" s="412">
        <v>166.32</v>
      </c>
      <c r="J219" s="411">
        <v>0.1738294314381271</v>
      </c>
    </row>
    <row r="220" spans="1:10" ht="18" customHeight="1" x14ac:dyDescent="0.2">
      <c r="A220" s="414" t="s">
        <v>1233</v>
      </c>
      <c r="B220" s="414" t="s">
        <v>1232</v>
      </c>
      <c r="C220" s="414" t="s">
        <v>1010</v>
      </c>
      <c r="D220" s="414">
        <v>1</v>
      </c>
      <c r="E220" s="414">
        <v>0</v>
      </c>
      <c r="F220" s="413">
        <v>2491.9899999999998</v>
      </c>
      <c r="G220" s="412">
        <v>0</v>
      </c>
      <c r="H220" s="412">
        <v>1763.47</v>
      </c>
      <c r="I220" s="412">
        <v>728.52</v>
      </c>
      <c r="J220" s="411">
        <v>0.29234467233014577</v>
      </c>
    </row>
    <row r="221" spans="1:10" ht="18" customHeight="1" x14ac:dyDescent="0.2">
      <c r="A221" s="414" t="s">
        <v>1231</v>
      </c>
      <c r="B221" s="414" t="s">
        <v>1230</v>
      </c>
      <c r="C221" s="414" t="s">
        <v>1010</v>
      </c>
      <c r="D221" s="414">
        <v>5</v>
      </c>
      <c r="E221" s="414">
        <v>0</v>
      </c>
      <c r="F221" s="413">
        <v>8120.01</v>
      </c>
      <c r="G221" s="412">
        <v>0</v>
      </c>
      <c r="H221" s="412">
        <v>7112.4</v>
      </c>
      <c r="I221" s="412">
        <v>1007.61</v>
      </c>
      <c r="J221" s="411">
        <v>0.124089748657945</v>
      </c>
    </row>
    <row r="222" spans="1:10" ht="18" customHeight="1" x14ac:dyDescent="0.2">
      <c r="A222" s="414" t="s">
        <v>1227</v>
      </c>
      <c r="B222" s="414" t="s">
        <v>1226</v>
      </c>
      <c r="C222" s="414" t="s">
        <v>1010</v>
      </c>
      <c r="D222" s="414">
        <v>8</v>
      </c>
      <c r="E222" s="414">
        <v>0</v>
      </c>
      <c r="F222" s="413">
        <v>3941.26</v>
      </c>
      <c r="G222" s="412">
        <v>0</v>
      </c>
      <c r="H222" s="412">
        <v>3125.04</v>
      </c>
      <c r="I222" s="412">
        <v>816.22</v>
      </c>
      <c r="J222" s="411">
        <v>0.20709620781171503</v>
      </c>
    </row>
    <row r="223" spans="1:10" ht="18" customHeight="1" x14ac:dyDescent="0.2">
      <c r="A223" s="414" t="s">
        <v>1225</v>
      </c>
      <c r="B223" s="414" t="s">
        <v>1224</v>
      </c>
      <c r="C223" s="414" t="s">
        <v>1010</v>
      </c>
      <c r="D223" s="414">
        <v>8</v>
      </c>
      <c r="E223" s="414">
        <v>0</v>
      </c>
      <c r="F223" s="413">
        <v>4298.8599999999997</v>
      </c>
      <c r="G223" s="412">
        <v>0</v>
      </c>
      <c r="H223" s="412">
        <v>3408.56</v>
      </c>
      <c r="I223" s="412">
        <v>890.3</v>
      </c>
      <c r="J223" s="411">
        <v>0.20710141758512721</v>
      </c>
    </row>
    <row r="224" spans="1:10" ht="18" customHeight="1" x14ac:dyDescent="0.2">
      <c r="A224" s="414" t="s">
        <v>1221</v>
      </c>
      <c r="B224" s="414" t="s">
        <v>1220</v>
      </c>
      <c r="C224" s="414" t="s">
        <v>1010</v>
      </c>
      <c r="D224" s="414">
        <v>1</v>
      </c>
      <c r="E224" s="414">
        <v>0</v>
      </c>
      <c r="F224" s="413">
        <v>973.74</v>
      </c>
      <c r="G224" s="412">
        <v>0</v>
      </c>
      <c r="H224" s="412">
        <v>847</v>
      </c>
      <c r="I224" s="412">
        <v>126.74</v>
      </c>
      <c r="J224" s="411">
        <v>0.13015794770678005</v>
      </c>
    </row>
    <row r="225" spans="1:10" ht="18" customHeight="1" x14ac:dyDescent="0.2">
      <c r="A225" s="414" t="s">
        <v>5231</v>
      </c>
      <c r="B225" s="414" t="s">
        <v>5230</v>
      </c>
      <c r="C225" s="414" t="s">
        <v>1010</v>
      </c>
      <c r="D225" s="414">
        <v>3</v>
      </c>
      <c r="E225" s="414">
        <v>0</v>
      </c>
      <c r="F225" s="413">
        <v>1386.51</v>
      </c>
      <c r="G225" s="412">
        <v>0</v>
      </c>
      <c r="H225" s="412">
        <v>1210.05</v>
      </c>
      <c r="I225" s="412">
        <v>176.46</v>
      </c>
      <c r="J225" s="411">
        <v>0.12726918666291626</v>
      </c>
    </row>
    <row r="226" spans="1:10" ht="18" customHeight="1" x14ac:dyDescent="0.2">
      <c r="A226" s="414" t="s">
        <v>1217</v>
      </c>
      <c r="B226" s="414" t="s">
        <v>1216</v>
      </c>
      <c r="C226" s="414" t="s">
        <v>1010</v>
      </c>
      <c r="D226" s="414">
        <v>1</v>
      </c>
      <c r="E226" s="414">
        <v>0</v>
      </c>
      <c r="F226" s="413">
        <v>482.91</v>
      </c>
      <c r="G226" s="412">
        <v>0</v>
      </c>
      <c r="H226" s="412">
        <v>421.45</v>
      </c>
      <c r="I226" s="412">
        <v>61.46</v>
      </c>
      <c r="J226" s="411">
        <v>0.12727009173552006</v>
      </c>
    </row>
    <row r="227" spans="1:10" ht="18" customHeight="1" x14ac:dyDescent="0.2">
      <c r="A227" s="414" t="s">
        <v>1215</v>
      </c>
      <c r="B227" s="414" t="s">
        <v>1214</v>
      </c>
      <c r="C227" s="414" t="s">
        <v>1010</v>
      </c>
      <c r="D227" s="414">
        <v>3</v>
      </c>
      <c r="E227" s="414">
        <v>0</v>
      </c>
      <c r="F227" s="413">
        <v>4505.12</v>
      </c>
      <c r="G227" s="412">
        <v>0</v>
      </c>
      <c r="H227" s="412">
        <v>3601.59</v>
      </c>
      <c r="I227" s="412">
        <v>903.53</v>
      </c>
      <c r="J227" s="411">
        <v>0.20055625599318108</v>
      </c>
    </row>
    <row r="228" spans="1:10" ht="18" customHeight="1" x14ac:dyDescent="0.2">
      <c r="A228" s="414" t="s">
        <v>1213</v>
      </c>
      <c r="B228" s="414" t="s">
        <v>1212</v>
      </c>
      <c r="C228" s="414" t="s">
        <v>1010</v>
      </c>
      <c r="D228" s="414">
        <v>2</v>
      </c>
      <c r="E228" s="414">
        <v>0</v>
      </c>
      <c r="F228" s="413">
        <v>1331.71</v>
      </c>
      <c r="G228" s="412">
        <v>0</v>
      </c>
      <c r="H228" s="412">
        <v>1055.6600000000001</v>
      </c>
      <c r="I228" s="412">
        <v>276.05</v>
      </c>
      <c r="J228" s="411">
        <v>0.20728987542332791</v>
      </c>
    </row>
    <row r="229" spans="1:10" ht="18" customHeight="1" x14ac:dyDescent="0.2">
      <c r="A229" s="414" t="s">
        <v>3700</v>
      </c>
      <c r="B229" s="414" t="s">
        <v>3699</v>
      </c>
      <c r="C229" s="414" t="s">
        <v>1010</v>
      </c>
      <c r="D229" s="414">
        <v>1</v>
      </c>
      <c r="E229" s="414">
        <v>0</v>
      </c>
      <c r="F229" s="413">
        <v>527.88</v>
      </c>
      <c r="G229" s="412">
        <v>0</v>
      </c>
      <c r="H229" s="412">
        <v>389.82</v>
      </c>
      <c r="I229" s="412">
        <v>138.06</v>
      </c>
      <c r="J229" s="411">
        <v>0.26153671288929303</v>
      </c>
    </row>
    <row r="230" spans="1:10" ht="18" customHeight="1" x14ac:dyDescent="0.2">
      <c r="A230" s="414" t="s">
        <v>7900</v>
      </c>
      <c r="B230" s="414" t="s">
        <v>7899</v>
      </c>
      <c r="C230" s="414" t="s">
        <v>1010</v>
      </c>
      <c r="D230" s="414">
        <v>1</v>
      </c>
      <c r="E230" s="414">
        <v>0</v>
      </c>
      <c r="F230" s="413">
        <v>1299.1600000000001</v>
      </c>
      <c r="G230" s="412">
        <v>0</v>
      </c>
      <c r="H230" s="412">
        <v>907.38</v>
      </c>
      <c r="I230" s="412">
        <v>391.78</v>
      </c>
      <c r="J230" s="411">
        <v>0.30156408756427228</v>
      </c>
    </row>
    <row r="231" spans="1:10" ht="18" customHeight="1" x14ac:dyDescent="0.2">
      <c r="A231" s="414" t="s">
        <v>1203</v>
      </c>
      <c r="B231" s="414" t="s">
        <v>1202</v>
      </c>
      <c r="C231" s="414" t="s">
        <v>1010</v>
      </c>
      <c r="D231" s="414">
        <v>1</v>
      </c>
      <c r="E231" s="414">
        <v>0</v>
      </c>
      <c r="F231" s="413">
        <v>786.31</v>
      </c>
      <c r="G231" s="412">
        <v>0</v>
      </c>
      <c r="H231" s="412">
        <v>686.23</v>
      </c>
      <c r="I231" s="412">
        <v>100.08</v>
      </c>
      <c r="J231" s="411">
        <v>0.12727804555455227</v>
      </c>
    </row>
    <row r="232" spans="1:10" ht="18" customHeight="1" x14ac:dyDescent="0.2">
      <c r="A232" s="414" t="s">
        <v>8849</v>
      </c>
      <c r="B232" s="414" t="s">
        <v>8848</v>
      </c>
      <c r="C232" s="414" t="s">
        <v>1010</v>
      </c>
      <c r="D232" s="414">
        <v>1</v>
      </c>
      <c r="E232" s="414">
        <v>0</v>
      </c>
      <c r="F232" s="413">
        <v>650.98</v>
      </c>
      <c r="G232" s="412">
        <v>0</v>
      </c>
      <c r="H232" s="412">
        <v>556.64</v>
      </c>
      <c r="I232" s="412">
        <v>94.34</v>
      </c>
      <c r="J232" s="411">
        <v>0.14491996681925712</v>
      </c>
    </row>
    <row r="233" spans="1:10" ht="18" customHeight="1" x14ac:dyDescent="0.2">
      <c r="A233" s="414" t="s">
        <v>1201</v>
      </c>
      <c r="B233" s="414" t="s">
        <v>1200</v>
      </c>
      <c r="C233" s="414" t="s">
        <v>1010</v>
      </c>
      <c r="D233" s="414">
        <v>9</v>
      </c>
      <c r="E233" s="414">
        <v>0</v>
      </c>
      <c r="F233" s="413">
        <v>7320.36</v>
      </c>
      <c r="G233" s="412">
        <v>0</v>
      </c>
      <c r="H233" s="412">
        <v>6212.97</v>
      </c>
      <c r="I233" s="412">
        <v>1107.3900000000001</v>
      </c>
      <c r="J233" s="411">
        <v>0.15127534711407636</v>
      </c>
    </row>
    <row r="234" spans="1:10" ht="18" customHeight="1" x14ac:dyDescent="0.2">
      <c r="A234" s="414" t="s">
        <v>1189</v>
      </c>
      <c r="B234" s="414" t="s">
        <v>1188</v>
      </c>
      <c r="C234" s="414" t="s">
        <v>1010</v>
      </c>
      <c r="D234" s="414">
        <v>1</v>
      </c>
      <c r="E234" s="414">
        <v>0</v>
      </c>
      <c r="F234" s="413">
        <v>1104.68</v>
      </c>
      <c r="G234" s="412">
        <v>0</v>
      </c>
      <c r="H234" s="412">
        <v>964.08</v>
      </c>
      <c r="I234" s="412">
        <v>140.6</v>
      </c>
      <c r="J234" s="411">
        <v>0.12727667740884238</v>
      </c>
    </row>
    <row r="235" spans="1:10" ht="18" customHeight="1" x14ac:dyDescent="0.2">
      <c r="A235" s="414" t="s">
        <v>1185</v>
      </c>
      <c r="B235" s="414" t="s">
        <v>1184</v>
      </c>
      <c r="C235" s="414" t="s">
        <v>1010</v>
      </c>
      <c r="D235" s="414">
        <v>6</v>
      </c>
      <c r="E235" s="414">
        <v>0</v>
      </c>
      <c r="F235" s="413">
        <v>9881.3700000000008</v>
      </c>
      <c r="G235" s="412">
        <v>0</v>
      </c>
      <c r="H235" s="412">
        <v>7629.48</v>
      </c>
      <c r="I235" s="412">
        <v>2251.89</v>
      </c>
      <c r="J235" s="411">
        <v>0.2278924885921689</v>
      </c>
    </row>
    <row r="236" spans="1:10" ht="18" customHeight="1" x14ac:dyDescent="0.2">
      <c r="A236" s="414" t="s">
        <v>3018</v>
      </c>
      <c r="B236" s="414" t="s">
        <v>3017</v>
      </c>
      <c r="C236" s="414" t="s">
        <v>1010</v>
      </c>
      <c r="D236" s="414">
        <v>3</v>
      </c>
      <c r="E236" s="414">
        <v>0</v>
      </c>
      <c r="F236" s="413">
        <v>649.83000000000004</v>
      </c>
      <c r="G236" s="412">
        <v>0</v>
      </c>
      <c r="H236" s="412">
        <v>550.62</v>
      </c>
      <c r="I236" s="412">
        <v>99.21</v>
      </c>
      <c r="J236" s="411">
        <v>0.1526706984903744</v>
      </c>
    </row>
    <row r="237" spans="1:10" ht="18" customHeight="1" x14ac:dyDescent="0.2">
      <c r="A237" s="414" t="s">
        <v>1183</v>
      </c>
      <c r="B237" s="414" t="s">
        <v>1182</v>
      </c>
      <c r="C237" s="414" t="s">
        <v>1010</v>
      </c>
      <c r="D237" s="414">
        <v>25</v>
      </c>
      <c r="E237" s="414">
        <v>0</v>
      </c>
      <c r="F237" s="413">
        <v>7630.94</v>
      </c>
      <c r="G237" s="412">
        <v>0</v>
      </c>
      <c r="H237" s="412">
        <v>6417.46</v>
      </c>
      <c r="I237" s="412">
        <v>1213.48</v>
      </c>
      <c r="J237" s="411">
        <v>0.15902103803725359</v>
      </c>
    </row>
    <row r="238" spans="1:10" ht="18" customHeight="1" x14ac:dyDescent="0.2">
      <c r="A238" s="414" t="s">
        <v>1181</v>
      </c>
      <c r="B238" s="414" t="s">
        <v>1180</v>
      </c>
      <c r="C238" s="414" t="s">
        <v>1010</v>
      </c>
      <c r="D238" s="414">
        <v>2</v>
      </c>
      <c r="E238" s="414">
        <v>0</v>
      </c>
      <c r="F238" s="413">
        <v>320.54000000000002</v>
      </c>
      <c r="G238" s="412">
        <v>0</v>
      </c>
      <c r="H238" s="412">
        <v>279.74</v>
      </c>
      <c r="I238" s="412">
        <v>40.799999999999997</v>
      </c>
      <c r="J238" s="411">
        <v>0.127285206214513</v>
      </c>
    </row>
    <row r="239" spans="1:10" ht="18" customHeight="1" x14ac:dyDescent="0.2">
      <c r="A239" s="414" t="s">
        <v>1179</v>
      </c>
      <c r="B239" s="414" t="s">
        <v>1178</v>
      </c>
      <c r="C239" s="414" t="s">
        <v>1010</v>
      </c>
      <c r="D239" s="414">
        <v>30</v>
      </c>
      <c r="E239" s="414">
        <v>0</v>
      </c>
      <c r="F239" s="413">
        <v>12249.3</v>
      </c>
      <c r="G239" s="412">
        <v>0</v>
      </c>
      <c r="H239" s="412">
        <v>10059.9</v>
      </c>
      <c r="I239" s="412">
        <v>2189.4</v>
      </c>
      <c r="J239" s="411">
        <v>0.17873674414048149</v>
      </c>
    </row>
    <row r="240" spans="1:10" ht="18" customHeight="1" x14ac:dyDescent="0.2">
      <c r="A240" s="414" t="s">
        <v>1177</v>
      </c>
      <c r="B240" s="414" t="s">
        <v>1176</v>
      </c>
      <c r="C240" s="414" t="s">
        <v>1010</v>
      </c>
      <c r="D240" s="414">
        <v>31</v>
      </c>
      <c r="E240" s="414">
        <v>0</v>
      </c>
      <c r="F240" s="413">
        <v>13697.88</v>
      </c>
      <c r="G240" s="412">
        <v>0</v>
      </c>
      <c r="H240" s="412">
        <v>10841.83</v>
      </c>
      <c r="I240" s="412">
        <v>2856.05</v>
      </c>
      <c r="J240" s="411">
        <v>0.20850306762798332</v>
      </c>
    </row>
    <row r="241" spans="1:10" ht="18" customHeight="1" x14ac:dyDescent="0.2">
      <c r="A241" s="414" t="s">
        <v>1175</v>
      </c>
      <c r="B241" s="414" t="s">
        <v>1174</v>
      </c>
      <c r="C241" s="414" t="s">
        <v>1010</v>
      </c>
      <c r="D241" s="414">
        <v>26</v>
      </c>
      <c r="E241" s="414">
        <v>0</v>
      </c>
      <c r="F241" s="413">
        <v>8258.16</v>
      </c>
      <c r="G241" s="412">
        <v>0</v>
      </c>
      <c r="H241" s="412">
        <v>6791.72</v>
      </c>
      <c r="I241" s="412">
        <v>1466.44</v>
      </c>
      <c r="J241" s="411">
        <v>0.17757466554292967</v>
      </c>
    </row>
    <row r="242" spans="1:10" ht="18" customHeight="1" x14ac:dyDescent="0.2">
      <c r="A242" s="414" t="s">
        <v>1173</v>
      </c>
      <c r="B242" s="414" t="s">
        <v>1172</v>
      </c>
      <c r="C242" s="414" t="s">
        <v>1010</v>
      </c>
      <c r="D242" s="414">
        <v>30</v>
      </c>
      <c r="E242" s="414">
        <v>0</v>
      </c>
      <c r="F242" s="413">
        <v>8951.5300000000007</v>
      </c>
      <c r="G242" s="412">
        <v>0</v>
      </c>
      <c r="H242" s="412">
        <v>7276.5</v>
      </c>
      <c r="I242" s="412">
        <v>1675.03</v>
      </c>
      <c r="J242" s="411">
        <v>0.18712220145606392</v>
      </c>
    </row>
    <row r="243" spans="1:10" ht="18" customHeight="1" x14ac:dyDescent="0.2">
      <c r="A243" s="414" t="s">
        <v>1171</v>
      </c>
      <c r="B243" s="414" t="s">
        <v>1170</v>
      </c>
      <c r="C243" s="414" t="s">
        <v>1010</v>
      </c>
      <c r="D243" s="414">
        <v>1</v>
      </c>
      <c r="E243" s="414">
        <v>0</v>
      </c>
      <c r="F243" s="413">
        <v>725.65</v>
      </c>
      <c r="G243" s="412">
        <v>0</v>
      </c>
      <c r="H243" s="412">
        <v>463.1</v>
      </c>
      <c r="I243" s="412">
        <v>262.55</v>
      </c>
      <c r="J243" s="411">
        <v>0.36181354647557362</v>
      </c>
    </row>
    <row r="244" spans="1:10" ht="18" customHeight="1" x14ac:dyDescent="0.2">
      <c r="A244" s="414" t="s">
        <v>1169</v>
      </c>
      <c r="B244" s="414" t="s">
        <v>1168</v>
      </c>
      <c r="C244" s="414" t="s">
        <v>1010</v>
      </c>
      <c r="D244" s="414">
        <v>1</v>
      </c>
      <c r="E244" s="414">
        <v>0</v>
      </c>
      <c r="F244" s="413">
        <v>532.13</v>
      </c>
      <c r="G244" s="412">
        <v>0</v>
      </c>
      <c r="H244" s="412">
        <v>429.6</v>
      </c>
      <c r="I244" s="412">
        <v>102.53</v>
      </c>
      <c r="J244" s="411">
        <v>0.19267848082235545</v>
      </c>
    </row>
    <row r="245" spans="1:10" ht="18" customHeight="1" x14ac:dyDescent="0.2">
      <c r="A245" s="414" t="s">
        <v>3696</v>
      </c>
      <c r="B245" s="414" t="s">
        <v>3695</v>
      </c>
      <c r="C245" s="414" t="s">
        <v>1010</v>
      </c>
      <c r="D245" s="414">
        <v>2</v>
      </c>
      <c r="E245" s="414">
        <v>0</v>
      </c>
      <c r="F245" s="413">
        <v>1404.12</v>
      </c>
      <c r="G245" s="412">
        <v>0</v>
      </c>
      <c r="H245" s="412">
        <v>1151.48</v>
      </c>
      <c r="I245" s="412">
        <v>252.64</v>
      </c>
      <c r="J245" s="411">
        <v>0.17992764151212148</v>
      </c>
    </row>
    <row r="246" spans="1:10" ht="18" customHeight="1" x14ac:dyDescent="0.2">
      <c r="A246" s="414" t="s">
        <v>8847</v>
      </c>
      <c r="B246" s="414" t="s">
        <v>8846</v>
      </c>
      <c r="C246" s="414" t="s">
        <v>1010</v>
      </c>
      <c r="D246" s="414">
        <v>1</v>
      </c>
      <c r="E246" s="414">
        <v>0</v>
      </c>
      <c r="F246" s="413">
        <v>1843.51</v>
      </c>
      <c r="G246" s="412">
        <v>0</v>
      </c>
      <c r="H246" s="412">
        <v>1283.49</v>
      </c>
      <c r="I246" s="412">
        <v>560.02</v>
      </c>
      <c r="J246" s="411">
        <v>0.30377920380144396</v>
      </c>
    </row>
    <row r="247" spans="1:10" ht="18" customHeight="1" x14ac:dyDescent="0.2">
      <c r="A247" s="414" t="s">
        <v>2998</v>
      </c>
      <c r="B247" s="414" t="s">
        <v>2997</v>
      </c>
      <c r="C247" s="414" t="s">
        <v>1010</v>
      </c>
      <c r="D247" s="414">
        <v>2</v>
      </c>
      <c r="E247" s="414">
        <v>0</v>
      </c>
      <c r="F247" s="413">
        <v>180.62</v>
      </c>
      <c r="G247" s="412">
        <v>0</v>
      </c>
      <c r="H247" s="412">
        <v>1961.3</v>
      </c>
      <c r="I247" s="412">
        <v>-1780.68</v>
      </c>
      <c r="J247" s="411">
        <v>-9.8587088915956151</v>
      </c>
    </row>
    <row r="248" spans="1:10" ht="18" customHeight="1" x14ac:dyDescent="0.2">
      <c r="A248" s="414" t="s">
        <v>6003</v>
      </c>
      <c r="B248" s="414" t="s">
        <v>6002</v>
      </c>
      <c r="C248" s="414" t="s">
        <v>1010</v>
      </c>
      <c r="D248" s="414">
        <v>3</v>
      </c>
      <c r="E248" s="414">
        <v>0</v>
      </c>
      <c r="F248" s="413">
        <v>1927.27</v>
      </c>
      <c r="G248" s="412">
        <v>0</v>
      </c>
      <c r="H248" s="412">
        <v>781.65</v>
      </c>
      <c r="I248" s="412">
        <v>1145.6199999999999</v>
      </c>
      <c r="J248" s="411">
        <v>0.59442631286742387</v>
      </c>
    </row>
    <row r="249" spans="1:10" ht="18" customHeight="1" x14ac:dyDescent="0.2">
      <c r="A249" s="414" t="s">
        <v>7890</v>
      </c>
      <c r="B249" s="414" t="s">
        <v>7889</v>
      </c>
      <c r="C249" s="414" t="s">
        <v>1010</v>
      </c>
      <c r="D249" s="414">
        <v>4</v>
      </c>
      <c r="E249" s="414">
        <v>0</v>
      </c>
      <c r="F249" s="413">
        <v>1550.04</v>
      </c>
      <c r="G249" s="412">
        <v>0</v>
      </c>
      <c r="H249" s="412">
        <v>887.32</v>
      </c>
      <c r="I249" s="412">
        <v>662.72</v>
      </c>
      <c r="J249" s="411">
        <v>0.4275502567675673</v>
      </c>
    </row>
    <row r="250" spans="1:10" ht="18" customHeight="1" x14ac:dyDescent="0.2">
      <c r="A250" s="414" t="s">
        <v>1144</v>
      </c>
      <c r="B250" s="414" t="s">
        <v>1143</v>
      </c>
      <c r="C250" s="414" t="s">
        <v>1010</v>
      </c>
      <c r="D250" s="414">
        <v>10</v>
      </c>
      <c r="E250" s="414">
        <v>0</v>
      </c>
      <c r="F250" s="413">
        <v>1744.6</v>
      </c>
      <c r="G250" s="412">
        <v>0</v>
      </c>
      <c r="H250" s="412">
        <v>1536.5</v>
      </c>
      <c r="I250" s="412">
        <v>208.1</v>
      </c>
      <c r="J250" s="411">
        <v>0.11928235698727502</v>
      </c>
    </row>
    <row r="251" spans="1:10" ht="18" customHeight="1" x14ac:dyDescent="0.2">
      <c r="A251" s="414" t="s">
        <v>5999</v>
      </c>
      <c r="B251" s="414" t="s">
        <v>5998</v>
      </c>
      <c r="C251" s="414" t="s">
        <v>1010</v>
      </c>
      <c r="D251" s="414">
        <v>2</v>
      </c>
      <c r="E251" s="414">
        <v>0</v>
      </c>
      <c r="F251" s="413">
        <v>599.41999999999996</v>
      </c>
      <c r="G251" s="412">
        <v>0</v>
      </c>
      <c r="H251" s="412">
        <v>523.08000000000004</v>
      </c>
      <c r="I251" s="412">
        <v>76.34</v>
      </c>
      <c r="J251" s="411">
        <v>0.12735644456307765</v>
      </c>
    </row>
    <row r="252" spans="1:10" ht="18" customHeight="1" x14ac:dyDescent="0.2">
      <c r="A252" s="414" t="s">
        <v>8845</v>
      </c>
      <c r="B252" s="414" t="s">
        <v>8844</v>
      </c>
      <c r="C252" s="414" t="s">
        <v>1010</v>
      </c>
      <c r="D252" s="414">
        <v>2</v>
      </c>
      <c r="E252" s="414">
        <v>0</v>
      </c>
      <c r="F252" s="413">
        <v>1723.68</v>
      </c>
      <c r="G252" s="412">
        <v>0</v>
      </c>
      <c r="H252" s="412">
        <v>908.16</v>
      </c>
      <c r="I252" s="412">
        <v>815.52</v>
      </c>
      <c r="J252" s="411">
        <v>0.47312726260094679</v>
      </c>
    </row>
    <row r="253" spans="1:10" ht="18" customHeight="1" x14ac:dyDescent="0.2">
      <c r="A253" s="414" t="s">
        <v>3678</v>
      </c>
      <c r="B253" s="414" t="s">
        <v>3677</v>
      </c>
      <c r="C253" s="414" t="s">
        <v>1010</v>
      </c>
      <c r="D253" s="414">
        <v>3</v>
      </c>
      <c r="E253" s="414">
        <v>0</v>
      </c>
      <c r="F253" s="413">
        <v>2202.09</v>
      </c>
      <c r="G253" s="412">
        <v>0</v>
      </c>
      <c r="H253" s="412">
        <v>1903.17</v>
      </c>
      <c r="I253" s="412">
        <v>298.92</v>
      </c>
      <c r="J253" s="411">
        <v>0.13574377069057122</v>
      </c>
    </row>
    <row r="254" spans="1:10" ht="18" customHeight="1" x14ac:dyDescent="0.2">
      <c r="A254" s="414" t="s">
        <v>2076</v>
      </c>
      <c r="B254" s="414" t="s">
        <v>2075</v>
      </c>
      <c r="C254" s="414" t="s">
        <v>1010</v>
      </c>
      <c r="D254" s="414">
        <v>3</v>
      </c>
      <c r="E254" s="414">
        <v>0</v>
      </c>
      <c r="F254" s="413">
        <v>1280.3</v>
      </c>
      <c r="G254" s="412">
        <v>0</v>
      </c>
      <c r="H254" s="412">
        <v>806.25</v>
      </c>
      <c r="I254" s="412">
        <v>474.05</v>
      </c>
      <c r="J254" s="411">
        <v>0.370264781691791</v>
      </c>
    </row>
    <row r="255" spans="1:10" ht="18" customHeight="1" x14ac:dyDescent="0.2">
      <c r="A255" s="414" t="s">
        <v>8843</v>
      </c>
      <c r="B255" s="414" t="s">
        <v>8842</v>
      </c>
      <c r="C255" s="414" t="s">
        <v>1010</v>
      </c>
      <c r="D255" s="414">
        <v>1</v>
      </c>
      <c r="E255" s="414">
        <v>0</v>
      </c>
      <c r="F255" s="413">
        <v>223.07</v>
      </c>
      <c r="G255" s="412">
        <v>0</v>
      </c>
      <c r="H255" s="412">
        <v>108.27</v>
      </c>
      <c r="I255" s="412">
        <v>114.8</v>
      </c>
      <c r="J255" s="411">
        <v>0.51463666113775941</v>
      </c>
    </row>
    <row r="256" spans="1:10" ht="18" customHeight="1" x14ac:dyDescent="0.2">
      <c r="A256" s="414" t="s">
        <v>4455</v>
      </c>
      <c r="B256" s="414" t="s">
        <v>4454</v>
      </c>
      <c r="C256" s="414" t="s">
        <v>1010</v>
      </c>
      <c r="D256" s="414">
        <v>2</v>
      </c>
      <c r="E256" s="414">
        <v>0</v>
      </c>
      <c r="F256" s="413">
        <v>985.36</v>
      </c>
      <c r="G256" s="412">
        <v>0</v>
      </c>
      <c r="H256" s="412">
        <v>750.74</v>
      </c>
      <c r="I256" s="412">
        <v>234.62</v>
      </c>
      <c r="J256" s="411">
        <v>0.238105869935861</v>
      </c>
    </row>
    <row r="257" spans="1:10" ht="18" customHeight="1" x14ac:dyDescent="0.2">
      <c r="A257" s="414" t="s">
        <v>8841</v>
      </c>
      <c r="B257" s="414" t="s">
        <v>8840</v>
      </c>
      <c r="C257" s="414" t="s">
        <v>1010</v>
      </c>
      <c r="D257" s="414">
        <v>2</v>
      </c>
      <c r="E257" s="414">
        <v>0</v>
      </c>
      <c r="F257" s="413">
        <v>1016.92</v>
      </c>
      <c r="G257" s="412">
        <v>0</v>
      </c>
      <c r="H257" s="412">
        <v>787.3</v>
      </c>
      <c r="I257" s="412">
        <v>229.62</v>
      </c>
      <c r="J257" s="411">
        <v>0.22579947291822366</v>
      </c>
    </row>
    <row r="258" spans="1:10" ht="18" customHeight="1" x14ac:dyDescent="0.2">
      <c r="A258" s="414" t="s">
        <v>4084</v>
      </c>
      <c r="B258" s="414" t="s">
        <v>4083</v>
      </c>
      <c r="C258" s="414" t="s">
        <v>1010</v>
      </c>
      <c r="D258" s="414">
        <v>2</v>
      </c>
      <c r="E258" s="414">
        <v>0</v>
      </c>
      <c r="F258" s="413">
        <v>1087.82</v>
      </c>
      <c r="G258" s="412">
        <v>0</v>
      </c>
      <c r="H258" s="412">
        <v>842.18</v>
      </c>
      <c r="I258" s="412">
        <v>245.64</v>
      </c>
      <c r="J258" s="411">
        <v>0.2258094169991359</v>
      </c>
    </row>
    <row r="259" spans="1:10" ht="18" customHeight="1" x14ac:dyDescent="0.2">
      <c r="A259" s="414" t="s">
        <v>8839</v>
      </c>
      <c r="B259" s="414" t="s">
        <v>8838</v>
      </c>
      <c r="C259" s="414" t="s">
        <v>1010</v>
      </c>
      <c r="D259" s="414">
        <v>4</v>
      </c>
      <c r="E259" s="414">
        <v>0</v>
      </c>
      <c r="F259" s="413">
        <v>1902.08</v>
      </c>
      <c r="G259" s="412">
        <v>0</v>
      </c>
      <c r="H259" s="412">
        <v>1198.56</v>
      </c>
      <c r="I259" s="412">
        <v>703.52</v>
      </c>
      <c r="J259" s="411">
        <v>0.36986877523553163</v>
      </c>
    </row>
    <row r="260" spans="1:10" ht="18" customHeight="1" x14ac:dyDescent="0.2">
      <c r="A260" s="414" t="s">
        <v>2988</v>
      </c>
      <c r="B260" s="414" t="s">
        <v>2987</v>
      </c>
      <c r="C260" s="414" t="s">
        <v>1010</v>
      </c>
      <c r="D260" s="414">
        <v>4</v>
      </c>
      <c r="E260" s="414">
        <v>0</v>
      </c>
      <c r="F260" s="413">
        <v>2651.88</v>
      </c>
      <c r="G260" s="412">
        <v>0</v>
      </c>
      <c r="H260" s="412">
        <v>2314.36</v>
      </c>
      <c r="I260" s="412">
        <v>337.52</v>
      </c>
      <c r="J260" s="411">
        <v>0.12727574400048267</v>
      </c>
    </row>
    <row r="261" spans="1:10" ht="18" customHeight="1" x14ac:dyDescent="0.2">
      <c r="A261" s="414" t="s">
        <v>2984</v>
      </c>
      <c r="B261" s="414" t="s">
        <v>2983</v>
      </c>
      <c r="C261" s="414" t="s">
        <v>1010</v>
      </c>
      <c r="D261" s="414">
        <v>1</v>
      </c>
      <c r="E261" s="414">
        <v>0</v>
      </c>
      <c r="F261" s="413">
        <v>647.55999999999995</v>
      </c>
      <c r="G261" s="412">
        <v>0</v>
      </c>
      <c r="H261" s="412">
        <v>453.8</v>
      </c>
      <c r="I261" s="412">
        <v>193.76</v>
      </c>
      <c r="J261" s="411">
        <v>0.29921551670887642</v>
      </c>
    </row>
    <row r="262" spans="1:10" ht="18" customHeight="1" x14ac:dyDescent="0.2">
      <c r="A262" s="414" t="s">
        <v>1113</v>
      </c>
      <c r="B262" s="414" t="s">
        <v>1112</v>
      </c>
      <c r="C262" s="414" t="s">
        <v>1010</v>
      </c>
      <c r="D262" s="414">
        <v>12</v>
      </c>
      <c r="E262" s="414">
        <v>0</v>
      </c>
      <c r="F262" s="413">
        <v>1788.07</v>
      </c>
      <c r="G262" s="412">
        <v>0</v>
      </c>
      <c r="H262" s="412">
        <v>1583.88</v>
      </c>
      <c r="I262" s="412">
        <v>204.19</v>
      </c>
      <c r="J262" s="411">
        <v>0.11419575296269162</v>
      </c>
    </row>
    <row r="263" spans="1:10" ht="18" customHeight="1" x14ac:dyDescent="0.2">
      <c r="A263" s="414" t="s">
        <v>5214</v>
      </c>
      <c r="B263" s="414" t="s">
        <v>5213</v>
      </c>
      <c r="C263" s="414" t="s">
        <v>1010</v>
      </c>
      <c r="D263" s="414">
        <v>1</v>
      </c>
      <c r="E263" s="414">
        <v>0</v>
      </c>
      <c r="F263" s="413">
        <v>301.7</v>
      </c>
      <c r="G263" s="412">
        <v>0</v>
      </c>
      <c r="H263" s="412">
        <v>174.06</v>
      </c>
      <c r="I263" s="412">
        <v>127.64</v>
      </c>
      <c r="J263" s="411">
        <v>0.42306927411335765</v>
      </c>
    </row>
    <row r="264" spans="1:10" ht="18" customHeight="1" x14ac:dyDescent="0.2">
      <c r="A264" s="414" t="s">
        <v>4070</v>
      </c>
      <c r="B264" s="414" t="s">
        <v>4069</v>
      </c>
      <c r="C264" s="414" t="s">
        <v>1010</v>
      </c>
      <c r="D264" s="414">
        <v>3</v>
      </c>
      <c r="E264" s="414">
        <v>0</v>
      </c>
      <c r="F264" s="413">
        <v>1144.68</v>
      </c>
      <c r="G264" s="412">
        <v>0</v>
      </c>
      <c r="H264" s="412">
        <v>999</v>
      </c>
      <c r="I264" s="412">
        <v>145.68</v>
      </c>
      <c r="J264" s="411">
        <v>0.12726700912045288</v>
      </c>
    </row>
    <row r="265" spans="1:10" ht="18" customHeight="1" x14ac:dyDescent="0.2">
      <c r="A265" s="414" t="s">
        <v>4443</v>
      </c>
      <c r="B265" s="414" t="s">
        <v>4442</v>
      </c>
      <c r="C265" s="414" t="s">
        <v>1010</v>
      </c>
      <c r="D265" s="414">
        <v>4</v>
      </c>
      <c r="E265" s="414">
        <v>0</v>
      </c>
      <c r="F265" s="413">
        <v>2992.16</v>
      </c>
      <c r="G265" s="412">
        <v>0</v>
      </c>
      <c r="H265" s="412">
        <v>2611.3200000000002</v>
      </c>
      <c r="I265" s="412">
        <v>380.84</v>
      </c>
      <c r="J265" s="411">
        <v>0.12727928987754666</v>
      </c>
    </row>
    <row r="266" spans="1:10" ht="18" customHeight="1" x14ac:dyDescent="0.2">
      <c r="A266" s="414" t="s">
        <v>8600</v>
      </c>
      <c r="B266" s="414" t="s">
        <v>8599</v>
      </c>
      <c r="C266" s="414" t="s">
        <v>1010</v>
      </c>
      <c r="D266" s="414">
        <v>1</v>
      </c>
      <c r="E266" s="414">
        <v>0</v>
      </c>
      <c r="F266" s="413">
        <v>582.36</v>
      </c>
      <c r="G266" s="412">
        <v>0</v>
      </c>
      <c r="H266" s="412">
        <v>432</v>
      </c>
      <c r="I266" s="412">
        <v>150.36000000000001</v>
      </c>
      <c r="J266" s="411">
        <v>0.25819080980836595</v>
      </c>
    </row>
    <row r="267" spans="1:10" ht="18" customHeight="1" x14ac:dyDescent="0.2">
      <c r="A267" s="414" t="s">
        <v>7215</v>
      </c>
      <c r="B267" s="414" t="s">
        <v>7214</v>
      </c>
      <c r="C267" s="414" t="s">
        <v>1010</v>
      </c>
      <c r="D267" s="414">
        <v>2</v>
      </c>
      <c r="E267" s="414">
        <v>0</v>
      </c>
      <c r="F267" s="413">
        <v>2349.62</v>
      </c>
      <c r="G267" s="412">
        <v>0</v>
      </c>
      <c r="H267" s="412">
        <v>2050.58</v>
      </c>
      <c r="I267" s="412">
        <v>299.04000000000002</v>
      </c>
      <c r="J267" s="411">
        <v>0.12727164392540069</v>
      </c>
    </row>
    <row r="268" spans="1:10" ht="18" customHeight="1" x14ac:dyDescent="0.2">
      <c r="A268" s="414" t="s">
        <v>7879</v>
      </c>
      <c r="B268" s="414" t="s">
        <v>7878</v>
      </c>
      <c r="C268" s="414" t="s">
        <v>1010</v>
      </c>
      <c r="D268" s="414">
        <v>1</v>
      </c>
      <c r="E268" s="414">
        <v>0</v>
      </c>
      <c r="F268" s="413">
        <v>495.04</v>
      </c>
      <c r="G268" s="412">
        <v>0</v>
      </c>
      <c r="H268" s="412">
        <v>408.99</v>
      </c>
      <c r="I268" s="412">
        <v>86.05</v>
      </c>
      <c r="J268" s="411">
        <v>0.1738243374272786</v>
      </c>
    </row>
    <row r="269" spans="1:10" ht="18" customHeight="1" x14ac:dyDescent="0.2">
      <c r="A269" s="414" t="s">
        <v>7877</v>
      </c>
      <c r="B269" s="414" t="s">
        <v>7876</v>
      </c>
      <c r="C269" s="414" t="s">
        <v>1010</v>
      </c>
      <c r="D269" s="414">
        <v>1</v>
      </c>
      <c r="E269" s="414">
        <v>0</v>
      </c>
      <c r="F269" s="413">
        <v>1325.57</v>
      </c>
      <c r="G269" s="412">
        <v>0</v>
      </c>
      <c r="H269" s="412">
        <v>1095.1400000000001</v>
      </c>
      <c r="I269" s="412">
        <v>230.43</v>
      </c>
      <c r="J269" s="411">
        <v>0.17383465226280015</v>
      </c>
    </row>
    <row r="270" spans="1:10" ht="18" customHeight="1" x14ac:dyDescent="0.2">
      <c r="A270" s="414" t="s">
        <v>8837</v>
      </c>
      <c r="B270" s="414" t="s">
        <v>8836</v>
      </c>
      <c r="C270" s="414" t="s">
        <v>1010</v>
      </c>
      <c r="D270" s="414">
        <v>6</v>
      </c>
      <c r="E270" s="414">
        <v>0</v>
      </c>
      <c r="F270" s="413">
        <v>1251.5999999999999</v>
      </c>
      <c r="G270" s="412">
        <v>0</v>
      </c>
      <c r="H270" s="412">
        <v>969</v>
      </c>
      <c r="I270" s="412">
        <v>282.60000000000002</v>
      </c>
      <c r="J270" s="411">
        <v>0.22579098753595397</v>
      </c>
    </row>
    <row r="271" spans="1:10" ht="18" customHeight="1" x14ac:dyDescent="0.2">
      <c r="A271" s="414" t="s">
        <v>8835</v>
      </c>
      <c r="B271" s="414" t="s">
        <v>8834</v>
      </c>
      <c r="C271" s="414" t="s">
        <v>1010</v>
      </c>
      <c r="D271" s="414">
        <v>1</v>
      </c>
      <c r="E271" s="414">
        <v>0</v>
      </c>
      <c r="F271" s="413">
        <v>579.55999999999995</v>
      </c>
      <c r="G271" s="412">
        <v>0</v>
      </c>
      <c r="H271" s="412">
        <v>505.8</v>
      </c>
      <c r="I271" s="412">
        <v>73.760000000000005</v>
      </c>
      <c r="J271" s="411">
        <v>0.12726896266132928</v>
      </c>
    </row>
    <row r="272" spans="1:10" ht="18" customHeight="1" x14ac:dyDescent="0.2">
      <c r="A272" s="414" t="s">
        <v>8833</v>
      </c>
      <c r="B272" s="414" t="s">
        <v>8832</v>
      </c>
      <c r="C272" s="414" t="s">
        <v>1010</v>
      </c>
      <c r="D272" s="414">
        <v>1</v>
      </c>
      <c r="E272" s="414">
        <v>0</v>
      </c>
      <c r="F272" s="413">
        <v>841.6</v>
      </c>
      <c r="G272" s="412">
        <v>0</v>
      </c>
      <c r="H272" s="412">
        <v>734.49</v>
      </c>
      <c r="I272" s="412">
        <v>107.11</v>
      </c>
      <c r="J272" s="411">
        <v>0.12726948669201521</v>
      </c>
    </row>
    <row r="273" spans="1:11" ht="18" customHeight="1" x14ac:dyDescent="0.2">
      <c r="A273" s="414" t="s">
        <v>8831</v>
      </c>
      <c r="B273" s="414" t="s">
        <v>8830</v>
      </c>
      <c r="C273" s="414" t="s">
        <v>1010</v>
      </c>
      <c r="D273" s="414">
        <v>4</v>
      </c>
      <c r="E273" s="414">
        <v>0</v>
      </c>
      <c r="F273" s="413">
        <v>5129.3999999999996</v>
      </c>
      <c r="G273" s="412">
        <v>0</v>
      </c>
      <c r="H273" s="412">
        <v>4476.5600000000004</v>
      </c>
      <c r="I273" s="412">
        <v>652.84</v>
      </c>
      <c r="J273" s="411">
        <v>0.12727414512418606</v>
      </c>
    </row>
    <row r="274" spans="1:11" ht="18" customHeight="1" x14ac:dyDescent="0.2">
      <c r="A274" s="414" t="s">
        <v>8829</v>
      </c>
      <c r="B274" s="414" t="s">
        <v>8828</v>
      </c>
      <c r="C274" s="414" t="s">
        <v>1010</v>
      </c>
      <c r="D274" s="414">
        <v>2</v>
      </c>
      <c r="E274" s="414">
        <v>0</v>
      </c>
      <c r="F274" s="413">
        <v>748.16</v>
      </c>
      <c r="G274" s="412">
        <v>0</v>
      </c>
      <c r="H274" s="412">
        <v>652.94000000000005</v>
      </c>
      <c r="I274" s="412">
        <v>95.22</v>
      </c>
      <c r="J274" s="411">
        <v>0.12727224123182207</v>
      </c>
    </row>
    <row r="275" spans="1:11" ht="18" customHeight="1" x14ac:dyDescent="0.2">
      <c r="A275" s="414" t="s">
        <v>8827</v>
      </c>
      <c r="B275" s="414" t="s">
        <v>8826</v>
      </c>
      <c r="C275" s="414" t="s">
        <v>1010</v>
      </c>
      <c r="D275" s="414">
        <v>4</v>
      </c>
      <c r="E275" s="414">
        <v>0</v>
      </c>
      <c r="F275" s="413">
        <v>3180.08</v>
      </c>
      <c r="G275" s="412">
        <v>0</v>
      </c>
      <c r="H275" s="412">
        <v>2587.1999999999998</v>
      </c>
      <c r="I275" s="412">
        <v>592.88</v>
      </c>
      <c r="J275" s="411">
        <v>0.1864355613695253</v>
      </c>
    </row>
    <row r="276" spans="1:11" ht="18" customHeight="1" x14ac:dyDescent="0.2">
      <c r="A276" s="414" t="s">
        <v>8825</v>
      </c>
      <c r="B276" s="414" t="s">
        <v>8824</v>
      </c>
      <c r="C276" s="414" t="s">
        <v>1010</v>
      </c>
      <c r="D276" s="414">
        <v>1</v>
      </c>
      <c r="E276" s="414">
        <v>0</v>
      </c>
      <c r="F276" s="413">
        <v>631.53</v>
      </c>
      <c r="G276" s="412">
        <v>0</v>
      </c>
      <c r="H276" s="412">
        <v>900</v>
      </c>
      <c r="I276" s="412">
        <v>-268.47000000000003</v>
      </c>
      <c r="J276" s="411">
        <v>-0.4251104460595696</v>
      </c>
    </row>
    <row r="277" spans="1:11" ht="18" customHeight="1" x14ac:dyDescent="0.2">
      <c r="A277" s="414" t="s">
        <v>8823</v>
      </c>
      <c r="B277" s="414" t="s">
        <v>8822</v>
      </c>
      <c r="C277" s="414" t="s">
        <v>1010</v>
      </c>
      <c r="D277" s="418">
        <v>3</v>
      </c>
      <c r="E277" s="418">
        <v>0</v>
      </c>
      <c r="F277" s="419">
        <v>7689.48</v>
      </c>
      <c r="G277" s="420">
        <v>0</v>
      </c>
      <c r="H277" s="420">
        <v>6710.79</v>
      </c>
      <c r="I277" s="420">
        <v>978.69</v>
      </c>
      <c r="J277" s="411">
        <v>0.12727648683656112</v>
      </c>
    </row>
    <row r="278" spans="1:11" ht="18.600000000000001" customHeight="1" x14ac:dyDescent="0.2">
      <c r="D278" s="418">
        <f t="shared" ref="D278:K278" si="0">SUM(D9:D277)</f>
        <v>1742</v>
      </c>
      <c r="E278" s="419">
        <f t="shared" si="0"/>
        <v>0</v>
      </c>
      <c r="F278" s="420">
        <f t="shared" si="0"/>
        <v>660851.4700000002</v>
      </c>
      <c r="G278" s="420">
        <f t="shared" si="0"/>
        <v>0</v>
      </c>
      <c r="H278" s="420">
        <f t="shared" si="0"/>
        <v>528917.24</v>
      </c>
      <c r="I278" s="883">
        <f t="shared" si="0"/>
        <v>131934.23000000007</v>
      </c>
      <c r="J278" s="410">
        <f t="shared" si="0"/>
        <v>51.531129670304793</v>
      </c>
      <c r="K278" s="410">
        <f t="shared" si="0"/>
        <v>0</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CAFC2-A67B-4C4B-872B-AF24066CC7CA}">
  <dimension ref="A1:J48"/>
  <sheetViews>
    <sheetView showGridLines="0" workbookViewId="0">
      <pane ySplit="6" topLeftCell="A37" activePane="bottomLeft" state="frozen"/>
      <selection pane="bottomLeft" activeCell="E56" sqref="E56"/>
    </sheetView>
  </sheetViews>
  <sheetFormatPr baseColWidth="10" defaultColWidth="11.42578125" defaultRowHeight="12.75" x14ac:dyDescent="0.2"/>
  <cols>
    <col min="1" max="1" width="25.7109375" style="410" customWidth="1"/>
    <col min="2" max="2" width="58.42578125" style="410" customWidth="1"/>
    <col min="3" max="3" width="20.85546875" style="410" customWidth="1"/>
    <col min="4" max="9" width="12.28515625" style="410" customWidth="1"/>
    <col min="10" max="11" width="0" style="410" hidden="1" customWidth="1"/>
    <col min="12" max="12" width="8" style="410" customWidth="1"/>
    <col min="13"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8814</v>
      </c>
    </row>
    <row r="6" spans="1:10" ht="2.4500000000000002" customHeight="1" x14ac:dyDescent="0.2"/>
    <row r="7" spans="1:10" ht="23.85" customHeight="1" x14ac:dyDescent="0.2"/>
    <row r="8" spans="1:10" ht="36.7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18" customHeight="1" x14ac:dyDescent="0.2">
      <c r="A9" s="414" t="s">
        <v>1650</v>
      </c>
      <c r="B9" s="414" t="s">
        <v>1649</v>
      </c>
      <c r="C9" s="414" t="s">
        <v>1159</v>
      </c>
      <c r="D9" s="414">
        <v>12</v>
      </c>
      <c r="E9" s="414">
        <v>0</v>
      </c>
      <c r="F9" s="413">
        <v>8352.94</v>
      </c>
      <c r="G9" s="412">
        <v>0</v>
      </c>
      <c r="H9" s="412">
        <v>4416.4799999999996</v>
      </c>
      <c r="I9" s="412">
        <v>3936.46</v>
      </c>
      <c r="J9" s="411">
        <v>0.47126640440371892</v>
      </c>
    </row>
    <row r="10" spans="1:10" ht="18" customHeight="1" x14ac:dyDescent="0.2">
      <c r="A10" s="414" t="s">
        <v>1648</v>
      </c>
      <c r="B10" s="414" t="s">
        <v>1647</v>
      </c>
      <c r="C10" s="414" t="s">
        <v>1159</v>
      </c>
      <c r="D10" s="414">
        <v>3</v>
      </c>
      <c r="E10" s="414">
        <v>0</v>
      </c>
      <c r="F10" s="413">
        <v>7169.36</v>
      </c>
      <c r="G10" s="412">
        <v>0</v>
      </c>
      <c r="H10" s="412">
        <v>6170.4</v>
      </c>
      <c r="I10" s="412">
        <v>998.96</v>
      </c>
      <c r="J10" s="411">
        <v>0.13933740250175747</v>
      </c>
    </row>
    <row r="11" spans="1:10" ht="18" customHeight="1" x14ac:dyDescent="0.2">
      <c r="A11" s="414" t="s">
        <v>2290</v>
      </c>
      <c r="B11" s="414" t="s">
        <v>2289</v>
      </c>
      <c r="C11" s="414" t="s">
        <v>1159</v>
      </c>
      <c r="D11" s="414">
        <v>2</v>
      </c>
      <c r="E11" s="414">
        <v>0</v>
      </c>
      <c r="F11" s="413">
        <v>1398.46</v>
      </c>
      <c r="G11" s="412">
        <v>0</v>
      </c>
      <c r="H11" s="412">
        <v>1080.26</v>
      </c>
      <c r="I11" s="412">
        <v>318.2</v>
      </c>
      <c r="J11" s="411">
        <v>0.22753600388999329</v>
      </c>
    </row>
    <row r="12" spans="1:10" ht="18" customHeight="1" x14ac:dyDescent="0.2">
      <c r="A12" s="414" t="s">
        <v>1646</v>
      </c>
      <c r="B12" s="414" t="s">
        <v>1645</v>
      </c>
      <c r="C12" s="414" t="s">
        <v>1159</v>
      </c>
      <c r="D12" s="414">
        <v>8</v>
      </c>
      <c r="E12" s="414">
        <v>0</v>
      </c>
      <c r="F12" s="413">
        <v>6053.45</v>
      </c>
      <c r="G12" s="412">
        <v>0</v>
      </c>
      <c r="H12" s="412">
        <v>4176.88</v>
      </c>
      <c r="I12" s="412">
        <v>1876.57</v>
      </c>
      <c r="J12" s="411">
        <v>0.31000008259752704</v>
      </c>
    </row>
    <row r="13" spans="1:10" ht="26.25" customHeight="1" x14ac:dyDescent="0.2">
      <c r="A13" s="414" t="s">
        <v>2288</v>
      </c>
      <c r="B13" s="414" t="s">
        <v>2287</v>
      </c>
      <c r="C13" s="414" t="s">
        <v>1159</v>
      </c>
      <c r="D13" s="414">
        <v>1</v>
      </c>
      <c r="E13" s="414">
        <v>0</v>
      </c>
      <c r="F13" s="413">
        <v>677.16</v>
      </c>
      <c r="G13" s="412">
        <v>0</v>
      </c>
      <c r="H13" s="412">
        <v>491.59</v>
      </c>
      <c r="I13" s="412">
        <v>185.57</v>
      </c>
      <c r="J13" s="411">
        <v>0.27404158544509422</v>
      </c>
    </row>
    <row r="14" spans="1:10" ht="18" customHeight="1" x14ac:dyDescent="0.2">
      <c r="A14" s="414" t="s">
        <v>1644</v>
      </c>
      <c r="B14" s="414" t="s">
        <v>1643</v>
      </c>
      <c r="C14" s="414" t="s">
        <v>1159</v>
      </c>
      <c r="D14" s="414">
        <v>23</v>
      </c>
      <c r="E14" s="414">
        <v>0</v>
      </c>
      <c r="F14" s="413">
        <v>10696.19</v>
      </c>
      <c r="G14" s="412">
        <v>0</v>
      </c>
      <c r="H14" s="412">
        <v>4525.4799999999996</v>
      </c>
      <c r="I14" s="412">
        <v>6170.71</v>
      </c>
      <c r="J14" s="411">
        <v>0.57690729128783236</v>
      </c>
    </row>
    <row r="15" spans="1:10" ht="18" customHeight="1" x14ac:dyDescent="0.2">
      <c r="A15" s="414" t="s">
        <v>1642</v>
      </c>
      <c r="B15" s="414" t="s">
        <v>1641</v>
      </c>
      <c r="C15" s="414" t="s">
        <v>1159</v>
      </c>
      <c r="D15" s="414">
        <v>1</v>
      </c>
      <c r="E15" s="414">
        <v>0</v>
      </c>
      <c r="F15" s="413">
        <v>805.05</v>
      </c>
      <c r="G15" s="412">
        <v>0</v>
      </c>
      <c r="H15" s="412">
        <v>660.96</v>
      </c>
      <c r="I15" s="412">
        <v>144.09</v>
      </c>
      <c r="J15" s="411">
        <v>0.17898267188373393</v>
      </c>
    </row>
    <row r="16" spans="1:10" ht="18" customHeight="1" x14ac:dyDescent="0.2">
      <c r="A16" s="414" t="s">
        <v>1640</v>
      </c>
      <c r="B16" s="414" t="s">
        <v>1639</v>
      </c>
      <c r="C16" s="414" t="s">
        <v>1159</v>
      </c>
      <c r="D16" s="414">
        <v>2</v>
      </c>
      <c r="E16" s="414">
        <v>0</v>
      </c>
      <c r="F16" s="413">
        <v>1439.22</v>
      </c>
      <c r="G16" s="412">
        <v>0</v>
      </c>
      <c r="H16" s="412">
        <v>1161.5999999999999</v>
      </c>
      <c r="I16" s="412">
        <v>277.62</v>
      </c>
      <c r="J16" s="411">
        <v>0.19289615208237795</v>
      </c>
    </row>
    <row r="17" spans="1:10" ht="18" customHeight="1" x14ac:dyDescent="0.2">
      <c r="A17" s="414" t="s">
        <v>1636</v>
      </c>
      <c r="B17" s="414" t="s">
        <v>1635</v>
      </c>
      <c r="C17" s="414" t="s">
        <v>1159</v>
      </c>
      <c r="D17" s="414">
        <v>4</v>
      </c>
      <c r="E17" s="414">
        <v>0</v>
      </c>
      <c r="F17" s="413">
        <v>2010.05</v>
      </c>
      <c r="G17" s="412">
        <v>0</v>
      </c>
      <c r="H17" s="412">
        <v>1283.08</v>
      </c>
      <c r="I17" s="412">
        <v>726.97</v>
      </c>
      <c r="J17" s="411">
        <v>0.3616676202084525</v>
      </c>
    </row>
    <row r="18" spans="1:10" ht="18" customHeight="1" x14ac:dyDescent="0.2">
      <c r="A18" s="414" t="s">
        <v>1634</v>
      </c>
      <c r="B18" s="414" t="s">
        <v>1633</v>
      </c>
      <c r="C18" s="414" t="s">
        <v>1630</v>
      </c>
      <c r="D18" s="414">
        <v>2</v>
      </c>
      <c r="E18" s="414">
        <v>0</v>
      </c>
      <c r="F18" s="413">
        <v>1292.17</v>
      </c>
      <c r="G18" s="412">
        <v>0</v>
      </c>
      <c r="H18" s="412">
        <v>755.1</v>
      </c>
      <c r="I18" s="412">
        <v>537.07000000000005</v>
      </c>
      <c r="J18" s="411">
        <v>0.41563416578314</v>
      </c>
    </row>
    <row r="19" spans="1:10" ht="18" customHeight="1" x14ac:dyDescent="0.2">
      <c r="A19" s="414" t="s">
        <v>1632</v>
      </c>
      <c r="B19" s="414" t="s">
        <v>1631</v>
      </c>
      <c r="C19" s="414" t="s">
        <v>1630</v>
      </c>
      <c r="D19" s="414">
        <v>1</v>
      </c>
      <c r="E19" s="414">
        <v>0</v>
      </c>
      <c r="F19" s="413">
        <v>766.08</v>
      </c>
      <c r="G19" s="412">
        <v>0</v>
      </c>
      <c r="H19" s="412">
        <v>464.09</v>
      </c>
      <c r="I19" s="412">
        <v>301.99</v>
      </c>
      <c r="J19" s="411">
        <v>0.39420164995822893</v>
      </c>
    </row>
    <row r="20" spans="1:10" ht="18" customHeight="1" x14ac:dyDescent="0.2">
      <c r="A20" s="414" t="s">
        <v>3786</v>
      </c>
      <c r="B20" s="414" t="s">
        <v>3785</v>
      </c>
      <c r="C20" s="414" t="s">
        <v>1630</v>
      </c>
      <c r="D20" s="414">
        <v>1</v>
      </c>
      <c r="E20" s="414">
        <v>0</v>
      </c>
      <c r="F20" s="413">
        <v>704.87</v>
      </c>
      <c r="G20" s="412">
        <v>0</v>
      </c>
      <c r="H20" s="412">
        <v>348.46</v>
      </c>
      <c r="I20" s="412">
        <v>356.41</v>
      </c>
      <c r="J20" s="411">
        <v>0.50563933775022341</v>
      </c>
    </row>
    <row r="21" spans="1:10" ht="18" customHeight="1" x14ac:dyDescent="0.2">
      <c r="A21" s="414" t="s">
        <v>1161</v>
      </c>
      <c r="B21" s="414" t="s">
        <v>1160</v>
      </c>
      <c r="C21" s="414" t="s">
        <v>1159</v>
      </c>
      <c r="D21" s="414">
        <v>33</v>
      </c>
      <c r="E21" s="414">
        <v>0</v>
      </c>
      <c r="F21" s="413">
        <v>16381.35</v>
      </c>
      <c r="G21" s="412">
        <v>0</v>
      </c>
      <c r="H21" s="412">
        <v>12309</v>
      </c>
      <c r="I21" s="412">
        <v>4072.35</v>
      </c>
      <c r="J21" s="411">
        <v>0.24859672737594887</v>
      </c>
    </row>
    <row r="22" spans="1:10" ht="18" customHeight="1" x14ac:dyDescent="0.2">
      <c r="A22" s="414" t="s">
        <v>1107</v>
      </c>
      <c r="B22" s="414" t="s">
        <v>1106</v>
      </c>
      <c r="C22" s="414" t="s">
        <v>1010</v>
      </c>
      <c r="D22" s="414">
        <v>720</v>
      </c>
      <c r="E22" s="414">
        <v>0</v>
      </c>
      <c r="F22" s="413">
        <v>10828.8</v>
      </c>
      <c r="G22" s="412">
        <v>0</v>
      </c>
      <c r="H22" s="412">
        <v>7164</v>
      </c>
      <c r="I22" s="412">
        <v>3664.8</v>
      </c>
      <c r="J22" s="411">
        <v>0.33843085106382981</v>
      </c>
    </row>
    <row r="23" spans="1:10" ht="18" customHeight="1" x14ac:dyDescent="0.2">
      <c r="A23" s="414" t="s">
        <v>1103</v>
      </c>
      <c r="B23" s="414" t="s">
        <v>1102</v>
      </c>
      <c r="C23" s="414" t="s">
        <v>1010</v>
      </c>
      <c r="D23" s="414">
        <v>1900</v>
      </c>
      <c r="E23" s="414">
        <v>0</v>
      </c>
      <c r="F23" s="413">
        <v>71782</v>
      </c>
      <c r="G23" s="412">
        <v>0</v>
      </c>
      <c r="H23" s="412">
        <v>40280</v>
      </c>
      <c r="I23" s="412">
        <v>31502</v>
      </c>
      <c r="J23" s="411">
        <v>0.43885653785071466</v>
      </c>
    </row>
    <row r="24" spans="1:10" ht="18" customHeight="1" x14ac:dyDescent="0.2">
      <c r="A24" s="414" t="s">
        <v>2982</v>
      </c>
      <c r="B24" s="414" t="s">
        <v>2981</v>
      </c>
      <c r="C24" s="414" t="s">
        <v>1010</v>
      </c>
      <c r="D24" s="414">
        <v>4</v>
      </c>
      <c r="E24" s="414">
        <v>0</v>
      </c>
      <c r="F24" s="413">
        <v>5250</v>
      </c>
      <c r="G24" s="412">
        <v>0</v>
      </c>
      <c r="H24" s="412">
        <v>5000</v>
      </c>
      <c r="I24" s="412">
        <v>250</v>
      </c>
      <c r="J24" s="411">
        <v>4.7619047619047616E-2</v>
      </c>
    </row>
    <row r="25" spans="1:10" ht="18" customHeight="1" x14ac:dyDescent="0.2">
      <c r="A25" s="414" t="s">
        <v>8821</v>
      </c>
      <c r="B25" s="414" t="s">
        <v>8820</v>
      </c>
      <c r="C25" s="414" t="s">
        <v>1010</v>
      </c>
      <c r="D25" s="414">
        <v>1</v>
      </c>
      <c r="E25" s="414">
        <v>0</v>
      </c>
      <c r="F25" s="413">
        <v>1287</v>
      </c>
      <c r="G25" s="412">
        <v>0</v>
      </c>
      <c r="H25" s="412">
        <v>1100</v>
      </c>
      <c r="I25" s="412">
        <v>187</v>
      </c>
      <c r="J25" s="411">
        <v>0.14529914529914531</v>
      </c>
    </row>
    <row r="26" spans="1:10" ht="18" customHeight="1" x14ac:dyDescent="0.2">
      <c r="A26" s="414" t="s">
        <v>1070</v>
      </c>
      <c r="B26" s="414" t="s">
        <v>1069</v>
      </c>
      <c r="C26" s="414" t="s">
        <v>1010</v>
      </c>
      <c r="D26" s="414">
        <v>15</v>
      </c>
      <c r="E26" s="414">
        <v>0</v>
      </c>
      <c r="F26" s="413">
        <v>11417.7</v>
      </c>
      <c r="G26" s="412">
        <v>0</v>
      </c>
      <c r="H26" s="412">
        <v>10258.799999999999</v>
      </c>
      <c r="I26" s="412">
        <v>1158.9000000000001</v>
      </c>
      <c r="J26" s="411">
        <v>0.10150030216243201</v>
      </c>
    </row>
    <row r="27" spans="1:10" ht="18" customHeight="1" x14ac:dyDescent="0.2">
      <c r="A27" s="414" t="s">
        <v>1068</v>
      </c>
      <c r="B27" s="414" t="s">
        <v>218</v>
      </c>
      <c r="C27" s="414" t="s">
        <v>1010</v>
      </c>
      <c r="D27" s="414">
        <v>20</v>
      </c>
      <c r="E27" s="414">
        <v>0</v>
      </c>
      <c r="F27" s="413">
        <v>5245</v>
      </c>
      <c r="G27" s="412">
        <v>0</v>
      </c>
      <c r="H27" s="412">
        <v>5020.17</v>
      </c>
      <c r="I27" s="412">
        <v>224.83</v>
      </c>
      <c r="J27" s="411">
        <v>4.2865586272640609E-2</v>
      </c>
    </row>
    <row r="28" spans="1:10" ht="18" customHeight="1" x14ac:dyDescent="0.2">
      <c r="A28" s="414" t="s">
        <v>1059</v>
      </c>
      <c r="B28" s="414" t="s">
        <v>7197</v>
      </c>
      <c r="C28" s="414" t="s">
        <v>1010</v>
      </c>
      <c r="D28" s="414">
        <v>10</v>
      </c>
      <c r="E28" s="414">
        <v>0</v>
      </c>
      <c r="F28" s="413">
        <v>17667.84</v>
      </c>
      <c r="G28" s="412">
        <v>0</v>
      </c>
      <c r="H28" s="412">
        <v>13030.6</v>
      </c>
      <c r="I28" s="412">
        <v>4637.24</v>
      </c>
      <c r="J28" s="411">
        <v>0.26246785119176991</v>
      </c>
    </row>
    <row r="29" spans="1:10" ht="18" customHeight="1" x14ac:dyDescent="0.2">
      <c r="A29" s="414" t="s">
        <v>1055</v>
      </c>
      <c r="B29" s="414" t="s">
        <v>7196</v>
      </c>
      <c r="C29" s="414" t="s">
        <v>1010</v>
      </c>
      <c r="D29" s="414">
        <v>6</v>
      </c>
      <c r="E29" s="414">
        <v>0</v>
      </c>
      <c r="F29" s="413">
        <v>11324.88</v>
      </c>
      <c r="G29" s="412">
        <v>0</v>
      </c>
      <c r="H29" s="412">
        <v>8000.84</v>
      </c>
      <c r="I29" s="412">
        <v>3324.04</v>
      </c>
      <c r="J29" s="411">
        <v>0.29351657589307789</v>
      </c>
    </row>
    <row r="30" spans="1:10" ht="18" customHeight="1" x14ac:dyDescent="0.2">
      <c r="A30" s="414" t="s">
        <v>2060</v>
      </c>
      <c r="B30" s="414" t="s">
        <v>7194</v>
      </c>
      <c r="C30" s="414" t="s">
        <v>1010</v>
      </c>
      <c r="D30" s="414">
        <v>1</v>
      </c>
      <c r="E30" s="414">
        <v>0</v>
      </c>
      <c r="F30" s="413">
        <v>1814.25</v>
      </c>
      <c r="G30" s="412">
        <v>0</v>
      </c>
      <c r="H30" s="412">
        <v>1220.8</v>
      </c>
      <c r="I30" s="412">
        <v>593.45000000000005</v>
      </c>
      <c r="J30" s="411">
        <v>0.32710486426898167</v>
      </c>
    </row>
    <row r="31" spans="1:10" ht="18" customHeight="1" x14ac:dyDescent="0.2">
      <c r="A31" s="414" t="s">
        <v>2964</v>
      </c>
      <c r="B31" s="414" t="s">
        <v>2963</v>
      </c>
      <c r="C31" s="414" t="s">
        <v>1010</v>
      </c>
      <c r="D31" s="414">
        <v>5</v>
      </c>
      <c r="E31" s="414">
        <v>0</v>
      </c>
      <c r="F31" s="413">
        <v>8205</v>
      </c>
      <c r="G31" s="412">
        <v>0</v>
      </c>
      <c r="H31" s="412">
        <v>5099.3999999999996</v>
      </c>
      <c r="I31" s="412">
        <v>3105.6</v>
      </c>
      <c r="J31" s="411">
        <v>0.37850091407678244</v>
      </c>
    </row>
    <row r="32" spans="1:10" ht="18" customHeight="1" x14ac:dyDescent="0.2">
      <c r="A32" s="414" t="s">
        <v>1047</v>
      </c>
      <c r="B32" s="414" t="s">
        <v>7193</v>
      </c>
      <c r="C32" s="414" t="s">
        <v>1010</v>
      </c>
      <c r="D32" s="414">
        <v>3</v>
      </c>
      <c r="E32" s="414">
        <v>0</v>
      </c>
      <c r="F32" s="413">
        <v>3930.1</v>
      </c>
      <c r="G32" s="412">
        <v>0</v>
      </c>
      <c r="H32" s="412">
        <v>2654.67</v>
      </c>
      <c r="I32" s="412">
        <v>1275.43</v>
      </c>
      <c r="J32" s="411">
        <v>0.32452863794814379</v>
      </c>
    </row>
    <row r="33" spans="1:10" ht="18" customHeight="1" x14ac:dyDescent="0.2">
      <c r="A33" s="414" t="s">
        <v>1045</v>
      </c>
      <c r="B33" s="414" t="s">
        <v>7192</v>
      </c>
      <c r="C33" s="414" t="s">
        <v>1010</v>
      </c>
      <c r="D33" s="414">
        <v>1</v>
      </c>
      <c r="E33" s="414">
        <v>0</v>
      </c>
      <c r="F33" s="413">
        <v>1717.5</v>
      </c>
      <c r="G33" s="412">
        <v>0</v>
      </c>
      <c r="H33" s="412">
        <v>1116.82</v>
      </c>
      <c r="I33" s="412">
        <v>600.67999999999995</v>
      </c>
      <c r="J33" s="411">
        <v>0.34974090247452694</v>
      </c>
    </row>
    <row r="34" spans="1:10" ht="18" customHeight="1" x14ac:dyDescent="0.2">
      <c r="A34" s="414" t="s">
        <v>4519</v>
      </c>
      <c r="B34" s="414" t="s">
        <v>7191</v>
      </c>
      <c r="C34" s="414" t="s">
        <v>1010</v>
      </c>
      <c r="D34" s="414">
        <v>1</v>
      </c>
      <c r="E34" s="414">
        <v>0</v>
      </c>
      <c r="F34" s="413">
        <v>1972.5</v>
      </c>
      <c r="G34" s="412">
        <v>0</v>
      </c>
      <c r="H34" s="412">
        <v>1351.24</v>
      </c>
      <c r="I34" s="412">
        <v>621.26</v>
      </c>
      <c r="J34" s="411">
        <v>0.31496070975918883</v>
      </c>
    </row>
    <row r="35" spans="1:10" ht="18" customHeight="1" x14ac:dyDescent="0.2">
      <c r="A35" s="414" t="s">
        <v>2058</v>
      </c>
      <c r="B35" s="414" t="s">
        <v>7865</v>
      </c>
      <c r="C35" s="414" t="s">
        <v>1010</v>
      </c>
      <c r="D35" s="414">
        <v>8</v>
      </c>
      <c r="E35" s="414">
        <v>0</v>
      </c>
      <c r="F35" s="413">
        <v>22267.4</v>
      </c>
      <c r="G35" s="412">
        <v>0</v>
      </c>
      <c r="H35" s="412">
        <v>14904.16</v>
      </c>
      <c r="I35" s="412">
        <v>7363.24</v>
      </c>
      <c r="J35" s="411">
        <v>0.33067354069177363</v>
      </c>
    </row>
    <row r="36" spans="1:10" ht="18" customHeight="1" x14ac:dyDescent="0.2">
      <c r="A36" s="414" t="s">
        <v>2962</v>
      </c>
      <c r="B36" s="414" t="s">
        <v>2961</v>
      </c>
      <c r="C36" s="414" t="s">
        <v>1010</v>
      </c>
      <c r="D36" s="414">
        <v>1</v>
      </c>
      <c r="E36" s="414">
        <v>0</v>
      </c>
      <c r="F36" s="413">
        <v>1590</v>
      </c>
      <c r="G36" s="412">
        <v>0</v>
      </c>
      <c r="H36" s="412">
        <v>1076.46</v>
      </c>
      <c r="I36" s="412">
        <v>513.54</v>
      </c>
      <c r="J36" s="411">
        <v>0.32298113207547169</v>
      </c>
    </row>
    <row r="37" spans="1:10" ht="18" customHeight="1" x14ac:dyDescent="0.2">
      <c r="A37" s="414" t="s">
        <v>2056</v>
      </c>
      <c r="B37" s="414" t="s">
        <v>2055</v>
      </c>
      <c r="C37" s="414" t="s">
        <v>1010</v>
      </c>
      <c r="D37" s="414">
        <v>1</v>
      </c>
      <c r="E37" s="414">
        <v>0</v>
      </c>
      <c r="F37" s="413">
        <v>411</v>
      </c>
      <c r="G37" s="412">
        <v>0</v>
      </c>
      <c r="H37" s="412">
        <v>407.59</v>
      </c>
      <c r="I37" s="412">
        <v>3.41</v>
      </c>
      <c r="J37" s="411">
        <v>8.29683698296837E-3</v>
      </c>
    </row>
    <row r="38" spans="1:10" ht="18" customHeight="1" x14ac:dyDescent="0.2">
      <c r="A38" s="414" t="s">
        <v>1041</v>
      </c>
      <c r="B38" s="414" t="s">
        <v>1040</v>
      </c>
      <c r="C38" s="414" t="s">
        <v>1010</v>
      </c>
      <c r="D38" s="414">
        <v>8</v>
      </c>
      <c r="E38" s="414">
        <v>0</v>
      </c>
      <c r="F38" s="413">
        <v>7456</v>
      </c>
      <c r="G38" s="412">
        <v>0</v>
      </c>
      <c r="H38" s="412">
        <v>7423.36</v>
      </c>
      <c r="I38" s="412">
        <v>32.64</v>
      </c>
      <c r="J38" s="411">
        <v>4.3776824034334767E-3</v>
      </c>
    </row>
    <row r="39" spans="1:10" ht="18" customHeight="1" x14ac:dyDescent="0.2">
      <c r="A39" s="414" t="s">
        <v>1039</v>
      </c>
      <c r="B39" s="414" t="s">
        <v>221</v>
      </c>
      <c r="C39" s="414" t="s">
        <v>1010</v>
      </c>
      <c r="D39" s="414">
        <v>16</v>
      </c>
      <c r="E39" s="414">
        <v>0</v>
      </c>
      <c r="F39" s="413">
        <v>10656</v>
      </c>
      <c r="G39" s="412">
        <v>0</v>
      </c>
      <c r="H39" s="412">
        <v>10626.45</v>
      </c>
      <c r="I39" s="412">
        <v>29.55</v>
      </c>
      <c r="J39" s="411">
        <v>2.7730855855855855E-3</v>
      </c>
    </row>
    <row r="40" spans="1:10" ht="18" customHeight="1" x14ac:dyDescent="0.2">
      <c r="A40" s="414" t="s">
        <v>1036</v>
      </c>
      <c r="B40" s="414" t="s">
        <v>1035</v>
      </c>
      <c r="C40" s="414" t="s">
        <v>1010</v>
      </c>
      <c r="D40" s="414">
        <v>13</v>
      </c>
      <c r="E40" s="414">
        <v>0</v>
      </c>
      <c r="F40" s="413">
        <v>4329</v>
      </c>
      <c r="G40" s="412">
        <v>0</v>
      </c>
      <c r="H40" s="412">
        <v>4209.07</v>
      </c>
      <c r="I40" s="412">
        <v>119.93</v>
      </c>
      <c r="J40" s="411">
        <v>2.7703857703857703E-2</v>
      </c>
    </row>
    <row r="41" spans="1:10" ht="18" customHeight="1" x14ac:dyDescent="0.2">
      <c r="A41" s="414" t="s">
        <v>2054</v>
      </c>
      <c r="B41" s="414" t="s">
        <v>8603</v>
      </c>
      <c r="C41" s="414" t="s">
        <v>1010</v>
      </c>
      <c r="D41" s="414">
        <v>2</v>
      </c>
      <c r="E41" s="414">
        <v>0</v>
      </c>
      <c r="F41" s="413">
        <v>2793</v>
      </c>
      <c r="G41" s="412">
        <v>0</v>
      </c>
      <c r="H41" s="412">
        <v>1849.86</v>
      </c>
      <c r="I41" s="412">
        <v>943.14</v>
      </c>
      <c r="J41" s="411">
        <v>0.33767991407089154</v>
      </c>
    </row>
    <row r="42" spans="1:10" ht="18" customHeight="1" x14ac:dyDescent="0.2">
      <c r="A42" s="414" t="s">
        <v>4145</v>
      </c>
      <c r="B42" s="414" t="s">
        <v>8819</v>
      </c>
      <c r="C42" s="414" t="s">
        <v>1010</v>
      </c>
      <c r="D42" s="414">
        <v>5</v>
      </c>
      <c r="E42" s="414">
        <v>0</v>
      </c>
      <c r="F42" s="413">
        <v>8658.75</v>
      </c>
      <c r="G42" s="412">
        <v>0</v>
      </c>
      <c r="H42" s="412">
        <v>5793.2</v>
      </c>
      <c r="I42" s="412">
        <v>2865.55</v>
      </c>
      <c r="J42" s="411">
        <v>0.33094268803233723</v>
      </c>
    </row>
    <row r="43" spans="1:10" ht="18" customHeight="1" x14ac:dyDescent="0.2">
      <c r="A43" s="414" t="s">
        <v>5199</v>
      </c>
      <c r="B43" s="414" t="s">
        <v>5198</v>
      </c>
      <c r="C43" s="414" t="s">
        <v>1010</v>
      </c>
      <c r="D43" s="414">
        <v>2</v>
      </c>
      <c r="E43" s="414">
        <v>0</v>
      </c>
      <c r="F43" s="413">
        <v>1232.78</v>
      </c>
      <c r="G43" s="412">
        <v>0</v>
      </c>
      <c r="H43" s="412">
        <v>948.28</v>
      </c>
      <c r="I43" s="412">
        <v>284.5</v>
      </c>
      <c r="J43" s="411">
        <v>0.23077921445837862</v>
      </c>
    </row>
    <row r="44" spans="1:10" ht="18" customHeight="1" x14ac:dyDescent="0.2">
      <c r="A44" s="414" t="s">
        <v>7205</v>
      </c>
      <c r="B44" s="414" t="s">
        <v>7204</v>
      </c>
      <c r="C44" s="414" t="s">
        <v>1010</v>
      </c>
      <c r="D44" s="414">
        <v>2</v>
      </c>
      <c r="E44" s="414">
        <v>0</v>
      </c>
      <c r="F44" s="413">
        <v>5662.8</v>
      </c>
      <c r="G44" s="412">
        <v>0</v>
      </c>
      <c r="H44" s="412">
        <v>4840</v>
      </c>
      <c r="I44" s="412">
        <v>822.8</v>
      </c>
      <c r="J44" s="411">
        <v>0.14529914529914531</v>
      </c>
    </row>
    <row r="45" spans="1:10" ht="18" customHeight="1" x14ac:dyDescent="0.2">
      <c r="A45" s="414" t="s">
        <v>8818</v>
      </c>
      <c r="B45" s="414" t="s">
        <v>8817</v>
      </c>
      <c r="C45" s="414" t="s">
        <v>1010</v>
      </c>
      <c r="D45" s="414">
        <v>4</v>
      </c>
      <c r="E45" s="414">
        <v>0</v>
      </c>
      <c r="F45" s="413">
        <v>5297.64</v>
      </c>
      <c r="G45" s="412">
        <v>0</v>
      </c>
      <c r="H45" s="412">
        <v>4414.72</v>
      </c>
      <c r="I45" s="412">
        <v>882.92</v>
      </c>
      <c r="J45" s="411">
        <v>0.16666289140069918</v>
      </c>
    </row>
    <row r="46" spans="1:10" s="865" customFormat="1" ht="18" customHeight="1" x14ac:dyDescent="0.2">
      <c r="A46" s="609" t="s">
        <v>6665</v>
      </c>
      <c r="B46" s="609" t="s">
        <v>6664</v>
      </c>
      <c r="C46" s="609" t="s">
        <v>1860</v>
      </c>
      <c r="D46" s="609">
        <v>32</v>
      </c>
      <c r="E46" s="609">
        <v>153.6</v>
      </c>
      <c r="F46" s="608">
        <v>20588.88</v>
      </c>
      <c r="G46" s="607">
        <v>0</v>
      </c>
      <c r="H46" s="607">
        <v>4722.88</v>
      </c>
      <c r="I46" s="607">
        <v>15866</v>
      </c>
      <c r="J46" s="606"/>
    </row>
    <row r="47" spans="1:10" ht="18" customHeight="1" x14ac:dyDescent="0.2">
      <c r="A47" s="414" t="s">
        <v>8816</v>
      </c>
      <c r="B47" s="414" t="s">
        <v>8815</v>
      </c>
      <c r="C47" s="414" t="s">
        <v>1010</v>
      </c>
      <c r="D47" s="418">
        <v>3</v>
      </c>
      <c r="E47" s="418">
        <v>0</v>
      </c>
      <c r="F47" s="419">
        <v>3195</v>
      </c>
      <c r="G47" s="420">
        <v>0</v>
      </c>
      <c r="H47" s="420">
        <v>2457</v>
      </c>
      <c r="I47" s="420">
        <v>738</v>
      </c>
      <c r="J47" s="411">
        <v>0.23098591549295774</v>
      </c>
    </row>
    <row r="48" spans="1:10" ht="18.600000000000001" customHeight="1" x14ac:dyDescent="0.2">
      <c r="D48" s="418">
        <f t="shared" ref="D48:I48" si="0">SUM(D9:D47)</f>
        <v>2877</v>
      </c>
      <c r="E48" s="418">
        <f t="shared" si="0"/>
        <v>153.6</v>
      </c>
      <c r="F48" s="419">
        <f t="shared" si="0"/>
        <v>304327.1700000001</v>
      </c>
      <c r="G48" s="420">
        <f t="shared" si="0"/>
        <v>0</v>
      </c>
      <c r="H48" s="420">
        <f t="shared" si="0"/>
        <v>202813.75</v>
      </c>
      <c r="I48" s="420">
        <f t="shared" si="0"/>
        <v>101513.41999999998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50F06-5889-4C0F-86FE-6607CFDBABE6}">
  <dimension ref="A1:J169"/>
  <sheetViews>
    <sheetView showGridLines="0" workbookViewId="0">
      <pane ySplit="6" topLeftCell="A160" activePane="bottomLeft" state="frozen"/>
      <selection pane="bottomLeft" activeCell="D177" sqref="D177"/>
    </sheetView>
  </sheetViews>
  <sheetFormatPr baseColWidth="10" defaultColWidth="11.42578125" defaultRowHeight="12.75" x14ac:dyDescent="0.2"/>
  <cols>
    <col min="1" max="1" width="25.7109375" style="410" customWidth="1"/>
    <col min="2" max="2" width="58.42578125" style="410" customWidth="1"/>
    <col min="3" max="3" width="20.85546875" style="410" customWidth="1"/>
    <col min="4" max="5" width="12.28515625" style="410" customWidth="1"/>
    <col min="6" max="6" width="14.42578125" style="410" customWidth="1"/>
    <col min="7" max="7" width="12.28515625" style="410" customWidth="1"/>
    <col min="8" max="8" width="15.42578125" style="410" customWidth="1"/>
    <col min="9" max="9" width="15" style="410" customWidth="1"/>
    <col min="10" max="11" width="0" style="410" hidden="1" customWidth="1"/>
    <col min="12" max="12" width="8" style="410" customWidth="1"/>
    <col min="13"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8814</v>
      </c>
    </row>
    <row r="6" spans="1:10" ht="2.4500000000000002" customHeight="1" x14ac:dyDescent="0.2"/>
    <row r="7" spans="1:10" ht="23.85" customHeight="1" x14ac:dyDescent="0.2"/>
    <row r="8" spans="1:10" ht="36.75"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18" customHeight="1" x14ac:dyDescent="0.2">
      <c r="A9" s="414" t="s">
        <v>1899</v>
      </c>
      <c r="B9" s="414" t="s">
        <v>1898</v>
      </c>
      <c r="C9" s="414" t="s">
        <v>1771</v>
      </c>
      <c r="D9" s="414">
        <v>8</v>
      </c>
      <c r="E9" s="414">
        <v>48</v>
      </c>
      <c r="F9" s="413">
        <v>8376.99</v>
      </c>
      <c r="G9" s="412">
        <v>0</v>
      </c>
      <c r="H9" s="412">
        <v>5294.88</v>
      </c>
      <c r="I9" s="412">
        <v>3082.11</v>
      </c>
      <c r="J9" s="411">
        <v>0.36792571078633257</v>
      </c>
    </row>
    <row r="10" spans="1:10" ht="18" customHeight="1" x14ac:dyDescent="0.2">
      <c r="A10" s="414" t="s">
        <v>1899</v>
      </c>
      <c r="B10" s="414" t="s">
        <v>1898</v>
      </c>
      <c r="C10" s="414" t="s">
        <v>1774</v>
      </c>
      <c r="D10" s="414">
        <v>96</v>
      </c>
      <c r="E10" s="414">
        <v>24</v>
      </c>
      <c r="F10" s="413">
        <v>3578.88</v>
      </c>
      <c r="G10" s="412">
        <v>0</v>
      </c>
      <c r="H10" s="412">
        <v>2647.44</v>
      </c>
      <c r="I10" s="412">
        <v>931.44</v>
      </c>
      <c r="J10" s="411">
        <v>0.26026019313304721</v>
      </c>
    </row>
    <row r="11" spans="1:10" ht="18" customHeight="1" x14ac:dyDescent="0.2">
      <c r="A11" s="414" t="s">
        <v>1897</v>
      </c>
      <c r="B11" s="414" t="s">
        <v>1896</v>
      </c>
      <c r="C11" s="414" t="s">
        <v>1774</v>
      </c>
      <c r="D11" s="414">
        <v>24</v>
      </c>
      <c r="E11" s="414">
        <v>6</v>
      </c>
      <c r="F11" s="413">
        <v>1050.24</v>
      </c>
      <c r="G11" s="412">
        <v>0</v>
      </c>
      <c r="H11" s="412">
        <v>595.19000000000005</v>
      </c>
      <c r="I11" s="412">
        <v>455.05</v>
      </c>
      <c r="J11" s="411">
        <v>0.43328191651432052</v>
      </c>
    </row>
    <row r="12" spans="1:10" ht="18" customHeight="1" x14ac:dyDescent="0.2">
      <c r="A12" s="414" t="s">
        <v>1895</v>
      </c>
      <c r="B12" s="414" t="s">
        <v>1894</v>
      </c>
      <c r="C12" s="414" t="s">
        <v>1771</v>
      </c>
      <c r="D12" s="414">
        <v>12</v>
      </c>
      <c r="E12" s="414">
        <v>72</v>
      </c>
      <c r="F12" s="413">
        <v>11527.25</v>
      </c>
      <c r="G12" s="412">
        <v>-960.79</v>
      </c>
      <c r="H12" s="412">
        <v>7672.44</v>
      </c>
      <c r="I12" s="412">
        <v>2894.02</v>
      </c>
      <c r="J12" s="411">
        <v>0.2738873757152348</v>
      </c>
    </row>
    <row r="13" spans="1:10" ht="18" customHeight="1" x14ac:dyDescent="0.2">
      <c r="A13" s="414" t="s">
        <v>1895</v>
      </c>
      <c r="B13" s="414" t="s">
        <v>1894</v>
      </c>
      <c r="C13" s="414" t="s">
        <v>1774</v>
      </c>
      <c r="D13" s="414">
        <v>24</v>
      </c>
      <c r="E13" s="414">
        <v>6</v>
      </c>
      <c r="F13" s="413">
        <v>777.84</v>
      </c>
      <c r="G13" s="412">
        <v>0</v>
      </c>
      <c r="H13" s="412">
        <v>697.46</v>
      </c>
      <c r="I13" s="412">
        <v>80.38</v>
      </c>
      <c r="J13" s="411">
        <v>0.10333744728993109</v>
      </c>
    </row>
    <row r="14" spans="1:10" ht="18" customHeight="1" x14ac:dyDescent="0.2">
      <c r="A14" s="414" t="s">
        <v>1891</v>
      </c>
      <c r="B14" s="414" t="s">
        <v>1890</v>
      </c>
      <c r="C14" s="414" t="s">
        <v>1077</v>
      </c>
      <c r="D14" s="414">
        <v>25</v>
      </c>
      <c r="E14" s="414">
        <v>283.8</v>
      </c>
      <c r="F14" s="413">
        <v>18887.77</v>
      </c>
      <c r="G14" s="412">
        <v>0</v>
      </c>
      <c r="H14" s="412">
        <v>12516.59</v>
      </c>
      <c r="I14" s="412">
        <v>6371.18</v>
      </c>
      <c r="J14" s="411">
        <v>0.33731774582176721</v>
      </c>
    </row>
    <row r="15" spans="1:10" ht="18" customHeight="1" x14ac:dyDescent="0.2">
      <c r="A15" s="414" t="s">
        <v>1891</v>
      </c>
      <c r="B15" s="414" t="s">
        <v>1890</v>
      </c>
      <c r="C15" s="414" t="s">
        <v>1074</v>
      </c>
      <c r="D15" s="414">
        <v>72</v>
      </c>
      <c r="E15" s="414">
        <v>68.111999999999995</v>
      </c>
      <c r="F15" s="413">
        <v>3938.4</v>
      </c>
      <c r="G15" s="412">
        <v>0</v>
      </c>
      <c r="H15" s="412">
        <v>2985.72</v>
      </c>
      <c r="I15" s="412">
        <v>952.68</v>
      </c>
      <c r="J15" s="411">
        <v>0.24189518586227909</v>
      </c>
    </row>
    <row r="16" spans="1:10" ht="18" customHeight="1" x14ac:dyDescent="0.2">
      <c r="A16" s="414" t="s">
        <v>3155</v>
      </c>
      <c r="B16" s="414" t="s">
        <v>3154</v>
      </c>
      <c r="C16" s="414" t="s">
        <v>1077</v>
      </c>
      <c r="D16" s="414">
        <v>1</v>
      </c>
      <c r="E16" s="414">
        <v>11.352</v>
      </c>
      <c r="F16" s="413">
        <v>1259.6199999999999</v>
      </c>
      <c r="G16" s="412">
        <v>0</v>
      </c>
      <c r="H16" s="412">
        <v>802.55</v>
      </c>
      <c r="I16" s="412">
        <v>457.07</v>
      </c>
      <c r="J16" s="411">
        <v>0.36286340324859878</v>
      </c>
    </row>
    <row r="17" spans="1:10" ht="18" customHeight="1" x14ac:dyDescent="0.2">
      <c r="A17" s="414" t="s">
        <v>1887</v>
      </c>
      <c r="B17" s="414" t="s">
        <v>1886</v>
      </c>
      <c r="C17" s="414" t="s">
        <v>1882</v>
      </c>
      <c r="D17" s="414">
        <v>35</v>
      </c>
      <c r="E17" s="414">
        <v>529.9</v>
      </c>
      <c r="F17" s="413">
        <v>16997.23</v>
      </c>
      <c r="G17" s="412">
        <v>0</v>
      </c>
      <c r="H17" s="412">
        <v>13054.3</v>
      </c>
      <c r="I17" s="412">
        <v>3942.93</v>
      </c>
      <c r="J17" s="411">
        <v>0.23197485707965357</v>
      </c>
    </row>
    <row r="18" spans="1:10" ht="18" customHeight="1" x14ac:dyDescent="0.2">
      <c r="A18" s="414" t="s">
        <v>1887</v>
      </c>
      <c r="B18" s="414" t="s">
        <v>1886</v>
      </c>
      <c r="C18" s="414" t="s">
        <v>1885</v>
      </c>
      <c r="D18" s="414">
        <v>32</v>
      </c>
      <c r="E18" s="414">
        <v>121.12</v>
      </c>
      <c r="F18" s="413">
        <v>4006.4</v>
      </c>
      <c r="G18" s="412">
        <v>0</v>
      </c>
      <c r="H18" s="412">
        <v>2979.66</v>
      </c>
      <c r="I18" s="412">
        <v>1026.74</v>
      </c>
      <c r="J18" s="411">
        <v>0.25627496006389777</v>
      </c>
    </row>
    <row r="19" spans="1:10" ht="18" customHeight="1" x14ac:dyDescent="0.2">
      <c r="A19" s="414" t="s">
        <v>1879</v>
      </c>
      <c r="B19" s="414" t="s">
        <v>1878</v>
      </c>
      <c r="C19" s="414" t="s">
        <v>1875</v>
      </c>
      <c r="D19" s="414">
        <v>29</v>
      </c>
      <c r="E19" s="414">
        <v>658.59</v>
      </c>
      <c r="F19" s="413">
        <v>13171.53</v>
      </c>
      <c r="G19" s="412">
        <v>0</v>
      </c>
      <c r="H19" s="412">
        <v>9680.49</v>
      </c>
      <c r="I19" s="412">
        <v>3491.04</v>
      </c>
      <c r="J19" s="411">
        <v>0.26504437981009038</v>
      </c>
    </row>
    <row r="20" spans="1:10" ht="18" customHeight="1" x14ac:dyDescent="0.2">
      <c r="A20" s="414" t="s">
        <v>1877</v>
      </c>
      <c r="B20" s="414" t="s">
        <v>1876</v>
      </c>
      <c r="C20" s="414" t="s">
        <v>1875</v>
      </c>
      <c r="D20" s="414">
        <v>11</v>
      </c>
      <c r="E20" s="414">
        <v>249.81</v>
      </c>
      <c r="F20" s="413">
        <v>5891.74</v>
      </c>
      <c r="G20" s="412">
        <v>0</v>
      </c>
      <c r="H20" s="412">
        <v>4311.71</v>
      </c>
      <c r="I20" s="412">
        <v>1580.03</v>
      </c>
      <c r="J20" s="411">
        <v>0.26817714291533573</v>
      </c>
    </row>
    <row r="21" spans="1:10" ht="18" customHeight="1" x14ac:dyDescent="0.2">
      <c r="A21" s="414" t="s">
        <v>2429</v>
      </c>
      <c r="B21" s="414" t="s">
        <v>2428</v>
      </c>
      <c r="C21" s="414" t="s">
        <v>1021</v>
      </c>
      <c r="D21" s="414">
        <v>1</v>
      </c>
      <c r="E21" s="414">
        <v>20</v>
      </c>
      <c r="F21" s="413">
        <v>1944.08</v>
      </c>
      <c r="G21" s="412">
        <v>0</v>
      </c>
      <c r="H21" s="412">
        <v>1546.31</v>
      </c>
      <c r="I21" s="412">
        <v>397.77</v>
      </c>
      <c r="J21" s="411">
        <v>0.20460577754001893</v>
      </c>
    </row>
    <row r="22" spans="1:10" ht="18" customHeight="1" x14ac:dyDescent="0.2">
      <c r="A22" s="414" t="s">
        <v>2337</v>
      </c>
      <c r="B22" s="414" t="s">
        <v>2336</v>
      </c>
      <c r="C22" s="414" t="s">
        <v>1021</v>
      </c>
      <c r="D22" s="414">
        <v>2</v>
      </c>
      <c r="E22" s="414">
        <v>40</v>
      </c>
      <c r="F22" s="413">
        <v>4107.76</v>
      </c>
      <c r="G22" s="412">
        <v>0</v>
      </c>
      <c r="H22" s="412">
        <v>2950.82</v>
      </c>
      <c r="I22" s="412">
        <v>1156.94</v>
      </c>
      <c r="J22" s="411">
        <v>0.2816474185444135</v>
      </c>
    </row>
    <row r="23" spans="1:10" ht="18" customHeight="1" x14ac:dyDescent="0.2">
      <c r="A23" s="414" t="s">
        <v>1874</v>
      </c>
      <c r="B23" s="414" t="s">
        <v>1873</v>
      </c>
      <c r="C23" s="414" t="s">
        <v>1677</v>
      </c>
      <c r="D23" s="414">
        <v>13</v>
      </c>
      <c r="E23" s="414">
        <v>156</v>
      </c>
      <c r="F23" s="413">
        <v>4401.1499999999996</v>
      </c>
      <c r="G23" s="412">
        <v>0</v>
      </c>
      <c r="H23" s="412">
        <v>3374.15</v>
      </c>
      <c r="I23" s="412">
        <v>1027</v>
      </c>
      <c r="J23" s="411">
        <v>0.23334810220056121</v>
      </c>
    </row>
    <row r="24" spans="1:10" ht="18" customHeight="1" x14ac:dyDescent="0.2">
      <c r="A24" s="414" t="s">
        <v>1872</v>
      </c>
      <c r="B24" s="414" t="s">
        <v>1871</v>
      </c>
      <c r="C24" s="414" t="s">
        <v>1677</v>
      </c>
      <c r="D24" s="414">
        <v>20</v>
      </c>
      <c r="E24" s="414">
        <v>240</v>
      </c>
      <c r="F24" s="413">
        <v>5638.16</v>
      </c>
      <c r="G24" s="412">
        <v>0</v>
      </c>
      <c r="H24" s="412">
        <v>5059.34</v>
      </c>
      <c r="I24" s="412">
        <v>578.82000000000005</v>
      </c>
      <c r="J24" s="411">
        <v>0.1026611518651475</v>
      </c>
    </row>
    <row r="25" spans="1:10" ht="18" customHeight="1" x14ac:dyDescent="0.2">
      <c r="A25" s="414" t="s">
        <v>2331</v>
      </c>
      <c r="B25" s="414" t="s">
        <v>2330</v>
      </c>
      <c r="C25" s="414" t="s">
        <v>1771</v>
      </c>
      <c r="D25" s="414">
        <v>1</v>
      </c>
      <c r="E25" s="414">
        <v>6</v>
      </c>
      <c r="F25" s="413">
        <v>960.84</v>
      </c>
      <c r="G25" s="412">
        <v>0</v>
      </c>
      <c r="H25" s="412">
        <v>697.65</v>
      </c>
      <c r="I25" s="412">
        <v>263.19</v>
      </c>
      <c r="J25" s="411">
        <v>0.27391657299862621</v>
      </c>
    </row>
    <row r="26" spans="1:10" ht="18" customHeight="1" x14ac:dyDescent="0.2">
      <c r="A26" s="414" t="s">
        <v>2329</v>
      </c>
      <c r="B26" s="414" t="s">
        <v>2328</v>
      </c>
      <c r="C26" s="414" t="s">
        <v>1771</v>
      </c>
      <c r="D26" s="414">
        <v>1</v>
      </c>
      <c r="E26" s="414">
        <v>6</v>
      </c>
      <c r="F26" s="413">
        <v>1230.3</v>
      </c>
      <c r="G26" s="412">
        <v>0</v>
      </c>
      <c r="H26" s="412">
        <v>862.11</v>
      </c>
      <c r="I26" s="412">
        <v>368.19</v>
      </c>
      <c r="J26" s="411">
        <v>0.29926847110460864</v>
      </c>
    </row>
    <row r="27" spans="1:10" ht="18" customHeight="1" x14ac:dyDescent="0.2">
      <c r="A27" s="414" t="s">
        <v>1870</v>
      </c>
      <c r="B27" s="414" t="s">
        <v>1869</v>
      </c>
      <c r="C27" s="414" t="s">
        <v>1771</v>
      </c>
      <c r="D27" s="414">
        <v>4</v>
      </c>
      <c r="E27" s="414">
        <v>24</v>
      </c>
      <c r="F27" s="413">
        <v>3916.93</v>
      </c>
      <c r="G27" s="412">
        <v>0</v>
      </c>
      <c r="H27" s="412">
        <v>2873.48</v>
      </c>
      <c r="I27" s="412">
        <v>1043.45</v>
      </c>
      <c r="J27" s="411">
        <v>0.26639485515441941</v>
      </c>
    </row>
    <row r="28" spans="1:10" ht="18" customHeight="1" x14ac:dyDescent="0.2">
      <c r="A28" s="414" t="s">
        <v>1862</v>
      </c>
      <c r="B28" s="414" t="s">
        <v>1861</v>
      </c>
      <c r="C28" s="414" t="s">
        <v>1860</v>
      </c>
      <c r="D28" s="414">
        <v>6</v>
      </c>
      <c r="E28" s="414">
        <v>28.8</v>
      </c>
      <c r="F28" s="413">
        <v>4997.1000000000004</v>
      </c>
      <c r="G28" s="412">
        <v>0</v>
      </c>
      <c r="H28" s="412">
        <v>3578.34</v>
      </c>
      <c r="I28" s="412">
        <v>1418.76</v>
      </c>
      <c r="J28" s="411">
        <v>0.28391667166956835</v>
      </c>
    </row>
    <row r="29" spans="1:10" ht="18" customHeight="1" x14ac:dyDescent="0.2">
      <c r="A29" s="414" t="s">
        <v>1965</v>
      </c>
      <c r="B29" s="414" t="s">
        <v>1964</v>
      </c>
      <c r="C29" s="414" t="s">
        <v>1860</v>
      </c>
      <c r="D29" s="414">
        <v>7</v>
      </c>
      <c r="E29" s="414">
        <v>33.6</v>
      </c>
      <c r="F29" s="413">
        <v>5866.34</v>
      </c>
      <c r="G29" s="412">
        <v>0</v>
      </c>
      <c r="H29" s="412">
        <v>4235.7700000000004</v>
      </c>
      <c r="I29" s="412">
        <v>1630.57</v>
      </c>
      <c r="J29" s="411">
        <v>0.27795354514058168</v>
      </c>
    </row>
    <row r="30" spans="1:10" ht="18" customHeight="1" x14ac:dyDescent="0.2">
      <c r="A30" s="414" t="s">
        <v>4416</v>
      </c>
      <c r="B30" s="414" t="s">
        <v>4415</v>
      </c>
      <c r="C30" s="414" t="s">
        <v>1013</v>
      </c>
      <c r="D30" s="414">
        <v>268</v>
      </c>
      <c r="E30" s="414">
        <v>5092</v>
      </c>
      <c r="F30" s="413">
        <v>269410.11</v>
      </c>
      <c r="G30" s="412">
        <v>0</v>
      </c>
      <c r="H30" s="412">
        <v>167229.04</v>
      </c>
      <c r="I30" s="412">
        <v>102181.07</v>
      </c>
      <c r="J30" s="411">
        <v>0.37927704346358793</v>
      </c>
    </row>
    <row r="31" spans="1:10" ht="18" customHeight="1" x14ac:dyDescent="0.2">
      <c r="A31" s="414" t="s">
        <v>2327</v>
      </c>
      <c r="B31" s="414" t="s">
        <v>2326</v>
      </c>
      <c r="C31" s="414" t="s">
        <v>1013</v>
      </c>
      <c r="D31" s="414">
        <v>7</v>
      </c>
      <c r="E31" s="414">
        <v>133</v>
      </c>
      <c r="F31" s="413">
        <v>13417.02</v>
      </c>
      <c r="G31" s="412">
        <v>0</v>
      </c>
      <c r="H31" s="412">
        <v>10037.86</v>
      </c>
      <c r="I31" s="412">
        <v>3379.16</v>
      </c>
      <c r="J31" s="411">
        <v>0.25185622440750627</v>
      </c>
    </row>
    <row r="32" spans="1:10" ht="18" customHeight="1" x14ac:dyDescent="0.2">
      <c r="A32" s="414" t="s">
        <v>1859</v>
      </c>
      <c r="B32" s="414" t="s">
        <v>1858</v>
      </c>
      <c r="C32" s="414" t="s">
        <v>1013</v>
      </c>
      <c r="D32" s="414">
        <v>2</v>
      </c>
      <c r="E32" s="414">
        <v>38</v>
      </c>
      <c r="F32" s="413">
        <v>4132.3599999999997</v>
      </c>
      <c r="G32" s="412">
        <v>0</v>
      </c>
      <c r="H32" s="412">
        <v>3047.14</v>
      </c>
      <c r="I32" s="412">
        <v>1085.22</v>
      </c>
      <c r="J32" s="411">
        <v>0.2626150674191019</v>
      </c>
    </row>
    <row r="33" spans="1:10" ht="18" customHeight="1" x14ac:dyDescent="0.2">
      <c r="A33" s="414" t="s">
        <v>1857</v>
      </c>
      <c r="B33" s="414" t="s">
        <v>1856</v>
      </c>
      <c r="C33" s="414" t="s">
        <v>1013</v>
      </c>
      <c r="D33" s="414">
        <v>7</v>
      </c>
      <c r="E33" s="414">
        <v>133</v>
      </c>
      <c r="F33" s="413">
        <v>7455.98</v>
      </c>
      <c r="G33" s="412">
        <v>0</v>
      </c>
      <c r="H33" s="412">
        <v>6352.43</v>
      </c>
      <c r="I33" s="412">
        <v>1103.55</v>
      </c>
      <c r="J33" s="411">
        <v>0.1480087124697223</v>
      </c>
    </row>
    <row r="34" spans="1:10" ht="18" customHeight="1" x14ac:dyDescent="0.2">
      <c r="A34" s="414" t="s">
        <v>1855</v>
      </c>
      <c r="B34" s="414" t="s">
        <v>1854</v>
      </c>
      <c r="C34" s="414" t="s">
        <v>1013</v>
      </c>
      <c r="D34" s="414">
        <v>63</v>
      </c>
      <c r="E34" s="414">
        <v>1197</v>
      </c>
      <c r="F34" s="413">
        <v>73191.37</v>
      </c>
      <c r="G34" s="412">
        <v>0</v>
      </c>
      <c r="H34" s="412">
        <v>57876.84</v>
      </c>
      <c r="I34" s="412">
        <v>15314.53</v>
      </c>
      <c r="J34" s="411">
        <v>0.20923955925404866</v>
      </c>
    </row>
    <row r="35" spans="1:10" ht="18" customHeight="1" x14ac:dyDescent="0.2">
      <c r="A35" s="414" t="s">
        <v>1853</v>
      </c>
      <c r="B35" s="414" t="s">
        <v>1852</v>
      </c>
      <c r="C35" s="414" t="s">
        <v>1013</v>
      </c>
      <c r="D35" s="414">
        <v>82</v>
      </c>
      <c r="E35" s="414">
        <v>1558</v>
      </c>
      <c r="F35" s="413">
        <v>97637.91</v>
      </c>
      <c r="G35" s="412">
        <v>0</v>
      </c>
      <c r="H35" s="412">
        <v>77673.64</v>
      </c>
      <c r="I35" s="412">
        <v>19964.27</v>
      </c>
      <c r="J35" s="411">
        <v>0.20447252506736369</v>
      </c>
    </row>
    <row r="36" spans="1:10" ht="18" customHeight="1" x14ac:dyDescent="0.2">
      <c r="A36" s="414" t="s">
        <v>1851</v>
      </c>
      <c r="B36" s="414" t="s">
        <v>1850</v>
      </c>
      <c r="C36" s="414" t="s">
        <v>1013</v>
      </c>
      <c r="D36" s="414">
        <v>9</v>
      </c>
      <c r="E36" s="414">
        <v>171</v>
      </c>
      <c r="F36" s="413">
        <v>11175.4</v>
      </c>
      <c r="G36" s="412">
        <v>0</v>
      </c>
      <c r="H36" s="412">
        <v>10724.22</v>
      </c>
      <c r="I36" s="412">
        <v>451.18</v>
      </c>
      <c r="J36" s="411">
        <v>4.0372604112604474E-2</v>
      </c>
    </row>
    <row r="37" spans="1:10" ht="18" customHeight="1" x14ac:dyDescent="0.2">
      <c r="A37" s="414" t="s">
        <v>1849</v>
      </c>
      <c r="B37" s="414" t="s">
        <v>1848</v>
      </c>
      <c r="C37" s="414" t="s">
        <v>1013</v>
      </c>
      <c r="D37" s="414">
        <v>20</v>
      </c>
      <c r="E37" s="414">
        <v>380</v>
      </c>
      <c r="F37" s="413">
        <v>27599.200000000001</v>
      </c>
      <c r="G37" s="412">
        <v>0</v>
      </c>
      <c r="H37" s="412">
        <v>25567.4</v>
      </c>
      <c r="I37" s="412">
        <v>2031.8</v>
      </c>
      <c r="J37" s="411">
        <v>7.3618075886257572E-2</v>
      </c>
    </row>
    <row r="38" spans="1:10" ht="18" customHeight="1" x14ac:dyDescent="0.2">
      <c r="A38" s="414" t="s">
        <v>1847</v>
      </c>
      <c r="B38" s="414" t="s">
        <v>1846</v>
      </c>
      <c r="C38" s="414" t="s">
        <v>1013</v>
      </c>
      <c r="D38" s="414">
        <v>4</v>
      </c>
      <c r="E38" s="414">
        <v>76</v>
      </c>
      <c r="F38" s="413">
        <v>5086.49</v>
      </c>
      <c r="G38" s="412">
        <v>0</v>
      </c>
      <c r="H38" s="412">
        <v>4146.6400000000003</v>
      </c>
      <c r="I38" s="412">
        <v>939.85</v>
      </c>
      <c r="J38" s="411">
        <v>0.18477378309993728</v>
      </c>
    </row>
    <row r="39" spans="1:10" ht="18" customHeight="1" x14ac:dyDescent="0.2">
      <c r="A39" s="414" t="s">
        <v>2325</v>
      </c>
      <c r="B39" s="414" t="s">
        <v>2324</v>
      </c>
      <c r="C39" s="414" t="s">
        <v>1013</v>
      </c>
      <c r="D39" s="414">
        <v>1</v>
      </c>
      <c r="E39" s="414">
        <v>19</v>
      </c>
      <c r="F39" s="413">
        <v>1207.2</v>
      </c>
      <c r="G39" s="412">
        <v>0</v>
      </c>
      <c r="H39" s="412">
        <v>890.17</v>
      </c>
      <c r="I39" s="412">
        <v>317.02999999999997</v>
      </c>
      <c r="J39" s="411">
        <v>0.26261597084161697</v>
      </c>
    </row>
    <row r="40" spans="1:10" ht="18" customHeight="1" x14ac:dyDescent="0.2">
      <c r="A40" s="414" t="s">
        <v>1837</v>
      </c>
      <c r="B40" s="414" t="s">
        <v>1836</v>
      </c>
      <c r="C40" s="414" t="s">
        <v>1013</v>
      </c>
      <c r="D40" s="414">
        <v>1275</v>
      </c>
      <c r="E40" s="414">
        <v>24225</v>
      </c>
      <c r="F40" s="413">
        <v>958782.51</v>
      </c>
      <c r="G40" s="412">
        <v>0</v>
      </c>
      <c r="H40" s="412">
        <v>844113.75</v>
      </c>
      <c r="I40" s="412">
        <v>114668.76</v>
      </c>
      <c r="J40" s="411">
        <v>0.11959830180882211</v>
      </c>
    </row>
    <row r="41" spans="1:10" ht="18" customHeight="1" x14ac:dyDescent="0.2">
      <c r="A41" s="414" t="s">
        <v>3149</v>
      </c>
      <c r="B41" s="414" t="s">
        <v>3148</v>
      </c>
      <c r="C41" s="414" t="s">
        <v>1013</v>
      </c>
      <c r="D41" s="414">
        <v>10</v>
      </c>
      <c r="E41" s="414">
        <v>190</v>
      </c>
      <c r="F41" s="413">
        <v>11390.7</v>
      </c>
      <c r="G41" s="412">
        <v>0</v>
      </c>
      <c r="H41" s="412">
        <v>10552.1</v>
      </c>
      <c r="I41" s="412">
        <v>838.6</v>
      </c>
      <c r="J41" s="411">
        <v>7.3621463123425254E-2</v>
      </c>
    </row>
    <row r="42" spans="1:10" ht="18" customHeight="1" x14ac:dyDescent="0.2">
      <c r="A42" s="414" t="s">
        <v>1835</v>
      </c>
      <c r="B42" s="414" t="s">
        <v>1834</v>
      </c>
      <c r="C42" s="414" t="s">
        <v>1013</v>
      </c>
      <c r="D42" s="414">
        <v>1</v>
      </c>
      <c r="E42" s="414">
        <v>19</v>
      </c>
      <c r="F42" s="413">
        <v>1705.93</v>
      </c>
      <c r="G42" s="412">
        <v>0</v>
      </c>
      <c r="H42" s="412">
        <v>1264.17</v>
      </c>
      <c r="I42" s="412">
        <v>441.76</v>
      </c>
      <c r="J42" s="411">
        <v>0.2589555257249711</v>
      </c>
    </row>
    <row r="43" spans="1:10" ht="18" customHeight="1" x14ac:dyDescent="0.2">
      <c r="A43" s="414" t="s">
        <v>5283</v>
      </c>
      <c r="B43" s="414" t="s">
        <v>5282</v>
      </c>
      <c r="C43" s="414" t="s">
        <v>1013</v>
      </c>
      <c r="D43" s="414">
        <v>1</v>
      </c>
      <c r="E43" s="414">
        <v>19</v>
      </c>
      <c r="F43" s="413">
        <v>1700.48</v>
      </c>
      <c r="G43" s="412">
        <v>0</v>
      </c>
      <c r="H43" s="412">
        <v>1256.22</v>
      </c>
      <c r="I43" s="412">
        <v>444.26</v>
      </c>
      <c r="J43" s="411">
        <v>0.26125564546480995</v>
      </c>
    </row>
    <row r="44" spans="1:10" ht="18" customHeight="1" x14ac:dyDescent="0.2">
      <c r="A44" s="414" t="s">
        <v>1827</v>
      </c>
      <c r="B44" s="414" t="s">
        <v>1826</v>
      </c>
      <c r="C44" s="414" t="s">
        <v>1013</v>
      </c>
      <c r="D44" s="414">
        <v>4</v>
      </c>
      <c r="E44" s="414">
        <v>76</v>
      </c>
      <c r="F44" s="413">
        <v>10251.67</v>
      </c>
      <c r="G44" s="412">
        <v>0</v>
      </c>
      <c r="H44" s="412">
        <v>7302.8</v>
      </c>
      <c r="I44" s="412">
        <v>2948.87</v>
      </c>
      <c r="J44" s="411">
        <v>0.28764776860745617</v>
      </c>
    </row>
    <row r="45" spans="1:10" ht="18" customHeight="1" x14ac:dyDescent="0.2">
      <c r="A45" s="414" t="s">
        <v>1825</v>
      </c>
      <c r="B45" s="414" t="s">
        <v>1824</v>
      </c>
      <c r="C45" s="414" t="s">
        <v>1013</v>
      </c>
      <c r="D45" s="414">
        <v>3</v>
      </c>
      <c r="E45" s="414">
        <v>57</v>
      </c>
      <c r="F45" s="413">
        <v>4953.05</v>
      </c>
      <c r="G45" s="412">
        <v>0</v>
      </c>
      <c r="H45" s="412">
        <v>3549.42</v>
      </c>
      <c r="I45" s="412">
        <v>1403.63</v>
      </c>
      <c r="J45" s="411">
        <v>0.28338700396725253</v>
      </c>
    </row>
    <row r="46" spans="1:10" ht="18" customHeight="1" x14ac:dyDescent="0.2">
      <c r="A46" s="414" t="s">
        <v>8813</v>
      </c>
      <c r="B46" s="414" t="s">
        <v>8812</v>
      </c>
      <c r="C46" s="414" t="s">
        <v>1013</v>
      </c>
      <c r="D46" s="414">
        <v>1</v>
      </c>
      <c r="E46" s="414">
        <v>19</v>
      </c>
      <c r="F46" s="413">
        <v>10904.57</v>
      </c>
      <c r="G46" s="412">
        <v>0</v>
      </c>
      <c r="H46" s="412">
        <v>6838.37</v>
      </c>
      <c r="I46" s="412">
        <v>4066.2</v>
      </c>
      <c r="J46" s="411">
        <v>0.37288953163673577</v>
      </c>
    </row>
    <row r="47" spans="1:10" ht="18" customHeight="1" x14ac:dyDescent="0.2">
      <c r="A47" s="414" t="s">
        <v>1823</v>
      </c>
      <c r="B47" s="414" t="s">
        <v>1822</v>
      </c>
      <c r="C47" s="414" t="s">
        <v>3147</v>
      </c>
      <c r="D47" s="414">
        <v>2</v>
      </c>
      <c r="E47" s="414">
        <v>21.263999999999999</v>
      </c>
      <c r="F47" s="413">
        <v>3477.94</v>
      </c>
      <c r="G47" s="412">
        <v>0</v>
      </c>
      <c r="H47" s="412">
        <v>1628.42</v>
      </c>
      <c r="I47" s="412">
        <v>1849.52</v>
      </c>
      <c r="J47" s="411">
        <v>0.53178605726378259</v>
      </c>
    </row>
    <row r="48" spans="1:10" ht="18" customHeight="1" x14ac:dyDescent="0.2">
      <c r="A48" s="414" t="s">
        <v>1823</v>
      </c>
      <c r="B48" s="414" t="s">
        <v>1822</v>
      </c>
      <c r="C48" s="414" t="s">
        <v>1821</v>
      </c>
      <c r="D48" s="414">
        <v>24</v>
      </c>
      <c r="E48" s="414">
        <v>10.632</v>
      </c>
      <c r="F48" s="413">
        <v>1254.48</v>
      </c>
      <c r="G48" s="412">
        <v>0</v>
      </c>
      <c r="H48" s="412">
        <v>814.21</v>
      </c>
      <c r="I48" s="412">
        <v>440.27</v>
      </c>
      <c r="J48" s="411">
        <v>0.3509581659332951</v>
      </c>
    </row>
    <row r="49" spans="1:10" ht="18" customHeight="1" x14ac:dyDescent="0.2">
      <c r="A49" s="414" t="s">
        <v>1820</v>
      </c>
      <c r="B49" s="414" t="s">
        <v>1819</v>
      </c>
      <c r="C49" s="414" t="s">
        <v>1818</v>
      </c>
      <c r="D49" s="414">
        <v>14</v>
      </c>
      <c r="E49" s="414">
        <v>154.56</v>
      </c>
      <c r="F49" s="413">
        <v>4826.8</v>
      </c>
      <c r="G49" s="412">
        <v>0</v>
      </c>
      <c r="H49" s="412">
        <v>3418.87</v>
      </c>
      <c r="I49" s="412">
        <v>1407.93</v>
      </c>
      <c r="J49" s="411">
        <v>0.29169014668103094</v>
      </c>
    </row>
    <row r="50" spans="1:10" ht="18" customHeight="1" x14ac:dyDescent="0.2">
      <c r="A50" s="414" t="s">
        <v>1820</v>
      </c>
      <c r="B50" s="414" t="s">
        <v>1819</v>
      </c>
      <c r="C50" s="414" t="s">
        <v>1961</v>
      </c>
      <c r="D50" s="414">
        <v>72</v>
      </c>
      <c r="E50" s="414">
        <v>33.119999999999997</v>
      </c>
      <c r="F50" s="413">
        <v>933.84</v>
      </c>
      <c r="G50" s="412">
        <v>0</v>
      </c>
      <c r="H50" s="412">
        <v>732.63</v>
      </c>
      <c r="I50" s="412">
        <v>201.21</v>
      </c>
      <c r="J50" s="411">
        <v>0.21546517604728863</v>
      </c>
    </row>
    <row r="51" spans="1:10" ht="18" customHeight="1" x14ac:dyDescent="0.2">
      <c r="A51" s="414" t="s">
        <v>1817</v>
      </c>
      <c r="B51" s="414" t="s">
        <v>1816</v>
      </c>
      <c r="C51" s="414" t="s">
        <v>1013</v>
      </c>
      <c r="D51" s="414">
        <v>21</v>
      </c>
      <c r="E51" s="414">
        <v>399</v>
      </c>
      <c r="F51" s="413">
        <v>14275.37</v>
      </c>
      <c r="G51" s="412">
        <v>0</v>
      </c>
      <c r="H51" s="412">
        <v>11083.38</v>
      </c>
      <c r="I51" s="412">
        <v>3191.99</v>
      </c>
      <c r="J51" s="411">
        <v>0.22360120963589736</v>
      </c>
    </row>
    <row r="52" spans="1:10" ht="18" customHeight="1" x14ac:dyDescent="0.2">
      <c r="A52" s="414" t="s">
        <v>1815</v>
      </c>
      <c r="B52" s="414" t="s">
        <v>1814</v>
      </c>
      <c r="C52" s="414" t="s">
        <v>1013</v>
      </c>
      <c r="D52" s="414">
        <v>15</v>
      </c>
      <c r="E52" s="414">
        <v>285</v>
      </c>
      <c r="F52" s="413">
        <v>13889.82</v>
      </c>
      <c r="G52" s="412">
        <v>0</v>
      </c>
      <c r="H52" s="412">
        <v>11128.35</v>
      </c>
      <c r="I52" s="412">
        <v>2761.47</v>
      </c>
      <c r="J52" s="411">
        <v>0.19881251160922173</v>
      </c>
    </row>
    <row r="53" spans="1:10" ht="18" customHeight="1" x14ac:dyDescent="0.2">
      <c r="A53" s="414" t="s">
        <v>1960</v>
      </c>
      <c r="B53" s="414" t="s">
        <v>1959</v>
      </c>
      <c r="C53" s="414" t="s">
        <v>1013</v>
      </c>
      <c r="D53" s="414">
        <v>7</v>
      </c>
      <c r="E53" s="414">
        <v>133</v>
      </c>
      <c r="F53" s="413">
        <v>7059.15</v>
      </c>
      <c r="G53" s="412">
        <v>0</v>
      </c>
      <c r="H53" s="412">
        <v>6734.91</v>
      </c>
      <c r="I53" s="412">
        <v>324.24</v>
      </c>
      <c r="J53" s="411">
        <v>4.5931875650751151E-2</v>
      </c>
    </row>
    <row r="54" spans="1:10" ht="18" customHeight="1" x14ac:dyDescent="0.2">
      <c r="A54" s="414" t="s">
        <v>2315</v>
      </c>
      <c r="B54" s="414" t="s">
        <v>2314</v>
      </c>
      <c r="C54" s="414" t="s">
        <v>1013</v>
      </c>
      <c r="D54" s="414">
        <v>3</v>
      </c>
      <c r="E54" s="414">
        <v>57</v>
      </c>
      <c r="F54" s="413">
        <v>5567.43</v>
      </c>
      <c r="G54" s="412">
        <v>0</v>
      </c>
      <c r="H54" s="412">
        <v>3588.06</v>
      </c>
      <c r="I54" s="412">
        <v>1979.37</v>
      </c>
      <c r="J54" s="411">
        <v>0.35552669723732494</v>
      </c>
    </row>
    <row r="55" spans="1:10" ht="18" customHeight="1" x14ac:dyDescent="0.2">
      <c r="A55" s="414" t="s">
        <v>1811</v>
      </c>
      <c r="B55" s="414" t="s">
        <v>1810</v>
      </c>
      <c r="C55" s="414" t="s">
        <v>1013</v>
      </c>
      <c r="D55" s="414">
        <v>19</v>
      </c>
      <c r="E55" s="414">
        <v>361</v>
      </c>
      <c r="F55" s="413">
        <v>25315.919999999998</v>
      </c>
      <c r="G55" s="412">
        <v>0</v>
      </c>
      <c r="H55" s="412">
        <v>15250.54</v>
      </c>
      <c r="I55" s="412">
        <v>10065.379999999999</v>
      </c>
      <c r="J55" s="411">
        <v>0.39759092302393118</v>
      </c>
    </row>
    <row r="56" spans="1:10" ht="18" customHeight="1" x14ac:dyDescent="0.2">
      <c r="A56" s="414" t="s">
        <v>3144</v>
      </c>
      <c r="B56" s="414" t="s">
        <v>3143</v>
      </c>
      <c r="C56" s="414" t="s">
        <v>1013</v>
      </c>
      <c r="D56" s="414">
        <v>6</v>
      </c>
      <c r="E56" s="414">
        <v>114</v>
      </c>
      <c r="F56" s="413">
        <v>10035.81</v>
      </c>
      <c r="G56" s="412">
        <v>0</v>
      </c>
      <c r="H56" s="412">
        <v>8919.48</v>
      </c>
      <c r="I56" s="412">
        <v>1116.33</v>
      </c>
      <c r="J56" s="411">
        <v>0.11123466865155877</v>
      </c>
    </row>
    <row r="57" spans="1:10" ht="18" customHeight="1" x14ac:dyDescent="0.2">
      <c r="A57" s="414" t="s">
        <v>1809</v>
      </c>
      <c r="B57" s="414" t="s">
        <v>1808</v>
      </c>
      <c r="C57" s="414" t="s">
        <v>1013</v>
      </c>
      <c r="D57" s="414">
        <v>1</v>
      </c>
      <c r="E57" s="414">
        <v>19</v>
      </c>
      <c r="F57" s="413">
        <v>0.01</v>
      </c>
      <c r="G57" s="412">
        <v>0</v>
      </c>
      <c r="H57" s="412">
        <v>118.16</v>
      </c>
      <c r="I57" s="412">
        <v>-118.15</v>
      </c>
      <c r="J57" s="411">
        <v>-11815</v>
      </c>
    </row>
    <row r="58" spans="1:10" ht="18" customHeight="1" x14ac:dyDescent="0.2">
      <c r="A58" s="414" t="s">
        <v>1807</v>
      </c>
      <c r="B58" s="414" t="s">
        <v>1806</v>
      </c>
      <c r="C58" s="414" t="s">
        <v>1013</v>
      </c>
      <c r="D58" s="414">
        <v>12</v>
      </c>
      <c r="E58" s="414">
        <v>228</v>
      </c>
      <c r="F58" s="413">
        <v>0.12</v>
      </c>
      <c r="G58" s="412">
        <v>0</v>
      </c>
      <c r="H58" s="412">
        <v>669.36</v>
      </c>
      <c r="I58" s="412">
        <v>-669.24</v>
      </c>
      <c r="J58" s="411">
        <v>-5577</v>
      </c>
    </row>
    <row r="59" spans="1:10" ht="18" customHeight="1" x14ac:dyDescent="0.2">
      <c r="A59" s="414" t="s">
        <v>2313</v>
      </c>
      <c r="B59" s="414" t="s">
        <v>2312</v>
      </c>
      <c r="C59" s="414" t="s">
        <v>1013</v>
      </c>
      <c r="D59" s="414">
        <v>52</v>
      </c>
      <c r="E59" s="414">
        <v>988</v>
      </c>
      <c r="F59" s="413">
        <v>38016.129999999997</v>
      </c>
      <c r="G59" s="412">
        <v>0</v>
      </c>
      <c r="H59" s="412">
        <v>12561.32</v>
      </c>
      <c r="I59" s="412">
        <v>25454.81</v>
      </c>
      <c r="J59" s="411">
        <v>0.66957920230175982</v>
      </c>
    </row>
    <row r="60" spans="1:10" ht="18" customHeight="1" x14ac:dyDescent="0.2">
      <c r="A60" s="414" t="s">
        <v>1802</v>
      </c>
      <c r="B60" s="414" t="s">
        <v>1801</v>
      </c>
      <c r="C60" s="414" t="s">
        <v>1803</v>
      </c>
      <c r="D60" s="414">
        <v>7</v>
      </c>
      <c r="E60" s="414">
        <v>39.731999999999999</v>
      </c>
      <c r="F60" s="413">
        <v>11339.47</v>
      </c>
      <c r="G60" s="412">
        <v>0</v>
      </c>
      <c r="H60" s="412">
        <v>9217.32</v>
      </c>
      <c r="I60" s="412">
        <v>2122.15</v>
      </c>
      <c r="J60" s="411">
        <v>0.18714719471015842</v>
      </c>
    </row>
    <row r="61" spans="1:10" ht="18" customHeight="1" x14ac:dyDescent="0.2">
      <c r="A61" s="414" t="s">
        <v>1802</v>
      </c>
      <c r="B61" s="414" t="s">
        <v>1801</v>
      </c>
      <c r="C61" s="414" t="s">
        <v>1800</v>
      </c>
      <c r="D61" s="414">
        <v>204</v>
      </c>
      <c r="E61" s="414">
        <v>96.492000000000004</v>
      </c>
      <c r="F61" s="413">
        <v>23886.36</v>
      </c>
      <c r="G61" s="412">
        <v>0</v>
      </c>
      <c r="H61" s="412">
        <v>22384.92</v>
      </c>
      <c r="I61" s="412">
        <v>1501.44</v>
      </c>
      <c r="J61" s="411">
        <v>6.2857630882227344E-2</v>
      </c>
    </row>
    <row r="62" spans="1:10" ht="18" customHeight="1" x14ac:dyDescent="0.2">
      <c r="A62" s="414" t="s">
        <v>1799</v>
      </c>
      <c r="B62" s="414" t="s">
        <v>1798</v>
      </c>
      <c r="C62" s="414" t="s">
        <v>1013</v>
      </c>
      <c r="D62" s="414">
        <v>16</v>
      </c>
      <c r="E62" s="414">
        <v>304</v>
      </c>
      <c r="F62" s="413">
        <v>25186.560000000001</v>
      </c>
      <c r="G62" s="412">
        <v>0</v>
      </c>
      <c r="H62" s="412">
        <v>19514.88</v>
      </c>
      <c r="I62" s="412">
        <v>5671.68</v>
      </c>
      <c r="J62" s="411">
        <v>0.22518676627534684</v>
      </c>
    </row>
    <row r="63" spans="1:10" ht="18" customHeight="1" x14ac:dyDescent="0.2">
      <c r="A63" s="414" t="s">
        <v>1793</v>
      </c>
      <c r="B63" s="414" t="s">
        <v>1792</v>
      </c>
      <c r="C63" s="414" t="s">
        <v>1013</v>
      </c>
      <c r="D63" s="414">
        <v>1</v>
      </c>
      <c r="E63" s="414">
        <v>19</v>
      </c>
      <c r="F63" s="413">
        <v>1584.92</v>
      </c>
      <c r="G63" s="412">
        <v>0</v>
      </c>
      <c r="H63" s="412">
        <v>1168.69</v>
      </c>
      <c r="I63" s="412">
        <v>416.23</v>
      </c>
      <c r="J63" s="411">
        <v>0.26261893344774501</v>
      </c>
    </row>
    <row r="64" spans="1:10" ht="18" customHeight="1" x14ac:dyDescent="0.2">
      <c r="A64" s="414" t="s">
        <v>3142</v>
      </c>
      <c r="B64" s="414" t="s">
        <v>3141</v>
      </c>
      <c r="C64" s="414" t="s">
        <v>1013</v>
      </c>
      <c r="D64" s="414">
        <v>2</v>
      </c>
      <c r="E64" s="414">
        <v>38</v>
      </c>
      <c r="F64" s="413">
        <v>2807.82</v>
      </c>
      <c r="G64" s="412">
        <v>0</v>
      </c>
      <c r="H64" s="412">
        <v>2070.44</v>
      </c>
      <c r="I64" s="412">
        <v>737.38</v>
      </c>
      <c r="J64" s="411">
        <v>0.26261654949391344</v>
      </c>
    </row>
    <row r="65" spans="1:10" ht="18" customHeight="1" x14ac:dyDescent="0.2">
      <c r="A65" s="414" t="s">
        <v>1789</v>
      </c>
      <c r="B65" s="414" t="s">
        <v>1788</v>
      </c>
      <c r="C65" s="414" t="s">
        <v>1785</v>
      </c>
      <c r="D65" s="414">
        <v>231</v>
      </c>
      <c r="E65" s="414">
        <v>4620</v>
      </c>
      <c r="F65" s="413">
        <v>90503.8</v>
      </c>
      <c r="G65" s="412">
        <v>0</v>
      </c>
      <c r="H65" s="412">
        <v>77193.27</v>
      </c>
      <c r="I65" s="412">
        <v>13310.53</v>
      </c>
      <c r="J65" s="411">
        <v>0.14707150417993498</v>
      </c>
    </row>
    <row r="66" spans="1:10" ht="18" customHeight="1" x14ac:dyDescent="0.2">
      <c r="A66" s="414" t="s">
        <v>1787</v>
      </c>
      <c r="B66" s="414" t="s">
        <v>1786</v>
      </c>
      <c r="C66" s="414" t="s">
        <v>1785</v>
      </c>
      <c r="D66" s="414">
        <v>12</v>
      </c>
      <c r="E66" s="414">
        <v>240</v>
      </c>
      <c r="F66" s="413">
        <v>5217.46</v>
      </c>
      <c r="G66" s="412">
        <v>0</v>
      </c>
      <c r="H66" s="412">
        <v>4972.68</v>
      </c>
      <c r="I66" s="412">
        <v>244.78</v>
      </c>
      <c r="J66" s="411">
        <v>4.6915548945272223E-2</v>
      </c>
    </row>
    <row r="67" spans="1:10" ht="18" customHeight="1" x14ac:dyDescent="0.2">
      <c r="A67" s="414" t="s">
        <v>1784</v>
      </c>
      <c r="B67" s="414" t="s">
        <v>1783</v>
      </c>
      <c r="C67" s="414" t="s">
        <v>1771</v>
      </c>
      <c r="D67" s="414">
        <v>66</v>
      </c>
      <c r="E67" s="414">
        <v>396</v>
      </c>
      <c r="F67" s="413">
        <v>45492.55</v>
      </c>
      <c r="G67" s="412">
        <v>0</v>
      </c>
      <c r="H67" s="412">
        <v>30425.42</v>
      </c>
      <c r="I67" s="412">
        <v>15067.13</v>
      </c>
      <c r="J67" s="411">
        <v>0.33119994372704981</v>
      </c>
    </row>
    <row r="68" spans="1:10" ht="18" customHeight="1" x14ac:dyDescent="0.2">
      <c r="A68" s="414" t="s">
        <v>1784</v>
      </c>
      <c r="B68" s="414" t="s">
        <v>1783</v>
      </c>
      <c r="C68" s="414" t="s">
        <v>1774</v>
      </c>
      <c r="D68" s="414">
        <v>168</v>
      </c>
      <c r="E68" s="414">
        <v>42</v>
      </c>
      <c r="F68" s="413">
        <v>4152.96</v>
      </c>
      <c r="G68" s="412">
        <v>0</v>
      </c>
      <c r="H68" s="412">
        <v>3190.38</v>
      </c>
      <c r="I68" s="412">
        <v>962.58</v>
      </c>
      <c r="J68" s="411">
        <v>0.23178166897827093</v>
      </c>
    </row>
    <row r="69" spans="1:10" ht="18" customHeight="1" x14ac:dyDescent="0.2">
      <c r="A69" s="414" t="s">
        <v>1782</v>
      </c>
      <c r="B69" s="414" t="s">
        <v>1781</v>
      </c>
      <c r="C69" s="414" t="s">
        <v>1771</v>
      </c>
      <c r="D69" s="414">
        <v>45</v>
      </c>
      <c r="E69" s="414">
        <v>270</v>
      </c>
      <c r="F69" s="413">
        <v>45000.2</v>
      </c>
      <c r="G69" s="412">
        <v>0</v>
      </c>
      <c r="H69" s="412">
        <v>28194.959999999999</v>
      </c>
      <c r="I69" s="412">
        <v>16805.240000000002</v>
      </c>
      <c r="J69" s="411">
        <v>0.37344811800836442</v>
      </c>
    </row>
    <row r="70" spans="1:10" ht="18" customHeight="1" x14ac:dyDescent="0.2">
      <c r="A70" s="414" t="s">
        <v>1782</v>
      </c>
      <c r="B70" s="414" t="s">
        <v>1781</v>
      </c>
      <c r="C70" s="414" t="s">
        <v>1774</v>
      </c>
      <c r="D70" s="414">
        <v>144</v>
      </c>
      <c r="E70" s="414">
        <v>36</v>
      </c>
      <c r="F70" s="413">
        <v>5251.68</v>
      </c>
      <c r="G70" s="412">
        <v>0</v>
      </c>
      <c r="H70" s="412">
        <v>3759.3</v>
      </c>
      <c r="I70" s="412">
        <v>1492.38</v>
      </c>
      <c r="J70" s="411">
        <v>0.28417192212777626</v>
      </c>
    </row>
    <row r="71" spans="1:10" ht="18" customHeight="1" x14ac:dyDescent="0.2">
      <c r="A71" s="414" t="s">
        <v>1780</v>
      </c>
      <c r="B71" s="414" t="s">
        <v>1779</v>
      </c>
      <c r="C71" s="414" t="s">
        <v>1771</v>
      </c>
      <c r="D71" s="414">
        <v>2</v>
      </c>
      <c r="E71" s="414">
        <v>12</v>
      </c>
      <c r="F71" s="413">
        <v>3126.93</v>
      </c>
      <c r="G71" s="412">
        <v>0</v>
      </c>
      <c r="H71" s="412">
        <v>1916.76</v>
      </c>
      <c r="I71" s="412">
        <v>1210.17</v>
      </c>
      <c r="J71" s="411">
        <v>0.38701537930174323</v>
      </c>
    </row>
    <row r="72" spans="1:10" ht="18" customHeight="1" x14ac:dyDescent="0.2">
      <c r="A72" s="414" t="s">
        <v>1780</v>
      </c>
      <c r="B72" s="414" t="s">
        <v>1779</v>
      </c>
      <c r="C72" s="414" t="s">
        <v>1774</v>
      </c>
      <c r="D72" s="414">
        <v>72</v>
      </c>
      <c r="E72" s="414">
        <v>18</v>
      </c>
      <c r="F72" s="413">
        <v>3850.56</v>
      </c>
      <c r="G72" s="412">
        <v>0</v>
      </c>
      <c r="H72" s="412">
        <v>2875.14</v>
      </c>
      <c r="I72" s="412">
        <v>975.42</v>
      </c>
      <c r="J72" s="411">
        <v>0.25331899775617051</v>
      </c>
    </row>
    <row r="73" spans="1:10" ht="18" customHeight="1" x14ac:dyDescent="0.2">
      <c r="A73" s="414" t="s">
        <v>1778</v>
      </c>
      <c r="B73" s="414" t="s">
        <v>1777</v>
      </c>
      <c r="C73" s="414" t="s">
        <v>1771</v>
      </c>
      <c r="D73" s="414">
        <v>75</v>
      </c>
      <c r="E73" s="414">
        <v>450</v>
      </c>
      <c r="F73" s="413">
        <v>52794.06</v>
      </c>
      <c r="G73" s="412">
        <v>0</v>
      </c>
      <c r="H73" s="412">
        <v>41745.21</v>
      </c>
      <c r="I73" s="412">
        <v>11048.85</v>
      </c>
      <c r="J73" s="411">
        <v>0.2092820669598057</v>
      </c>
    </row>
    <row r="74" spans="1:10" ht="18" customHeight="1" x14ac:dyDescent="0.2">
      <c r="A74" s="414" t="s">
        <v>1778</v>
      </c>
      <c r="B74" s="414" t="s">
        <v>1777</v>
      </c>
      <c r="C74" s="414" t="s">
        <v>1774</v>
      </c>
      <c r="D74" s="414">
        <v>144</v>
      </c>
      <c r="E74" s="414">
        <v>36</v>
      </c>
      <c r="F74" s="413">
        <v>4142.88</v>
      </c>
      <c r="G74" s="412">
        <v>0</v>
      </c>
      <c r="H74" s="412">
        <v>3339.6</v>
      </c>
      <c r="I74" s="412">
        <v>803.28</v>
      </c>
      <c r="J74" s="411">
        <v>0.19389410265322674</v>
      </c>
    </row>
    <row r="75" spans="1:10" ht="18" customHeight="1" x14ac:dyDescent="0.2">
      <c r="A75" s="414" t="s">
        <v>1776</v>
      </c>
      <c r="B75" s="414" t="s">
        <v>1775</v>
      </c>
      <c r="C75" s="414" t="s">
        <v>1771</v>
      </c>
      <c r="D75" s="414">
        <v>38</v>
      </c>
      <c r="E75" s="414">
        <v>228</v>
      </c>
      <c r="F75" s="413">
        <v>28734.32</v>
      </c>
      <c r="G75" s="412">
        <v>0</v>
      </c>
      <c r="H75" s="412">
        <v>18225.560000000001</v>
      </c>
      <c r="I75" s="412">
        <v>10508.76</v>
      </c>
      <c r="J75" s="411">
        <v>0.36572154830878195</v>
      </c>
    </row>
    <row r="76" spans="1:10" ht="18" customHeight="1" x14ac:dyDescent="0.2">
      <c r="A76" s="414" t="s">
        <v>1776</v>
      </c>
      <c r="B76" s="414" t="s">
        <v>1775</v>
      </c>
      <c r="C76" s="414" t="s">
        <v>1774</v>
      </c>
      <c r="D76" s="414">
        <v>48</v>
      </c>
      <c r="E76" s="414">
        <v>12</v>
      </c>
      <c r="F76" s="413">
        <v>1303.2</v>
      </c>
      <c r="G76" s="412">
        <v>0</v>
      </c>
      <c r="H76" s="412">
        <v>959.24</v>
      </c>
      <c r="I76" s="412">
        <v>343.96</v>
      </c>
      <c r="J76" s="411">
        <v>0.26393492940454266</v>
      </c>
    </row>
    <row r="77" spans="1:10" ht="18" customHeight="1" x14ac:dyDescent="0.2">
      <c r="A77" s="414" t="s">
        <v>1773</v>
      </c>
      <c r="B77" s="414" t="s">
        <v>1772</v>
      </c>
      <c r="C77" s="414" t="s">
        <v>1771</v>
      </c>
      <c r="D77" s="414">
        <v>27</v>
      </c>
      <c r="E77" s="414">
        <v>162</v>
      </c>
      <c r="F77" s="413">
        <v>18998.47</v>
      </c>
      <c r="G77" s="412">
        <v>0</v>
      </c>
      <c r="H77" s="412">
        <v>14806.96</v>
      </c>
      <c r="I77" s="412">
        <v>4191.51</v>
      </c>
      <c r="J77" s="411">
        <v>0.22062355547578305</v>
      </c>
    </row>
    <row r="78" spans="1:10" ht="18" customHeight="1" x14ac:dyDescent="0.2">
      <c r="A78" s="414" t="s">
        <v>1773</v>
      </c>
      <c r="B78" s="414" t="s">
        <v>1772</v>
      </c>
      <c r="C78" s="414" t="s">
        <v>1774</v>
      </c>
      <c r="D78" s="414">
        <v>48</v>
      </c>
      <c r="E78" s="414">
        <v>12</v>
      </c>
      <c r="F78" s="413">
        <v>1458.72</v>
      </c>
      <c r="G78" s="412">
        <v>0</v>
      </c>
      <c r="H78" s="412">
        <v>1096.8</v>
      </c>
      <c r="I78" s="412">
        <v>361.92</v>
      </c>
      <c r="J78" s="411">
        <v>0.24810793024021061</v>
      </c>
    </row>
    <row r="79" spans="1:10" ht="18" customHeight="1" x14ac:dyDescent="0.2">
      <c r="A79" s="414" t="s">
        <v>1770</v>
      </c>
      <c r="B79" s="414" t="s">
        <v>1769</v>
      </c>
      <c r="C79" s="414" t="s">
        <v>1764</v>
      </c>
      <c r="D79" s="414">
        <v>3</v>
      </c>
      <c r="E79" s="414">
        <v>42.57</v>
      </c>
      <c r="F79" s="413">
        <v>3923.12</v>
      </c>
      <c r="G79" s="412">
        <v>0</v>
      </c>
      <c r="H79" s="412">
        <v>2864.43</v>
      </c>
      <c r="I79" s="412">
        <v>1058.69</v>
      </c>
      <c r="J79" s="411">
        <v>0.26985919370297112</v>
      </c>
    </row>
    <row r="80" spans="1:10" ht="18" customHeight="1" x14ac:dyDescent="0.2">
      <c r="A80" s="414" t="s">
        <v>1766</v>
      </c>
      <c r="B80" s="414" t="s">
        <v>1765</v>
      </c>
      <c r="C80" s="414" t="s">
        <v>1764</v>
      </c>
      <c r="D80" s="414">
        <v>1</v>
      </c>
      <c r="E80" s="414">
        <v>14.19</v>
      </c>
      <c r="F80" s="413">
        <v>1358.35</v>
      </c>
      <c r="G80" s="412">
        <v>0</v>
      </c>
      <c r="H80" s="412">
        <v>1001.46</v>
      </c>
      <c r="I80" s="412">
        <v>356.89</v>
      </c>
      <c r="J80" s="411">
        <v>0.26273788051680347</v>
      </c>
    </row>
    <row r="81" spans="1:10" ht="18" customHeight="1" x14ac:dyDescent="0.2">
      <c r="A81" s="414" t="s">
        <v>2419</v>
      </c>
      <c r="B81" s="414" t="s">
        <v>2418</v>
      </c>
      <c r="C81" s="414" t="s">
        <v>1764</v>
      </c>
      <c r="D81" s="414">
        <v>1</v>
      </c>
      <c r="E81" s="414">
        <v>14.19</v>
      </c>
      <c r="F81" s="413">
        <v>1719.58</v>
      </c>
      <c r="G81" s="412">
        <v>0</v>
      </c>
      <c r="H81" s="412">
        <v>1257.5999999999999</v>
      </c>
      <c r="I81" s="412">
        <v>461.98</v>
      </c>
      <c r="J81" s="411">
        <v>0.26865862594354434</v>
      </c>
    </row>
    <row r="82" spans="1:10" ht="18" customHeight="1" x14ac:dyDescent="0.2">
      <c r="A82" s="414" t="s">
        <v>1763</v>
      </c>
      <c r="B82" s="414" t="s">
        <v>1762</v>
      </c>
      <c r="C82" s="414" t="s">
        <v>1764</v>
      </c>
      <c r="D82" s="414">
        <v>61</v>
      </c>
      <c r="E82" s="414">
        <v>865.59</v>
      </c>
      <c r="F82" s="413">
        <v>72191.649999999994</v>
      </c>
      <c r="G82" s="412">
        <v>0</v>
      </c>
      <c r="H82" s="412">
        <v>48578.53</v>
      </c>
      <c r="I82" s="412">
        <v>23613.119999999999</v>
      </c>
      <c r="J82" s="411">
        <v>0.3270893517463585</v>
      </c>
    </row>
    <row r="83" spans="1:10" ht="18" customHeight="1" x14ac:dyDescent="0.2">
      <c r="A83" s="414" t="s">
        <v>1763</v>
      </c>
      <c r="B83" s="414" t="s">
        <v>1762</v>
      </c>
      <c r="C83" s="414" t="s">
        <v>1074</v>
      </c>
      <c r="D83" s="414">
        <v>30</v>
      </c>
      <c r="E83" s="414">
        <v>28.38</v>
      </c>
      <c r="F83" s="413">
        <v>2479.8000000000002</v>
      </c>
      <c r="G83" s="412">
        <v>0</v>
      </c>
      <c r="H83" s="412">
        <v>1586.24</v>
      </c>
      <c r="I83" s="412">
        <v>893.56</v>
      </c>
      <c r="J83" s="411">
        <v>0.36033551092830068</v>
      </c>
    </row>
    <row r="84" spans="1:10" ht="18" customHeight="1" x14ac:dyDescent="0.2">
      <c r="A84" s="414" t="s">
        <v>1761</v>
      </c>
      <c r="B84" s="414" t="s">
        <v>1760</v>
      </c>
      <c r="C84" s="414" t="s">
        <v>1099</v>
      </c>
      <c r="D84" s="414">
        <v>8000</v>
      </c>
      <c r="E84" s="414">
        <v>8000</v>
      </c>
      <c r="F84" s="413">
        <v>106880</v>
      </c>
      <c r="G84" s="412">
        <v>0</v>
      </c>
      <c r="H84" s="412">
        <v>91280</v>
      </c>
      <c r="I84" s="412">
        <v>15600</v>
      </c>
      <c r="J84" s="411">
        <v>0.14595808383233533</v>
      </c>
    </row>
    <row r="85" spans="1:10" ht="18" customHeight="1" x14ac:dyDescent="0.2">
      <c r="A85" s="414" t="s">
        <v>7249</v>
      </c>
      <c r="B85" s="414" t="s">
        <v>7248</v>
      </c>
      <c r="C85" s="414" t="s">
        <v>1099</v>
      </c>
      <c r="D85" s="414">
        <v>1000</v>
      </c>
      <c r="E85" s="414">
        <v>1000</v>
      </c>
      <c r="F85" s="413">
        <v>34500</v>
      </c>
      <c r="G85" s="412">
        <v>0</v>
      </c>
      <c r="H85" s="412">
        <v>43860</v>
      </c>
      <c r="I85" s="412">
        <v>-9360</v>
      </c>
      <c r="J85" s="411">
        <v>-0.27130434782608698</v>
      </c>
    </row>
    <row r="86" spans="1:10" ht="18" customHeight="1" x14ac:dyDescent="0.2">
      <c r="A86" s="414" t="s">
        <v>1757</v>
      </c>
      <c r="B86" s="414" t="s">
        <v>1756</v>
      </c>
      <c r="C86" s="414" t="s">
        <v>1099</v>
      </c>
      <c r="D86" s="414">
        <v>1000</v>
      </c>
      <c r="E86" s="414">
        <v>1000</v>
      </c>
      <c r="F86" s="413">
        <v>55900</v>
      </c>
      <c r="G86" s="412">
        <v>0</v>
      </c>
      <c r="H86" s="412">
        <v>54750</v>
      </c>
      <c r="I86" s="412">
        <v>1150</v>
      </c>
      <c r="J86" s="411">
        <v>2.0572450805008944E-2</v>
      </c>
    </row>
    <row r="87" spans="1:10" ht="18" customHeight="1" x14ac:dyDescent="0.2">
      <c r="A87" s="414" t="s">
        <v>1755</v>
      </c>
      <c r="B87" s="414" t="s">
        <v>1754</v>
      </c>
      <c r="C87" s="414" t="s">
        <v>1018</v>
      </c>
      <c r="D87" s="414">
        <v>20</v>
      </c>
      <c r="E87" s="414">
        <v>4160</v>
      </c>
      <c r="F87" s="413">
        <v>81013.100000000006</v>
      </c>
      <c r="G87" s="412">
        <v>0</v>
      </c>
      <c r="H87" s="412">
        <v>61361</v>
      </c>
      <c r="I87" s="412">
        <v>19652.099999999999</v>
      </c>
      <c r="J87" s="411">
        <v>0.24257928655982797</v>
      </c>
    </row>
    <row r="88" spans="1:10" ht="18" customHeight="1" x14ac:dyDescent="0.2">
      <c r="A88" s="414" t="s">
        <v>1753</v>
      </c>
      <c r="B88" s="414" t="s">
        <v>1752</v>
      </c>
      <c r="C88" s="414" t="s">
        <v>1018</v>
      </c>
      <c r="D88" s="414">
        <v>5</v>
      </c>
      <c r="E88" s="414">
        <v>1040</v>
      </c>
      <c r="F88" s="413">
        <v>30317.42</v>
      </c>
      <c r="G88" s="412">
        <v>0</v>
      </c>
      <c r="H88" s="412">
        <v>23988.7</v>
      </c>
      <c r="I88" s="412">
        <v>6328.72</v>
      </c>
      <c r="J88" s="411">
        <v>0.20874863362383739</v>
      </c>
    </row>
    <row r="89" spans="1:10" ht="18" customHeight="1" x14ac:dyDescent="0.2">
      <c r="A89" s="414" t="s">
        <v>1751</v>
      </c>
      <c r="B89" s="414" t="s">
        <v>1750</v>
      </c>
      <c r="C89" s="414" t="s">
        <v>1018</v>
      </c>
      <c r="D89" s="414">
        <v>3</v>
      </c>
      <c r="E89" s="414">
        <v>624</v>
      </c>
      <c r="F89" s="413">
        <v>29845.27</v>
      </c>
      <c r="G89" s="412">
        <v>0</v>
      </c>
      <c r="H89" s="412">
        <v>23028.959999999999</v>
      </c>
      <c r="I89" s="412">
        <v>6816.31</v>
      </c>
      <c r="J89" s="411">
        <v>0.22838828397263619</v>
      </c>
    </row>
    <row r="90" spans="1:10" ht="18" customHeight="1" x14ac:dyDescent="0.2">
      <c r="A90" s="414" t="s">
        <v>1749</v>
      </c>
      <c r="B90" s="414" t="s">
        <v>1748</v>
      </c>
      <c r="C90" s="414" t="s">
        <v>1018</v>
      </c>
      <c r="D90" s="414">
        <v>2</v>
      </c>
      <c r="E90" s="414">
        <v>416</v>
      </c>
      <c r="F90" s="413">
        <v>13230</v>
      </c>
      <c r="G90" s="412">
        <v>0</v>
      </c>
      <c r="H90" s="412">
        <v>19354.68</v>
      </c>
      <c r="I90" s="412">
        <v>-6124.68</v>
      </c>
      <c r="J90" s="411">
        <v>-0.46293877551020407</v>
      </c>
    </row>
    <row r="91" spans="1:10" ht="18" customHeight="1" x14ac:dyDescent="0.2">
      <c r="A91" s="414" t="s">
        <v>1747</v>
      </c>
      <c r="B91" s="414" t="s">
        <v>1746</v>
      </c>
      <c r="C91" s="414" t="s">
        <v>1018</v>
      </c>
      <c r="D91" s="414">
        <v>13</v>
      </c>
      <c r="E91" s="414">
        <v>2704</v>
      </c>
      <c r="F91" s="413">
        <v>159110.64000000001</v>
      </c>
      <c r="G91" s="412">
        <v>0</v>
      </c>
      <c r="H91" s="412">
        <v>151091.85</v>
      </c>
      <c r="I91" s="412">
        <v>8018.79</v>
      </c>
      <c r="J91" s="411">
        <v>5.0397572406219976E-2</v>
      </c>
    </row>
    <row r="92" spans="1:10" ht="18" customHeight="1" x14ac:dyDescent="0.2">
      <c r="A92" s="414" t="s">
        <v>1739</v>
      </c>
      <c r="B92" s="414" t="s">
        <v>1738</v>
      </c>
      <c r="C92" s="414" t="s">
        <v>1018</v>
      </c>
      <c r="D92" s="414">
        <v>1</v>
      </c>
      <c r="E92" s="414">
        <v>208</v>
      </c>
      <c r="F92" s="413">
        <v>11880</v>
      </c>
      <c r="G92" s="412">
        <v>0</v>
      </c>
      <c r="H92" s="412">
        <v>12580.21</v>
      </c>
      <c r="I92" s="412">
        <v>-700.21</v>
      </c>
      <c r="J92" s="411">
        <v>-5.8940235690235689E-2</v>
      </c>
    </row>
    <row r="93" spans="1:10" ht="18" customHeight="1" x14ac:dyDescent="0.2">
      <c r="A93" s="414" t="s">
        <v>1737</v>
      </c>
      <c r="B93" s="414" t="s">
        <v>1736</v>
      </c>
      <c r="C93" s="414" t="s">
        <v>1018</v>
      </c>
      <c r="D93" s="414">
        <v>6</v>
      </c>
      <c r="E93" s="414">
        <v>1248</v>
      </c>
      <c r="F93" s="413">
        <v>42600</v>
      </c>
      <c r="G93" s="412">
        <v>0</v>
      </c>
      <c r="H93" s="412">
        <v>54280.14</v>
      </c>
      <c r="I93" s="412">
        <v>-11680.14</v>
      </c>
      <c r="J93" s="411">
        <v>-0.27418169014084509</v>
      </c>
    </row>
    <row r="94" spans="1:10" ht="18" customHeight="1" x14ac:dyDescent="0.2">
      <c r="A94" s="414" t="s">
        <v>2307</v>
      </c>
      <c r="B94" s="414" t="s">
        <v>2306</v>
      </c>
      <c r="C94" s="414" t="s">
        <v>1018</v>
      </c>
      <c r="D94" s="414">
        <v>2</v>
      </c>
      <c r="E94" s="414">
        <v>416</v>
      </c>
      <c r="F94" s="413">
        <v>37018.18</v>
      </c>
      <c r="G94" s="412">
        <v>0</v>
      </c>
      <c r="H94" s="412">
        <v>23857.22</v>
      </c>
      <c r="I94" s="412">
        <v>13160.96</v>
      </c>
      <c r="J94" s="411">
        <v>0.35552693298265881</v>
      </c>
    </row>
    <row r="95" spans="1:10" ht="18" customHeight="1" x14ac:dyDescent="0.2">
      <c r="A95" s="414" t="s">
        <v>1735</v>
      </c>
      <c r="B95" s="414" t="s">
        <v>1734</v>
      </c>
      <c r="C95" s="414" t="s">
        <v>1018</v>
      </c>
      <c r="D95" s="414">
        <v>5</v>
      </c>
      <c r="E95" s="414">
        <v>1040</v>
      </c>
      <c r="F95" s="413">
        <v>45500</v>
      </c>
      <c r="G95" s="412">
        <v>0</v>
      </c>
      <c r="H95" s="412">
        <v>58038.400000000001</v>
      </c>
      <c r="I95" s="412">
        <v>-12538.4</v>
      </c>
      <c r="J95" s="411">
        <v>-0.27556923076923079</v>
      </c>
    </row>
    <row r="96" spans="1:10" ht="18" customHeight="1" x14ac:dyDescent="0.2">
      <c r="A96" s="414" t="s">
        <v>1733</v>
      </c>
      <c r="B96" s="414" t="s">
        <v>1732</v>
      </c>
      <c r="C96" s="414" t="s">
        <v>1018</v>
      </c>
      <c r="D96" s="414">
        <v>5</v>
      </c>
      <c r="E96" s="414">
        <v>1040</v>
      </c>
      <c r="F96" s="413">
        <v>68900</v>
      </c>
      <c r="G96" s="412">
        <v>0</v>
      </c>
      <c r="H96" s="412">
        <v>56883.15</v>
      </c>
      <c r="I96" s="412">
        <v>12016.85</v>
      </c>
      <c r="J96" s="411">
        <v>0.1744100145137881</v>
      </c>
    </row>
    <row r="97" spans="1:10" ht="18" customHeight="1" x14ac:dyDescent="0.2">
      <c r="A97" s="414" t="s">
        <v>1731</v>
      </c>
      <c r="B97" s="414" t="s">
        <v>1730</v>
      </c>
      <c r="C97" s="414" t="s">
        <v>1018</v>
      </c>
      <c r="D97" s="414">
        <v>1</v>
      </c>
      <c r="E97" s="414">
        <v>208</v>
      </c>
      <c r="F97" s="413">
        <v>9100</v>
      </c>
      <c r="G97" s="412">
        <v>0</v>
      </c>
      <c r="H97" s="412">
        <v>11161.58</v>
      </c>
      <c r="I97" s="412">
        <v>-2061.58</v>
      </c>
      <c r="J97" s="411">
        <v>-0.22654725274725274</v>
      </c>
    </row>
    <row r="98" spans="1:10" ht="18" customHeight="1" x14ac:dyDescent="0.2">
      <c r="A98" s="414" t="s">
        <v>8811</v>
      </c>
      <c r="B98" s="414" t="s">
        <v>8810</v>
      </c>
      <c r="C98" s="414" t="s">
        <v>1018</v>
      </c>
      <c r="D98" s="414">
        <v>1</v>
      </c>
      <c r="E98" s="414">
        <v>208</v>
      </c>
      <c r="F98" s="413">
        <v>16461.62</v>
      </c>
      <c r="G98" s="412">
        <v>0</v>
      </c>
      <c r="H98" s="412">
        <v>10760.54</v>
      </c>
      <c r="I98" s="412">
        <v>5701.08</v>
      </c>
      <c r="J98" s="411">
        <v>0.34632557427519284</v>
      </c>
    </row>
    <row r="99" spans="1:10" ht="18" customHeight="1" x14ac:dyDescent="0.2">
      <c r="A99" s="414" t="s">
        <v>8809</v>
      </c>
      <c r="B99" s="414" t="s">
        <v>8808</v>
      </c>
      <c r="C99" s="414" t="s">
        <v>1018</v>
      </c>
      <c r="D99" s="414">
        <v>1</v>
      </c>
      <c r="E99" s="414">
        <v>208</v>
      </c>
      <c r="F99" s="413">
        <v>9100</v>
      </c>
      <c r="G99" s="412">
        <v>0</v>
      </c>
      <c r="H99" s="412">
        <v>13790.5</v>
      </c>
      <c r="I99" s="412">
        <v>-4690.5</v>
      </c>
      <c r="J99" s="411">
        <v>-0.51543956043956041</v>
      </c>
    </row>
    <row r="100" spans="1:10" ht="18" customHeight="1" x14ac:dyDescent="0.2">
      <c r="A100" s="414" t="s">
        <v>8807</v>
      </c>
      <c r="B100" s="414" t="s">
        <v>8806</v>
      </c>
      <c r="C100" s="414" t="s">
        <v>1018</v>
      </c>
      <c r="D100" s="414">
        <v>1</v>
      </c>
      <c r="E100" s="414">
        <v>208</v>
      </c>
      <c r="F100" s="413">
        <v>9572</v>
      </c>
      <c r="G100" s="412">
        <v>0</v>
      </c>
      <c r="H100" s="412">
        <v>12675.32</v>
      </c>
      <c r="I100" s="412">
        <v>-3103.32</v>
      </c>
      <c r="J100" s="411">
        <v>-0.32420810697868785</v>
      </c>
    </row>
    <row r="101" spans="1:10" ht="18" customHeight="1" x14ac:dyDescent="0.2">
      <c r="A101" s="414" t="s">
        <v>3140</v>
      </c>
      <c r="B101" s="414" t="s">
        <v>3139</v>
      </c>
      <c r="C101" s="414" t="s">
        <v>1018</v>
      </c>
      <c r="D101" s="414">
        <v>1</v>
      </c>
      <c r="E101" s="414">
        <v>208</v>
      </c>
      <c r="F101" s="413">
        <v>14116.33</v>
      </c>
      <c r="G101" s="412">
        <v>0</v>
      </c>
      <c r="H101" s="412">
        <v>14316.33</v>
      </c>
      <c r="I101" s="412">
        <v>-200</v>
      </c>
      <c r="J101" s="411">
        <v>-1.4167988421919861E-2</v>
      </c>
    </row>
    <row r="102" spans="1:10" ht="18" customHeight="1" x14ac:dyDescent="0.2">
      <c r="A102" s="414" t="s">
        <v>1729</v>
      </c>
      <c r="B102" s="414" t="s">
        <v>1728</v>
      </c>
      <c r="C102" s="414" t="s">
        <v>1018</v>
      </c>
      <c r="D102" s="414">
        <v>1</v>
      </c>
      <c r="E102" s="414">
        <v>208</v>
      </c>
      <c r="F102" s="413">
        <v>15013.05</v>
      </c>
      <c r="G102" s="412">
        <v>0</v>
      </c>
      <c r="H102" s="412">
        <v>15213.05</v>
      </c>
      <c r="I102" s="412">
        <v>-200</v>
      </c>
      <c r="J102" s="411">
        <v>-1.3321743416560925E-2</v>
      </c>
    </row>
    <row r="103" spans="1:10" ht="18" customHeight="1" x14ac:dyDescent="0.2">
      <c r="A103" s="414" t="s">
        <v>1727</v>
      </c>
      <c r="B103" s="414" t="s">
        <v>1726</v>
      </c>
      <c r="C103" s="414" t="s">
        <v>1018</v>
      </c>
      <c r="D103" s="414">
        <v>1</v>
      </c>
      <c r="E103" s="414">
        <v>208</v>
      </c>
      <c r="F103" s="413">
        <v>14797.5</v>
      </c>
      <c r="G103" s="412">
        <v>0</v>
      </c>
      <c r="H103" s="412">
        <v>10055.14</v>
      </c>
      <c r="I103" s="412">
        <v>4742.3599999999997</v>
      </c>
      <c r="J103" s="411">
        <v>0.32048386551782393</v>
      </c>
    </row>
    <row r="104" spans="1:10" ht="18" customHeight="1" x14ac:dyDescent="0.2">
      <c r="A104" s="414" t="s">
        <v>8805</v>
      </c>
      <c r="B104" s="414" t="s">
        <v>8804</v>
      </c>
      <c r="C104" s="414" t="s">
        <v>1018</v>
      </c>
      <c r="D104" s="414">
        <v>2</v>
      </c>
      <c r="E104" s="414">
        <v>416</v>
      </c>
      <c r="F104" s="413">
        <v>35993.58</v>
      </c>
      <c r="G104" s="412">
        <v>0</v>
      </c>
      <c r="H104" s="412">
        <v>26541.08</v>
      </c>
      <c r="I104" s="412">
        <v>9452.5</v>
      </c>
      <c r="J104" s="411">
        <v>0.26261627768063084</v>
      </c>
    </row>
    <row r="105" spans="1:10" ht="18" customHeight="1" x14ac:dyDescent="0.2">
      <c r="A105" s="414" t="s">
        <v>1725</v>
      </c>
      <c r="B105" s="414" t="s">
        <v>1724</v>
      </c>
      <c r="C105" s="414" t="s">
        <v>1018</v>
      </c>
      <c r="D105" s="414">
        <v>1</v>
      </c>
      <c r="E105" s="414">
        <v>208</v>
      </c>
      <c r="F105" s="413">
        <v>11937</v>
      </c>
      <c r="G105" s="412">
        <v>0</v>
      </c>
      <c r="H105" s="412">
        <v>9611.02</v>
      </c>
      <c r="I105" s="412">
        <v>2325.98</v>
      </c>
      <c r="J105" s="411">
        <v>0.19485465359805645</v>
      </c>
    </row>
    <row r="106" spans="1:10" ht="18" customHeight="1" x14ac:dyDescent="0.2">
      <c r="A106" s="414" t="s">
        <v>1723</v>
      </c>
      <c r="B106" s="414" t="s">
        <v>1722</v>
      </c>
      <c r="C106" s="414" t="s">
        <v>1018</v>
      </c>
      <c r="D106" s="414">
        <v>4</v>
      </c>
      <c r="E106" s="414">
        <v>832</v>
      </c>
      <c r="F106" s="413">
        <v>39728.46</v>
      </c>
      <c r="G106" s="412">
        <v>0</v>
      </c>
      <c r="H106" s="412">
        <v>36755.839999999997</v>
      </c>
      <c r="I106" s="412">
        <v>2972.62</v>
      </c>
      <c r="J106" s="411">
        <v>7.482343891507498E-2</v>
      </c>
    </row>
    <row r="107" spans="1:10" ht="18" customHeight="1" x14ac:dyDescent="0.2">
      <c r="A107" s="414" t="s">
        <v>1718</v>
      </c>
      <c r="B107" s="414" t="s">
        <v>1717</v>
      </c>
      <c r="C107" s="414" t="s">
        <v>1714</v>
      </c>
      <c r="D107" s="414">
        <v>5</v>
      </c>
      <c r="E107" s="414">
        <v>108</v>
      </c>
      <c r="F107" s="413">
        <v>10068.120000000001</v>
      </c>
      <c r="G107" s="412">
        <v>-1942.56</v>
      </c>
      <c r="H107" s="412">
        <v>5895.72</v>
      </c>
      <c r="I107" s="412">
        <v>2229.84</v>
      </c>
      <c r="J107" s="411">
        <v>0.27442293208098889</v>
      </c>
    </row>
    <row r="108" spans="1:10" ht="18" customHeight="1" x14ac:dyDescent="0.2">
      <c r="A108" s="414" t="s">
        <v>2305</v>
      </c>
      <c r="B108" s="414" t="s">
        <v>2304</v>
      </c>
      <c r="C108" s="414" t="s">
        <v>1714</v>
      </c>
      <c r="D108" s="414">
        <v>2</v>
      </c>
      <c r="E108" s="414">
        <v>43.2</v>
      </c>
      <c r="F108" s="413">
        <v>4515.32</v>
      </c>
      <c r="G108" s="412">
        <v>0</v>
      </c>
      <c r="H108" s="412">
        <v>2859.52</v>
      </c>
      <c r="I108" s="412">
        <v>1655.8</v>
      </c>
      <c r="J108" s="411">
        <v>0.36670712153291463</v>
      </c>
    </row>
    <row r="109" spans="1:10" ht="18" customHeight="1" x14ac:dyDescent="0.2">
      <c r="A109" s="414" t="s">
        <v>1713</v>
      </c>
      <c r="B109" s="414" t="s">
        <v>1712</v>
      </c>
      <c r="C109" s="414" t="s">
        <v>1099</v>
      </c>
      <c r="D109" s="414">
        <v>1000</v>
      </c>
      <c r="E109" s="414">
        <v>1000</v>
      </c>
      <c r="F109" s="413">
        <v>34490</v>
      </c>
      <c r="G109" s="412">
        <v>0</v>
      </c>
      <c r="H109" s="412">
        <v>30800</v>
      </c>
      <c r="I109" s="412">
        <v>3690</v>
      </c>
      <c r="J109" s="411">
        <v>0.10698753261815019</v>
      </c>
    </row>
    <row r="110" spans="1:10" ht="18" customHeight="1" x14ac:dyDescent="0.2">
      <c r="A110" s="414" t="s">
        <v>2303</v>
      </c>
      <c r="B110" s="414" t="s">
        <v>2302</v>
      </c>
      <c r="C110" s="414" t="s">
        <v>1701</v>
      </c>
      <c r="D110" s="414">
        <v>1</v>
      </c>
      <c r="E110" s="414">
        <v>4</v>
      </c>
      <c r="F110" s="413">
        <v>702.8</v>
      </c>
      <c r="G110" s="412">
        <v>0</v>
      </c>
      <c r="H110" s="412">
        <v>476.77</v>
      </c>
      <c r="I110" s="412">
        <v>226.03</v>
      </c>
      <c r="J110" s="411">
        <v>0.32161354581673307</v>
      </c>
    </row>
    <row r="111" spans="1:10" ht="18" customHeight="1" x14ac:dyDescent="0.2">
      <c r="A111" s="414" t="s">
        <v>1703</v>
      </c>
      <c r="B111" s="414" t="s">
        <v>1702</v>
      </c>
      <c r="C111" s="414" t="s">
        <v>1701</v>
      </c>
      <c r="D111" s="414">
        <v>7</v>
      </c>
      <c r="E111" s="414">
        <v>28</v>
      </c>
      <c r="F111" s="413">
        <v>3001.14</v>
      </c>
      <c r="G111" s="412">
        <v>0</v>
      </c>
      <c r="H111" s="412">
        <v>7983.78</v>
      </c>
      <c r="I111" s="412">
        <v>-4982.6400000000003</v>
      </c>
      <c r="J111" s="411">
        <v>-1.6602491053399708</v>
      </c>
    </row>
    <row r="112" spans="1:10" ht="18" customHeight="1" x14ac:dyDescent="0.2">
      <c r="A112" s="414" t="s">
        <v>1700</v>
      </c>
      <c r="B112" s="414" t="s">
        <v>1699</v>
      </c>
      <c r="C112" s="414" t="s">
        <v>1684</v>
      </c>
      <c r="D112" s="414">
        <v>6</v>
      </c>
      <c r="E112" s="414">
        <v>96</v>
      </c>
      <c r="F112" s="413">
        <v>9568.14</v>
      </c>
      <c r="G112" s="412">
        <v>0</v>
      </c>
      <c r="H112" s="412">
        <v>7921.32</v>
      </c>
      <c r="I112" s="412">
        <v>1646.82</v>
      </c>
      <c r="J112" s="411">
        <v>0.17211495651192396</v>
      </c>
    </row>
    <row r="113" spans="1:10" ht="18" customHeight="1" x14ac:dyDescent="0.2">
      <c r="A113" s="414" t="s">
        <v>1698</v>
      </c>
      <c r="B113" s="414" t="s">
        <v>1697</v>
      </c>
      <c r="C113" s="414" t="s">
        <v>1684</v>
      </c>
      <c r="D113" s="414">
        <v>47</v>
      </c>
      <c r="E113" s="414">
        <v>752</v>
      </c>
      <c r="F113" s="413">
        <v>77877.95</v>
      </c>
      <c r="G113" s="412">
        <v>0</v>
      </c>
      <c r="H113" s="412">
        <v>64130.09</v>
      </c>
      <c r="I113" s="412">
        <v>13747.86</v>
      </c>
      <c r="J113" s="411">
        <v>0.17653084088628423</v>
      </c>
    </row>
    <row r="114" spans="1:10" ht="18" customHeight="1" x14ac:dyDescent="0.2">
      <c r="A114" s="414" t="s">
        <v>1696</v>
      </c>
      <c r="B114" s="414" t="s">
        <v>1695</v>
      </c>
      <c r="C114" s="414" t="s">
        <v>1684</v>
      </c>
      <c r="D114" s="414">
        <v>3</v>
      </c>
      <c r="E114" s="414">
        <v>48</v>
      </c>
      <c r="F114" s="413">
        <v>5683.63</v>
      </c>
      <c r="G114" s="412">
        <v>0</v>
      </c>
      <c r="H114" s="412">
        <v>4341.3599999999997</v>
      </c>
      <c r="I114" s="412">
        <v>1342.27</v>
      </c>
      <c r="J114" s="411">
        <v>0.23616421195609144</v>
      </c>
    </row>
    <row r="115" spans="1:10" ht="18" customHeight="1" x14ac:dyDescent="0.2">
      <c r="A115" s="414" t="s">
        <v>1694</v>
      </c>
      <c r="B115" s="414" t="s">
        <v>1693</v>
      </c>
      <c r="C115" s="414" t="s">
        <v>1684</v>
      </c>
      <c r="D115" s="414">
        <v>49</v>
      </c>
      <c r="E115" s="414">
        <v>784</v>
      </c>
      <c r="F115" s="413">
        <v>96868.9</v>
      </c>
      <c r="G115" s="412">
        <v>0</v>
      </c>
      <c r="H115" s="412">
        <v>86777.53</v>
      </c>
      <c r="I115" s="412">
        <v>10091.370000000001</v>
      </c>
      <c r="J115" s="411">
        <v>0.10417554034370165</v>
      </c>
    </row>
    <row r="116" spans="1:10" ht="18" customHeight="1" x14ac:dyDescent="0.2">
      <c r="A116" s="414" t="s">
        <v>1692</v>
      </c>
      <c r="B116" s="414" t="s">
        <v>1691</v>
      </c>
      <c r="C116" s="414" t="s">
        <v>1684</v>
      </c>
      <c r="D116" s="414">
        <v>8</v>
      </c>
      <c r="E116" s="414">
        <v>128</v>
      </c>
      <c r="F116" s="413">
        <v>11242.46</v>
      </c>
      <c r="G116" s="412">
        <v>0</v>
      </c>
      <c r="H116" s="412">
        <v>9515.2800000000007</v>
      </c>
      <c r="I116" s="412">
        <v>1727.18</v>
      </c>
      <c r="J116" s="411">
        <v>0.15363007740298831</v>
      </c>
    </row>
    <row r="117" spans="1:10" ht="18" customHeight="1" x14ac:dyDescent="0.2">
      <c r="A117" s="414" t="s">
        <v>1690</v>
      </c>
      <c r="B117" s="414" t="s">
        <v>1689</v>
      </c>
      <c r="C117" s="414" t="s">
        <v>1684</v>
      </c>
      <c r="D117" s="414">
        <v>8</v>
      </c>
      <c r="E117" s="414">
        <v>128</v>
      </c>
      <c r="F117" s="413">
        <v>14084.16</v>
      </c>
      <c r="G117" s="412">
        <v>0</v>
      </c>
      <c r="H117" s="412">
        <v>10085.44</v>
      </c>
      <c r="I117" s="412">
        <v>3998.72</v>
      </c>
      <c r="J117" s="411">
        <v>0.28391611569309066</v>
      </c>
    </row>
    <row r="118" spans="1:10" ht="18" customHeight="1" x14ac:dyDescent="0.2">
      <c r="A118" s="414" t="s">
        <v>1688</v>
      </c>
      <c r="B118" s="414" t="s">
        <v>1687</v>
      </c>
      <c r="C118" s="414" t="s">
        <v>1684</v>
      </c>
      <c r="D118" s="414">
        <v>19</v>
      </c>
      <c r="E118" s="414">
        <v>304</v>
      </c>
      <c r="F118" s="413">
        <v>37238.57</v>
      </c>
      <c r="G118" s="412">
        <v>0</v>
      </c>
      <c r="H118" s="412">
        <v>28577.83</v>
      </c>
      <c r="I118" s="412">
        <v>8660.74</v>
      </c>
      <c r="J118" s="411">
        <v>0.23257445170424107</v>
      </c>
    </row>
    <row r="119" spans="1:10" ht="18" customHeight="1" x14ac:dyDescent="0.2">
      <c r="A119" s="414" t="s">
        <v>1683</v>
      </c>
      <c r="B119" s="414" t="s">
        <v>1682</v>
      </c>
      <c r="C119" s="414" t="s">
        <v>1677</v>
      </c>
      <c r="D119" s="414">
        <v>1</v>
      </c>
      <c r="E119" s="414">
        <v>12</v>
      </c>
      <c r="F119" s="413">
        <v>1480.24</v>
      </c>
      <c r="G119" s="412">
        <v>0</v>
      </c>
      <c r="H119" s="412">
        <v>1108.3499999999999</v>
      </c>
      <c r="I119" s="412">
        <v>371.89</v>
      </c>
      <c r="J119" s="411">
        <v>0.25123628600767445</v>
      </c>
    </row>
    <row r="120" spans="1:10" ht="18" customHeight="1" x14ac:dyDescent="0.2">
      <c r="A120" s="414" t="s">
        <v>1683</v>
      </c>
      <c r="B120" s="414" t="s">
        <v>1682</v>
      </c>
      <c r="C120" s="414" t="s">
        <v>1078</v>
      </c>
      <c r="D120" s="414">
        <v>36</v>
      </c>
      <c r="E120" s="414">
        <v>36</v>
      </c>
      <c r="F120" s="413">
        <v>3733.92</v>
      </c>
      <c r="G120" s="412">
        <v>0</v>
      </c>
      <c r="H120" s="412">
        <v>3325.05</v>
      </c>
      <c r="I120" s="412">
        <v>408.87</v>
      </c>
      <c r="J120" s="411">
        <v>0.10950154261473197</v>
      </c>
    </row>
    <row r="121" spans="1:10" ht="18" customHeight="1" x14ac:dyDescent="0.2">
      <c r="A121" s="414" t="s">
        <v>1681</v>
      </c>
      <c r="B121" s="414" t="s">
        <v>1680</v>
      </c>
      <c r="C121" s="414" t="s">
        <v>1077</v>
      </c>
      <c r="D121" s="414">
        <v>5</v>
      </c>
      <c r="E121" s="414">
        <v>56.76</v>
      </c>
      <c r="F121" s="413">
        <v>7193.63</v>
      </c>
      <c r="G121" s="412">
        <v>0</v>
      </c>
      <c r="H121" s="412">
        <v>5212.2</v>
      </c>
      <c r="I121" s="412">
        <v>1981.43</v>
      </c>
      <c r="J121" s="411">
        <v>0.27544230103577749</v>
      </c>
    </row>
    <row r="122" spans="1:10" ht="18" customHeight="1" x14ac:dyDescent="0.2">
      <c r="A122" s="414" t="s">
        <v>1679</v>
      </c>
      <c r="B122" s="414" t="s">
        <v>1678</v>
      </c>
      <c r="C122" s="414" t="s">
        <v>1077</v>
      </c>
      <c r="D122" s="414">
        <v>153</v>
      </c>
      <c r="E122" s="414">
        <v>1736.856</v>
      </c>
      <c r="F122" s="413">
        <v>61938.75</v>
      </c>
      <c r="G122" s="412">
        <v>0</v>
      </c>
      <c r="H122" s="412">
        <v>41848.21</v>
      </c>
      <c r="I122" s="412">
        <v>20090.54</v>
      </c>
      <c r="J122" s="411">
        <v>0.32436140542067771</v>
      </c>
    </row>
    <row r="123" spans="1:10" ht="18" customHeight="1" x14ac:dyDescent="0.2">
      <c r="A123" s="414" t="s">
        <v>1679</v>
      </c>
      <c r="B123" s="414" t="s">
        <v>1678</v>
      </c>
      <c r="C123" s="414" t="s">
        <v>1074</v>
      </c>
      <c r="D123" s="414">
        <v>36</v>
      </c>
      <c r="E123" s="414">
        <v>34.055999999999997</v>
      </c>
      <c r="F123" s="413">
        <v>1385.64</v>
      </c>
      <c r="G123" s="412">
        <v>0</v>
      </c>
      <c r="H123" s="412">
        <v>815.7</v>
      </c>
      <c r="I123" s="412">
        <v>569.94000000000005</v>
      </c>
      <c r="J123" s="411">
        <v>0.41131895730492768</v>
      </c>
    </row>
    <row r="124" spans="1:10" ht="18" customHeight="1" x14ac:dyDescent="0.2">
      <c r="A124" s="414" t="s">
        <v>1676</v>
      </c>
      <c r="B124" s="414" t="s">
        <v>1675</v>
      </c>
      <c r="C124" s="414" t="s">
        <v>1677</v>
      </c>
      <c r="D124" s="414">
        <v>147</v>
      </c>
      <c r="E124" s="414">
        <v>1764</v>
      </c>
      <c r="F124" s="413">
        <v>44949.62</v>
      </c>
      <c r="G124" s="412">
        <v>0</v>
      </c>
      <c r="H124" s="412">
        <v>30714.04</v>
      </c>
      <c r="I124" s="412">
        <v>14235.58</v>
      </c>
      <c r="J124" s="411">
        <v>0.31670078634702586</v>
      </c>
    </row>
    <row r="125" spans="1:10" ht="18" customHeight="1" x14ac:dyDescent="0.2">
      <c r="A125" s="414" t="s">
        <v>1676</v>
      </c>
      <c r="B125" s="414" t="s">
        <v>1675</v>
      </c>
      <c r="C125" s="414" t="s">
        <v>1078</v>
      </c>
      <c r="D125" s="414">
        <v>192</v>
      </c>
      <c r="E125" s="414">
        <v>192</v>
      </c>
      <c r="F125" s="413">
        <v>5134.08</v>
      </c>
      <c r="G125" s="412">
        <v>0</v>
      </c>
      <c r="H125" s="412">
        <v>2891.38</v>
      </c>
      <c r="I125" s="412">
        <v>2242.6999999999998</v>
      </c>
      <c r="J125" s="411">
        <v>0.43682607205185742</v>
      </c>
    </row>
    <row r="126" spans="1:10" ht="18" customHeight="1" x14ac:dyDescent="0.2">
      <c r="A126" s="414" t="s">
        <v>1674</v>
      </c>
      <c r="B126" s="414" t="s">
        <v>1673</v>
      </c>
      <c r="C126" s="414" t="s">
        <v>1077</v>
      </c>
      <c r="D126" s="414">
        <v>8</v>
      </c>
      <c r="E126" s="414">
        <v>90.816000000000003</v>
      </c>
      <c r="F126" s="413">
        <v>8483.98</v>
      </c>
      <c r="G126" s="412">
        <v>0</v>
      </c>
      <c r="H126" s="412">
        <v>6273.52</v>
      </c>
      <c r="I126" s="412">
        <v>2210.46</v>
      </c>
      <c r="J126" s="411">
        <v>0.2605451686590492</v>
      </c>
    </row>
    <row r="127" spans="1:10" ht="18" customHeight="1" x14ac:dyDescent="0.2">
      <c r="A127" s="414" t="s">
        <v>1672</v>
      </c>
      <c r="B127" s="414" t="s">
        <v>1671</v>
      </c>
      <c r="C127" s="414" t="s">
        <v>1077</v>
      </c>
      <c r="D127" s="414">
        <v>135</v>
      </c>
      <c r="E127" s="414">
        <v>1532.52</v>
      </c>
      <c r="F127" s="413">
        <v>140054.96</v>
      </c>
      <c r="G127" s="412">
        <v>0</v>
      </c>
      <c r="H127" s="412">
        <v>105881.09</v>
      </c>
      <c r="I127" s="412">
        <v>34173.870000000003</v>
      </c>
      <c r="J127" s="411">
        <v>0.24400328271130134</v>
      </c>
    </row>
    <row r="128" spans="1:10" ht="18" customHeight="1" x14ac:dyDescent="0.2">
      <c r="A128" s="414" t="s">
        <v>1672</v>
      </c>
      <c r="B128" s="414" t="s">
        <v>1671</v>
      </c>
      <c r="C128" s="414" t="s">
        <v>1074</v>
      </c>
      <c r="D128" s="414">
        <v>84</v>
      </c>
      <c r="E128" s="414">
        <v>79.463999999999999</v>
      </c>
      <c r="F128" s="413">
        <v>6126.12</v>
      </c>
      <c r="G128" s="412">
        <v>0</v>
      </c>
      <c r="H128" s="412">
        <v>5490.03</v>
      </c>
      <c r="I128" s="412">
        <v>636.09</v>
      </c>
      <c r="J128" s="411">
        <v>0.10383244206773619</v>
      </c>
    </row>
    <row r="129" spans="1:10" ht="18" customHeight="1" x14ac:dyDescent="0.2">
      <c r="A129" s="414" t="s">
        <v>1670</v>
      </c>
      <c r="B129" s="414" t="s">
        <v>1669</v>
      </c>
      <c r="C129" s="414" t="s">
        <v>1077</v>
      </c>
      <c r="D129" s="414">
        <v>377</v>
      </c>
      <c r="E129" s="414">
        <v>4279.7039999999997</v>
      </c>
      <c r="F129" s="413">
        <v>297828.08</v>
      </c>
      <c r="G129" s="412">
        <v>0</v>
      </c>
      <c r="H129" s="412">
        <v>234998.23</v>
      </c>
      <c r="I129" s="412">
        <v>62829.85</v>
      </c>
      <c r="J129" s="411">
        <v>0.21096012840696551</v>
      </c>
    </row>
    <row r="130" spans="1:10" ht="18" customHeight="1" x14ac:dyDescent="0.2">
      <c r="A130" s="414" t="s">
        <v>1670</v>
      </c>
      <c r="B130" s="414" t="s">
        <v>1669</v>
      </c>
      <c r="C130" s="414" t="s">
        <v>1074</v>
      </c>
      <c r="D130" s="414">
        <v>216</v>
      </c>
      <c r="E130" s="414">
        <v>204.33600000000001</v>
      </c>
      <c r="F130" s="413">
        <v>15841.44</v>
      </c>
      <c r="G130" s="412">
        <v>0</v>
      </c>
      <c r="H130" s="412">
        <v>10987.08</v>
      </c>
      <c r="I130" s="412">
        <v>4854.3599999999997</v>
      </c>
      <c r="J130" s="411">
        <v>0.30643426355179831</v>
      </c>
    </row>
    <row r="131" spans="1:10" ht="18" customHeight="1" x14ac:dyDescent="0.2">
      <c r="A131" s="414" t="s">
        <v>2299</v>
      </c>
      <c r="B131" s="414" t="s">
        <v>2298</v>
      </c>
      <c r="C131" s="414" t="s">
        <v>1077</v>
      </c>
      <c r="D131" s="414">
        <v>3</v>
      </c>
      <c r="E131" s="414">
        <v>34.055999999999997</v>
      </c>
      <c r="F131" s="413">
        <v>2268.21</v>
      </c>
      <c r="G131" s="412">
        <v>0</v>
      </c>
      <c r="H131" s="412">
        <v>2426.9699999999998</v>
      </c>
      <c r="I131" s="412">
        <v>-158.76</v>
      </c>
      <c r="J131" s="411">
        <v>-6.9993519118600134E-2</v>
      </c>
    </row>
    <row r="132" spans="1:10" ht="18" customHeight="1" x14ac:dyDescent="0.2">
      <c r="A132" s="414" t="s">
        <v>3130</v>
      </c>
      <c r="B132" s="414" t="s">
        <v>3129</v>
      </c>
      <c r="C132" s="414" t="s">
        <v>1077</v>
      </c>
      <c r="D132" s="414">
        <v>3</v>
      </c>
      <c r="E132" s="414">
        <v>34.055999999999997</v>
      </c>
      <c r="F132" s="413">
        <v>3700.71</v>
      </c>
      <c r="G132" s="412">
        <v>0</v>
      </c>
      <c r="H132" s="412">
        <v>2650.02</v>
      </c>
      <c r="I132" s="412">
        <v>1050.69</v>
      </c>
      <c r="J132" s="411">
        <v>0.28391578913235566</v>
      </c>
    </row>
    <row r="133" spans="1:10" ht="18" customHeight="1" x14ac:dyDescent="0.2">
      <c r="A133" s="414" t="s">
        <v>1666</v>
      </c>
      <c r="B133" s="414" t="s">
        <v>1665</v>
      </c>
      <c r="C133" s="414" t="s">
        <v>1077</v>
      </c>
      <c r="D133" s="414">
        <v>17</v>
      </c>
      <c r="E133" s="414">
        <v>192.98400000000001</v>
      </c>
      <c r="F133" s="413">
        <v>19052.23</v>
      </c>
      <c r="G133" s="412">
        <v>0</v>
      </c>
      <c r="H133" s="412">
        <v>16469.189999999999</v>
      </c>
      <c r="I133" s="412">
        <v>2583.04</v>
      </c>
      <c r="J133" s="411">
        <v>0.13557678025092076</v>
      </c>
    </row>
    <row r="134" spans="1:10" ht="18" customHeight="1" x14ac:dyDescent="0.2">
      <c r="A134" s="414" t="s">
        <v>1666</v>
      </c>
      <c r="B134" s="414" t="s">
        <v>1665</v>
      </c>
      <c r="C134" s="414" t="s">
        <v>1074</v>
      </c>
      <c r="D134" s="414">
        <v>432</v>
      </c>
      <c r="E134" s="414">
        <v>408.67200000000003</v>
      </c>
      <c r="F134" s="413">
        <v>38508.480000000003</v>
      </c>
      <c r="G134" s="412">
        <v>0</v>
      </c>
      <c r="H134" s="412">
        <v>34925.4</v>
      </c>
      <c r="I134" s="412">
        <v>3583.08</v>
      </c>
      <c r="J134" s="411">
        <v>9.3046518584997379E-2</v>
      </c>
    </row>
    <row r="135" spans="1:10" ht="18" customHeight="1" x14ac:dyDescent="0.2">
      <c r="A135" s="414" t="s">
        <v>1664</v>
      </c>
      <c r="B135" s="414" t="s">
        <v>1663</v>
      </c>
      <c r="C135" s="414" t="s">
        <v>1077</v>
      </c>
      <c r="D135" s="414">
        <v>18</v>
      </c>
      <c r="E135" s="414">
        <v>204.33600000000001</v>
      </c>
      <c r="F135" s="413">
        <v>21256.04</v>
      </c>
      <c r="G135" s="412">
        <v>0</v>
      </c>
      <c r="H135" s="412">
        <v>16232.04</v>
      </c>
      <c r="I135" s="412">
        <v>5024</v>
      </c>
      <c r="J135" s="411">
        <v>0.23635634859550508</v>
      </c>
    </row>
    <row r="136" spans="1:10" ht="18" customHeight="1" x14ac:dyDescent="0.2">
      <c r="A136" s="414" t="s">
        <v>1664</v>
      </c>
      <c r="B136" s="414" t="s">
        <v>1663</v>
      </c>
      <c r="C136" s="414" t="s">
        <v>1074</v>
      </c>
      <c r="D136" s="414">
        <v>12</v>
      </c>
      <c r="E136" s="414">
        <v>11.352</v>
      </c>
      <c r="F136" s="413">
        <v>1084.2</v>
      </c>
      <c r="G136" s="412">
        <v>0</v>
      </c>
      <c r="H136" s="412">
        <v>901.78</v>
      </c>
      <c r="I136" s="412">
        <v>182.42</v>
      </c>
      <c r="J136" s="411">
        <v>0.16825308983582365</v>
      </c>
    </row>
    <row r="137" spans="1:10" ht="18" customHeight="1" x14ac:dyDescent="0.2">
      <c r="A137" s="414" t="s">
        <v>3128</v>
      </c>
      <c r="B137" s="414" t="s">
        <v>3127</v>
      </c>
      <c r="C137" s="414" t="s">
        <v>1655</v>
      </c>
      <c r="D137" s="414">
        <v>1</v>
      </c>
      <c r="E137" s="414">
        <v>0</v>
      </c>
      <c r="F137" s="413">
        <v>5139.84</v>
      </c>
      <c r="G137" s="412">
        <v>0</v>
      </c>
      <c r="H137" s="412">
        <v>0</v>
      </c>
      <c r="I137" s="412">
        <v>5139.84</v>
      </c>
      <c r="J137" s="411">
        <v>1</v>
      </c>
    </row>
    <row r="138" spans="1:10" ht="18" customHeight="1" x14ac:dyDescent="0.2">
      <c r="A138" s="414" t="s">
        <v>1654</v>
      </c>
      <c r="B138" s="414" t="s">
        <v>1653</v>
      </c>
      <c r="C138" s="414" t="s">
        <v>1010</v>
      </c>
      <c r="D138" s="414">
        <v>3</v>
      </c>
      <c r="E138" s="414">
        <v>0</v>
      </c>
      <c r="F138" s="413">
        <v>12600</v>
      </c>
      <c r="G138" s="412">
        <v>0</v>
      </c>
      <c r="H138" s="412">
        <v>12822</v>
      </c>
      <c r="I138" s="412">
        <v>-222</v>
      </c>
      <c r="J138" s="411">
        <v>-1.7619047619047618E-2</v>
      </c>
    </row>
    <row r="139" spans="1:10" ht="18" customHeight="1" x14ac:dyDescent="0.2">
      <c r="A139" s="414" t="s">
        <v>1652</v>
      </c>
      <c r="B139" s="414" t="s">
        <v>1651</v>
      </c>
      <c r="C139" s="414" t="s">
        <v>1077</v>
      </c>
      <c r="D139" s="414">
        <v>3</v>
      </c>
      <c r="E139" s="414">
        <v>34.055999999999997</v>
      </c>
      <c r="F139" s="413">
        <v>2781.74</v>
      </c>
      <c r="G139" s="412">
        <v>0</v>
      </c>
      <c r="H139" s="412">
        <v>2663.94</v>
      </c>
      <c r="I139" s="412">
        <v>117.8</v>
      </c>
      <c r="J139" s="411">
        <v>4.2347595389935794E-2</v>
      </c>
    </row>
    <row r="140" spans="1:10" ht="18" customHeight="1" x14ac:dyDescent="0.2">
      <c r="A140" s="414" t="s">
        <v>3688</v>
      </c>
      <c r="B140" s="414" t="s">
        <v>3687</v>
      </c>
      <c r="C140" s="414" t="s">
        <v>1010</v>
      </c>
      <c r="D140" s="414">
        <v>18</v>
      </c>
      <c r="E140" s="414">
        <v>0</v>
      </c>
      <c r="F140" s="413">
        <v>0.18</v>
      </c>
      <c r="G140" s="412">
        <v>0</v>
      </c>
      <c r="H140" s="412">
        <v>55704.06</v>
      </c>
      <c r="I140" s="412">
        <v>-55703.88</v>
      </c>
      <c r="J140" s="411">
        <v>-309466</v>
      </c>
    </row>
    <row r="141" spans="1:10" ht="18" customHeight="1" x14ac:dyDescent="0.2">
      <c r="A141" s="414" t="s">
        <v>4047</v>
      </c>
      <c r="B141" s="414" t="s">
        <v>4046</v>
      </c>
      <c r="C141" s="414" t="s">
        <v>4045</v>
      </c>
      <c r="D141" s="414">
        <v>2</v>
      </c>
      <c r="E141" s="414">
        <v>8.8559999999999999</v>
      </c>
      <c r="F141" s="413">
        <v>1458.62</v>
      </c>
      <c r="G141" s="412">
        <v>0</v>
      </c>
      <c r="H141" s="412">
        <v>1008.6</v>
      </c>
      <c r="I141" s="412">
        <v>450.02</v>
      </c>
      <c r="J141" s="411">
        <v>0.30852449575626278</v>
      </c>
    </row>
    <row r="142" spans="1:10" ht="18" customHeight="1" x14ac:dyDescent="0.2">
      <c r="A142" s="414" t="s">
        <v>2084</v>
      </c>
      <c r="B142" s="414" t="s">
        <v>2083</v>
      </c>
      <c r="C142" s="414" t="s">
        <v>1860</v>
      </c>
      <c r="D142" s="414">
        <v>1</v>
      </c>
      <c r="E142" s="414">
        <v>4.8</v>
      </c>
      <c r="F142" s="413">
        <v>504.4</v>
      </c>
      <c r="G142" s="412">
        <v>0</v>
      </c>
      <c r="H142" s="412">
        <v>390.84</v>
      </c>
      <c r="I142" s="412">
        <v>113.56</v>
      </c>
      <c r="J142" s="411">
        <v>0.22513877874702617</v>
      </c>
    </row>
    <row r="143" spans="1:10" ht="18" customHeight="1" x14ac:dyDescent="0.2">
      <c r="A143" s="414" t="s">
        <v>1120</v>
      </c>
      <c r="B143" s="414" t="s">
        <v>1119</v>
      </c>
      <c r="C143" s="414" t="s">
        <v>1077</v>
      </c>
      <c r="D143" s="414">
        <v>148</v>
      </c>
      <c r="E143" s="414">
        <v>1680.096</v>
      </c>
      <c r="F143" s="413">
        <v>155080.64000000001</v>
      </c>
      <c r="G143" s="412">
        <v>-856.99</v>
      </c>
      <c r="H143" s="412">
        <v>84595.88</v>
      </c>
      <c r="I143" s="412">
        <v>69627.77</v>
      </c>
      <c r="J143" s="411">
        <v>0.45147271511211151</v>
      </c>
    </row>
    <row r="144" spans="1:10" ht="18" customHeight="1" x14ac:dyDescent="0.2">
      <c r="A144" s="414" t="s">
        <v>1120</v>
      </c>
      <c r="B144" s="414" t="s">
        <v>1119</v>
      </c>
      <c r="C144" s="414" t="s">
        <v>1074</v>
      </c>
      <c r="D144" s="414">
        <v>36</v>
      </c>
      <c r="E144" s="414">
        <v>34.055999999999997</v>
      </c>
      <c r="F144" s="413">
        <v>3310.92</v>
      </c>
      <c r="G144" s="412">
        <v>0</v>
      </c>
      <c r="H144" s="412">
        <v>1681.2</v>
      </c>
      <c r="I144" s="412">
        <v>1629.72</v>
      </c>
      <c r="J144" s="411">
        <v>0.49222572578014567</v>
      </c>
    </row>
    <row r="145" spans="1:10" ht="18" customHeight="1" x14ac:dyDescent="0.2">
      <c r="A145" s="414" t="s">
        <v>1118</v>
      </c>
      <c r="B145" s="414" t="s">
        <v>1117</v>
      </c>
      <c r="C145" s="414" t="s">
        <v>1077</v>
      </c>
      <c r="D145" s="414">
        <v>54</v>
      </c>
      <c r="E145" s="414">
        <v>613.00800000000004</v>
      </c>
      <c r="F145" s="413">
        <v>52371.44</v>
      </c>
      <c r="G145" s="412">
        <v>0</v>
      </c>
      <c r="H145" s="412">
        <v>35821.519999999997</v>
      </c>
      <c r="I145" s="412">
        <v>16549.919999999998</v>
      </c>
      <c r="J145" s="411">
        <v>0.31601040567148814</v>
      </c>
    </row>
    <row r="146" spans="1:10" ht="18" customHeight="1" x14ac:dyDescent="0.2">
      <c r="A146" s="414" t="s">
        <v>1115</v>
      </c>
      <c r="B146" s="414" t="s">
        <v>1114</v>
      </c>
      <c r="C146" s="414" t="s">
        <v>1116</v>
      </c>
      <c r="D146" s="414">
        <v>35</v>
      </c>
      <c r="E146" s="414">
        <v>198.66</v>
      </c>
      <c r="F146" s="413">
        <v>31130.87</v>
      </c>
      <c r="G146" s="412">
        <v>0</v>
      </c>
      <c r="H146" s="412">
        <v>24748.15</v>
      </c>
      <c r="I146" s="412">
        <v>6382.72</v>
      </c>
      <c r="J146" s="411">
        <v>0.20502864198784038</v>
      </c>
    </row>
    <row r="147" spans="1:10" ht="18" customHeight="1" x14ac:dyDescent="0.2">
      <c r="A147" s="414" t="s">
        <v>1115</v>
      </c>
      <c r="B147" s="414" t="s">
        <v>1114</v>
      </c>
      <c r="C147" s="414" t="s">
        <v>1074</v>
      </c>
      <c r="D147" s="414">
        <v>18</v>
      </c>
      <c r="E147" s="414">
        <v>17.027999999999999</v>
      </c>
      <c r="F147" s="413">
        <v>3194.46</v>
      </c>
      <c r="G147" s="412">
        <v>0</v>
      </c>
      <c r="H147" s="412">
        <v>2121.27</v>
      </c>
      <c r="I147" s="412">
        <v>1073.19</v>
      </c>
      <c r="J147" s="411">
        <v>0.33595349448733119</v>
      </c>
    </row>
    <row r="148" spans="1:10" ht="18" customHeight="1" x14ac:dyDescent="0.2">
      <c r="A148" s="414" t="s">
        <v>2068</v>
      </c>
      <c r="B148" s="414" t="s">
        <v>2067</v>
      </c>
      <c r="C148" s="414" t="s">
        <v>1077</v>
      </c>
      <c r="D148" s="414">
        <v>8</v>
      </c>
      <c r="E148" s="414">
        <v>90.816000000000003</v>
      </c>
      <c r="F148" s="413">
        <v>9229.23</v>
      </c>
      <c r="G148" s="412">
        <v>0</v>
      </c>
      <c r="H148" s="412">
        <v>10313.52</v>
      </c>
      <c r="I148" s="412">
        <v>-1084.29</v>
      </c>
      <c r="J148" s="411">
        <v>-0.11748434051378068</v>
      </c>
    </row>
    <row r="149" spans="1:10" ht="18" customHeight="1" x14ac:dyDescent="0.2">
      <c r="A149" s="414" t="s">
        <v>1109</v>
      </c>
      <c r="B149" s="414" t="s">
        <v>1108</v>
      </c>
      <c r="C149" s="414" t="s">
        <v>1077</v>
      </c>
      <c r="D149" s="414">
        <v>31</v>
      </c>
      <c r="E149" s="414">
        <v>351.91199999999998</v>
      </c>
      <c r="F149" s="413">
        <v>25271.02</v>
      </c>
      <c r="G149" s="412">
        <v>0</v>
      </c>
      <c r="H149" s="412">
        <v>19183.86</v>
      </c>
      <c r="I149" s="412">
        <v>6087.16</v>
      </c>
      <c r="J149" s="411">
        <v>0.24087512098838906</v>
      </c>
    </row>
    <row r="150" spans="1:10" ht="18" customHeight="1" x14ac:dyDescent="0.2">
      <c r="A150" s="414" t="s">
        <v>1084</v>
      </c>
      <c r="B150" s="414" t="s">
        <v>1083</v>
      </c>
      <c r="C150" s="414" t="s">
        <v>1082</v>
      </c>
      <c r="D150" s="414">
        <v>4</v>
      </c>
      <c r="E150" s="414">
        <v>26.16</v>
      </c>
      <c r="F150" s="413">
        <v>3555.96</v>
      </c>
      <c r="G150" s="412">
        <v>0</v>
      </c>
      <c r="H150" s="412">
        <v>2652.48</v>
      </c>
      <c r="I150" s="412">
        <v>903.48</v>
      </c>
      <c r="J150" s="411">
        <v>0.25407484898592786</v>
      </c>
    </row>
    <row r="151" spans="1:10" ht="18" customHeight="1" x14ac:dyDescent="0.2">
      <c r="A151" s="414" t="s">
        <v>1080</v>
      </c>
      <c r="B151" s="414" t="s">
        <v>1079</v>
      </c>
      <c r="C151" s="414" t="s">
        <v>1081</v>
      </c>
      <c r="D151" s="414">
        <v>13</v>
      </c>
      <c r="E151" s="414">
        <v>78</v>
      </c>
      <c r="F151" s="413">
        <v>9486.7900000000009</v>
      </c>
      <c r="G151" s="412">
        <v>0</v>
      </c>
      <c r="H151" s="412">
        <v>9890.27</v>
      </c>
      <c r="I151" s="412">
        <v>-403.48</v>
      </c>
      <c r="J151" s="411">
        <v>-4.2530719031411049E-2</v>
      </c>
    </row>
    <row r="152" spans="1:10" ht="18" customHeight="1" x14ac:dyDescent="0.2">
      <c r="A152" s="414" t="s">
        <v>1073</v>
      </c>
      <c r="B152" s="414" t="s">
        <v>1072</v>
      </c>
      <c r="C152" s="414" t="s">
        <v>2061</v>
      </c>
      <c r="D152" s="414">
        <v>5</v>
      </c>
      <c r="E152" s="414">
        <v>27</v>
      </c>
      <c r="F152" s="413">
        <v>3232.8</v>
      </c>
      <c r="G152" s="412">
        <v>0</v>
      </c>
      <c r="H152" s="412">
        <v>2745.3</v>
      </c>
      <c r="I152" s="412">
        <v>487.5</v>
      </c>
      <c r="J152" s="411">
        <v>0.15079806978470675</v>
      </c>
    </row>
    <row r="153" spans="1:10" ht="18" customHeight="1" x14ac:dyDescent="0.2">
      <c r="A153" s="414" t="s">
        <v>1073</v>
      </c>
      <c r="B153" s="414" t="s">
        <v>1072</v>
      </c>
      <c r="C153" s="414" t="s">
        <v>1071</v>
      </c>
      <c r="D153" s="414">
        <v>12</v>
      </c>
      <c r="E153" s="414">
        <v>5.4</v>
      </c>
      <c r="F153" s="413">
        <v>602.88</v>
      </c>
      <c r="G153" s="412">
        <v>0</v>
      </c>
      <c r="H153" s="412">
        <v>549.05999999999995</v>
      </c>
      <c r="I153" s="412">
        <v>53.82</v>
      </c>
      <c r="J153" s="411">
        <v>8.9271496815286622E-2</v>
      </c>
    </row>
    <row r="154" spans="1:10" ht="18" customHeight="1" x14ac:dyDescent="0.2">
      <c r="A154" s="414" t="s">
        <v>1917</v>
      </c>
      <c r="B154" s="414" t="s">
        <v>4425</v>
      </c>
      <c r="C154" s="414" t="s">
        <v>1021</v>
      </c>
      <c r="D154" s="414">
        <v>4</v>
      </c>
      <c r="E154" s="414">
        <v>80</v>
      </c>
      <c r="F154" s="413">
        <v>5638.69</v>
      </c>
      <c r="G154" s="412">
        <v>0</v>
      </c>
      <c r="H154" s="412">
        <v>3810.92</v>
      </c>
      <c r="I154" s="412">
        <v>1827.77</v>
      </c>
      <c r="J154" s="411">
        <v>0.324147984726949</v>
      </c>
    </row>
    <row r="155" spans="1:10" ht="18" customHeight="1" x14ac:dyDescent="0.2">
      <c r="A155" s="414" t="s">
        <v>1029</v>
      </c>
      <c r="B155" s="414" t="s">
        <v>1028</v>
      </c>
      <c r="C155" s="414" t="s">
        <v>1021</v>
      </c>
      <c r="D155" s="414">
        <v>11</v>
      </c>
      <c r="E155" s="414">
        <v>220</v>
      </c>
      <c r="F155" s="413">
        <v>13812.79</v>
      </c>
      <c r="G155" s="412">
        <v>0</v>
      </c>
      <c r="H155" s="412">
        <v>10912.2</v>
      </c>
      <c r="I155" s="412">
        <v>2900.59</v>
      </c>
      <c r="J155" s="411">
        <v>0.20999305715934291</v>
      </c>
    </row>
    <row r="156" spans="1:10" ht="18" customHeight="1" x14ac:dyDescent="0.2">
      <c r="A156" s="414" t="s">
        <v>1027</v>
      </c>
      <c r="B156" s="414" t="s">
        <v>1026</v>
      </c>
      <c r="C156" s="414" t="s">
        <v>1021</v>
      </c>
      <c r="D156" s="414">
        <v>11</v>
      </c>
      <c r="E156" s="414">
        <v>220</v>
      </c>
      <c r="F156" s="413">
        <v>12709.14</v>
      </c>
      <c r="G156" s="412">
        <v>0</v>
      </c>
      <c r="H156" s="412">
        <v>8933.1</v>
      </c>
      <c r="I156" s="412">
        <v>3776.04</v>
      </c>
      <c r="J156" s="411">
        <v>0.29711215707750482</v>
      </c>
    </row>
    <row r="157" spans="1:10" ht="18" customHeight="1" x14ac:dyDescent="0.2">
      <c r="A157" s="414" t="s">
        <v>1023</v>
      </c>
      <c r="B157" s="414" t="s">
        <v>1022</v>
      </c>
      <c r="C157" s="414" t="s">
        <v>1021</v>
      </c>
      <c r="D157" s="414">
        <v>2</v>
      </c>
      <c r="E157" s="414">
        <v>40</v>
      </c>
      <c r="F157" s="413">
        <v>2477.14</v>
      </c>
      <c r="G157" s="412">
        <v>0</v>
      </c>
      <c r="H157" s="412">
        <v>2059.88</v>
      </c>
      <c r="I157" s="412">
        <v>417.26</v>
      </c>
      <c r="J157" s="411">
        <v>0.16844425426096224</v>
      </c>
    </row>
    <row r="158" spans="1:10" ht="18" customHeight="1" x14ac:dyDescent="0.2">
      <c r="A158" s="414" t="s">
        <v>1020</v>
      </c>
      <c r="B158" s="414" t="s">
        <v>1019</v>
      </c>
      <c r="C158" s="414" t="s">
        <v>1018</v>
      </c>
      <c r="D158" s="414">
        <v>4</v>
      </c>
      <c r="E158" s="414">
        <v>832</v>
      </c>
      <c r="F158" s="413">
        <v>50234.42</v>
      </c>
      <c r="G158" s="412">
        <v>0</v>
      </c>
      <c r="H158" s="412">
        <v>41840.839999999997</v>
      </c>
      <c r="I158" s="412">
        <v>8393.58</v>
      </c>
      <c r="J158" s="411">
        <v>0.16708822357260222</v>
      </c>
    </row>
    <row r="159" spans="1:10" ht="18" customHeight="1" x14ac:dyDescent="0.2">
      <c r="A159" s="414" t="s">
        <v>1015</v>
      </c>
      <c r="B159" s="414" t="s">
        <v>1014</v>
      </c>
      <c r="C159" s="414" t="s">
        <v>1013</v>
      </c>
      <c r="D159" s="414">
        <v>354</v>
      </c>
      <c r="E159" s="414">
        <v>6726</v>
      </c>
      <c r="F159" s="413">
        <v>364609.18</v>
      </c>
      <c r="G159" s="412">
        <v>0</v>
      </c>
      <c r="H159" s="412">
        <v>284311.38</v>
      </c>
      <c r="I159" s="412">
        <v>80297.8</v>
      </c>
      <c r="J159" s="411">
        <v>0.22022978137851604</v>
      </c>
    </row>
    <row r="160" spans="1:10" ht="18" customHeight="1" x14ac:dyDescent="0.2">
      <c r="A160" s="414" t="s">
        <v>5975</v>
      </c>
      <c r="B160" s="414" t="s">
        <v>5974</v>
      </c>
      <c r="C160" s="414" t="s">
        <v>1077</v>
      </c>
      <c r="D160" s="414">
        <v>6</v>
      </c>
      <c r="E160" s="414">
        <v>68.111999999999995</v>
      </c>
      <c r="F160" s="413">
        <v>6460.76</v>
      </c>
      <c r="G160" s="412">
        <v>0</v>
      </c>
      <c r="H160" s="412">
        <v>6594</v>
      </c>
      <c r="I160" s="412">
        <v>-133.24</v>
      </c>
      <c r="J160" s="411">
        <v>-2.0622960766225645E-2</v>
      </c>
    </row>
    <row r="161" spans="1:10" ht="18" customHeight="1" x14ac:dyDescent="0.2">
      <c r="A161" s="414" t="s">
        <v>5201</v>
      </c>
      <c r="B161" s="414" t="s">
        <v>5200</v>
      </c>
      <c r="C161" s="414" t="s">
        <v>1077</v>
      </c>
      <c r="D161" s="414">
        <v>6</v>
      </c>
      <c r="E161" s="414">
        <v>68.111999999999995</v>
      </c>
      <c r="F161" s="413">
        <v>6460.76</v>
      </c>
      <c r="G161" s="412">
        <v>0</v>
      </c>
      <c r="H161" s="412">
        <v>6594</v>
      </c>
      <c r="I161" s="412">
        <v>-133.24</v>
      </c>
      <c r="J161" s="411">
        <v>-2.0622960766225645E-2</v>
      </c>
    </row>
    <row r="162" spans="1:10" ht="18" customHeight="1" x14ac:dyDescent="0.2">
      <c r="A162" s="414" t="s">
        <v>5973</v>
      </c>
      <c r="B162" s="414" t="s">
        <v>5972</v>
      </c>
      <c r="C162" s="414" t="s">
        <v>1013</v>
      </c>
      <c r="D162" s="414">
        <v>1</v>
      </c>
      <c r="E162" s="414">
        <v>19</v>
      </c>
      <c r="F162" s="413">
        <v>2130.4899999999998</v>
      </c>
      <c r="G162" s="412">
        <v>0</v>
      </c>
      <c r="H162" s="412">
        <v>1445.3</v>
      </c>
      <c r="I162" s="412">
        <v>685.19</v>
      </c>
      <c r="J162" s="411">
        <v>0.32161146027439697</v>
      </c>
    </row>
    <row r="163" spans="1:10" ht="18" customHeight="1" x14ac:dyDescent="0.2">
      <c r="A163" s="414" t="s">
        <v>4422</v>
      </c>
      <c r="B163" s="414" t="s">
        <v>4421</v>
      </c>
      <c r="C163" s="414" t="s">
        <v>1013</v>
      </c>
      <c r="D163" s="414">
        <v>26</v>
      </c>
      <c r="E163" s="414">
        <v>494</v>
      </c>
      <c r="F163" s="413">
        <v>33762.78</v>
      </c>
      <c r="G163" s="412">
        <v>0</v>
      </c>
      <c r="H163" s="412">
        <v>20539.740000000002</v>
      </c>
      <c r="I163" s="412">
        <v>13223.04</v>
      </c>
      <c r="J163" s="411">
        <v>0.39164547469136129</v>
      </c>
    </row>
    <row r="164" spans="1:10" ht="18" customHeight="1" x14ac:dyDescent="0.2">
      <c r="A164" s="414" t="s">
        <v>4407</v>
      </c>
      <c r="B164" s="414" t="s">
        <v>4418</v>
      </c>
      <c r="C164" s="414" t="s">
        <v>1013</v>
      </c>
      <c r="D164" s="414">
        <v>114</v>
      </c>
      <c r="E164" s="414">
        <v>2166</v>
      </c>
      <c r="F164" s="413">
        <v>114798.74</v>
      </c>
      <c r="G164" s="412">
        <v>0</v>
      </c>
      <c r="H164" s="412">
        <v>81159.960000000006</v>
      </c>
      <c r="I164" s="412">
        <v>33638.78</v>
      </c>
      <c r="J164" s="411">
        <v>0.29302394782381758</v>
      </c>
    </row>
    <row r="165" spans="1:10" ht="18" customHeight="1" x14ac:dyDescent="0.2">
      <c r="A165" s="414" t="s">
        <v>5965</v>
      </c>
      <c r="B165" s="414" t="s">
        <v>5964</v>
      </c>
      <c r="C165" s="414" t="s">
        <v>1677</v>
      </c>
      <c r="D165" s="414">
        <v>1541</v>
      </c>
      <c r="E165" s="414">
        <v>18492</v>
      </c>
      <c r="F165" s="413">
        <v>1398252.92</v>
      </c>
      <c r="G165" s="412">
        <v>0</v>
      </c>
      <c r="H165" s="412">
        <v>1254374</v>
      </c>
      <c r="I165" s="412">
        <v>143878.92000000001</v>
      </c>
      <c r="J165" s="411">
        <v>0.10289906635775165</v>
      </c>
    </row>
    <row r="166" spans="1:10" ht="18" customHeight="1" x14ac:dyDescent="0.2">
      <c r="A166" s="414" t="s">
        <v>5965</v>
      </c>
      <c r="B166" s="414" t="s">
        <v>5964</v>
      </c>
      <c r="C166" s="414" t="s">
        <v>1078</v>
      </c>
      <c r="D166" s="414">
        <v>24</v>
      </c>
      <c r="E166" s="414">
        <v>24</v>
      </c>
      <c r="F166" s="413">
        <v>2061.6</v>
      </c>
      <c r="G166" s="412">
        <v>0</v>
      </c>
      <c r="H166" s="412">
        <v>1628</v>
      </c>
      <c r="I166" s="412">
        <v>433.6</v>
      </c>
      <c r="J166" s="411">
        <v>0.2103220799379123</v>
      </c>
    </row>
    <row r="167" spans="1:10" ht="18" customHeight="1" x14ac:dyDescent="0.2">
      <c r="A167" s="414" t="s">
        <v>4410</v>
      </c>
      <c r="B167" s="414" t="s">
        <v>6721</v>
      </c>
      <c r="C167" s="414" t="s">
        <v>1013</v>
      </c>
      <c r="D167" s="414">
        <v>398</v>
      </c>
      <c r="E167" s="414">
        <v>7562</v>
      </c>
      <c r="F167" s="413">
        <v>351876.8</v>
      </c>
      <c r="G167" s="412">
        <v>0</v>
      </c>
      <c r="H167" s="412">
        <v>206141.56</v>
      </c>
      <c r="I167" s="412">
        <v>145735.24</v>
      </c>
      <c r="J167" s="411">
        <v>0.41416552611595875</v>
      </c>
    </row>
    <row r="168" spans="1:10" ht="18" customHeight="1" x14ac:dyDescent="0.2">
      <c r="A168" s="414" t="s">
        <v>7241</v>
      </c>
      <c r="B168" s="414" t="s">
        <v>7190</v>
      </c>
      <c r="C168" s="414" t="s">
        <v>1655</v>
      </c>
      <c r="D168" s="418">
        <v>1</v>
      </c>
      <c r="E168" s="418">
        <v>0</v>
      </c>
      <c r="F168" s="419">
        <v>4100</v>
      </c>
      <c r="G168" s="420">
        <v>0</v>
      </c>
      <c r="H168" s="420">
        <v>0</v>
      </c>
      <c r="I168" s="420">
        <v>4100</v>
      </c>
      <c r="J168" s="411">
        <v>1</v>
      </c>
    </row>
    <row r="169" spans="1:10" ht="18.600000000000001" customHeight="1" x14ac:dyDescent="0.2">
      <c r="D169" s="418">
        <f t="shared" ref="D169:I169" si="0">SUM(D9:D168)</f>
        <v>19877</v>
      </c>
      <c r="E169" s="418">
        <f t="shared" si="0"/>
        <v>127151.04399999999</v>
      </c>
      <c r="F169" s="419">
        <f t="shared" si="0"/>
        <v>6779900.4100000001</v>
      </c>
      <c r="G169" s="420">
        <f t="shared" si="0"/>
        <v>-3760.34</v>
      </c>
      <c r="H169" s="420">
        <f t="shared" si="0"/>
        <v>5560818.549999998</v>
      </c>
      <c r="I169" s="420">
        <f t="shared" si="0"/>
        <v>1215321.5199999998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94284-393E-41E8-B09C-278B57467AEF}">
  <dimension ref="A1:J122"/>
  <sheetViews>
    <sheetView showGridLines="0" workbookViewId="0">
      <pane ySplit="6" topLeftCell="A106" activePane="bottomLeft" state="frozen"/>
      <selection pane="bottomLeft" activeCell="B128" sqref="B128"/>
    </sheetView>
  </sheetViews>
  <sheetFormatPr baseColWidth="10" defaultColWidth="16.42578125" defaultRowHeight="15" x14ac:dyDescent="0.25"/>
  <cols>
    <col min="1" max="1" width="13.42578125" style="866" customWidth="1"/>
    <col min="2" max="2" width="41.85546875" style="866" customWidth="1"/>
    <col min="3" max="3" width="20.85546875" style="866" customWidth="1"/>
    <col min="4" max="10" width="14.140625" style="866" customWidth="1"/>
    <col min="11" max="16384" width="16.42578125" style="866"/>
  </cols>
  <sheetData>
    <row r="1" spans="1:10" ht="21" customHeight="1" x14ac:dyDescent="0.25">
      <c r="A1" s="872" t="s">
        <v>1969</v>
      </c>
    </row>
    <row r="2" spans="1:10" ht="0.95" customHeight="1" x14ac:dyDescent="0.25"/>
    <row r="3" spans="1:10" ht="23.1" customHeight="1" x14ac:dyDescent="0.25">
      <c r="A3" s="872" t="s">
        <v>3158</v>
      </c>
    </row>
    <row r="4" spans="1:10" ht="17.100000000000001" customHeight="1" x14ac:dyDescent="0.25">
      <c r="A4" s="872" t="s">
        <v>3157</v>
      </c>
    </row>
    <row r="5" spans="1:10" ht="25.7" customHeight="1" x14ac:dyDescent="0.25">
      <c r="A5" s="882" t="s">
        <v>8814</v>
      </c>
    </row>
    <row r="6" spans="1:10" ht="2.4500000000000002" customHeight="1" x14ac:dyDescent="0.25"/>
    <row r="7" spans="1:10" ht="23.85" customHeight="1" x14ac:dyDescent="0.25"/>
    <row r="8" spans="1:10" ht="36" customHeight="1" x14ac:dyDescent="0.25">
      <c r="A8" s="881" t="s">
        <v>1908</v>
      </c>
      <c r="B8" s="880" t="s">
        <v>1907</v>
      </c>
      <c r="C8" s="881" t="s">
        <v>1906</v>
      </c>
      <c r="D8" s="880" t="s">
        <v>1905</v>
      </c>
      <c r="E8" s="880" t="s">
        <v>1904</v>
      </c>
      <c r="F8" s="880" t="s">
        <v>245</v>
      </c>
      <c r="G8" s="881" t="s">
        <v>1903</v>
      </c>
      <c r="H8" s="881" t="s">
        <v>1902</v>
      </c>
      <c r="I8" s="881" t="s">
        <v>1901</v>
      </c>
      <c r="J8" s="880" t="s">
        <v>1900</v>
      </c>
    </row>
    <row r="9" spans="1:10" ht="20.25" customHeight="1" x14ac:dyDescent="0.25">
      <c r="A9" s="872" t="s">
        <v>1899</v>
      </c>
      <c r="B9" s="872" t="s">
        <v>1966</v>
      </c>
      <c r="C9" s="872" t="s">
        <v>1774</v>
      </c>
      <c r="D9" s="872">
        <v>24</v>
      </c>
      <c r="E9" s="872">
        <v>6</v>
      </c>
      <c r="F9" s="875">
        <v>894.72</v>
      </c>
      <c r="G9" s="874">
        <v>0</v>
      </c>
      <c r="H9" s="874">
        <v>731.05</v>
      </c>
      <c r="I9" s="874">
        <v>163.66999999999999</v>
      </c>
      <c r="J9" s="873">
        <v>0.1829287374821173</v>
      </c>
    </row>
    <row r="10" spans="1:10" ht="20.25" customHeight="1" x14ac:dyDescent="0.25">
      <c r="A10" s="872" t="s">
        <v>1895</v>
      </c>
      <c r="B10" s="872" t="s">
        <v>1894</v>
      </c>
      <c r="C10" s="872" t="s">
        <v>1774</v>
      </c>
      <c r="D10" s="872">
        <v>72</v>
      </c>
      <c r="E10" s="872">
        <v>18</v>
      </c>
      <c r="F10" s="875">
        <v>2333.52</v>
      </c>
      <c r="G10" s="874">
        <v>0</v>
      </c>
      <c r="H10" s="874">
        <v>2125.41</v>
      </c>
      <c r="I10" s="874">
        <v>208.11</v>
      </c>
      <c r="J10" s="873">
        <v>8.9182865370770345E-2</v>
      </c>
    </row>
    <row r="11" spans="1:10" ht="20.25" customHeight="1" x14ac:dyDescent="0.25">
      <c r="A11" s="872" t="s">
        <v>1891</v>
      </c>
      <c r="B11" s="872" t="s">
        <v>1890</v>
      </c>
      <c r="C11" s="872" t="s">
        <v>1074</v>
      </c>
      <c r="D11" s="872">
        <v>480</v>
      </c>
      <c r="E11" s="872">
        <v>454.08</v>
      </c>
      <c r="F11" s="875">
        <v>26256</v>
      </c>
      <c r="G11" s="874">
        <v>0</v>
      </c>
      <c r="H11" s="874">
        <v>22735.200000000001</v>
      </c>
      <c r="I11" s="874">
        <v>3520.8</v>
      </c>
      <c r="J11" s="873">
        <v>0.13409506398537477</v>
      </c>
    </row>
    <row r="12" spans="1:10" ht="20.25" customHeight="1" x14ac:dyDescent="0.25">
      <c r="A12" s="872" t="s">
        <v>1887</v>
      </c>
      <c r="B12" s="872" t="s">
        <v>1886</v>
      </c>
      <c r="C12" s="872" t="s">
        <v>1885</v>
      </c>
      <c r="D12" s="872">
        <v>136</v>
      </c>
      <c r="E12" s="872">
        <v>514.76</v>
      </c>
      <c r="F12" s="875">
        <v>17027.2</v>
      </c>
      <c r="G12" s="874">
        <v>0</v>
      </c>
      <c r="H12" s="874">
        <v>15531.54</v>
      </c>
      <c r="I12" s="874">
        <v>1495.66</v>
      </c>
      <c r="J12" s="873">
        <v>8.7839456869009583E-2</v>
      </c>
    </row>
    <row r="13" spans="1:10" ht="20.25" customHeight="1" x14ac:dyDescent="0.25">
      <c r="A13" s="872" t="s">
        <v>1884</v>
      </c>
      <c r="B13" s="872" t="s">
        <v>1883</v>
      </c>
      <c r="C13" s="872" t="s">
        <v>1882</v>
      </c>
      <c r="D13" s="872">
        <v>6</v>
      </c>
      <c r="E13" s="872">
        <v>90.84</v>
      </c>
      <c r="F13" s="875">
        <v>5706.01</v>
      </c>
      <c r="G13" s="874">
        <v>0</v>
      </c>
      <c r="H13" s="874">
        <v>4412.88</v>
      </c>
      <c r="I13" s="874">
        <v>1293.1300000000001</v>
      </c>
      <c r="J13" s="873">
        <v>0.22662596104808788</v>
      </c>
    </row>
    <row r="14" spans="1:10" ht="20.25" customHeight="1" x14ac:dyDescent="0.25">
      <c r="A14" s="872" t="s">
        <v>1884</v>
      </c>
      <c r="B14" s="872" t="s">
        <v>1883</v>
      </c>
      <c r="C14" s="872" t="s">
        <v>1885</v>
      </c>
      <c r="D14" s="872">
        <v>12</v>
      </c>
      <c r="E14" s="872">
        <v>45.42</v>
      </c>
      <c r="F14" s="875">
        <v>2722.92</v>
      </c>
      <c r="G14" s="874">
        <v>0</v>
      </c>
      <c r="H14" s="874">
        <v>2206.44</v>
      </c>
      <c r="I14" s="874">
        <v>516.48</v>
      </c>
      <c r="J14" s="873">
        <v>0.18967872724868889</v>
      </c>
    </row>
    <row r="15" spans="1:10" ht="20.25" customHeight="1" x14ac:dyDescent="0.25">
      <c r="A15" s="872" t="s">
        <v>1879</v>
      </c>
      <c r="B15" s="872" t="s">
        <v>1878</v>
      </c>
      <c r="C15" s="872" t="s">
        <v>1875</v>
      </c>
      <c r="D15" s="872">
        <v>7</v>
      </c>
      <c r="E15" s="872">
        <v>158.97</v>
      </c>
      <c r="F15" s="875">
        <v>3107.77</v>
      </c>
      <c r="G15" s="874">
        <v>0</v>
      </c>
      <c r="H15" s="874">
        <v>2337.23</v>
      </c>
      <c r="I15" s="874">
        <v>770.54</v>
      </c>
      <c r="J15" s="873">
        <v>0.24793984110793268</v>
      </c>
    </row>
    <row r="16" spans="1:10" ht="20.25" customHeight="1" x14ac:dyDescent="0.25">
      <c r="A16" s="872" t="s">
        <v>1965</v>
      </c>
      <c r="B16" s="872" t="s">
        <v>1964</v>
      </c>
      <c r="C16" s="872" t="s">
        <v>1860</v>
      </c>
      <c r="D16" s="872">
        <v>2</v>
      </c>
      <c r="E16" s="872">
        <v>9.6</v>
      </c>
      <c r="F16" s="875">
        <v>1641.22</v>
      </c>
      <c r="G16" s="874">
        <v>0</v>
      </c>
      <c r="H16" s="874">
        <v>1210.7</v>
      </c>
      <c r="I16" s="874">
        <v>430.52</v>
      </c>
      <c r="J16" s="873">
        <v>0.26231705682358247</v>
      </c>
    </row>
    <row r="17" spans="1:10" ht="20.25" customHeight="1" x14ac:dyDescent="0.25">
      <c r="A17" s="872" t="s">
        <v>4416</v>
      </c>
      <c r="B17" s="872" t="s">
        <v>4415</v>
      </c>
      <c r="C17" s="872" t="s">
        <v>1013</v>
      </c>
      <c r="D17" s="872">
        <v>258</v>
      </c>
      <c r="E17" s="872">
        <v>4902</v>
      </c>
      <c r="F17" s="875">
        <v>257940.23</v>
      </c>
      <c r="G17" s="874">
        <v>0</v>
      </c>
      <c r="H17" s="874">
        <v>158302.01999999999</v>
      </c>
      <c r="I17" s="874">
        <v>99638.21</v>
      </c>
      <c r="J17" s="873">
        <v>0.38628410155329396</v>
      </c>
    </row>
    <row r="18" spans="1:10" ht="20.25" customHeight="1" x14ac:dyDescent="0.25">
      <c r="A18" s="872" t="s">
        <v>1857</v>
      </c>
      <c r="B18" s="872" t="s">
        <v>1856</v>
      </c>
      <c r="C18" s="872" t="s">
        <v>1013</v>
      </c>
      <c r="D18" s="872">
        <v>31</v>
      </c>
      <c r="E18" s="872">
        <v>589</v>
      </c>
      <c r="F18" s="875">
        <v>37123</v>
      </c>
      <c r="G18" s="874">
        <v>0</v>
      </c>
      <c r="H18" s="874">
        <v>28135.85</v>
      </c>
      <c r="I18" s="874">
        <v>8987.15</v>
      </c>
      <c r="J18" s="873">
        <v>0.2420911564259354</v>
      </c>
    </row>
    <row r="19" spans="1:10" ht="20.25" customHeight="1" x14ac:dyDescent="0.25">
      <c r="A19" s="872" t="s">
        <v>1855</v>
      </c>
      <c r="B19" s="872" t="s">
        <v>1854</v>
      </c>
      <c r="C19" s="872" t="s">
        <v>1013</v>
      </c>
      <c r="D19" s="872">
        <v>36</v>
      </c>
      <c r="E19" s="872">
        <v>684</v>
      </c>
      <c r="F19" s="875">
        <v>43014.75</v>
      </c>
      <c r="G19" s="874">
        <v>0</v>
      </c>
      <c r="H19" s="874">
        <v>33072.839999999997</v>
      </c>
      <c r="I19" s="874">
        <v>9941.91</v>
      </c>
      <c r="J19" s="873">
        <v>0.23112792704827995</v>
      </c>
    </row>
    <row r="20" spans="1:10" ht="20.25" customHeight="1" x14ac:dyDescent="0.25">
      <c r="A20" s="872" t="s">
        <v>1853</v>
      </c>
      <c r="B20" s="872" t="s">
        <v>1852</v>
      </c>
      <c r="C20" s="872" t="s">
        <v>1013</v>
      </c>
      <c r="D20" s="872">
        <v>30</v>
      </c>
      <c r="E20" s="872">
        <v>570</v>
      </c>
      <c r="F20" s="875">
        <v>36561</v>
      </c>
      <c r="G20" s="874">
        <v>0</v>
      </c>
      <c r="H20" s="874">
        <v>28386.6</v>
      </c>
      <c r="I20" s="874">
        <v>8174.4</v>
      </c>
      <c r="J20" s="873">
        <v>0.22358250594896201</v>
      </c>
    </row>
    <row r="21" spans="1:10" ht="20.25" customHeight="1" x14ac:dyDescent="0.25">
      <c r="A21" s="872" t="s">
        <v>1841</v>
      </c>
      <c r="B21" s="872" t="s">
        <v>1840</v>
      </c>
      <c r="C21" s="872" t="s">
        <v>1013</v>
      </c>
      <c r="D21" s="872">
        <v>126</v>
      </c>
      <c r="E21" s="872">
        <v>2394</v>
      </c>
      <c r="F21" s="875">
        <v>137025.21</v>
      </c>
      <c r="G21" s="874">
        <v>0</v>
      </c>
      <c r="H21" s="874">
        <v>116398.56</v>
      </c>
      <c r="I21" s="874">
        <v>20626.650000000001</v>
      </c>
      <c r="J21" s="873">
        <v>0.15053178900437372</v>
      </c>
    </row>
    <row r="22" spans="1:10" ht="20.25" customHeight="1" x14ac:dyDescent="0.25">
      <c r="A22" s="872" t="s">
        <v>1837</v>
      </c>
      <c r="B22" s="872" t="s">
        <v>1836</v>
      </c>
      <c r="C22" s="872" t="s">
        <v>1013</v>
      </c>
      <c r="D22" s="872">
        <v>702</v>
      </c>
      <c r="E22" s="872">
        <v>13338</v>
      </c>
      <c r="F22" s="875">
        <v>510209.98</v>
      </c>
      <c r="G22" s="874">
        <v>0</v>
      </c>
      <c r="H22" s="874">
        <v>410705.81</v>
      </c>
      <c r="I22" s="874">
        <v>99504.17</v>
      </c>
      <c r="J22" s="873">
        <v>0.19502591854436088</v>
      </c>
    </row>
    <row r="23" spans="1:10" ht="20.25" customHeight="1" x14ac:dyDescent="0.25">
      <c r="A23" s="872" t="s">
        <v>8870</v>
      </c>
      <c r="B23" s="872" t="s">
        <v>8869</v>
      </c>
      <c r="C23" s="872" t="s">
        <v>1013</v>
      </c>
      <c r="D23" s="872">
        <v>2</v>
      </c>
      <c r="E23" s="872">
        <v>38</v>
      </c>
      <c r="F23" s="875">
        <v>3418.92</v>
      </c>
      <c r="G23" s="874">
        <v>0</v>
      </c>
      <c r="H23" s="874">
        <v>1862.82</v>
      </c>
      <c r="I23" s="874">
        <v>1556.1</v>
      </c>
      <c r="J23" s="873">
        <v>0.45514372959882066</v>
      </c>
    </row>
    <row r="24" spans="1:10" ht="20.25" customHeight="1" x14ac:dyDescent="0.25">
      <c r="A24" s="872" t="s">
        <v>1827</v>
      </c>
      <c r="B24" s="872" t="s">
        <v>1826</v>
      </c>
      <c r="C24" s="872" t="s">
        <v>1013</v>
      </c>
      <c r="D24" s="872">
        <v>1</v>
      </c>
      <c r="E24" s="872">
        <v>19</v>
      </c>
      <c r="F24" s="875">
        <v>2473.7600000000002</v>
      </c>
      <c r="G24" s="874">
        <v>0</v>
      </c>
      <c r="H24" s="874">
        <v>1830.15</v>
      </c>
      <c r="I24" s="874">
        <v>643.61</v>
      </c>
      <c r="J24" s="873">
        <v>0.26017479464458959</v>
      </c>
    </row>
    <row r="25" spans="1:10" ht="20.25" customHeight="1" x14ac:dyDescent="0.25">
      <c r="A25" s="872" t="s">
        <v>1820</v>
      </c>
      <c r="B25" s="872" t="s">
        <v>1819</v>
      </c>
      <c r="C25" s="872" t="s">
        <v>1961</v>
      </c>
      <c r="D25" s="872">
        <v>240</v>
      </c>
      <c r="E25" s="872">
        <v>110.4</v>
      </c>
      <c r="F25" s="875">
        <v>3112.8</v>
      </c>
      <c r="G25" s="874">
        <v>0</v>
      </c>
      <c r="H25" s="874">
        <v>2440.5</v>
      </c>
      <c r="I25" s="874">
        <v>672.3</v>
      </c>
      <c r="J25" s="873">
        <v>0.21597918272937547</v>
      </c>
    </row>
    <row r="26" spans="1:10" ht="20.25" customHeight="1" x14ac:dyDescent="0.25">
      <c r="A26" s="872" t="s">
        <v>1817</v>
      </c>
      <c r="B26" s="872" t="s">
        <v>1816</v>
      </c>
      <c r="C26" s="872" t="s">
        <v>1013</v>
      </c>
      <c r="D26" s="872">
        <v>2</v>
      </c>
      <c r="E26" s="872">
        <v>38</v>
      </c>
      <c r="F26" s="875">
        <v>1375.78</v>
      </c>
      <c r="G26" s="874">
        <v>0</v>
      </c>
      <c r="H26" s="874">
        <v>1055.56</v>
      </c>
      <c r="I26" s="874">
        <v>320.22000000000003</v>
      </c>
      <c r="J26" s="873">
        <v>0.23275523702917617</v>
      </c>
    </row>
    <row r="27" spans="1:10" ht="20.25" customHeight="1" x14ac:dyDescent="0.25">
      <c r="A27" s="872" t="s">
        <v>1960</v>
      </c>
      <c r="B27" s="872" t="s">
        <v>1959</v>
      </c>
      <c r="C27" s="872" t="s">
        <v>1013</v>
      </c>
      <c r="D27" s="872">
        <v>1</v>
      </c>
      <c r="E27" s="872">
        <v>19</v>
      </c>
      <c r="F27" s="875">
        <v>1302.48</v>
      </c>
      <c r="G27" s="874">
        <v>0</v>
      </c>
      <c r="H27" s="874">
        <v>963.61</v>
      </c>
      <c r="I27" s="874">
        <v>338.87</v>
      </c>
      <c r="J27" s="873">
        <v>0.26017290092746148</v>
      </c>
    </row>
    <row r="28" spans="1:10" ht="20.25" customHeight="1" x14ac:dyDescent="0.25">
      <c r="A28" s="872" t="s">
        <v>1811</v>
      </c>
      <c r="B28" s="872" t="s">
        <v>1810</v>
      </c>
      <c r="C28" s="872" t="s">
        <v>1013</v>
      </c>
      <c r="D28" s="872">
        <v>3</v>
      </c>
      <c r="E28" s="872">
        <v>57</v>
      </c>
      <c r="F28" s="875">
        <v>3300.43</v>
      </c>
      <c r="G28" s="874">
        <v>0</v>
      </c>
      <c r="H28" s="874">
        <v>2431.35</v>
      </c>
      <c r="I28" s="874">
        <v>869.08</v>
      </c>
      <c r="J28" s="873">
        <v>0.26332326393833533</v>
      </c>
    </row>
    <row r="29" spans="1:10" ht="20.25" customHeight="1" x14ac:dyDescent="0.25">
      <c r="A29" s="872" t="s">
        <v>1809</v>
      </c>
      <c r="B29" s="872" t="s">
        <v>1808</v>
      </c>
      <c r="C29" s="872" t="s">
        <v>1013</v>
      </c>
      <c r="D29" s="872">
        <v>6</v>
      </c>
      <c r="E29" s="872">
        <v>114</v>
      </c>
      <c r="F29" s="875">
        <v>0.06</v>
      </c>
      <c r="G29" s="874">
        <v>0</v>
      </c>
      <c r="H29" s="874">
        <v>262.26</v>
      </c>
      <c r="I29" s="874">
        <v>-262.2</v>
      </c>
      <c r="J29" s="873">
        <v>-4370</v>
      </c>
    </row>
    <row r="30" spans="1:10" ht="20.25" customHeight="1" x14ac:dyDescent="0.25">
      <c r="A30" s="872" t="s">
        <v>1807</v>
      </c>
      <c r="B30" s="872" t="s">
        <v>1806</v>
      </c>
      <c r="C30" s="872" t="s">
        <v>1013</v>
      </c>
      <c r="D30" s="872">
        <v>7</v>
      </c>
      <c r="E30" s="872">
        <v>133</v>
      </c>
      <c r="F30" s="875">
        <v>7.0000000000000007E-2</v>
      </c>
      <c r="G30" s="874">
        <v>0</v>
      </c>
      <c r="H30" s="874">
        <v>626.91999999999996</v>
      </c>
      <c r="I30" s="874">
        <v>-626.85</v>
      </c>
      <c r="J30" s="873">
        <v>-8955</v>
      </c>
    </row>
    <row r="31" spans="1:10" ht="20.25" customHeight="1" x14ac:dyDescent="0.25">
      <c r="A31" s="872" t="s">
        <v>2313</v>
      </c>
      <c r="B31" s="872" t="s">
        <v>2422</v>
      </c>
      <c r="C31" s="872" t="s">
        <v>1013</v>
      </c>
      <c r="D31" s="872">
        <v>6</v>
      </c>
      <c r="E31" s="872">
        <v>114</v>
      </c>
      <c r="F31" s="875">
        <v>0.06</v>
      </c>
      <c r="G31" s="874">
        <v>0</v>
      </c>
      <c r="H31" s="874">
        <v>0</v>
      </c>
      <c r="I31" s="874">
        <v>0.06</v>
      </c>
      <c r="J31" s="873">
        <v>1</v>
      </c>
    </row>
    <row r="32" spans="1:10" ht="20.25" customHeight="1" x14ac:dyDescent="0.25">
      <c r="A32" s="872" t="s">
        <v>1802</v>
      </c>
      <c r="B32" s="872" t="s">
        <v>1801</v>
      </c>
      <c r="C32" s="872" t="s">
        <v>1800</v>
      </c>
      <c r="D32" s="872">
        <v>744</v>
      </c>
      <c r="E32" s="872">
        <v>351.91199999999998</v>
      </c>
      <c r="F32" s="875">
        <v>87114.96</v>
      </c>
      <c r="G32" s="874">
        <v>0</v>
      </c>
      <c r="H32" s="874">
        <v>81639.12</v>
      </c>
      <c r="I32" s="874">
        <v>5475.84</v>
      </c>
      <c r="J32" s="873">
        <v>6.2857630882227344E-2</v>
      </c>
    </row>
    <row r="33" spans="1:10" ht="20.25" customHeight="1" x14ac:dyDescent="0.25">
      <c r="A33" s="872" t="s">
        <v>1799</v>
      </c>
      <c r="B33" s="872" t="s">
        <v>1798</v>
      </c>
      <c r="C33" s="872" t="s">
        <v>1013</v>
      </c>
      <c r="D33" s="872">
        <v>5</v>
      </c>
      <c r="E33" s="872">
        <v>95</v>
      </c>
      <c r="F33" s="875">
        <v>8043.25</v>
      </c>
      <c r="G33" s="874">
        <v>0</v>
      </c>
      <c r="H33" s="874">
        <v>6097.85</v>
      </c>
      <c r="I33" s="874">
        <v>1945.4</v>
      </c>
      <c r="J33" s="873">
        <v>0.24186740434525844</v>
      </c>
    </row>
    <row r="34" spans="1:10" ht="20.25" customHeight="1" x14ac:dyDescent="0.25">
      <c r="A34" s="872" t="s">
        <v>8868</v>
      </c>
      <c r="B34" s="872" t="s">
        <v>8867</v>
      </c>
      <c r="C34" s="872" t="s">
        <v>1013</v>
      </c>
      <c r="D34" s="872">
        <v>5</v>
      </c>
      <c r="E34" s="872">
        <v>95</v>
      </c>
      <c r="F34" s="875">
        <v>6455.95</v>
      </c>
      <c r="G34" s="874">
        <v>0</v>
      </c>
      <c r="H34" s="874">
        <v>3292</v>
      </c>
      <c r="I34" s="874">
        <v>3163.95</v>
      </c>
      <c r="J34" s="873">
        <v>0.49008279184318343</v>
      </c>
    </row>
    <row r="35" spans="1:10" ht="20.25" customHeight="1" x14ac:dyDescent="0.25">
      <c r="A35" s="872" t="s">
        <v>1789</v>
      </c>
      <c r="B35" s="872" t="s">
        <v>1788</v>
      </c>
      <c r="C35" s="872" t="s">
        <v>1785</v>
      </c>
      <c r="D35" s="872">
        <v>138</v>
      </c>
      <c r="E35" s="872">
        <v>2760</v>
      </c>
      <c r="F35" s="875">
        <v>51649.26</v>
      </c>
      <c r="G35" s="874">
        <v>0</v>
      </c>
      <c r="H35" s="874">
        <v>46115.46</v>
      </c>
      <c r="I35" s="874">
        <v>5533.8</v>
      </c>
      <c r="J35" s="873">
        <v>0.10714190290432041</v>
      </c>
    </row>
    <row r="36" spans="1:10" ht="20.25" customHeight="1" x14ac:dyDescent="0.25">
      <c r="A36" s="872" t="s">
        <v>1784</v>
      </c>
      <c r="B36" s="872" t="s">
        <v>1783</v>
      </c>
      <c r="C36" s="872" t="s">
        <v>1771</v>
      </c>
      <c r="D36" s="872">
        <v>1</v>
      </c>
      <c r="E36" s="872">
        <v>6</v>
      </c>
      <c r="F36" s="875">
        <v>731.59</v>
      </c>
      <c r="G36" s="874">
        <v>0</v>
      </c>
      <c r="H36" s="874">
        <v>537.83000000000004</v>
      </c>
      <c r="I36" s="874">
        <v>193.76</v>
      </c>
      <c r="J36" s="873">
        <v>0.26484779726349456</v>
      </c>
    </row>
    <row r="37" spans="1:10" ht="20.25" customHeight="1" x14ac:dyDescent="0.25">
      <c r="A37" s="872" t="s">
        <v>1784</v>
      </c>
      <c r="B37" s="872" t="s">
        <v>1783</v>
      </c>
      <c r="C37" s="872" t="s">
        <v>1774</v>
      </c>
      <c r="D37" s="872">
        <v>2352</v>
      </c>
      <c r="E37" s="872">
        <v>588</v>
      </c>
      <c r="F37" s="875">
        <v>58141.440000000002</v>
      </c>
      <c r="G37" s="874">
        <v>0</v>
      </c>
      <c r="H37" s="874">
        <v>52503.34</v>
      </c>
      <c r="I37" s="874">
        <v>5638.1</v>
      </c>
      <c r="J37" s="873">
        <v>9.6972142416837284E-2</v>
      </c>
    </row>
    <row r="38" spans="1:10" ht="20.25" customHeight="1" x14ac:dyDescent="0.25">
      <c r="A38" s="872" t="s">
        <v>1782</v>
      </c>
      <c r="B38" s="872" t="s">
        <v>1781</v>
      </c>
      <c r="C38" s="872" t="s">
        <v>1771</v>
      </c>
      <c r="D38" s="872">
        <v>1</v>
      </c>
      <c r="E38" s="872">
        <v>6</v>
      </c>
      <c r="F38" s="875">
        <v>923.54</v>
      </c>
      <c r="G38" s="874">
        <v>0</v>
      </c>
      <c r="H38" s="874">
        <v>626.52</v>
      </c>
      <c r="I38" s="874">
        <v>297.02</v>
      </c>
      <c r="J38" s="873">
        <v>0.32161032548671414</v>
      </c>
    </row>
    <row r="39" spans="1:10" ht="20.25" customHeight="1" x14ac:dyDescent="0.25">
      <c r="A39" s="872" t="s">
        <v>1782</v>
      </c>
      <c r="B39" s="872" t="s">
        <v>1781</v>
      </c>
      <c r="C39" s="872" t="s">
        <v>1774</v>
      </c>
      <c r="D39" s="872">
        <v>1560</v>
      </c>
      <c r="E39" s="872">
        <v>390</v>
      </c>
      <c r="F39" s="875">
        <v>56893.2</v>
      </c>
      <c r="G39" s="874">
        <v>0</v>
      </c>
      <c r="H39" s="874">
        <v>40723.800000000003</v>
      </c>
      <c r="I39" s="874">
        <v>16169.4</v>
      </c>
      <c r="J39" s="873">
        <v>0.28420619687414311</v>
      </c>
    </row>
    <row r="40" spans="1:10" ht="20.25" customHeight="1" x14ac:dyDescent="0.25">
      <c r="A40" s="872" t="s">
        <v>1780</v>
      </c>
      <c r="B40" s="872" t="s">
        <v>1779</v>
      </c>
      <c r="C40" s="872" t="s">
        <v>1774</v>
      </c>
      <c r="D40" s="872">
        <v>144</v>
      </c>
      <c r="E40" s="872">
        <v>36</v>
      </c>
      <c r="F40" s="875">
        <v>7701.12</v>
      </c>
      <c r="G40" s="874">
        <v>0</v>
      </c>
      <c r="H40" s="874">
        <v>5773.82</v>
      </c>
      <c r="I40" s="874">
        <v>1927.3</v>
      </c>
      <c r="J40" s="873">
        <v>0.25026229950968171</v>
      </c>
    </row>
    <row r="41" spans="1:10" ht="20.25" customHeight="1" x14ac:dyDescent="0.25">
      <c r="A41" s="872" t="s">
        <v>1778</v>
      </c>
      <c r="B41" s="872" t="s">
        <v>1777</v>
      </c>
      <c r="C41" s="872" t="s">
        <v>1774</v>
      </c>
      <c r="D41" s="872">
        <v>912</v>
      </c>
      <c r="E41" s="872">
        <v>228</v>
      </c>
      <c r="F41" s="875">
        <v>26238.240000000002</v>
      </c>
      <c r="G41" s="874">
        <v>0</v>
      </c>
      <c r="H41" s="874">
        <v>21152.62</v>
      </c>
      <c r="I41" s="874">
        <v>5085.62</v>
      </c>
      <c r="J41" s="873">
        <v>0.19382473824463836</v>
      </c>
    </row>
    <row r="42" spans="1:10" ht="20.25" customHeight="1" x14ac:dyDescent="0.25">
      <c r="A42" s="872" t="s">
        <v>1776</v>
      </c>
      <c r="B42" s="872" t="s">
        <v>1775</v>
      </c>
      <c r="C42" s="872" t="s">
        <v>1774</v>
      </c>
      <c r="D42" s="872">
        <v>792</v>
      </c>
      <c r="E42" s="872">
        <v>198</v>
      </c>
      <c r="F42" s="875">
        <v>21502.799999999999</v>
      </c>
      <c r="G42" s="874">
        <v>0</v>
      </c>
      <c r="H42" s="874">
        <v>15827.46</v>
      </c>
      <c r="I42" s="874">
        <v>5675.34</v>
      </c>
      <c r="J42" s="873">
        <v>0.26393492940454266</v>
      </c>
    </row>
    <row r="43" spans="1:10" ht="20.25" customHeight="1" x14ac:dyDescent="0.25">
      <c r="A43" s="872" t="s">
        <v>1773</v>
      </c>
      <c r="B43" s="872" t="s">
        <v>1772</v>
      </c>
      <c r="C43" s="872" t="s">
        <v>1774</v>
      </c>
      <c r="D43" s="872">
        <v>288</v>
      </c>
      <c r="E43" s="872">
        <v>72</v>
      </c>
      <c r="F43" s="875">
        <v>8752.32</v>
      </c>
      <c r="G43" s="874">
        <v>0</v>
      </c>
      <c r="H43" s="874">
        <v>6580.2</v>
      </c>
      <c r="I43" s="874">
        <v>2172.12</v>
      </c>
      <c r="J43" s="873">
        <v>0.24817648349237686</v>
      </c>
    </row>
    <row r="44" spans="1:10" ht="20.25" customHeight="1" x14ac:dyDescent="0.25">
      <c r="A44" s="872" t="s">
        <v>1770</v>
      </c>
      <c r="B44" s="872" t="s">
        <v>1769</v>
      </c>
      <c r="C44" s="872" t="s">
        <v>1764</v>
      </c>
      <c r="D44" s="872">
        <v>3</v>
      </c>
      <c r="E44" s="872">
        <v>42.57</v>
      </c>
      <c r="F44" s="875">
        <v>4109.78</v>
      </c>
      <c r="G44" s="874">
        <v>0</v>
      </c>
      <c r="H44" s="874">
        <v>2872.05</v>
      </c>
      <c r="I44" s="874">
        <v>1237.73</v>
      </c>
      <c r="J44" s="873">
        <v>0.30116697244134721</v>
      </c>
    </row>
    <row r="45" spans="1:10" ht="20.25" customHeight="1" x14ac:dyDescent="0.25">
      <c r="A45" s="872" t="s">
        <v>1770</v>
      </c>
      <c r="B45" s="872" t="s">
        <v>1769</v>
      </c>
      <c r="C45" s="872" t="s">
        <v>1074</v>
      </c>
      <c r="D45" s="872">
        <v>15</v>
      </c>
      <c r="E45" s="872">
        <v>14.19</v>
      </c>
      <c r="F45" s="875">
        <v>1087.95</v>
      </c>
      <c r="G45" s="874">
        <v>0</v>
      </c>
      <c r="H45" s="874">
        <v>956.84</v>
      </c>
      <c r="I45" s="874">
        <v>131.11000000000001</v>
      </c>
      <c r="J45" s="873">
        <v>0.12051105289765154</v>
      </c>
    </row>
    <row r="46" spans="1:10" ht="20.25" customHeight="1" x14ac:dyDescent="0.25">
      <c r="A46" s="872" t="s">
        <v>1768</v>
      </c>
      <c r="B46" s="872" t="s">
        <v>1767</v>
      </c>
      <c r="C46" s="872" t="s">
        <v>1764</v>
      </c>
      <c r="D46" s="872">
        <v>5</v>
      </c>
      <c r="E46" s="872">
        <v>70.95</v>
      </c>
      <c r="F46" s="875">
        <v>6460.99</v>
      </c>
      <c r="G46" s="874">
        <v>0</v>
      </c>
      <c r="H46" s="874">
        <v>5002.3999999999996</v>
      </c>
      <c r="I46" s="874">
        <v>1458.59</v>
      </c>
      <c r="J46" s="873">
        <v>0.22575332882422045</v>
      </c>
    </row>
    <row r="47" spans="1:10" ht="20.25" customHeight="1" x14ac:dyDescent="0.25">
      <c r="A47" s="872" t="s">
        <v>1768</v>
      </c>
      <c r="B47" s="872" t="s">
        <v>1767</v>
      </c>
      <c r="C47" s="872" t="s">
        <v>1074</v>
      </c>
      <c r="D47" s="872">
        <v>30</v>
      </c>
      <c r="E47" s="872">
        <v>28.38</v>
      </c>
      <c r="F47" s="875">
        <v>2175.9</v>
      </c>
      <c r="G47" s="874">
        <v>0</v>
      </c>
      <c r="H47" s="874">
        <v>2000.96</v>
      </c>
      <c r="I47" s="874">
        <v>174.94</v>
      </c>
      <c r="J47" s="873">
        <v>8.0398915391332329E-2</v>
      </c>
    </row>
    <row r="48" spans="1:10" ht="20.25" customHeight="1" x14ac:dyDescent="0.25">
      <c r="A48" s="872" t="s">
        <v>1766</v>
      </c>
      <c r="B48" s="872" t="s">
        <v>1765</v>
      </c>
      <c r="C48" s="872" t="s">
        <v>1764</v>
      </c>
      <c r="D48" s="872">
        <v>5</v>
      </c>
      <c r="E48" s="872">
        <v>70.95</v>
      </c>
      <c r="F48" s="875">
        <v>6749.72</v>
      </c>
      <c r="G48" s="874">
        <v>0</v>
      </c>
      <c r="H48" s="874">
        <v>5013.8</v>
      </c>
      <c r="I48" s="874">
        <v>1735.92</v>
      </c>
      <c r="J48" s="873">
        <v>0.25718400170673744</v>
      </c>
    </row>
    <row r="49" spans="1:10" ht="20.25" customHeight="1" x14ac:dyDescent="0.25">
      <c r="A49" s="872" t="s">
        <v>2419</v>
      </c>
      <c r="B49" s="872" t="s">
        <v>2418</v>
      </c>
      <c r="C49" s="872" t="s">
        <v>1764</v>
      </c>
      <c r="D49" s="872">
        <v>2</v>
      </c>
      <c r="E49" s="872">
        <v>28.38</v>
      </c>
      <c r="F49" s="875">
        <v>3588.69</v>
      </c>
      <c r="G49" s="874">
        <v>0</v>
      </c>
      <c r="H49" s="874">
        <v>2535.96</v>
      </c>
      <c r="I49" s="874">
        <v>1052.73</v>
      </c>
      <c r="J49" s="873">
        <v>0.29334659722628592</v>
      </c>
    </row>
    <row r="50" spans="1:10" ht="20.25" customHeight="1" x14ac:dyDescent="0.25">
      <c r="A50" s="872" t="s">
        <v>1763</v>
      </c>
      <c r="B50" s="872" t="s">
        <v>1762</v>
      </c>
      <c r="C50" s="872" t="s">
        <v>1764</v>
      </c>
      <c r="D50" s="872">
        <v>25</v>
      </c>
      <c r="E50" s="872">
        <v>354.75</v>
      </c>
      <c r="F50" s="875">
        <v>27221.919999999998</v>
      </c>
      <c r="G50" s="874">
        <v>0</v>
      </c>
      <c r="H50" s="874">
        <v>25087.5</v>
      </c>
      <c r="I50" s="874">
        <v>2134.42</v>
      </c>
      <c r="J50" s="873">
        <v>7.8408135796446399E-2</v>
      </c>
    </row>
    <row r="51" spans="1:10" ht="20.25" customHeight="1" x14ac:dyDescent="0.25">
      <c r="A51" s="872" t="s">
        <v>1763</v>
      </c>
      <c r="B51" s="872" t="s">
        <v>1762</v>
      </c>
      <c r="C51" s="872" t="s">
        <v>1074</v>
      </c>
      <c r="D51" s="872">
        <v>705</v>
      </c>
      <c r="E51" s="872">
        <v>666.93</v>
      </c>
      <c r="F51" s="875">
        <v>58275.3</v>
      </c>
      <c r="G51" s="874">
        <v>0</v>
      </c>
      <c r="H51" s="874">
        <v>44362.27</v>
      </c>
      <c r="I51" s="874">
        <v>13913.03</v>
      </c>
      <c r="J51" s="873">
        <v>0.23874660447908463</v>
      </c>
    </row>
    <row r="52" spans="1:10" ht="20.25" customHeight="1" x14ac:dyDescent="0.25">
      <c r="A52" s="872" t="s">
        <v>1956</v>
      </c>
      <c r="B52" s="872" t="s">
        <v>1955</v>
      </c>
      <c r="C52" s="872" t="s">
        <v>1099</v>
      </c>
      <c r="D52" s="872">
        <v>1000</v>
      </c>
      <c r="E52" s="872">
        <v>1000</v>
      </c>
      <c r="F52" s="875">
        <v>72540</v>
      </c>
      <c r="G52" s="874">
        <v>0</v>
      </c>
      <c r="H52" s="874">
        <v>56260</v>
      </c>
      <c r="I52" s="874">
        <v>16280</v>
      </c>
      <c r="J52" s="873">
        <v>0.22442790184725669</v>
      </c>
    </row>
    <row r="53" spans="1:10" ht="20.25" customHeight="1" x14ac:dyDescent="0.25">
      <c r="A53" s="872" t="s">
        <v>1753</v>
      </c>
      <c r="B53" s="872" t="s">
        <v>1752</v>
      </c>
      <c r="C53" s="872" t="s">
        <v>1018</v>
      </c>
      <c r="D53" s="872">
        <v>1</v>
      </c>
      <c r="E53" s="872">
        <v>208</v>
      </c>
      <c r="F53" s="875">
        <v>6104.44</v>
      </c>
      <c r="G53" s="874">
        <v>0</v>
      </c>
      <c r="H53" s="874">
        <v>3905.6</v>
      </c>
      <c r="I53" s="874">
        <v>2198.84</v>
      </c>
      <c r="J53" s="873">
        <v>0.36020339294022058</v>
      </c>
    </row>
    <row r="54" spans="1:10" ht="20.25" customHeight="1" x14ac:dyDescent="0.25">
      <c r="A54" s="872" t="s">
        <v>1737</v>
      </c>
      <c r="B54" s="872" t="s">
        <v>1736</v>
      </c>
      <c r="C54" s="872" t="s">
        <v>1018</v>
      </c>
      <c r="D54" s="872">
        <v>6</v>
      </c>
      <c r="E54" s="872">
        <v>1248</v>
      </c>
      <c r="F54" s="875">
        <v>85550.399999999994</v>
      </c>
      <c r="G54" s="874">
        <v>0</v>
      </c>
      <c r="H54" s="874">
        <v>42606</v>
      </c>
      <c r="I54" s="874">
        <v>42944.4</v>
      </c>
      <c r="J54" s="873">
        <v>0.50197778151826289</v>
      </c>
    </row>
    <row r="55" spans="1:10" ht="20.25" customHeight="1" x14ac:dyDescent="0.25">
      <c r="A55" s="872" t="s">
        <v>1735</v>
      </c>
      <c r="B55" s="872" t="s">
        <v>1734</v>
      </c>
      <c r="C55" s="872" t="s">
        <v>1018</v>
      </c>
      <c r="D55" s="872">
        <v>10</v>
      </c>
      <c r="E55" s="872">
        <v>2080</v>
      </c>
      <c r="F55" s="875">
        <v>180128</v>
      </c>
      <c r="G55" s="874">
        <v>0</v>
      </c>
      <c r="H55" s="874">
        <v>106693.5</v>
      </c>
      <c r="I55" s="874">
        <v>73434.5</v>
      </c>
      <c r="J55" s="873">
        <v>0.40767953899449283</v>
      </c>
    </row>
    <row r="56" spans="1:10" ht="20.25" customHeight="1" x14ac:dyDescent="0.25">
      <c r="A56" s="872" t="s">
        <v>1731</v>
      </c>
      <c r="B56" s="872" t="s">
        <v>1730</v>
      </c>
      <c r="C56" s="872" t="s">
        <v>1018</v>
      </c>
      <c r="D56" s="872">
        <v>5</v>
      </c>
      <c r="E56" s="872">
        <v>1040</v>
      </c>
      <c r="F56" s="875">
        <v>86600.8</v>
      </c>
      <c r="G56" s="874">
        <v>0</v>
      </c>
      <c r="H56" s="874">
        <v>45505</v>
      </c>
      <c r="I56" s="874">
        <v>41095.800000000003</v>
      </c>
      <c r="J56" s="873">
        <v>0.47454296034216775</v>
      </c>
    </row>
    <row r="57" spans="1:10" ht="20.25" customHeight="1" x14ac:dyDescent="0.25">
      <c r="A57" s="872" t="s">
        <v>8809</v>
      </c>
      <c r="B57" s="872" t="s">
        <v>8808</v>
      </c>
      <c r="C57" s="872" t="s">
        <v>1018</v>
      </c>
      <c r="D57" s="872">
        <v>1</v>
      </c>
      <c r="E57" s="872">
        <v>208</v>
      </c>
      <c r="F57" s="875">
        <v>16005.6</v>
      </c>
      <c r="G57" s="874">
        <v>0</v>
      </c>
      <c r="H57" s="874">
        <v>9101</v>
      </c>
      <c r="I57" s="874">
        <v>6904.6</v>
      </c>
      <c r="J57" s="873">
        <v>0.43138651471984807</v>
      </c>
    </row>
    <row r="58" spans="1:10" ht="20.25" customHeight="1" x14ac:dyDescent="0.25">
      <c r="A58" s="872" t="s">
        <v>8807</v>
      </c>
      <c r="B58" s="872" t="s">
        <v>8806</v>
      </c>
      <c r="C58" s="872" t="s">
        <v>1018</v>
      </c>
      <c r="D58" s="872">
        <v>1</v>
      </c>
      <c r="E58" s="872">
        <v>208</v>
      </c>
      <c r="F58" s="875">
        <v>16147.04</v>
      </c>
      <c r="G58" s="874">
        <v>0</v>
      </c>
      <c r="H58" s="874">
        <v>9573</v>
      </c>
      <c r="I58" s="874">
        <v>6574.04</v>
      </c>
      <c r="J58" s="873">
        <v>0.40713592088704803</v>
      </c>
    </row>
    <row r="59" spans="1:10" ht="20.25" customHeight="1" x14ac:dyDescent="0.25">
      <c r="A59" s="872" t="s">
        <v>3844</v>
      </c>
      <c r="B59" s="872" t="s">
        <v>3843</v>
      </c>
      <c r="C59" s="872" t="s">
        <v>1018</v>
      </c>
      <c r="D59" s="872">
        <v>3</v>
      </c>
      <c r="E59" s="872">
        <v>624</v>
      </c>
      <c r="F59" s="875">
        <v>30083.7</v>
      </c>
      <c r="G59" s="874">
        <v>0</v>
      </c>
      <c r="H59" s="874">
        <v>26159.759999999998</v>
      </c>
      <c r="I59" s="874">
        <v>3923.94</v>
      </c>
      <c r="J59" s="873">
        <v>0.13043408889199135</v>
      </c>
    </row>
    <row r="60" spans="1:10" ht="20.25" customHeight="1" x14ac:dyDescent="0.25">
      <c r="A60" s="872" t="s">
        <v>1952</v>
      </c>
      <c r="B60" s="872" t="s">
        <v>1951</v>
      </c>
      <c r="C60" s="872" t="s">
        <v>1018</v>
      </c>
      <c r="D60" s="872">
        <v>1</v>
      </c>
      <c r="E60" s="872">
        <v>208</v>
      </c>
      <c r="F60" s="875">
        <v>8361.7800000000007</v>
      </c>
      <c r="G60" s="874">
        <v>0</v>
      </c>
      <c r="H60" s="874">
        <v>7751.32</v>
      </c>
      <c r="I60" s="874">
        <v>610.46</v>
      </c>
      <c r="J60" s="873">
        <v>7.300598676358383E-2</v>
      </c>
    </row>
    <row r="61" spans="1:10" ht="20.25" customHeight="1" x14ac:dyDescent="0.25">
      <c r="A61" s="872" t="s">
        <v>1721</v>
      </c>
      <c r="B61" s="872" t="s">
        <v>1720</v>
      </c>
      <c r="C61" s="872" t="s">
        <v>1719</v>
      </c>
      <c r="D61" s="872">
        <v>120</v>
      </c>
      <c r="E61" s="872">
        <v>108</v>
      </c>
      <c r="F61" s="875">
        <v>9675.6</v>
      </c>
      <c r="G61" s="874">
        <v>0</v>
      </c>
      <c r="H61" s="874">
        <v>7144.7</v>
      </c>
      <c r="I61" s="874">
        <v>2530.9</v>
      </c>
      <c r="J61" s="873">
        <v>0.26157550952912478</v>
      </c>
    </row>
    <row r="62" spans="1:10" ht="20.25" customHeight="1" x14ac:dyDescent="0.25">
      <c r="A62" s="872" t="s">
        <v>1950</v>
      </c>
      <c r="B62" s="872" t="s">
        <v>1949</v>
      </c>
      <c r="C62" s="872" t="s">
        <v>1719</v>
      </c>
      <c r="D62" s="872">
        <v>24</v>
      </c>
      <c r="E62" s="872">
        <v>21.6</v>
      </c>
      <c r="F62" s="875">
        <v>1740.72</v>
      </c>
      <c r="G62" s="874">
        <v>0</v>
      </c>
      <c r="H62" s="874">
        <v>1432.41</v>
      </c>
      <c r="I62" s="874">
        <v>308.31</v>
      </c>
      <c r="J62" s="873">
        <v>0.17711636564180339</v>
      </c>
    </row>
    <row r="63" spans="1:10" ht="20.25" customHeight="1" x14ac:dyDescent="0.25">
      <c r="A63" s="872" t="s">
        <v>1709</v>
      </c>
      <c r="B63" s="872" t="s">
        <v>1708</v>
      </c>
      <c r="C63" s="872" t="s">
        <v>1701</v>
      </c>
      <c r="D63" s="872">
        <v>1</v>
      </c>
      <c r="E63" s="872">
        <v>4</v>
      </c>
      <c r="F63" s="875">
        <v>481.2</v>
      </c>
      <c r="G63" s="874">
        <v>0</v>
      </c>
      <c r="H63" s="874">
        <v>357.81</v>
      </c>
      <c r="I63" s="874">
        <v>123.39</v>
      </c>
      <c r="J63" s="873">
        <v>0.25642144638403991</v>
      </c>
    </row>
    <row r="64" spans="1:10" ht="20.25" customHeight="1" x14ac:dyDescent="0.25">
      <c r="A64" s="872" t="s">
        <v>1705</v>
      </c>
      <c r="B64" s="872" t="s">
        <v>1704</v>
      </c>
      <c r="C64" s="872" t="s">
        <v>1701</v>
      </c>
      <c r="D64" s="872">
        <v>3</v>
      </c>
      <c r="E64" s="872">
        <v>12</v>
      </c>
      <c r="F64" s="875">
        <v>1496.09</v>
      </c>
      <c r="G64" s="874">
        <v>0</v>
      </c>
      <c r="H64" s="874">
        <v>1085.01</v>
      </c>
      <c r="I64" s="874">
        <v>411.08</v>
      </c>
      <c r="J64" s="873">
        <v>0.27476956600204533</v>
      </c>
    </row>
    <row r="65" spans="1:10" ht="20.25" customHeight="1" x14ac:dyDescent="0.25">
      <c r="A65" s="872" t="s">
        <v>5295</v>
      </c>
      <c r="B65" s="872" t="s">
        <v>5294</v>
      </c>
      <c r="C65" s="872" t="s">
        <v>1701</v>
      </c>
      <c r="D65" s="872">
        <v>1</v>
      </c>
      <c r="E65" s="872">
        <v>4</v>
      </c>
      <c r="F65" s="875">
        <v>710.03</v>
      </c>
      <c r="G65" s="874">
        <v>0</v>
      </c>
      <c r="H65" s="874">
        <v>507.5</v>
      </c>
      <c r="I65" s="874">
        <v>202.53</v>
      </c>
      <c r="J65" s="873">
        <v>0.28524146867033789</v>
      </c>
    </row>
    <row r="66" spans="1:10" ht="20.25" customHeight="1" x14ac:dyDescent="0.25">
      <c r="A66" s="872" t="s">
        <v>1698</v>
      </c>
      <c r="B66" s="872" t="s">
        <v>1697</v>
      </c>
      <c r="C66" s="872" t="s">
        <v>1684</v>
      </c>
      <c r="D66" s="872">
        <v>7</v>
      </c>
      <c r="E66" s="872">
        <v>112</v>
      </c>
      <c r="F66" s="875">
        <v>12152.7</v>
      </c>
      <c r="G66" s="874">
        <v>0</v>
      </c>
      <c r="H66" s="874">
        <v>9585.4500000000007</v>
      </c>
      <c r="I66" s="874">
        <v>2567.25</v>
      </c>
      <c r="J66" s="873">
        <v>0.21124935199585276</v>
      </c>
    </row>
    <row r="67" spans="1:10" ht="20.25" customHeight="1" x14ac:dyDescent="0.25">
      <c r="A67" s="872" t="s">
        <v>1694</v>
      </c>
      <c r="B67" s="872" t="s">
        <v>1693</v>
      </c>
      <c r="C67" s="872" t="s">
        <v>1684</v>
      </c>
      <c r="D67" s="872">
        <v>2</v>
      </c>
      <c r="E67" s="872">
        <v>32</v>
      </c>
      <c r="F67" s="875">
        <v>3987.62</v>
      </c>
      <c r="G67" s="874">
        <v>0</v>
      </c>
      <c r="H67" s="874">
        <v>3541.94</v>
      </c>
      <c r="I67" s="874">
        <v>445.68</v>
      </c>
      <c r="J67" s="873">
        <v>0.11176591550849881</v>
      </c>
    </row>
    <row r="68" spans="1:10" ht="20.25" customHeight="1" x14ac:dyDescent="0.25">
      <c r="A68" s="872" t="s">
        <v>1692</v>
      </c>
      <c r="B68" s="872" t="s">
        <v>1691</v>
      </c>
      <c r="C68" s="872" t="s">
        <v>1684</v>
      </c>
      <c r="D68" s="872">
        <v>2</v>
      </c>
      <c r="E68" s="872">
        <v>32</v>
      </c>
      <c r="F68" s="875">
        <v>3100.54</v>
      </c>
      <c r="G68" s="874">
        <v>0</v>
      </c>
      <c r="H68" s="874">
        <v>1287.5999999999999</v>
      </c>
      <c r="I68" s="874">
        <v>1812.94</v>
      </c>
      <c r="J68" s="873">
        <v>0.58471750082243734</v>
      </c>
    </row>
    <row r="69" spans="1:10" ht="20.25" customHeight="1" x14ac:dyDescent="0.25">
      <c r="A69" s="872" t="s">
        <v>1686</v>
      </c>
      <c r="B69" s="872" t="s">
        <v>1685</v>
      </c>
      <c r="C69" s="872" t="s">
        <v>1684</v>
      </c>
      <c r="D69" s="872">
        <v>2</v>
      </c>
      <c r="E69" s="872">
        <v>32</v>
      </c>
      <c r="F69" s="875">
        <v>5591.22</v>
      </c>
      <c r="G69" s="874">
        <v>0</v>
      </c>
      <c r="H69" s="874">
        <v>2503.6799999999998</v>
      </c>
      <c r="I69" s="874">
        <v>3087.54</v>
      </c>
      <c r="J69" s="873">
        <v>0.55221221844248658</v>
      </c>
    </row>
    <row r="70" spans="1:10" ht="20.25" customHeight="1" x14ac:dyDescent="0.25">
      <c r="A70" s="872" t="s">
        <v>3838</v>
      </c>
      <c r="B70" s="872" t="s">
        <v>3837</v>
      </c>
      <c r="C70" s="872" t="s">
        <v>1684</v>
      </c>
      <c r="D70" s="872">
        <v>2</v>
      </c>
      <c r="E70" s="872">
        <v>32</v>
      </c>
      <c r="F70" s="875">
        <v>5120.6400000000003</v>
      </c>
      <c r="G70" s="874">
        <v>0</v>
      </c>
      <c r="H70" s="874">
        <v>3473.8</v>
      </c>
      <c r="I70" s="874">
        <v>1646.84</v>
      </c>
      <c r="J70" s="873">
        <v>0.32160823647044118</v>
      </c>
    </row>
    <row r="71" spans="1:10" ht="20.25" customHeight="1" x14ac:dyDescent="0.25">
      <c r="A71" s="872" t="s">
        <v>1683</v>
      </c>
      <c r="B71" s="872" t="s">
        <v>1682</v>
      </c>
      <c r="C71" s="872" t="s">
        <v>1078</v>
      </c>
      <c r="D71" s="872">
        <v>96</v>
      </c>
      <c r="E71" s="872">
        <v>96</v>
      </c>
      <c r="F71" s="875">
        <v>9957.1200000000008</v>
      </c>
      <c r="G71" s="874">
        <v>0</v>
      </c>
      <c r="H71" s="874">
        <v>8866.7999999999993</v>
      </c>
      <c r="I71" s="874">
        <v>1090.32</v>
      </c>
      <c r="J71" s="873">
        <v>0.10950154261473197</v>
      </c>
    </row>
    <row r="72" spans="1:10" ht="20.25" customHeight="1" x14ac:dyDescent="0.25">
      <c r="A72" s="872" t="s">
        <v>1679</v>
      </c>
      <c r="B72" s="872" t="s">
        <v>1678</v>
      </c>
      <c r="C72" s="872" t="s">
        <v>1074</v>
      </c>
      <c r="D72" s="872">
        <v>1116</v>
      </c>
      <c r="E72" s="872">
        <v>1055.7360000000001</v>
      </c>
      <c r="F72" s="875">
        <v>42954.84</v>
      </c>
      <c r="G72" s="874">
        <v>0</v>
      </c>
      <c r="H72" s="874">
        <v>32241.38</v>
      </c>
      <c r="I72" s="874">
        <v>10713.46</v>
      </c>
      <c r="J72" s="873">
        <v>0.24941217334298069</v>
      </c>
    </row>
    <row r="73" spans="1:10" ht="20.25" customHeight="1" x14ac:dyDescent="0.25">
      <c r="A73" s="872" t="s">
        <v>1676</v>
      </c>
      <c r="B73" s="872" t="s">
        <v>1675</v>
      </c>
      <c r="C73" s="872" t="s">
        <v>1078</v>
      </c>
      <c r="D73" s="872">
        <v>1452</v>
      </c>
      <c r="E73" s="872">
        <v>1452</v>
      </c>
      <c r="F73" s="875">
        <v>38826.480000000003</v>
      </c>
      <c r="G73" s="874">
        <v>0</v>
      </c>
      <c r="H73" s="874">
        <v>32879.14</v>
      </c>
      <c r="I73" s="874">
        <v>5947.34</v>
      </c>
      <c r="J73" s="873">
        <v>0.15317741912220731</v>
      </c>
    </row>
    <row r="74" spans="1:10" ht="20.25" customHeight="1" x14ac:dyDescent="0.25">
      <c r="A74" s="872" t="s">
        <v>1674</v>
      </c>
      <c r="B74" s="872" t="s">
        <v>1673</v>
      </c>
      <c r="C74" s="872" t="s">
        <v>1074</v>
      </c>
      <c r="D74" s="872">
        <v>276</v>
      </c>
      <c r="E74" s="872">
        <v>261.096</v>
      </c>
      <c r="F74" s="875">
        <v>20128.68</v>
      </c>
      <c r="G74" s="874">
        <v>0</v>
      </c>
      <c r="H74" s="874">
        <v>18036.37</v>
      </c>
      <c r="I74" s="874">
        <v>2092.31</v>
      </c>
      <c r="J74" s="873">
        <v>0.10394670688788336</v>
      </c>
    </row>
    <row r="75" spans="1:10" ht="20.25" customHeight="1" x14ac:dyDescent="0.25">
      <c r="A75" s="872" t="s">
        <v>1672</v>
      </c>
      <c r="B75" s="872" t="s">
        <v>1671</v>
      </c>
      <c r="C75" s="872" t="s">
        <v>1074</v>
      </c>
      <c r="D75" s="872">
        <v>252</v>
      </c>
      <c r="E75" s="872">
        <v>238.392</v>
      </c>
      <c r="F75" s="875">
        <v>18378.36</v>
      </c>
      <c r="G75" s="874">
        <v>0</v>
      </c>
      <c r="H75" s="874">
        <v>16467.990000000002</v>
      </c>
      <c r="I75" s="874">
        <v>1910.37</v>
      </c>
      <c r="J75" s="873">
        <v>0.10394670688788336</v>
      </c>
    </row>
    <row r="76" spans="1:10" ht="20.25" customHeight="1" x14ac:dyDescent="0.25">
      <c r="A76" s="872" t="s">
        <v>1670</v>
      </c>
      <c r="B76" s="872" t="s">
        <v>1669</v>
      </c>
      <c r="C76" s="872" t="s">
        <v>1077</v>
      </c>
      <c r="D76" s="872">
        <v>38</v>
      </c>
      <c r="E76" s="872">
        <v>431.37599999999998</v>
      </c>
      <c r="F76" s="875">
        <v>27537.46</v>
      </c>
      <c r="G76" s="874">
        <v>0</v>
      </c>
      <c r="H76" s="874">
        <v>27682.16</v>
      </c>
      <c r="I76" s="874">
        <v>-144.69999999999999</v>
      </c>
      <c r="J76" s="873">
        <v>-5.2546603789892024E-3</v>
      </c>
    </row>
    <row r="77" spans="1:10" ht="20.25" customHeight="1" x14ac:dyDescent="0.25">
      <c r="A77" s="872" t="s">
        <v>1670</v>
      </c>
      <c r="B77" s="872" t="s">
        <v>1669</v>
      </c>
      <c r="C77" s="872" t="s">
        <v>1074</v>
      </c>
      <c r="D77" s="872">
        <v>2652</v>
      </c>
      <c r="E77" s="872">
        <v>2508.7919999999999</v>
      </c>
      <c r="F77" s="875">
        <v>194497.68</v>
      </c>
      <c r="G77" s="874">
        <v>0</v>
      </c>
      <c r="H77" s="874">
        <v>161487.59</v>
      </c>
      <c r="I77" s="874">
        <v>33010.089999999997</v>
      </c>
      <c r="J77" s="873">
        <v>0.16971971079552209</v>
      </c>
    </row>
    <row r="78" spans="1:10" ht="20.25" customHeight="1" x14ac:dyDescent="0.25">
      <c r="A78" s="872" t="s">
        <v>1666</v>
      </c>
      <c r="B78" s="872" t="s">
        <v>1665</v>
      </c>
      <c r="C78" s="872" t="s">
        <v>1077</v>
      </c>
      <c r="D78" s="872">
        <v>92</v>
      </c>
      <c r="E78" s="872">
        <v>1044.384</v>
      </c>
      <c r="F78" s="875">
        <v>87337.53</v>
      </c>
      <c r="G78" s="874">
        <v>0</v>
      </c>
      <c r="H78" s="874">
        <v>89105.68</v>
      </c>
      <c r="I78" s="874">
        <v>-1768.15</v>
      </c>
      <c r="J78" s="873">
        <v>-2.024501952368014E-2</v>
      </c>
    </row>
    <row r="79" spans="1:10" ht="20.25" customHeight="1" x14ac:dyDescent="0.25">
      <c r="A79" s="872" t="s">
        <v>1666</v>
      </c>
      <c r="B79" s="872" t="s">
        <v>1665</v>
      </c>
      <c r="C79" s="872" t="s">
        <v>1074</v>
      </c>
      <c r="D79" s="872">
        <v>1992</v>
      </c>
      <c r="E79" s="872">
        <v>1884.432</v>
      </c>
      <c r="F79" s="875">
        <v>177566.88</v>
      </c>
      <c r="G79" s="874">
        <v>0</v>
      </c>
      <c r="H79" s="874">
        <v>160777.64000000001</v>
      </c>
      <c r="I79" s="874">
        <v>16789.240000000002</v>
      </c>
      <c r="J79" s="873">
        <v>9.4551641612444837E-2</v>
      </c>
    </row>
    <row r="80" spans="1:10" ht="20.25" customHeight="1" x14ac:dyDescent="0.25">
      <c r="A80" s="872" t="s">
        <v>1664</v>
      </c>
      <c r="B80" s="872" t="s">
        <v>1663</v>
      </c>
      <c r="C80" s="872" t="s">
        <v>1077</v>
      </c>
      <c r="D80" s="872">
        <v>3</v>
      </c>
      <c r="E80" s="872">
        <v>34.055999999999997</v>
      </c>
      <c r="F80" s="875">
        <v>3651.81</v>
      </c>
      <c r="G80" s="874">
        <v>0</v>
      </c>
      <c r="H80" s="874">
        <v>2705.22</v>
      </c>
      <c r="I80" s="874">
        <v>946.59</v>
      </c>
      <c r="J80" s="873">
        <v>0.25921118568600227</v>
      </c>
    </row>
    <row r="81" spans="1:10" ht="20.25" customHeight="1" x14ac:dyDescent="0.25">
      <c r="A81" s="872" t="s">
        <v>1664</v>
      </c>
      <c r="B81" s="872" t="s">
        <v>1663</v>
      </c>
      <c r="C81" s="872" t="s">
        <v>1074</v>
      </c>
      <c r="D81" s="872">
        <v>204</v>
      </c>
      <c r="E81" s="872">
        <v>192.98400000000001</v>
      </c>
      <c r="F81" s="875">
        <v>18431.400000000001</v>
      </c>
      <c r="G81" s="874">
        <v>0</v>
      </c>
      <c r="H81" s="874">
        <v>15330.78</v>
      </c>
      <c r="I81" s="874">
        <v>3100.62</v>
      </c>
      <c r="J81" s="873">
        <v>0.16822487711188516</v>
      </c>
    </row>
    <row r="82" spans="1:10" ht="20.25" customHeight="1" x14ac:dyDescent="0.25">
      <c r="A82" s="872" t="s">
        <v>2293</v>
      </c>
      <c r="B82" s="872" t="s">
        <v>2292</v>
      </c>
      <c r="C82" s="872" t="s">
        <v>2291</v>
      </c>
      <c r="D82" s="872">
        <v>2</v>
      </c>
      <c r="E82" s="872">
        <v>360</v>
      </c>
      <c r="F82" s="875">
        <v>38732.379999999997</v>
      </c>
      <c r="G82" s="874">
        <v>0</v>
      </c>
      <c r="H82" s="874">
        <v>22983.279999999999</v>
      </c>
      <c r="I82" s="874">
        <v>15749.1</v>
      </c>
      <c r="J82" s="873">
        <v>0.4066132780892886</v>
      </c>
    </row>
    <row r="83" spans="1:10" ht="20.25" customHeight="1" x14ac:dyDescent="0.25">
      <c r="A83" s="872" t="s">
        <v>1654</v>
      </c>
      <c r="B83" s="872" t="s">
        <v>1948</v>
      </c>
      <c r="C83" s="872" t="s">
        <v>1010</v>
      </c>
      <c r="D83" s="872">
        <v>1</v>
      </c>
      <c r="E83" s="872">
        <v>0</v>
      </c>
      <c r="F83" s="875">
        <v>4274</v>
      </c>
      <c r="G83" s="874">
        <v>0</v>
      </c>
      <c r="H83" s="874">
        <v>4274</v>
      </c>
      <c r="I83" s="874">
        <v>0</v>
      </c>
      <c r="J83" s="873">
        <v>0</v>
      </c>
    </row>
    <row r="84" spans="1:10" ht="20.25" customHeight="1" x14ac:dyDescent="0.25">
      <c r="A84" s="879" t="s">
        <v>1657</v>
      </c>
      <c r="B84" s="879" t="s">
        <v>1656</v>
      </c>
      <c r="C84" s="879" t="s">
        <v>1655</v>
      </c>
      <c r="D84" s="879">
        <v>2</v>
      </c>
      <c r="E84" s="879">
        <v>0</v>
      </c>
      <c r="F84" s="878">
        <v>1000</v>
      </c>
      <c r="G84" s="877">
        <v>0</v>
      </c>
      <c r="H84" s="877">
        <v>0</v>
      </c>
      <c r="I84" s="877">
        <v>1000</v>
      </c>
      <c r="J84" s="876">
        <v>1</v>
      </c>
    </row>
    <row r="85" spans="1:10" ht="20.25" customHeight="1" x14ac:dyDescent="0.25">
      <c r="A85" s="872" t="s">
        <v>1073</v>
      </c>
      <c r="B85" s="872" t="s">
        <v>1941</v>
      </c>
      <c r="C85" s="872" t="s">
        <v>2061</v>
      </c>
      <c r="D85" s="872">
        <v>1</v>
      </c>
      <c r="E85" s="872">
        <v>5.4</v>
      </c>
      <c r="F85" s="875">
        <v>709.79</v>
      </c>
      <c r="G85" s="874">
        <v>0</v>
      </c>
      <c r="H85" s="874">
        <v>544.66999999999996</v>
      </c>
      <c r="I85" s="874">
        <v>165.12</v>
      </c>
      <c r="J85" s="873">
        <v>0.23263218698488286</v>
      </c>
    </row>
    <row r="86" spans="1:10" ht="20.25" customHeight="1" x14ac:dyDescent="0.25">
      <c r="A86" s="872" t="s">
        <v>1073</v>
      </c>
      <c r="B86" s="872" t="s">
        <v>1941</v>
      </c>
      <c r="C86" s="872" t="s">
        <v>1940</v>
      </c>
      <c r="D86" s="872">
        <v>72</v>
      </c>
      <c r="E86" s="872">
        <v>32.4</v>
      </c>
      <c r="F86" s="875">
        <v>3617.28</v>
      </c>
      <c r="G86" s="874">
        <v>0</v>
      </c>
      <c r="H86" s="874">
        <v>3268</v>
      </c>
      <c r="I86" s="874">
        <v>349.28</v>
      </c>
      <c r="J86" s="873">
        <v>9.6558740268931353E-2</v>
      </c>
    </row>
    <row r="87" spans="1:10" ht="20.25" customHeight="1" x14ac:dyDescent="0.25">
      <c r="A87" s="872" t="s">
        <v>1120</v>
      </c>
      <c r="B87" s="872" t="s">
        <v>1937</v>
      </c>
      <c r="C87" s="872" t="s">
        <v>1077</v>
      </c>
      <c r="D87" s="872">
        <v>20</v>
      </c>
      <c r="E87" s="872">
        <v>227.04</v>
      </c>
      <c r="F87" s="875">
        <v>15581.04</v>
      </c>
      <c r="G87" s="874">
        <v>0</v>
      </c>
      <c r="H87" s="874">
        <v>13338.38</v>
      </c>
      <c r="I87" s="874">
        <v>2242.66</v>
      </c>
      <c r="J87" s="873">
        <v>0.14393519302947685</v>
      </c>
    </row>
    <row r="88" spans="1:10" ht="20.25" customHeight="1" x14ac:dyDescent="0.25">
      <c r="A88" s="872" t="s">
        <v>1120</v>
      </c>
      <c r="B88" s="872" t="s">
        <v>1937</v>
      </c>
      <c r="C88" s="872" t="s">
        <v>1074</v>
      </c>
      <c r="D88" s="872">
        <v>204</v>
      </c>
      <c r="E88" s="872">
        <v>192.98400000000001</v>
      </c>
      <c r="F88" s="875">
        <v>18761.88</v>
      </c>
      <c r="G88" s="874">
        <v>0</v>
      </c>
      <c r="H88" s="874">
        <v>11349.23</v>
      </c>
      <c r="I88" s="874">
        <v>7412.65</v>
      </c>
      <c r="J88" s="873">
        <v>0.39509100367340588</v>
      </c>
    </row>
    <row r="89" spans="1:10" ht="20.25" customHeight="1" x14ac:dyDescent="0.25">
      <c r="A89" s="872" t="s">
        <v>1118</v>
      </c>
      <c r="B89" s="872" t="s">
        <v>1936</v>
      </c>
      <c r="C89" s="872" t="s">
        <v>1077</v>
      </c>
      <c r="D89" s="872">
        <v>1</v>
      </c>
      <c r="E89" s="872">
        <v>11.352</v>
      </c>
      <c r="F89" s="875">
        <v>931.88</v>
      </c>
      <c r="G89" s="874">
        <v>0</v>
      </c>
      <c r="H89" s="874">
        <v>745.5</v>
      </c>
      <c r="I89" s="874">
        <v>186.38</v>
      </c>
      <c r="J89" s="873">
        <v>0.20000429239816286</v>
      </c>
    </row>
    <row r="90" spans="1:10" ht="20.25" customHeight="1" x14ac:dyDescent="0.25">
      <c r="A90" s="872" t="s">
        <v>1118</v>
      </c>
      <c r="B90" s="872" t="s">
        <v>1936</v>
      </c>
      <c r="C90" s="872" t="s">
        <v>1074</v>
      </c>
      <c r="D90" s="872">
        <v>408</v>
      </c>
      <c r="E90" s="872">
        <v>385.96800000000002</v>
      </c>
      <c r="F90" s="875">
        <v>37523.760000000002</v>
      </c>
      <c r="G90" s="874">
        <v>0</v>
      </c>
      <c r="H90" s="874">
        <v>25347</v>
      </c>
      <c r="I90" s="874">
        <v>12176.76</v>
      </c>
      <c r="J90" s="873">
        <v>0.3245079917364358</v>
      </c>
    </row>
    <row r="91" spans="1:10" ht="20.25" customHeight="1" x14ac:dyDescent="0.25">
      <c r="A91" s="872" t="s">
        <v>1115</v>
      </c>
      <c r="B91" s="872" t="s">
        <v>1935</v>
      </c>
      <c r="C91" s="872" t="s">
        <v>1081</v>
      </c>
      <c r="D91" s="872">
        <v>12</v>
      </c>
      <c r="E91" s="872">
        <v>72</v>
      </c>
      <c r="F91" s="875">
        <v>8234.52</v>
      </c>
      <c r="G91" s="874">
        <v>0</v>
      </c>
      <c r="H91" s="874">
        <v>8895.1200000000008</v>
      </c>
      <c r="I91" s="874">
        <v>-660.6</v>
      </c>
      <c r="J91" s="873">
        <v>-8.0223255271709829E-2</v>
      </c>
    </row>
    <row r="92" spans="1:10" ht="20.25" customHeight="1" x14ac:dyDescent="0.25">
      <c r="A92" s="872" t="s">
        <v>1115</v>
      </c>
      <c r="B92" s="872" t="s">
        <v>1935</v>
      </c>
      <c r="C92" s="872" t="s">
        <v>1078</v>
      </c>
      <c r="D92" s="872">
        <v>216</v>
      </c>
      <c r="E92" s="872">
        <v>216</v>
      </c>
      <c r="F92" s="875">
        <v>38333.519999999997</v>
      </c>
      <c r="G92" s="874">
        <v>0</v>
      </c>
      <c r="H92" s="874">
        <v>26879.87</v>
      </c>
      <c r="I92" s="874">
        <v>11453.65</v>
      </c>
      <c r="J92" s="873">
        <v>0.29878941459067676</v>
      </c>
    </row>
    <row r="93" spans="1:10" ht="20.25" customHeight="1" x14ac:dyDescent="0.25">
      <c r="A93" s="872" t="s">
        <v>1109</v>
      </c>
      <c r="B93" s="872" t="s">
        <v>1934</v>
      </c>
      <c r="C93" s="872" t="s">
        <v>1077</v>
      </c>
      <c r="D93" s="872">
        <v>3</v>
      </c>
      <c r="E93" s="872">
        <v>34.055999999999997</v>
      </c>
      <c r="F93" s="875">
        <v>2683.8</v>
      </c>
      <c r="G93" s="874">
        <v>0</v>
      </c>
      <c r="H93" s="874">
        <v>2236.5</v>
      </c>
      <c r="I93" s="874">
        <v>447.3</v>
      </c>
      <c r="J93" s="873">
        <v>0.16666666666666666</v>
      </c>
    </row>
    <row r="94" spans="1:10" ht="20.25" customHeight="1" x14ac:dyDescent="0.25">
      <c r="A94" s="872" t="s">
        <v>1080</v>
      </c>
      <c r="B94" s="872" t="s">
        <v>1933</v>
      </c>
      <c r="C94" s="872" t="s">
        <v>1078</v>
      </c>
      <c r="D94" s="872">
        <v>78</v>
      </c>
      <c r="E94" s="872">
        <v>78</v>
      </c>
      <c r="F94" s="875">
        <v>13842.66</v>
      </c>
      <c r="G94" s="874">
        <v>0</v>
      </c>
      <c r="H94" s="874">
        <v>9890.27</v>
      </c>
      <c r="I94" s="874">
        <v>3952.39</v>
      </c>
      <c r="J94" s="873">
        <v>0.28552243571683478</v>
      </c>
    </row>
    <row r="95" spans="1:10" ht="20.25" customHeight="1" x14ac:dyDescent="0.25">
      <c r="A95" s="872" t="s">
        <v>2417</v>
      </c>
      <c r="B95" s="872" t="s">
        <v>2416</v>
      </c>
      <c r="C95" s="872" t="s">
        <v>1885</v>
      </c>
      <c r="D95" s="872">
        <v>8</v>
      </c>
      <c r="E95" s="872">
        <v>30.28</v>
      </c>
      <c r="F95" s="875">
        <v>821.6</v>
      </c>
      <c r="G95" s="874">
        <v>0</v>
      </c>
      <c r="H95" s="874">
        <v>684.68</v>
      </c>
      <c r="I95" s="874">
        <v>136.91999999999999</v>
      </c>
      <c r="J95" s="873">
        <v>0.16665043816942551</v>
      </c>
    </row>
    <row r="96" spans="1:10" ht="20.25" customHeight="1" x14ac:dyDescent="0.25">
      <c r="A96" s="872" t="s">
        <v>2068</v>
      </c>
      <c r="B96" s="872" t="s">
        <v>7929</v>
      </c>
      <c r="C96" s="872" t="s">
        <v>1074</v>
      </c>
      <c r="D96" s="872">
        <v>36</v>
      </c>
      <c r="E96" s="872">
        <v>34.055999999999997</v>
      </c>
      <c r="F96" s="875">
        <v>4250.16</v>
      </c>
      <c r="G96" s="874">
        <v>0</v>
      </c>
      <c r="H96" s="874">
        <v>3693.36</v>
      </c>
      <c r="I96" s="874">
        <v>556.79999999999995</v>
      </c>
      <c r="J96" s="873">
        <v>0.13100683268394603</v>
      </c>
    </row>
    <row r="97" spans="1:10" ht="20.25" customHeight="1" x14ac:dyDescent="0.25">
      <c r="A97" s="872" t="s">
        <v>5975</v>
      </c>
      <c r="B97" s="872" t="s">
        <v>5974</v>
      </c>
      <c r="C97" s="872" t="s">
        <v>1074</v>
      </c>
      <c r="D97" s="872">
        <v>12</v>
      </c>
      <c r="E97" s="872">
        <v>11.352</v>
      </c>
      <c r="F97" s="875">
        <v>1416.72</v>
      </c>
      <c r="G97" s="874">
        <v>0</v>
      </c>
      <c r="H97" s="874">
        <v>1368.41</v>
      </c>
      <c r="I97" s="874">
        <v>48.31</v>
      </c>
      <c r="J97" s="873">
        <v>3.409989270992151E-2</v>
      </c>
    </row>
    <row r="98" spans="1:10" ht="20.25" customHeight="1" x14ac:dyDescent="0.25">
      <c r="A98" s="872" t="s">
        <v>5201</v>
      </c>
      <c r="B98" s="872" t="s">
        <v>5200</v>
      </c>
      <c r="C98" s="872" t="s">
        <v>1074</v>
      </c>
      <c r="D98" s="872">
        <v>24</v>
      </c>
      <c r="E98" s="872">
        <v>22.704000000000001</v>
      </c>
      <c r="F98" s="875">
        <v>2833.44</v>
      </c>
      <c r="G98" s="874">
        <v>0</v>
      </c>
      <c r="H98" s="874">
        <v>2198</v>
      </c>
      <c r="I98" s="874">
        <v>635.44000000000005</v>
      </c>
      <c r="J98" s="873">
        <v>0.22426449827771189</v>
      </c>
    </row>
    <row r="99" spans="1:10" ht="20.25" customHeight="1" x14ac:dyDescent="0.25">
      <c r="A99" s="872" t="s">
        <v>1920</v>
      </c>
      <c r="B99" s="872" t="s">
        <v>1919</v>
      </c>
      <c r="C99" s="872" t="s">
        <v>1771</v>
      </c>
      <c r="D99" s="872">
        <v>11</v>
      </c>
      <c r="E99" s="872">
        <v>66</v>
      </c>
      <c r="F99" s="875">
        <v>5824.28</v>
      </c>
      <c r="G99" s="874">
        <v>0</v>
      </c>
      <c r="H99" s="874">
        <v>6066.17</v>
      </c>
      <c r="I99" s="874">
        <v>-241.89</v>
      </c>
      <c r="J99" s="873">
        <v>-4.1531313741784391E-2</v>
      </c>
    </row>
    <row r="100" spans="1:10" ht="20.25" customHeight="1" x14ac:dyDescent="0.25">
      <c r="A100" s="872" t="s">
        <v>1034</v>
      </c>
      <c r="B100" s="872" t="s">
        <v>1918</v>
      </c>
      <c r="C100" s="872" t="s">
        <v>1032</v>
      </c>
      <c r="D100" s="872">
        <v>12</v>
      </c>
      <c r="E100" s="872">
        <v>60</v>
      </c>
      <c r="F100" s="875">
        <v>4210.5600000000004</v>
      </c>
      <c r="G100" s="874">
        <v>0</v>
      </c>
      <c r="H100" s="874">
        <v>4185.3900000000003</v>
      </c>
      <c r="I100" s="874">
        <v>25.17</v>
      </c>
      <c r="J100" s="873">
        <v>5.9778271773825806E-3</v>
      </c>
    </row>
    <row r="101" spans="1:10" ht="20.25" customHeight="1" x14ac:dyDescent="0.25">
      <c r="A101" s="872" t="s">
        <v>1029</v>
      </c>
      <c r="B101" s="872" t="s">
        <v>3834</v>
      </c>
      <c r="C101" s="872" t="s">
        <v>1021</v>
      </c>
      <c r="D101" s="872">
        <v>7</v>
      </c>
      <c r="E101" s="872">
        <v>140</v>
      </c>
      <c r="F101" s="875">
        <v>7539.44</v>
      </c>
      <c r="G101" s="874">
        <v>0</v>
      </c>
      <c r="H101" s="874">
        <v>8010.66</v>
      </c>
      <c r="I101" s="874">
        <v>-471.22</v>
      </c>
      <c r="J101" s="873">
        <v>-6.2500663179228172E-2</v>
      </c>
    </row>
    <row r="102" spans="1:10" ht="20.25" customHeight="1" x14ac:dyDescent="0.25">
      <c r="A102" s="872" t="s">
        <v>1027</v>
      </c>
      <c r="B102" s="872" t="s">
        <v>2414</v>
      </c>
      <c r="C102" s="872" t="s">
        <v>1021</v>
      </c>
      <c r="D102" s="872">
        <v>14</v>
      </c>
      <c r="E102" s="872">
        <v>280</v>
      </c>
      <c r="F102" s="875">
        <v>15509.77</v>
      </c>
      <c r="G102" s="874">
        <v>0</v>
      </c>
      <c r="H102" s="874">
        <v>15100.74</v>
      </c>
      <c r="I102" s="874">
        <v>409.03</v>
      </c>
      <c r="J102" s="873">
        <v>2.6372409133081923E-2</v>
      </c>
    </row>
    <row r="103" spans="1:10" ht="20.25" customHeight="1" x14ac:dyDescent="0.25">
      <c r="A103" s="872" t="s">
        <v>1917</v>
      </c>
      <c r="B103" s="872" t="s">
        <v>1916</v>
      </c>
      <c r="C103" s="872" t="s">
        <v>1882</v>
      </c>
      <c r="D103" s="872">
        <v>6</v>
      </c>
      <c r="E103" s="872">
        <v>90.84</v>
      </c>
      <c r="F103" s="875">
        <v>9815.52</v>
      </c>
      <c r="G103" s="874">
        <v>0</v>
      </c>
      <c r="H103" s="874">
        <v>8073.82</v>
      </c>
      <c r="I103" s="874">
        <v>1741.7</v>
      </c>
      <c r="J103" s="873">
        <v>0.17744347726865209</v>
      </c>
    </row>
    <row r="104" spans="1:10" ht="20.25" customHeight="1" x14ac:dyDescent="0.25">
      <c r="A104" s="872" t="s">
        <v>1917</v>
      </c>
      <c r="B104" s="872" t="s">
        <v>1916</v>
      </c>
      <c r="C104" s="872" t="s">
        <v>1885</v>
      </c>
      <c r="D104" s="872">
        <v>160</v>
      </c>
      <c r="E104" s="872">
        <v>605.6</v>
      </c>
      <c r="F104" s="875">
        <v>56270.400000000001</v>
      </c>
      <c r="G104" s="874">
        <v>0</v>
      </c>
      <c r="H104" s="874">
        <v>53807.93</v>
      </c>
      <c r="I104" s="874">
        <v>2462.4699999999998</v>
      </c>
      <c r="J104" s="873">
        <v>4.3761373652932978E-2</v>
      </c>
    </row>
    <row r="105" spans="1:10" ht="20.25" customHeight="1" x14ac:dyDescent="0.25">
      <c r="A105" s="872" t="s">
        <v>1015</v>
      </c>
      <c r="B105" s="872" t="s">
        <v>1915</v>
      </c>
      <c r="C105" s="872" t="s">
        <v>1013</v>
      </c>
      <c r="D105" s="872">
        <v>108</v>
      </c>
      <c r="E105" s="872">
        <v>2052</v>
      </c>
      <c r="F105" s="875">
        <v>113737.48</v>
      </c>
      <c r="G105" s="874">
        <v>0</v>
      </c>
      <c r="H105" s="874">
        <v>99560.94</v>
      </c>
      <c r="I105" s="874">
        <v>14176.54</v>
      </c>
      <c r="J105" s="873">
        <v>0.12464264198573768</v>
      </c>
    </row>
    <row r="106" spans="1:10" ht="20.25" customHeight="1" x14ac:dyDescent="0.25">
      <c r="A106" s="872" t="s">
        <v>4410</v>
      </c>
      <c r="B106" s="872" t="s">
        <v>4409</v>
      </c>
      <c r="C106" s="872" t="s">
        <v>1013</v>
      </c>
      <c r="D106" s="872">
        <v>277</v>
      </c>
      <c r="E106" s="872">
        <v>5263</v>
      </c>
      <c r="F106" s="875">
        <v>246993.18</v>
      </c>
      <c r="G106" s="874">
        <v>0</v>
      </c>
      <c r="H106" s="874">
        <v>183787.53</v>
      </c>
      <c r="I106" s="874">
        <v>63205.65</v>
      </c>
      <c r="J106" s="873">
        <v>0.25590038558959399</v>
      </c>
    </row>
    <row r="107" spans="1:10" ht="20.25" customHeight="1" x14ac:dyDescent="0.25">
      <c r="A107" s="872" t="s">
        <v>6724</v>
      </c>
      <c r="B107" s="872" t="s">
        <v>6723</v>
      </c>
      <c r="C107" s="872" t="s">
        <v>1074</v>
      </c>
      <c r="D107" s="872">
        <v>156</v>
      </c>
      <c r="E107" s="872">
        <v>147.57599999999999</v>
      </c>
      <c r="F107" s="875">
        <v>11379.48</v>
      </c>
      <c r="G107" s="874">
        <v>0</v>
      </c>
      <c r="H107" s="874">
        <v>9402.77</v>
      </c>
      <c r="I107" s="874">
        <v>1976.71</v>
      </c>
      <c r="J107" s="873">
        <v>0.1737082889552071</v>
      </c>
    </row>
    <row r="108" spans="1:10" ht="20.25" customHeight="1" x14ac:dyDescent="0.25">
      <c r="A108" s="872" t="s">
        <v>4407</v>
      </c>
      <c r="B108" s="872" t="s">
        <v>4406</v>
      </c>
      <c r="C108" s="872" t="s">
        <v>1013</v>
      </c>
      <c r="D108" s="872">
        <v>99</v>
      </c>
      <c r="E108" s="872">
        <v>1881</v>
      </c>
      <c r="F108" s="875">
        <v>93955.33</v>
      </c>
      <c r="G108" s="874">
        <v>0</v>
      </c>
      <c r="H108" s="874">
        <v>70675.710000000006</v>
      </c>
      <c r="I108" s="874">
        <v>23279.62</v>
      </c>
      <c r="J108" s="873">
        <v>0.24777327693915821</v>
      </c>
    </row>
    <row r="109" spans="1:10" ht="20.25" customHeight="1" x14ac:dyDescent="0.25">
      <c r="A109" s="872" t="s">
        <v>5291</v>
      </c>
      <c r="B109" s="872" t="s">
        <v>5290</v>
      </c>
      <c r="C109" s="872" t="s">
        <v>1013</v>
      </c>
      <c r="D109" s="872">
        <v>17</v>
      </c>
      <c r="E109" s="872">
        <v>323</v>
      </c>
      <c r="F109" s="875">
        <v>17669.14</v>
      </c>
      <c r="G109" s="874">
        <v>0</v>
      </c>
      <c r="H109" s="874">
        <v>15066.35</v>
      </c>
      <c r="I109" s="874">
        <v>2602.79</v>
      </c>
      <c r="J109" s="873">
        <v>0.14730711285325715</v>
      </c>
    </row>
    <row r="110" spans="1:10" ht="20.25" customHeight="1" x14ac:dyDescent="0.25">
      <c r="A110" s="872" t="s">
        <v>4422</v>
      </c>
      <c r="B110" s="872" t="s">
        <v>5289</v>
      </c>
      <c r="C110" s="872" t="s">
        <v>1013</v>
      </c>
      <c r="D110" s="872">
        <v>10</v>
      </c>
      <c r="E110" s="872">
        <v>190</v>
      </c>
      <c r="F110" s="875">
        <v>11660.95</v>
      </c>
      <c r="G110" s="874">
        <v>0</v>
      </c>
      <c r="H110" s="874">
        <v>7262.62</v>
      </c>
      <c r="I110" s="874">
        <v>4398.33</v>
      </c>
      <c r="J110" s="873">
        <v>0.37718453470772106</v>
      </c>
    </row>
    <row r="111" spans="1:10" ht="20.25" customHeight="1" x14ac:dyDescent="0.25">
      <c r="A111" s="872" t="s">
        <v>5965</v>
      </c>
      <c r="B111" s="872" t="s">
        <v>6049</v>
      </c>
      <c r="C111" s="872" t="s">
        <v>1677</v>
      </c>
      <c r="D111" s="872">
        <v>170</v>
      </c>
      <c r="E111" s="872">
        <v>2040</v>
      </c>
      <c r="F111" s="875">
        <v>156515.04</v>
      </c>
      <c r="G111" s="874">
        <v>0</v>
      </c>
      <c r="H111" s="874">
        <v>138380</v>
      </c>
      <c r="I111" s="874">
        <v>18135.04</v>
      </c>
      <c r="J111" s="873">
        <v>0.11586771469374445</v>
      </c>
    </row>
    <row r="112" spans="1:10" ht="20.25" customHeight="1" x14ac:dyDescent="0.25">
      <c r="A112" s="872" t="s">
        <v>5965</v>
      </c>
      <c r="B112" s="872" t="s">
        <v>6049</v>
      </c>
      <c r="C112" s="872" t="s">
        <v>1078</v>
      </c>
      <c r="D112" s="871">
        <v>336</v>
      </c>
      <c r="E112" s="871">
        <v>336</v>
      </c>
      <c r="F112" s="870">
        <v>28862.400000000001</v>
      </c>
      <c r="G112" s="869">
        <v>0</v>
      </c>
      <c r="H112" s="869">
        <v>22792</v>
      </c>
      <c r="I112" s="869">
        <v>6070.4</v>
      </c>
      <c r="J112" s="868">
        <v>0.2103220799379123</v>
      </c>
    </row>
    <row r="113" spans="1:10" ht="16.5" customHeight="1" x14ac:dyDescent="0.25">
      <c r="D113" s="866">
        <f t="shared" ref="D113:I113" si="0">SUM(D9:D112)</f>
        <v>21770</v>
      </c>
      <c r="E113" s="866">
        <f t="shared" si="0"/>
        <v>62121.537999999971</v>
      </c>
      <c r="F113" s="867">
        <f t="shared" si="0"/>
        <v>3698703.57</v>
      </c>
      <c r="G113" s="867">
        <f t="shared" si="0"/>
        <v>0</v>
      </c>
      <c r="H113" s="867">
        <f t="shared" si="0"/>
        <v>2890391.83</v>
      </c>
      <c r="I113" s="867">
        <f t="shared" si="0"/>
        <v>808311.74000000022</v>
      </c>
    </row>
    <row r="120" spans="1:10" x14ac:dyDescent="0.25">
      <c r="A120" s="872" t="s">
        <v>5288</v>
      </c>
      <c r="B120" s="872" t="s">
        <v>5287</v>
      </c>
      <c r="C120" s="872" t="s">
        <v>1159</v>
      </c>
      <c r="D120" s="872">
        <v>1</v>
      </c>
      <c r="E120" s="872">
        <v>0</v>
      </c>
      <c r="F120" s="875">
        <v>639.26</v>
      </c>
      <c r="G120" s="874">
        <v>0</v>
      </c>
      <c r="H120" s="874">
        <v>341.38</v>
      </c>
      <c r="I120" s="874">
        <v>297.88</v>
      </c>
      <c r="J120" s="873">
        <v>0.4659762850796233</v>
      </c>
    </row>
    <row r="121" spans="1:10" x14ac:dyDescent="0.25">
      <c r="A121" s="872" t="s">
        <v>2409</v>
      </c>
      <c r="B121" s="872" t="s">
        <v>2408</v>
      </c>
      <c r="C121" s="872" t="s">
        <v>1159</v>
      </c>
      <c r="D121" s="871">
        <v>3</v>
      </c>
      <c r="E121" s="871">
        <v>0</v>
      </c>
      <c r="F121" s="870">
        <v>2123.58</v>
      </c>
      <c r="G121" s="869">
        <v>0</v>
      </c>
      <c r="H121" s="869">
        <v>1568.1</v>
      </c>
      <c r="I121" s="869">
        <v>555.48</v>
      </c>
      <c r="J121" s="868">
        <v>0.26157714802362048</v>
      </c>
    </row>
    <row r="122" spans="1:10" x14ac:dyDescent="0.25">
      <c r="D122" s="866">
        <f t="shared" ref="D122:I122" si="1">SUM(D120:D121)</f>
        <v>4</v>
      </c>
      <c r="E122" s="866">
        <f t="shared" si="1"/>
        <v>0</v>
      </c>
      <c r="F122" s="867">
        <f t="shared" si="1"/>
        <v>2762.84</v>
      </c>
      <c r="G122" s="867">
        <f t="shared" si="1"/>
        <v>0</v>
      </c>
      <c r="H122" s="867">
        <f t="shared" si="1"/>
        <v>1909.48</v>
      </c>
      <c r="I122" s="867">
        <f t="shared" si="1"/>
        <v>853.36</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6E4D7-184E-4C87-90EB-F2D55BEAFA44}">
  <dimension ref="A1:J153"/>
  <sheetViews>
    <sheetView showGridLines="0" workbookViewId="0">
      <pane ySplit="6" topLeftCell="A139" activePane="bottomLeft" state="frozen"/>
      <selection pane="bottomLeft" activeCell="E113" sqref="E113"/>
    </sheetView>
  </sheetViews>
  <sheetFormatPr baseColWidth="10" defaultColWidth="11.42578125" defaultRowHeight="12" x14ac:dyDescent="0.2"/>
  <cols>
    <col min="1" max="1" width="13.7109375" style="364" customWidth="1"/>
    <col min="2" max="2" width="61.140625" style="364" customWidth="1"/>
    <col min="3" max="3" width="19" style="364" customWidth="1"/>
    <col min="4" max="14" width="13.7109375" style="364" customWidth="1"/>
    <col min="15" max="15" width="0" style="364" hidden="1" customWidth="1"/>
    <col min="16" max="16384" width="11.42578125" style="3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9326</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15.75" customHeight="1" x14ac:dyDescent="0.2">
      <c r="A9" s="368" t="s">
        <v>1899</v>
      </c>
      <c r="B9" s="368" t="s">
        <v>1966</v>
      </c>
      <c r="C9" s="368" t="s">
        <v>1774</v>
      </c>
      <c r="D9" s="368">
        <v>72</v>
      </c>
      <c r="E9" s="368">
        <v>18</v>
      </c>
      <c r="F9" s="367">
        <v>2684.16</v>
      </c>
      <c r="G9" s="366">
        <v>0</v>
      </c>
      <c r="H9" s="366">
        <v>2193.15</v>
      </c>
      <c r="I9" s="366">
        <v>491.01</v>
      </c>
      <c r="J9" s="365">
        <v>0.1829287374821173</v>
      </c>
    </row>
    <row r="10" spans="1:10" ht="15.75" customHeight="1" x14ac:dyDescent="0.2">
      <c r="A10" s="368" t="s">
        <v>1895</v>
      </c>
      <c r="B10" s="368" t="s">
        <v>1894</v>
      </c>
      <c r="C10" s="368" t="s">
        <v>1774</v>
      </c>
      <c r="D10" s="368">
        <v>120</v>
      </c>
      <c r="E10" s="368">
        <v>30</v>
      </c>
      <c r="F10" s="367">
        <v>3889.2</v>
      </c>
      <c r="G10" s="366">
        <v>0</v>
      </c>
      <c r="H10" s="366">
        <v>3542.35</v>
      </c>
      <c r="I10" s="366">
        <v>346.85</v>
      </c>
      <c r="J10" s="365">
        <v>8.9182865370770345E-2</v>
      </c>
    </row>
    <row r="11" spans="1:10" ht="15.75" customHeight="1" x14ac:dyDescent="0.2">
      <c r="A11" s="368" t="s">
        <v>1891</v>
      </c>
      <c r="B11" s="368" t="s">
        <v>1890</v>
      </c>
      <c r="C11" s="368" t="s">
        <v>1074</v>
      </c>
      <c r="D11" s="368">
        <v>264</v>
      </c>
      <c r="E11" s="368">
        <v>249.744</v>
      </c>
      <c r="F11" s="367">
        <v>14440.8</v>
      </c>
      <c r="G11" s="366">
        <v>0</v>
      </c>
      <c r="H11" s="366">
        <v>12504.36</v>
      </c>
      <c r="I11" s="366">
        <v>1936.44</v>
      </c>
      <c r="J11" s="365">
        <v>0.13409506398537477</v>
      </c>
    </row>
    <row r="12" spans="1:10" ht="15.75" customHeight="1" x14ac:dyDescent="0.2">
      <c r="A12" s="368" t="s">
        <v>2431</v>
      </c>
      <c r="B12" s="368" t="s">
        <v>2430</v>
      </c>
      <c r="C12" s="368" t="s">
        <v>1077</v>
      </c>
      <c r="D12" s="368">
        <v>3</v>
      </c>
      <c r="E12" s="368">
        <v>34.055999999999997</v>
      </c>
      <c r="F12" s="367">
        <v>3847.74</v>
      </c>
      <c r="G12" s="366">
        <v>0</v>
      </c>
      <c r="H12" s="366">
        <v>3202.14</v>
      </c>
      <c r="I12" s="366">
        <v>645.6</v>
      </c>
      <c r="J12" s="365">
        <v>0.16778680472173277</v>
      </c>
    </row>
    <row r="13" spans="1:10" ht="15.75" customHeight="1" x14ac:dyDescent="0.2">
      <c r="A13" s="368" t="s">
        <v>2431</v>
      </c>
      <c r="B13" s="368" t="s">
        <v>2430</v>
      </c>
      <c r="C13" s="368" t="s">
        <v>1074</v>
      </c>
      <c r="D13" s="368">
        <v>84</v>
      </c>
      <c r="E13" s="368">
        <v>79.463999999999999</v>
      </c>
      <c r="F13" s="367">
        <v>4997.16</v>
      </c>
      <c r="G13" s="366">
        <v>0</v>
      </c>
      <c r="H13" s="366">
        <v>7471.66</v>
      </c>
      <c r="I13" s="366">
        <v>-2474.5</v>
      </c>
      <c r="J13" s="365">
        <v>-0.49518126295735976</v>
      </c>
    </row>
    <row r="14" spans="1:10" ht="15.75" customHeight="1" x14ac:dyDescent="0.2">
      <c r="A14" s="368" t="s">
        <v>1887</v>
      </c>
      <c r="B14" s="368" t="s">
        <v>1886</v>
      </c>
      <c r="C14" s="368" t="s">
        <v>1885</v>
      </c>
      <c r="D14" s="368">
        <v>140</v>
      </c>
      <c r="E14" s="368">
        <v>529.9</v>
      </c>
      <c r="F14" s="367">
        <v>17528</v>
      </c>
      <c r="G14" s="366">
        <v>0</v>
      </c>
      <c r="H14" s="366">
        <v>15988.35</v>
      </c>
      <c r="I14" s="366">
        <v>1539.65</v>
      </c>
      <c r="J14" s="365">
        <v>8.7839456869009583E-2</v>
      </c>
    </row>
    <row r="15" spans="1:10" ht="15.75" customHeight="1" x14ac:dyDescent="0.2">
      <c r="A15" s="368" t="s">
        <v>9360</v>
      </c>
      <c r="B15" s="368" t="s">
        <v>9359</v>
      </c>
      <c r="C15" s="368" t="s">
        <v>1021</v>
      </c>
      <c r="D15" s="368">
        <v>1</v>
      </c>
      <c r="E15" s="368">
        <v>20</v>
      </c>
      <c r="F15" s="367">
        <v>1640</v>
      </c>
      <c r="G15" s="366">
        <v>0</v>
      </c>
      <c r="H15" s="366">
        <v>893.02</v>
      </c>
      <c r="I15" s="366">
        <v>746.98</v>
      </c>
      <c r="J15" s="365">
        <v>0.45547560975609758</v>
      </c>
    </row>
    <row r="16" spans="1:10" ht="15.75" customHeight="1" x14ac:dyDescent="0.2">
      <c r="A16" s="368" t="s">
        <v>1870</v>
      </c>
      <c r="B16" s="368" t="s">
        <v>1869</v>
      </c>
      <c r="C16" s="368" t="s">
        <v>1771</v>
      </c>
      <c r="D16" s="368">
        <v>1</v>
      </c>
      <c r="E16" s="368">
        <v>6</v>
      </c>
      <c r="F16" s="367">
        <v>1058.94</v>
      </c>
      <c r="G16" s="366">
        <v>0</v>
      </c>
      <c r="H16" s="366">
        <v>718.37</v>
      </c>
      <c r="I16" s="366">
        <v>340.57</v>
      </c>
      <c r="J16" s="365">
        <v>0.32161406689708577</v>
      </c>
    </row>
    <row r="17" spans="1:10" ht="15.75" customHeight="1" x14ac:dyDescent="0.2">
      <c r="A17" s="368" t="s">
        <v>1862</v>
      </c>
      <c r="B17" s="368" t="s">
        <v>1861</v>
      </c>
      <c r="C17" s="368" t="s">
        <v>1860</v>
      </c>
      <c r="D17" s="368">
        <v>8</v>
      </c>
      <c r="E17" s="368">
        <v>38.4</v>
      </c>
      <c r="F17" s="367">
        <v>7032.96</v>
      </c>
      <c r="G17" s="366">
        <v>0</v>
      </c>
      <c r="H17" s="366">
        <v>4771.12</v>
      </c>
      <c r="I17" s="366">
        <v>2261.84</v>
      </c>
      <c r="J17" s="365">
        <v>0.3216056966056966</v>
      </c>
    </row>
    <row r="18" spans="1:10" ht="15.75" customHeight="1" x14ac:dyDescent="0.2">
      <c r="A18" s="368" t="s">
        <v>1965</v>
      </c>
      <c r="B18" s="368" t="s">
        <v>1964</v>
      </c>
      <c r="C18" s="368" t="s">
        <v>1860</v>
      </c>
      <c r="D18" s="368">
        <v>12</v>
      </c>
      <c r="E18" s="368">
        <v>57.6</v>
      </c>
      <c r="F18" s="367">
        <v>10418.200000000001</v>
      </c>
      <c r="G18" s="366">
        <v>0</v>
      </c>
      <c r="H18" s="366">
        <v>7264.2</v>
      </c>
      <c r="I18" s="366">
        <v>3154</v>
      </c>
      <c r="J18" s="365">
        <v>0.30273943675490966</v>
      </c>
    </row>
    <row r="19" spans="1:10" ht="15.75" customHeight="1" x14ac:dyDescent="0.2">
      <c r="A19" s="368" t="s">
        <v>4416</v>
      </c>
      <c r="B19" s="368" t="s">
        <v>4415</v>
      </c>
      <c r="C19" s="368" t="s">
        <v>1013</v>
      </c>
      <c r="D19" s="368">
        <v>299</v>
      </c>
      <c r="E19" s="368">
        <v>5681</v>
      </c>
      <c r="F19" s="367">
        <v>295246.01</v>
      </c>
      <c r="G19" s="366">
        <v>0</v>
      </c>
      <c r="H19" s="366">
        <v>240262.49</v>
      </c>
      <c r="I19" s="366">
        <v>54983.519999999997</v>
      </c>
      <c r="J19" s="365">
        <v>0.18622951077306685</v>
      </c>
    </row>
    <row r="20" spans="1:10" ht="15.75" customHeight="1" x14ac:dyDescent="0.2">
      <c r="A20" s="368" t="s">
        <v>1857</v>
      </c>
      <c r="B20" s="368" t="s">
        <v>1856</v>
      </c>
      <c r="C20" s="368" t="s">
        <v>1013</v>
      </c>
      <c r="D20" s="368">
        <v>2</v>
      </c>
      <c r="E20" s="368">
        <v>38</v>
      </c>
      <c r="F20" s="367">
        <v>2270.5500000000002</v>
      </c>
      <c r="G20" s="366">
        <v>0</v>
      </c>
      <c r="H20" s="366">
        <v>1815.1</v>
      </c>
      <c r="I20" s="366">
        <v>455.45</v>
      </c>
      <c r="J20" s="365">
        <v>0.20059016537843255</v>
      </c>
    </row>
    <row r="21" spans="1:10" ht="15.75" customHeight="1" x14ac:dyDescent="0.2">
      <c r="A21" s="368" t="s">
        <v>1855</v>
      </c>
      <c r="B21" s="368" t="s">
        <v>1854</v>
      </c>
      <c r="C21" s="368" t="s">
        <v>1013</v>
      </c>
      <c r="D21" s="368">
        <v>23</v>
      </c>
      <c r="E21" s="368">
        <v>437</v>
      </c>
      <c r="F21" s="367">
        <v>26922.85</v>
      </c>
      <c r="G21" s="366">
        <v>0</v>
      </c>
      <c r="H21" s="366">
        <v>21196.52</v>
      </c>
      <c r="I21" s="366">
        <v>5726.33</v>
      </c>
      <c r="J21" s="365">
        <v>0.21269404984984874</v>
      </c>
    </row>
    <row r="22" spans="1:10" ht="15.75" customHeight="1" x14ac:dyDescent="0.2">
      <c r="A22" s="368" t="s">
        <v>1853</v>
      </c>
      <c r="B22" s="368" t="s">
        <v>1852</v>
      </c>
      <c r="C22" s="368" t="s">
        <v>1013</v>
      </c>
      <c r="D22" s="368">
        <v>15</v>
      </c>
      <c r="E22" s="368">
        <v>285</v>
      </c>
      <c r="F22" s="367">
        <v>18405.8</v>
      </c>
      <c r="G22" s="366">
        <v>0</v>
      </c>
      <c r="H22" s="366">
        <v>14222.7</v>
      </c>
      <c r="I22" s="366">
        <v>4183.1000000000004</v>
      </c>
      <c r="J22" s="365">
        <v>0.22727075161090526</v>
      </c>
    </row>
    <row r="23" spans="1:10" ht="15.75" customHeight="1" x14ac:dyDescent="0.2">
      <c r="A23" s="368" t="s">
        <v>1841</v>
      </c>
      <c r="B23" s="368" t="s">
        <v>1840</v>
      </c>
      <c r="C23" s="368" t="s">
        <v>1013</v>
      </c>
      <c r="D23" s="368">
        <v>62</v>
      </c>
      <c r="E23" s="368">
        <v>1178</v>
      </c>
      <c r="F23" s="367">
        <v>67860.100000000006</v>
      </c>
      <c r="G23" s="366">
        <v>0</v>
      </c>
      <c r="H23" s="366">
        <v>56114.74</v>
      </c>
      <c r="I23" s="366">
        <v>11745.36</v>
      </c>
      <c r="J23" s="365">
        <v>0.1730819730592793</v>
      </c>
    </row>
    <row r="24" spans="1:10" ht="15.75" customHeight="1" x14ac:dyDescent="0.2">
      <c r="A24" s="368" t="s">
        <v>1837</v>
      </c>
      <c r="B24" s="368" t="s">
        <v>1836</v>
      </c>
      <c r="C24" s="368" t="s">
        <v>1013</v>
      </c>
      <c r="D24" s="368">
        <v>601</v>
      </c>
      <c r="E24" s="368">
        <v>11419</v>
      </c>
      <c r="F24" s="367">
        <v>430332.9</v>
      </c>
      <c r="G24" s="366">
        <v>0</v>
      </c>
      <c r="H24" s="366">
        <v>485548.82</v>
      </c>
      <c r="I24" s="366">
        <v>-55215.92</v>
      </c>
      <c r="J24" s="365">
        <v>-0.12830978063726942</v>
      </c>
    </row>
    <row r="25" spans="1:10" ht="15.75" customHeight="1" x14ac:dyDescent="0.2">
      <c r="A25" s="368" t="s">
        <v>1820</v>
      </c>
      <c r="B25" s="368" t="s">
        <v>1819</v>
      </c>
      <c r="C25" s="368" t="s">
        <v>1818</v>
      </c>
      <c r="D25" s="368">
        <v>4</v>
      </c>
      <c r="E25" s="368">
        <v>44.16</v>
      </c>
      <c r="F25" s="367">
        <v>1546.64</v>
      </c>
      <c r="G25" s="366">
        <v>0</v>
      </c>
      <c r="H25" s="366">
        <v>976.2</v>
      </c>
      <c r="I25" s="366">
        <v>570.44000000000005</v>
      </c>
      <c r="J25" s="365">
        <v>0.36882532457456163</v>
      </c>
    </row>
    <row r="26" spans="1:10" ht="15.75" customHeight="1" x14ac:dyDescent="0.2">
      <c r="A26" s="368" t="s">
        <v>1820</v>
      </c>
      <c r="B26" s="368" t="s">
        <v>1819</v>
      </c>
      <c r="C26" s="368" t="s">
        <v>1961</v>
      </c>
      <c r="D26" s="368">
        <v>792</v>
      </c>
      <c r="E26" s="368">
        <v>364.32</v>
      </c>
      <c r="F26" s="367">
        <v>10272.24</v>
      </c>
      <c r="G26" s="366">
        <v>0</v>
      </c>
      <c r="H26" s="366">
        <v>8053.65</v>
      </c>
      <c r="I26" s="366">
        <v>2218.59</v>
      </c>
      <c r="J26" s="365">
        <v>0.21597918272937547</v>
      </c>
    </row>
    <row r="27" spans="1:10" ht="15.75" customHeight="1" x14ac:dyDescent="0.2">
      <c r="A27" s="368" t="s">
        <v>1817</v>
      </c>
      <c r="B27" s="368" t="s">
        <v>1816</v>
      </c>
      <c r="C27" s="368" t="s">
        <v>1013</v>
      </c>
      <c r="D27" s="368">
        <v>5</v>
      </c>
      <c r="E27" s="368">
        <v>95</v>
      </c>
      <c r="F27" s="367">
        <v>3439.45</v>
      </c>
      <c r="G27" s="366">
        <v>0</v>
      </c>
      <c r="H27" s="366">
        <v>2638.9</v>
      </c>
      <c r="I27" s="366">
        <v>800.55</v>
      </c>
      <c r="J27" s="365">
        <v>0.23275523702917617</v>
      </c>
    </row>
    <row r="28" spans="1:10" ht="15.75" customHeight="1" x14ac:dyDescent="0.2">
      <c r="A28" s="368" t="s">
        <v>1807</v>
      </c>
      <c r="B28" s="368" t="s">
        <v>1806</v>
      </c>
      <c r="C28" s="368" t="s">
        <v>1013</v>
      </c>
      <c r="D28" s="368">
        <v>4</v>
      </c>
      <c r="E28" s="368">
        <v>76</v>
      </c>
      <c r="F28" s="367">
        <v>0.04</v>
      </c>
      <c r="G28" s="366">
        <v>0</v>
      </c>
      <c r="H28" s="366">
        <v>358.24</v>
      </c>
      <c r="I28" s="366">
        <v>-358.2</v>
      </c>
      <c r="J28" s="365">
        <v>-8955</v>
      </c>
    </row>
    <row r="29" spans="1:10" ht="15.75" customHeight="1" x14ac:dyDescent="0.2">
      <c r="A29" s="368" t="s">
        <v>2313</v>
      </c>
      <c r="B29" s="368" t="s">
        <v>2422</v>
      </c>
      <c r="C29" s="368" t="s">
        <v>1013</v>
      </c>
      <c r="D29" s="368">
        <v>3</v>
      </c>
      <c r="E29" s="368">
        <v>57</v>
      </c>
      <c r="F29" s="367">
        <v>0.03</v>
      </c>
      <c r="G29" s="366">
        <v>0</v>
      </c>
      <c r="H29" s="366">
        <v>0</v>
      </c>
      <c r="I29" s="366">
        <v>0.03</v>
      </c>
      <c r="J29" s="365">
        <v>1</v>
      </c>
    </row>
    <row r="30" spans="1:10" ht="15.75" customHeight="1" x14ac:dyDescent="0.2">
      <c r="A30" s="368" t="s">
        <v>1802</v>
      </c>
      <c r="B30" s="368" t="s">
        <v>1801</v>
      </c>
      <c r="C30" s="368" t="s">
        <v>1803</v>
      </c>
      <c r="D30" s="368">
        <v>4</v>
      </c>
      <c r="E30" s="368">
        <v>22.704000000000001</v>
      </c>
      <c r="F30" s="367">
        <v>6503.56</v>
      </c>
      <c r="G30" s="366">
        <v>0</v>
      </c>
      <c r="H30" s="366">
        <v>5267.04</v>
      </c>
      <c r="I30" s="366">
        <v>1236.52</v>
      </c>
      <c r="J30" s="365">
        <v>0.19012971357225888</v>
      </c>
    </row>
    <row r="31" spans="1:10" ht="15.75" customHeight="1" x14ac:dyDescent="0.2">
      <c r="A31" s="368" t="s">
        <v>1802</v>
      </c>
      <c r="B31" s="368" t="s">
        <v>1801</v>
      </c>
      <c r="C31" s="368" t="s">
        <v>1800</v>
      </c>
      <c r="D31" s="368">
        <v>780</v>
      </c>
      <c r="E31" s="368">
        <v>368.94</v>
      </c>
      <c r="F31" s="367">
        <v>91330.2</v>
      </c>
      <c r="G31" s="366">
        <v>0</v>
      </c>
      <c r="H31" s="366">
        <v>85589.4</v>
      </c>
      <c r="I31" s="366">
        <v>5740.8</v>
      </c>
      <c r="J31" s="365">
        <v>6.2857630882227344E-2</v>
      </c>
    </row>
    <row r="32" spans="1:10" ht="15.75" customHeight="1" x14ac:dyDescent="0.2">
      <c r="A32" s="368" t="s">
        <v>8868</v>
      </c>
      <c r="B32" s="368" t="s">
        <v>8867</v>
      </c>
      <c r="C32" s="368" t="s">
        <v>1013</v>
      </c>
      <c r="D32" s="368">
        <v>4</v>
      </c>
      <c r="E32" s="368">
        <v>76</v>
      </c>
      <c r="F32" s="367">
        <v>4739.4399999999996</v>
      </c>
      <c r="G32" s="366">
        <v>0</v>
      </c>
      <c r="H32" s="366">
        <v>2633.6</v>
      </c>
      <c r="I32" s="366">
        <v>2105.84</v>
      </c>
      <c r="J32" s="365">
        <v>0.44432253599581384</v>
      </c>
    </row>
    <row r="33" spans="1:10" ht="15.75" customHeight="1" x14ac:dyDescent="0.2">
      <c r="A33" s="368" t="s">
        <v>1789</v>
      </c>
      <c r="B33" s="368" t="s">
        <v>1788</v>
      </c>
      <c r="C33" s="368" t="s">
        <v>1785</v>
      </c>
      <c r="D33" s="368">
        <v>156</v>
      </c>
      <c r="E33" s="368">
        <v>3120</v>
      </c>
      <c r="F33" s="367">
        <v>58439.58</v>
      </c>
      <c r="G33" s="366">
        <v>0</v>
      </c>
      <c r="H33" s="366">
        <v>52130.52</v>
      </c>
      <c r="I33" s="366">
        <v>6309.06</v>
      </c>
      <c r="J33" s="365">
        <v>0.10795868142789528</v>
      </c>
    </row>
    <row r="34" spans="1:10" ht="15.75" customHeight="1" x14ac:dyDescent="0.2">
      <c r="A34" s="368" t="s">
        <v>1784</v>
      </c>
      <c r="B34" s="368" t="s">
        <v>1783</v>
      </c>
      <c r="C34" s="368" t="s">
        <v>1771</v>
      </c>
      <c r="D34" s="368">
        <v>6</v>
      </c>
      <c r="E34" s="368">
        <v>36</v>
      </c>
      <c r="F34" s="367">
        <v>4492.71</v>
      </c>
      <c r="G34" s="366">
        <v>0</v>
      </c>
      <c r="H34" s="366">
        <v>3226.98</v>
      </c>
      <c r="I34" s="366">
        <v>1265.73</v>
      </c>
      <c r="J34" s="365">
        <v>0.2817297355048512</v>
      </c>
    </row>
    <row r="35" spans="1:10" ht="15.75" customHeight="1" x14ac:dyDescent="0.2">
      <c r="A35" s="368" t="s">
        <v>1784</v>
      </c>
      <c r="B35" s="368" t="s">
        <v>1783</v>
      </c>
      <c r="C35" s="368" t="s">
        <v>1774</v>
      </c>
      <c r="D35" s="368">
        <v>1752</v>
      </c>
      <c r="E35" s="368">
        <v>438</v>
      </c>
      <c r="F35" s="367">
        <v>43309.440000000002</v>
      </c>
      <c r="G35" s="366">
        <v>0</v>
      </c>
      <c r="H35" s="366">
        <v>39294.339999999997</v>
      </c>
      <c r="I35" s="366">
        <v>4015.1</v>
      </c>
      <c r="J35" s="365">
        <v>9.2707271209232903E-2</v>
      </c>
    </row>
    <row r="36" spans="1:10" ht="15.75" customHeight="1" x14ac:dyDescent="0.2">
      <c r="A36" s="368" t="s">
        <v>1782</v>
      </c>
      <c r="B36" s="368" t="s">
        <v>1781</v>
      </c>
      <c r="C36" s="368" t="s">
        <v>1774</v>
      </c>
      <c r="D36" s="368">
        <v>984</v>
      </c>
      <c r="E36" s="368">
        <v>246</v>
      </c>
      <c r="F36" s="367">
        <v>35886.480000000003</v>
      </c>
      <c r="G36" s="366">
        <v>0</v>
      </c>
      <c r="H36" s="366">
        <v>25687.32</v>
      </c>
      <c r="I36" s="366">
        <v>10199.16</v>
      </c>
      <c r="J36" s="365">
        <v>0.28420619687414311</v>
      </c>
    </row>
    <row r="37" spans="1:10" ht="15.75" customHeight="1" x14ac:dyDescent="0.2">
      <c r="A37" s="368" t="s">
        <v>1780</v>
      </c>
      <c r="B37" s="368" t="s">
        <v>1779</v>
      </c>
      <c r="C37" s="368" t="s">
        <v>1774</v>
      </c>
      <c r="D37" s="368">
        <v>96</v>
      </c>
      <c r="E37" s="368">
        <v>24</v>
      </c>
      <c r="F37" s="367">
        <v>5134.08</v>
      </c>
      <c r="G37" s="366">
        <v>0</v>
      </c>
      <c r="H37" s="366">
        <v>3848.76</v>
      </c>
      <c r="I37" s="366">
        <v>1285.32</v>
      </c>
      <c r="J37" s="365">
        <v>0.25035059835452506</v>
      </c>
    </row>
    <row r="38" spans="1:10" ht="15.75" customHeight="1" x14ac:dyDescent="0.2">
      <c r="A38" s="368" t="s">
        <v>1778</v>
      </c>
      <c r="B38" s="368" t="s">
        <v>1777</v>
      </c>
      <c r="C38" s="368" t="s">
        <v>1771</v>
      </c>
      <c r="D38" s="368">
        <v>5</v>
      </c>
      <c r="E38" s="368">
        <v>30</v>
      </c>
      <c r="F38" s="367">
        <v>3844.25</v>
      </c>
      <c r="G38" s="366">
        <v>0</v>
      </c>
      <c r="H38" s="366">
        <v>2783.15</v>
      </c>
      <c r="I38" s="366">
        <v>1061.0999999999999</v>
      </c>
      <c r="J38" s="365">
        <v>0.27602263120244519</v>
      </c>
    </row>
    <row r="39" spans="1:10" ht="15.75" customHeight="1" x14ac:dyDescent="0.2">
      <c r="A39" s="368" t="s">
        <v>1778</v>
      </c>
      <c r="B39" s="368" t="s">
        <v>1777</v>
      </c>
      <c r="C39" s="368" t="s">
        <v>1774</v>
      </c>
      <c r="D39" s="368">
        <v>576</v>
      </c>
      <c r="E39" s="368">
        <v>144</v>
      </c>
      <c r="F39" s="367">
        <v>16571.52</v>
      </c>
      <c r="G39" s="366">
        <v>0</v>
      </c>
      <c r="H39" s="366">
        <v>13359.12</v>
      </c>
      <c r="I39" s="366">
        <v>3212.4</v>
      </c>
      <c r="J39" s="365">
        <v>0.19385065461707798</v>
      </c>
    </row>
    <row r="40" spans="1:10" ht="15.75" customHeight="1" x14ac:dyDescent="0.2">
      <c r="A40" s="368" t="s">
        <v>1776</v>
      </c>
      <c r="B40" s="368" t="s">
        <v>1775</v>
      </c>
      <c r="C40" s="368" t="s">
        <v>1774</v>
      </c>
      <c r="D40" s="368">
        <v>408</v>
      </c>
      <c r="E40" s="368">
        <v>102</v>
      </c>
      <c r="F40" s="367">
        <v>11077.2</v>
      </c>
      <c r="G40" s="366">
        <v>0</v>
      </c>
      <c r="H40" s="366">
        <v>8153.54</v>
      </c>
      <c r="I40" s="366">
        <v>2923.66</v>
      </c>
      <c r="J40" s="365">
        <v>0.26393492940454266</v>
      </c>
    </row>
    <row r="41" spans="1:10" ht="15.75" customHeight="1" x14ac:dyDescent="0.2">
      <c r="A41" s="368" t="s">
        <v>1773</v>
      </c>
      <c r="B41" s="368" t="s">
        <v>1772</v>
      </c>
      <c r="C41" s="368" t="s">
        <v>1771</v>
      </c>
      <c r="D41" s="368">
        <v>1</v>
      </c>
      <c r="E41" s="368">
        <v>6</v>
      </c>
      <c r="F41" s="367">
        <v>743.64</v>
      </c>
      <c r="G41" s="366">
        <v>0</v>
      </c>
      <c r="H41" s="366">
        <v>548.35</v>
      </c>
      <c r="I41" s="366">
        <v>195.29</v>
      </c>
      <c r="J41" s="365">
        <v>0.26261363025119683</v>
      </c>
    </row>
    <row r="42" spans="1:10" ht="15.75" customHeight="1" x14ac:dyDescent="0.2">
      <c r="A42" s="368" t="s">
        <v>1773</v>
      </c>
      <c r="B42" s="368" t="s">
        <v>1772</v>
      </c>
      <c r="C42" s="368" t="s">
        <v>1774</v>
      </c>
      <c r="D42" s="368">
        <v>192</v>
      </c>
      <c r="E42" s="368">
        <v>48</v>
      </c>
      <c r="F42" s="367">
        <v>5834.88</v>
      </c>
      <c r="G42" s="366">
        <v>0</v>
      </c>
      <c r="H42" s="366">
        <v>4386.8</v>
      </c>
      <c r="I42" s="366">
        <v>1448.08</v>
      </c>
      <c r="J42" s="365">
        <v>0.24817648349237686</v>
      </c>
    </row>
    <row r="43" spans="1:10" ht="15.75" customHeight="1" x14ac:dyDescent="0.2">
      <c r="A43" s="368" t="s">
        <v>1770</v>
      </c>
      <c r="B43" s="368" t="s">
        <v>1769</v>
      </c>
      <c r="C43" s="368" t="s">
        <v>1764</v>
      </c>
      <c r="D43" s="368">
        <v>3</v>
      </c>
      <c r="E43" s="368">
        <v>42.57</v>
      </c>
      <c r="F43" s="367">
        <v>3467.46</v>
      </c>
      <c r="G43" s="366">
        <v>0</v>
      </c>
      <c r="H43" s="366">
        <v>2866.86</v>
      </c>
      <c r="I43" s="366">
        <v>600.6</v>
      </c>
      <c r="J43" s="365">
        <v>0.17321036147497015</v>
      </c>
    </row>
    <row r="44" spans="1:10" ht="15.75" customHeight="1" x14ac:dyDescent="0.2">
      <c r="A44" s="368" t="s">
        <v>1768</v>
      </c>
      <c r="B44" s="368" t="s">
        <v>1767</v>
      </c>
      <c r="C44" s="368" t="s">
        <v>1764</v>
      </c>
      <c r="D44" s="368">
        <v>1</v>
      </c>
      <c r="E44" s="368">
        <v>14.19</v>
      </c>
      <c r="F44" s="367">
        <v>1356.37</v>
      </c>
      <c r="G44" s="366">
        <v>0</v>
      </c>
      <c r="H44" s="366">
        <v>1000.16</v>
      </c>
      <c r="I44" s="366">
        <v>356.21</v>
      </c>
      <c r="J44" s="365">
        <v>0.26262008154117239</v>
      </c>
    </row>
    <row r="45" spans="1:10" ht="15.75" customHeight="1" x14ac:dyDescent="0.2">
      <c r="A45" s="368" t="s">
        <v>1768</v>
      </c>
      <c r="B45" s="368" t="s">
        <v>1767</v>
      </c>
      <c r="C45" s="368" t="s">
        <v>1074</v>
      </c>
      <c r="D45" s="368">
        <v>15</v>
      </c>
      <c r="E45" s="368">
        <v>14.19</v>
      </c>
      <c r="F45" s="367">
        <v>1087.95</v>
      </c>
      <c r="G45" s="366">
        <v>0</v>
      </c>
      <c r="H45" s="366">
        <v>1000.16</v>
      </c>
      <c r="I45" s="366">
        <v>87.79</v>
      </c>
      <c r="J45" s="365">
        <v>8.0693046555448317E-2</v>
      </c>
    </row>
    <row r="46" spans="1:10" ht="15.75" customHeight="1" x14ac:dyDescent="0.2">
      <c r="A46" s="368" t="s">
        <v>1766</v>
      </c>
      <c r="B46" s="368" t="s">
        <v>1765</v>
      </c>
      <c r="C46" s="368" t="s">
        <v>1764</v>
      </c>
      <c r="D46" s="368">
        <v>2</v>
      </c>
      <c r="E46" s="368">
        <v>28.38</v>
      </c>
      <c r="F46" s="367">
        <v>2952.98</v>
      </c>
      <c r="G46" s="366">
        <v>0</v>
      </c>
      <c r="H46" s="366">
        <v>2003.8</v>
      </c>
      <c r="I46" s="366">
        <v>949.18</v>
      </c>
      <c r="J46" s="365">
        <v>0.32143123217901914</v>
      </c>
    </row>
    <row r="47" spans="1:10" ht="15.75" customHeight="1" x14ac:dyDescent="0.2">
      <c r="A47" s="368" t="s">
        <v>1763</v>
      </c>
      <c r="B47" s="368" t="s">
        <v>1762</v>
      </c>
      <c r="C47" s="368" t="s">
        <v>1764</v>
      </c>
      <c r="D47" s="368">
        <v>6</v>
      </c>
      <c r="E47" s="368">
        <v>85.14</v>
      </c>
      <c r="F47" s="367">
        <v>7778.38</v>
      </c>
      <c r="G47" s="366">
        <v>0</v>
      </c>
      <c r="H47" s="366">
        <v>6292.02</v>
      </c>
      <c r="I47" s="366">
        <v>1486.36</v>
      </c>
      <c r="J47" s="365">
        <v>0.19108863285157063</v>
      </c>
    </row>
    <row r="48" spans="1:10" ht="15.75" customHeight="1" x14ac:dyDescent="0.2">
      <c r="A48" s="368" t="s">
        <v>1763</v>
      </c>
      <c r="B48" s="368" t="s">
        <v>1762</v>
      </c>
      <c r="C48" s="368" t="s">
        <v>1074</v>
      </c>
      <c r="D48" s="368">
        <v>465</v>
      </c>
      <c r="E48" s="368">
        <v>439.89</v>
      </c>
      <c r="F48" s="367">
        <v>38436.9</v>
      </c>
      <c r="G48" s="366">
        <v>0</v>
      </c>
      <c r="H48" s="366">
        <v>32316.3</v>
      </c>
      <c r="I48" s="366">
        <v>6120.6</v>
      </c>
      <c r="J48" s="365">
        <v>0.15923760761143588</v>
      </c>
    </row>
    <row r="49" spans="1:10" ht="15.75" customHeight="1" x14ac:dyDescent="0.2">
      <c r="A49" s="368" t="s">
        <v>7249</v>
      </c>
      <c r="B49" s="368" t="s">
        <v>7248</v>
      </c>
      <c r="C49" s="368" t="s">
        <v>1099</v>
      </c>
      <c r="D49" s="368">
        <v>1000</v>
      </c>
      <c r="E49" s="368">
        <v>1000</v>
      </c>
      <c r="F49" s="367">
        <v>55800</v>
      </c>
      <c r="G49" s="366">
        <v>0</v>
      </c>
      <c r="H49" s="366">
        <v>44150</v>
      </c>
      <c r="I49" s="366">
        <v>11650</v>
      </c>
      <c r="J49" s="365">
        <v>0.20878136200716846</v>
      </c>
    </row>
    <row r="50" spans="1:10" ht="15.75" customHeight="1" x14ac:dyDescent="0.2">
      <c r="A50" s="368" t="s">
        <v>1956</v>
      </c>
      <c r="B50" s="368" t="s">
        <v>1955</v>
      </c>
      <c r="C50" s="368" t="s">
        <v>1099</v>
      </c>
      <c r="D50" s="368">
        <v>1000</v>
      </c>
      <c r="E50" s="368">
        <v>1000</v>
      </c>
      <c r="F50" s="367">
        <v>72540</v>
      </c>
      <c r="G50" s="366">
        <v>0</v>
      </c>
      <c r="H50" s="366">
        <v>56260</v>
      </c>
      <c r="I50" s="366">
        <v>16280</v>
      </c>
      <c r="J50" s="365">
        <v>0.22442790184725669</v>
      </c>
    </row>
    <row r="51" spans="1:10" ht="15.75" customHeight="1" x14ac:dyDescent="0.2">
      <c r="A51" s="368" t="s">
        <v>1751</v>
      </c>
      <c r="B51" s="368" t="s">
        <v>1750</v>
      </c>
      <c r="C51" s="368" t="s">
        <v>1018</v>
      </c>
      <c r="D51" s="368">
        <v>1</v>
      </c>
      <c r="E51" s="368">
        <v>208</v>
      </c>
      <c r="F51" s="367">
        <v>10005.24</v>
      </c>
      <c r="G51" s="366">
        <v>0</v>
      </c>
      <c r="H51" s="366">
        <v>7504.44</v>
      </c>
      <c r="I51" s="366">
        <v>2500.8000000000002</v>
      </c>
      <c r="J51" s="365">
        <v>0.24994902671000396</v>
      </c>
    </row>
    <row r="52" spans="1:10" ht="15.75" customHeight="1" x14ac:dyDescent="0.2">
      <c r="A52" s="368" t="s">
        <v>9358</v>
      </c>
      <c r="B52" s="368" t="s">
        <v>9357</v>
      </c>
      <c r="C52" s="368" t="s">
        <v>1018</v>
      </c>
      <c r="D52" s="368">
        <v>2</v>
      </c>
      <c r="E52" s="368">
        <v>416</v>
      </c>
      <c r="F52" s="367">
        <v>25896.560000000001</v>
      </c>
      <c r="G52" s="366">
        <v>0</v>
      </c>
      <c r="H52" s="366">
        <v>13539.34</v>
      </c>
      <c r="I52" s="366">
        <v>12357.22</v>
      </c>
      <c r="J52" s="365">
        <v>0.47717611914478214</v>
      </c>
    </row>
    <row r="53" spans="1:10" ht="15.75" customHeight="1" x14ac:dyDescent="0.2">
      <c r="A53" s="368" t="s">
        <v>1737</v>
      </c>
      <c r="B53" s="368" t="s">
        <v>1736</v>
      </c>
      <c r="C53" s="368" t="s">
        <v>1018</v>
      </c>
      <c r="D53" s="368">
        <v>7</v>
      </c>
      <c r="E53" s="368">
        <v>1456</v>
      </c>
      <c r="F53" s="367">
        <v>99808.8</v>
      </c>
      <c r="G53" s="366">
        <v>0</v>
      </c>
      <c r="H53" s="366">
        <v>49707</v>
      </c>
      <c r="I53" s="366">
        <v>50101.8</v>
      </c>
      <c r="J53" s="365">
        <v>0.50197778151826289</v>
      </c>
    </row>
    <row r="54" spans="1:10" ht="15.75" customHeight="1" x14ac:dyDescent="0.2">
      <c r="A54" s="368" t="s">
        <v>1735</v>
      </c>
      <c r="B54" s="368" t="s">
        <v>1734</v>
      </c>
      <c r="C54" s="368" t="s">
        <v>1018</v>
      </c>
      <c r="D54" s="368">
        <v>8</v>
      </c>
      <c r="E54" s="368">
        <v>1664</v>
      </c>
      <c r="F54" s="367">
        <v>144102.39999999999</v>
      </c>
      <c r="G54" s="366">
        <v>0</v>
      </c>
      <c r="H54" s="366">
        <v>85354.8</v>
      </c>
      <c r="I54" s="366">
        <v>58747.6</v>
      </c>
      <c r="J54" s="365">
        <v>0.40767953899449283</v>
      </c>
    </row>
    <row r="55" spans="1:10" ht="15.75" customHeight="1" x14ac:dyDescent="0.2">
      <c r="A55" s="368" t="s">
        <v>1731</v>
      </c>
      <c r="B55" s="368" t="s">
        <v>1730</v>
      </c>
      <c r="C55" s="368" t="s">
        <v>1018</v>
      </c>
      <c r="D55" s="368">
        <v>5</v>
      </c>
      <c r="E55" s="368">
        <v>1040</v>
      </c>
      <c r="F55" s="367">
        <v>86600.8</v>
      </c>
      <c r="G55" s="366">
        <v>0</v>
      </c>
      <c r="H55" s="366">
        <v>45505</v>
      </c>
      <c r="I55" s="366">
        <v>41095.800000000003</v>
      </c>
      <c r="J55" s="365">
        <v>0.47454296034216775</v>
      </c>
    </row>
    <row r="56" spans="1:10" ht="15.75" customHeight="1" x14ac:dyDescent="0.2">
      <c r="A56" s="368" t="s">
        <v>1721</v>
      </c>
      <c r="B56" s="368" t="s">
        <v>1720</v>
      </c>
      <c r="C56" s="368" t="s">
        <v>1719</v>
      </c>
      <c r="D56" s="368">
        <v>120</v>
      </c>
      <c r="E56" s="368">
        <v>108</v>
      </c>
      <c r="F56" s="367">
        <v>9675.6</v>
      </c>
      <c r="G56" s="366">
        <v>0</v>
      </c>
      <c r="H56" s="366">
        <v>7144.7</v>
      </c>
      <c r="I56" s="366">
        <v>2530.9</v>
      </c>
      <c r="J56" s="365">
        <v>0.26157550952912478</v>
      </c>
    </row>
    <row r="57" spans="1:10" ht="15.75" customHeight="1" x14ac:dyDescent="0.2">
      <c r="A57" s="368" t="s">
        <v>1950</v>
      </c>
      <c r="B57" s="368" t="s">
        <v>1949</v>
      </c>
      <c r="C57" s="368" t="s">
        <v>1714</v>
      </c>
      <c r="D57" s="368">
        <v>2</v>
      </c>
      <c r="E57" s="368">
        <v>43.2</v>
      </c>
      <c r="F57" s="367">
        <v>4738.08</v>
      </c>
      <c r="G57" s="366">
        <v>0</v>
      </c>
      <c r="H57" s="366">
        <v>2883.76</v>
      </c>
      <c r="I57" s="366">
        <v>1854.32</v>
      </c>
      <c r="J57" s="365">
        <v>0.39136527876270555</v>
      </c>
    </row>
    <row r="58" spans="1:10" ht="15.75" customHeight="1" x14ac:dyDescent="0.2">
      <c r="A58" s="368" t="s">
        <v>1950</v>
      </c>
      <c r="B58" s="368" t="s">
        <v>1949</v>
      </c>
      <c r="C58" s="368" t="s">
        <v>1719</v>
      </c>
      <c r="D58" s="368">
        <v>144</v>
      </c>
      <c r="E58" s="368">
        <v>129.6</v>
      </c>
      <c r="F58" s="367">
        <v>10444.32</v>
      </c>
      <c r="G58" s="366">
        <v>0</v>
      </c>
      <c r="H58" s="366">
        <v>8664.18</v>
      </c>
      <c r="I58" s="366">
        <v>1780.14</v>
      </c>
      <c r="J58" s="365">
        <v>0.17044096695620203</v>
      </c>
    </row>
    <row r="59" spans="1:10" ht="15.75" customHeight="1" x14ac:dyDescent="0.2">
      <c r="A59" s="368" t="s">
        <v>1705</v>
      </c>
      <c r="B59" s="368" t="s">
        <v>1704</v>
      </c>
      <c r="C59" s="368" t="s">
        <v>1701</v>
      </c>
      <c r="D59" s="368">
        <v>8</v>
      </c>
      <c r="E59" s="368">
        <v>32</v>
      </c>
      <c r="F59" s="367">
        <v>4258.4799999999996</v>
      </c>
      <c r="G59" s="366">
        <v>0</v>
      </c>
      <c r="H59" s="366">
        <v>2893.36</v>
      </c>
      <c r="I59" s="366">
        <v>1365.12</v>
      </c>
      <c r="J59" s="365">
        <v>0.32056508425541508</v>
      </c>
    </row>
    <row r="60" spans="1:10" ht="15.75" customHeight="1" x14ac:dyDescent="0.2">
      <c r="A60" s="368" t="s">
        <v>5297</v>
      </c>
      <c r="B60" s="368" t="s">
        <v>5296</v>
      </c>
      <c r="C60" s="368" t="s">
        <v>1701</v>
      </c>
      <c r="D60" s="368">
        <v>1</v>
      </c>
      <c r="E60" s="368">
        <v>4</v>
      </c>
      <c r="F60" s="367">
        <v>387.56</v>
      </c>
      <c r="G60" s="366">
        <v>0</v>
      </c>
      <c r="H60" s="366">
        <v>266.58999999999997</v>
      </c>
      <c r="I60" s="366">
        <v>120.97</v>
      </c>
      <c r="J60" s="365">
        <v>0.31213231499638766</v>
      </c>
    </row>
    <row r="61" spans="1:10" ht="15.75" customHeight="1" x14ac:dyDescent="0.2">
      <c r="A61" s="368" t="s">
        <v>1698</v>
      </c>
      <c r="B61" s="368" t="s">
        <v>1697</v>
      </c>
      <c r="C61" s="368" t="s">
        <v>1684</v>
      </c>
      <c r="D61" s="368">
        <v>6</v>
      </c>
      <c r="E61" s="368">
        <v>96</v>
      </c>
      <c r="F61" s="367">
        <v>10670.7</v>
      </c>
      <c r="G61" s="366">
        <v>0</v>
      </c>
      <c r="H61" s="366">
        <v>8241.06</v>
      </c>
      <c r="I61" s="366">
        <v>2429.64</v>
      </c>
      <c r="J61" s="365">
        <v>0.22769265371531389</v>
      </c>
    </row>
    <row r="62" spans="1:10" ht="15.75" customHeight="1" x14ac:dyDescent="0.2">
      <c r="A62" s="368" t="s">
        <v>1696</v>
      </c>
      <c r="B62" s="368" t="s">
        <v>1695</v>
      </c>
      <c r="C62" s="368" t="s">
        <v>1684</v>
      </c>
      <c r="D62" s="368">
        <v>1</v>
      </c>
      <c r="E62" s="368">
        <v>16</v>
      </c>
      <c r="F62" s="367">
        <v>1886.16</v>
      </c>
      <c r="G62" s="366">
        <v>0</v>
      </c>
      <c r="H62" s="366">
        <v>1446.43</v>
      </c>
      <c r="I62" s="366">
        <v>439.73</v>
      </c>
      <c r="J62" s="365">
        <v>0.23313504686771006</v>
      </c>
    </row>
    <row r="63" spans="1:10" ht="15.75" customHeight="1" x14ac:dyDescent="0.2">
      <c r="A63" s="368" t="s">
        <v>1688</v>
      </c>
      <c r="B63" s="368" t="s">
        <v>1687</v>
      </c>
      <c r="C63" s="368" t="s">
        <v>1684</v>
      </c>
      <c r="D63" s="368">
        <v>2</v>
      </c>
      <c r="E63" s="368">
        <v>32</v>
      </c>
      <c r="F63" s="367">
        <v>4060.82</v>
      </c>
      <c r="G63" s="366">
        <v>0</v>
      </c>
      <c r="H63" s="366">
        <v>3013.76</v>
      </c>
      <c r="I63" s="366">
        <v>1047.06</v>
      </c>
      <c r="J63" s="365">
        <v>0.2578444747612551</v>
      </c>
    </row>
    <row r="64" spans="1:10" ht="15.75" customHeight="1" x14ac:dyDescent="0.2">
      <c r="A64" s="368" t="s">
        <v>1683</v>
      </c>
      <c r="B64" s="368" t="s">
        <v>1682</v>
      </c>
      <c r="C64" s="368" t="s">
        <v>1078</v>
      </c>
      <c r="D64" s="368">
        <v>108</v>
      </c>
      <c r="E64" s="368">
        <v>108</v>
      </c>
      <c r="F64" s="367">
        <v>11201.76</v>
      </c>
      <c r="G64" s="366">
        <v>0</v>
      </c>
      <c r="H64" s="366">
        <v>9975.15</v>
      </c>
      <c r="I64" s="366">
        <v>1226.6099999999999</v>
      </c>
      <c r="J64" s="365">
        <v>0.10950154261473197</v>
      </c>
    </row>
    <row r="65" spans="1:10" ht="15.75" customHeight="1" x14ac:dyDescent="0.2">
      <c r="A65" s="368" t="s">
        <v>1681</v>
      </c>
      <c r="B65" s="368" t="s">
        <v>1680</v>
      </c>
      <c r="C65" s="368" t="s">
        <v>1077</v>
      </c>
      <c r="D65" s="368">
        <v>1</v>
      </c>
      <c r="E65" s="368">
        <v>11.352</v>
      </c>
      <c r="F65" s="367">
        <v>1358.7</v>
      </c>
      <c r="G65" s="366">
        <v>0</v>
      </c>
      <c r="H65" s="366">
        <v>1042.44</v>
      </c>
      <c r="I65" s="366">
        <v>316.26</v>
      </c>
      <c r="J65" s="365">
        <v>0.23276661514683153</v>
      </c>
    </row>
    <row r="66" spans="1:10" ht="15.75" customHeight="1" x14ac:dyDescent="0.2">
      <c r="A66" s="368" t="s">
        <v>1679</v>
      </c>
      <c r="B66" s="368" t="s">
        <v>1678</v>
      </c>
      <c r="C66" s="368" t="s">
        <v>1077</v>
      </c>
      <c r="D66" s="368">
        <v>6</v>
      </c>
      <c r="E66" s="368">
        <v>68.111999999999995</v>
      </c>
      <c r="F66" s="367">
        <v>2722.03</v>
      </c>
      <c r="G66" s="366">
        <v>0</v>
      </c>
      <c r="H66" s="366">
        <v>2121.1799999999998</v>
      </c>
      <c r="I66" s="366">
        <v>600.85</v>
      </c>
      <c r="J66" s="365">
        <v>0.22073599482738984</v>
      </c>
    </row>
    <row r="67" spans="1:10" ht="15.75" customHeight="1" x14ac:dyDescent="0.2">
      <c r="A67" s="368" t="s">
        <v>1679</v>
      </c>
      <c r="B67" s="368" t="s">
        <v>1678</v>
      </c>
      <c r="C67" s="368" t="s">
        <v>1074</v>
      </c>
      <c r="D67" s="368">
        <v>780</v>
      </c>
      <c r="E67" s="368">
        <v>737.88</v>
      </c>
      <c r="F67" s="367">
        <v>30022.2</v>
      </c>
      <c r="G67" s="366">
        <v>0</v>
      </c>
      <c r="H67" s="366">
        <v>22990.33</v>
      </c>
      <c r="I67" s="366">
        <v>7031.87</v>
      </c>
      <c r="J67" s="365">
        <v>0.23422234213348789</v>
      </c>
    </row>
    <row r="68" spans="1:10" ht="15.75" customHeight="1" x14ac:dyDescent="0.2">
      <c r="A68" s="368" t="s">
        <v>1676</v>
      </c>
      <c r="B68" s="368" t="s">
        <v>1675</v>
      </c>
      <c r="C68" s="368" t="s">
        <v>1677</v>
      </c>
      <c r="D68" s="368">
        <v>3</v>
      </c>
      <c r="E68" s="368">
        <v>36</v>
      </c>
      <c r="F68" s="367">
        <v>1310.69</v>
      </c>
      <c r="G68" s="366">
        <v>0</v>
      </c>
      <c r="H68" s="366">
        <v>840.69</v>
      </c>
      <c r="I68" s="366">
        <v>470</v>
      </c>
      <c r="J68" s="365">
        <v>0.35858975043679281</v>
      </c>
    </row>
    <row r="69" spans="1:10" ht="15.75" customHeight="1" x14ac:dyDescent="0.2">
      <c r="A69" s="368" t="s">
        <v>1676</v>
      </c>
      <c r="B69" s="368" t="s">
        <v>1675</v>
      </c>
      <c r="C69" s="368" t="s">
        <v>1078</v>
      </c>
      <c r="D69" s="368">
        <v>948</v>
      </c>
      <c r="E69" s="368">
        <v>948</v>
      </c>
      <c r="F69" s="367">
        <v>25349.52</v>
      </c>
      <c r="G69" s="366">
        <v>0</v>
      </c>
      <c r="H69" s="366">
        <v>22138.17</v>
      </c>
      <c r="I69" s="366">
        <v>3211.35</v>
      </c>
      <c r="J69" s="365">
        <v>0.12668287210172027</v>
      </c>
    </row>
    <row r="70" spans="1:10" ht="15.75" customHeight="1" x14ac:dyDescent="0.2">
      <c r="A70" s="368" t="s">
        <v>1674</v>
      </c>
      <c r="B70" s="368" t="s">
        <v>1673</v>
      </c>
      <c r="C70" s="368" t="s">
        <v>1077</v>
      </c>
      <c r="D70" s="368">
        <v>1</v>
      </c>
      <c r="E70" s="368">
        <v>11.352</v>
      </c>
      <c r="F70" s="367">
        <v>1047.6600000000001</v>
      </c>
      <c r="G70" s="366">
        <v>0</v>
      </c>
      <c r="H70" s="366">
        <v>784.19</v>
      </c>
      <c r="I70" s="366">
        <v>263.47000000000003</v>
      </c>
      <c r="J70" s="365">
        <v>0.25148426016073916</v>
      </c>
    </row>
    <row r="71" spans="1:10" ht="15.75" customHeight="1" x14ac:dyDescent="0.2">
      <c r="A71" s="368" t="s">
        <v>1674</v>
      </c>
      <c r="B71" s="368" t="s">
        <v>1673</v>
      </c>
      <c r="C71" s="368" t="s">
        <v>1074</v>
      </c>
      <c r="D71" s="368">
        <v>120</v>
      </c>
      <c r="E71" s="368">
        <v>113.52</v>
      </c>
      <c r="F71" s="367">
        <v>8751.6</v>
      </c>
      <c r="G71" s="366">
        <v>0</v>
      </c>
      <c r="H71" s="366">
        <v>7841.9</v>
      </c>
      <c r="I71" s="366">
        <v>909.7</v>
      </c>
      <c r="J71" s="365">
        <v>0.10394670688788336</v>
      </c>
    </row>
    <row r="72" spans="1:10" ht="15.75" customHeight="1" x14ac:dyDescent="0.2">
      <c r="A72" s="368" t="s">
        <v>1672</v>
      </c>
      <c r="B72" s="368" t="s">
        <v>1671</v>
      </c>
      <c r="C72" s="368" t="s">
        <v>1077</v>
      </c>
      <c r="D72" s="368">
        <v>3</v>
      </c>
      <c r="E72" s="368">
        <v>34.055999999999997</v>
      </c>
      <c r="F72" s="367">
        <v>3613.89</v>
      </c>
      <c r="G72" s="366">
        <v>0</v>
      </c>
      <c r="H72" s="366">
        <v>2352.5700000000002</v>
      </c>
      <c r="I72" s="366">
        <v>1261.32</v>
      </c>
      <c r="J72" s="365">
        <v>0.34902003104687745</v>
      </c>
    </row>
    <row r="73" spans="1:10" ht="15.75" customHeight="1" x14ac:dyDescent="0.2">
      <c r="A73" s="368" t="s">
        <v>1672</v>
      </c>
      <c r="B73" s="368" t="s">
        <v>1671</v>
      </c>
      <c r="C73" s="368" t="s">
        <v>1074</v>
      </c>
      <c r="D73" s="368">
        <v>252</v>
      </c>
      <c r="E73" s="368">
        <v>238.392</v>
      </c>
      <c r="F73" s="367">
        <v>18378.36</v>
      </c>
      <c r="G73" s="366">
        <v>0</v>
      </c>
      <c r="H73" s="366">
        <v>16467.990000000002</v>
      </c>
      <c r="I73" s="366">
        <v>1910.37</v>
      </c>
      <c r="J73" s="365">
        <v>0.10394670688788336</v>
      </c>
    </row>
    <row r="74" spans="1:10" ht="15.75" customHeight="1" x14ac:dyDescent="0.2">
      <c r="A74" s="368" t="s">
        <v>1670</v>
      </c>
      <c r="B74" s="368" t="s">
        <v>1669</v>
      </c>
      <c r="C74" s="368" t="s">
        <v>1077</v>
      </c>
      <c r="D74" s="368">
        <v>14</v>
      </c>
      <c r="E74" s="368">
        <v>158.928</v>
      </c>
      <c r="F74" s="367">
        <v>11737.65</v>
      </c>
      <c r="G74" s="366">
        <v>0</v>
      </c>
      <c r="H74" s="366">
        <v>10697.72</v>
      </c>
      <c r="I74" s="366">
        <v>1039.93</v>
      </c>
      <c r="J74" s="365">
        <v>8.8597802796982358E-2</v>
      </c>
    </row>
    <row r="75" spans="1:10" ht="15.75" customHeight="1" x14ac:dyDescent="0.2">
      <c r="A75" s="368" t="s">
        <v>1670</v>
      </c>
      <c r="B75" s="368" t="s">
        <v>1669</v>
      </c>
      <c r="C75" s="368" t="s">
        <v>1074</v>
      </c>
      <c r="D75" s="368">
        <v>1560</v>
      </c>
      <c r="E75" s="368">
        <v>1475.76</v>
      </c>
      <c r="F75" s="367">
        <v>114410.4</v>
      </c>
      <c r="G75" s="366">
        <v>0</v>
      </c>
      <c r="H75" s="366">
        <v>99264.7</v>
      </c>
      <c r="I75" s="366">
        <v>15145.7</v>
      </c>
      <c r="J75" s="365">
        <v>0.13238044793130693</v>
      </c>
    </row>
    <row r="76" spans="1:10" ht="15.75" customHeight="1" x14ac:dyDescent="0.2">
      <c r="A76" s="368" t="s">
        <v>1666</v>
      </c>
      <c r="B76" s="368" t="s">
        <v>1665</v>
      </c>
      <c r="C76" s="368" t="s">
        <v>1077</v>
      </c>
      <c r="D76" s="368">
        <v>9</v>
      </c>
      <c r="E76" s="368">
        <v>102.16800000000001</v>
      </c>
      <c r="F76" s="367">
        <v>9754.9699999999993</v>
      </c>
      <c r="G76" s="366">
        <v>0</v>
      </c>
      <c r="H76" s="366">
        <v>8716.86</v>
      </c>
      <c r="I76" s="366">
        <v>1038.1099999999999</v>
      </c>
      <c r="J76" s="365">
        <v>0.10641857432672781</v>
      </c>
    </row>
    <row r="77" spans="1:10" ht="15.75" customHeight="1" x14ac:dyDescent="0.2">
      <c r="A77" s="368" t="s">
        <v>1666</v>
      </c>
      <c r="B77" s="368" t="s">
        <v>1665</v>
      </c>
      <c r="C77" s="368" t="s">
        <v>1074</v>
      </c>
      <c r="D77" s="368">
        <v>2832</v>
      </c>
      <c r="E77" s="368">
        <v>2679.0720000000001</v>
      </c>
      <c r="F77" s="367">
        <v>252444.48</v>
      </c>
      <c r="G77" s="366">
        <v>0</v>
      </c>
      <c r="H77" s="366">
        <v>228575.44</v>
      </c>
      <c r="I77" s="366">
        <v>23869.040000000001</v>
      </c>
      <c r="J77" s="365">
        <v>9.4551641612444837E-2</v>
      </c>
    </row>
    <row r="78" spans="1:10" ht="15.75" customHeight="1" x14ac:dyDescent="0.2">
      <c r="A78" s="368" t="s">
        <v>1664</v>
      </c>
      <c r="B78" s="368" t="s">
        <v>1663</v>
      </c>
      <c r="C78" s="368" t="s">
        <v>1077</v>
      </c>
      <c r="D78" s="368">
        <v>2</v>
      </c>
      <c r="E78" s="368">
        <v>22.704000000000001</v>
      </c>
      <c r="F78" s="367">
        <v>2294.62</v>
      </c>
      <c r="G78" s="366">
        <v>0</v>
      </c>
      <c r="H78" s="366">
        <v>1803.48</v>
      </c>
      <c r="I78" s="366">
        <v>491.14</v>
      </c>
      <c r="J78" s="365">
        <v>0.21403979743922741</v>
      </c>
    </row>
    <row r="79" spans="1:10" ht="15.75" customHeight="1" x14ac:dyDescent="0.2">
      <c r="A79" s="368" t="s">
        <v>1664</v>
      </c>
      <c r="B79" s="368" t="s">
        <v>1663</v>
      </c>
      <c r="C79" s="368" t="s">
        <v>1074</v>
      </c>
      <c r="D79" s="368">
        <v>180</v>
      </c>
      <c r="E79" s="368">
        <v>170.28</v>
      </c>
      <c r="F79" s="367">
        <v>16263</v>
      </c>
      <c r="G79" s="366">
        <v>0</v>
      </c>
      <c r="H79" s="366">
        <v>13526.09</v>
      </c>
      <c r="I79" s="366">
        <v>2736.91</v>
      </c>
      <c r="J79" s="365">
        <v>0.16829059829059828</v>
      </c>
    </row>
    <row r="80" spans="1:10" ht="15.75" customHeight="1" x14ac:dyDescent="0.2">
      <c r="A80" s="368" t="s">
        <v>1654</v>
      </c>
      <c r="B80" s="368" t="s">
        <v>1948</v>
      </c>
      <c r="C80" s="368" t="s">
        <v>1010</v>
      </c>
      <c r="D80" s="368">
        <v>2</v>
      </c>
      <c r="E80" s="368">
        <v>0</v>
      </c>
      <c r="F80" s="367">
        <v>8548</v>
      </c>
      <c r="G80" s="366">
        <v>0</v>
      </c>
      <c r="H80" s="366">
        <v>8548</v>
      </c>
      <c r="I80" s="366">
        <v>0</v>
      </c>
      <c r="J80" s="365">
        <v>0</v>
      </c>
    </row>
    <row r="81" spans="1:10" ht="15.75" customHeight="1" x14ac:dyDescent="0.2">
      <c r="A81" s="368" t="s">
        <v>1657</v>
      </c>
      <c r="B81" s="368" t="s">
        <v>1656</v>
      </c>
      <c r="C81" s="368" t="s">
        <v>1655</v>
      </c>
      <c r="D81" s="368">
        <v>3</v>
      </c>
      <c r="E81" s="368">
        <v>0</v>
      </c>
      <c r="F81" s="367">
        <v>2150</v>
      </c>
      <c r="G81" s="366">
        <v>0</v>
      </c>
      <c r="H81" s="366">
        <v>0</v>
      </c>
      <c r="I81" s="366">
        <v>2150</v>
      </c>
      <c r="J81" s="365">
        <v>1</v>
      </c>
    </row>
    <row r="82" spans="1:10" ht="15.75" customHeight="1" x14ac:dyDescent="0.2">
      <c r="A82" s="368" t="s">
        <v>1120</v>
      </c>
      <c r="B82" s="368" t="s">
        <v>1937</v>
      </c>
      <c r="C82" s="368" t="s">
        <v>1077</v>
      </c>
      <c r="D82" s="368">
        <v>5</v>
      </c>
      <c r="E82" s="368">
        <v>56.76</v>
      </c>
      <c r="F82" s="367">
        <v>6054.37</v>
      </c>
      <c r="G82" s="366">
        <v>0</v>
      </c>
      <c r="H82" s="366">
        <v>3727.5</v>
      </c>
      <c r="I82" s="366">
        <v>2326.87</v>
      </c>
      <c r="J82" s="365">
        <v>0.38432900533003433</v>
      </c>
    </row>
    <row r="83" spans="1:10" ht="15.75" customHeight="1" x14ac:dyDescent="0.2">
      <c r="A83" s="368" t="s">
        <v>1120</v>
      </c>
      <c r="B83" s="368" t="s">
        <v>1937</v>
      </c>
      <c r="C83" s="368" t="s">
        <v>1074</v>
      </c>
      <c r="D83" s="368">
        <v>216</v>
      </c>
      <c r="E83" s="368">
        <v>204.33600000000001</v>
      </c>
      <c r="F83" s="367">
        <v>19865.52</v>
      </c>
      <c r="G83" s="366">
        <v>0</v>
      </c>
      <c r="H83" s="366">
        <v>13419</v>
      </c>
      <c r="I83" s="366">
        <v>6446.52</v>
      </c>
      <c r="J83" s="365">
        <v>0.3245079917364358</v>
      </c>
    </row>
    <row r="84" spans="1:10" ht="15.75" customHeight="1" x14ac:dyDescent="0.2">
      <c r="A84" s="368" t="s">
        <v>1118</v>
      </c>
      <c r="B84" s="368" t="s">
        <v>1936</v>
      </c>
      <c r="C84" s="368" t="s">
        <v>1077</v>
      </c>
      <c r="D84" s="368">
        <v>6</v>
      </c>
      <c r="E84" s="368">
        <v>68.111999999999995</v>
      </c>
      <c r="F84" s="367">
        <v>5591.28</v>
      </c>
      <c r="G84" s="366">
        <v>0</v>
      </c>
      <c r="H84" s="366">
        <v>4473</v>
      </c>
      <c r="I84" s="366">
        <v>1118.28</v>
      </c>
      <c r="J84" s="365">
        <v>0.20000429239816286</v>
      </c>
    </row>
    <row r="85" spans="1:10" ht="15.75" customHeight="1" x14ac:dyDescent="0.2">
      <c r="A85" s="368" t="s">
        <v>1118</v>
      </c>
      <c r="B85" s="368" t="s">
        <v>1936</v>
      </c>
      <c r="C85" s="368" t="s">
        <v>1074</v>
      </c>
      <c r="D85" s="368">
        <v>348</v>
      </c>
      <c r="E85" s="368">
        <v>329.20800000000003</v>
      </c>
      <c r="F85" s="367">
        <v>32005.56</v>
      </c>
      <c r="G85" s="366">
        <v>0</v>
      </c>
      <c r="H85" s="366">
        <v>21619.5</v>
      </c>
      <c r="I85" s="366">
        <v>10386.06</v>
      </c>
      <c r="J85" s="365">
        <v>0.3245079917364358</v>
      </c>
    </row>
    <row r="86" spans="1:10" ht="15.75" customHeight="1" x14ac:dyDescent="0.2">
      <c r="A86" s="368" t="s">
        <v>1115</v>
      </c>
      <c r="B86" s="368" t="s">
        <v>1935</v>
      </c>
      <c r="C86" s="368" t="s">
        <v>1081</v>
      </c>
      <c r="D86" s="368">
        <v>2</v>
      </c>
      <c r="E86" s="368">
        <v>12</v>
      </c>
      <c r="F86" s="367">
        <v>1718.5</v>
      </c>
      <c r="G86" s="366">
        <v>0</v>
      </c>
      <c r="H86" s="366">
        <v>1517.04</v>
      </c>
      <c r="I86" s="366">
        <v>201.46</v>
      </c>
      <c r="J86" s="365">
        <v>0.11723014256619145</v>
      </c>
    </row>
    <row r="87" spans="1:10" ht="15.75" customHeight="1" x14ac:dyDescent="0.2">
      <c r="A87" s="368" t="s">
        <v>1115</v>
      </c>
      <c r="B87" s="368" t="s">
        <v>1935</v>
      </c>
      <c r="C87" s="368" t="s">
        <v>1078</v>
      </c>
      <c r="D87" s="368">
        <v>258</v>
      </c>
      <c r="E87" s="368">
        <v>258</v>
      </c>
      <c r="F87" s="367">
        <v>45787.26</v>
      </c>
      <c r="G87" s="366">
        <v>0</v>
      </c>
      <c r="H87" s="366">
        <v>32000.5</v>
      </c>
      <c r="I87" s="366">
        <v>13786.76</v>
      </c>
      <c r="J87" s="365">
        <v>0.30110471777520648</v>
      </c>
    </row>
    <row r="88" spans="1:10" ht="15.75" customHeight="1" x14ac:dyDescent="0.2">
      <c r="A88" s="368" t="s">
        <v>1109</v>
      </c>
      <c r="B88" s="368" t="s">
        <v>1934</v>
      </c>
      <c r="C88" s="368" t="s">
        <v>1077</v>
      </c>
      <c r="D88" s="368">
        <v>6</v>
      </c>
      <c r="E88" s="368">
        <v>68.111999999999995</v>
      </c>
      <c r="F88" s="367">
        <v>5591.28</v>
      </c>
      <c r="G88" s="366">
        <v>0</v>
      </c>
      <c r="H88" s="366">
        <v>4473</v>
      </c>
      <c r="I88" s="366">
        <v>1118.28</v>
      </c>
      <c r="J88" s="365">
        <v>0.20000429239816286</v>
      </c>
    </row>
    <row r="89" spans="1:10" ht="15.75" customHeight="1" x14ac:dyDescent="0.2">
      <c r="A89" s="368" t="s">
        <v>1080</v>
      </c>
      <c r="B89" s="368" t="s">
        <v>1933</v>
      </c>
      <c r="C89" s="368" t="s">
        <v>1078</v>
      </c>
      <c r="D89" s="368">
        <v>72</v>
      </c>
      <c r="E89" s="368">
        <v>72</v>
      </c>
      <c r="F89" s="367">
        <v>12777.84</v>
      </c>
      <c r="G89" s="366">
        <v>0</v>
      </c>
      <c r="H89" s="366">
        <v>9129.48</v>
      </c>
      <c r="I89" s="366">
        <v>3648.36</v>
      </c>
      <c r="J89" s="365">
        <v>0.28552243571683478</v>
      </c>
    </row>
    <row r="90" spans="1:10" ht="15.75" customHeight="1" x14ac:dyDescent="0.2">
      <c r="A90" s="368" t="s">
        <v>2417</v>
      </c>
      <c r="B90" s="368" t="s">
        <v>2416</v>
      </c>
      <c r="C90" s="368" t="s">
        <v>1885</v>
      </c>
      <c r="D90" s="368">
        <v>28</v>
      </c>
      <c r="E90" s="368">
        <v>105.98</v>
      </c>
      <c r="F90" s="367">
        <v>2875.6</v>
      </c>
      <c r="G90" s="366">
        <v>0</v>
      </c>
      <c r="H90" s="366">
        <v>2396.38</v>
      </c>
      <c r="I90" s="366">
        <v>479.22</v>
      </c>
      <c r="J90" s="365">
        <v>0.16665043816942551</v>
      </c>
    </row>
    <row r="91" spans="1:10" ht="15.75" customHeight="1" x14ac:dyDescent="0.2">
      <c r="A91" s="368" t="s">
        <v>2282</v>
      </c>
      <c r="B91" s="368" t="s">
        <v>9356</v>
      </c>
      <c r="C91" s="368" t="s">
        <v>1010</v>
      </c>
      <c r="D91" s="368">
        <v>3</v>
      </c>
      <c r="E91" s="368">
        <v>0</v>
      </c>
      <c r="F91" s="367">
        <v>2151.09</v>
      </c>
      <c r="G91" s="366">
        <v>0</v>
      </c>
      <c r="H91" s="366">
        <v>1449.27</v>
      </c>
      <c r="I91" s="366">
        <v>701.82</v>
      </c>
      <c r="J91" s="365">
        <v>0.3262624994770093</v>
      </c>
    </row>
    <row r="92" spans="1:10" ht="15.75" customHeight="1" x14ac:dyDescent="0.2">
      <c r="A92" s="368" t="s">
        <v>1920</v>
      </c>
      <c r="B92" s="368" t="s">
        <v>1919</v>
      </c>
      <c r="C92" s="368" t="s">
        <v>1771</v>
      </c>
      <c r="D92" s="368">
        <v>2</v>
      </c>
      <c r="E92" s="368">
        <v>12</v>
      </c>
      <c r="F92" s="367">
        <v>1190</v>
      </c>
      <c r="G92" s="366">
        <v>0</v>
      </c>
      <c r="H92" s="366">
        <v>1102.94</v>
      </c>
      <c r="I92" s="366">
        <v>87.06</v>
      </c>
      <c r="J92" s="365">
        <v>7.3159663865546218E-2</v>
      </c>
    </row>
    <row r="93" spans="1:10" ht="15.75" customHeight="1" x14ac:dyDescent="0.2">
      <c r="A93" s="368" t="s">
        <v>1029</v>
      </c>
      <c r="B93" s="368" t="s">
        <v>3834</v>
      </c>
      <c r="C93" s="368" t="s">
        <v>1021</v>
      </c>
      <c r="D93" s="368">
        <v>2</v>
      </c>
      <c r="E93" s="368">
        <v>40</v>
      </c>
      <c r="F93" s="367">
        <v>2692.66</v>
      </c>
      <c r="G93" s="366">
        <v>0</v>
      </c>
      <c r="H93" s="366">
        <v>2288.7600000000002</v>
      </c>
      <c r="I93" s="366">
        <v>403.9</v>
      </c>
      <c r="J93" s="365">
        <v>0.15000037137997371</v>
      </c>
    </row>
    <row r="94" spans="1:10" ht="15.75" customHeight="1" x14ac:dyDescent="0.2">
      <c r="A94" s="368" t="s">
        <v>1027</v>
      </c>
      <c r="B94" s="368" t="s">
        <v>2414</v>
      </c>
      <c r="C94" s="368" t="s">
        <v>1021</v>
      </c>
      <c r="D94" s="368">
        <v>3</v>
      </c>
      <c r="E94" s="368">
        <v>60</v>
      </c>
      <c r="F94" s="367">
        <v>4038.99</v>
      </c>
      <c r="G94" s="366">
        <v>0</v>
      </c>
      <c r="H94" s="366">
        <v>3428.4</v>
      </c>
      <c r="I94" s="366">
        <v>610.59</v>
      </c>
      <c r="J94" s="365">
        <v>0.15117393209688559</v>
      </c>
    </row>
    <row r="95" spans="1:10" ht="15.75" customHeight="1" x14ac:dyDescent="0.2">
      <c r="A95" s="368" t="s">
        <v>1917</v>
      </c>
      <c r="B95" s="368" t="s">
        <v>1916</v>
      </c>
      <c r="C95" s="368" t="s">
        <v>1885</v>
      </c>
      <c r="D95" s="368">
        <v>60</v>
      </c>
      <c r="E95" s="368">
        <v>227.1</v>
      </c>
      <c r="F95" s="367">
        <v>21101.4</v>
      </c>
      <c r="G95" s="366">
        <v>0</v>
      </c>
      <c r="H95" s="366">
        <v>20187.490000000002</v>
      </c>
      <c r="I95" s="366">
        <v>913.91</v>
      </c>
      <c r="J95" s="365">
        <v>4.3310396466585153E-2</v>
      </c>
    </row>
    <row r="96" spans="1:10" ht="15.75" customHeight="1" x14ac:dyDescent="0.2">
      <c r="A96" s="368" t="s">
        <v>1549</v>
      </c>
      <c r="B96" s="368" t="s">
        <v>9355</v>
      </c>
      <c r="C96" s="368" t="s">
        <v>1010</v>
      </c>
      <c r="D96" s="368">
        <v>2</v>
      </c>
      <c r="E96" s="368">
        <v>0</v>
      </c>
      <c r="F96" s="367">
        <v>1502.18</v>
      </c>
      <c r="G96" s="366">
        <v>0</v>
      </c>
      <c r="H96" s="366">
        <v>1030.04</v>
      </c>
      <c r="I96" s="366">
        <v>472.14</v>
      </c>
      <c r="J96" s="365">
        <v>0.31430321266426126</v>
      </c>
    </row>
    <row r="97" spans="1:10" ht="15.75" customHeight="1" x14ac:dyDescent="0.2">
      <c r="A97" s="368" t="s">
        <v>1015</v>
      </c>
      <c r="B97" s="368" t="s">
        <v>1915</v>
      </c>
      <c r="C97" s="368" t="s">
        <v>1013</v>
      </c>
      <c r="D97" s="368">
        <v>102</v>
      </c>
      <c r="E97" s="368">
        <v>1938</v>
      </c>
      <c r="F97" s="367">
        <v>108011.57</v>
      </c>
      <c r="G97" s="366">
        <v>0</v>
      </c>
      <c r="H97" s="366">
        <v>93902.22</v>
      </c>
      <c r="I97" s="366">
        <v>14109.35</v>
      </c>
      <c r="J97" s="365">
        <v>0.13062813548585583</v>
      </c>
    </row>
    <row r="98" spans="1:10" ht="15.75" customHeight="1" x14ac:dyDescent="0.2">
      <c r="A98" s="368" t="s">
        <v>4410</v>
      </c>
      <c r="B98" s="368" t="s">
        <v>4409</v>
      </c>
      <c r="C98" s="368" t="s">
        <v>1013</v>
      </c>
      <c r="D98" s="368">
        <v>223</v>
      </c>
      <c r="E98" s="368">
        <v>4237</v>
      </c>
      <c r="F98" s="367">
        <v>197653.19</v>
      </c>
      <c r="G98" s="366">
        <v>0</v>
      </c>
      <c r="H98" s="366">
        <v>176015.67</v>
      </c>
      <c r="I98" s="366">
        <v>21637.52</v>
      </c>
      <c r="J98" s="365">
        <v>0.10947215170167504</v>
      </c>
    </row>
    <row r="99" spans="1:10" ht="15.75" customHeight="1" x14ac:dyDescent="0.2">
      <c r="A99" s="368" t="s">
        <v>6724</v>
      </c>
      <c r="B99" s="368" t="s">
        <v>6723</v>
      </c>
      <c r="C99" s="368" t="s">
        <v>1074</v>
      </c>
      <c r="D99" s="368">
        <v>132</v>
      </c>
      <c r="E99" s="368">
        <v>124.872</v>
      </c>
      <c r="F99" s="367">
        <v>9558.1200000000008</v>
      </c>
      <c r="G99" s="366">
        <v>0</v>
      </c>
      <c r="H99" s="366">
        <v>7956.19</v>
      </c>
      <c r="I99" s="366">
        <v>1601.93</v>
      </c>
      <c r="J99" s="365">
        <v>0.16759885835289784</v>
      </c>
    </row>
    <row r="100" spans="1:10" ht="15.75" customHeight="1" x14ac:dyDescent="0.2">
      <c r="A100" s="368" t="s">
        <v>4407</v>
      </c>
      <c r="B100" s="368" t="s">
        <v>4406</v>
      </c>
      <c r="C100" s="368" t="s">
        <v>1013</v>
      </c>
      <c r="D100" s="368">
        <v>101</v>
      </c>
      <c r="E100" s="368">
        <v>1919</v>
      </c>
      <c r="F100" s="367">
        <v>96394.41</v>
      </c>
      <c r="G100" s="366">
        <v>-5747.51</v>
      </c>
      <c r="H100" s="366">
        <v>83215.08</v>
      </c>
      <c r="I100" s="366">
        <v>7431.82</v>
      </c>
      <c r="J100" s="365">
        <v>8.198647719888931E-2</v>
      </c>
    </row>
    <row r="101" spans="1:10" ht="15.75" customHeight="1" x14ac:dyDescent="0.2">
      <c r="A101" s="368" t="s">
        <v>5291</v>
      </c>
      <c r="B101" s="368" t="s">
        <v>5290</v>
      </c>
      <c r="C101" s="368" t="s">
        <v>1013</v>
      </c>
      <c r="D101" s="368">
        <v>8</v>
      </c>
      <c r="E101" s="368">
        <v>152</v>
      </c>
      <c r="F101" s="367">
        <v>9387.0300000000007</v>
      </c>
      <c r="G101" s="366">
        <v>0</v>
      </c>
      <c r="H101" s="366">
        <v>7254</v>
      </c>
      <c r="I101" s="366">
        <v>2133.0300000000002</v>
      </c>
      <c r="J101" s="365">
        <v>0.22723161638984854</v>
      </c>
    </row>
    <row r="102" spans="1:10" ht="15.75" customHeight="1" x14ac:dyDescent="0.2">
      <c r="A102" s="368" t="s">
        <v>4422</v>
      </c>
      <c r="B102" s="368" t="s">
        <v>5289</v>
      </c>
      <c r="C102" s="368" t="s">
        <v>1013</v>
      </c>
      <c r="D102" s="368">
        <v>6</v>
      </c>
      <c r="E102" s="368">
        <v>114</v>
      </c>
      <c r="F102" s="367">
        <v>6478.31</v>
      </c>
      <c r="G102" s="366">
        <v>0</v>
      </c>
      <c r="H102" s="366">
        <v>4326.66</v>
      </c>
      <c r="I102" s="366">
        <v>2151.65</v>
      </c>
      <c r="J102" s="365">
        <v>0.33213137376877611</v>
      </c>
    </row>
    <row r="103" spans="1:10" ht="15.75" customHeight="1" x14ac:dyDescent="0.2">
      <c r="A103" s="368" t="s">
        <v>5965</v>
      </c>
      <c r="B103" s="368" t="s">
        <v>6049</v>
      </c>
      <c r="C103" s="368" t="s">
        <v>1677</v>
      </c>
      <c r="D103" s="368">
        <v>703</v>
      </c>
      <c r="E103" s="368">
        <v>8436</v>
      </c>
      <c r="F103" s="367">
        <v>614729.66</v>
      </c>
      <c r="G103" s="366">
        <v>0</v>
      </c>
      <c r="H103" s="366">
        <v>572242</v>
      </c>
      <c r="I103" s="366">
        <v>42487.66</v>
      </c>
      <c r="J103" s="365">
        <v>6.911600783993406E-2</v>
      </c>
    </row>
    <row r="104" spans="1:10" ht="15.75" customHeight="1" x14ac:dyDescent="0.2">
      <c r="A104" s="368" t="s">
        <v>5965</v>
      </c>
      <c r="B104" s="368" t="s">
        <v>6049</v>
      </c>
      <c r="C104" s="368" t="s">
        <v>1078</v>
      </c>
      <c r="D104" s="372">
        <v>192</v>
      </c>
      <c r="E104" s="372">
        <v>192</v>
      </c>
      <c r="F104" s="373">
        <v>16492.8</v>
      </c>
      <c r="G104" s="374">
        <v>0</v>
      </c>
      <c r="H104" s="374">
        <v>13024</v>
      </c>
      <c r="I104" s="374">
        <v>3468.8</v>
      </c>
      <c r="J104" s="375">
        <v>0.2103220799379123</v>
      </c>
    </row>
    <row r="105" spans="1:10" x14ac:dyDescent="0.2">
      <c r="D105" s="364">
        <f t="shared" ref="D105:I105" si="0">SUM(D9:D104)</f>
        <v>19582</v>
      </c>
      <c r="E105" s="364">
        <f t="shared" si="0"/>
        <v>58810.503999999994</v>
      </c>
      <c r="F105" s="941">
        <f t="shared" si="0"/>
        <v>3552704.4599999995</v>
      </c>
      <c r="G105" s="941">
        <f t="shared" si="0"/>
        <v>-5747.51</v>
      </c>
      <c r="H105" s="941">
        <f t="shared" si="0"/>
        <v>3056563.74</v>
      </c>
      <c r="I105" s="941">
        <f t="shared" si="0"/>
        <v>490393.21</v>
      </c>
    </row>
    <row r="106" spans="1:10" ht="15" customHeight="1" x14ac:dyDescent="0.2"/>
    <row r="107" spans="1:10" ht="15" customHeight="1" x14ac:dyDescent="0.2"/>
    <row r="108" spans="1:10" ht="15" customHeight="1" x14ac:dyDescent="0.2"/>
    <row r="109" spans="1:10" ht="15" customHeight="1" x14ac:dyDescent="0.2"/>
    <row r="110" spans="1:10" ht="15" customHeight="1" x14ac:dyDescent="0.2"/>
    <row r="111" spans="1:10" ht="18.75" customHeight="1" x14ac:dyDescent="0.2">
      <c r="A111" s="368" t="s">
        <v>1505</v>
      </c>
      <c r="B111" s="368" t="s">
        <v>9354</v>
      </c>
      <c r="C111" s="368" t="s">
        <v>1010</v>
      </c>
      <c r="D111" s="368">
        <v>7</v>
      </c>
      <c r="E111" s="368">
        <v>0</v>
      </c>
      <c r="F111" s="367">
        <v>1052.0999999999999</v>
      </c>
      <c r="G111" s="366">
        <v>0</v>
      </c>
      <c r="H111" s="366">
        <v>706.86</v>
      </c>
      <c r="I111" s="366">
        <v>345.24</v>
      </c>
      <c r="J111" s="365">
        <v>0.32814371257485031</v>
      </c>
    </row>
    <row r="112" spans="1:10" ht="18.75" customHeight="1" x14ac:dyDescent="0.2">
      <c r="A112" s="368" t="s">
        <v>1433</v>
      </c>
      <c r="B112" s="368" t="s">
        <v>9353</v>
      </c>
      <c r="C112" s="368" t="s">
        <v>1010</v>
      </c>
      <c r="D112" s="368">
        <v>7</v>
      </c>
      <c r="E112" s="368">
        <v>0</v>
      </c>
      <c r="F112" s="367">
        <v>2441.04</v>
      </c>
      <c r="G112" s="366">
        <v>0</v>
      </c>
      <c r="H112" s="366">
        <v>1594.18</v>
      </c>
      <c r="I112" s="366">
        <v>846.86</v>
      </c>
      <c r="J112" s="365">
        <v>0.34692590043587979</v>
      </c>
    </row>
    <row r="113" spans="1:10" ht="18.75" customHeight="1" x14ac:dyDescent="0.2">
      <c r="A113" s="368" t="s">
        <v>1409</v>
      </c>
      <c r="B113" s="368" t="s">
        <v>9352</v>
      </c>
      <c r="C113" s="368" t="s">
        <v>1010</v>
      </c>
      <c r="D113" s="368">
        <v>7</v>
      </c>
      <c r="E113" s="368">
        <v>0</v>
      </c>
      <c r="F113" s="367">
        <v>1525.58</v>
      </c>
      <c r="G113" s="366">
        <v>0</v>
      </c>
      <c r="H113" s="366">
        <v>1004.71</v>
      </c>
      <c r="I113" s="366">
        <v>520.87</v>
      </c>
      <c r="J113" s="365">
        <v>0.34142424520510234</v>
      </c>
    </row>
    <row r="114" spans="1:10" ht="18.75" customHeight="1" x14ac:dyDescent="0.2">
      <c r="A114" s="368" t="s">
        <v>1479</v>
      </c>
      <c r="B114" s="368" t="s">
        <v>3188</v>
      </c>
      <c r="C114" s="368" t="s">
        <v>1010</v>
      </c>
      <c r="D114" s="368">
        <v>10</v>
      </c>
      <c r="E114" s="368">
        <v>0</v>
      </c>
      <c r="F114" s="367">
        <v>1187.7</v>
      </c>
      <c r="G114" s="366">
        <v>0</v>
      </c>
      <c r="H114" s="366">
        <v>790.7</v>
      </c>
      <c r="I114" s="366">
        <v>397</v>
      </c>
      <c r="J114" s="365">
        <v>0.3342594931379978</v>
      </c>
    </row>
    <row r="115" spans="1:10" ht="18.75" customHeight="1" x14ac:dyDescent="0.2">
      <c r="A115" s="368" t="s">
        <v>1379</v>
      </c>
      <c r="B115" s="368" t="s">
        <v>9351</v>
      </c>
      <c r="C115" s="368" t="s">
        <v>1010</v>
      </c>
      <c r="D115" s="368">
        <v>24</v>
      </c>
      <c r="E115" s="368">
        <v>0</v>
      </c>
      <c r="F115" s="367">
        <v>4028.4</v>
      </c>
      <c r="G115" s="366">
        <v>0</v>
      </c>
      <c r="H115" s="366">
        <v>2703.36</v>
      </c>
      <c r="I115" s="366">
        <v>1325.04</v>
      </c>
      <c r="J115" s="365">
        <v>0.32892463509085496</v>
      </c>
    </row>
    <row r="116" spans="1:10" ht="18.75" customHeight="1" x14ac:dyDescent="0.2">
      <c r="A116" s="368" t="s">
        <v>1313</v>
      </c>
      <c r="B116" s="368" t="s">
        <v>9350</v>
      </c>
      <c r="C116" s="368" t="s">
        <v>1010</v>
      </c>
      <c r="D116" s="368">
        <v>8</v>
      </c>
      <c r="E116" s="368">
        <v>0</v>
      </c>
      <c r="F116" s="367">
        <v>1074.96</v>
      </c>
      <c r="G116" s="366">
        <v>0</v>
      </c>
      <c r="H116" s="366">
        <v>492.8</v>
      </c>
      <c r="I116" s="366">
        <v>582.16</v>
      </c>
      <c r="J116" s="365">
        <v>0.54156433727766617</v>
      </c>
    </row>
    <row r="117" spans="1:10" ht="18.75" customHeight="1" x14ac:dyDescent="0.2">
      <c r="A117" s="368" t="s">
        <v>2130</v>
      </c>
      <c r="B117" s="368" t="s">
        <v>9349</v>
      </c>
      <c r="C117" s="368" t="s">
        <v>1010</v>
      </c>
      <c r="D117" s="368">
        <v>17</v>
      </c>
      <c r="E117" s="368">
        <v>0</v>
      </c>
      <c r="F117" s="367">
        <v>2556.29</v>
      </c>
      <c r="G117" s="366">
        <v>0</v>
      </c>
      <c r="H117" s="366">
        <v>1752.19</v>
      </c>
      <c r="I117" s="366">
        <v>804.1</v>
      </c>
      <c r="J117" s="365">
        <v>0.31455742501828821</v>
      </c>
    </row>
    <row r="118" spans="1:10" ht="18.75" customHeight="1" x14ac:dyDescent="0.2">
      <c r="A118" s="368" t="s">
        <v>1321</v>
      </c>
      <c r="B118" s="368" t="s">
        <v>9348</v>
      </c>
      <c r="C118" s="368" t="s">
        <v>1010</v>
      </c>
      <c r="D118" s="368">
        <v>2</v>
      </c>
      <c r="E118" s="368">
        <v>0</v>
      </c>
      <c r="F118" s="367">
        <v>858.42</v>
      </c>
      <c r="G118" s="366">
        <v>0</v>
      </c>
      <c r="H118" s="366">
        <v>577.08000000000004</v>
      </c>
      <c r="I118" s="366">
        <v>281.33999999999997</v>
      </c>
      <c r="J118" s="365">
        <v>0.32774166491927031</v>
      </c>
    </row>
    <row r="119" spans="1:10" ht="18.75" customHeight="1" x14ac:dyDescent="0.2">
      <c r="A119" s="368" t="s">
        <v>1277</v>
      </c>
      <c r="B119" s="368" t="s">
        <v>9347</v>
      </c>
      <c r="C119" s="368" t="s">
        <v>1010</v>
      </c>
      <c r="D119" s="368">
        <v>6</v>
      </c>
      <c r="E119" s="368">
        <v>0</v>
      </c>
      <c r="F119" s="367">
        <v>717.06</v>
      </c>
      <c r="G119" s="366">
        <v>0</v>
      </c>
      <c r="H119" s="366">
        <v>491.7</v>
      </c>
      <c r="I119" s="366">
        <v>225.36</v>
      </c>
      <c r="J119" s="365">
        <v>0.31428332357124927</v>
      </c>
    </row>
    <row r="120" spans="1:10" ht="18.75" customHeight="1" x14ac:dyDescent="0.2">
      <c r="A120" s="368" t="s">
        <v>1551</v>
      </c>
      <c r="B120" s="368" t="s">
        <v>9346</v>
      </c>
      <c r="C120" s="368" t="s">
        <v>1010</v>
      </c>
      <c r="D120" s="368">
        <v>2</v>
      </c>
      <c r="E120" s="368">
        <v>0</v>
      </c>
      <c r="F120" s="367">
        <v>2215.62</v>
      </c>
      <c r="G120" s="366">
        <v>0</v>
      </c>
      <c r="H120" s="366">
        <v>1519.18</v>
      </c>
      <c r="I120" s="366">
        <v>696.44</v>
      </c>
      <c r="J120" s="365">
        <v>0.31433188001552614</v>
      </c>
    </row>
    <row r="121" spans="1:10" ht="18.75" customHeight="1" x14ac:dyDescent="0.2">
      <c r="A121" s="368" t="s">
        <v>1525</v>
      </c>
      <c r="B121" s="368" t="s">
        <v>9345</v>
      </c>
      <c r="C121" s="368" t="s">
        <v>1010</v>
      </c>
      <c r="D121" s="368">
        <v>6</v>
      </c>
      <c r="E121" s="368">
        <v>0</v>
      </c>
      <c r="F121" s="367">
        <v>10498.32</v>
      </c>
      <c r="G121" s="366">
        <v>0</v>
      </c>
      <c r="H121" s="366">
        <v>7198.86</v>
      </c>
      <c r="I121" s="366">
        <v>3299.46</v>
      </c>
      <c r="J121" s="365">
        <v>0.31428457124568504</v>
      </c>
    </row>
    <row r="122" spans="1:10" ht="18.75" customHeight="1" x14ac:dyDescent="0.2">
      <c r="A122" s="368" t="s">
        <v>1523</v>
      </c>
      <c r="B122" s="368" t="s">
        <v>9344</v>
      </c>
      <c r="C122" s="368" t="s">
        <v>1010</v>
      </c>
      <c r="D122" s="368">
        <v>5</v>
      </c>
      <c r="E122" s="368">
        <v>0</v>
      </c>
      <c r="F122" s="367">
        <v>3955.55</v>
      </c>
      <c r="G122" s="366">
        <v>0</v>
      </c>
      <c r="H122" s="366">
        <v>2712.35</v>
      </c>
      <c r="I122" s="366">
        <v>1243.2</v>
      </c>
      <c r="J122" s="365">
        <v>0.31429257625361834</v>
      </c>
    </row>
    <row r="123" spans="1:10" ht="18.75" customHeight="1" x14ac:dyDescent="0.2">
      <c r="A123" s="368" t="s">
        <v>1945</v>
      </c>
      <c r="B123" s="368" t="s">
        <v>1944</v>
      </c>
      <c r="C123" s="368" t="s">
        <v>1159</v>
      </c>
      <c r="D123" s="368">
        <v>6</v>
      </c>
      <c r="E123" s="368">
        <v>0</v>
      </c>
      <c r="F123" s="367">
        <v>4996.8599999999997</v>
      </c>
      <c r="G123" s="366">
        <v>0</v>
      </c>
      <c r="H123" s="366">
        <v>2353.02</v>
      </c>
      <c r="I123" s="366">
        <v>2643.84</v>
      </c>
      <c r="J123" s="365">
        <v>0.52910027497268286</v>
      </c>
    </row>
    <row r="124" spans="1:10" ht="18.75" customHeight="1" x14ac:dyDescent="0.2">
      <c r="A124" s="368" t="s">
        <v>2412</v>
      </c>
      <c r="B124" s="368" t="s">
        <v>2411</v>
      </c>
      <c r="C124" s="368" t="s">
        <v>2410</v>
      </c>
      <c r="D124" s="368">
        <v>1</v>
      </c>
      <c r="E124" s="368">
        <v>0</v>
      </c>
      <c r="F124" s="367">
        <v>696.75</v>
      </c>
      <c r="G124" s="366">
        <v>0</v>
      </c>
      <c r="H124" s="366">
        <v>395.56</v>
      </c>
      <c r="I124" s="366">
        <v>301.19</v>
      </c>
      <c r="J124" s="365">
        <v>0.4322784355938285</v>
      </c>
    </row>
    <row r="125" spans="1:10" ht="18.75" customHeight="1" x14ac:dyDescent="0.2">
      <c r="A125" s="368" t="s">
        <v>1359</v>
      </c>
      <c r="B125" s="368" t="s">
        <v>9343</v>
      </c>
      <c r="C125" s="368" t="s">
        <v>1010</v>
      </c>
      <c r="D125" s="368">
        <v>3</v>
      </c>
      <c r="E125" s="368">
        <v>0</v>
      </c>
      <c r="F125" s="367">
        <v>1213.5899999999999</v>
      </c>
      <c r="G125" s="366">
        <v>0</v>
      </c>
      <c r="H125" s="366">
        <v>1160.0999999999999</v>
      </c>
      <c r="I125" s="366">
        <v>53.49</v>
      </c>
      <c r="J125" s="365">
        <v>4.4075841099547625E-2</v>
      </c>
    </row>
    <row r="126" spans="1:10" ht="18.75" customHeight="1" x14ac:dyDescent="0.2">
      <c r="A126" s="368" t="s">
        <v>2108</v>
      </c>
      <c r="B126" s="368" t="s">
        <v>9342</v>
      </c>
      <c r="C126" s="368" t="s">
        <v>1010</v>
      </c>
      <c r="D126" s="368">
        <v>3</v>
      </c>
      <c r="E126" s="368">
        <v>0</v>
      </c>
      <c r="F126" s="367">
        <v>2190.9</v>
      </c>
      <c r="G126" s="366">
        <v>0</v>
      </c>
      <c r="H126" s="366">
        <v>1447.59</v>
      </c>
      <c r="I126" s="366">
        <v>743.31</v>
      </c>
      <c r="J126" s="365">
        <v>0.33927153224702178</v>
      </c>
    </row>
    <row r="127" spans="1:10" ht="18.75" customHeight="1" x14ac:dyDescent="0.2">
      <c r="A127" s="368" t="s">
        <v>2106</v>
      </c>
      <c r="B127" s="368" t="s">
        <v>9341</v>
      </c>
      <c r="C127" s="368" t="s">
        <v>1010</v>
      </c>
      <c r="D127" s="368">
        <v>3</v>
      </c>
      <c r="E127" s="368">
        <v>0</v>
      </c>
      <c r="F127" s="367">
        <v>2895.3</v>
      </c>
      <c r="G127" s="366">
        <v>0</v>
      </c>
      <c r="H127" s="366">
        <v>1745.67</v>
      </c>
      <c r="I127" s="366">
        <v>1149.6300000000001</v>
      </c>
      <c r="J127" s="365">
        <v>0.3970676613822402</v>
      </c>
    </row>
    <row r="128" spans="1:10" ht="18.75" customHeight="1" x14ac:dyDescent="0.2">
      <c r="A128" s="368" t="s">
        <v>2224</v>
      </c>
      <c r="B128" s="368" t="s">
        <v>9340</v>
      </c>
      <c r="C128" s="368" t="s">
        <v>1010</v>
      </c>
      <c r="D128" s="368">
        <v>2</v>
      </c>
      <c r="E128" s="368">
        <v>0</v>
      </c>
      <c r="F128" s="367">
        <v>188.78</v>
      </c>
      <c r="G128" s="366">
        <v>0</v>
      </c>
      <c r="H128" s="366">
        <v>126.44</v>
      </c>
      <c r="I128" s="366">
        <v>62.34</v>
      </c>
      <c r="J128" s="365">
        <v>0.33022565949782817</v>
      </c>
    </row>
    <row r="129" spans="1:10" ht="18.75" customHeight="1" x14ac:dyDescent="0.2">
      <c r="A129" s="368" t="s">
        <v>1217</v>
      </c>
      <c r="B129" s="368" t="s">
        <v>9339</v>
      </c>
      <c r="C129" s="368" t="s">
        <v>1010</v>
      </c>
      <c r="D129" s="368">
        <v>2</v>
      </c>
      <c r="E129" s="368">
        <v>0</v>
      </c>
      <c r="F129" s="367">
        <v>1229.24</v>
      </c>
      <c r="G129" s="366">
        <v>0</v>
      </c>
      <c r="H129" s="366">
        <v>842.9</v>
      </c>
      <c r="I129" s="366">
        <v>386.34</v>
      </c>
      <c r="J129" s="365">
        <v>0.31429175750870458</v>
      </c>
    </row>
    <row r="130" spans="1:10" ht="18.75" customHeight="1" x14ac:dyDescent="0.2">
      <c r="A130" s="368" t="s">
        <v>1251</v>
      </c>
      <c r="B130" s="368" t="s">
        <v>9338</v>
      </c>
      <c r="C130" s="368" t="s">
        <v>1010</v>
      </c>
      <c r="D130" s="368">
        <v>1</v>
      </c>
      <c r="E130" s="368">
        <v>0</v>
      </c>
      <c r="F130" s="367">
        <v>1208.03</v>
      </c>
      <c r="G130" s="366">
        <v>0</v>
      </c>
      <c r="H130" s="366">
        <v>845.29</v>
      </c>
      <c r="I130" s="366">
        <v>362.74</v>
      </c>
      <c r="J130" s="365">
        <v>0.30027399981788533</v>
      </c>
    </row>
    <row r="131" spans="1:10" ht="18.75" customHeight="1" x14ac:dyDescent="0.2">
      <c r="A131" s="368" t="s">
        <v>2409</v>
      </c>
      <c r="B131" s="368" t="s">
        <v>2408</v>
      </c>
      <c r="C131" s="368" t="s">
        <v>1159</v>
      </c>
      <c r="D131" s="368">
        <v>11</v>
      </c>
      <c r="E131" s="368">
        <v>0</v>
      </c>
      <c r="F131" s="367">
        <v>7855.61</v>
      </c>
      <c r="G131" s="366">
        <v>0</v>
      </c>
      <c r="H131" s="366">
        <v>5749.7</v>
      </c>
      <c r="I131" s="366">
        <v>2105.91</v>
      </c>
      <c r="J131" s="365">
        <v>0.26807720851722527</v>
      </c>
    </row>
    <row r="132" spans="1:10" ht="18.75" customHeight="1" x14ac:dyDescent="0.2">
      <c r="A132" s="368" t="s">
        <v>1943</v>
      </c>
      <c r="B132" s="368" t="s">
        <v>1942</v>
      </c>
      <c r="C132" s="368" t="s">
        <v>1159</v>
      </c>
      <c r="D132" s="368">
        <v>3</v>
      </c>
      <c r="E132" s="368">
        <v>0</v>
      </c>
      <c r="F132" s="367">
        <v>1566.57</v>
      </c>
      <c r="G132" s="366">
        <v>0</v>
      </c>
      <c r="H132" s="366">
        <v>1145.1600000000001</v>
      </c>
      <c r="I132" s="366">
        <v>421.41</v>
      </c>
      <c r="J132" s="365">
        <v>0.26900170436048182</v>
      </c>
    </row>
    <row r="133" spans="1:10" ht="18.75" customHeight="1" x14ac:dyDescent="0.2">
      <c r="A133" s="368" t="s">
        <v>1073</v>
      </c>
      <c r="B133" s="368" t="s">
        <v>1941</v>
      </c>
      <c r="C133" s="368" t="s">
        <v>1940</v>
      </c>
      <c r="D133" s="368">
        <v>60</v>
      </c>
      <c r="E133" s="368">
        <v>27</v>
      </c>
      <c r="F133" s="367">
        <v>3014.4</v>
      </c>
      <c r="G133" s="366">
        <v>0</v>
      </c>
      <c r="H133" s="366">
        <v>2723.26</v>
      </c>
      <c r="I133" s="366">
        <v>291.14</v>
      </c>
      <c r="J133" s="365">
        <v>9.658306794055202E-2</v>
      </c>
    </row>
    <row r="134" spans="1:10" ht="18.75" customHeight="1" x14ac:dyDescent="0.2">
      <c r="A134" s="368" t="s">
        <v>1939</v>
      </c>
      <c r="B134" s="368" t="s">
        <v>1938</v>
      </c>
      <c r="C134" s="368" t="s">
        <v>1875</v>
      </c>
      <c r="D134" s="368">
        <v>6</v>
      </c>
      <c r="E134" s="368">
        <v>136.26</v>
      </c>
      <c r="F134" s="367">
        <v>1296</v>
      </c>
      <c r="G134" s="366">
        <v>0</v>
      </c>
      <c r="H134" s="366">
        <v>828</v>
      </c>
      <c r="I134" s="366">
        <v>468</v>
      </c>
      <c r="J134" s="365">
        <v>0.3611111111111111</v>
      </c>
    </row>
    <row r="135" spans="1:10" ht="18.75" customHeight="1" x14ac:dyDescent="0.2">
      <c r="A135" s="368" t="s">
        <v>2278</v>
      </c>
      <c r="B135" s="368" t="s">
        <v>9337</v>
      </c>
      <c r="C135" s="368" t="s">
        <v>1010</v>
      </c>
      <c r="D135" s="368">
        <v>3</v>
      </c>
      <c r="E135" s="368">
        <v>0</v>
      </c>
      <c r="F135" s="367">
        <v>1563.03</v>
      </c>
      <c r="G135" s="366">
        <v>0</v>
      </c>
      <c r="H135" s="366">
        <v>1071.78</v>
      </c>
      <c r="I135" s="366">
        <v>491.25</v>
      </c>
      <c r="J135" s="365">
        <v>0.31429339168154163</v>
      </c>
    </row>
    <row r="136" spans="1:10" ht="18.75" customHeight="1" x14ac:dyDescent="0.2">
      <c r="A136" s="368" t="s">
        <v>1397</v>
      </c>
      <c r="B136" s="368" t="s">
        <v>9336</v>
      </c>
      <c r="C136" s="368" t="s">
        <v>1010</v>
      </c>
      <c r="D136" s="368">
        <v>10</v>
      </c>
      <c r="E136" s="368">
        <v>0</v>
      </c>
      <c r="F136" s="367">
        <v>5181.3</v>
      </c>
      <c r="G136" s="366">
        <v>0</v>
      </c>
      <c r="H136" s="366">
        <v>3449.4</v>
      </c>
      <c r="I136" s="366">
        <v>1731.9</v>
      </c>
      <c r="J136" s="365">
        <v>0.33425974176365003</v>
      </c>
    </row>
    <row r="137" spans="1:10" ht="18.75" customHeight="1" x14ac:dyDescent="0.2">
      <c r="A137" s="368" t="s">
        <v>2202</v>
      </c>
      <c r="B137" s="368" t="s">
        <v>9335</v>
      </c>
      <c r="C137" s="368" t="s">
        <v>1010</v>
      </c>
      <c r="D137" s="368">
        <v>5</v>
      </c>
      <c r="E137" s="368">
        <v>0</v>
      </c>
      <c r="F137" s="367">
        <v>3156.2</v>
      </c>
      <c r="G137" s="366">
        <v>0</v>
      </c>
      <c r="H137" s="366">
        <v>2101.1999999999998</v>
      </c>
      <c r="I137" s="366">
        <v>1055</v>
      </c>
      <c r="J137" s="365">
        <v>0.33426272099359988</v>
      </c>
    </row>
    <row r="138" spans="1:10" ht="18.75" customHeight="1" x14ac:dyDescent="0.2">
      <c r="A138" s="368" t="s">
        <v>8853</v>
      </c>
      <c r="B138" s="368" t="s">
        <v>9334</v>
      </c>
      <c r="C138" s="368" t="s">
        <v>1010</v>
      </c>
      <c r="D138" s="368">
        <v>15</v>
      </c>
      <c r="E138" s="368">
        <v>0</v>
      </c>
      <c r="F138" s="367">
        <v>6560.25</v>
      </c>
      <c r="G138" s="366">
        <v>0</v>
      </c>
      <c r="H138" s="366">
        <v>3282.75</v>
      </c>
      <c r="I138" s="366">
        <v>3277.5</v>
      </c>
      <c r="J138" s="365">
        <v>0.49959986281010632</v>
      </c>
    </row>
    <row r="139" spans="1:10" ht="18.75" customHeight="1" x14ac:dyDescent="0.2">
      <c r="A139" s="368" t="s">
        <v>6699</v>
      </c>
      <c r="B139" s="368" t="s">
        <v>9333</v>
      </c>
      <c r="C139" s="368" t="s">
        <v>1010</v>
      </c>
      <c r="D139" s="368">
        <v>5</v>
      </c>
      <c r="E139" s="368">
        <v>0</v>
      </c>
      <c r="F139" s="367">
        <v>962.1</v>
      </c>
      <c r="G139" s="366">
        <v>0</v>
      </c>
      <c r="H139" s="366">
        <v>659.7</v>
      </c>
      <c r="I139" s="366">
        <v>302.39999999999998</v>
      </c>
      <c r="J139" s="365">
        <v>0.31431244153414406</v>
      </c>
    </row>
    <row r="140" spans="1:10" ht="18.75" customHeight="1" x14ac:dyDescent="0.2">
      <c r="A140" s="368" t="s">
        <v>7879</v>
      </c>
      <c r="B140" s="368" t="s">
        <v>7878</v>
      </c>
      <c r="C140" s="368" t="s">
        <v>1010</v>
      </c>
      <c r="D140" s="368">
        <v>2</v>
      </c>
      <c r="E140" s="368">
        <v>0</v>
      </c>
      <c r="F140" s="367">
        <v>1192.8800000000001</v>
      </c>
      <c r="G140" s="366">
        <v>0</v>
      </c>
      <c r="H140" s="366">
        <v>817.98</v>
      </c>
      <c r="I140" s="366">
        <v>374.9</v>
      </c>
      <c r="J140" s="365">
        <v>0.31428140299108043</v>
      </c>
    </row>
    <row r="141" spans="1:10" ht="18.75" customHeight="1" x14ac:dyDescent="0.2">
      <c r="A141" s="368" t="s">
        <v>1447</v>
      </c>
      <c r="B141" s="368" t="s">
        <v>9332</v>
      </c>
      <c r="C141" s="368" t="s">
        <v>1010</v>
      </c>
      <c r="D141" s="368">
        <v>2</v>
      </c>
      <c r="E141" s="368">
        <v>0</v>
      </c>
      <c r="F141" s="367">
        <v>433.5</v>
      </c>
      <c r="G141" s="366">
        <v>0</v>
      </c>
      <c r="H141" s="366">
        <v>297.26</v>
      </c>
      <c r="I141" s="366">
        <v>136.24</v>
      </c>
      <c r="J141" s="365">
        <v>0.31427912341407149</v>
      </c>
    </row>
    <row r="142" spans="1:10" ht="18.75" customHeight="1" x14ac:dyDescent="0.2">
      <c r="A142" s="368" t="s">
        <v>1315</v>
      </c>
      <c r="B142" s="368" t="s">
        <v>9331</v>
      </c>
      <c r="C142" s="368" t="s">
        <v>1010</v>
      </c>
      <c r="D142" s="368">
        <v>3</v>
      </c>
      <c r="E142" s="368">
        <v>0</v>
      </c>
      <c r="F142" s="367">
        <v>1443.06</v>
      </c>
      <c r="G142" s="366">
        <v>0</v>
      </c>
      <c r="H142" s="366">
        <v>977.7</v>
      </c>
      <c r="I142" s="366">
        <v>465.36</v>
      </c>
      <c r="J142" s="365">
        <v>0.32248139370504347</v>
      </c>
    </row>
    <row r="143" spans="1:10" ht="18.75" customHeight="1" x14ac:dyDescent="0.2">
      <c r="A143" s="368" t="s">
        <v>2250</v>
      </c>
      <c r="B143" s="368" t="s">
        <v>9330</v>
      </c>
      <c r="C143" s="368" t="s">
        <v>1010</v>
      </c>
      <c r="D143" s="368">
        <v>2</v>
      </c>
      <c r="E143" s="368">
        <v>0</v>
      </c>
      <c r="F143" s="367">
        <v>1590.52</v>
      </c>
      <c r="G143" s="366">
        <v>0</v>
      </c>
      <c r="H143" s="366">
        <v>1090.6400000000001</v>
      </c>
      <c r="I143" s="366">
        <v>499.88</v>
      </c>
      <c r="J143" s="365">
        <v>0.3142871513718784</v>
      </c>
    </row>
    <row r="144" spans="1:10" ht="18.75" customHeight="1" x14ac:dyDescent="0.2">
      <c r="A144" s="368" t="s">
        <v>2286</v>
      </c>
      <c r="B144" s="368" t="s">
        <v>9329</v>
      </c>
      <c r="C144" s="368" t="s">
        <v>1010</v>
      </c>
      <c r="D144" s="368">
        <v>2</v>
      </c>
      <c r="E144" s="368">
        <v>0</v>
      </c>
      <c r="F144" s="367">
        <v>835.36</v>
      </c>
      <c r="G144" s="366">
        <v>0</v>
      </c>
      <c r="H144" s="366">
        <v>566.32000000000005</v>
      </c>
      <c r="I144" s="366">
        <v>269.04000000000002</v>
      </c>
      <c r="J144" s="365">
        <v>0.32206473855583223</v>
      </c>
    </row>
    <row r="145" spans="1:10" ht="18.75" customHeight="1" x14ac:dyDescent="0.2">
      <c r="A145" s="368" t="s">
        <v>5229</v>
      </c>
      <c r="B145" s="368" t="s">
        <v>9328</v>
      </c>
      <c r="C145" s="368" t="s">
        <v>1010</v>
      </c>
      <c r="D145" s="368">
        <v>2</v>
      </c>
      <c r="E145" s="368">
        <v>0</v>
      </c>
      <c r="F145" s="367">
        <v>2958.96</v>
      </c>
      <c r="G145" s="366">
        <v>0</v>
      </c>
      <c r="H145" s="366">
        <v>2001.64</v>
      </c>
      <c r="I145" s="366">
        <v>957.32</v>
      </c>
      <c r="J145" s="365">
        <v>0.32353259253251143</v>
      </c>
    </row>
    <row r="146" spans="1:10" ht="18.75" customHeight="1" x14ac:dyDescent="0.2">
      <c r="A146" s="368" t="s">
        <v>3738</v>
      </c>
      <c r="B146" s="368" t="s">
        <v>9327</v>
      </c>
      <c r="C146" s="368" t="s">
        <v>1010</v>
      </c>
      <c r="D146" s="368">
        <v>2</v>
      </c>
      <c r="E146" s="368">
        <v>0</v>
      </c>
      <c r="F146" s="367">
        <v>669.34</v>
      </c>
      <c r="G146" s="366">
        <v>0</v>
      </c>
      <c r="H146" s="366">
        <v>447.18</v>
      </c>
      <c r="I146" s="366">
        <v>222.16</v>
      </c>
      <c r="J146" s="365">
        <v>0.33190904473063015</v>
      </c>
    </row>
    <row r="147" spans="1:10" ht="18.75" customHeight="1" x14ac:dyDescent="0.2">
      <c r="A147" s="368" t="s">
        <v>1257</v>
      </c>
      <c r="B147" s="368" t="s">
        <v>1256</v>
      </c>
      <c r="C147" s="368" t="s">
        <v>1010</v>
      </c>
      <c r="D147" s="368">
        <v>1</v>
      </c>
      <c r="E147" s="368">
        <v>0</v>
      </c>
      <c r="F147" s="367">
        <v>1120.29</v>
      </c>
      <c r="G147" s="366">
        <v>0</v>
      </c>
      <c r="H147" s="366">
        <v>768.2</v>
      </c>
      <c r="I147" s="366">
        <v>352.09</v>
      </c>
      <c r="J147" s="365">
        <v>0.31428469414169546</v>
      </c>
    </row>
    <row r="148" spans="1:10" ht="18.75" customHeight="1" x14ac:dyDescent="0.2">
      <c r="A148" s="368" t="s">
        <v>1297</v>
      </c>
      <c r="B148" s="368" t="s">
        <v>1296</v>
      </c>
      <c r="C148" s="368" t="s">
        <v>1010</v>
      </c>
      <c r="D148" s="368">
        <v>1</v>
      </c>
      <c r="E148" s="368">
        <v>0</v>
      </c>
      <c r="F148" s="367">
        <v>182.31</v>
      </c>
      <c r="G148" s="366">
        <v>0</v>
      </c>
      <c r="H148" s="366">
        <v>125.01</v>
      </c>
      <c r="I148" s="366">
        <v>57.3</v>
      </c>
      <c r="J148" s="365">
        <v>0.31429981898963305</v>
      </c>
    </row>
    <row r="149" spans="1:10" ht="18.75" customHeight="1" x14ac:dyDescent="0.2">
      <c r="A149" s="368" t="s">
        <v>1609</v>
      </c>
      <c r="B149" s="368" t="s">
        <v>1608</v>
      </c>
      <c r="C149" s="368" t="s">
        <v>1010</v>
      </c>
      <c r="D149" s="368">
        <v>2</v>
      </c>
      <c r="E149" s="368">
        <v>0</v>
      </c>
      <c r="F149" s="367">
        <v>2978.74</v>
      </c>
      <c r="G149" s="366">
        <v>0</v>
      </c>
      <c r="H149" s="366">
        <v>2042.56</v>
      </c>
      <c r="I149" s="366">
        <v>936.18</v>
      </c>
      <c r="J149" s="365">
        <v>0.31428724897104143</v>
      </c>
    </row>
    <row r="150" spans="1:10" ht="18.75" customHeight="1" x14ac:dyDescent="0.2">
      <c r="A150" s="368" t="s">
        <v>8615</v>
      </c>
      <c r="B150" s="368" t="s">
        <v>8614</v>
      </c>
      <c r="C150" s="368" t="s">
        <v>1010</v>
      </c>
      <c r="D150" s="368">
        <v>4</v>
      </c>
      <c r="E150" s="368">
        <v>0</v>
      </c>
      <c r="F150" s="367">
        <v>959.48</v>
      </c>
      <c r="G150" s="366">
        <v>0</v>
      </c>
      <c r="H150" s="366">
        <v>641.24</v>
      </c>
      <c r="I150" s="366">
        <v>318.24</v>
      </c>
      <c r="J150" s="365">
        <v>0.3316796598157335</v>
      </c>
    </row>
    <row r="151" spans="1:10" ht="18.75" customHeight="1" x14ac:dyDescent="0.2">
      <c r="A151" s="368" t="s">
        <v>1343</v>
      </c>
      <c r="B151" s="368" t="s">
        <v>1342</v>
      </c>
      <c r="C151" s="368" t="s">
        <v>1010</v>
      </c>
      <c r="D151" s="368">
        <v>7</v>
      </c>
      <c r="E151" s="368">
        <v>0</v>
      </c>
      <c r="F151" s="367">
        <v>4117.8900000000003</v>
      </c>
      <c r="G151" s="366">
        <v>0</v>
      </c>
      <c r="H151" s="366">
        <v>2820.72</v>
      </c>
      <c r="I151" s="366">
        <v>1297.17</v>
      </c>
      <c r="J151" s="365">
        <v>0.31500841450354428</v>
      </c>
    </row>
    <row r="152" spans="1:10" ht="18.75" customHeight="1" x14ac:dyDescent="0.2">
      <c r="A152" s="368" t="s">
        <v>8857</v>
      </c>
      <c r="B152" s="368" t="s">
        <v>8856</v>
      </c>
      <c r="C152" s="368" t="s">
        <v>1010</v>
      </c>
      <c r="D152" s="372">
        <v>4</v>
      </c>
      <c r="E152" s="372">
        <v>0</v>
      </c>
      <c r="F152" s="373">
        <v>3711.88</v>
      </c>
      <c r="G152" s="374">
        <v>0</v>
      </c>
      <c r="H152" s="374">
        <v>2047.36</v>
      </c>
      <c r="I152" s="374">
        <v>1664.52</v>
      </c>
      <c r="J152" s="375">
        <v>0.448430444949729</v>
      </c>
    </row>
    <row r="153" spans="1:10" x14ac:dyDescent="0.2">
      <c r="D153" s="364">
        <f t="shared" ref="D153:I153" si="1">SUM(D111:D152)</f>
        <v>274</v>
      </c>
      <c r="E153" s="364">
        <f t="shared" si="1"/>
        <v>163.26</v>
      </c>
      <c r="F153" s="941">
        <f t="shared" si="1"/>
        <v>100080.16</v>
      </c>
      <c r="G153" s="941">
        <f t="shared" si="1"/>
        <v>0</v>
      </c>
      <c r="H153" s="941">
        <f t="shared" si="1"/>
        <v>66115.299999999988</v>
      </c>
      <c r="I153" s="941">
        <f t="shared" si="1"/>
        <v>33964.860000000008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693AF-46EA-42FA-8F60-A77D33A0AD4B}">
  <dimension ref="A1:N340"/>
  <sheetViews>
    <sheetView showGridLines="0" workbookViewId="0">
      <pane ySplit="6" topLeftCell="A331" activePane="bottomLeft" state="frozen"/>
      <selection pane="bottomLeft" activeCell="M45" sqref="M45"/>
    </sheetView>
  </sheetViews>
  <sheetFormatPr baseColWidth="10" defaultColWidth="11.42578125" defaultRowHeight="15" x14ac:dyDescent="0.25"/>
  <cols>
    <col min="1" max="1" width="12.42578125" style="987" customWidth="1"/>
    <col min="2" max="2" width="58.85546875" style="987" customWidth="1"/>
    <col min="3" max="14" width="12.42578125" style="987" customWidth="1"/>
    <col min="15" max="15" width="0" style="987" hidden="1" customWidth="1"/>
    <col min="16" max="16384" width="11.42578125" style="987"/>
  </cols>
  <sheetData>
    <row r="1" spans="1:14" ht="21" customHeight="1" x14ac:dyDescent="0.25">
      <c r="A1" s="995" t="s">
        <v>227</v>
      </c>
    </row>
    <row r="2" spans="1:14" ht="0.95" customHeight="1" x14ac:dyDescent="0.25"/>
    <row r="3" spans="1:14" ht="23.1" customHeight="1" x14ac:dyDescent="0.25">
      <c r="A3" s="995" t="s">
        <v>3158</v>
      </c>
    </row>
    <row r="4" spans="1:14" ht="31.5" customHeight="1" x14ac:dyDescent="0.25">
      <c r="A4" s="996" t="s">
        <v>3157</v>
      </c>
    </row>
    <row r="5" spans="1:14" ht="25.7" customHeight="1" x14ac:dyDescent="0.25">
      <c r="A5" s="997" t="s">
        <v>10099</v>
      </c>
    </row>
    <row r="6" spans="1:14" ht="2.4500000000000002" customHeight="1" x14ac:dyDescent="0.25"/>
    <row r="7" spans="1:14" ht="23.85" customHeight="1" x14ac:dyDescent="0.25"/>
    <row r="8" spans="1:14" ht="22.5" customHeight="1" x14ac:dyDescent="0.25">
      <c r="A8" s="988" t="s">
        <v>1908</v>
      </c>
      <c r="B8" s="998" t="s">
        <v>10098</v>
      </c>
      <c r="C8" s="988" t="s">
        <v>1906</v>
      </c>
      <c r="D8" s="998" t="s">
        <v>1905</v>
      </c>
      <c r="E8" s="998" t="s">
        <v>1904</v>
      </c>
      <c r="F8" s="998" t="s">
        <v>245</v>
      </c>
      <c r="G8" s="988" t="s">
        <v>1903</v>
      </c>
      <c r="H8" s="988" t="s">
        <v>1902</v>
      </c>
      <c r="I8" s="988" t="s">
        <v>1901</v>
      </c>
      <c r="J8" s="998" t="s">
        <v>1900</v>
      </c>
    </row>
    <row r="9" spans="1:14" ht="24" customHeight="1" x14ac:dyDescent="0.25">
      <c r="A9" s="368" t="s">
        <v>1059</v>
      </c>
      <c r="B9" s="368" t="s">
        <v>7197</v>
      </c>
      <c r="C9" s="368" t="s">
        <v>1010</v>
      </c>
      <c r="D9" s="368">
        <v>15</v>
      </c>
      <c r="E9" s="368">
        <v>0</v>
      </c>
      <c r="F9" s="367">
        <v>25243.439999999999</v>
      </c>
      <c r="G9" s="366">
        <v>0</v>
      </c>
      <c r="H9" s="366">
        <v>19942.349999999999</v>
      </c>
      <c r="I9" s="366">
        <v>5301.09</v>
      </c>
      <c r="J9" s="365">
        <v>0.20999871649822688</v>
      </c>
      <c r="K9" s="364"/>
      <c r="L9" s="364"/>
      <c r="M9" s="364"/>
      <c r="N9" s="364"/>
    </row>
    <row r="10" spans="1:14" ht="24" customHeight="1" x14ac:dyDescent="0.25">
      <c r="A10" s="368" t="s">
        <v>2060</v>
      </c>
      <c r="B10" s="368" t="s">
        <v>7194</v>
      </c>
      <c r="C10" s="368" t="s">
        <v>1010</v>
      </c>
      <c r="D10" s="368">
        <v>2</v>
      </c>
      <c r="E10" s="368">
        <v>0</v>
      </c>
      <c r="F10" s="367">
        <v>3628.5</v>
      </c>
      <c r="G10" s="366">
        <v>0</v>
      </c>
      <c r="H10" s="366">
        <v>2441.6</v>
      </c>
      <c r="I10" s="366">
        <v>1186.9000000000001</v>
      </c>
      <c r="J10" s="365">
        <v>0.32710486426898167</v>
      </c>
      <c r="K10" s="364"/>
      <c r="L10" s="364"/>
      <c r="M10" s="364"/>
      <c r="N10" s="364"/>
    </row>
    <row r="11" spans="1:14" ht="24" customHeight="1" x14ac:dyDescent="0.25">
      <c r="A11" s="368" t="s">
        <v>2966</v>
      </c>
      <c r="B11" s="368" t="s">
        <v>7866</v>
      </c>
      <c r="C11" s="368" t="s">
        <v>1010</v>
      </c>
      <c r="D11" s="368">
        <v>4</v>
      </c>
      <c r="E11" s="368">
        <v>0</v>
      </c>
      <c r="F11" s="367">
        <v>7341</v>
      </c>
      <c r="G11" s="366">
        <v>0</v>
      </c>
      <c r="H11" s="366">
        <v>4937.84</v>
      </c>
      <c r="I11" s="366">
        <v>2403.16</v>
      </c>
      <c r="J11" s="365">
        <v>0.32736139490532623</v>
      </c>
      <c r="K11" s="364"/>
      <c r="L11" s="364"/>
      <c r="M11" s="364"/>
      <c r="N11" s="364"/>
    </row>
    <row r="12" spans="1:14" ht="24" customHeight="1" x14ac:dyDescent="0.25">
      <c r="A12" s="368" t="s">
        <v>1047</v>
      </c>
      <c r="B12" s="368" t="s">
        <v>7193</v>
      </c>
      <c r="C12" s="368" t="s">
        <v>1010</v>
      </c>
      <c r="D12" s="368">
        <v>1</v>
      </c>
      <c r="E12" s="368">
        <v>0</v>
      </c>
      <c r="F12" s="367">
        <v>1318.5</v>
      </c>
      <c r="G12" s="366">
        <v>0</v>
      </c>
      <c r="H12" s="366">
        <v>899.21</v>
      </c>
      <c r="I12" s="366">
        <v>419.29</v>
      </c>
      <c r="J12" s="365">
        <v>0.31800530906332952</v>
      </c>
      <c r="K12" s="364"/>
      <c r="L12" s="364"/>
      <c r="M12" s="364"/>
      <c r="N12" s="364"/>
    </row>
    <row r="13" spans="1:14" ht="24" customHeight="1" x14ac:dyDescent="0.25">
      <c r="A13" s="368" t="s">
        <v>1045</v>
      </c>
      <c r="B13" s="368" t="s">
        <v>7192</v>
      </c>
      <c r="C13" s="368" t="s">
        <v>1010</v>
      </c>
      <c r="D13" s="368">
        <v>2</v>
      </c>
      <c r="E13" s="368">
        <v>0</v>
      </c>
      <c r="F13" s="367">
        <v>3435</v>
      </c>
      <c r="G13" s="366">
        <v>0</v>
      </c>
      <c r="H13" s="366">
        <v>2316.64</v>
      </c>
      <c r="I13" s="366">
        <v>1118.3599999999999</v>
      </c>
      <c r="J13" s="365">
        <v>0.32557787481804951</v>
      </c>
      <c r="K13" s="364"/>
      <c r="L13" s="364"/>
      <c r="M13" s="364"/>
      <c r="N13" s="364"/>
    </row>
    <row r="14" spans="1:14" ht="24" customHeight="1" x14ac:dyDescent="0.25">
      <c r="A14" s="368" t="s">
        <v>3664</v>
      </c>
      <c r="B14" s="368" t="s">
        <v>10530</v>
      </c>
      <c r="C14" s="368" t="s">
        <v>1010</v>
      </c>
      <c r="D14" s="368">
        <v>1</v>
      </c>
      <c r="E14" s="368">
        <v>0</v>
      </c>
      <c r="F14" s="367">
        <v>1476.75</v>
      </c>
      <c r="G14" s="366">
        <v>0</v>
      </c>
      <c r="H14" s="366">
        <v>929.88</v>
      </c>
      <c r="I14" s="366">
        <v>546.87</v>
      </c>
      <c r="J14" s="365">
        <v>0.3703199593702387</v>
      </c>
      <c r="K14" s="364"/>
      <c r="L14" s="364"/>
      <c r="M14" s="364"/>
      <c r="N14" s="364"/>
    </row>
    <row r="15" spans="1:14" ht="24" customHeight="1" x14ac:dyDescent="0.25">
      <c r="A15" s="368" t="s">
        <v>2986</v>
      </c>
      <c r="B15" s="368" t="s">
        <v>2985</v>
      </c>
      <c r="C15" s="368" t="s">
        <v>1010</v>
      </c>
      <c r="D15" s="368">
        <v>1</v>
      </c>
      <c r="E15" s="368">
        <v>0</v>
      </c>
      <c r="F15" s="367">
        <v>3042</v>
      </c>
      <c r="G15" s="366">
        <v>0</v>
      </c>
      <c r="H15" s="366">
        <v>2744.8</v>
      </c>
      <c r="I15" s="366">
        <v>297.2</v>
      </c>
      <c r="J15" s="365">
        <v>9.7698882314266933E-2</v>
      </c>
      <c r="K15" s="364"/>
      <c r="L15" s="364"/>
      <c r="M15" s="364"/>
      <c r="N15" s="364"/>
    </row>
    <row r="16" spans="1:14" ht="24" customHeight="1" x14ac:dyDescent="0.25">
      <c r="A16" s="368" t="s">
        <v>10519</v>
      </c>
      <c r="B16" s="368" t="s">
        <v>10518</v>
      </c>
      <c r="C16" s="368" t="s">
        <v>1010</v>
      </c>
      <c r="D16" s="368">
        <v>1</v>
      </c>
      <c r="E16" s="368">
        <v>0</v>
      </c>
      <c r="F16" s="367">
        <v>1886.11</v>
      </c>
      <c r="G16" s="366">
        <v>0</v>
      </c>
      <c r="H16" s="366">
        <v>1450.86</v>
      </c>
      <c r="I16" s="366">
        <v>435.25</v>
      </c>
      <c r="J16" s="365">
        <v>0.23076596805064392</v>
      </c>
      <c r="K16" s="364"/>
      <c r="L16" s="364"/>
      <c r="M16" s="364"/>
      <c r="N16" s="364"/>
    </row>
    <row r="17" spans="1:14" ht="24" customHeight="1" x14ac:dyDescent="0.25">
      <c r="A17" s="368" t="s">
        <v>10527</v>
      </c>
      <c r="B17" s="368" t="s">
        <v>10526</v>
      </c>
      <c r="C17" s="368" t="s">
        <v>1010</v>
      </c>
      <c r="D17" s="368">
        <v>2</v>
      </c>
      <c r="E17" s="368">
        <v>0</v>
      </c>
      <c r="F17" s="367">
        <v>4034.48</v>
      </c>
      <c r="G17" s="366">
        <v>0</v>
      </c>
      <c r="H17" s="366">
        <v>3448.28</v>
      </c>
      <c r="I17" s="366">
        <v>586.20000000000005</v>
      </c>
      <c r="J17" s="365">
        <v>0.14529753524617794</v>
      </c>
      <c r="K17" s="364"/>
      <c r="L17" s="364"/>
      <c r="M17" s="364"/>
      <c r="N17" s="364"/>
    </row>
    <row r="18" spans="1:14" ht="27" customHeight="1" x14ac:dyDescent="0.25">
      <c r="A18" s="368" t="s">
        <v>10517</v>
      </c>
      <c r="B18" s="368" t="s">
        <v>10516</v>
      </c>
      <c r="C18" s="368" t="s">
        <v>1010</v>
      </c>
      <c r="D18" s="368">
        <v>8</v>
      </c>
      <c r="E18" s="368">
        <v>0</v>
      </c>
      <c r="F18" s="367">
        <v>16622.080000000002</v>
      </c>
      <c r="G18" s="366">
        <v>0</v>
      </c>
      <c r="H18" s="366">
        <v>14206.88</v>
      </c>
      <c r="I18" s="366">
        <v>2415.1999999999998</v>
      </c>
      <c r="J18" s="365">
        <v>0.1453007084552595</v>
      </c>
      <c r="K18" s="364"/>
      <c r="L18" s="364"/>
      <c r="M18" s="364"/>
      <c r="N18" s="364"/>
    </row>
    <row r="19" spans="1:14" ht="15" customHeight="1" x14ac:dyDescent="0.25">
      <c r="A19" s="368" t="s">
        <v>8607</v>
      </c>
      <c r="B19" s="368" t="s">
        <v>8606</v>
      </c>
      <c r="C19" s="368" t="s">
        <v>1010</v>
      </c>
      <c r="D19" s="368">
        <v>1</v>
      </c>
      <c r="E19" s="368">
        <v>0</v>
      </c>
      <c r="F19" s="367">
        <v>2768.66</v>
      </c>
      <c r="G19" s="366">
        <v>0</v>
      </c>
      <c r="H19" s="366">
        <v>2366.38</v>
      </c>
      <c r="I19" s="366">
        <v>402.28</v>
      </c>
      <c r="J19" s="365">
        <v>0.14529772525337167</v>
      </c>
      <c r="K19" s="364"/>
      <c r="L19" s="364"/>
      <c r="M19" s="364"/>
      <c r="N19" s="364"/>
    </row>
    <row r="20" spans="1:14" ht="15" customHeight="1" x14ac:dyDescent="0.25">
      <c r="A20" s="368" t="s">
        <v>4153</v>
      </c>
      <c r="B20" s="368" t="s">
        <v>4152</v>
      </c>
      <c r="C20" s="368" t="s">
        <v>1010</v>
      </c>
      <c r="D20" s="368">
        <v>1</v>
      </c>
      <c r="E20" s="368">
        <v>0</v>
      </c>
      <c r="F20" s="367">
        <v>1293.75</v>
      </c>
      <c r="G20" s="366">
        <v>0</v>
      </c>
      <c r="H20" s="366">
        <v>865.63</v>
      </c>
      <c r="I20" s="366">
        <v>428.12</v>
      </c>
      <c r="J20" s="365">
        <v>0.33091400966183576</v>
      </c>
      <c r="K20" s="364"/>
      <c r="L20" s="364"/>
      <c r="M20" s="364"/>
      <c r="N20" s="364"/>
    </row>
    <row r="21" spans="1:14" ht="15" customHeight="1" x14ac:dyDescent="0.25">
      <c r="A21" s="368" t="s">
        <v>1650</v>
      </c>
      <c r="B21" s="368" t="s">
        <v>1649</v>
      </c>
      <c r="C21" s="368" t="s">
        <v>1159</v>
      </c>
      <c r="D21" s="368">
        <v>9</v>
      </c>
      <c r="E21" s="368">
        <v>0</v>
      </c>
      <c r="F21" s="367">
        <v>6424.07</v>
      </c>
      <c r="G21" s="366">
        <v>0</v>
      </c>
      <c r="H21" s="366">
        <v>3384.09</v>
      </c>
      <c r="I21" s="366">
        <v>3039.98</v>
      </c>
      <c r="J21" s="365">
        <v>0.47321713493159323</v>
      </c>
      <c r="K21" s="364"/>
      <c r="L21" s="364"/>
      <c r="M21" s="364"/>
      <c r="N21" s="364"/>
    </row>
    <row r="22" spans="1:14" ht="15" customHeight="1" x14ac:dyDescent="0.25">
      <c r="A22" s="368" t="s">
        <v>1648</v>
      </c>
      <c r="B22" s="368" t="s">
        <v>1647</v>
      </c>
      <c r="C22" s="368" t="s">
        <v>1159</v>
      </c>
      <c r="D22" s="368">
        <v>1</v>
      </c>
      <c r="E22" s="368">
        <v>0</v>
      </c>
      <c r="F22" s="367">
        <v>2505.1799999999998</v>
      </c>
      <c r="G22" s="366">
        <v>0</v>
      </c>
      <c r="H22" s="366">
        <v>2056.8000000000002</v>
      </c>
      <c r="I22" s="366">
        <v>448.38</v>
      </c>
      <c r="J22" s="365">
        <v>0.178981151055014</v>
      </c>
      <c r="K22" s="364"/>
      <c r="L22" s="364"/>
      <c r="M22" s="364"/>
      <c r="N22" s="364"/>
    </row>
    <row r="23" spans="1:14" ht="24" x14ac:dyDescent="0.25">
      <c r="A23" s="368" t="s">
        <v>2290</v>
      </c>
      <c r="B23" s="368" t="s">
        <v>2289</v>
      </c>
      <c r="C23" s="368" t="s">
        <v>1159</v>
      </c>
      <c r="D23" s="368">
        <v>1</v>
      </c>
      <c r="E23" s="368">
        <v>0</v>
      </c>
      <c r="F23" s="367">
        <v>694.4</v>
      </c>
      <c r="G23" s="366">
        <v>0</v>
      </c>
      <c r="H23" s="366">
        <v>540.13</v>
      </c>
      <c r="I23" s="366">
        <v>154.27000000000001</v>
      </c>
      <c r="J23" s="365">
        <v>0.22216301843317973</v>
      </c>
      <c r="K23" s="364"/>
      <c r="L23" s="364"/>
      <c r="M23" s="364"/>
      <c r="N23" s="364"/>
    </row>
    <row r="24" spans="1:14" ht="15" customHeight="1" x14ac:dyDescent="0.25">
      <c r="A24" s="368" t="s">
        <v>1646</v>
      </c>
      <c r="B24" s="368" t="s">
        <v>1645</v>
      </c>
      <c r="C24" s="368" t="s">
        <v>1159</v>
      </c>
      <c r="D24" s="368">
        <v>11</v>
      </c>
      <c r="E24" s="368">
        <v>0</v>
      </c>
      <c r="F24" s="367">
        <v>8533</v>
      </c>
      <c r="G24" s="366">
        <v>0</v>
      </c>
      <c r="H24" s="366">
        <v>5743.21</v>
      </c>
      <c r="I24" s="366">
        <v>2789.79</v>
      </c>
      <c r="J24" s="365">
        <v>0.32694128676901441</v>
      </c>
      <c r="K24" s="364"/>
      <c r="L24" s="364"/>
      <c r="M24" s="364"/>
      <c r="N24" s="364"/>
    </row>
    <row r="25" spans="1:14" ht="15" customHeight="1" x14ac:dyDescent="0.25">
      <c r="A25" s="368" t="s">
        <v>2288</v>
      </c>
      <c r="B25" s="368" t="s">
        <v>2287</v>
      </c>
      <c r="C25" s="368" t="s">
        <v>1159</v>
      </c>
      <c r="D25" s="368">
        <v>1</v>
      </c>
      <c r="E25" s="368">
        <v>0</v>
      </c>
      <c r="F25" s="367">
        <v>716.07</v>
      </c>
      <c r="G25" s="366">
        <v>0</v>
      </c>
      <c r="H25" s="366">
        <v>491.59</v>
      </c>
      <c r="I25" s="366">
        <v>224.48</v>
      </c>
      <c r="J25" s="365">
        <v>0.31348890471601937</v>
      </c>
      <c r="K25" s="364"/>
      <c r="L25" s="364"/>
      <c r="M25" s="364"/>
      <c r="N25" s="364"/>
    </row>
    <row r="26" spans="1:14" ht="15" customHeight="1" x14ac:dyDescent="0.25">
      <c r="A26" s="368" t="s">
        <v>1644</v>
      </c>
      <c r="B26" s="368" t="s">
        <v>1643</v>
      </c>
      <c r="C26" s="368" t="s">
        <v>1159</v>
      </c>
      <c r="D26" s="368">
        <v>21</v>
      </c>
      <c r="E26" s="368">
        <v>0</v>
      </c>
      <c r="F26" s="367">
        <v>9443.15</v>
      </c>
      <c r="G26" s="366">
        <v>0</v>
      </c>
      <c r="H26" s="366">
        <v>7.98</v>
      </c>
      <c r="I26" s="366">
        <v>9435.17</v>
      </c>
      <c r="J26" s="365">
        <v>0.99915494300101126</v>
      </c>
      <c r="K26" s="364"/>
      <c r="L26" s="364"/>
      <c r="M26" s="364"/>
      <c r="N26" s="364"/>
    </row>
    <row r="27" spans="1:14" ht="24" x14ac:dyDescent="0.25">
      <c r="A27" s="368" t="s">
        <v>1161</v>
      </c>
      <c r="B27" s="368" t="s">
        <v>1160</v>
      </c>
      <c r="C27" s="368" t="s">
        <v>1159</v>
      </c>
      <c r="D27" s="368">
        <v>22</v>
      </c>
      <c r="E27" s="368">
        <v>0</v>
      </c>
      <c r="F27" s="367">
        <v>11007.9</v>
      </c>
      <c r="G27" s="366">
        <v>0</v>
      </c>
      <c r="H27" s="366">
        <v>8397.84</v>
      </c>
      <c r="I27" s="366">
        <v>2610.06</v>
      </c>
      <c r="J27" s="365">
        <v>0.23710789523887391</v>
      </c>
      <c r="K27" s="364"/>
      <c r="L27" s="364"/>
      <c r="M27" s="364"/>
      <c r="N27" s="364"/>
    </row>
    <row r="28" spans="1:14" ht="23.25" customHeight="1" x14ac:dyDescent="0.25">
      <c r="A28" s="368" t="s">
        <v>1642</v>
      </c>
      <c r="B28" s="368" t="s">
        <v>1641</v>
      </c>
      <c r="C28" s="368" t="s">
        <v>1159</v>
      </c>
      <c r="D28" s="368">
        <v>1</v>
      </c>
      <c r="E28" s="368">
        <v>0</v>
      </c>
      <c r="F28" s="367">
        <v>766.18</v>
      </c>
      <c r="G28" s="366">
        <v>0</v>
      </c>
      <c r="H28" s="366">
        <v>660.96</v>
      </c>
      <c r="I28" s="366">
        <v>105.22</v>
      </c>
      <c r="J28" s="365">
        <v>0.13733065337127046</v>
      </c>
      <c r="K28" s="364"/>
      <c r="L28" s="364"/>
      <c r="M28" s="364"/>
      <c r="N28" s="364"/>
    </row>
    <row r="29" spans="1:14" x14ac:dyDescent="0.25">
      <c r="A29" s="368" t="s">
        <v>1636</v>
      </c>
      <c r="B29" s="368" t="s">
        <v>1635</v>
      </c>
      <c r="C29" s="368" t="s">
        <v>1159</v>
      </c>
      <c r="D29" s="368">
        <v>3</v>
      </c>
      <c r="E29" s="368">
        <v>0</v>
      </c>
      <c r="F29" s="367">
        <v>1434.72</v>
      </c>
      <c r="G29" s="366">
        <v>0</v>
      </c>
      <c r="H29" s="366">
        <v>962.31</v>
      </c>
      <c r="I29" s="366">
        <v>472.41</v>
      </c>
      <c r="J29" s="365">
        <v>0.32926982268317162</v>
      </c>
      <c r="K29" s="364"/>
      <c r="L29" s="364"/>
      <c r="M29" s="364"/>
      <c r="N29" s="364"/>
    </row>
    <row r="30" spans="1:14" ht="15" customHeight="1" x14ac:dyDescent="0.25">
      <c r="A30" s="368" t="s">
        <v>3126</v>
      </c>
      <c r="B30" s="368" t="s">
        <v>3125</v>
      </c>
      <c r="C30" s="368" t="s">
        <v>1630</v>
      </c>
      <c r="D30" s="368">
        <v>1</v>
      </c>
      <c r="E30" s="368">
        <v>0</v>
      </c>
      <c r="F30" s="367">
        <v>743.9</v>
      </c>
      <c r="G30" s="366">
        <v>0</v>
      </c>
      <c r="H30" s="366">
        <v>0.63</v>
      </c>
      <c r="I30" s="366">
        <v>743.27</v>
      </c>
      <c r="J30" s="365">
        <v>0.9991531119774163</v>
      </c>
      <c r="K30" s="364"/>
      <c r="L30" s="364"/>
      <c r="M30" s="364"/>
      <c r="N30" s="364"/>
    </row>
    <row r="31" spans="1:14" x14ac:dyDescent="0.25">
      <c r="A31" s="368" t="s">
        <v>3668</v>
      </c>
      <c r="B31" s="368" t="s">
        <v>3667</v>
      </c>
      <c r="C31" s="368" t="s">
        <v>1010</v>
      </c>
      <c r="D31" s="368">
        <v>2</v>
      </c>
      <c r="E31" s="368">
        <v>0</v>
      </c>
      <c r="F31" s="367">
        <v>3294</v>
      </c>
      <c r="G31" s="366">
        <v>0</v>
      </c>
      <c r="H31" s="366">
        <v>2074.92</v>
      </c>
      <c r="I31" s="366">
        <v>1219.08</v>
      </c>
      <c r="J31" s="365">
        <v>0.37009107468123864</v>
      </c>
      <c r="K31" s="364"/>
      <c r="L31" s="364"/>
      <c r="M31" s="364"/>
      <c r="N31" s="364"/>
    </row>
    <row r="32" spans="1:14" ht="15" customHeight="1" x14ac:dyDescent="0.25">
      <c r="A32" s="368" t="s">
        <v>1070</v>
      </c>
      <c r="B32" s="368" t="s">
        <v>1069</v>
      </c>
      <c r="C32" s="368" t="s">
        <v>1010</v>
      </c>
      <c r="D32" s="368">
        <v>1</v>
      </c>
      <c r="E32" s="368">
        <v>0</v>
      </c>
      <c r="F32" s="367">
        <v>761.54</v>
      </c>
      <c r="G32" s="366">
        <v>0</v>
      </c>
      <c r="H32" s="366">
        <v>683.92</v>
      </c>
      <c r="I32" s="366">
        <v>77.62</v>
      </c>
      <c r="J32" s="365">
        <v>0.10192504661606744</v>
      </c>
      <c r="K32" s="364"/>
      <c r="L32" s="364"/>
      <c r="M32" s="364"/>
      <c r="N32" s="364"/>
    </row>
    <row r="33" spans="1:14" ht="15" customHeight="1" x14ac:dyDescent="0.25">
      <c r="A33" s="368" t="s">
        <v>2970</v>
      </c>
      <c r="B33" s="368" t="s">
        <v>9305</v>
      </c>
      <c r="C33" s="368" t="s">
        <v>1010</v>
      </c>
      <c r="D33" s="368">
        <v>2</v>
      </c>
      <c r="E33" s="368">
        <v>0</v>
      </c>
      <c r="F33" s="367">
        <v>2835</v>
      </c>
      <c r="G33" s="366">
        <v>0</v>
      </c>
      <c r="H33" s="366">
        <v>1971.94</v>
      </c>
      <c r="I33" s="366">
        <v>863.06</v>
      </c>
      <c r="J33" s="365">
        <v>0.30443033509700174</v>
      </c>
      <c r="K33" s="364"/>
      <c r="L33" s="364"/>
      <c r="M33" s="364"/>
      <c r="N33" s="364"/>
    </row>
    <row r="34" spans="1:14" x14ac:dyDescent="0.25">
      <c r="A34" s="368" t="s">
        <v>1039</v>
      </c>
      <c r="B34" s="368" t="s">
        <v>221</v>
      </c>
      <c r="C34" s="368" t="s">
        <v>1010</v>
      </c>
      <c r="D34" s="368">
        <v>15</v>
      </c>
      <c r="E34" s="368">
        <v>0</v>
      </c>
      <c r="F34" s="367">
        <v>9990</v>
      </c>
      <c r="G34" s="366">
        <v>0</v>
      </c>
      <c r="H34" s="366">
        <v>9981.75</v>
      </c>
      <c r="I34" s="366">
        <v>8.25</v>
      </c>
      <c r="J34" s="365">
        <v>8.2582582582582578E-4</v>
      </c>
      <c r="K34" s="364"/>
      <c r="L34" s="364"/>
      <c r="M34" s="364"/>
      <c r="N34" s="364"/>
    </row>
    <row r="35" spans="1:14" x14ac:dyDescent="0.25">
      <c r="A35" s="368" t="s">
        <v>1068</v>
      </c>
      <c r="B35" s="368" t="s">
        <v>218</v>
      </c>
      <c r="C35" s="368" t="s">
        <v>1010</v>
      </c>
      <c r="D35" s="368">
        <v>6</v>
      </c>
      <c r="E35" s="368">
        <v>0</v>
      </c>
      <c r="F35" s="367">
        <v>1524</v>
      </c>
      <c r="G35" s="366">
        <v>0</v>
      </c>
      <c r="H35" s="366">
        <v>1509.54</v>
      </c>
      <c r="I35" s="366">
        <v>14.46</v>
      </c>
      <c r="J35" s="365">
        <v>9.4881889763779523E-3</v>
      </c>
      <c r="K35" s="364"/>
      <c r="L35" s="364"/>
      <c r="M35" s="364"/>
      <c r="N35" s="364"/>
    </row>
    <row r="36" spans="1:14" ht="24" customHeight="1" x14ac:dyDescent="0.25">
      <c r="A36" s="368" t="s">
        <v>1041</v>
      </c>
      <c r="B36" s="368" t="s">
        <v>1040</v>
      </c>
      <c r="C36" s="368" t="s">
        <v>1010</v>
      </c>
      <c r="D36" s="368">
        <v>2</v>
      </c>
      <c r="E36" s="368">
        <v>0</v>
      </c>
      <c r="F36" s="367">
        <v>1864</v>
      </c>
      <c r="G36" s="366">
        <v>0</v>
      </c>
      <c r="H36" s="366">
        <v>1862.64</v>
      </c>
      <c r="I36" s="366">
        <v>1.36</v>
      </c>
      <c r="J36" s="365">
        <v>7.2961373390557937E-4</v>
      </c>
      <c r="K36" s="364"/>
      <c r="L36" s="364"/>
      <c r="M36" s="364"/>
      <c r="N36" s="364"/>
    </row>
    <row r="37" spans="1:14" x14ac:dyDescent="0.25">
      <c r="A37" s="368" t="s">
        <v>1036</v>
      </c>
      <c r="B37" s="368" t="s">
        <v>1035</v>
      </c>
      <c r="C37" s="368" t="s">
        <v>1010</v>
      </c>
      <c r="D37" s="368">
        <v>10</v>
      </c>
      <c r="E37" s="368">
        <v>0</v>
      </c>
      <c r="F37" s="367">
        <v>3486</v>
      </c>
      <c r="G37" s="366">
        <v>0</v>
      </c>
      <c r="H37" s="366">
        <v>3254.5</v>
      </c>
      <c r="I37" s="366">
        <v>231.5</v>
      </c>
      <c r="J37" s="365">
        <v>6.6408491107286291E-2</v>
      </c>
      <c r="K37" s="364"/>
      <c r="L37" s="364"/>
      <c r="M37" s="364"/>
      <c r="N37" s="364"/>
    </row>
    <row r="38" spans="1:14" ht="24" customHeight="1" x14ac:dyDescent="0.25">
      <c r="A38" s="368" t="s">
        <v>2058</v>
      </c>
      <c r="B38" s="368" t="s">
        <v>7865</v>
      </c>
      <c r="C38" s="368" t="s">
        <v>1010</v>
      </c>
      <c r="D38" s="368">
        <v>2</v>
      </c>
      <c r="E38" s="368">
        <v>0</v>
      </c>
      <c r="F38" s="367">
        <v>5529</v>
      </c>
      <c r="G38" s="366">
        <v>0</v>
      </c>
      <c r="H38" s="366">
        <v>3792.56</v>
      </c>
      <c r="I38" s="366">
        <v>1736.44</v>
      </c>
      <c r="J38" s="365">
        <v>0.31406040875384339</v>
      </c>
      <c r="K38" s="364"/>
      <c r="L38" s="364"/>
      <c r="M38" s="364"/>
      <c r="N38" s="364"/>
    </row>
    <row r="39" spans="1:14" ht="24" customHeight="1" x14ac:dyDescent="0.25">
      <c r="A39" s="368" t="s">
        <v>1103</v>
      </c>
      <c r="B39" s="368" t="s">
        <v>1102</v>
      </c>
      <c r="C39" s="368" t="s">
        <v>1010</v>
      </c>
      <c r="D39" s="368">
        <v>784</v>
      </c>
      <c r="E39" s="368">
        <v>0</v>
      </c>
      <c r="F39" s="367">
        <v>29806</v>
      </c>
      <c r="G39" s="366">
        <v>0</v>
      </c>
      <c r="H39" s="366">
        <v>16620.8</v>
      </c>
      <c r="I39" s="366">
        <v>13185.2</v>
      </c>
      <c r="J39" s="365">
        <v>0.44236730859558476</v>
      </c>
      <c r="K39" s="364"/>
      <c r="L39" s="364"/>
      <c r="M39" s="364"/>
      <c r="N39" s="364"/>
    </row>
    <row r="40" spans="1:14" ht="24" customHeight="1" x14ac:dyDescent="0.25">
      <c r="A40" s="368" t="s">
        <v>1107</v>
      </c>
      <c r="B40" s="368" t="s">
        <v>1106</v>
      </c>
      <c r="C40" s="368" t="s">
        <v>1010</v>
      </c>
      <c r="D40" s="372">
        <v>400</v>
      </c>
      <c r="E40" s="372">
        <v>0</v>
      </c>
      <c r="F40" s="373">
        <v>6016</v>
      </c>
      <c r="G40" s="374">
        <v>0</v>
      </c>
      <c r="H40" s="374">
        <v>3980</v>
      </c>
      <c r="I40" s="374">
        <v>2036</v>
      </c>
      <c r="J40" s="375">
        <v>0.33843085106382981</v>
      </c>
      <c r="K40" s="364"/>
      <c r="L40" s="364"/>
      <c r="M40" s="364"/>
      <c r="N40" s="364"/>
    </row>
    <row r="41" spans="1:14" ht="17.25" customHeight="1" x14ac:dyDescent="0.25">
      <c r="D41" s="987">
        <f>SUM(D9:D40)</f>
        <v>1334</v>
      </c>
      <c r="E41" s="987">
        <f t="shared" ref="E41:I41" si="0">SUM(E9:E40)</f>
        <v>0</v>
      </c>
      <c r="F41" s="1007">
        <f t="shared" si="0"/>
        <v>179464.38</v>
      </c>
      <c r="G41" s="1007">
        <f t="shared" si="0"/>
        <v>0</v>
      </c>
      <c r="H41" s="1007">
        <f t="shared" si="0"/>
        <v>124528.45999999998</v>
      </c>
      <c r="I41" s="1007">
        <f t="shared" si="0"/>
        <v>54935.920000000013</v>
      </c>
      <c r="K41" s="364"/>
      <c r="L41" s="364"/>
      <c r="M41" s="364"/>
      <c r="N41" s="364"/>
    </row>
    <row r="42" spans="1:14" ht="24" customHeight="1" x14ac:dyDescent="0.25">
      <c r="K42" s="364"/>
      <c r="L42" s="364"/>
      <c r="M42" s="364"/>
      <c r="N42" s="364"/>
    </row>
    <row r="43" spans="1:14" ht="15" customHeight="1" x14ac:dyDescent="0.25">
      <c r="K43" s="364"/>
      <c r="L43" s="364"/>
      <c r="M43" s="364"/>
      <c r="N43" s="364"/>
    </row>
    <row r="44" spans="1:14" ht="15" customHeight="1" x14ac:dyDescent="0.25">
      <c r="K44" s="364"/>
      <c r="L44" s="364"/>
      <c r="M44" s="364"/>
      <c r="N44" s="364"/>
    </row>
    <row r="45" spans="1:14" ht="15" customHeight="1" x14ac:dyDescent="0.25">
      <c r="K45" s="364"/>
      <c r="L45" s="364"/>
      <c r="M45" s="364"/>
      <c r="N45" s="364"/>
    </row>
    <row r="46" spans="1:14" ht="15" customHeight="1" x14ac:dyDescent="0.25">
      <c r="K46" s="364"/>
      <c r="L46" s="364"/>
      <c r="M46" s="364"/>
      <c r="N46" s="364"/>
    </row>
    <row r="47" spans="1:14" ht="15" customHeight="1" x14ac:dyDescent="0.25">
      <c r="K47" s="364"/>
      <c r="L47" s="364"/>
      <c r="M47" s="364"/>
      <c r="N47" s="364"/>
    </row>
    <row r="48" spans="1:14" ht="15" customHeight="1" x14ac:dyDescent="0.25">
      <c r="K48" s="364"/>
      <c r="L48" s="364"/>
      <c r="M48" s="364"/>
      <c r="N48" s="364"/>
    </row>
    <row r="49" spans="1:14" ht="15" customHeight="1" x14ac:dyDescent="0.25">
      <c r="K49" s="364"/>
      <c r="L49" s="364"/>
      <c r="M49" s="364"/>
      <c r="N49" s="364"/>
    </row>
    <row r="50" spans="1:14" ht="15" customHeight="1" x14ac:dyDescent="0.25">
      <c r="K50" s="364"/>
      <c r="L50" s="364"/>
      <c r="M50" s="364"/>
      <c r="N50" s="364"/>
    </row>
    <row r="51" spans="1:14" ht="15" customHeight="1" x14ac:dyDescent="0.25">
      <c r="K51" s="364"/>
      <c r="L51" s="364"/>
      <c r="M51" s="364"/>
      <c r="N51" s="364"/>
    </row>
    <row r="52" spans="1:14" ht="15" customHeight="1" x14ac:dyDescent="0.25">
      <c r="K52" s="364"/>
      <c r="L52" s="364"/>
      <c r="M52" s="364"/>
      <c r="N52" s="364"/>
    </row>
    <row r="53" spans="1:14" ht="15" customHeight="1" x14ac:dyDescent="0.25">
      <c r="K53" s="364"/>
      <c r="L53" s="364"/>
      <c r="M53" s="364"/>
      <c r="N53" s="364"/>
    </row>
    <row r="54" spans="1:14" ht="15" customHeight="1" x14ac:dyDescent="0.25">
      <c r="A54" s="368" t="s">
        <v>10532</v>
      </c>
      <c r="B54" s="368" t="s">
        <v>10531</v>
      </c>
      <c r="C54" s="368" t="s">
        <v>1010</v>
      </c>
      <c r="D54" s="368">
        <v>1</v>
      </c>
      <c r="E54" s="368">
        <v>0</v>
      </c>
      <c r="F54" s="367">
        <v>508.25</v>
      </c>
      <c r="G54" s="366">
        <v>0</v>
      </c>
      <c r="H54" s="366">
        <v>450.57</v>
      </c>
      <c r="I54" s="366">
        <v>57.68</v>
      </c>
      <c r="J54" s="365">
        <v>0.1134874569601574</v>
      </c>
      <c r="K54" s="364"/>
      <c r="L54" s="364"/>
      <c r="M54" s="364"/>
      <c r="N54" s="364"/>
    </row>
    <row r="55" spans="1:14" ht="15" customHeight="1" x14ac:dyDescent="0.25">
      <c r="A55" s="368" t="s">
        <v>2086</v>
      </c>
      <c r="B55" s="368" t="s">
        <v>2085</v>
      </c>
      <c r="C55" s="368" t="s">
        <v>1010</v>
      </c>
      <c r="D55" s="368">
        <v>2</v>
      </c>
      <c r="E55" s="368">
        <v>0</v>
      </c>
      <c r="F55" s="367">
        <v>3788.66</v>
      </c>
      <c r="G55" s="366">
        <v>0</v>
      </c>
      <c r="H55" s="366">
        <v>2765.76</v>
      </c>
      <c r="I55" s="366">
        <v>1022.9</v>
      </c>
      <c r="J55" s="365">
        <v>0.26998991727946026</v>
      </c>
      <c r="K55" s="364"/>
      <c r="L55" s="364"/>
      <c r="M55" s="364"/>
      <c r="N55" s="364"/>
    </row>
    <row r="56" spans="1:14" ht="15" customHeight="1" x14ac:dyDescent="0.25">
      <c r="A56" s="368" t="s">
        <v>10534</v>
      </c>
      <c r="B56" s="368" t="s">
        <v>10533</v>
      </c>
      <c r="C56" s="368" t="s">
        <v>1010</v>
      </c>
      <c r="D56" s="368">
        <v>12</v>
      </c>
      <c r="E56" s="368">
        <v>0</v>
      </c>
      <c r="F56" s="367">
        <v>3269.88</v>
      </c>
      <c r="G56" s="366">
        <v>0</v>
      </c>
      <c r="H56" s="366">
        <v>2386.3200000000002</v>
      </c>
      <c r="I56" s="366">
        <v>883.56</v>
      </c>
      <c r="J56" s="365">
        <v>0.27021175088994093</v>
      </c>
      <c r="K56" s="364"/>
      <c r="L56" s="364"/>
      <c r="M56" s="364"/>
      <c r="N56" s="364"/>
    </row>
    <row r="57" spans="1:14" ht="15" customHeight="1" x14ac:dyDescent="0.25">
      <c r="A57" s="368" t="s">
        <v>2984</v>
      </c>
      <c r="B57" s="368" t="s">
        <v>2983</v>
      </c>
      <c r="C57" s="368" t="s">
        <v>1010</v>
      </c>
      <c r="D57" s="368">
        <v>1</v>
      </c>
      <c r="E57" s="368">
        <v>0</v>
      </c>
      <c r="F57" s="367">
        <v>681.65</v>
      </c>
      <c r="G57" s="366">
        <v>0</v>
      </c>
      <c r="H57" s="366">
        <v>453.8</v>
      </c>
      <c r="I57" s="366">
        <v>227.85</v>
      </c>
      <c r="J57" s="365">
        <v>0.33426245140467981</v>
      </c>
      <c r="K57" s="364"/>
      <c r="L57" s="364"/>
      <c r="M57" s="364"/>
      <c r="N57" s="364"/>
    </row>
    <row r="58" spans="1:14" ht="15" customHeight="1" x14ac:dyDescent="0.25">
      <c r="A58" s="368" t="s">
        <v>2976</v>
      </c>
      <c r="B58" s="368" t="s">
        <v>2975</v>
      </c>
      <c r="C58" s="368" t="s">
        <v>1010</v>
      </c>
      <c r="D58" s="368">
        <v>1</v>
      </c>
      <c r="E58" s="368">
        <v>0</v>
      </c>
      <c r="F58" s="367">
        <v>159</v>
      </c>
      <c r="G58" s="366">
        <v>0</v>
      </c>
      <c r="H58" s="366">
        <v>109.31</v>
      </c>
      <c r="I58" s="366">
        <v>49.69</v>
      </c>
      <c r="J58" s="365">
        <v>0.31251572327044025</v>
      </c>
      <c r="K58" s="364"/>
      <c r="L58" s="364"/>
      <c r="M58" s="364"/>
      <c r="N58" s="364"/>
    </row>
    <row r="59" spans="1:14" ht="15" customHeight="1" x14ac:dyDescent="0.25">
      <c r="A59" s="368" t="s">
        <v>1113</v>
      </c>
      <c r="B59" s="368" t="s">
        <v>1112</v>
      </c>
      <c r="C59" s="368" t="s">
        <v>1010</v>
      </c>
      <c r="D59" s="368">
        <v>7</v>
      </c>
      <c r="E59" s="368">
        <v>0</v>
      </c>
      <c r="F59" s="367">
        <v>1058.6099999999999</v>
      </c>
      <c r="G59" s="366">
        <v>0</v>
      </c>
      <c r="H59" s="366">
        <v>923.93</v>
      </c>
      <c r="I59" s="366">
        <v>134.68</v>
      </c>
      <c r="J59" s="365">
        <v>0.12722343450373602</v>
      </c>
      <c r="K59" s="364"/>
      <c r="L59" s="364"/>
      <c r="M59" s="364"/>
      <c r="N59" s="364"/>
    </row>
    <row r="60" spans="1:14" ht="15" customHeight="1" x14ac:dyDescent="0.25">
      <c r="A60" s="368" t="s">
        <v>1144</v>
      </c>
      <c r="B60" s="368" t="s">
        <v>1143</v>
      </c>
      <c r="C60" s="368" t="s">
        <v>1010</v>
      </c>
      <c r="D60" s="368">
        <v>7</v>
      </c>
      <c r="E60" s="368">
        <v>0</v>
      </c>
      <c r="F60" s="367">
        <v>1221.22</v>
      </c>
      <c r="G60" s="366">
        <v>0</v>
      </c>
      <c r="H60" s="366">
        <v>1075.55</v>
      </c>
      <c r="I60" s="366">
        <v>145.66999999999999</v>
      </c>
      <c r="J60" s="365">
        <v>0.11928235698727502</v>
      </c>
      <c r="K60" s="364"/>
      <c r="L60" s="364"/>
      <c r="M60" s="364"/>
      <c r="N60" s="364"/>
    </row>
    <row r="61" spans="1:14" ht="15" customHeight="1" x14ac:dyDescent="0.25">
      <c r="A61" s="368" t="s">
        <v>5987</v>
      </c>
      <c r="B61" s="368" t="s">
        <v>5986</v>
      </c>
      <c r="C61" s="368" t="s">
        <v>1010</v>
      </c>
      <c r="D61" s="368">
        <v>1</v>
      </c>
      <c r="E61" s="368">
        <v>0</v>
      </c>
      <c r="F61" s="367">
        <v>425</v>
      </c>
      <c r="G61" s="366">
        <v>0</v>
      </c>
      <c r="H61" s="366">
        <v>201.43</v>
      </c>
      <c r="I61" s="366">
        <v>223.57</v>
      </c>
      <c r="J61" s="365">
        <v>0.52604705882352942</v>
      </c>
      <c r="K61" s="364"/>
      <c r="L61" s="364"/>
      <c r="M61" s="364"/>
      <c r="N61" s="364"/>
    </row>
    <row r="62" spans="1:14" ht="15" customHeight="1" x14ac:dyDescent="0.25">
      <c r="A62" s="368" t="s">
        <v>4084</v>
      </c>
      <c r="B62" s="368" t="s">
        <v>4083</v>
      </c>
      <c r="C62" s="368" t="s">
        <v>1010</v>
      </c>
      <c r="D62" s="368">
        <v>1</v>
      </c>
      <c r="E62" s="368">
        <v>0</v>
      </c>
      <c r="F62" s="367">
        <v>583.39</v>
      </c>
      <c r="G62" s="366">
        <v>0</v>
      </c>
      <c r="H62" s="366">
        <v>421.09</v>
      </c>
      <c r="I62" s="366">
        <v>162.30000000000001</v>
      </c>
      <c r="J62" s="365">
        <v>0.27820154613551829</v>
      </c>
      <c r="K62" s="364"/>
      <c r="L62" s="364"/>
      <c r="M62" s="364"/>
      <c r="N62" s="364"/>
    </row>
    <row r="63" spans="1:14" ht="15" customHeight="1" x14ac:dyDescent="0.25">
      <c r="A63" s="368" t="s">
        <v>4086</v>
      </c>
      <c r="B63" s="368" t="s">
        <v>4085</v>
      </c>
      <c r="C63" s="368" t="s">
        <v>1010</v>
      </c>
      <c r="D63" s="368">
        <v>2</v>
      </c>
      <c r="E63" s="368">
        <v>0</v>
      </c>
      <c r="F63" s="367">
        <v>1191.6600000000001</v>
      </c>
      <c r="G63" s="366">
        <v>0</v>
      </c>
      <c r="H63" s="366">
        <v>966.02</v>
      </c>
      <c r="I63" s="366">
        <v>225.64</v>
      </c>
      <c r="J63" s="365">
        <v>0.18934931104509675</v>
      </c>
      <c r="K63" s="364"/>
      <c r="L63" s="364"/>
      <c r="M63" s="364"/>
      <c r="N63" s="364"/>
    </row>
    <row r="64" spans="1:14" ht="15" customHeight="1" x14ac:dyDescent="0.25">
      <c r="A64" s="368" t="s">
        <v>1122</v>
      </c>
      <c r="B64" s="368" t="s">
        <v>1121</v>
      </c>
      <c r="C64" s="368" t="s">
        <v>1010</v>
      </c>
      <c r="D64" s="368">
        <v>9</v>
      </c>
      <c r="E64" s="368">
        <v>0</v>
      </c>
      <c r="F64" s="367">
        <v>26998.02</v>
      </c>
      <c r="G64" s="366">
        <v>0</v>
      </c>
      <c r="H64" s="366">
        <v>25020</v>
      </c>
      <c r="I64" s="366">
        <v>1978.02</v>
      </c>
      <c r="J64" s="365">
        <v>7.3265372794004899E-2</v>
      </c>
      <c r="K64" s="364"/>
      <c r="L64" s="364"/>
      <c r="M64" s="364"/>
      <c r="N64" s="364"/>
    </row>
    <row r="65" spans="1:14" ht="15" customHeight="1" x14ac:dyDescent="0.25">
      <c r="A65" s="368" t="s">
        <v>10529</v>
      </c>
      <c r="B65" s="368" t="s">
        <v>10528</v>
      </c>
      <c r="C65" s="368" t="s">
        <v>1010</v>
      </c>
      <c r="D65" s="368">
        <v>5</v>
      </c>
      <c r="E65" s="368">
        <v>0</v>
      </c>
      <c r="F65" s="367">
        <v>5925</v>
      </c>
      <c r="G65" s="366">
        <v>0</v>
      </c>
      <c r="H65" s="366">
        <v>4895</v>
      </c>
      <c r="I65" s="366">
        <v>1030</v>
      </c>
      <c r="J65" s="365">
        <v>0.17383966244725738</v>
      </c>
      <c r="K65" s="364"/>
      <c r="L65" s="364"/>
      <c r="M65" s="364"/>
      <c r="N65" s="364"/>
    </row>
    <row r="66" spans="1:14" ht="15" customHeight="1" x14ac:dyDescent="0.25">
      <c r="A66" s="368" t="s">
        <v>4072</v>
      </c>
      <c r="B66" s="368" t="s">
        <v>4071</v>
      </c>
      <c r="C66" s="368" t="s">
        <v>1010</v>
      </c>
      <c r="D66" s="368">
        <v>1</v>
      </c>
      <c r="E66" s="368">
        <v>0</v>
      </c>
      <c r="F66" s="367">
        <v>860.24</v>
      </c>
      <c r="G66" s="366">
        <v>0</v>
      </c>
      <c r="H66" s="366">
        <v>750.76</v>
      </c>
      <c r="I66" s="366">
        <v>109.48</v>
      </c>
      <c r="J66" s="365">
        <v>0.12726680926253139</v>
      </c>
      <c r="K66" s="364"/>
      <c r="L66" s="364"/>
      <c r="M66" s="364"/>
      <c r="N66" s="364"/>
    </row>
    <row r="67" spans="1:14" ht="15" customHeight="1" x14ac:dyDescent="0.25">
      <c r="A67" s="368" t="s">
        <v>4070</v>
      </c>
      <c r="B67" s="368" t="s">
        <v>4069</v>
      </c>
      <c r="C67" s="368" t="s">
        <v>1010</v>
      </c>
      <c r="D67" s="368">
        <v>6</v>
      </c>
      <c r="E67" s="368">
        <v>0</v>
      </c>
      <c r="F67" s="367">
        <v>1998</v>
      </c>
      <c r="G67" s="366">
        <v>0</v>
      </c>
      <c r="H67" s="366">
        <v>1998</v>
      </c>
      <c r="I67" s="366">
        <v>0</v>
      </c>
      <c r="J67" s="365">
        <v>0</v>
      </c>
      <c r="K67" s="364"/>
      <c r="L67" s="364"/>
      <c r="M67" s="364"/>
      <c r="N67" s="364"/>
    </row>
    <row r="68" spans="1:14" ht="15" customHeight="1" x14ac:dyDescent="0.25">
      <c r="A68" s="368" t="s">
        <v>4445</v>
      </c>
      <c r="B68" s="368" t="s">
        <v>4444</v>
      </c>
      <c r="C68" s="368" t="s">
        <v>1010</v>
      </c>
      <c r="D68" s="368">
        <v>6</v>
      </c>
      <c r="E68" s="368">
        <v>0</v>
      </c>
      <c r="F68" s="367">
        <v>2530.8000000000002</v>
      </c>
      <c r="G68" s="366">
        <v>0</v>
      </c>
      <c r="H68" s="366">
        <v>2530.8000000000002</v>
      </c>
      <c r="I68" s="366">
        <v>0</v>
      </c>
      <c r="J68" s="365">
        <v>0</v>
      </c>
      <c r="K68" s="364"/>
      <c r="L68" s="364"/>
      <c r="M68" s="364"/>
      <c r="N68" s="364"/>
    </row>
    <row r="69" spans="1:14" ht="0" hidden="1" customHeight="1" x14ac:dyDescent="0.25">
      <c r="A69" s="368" t="s">
        <v>8598</v>
      </c>
      <c r="B69" s="368" t="s">
        <v>8597</v>
      </c>
      <c r="C69" s="368" t="s">
        <v>1010</v>
      </c>
      <c r="D69" s="368">
        <v>1</v>
      </c>
      <c r="E69" s="368">
        <v>0</v>
      </c>
      <c r="F69" s="367">
        <v>760.28</v>
      </c>
      <c r="G69" s="366">
        <v>0</v>
      </c>
      <c r="H69" s="366">
        <v>644.20000000000005</v>
      </c>
      <c r="I69" s="366">
        <v>116.08</v>
      </c>
      <c r="J69" s="365">
        <v>0.15268059136107751</v>
      </c>
      <c r="K69" s="364"/>
      <c r="L69" s="364"/>
      <c r="M69" s="364"/>
      <c r="N69" s="364"/>
    </row>
    <row r="70" spans="1:14" ht="18.2" customHeight="1" x14ac:dyDescent="0.25">
      <c r="A70" s="368" t="s">
        <v>7215</v>
      </c>
      <c r="B70" s="368" t="s">
        <v>7214</v>
      </c>
      <c r="C70" s="368" t="s">
        <v>1010</v>
      </c>
      <c r="D70" s="368">
        <v>6</v>
      </c>
      <c r="E70" s="368">
        <v>0</v>
      </c>
      <c r="F70" s="367">
        <v>6301.26</v>
      </c>
      <c r="G70" s="366">
        <v>0</v>
      </c>
      <c r="H70" s="366">
        <v>6151.74</v>
      </c>
      <c r="I70" s="366">
        <v>149.52000000000001</v>
      </c>
      <c r="J70" s="365">
        <v>2.3728587615810173E-2</v>
      </c>
      <c r="K70" s="364"/>
      <c r="L70" s="364"/>
      <c r="M70" s="364"/>
      <c r="N70" s="364"/>
    </row>
    <row r="71" spans="1:14" x14ac:dyDescent="0.25">
      <c r="A71" s="368" t="s">
        <v>7881</v>
      </c>
      <c r="B71" s="368" t="s">
        <v>7880</v>
      </c>
      <c r="C71" s="368" t="s">
        <v>1010</v>
      </c>
      <c r="D71" s="368">
        <v>2</v>
      </c>
      <c r="E71" s="368">
        <v>0</v>
      </c>
      <c r="F71" s="367">
        <v>732.12</v>
      </c>
      <c r="G71" s="366">
        <v>0</v>
      </c>
      <c r="H71" s="366">
        <v>644.79999999999995</v>
      </c>
      <c r="I71" s="366">
        <v>87.32</v>
      </c>
      <c r="J71" s="365">
        <v>0.11927006501666393</v>
      </c>
    </row>
    <row r="72" spans="1:14" x14ac:dyDescent="0.25">
      <c r="A72" s="368" t="s">
        <v>7873</v>
      </c>
      <c r="B72" s="368" t="s">
        <v>7872</v>
      </c>
      <c r="C72" s="368" t="s">
        <v>1010</v>
      </c>
      <c r="D72" s="368">
        <v>1</v>
      </c>
      <c r="E72" s="368">
        <v>0</v>
      </c>
      <c r="F72" s="367">
        <v>855.06</v>
      </c>
      <c r="G72" s="366">
        <v>0</v>
      </c>
      <c r="H72" s="366">
        <v>746.23</v>
      </c>
      <c r="I72" s="366">
        <v>108.83</v>
      </c>
      <c r="J72" s="365">
        <v>0.12727761794493953</v>
      </c>
    </row>
    <row r="73" spans="1:14" x14ac:dyDescent="0.25">
      <c r="A73" s="368" t="s">
        <v>10525</v>
      </c>
      <c r="B73" s="368" t="s">
        <v>10524</v>
      </c>
      <c r="C73" s="368" t="s">
        <v>1010</v>
      </c>
      <c r="D73" s="368">
        <v>1</v>
      </c>
      <c r="E73" s="368">
        <v>0</v>
      </c>
      <c r="F73" s="367">
        <v>363.84</v>
      </c>
      <c r="G73" s="366">
        <v>0</v>
      </c>
      <c r="H73" s="366">
        <v>363.84</v>
      </c>
      <c r="I73" s="366">
        <v>0</v>
      </c>
      <c r="J73" s="365">
        <v>0</v>
      </c>
    </row>
    <row r="74" spans="1:14" x14ac:dyDescent="0.25">
      <c r="A74" s="999" t="s">
        <v>10523</v>
      </c>
      <c r="B74" s="999" t="s">
        <v>10522</v>
      </c>
      <c r="C74" s="999" t="s">
        <v>2064</v>
      </c>
      <c r="D74" s="999">
        <v>1</v>
      </c>
      <c r="E74" s="999">
        <v>0</v>
      </c>
      <c r="F74" s="1000">
        <v>502.1</v>
      </c>
      <c r="G74" s="1001">
        <v>0</v>
      </c>
      <c r="H74" s="1001">
        <v>502.1</v>
      </c>
      <c r="I74" s="1001">
        <v>0</v>
      </c>
      <c r="J74" s="1002">
        <v>0</v>
      </c>
    </row>
    <row r="75" spans="1:14" x14ac:dyDescent="0.25">
      <c r="A75" s="368" t="s">
        <v>10521</v>
      </c>
      <c r="B75" s="368" t="s">
        <v>10520</v>
      </c>
      <c r="C75" s="368" t="s">
        <v>1010</v>
      </c>
      <c r="D75" s="368">
        <v>3</v>
      </c>
      <c r="E75" s="368">
        <v>0</v>
      </c>
      <c r="F75" s="367">
        <v>606.69000000000005</v>
      </c>
      <c r="G75" s="366">
        <v>0</v>
      </c>
      <c r="H75" s="366">
        <v>606.69000000000005</v>
      </c>
      <c r="I75" s="366">
        <v>0</v>
      </c>
      <c r="J75" s="365">
        <v>0</v>
      </c>
    </row>
    <row r="76" spans="1:14" x14ac:dyDescent="0.25">
      <c r="A76" s="368" t="s">
        <v>10515</v>
      </c>
      <c r="B76" s="368" t="s">
        <v>10514</v>
      </c>
      <c r="C76" s="368" t="s">
        <v>1010</v>
      </c>
      <c r="D76" s="368">
        <v>1</v>
      </c>
      <c r="E76" s="368">
        <v>0</v>
      </c>
      <c r="F76" s="367">
        <v>1258.6600000000001</v>
      </c>
      <c r="G76" s="366">
        <v>0</v>
      </c>
      <c r="H76" s="366">
        <v>1098.47</v>
      </c>
      <c r="I76" s="366">
        <v>160.19</v>
      </c>
      <c r="J76" s="365">
        <v>0.12727027155864173</v>
      </c>
    </row>
    <row r="77" spans="1:14" x14ac:dyDescent="0.25">
      <c r="A77" s="368" t="s">
        <v>10513</v>
      </c>
      <c r="B77" s="368" t="s">
        <v>10512</v>
      </c>
      <c r="C77" s="368" t="s">
        <v>1010</v>
      </c>
      <c r="D77" s="368">
        <v>1</v>
      </c>
      <c r="E77" s="368">
        <v>0</v>
      </c>
      <c r="F77" s="367">
        <v>370.69</v>
      </c>
      <c r="G77" s="366">
        <v>0</v>
      </c>
      <c r="H77" s="366">
        <v>323.51</v>
      </c>
      <c r="I77" s="366">
        <v>47.18</v>
      </c>
      <c r="J77" s="365">
        <v>0.12727616067333891</v>
      </c>
    </row>
    <row r="78" spans="1:14" x14ac:dyDescent="0.25">
      <c r="A78" s="368" t="s">
        <v>10511</v>
      </c>
      <c r="B78" s="368" t="s">
        <v>10510</v>
      </c>
      <c r="C78" s="368" t="s">
        <v>1010</v>
      </c>
      <c r="D78" s="368">
        <v>1</v>
      </c>
      <c r="E78" s="368">
        <v>0</v>
      </c>
      <c r="F78" s="367">
        <v>959.61</v>
      </c>
      <c r="G78" s="366">
        <v>0</v>
      </c>
      <c r="H78" s="366">
        <v>837.48</v>
      </c>
      <c r="I78" s="366">
        <v>122.13</v>
      </c>
      <c r="J78" s="365">
        <v>0.12727045362178385</v>
      </c>
    </row>
    <row r="79" spans="1:14" x14ac:dyDescent="0.25">
      <c r="A79" s="368" t="s">
        <v>2286</v>
      </c>
      <c r="B79" s="368" t="s">
        <v>2285</v>
      </c>
      <c r="C79" s="368" t="s">
        <v>1010</v>
      </c>
      <c r="D79" s="368">
        <v>4</v>
      </c>
      <c r="E79" s="368">
        <v>0</v>
      </c>
      <c r="F79" s="367">
        <v>1396.26</v>
      </c>
      <c r="G79" s="366">
        <v>0</v>
      </c>
      <c r="H79" s="366">
        <v>1135.1199999999999</v>
      </c>
      <c r="I79" s="366">
        <v>261.14</v>
      </c>
      <c r="J79" s="365">
        <v>0.18702820391617608</v>
      </c>
      <c r="K79" s="364"/>
    </row>
    <row r="80" spans="1:14" x14ac:dyDescent="0.25">
      <c r="A80" s="368" t="s">
        <v>6041</v>
      </c>
      <c r="B80" s="368" t="s">
        <v>6040</v>
      </c>
      <c r="C80" s="368" t="s">
        <v>1010</v>
      </c>
      <c r="D80" s="368">
        <v>2</v>
      </c>
      <c r="E80" s="368">
        <v>0</v>
      </c>
      <c r="F80" s="367">
        <v>854.44</v>
      </c>
      <c r="G80" s="366">
        <v>0</v>
      </c>
      <c r="H80" s="366">
        <v>649.67999999999995</v>
      </c>
      <c r="I80" s="366">
        <v>204.76</v>
      </c>
      <c r="J80" s="365">
        <v>0.23964233884181452</v>
      </c>
      <c r="K80" s="364"/>
    </row>
    <row r="81" spans="1:11" x14ac:dyDescent="0.25">
      <c r="A81" s="368" t="s">
        <v>10560</v>
      </c>
      <c r="B81" s="368" t="s">
        <v>10559</v>
      </c>
      <c r="C81" s="368" t="s">
        <v>1010</v>
      </c>
      <c r="D81" s="368">
        <v>1</v>
      </c>
      <c r="E81" s="368">
        <v>0</v>
      </c>
      <c r="F81" s="367">
        <v>726.56</v>
      </c>
      <c r="G81" s="366">
        <v>0</v>
      </c>
      <c r="H81" s="366">
        <v>373.8</v>
      </c>
      <c r="I81" s="366">
        <v>352.76</v>
      </c>
      <c r="J81" s="365">
        <v>0.48552081039418632</v>
      </c>
      <c r="K81" s="364"/>
    </row>
    <row r="82" spans="1:11" x14ac:dyDescent="0.25">
      <c r="A82" s="368" t="s">
        <v>6039</v>
      </c>
      <c r="B82" s="368" t="s">
        <v>6038</v>
      </c>
      <c r="C82" s="368" t="s">
        <v>1010</v>
      </c>
      <c r="D82" s="368">
        <v>2</v>
      </c>
      <c r="E82" s="368">
        <v>0</v>
      </c>
      <c r="F82" s="367">
        <v>980.52</v>
      </c>
      <c r="G82" s="366">
        <v>0</v>
      </c>
      <c r="H82" s="366">
        <v>893.7</v>
      </c>
      <c r="I82" s="366">
        <v>86.82</v>
      </c>
      <c r="J82" s="365">
        <v>8.8544853751070865E-2</v>
      </c>
      <c r="K82" s="364"/>
    </row>
    <row r="83" spans="1:11" x14ac:dyDescent="0.25">
      <c r="A83" s="368" t="s">
        <v>3782</v>
      </c>
      <c r="B83" s="368" t="s">
        <v>3781</v>
      </c>
      <c r="C83" s="368" t="s">
        <v>1010</v>
      </c>
      <c r="D83" s="368">
        <v>1</v>
      </c>
      <c r="E83" s="368">
        <v>0</v>
      </c>
      <c r="F83" s="367">
        <v>351</v>
      </c>
      <c r="G83" s="366">
        <v>0</v>
      </c>
      <c r="H83" s="366">
        <v>243.1</v>
      </c>
      <c r="I83" s="366">
        <v>107.9</v>
      </c>
      <c r="J83" s="365">
        <v>0.30740740740740741</v>
      </c>
      <c r="K83" s="364"/>
    </row>
    <row r="84" spans="1:11" x14ac:dyDescent="0.25">
      <c r="A84" s="368" t="s">
        <v>3118</v>
      </c>
      <c r="B84" s="368" t="s">
        <v>3117</v>
      </c>
      <c r="C84" s="368" t="s">
        <v>1010</v>
      </c>
      <c r="D84" s="368">
        <v>2</v>
      </c>
      <c r="E84" s="368">
        <v>0</v>
      </c>
      <c r="F84" s="367">
        <v>573.16999999999996</v>
      </c>
      <c r="G84" s="366">
        <v>0</v>
      </c>
      <c r="H84" s="366">
        <v>491.85</v>
      </c>
      <c r="I84" s="366">
        <v>81.319999999999993</v>
      </c>
      <c r="J84" s="365">
        <v>0.14187762792888672</v>
      </c>
      <c r="K84" s="364"/>
    </row>
    <row r="85" spans="1:11" x14ac:dyDescent="0.25">
      <c r="A85" s="368" t="s">
        <v>5259</v>
      </c>
      <c r="B85" s="368" t="s">
        <v>5258</v>
      </c>
      <c r="C85" s="368" t="s">
        <v>1010</v>
      </c>
      <c r="D85" s="368">
        <v>2</v>
      </c>
      <c r="E85" s="368">
        <v>0</v>
      </c>
      <c r="F85" s="367">
        <v>1155.56</v>
      </c>
      <c r="G85" s="366">
        <v>0</v>
      </c>
      <c r="H85" s="366">
        <v>805.94</v>
      </c>
      <c r="I85" s="366">
        <v>349.62</v>
      </c>
      <c r="J85" s="365">
        <v>0.30255460555920938</v>
      </c>
      <c r="K85" s="364"/>
    </row>
    <row r="86" spans="1:11" x14ac:dyDescent="0.25">
      <c r="A86" s="368" t="s">
        <v>2280</v>
      </c>
      <c r="B86" s="368" t="s">
        <v>2279</v>
      </c>
      <c r="C86" s="368" t="s">
        <v>1010</v>
      </c>
      <c r="D86" s="368">
        <v>2</v>
      </c>
      <c r="E86" s="368">
        <v>0</v>
      </c>
      <c r="F86" s="367">
        <v>370.38</v>
      </c>
      <c r="G86" s="366">
        <v>0</v>
      </c>
      <c r="H86" s="366">
        <v>273.92</v>
      </c>
      <c r="I86" s="366">
        <v>96.46</v>
      </c>
      <c r="J86" s="365">
        <v>0.26043522868405422</v>
      </c>
      <c r="K86" s="364"/>
    </row>
    <row r="87" spans="1:11" x14ac:dyDescent="0.25">
      <c r="A87" s="368" t="s">
        <v>1619</v>
      </c>
      <c r="B87" s="368" t="s">
        <v>1618</v>
      </c>
      <c r="C87" s="368" t="s">
        <v>1010</v>
      </c>
      <c r="D87" s="368">
        <v>3</v>
      </c>
      <c r="E87" s="368">
        <v>0</v>
      </c>
      <c r="F87" s="367">
        <v>2008.47</v>
      </c>
      <c r="G87" s="366">
        <v>0</v>
      </c>
      <c r="H87" s="366">
        <v>1510.02</v>
      </c>
      <c r="I87" s="366">
        <v>498.45</v>
      </c>
      <c r="J87" s="365">
        <v>0.24817398318122749</v>
      </c>
      <c r="K87" s="364"/>
    </row>
    <row r="88" spans="1:11" x14ac:dyDescent="0.25">
      <c r="A88" s="368" t="s">
        <v>2272</v>
      </c>
      <c r="B88" s="368" t="s">
        <v>2271</v>
      </c>
      <c r="C88" s="368" t="s">
        <v>1010</v>
      </c>
      <c r="D88" s="368">
        <v>1</v>
      </c>
      <c r="E88" s="368">
        <v>0</v>
      </c>
      <c r="F88" s="367">
        <v>623.62</v>
      </c>
      <c r="G88" s="366">
        <v>0</v>
      </c>
      <c r="H88" s="366">
        <v>507.35</v>
      </c>
      <c r="I88" s="366">
        <v>116.27</v>
      </c>
      <c r="J88" s="365">
        <v>0.18644366761810077</v>
      </c>
      <c r="K88" s="364"/>
    </row>
    <row r="89" spans="1:11" x14ac:dyDescent="0.25">
      <c r="A89" s="368" t="s">
        <v>2268</v>
      </c>
      <c r="B89" s="368" t="s">
        <v>2267</v>
      </c>
      <c r="C89" s="368" t="s">
        <v>1010</v>
      </c>
      <c r="D89" s="368">
        <v>1</v>
      </c>
      <c r="E89" s="368">
        <v>0</v>
      </c>
      <c r="F89" s="367">
        <v>754.91</v>
      </c>
      <c r="G89" s="366">
        <v>0</v>
      </c>
      <c r="H89" s="366">
        <v>558.41</v>
      </c>
      <c r="I89" s="366">
        <v>196.5</v>
      </c>
      <c r="J89" s="365">
        <v>0.26029592931607742</v>
      </c>
      <c r="K89" s="364"/>
    </row>
    <row r="90" spans="1:11" x14ac:dyDescent="0.25">
      <c r="A90" s="368" t="s">
        <v>7239</v>
      </c>
      <c r="B90" s="368" t="s">
        <v>7238</v>
      </c>
      <c r="C90" s="368" t="s">
        <v>1010</v>
      </c>
      <c r="D90" s="368">
        <v>1</v>
      </c>
      <c r="E90" s="368">
        <v>0</v>
      </c>
      <c r="F90" s="367">
        <v>892.24</v>
      </c>
      <c r="G90" s="366">
        <v>0</v>
      </c>
      <c r="H90" s="366">
        <v>639.70000000000005</v>
      </c>
      <c r="I90" s="366">
        <v>252.54</v>
      </c>
      <c r="J90" s="365">
        <v>0.28304043755043484</v>
      </c>
      <c r="K90" s="364"/>
    </row>
    <row r="91" spans="1:11" x14ac:dyDescent="0.25">
      <c r="A91" s="368" t="s">
        <v>2266</v>
      </c>
      <c r="B91" s="368" t="s">
        <v>2265</v>
      </c>
      <c r="C91" s="368" t="s">
        <v>1010</v>
      </c>
      <c r="D91" s="368">
        <v>6</v>
      </c>
      <c r="E91" s="368">
        <v>0</v>
      </c>
      <c r="F91" s="367">
        <v>6676.33</v>
      </c>
      <c r="G91" s="366">
        <v>0</v>
      </c>
      <c r="H91" s="366">
        <v>5154.8999999999996</v>
      </c>
      <c r="I91" s="366">
        <v>1521.43</v>
      </c>
      <c r="J91" s="365">
        <v>0.22788418187836731</v>
      </c>
      <c r="K91" s="364"/>
    </row>
    <row r="92" spans="1:11" x14ac:dyDescent="0.25">
      <c r="A92" s="368" t="s">
        <v>1617</v>
      </c>
      <c r="B92" s="368" t="s">
        <v>1616</v>
      </c>
      <c r="C92" s="368" t="s">
        <v>1010</v>
      </c>
      <c r="D92" s="368">
        <v>4</v>
      </c>
      <c r="E92" s="368">
        <v>0</v>
      </c>
      <c r="F92" s="367">
        <v>2989.12</v>
      </c>
      <c r="G92" s="366">
        <v>0</v>
      </c>
      <c r="H92" s="366">
        <v>2314.16</v>
      </c>
      <c r="I92" s="366">
        <v>674.96</v>
      </c>
      <c r="J92" s="365">
        <v>0.22580558826678085</v>
      </c>
      <c r="K92" s="364"/>
    </row>
    <row r="93" spans="1:11" x14ac:dyDescent="0.25">
      <c r="A93" s="368" t="s">
        <v>1615</v>
      </c>
      <c r="B93" s="368" t="s">
        <v>1614</v>
      </c>
      <c r="C93" s="368" t="s">
        <v>1010</v>
      </c>
      <c r="D93" s="368">
        <v>2</v>
      </c>
      <c r="E93" s="368">
        <v>0</v>
      </c>
      <c r="F93" s="367">
        <v>1518.66</v>
      </c>
      <c r="G93" s="366">
        <v>0</v>
      </c>
      <c r="H93" s="366">
        <v>1153.98</v>
      </c>
      <c r="I93" s="366">
        <v>364.68</v>
      </c>
      <c r="J93" s="365">
        <v>0.24013274860732489</v>
      </c>
      <c r="K93" s="364"/>
    </row>
    <row r="94" spans="1:11" x14ac:dyDescent="0.25">
      <c r="A94" s="368" t="s">
        <v>1613</v>
      </c>
      <c r="B94" s="368" t="s">
        <v>1612</v>
      </c>
      <c r="C94" s="368" t="s">
        <v>1010</v>
      </c>
      <c r="D94" s="368">
        <v>5</v>
      </c>
      <c r="E94" s="368">
        <v>0</v>
      </c>
      <c r="F94" s="367">
        <v>3303.76</v>
      </c>
      <c r="G94" s="366">
        <v>0</v>
      </c>
      <c r="H94" s="366">
        <v>2447.23</v>
      </c>
      <c r="I94" s="366">
        <v>856.53</v>
      </c>
      <c r="J94" s="365">
        <v>0.25925914715354625</v>
      </c>
      <c r="K94" s="364"/>
    </row>
    <row r="95" spans="1:11" x14ac:dyDescent="0.25">
      <c r="A95" s="368" t="s">
        <v>2264</v>
      </c>
      <c r="B95" s="368" t="s">
        <v>2263</v>
      </c>
      <c r="C95" s="368" t="s">
        <v>1010</v>
      </c>
      <c r="D95" s="368">
        <v>1</v>
      </c>
      <c r="E95" s="368">
        <v>0</v>
      </c>
      <c r="F95" s="367">
        <v>635.09</v>
      </c>
      <c r="G95" s="366">
        <v>0</v>
      </c>
      <c r="H95" s="366">
        <v>426.96</v>
      </c>
      <c r="I95" s="366">
        <v>208.13</v>
      </c>
      <c r="J95" s="365">
        <v>0.32771733140184856</v>
      </c>
      <c r="K95" s="364"/>
    </row>
    <row r="96" spans="1:11" x14ac:dyDescent="0.25">
      <c r="A96" s="368" t="s">
        <v>2262</v>
      </c>
      <c r="B96" s="368" t="s">
        <v>2261</v>
      </c>
      <c r="C96" s="368" t="s">
        <v>1010</v>
      </c>
      <c r="D96" s="368">
        <v>1</v>
      </c>
      <c r="E96" s="368">
        <v>0</v>
      </c>
      <c r="F96" s="367">
        <v>975.45</v>
      </c>
      <c r="G96" s="366">
        <v>0</v>
      </c>
      <c r="H96" s="366">
        <v>730.47</v>
      </c>
      <c r="I96" s="366">
        <v>244.98</v>
      </c>
      <c r="J96" s="365">
        <v>0.25114562509610949</v>
      </c>
      <c r="K96" s="364"/>
    </row>
    <row r="97" spans="1:11" x14ac:dyDescent="0.25">
      <c r="A97" s="368" t="s">
        <v>3110</v>
      </c>
      <c r="B97" s="368" t="s">
        <v>3109</v>
      </c>
      <c r="C97" s="368" t="s">
        <v>1010</v>
      </c>
      <c r="D97" s="368">
        <v>3</v>
      </c>
      <c r="E97" s="368">
        <v>0</v>
      </c>
      <c r="F97" s="367">
        <v>3386.71</v>
      </c>
      <c r="G97" s="366">
        <v>0</v>
      </c>
      <c r="H97" s="366">
        <v>2763.09</v>
      </c>
      <c r="I97" s="366">
        <v>623.62</v>
      </c>
      <c r="J97" s="365">
        <v>0.18413740769064962</v>
      </c>
      <c r="K97" s="364"/>
    </row>
    <row r="98" spans="1:11" x14ac:dyDescent="0.25">
      <c r="A98" s="368" t="s">
        <v>1611</v>
      </c>
      <c r="B98" s="368" t="s">
        <v>1610</v>
      </c>
      <c r="C98" s="368" t="s">
        <v>1010</v>
      </c>
      <c r="D98" s="368">
        <v>1</v>
      </c>
      <c r="E98" s="368">
        <v>0</v>
      </c>
      <c r="F98" s="367">
        <v>1194</v>
      </c>
      <c r="G98" s="366">
        <v>0</v>
      </c>
      <c r="H98" s="366">
        <v>909.72</v>
      </c>
      <c r="I98" s="366">
        <v>284.27999999999997</v>
      </c>
      <c r="J98" s="365">
        <v>0.23809045226130654</v>
      </c>
      <c r="K98" s="364"/>
    </row>
    <row r="99" spans="1:11" x14ac:dyDescent="0.25">
      <c r="A99" s="368" t="s">
        <v>1609</v>
      </c>
      <c r="B99" s="368" t="s">
        <v>1608</v>
      </c>
      <c r="C99" s="368" t="s">
        <v>1010</v>
      </c>
      <c r="D99" s="368">
        <v>1</v>
      </c>
      <c r="E99" s="368">
        <v>0</v>
      </c>
      <c r="F99" s="367">
        <v>1255.32</v>
      </c>
      <c r="G99" s="366">
        <v>0</v>
      </c>
      <c r="H99" s="366">
        <v>1021.28</v>
      </c>
      <c r="I99" s="366">
        <v>234.04</v>
      </c>
      <c r="J99" s="365">
        <v>0.18643851766880157</v>
      </c>
      <c r="K99" s="364"/>
    </row>
    <row r="100" spans="1:11" x14ac:dyDescent="0.25">
      <c r="A100" s="368" t="s">
        <v>2258</v>
      </c>
      <c r="B100" s="368" t="s">
        <v>2257</v>
      </c>
      <c r="C100" s="368" t="s">
        <v>1010</v>
      </c>
      <c r="D100" s="368">
        <v>1</v>
      </c>
      <c r="E100" s="368">
        <v>0</v>
      </c>
      <c r="F100" s="367">
        <v>1058.18</v>
      </c>
      <c r="G100" s="366">
        <v>0</v>
      </c>
      <c r="H100" s="366">
        <v>763.8</v>
      </c>
      <c r="I100" s="366">
        <v>294.38</v>
      </c>
      <c r="J100" s="365">
        <v>0.27819463607325784</v>
      </c>
      <c r="K100" s="364"/>
    </row>
    <row r="101" spans="1:11" x14ac:dyDescent="0.25">
      <c r="A101" s="368" t="s">
        <v>1607</v>
      </c>
      <c r="B101" s="368" t="s">
        <v>1606</v>
      </c>
      <c r="C101" s="368" t="s">
        <v>1010</v>
      </c>
      <c r="D101" s="368">
        <v>4</v>
      </c>
      <c r="E101" s="368">
        <v>0</v>
      </c>
      <c r="F101" s="367">
        <v>3249.14</v>
      </c>
      <c r="G101" s="366">
        <v>0</v>
      </c>
      <c r="H101" s="366">
        <v>2624.78</v>
      </c>
      <c r="I101" s="366">
        <v>624.36</v>
      </c>
      <c r="J101" s="365">
        <v>0.19216161815126465</v>
      </c>
      <c r="K101" s="364"/>
    </row>
    <row r="102" spans="1:11" x14ac:dyDescent="0.25">
      <c r="A102" s="368" t="s">
        <v>2254</v>
      </c>
      <c r="B102" s="368" t="s">
        <v>2253</v>
      </c>
      <c r="C102" s="368" t="s">
        <v>1010</v>
      </c>
      <c r="D102" s="368">
        <v>4</v>
      </c>
      <c r="E102" s="368">
        <v>0</v>
      </c>
      <c r="F102" s="367">
        <v>1784.76</v>
      </c>
      <c r="G102" s="366">
        <v>0</v>
      </c>
      <c r="H102" s="366">
        <v>1446.36</v>
      </c>
      <c r="I102" s="366">
        <v>338.4</v>
      </c>
      <c r="J102" s="365">
        <v>0.18960532508572581</v>
      </c>
      <c r="K102" s="364"/>
    </row>
    <row r="103" spans="1:11" x14ac:dyDescent="0.25">
      <c r="A103" s="368" t="s">
        <v>3768</v>
      </c>
      <c r="B103" s="368" t="s">
        <v>3767</v>
      </c>
      <c r="C103" s="368" t="s">
        <v>1010</v>
      </c>
      <c r="D103" s="368">
        <v>2</v>
      </c>
      <c r="E103" s="368">
        <v>0</v>
      </c>
      <c r="F103" s="367">
        <v>1205.3</v>
      </c>
      <c r="G103" s="366">
        <v>0</v>
      </c>
      <c r="H103" s="366">
        <v>1205.3</v>
      </c>
      <c r="I103" s="366">
        <v>0</v>
      </c>
      <c r="J103" s="365">
        <v>0</v>
      </c>
      <c r="K103" s="364"/>
    </row>
    <row r="104" spans="1:11" x14ac:dyDescent="0.25">
      <c r="A104" s="368" t="s">
        <v>1599</v>
      </c>
      <c r="B104" s="368" t="s">
        <v>1598</v>
      </c>
      <c r="C104" s="368" t="s">
        <v>1010</v>
      </c>
      <c r="D104" s="368">
        <v>6</v>
      </c>
      <c r="E104" s="368">
        <v>0</v>
      </c>
      <c r="F104" s="367">
        <v>1576.14</v>
      </c>
      <c r="G104" s="366">
        <v>0</v>
      </c>
      <c r="H104" s="366">
        <v>1529.76</v>
      </c>
      <c r="I104" s="366">
        <v>46.38</v>
      </c>
      <c r="J104" s="365">
        <v>2.9426319996954584E-2</v>
      </c>
      <c r="K104" s="364"/>
    </row>
    <row r="105" spans="1:11" x14ac:dyDescent="0.25">
      <c r="A105" s="368" t="s">
        <v>1597</v>
      </c>
      <c r="B105" s="368" t="s">
        <v>1596</v>
      </c>
      <c r="C105" s="368" t="s">
        <v>1010</v>
      </c>
      <c r="D105" s="368">
        <v>6</v>
      </c>
      <c r="E105" s="368">
        <v>0</v>
      </c>
      <c r="F105" s="367">
        <v>1633.66</v>
      </c>
      <c r="G105" s="366">
        <v>0</v>
      </c>
      <c r="H105" s="366">
        <v>1552.29</v>
      </c>
      <c r="I105" s="366">
        <v>81.37</v>
      </c>
      <c r="J105" s="365">
        <v>4.9808405665805612E-2</v>
      </c>
      <c r="K105" s="364"/>
    </row>
    <row r="106" spans="1:11" x14ac:dyDescent="0.25">
      <c r="A106" s="368" t="s">
        <v>2250</v>
      </c>
      <c r="B106" s="368" t="s">
        <v>2249</v>
      </c>
      <c r="C106" s="368" t="s">
        <v>1010</v>
      </c>
      <c r="D106" s="368">
        <v>6</v>
      </c>
      <c r="E106" s="368">
        <v>0</v>
      </c>
      <c r="F106" s="367">
        <v>4038.76</v>
      </c>
      <c r="G106" s="366">
        <v>0</v>
      </c>
      <c r="H106" s="366">
        <v>3271.92</v>
      </c>
      <c r="I106" s="366">
        <v>766.84</v>
      </c>
      <c r="J106" s="365">
        <v>0.1898701581673583</v>
      </c>
      <c r="K106" s="364"/>
    </row>
    <row r="107" spans="1:11" x14ac:dyDescent="0.25">
      <c r="A107" s="368" t="s">
        <v>10558</v>
      </c>
      <c r="B107" s="368" t="s">
        <v>10557</v>
      </c>
      <c r="C107" s="368" t="s">
        <v>1010</v>
      </c>
      <c r="D107" s="368">
        <v>1</v>
      </c>
      <c r="E107" s="368">
        <v>0</v>
      </c>
      <c r="F107" s="367">
        <v>848.19</v>
      </c>
      <c r="G107" s="366">
        <v>0</v>
      </c>
      <c r="H107" s="366">
        <v>569.6</v>
      </c>
      <c r="I107" s="366">
        <v>278.58999999999997</v>
      </c>
      <c r="J107" s="365">
        <v>0.32845235147785284</v>
      </c>
      <c r="K107" s="364"/>
    </row>
    <row r="108" spans="1:11" x14ac:dyDescent="0.25">
      <c r="A108" s="368" t="s">
        <v>1593</v>
      </c>
      <c r="B108" s="368" t="s">
        <v>1592</v>
      </c>
      <c r="C108" s="368" t="s">
        <v>1010</v>
      </c>
      <c r="D108" s="368">
        <v>2</v>
      </c>
      <c r="E108" s="368">
        <v>0</v>
      </c>
      <c r="F108" s="367">
        <v>880.94</v>
      </c>
      <c r="G108" s="366">
        <v>0</v>
      </c>
      <c r="H108" s="366">
        <v>707.42</v>
      </c>
      <c r="I108" s="366">
        <v>173.52</v>
      </c>
      <c r="J108" s="365">
        <v>0.19697141689558881</v>
      </c>
      <c r="K108" s="364"/>
    </row>
    <row r="109" spans="1:11" x14ac:dyDescent="0.25">
      <c r="A109" s="368" t="s">
        <v>6713</v>
      </c>
      <c r="B109" s="368" t="s">
        <v>6712</v>
      </c>
      <c r="C109" s="368" t="s">
        <v>1010</v>
      </c>
      <c r="D109" s="368">
        <v>1</v>
      </c>
      <c r="E109" s="368">
        <v>0</v>
      </c>
      <c r="F109" s="367">
        <v>651</v>
      </c>
      <c r="G109" s="366">
        <v>0</v>
      </c>
      <c r="H109" s="366">
        <v>466.74</v>
      </c>
      <c r="I109" s="366">
        <v>184.26</v>
      </c>
      <c r="J109" s="365">
        <v>0.2830414746543779</v>
      </c>
      <c r="K109" s="364"/>
    </row>
    <row r="110" spans="1:11" x14ac:dyDescent="0.25">
      <c r="A110" s="368" t="s">
        <v>2244</v>
      </c>
      <c r="B110" s="368" t="s">
        <v>2243</v>
      </c>
      <c r="C110" s="368" t="s">
        <v>1010</v>
      </c>
      <c r="D110" s="368">
        <v>2</v>
      </c>
      <c r="E110" s="368">
        <v>0</v>
      </c>
      <c r="F110" s="367">
        <v>1649.1</v>
      </c>
      <c r="G110" s="366">
        <v>0</v>
      </c>
      <c r="H110" s="366">
        <v>1301.3599999999999</v>
      </c>
      <c r="I110" s="366">
        <v>347.74</v>
      </c>
      <c r="J110" s="365">
        <v>0.21086653326056637</v>
      </c>
      <c r="K110" s="364"/>
    </row>
    <row r="111" spans="1:11" x14ac:dyDescent="0.25">
      <c r="A111" s="368" t="s">
        <v>10556</v>
      </c>
      <c r="B111" s="368" t="s">
        <v>10555</v>
      </c>
      <c r="C111" s="368" t="s">
        <v>1010</v>
      </c>
      <c r="D111" s="368">
        <v>1</v>
      </c>
      <c r="E111" s="368">
        <v>0</v>
      </c>
      <c r="F111" s="367">
        <v>1110.81</v>
      </c>
      <c r="G111" s="366">
        <v>0</v>
      </c>
      <c r="H111" s="366">
        <v>816.1</v>
      </c>
      <c r="I111" s="366">
        <v>294.70999999999998</v>
      </c>
      <c r="J111" s="365">
        <v>0.26531089925369777</v>
      </c>
      <c r="K111" s="364"/>
    </row>
    <row r="112" spans="1:11" x14ac:dyDescent="0.25">
      <c r="A112" s="368" t="s">
        <v>6709</v>
      </c>
      <c r="B112" s="368" t="s">
        <v>6708</v>
      </c>
      <c r="C112" s="368" t="s">
        <v>1010</v>
      </c>
      <c r="D112" s="368">
        <v>1</v>
      </c>
      <c r="E112" s="368">
        <v>0</v>
      </c>
      <c r="F112" s="367">
        <v>1281.26</v>
      </c>
      <c r="G112" s="366">
        <v>0</v>
      </c>
      <c r="H112" s="366">
        <v>638.57000000000005</v>
      </c>
      <c r="I112" s="366">
        <v>642.69000000000005</v>
      </c>
      <c r="J112" s="365">
        <v>0.50160779232942576</v>
      </c>
      <c r="K112" s="364"/>
    </row>
    <row r="113" spans="1:11" x14ac:dyDescent="0.25">
      <c r="A113" s="368" t="s">
        <v>1587</v>
      </c>
      <c r="B113" s="368" t="s">
        <v>1586</v>
      </c>
      <c r="C113" s="368" t="s">
        <v>1010</v>
      </c>
      <c r="D113" s="368">
        <v>1</v>
      </c>
      <c r="E113" s="368">
        <v>0</v>
      </c>
      <c r="F113" s="367">
        <v>388.98</v>
      </c>
      <c r="G113" s="366">
        <v>0</v>
      </c>
      <c r="H113" s="366">
        <v>280.76</v>
      </c>
      <c r="I113" s="366">
        <v>108.22</v>
      </c>
      <c r="J113" s="365">
        <v>0.27821481824258315</v>
      </c>
      <c r="K113" s="364"/>
    </row>
    <row r="114" spans="1:11" x14ac:dyDescent="0.25">
      <c r="A114" s="368" t="s">
        <v>2236</v>
      </c>
      <c r="B114" s="368" t="s">
        <v>2235</v>
      </c>
      <c r="C114" s="368" t="s">
        <v>1010</v>
      </c>
      <c r="D114" s="368">
        <v>12</v>
      </c>
      <c r="E114" s="368">
        <v>0</v>
      </c>
      <c r="F114" s="367">
        <v>3411.84</v>
      </c>
      <c r="G114" s="366">
        <v>0</v>
      </c>
      <c r="H114" s="366">
        <v>2641.44</v>
      </c>
      <c r="I114" s="366">
        <v>770.4</v>
      </c>
      <c r="J114" s="365">
        <v>0.22580191333708496</v>
      </c>
      <c r="K114" s="364"/>
    </row>
    <row r="115" spans="1:11" x14ac:dyDescent="0.25">
      <c r="A115" s="368" t="s">
        <v>2234</v>
      </c>
      <c r="B115" s="368" t="s">
        <v>2233</v>
      </c>
      <c r="C115" s="368" t="s">
        <v>1010</v>
      </c>
      <c r="D115" s="368">
        <v>3</v>
      </c>
      <c r="E115" s="368">
        <v>0</v>
      </c>
      <c r="F115" s="367">
        <v>1113.0899999999999</v>
      </c>
      <c r="G115" s="366">
        <v>0</v>
      </c>
      <c r="H115" s="366">
        <v>849.06</v>
      </c>
      <c r="I115" s="366">
        <v>264.02999999999997</v>
      </c>
      <c r="J115" s="365">
        <v>0.23720453871654584</v>
      </c>
      <c r="K115" s="364"/>
    </row>
    <row r="116" spans="1:11" x14ac:dyDescent="0.25">
      <c r="A116" s="368" t="s">
        <v>1577</v>
      </c>
      <c r="B116" s="368" t="s">
        <v>1576</v>
      </c>
      <c r="C116" s="368" t="s">
        <v>1010</v>
      </c>
      <c r="D116" s="368">
        <v>1</v>
      </c>
      <c r="E116" s="368">
        <v>0</v>
      </c>
      <c r="F116" s="367">
        <v>1583.61</v>
      </c>
      <c r="G116" s="366">
        <v>0</v>
      </c>
      <c r="H116" s="366">
        <v>1206.56</v>
      </c>
      <c r="I116" s="366">
        <v>377.05</v>
      </c>
      <c r="J116" s="365">
        <v>0.23809523809523808</v>
      </c>
      <c r="K116" s="364"/>
    </row>
    <row r="117" spans="1:11" x14ac:dyDescent="0.25">
      <c r="A117" s="368" t="s">
        <v>1571</v>
      </c>
      <c r="B117" s="368" t="s">
        <v>1570</v>
      </c>
      <c r="C117" s="368" t="s">
        <v>1010</v>
      </c>
      <c r="D117" s="368">
        <v>5</v>
      </c>
      <c r="E117" s="368">
        <v>0</v>
      </c>
      <c r="F117" s="367">
        <v>2218.1999999999998</v>
      </c>
      <c r="G117" s="366">
        <v>0</v>
      </c>
      <c r="H117" s="366">
        <v>1633.1</v>
      </c>
      <c r="I117" s="366">
        <v>585.1</v>
      </c>
      <c r="J117" s="365">
        <v>0.26377242809485169</v>
      </c>
      <c r="K117" s="364"/>
    </row>
    <row r="118" spans="1:11" x14ac:dyDescent="0.25">
      <c r="A118" s="368" t="s">
        <v>1569</v>
      </c>
      <c r="B118" s="368" t="s">
        <v>1568</v>
      </c>
      <c r="C118" s="368" t="s">
        <v>1010</v>
      </c>
      <c r="D118" s="368">
        <v>1</v>
      </c>
      <c r="E118" s="368">
        <v>0</v>
      </c>
      <c r="F118" s="367">
        <v>403.71</v>
      </c>
      <c r="G118" s="366">
        <v>0</v>
      </c>
      <c r="H118" s="366">
        <v>306.48</v>
      </c>
      <c r="I118" s="366">
        <v>97.23</v>
      </c>
      <c r="J118" s="365">
        <v>0.2408411978895742</v>
      </c>
      <c r="K118" s="364"/>
    </row>
    <row r="119" spans="1:11" x14ac:dyDescent="0.25">
      <c r="A119" s="368" t="s">
        <v>1567</v>
      </c>
      <c r="B119" s="368" t="s">
        <v>1566</v>
      </c>
      <c r="C119" s="368" t="s">
        <v>1010</v>
      </c>
      <c r="D119" s="368">
        <v>3</v>
      </c>
      <c r="E119" s="368">
        <v>0</v>
      </c>
      <c r="F119" s="367">
        <v>1938.78</v>
      </c>
      <c r="G119" s="366">
        <v>0</v>
      </c>
      <c r="H119" s="366">
        <v>1534.32</v>
      </c>
      <c r="I119" s="366">
        <v>404.46</v>
      </c>
      <c r="J119" s="365">
        <v>0.20861572741621021</v>
      </c>
      <c r="K119" s="364"/>
    </row>
    <row r="120" spans="1:11" x14ac:dyDescent="0.25">
      <c r="A120" s="368" t="s">
        <v>1563</v>
      </c>
      <c r="B120" s="368" t="s">
        <v>1562</v>
      </c>
      <c r="C120" s="368" t="s">
        <v>1010</v>
      </c>
      <c r="D120" s="368">
        <v>6</v>
      </c>
      <c r="E120" s="368">
        <v>0</v>
      </c>
      <c r="F120" s="367">
        <v>1107.8399999999999</v>
      </c>
      <c r="G120" s="366">
        <v>0</v>
      </c>
      <c r="H120" s="366">
        <v>884.22</v>
      </c>
      <c r="I120" s="366">
        <v>223.62</v>
      </c>
      <c r="J120" s="365">
        <v>0.20185225303292895</v>
      </c>
      <c r="K120" s="364"/>
    </row>
    <row r="121" spans="1:11" x14ac:dyDescent="0.25">
      <c r="A121" s="368" t="s">
        <v>1561</v>
      </c>
      <c r="B121" s="368" t="s">
        <v>1560</v>
      </c>
      <c r="C121" s="368" t="s">
        <v>1010</v>
      </c>
      <c r="D121" s="368">
        <v>2</v>
      </c>
      <c r="E121" s="368">
        <v>0</v>
      </c>
      <c r="F121" s="367">
        <v>1329.92</v>
      </c>
      <c r="G121" s="366">
        <v>0</v>
      </c>
      <c r="H121" s="366">
        <v>1013.28</v>
      </c>
      <c r="I121" s="366">
        <v>316.64</v>
      </c>
      <c r="J121" s="365">
        <v>0.23808950914340712</v>
      </c>
      <c r="K121" s="364"/>
    </row>
    <row r="122" spans="1:11" x14ac:dyDescent="0.25">
      <c r="A122" s="368" t="s">
        <v>1559</v>
      </c>
      <c r="B122" s="368" t="s">
        <v>1558</v>
      </c>
      <c r="C122" s="368" t="s">
        <v>1010</v>
      </c>
      <c r="D122" s="368">
        <v>2</v>
      </c>
      <c r="E122" s="368">
        <v>0</v>
      </c>
      <c r="F122" s="367">
        <v>1200.82</v>
      </c>
      <c r="G122" s="366">
        <v>0</v>
      </c>
      <c r="H122" s="366">
        <v>914.92</v>
      </c>
      <c r="I122" s="366">
        <v>285.89999999999998</v>
      </c>
      <c r="J122" s="365">
        <v>0.23808730700687863</v>
      </c>
      <c r="K122" s="364"/>
    </row>
    <row r="123" spans="1:11" x14ac:dyDescent="0.25">
      <c r="A123" s="368" t="s">
        <v>1557</v>
      </c>
      <c r="B123" s="368" t="s">
        <v>1556</v>
      </c>
      <c r="C123" s="368" t="s">
        <v>1010</v>
      </c>
      <c r="D123" s="368">
        <v>2</v>
      </c>
      <c r="E123" s="368">
        <v>0</v>
      </c>
      <c r="F123" s="367">
        <v>1106.97</v>
      </c>
      <c r="G123" s="366">
        <v>0</v>
      </c>
      <c r="H123" s="366">
        <v>871.06</v>
      </c>
      <c r="I123" s="366">
        <v>235.91</v>
      </c>
      <c r="J123" s="365">
        <v>0.21311327316910125</v>
      </c>
      <c r="K123" s="364"/>
    </row>
    <row r="124" spans="1:11" x14ac:dyDescent="0.25">
      <c r="A124" s="368" t="s">
        <v>2228</v>
      </c>
      <c r="B124" s="368" t="s">
        <v>2227</v>
      </c>
      <c r="C124" s="368" t="s">
        <v>1010</v>
      </c>
      <c r="D124" s="368">
        <v>1</v>
      </c>
      <c r="E124" s="368">
        <v>0</v>
      </c>
      <c r="F124" s="367">
        <v>546.01</v>
      </c>
      <c r="G124" s="366">
        <v>0</v>
      </c>
      <c r="H124" s="366">
        <v>416.01</v>
      </c>
      <c r="I124" s="366">
        <v>130</v>
      </c>
      <c r="J124" s="365">
        <v>0.23809087745645685</v>
      </c>
      <c r="K124" s="364"/>
    </row>
    <row r="125" spans="1:11" x14ac:dyDescent="0.25">
      <c r="A125" s="368" t="s">
        <v>1555</v>
      </c>
      <c r="B125" s="368" t="s">
        <v>1554</v>
      </c>
      <c r="C125" s="368" t="s">
        <v>1010</v>
      </c>
      <c r="D125" s="368">
        <v>3</v>
      </c>
      <c r="E125" s="368">
        <v>0</v>
      </c>
      <c r="F125" s="367">
        <v>1974.8</v>
      </c>
      <c r="G125" s="366">
        <v>0</v>
      </c>
      <c r="H125" s="366">
        <v>1465.83</v>
      </c>
      <c r="I125" s="366">
        <v>508.97</v>
      </c>
      <c r="J125" s="365">
        <v>0.2577324286003646</v>
      </c>
      <c r="K125" s="364"/>
    </row>
    <row r="126" spans="1:11" x14ac:dyDescent="0.25">
      <c r="A126" s="368" t="s">
        <v>1553</v>
      </c>
      <c r="B126" s="368" t="s">
        <v>1552</v>
      </c>
      <c r="C126" s="368" t="s">
        <v>1010</v>
      </c>
      <c r="D126" s="368">
        <v>3</v>
      </c>
      <c r="E126" s="368">
        <v>0</v>
      </c>
      <c r="F126" s="367">
        <v>2014.16</v>
      </c>
      <c r="G126" s="366">
        <v>0</v>
      </c>
      <c r="H126" s="366">
        <v>1495.05</v>
      </c>
      <c r="I126" s="366">
        <v>519.11</v>
      </c>
      <c r="J126" s="365">
        <v>0.2577302696905906</v>
      </c>
      <c r="K126" s="364"/>
    </row>
    <row r="127" spans="1:11" x14ac:dyDescent="0.25">
      <c r="A127" s="368" t="s">
        <v>1551</v>
      </c>
      <c r="B127" s="368" t="s">
        <v>1550</v>
      </c>
      <c r="C127" s="368" t="s">
        <v>1010</v>
      </c>
      <c r="D127" s="368">
        <v>5</v>
      </c>
      <c r="E127" s="368">
        <v>0</v>
      </c>
      <c r="F127" s="367">
        <v>5008.87</v>
      </c>
      <c r="G127" s="366">
        <v>0</v>
      </c>
      <c r="H127" s="366">
        <v>3797.99</v>
      </c>
      <c r="I127" s="366">
        <v>1210.8800000000001</v>
      </c>
      <c r="J127" s="365">
        <v>0.24174714057262417</v>
      </c>
      <c r="K127" s="364"/>
    </row>
    <row r="128" spans="1:11" x14ac:dyDescent="0.25">
      <c r="A128" s="368" t="s">
        <v>1549</v>
      </c>
      <c r="B128" s="368" t="s">
        <v>1548</v>
      </c>
      <c r="C128" s="368" t="s">
        <v>1010</v>
      </c>
      <c r="D128" s="368">
        <v>4</v>
      </c>
      <c r="E128" s="368">
        <v>0</v>
      </c>
      <c r="F128" s="367">
        <v>2682.46</v>
      </c>
      <c r="G128" s="366">
        <v>0</v>
      </c>
      <c r="H128" s="366">
        <v>2060.08</v>
      </c>
      <c r="I128" s="366">
        <v>622.38</v>
      </c>
      <c r="J128" s="365">
        <v>0.23201837119658822</v>
      </c>
      <c r="K128" s="364"/>
    </row>
    <row r="129" spans="1:11" x14ac:dyDescent="0.25">
      <c r="A129" s="368" t="s">
        <v>1547</v>
      </c>
      <c r="B129" s="368" t="s">
        <v>1546</v>
      </c>
      <c r="C129" s="368" t="s">
        <v>1010</v>
      </c>
      <c r="D129" s="368">
        <v>4</v>
      </c>
      <c r="E129" s="368">
        <v>0</v>
      </c>
      <c r="F129" s="367">
        <v>3221.74</v>
      </c>
      <c r="G129" s="366">
        <v>0</v>
      </c>
      <c r="H129" s="366">
        <v>2494.98</v>
      </c>
      <c r="I129" s="366">
        <v>726.76</v>
      </c>
      <c r="J129" s="365">
        <v>0.22557996610527231</v>
      </c>
      <c r="K129" s="364"/>
    </row>
    <row r="130" spans="1:11" x14ac:dyDescent="0.25">
      <c r="A130" s="368" t="s">
        <v>1545</v>
      </c>
      <c r="B130" s="368" t="s">
        <v>1544</v>
      </c>
      <c r="C130" s="368" t="s">
        <v>1010</v>
      </c>
      <c r="D130" s="368">
        <v>2</v>
      </c>
      <c r="E130" s="368">
        <v>0</v>
      </c>
      <c r="F130" s="367">
        <v>1473.22</v>
      </c>
      <c r="G130" s="366">
        <v>0</v>
      </c>
      <c r="H130" s="366">
        <v>1140.3800000000001</v>
      </c>
      <c r="I130" s="366">
        <v>332.84</v>
      </c>
      <c r="J130" s="365">
        <v>0.22592688125330906</v>
      </c>
      <c r="K130" s="364"/>
    </row>
    <row r="131" spans="1:11" x14ac:dyDescent="0.25">
      <c r="A131" s="368" t="s">
        <v>1539</v>
      </c>
      <c r="B131" s="368" t="s">
        <v>1538</v>
      </c>
      <c r="C131" s="368" t="s">
        <v>1010</v>
      </c>
      <c r="D131" s="368">
        <v>1</v>
      </c>
      <c r="E131" s="368">
        <v>0</v>
      </c>
      <c r="F131" s="367">
        <v>475.52</v>
      </c>
      <c r="G131" s="366">
        <v>0</v>
      </c>
      <c r="H131" s="366">
        <v>414.52</v>
      </c>
      <c r="I131" s="366">
        <v>61</v>
      </c>
      <c r="J131" s="365">
        <v>0.12828061911170929</v>
      </c>
      <c r="K131" s="364"/>
    </row>
    <row r="132" spans="1:11" x14ac:dyDescent="0.25">
      <c r="A132" s="368" t="s">
        <v>1535</v>
      </c>
      <c r="B132" s="368" t="s">
        <v>1534</v>
      </c>
      <c r="C132" s="368" t="s">
        <v>1010</v>
      </c>
      <c r="D132" s="368">
        <v>2</v>
      </c>
      <c r="E132" s="368">
        <v>0</v>
      </c>
      <c r="F132" s="367">
        <v>651.62</v>
      </c>
      <c r="G132" s="366">
        <v>0</v>
      </c>
      <c r="H132" s="366">
        <v>568.67999999999995</v>
      </c>
      <c r="I132" s="366">
        <v>82.94</v>
      </c>
      <c r="J132" s="365">
        <v>0.12728277216782788</v>
      </c>
      <c r="K132" s="364"/>
    </row>
    <row r="133" spans="1:11" x14ac:dyDescent="0.25">
      <c r="A133" s="368" t="s">
        <v>1531</v>
      </c>
      <c r="B133" s="368" t="s">
        <v>1530</v>
      </c>
      <c r="C133" s="368" t="s">
        <v>1010</v>
      </c>
      <c r="D133" s="368">
        <v>9</v>
      </c>
      <c r="E133" s="368">
        <v>0</v>
      </c>
      <c r="F133" s="367">
        <v>1947.36</v>
      </c>
      <c r="G133" s="366">
        <v>0</v>
      </c>
      <c r="H133" s="366">
        <v>1863.36</v>
      </c>
      <c r="I133" s="366">
        <v>84</v>
      </c>
      <c r="J133" s="365">
        <v>4.3135321666255853E-2</v>
      </c>
      <c r="K133" s="364"/>
    </row>
    <row r="134" spans="1:11" x14ac:dyDescent="0.25">
      <c r="A134" s="368" t="s">
        <v>10554</v>
      </c>
      <c r="B134" s="368" t="s">
        <v>10553</v>
      </c>
      <c r="C134" s="368" t="s">
        <v>1010</v>
      </c>
      <c r="D134" s="368">
        <v>1</v>
      </c>
      <c r="E134" s="368">
        <v>0</v>
      </c>
      <c r="F134" s="367">
        <v>602.16999999999996</v>
      </c>
      <c r="G134" s="366">
        <v>0</v>
      </c>
      <c r="H134" s="366">
        <v>296.04000000000002</v>
      </c>
      <c r="I134" s="366">
        <v>306.13</v>
      </c>
      <c r="J134" s="365">
        <v>0.50837803278144045</v>
      </c>
      <c r="K134" s="364"/>
    </row>
    <row r="135" spans="1:11" x14ac:dyDescent="0.25">
      <c r="A135" s="368" t="s">
        <v>1529</v>
      </c>
      <c r="B135" s="368" t="s">
        <v>1528</v>
      </c>
      <c r="C135" s="368" t="s">
        <v>1010</v>
      </c>
      <c r="D135" s="368">
        <v>1</v>
      </c>
      <c r="E135" s="368">
        <v>0</v>
      </c>
      <c r="F135" s="367">
        <v>737.79</v>
      </c>
      <c r="G135" s="366">
        <v>0</v>
      </c>
      <c r="H135" s="366">
        <v>571.19000000000005</v>
      </c>
      <c r="I135" s="366">
        <v>166.6</v>
      </c>
      <c r="J135" s="365">
        <v>0.22580951219181611</v>
      </c>
      <c r="K135" s="364"/>
    </row>
    <row r="136" spans="1:11" x14ac:dyDescent="0.25">
      <c r="A136" s="368" t="s">
        <v>1527</v>
      </c>
      <c r="B136" s="368" t="s">
        <v>1526</v>
      </c>
      <c r="C136" s="368" t="s">
        <v>1010</v>
      </c>
      <c r="D136" s="368">
        <v>2</v>
      </c>
      <c r="E136" s="368">
        <v>0</v>
      </c>
      <c r="F136" s="367">
        <v>928.72</v>
      </c>
      <c r="G136" s="366">
        <v>0</v>
      </c>
      <c r="H136" s="366">
        <v>719</v>
      </c>
      <c r="I136" s="366">
        <v>209.72</v>
      </c>
      <c r="J136" s="365">
        <v>0.22581617710397106</v>
      </c>
      <c r="K136" s="364"/>
    </row>
    <row r="137" spans="1:11" x14ac:dyDescent="0.25">
      <c r="A137" s="368" t="s">
        <v>3090</v>
      </c>
      <c r="B137" s="368" t="s">
        <v>3089</v>
      </c>
      <c r="C137" s="368" t="s">
        <v>1010</v>
      </c>
      <c r="D137" s="368">
        <v>8</v>
      </c>
      <c r="E137" s="368">
        <v>0</v>
      </c>
      <c r="F137" s="367">
        <v>2769.04</v>
      </c>
      <c r="G137" s="366">
        <v>0</v>
      </c>
      <c r="H137" s="366">
        <v>2766.64</v>
      </c>
      <c r="I137" s="366">
        <v>2.4</v>
      </c>
      <c r="J137" s="365">
        <v>8.6672637448357551E-4</v>
      </c>
      <c r="K137" s="364"/>
    </row>
    <row r="138" spans="1:11" x14ac:dyDescent="0.25">
      <c r="A138" s="368" t="s">
        <v>3088</v>
      </c>
      <c r="B138" s="368" t="s">
        <v>3087</v>
      </c>
      <c r="C138" s="368" t="s">
        <v>1010</v>
      </c>
      <c r="D138" s="368">
        <v>5</v>
      </c>
      <c r="E138" s="368">
        <v>0</v>
      </c>
      <c r="F138" s="367">
        <v>2392.5500000000002</v>
      </c>
      <c r="G138" s="366">
        <v>0</v>
      </c>
      <c r="H138" s="366">
        <v>2392.5500000000002</v>
      </c>
      <c r="I138" s="366">
        <v>0</v>
      </c>
      <c r="J138" s="365">
        <v>0</v>
      </c>
      <c r="K138" s="364"/>
    </row>
    <row r="139" spans="1:11" x14ac:dyDescent="0.25">
      <c r="A139" s="368" t="s">
        <v>10552</v>
      </c>
      <c r="B139" s="368" t="s">
        <v>10551</v>
      </c>
      <c r="C139" s="368" t="s">
        <v>1010</v>
      </c>
      <c r="D139" s="368">
        <v>1</v>
      </c>
      <c r="E139" s="368">
        <v>0</v>
      </c>
      <c r="F139" s="367">
        <v>671.78</v>
      </c>
      <c r="G139" s="366">
        <v>0</v>
      </c>
      <c r="H139" s="366">
        <v>333.31</v>
      </c>
      <c r="I139" s="366">
        <v>338.47</v>
      </c>
      <c r="J139" s="365">
        <v>0.50384054303492209</v>
      </c>
      <c r="K139" s="364"/>
    </row>
    <row r="140" spans="1:11" x14ac:dyDescent="0.25">
      <c r="A140" s="368" t="s">
        <v>1525</v>
      </c>
      <c r="B140" s="368" t="s">
        <v>1524</v>
      </c>
      <c r="C140" s="368" t="s">
        <v>1010</v>
      </c>
      <c r="D140" s="368">
        <v>2</v>
      </c>
      <c r="E140" s="368">
        <v>0</v>
      </c>
      <c r="F140" s="367">
        <v>3099.5</v>
      </c>
      <c r="G140" s="366">
        <v>0</v>
      </c>
      <c r="H140" s="366">
        <v>2399.62</v>
      </c>
      <c r="I140" s="366">
        <v>699.88</v>
      </c>
      <c r="J140" s="365">
        <v>0.22580416196160671</v>
      </c>
      <c r="K140" s="364"/>
    </row>
    <row r="141" spans="1:11" x14ac:dyDescent="0.25">
      <c r="A141" s="368" t="s">
        <v>1523</v>
      </c>
      <c r="B141" s="368" t="s">
        <v>1522</v>
      </c>
      <c r="C141" s="368" t="s">
        <v>1010</v>
      </c>
      <c r="D141" s="368">
        <v>3</v>
      </c>
      <c r="E141" s="368">
        <v>0</v>
      </c>
      <c r="F141" s="367">
        <v>2124.67</v>
      </c>
      <c r="G141" s="366">
        <v>0</v>
      </c>
      <c r="H141" s="366">
        <v>1627.41</v>
      </c>
      <c r="I141" s="366">
        <v>497.26</v>
      </c>
      <c r="J141" s="365">
        <v>0.23404105108087372</v>
      </c>
      <c r="K141" s="364"/>
    </row>
    <row r="142" spans="1:11" x14ac:dyDescent="0.25">
      <c r="A142" s="368" t="s">
        <v>4487</v>
      </c>
      <c r="B142" s="368" t="s">
        <v>4486</v>
      </c>
      <c r="C142" s="368" t="s">
        <v>1010</v>
      </c>
      <c r="D142" s="368">
        <v>10</v>
      </c>
      <c r="E142" s="368">
        <v>0</v>
      </c>
      <c r="F142" s="367">
        <v>4636.3</v>
      </c>
      <c r="G142" s="366">
        <v>0</v>
      </c>
      <c r="H142" s="366">
        <v>4046.2</v>
      </c>
      <c r="I142" s="366">
        <v>590.1</v>
      </c>
      <c r="J142" s="365">
        <v>0.12727821754416238</v>
      </c>
      <c r="K142" s="364"/>
    </row>
    <row r="143" spans="1:11" x14ac:dyDescent="0.25">
      <c r="A143" s="368" t="s">
        <v>2224</v>
      </c>
      <c r="B143" s="368" t="s">
        <v>2223</v>
      </c>
      <c r="C143" s="368" t="s">
        <v>1010</v>
      </c>
      <c r="D143" s="368">
        <v>4</v>
      </c>
      <c r="E143" s="368">
        <v>0</v>
      </c>
      <c r="F143" s="367">
        <v>322.8</v>
      </c>
      <c r="G143" s="366">
        <v>0</v>
      </c>
      <c r="H143" s="366">
        <v>252.88</v>
      </c>
      <c r="I143" s="366">
        <v>69.92</v>
      </c>
      <c r="J143" s="365">
        <v>0.21660470879801735</v>
      </c>
      <c r="K143" s="364"/>
    </row>
    <row r="144" spans="1:11" x14ac:dyDescent="0.25">
      <c r="A144" s="368" t="s">
        <v>1517</v>
      </c>
      <c r="B144" s="368" t="s">
        <v>1516</v>
      </c>
      <c r="C144" s="368" t="s">
        <v>1010</v>
      </c>
      <c r="D144" s="368">
        <v>10</v>
      </c>
      <c r="E144" s="368">
        <v>0</v>
      </c>
      <c r="F144" s="367">
        <v>719.3</v>
      </c>
      <c r="G144" s="366">
        <v>0</v>
      </c>
      <c r="H144" s="366">
        <v>548</v>
      </c>
      <c r="I144" s="366">
        <v>171.3</v>
      </c>
      <c r="J144" s="365">
        <v>0.23814819963853748</v>
      </c>
      <c r="K144" s="364"/>
    </row>
    <row r="145" spans="1:11" x14ac:dyDescent="0.25">
      <c r="A145" s="368" t="s">
        <v>2222</v>
      </c>
      <c r="B145" s="368" t="s">
        <v>2221</v>
      </c>
      <c r="C145" s="368" t="s">
        <v>1010</v>
      </c>
      <c r="D145" s="368">
        <v>12</v>
      </c>
      <c r="E145" s="368">
        <v>0</v>
      </c>
      <c r="F145" s="367">
        <v>1096.68</v>
      </c>
      <c r="G145" s="366">
        <v>0</v>
      </c>
      <c r="H145" s="366">
        <v>849</v>
      </c>
      <c r="I145" s="366">
        <v>247.68</v>
      </c>
      <c r="J145" s="365">
        <v>0.22584527847685743</v>
      </c>
      <c r="K145" s="364"/>
    </row>
    <row r="146" spans="1:11" x14ac:dyDescent="0.25">
      <c r="A146" s="368" t="s">
        <v>3084</v>
      </c>
      <c r="B146" s="368" t="s">
        <v>3083</v>
      </c>
      <c r="C146" s="368" t="s">
        <v>1010</v>
      </c>
      <c r="D146" s="368">
        <v>1</v>
      </c>
      <c r="E146" s="368">
        <v>0</v>
      </c>
      <c r="F146" s="367">
        <v>124.69</v>
      </c>
      <c r="G146" s="366">
        <v>0</v>
      </c>
      <c r="H146" s="366">
        <v>60.68</v>
      </c>
      <c r="I146" s="366">
        <v>64.010000000000005</v>
      </c>
      <c r="J146" s="365">
        <v>0.51335311572700293</v>
      </c>
      <c r="K146" s="364"/>
    </row>
    <row r="147" spans="1:11" x14ac:dyDescent="0.25">
      <c r="A147" s="368" t="s">
        <v>1515</v>
      </c>
      <c r="B147" s="368" t="s">
        <v>1514</v>
      </c>
      <c r="C147" s="368" t="s">
        <v>1010</v>
      </c>
      <c r="D147" s="368">
        <v>12</v>
      </c>
      <c r="E147" s="368">
        <v>0</v>
      </c>
      <c r="F147" s="367">
        <v>1137.28</v>
      </c>
      <c r="G147" s="366">
        <v>0</v>
      </c>
      <c r="H147" s="366">
        <v>787.68</v>
      </c>
      <c r="I147" s="366">
        <v>349.6</v>
      </c>
      <c r="J147" s="365">
        <v>0.30740011254924027</v>
      </c>
      <c r="K147" s="364"/>
    </row>
    <row r="148" spans="1:11" x14ac:dyDescent="0.25">
      <c r="A148" s="368" t="s">
        <v>1513</v>
      </c>
      <c r="B148" s="368" t="s">
        <v>1512</v>
      </c>
      <c r="C148" s="368" t="s">
        <v>1010</v>
      </c>
      <c r="D148" s="368">
        <v>2</v>
      </c>
      <c r="E148" s="368">
        <v>0</v>
      </c>
      <c r="F148" s="367">
        <v>295</v>
      </c>
      <c r="G148" s="366">
        <v>0</v>
      </c>
      <c r="H148" s="366">
        <v>217.98</v>
      </c>
      <c r="I148" s="366">
        <v>77.02</v>
      </c>
      <c r="J148" s="365">
        <v>0.26108474576271185</v>
      </c>
      <c r="K148" s="364"/>
    </row>
    <row r="149" spans="1:11" x14ac:dyDescent="0.25">
      <c r="A149" s="368" t="s">
        <v>10550</v>
      </c>
      <c r="B149" s="368" t="s">
        <v>10549</v>
      </c>
      <c r="C149" s="368" t="s">
        <v>1010</v>
      </c>
      <c r="D149" s="368">
        <v>3</v>
      </c>
      <c r="E149" s="368">
        <v>0</v>
      </c>
      <c r="F149" s="367">
        <v>1055.3699999999999</v>
      </c>
      <c r="G149" s="366">
        <v>0</v>
      </c>
      <c r="H149" s="366">
        <v>552</v>
      </c>
      <c r="I149" s="366">
        <v>503.37</v>
      </c>
      <c r="J149" s="365">
        <v>0.47696068677335912</v>
      </c>
      <c r="K149" s="364"/>
    </row>
    <row r="150" spans="1:11" x14ac:dyDescent="0.25">
      <c r="A150" s="368" t="s">
        <v>1511</v>
      </c>
      <c r="B150" s="368" t="s">
        <v>1510</v>
      </c>
      <c r="C150" s="368" t="s">
        <v>1010</v>
      </c>
      <c r="D150" s="368">
        <v>12</v>
      </c>
      <c r="E150" s="368">
        <v>0</v>
      </c>
      <c r="F150" s="367">
        <v>1302.24</v>
      </c>
      <c r="G150" s="366">
        <v>0</v>
      </c>
      <c r="H150" s="366">
        <v>1136.52</v>
      </c>
      <c r="I150" s="366">
        <v>165.72</v>
      </c>
      <c r="J150" s="365">
        <v>0.12725764835974934</v>
      </c>
      <c r="K150" s="364"/>
    </row>
    <row r="151" spans="1:11" x14ac:dyDescent="0.25">
      <c r="A151" s="368" t="s">
        <v>8859</v>
      </c>
      <c r="B151" s="368" t="s">
        <v>8858</v>
      </c>
      <c r="C151" s="368" t="s">
        <v>1010</v>
      </c>
      <c r="D151" s="368">
        <v>1</v>
      </c>
      <c r="E151" s="368">
        <v>0</v>
      </c>
      <c r="F151" s="367">
        <v>306.33</v>
      </c>
      <c r="G151" s="366">
        <v>0</v>
      </c>
      <c r="H151" s="366">
        <v>209.54</v>
      </c>
      <c r="I151" s="366">
        <v>96.79</v>
      </c>
      <c r="J151" s="365">
        <v>0.31596644141938435</v>
      </c>
      <c r="K151" s="364"/>
    </row>
    <row r="152" spans="1:11" x14ac:dyDescent="0.25">
      <c r="A152" s="368" t="s">
        <v>1507</v>
      </c>
      <c r="B152" s="368" t="s">
        <v>1506</v>
      </c>
      <c r="C152" s="368" t="s">
        <v>1010</v>
      </c>
      <c r="D152" s="368">
        <v>2</v>
      </c>
      <c r="E152" s="368">
        <v>0</v>
      </c>
      <c r="F152" s="367">
        <v>295</v>
      </c>
      <c r="G152" s="366">
        <v>0</v>
      </c>
      <c r="H152" s="366">
        <v>218.2</v>
      </c>
      <c r="I152" s="366">
        <v>76.8</v>
      </c>
      <c r="J152" s="365">
        <v>0.26033898305084746</v>
      </c>
      <c r="K152" s="364"/>
    </row>
    <row r="153" spans="1:11" x14ac:dyDescent="0.25">
      <c r="A153" s="368" t="s">
        <v>1505</v>
      </c>
      <c r="B153" s="368" t="s">
        <v>1504</v>
      </c>
      <c r="C153" s="368" t="s">
        <v>1010</v>
      </c>
      <c r="D153" s="368">
        <v>54</v>
      </c>
      <c r="E153" s="368">
        <v>0</v>
      </c>
      <c r="F153" s="367">
        <v>6658.51</v>
      </c>
      <c r="G153" s="366">
        <v>0</v>
      </c>
      <c r="H153" s="366">
        <v>5496.71</v>
      </c>
      <c r="I153" s="366">
        <v>1161.8</v>
      </c>
      <c r="J153" s="365">
        <v>0.17448348053843879</v>
      </c>
      <c r="K153" s="364"/>
    </row>
    <row r="154" spans="1:11" x14ac:dyDescent="0.25">
      <c r="A154" s="368" t="s">
        <v>1503</v>
      </c>
      <c r="B154" s="368" t="s">
        <v>1502</v>
      </c>
      <c r="C154" s="368" t="s">
        <v>1010</v>
      </c>
      <c r="D154" s="368">
        <v>13</v>
      </c>
      <c r="E154" s="368">
        <v>0</v>
      </c>
      <c r="F154" s="367">
        <v>1287.33</v>
      </c>
      <c r="G154" s="366">
        <v>0</v>
      </c>
      <c r="H154" s="366">
        <v>1105.67</v>
      </c>
      <c r="I154" s="366">
        <v>181.66</v>
      </c>
      <c r="J154" s="365">
        <v>0.14111377812992784</v>
      </c>
      <c r="K154" s="364"/>
    </row>
    <row r="155" spans="1:11" x14ac:dyDescent="0.25">
      <c r="A155" s="368" t="s">
        <v>1499</v>
      </c>
      <c r="B155" s="368" t="s">
        <v>1498</v>
      </c>
      <c r="C155" s="368" t="s">
        <v>1010</v>
      </c>
      <c r="D155" s="368">
        <v>26</v>
      </c>
      <c r="E155" s="368">
        <v>0</v>
      </c>
      <c r="F155" s="367">
        <v>4238</v>
      </c>
      <c r="G155" s="366">
        <v>0</v>
      </c>
      <c r="H155" s="366">
        <v>3560.7</v>
      </c>
      <c r="I155" s="366">
        <v>677.3</v>
      </c>
      <c r="J155" s="365">
        <v>0.15981595092024539</v>
      </c>
      <c r="K155" s="364"/>
    </row>
    <row r="156" spans="1:11" x14ac:dyDescent="0.25">
      <c r="A156" s="368" t="s">
        <v>3080</v>
      </c>
      <c r="B156" s="368" t="s">
        <v>3079</v>
      </c>
      <c r="C156" s="368" t="s">
        <v>1010</v>
      </c>
      <c r="D156" s="368">
        <v>1</v>
      </c>
      <c r="E156" s="368">
        <v>0</v>
      </c>
      <c r="F156" s="367">
        <v>80.02</v>
      </c>
      <c r="G156" s="366">
        <v>0</v>
      </c>
      <c r="H156" s="366">
        <v>63.59</v>
      </c>
      <c r="I156" s="366">
        <v>16.43</v>
      </c>
      <c r="J156" s="365">
        <v>0.20532366908272931</v>
      </c>
      <c r="K156" s="364"/>
    </row>
    <row r="157" spans="1:11" x14ac:dyDescent="0.25">
      <c r="A157" s="368" t="s">
        <v>1497</v>
      </c>
      <c r="B157" s="368" t="s">
        <v>1496</v>
      </c>
      <c r="C157" s="368" t="s">
        <v>1010</v>
      </c>
      <c r="D157" s="368">
        <v>18</v>
      </c>
      <c r="E157" s="368">
        <v>0</v>
      </c>
      <c r="F157" s="367">
        <v>5736.18</v>
      </c>
      <c r="G157" s="366">
        <v>0</v>
      </c>
      <c r="H157" s="366">
        <v>4545.6000000000004</v>
      </c>
      <c r="I157" s="366">
        <v>1190.58</v>
      </c>
      <c r="J157" s="365">
        <v>0.20755624823488802</v>
      </c>
      <c r="K157" s="364"/>
    </row>
    <row r="158" spans="1:11" x14ac:dyDescent="0.25">
      <c r="A158" s="368" t="s">
        <v>2206</v>
      </c>
      <c r="B158" s="368" t="s">
        <v>2205</v>
      </c>
      <c r="C158" s="368" t="s">
        <v>1010</v>
      </c>
      <c r="D158" s="368">
        <v>1</v>
      </c>
      <c r="E158" s="368">
        <v>0</v>
      </c>
      <c r="F158" s="367">
        <v>335.85</v>
      </c>
      <c r="G158" s="366">
        <v>0</v>
      </c>
      <c r="H158" s="366">
        <v>241.41</v>
      </c>
      <c r="I158" s="366">
        <v>94.44</v>
      </c>
      <c r="J158" s="365">
        <v>0.28119696292987939</v>
      </c>
      <c r="K158" s="364"/>
    </row>
    <row r="159" spans="1:11" x14ac:dyDescent="0.25">
      <c r="A159" s="368" t="s">
        <v>1493</v>
      </c>
      <c r="B159" s="368" t="s">
        <v>1492</v>
      </c>
      <c r="C159" s="368" t="s">
        <v>1010</v>
      </c>
      <c r="D159" s="368">
        <v>3</v>
      </c>
      <c r="E159" s="368">
        <v>0</v>
      </c>
      <c r="F159" s="367">
        <v>1034.49</v>
      </c>
      <c r="G159" s="366">
        <v>0</v>
      </c>
      <c r="H159" s="366">
        <v>773.85</v>
      </c>
      <c r="I159" s="366">
        <v>260.64</v>
      </c>
      <c r="J159" s="365">
        <v>0.25195023634834557</v>
      </c>
      <c r="K159" s="364"/>
    </row>
    <row r="160" spans="1:11" x14ac:dyDescent="0.25">
      <c r="A160" s="368" t="s">
        <v>1491</v>
      </c>
      <c r="B160" s="368" t="s">
        <v>1490</v>
      </c>
      <c r="C160" s="368" t="s">
        <v>1010</v>
      </c>
      <c r="D160" s="368">
        <v>10</v>
      </c>
      <c r="E160" s="368">
        <v>0</v>
      </c>
      <c r="F160" s="367">
        <v>2645.43</v>
      </c>
      <c r="G160" s="366">
        <v>0</v>
      </c>
      <c r="H160" s="366">
        <v>2146.6</v>
      </c>
      <c r="I160" s="366">
        <v>498.83</v>
      </c>
      <c r="J160" s="365">
        <v>0.18856291793772656</v>
      </c>
      <c r="K160" s="364"/>
    </row>
    <row r="161" spans="1:11" x14ac:dyDescent="0.25">
      <c r="A161" s="368" t="s">
        <v>3076</v>
      </c>
      <c r="B161" s="368" t="s">
        <v>3075</v>
      </c>
      <c r="C161" s="368" t="s">
        <v>1010</v>
      </c>
      <c r="D161" s="368">
        <v>12</v>
      </c>
      <c r="E161" s="368">
        <v>0</v>
      </c>
      <c r="F161" s="367">
        <v>1888.8</v>
      </c>
      <c r="G161" s="366">
        <v>0</v>
      </c>
      <c r="H161" s="366">
        <v>1630.8</v>
      </c>
      <c r="I161" s="366">
        <v>258</v>
      </c>
      <c r="J161" s="365">
        <v>0.13659466327827191</v>
      </c>
      <c r="K161" s="364"/>
    </row>
    <row r="162" spans="1:11" x14ac:dyDescent="0.25">
      <c r="A162" s="368" t="s">
        <v>1483</v>
      </c>
      <c r="B162" s="368" t="s">
        <v>1482</v>
      </c>
      <c r="C162" s="368" t="s">
        <v>1010</v>
      </c>
      <c r="D162" s="368">
        <v>2</v>
      </c>
      <c r="E162" s="368">
        <v>0</v>
      </c>
      <c r="F162" s="367">
        <v>561.67999999999995</v>
      </c>
      <c r="G162" s="366">
        <v>0</v>
      </c>
      <c r="H162" s="366">
        <v>427.34</v>
      </c>
      <c r="I162" s="366">
        <v>134.34</v>
      </c>
      <c r="J162" s="365">
        <v>0.23917533114940892</v>
      </c>
      <c r="K162" s="364"/>
    </row>
    <row r="163" spans="1:11" x14ac:dyDescent="0.25">
      <c r="A163" s="368" t="s">
        <v>1481</v>
      </c>
      <c r="B163" s="368" t="s">
        <v>1480</v>
      </c>
      <c r="C163" s="368" t="s">
        <v>1010</v>
      </c>
      <c r="D163" s="368">
        <v>12</v>
      </c>
      <c r="E163" s="368">
        <v>0</v>
      </c>
      <c r="F163" s="367">
        <v>2070.48</v>
      </c>
      <c r="G163" s="366">
        <v>0</v>
      </c>
      <c r="H163" s="366">
        <v>1602.96</v>
      </c>
      <c r="I163" s="366">
        <v>467.52</v>
      </c>
      <c r="J163" s="365">
        <v>0.22580271241451258</v>
      </c>
      <c r="K163" s="364"/>
    </row>
    <row r="164" spans="1:11" x14ac:dyDescent="0.25">
      <c r="A164" s="368" t="s">
        <v>6703</v>
      </c>
      <c r="B164" s="368" t="s">
        <v>6702</v>
      </c>
      <c r="C164" s="368" t="s">
        <v>1010</v>
      </c>
      <c r="D164" s="368">
        <v>3</v>
      </c>
      <c r="E164" s="368">
        <v>0</v>
      </c>
      <c r="F164" s="367">
        <v>614.70000000000005</v>
      </c>
      <c r="G164" s="366">
        <v>0</v>
      </c>
      <c r="H164" s="366">
        <v>307.8</v>
      </c>
      <c r="I164" s="366">
        <v>306.89999999999998</v>
      </c>
      <c r="J164" s="365">
        <v>0.49926793557833088</v>
      </c>
      <c r="K164" s="364"/>
    </row>
    <row r="165" spans="1:11" x14ac:dyDescent="0.25">
      <c r="A165" s="368" t="s">
        <v>6025</v>
      </c>
      <c r="B165" s="368" t="s">
        <v>6024</v>
      </c>
      <c r="C165" s="368" t="s">
        <v>1010</v>
      </c>
      <c r="D165" s="368">
        <v>1</v>
      </c>
      <c r="E165" s="368">
        <v>0</v>
      </c>
      <c r="F165" s="367">
        <v>633.82000000000005</v>
      </c>
      <c r="G165" s="366">
        <v>0</v>
      </c>
      <c r="H165" s="366">
        <v>403.62</v>
      </c>
      <c r="I165" s="366">
        <v>230.2</v>
      </c>
      <c r="J165" s="365">
        <v>0.36319459783534758</v>
      </c>
      <c r="K165" s="364"/>
    </row>
    <row r="166" spans="1:11" x14ac:dyDescent="0.25">
      <c r="A166" s="368" t="s">
        <v>1469</v>
      </c>
      <c r="B166" s="368" t="s">
        <v>1468</v>
      </c>
      <c r="C166" s="368" t="s">
        <v>1010</v>
      </c>
      <c r="D166" s="368">
        <v>14</v>
      </c>
      <c r="E166" s="368">
        <v>0</v>
      </c>
      <c r="F166" s="367">
        <v>2184.2399999999998</v>
      </c>
      <c r="G166" s="366">
        <v>0</v>
      </c>
      <c r="H166" s="366">
        <v>2071.7600000000002</v>
      </c>
      <c r="I166" s="366">
        <v>112.48</v>
      </c>
      <c r="J166" s="365">
        <v>5.1496172581767571E-2</v>
      </c>
      <c r="K166" s="364"/>
    </row>
    <row r="167" spans="1:11" ht="24" x14ac:dyDescent="0.25">
      <c r="A167" s="368" t="s">
        <v>1465</v>
      </c>
      <c r="B167" s="368" t="s">
        <v>1464</v>
      </c>
      <c r="C167" s="368" t="s">
        <v>1010</v>
      </c>
      <c r="D167" s="368">
        <v>3</v>
      </c>
      <c r="E167" s="368">
        <v>0</v>
      </c>
      <c r="F167" s="367">
        <v>1099.8</v>
      </c>
      <c r="G167" s="366">
        <v>0</v>
      </c>
      <c r="H167" s="366">
        <v>837.51</v>
      </c>
      <c r="I167" s="366">
        <v>262.29000000000002</v>
      </c>
      <c r="J167" s="365">
        <v>0.23848881614839063</v>
      </c>
      <c r="K167" s="364"/>
    </row>
    <row r="168" spans="1:11" x14ac:dyDescent="0.25">
      <c r="A168" s="368" t="s">
        <v>1463</v>
      </c>
      <c r="B168" s="368" t="s">
        <v>1462</v>
      </c>
      <c r="C168" s="368" t="s">
        <v>1010</v>
      </c>
      <c r="D168" s="368">
        <v>32</v>
      </c>
      <c r="E168" s="368">
        <v>0</v>
      </c>
      <c r="F168" s="367">
        <v>5987.91</v>
      </c>
      <c r="G168" s="366">
        <v>0</v>
      </c>
      <c r="H168" s="366">
        <v>5165.4399999999996</v>
      </c>
      <c r="I168" s="366">
        <v>822.47</v>
      </c>
      <c r="J168" s="365">
        <v>0.13735510386762659</v>
      </c>
      <c r="K168" s="364"/>
    </row>
    <row r="169" spans="1:11" ht="24" x14ac:dyDescent="0.25">
      <c r="A169" s="368" t="s">
        <v>1461</v>
      </c>
      <c r="B169" s="368" t="s">
        <v>1460</v>
      </c>
      <c r="C169" s="368" t="s">
        <v>1010</v>
      </c>
      <c r="D169" s="368">
        <v>2</v>
      </c>
      <c r="E169" s="368">
        <v>0</v>
      </c>
      <c r="F169" s="367">
        <v>557.28</v>
      </c>
      <c r="G169" s="366">
        <v>0</v>
      </c>
      <c r="H169" s="366">
        <v>448.04</v>
      </c>
      <c r="I169" s="366">
        <v>109.24</v>
      </c>
      <c r="J169" s="365">
        <v>0.19602354292276772</v>
      </c>
      <c r="K169" s="364"/>
    </row>
    <row r="170" spans="1:11" x14ac:dyDescent="0.25">
      <c r="A170" s="368" t="s">
        <v>1455</v>
      </c>
      <c r="B170" s="368" t="s">
        <v>1454</v>
      </c>
      <c r="C170" s="368" t="s">
        <v>1010</v>
      </c>
      <c r="D170" s="368">
        <v>13</v>
      </c>
      <c r="E170" s="368">
        <v>0</v>
      </c>
      <c r="F170" s="367">
        <v>5939.6</v>
      </c>
      <c r="G170" s="366">
        <v>0</v>
      </c>
      <c r="H170" s="366">
        <v>5105.88</v>
      </c>
      <c r="I170" s="366">
        <v>833.72</v>
      </c>
      <c r="J170" s="365">
        <v>0.14036635463667588</v>
      </c>
      <c r="K170" s="364"/>
    </row>
    <row r="171" spans="1:11" x14ac:dyDescent="0.25">
      <c r="A171" s="368" t="s">
        <v>4123</v>
      </c>
      <c r="B171" s="368" t="s">
        <v>4122</v>
      </c>
      <c r="C171" s="368" t="s">
        <v>1010</v>
      </c>
      <c r="D171" s="368">
        <v>1</v>
      </c>
      <c r="E171" s="368">
        <v>0</v>
      </c>
      <c r="F171" s="367">
        <v>217.45</v>
      </c>
      <c r="G171" s="366">
        <v>0</v>
      </c>
      <c r="H171" s="366">
        <v>157.02000000000001</v>
      </c>
      <c r="I171" s="366">
        <v>60.43</v>
      </c>
      <c r="J171" s="365">
        <v>0.27790296619912624</v>
      </c>
      <c r="K171" s="364"/>
    </row>
    <row r="172" spans="1:11" x14ac:dyDescent="0.25">
      <c r="A172" s="368" t="s">
        <v>3066</v>
      </c>
      <c r="B172" s="368" t="s">
        <v>3065</v>
      </c>
      <c r="C172" s="368" t="s">
        <v>1010</v>
      </c>
      <c r="D172" s="368">
        <v>12</v>
      </c>
      <c r="E172" s="368">
        <v>0</v>
      </c>
      <c r="F172" s="367">
        <v>1946.76</v>
      </c>
      <c r="G172" s="366">
        <v>0</v>
      </c>
      <c r="H172" s="366">
        <v>1678.68</v>
      </c>
      <c r="I172" s="366">
        <v>268.08</v>
      </c>
      <c r="J172" s="365">
        <v>0.13770572643777354</v>
      </c>
      <c r="K172" s="364"/>
    </row>
    <row r="173" spans="1:11" x14ac:dyDescent="0.25">
      <c r="A173" s="368" t="s">
        <v>1453</v>
      </c>
      <c r="B173" s="368" t="s">
        <v>1452</v>
      </c>
      <c r="C173" s="368" t="s">
        <v>1010</v>
      </c>
      <c r="D173" s="368">
        <v>27</v>
      </c>
      <c r="E173" s="368">
        <v>0</v>
      </c>
      <c r="F173" s="367">
        <v>4256.38</v>
      </c>
      <c r="G173" s="366">
        <v>0</v>
      </c>
      <c r="H173" s="366">
        <v>3703.27</v>
      </c>
      <c r="I173" s="366">
        <v>553.11</v>
      </c>
      <c r="J173" s="365">
        <v>0.12994845385045509</v>
      </c>
      <c r="K173" s="364"/>
    </row>
    <row r="174" spans="1:11" x14ac:dyDescent="0.25">
      <c r="A174" s="368" t="s">
        <v>1451</v>
      </c>
      <c r="B174" s="368" t="s">
        <v>1450</v>
      </c>
      <c r="C174" s="368" t="s">
        <v>1010</v>
      </c>
      <c r="D174" s="368">
        <v>4</v>
      </c>
      <c r="E174" s="368">
        <v>0</v>
      </c>
      <c r="F174" s="367">
        <v>1512.36</v>
      </c>
      <c r="G174" s="366">
        <v>0</v>
      </c>
      <c r="H174" s="366">
        <v>1309.08</v>
      </c>
      <c r="I174" s="366">
        <v>203.28</v>
      </c>
      <c r="J174" s="365">
        <v>0.13441244148218678</v>
      </c>
      <c r="K174" s="364"/>
    </row>
    <row r="175" spans="1:11" x14ac:dyDescent="0.25">
      <c r="A175" s="368" t="s">
        <v>1449</v>
      </c>
      <c r="B175" s="368" t="s">
        <v>1448</v>
      </c>
      <c r="C175" s="368" t="s">
        <v>1010</v>
      </c>
      <c r="D175" s="368">
        <v>3</v>
      </c>
      <c r="E175" s="368">
        <v>0</v>
      </c>
      <c r="F175" s="367">
        <v>426.08</v>
      </c>
      <c r="G175" s="366">
        <v>0</v>
      </c>
      <c r="H175" s="366">
        <v>353.91</v>
      </c>
      <c r="I175" s="366">
        <v>72.17</v>
      </c>
      <c r="J175" s="365">
        <v>0.16938133683815246</v>
      </c>
      <c r="K175" s="364"/>
    </row>
    <row r="176" spans="1:11" x14ac:dyDescent="0.25">
      <c r="A176" s="368" t="s">
        <v>3064</v>
      </c>
      <c r="B176" s="368" t="s">
        <v>3063</v>
      </c>
      <c r="C176" s="368" t="s">
        <v>1010</v>
      </c>
      <c r="D176" s="368">
        <v>1</v>
      </c>
      <c r="E176" s="368">
        <v>0</v>
      </c>
      <c r="F176" s="367">
        <v>447.61</v>
      </c>
      <c r="G176" s="366">
        <v>0</v>
      </c>
      <c r="H176" s="366">
        <v>348.79</v>
      </c>
      <c r="I176" s="366">
        <v>98.82</v>
      </c>
      <c r="J176" s="365">
        <v>0.22077254753021602</v>
      </c>
      <c r="K176" s="364"/>
    </row>
    <row r="177" spans="1:11" x14ac:dyDescent="0.25">
      <c r="A177" s="368" t="s">
        <v>1447</v>
      </c>
      <c r="B177" s="368" t="s">
        <v>1446</v>
      </c>
      <c r="C177" s="368" t="s">
        <v>1010</v>
      </c>
      <c r="D177" s="368">
        <v>20</v>
      </c>
      <c r="E177" s="368">
        <v>0</v>
      </c>
      <c r="F177" s="367">
        <v>3683.16</v>
      </c>
      <c r="G177" s="366">
        <v>0</v>
      </c>
      <c r="H177" s="366">
        <v>2983.6</v>
      </c>
      <c r="I177" s="366">
        <v>699.56</v>
      </c>
      <c r="J177" s="365">
        <v>0.18993472996014293</v>
      </c>
      <c r="K177" s="364"/>
    </row>
    <row r="178" spans="1:11" x14ac:dyDescent="0.25">
      <c r="A178" s="368" t="s">
        <v>1445</v>
      </c>
      <c r="B178" s="368" t="s">
        <v>1444</v>
      </c>
      <c r="C178" s="368" t="s">
        <v>1010</v>
      </c>
      <c r="D178" s="368">
        <v>11</v>
      </c>
      <c r="E178" s="368">
        <v>0</v>
      </c>
      <c r="F178" s="367">
        <v>2707.43</v>
      </c>
      <c r="G178" s="366">
        <v>0</v>
      </c>
      <c r="H178" s="366">
        <v>2022.02</v>
      </c>
      <c r="I178" s="366">
        <v>685.41</v>
      </c>
      <c r="J178" s="365">
        <v>0.25315889976841505</v>
      </c>
      <c r="K178" s="364"/>
    </row>
    <row r="179" spans="1:11" x14ac:dyDescent="0.25">
      <c r="A179" s="368" t="s">
        <v>8857</v>
      </c>
      <c r="B179" s="368" t="s">
        <v>8856</v>
      </c>
      <c r="C179" s="368" t="s">
        <v>1010</v>
      </c>
      <c r="D179" s="368">
        <v>1</v>
      </c>
      <c r="E179" s="368">
        <v>0</v>
      </c>
      <c r="F179" s="367">
        <v>835.17</v>
      </c>
      <c r="G179" s="366">
        <v>0</v>
      </c>
      <c r="H179" s="366">
        <v>511.84</v>
      </c>
      <c r="I179" s="366">
        <v>323.33</v>
      </c>
      <c r="J179" s="365">
        <v>0.38714273740675553</v>
      </c>
      <c r="K179" s="364"/>
    </row>
    <row r="180" spans="1:11" x14ac:dyDescent="0.25">
      <c r="A180" s="368" t="s">
        <v>1443</v>
      </c>
      <c r="B180" s="368" t="s">
        <v>1442</v>
      </c>
      <c r="C180" s="368" t="s">
        <v>1010</v>
      </c>
      <c r="D180" s="368">
        <v>27</v>
      </c>
      <c r="E180" s="368">
        <v>0</v>
      </c>
      <c r="F180" s="367">
        <v>6297.64</v>
      </c>
      <c r="G180" s="366">
        <v>0</v>
      </c>
      <c r="H180" s="366">
        <v>5105.3599999999997</v>
      </c>
      <c r="I180" s="366">
        <v>1192.28</v>
      </c>
      <c r="J180" s="365">
        <v>0.18932171416594154</v>
      </c>
      <c r="K180" s="364"/>
    </row>
    <row r="181" spans="1:11" x14ac:dyDescent="0.25">
      <c r="A181" s="368" t="s">
        <v>1441</v>
      </c>
      <c r="B181" s="368" t="s">
        <v>1440</v>
      </c>
      <c r="C181" s="368" t="s">
        <v>1010</v>
      </c>
      <c r="D181" s="368">
        <v>1</v>
      </c>
      <c r="E181" s="368">
        <v>0</v>
      </c>
      <c r="F181" s="367">
        <v>409.12</v>
      </c>
      <c r="G181" s="366">
        <v>0</v>
      </c>
      <c r="H181" s="366">
        <v>310.58999999999997</v>
      </c>
      <c r="I181" s="366">
        <v>98.53</v>
      </c>
      <c r="J181" s="365">
        <v>0.24083398513883458</v>
      </c>
      <c r="K181" s="364"/>
    </row>
    <row r="182" spans="1:11" x14ac:dyDescent="0.25">
      <c r="A182" s="368" t="s">
        <v>1439</v>
      </c>
      <c r="B182" s="368" t="s">
        <v>1438</v>
      </c>
      <c r="C182" s="368" t="s">
        <v>1010</v>
      </c>
      <c r="D182" s="368">
        <v>4</v>
      </c>
      <c r="E182" s="368">
        <v>0</v>
      </c>
      <c r="F182" s="367">
        <v>946.4</v>
      </c>
      <c r="G182" s="366">
        <v>0</v>
      </c>
      <c r="H182" s="366">
        <v>760.4</v>
      </c>
      <c r="I182" s="366">
        <v>186</v>
      </c>
      <c r="J182" s="365">
        <v>0.19653423499577347</v>
      </c>
      <c r="K182" s="364"/>
    </row>
    <row r="183" spans="1:11" x14ac:dyDescent="0.25">
      <c r="A183" s="368" t="s">
        <v>2198</v>
      </c>
      <c r="B183" s="368" t="s">
        <v>2197</v>
      </c>
      <c r="C183" s="368" t="s">
        <v>1010</v>
      </c>
      <c r="D183" s="368">
        <v>1</v>
      </c>
      <c r="E183" s="368">
        <v>0</v>
      </c>
      <c r="F183" s="367">
        <v>392.43</v>
      </c>
      <c r="G183" s="366">
        <v>0</v>
      </c>
      <c r="H183" s="366">
        <v>295.24</v>
      </c>
      <c r="I183" s="366">
        <v>97.19</v>
      </c>
      <c r="J183" s="365">
        <v>0.24766200341462172</v>
      </c>
      <c r="K183" s="364"/>
    </row>
    <row r="184" spans="1:11" x14ac:dyDescent="0.25">
      <c r="A184" s="368" t="s">
        <v>1437</v>
      </c>
      <c r="B184" s="368" t="s">
        <v>1436</v>
      </c>
      <c r="C184" s="368" t="s">
        <v>1010</v>
      </c>
      <c r="D184" s="368">
        <v>24</v>
      </c>
      <c r="E184" s="368">
        <v>0</v>
      </c>
      <c r="F184" s="367">
        <v>7759.44</v>
      </c>
      <c r="G184" s="366">
        <v>0</v>
      </c>
      <c r="H184" s="366">
        <v>7232.16</v>
      </c>
      <c r="I184" s="366">
        <v>527.28</v>
      </c>
      <c r="J184" s="365">
        <v>6.7953357458785682E-2</v>
      </c>
      <c r="K184" s="364"/>
    </row>
    <row r="185" spans="1:11" x14ac:dyDescent="0.25">
      <c r="A185" s="368" t="s">
        <v>1435</v>
      </c>
      <c r="B185" s="368" t="s">
        <v>1434</v>
      </c>
      <c r="C185" s="368" t="s">
        <v>1010</v>
      </c>
      <c r="D185" s="368">
        <v>13</v>
      </c>
      <c r="E185" s="368">
        <v>0</v>
      </c>
      <c r="F185" s="367">
        <v>2071.12</v>
      </c>
      <c r="G185" s="366">
        <v>0</v>
      </c>
      <c r="H185" s="366">
        <v>1598.76</v>
      </c>
      <c r="I185" s="366">
        <v>472.36</v>
      </c>
      <c r="J185" s="365">
        <v>0.2280698366101433</v>
      </c>
      <c r="K185" s="364"/>
    </row>
    <row r="186" spans="1:11" x14ac:dyDescent="0.25">
      <c r="A186" s="368" t="s">
        <v>1433</v>
      </c>
      <c r="B186" s="368" t="s">
        <v>1432</v>
      </c>
      <c r="C186" s="368" t="s">
        <v>1010</v>
      </c>
      <c r="D186" s="368">
        <v>13</v>
      </c>
      <c r="E186" s="368">
        <v>0</v>
      </c>
      <c r="F186" s="367">
        <v>4037.72</v>
      </c>
      <c r="G186" s="366">
        <v>0</v>
      </c>
      <c r="H186" s="366">
        <v>3019.18</v>
      </c>
      <c r="I186" s="366">
        <v>1018.54</v>
      </c>
      <c r="J186" s="365">
        <v>0.25225622380947665</v>
      </c>
      <c r="K186" s="364"/>
    </row>
    <row r="187" spans="1:11" x14ac:dyDescent="0.25">
      <c r="A187" s="368" t="s">
        <v>1431</v>
      </c>
      <c r="B187" s="368" t="s">
        <v>1430</v>
      </c>
      <c r="C187" s="368" t="s">
        <v>1010</v>
      </c>
      <c r="D187" s="368">
        <v>2</v>
      </c>
      <c r="E187" s="368">
        <v>0</v>
      </c>
      <c r="F187" s="367">
        <v>504.72</v>
      </c>
      <c r="G187" s="366">
        <v>0</v>
      </c>
      <c r="H187" s="366">
        <v>392.72</v>
      </c>
      <c r="I187" s="366">
        <v>112</v>
      </c>
      <c r="J187" s="365">
        <v>0.22190521477254715</v>
      </c>
      <c r="K187" s="364"/>
    </row>
    <row r="188" spans="1:11" x14ac:dyDescent="0.25">
      <c r="A188" s="368" t="s">
        <v>1429</v>
      </c>
      <c r="B188" s="368" t="s">
        <v>1428</v>
      </c>
      <c r="C188" s="368" t="s">
        <v>1010</v>
      </c>
      <c r="D188" s="368">
        <v>17</v>
      </c>
      <c r="E188" s="368">
        <v>0</v>
      </c>
      <c r="F188" s="367">
        <v>10178.11</v>
      </c>
      <c r="G188" s="366">
        <v>0</v>
      </c>
      <c r="H188" s="366">
        <v>7733.13</v>
      </c>
      <c r="I188" s="366">
        <v>2444.98</v>
      </c>
      <c r="J188" s="365">
        <v>0.24021945135197006</v>
      </c>
      <c r="K188" s="364"/>
    </row>
    <row r="189" spans="1:11" x14ac:dyDescent="0.25">
      <c r="A189" s="368" t="s">
        <v>1427</v>
      </c>
      <c r="B189" s="368" t="s">
        <v>1426</v>
      </c>
      <c r="C189" s="368" t="s">
        <v>1010</v>
      </c>
      <c r="D189" s="368">
        <v>3</v>
      </c>
      <c r="E189" s="368">
        <v>0</v>
      </c>
      <c r="F189" s="367">
        <v>1023.06</v>
      </c>
      <c r="G189" s="366">
        <v>0</v>
      </c>
      <c r="H189" s="366">
        <v>845.22</v>
      </c>
      <c r="I189" s="366">
        <v>177.84</v>
      </c>
      <c r="J189" s="365">
        <v>0.17383144683596269</v>
      </c>
      <c r="K189" s="364"/>
    </row>
    <row r="190" spans="1:11" x14ac:dyDescent="0.25">
      <c r="A190" s="368" t="s">
        <v>1425</v>
      </c>
      <c r="B190" s="368" t="s">
        <v>1424</v>
      </c>
      <c r="C190" s="368" t="s">
        <v>1010</v>
      </c>
      <c r="D190" s="368">
        <v>2</v>
      </c>
      <c r="E190" s="368">
        <v>0</v>
      </c>
      <c r="F190" s="367">
        <v>366.76</v>
      </c>
      <c r="G190" s="366">
        <v>0</v>
      </c>
      <c r="H190" s="366">
        <v>277.39999999999998</v>
      </c>
      <c r="I190" s="366">
        <v>89.36</v>
      </c>
      <c r="J190" s="365">
        <v>0.24364707165448796</v>
      </c>
      <c r="K190" s="364"/>
    </row>
    <row r="191" spans="1:11" x14ac:dyDescent="0.25">
      <c r="A191" s="368" t="s">
        <v>1423</v>
      </c>
      <c r="B191" s="368" t="s">
        <v>1422</v>
      </c>
      <c r="C191" s="368" t="s">
        <v>1010</v>
      </c>
      <c r="D191" s="368">
        <v>2</v>
      </c>
      <c r="E191" s="368">
        <v>0</v>
      </c>
      <c r="F191" s="367">
        <v>443.01</v>
      </c>
      <c r="G191" s="366">
        <v>0</v>
      </c>
      <c r="H191" s="366">
        <v>360.42</v>
      </c>
      <c r="I191" s="366">
        <v>82.59</v>
      </c>
      <c r="J191" s="365">
        <v>0.18642920024378681</v>
      </c>
      <c r="K191" s="364"/>
    </row>
    <row r="192" spans="1:11" x14ac:dyDescent="0.25">
      <c r="A192" s="368" t="s">
        <v>10548</v>
      </c>
      <c r="B192" s="368" t="s">
        <v>10547</v>
      </c>
      <c r="C192" s="368" t="s">
        <v>1010</v>
      </c>
      <c r="D192" s="368">
        <v>1</v>
      </c>
      <c r="E192" s="368">
        <v>0</v>
      </c>
      <c r="F192" s="367">
        <v>1113.3499999999999</v>
      </c>
      <c r="G192" s="366">
        <v>0</v>
      </c>
      <c r="H192" s="366">
        <v>879.4</v>
      </c>
      <c r="I192" s="366">
        <v>233.95</v>
      </c>
      <c r="J192" s="365">
        <v>0.21013158485651412</v>
      </c>
      <c r="K192" s="364"/>
    </row>
    <row r="193" spans="1:11" x14ac:dyDescent="0.25">
      <c r="A193" s="368" t="s">
        <v>3060</v>
      </c>
      <c r="B193" s="368" t="s">
        <v>3059</v>
      </c>
      <c r="C193" s="368" t="s">
        <v>1010</v>
      </c>
      <c r="D193" s="368">
        <v>2</v>
      </c>
      <c r="E193" s="368">
        <v>0</v>
      </c>
      <c r="F193" s="367">
        <v>220.82</v>
      </c>
      <c r="G193" s="366">
        <v>0</v>
      </c>
      <c r="H193" s="366">
        <v>168.84</v>
      </c>
      <c r="I193" s="366">
        <v>51.98</v>
      </c>
      <c r="J193" s="365">
        <v>0.23539534462458112</v>
      </c>
      <c r="K193" s="364"/>
    </row>
    <row r="194" spans="1:11" x14ac:dyDescent="0.25">
      <c r="A194" s="368" t="s">
        <v>1421</v>
      </c>
      <c r="B194" s="368" t="s">
        <v>1420</v>
      </c>
      <c r="C194" s="368" t="s">
        <v>1010</v>
      </c>
      <c r="D194" s="368">
        <v>1</v>
      </c>
      <c r="E194" s="368">
        <v>0</v>
      </c>
      <c r="F194" s="367">
        <v>504.17</v>
      </c>
      <c r="G194" s="366">
        <v>0</v>
      </c>
      <c r="H194" s="366">
        <v>380.4</v>
      </c>
      <c r="I194" s="366">
        <v>123.77</v>
      </c>
      <c r="J194" s="365">
        <v>0.24549259178451713</v>
      </c>
      <c r="K194" s="364"/>
    </row>
    <row r="195" spans="1:11" x14ac:dyDescent="0.25">
      <c r="A195" s="368" t="s">
        <v>10546</v>
      </c>
      <c r="B195" s="368" t="s">
        <v>10545</v>
      </c>
      <c r="C195" s="368" t="s">
        <v>1010</v>
      </c>
      <c r="D195" s="368">
        <v>12</v>
      </c>
      <c r="E195" s="368">
        <v>0</v>
      </c>
      <c r="F195" s="367">
        <v>1429.32</v>
      </c>
      <c r="G195" s="366">
        <v>0</v>
      </c>
      <c r="H195" s="366">
        <v>1299.1199999999999</v>
      </c>
      <c r="I195" s="366">
        <v>130.19999999999999</v>
      </c>
      <c r="J195" s="365">
        <v>9.1092267651750478E-2</v>
      </c>
      <c r="K195" s="364"/>
    </row>
    <row r="196" spans="1:11" x14ac:dyDescent="0.25">
      <c r="A196" s="368" t="s">
        <v>3742</v>
      </c>
      <c r="B196" s="368" t="s">
        <v>3741</v>
      </c>
      <c r="C196" s="368" t="s">
        <v>1010</v>
      </c>
      <c r="D196" s="368">
        <v>1</v>
      </c>
      <c r="E196" s="368">
        <v>0</v>
      </c>
      <c r="F196" s="367">
        <v>161.25</v>
      </c>
      <c r="G196" s="366">
        <v>0</v>
      </c>
      <c r="H196" s="366">
        <v>105.98</v>
      </c>
      <c r="I196" s="366">
        <v>55.27</v>
      </c>
      <c r="J196" s="365">
        <v>0.34275968992248063</v>
      </c>
      <c r="K196" s="364"/>
    </row>
    <row r="197" spans="1:11" x14ac:dyDescent="0.25">
      <c r="A197" s="368" t="s">
        <v>1417</v>
      </c>
      <c r="B197" s="368" t="s">
        <v>1416</v>
      </c>
      <c r="C197" s="368" t="s">
        <v>1010</v>
      </c>
      <c r="D197" s="368">
        <v>3</v>
      </c>
      <c r="E197" s="368">
        <v>0</v>
      </c>
      <c r="F197" s="367">
        <v>3372.56</v>
      </c>
      <c r="G197" s="366">
        <v>0</v>
      </c>
      <c r="H197" s="366">
        <v>2522.85</v>
      </c>
      <c r="I197" s="366">
        <v>849.71</v>
      </c>
      <c r="J197" s="365">
        <v>0.25194807505277889</v>
      </c>
      <c r="K197" s="364"/>
    </row>
    <row r="198" spans="1:11" x14ac:dyDescent="0.25">
      <c r="A198" s="368" t="s">
        <v>2192</v>
      </c>
      <c r="B198" s="368" t="s">
        <v>2191</v>
      </c>
      <c r="C198" s="368" t="s">
        <v>1010</v>
      </c>
      <c r="D198" s="368">
        <v>1</v>
      </c>
      <c r="E198" s="368">
        <v>0</v>
      </c>
      <c r="F198" s="367">
        <v>190.13</v>
      </c>
      <c r="G198" s="366">
        <v>0</v>
      </c>
      <c r="H198" s="366">
        <v>140.65</v>
      </c>
      <c r="I198" s="366">
        <v>49.48</v>
      </c>
      <c r="J198" s="365">
        <v>0.2602429916373008</v>
      </c>
      <c r="K198" s="364"/>
    </row>
    <row r="199" spans="1:11" x14ac:dyDescent="0.25">
      <c r="A199" s="368" t="s">
        <v>2190</v>
      </c>
      <c r="B199" s="368" t="s">
        <v>2189</v>
      </c>
      <c r="C199" s="368" t="s">
        <v>1010</v>
      </c>
      <c r="D199" s="368">
        <v>2</v>
      </c>
      <c r="E199" s="368">
        <v>0</v>
      </c>
      <c r="F199" s="367">
        <v>220.74</v>
      </c>
      <c r="G199" s="366">
        <v>0</v>
      </c>
      <c r="H199" s="366">
        <v>163.63999999999999</v>
      </c>
      <c r="I199" s="366">
        <v>57.1</v>
      </c>
      <c r="J199" s="365">
        <v>0.2586753646824318</v>
      </c>
      <c r="K199" s="364"/>
    </row>
    <row r="200" spans="1:11" x14ac:dyDescent="0.25">
      <c r="A200" s="368" t="s">
        <v>1409</v>
      </c>
      <c r="B200" s="368" t="s">
        <v>1408</v>
      </c>
      <c r="C200" s="368" t="s">
        <v>1010</v>
      </c>
      <c r="D200" s="368">
        <v>11</v>
      </c>
      <c r="E200" s="368">
        <v>0</v>
      </c>
      <c r="F200" s="367">
        <v>2019.12</v>
      </c>
      <c r="G200" s="366">
        <v>0</v>
      </c>
      <c r="H200" s="366">
        <v>1588.62</v>
      </c>
      <c r="I200" s="366">
        <v>430.5</v>
      </c>
      <c r="J200" s="365">
        <v>0.21321169618447641</v>
      </c>
      <c r="K200" s="364"/>
    </row>
    <row r="201" spans="1:11" x14ac:dyDescent="0.25">
      <c r="A201" s="368" t="s">
        <v>2188</v>
      </c>
      <c r="B201" s="368" t="s">
        <v>2187</v>
      </c>
      <c r="C201" s="368" t="s">
        <v>1010</v>
      </c>
      <c r="D201" s="368">
        <v>1</v>
      </c>
      <c r="E201" s="368">
        <v>0</v>
      </c>
      <c r="F201" s="367">
        <v>571.77</v>
      </c>
      <c r="G201" s="366">
        <v>0</v>
      </c>
      <c r="H201" s="366">
        <v>545.94000000000005</v>
      </c>
      <c r="I201" s="366">
        <v>25.83</v>
      </c>
      <c r="J201" s="365">
        <v>4.5175507634188573E-2</v>
      </c>
      <c r="K201" s="364"/>
    </row>
    <row r="202" spans="1:11" x14ac:dyDescent="0.25">
      <c r="A202" s="368" t="s">
        <v>1407</v>
      </c>
      <c r="B202" s="368" t="s">
        <v>1406</v>
      </c>
      <c r="C202" s="368" t="s">
        <v>1010</v>
      </c>
      <c r="D202" s="368">
        <v>1</v>
      </c>
      <c r="E202" s="368">
        <v>0</v>
      </c>
      <c r="F202" s="367">
        <v>550.61</v>
      </c>
      <c r="G202" s="366">
        <v>0</v>
      </c>
      <c r="H202" s="366">
        <v>453.25</v>
      </c>
      <c r="I202" s="366">
        <v>97.36</v>
      </c>
      <c r="J202" s="365">
        <v>0.17682207006774306</v>
      </c>
      <c r="K202" s="364"/>
    </row>
    <row r="203" spans="1:11" x14ac:dyDescent="0.25">
      <c r="A203" s="368" t="s">
        <v>1405</v>
      </c>
      <c r="B203" s="368" t="s">
        <v>1404</v>
      </c>
      <c r="C203" s="368" t="s">
        <v>1010</v>
      </c>
      <c r="D203" s="368">
        <v>9</v>
      </c>
      <c r="E203" s="368">
        <v>0</v>
      </c>
      <c r="F203" s="367">
        <v>5773.17</v>
      </c>
      <c r="G203" s="366">
        <v>0</v>
      </c>
      <c r="H203" s="366">
        <v>5181.93</v>
      </c>
      <c r="I203" s="366">
        <v>591.24</v>
      </c>
      <c r="J203" s="365">
        <v>0.1024116733094643</v>
      </c>
      <c r="K203" s="364"/>
    </row>
    <row r="204" spans="1:11" x14ac:dyDescent="0.25">
      <c r="A204" s="368" t="s">
        <v>9317</v>
      </c>
      <c r="B204" s="368" t="s">
        <v>9316</v>
      </c>
      <c r="C204" s="368" t="s">
        <v>1010</v>
      </c>
      <c r="D204" s="368">
        <v>1</v>
      </c>
      <c r="E204" s="368">
        <v>0</v>
      </c>
      <c r="F204" s="367">
        <v>378.92</v>
      </c>
      <c r="G204" s="366">
        <v>0</v>
      </c>
      <c r="H204" s="366">
        <v>182.88</v>
      </c>
      <c r="I204" s="366">
        <v>196.04</v>
      </c>
      <c r="J204" s="365">
        <v>0.51736514303810832</v>
      </c>
      <c r="K204" s="364"/>
    </row>
    <row r="205" spans="1:11" x14ac:dyDescent="0.25">
      <c r="A205" s="368" t="s">
        <v>1403</v>
      </c>
      <c r="B205" s="368" t="s">
        <v>1402</v>
      </c>
      <c r="C205" s="368" t="s">
        <v>1010</v>
      </c>
      <c r="D205" s="368">
        <v>8</v>
      </c>
      <c r="E205" s="368">
        <v>0</v>
      </c>
      <c r="F205" s="367">
        <v>3916.8</v>
      </c>
      <c r="G205" s="366">
        <v>0</v>
      </c>
      <c r="H205" s="366">
        <v>3449.68</v>
      </c>
      <c r="I205" s="366">
        <v>467.12</v>
      </c>
      <c r="J205" s="365">
        <v>0.11926062091503269</v>
      </c>
      <c r="K205" s="364"/>
    </row>
    <row r="206" spans="1:11" x14ac:dyDescent="0.25">
      <c r="A206" s="368" t="s">
        <v>3740</v>
      </c>
      <c r="B206" s="368" t="s">
        <v>3739</v>
      </c>
      <c r="C206" s="368" t="s">
        <v>1010</v>
      </c>
      <c r="D206" s="368">
        <v>1</v>
      </c>
      <c r="E206" s="368">
        <v>0</v>
      </c>
      <c r="F206" s="367">
        <v>201.66</v>
      </c>
      <c r="G206" s="366">
        <v>0</v>
      </c>
      <c r="H206" s="366">
        <v>137.19</v>
      </c>
      <c r="I206" s="366">
        <v>64.47</v>
      </c>
      <c r="J206" s="365">
        <v>0.31969651889318657</v>
      </c>
      <c r="K206" s="364"/>
    </row>
    <row r="207" spans="1:11" x14ac:dyDescent="0.25">
      <c r="A207" s="368" t="s">
        <v>1401</v>
      </c>
      <c r="B207" s="368" t="s">
        <v>1400</v>
      </c>
      <c r="C207" s="368" t="s">
        <v>1010</v>
      </c>
      <c r="D207" s="368">
        <v>6</v>
      </c>
      <c r="E207" s="368">
        <v>0</v>
      </c>
      <c r="F207" s="367">
        <v>2983.74</v>
      </c>
      <c r="G207" s="366">
        <v>0</v>
      </c>
      <c r="H207" s="366">
        <v>2594.7600000000002</v>
      </c>
      <c r="I207" s="366">
        <v>388.98</v>
      </c>
      <c r="J207" s="365">
        <v>0.13036658690100345</v>
      </c>
      <c r="K207" s="364"/>
    </row>
    <row r="208" spans="1:11" x14ac:dyDescent="0.25">
      <c r="A208" s="368" t="s">
        <v>4481</v>
      </c>
      <c r="B208" s="368" t="s">
        <v>4480</v>
      </c>
      <c r="C208" s="368" t="s">
        <v>1010</v>
      </c>
      <c r="D208" s="368">
        <v>2</v>
      </c>
      <c r="E208" s="368">
        <v>0</v>
      </c>
      <c r="F208" s="367">
        <v>1290.96</v>
      </c>
      <c r="G208" s="366">
        <v>0</v>
      </c>
      <c r="H208" s="366">
        <v>823.58</v>
      </c>
      <c r="I208" s="366">
        <v>467.38</v>
      </c>
      <c r="J208" s="365">
        <v>0.36204065191795254</v>
      </c>
      <c r="K208" s="364"/>
    </row>
    <row r="209" spans="1:11" x14ac:dyDescent="0.25">
      <c r="A209" s="368" t="s">
        <v>2182</v>
      </c>
      <c r="B209" s="368" t="s">
        <v>2181</v>
      </c>
      <c r="C209" s="368" t="s">
        <v>1010</v>
      </c>
      <c r="D209" s="368">
        <v>0</v>
      </c>
      <c r="E209" s="368">
        <v>0</v>
      </c>
      <c r="F209" s="367">
        <v>0</v>
      </c>
      <c r="G209" s="366">
        <v>-559.36</v>
      </c>
      <c r="H209" s="366">
        <v>-462.92</v>
      </c>
      <c r="I209" s="366">
        <v>-96.44</v>
      </c>
      <c r="J209" s="365">
        <v>0.17241132723112129</v>
      </c>
      <c r="K209" s="364"/>
    </row>
    <row r="210" spans="1:11" x14ac:dyDescent="0.25">
      <c r="A210" s="368" t="s">
        <v>1399</v>
      </c>
      <c r="B210" s="368" t="s">
        <v>1398</v>
      </c>
      <c r="C210" s="368" t="s">
        <v>1010</v>
      </c>
      <c r="D210" s="368">
        <v>14</v>
      </c>
      <c r="E210" s="368">
        <v>0</v>
      </c>
      <c r="F210" s="367">
        <v>24014.34</v>
      </c>
      <c r="G210" s="366">
        <v>0</v>
      </c>
      <c r="H210" s="366">
        <v>23409.7</v>
      </c>
      <c r="I210" s="366">
        <v>604.64</v>
      </c>
      <c r="J210" s="365">
        <v>2.5178289305473313E-2</v>
      </c>
      <c r="K210" s="364"/>
    </row>
    <row r="211" spans="1:11" x14ac:dyDescent="0.25">
      <c r="A211" s="368" t="s">
        <v>2180</v>
      </c>
      <c r="B211" s="368" t="s">
        <v>2179</v>
      </c>
      <c r="C211" s="368" t="s">
        <v>1010</v>
      </c>
      <c r="D211" s="368">
        <v>12</v>
      </c>
      <c r="E211" s="368">
        <v>0</v>
      </c>
      <c r="F211" s="367">
        <v>4456.4399999999996</v>
      </c>
      <c r="G211" s="366">
        <v>0</v>
      </c>
      <c r="H211" s="366">
        <v>3807.36</v>
      </c>
      <c r="I211" s="366">
        <v>649.08000000000004</v>
      </c>
      <c r="J211" s="365">
        <v>0.14564989094434122</v>
      </c>
      <c r="K211" s="364"/>
    </row>
    <row r="212" spans="1:11" x14ac:dyDescent="0.25">
      <c r="A212" s="368" t="s">
        <v>1397</v>
      </c>
      <c r="B212" s="368" t="s">
        <v>1396</v>
      </c>
      <c r="C212" s="368" t="s">
        <v>1010</v>
      </c>
      <c r="D212" s="368">
        <v>1</v>
      </c>
      <c r="E212" s="368">
        <v>0</v>
      </c>
      <c r="F212" s="367">
        <v>518.13</v>
      </c>
      <c r="G212" s="366">
        <v>0</v>
      </c>
      <c r="H212" s="366">
        <v>353.81</v>
      </c>
      <c r="I212" s="366">
        <v>164.32</v>
      </c>
      <c r="J212" s="365">
        <v>0.31714048597842243</v>
      </c>
      <c r="K212" s="364"/>
    </row>
    <row r="213" spans="1:11" x14ac:dyDescent="0.25">
      <c r="A213" s="368" t="s">
        <v>1395</v>
      </c>
      <c r="B213" s="368" t="s">
        <v>1394</v>
      </c>
      <c r="C213" s="368" t="s">
        <v>1010</v>
      </c>
      <c r="D213" s="368">
        <v>62</v>
      </c>
      <c r="E213" s="368">
        <v>0</v>
      </c>
      <c r="F213" s="367">
        <v>15759.87</v>
      </c>
      <c r="G213" s="366">
        <v>0</v>
      </c>
      <c r="H213" s="366">
        <v>13049.76</v>
      </c>
      <c r="I213" s="366">
        <v>2710.11</v>
      </c>
      <c r="J213" s="365">
        <v>0.17196271289039822</v>
      </c>
      <c r="K213" s="364"/>
    </row>
    <row r="214" spans="1:11" x14ac:dyDescent="0.25">
      <c r="A214" s="368" t="s">
        <v>1393</v>
      </c>
      <c r="B214" s="368" t="s">
        <v>1392</v>
      </c>
      <c r="C214" s="368" t="s">
        <v>1010</v>
      </c>
      <c r="D214" s="368">
        <v>15</v>
      </c>
      <c r="E214" s="368">
        <v>0</v>
      </c>
      <c r="F214" s="367">
        <v>6233.4</v>
      </c>
      <c r="G214" s="366">
        <v>0</v>
      </c>
      <c r="H214" s="366">
        <v>5221.6499999999996</v>
      </c>
      <c r="I214" s="366">
        <v>1011.75</v>
      </c>
      <c r="J214" s="365">
        <v>0.16231109827702378</v>
      </c>
      <c r="K214" s="364"/>
    </row>
    <row r="215" spans="1:11" x14ac:dyDescent="0.25">
      <c r="A215" s="368" t="s">
        <v>6017</v>
      </c>
      <c r="B215" s="368" t="s">
        <v>6016</v>
      </c>
      <c r="C215" s="368" t="s">
        <v>1010</v>
      </c>
      <c r="D215" s="368">
        <v>1</v>
      </c>
      <c r="E215" s="368">
        <v>0</v>
      </c>
      <c r="F215" s="367">
        <v>728.15</v>
      </c>
      <c r="G215" s="366">
        <v>0</v>
      </c>
      <c r="H215" s="366">
        <v>246.58</v>
      </c>
      <c r="I215" s="366">
        <v>481.57</v>
      </c>
      <c r="J215" s="365">
        <v>0.6613609833138776</v>
      </c>
      <c r="K215" s="364"/>
    </row>
    <row r="216" spans="1:11" x14ac:dyDescent="0.25">
      <c r="A216" s="368" t="s">
        <v>2176</v>
      </c>
      <c r="B216" s="368" t="s">
        <v>2175</v>
      </c>
      <c r="C216" s="368" t="s">
        <v>1010</v>
      </c>
      <c r="D216" s="368">
        <v>4</v>
      </c>
      <c r="E216" s="368">
        <v>0</v>
      </c>
      <c r="F216" s="367">
        <v>1610.16</v>
      </c>
      <c r="G216" s="366">
        <v>0</v>
      </c>
      <c r="H216" s="366">
        <v>1191.08</v>
      </c>
      <c r="I216" s="366">
        <v>419.08</v>
      </c>
      <c r="J216" s="365">
        <v>0.26027227107865059</v>
      </c>
      <c r="K216" s="364"/>
    </row>
    <row r="217" spans="1:11" x14ac:dyDescent="0.25">
      <c r="A217" s="368" t="s">
        <v>7912</v>
      </c>
      <c r="B217" s="368" t="s">
        <v>7911</v>
      </c>
      <c r="C217" s="368" t="s">
        <v>1010</v>
      </c>
      <c r="D217" s="368">
        <v>2</v>
      </c>
      <c r="E217" s="368">
        <v>0</v>
      </c>
      <c r="F217" s="367">
        <v>3128.74</v>
      </c>
      <c r="G217" s="366">
        <v>0</v>
      </c>
      <c r="H217" s="366">
        <v>1499.62</v>
      </c>
      <c r="I217" s="366">
        <v>1629.12</v>
      </c>
      <c r="J217" s="365">
        <v>0.52069523194640654</v>
      </c>
      <c r="K217" s="364"/>
    </row>
    <row r="218" spans="1:11" ht="24" x14ac:dyDescent="0.25">
      <c r="A218" s="368" t="s">
        <v>1389</v>
      </c>
      <c r="B218" s="368" t="s">
        <v>1388</v>
      </c>
      <c r="C218" s="368" t="s">
        <v>1010</v>
      </c>
      <c r="D218" s="368">
        <v>7</v>
      </c>
      <c r="E218" s="368">
        <v>0</v>
      </c>
      <c r="F218" s="367">
        <v>1175.94</v>
      </c>
      <c r="G218" s="366">
        <v>0</v>
      </c>
      <c r="H218" s="366">
        <v>937.09</v>
      </c>
      <c r="I218" s="366">
        <v>238.85</v>
      </c>
      <c r="J218" s="365">
        <v>0.20311410446111197</v>
      </c>
      <c r="K218" s="364"/>
    </row>
    <row r="219" spans="1:11" x14ac:dyDescent="0.25">
      <c r="A219" s="368" t="s">
        <v>1387</v>
      </c>
      <c r="B219" s="368" t="s">
        <v>1386</v>
      </c>
      <c r="C219" s="368" t="s">
        <v>1010</v>
      </c>
      <c r="D219" s="368">
        <v>12</v>
      </c>
      <c r="E219" s="368">
        <v>0</v>
      </c>
      <c r="F219" s="367">
        <v>2190.2399999999998</v>
      </c>
      <c r="G219" s="366">
        <v>0</v>
      </c>
      <c r="H219" s="366">
        <v>1900.8</v>
      </c>
      <c r="I219" s="366">
        <v>289.44</v>
      </c>
      <c r="J219" s="365">
        <v>0.13214990138067062</v>
      </c>
      <c r="K219" s="364"/>
    </row>
    <row r="220" spans="1:11" ht="24" x14ac:dyDescent="0.25">
      <c r="A220" s="368" t="s">
        <v>1385</v>
      </c>
      <c r="B220" s="368" t="s">
        <v>1384</v>
      </c>
      <c r="C220" s="368" t="s">
        <v>1010</v>
      </c>
      <c r="D220" s="368">
        <v>8</v>
      </c>
      <c r="E220" s="368">
        <v>0</v>
      </c>
      <c r="F220" s="367">
        <v>1828.65</v>
      </c>
      <c r="G220" s="366">
        <v>0</v>
      </c>
      <c r="H220" s="366">
        <v>989.44</v>
      </c>
      <c r="I220" s="366">
        <v>839.21</v>
      </c>
      <c r="J220" s="365">
        <v>0.45892324939162771</v>
      </c>
      <c r="K220" s="364"/>
    </row>
    <row r="221" spans="1:11" x14ac:dyDescent="0.25">
      <c r="A221" s="368" t="s">
        <v>1383</v>
      </c>
      <c r="B221" s="368" t="s">
        <v>1382</v>
      </c>
      <c r="C221" s="368" t="s">
        <v>1010</v>
      </c>
      <c r="D221" s="368">
        <v>75</v>
      </c>
      <c r="E221" s="368">
        <v>0</v>
      </c>
      <c r="F221" s="367">
        <v>10692.38</v>
      </c>
      <c r="G221" s="366">
        <v>0</v>
      </c>
      <c r="H221" s="366">
        <v>8625</v>
      </c>
      <c r="I221" s="366">
        <v>2067.38</v>
      </c>
      <c r="J221" s="365">
        <v>0.19335077877890611</v>
      </c>
      <c r="K221" s="364"/>
    </row>
    <row r="222" spans="1:11" x14ac:dyDescent="0.25">
      <c r="A222" s="368" t="s">
        <v>1381</v>
      </c>
      <c r="B222" s="368" t="s">
        <v>1380</v>
      </c>
      <c r="C222" s="368" t="s">
        <v>1010</v>
      </c>
      <c r="D222" s="368">
        <v>28</v>
      </c>
      <c r="E222" s="368">
        <v>0</v>
      </c>
      <c r="F222" s="367">
        <v>5283.65</v>
      </c>
      <c r="G222" s="366">
        <v>0</v>
      </c>
      <c r="H222" s="366">
        <v>4462.76</v>
      </c>
      <c r="I222" s="366">
        <v>820.89</v>
      </c>
      <c r="J222" s="365">
        <v>0.15536418952807246</v>
      </c>
      <c r="K222" s="364"/>
    </row>
    <row r="223" spans="1:11" x14ac:dyDescent="0.25">
      <c r="A223" s="368" t="s">
        <v>1379</v>
      </c>
      <c r="B223" s="368" t="s">
        <v>1378</v>
      </c>
      <c r="C223" s="368" t="s">
        <v>1010</v>
      </c>
      <c r="D223" s="368">
        <v>17</v>
      </c>
      <c r="E223" s="368">
        <v>0</v>
      </c>
      <c r="F223" s="367">
        <v>2551.7800000000002</v>
      </c>
      <c r="G223" s="366">
        <v>0</v>
      </c>
      <c r="H223" s="366">
        <v>1956.7</v>
      </c>
      <c r="I223" s="366">
        <v>595.08000000000004</v>
      </c>
      <c r="J223" s="365">
        <v>0.2332019217957661</v>
      </c>
      <c r="K223" s="364"/>
    </row>
    <row r="224" spans="1:11" x14ac:dyDescent="0.25">
      <c r="A224" s="368" t="s">
        <v>2172</v>
      </c>
      <c r="B224" s="368" t="s">
        <v>2171</v>
      </c>
      <c r="C224" s="368" t="s">
        <v>1010</v>
      </c>
      <c r="D224" s="368">
        <v>4</v>
      </c>
      <c r="E224" s="368">
        <v>0</v>
      </c>
      <c r="F224" s="367">
        <v>807.14</v>
      </c>
      <c r="G224" s="366">
        <v>0</v>
      </c>
      <c r="H224" s="366">
        <v>596.44000000000005</v>
      </c>
      <c r="I224" s="366">
        <v>210.7</v>
      </c>
      <c r="J224" s="365">
        <v>0.26104517184131626</v>
      </c>
      <c r="K224" s="364"/>
    </row>
    <row r="225" spans="1:11" x14ac:dyDescent="0.25">
      <c r="A225" s="368" t="s">
        <v>1373</v>
      </c>
      <c r="B225" s="368" t="s">
        <v>1372</v>
      </c>
      <c r="C225" s="368" t="s">
        <v>1010</v>
      </c>
      <c r="D225" s="368">
        <v>6</v>
      </c>
      <c r="E225" s="368">
        <v>0</v>
      </c>
      <c r="F225" s="367">
        <v>3972.66</v>
      </c>
      <c r="G225" s="366">
        <v>0</v>
      </c>
      <c r="H225" s="366">
        <v>3075.6</v>
      </c>
      <c r="I225" s="366">
        <v>897.06</v>
      </c>
      <c r="J225" s="365">
        <v>0.22580840041684916</v>
      </c>
      <c r="K225" s="364"/>
    </row>
    <row r="226" spans="1:11" x14ac:dyDescent="0.25">
      <c r="A226" s="368" t="s">
        <v>1371</v>
      </c>
      <c r="B226" s="368" t="s">
        <v>1370</v>
      </c>
      <c r="C226" s="368" t="s">
        <v>1010</v>
      </c>
      <c r="D226" s="368">
        <v>11</v>
      </c>
      <c r="E226" s="368">
        <v>0</v>
      </c>
      <c r="F226" s="367">
        <v>5605.97</v>
      </c>
      <c r="G226" s="366">
        <v>0</v>
      </c>
      <c r="H226" s="366">
        <v>4735.51</v>
      </c>
      <c r="I226" s="366">
        <v>870.46</v>
      </c>
      <c r="J226" s="365">
        <v>0.15527375280281558</v>
      </c>
      <c r="K226" s="364"/>
    </row>
    <row r="227" spans="1:11" x14ac:dyDescent="0.25">
      <c r="A227" s="368" t="s">
        <v>1369</v>
      </c>
      <c r="B227" s="368" t="s">
        <v>1368</v>
      </c>
      <c r="C227" s="368" t="s">
        <v>1010</v>
      </c>
      <c r="D227" s="368">
        <v>8</v>
      </c>
      <c r="E227" s="368">
        <v>0</v>
      </c>
      <c r="F227" s="367">
        <v>2840.4</v>
      </c>
      <c r="G227" s="366">
        <v>0</v>
      </c>
      <c r="H227" s="366">
        <v>2342.69</v>
      </c>
      <c r="I227" s="366">
        <v>497.71</v>
      </c>
      <c r="J227" s="365">
        <v>0.17522532037741162</v>
      </c>
      <c r="K227" s="364"/>
    </row>
    <row r="228" spans="1:11" x14ac:dyDescent="0.25">
      <c r="A228" s="368" t="s">
        <v>2168</v>
      </c>
      <c r="B228" s="368" t="s">
        <v>2167</v>
      </c>
      <c r="C228" s="368" t="s">
        <v>1010</v>
      </c>
      <c r="D228" s="368">
        <v>18</v>
      </c>
      <c r="E228" s="368">
        <v>0</v>
      </c>
      <c r="F228" s="367">
        <v>6297.24</v>
      </c>
      <c r="G228" s="366">
        <v>0</v>
      </c>
      <c r="H228" s="366">
        <v>5241.6000000000004</v>
      </c>
      <c r="I228" s="366">
        <v>1055.6400000000001</v>
      </c>
      <c r="J228" s="365">
        <v>0.16763534500828933</v>
      </c>
      <c r="K228" s="364"/>
    </row>
    <row r="229" spans="1:11" x14ac:dyDescent="0.25">
      <c r="A229" s="368" t="s">
        <v>1367</v>
      </c>
      <c r="B229" s="368" t="s">
        <v>1366</v>
      </c>
      <c r="C229" s="368" t="s">
        <v>1010</v>
      </c>
      <c r="D229" s="368">
        <v>13</v>
      </c>
      <c r="E229" s="368">
        <v>0</v>
      </c>
      <c r="F229" s="367">
        <v>4097.21</v>
      </c>
      <c r="G229" s="366">
        <v>0</v>
      </c>
      <c r="H229" s="366">
        <v>3363.62</v>
      </c>
      <c r="I229" s="366">
        <v>733.59</v>
      </c>
      <c r="J229" s="365">
        <v>0.17904622901925946</v>
      </c>
      <c r="K229" s="364"/>
    </row>
    <row r="230" spans="1:11" x14ac:dyDescent="0.25">
      <c r="A230" s="368" t="s">
        <v>2166</v>
      </c>
      <c r="B230" s="368" t="s">
        <v>2165</v>
      </c>
      <c r="C230" s="368" t="s">
        <v>1010</v>
      </c>
      <c r="D230" s="368">
        <v>4</v>
      </c>
      <c r="E230" s="368">
        <v>0</v>
      </c>
      <c r="F230" s="367">
        <v>1823.76</v>
      </c>
      <c r="G230" s="366">
        <v>0</v>
      </c>
      <c r="H230" s="366">
        <v>1336.92</v>
      </c>
      <c r="I230" s="366">
        <v>486.84</v>
      </c>
      <c r="J230" s="365">
        <v>0.26694301881826554</v>
      </c>
      <c r="K230" s="364"/>
    </row>
    <row r="231" spans="1:11" x14ac:dyDescent="0.25">
      <c r="A231" s="368" t="s">
        <v>1363</v>
      </c>
      <c r="B231" s="368" t="s">
        <v>1362</v>
      </c>
      <c r="C231" s="368" t="s">
        <v>1010</v>
      </c>
      <c r="D231" s="368">
        <v>10</v>
      </c>
      <c r="E231" s="368">
        <v>0</v>
      </c>
      <c r="F231" s="367">
        <v>3250.88</v>
      </c>
      <c r="G231" s="366">
        <v>0</v>
      </c>
      <c r="H231" s="366">
        <v>2740.28</v>
      </c>
      <c r="I231" s="366">
        <v>510.6</v>
      </c>
      <c r="J231" s="365">
        <v>0.15706516389408406</v>
      </c>
      <c r="K231" s="364"/>
    </row>
    <row r="232" spans="1:11" x14ac:dyDescent="0.25">
      <c r="A232" s="368" t="s">
        <v>1361</v>
      </c>
      <c r="B232" s="368" t="s">
        <v>1360</v>
      </c>
      <c r="C232" s="368" t="s">
        <v>1010</v>
      </c>
      <c r="D232" s="368">
        <v>6</v>
      </c>
      <c r="E232" s="368">
        <v>0</v>
      </c>
      <c r="F232" s="367">
        <v>1801.8</v>
      </c>
      <c r="G232" s="366">
        <v>0</v>
      </c>
      <c r="H232" s="366">
        <v>1568.52</v>
      </c>
      <c r="I232" s="366">
        <v>233.28</v>
      </c>
      <c r="J232" s="365">
        <v>0.12947052947052948</v>
      </c>
      <c r="K232" s="364"/>
    </row>
    <row r="233" spans="1:11" x14ac:dyDescent="0.25">
      <c r="A233" s="368" t="s">
        <v>5243</v>
      </c>
      <c r="B233" s="368" t="s">
        <v>5242</v>
      </c>
      <c r="C233" s="368" t="s">
        <v>1010</v>
      </c>
      <c r="D233" s="368">
        <v>2</v>
      </c>
      <c r="E233" s="368">
        <v>0</v>
      </c>
      <c r="F233" s="367">
        <v>660.54</v>
      </c>
      <c r="G233" s="366">
        <v>0</v>
      </c>
      <c r="H233" s="366">
        <v>522</v>
      </c>
      <c r="I233" s="366">
        <v>138.54</v>
      </c>
      <c r="J233" s="365">
        <v>0.20973748751021892</v>
      </c>
      <c r="K233" s="364"/>
    </row>
    <row r="234" spans="1:11" x14ac:dyDescent="0.25">
      <c r="A234" s="368" t="s">
        <v>1359</v>
      </c>
      <c r="B234" s="368" t="s">
        <v>1358</v>
      </c>
      <c r="C234" s="368" t="s">
        <v>1010</v>
      </c>
      <c r="D234" s="368">
        <v>6</v>
      </c>
      <c r="E234" s="368">
        <v>0</v>
      </c>
      <c r="F234" s="367">
        <v>2899.82</v>
      </c>
      <c r="G234" s="366">
        <v>0</v>
      </c>
      <c r="H234" s="366">
        <v>2320.1999999999998</v>
      </c>
      <c r="I234" s="366">
        <v>579.62</v>
      </c>
      <c r="J234" s="365">
        <v>0.1998813719472243</v>
      </c>
      <c r="K234" s="364"/>
    </row>
    <row r="235" spans="1:11" x14ac:dyDescent="0.25">
      <c r="A235" s="368" t="s">
        <v>1355</v>
      </c>
      <c r="B235" s="368" t="s">
        <v>1354</v>
      </c>
      <c r="C235" s="368" t="s">
        <v>1010</v>
      </c>
      <c r="D235" s="368">
        <v>9</v>
      </c>
      <c r="E235" s="368">
        <v>0</v>
      </c>
      <c r="F235" s="367">
        <v>3760.93</v>
      </c>
      <c r="G235" s="366">
        <v>0</v>
      </c>
      <c r="H235" s="366">
        <v>2714.58</v>
      </c>
      <c r="I235" s="366">
        <v>1046.3499999999999</v>
      </c>
      <c r="J235" s="365">
        <v>0.27821576046350238</v>
      </c>
      <c r="K235" s="364"/>
    </row>
    <row r="236" spans="1:11" x14ac:dyDescent="0.25">
      <c r="A236" s="368" t="s">
        <v>1353</v>
      </c>
      <c r="B236" s="368" t="s">
        <v>1352</v>
      </c>
      <c r="C236" s="368" t="s">
        <v>1010</v>
      </c>
      <c r="D236" s="368">
        <v>24</v>
      </c>
      <c r="E236" s="368">
        <v>0</v>
      </c>
      <c r="F236" s="367">
        <v>2825.04</v>
      </c>
      <c r="G236" s="366">
        <v>0</v>
      </c>
      <c r="H236" s="366">
        <v>2391.84</v>
      </c>
      <c r="I236" s="366">
        <v>433.2</v>
      </c>
      <c r="J236" s="365">
        <v>0.15334296151558915</v>
      </c>
      <c r="K236" s="364"/>
    </row>
    <row r="237" spans="1:11" x14ac:dyDescent="0.25">
      <c r="A237" s="368" t="s">
        <v>2164</v>
      </c>
      <c r="B237" s="368" t="s">
        <v>2163</v>
      </c>
      <c r="C237" s="368" t="s">
        <v>1010</v>
      </c>
      <c r="D237" s="368">
        <v>12</v>
      </c>
      <c r="E237" s="368">
        <v>0</v>
      </c>
      <c r="F237" s="367">
        <v>1458.24</v>
      </c>
      <c r="G237" s="366">
        <v>0</v>
      </c>
      <c r="H237" s="366">
        <v>998.76</v>
      </c>
      <c r="I237" s="366">
        <v>459.48</v>
      </c>
      <c r="J237" s="365">
        <v>0.31509216589861749</v>
      </c>
      <c r="K237" s="364"/>
    </row>
    <row r="238" spans="1:11" x14ac:dyDescent="0.25">
      <c r="A238" s="368" t="s">
        <v>2162</v>
      </c>
      <c r="B238" s="368" t="s">
        <v>2161</v>
      </c>
      <c r="C238" s="368" t="s">
        <v>1010</v>
      </c>
      <c r="D238" s="368">
        <v>4</v>
      </c>
      <c r="E238" s="368">
        <v>0</v>
      </c>
      <c r="F238" s="367">
        <v>1134.8800000000001</v>
      </c>
      <c r="G238" s="366">
        <v>0</v>
      </c>
      <c r="H238" s="366">
        <v>871.8</v>
      </c>
      <c r="I238" s="366">
        <v>263.08</v>
      </c>
      <c r="J238" s="365">
        <v>0.23181305512477091</v>
      </c>
      <c r="K238" s="364"/>
    </row>
    <row r="239" spans="1:11" x14ac:dyDescent="0.25">
      <c r="A239" s="368" t="s">
        <v>1351</v>
      </c>
      <c r="B239" s="368" t="s">
        <v>1350</v>
      </c>
      <c r="C239" s="368" t="s">
        <v>1010</v>
      </c>
      <c r="D239" s="368">
        <v>24</v>
      </c>
      <c r="E239" s="368">
        <v>0</v>
      </c>
      <c r="F239" s="367">
        <v>4398.26</v>
      </c>
      <c r="G239" s="366">
        <v>0</v>
      </c>
      <c r="H239" s="366">
        <v>3486.96</v>
      </c>
      <c r="I239" s="366">
        <v>911.3</v>
      </c>
      <c r="J239" s="365">
        <v>0.20719557279469608</v>
      </c>
      <c r="K239" s="364"/>
    </row>
    <row r="240" spans="1:11" x14ac:dyDescent="0.25">
      <c r="A240" s="368" t="s">
        <v>2160</v>
      </c>
      <c r="B240" s="368" t="s">
        <v>2159</v>
      </c>
      <c r="C240" s="368" t="s">
        <v>1010</v>
      </c>
      <c r="D240" s="368">
        <v>6</v>
      </c>
      <c r="E240" s="368">
        <v>0</v>
      </c>
      <c r="F240" s="367">
        <v>2143.08</v>
      </c>
      <c r="G240" s="366">
        <v>0</v>
      </c>
      <c r="H240" s="366">
        <v>1642.08</v>
      </c>
      <c r="I240" s="366">
        <v>501</v>
      </c>
      <c r="J240" s="365">
        <v>0.23377568732851783</v>
      </c>
      <c r="K240" s="364"/>
    </row>
    <row r="241" spans="1:11" x14ac:dyDescent="0.25">
      <c r="A241" s="368" t="s">
        <v>4113</v>
      </c>
      <c r="B241" s="368" t="s">
        <v>4112</v>
      </c>
      <c r="C241" s="368" t="s">
        <v>1010</v>
      </c>
      <c r="D241" s="368">
        <v>6</v>
      </c>
      <c r="E241" s="368">
        <v>0</v>
      </c>
      <c r="F241" s="367">
        <v>3231.06</v>
      </c>
      <c r="G241" s="366">
        <v>0</v>
      </c>
      <c r="H241" s="366">
        <v>2454.3000000000002</v>
      </c>
      <c r="I241" s="366">
        <v>776.76</v>
      </c>
      <c r="J241" s="365">
        <v>0.24040407791870161</v>
      </c>
      <c r="K241" s="364"/>
    </row>
    <row r="242" spans="1:11" x14ac:dyDescent="0.25">
      <c r="A242" s="368" t="s">
        <v>1349</v>
      </c>
      <c r="B242" s="368" t="s">
        <v>1348</v>
      </c>
      <c r="C242" s="368" t="s">
        <v>1010</v>
      </c>
      <c r="D242" s="368">
        <v>1</v>
      </c>
      <c r="E242" s="368">
        <v>0</v>
      </c>
      <c r="F242" s="367">
        <v>191.18</v>
      </c>
      <c r="G242" s="366">
        <v>0</v>
      </c>
      <c r="H242" s="366">
        <v>139.65</v>
      </c>
      <c r="I242" s="366">
        <v>51.53</v>
      </c>
      <c r="J242" s="365">
        <v>0.26953656240192486</v>
      </c>
      <c r="K242" s="364"/>
    </row>
    <row r="243" spans="1:11" x14ac:dyDescent="0.25">
      <c r="A243" s="368" t="s">
        <v>1347</v>
      </c>
      <c r="B243" s="368" t="s">
        <v>1346</v>
      </c>
      <c r="C243" s="368" t="s">
        <v>1010</v>
      </c>
      <c r="D243" s="368">
        <v>8</v>
      </c>
      <c r="E243" s="368">
        <v>0</v>
      </c>
      <c r="F243" s="367">
        <v>6635</v>
      </c>
      <c r="G243" s="366">
        <v>0</v>
      </c>
      <c r="H243" s="366">
        <v>5220.96</v>
      </c>
      <c r="I243" s="366">
        <v>1414.04</v>
      </c>
      <c r="J243" s="365">
        <v>0.21311831198191408</v>
      </c>
      <c r="K243" s="364"/>
    </row>
    <row r="244" spans="1:11" x14ac:dyDescent="0.25">
      <c r="A244" s="368" t="s">
        <v>1343</v>
      </c>
      <c r="B244" s="368" t="s">
        <v>1342</v>
      </c>
      <c r="C244" s="368" t="s">
        <v>1010</v>
      </c>
      <c r="D244" s="368">
        <v>2</v>
      </c>
      <c r="E244" s="368">
        <v>0</v>
      </c>
      <c r="F244" s="367">
        <v>1551.06</v>
      </c>
      <c r="G244" s="366">
        <v>0</v>
      </c>
      <c r="H244" s="366">
        <v>805.92</v>
      </c>
      <c r="I244" s="366">
        <v>745.14</v>
      </c>
      <c r="J244" s="365">
        <v>0.4804069475068663</v>
      </c>
      <c r="K244" s="364"/>
    </row>
    <row r="245" spans="1:11" x14ac:dyDescent="0.25">
      <c r="A245" s="368" t="s">
        <v>1339</v>
      </c>
      <c r="B245" s="368" t="s">
        <v>1338</v>
      </c>
      <c r="C245" s="368" t="s">
        <v>1010</v>
      </c>
      <c r="D245" s="368">
        <v>13</v>
      </c>
      <c r="E245" s="368">
        <v>0</v>
      </c>
      <c r="F245" s="367">
        <v>5444.97</v>
      </c>
      <c r="G245" s="366">
        <v>0</v>
      </c>
      <c r="H245" s="366">
        <v>4609.41</v>
      </c>
      <c r="I245" s="366">
        <v>835.56</v>
      </c>
      <c r="J245" s="365">
        <v>0.15345539093879304</v>
      </c>
      <c r="K245" s="364"/>
    </row>
    <row r="246" spans="1:11" x14ac:dyDescent="0.25">
      <c r="A246" s="368" t="s">
        <v>3732</v>
      </c>
      <c r="B246" s="368" t="s">
        <v>3731</v>
      </c>
      <c r="C246" s="368" t="s">
        <v>1010</v>
      </c>
      <c r="D246" s="368">
        <v>7</v>
      </c>
      <c r="E246" s="368">
        <v>0</v>
      </c>
      <c r="F246" s="367">
        <v>4603.04</v>
      </c>
      <c r="G246" s="366">
        <v>0</v>
      </c>
      <c r="H246" s="366">
        <v>3498.23</v>
      </c>
      <c r="I246" s="366">
        <v>1104.81</v>
      </c>
      <c r="J246" s="365">
        <v>0.24001746671764745</v>
      </c>
      <c r="K246" s="364"/>
    </row>
    <row r="247" spans="1:11" x14ac:dyDescent="0.25">
      <c r="A247" s="368" t="s">
        <v>1914</v>
      </c>
      <c r="B247" s="368" t="s">
        <v>4109</v>
      </c>
      <c r="C247" s="368" t="s">
        <v>1010</v>
      </c>
      <c r="D247" s="368">
        <v>1</v>
      </c>
      <c r="E247" s="368">
        <v>0</v>
      </c>
      <c r="F247" s="367">
        <v>212.92</v>
      </c>
      <c r="G247" s="366">
        <v>0</v>
      </c>
      <c r="H247" s="366">
        <v>160.96</v>
      </c>
      <c r="I247" s="366">
        <v>51.96</v>
      </c>
      <c r="J247" s="365">
        <v>0.24403531842945708</v>
      </c>
      <c r="K247" s="364"/>
    </row>
    <row r="248" spans="1:11" x14ac:dyDescent="0.25">
      <c r="A248" s="368" t="s">
        <v>1335</v>
      </c>
      <c r="B248" s="368" t="s">
        <v>1334</v>
      </c>
      <c r="C248" s="368" t="s">
        <v>1010</v>
      </c>
      <c r="D248" s="368">
        <v>11</v>
      </c>
      <c r="E248" s="368">
        <v>0</v>
      </c>
      <c r="F248" s="367">
        <v>7828.36</v>
      </c>
      <c r="G248" s="366">
        <v>0</v>
      </c>
      <c r="H248" s="366">
        <v>6460.08</v>
      </c>
      <c r="I248" s="366">
        <v>1368.28</v>
      </c>
      <c r="J248" s="365">
        <v>0.17478501244194186</v>
      </c>
      <c r="K248" s="364"/>
    </row>
    <row r="249" spans="1:11" x14ac:dyDescent="0.25">
      <c r="A249" s="368" t="s">
        <v>1333</v>
      </c>
      <c r="B249" s="368" t="s">
        <v>1332</v>
      </c>
      <c r="C249" s="368" t="s">
        <v>1010</v>
      </c>
      <c r="D249" s="368">
        <v>3</v>
      </c>
      <c r="E249" s="368">
        <v>0</v>
      </c>
      <c r="F249" s="367">
        <v>385.22</v>
      </c>
      <c r="G249" s="366">
        <v>0</v>
      </c>
      <c r="H249" s="366">
        <v>299.73</v>
      </c>
      <c r="I249" s="366">
        <v>85.49</v>
      </c>
      <c r="J249" s="365">
        <v>0.22192513368983957</v>
      </c>
      <c r="K249" s="364"/>
    </row>
    <row r="250" spans="1:11" x14ac:dyDescent="0.25">
      <c r="A250" s="368" t="s">
        <v>1331</v>
      </c>
      <c r="B250" s="368" t="s">
        <v>1330</v>
      </c>
      <c r="C250" s="368" t="s">
        <v>1010</v>
      </c>
      <c r="D250" s="368">
        <v>5</v>
      </c>
      <c r="E250" s="368">
        <v>0</v>
      </c>
      <c r="F250" s="367">
        <v>798.71</v>
      </c>
      <c r="G250" s="366">
        <v>0</v>
      </c>
      <c r="H250" s="366">
        <v>630.6</v>
      </c>
      <c r="I250" s="366">
        <v>168.11</v>
      </c>
      <c r="J250" s="365">
        <v>0.21047689399156139</v>
      </c>
      <c r="K250" s="364"/>
    </row>
    <row r="251" spans="1:11" x14ac:dyDescent="0.25">
      <c r="A251" s="368" t="s">
        <v>1329</v>
      </c>
      <c r="B251" s="368" t="s">
        <v>1328</v>
      </c>
      <c r="C251" s="368" t="s">
        <v>1010</v>
      </c>
      <c r="D251" s="368">
        <v>9</v>
      </c>
      <c r="E251" s="368">
        <v>0</v>
      </c>
      <c r="F251" s="367">
        <v>1635.61</v>
      </c>
      <c r="G251" s="366">
        <v>0</v>
      </c>
      <c r="H251" s="366">
        <v>1219.23</v>
      </c>
      <c r="I251" s="366">
        <v>416.38</v>
      </c>
      <c r="J251" s="365">
        <v>0.25457168885003151</v>
      </c>
      <c r="K251" s="364"/>
    </row>
    <row r="252" spans="1:11" x14ac:dyDescent="0.25">
      <c r="A252" s="368" t="s">
        <v>2152</v>
      </c>
      <c r="B252" s="368" t="s">
        <v>2151</v>
      </c>
      <c r="C252" s="368" t="s">
        <v>1010</v>
      </c>
      <c r="D252" s="368">
        <v>2</v>
      </c>
      <c r="E252" s="368">
        <v>0</v>
      </c>
      <c r="F252" s="367">
        <v>424.33</v>
      </c>
      <c r="G252" s="366">
        <v>0</v>
      </c>
      <c r="H252" s="366">
        <v>313.82</v>
      </c>
      <c r="I252" s="366">
        <v>110.51</v>
      </c>
      <c r="J252" s="365">
        <v>0.26043409610444701</v>
      </c>
      <c r="K252" s="364"/>
    </row>
    <row r="253" spans="1:11" x14ac:dyDescent="0.25">
      <c r="A253" s="368" t="s">
        <v>3050</v>
      </c>
      <c r="B253" s="368" t="s">
        <v>3049</v>
      </c>
      <c r="C253" s="368" t="s">
        <v>1010</v>
      </c>
      <c r="D253" s="368">
        <v>1</v>
      </c>
      <c r="E253" s="368">
        <v>0</v>
      </c>
      <c r="F253" s="367">
        <v>438.59</v>
      </c>
      <c r="G253" s="366">
        <v>0</v>
      </c>
      <c r="H253" s="366">
        <v>234.76</v>
      </c>
      <c r="I253" s="366">
        <v>203.83</v>
      </c>
      <c r="J253" s="365">
        <v>0.46473927814131649</v>
      </c>
      <c r="K253" s="364"/>
    </row>
    <row r="254" spans="1:11" x14ac:dyDescent="0.25">
      <c r="A254" s="368" t="s">
        <v>1327</v>
      </c>
      <c r="B254" s="368" t="s">
        <v>1326</v>
      </c>
      <c r="C254" s="368" t="s">
        <v>1010</v>
      </c>
      <c r="D254" s="368">
        <v>26</v>
      </c>
      <c r="E254" s="368">
        <v>0</v>
      </c>
      <c r="F254" s="367">
        <v>5104.6400000000003</v>
      </c>
      <c r="G254" s="366">
        <v>0</v>
      </c>
      <c r="H254" s="366">
        <v>4271.1000000000004</v>
      </c>
      <c r="I254" s="366">
        <v>833.54</v>
      </c>
      <c r="J254" s="365">
        <v>0.16329065320962888</v>
      </c>
      <c r="K254" s="364"/>
    </row>
    <row r="255" spans="1:11" x14ac:dyDescent="0.25">
      <c r="A255" s="368" t="s">
        <v>1325</v>
      </c>
      <c r="B255" s="368" t="s">
        <v>1324</v>
      </c>
      <c r="C255" s="368" t="s">
        <v>1010</v>
      </c>
      <c r="D255" s="368">
        <v>17</v>
      </c>
      <c r="E255" s="368">
        <v>0</v>
      </c>
      <c r="F255" s="367">
        <v>4987.22</v>
      </c>
      <c r="G255" s="366">
        <v>0</v>
      </c>
      <c r="H255" s="366">
        <v>4048.77</v>
      </c>
      <c r="I255" s="366">
        <v>938.45</v>
      </c>
      <c r="J255" s="365">
        <v>0.18817096498650551</v>
      </c>
      <c r="K255" s="364"/>
    </row>
    <row r="256" spans="1:11" x14ac:dyDescent="0.25">
      <c r="A256" s="368" t="s">
        <v>3730</v>
      </c>
      <c r="B256" s="368" t="s">
        <v>3729</v>
      </c>
      <c r="C256" s="368" t="s">
        <v>1010</v>
      </c>
      <c r="D256" s="368">
        <v>2</v>
      </c>
      <c r="E256" s="368">
        <v>0</v>
      </c>
      <c r="F256" s="367">
        <v>637.17999999999995</v>
      </c>
      <c r="G256" s="366">
        <v>0</v>
      </c>
      <c r="H256" s="366">
        <v>432.06</v>
      </c>
      <c r="I256" s="366">
        <v>205.12</v>
      </c>
      <c r="J256" s="365">
        <v>0.32191845318434353</v>
      </c>
      <c r="K256" s="364"/>
    </row>
    <row r="257" spans="1:11" x14ac:dyDescent="0.25">
      <c r="A257" s="368" t="s">
        <v>2150</v>
      </c>
      <c r="B257" s="368" t="s">
        <v>2149</v>
      </c>
      <c r="C257" s="368" t="s">
        <v>1010</v>
      </c>
      <c r="D257" s="368">
        <v>2</v>
      </c>
      <c r="E257" s="368">
        <v>0</v>
      </c>
      <c r="F257" s="367">
        <v>214.05</v>
      </c>
      <c r="G257" s="366">
        <v>0</v>
      </c>
      <c r="H257" s="366">
        <v>163.74</v>
      </c>
      <c r="I257" s="366">
        <v>50.31</v>
      </c>
      <c r="J257" s="365">
        <v>0.2350385423966363</v>
      </c>
      <c r="K257" s="364"/>
    </row>
    <row r="258" spans="1:11" x14ac:dyDescent="0.25">
      <c r="A258" s="368" t="s">
        <v>3728</v>
      </c>
      <c r="B258" s="368" t="s">
        <v>3727</v>
      </c>
      <c r="C258" s="368" t="s">
        <v>1010</v>
      </c>
      <c r="D258" s="368">
        <v>5</v>
      </c>
      <c r="E258" s="368">
        <v>0</v>
      </c>
      <c r="F258" s="367">
        <v>767.34</v>
      </c>
      <c r="G258" s="366">
        <v>0</v>
      </c>
      <c r="H258" s="366">
        <v>549.1</v>
      </c>
      <c r="I258" s="366">
        <v>218.24</v>
      </c>
      <c r="J258" s="365">
        <v>0.28441108244063912</v>
      </c>
      <c r="K258" s="364"/>
    </row>
    <row r="259" spans="1:11" x14ac:dyDescent="0.25">
      <c r="A259" s="368" t="s">
        <v>1321</v>
      </c>
      <c r="B259" s="368" t="s">
        <v>1320</v>
      </c>
      <c r="C259" s="368" t="s">
        <v>1010</v>
      </c>
      <c r="D259" s="368">
        <v>47</v>
      </c>
      <c r="E259" s="368">
        <v>0</v>
      </c>
      <c r="F259" s="367">
        <v>16084.58</v>
      </c>
      <c r="G259" s="366">
        <v>0</v>
      </c>
      <c r="H259" s="366">
        <v>13824.38</v>
      </c>
      <c r="I259" s="366">
        <v>2260.1999999999998</v>
      </c>
      <c r="J259" s="365">
        <v>0.14051967785294983</v>
      </c>
      <c r="K259" s="364"/>
    </row>
    <row r="260" spans="1:11" x14ac:dyDescent="0.25">
      <c r="A260" s="368" t="s">
        <v>1317</v>
      </c>
      <c r="B260" s="368" t="s">
        <v>1316</v>
      </c>
      <c r="C260" s="368" t="s">
        <v>1010</v>
      </c>
      <c r="D260" s="368">
        <v>13</v>
      </c>
      <c r="E260" s="368">
        <v>0</v>
      </c>
      <c r="F260" s="367">
        <v>2449.3000000000002</v>
      </c>
      <c r="G260" s="366">
        <v>0</v>
      </c>
      <c r="H260" s="366">
        <v>2125.63</v>
      </c>
      <c r="I260" s="366">
        <v>323.67</v>
      </c>
      <c r="J260" s="365">
        <v>0.13214796064181603</v>
      </c>
      <c r="K260" s="364"/>
    </row>
    <row r="261" spans="1:11" x14ac:dyDescent="0.25">
      <c r="A261" s="368" t="s">
        <v>6011</v>
      </c>
      <c r="B261" s="368" t="s">
        <v>6010</v>
      </c>
      <c r="C261" s="368" t="s">
        <v>1010</v>
      </c>
      <c r="D261" s="368">
        <v>1</v>
      </c>
      <c r="E261" s="368">
        <v>0</v>
      </c>
      <c r="F261" s="367">
        <v>797.85</v>
      </c>
      <c r="G261" s="366">
        <v>0</v>
      </c>
      <c r="H261" s="366">
        <v>559.52</v>
      </c>
      <c r="I261" s="366">
        <v>238.33</v>
      </c>
      <c r="J261" s="365">
        <v>0.29871529736165947</v>
      </c>
      <c r="K261" s="364"/>
    </row>
    <row r="262" spans="1:11" x14ac:dyDescent="0.25">
      <c r="A262" s="368" t="s">
        <v>10544</v>
      </c>
      <c r="B262" s="368" t="s">
        <v>10543</v>
      </c>
      <c r="C262" s="368" t="s">
        <v>1010</v>
      </c>
      <c r="D262" s="368">
        <v>3</v>
      </c>
      <c r="E262" s="368">
        <v>0</v>
      </c>
      <c r="F262" s="367">
        <v>1851.57</v>
      </c>
      <c r="G262" s="366">
        <v>0</v>
      </c>
      <c r="H262" s="366">
        <v>938.7</v>
      </c>
      <c r="I262" s="366">
        <v>912.87</v>
      </c>
      <c r="J262" s="365">
        <v>0.49302483838040151</v>
      </c>
      <c r="K262" s="364"/>
    </row>
    <row r="263" spans="1:11" x14ac:dyDescent="0.25">
      <c r="A263" s="368" t="s">
        <v>1313</v>
      </c>
      <c r="B263" s="368" t="s">
        <v>1312</v>
      </c>
      <c r="C263" s="368" t="s">
        <v>1010</v>
      </c>
      <c r="D263" s="368">
        <v>1</v>
      </c>
      <c r="E263" s="368">
        <v>0</v>
      </c>
      <c r="F263" s="367">
        <v>120.93</v>
      </c>
      <c r="G263" s="366">
        <v>0</v>
      </c>
      <c r="H263" s="366">
        <v>61.6</v>
      </c>
      <c r="I263" s="366">
        <v>59.33</v>
      </c>
      <c r="J263" s="365">
        <v>0.49061440502770198</v>
      </c>
      <c r="K263" s="364"/>
    </row>
    <row r="264" spans="1:11" x14ac:dyDescent="0.25">
      <c r="A264" s="368" t="s">
        <v>1311</v>
      </c>
      <c r="B264" s="368" t="s">
        <v>1310</v>
      </c>
      <c r="C264" s="368" t="s">
        <v>1010</v>
      </c>
      <c r="D264" s="368">
        <v>1</v>
      </c>
      <c r="E264" s="368">
        <v>0</v>
      </c>
      <c r="F264" s="367">
        <v>231.09</v>
      </c>
      <c r="G264" s="366">
        <v>0</v>
      </c>
      <c r="H264" s="366">
        <v>174.02</v>
      </c>
      <c r="I264" s="366">
        <v>57.07</v>
      </c>
      <c r="J264" s="365">
        <v>0.24696005885152972</v>
      </c>
      <c r="K264" s="364"/>
    </row>
    <row r="265" spans="1:11" x14ac:dyDescent="0.25">
      <c r="A265" s="368" t="s">
        <v>1307</v>
      </c>
      <c r="B265" s="368" t="s">
        <v>1306</v>
      </c>
      <c r="C265" s="368" t="s">
        <v>1010</v>
      </c>
      <c r="D265" s="368">
        <v>90</v>
      </c>
      <c r="E265" s="368">
        <v>0</v>
      </c>
      <c r="F265" s="367">
        <v>15163.44</v>
      </c>
      <c r="G265" s="366">
        <v>0</v>
      </c>
      <c r="H265" s="366">
        <v>12551.4</v>
      </c>
      <c r="I265" s="366">
        <v>2612.04</v>
      </c>
      <c r="J265" s="365">
        <v>0.17225906522530507</v>
      </c>
      <c r="K265" s="364"/>
    </row>
    <row r="266" spans="1:11" x14ac:dyDescent="0.25">
      <c r="A266" s="368" t="s">
        <v>1305</v>
      </c>
      <c r="B266" s="368" t="s">
        <v>1304</v>
      </c>
      <c r="C266" s="368" t="s">
        <v>1010</v>
      </c>
      <c r="D266" s="368">
        <v>8</v>
      </c>
      <c r="E266" s="368">
        <v>0</v>
      </c>
      <c r="F266" s="367">
        <v>2540.5</v>
      </c>
      <c r="G266" s="366">
        <v>0</v>
      </c>
      <c r="H266" s="366">
        <v>1904.65</v>
      </c>
      <c r="I266" s="366">
        <v>635.85</v>
      </c>
      <c r="J266" s="365">
        <v>0.25028537689431213</v>
      </c>
      <c r="K266" s="364"/>
    </row>
    <row r="267" spans="1:11" x14ac:dyDescent="0.25">
      <c r="A267" s="368" t="s">
        <v>1301</v>
      </c>
      <c r="B267" s="368" t="s">
        <v>1300</v>
      </c>
      <c r="C267" s="368" t="s">
        <v>1010</v>
      </c>
      <c r="D267" s="368">
        <v>4</v>
      </c>
      <c r="E267" s="368">
        <v>0</v>
      </c>
      <c r="F267" s="367">
        <v>403.6</v>
      </c>
      <c r="G267" s="366">
        <v>0</v>
      </c>
      <c r="H267" s="366">
        <v>339.48</v>
      </c>
      <c r="I267" s="366">
        <v>64.12</v>
      </c>
      <c r="J267" s="365">
        <v>0.15887016848364718</v>
      </c>
      <c r="K267" s="364"/>
    </row>
    <row r="268" spans="1:11" x14ac:dyDescent="0.25">
      <c r="A268" s="368" t="s">
        <v>2142</v>
      </c>
      <c r="B268" s="368" t="s">
        <v>2141</v>
      </c>
      <c r="C268" s="368" t="s">
        <v>1010</v>
      </c>
      <c r="D268" s="368">
        <v>1</v>
      </c>
      <c r="E268" s="368">
        <v>0</v>
      </c>
      <c r="F268" s="367">
        <v>130.19999999999999</v>
      </c>
      <c r="G268" s="366">
        <v>0</v>
      </c>
      <c r="H268" s="366">
        <v>98.24</v>
      </c>
      <c r="I268" s="366">
        <v>31.96</v>
      </c>
      <c r="J268" s="365">
        <v>0.24546850998463901</v>
      </c>
      <c r="K268" s="364"/>
    </row>
    <row r="269" spans="1:11" x14ac:dyDescent="0.25">
      <c r="A269" s="368" t="s">
        <v>2138</v>
      </c>
      <c r="B269" s="368" t="s">
        <v>2137</v>
      </c>
      <c r="C269" s="368" t="s">
        <v>1010</v>
      </c>
      <c r="D269" s="368">
        <v>24</v>
      </c>
      <c r="E269" s="368">
        <v>0</v>
      </c>
      <c r="F269" s="367">
        <v>3117.36</v>
      </c>
      <c r="G269" s="366">
        <v>0</v>
      </c>
      <c r="H269" s="366">
        <v>2698.8</v>
      </c>
      <c r="I269" s="366">
        <v>418.56</v>
      </c>
      <c r="J269" s="365">
        <v>0.1342674570790669</v>
      </c>
      <c r="K269" s="364"/>
    </row>
    <row r="270" spans="1:11" x14ac:dyDescent="0.25">
      <c r="A270" s="368" t="s">
        <v>1297</v>
      </c>
      <c r="B270" s="368" t="s">
        <v>1296</v>
      </c>
      <c r="C270" s="368" t="s">
        <v>1010</v>
      </c>
      <c r="D270" s="368">
        <v>14</v>
      </c>
      <c r="E270" s="368">
        <v>0</v>
      </c>
      <c r="F270" s="367">
        <v>2266.6999999999998</v>
      </c>
      <c r="G270" s="366">
        <v>0</v>
      </c>
      <c r="H270" s="366">
        <v>1750.14</v>
      </c>
      <c r="I270" s="366">
        <v>516.55999999999995</v>
      </c>
      <c r="J270" s="365">
        <v>0.2278907663122601</v>
      </c>
      <c r="K270" s="364"/>
    </row>
    <row r="271" spans="1:11" x14ac:dyDescent="0.25">
      <c r="A271" s="368" t="s">
        <v>4108</v>
      </c>
      <c r="B271" s="368" t="s">
        <v>4107</v>
      </c>
      <c r="C271" s="368" t="s">
        <v>1010</v>
      </c>
      <c r="D271" s="368">
        <v>1</v>
      </c>
      <c r="E271" s="368">
        <v>0</v>
      </c>
      <c r="F271" s="367">
        <v>239.46</v>
      </c>
      <c r="G271" s="366">
        <v>0</v>
      </c>
      <c r="H271" s="366">
        <v>182</v>
      </c>
      <c r="I271" s="366">
        <v>57.46</v>
      </c>
      <c r="J271" s="365">
        <v>0.23995656894679696</v>
      </c>
      <c r="K271" s="364"/>
    </row>
    <row r="272" spans="1:11" x14ac:dyDescent="0.25">
      <c r="A272" s="368" t="s">
        <v>3042</v>
      </c>
      <c r="B272" s="368" t="s">
        <v>3041</v>
      </c>
      <c r="C272" s="368" t="s">
        <v>1010</v>
      </c>
      <c r="D272" s="368">
        <v>2</v>
      </c>
      <c r="E272" s="368">
        <v>0</v>
      </c>
      <c r="F272" s="367">
        <v>252.72</v>
      </c>
      <c r="G272" s="366">
        <v>0</v>
      </c>
      <c r="H272" s="366">
        <v>220.56</v>
      </c>
      <c r="I272" s="366">
        <v>32.159999999999997</v>
      </c>
      <c r="J272" s="365">
        <v>0.12725546058879392</v>
      </c>
      <c r="K272" s="364"/>
    </row>
    <row r="273" spans="1:11" x14ac:dyDescent="0.25">
      <c r="A273" s="368" t="s">
        <v>2136</v>
      </c>
      <c r="B273" s="368" t="s">
        <v>2135</v>
      </c>
      <c r="C273" s="368" t="s">
        <v>1010</v>
      </c>
      <c r="D273" s="368">
        <v>1</v>
      </c>
      <c r="E273" s="368">
        <v>0</v>
      </c>
      <c r="F273" s="367">
        <v>139.81</v>
      </c>
      <c r="G273" s="366">
        <v>0</v>
      </c>
      <c r="H273" s="366">
        <v>113.75</v>
      </c>
      <c r="I273" s="366">
        <v>26.06</v>
      </c>
      <c r="J273" s="365">
        <v>0.18639582290251056</v>
      </c>
      <c r="K273" s="364"/>
    </row>
    <row r="274" spans="1:11" x14ac:dyDescent="0.25">
      <c r="A274" s="368" t="s">
        <v>2134</v>
      </c>
      <c r="B274" s="368" t="s">
        <v>2133</v>
      </c>
      <c r="C274" s="368" t="s">
        <v>1010</v>
      </c>
      <c r="D274" s="368">
        <v>1</v>
      </c>
      <c r="E274" s="368">
        <v>0</v>
      </c>
      <c r="F274" s="367">
        <v>114.68</v>
      </c>
      <c r="G274" s="366">
        <v>0</v>
      </c>
      <c r="H274" s="366">
        <v>91.98</v>
      </c>
      <c r="I274" s="366">
        <v>22.7</v>
      </c>
      <c r="J274" s="365">
        <v>0.19794209975584234</v>
      </c>
      <c r="K274" s="364"/>
    </row>
    <row r="275" spans="1:11" x14ac:dyDescent="0.25">
      <c r="A275" s="368" t="s">
        <v>4106</v>
      </c>
      <c r="B275" s="368" t="s">
        <v>4105</v>
      </c>
      <c r="C275" s="368" t="s">
        <v>1010</v>
      </c>
      <c r="D275" s="368">
        <v>4</v>
      </c>
      <c r="E275" s="368">
        <v>0</v>
      </c>
      <c r="F275" s="367">
        <v>3282.4</v>
      </c>
      <c r="G275" s="366">
        <v>0</v>
      </c>
      <c r="H275" s="366">
        <v>2711.76</v>
      </c>
      <c r="I275" s="366">
        <v>570.64</v>
      </c>
      <c r="J275" s="365">
        <v>0.17384840360711673</v>
      </c>
      <c r="K275" s="364"/>
    </row>
    <row r="276" spans="1:11" x14ac:dyDescent="0.25">
      <c r="A276" s="368" t="s">
        <v>10542</v>
      </c>
      <c r="B276" s="368" t="s">
        <v>10541</v>
      </c>
      <c r="C276" s="368" t="s">
        <v>1010</v>
      </c>
      <c r="D276" s="368">
        <v>4</v>
      </c>
      <c r="E276" s="368">
        <v>0</v>
      </c>
      <c r="F276" s="367">
        <v>879.68</v>
      </c>
      <c r="G276" s="366">
        <v>0</v>
      </c>
      <c r="H276" s="366">
        <v>461.64</v>
      </c>
      <c r="I276" s="366">
        <v>418.04</v>
      </c>
      <c r="J276" s="365">
        <v>0.47521826118588578</v>
      </c>
      <c r="K276" s="364"/>
    </row>
    <row r="277" spans="1:11" x14ac:dyDescent="0.25">
      <c r="A277" s="368" t="s">
        <v>1293</v>
      </c>
      <c r="B277" s="368" t="s">
        <v>1292</v>
      </c>
      <c r="C277" s="368" t="s">
        <v>1010</v>
      </c>
      <c r="D277" s="368">
        <v>3</v>
      </c>
      <c r="E277" s="368">
        <v>0</v>
      </c>
      <c r="F277" s="367">
        <v>646.35</v>
      </c>
      <c r="G277" s="366">
        <v>0</v>
      </c>
      <c r="H277" s="366">
        <v>503.1</v>
      </c>
      <c r="I277" s="366">
        <v>143.25</v>
      </c>
      <c r="J277" s="365">
        <v>0.2216291482942678</v>
      </c>
      <c r="K277" s="364"/>
    </row>
    <row r="278" spans="1:11" x14ac:dyDescent="0.25">
      <c r="A278" s="368" t="s">
        <v>1289</v>
      </c>
      <c r="B278" s="368" t="s">
        <v>1288</v>
      </c>
      <c r="C278" s="368" t="s">
        <v>1010</v>
      </c>
      <c r="D278" s="368">
        <v>24</v>
      </c>
      <c r="E278" s="368">
        <v>0</v>
      </c>
      <c r="F278" s="367">
        <v>1939.92</v>
      </c>
      <c r="G278" s="366">
        <v>0</v>
      </c>
      <c r="H278" s="366">
        <v>1692.96</v>
      </c>
      <c r="I278" s="366">
        <v>246.96</v>
      </c>
      <c r="J278" s="365">
        <v>0.1273042187306693</v>
      </c>
      <c r="K278" s="364"/>
    </row>
    <row r="279" spans="1:11" x14ac:dyDescent="0.25">
      <c r="A279" s="368" t="s">
        <v>1285</v>
      </c>
      <c r="B279" s="368" t="s">
        <v>1284</v>
      </c>
      <c r="C279" s="368" t="s">
        <v>1010</v>
      </c>
      <c r="D279" s="368">
        <v>25</v>
      </c>
      <c r="E279" s="368">
        <v>0</v>
      </c>
      <c r="F279" s="367">
        <v>2470.65</v>
      </c>
      <c r="G279" s="366">
        <v>0</v>
      </c>
      <c r="H279" s="366">
        <v>2065.75</v>
      </c>
      <c r="I279" s="366">
        <v>404.9</v>
      </c>
      <c r="J279" s="365">
        <v>0.16388399813814178</v>
      </c>
      <c r="K279" s="364"/>
    </row>
    <row r="280" spans="1:11" x14ac:dyDescent="0.25">
      <c r="A280" s="368" t="s">
        <v>1283</v>
      </c>
      <c r="B280" s="368" t="s">
        <v>1282</v>
      </c>
      <c r="C280" s="368" t="s">
        <v>1010</v>
      </c>
      <c r="D280" s="368">
        <v>20</v>
      </c>
      <c r="E280" s="368">
        <v>0</v>
      </c>
      <c r="F280" s="367">
        <v>1928.8</v>
      </c>
      <c r="G280" s="366">
        <v>0</v>
      </c>
      <c r="H280" s="366">
        <v>1616.56</v>
      </c>
      <c r="I280" s="366">
        <v>312.24</v>
      </c>
      <c r="J280" s="365">
        <v>0.16188303608461219</v>
      </c>
      <c r="K280" s="364"/>
    </row>
    <row r="281" spans="1:11" x14ac:dyDescent="0.25">
      <c r="A281" s="368" t="s">
        <v>1281</v>
      </c>
      <c r="B281" s="368" t="s">
        <v>1280</v>
      </c>
      <c r="C281" s="368" t="s">
        <v>1010</v>
      </c>
      <c r="D281" s="368">
        <v>59</v>
      </c>
      <c r="E281" s="368">
        <v>0</v>
      </c>
      <c r="F281" s="367">
        <v>5672.25</v>
      </c>
      <c r="G281" s="366">
        <v>0</v>
      </c>
      <c r="H281" s="366">
        <v>4717.54</v>
      </c>
      <c r="I281" s="366">
        <v>954.71</v>
      </c>
      <c r="J281" s="365">
        <v>0.16831239807836396</v>
      </c>
      <c r="K281" s="364"/>
    </row>
    <row r="282" spans="1:11" x14ac:dyDescent="0.25">
      <c r="A282" s="368" t="s">
        <v>1279</v>
      </c>
      <c r="B282" s="368" t="s">
        <v>1278</v>
      </c>
      <c r="C282" s="368" t="s">
        <v>1010</v>
      </c>
      <c r="D282" s="368">
        <v>19</v>
      </c>
      <c r="E282" s="368">
        <v>0</v>
      </c>
      <c r="F282" s="367">
        <v>3182.03</v>
      </c>
      <c r="G282" s="366">
        <v>0</v>
      </c>
      <c r="H282" s="366">
        <v>2448.06</v>
      </c>
      <c r="I282" s="366">
        <v>733.97</v>
      </c>
      <c r="J282" s="365">
        <v>0.23066093028664092</v>
      </c>
      <c r="K282" s="364"/>
    </row>
    <row r="283" spans="1:11" x14ac:dyDescent="0.25">
      <c r="A283" s="368" t="s">
        <v>2130</v>
      </c>
      <c r="B283" s="368" t="s">
        <v>2129</v>
      </c>
      <c r="C283" s="368" t="s">
        <v>1010</v>
      </c>
      <c r="D283" s="368">
        <v>17</v>
      </c>
      <c r="E283" s="368">
        <v>0</v>
      </c>
      <c r="F283" s="367">
        <v>2098.0500000000002</v>
      </c>
      <c r="G283" s="366">
        <v>0</v>
      </c>
      <c r="H283" s="366">
        <v>1752.55</v>
      </c>
      <c r="I283" s="366">
        <v>345.5</v>
      </c>
      <c r="J283" s="365">
        <v>0.16467672362431782</v>
      </c>
      <c r="K283" s="364"/>
    </row>
    <row r="284" spans="1:11" x14ac:dyDescent="0.25">
      <c r="A284" s="368" t="s">
        <v>1277</v>
      </c>
      <c r="B284" s="368" t="s">
        <v>1276</v>
      </c>
      <c r="C284" s="368" t="s">
        <v>1010</v>
      </c>
      <c r="D284" s="368">
        <v>41</v>
      </c>
      <c r="E284" s="368">
        <v>0</v>
      </c>
      <c r="F284" s="367">
        <v>4066.69</v>
      </c>
      <c r="G284" s="366">
        <v>0</v>
      </c>
      <c r="H284" s="366">
        <v>3359.95</v>
      </c>
      <c r="I284" s="366">
        <v>706.74</v>
      </c>
      <c r="J284" s="365">
        <v>0.17378752744861301</v>
      </c>
      <c r="K284" s="364"/>
    </row>
    <row r="285" spans="1:11" x14ac:dyDescent="0.25">
      <c r="A285" s="368" t="s">
        <v>1275</v>
      </c>
      <c r="B285" s="368" t="s">
        <v>1274</v>
      </c>
      <c r="C285" s="368" t="s">
        <v>1010</v>
      </c>
      <c r="D285" s="368">
        <v>54</v>
      </c>
      <c r="E285" s="368">
        <v>0</v>
      </c>
      <c r="F285" s="367">
        <v>26654.68</v>
      </c>
      <c r="G285" s="366">
        <v>0</v>
      </c>
      <c r="H285" s="366">
        <v>23207.98</v>
      </c>
      <c r="I285" s="366">
        <v>3446.7</v>
      </c>
      <c r="J285" s="365">
        <v>0.12930937456386646</v>
      </c>
      <c r="K285" s="364"/>
    </row>
    <row r="286" spans="1:11" x14ac:dyDescent="0.25">
      <c r="A286" s="368" t="s">
        <v>8613</v>
      </c>
      <c r="B286" s="368" t="s">
        <v>8612</v>
      </c>
      <c r="C286" s="368" t="s">
        <v>1010</v>
      </c>
      <c r="D286" s="368">
        <v>24</v>
      </c>
      <c r="E286" s="368">
        <v>0</v>
      </c>
      <c r="F286" s="367">
        <v>5201.76</v>
      </c>
      <c r="G286" s="366">
        <v>0</v>
      </c>
      <c r="H286" s="366">
        <v>4500.96</v>
      </c>
      <c r="I286" s="366">
        <v>700.8</v>
      </c>
      <c r="J286" s="365">
        <v>0.13472363200147641</v>
      </c>
      <c r="K286" s="364"/>
    </row>
    <row r="287" spans="1:11" x14ac:dyDescent="0.25">
      <c r="A287" s="368" t="s">
        <v>3028</v>
      </c>
      <c r="B287" s="368" t="s">
        <v>3027</v>
      </c>
      <c r="C287" s="368" t="s">
        <v>1010</v>
      </c>
      <c r="D287" s="368">
        <v>4</v>
      </c>
      <c r="E287" s="368">
        <v>0</v>
      </c>
      <c r="F287" s="367">
        <v>4650.84</v>
      </c>
      <c r="G287" s="366">
        <v>0</v>
      </c>
      <c r="H287" s="366">
        <v>3842.36</v>
      </c>
      <c r="I287" s="366">
        <v>808.48</v>
      </c>
      <c r="J287" s="365">
        <v>0.17383526416733322</v>
      </c>
      <c r="K287" s="364"/>
    </row>
    <row r="288" spans="1:11" x14ac:dyDescent="0.25">
      <c r="A288" s="368" t="s">
        <v>2128</v>
      </c>
      <c r="B288" s="368" t="s">
        <v>2127</v>
      </c>
      <c r="C288" s="368" t="s">
        <v>1010</v>
      </c>
      <c r="D288" s="368">
        <v>1</v>
      </c>
      <c r="E288" s="368">
        <v>0</v>
      </c>
      <c r="F288" s="367">
        <v>509.89</v>
      </c>
      <c r="G288" s="366">
        <v>0</v>
      </c>
      <c r="H288" s="366">
        <v>377.18</v>
      </c>
      <c r="I288" s="366">
        <v>132.71</v>
      </c>
      <c r="J288" s="365">
        <v>0.26027182333444471</v>
      </c>
      <c r="K288" s="364"/>
    </row>
    <row r="289" spans="1:11" x14ac:dyDescent="0.25">
      <c r="A289" s="368" t="s">
        <v>3716</v>
      </c>
      <c r="B289" s="368" t="s">
        <v>3715</v>
      </c>
      <c r="C289" s="368" t="s">
        <v>1010</v>
      </c>
      <c r="D289" s="368">
        <v>1</v>
      </c>
      <c r="E289" s="368">
        <v>0</v>
      </c>
      <c r="F289" s="367">
        <v>1361.23</v>
      </c>
      <c r="G289" s="366">
        <v>0</v>
      </c>
      <c r="H289" s="366">
        <v>1038.6199999999999</v>
      </c>
      <c r="I289" s="366">
        <v>322.61</v>
      </c>
      <c r="J289" s="365">
        <v>0.23699889070913807</v>
      </c>
      <c r="K289" s="364"/>
    </row>
    <row r="290" spans="1:11" x14ac:dyDescent="0.25">
      <c r="A290" s="368" t="s">
        <v>1271</v>
      </c>
      <c r="B290" s="368" t="s">
        <v>1270</v>
      </c>
      <c r="C290" s="368" t="s">
        <v>1010</v>
      </c>
      <c r="D290" s="368">
        <v>1</v>
      </c>
      <c r="E290" s="368">
        <v>0</v>
      </c>
      <c r="F290" s="367">
        <v>1162.5</v>
      </c>
      <c r="G290" s="366">
        <v>0</v>
      </c>
      <c r="H290" s="366">
        <v>940.83</v>
      </c>
      <c r="I290" s="366">
        <v>221.67</v>
      </c>
      <c r="J290" s="365">
        <v>0.19068387096774195</v>
      </c>
      <c r="K290" s="364"/>
    </row>
    <row r="291" spans="1:11" x14ac:dyDescent="0.25">
      <c r="A291" s="368" t="s">
        <v>1261</v>
      </c>
      <c r="B291" s="368" t="s">
        <v>1260</v>
      </c>
      <c r="C291" s="368" t="s">
        <v>1010</v>
      </c>
      <c r="D291" s="368">
        <v>13</v>
      </c>
      <c r="E291" s="368">
        <v>0</v>
      </c>
      <c r="F291" s="367">
        <v>2073.31</v>
      </c>
      <c r="G291" s="366">
        <v>0</v>
      </c>
      <c r="H291" s="366">
        <v>1571.21</v>
      </c>
      <c r="I291" s="366">
        <v>502.1</v>
      </c>
      <c r="J291" s="365">
        <v>0.24217314342765917</v>
      </c>
      <c r="K291" s="364"/>
    </row>
    <row r="292" spans="1:11" x14ac:dyDescent="0.25">
      <c r="A292" s="368" t="s">
        <v>2126</v>
      </c>
      <c r="B292" s="368" t="s">
        <v>2125</v>
      </c>
      <c r="C292" s="368" t="s">
        <v>1010</v>
      </c>
      <c r="D292" s="368">
        <v>7</v>
      </c>
      <c r="E292" s="368">
        <v>0</v>
      </c>
      <c r="F292" s="367">
        <v>3408.63</v>
      </c>
      <c r="G292" s="366">
        <v>0</v>
      </c>
      <c r="H292" s="366">
        <v>2704.38</v>
      </c>
      <c r="I292" s="366">
        <v>704.25</v>
      </c>
      <c r="J292" s="365">
        <v>0.20660793339259467</v>
      </c>
      <c r="K292" s="364"/>
    </row>
    <row r="293" spans="1:11" x14ac:dyDescent="0.25">
      <c r="A293" s="368" t="s">
        <v>3026</v>
      </c>
      <c r="B293" s="368" t="s">
        <v>3025</v>
      </c>
      <c r="C293" s="368" t="s">
        <v>1010</v>
      </c>
      <c r="D293" s="368">
        <v>8</v>
      </c>
      <c r="E293" s="368">
        <v>0</v>
      </c>
      <c r="F293" s="367">
        <v>5679.3</v>
      </c>
      <c r="G293" s="366">
        <v>0</v>
      </c>
      <c r="H293" s="366">
        <v>5384.16</v>
      </c>
      <c r="I293" s="366">
        <v>295.14</v>
      </c>
      <c r="J293" s="365">
        <v>5.1967672072262425E-2</v>
      </c>
      <c r="K293" s="364"/>
    </row>
    <row r="294" spans="1:11" x14ac:dyDescent="0.25">
      <c r="A294" s="368" t="s">
        <v>2124</v>
      </c>
      <c r="B294" s="368" t="s">
        <v>2123</v>
      </c>
      <c r="C294" s="368" t="s">
        <v>1010</v>
      </c>
      <c r="D294" s="368">
        <v>2</v>
      </c>
      <c r="E294" s="368">
        <v>0</v>
      </c>
      <c r="F294" s="367">
        <v>886.22</v>
      </c>
      <c r="G294" s="366">
        <v>0</v>
      </c>
      <c r="H294" s="366">
        <v>732.16</v>
      </c>
      <c r="I294" s="366">
        <v>154.06</v>
      </c>
      <c r="J294" s="365">
        <v>0.17383945295750491</v>
      </c>
      <c r="K294" s="364"/>
    </row>
    <row r="295" spans="1:11" x14ac:dyDescent="0.25">
      <c r="A295" s="368" t="s">
        <v>2122</v>
      </c>
      <c r="B295" s="368" t="s">
        <v>2121</v>
      </c>
      <c r="C295" s="368" t="s">
        <v>1010</v>
      </c>
      <c r="D295" s="368">
        <v>1</v>
      </c>
      <c r="E295" s="368">
        <v>0</v>
      </c>
      <c r="F295" s="367">
        <v>520.33000000000004</v>
      </c>
      <c r="G295" s="366">
        <v>0</v>
      </c>
      <c r="H295" s="366">
        <v>460.92</v>
      </c>
      <c r="I295" s="366">
        <v>59.41</v>
      </c>
      <c r="J295" s="365">
        <v>0.11417754117579229</v>
      </c>
      <c r="K295" s="364"/>
    </row>
    <row r="296" spans="1:11" x14ac:dyDescent="0.25">
      <c r="A296" s="368" t="s">
        <v>1255</v>
      </c>
      <c r="B296" s="368" t="s">
        <v>1254</v>
      </c>
      <c r="C296" s="368" t="s">
        <v>1010</v>
      </c>
      <c r="D296" s="368">
        <v>12</v>
      </c>
      <c r="E296" s="368">
        <v>0</v>
      </c>
      <c r="F296" s="367">
        <v>7023.85</v>
      </c>
      <c r="G296" s="366">
        <v>0</v>
      </c>
      <c r="H296" s="366">
        <v>5578.08</v>
      </c>
      <c r="I296" s="366">
        <v>1445.77</v>
      </c>
      <c r="J296" s="365">
        <v>0.20583725449717746</v>
      </c>
      <c r="K296" s="364"/>
    </row>
    <row r="297" spans="1:11" x14ac:dyDescent="0.25">
      <c r="A297" s="368" t="s">
        <v>1251</v>
      </c>
      <c r="B297" s="368" t="s">
        <v>1250</v>
      </c>
      <c r="C297" s="368" t="s">
        <v>1010</v>
      </c>
      <c r="D297" s="368">
        <v>7</v>
      </c>
      <c r="E297" s="368">
        <v>0</v>
      </c>
      <c r="F297" s="367">
        <v>6897.92</v>
      </c>
      <c r="G297" s="366">
        <v>0</v>
      </c>
      <c r="H297" s="366">
        <v>5917.03</v>
      </c>
      <c r="I297" s="366">
        <v>980.89</v>
      </c>
      <c r="J297" s="365">
        <v>0.14220083735386899</v>
      </c>
      <c r="K297" s="364"/>
    </row>
    <row r="298" spans="1:11" x14ac:dyDescent="0.25">
      <c r="A298" s="368" t="s">
        <v>7906</v>
      </c>
      <c r="B298" s="368" t="s">
        <v>7905</v>
      </c>
      <c r="C298" s="368" t="s">
        <v>1010</v>
      </c>
      <c r="D298" s="368">
        <v>6</v>
      </c>
      <c r="E298" s="368">
        <v>0</v>
      </c>
      <c r="F298" s="367">
        <v>10633.68</v>
      </c>
      <c r="G298" s="366">
        <v>0</v>
      </c>
      <c r="H298" s="366">
        <v>8788.98</v>
      </c>
      <c r="I298" s="366">
        <v>1844.7</v>
      </c>
      <c r="J298" s="365">
        <v>0.17347710294084456</v>
      </c>
      <c r="K298" s="364"/>
    </row>
    <row r="299" spans="1:11" x14ac:dyDescent="0.25">
      <c r="A299" s="368" t="s">
        <v>2120</v>
      </c>
      <c r="B299" s="368" t="s">
        <v>2119</v>
      </c>
      <c r="C299" s="368" t="s">
        <v>1010</v>
      </c>
      <c r="D299" s="368">
        <v>4</v>
      </c>
      <c r="E299" s="368">
        <v>0</v>
      </c>
      <c r="F299" s="367">
        <v>3018.44</v>
      </c>
      <c r="G299" s="366">
        <v>0</v>
      </c>
      <c r="H299" s="366">
        <v>2327.48</v>
      </c>
      <c r="I299" s="366">
        <v>690.96</v>
      </c>
      <c r="J299" s="365">
        <v>0.22891294841043719</v>
      </c>
      <c r="K299" s="364"/>
    </row>
    <row r="300" spans="1:11" x14ac:dyDescent="0.25">
      <c r="A300" s="368" t="s">
        <v>1243</v>
      </c>
      <c r="B300" s="368" t="s">
        <v>1242</v>
      </c>
      <c r="C300" s="368" t="s">
        <v>1010</v>
      </c>
      <c r="D300" s="368">
        <v>8</v>
      </c>
      <c r="E300" s="368">
        <v>0</v>
      </c>
      <c r="F300" s="367">
        <v>3748.89</v>
      </c>
      <c r="G300" s="366">
        <v>0</v>
      </c>
      <c r="H300" s="366">
        <v>2989.36</v>
      </c>
      <c r="I300" s="366">
        <v>759.53</v>
      </c>
      <c r="J300" s="365">
        <v>0.2026013033191158</v>
      </c>
      <c r="K300" s="364"/>
    </row>
    <row r="301" spans="1:11" x14ac:dyDescent="0.25">
      <c r="A301" s="368" t="s">
        <v>1237</v>
      </c>
      <c r="B301" s="368" t="s">
        <v>1236</v>
      </c>
      <c r="C301" s="368" t="s">
        <v>1010</v>
      </c>
      <c r="D301" s="368">
        <v>2</v>
      </c>
      <c r="E301" s="368">
        <v>0</v>
      </c>
      <c r="F301" s="367">
        <v>1727.64</v>
      </c>
      <c r="G301" s="366">
        <v>0</v>
      </c>
      <c r="H301" s="366">
        <v>1429.78</v>
      </c>
      <c r="I301" s="366">
        <v>297.86</v>
      </c>
      <c r="J301" s="365">
        <v>0.17240860364427774</v>
      </c>
      <c r="K301" s="364"/>
    </row>
    <row r="302" spans="1:11" x14ac:dyDescent="0.25">
      <c r="A302" s="368" t="s">
        <v>1235</v>
      </c>
      <c r="B302" s="368" t="s">
        <v>1234</v>
      </c>
      <c r="C302" s="368" t="s">
        <v>1010</v>
      </c>
      <c r="D302" s="368">
        <v>1</v>
      </c>
      <c r="E302" s="368">
        <v>0</v>
      </c>
      <c r="F302" s="367">
        <v>477.58</v>
      </c>
      <c r="G302" s="366">
        <v>0</v>
      </c>
      <c r="H302" s="366">
        <v>395.24</v>
      </c>
      <c r="I302" s="366">
        <v>82.34</v>
      </c>
      <c r="J302" s="365">
        <v>0.1724109049792705</v>
      </c>
      <c r="K302" s="364"/>
    </row>
    <row r="303" spans="1:11" x14ac:dyDescent="0.25">
      <c r="A303" s="368" t="s">
        <v>1233</v>
      </c>
      <c r="B303" s="368" t="s">
        <v>1232</v>
      </c>
      <c r="C303" s="368" t="s">
        <v>1010</v>
      </c>
      <c r="D303" s="368">
        <v>4</v>
      </c>
      <c r="E303" s="368">
        <v>0</v>
      </c>
      <c r="F303" s="367">
        <v>9593.26</v>
      </c>
      <c r="G303" s="366">
        <v>0</v>
      </c>
      <c r="H303" s="366">
        <v>7100.92</v>
      </c>
      <c r="I303" s="366">
        <v>2492.34</v>
      </c>
      <c r="J303" s="365">
        <v>0.2598011520588413</v>
      </c>
      <c r="K303" s="364"/>
    </row>
    <row r="304" spans="1:11" x14ac:dyDescent="0.25">
      <c r="A304" s="368" t="s">
        <v>1231</v>
      </c>
      <c r="B304" s="368" t="s">
        <v>1230</v>
      </c>
      <c r="C304" s="368" t="s">
        <v>1010</v>
      </c>
      <c r="D304" s="368">
        <v>15</v>
      </c>
      <c r="E304" s="368">
        <v>0</v>
      </c>
      <c r="F304" s="367">
        <v>23530.37</v>
      </c>
      <c r="G304" s="366">
        <v>0</v>
      </c>
      <c r="H304" s="366">
        <v>21337.200000000001</v>
      </c>
      <c r="I304" s="366">
        <v>2193.17</v>
      </c>
      <c r="J304" s="365">
        <v>9.3205929188533793E-2</v>
      </c>
      <c r="K304" s="364"/>
    </row>
    <row r="305" spans="1:11" x14ac:dyDescent="0.25">
      <c r="A305" s="368" t="s">
        <v>10540</v>
      </c>
      <c r="B305" s="368" t="s">
        <v>10539</v>
      </c>
      <c r="C305" s="368" t="s">
        <v>1010</v>
      </c>
      <c r="D305" s="368">
        <v>5</v>
      </c>
      <c r="E305" s="368">
        <v>0</v>
      </c>
      <c r="F305" s="367">
        <v>3708.35</v>
      </c>
      <c r="G305" s="366">
        <v>0</v>
      </c>
      <c r="H305" s="366">
        <v>1988.55</v>
      </c>
      <c r="I305" s="366">
        <v>1719.8</v>
      </c>
      <c r="J305" s="365">
        <v>0.46376420780131328</v>
      </c>
      <c r="K305" s="364"/>
    </row>
    <row r="306" spans="1:11" x14ac:dyDescent="0.25">
      <c r="A306" s="368" t="s">
        <v>1227</v>
      </c>
      <c r="B306" s="368" t="s">
        <v>1226</v>
      </c>
      <c r="C306" s="368" t="s">
        <v>1010</v>
      </c>
      <c r="D306" s="368">
        <v>8</v>
      </c>
      <c r="E306" s="368">
        <v>0</v>
      </c>
      <c r="F306" s="367">
        <v>3981.14</v>
      </c>
      <c r="G306" s="366">
        <v>0</v>
      </c>
      <c r="H306" s="366">
        <v>3125.04</v>
      </c>
      <c r="I306" s="366">
        <v>856.1</v>
      </c>
      <c r="J306" s="365">
        <v>0.21503890845335757</v>
      </c>
      <c r="K306" s="364"/>
    </row>
    <row r="307" spans="1:11" x14ac:dyDescent="0.25">
      <c r="A307" s="368" t="s">
        <v>1225</v>
      </c>
      <c r="B307" s="368" t="s">
        <v>1224</v>
      </c>
      <c r="C307" s="368" t="s">
        <v>1010</v>
      </c>
      <c r="D307" s="368">
        <v>5</v>
      </c>
      <c r="E307" s="368">
        <v>0</v>
      </c>
      <c r="F307" s="367">
        <v>2751.7</v>
      </c>
      <c r="G307" s="366">
        <v>0</v>
      </c>
      <c r="H307" s="366">
        <v>2130.35</v>
      </c>
      <c r="I307" s="366">
        <v>621.35</v>
      </c>
      <c r="J307" s="365">
        <v>0.22580586546498529</v>
      </c>
      <c r="K307" s="364"/>
    </row>
    <row r="308" spans="1:11" x14ac:dyDescent="0.25">
      <c r="A308" s="368" t="s">
        <v>7904</v>
      </c>
      <c r="B308" s="368" t="s">
        <v>7903</v>
      </c>
      <c r="C308" s="368" t="s">
        <v>1010</v>
      </c>
      <c r="D308" s="368">
        <v>1</v>
      </c>
      <c r="E308" s="368">
        <v>0</v>
      </c>
      <c r="F308" s="367">
        <v>897.7</v>
      </c>
      <c r="G308" s="366">
        <v>0</v>
      </c>
      <c r="H308" s="366">
        <v>741.65</v>
      </c>
      <c r="I308" s="366">
        <v>156.05000000000001</v>
      </c>
      <c r="J308" s="365">
        <v>0.17383312910771972</v>
      </c>
      <c r="K308" s="364"/>
    </row>
    <row r="309" spans="1:11" x14ac:dyDescent="0.25">
      <c r="A309" s="368" t="s">
        <v>10538</v>
      </c>
      <c r="B309" s="368" t="s">
        <v>10537</v>
      </c>
      <c r="C309" s="368" t="s">
        <v>1010</v>
      </c>
      <c r="D309" s="368">
        <v>2</v>
      </c>
      <c r="E309" s="368">
        <v>0</v>
      </c>
      <c r="F309" s="367">
        <v>781.32</v>
      </c>
      <c r="G309" s="366">
        <v>0</v>
      </c>
      <c r="H309" s="366">
        <v>681.88</v>
      </c>
      <c r="I309" s="366">
        <v>99.44</v>
      </c>
      <c r="J309" s="365">
        <v>0.12727179644703834</v>
      </c>
      <c r="K309" s="364"/>
    </row>
    <row r="310" spans="1:11" x14ac:dyDescent="0.25">
      <c r="A310" s="368" t="s">
        <v>2108</v>
      </c>
      <c r="B310" s="368" t="s">
        <v>2107</v>
      </c>
      <c r="C310" s="368" t="s">
        <v>1010</v>
      </c>
      <c r="D310" s="368">
        <v>24</v>
      </c>
      <c r="E310" s="368">
        <v>0</v>
      </c>
      <c r="F310" s="367">
        <v>15524.16</v>
      </c>
      <c r="G310" s="366">
        <v>0</v>
      </c>
      <c r="H310" s="366">
        <v>12018.72</v>
      </c>
      <c r="I310" s="366">
        <v>3505.44</v>
      </c>
      <c r="J310" s="365">
        <v>0.2258054542081504</v>
      </c>
      <c r="K310" s="364"/>
    </row>
    <row r="311" spans="1:11" x14ac:dyDescent="0.25">
      <c r="A311" s="368" t="s">
        <v>3702</v>
      </c>
      <c r="B311" s="368" t="s">
        <v>3701</v>
      </c>
      <c r="C311" s="368" t="s">
        <v>1010</v>
      </c>
      <c r="D311" s="368">
        <v>3</v>
      </c>
      <c r="E311" s="368">
        <v>0</v>
      </c>
      <c r="F311" s="367">
        <v>3002.97</v>
      </c>
      <c r="G311" s="366">
        <v>0</v>
      </c>
      <c r="H311" s="366">
        <v>2214.2600000000002</v>
      </c>
      <c r="I311" s="366">
        <v>788.71</v>
      </c>
      <c r="J311" s="365">
        <v>0.26264331645004779</v>
      </c>
      <c r="K311" s="364"/>
    </row>
    <row r="312" spans="1:11" x14ac:dyDescent="0.25">
      <c r="A312" s="368" t="s">
        <v>1219</v>
      </c>
      <c r="B312" s="368" t="s">
        <v>1218</v>
      </c>
      <c r="C312" s="368" t="s">
        <v>1010</v>
      </c>
      <c r="D312" s="368">
        <v>1</v>
      </c>
      <c r="E312" s="368">
        <v>0</v>
      </c>
      <c r="F312" s="367">
        <v>659.3</v>
      </c>
      <c r="G312" s="366">
        <v>0</v>
      </c>
      <c r="H312" s="366">
        <v>510.42</v>
      </c>
      <c r="I312" s="366">
        <v>148.88</v>
      </c>
      <c r="J312" s="365">
        <v>0.22581525860761414</v>
      </c>
      <c r="K312" s="364"/>
    </row>
    <row r="313" spans="1:11" x14ac:dyDescent="0.25">
      <c r="A313" s="368" t="s">
        <v>2106</v>
      </c>
      <c r="B313" s="368" t="s">
        <v>2105</v>
      </c>
      <c r="C313" s="368" t="s">
        <v>1010</v>
      </c>
      <c r="D313" s="368">
        <v>1</v>
      </c>
      <c r="E313" s="368">
        <v>0</v>
      </c>
      <c r="F313" s="367">
        <v>799.66</v>
      </c>
      <c r="G313" s="366">
        <v>0</v>
      </c>
      <c r="H313" s="366">
        <v>581.89</v>
      </c>
      <c r="I313" s="366">
        <v>217.77</v>
      </c>
      <c r="J313" s="365">
        <v>0.27232823950178825</v>
      </c>
      <c r="K313" s="364"/>
    </row>
    <row r="314" spans="1:11" x14ac:dyDescent="0.25">
      <c r="A314" s="368" t="s">
        <v>1217</v>
      </c>
      <c r="B314" s="368" t="s">
        <v>1216</v>
      </c>
      <c r="C314" s="368" t="s">
        <v>1010</v>
      </c>
      <c r="D314" s="368">
        <v>2</v>
      </c>
      <c r="E314" s="368">
        <v>0</v>
      </c>
      <c r="F314" s="367">
        <v>1106.3</v>
      </c>
      <c r="G314" s="366">
        <v>0</v>
      </c>
      <c r="H314" s="366">
        <v>842.9</v>
      </c>
      <c r="I314" s="366">
        <v>263.39999999999998</v>
      </c>
      <c r="J314" s="365">
        <v>0.23809093374310766</v>
      </c>
      <c r="K314" s="364"/>
    </row>
    <row r="315" spans="1:11" x14ac:dyDescent="0.25">
      <c r="A315" s="368" t="s">
        <v>1215</v>
      </c>
      <c r="B315" s="368" t="s">
        <v>1214</v>
      </c>
      <c r="C315" s="368" t="s">
        <v>1010</v>
      </c>
      <c r="D315" s="368">
        <v>3</v>
      </c>
      <c r="E315" s="368">
        <v>0</v>
      </c>
      <c r="F315" s="367">
        <v>4609.67</v>
      </c>
      <c r="G315" s="366">
        <v>0</v>
      </c>
      <c r="H315" s="366">
        <v>3601.95</v>
      </c>
      <c r="I315" s="366">
        <v>1007.72</v>
      </c>
      <c r="J315" s="365">
        <v>0.21861000895942659</v>
      </c>
      <c r="K315" s="364"/>
    </row>
    <row r="316" spans="1:11" x14ac:dyDescent="0.25">
      <c r="A316" s="368" t="s">
        <v>1213</v>
      </c>
      <c r="B316" s="368" t="s">
        <v>1212</v>
      </c>
      <c r="C316" s="368" t="s">
        <v>1010</v>
      </c>
      <c r="D316" s="368">
        <v>3</v>
      </c>
      <c r="E316" s="368">
        <v>0</v>
      </c>
      <c r="F316" s="367">
        <v>2071.08</v>
      </c>
      <c r="G316" s="366">
        <v>0</v>
      </c>
      <c r="H316" s="366">
        <v>1583.52</v>
      </c>
      <c r="I316" s="366">
        <v>487.56</v>
      </c>
      <c r="J316" s="365">
        <v>0.23541340749753753</v>
      </c>
      <c r="K316" s="364"/>
    </row>
    <row r="317" spans="1:11" x14ac:dyDescent="0.25">
      <c r="A317" s="368" t="s">
        <v>3700</v>
      </c>
      <c r="B317" s="368" t="s">
        <v>3699</v>
      </c>
      <c r="C317" s="368" t="s">
        <v>1010</v>
      </c>
      <c r="D317" s="368">
        <v>1</v>
      </c>
      <c r="E317" s="368">
        <v>0</v>
      </c>
      <c r="F317" s="367">
        <v>503.52</v>
      </c>
      <c r="G317" s="366">
        <v>0</v>
      </c>
      <c r="H317" s="366">
        <v>389.82</v>
      </c>
      <c r="I317" s="366">
        <v>113.7</v>
      </c>
      <c r="J317" s="365">
        <v>0.22581029551954243</v>
      </c>
      <c r="K317" s="364"/>
    </row>
    <row r="318" spans="1:11" x14ac:dyDescent="0.25">
      <c r="A318" s="368" t="s">
        <v>1209</v>
      </c>
      <c r="B318" s="368" t="s">
        <v>1208</v>
      </c>
      <c r="C318" s="368" t="s">
        <v>1010</v>
      </c>
      <c r="D318" s="368">
        <v>1</v>
      </c>
      <c r="E318" s="368">
        <v>0</v>
      </c>
      <c r="F318" s="367">
        <v>561.54</v>
      </c>
      <c r="G318" s="366">
        <v>0</v>
      </c>
      <c r="H318" s="366">
        <v>433.61</v>
      </c>
      <c r="I318" s="366">
        <v>127.93</v>
      </c>
      <c r="J318" s="365">
        <v>0.22781992378103075</v>
      </c>
      <c r="K318" s="364"/>
    </row>
    <row r="319" spans="1:11" x14ac:dyDescent="0.25">
      <c r="A319" s="368" t="s">
        <v>1207</v>
      </c>
      <c r="B319" s="368" t="s">
        <v>1206</v>
      </c>
      <c r="C319" s="368" t="s">
        <v>1010</v>
      </c>
      <c r="D319" s="368">
        <v>1</v>
      </c>
      <c r="E319" s="368">
        <v>0</v>
      </c>
      <c r="F319" s="367">
        <v>800.08</v>
      </c>
      <c r="G319" s="366">
        <v>0</v>
      </c>
      <c r="H319" s="366">
        <v>650.91999999999996</v>
      </c>
      <c r="I319" s="366">
        <v>149.16</v>
      </c>
      <c r="J319" s="365">
        <v>0.18643135686431356</v>
      </c>
      <c r="K319" s="364"/>
    </row>
    <row r="320" spans="1:11" x14ac:dyDescent="0.25">
      <c r="A320" s="368" t="s">
        <v>1205</v>
      </c>
      <c r="B320" s="368" t="s">
        <v>1204</v>
      </c>
      <c r="C320" s="368" t="s">
        <v>1010</v>
      </c>
      <c r="D320" s="368">
        <v>2</v>
      </c>
      <c r="E320" s="368">
        <v>0</v>
      </c>
      <c r="F320" s="367">
        <v>1628.86</v>
      </c>
      <c r="G320" s="366">
        <v>0</v>
      </c>
      <c r="H320" s="366">
        <v>1279.9000000000001</v>
      </c>
      <c r="I320" s="366">
        <v>348.96</v>
      </c>
      <c r="J320" s="365">
        <v>0.21423572314379383</v>
      </c>
      <c r="K320" s="364"/>
    </row>
    <row r="321" spans="1:11" x14ac:dyDescent="0.25">
      <c r="A321" s="368" t="s">
        <v>1203</v>
      </c>
      <c r="B321" s="368" t="s">
        <v>1202</v>
      </c>
      <c r="C321" s="368" t="s">
        <v>1010</v>
      </c>
      <c r="D321" s="368">
        <v>2</v>
      </c>
      <c r="E321" s="368">
        <v>0</v>
      </c>
      <c r="F321" s="367">
        <v>1801.36</v>
      </c>
      <c r="G321" s="366">
        <v>0</v>
      </c>
      <c r="H321" s="366">
        <v>1372.46</v>
      </c>
      <c r="I321" s="366">
        <v>428.9</v>
      </c>
      <c r="J321" s="365">
        <v>0.23809788160056847</v>
      </c>
      <c r="K321" s="364"/>
    </row>
    <row r="322" spans="1:11" x14ac:dyDescent="0.25">
      <c r="A322" s="368" t="s">
        <v>8849</v>
      </c>
      <c r="B322" s="368" t="s">
        <v>8848</v>
      </c>
      <c r="C322" s="368" t="s">
        <v>1010</v>
      </c>
      <c r="D322" s="368">
        <v>1</v>
      </c>
      <c r="E322" s="368">
        <v>0</v>
      </c>
      <c r="F322" s="367">
        <v>740.56</v>
      </c>
      <c r="G322" s="366">
        <v>0</v>
      </c>
      <c r="H322" s="366">
        <v>556.64</v>
      </c>
      <c r="I322" s="366">
        <v>183.92</v>
      </c>
      <c r="J322" s="365">
        <v>0.24835259803392026</v>
      </c>
      <c r="K322" s="364"/>
    </row>
    <row r="323" spans="1:11" x14ac:dyDescent="0.25">
      <c r="A323" s="368" t="s">
        <v>1201</v>
      </c>
      <c r="B323" s="368" t="s">
        <v>1200</v>
      </c>
      <c r="C323" s="368" t="s">
        <v>1010</v>
      </c>
      <c r="D323" s="368">
        <v>8</v>
      </c>
      <c r="E323" s="368">
        <v>0</v>
      </c>
      <c r="F323" s="367">
        <v>5839.02</v>
      </c>
      <c r="G323" s="366">
        <v>0</v>
      </c>
      <c r="H323" s="366">
        <v>5522.64</v>
      </c>
      <c r="I323" s="366">
        <v>316.38</v>
      </c>
      <c r="J323" s="365">
        <v>5.4183750012844624E-2</v>
      </c>
      <c r="K323" s="364"/>
    </row>
    <row r="324" spans="1:11" x14ac:dyDescent="0.25">
      <c r="A324" s="368" t="s">
        <v>1199</v>
      </c>
      <c r="B324" s="368" t="s">
        <v>1198</v>
      </c>
      <c r="C324" s="368" t="s">
        <v>1010</v>
      </c>
      <c r="D324" s="368">
        <v>2</v>
      </c>
      <c r="E324" s="368">
        <v>0</v>
      </c>
      <c r="F324" s="367">
        <v>2474.91</v>
      </c>
      <c r="G324" s="366">
        <v>0</v>
      </c>
      <c r="H324" s="366">
        <v>1961.94</v>
      </c>
      <c r="I324" s="366">
        <v>512.97</v>
      </c>
      <c r="J324" s="365">
        <v>0.20726814308399094</v>
      </c>
      <c r="K324" s="364"/>
    </row>
    <row r="325" spans="1:11" x14ac:dyDescent="0.25">
      <c r="A325" s="368" t="s">
        <v>1195</v>
      </c>
      <c r="B325" s="368" t="s">
        <v>1194</v>
      </c>
      <c r="C325" s="368" t="s">
        <v>1010</v>
      </c>
      <c r="D325" s="368">
        <v>12</v>
      </c>
      <c r="E325" s="368">
        <v>0</v>
      </c>
      <c r="F325" s="367">
        <v>8281.18</v>
      </c>
      <c r="G325" s="366">
        <v>0</v>
      </c>
      <c r="H325" s="366">
        <v>7453.56</v>
      </c>
      <c r="I325" s="366">
        <v>827.62</v>
      </c>
      <c r="J325" s="365">
        <v>9.9939863642620974E-2</v>
      </c>
      <c r="K325" s="364"/>
    </row>
    <row r="326" spans="1:11" x14ac:dyDescent="0.25">
      <c r="A326" s="368" t="s">
        <v>1193</v>
      </c>
      <c r="B326" s="368" t="s">
        <v>1192</v>
      </c>
      <c r="C326" s="368" t="s">
        <v>1010</v>
      </c>
      <c r="D326" s="368">
        <v>1</v>
      </c>
      <c r="E326" s="368">
        <v>0</v>
      </c>
      <c r="F326" s="367">
        <v>819.43</v>
      </c>
      <c r="G326" s="366">
        <v>0</v>
      </c>
      <c r="H326" s="366">
        <v>624.33000000000004</v>
      </c>
      <c r="I326" s="366">
        <v>195.1</v>
      </c>
      <c r="J326" s="365">
        <v>0.23809233247501313</v>
      </c>
      <c r="K326" s="364"/>
    </row>
    <row r="327" spans="1:11" x14ac:dyDescent="0.25">
      <c r="A327" s="368" t="s">
        <v>1191</v>
      </c>
      <c r="B327" s="368" t="s">
        <v>1190</v>
      </c>
      <c r="C327" s="368" t="s">
        <v>1010</v>
      </c>
      <c r="D327" s="368">
        <v>1</v>
      </c>
      <c r="E327" s="368">
        <v>0</v>
      </c>
      <c r="F327" s="367">
        <v>990.55</v>
      </c>
      <c r="G327" s="366">
        <v>0</v>
      </c>
      <c r="H327" s="366">
        <v>864.48</v>
      </c>
      <c r="I327" s="366">
        <v>126.07</v>
      </c>
      <c r="J327" s="365">
        <v>0.12727272727272726</v>
      </c>
      <c r="K327" s="364"/>
    </row>
    <row r="328" spans="1:11" x14ac:dyDescent="0.25">
      <c r="A328" s="368" t="s">
        <v>3018</v>
      </c>
      <c r="B328" s="368" t="s">
        <v>3017</v>
      </c>
      <c r="C328" s="368" t="s">
        <v>1010</v>
      </c>
      <c r="D328" s="368">
        <v>1</v>
      </c>
      <c r="E328" s="368">
        <v>0</v>
      </c>
      <c r="F328" s="367">
        <v>244.18</v>
      </c>
      <c r="G328" s="366">
        <v>0</v>
      </c>
      <c r="H328" s="366">
        <v>189.04</v>
      </c>
      <c r="I328" s="366">
        <v>55.14</v>
      </c>
      <c r="J328" s="365">
        <v>0.22581702023097716</v>
      </c>
      <c r="K328" s="364"/>
    </row>
    <row r="329" spans="1:11" x14ac:dyDescent="0.25">
      <c r="A329" s="368" t="s">
        <v>3016</v>
      </c>
      <c r="B329" s="368" t="s">
        <v>3015</v>
      </c>
      <c r="C329" s="368" t="s">
        <v>1010</v>
      </c>
      <c r="D329" s="368">
        <v>4</v>
      </c>
      <c r="E329" s="368">
        <v>0</v>
      </c>
      <c r="F329" s="367">
        <v>824.4</v>
      </c>
      <c r="G329" s="366">
        <v>0</v>
      </c>
      <c r="H329" s="366">
        <v>638.24</v>
      </c>
      <c r="I329" s="366">
        <v>186.16</v>
      </c>
      <c r="J329" s="365">
        <v>0.22581271227559438</v>
      </c>
      <c r="K329" s="364"/>
    </row>
    <row r="330" spans="1:11" x14ac:dyDescent="0.25">
      <c r="A330" s="368" t="s">
        <v>1183</v>
      </c>
      <c r="B330" s="368" t="s">
        <v>1182</v>
      </c>
      <c r="C330" s="368" t="s">
        <v>1010</v>
      </c>
      <c r="D330" s="368">
        <v>14</v>
      </c>
      <c r="E330" s="368">
        <v>0</v>
      </c>
      <c r="F330" s="367">
        <v>3877.3</v>
      </c>
      <c r="G330" s="366">
        <v>0</v>
      </c>
      <c r="H330" s="366">
        <v>3653.42</v>
      </c>
      <c r="I330" s="366">
        <v>223.88</v>
      </c>
      <c r="J330" s="365">
        <v>5.7741211667913239E-2</v>
      </c>
      <c r="K330" s="364"/>
    </row>
    <row r="331" spans="1:11" x14ac:dyDescent="0.25">
      <c r="A331" s="368" t="s">
        <v>3698</v>
      </c>
      <c r="B331" s="368" t="s">
        <v>3697</v>
      </c>
      <c r="C331" s="368" t="s">
        <v>1010</v>
      </c>
      <c r="D331" s="368">
        <v>1</v>
      </c>
      <c r="E331" s="368">
        <v>0</v>
      </c>
      <c r="F331" s="367">
        <v>474.75</v>
      </c>
      <c r="G331" s="366">
        <v>0</v>
      </c>
      <c r="H331" s="366">
        <v>364.3</v>
      </c>
      <c r="I331" s="366">
        <v>110.45</v>
      </c>
      <c r="J331" s="365">
        <v>0.23264876250658242</v>
      </c>
      <c r="K331" s="364"/>
    </row>
    <row r="332" spans="1:11" x14ac:dyDescent="0.25">
      <c r="A332" s="368" t="s">
        <v>1181</v>
      </c>
      <c r="B332" s="368" t="s">
        <v>1180</v>
      </c>
      <c r="C332" s="368" t="s">
        <v>1010</v>
      </c>
      <c r="D332" s="368">
        <v>1</v>
      </c>
      <c r="E332" s="368">
        <v>0</v>
      </c>
      <c r="F332" s="367">
        <v>180.67</v>
      </c>
      <c r="G332" s="366">
        <v>0</v>
      </c>
      <c r="H332" s="366">
        <v>139.87</v>
      </c>
      <c r="I332" s="366">
        <v>40.799999999999997</v>
      </c>
      <c r="J332" s="365">
        <v>0.22582609176952453</v>
      </c>
      <c r="K332" s="364"/>
    </row>
    <row r="333" spans="1:11" x14ac:dyDescent="0.25">
      <c r="A333" s="368" t="s">
        <v>1179</v>
      </c>
      <c r="B333" s="368" t="s">
        <v>1178</v>
      </c>
      <c r="C333" s="368" t="s">
        <v>1010</v>
      </c>
      <c r="D333" s="368">
        <v>12</v>
      </c>
      <c r="E333" s="368">
        <v>0</v>
      </c>
      <c r="F333" s="367">
        <v>4743.5</v>
      </c>
      <c r="G333" s="366">
        <v>0</v>
      </c>
      <c r="H333" s="366">
        <v>4069.88</v>
      </c>
      <c r="I333" s="366">
        <v>673.62</v>
      </c>
      <c r="J333" s="365">
        <v>0.14200906503636554</v>
      </c>
      <c r="K333" s="364"/>
    </row>
    <row r="334" spans="1:11" x14ac:dyDescent="0.25">
      <c r="A334" s="368" t="s">
        <v>1177</v>
      </c>
      <c r="B334" s="368" t="s">
        <v>1176</v>
      </c>
      <c r="C334" s="368" t="s">
        <v>1010</v>
      </c>
      <c r="D334" s="368">
        <v>14</v>
      </c>
      <c r="E334" s="368">
        <v>0</v>
      </c>
      <c r="F334" s="367">
        <v>6337.66</v>
      </c>
      <c r="G334" s="366">
        <v>0</v>
      </c>
      <c r="H334" s="366">
        <v>4941.91</v>
      </c>
      <c r="I334" s="366">
        <v>1395.75</v>
      </c>
      <c r="J334" s="365">
        <v>0.22023112631475972</v>
      </c>
      <c r="K334" s="364"/>
    </row>
    <row r="335" spans="1:11" x14ac:dyDescent="0.25">
      <c r="A335" s="368" t="s">
        <v>1175</v>
      </c>
      <c r="B335" s="368" t="s">
        <v>1174</v>
      </c>
      <c r="C335" s="368" t="s">
        <v>1010</v>
      </c>
      <c r="D335" s="368">
        <v>3</v>
      </c>
      <c r="E335" s="368">
        <v>0</v>
      </c>
      <c r="F335" s="367">
        <v>1004.09</v>
      </c>
      <c r="G335" s="366">
        <v>0</v>
      </c>
      <c r="H335" s="366">
        <v>783.66</v>
      </c>
      <c r="I335" s="366">
        <v>220.43</v>
      </c>
      <c r="J335" s="365">
        <v>0.21953211365515043</v>
      </c>
      <c r="K335" s="364"/>
    </row>
    <row r="336" spans="1:11" x14ac:dyDescent="0.25">
      <c r="A336" s="368" t="s">
        <v>1173</v>
      </c>
      <c r="B336" s="368" t="s">
        <v>1172</v>
      </c>
      <c r="C336" s="368" t="s">
        <v>1010</v>
      </c>
      <c r="D336" s="368">
        <v>15</v>
      </c>
      <c r="E336" s="368">
        <v>0</v>
      </c>
      <c r="F336" s="367">
        <v>4569.51</v>
      </c>
      <c r="G336" s="366">
        <v>0</v>
      </c>
      <c r="H336" s="366">
        <v>3638.25</v>
      </c>
      <c r="I336" s="366">
        <v>931.26</v>
      </c>
      <c r="J336" s="365">
        <v>0.20379865674875425</v>
      </c>
      <c r="K336" s="364"/>
    </row>
    <row r="337" spans="1:11" x14ac:dyDescent="0.25">
      <c r="A337" s="368" t="s">
        <v>10536</v>
      </c>
      <c r="B337" s="368" t="s">
        <v>10535</v>
      </c>
      <c r="C337" s="368" t="s">
        <v>1010</v>
      </c>
      <c r="D337" s="368">
        <v>1</v>
      </c>
      <c r="E337" s="368">
        <v>0</v>
      </c>
      <c r="F337" s="367">
        <v>612.49</v>
      </c>
      <c r="G337" s="366">
        <v>0</v>
      </c>
      <c r="H337" s="366">
        <v>295.49</v>
      </c>
      <c r="I337" s="366">
        <v>317</v>
      </c>
      <c r="J337" s="365">
        <v>0.51755947035869976</v>
      </c>
      <c r="K337" s="364"/>
    </row>
    <row r="338" spans="1:11" x14ac:dyDescent="0.25">
      <c r="A338" s="368" t="s">
        <v>3692</v>
      </c>
      <c r="B338" s="368" t="s">
        <v>3691</v>
      </c>
      <c r="C338" s="368" t="s">
        <v>1010</v>
      </c>
      <c r="D338" s="368">
        <v>1</v>
      </c>
      <c r="E338" s="368">
        <v>0</v>
      </c>
      <c r="F338" s="367">
        <v>431.12</v>
      </c>
      <c r="G338" s="366">
        <v>0</v>
      </c>
      <c r="H338" s="366">
        <v>328.48</v>
      </c>
      <c r="I338" s="366">
        <v>102.64</v>
      </c>
      <c r="J338" s="365">
        <v>0.23807756541102246</v>
      </c>
      <c r="K338" s="364"/>
    </row>
    <row r="339" spans="1:11" x14ac:dyDescent="0.25">
      <c r="A339" s="368" t="s">
        <v>2092</v>
      </c>
      <c r="B339" s="368" t="s">
        <v>2091</v>
      </c>
      <c r="C339" s="368" t="s">
        <v>1010</v>
      </c>
      <c r="D339" s="372">
        <v>13</v>
      </c>
      <c r="E339" s="372">
        <v>0</v>
      </c>
      <c r="F339" s="373">
        <v>3314.9</v>
      </c>
      <c r="G339" s="374">
        <v>0</v>
      </c>
      <c r="H339" s="374">
        <v>2813.98</v>
      </c>
      <c r="I339" s="374">
        <v>500.92</v>
      </c>
      <c r="J339" s="375">
        <v>0.1511116474101783</v>
      </c>
      <c r="K339" s="364"/>
    </row>
    <row r="340" spans="1:11" x14ac:dyDescent="0.25">
      <c r="D340" s="987">
        <f>SUM(D54:D339)</f>
        <v>2118</v>
      </c>
      <c r="E340" s="987">
        <f t="shared" ref="E340:I340" si="1">SUM(E54:E339)</f>
        <v>0</v>
      </c>
      <c r="F340" s="1007">
        <f t="shared" si="1"/>
        <v>753650.43000000028</v>
      </c>
      <c r="G340" s="1007">
        <f t="shared" si="1"/>
        <v>-559.36</v>
      </c>
      <c r="H340" s="1007">
        <f t="shared" si="1"/>
        <v>619382.83000000019</v>
      </c>
      <c r="I340" s="1007">
        <f t="shared" si="1"/>
        <v>133708.24000000008</v>
      </c>
    </row>
  </sheetData>
  <sortState xmlns:xlrd2="http://schemas.microsoft.com/office/spreadsheetml/2017/richdata2" ref="A9:J42">
    <sortCondition ref="B9:B42"/>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E2FFD-7B6B-4B2A-8F7E-211EED9D4E76}">
  <dimension ref="A1:N165"/>
  <sheetViews>
    <sheetView showGridLines="0" workbookViewId="0">
      <pane ySplit="6" topLeftCell="A158" activePane="bottomLeft" state="frozen"/>
      <selection pane="bottomLeft" activeCell="P159" sqref="P159"/>
    </sheetView>
  </sheetViews>
  <sheetFormatPr baseColWidth="10" defaultColWidth="11.42578125" defaultRowHeight="15" x14ac:dyDescent="0.25"/>
  <cols>
    <col min="1" max="1" width="11.140625" style="987" customWidth="1"/>
    <col min="2" max="2" width="54.42578125" style="987" customWidth="1"/>
    <col min="3" max="4" width="11.140625" style="987" customWidth="1"/>
    <col min="5" max="5" width="12.7109375" style="987" customWidth="1"/>
    <col min="6" max="6" width="16.28515625" style="987" customWidth="1"/>
    <col min="7" max="7" width="11.140625" style="987" customWidth="1"/>
    <col min="8" max="8" width="14.42578125" style="987" customWidth="1"/>
    <col min="9" max="9" width="11.140625" style="987" customWidth="1"/>
    <col min="10" max="11" width="0" style="987" hidden="1" customWidth="1"/>
    <col min="12" max="12" width="8.85546875" style="987" customWidth="1"/>
    <col min="13" max="15" width="0" style="987" hidden="1" customWidth="1"/>
    <col min="16" max="16384" width="11.42578125" style="987"/>
  </cols>
  <sheetData>
    <row r="1" spans="1:14" ht="21" customHeight="1" x14ac:dyDescent="0.25">
      <c r="A1" s="995" t="s">
        <v>227</v>
      </c>
    </row>
    <row r="2" spans="1:14" ht="0.95" customHeight="1" x14ac:dyDescent="0.25"/>
    <row r="3" spans="1:14" ht="23.1" customHeight="1" x14ac:dyDescent="0.25">
      <c r="A3" s="995" t="s">
        <v>3158</v>
      </c>
    </row>
    <row r="4" spans="1:14" ht="17.100000000000001" customHeight="1" x14ac:dyDescent="0.25">
      <c r="A4" s="996" t="s">
        <v>3157</v>
      </c>
    </row>
    <row r="5" spans="1:14" ht="25.7" customHeight="1" x14ac:dyDescent="0.25">
      <c r="A5" s="997" t="s">
        <v>10099</v>
      </c>
    </row>
    <row r="6" spans="1:14" ht="2.4500000000000002" customHeight="1" x14ac:dyDescent="0.25"/>
    <row r="7" spans="1:14" ht="23.85" customHeight="1" x14ac:dyDescent="0.25"/>
    <row r="8" spans="1:14" ht="22.5" customHeight="1" x14ac:dyDescent="0.25">
      <c r="A8" s="988" t="s">
        <v>1908</v>
      </c>
      <c r="B8" s="998" t="s">
        <v>10098</v>
      </c>
      <c r="C8" s="988" t="s">
        <v>1906</v>
      </c>
      <c r="D8" s="998" t="s">
        <v>1905</v>
      </c>
      <c r="E8" s="998" t="s">
        <v>1904</v>
      </c>
      <c r="F8" s="998" t="s">
        <v>245</v>
      </c>
      <c r="G8" s="988" t="s">
        <v>1903</v>
      </c>
      <c r="H8" s="988" t="s">
        <v>1902</v>
      </c>
      <c r="I8" s="988" t="s">
        <v>1901</v>
      </c>
      <c r="J8" s="998" t="s">
        <v>1900</v>
      </c>
    </row>
    <row r="9" spans="1:14" ht="22.5" customHeight="1" x14ac:dyDescent="0.25">
      <c r="A9" s="368" t="s">
        <v>1899</v>
      </c>
      <c r="B9" s="368" t="s">
        <v>1898</v>
      </c>
      <c r="C9" s="368" t="s">
        <v>1771</v>
      </c>
      <c r="D9" s="368">
        <v>1</v>
      </c>
      <c r="E9" s="368">
        <v>6</v>
      </c>
      <c r="F9" s="367">
        <v>1283.79</v>
      </c>
      <c r="G9" s="366">
        <v>0</v>
      </c>
      <c r="H9" s="366">
        <v>649.73</v>
      </c>
      <c r="I9" s="366">
        <v>634.05999999999995</v>
      </c>
      <c r="J9" s="365">
        <v>0.49389697691990125</v>
      </c>
      <c r="K9" s="364"/>
      <c r="L9" s="364"/>
      <c r="M9" s="364"/>
      <c r="N9" s="364"/>
    </row>
    <row r="10" spans="1:14" ht="22.5" customHeight="1" x14ac:dyDescent="0.25">
      <c r="A10" s="368" t="s">
        <v>1895</v>
      </c>
      <c r="B10" s="368" t="s">
        <v>1894</v>
      </c>
      <c r="C10" s="368" t="s">
        <v>1771</v>
      </c>
      <c r="D10" s="368">
        <v>6</v>
      </c>
      <c r="E10" s="368">
        <v>36</v>
      </c>
      <c r="F10" s="367">
        <v>4939.76</v>
      </c>
      <c r="G10" s="366">
        <v>0</v>
      </c>
      <c r="H10" s="366">
        <v>4227.54</v>
      </c>
      <c r="I10" s="366">
        <v>712.22</v>
      </c>
      <c r="J10" s="365">
        <v>0.14418109381832317</v>
      </c>
      <c r="K10" s="364"/>
      <c r="L10" s="364"/>
      <c r="M10" s="364"/>
      <c r="N10" s="364"/>
    </row>
    <row r="11" spans="1:14" ht="22.5" customHeight="1" x14ac:dyDescent="0.25">
      <c r="A11" s="368" t="s">
        <v>1895</v>
      </c>
      <c r="B11" s="368" t="s">
        <v>1894</v>
      </c>
      <c r="C11" s="368" t="s">
        <v>1774</v>
      </c>
      <c r="D11" s="368">
        <v>96</v>
      </c>
      <c r="E11" s="368">
        <v>24</v>
      </c>
      <c r="F11" s="367">
        <v>3111.36</v>
      </c>
      <c r="G11" s="366">
        <v>0</v>
      </c>
      <c r="H11" s="366">
        <v>2818.36</v>
      </c>
      <c r="I11" s="366">
        <v>293</v>
      </c>
      <c r="J11" s="365">
        <v>9.4171037745551786E-2</v>
      </c>
      <c r="K11" s="364"/>
      <c r="L11" s="364"/>
      <c r="M11" s="364"/>
      <c r="N11" s="364"/>
    </row>
    <row r="12" spans="1:14" ht="22.5" customHeight="1" x14ac:dyDescent="0.25">
      <c r="A12" s="368" t="s">
        <v>1891</v>
      </c>
      <c r="B12" s="368" t="s">
        <v>1890</v>
      </c>
      <c r="C12" s="368" t="s">
        <v>1077</v>
      </c>
      <c r="D12" s="368">
        <v>42</v>
      </c>
      <c r="E12" s="368">
        <v>476.78399999999999</v>
      </c>
      <c r="F12" s="367">
        <v>29411.96</v>
      </c>
      <c r="G12" s="366">
        <v>0</v>
      </c>
      <c r="H12" s="366">
        <v>22949.200000000001</v>
      </c>
      <c r="I12" s="366">
        <v>6462.76</v>
      </c>
      <c r="J12" s="365">
        <v>0.2197323809769903</v>
      </c>
      <c r="K12" s="364"/>
      <c r="L12" s="364"/>
      <c r="M12" s="364"/>
      <c r="N12" s="364"/>
    </row>
    <row r="13" spans="1:14" ht="22.5" customHeight="1" x14ac:dyDescent="0.25">
      <c r="A13" s="368" t="s">
        <v>1891</v>
      </c>
      <c r="B13" s="368" t="s">
        <v>1890</v>
      </c>
      <c r="C13" s="368" t="s">
        <v>1074</v>
      </c>
      <c r="D13" s="368">
        <v>120</v>
      </c>
      <c r="E13" s="368">
        <v>113.52</v>
      </c>
      <c r="F13" s="367">
        <v>6564</v>
      </c>
      <c r="G13" s="366">
        <v>0</v>
      </c>
      <c r="H13" s="366">
        <v>5462.74</v>
      </c>
      <c r="I13" s="366">
        <v>1101.26</v>
      </c>
      <c r="J13" s="365">
        <v>0.16777269957343083</v>
      </c>
      <c r="K13" s="364"/>
      <c r="L13" s="364"/>
      <c r="M13" s="364"/>
      <c r="N13" s="364"/>
    </row>
    <row r="14" spans="1:14" ht="22.5" customHeight="1" x14ac:dyDescent="0.25">
      <c r="A14" s="368" t="s">
        <v>2431</v>
      </c>
      <c r="B14" s="368" t="s">
        <v>2430</v>
      </c>
      <c r="C14" s="368" t="s">
        <v>1077</v>
      </c>
      <c r="D14" s="368">
        <v>1</v>
      </c>
      <c r="E14" s="368">
        <v>11.352</v>
      </c>
      <c r="F14" s="367">
        <v>1437.14</v>
      </c>
      <c r="G14" s="366">
        <v>0</v>
      </c>
      <c r="H14" s="366">
        <v>1059.73</v>
      </c>
      <c r="I14" s="366">
        <v>377.41</v>
      </c>
      <c r="J14" s="365">
        <v>0.26261185409911353</v>
      </c>
      <c r="K14" s="364"/>
      <c r="L14" s="364"/>
      <c r="M14" s="364"/>
      <c r="N14" s="364"/>
    </row>
    <row r="15" spans="1:14" ht="22.5" customHeight="1" x14ac:dyDescent="0.25">
      <c r="A15" s="368" t="s">
        <v>3155</v>
      </c>
      <c r="B15" s="368" t="s">
        <v>3154</v>
      </c>
      <c r="C15" s="368" t="s">
        <v>1077</v>
      </c>
      <c r="D15" s="368">
        <v>1</v>
      </c>
      <c r="E15" s="368">
        <v>11.352</v>
      </c>
      <c r="F15" s="367">
        <v>1002.63</v>
      </c>
      <c r="G15" s="366">
        <v>0</v>
      </c>
      <c r="H15" s="366">
        <v>802.55</v>
      </c>
      <c r="I15" s="366">
        <v>200.08</v>
      </c>
      <c r="J15" s="365">
        <v>0.19955516990315469</v>
      </c>
      <c r="K15" s="364"/>
      <c r="L15" s="364"/>
      <c r="M15" s="364"/>
      <c r="N15" s="364"/>
    </row>
    <row r="16" spans="1:14" ht="22.5" customHeight="1" x14ac:dyDescent="0.25">
      <c r="A16" s="368" t="s">
        <v>1887</v>
      </c>
      <c r="B16" s="368" t="s">
        <v>1886</v>
      </c>
      <c r="C16" s="368" t="s">
        <v>1882</v>
      </c>
      <c r="D16" s="368">
        <v>35</v>
      </c>
      <c r="E16" s="368">
        <v>529.9</v>
      </c>
      <c r="F16" s="367">
        <v>15621.72</v>
      </c>
      <c r="G16" s="366">
        <v>0</v>
      </c>
      <c r="H16" s="366">
        <v>13719.37</v>
      </c>
      <c r="I16" s="366">
        <v>1902.35</v>
      </c>
      <c r="J16" s="365">
        <v>0.12177596321019708</v>
      </c>
      <c r="K16" s="364"/>
      <c r="L16" s="364"/>
      <c r="M16" s="364"/>
      <c r="N16" s="364"/>
    </row>
    <row r="17" spans="1:14" ht="22.5" customHeight="1" x14ac:dyDescent="0.25">
      <c r="A17" s="368" t="s">
        <v>1887</v>
      </c>
      <c r="B17" s="368" t="s">
        <v>1886</v>
      </c>
      <c r="C17" s="368" t="s">
        <v>1885</v>
      </c>
      <c r="D17" s="368">
        <v>36</v>
      </c>
      <c r="E17" s="368">
        <v>136.26</v>
      </c>
      <c r="F17" s="367">
        <v>4507.2</v>
      </c>
      <c r="G17" s="366">
        <v>0</v>
      </c>
      <c r="H17" s="366">
        <v>3522.14</v>
      </c>
      <c r="I17" s="366">
        <v>985.06</v>
      </c>
      <c r="J17" s="365">
        <v>0.21855253816116435</v>
      </c>
      <c r="K17" s="364"/>
      <c r="L17" s="364"/>
      <c r="M17" s="364"/>
      <c r="N17" s="364"/>
    </row>
    <row r="18" spans="1:14" ht="22.5" customHeight="1" x14ac:dyDescent="0.25">
      <c r="A18" s="368" t="s">
        <v>1884</v>
      </c>
      <c r="B18" s="368" t="s">
        <v>1883</v>
      </c>
      <c r="C18" s="368" t="s">
        <v>1882</v>
      </c>
      <c r="D18" s="368">
        <v>3</v>
      </c>
      <c r="E18" s="368">
        <v>45.42</v>
      </c>
      <c r="F18" s="367">
        <v>3051.56</v>
      </c>
      <c r="G18" s="366">
        <v>0</v>
      </c>
      <c r="H18" s="366">
        <v>2206.44</v>
      </c>
      <c r="I18" s="366">
        <v>845.12</v>
      </c>
      <c r="J18" s="365">
        <v>0.27694687307475518</v>
      </c>
      <c r="K18" s="364"/>
      <c r="L18" s="364"/>
      <c r="M18" s="364"/>
      <c r="N18" s="364"/>
    </row>
    <row r="19" spans="1:14" ht="22.5" customHeight="1" x14ac:dyDescent="0.25">
      <c r="A19" s="368" t="s">
        <v>1879</v>
      </c>
      <c r="B19" s="368" t="s">
        <v>1878</v>
      </c>
      <c r="C19" s="368" t="s">
        <v>1875</v>
      </c>
      <c r="D19" s="368">
        <v>65</v>
      </c>
      <c r="E19" s="368">
        <v>1476.15</v>
      </c>
      <c r="F19" s="367">
        <v>28826.27</v>
      </c>
      <c r="G19" s="366">
        <v>0</v>
      </c>
      <c r="H19" s="366">
        <v>21717.15</v>
      </c>
      <c r="I19" s="366">
        <v>7109.12</v>
      </c>
      <c r="J19" s="365">
        <v>0.24661948979177672</v>
      </c>
      <c r="K19" s="364"/>
      <c r="L19" s="364"/>
      <c r="M19" s="364"/>
      <c r="N19" s="364"/>
    </row>
    <row r="20" spans="1:14" ht="22.5" customHeight="1" x14ac:dyDescent="0.25">
      <c r="A20" s="368" t="s">
        <v>1877</v>
      </c>
      <c r="B20" s="368" t="s">
        <v>1876</v>
      </c>
      <c r="C20" s="368" t="s">
        <v>1875</v>
      </c>
      <c r="D20" s="368">
        <v>25</v>
      </c>
      <c r="E20" s="368">
        <v>567.75</v>
      </c>
      <c r="F20" s="367">
        <v>14009.78</v>
      </c>
      <c r="G20" s="366">
        <v>0</v>
      </c>
      <c r="H20" s="366">
        <v>10452.299999999999</v>
      </c>
      <c r="I20" s="366">
        <v>3557.48</v>
      </c>
      <c r="J20" s="365">
        <v>0.25392832721141945</v>
      </c>
      <c r="K20" s="364"/>
      <c r="L20" s="364"/>
      <c r="M20" s="364"/>
      <c r="N20" s="364"/>
    </row>
    <row r="21" spans="1:14" ht="22.5" customHeight="1" x14ac:dyDescent="0.25">
      <c r="A21" s="368" t="s">
        <v>2339</v>
      </c>
      <c r="B21" s="368" t="s">
        <v>2338</v>
      </c>
      <c r="C21" s="368" t="s">
        <v>1021</v>
      </c>
      <c r="D21" s="368">
        <v>1</v>
      </c>
      <c r="E21" s="368">
        <v>20</v>
      </c>
      <c r="F21" s="367">
        <v>1544.23</v>
      </c>
      <c r="G21" s="366">
        <v>0</v>
      </c>
      <c r="H21" s="366">
        <v>1134.83</v>
      </c>
      <c r="I21" s="366">
        <v>409.4</v>
      </c>
      <c r="J21" s="365">
        <v>0.26511594775389674</v>
      </c>
      <c r="K21" s="364"/>
      <c r="L21" s="364"/>
      <c r="M21" s="364"/>
      <c r="N21" s="364"/>
    </row>
    <row r="22" spans="1:14" ht="22.5" customHeight="1" x14ac:dyDescent="0.25">
      <c r="A22" s="368" t="s">
        <v>10568</v>
      </c>
      <c r="B22" s="368" t="s">
        <v>10567</v>
      </c>
      <c r="C22" s="368" t="s">
        <v>1021</v>
      </c>
      <c r="D22" s="368">
        <v>4</v>
      </c>
      <c r="E22" s="368">
        <v>80</v>
      </c>
      <c r="F22" s="367">
        <v>7846.32</v>
      </c>
      <c r="G22" s="366">
        <v>0</v>
      </c>
      <c r="H22" s="366">
        <v>3380.68</v>
      </c>
      <c r="I22" s="366">
        <v>4465.6400000000003</v>
      </c>
      <c r="J22" s="365">
        <v>0.56913814374126981</v>
      </c>
      <c r="K22" s="364"/>
      <c r="L22" s="364"/>
      <c r="M22" s="364"/>
      <c r="N22" s="364"/>
    </row>
    <row r="23" spans="1:14" ht="22.5" customHeight="1" x14ac:dyDescent="0.25">
      <c r="A23" s="368" t="s">
        <v>10566</v>
      </c>
      <c r="B23" s="368" t="s">
        <v>10565</v>
      </c>
      <c r="C23" s="368" t="s">
        <v>1021</v>
      </c>
      <c r="D23" s="368">
        <v>1</v>
      </c>
      <c r="E23" s="368">
        <v>20</v>
      </c>
      <c r="F23" s="367">
        <v>1651.48</v>
      </c>
      <c r="G23" s="366">
        <v>0</v>
      </c>
      <c r="H23" s="366">
        <v>898.7</v>
      </c>
      <c r="I23" s="366">
        <v>752.78</v>
      </c>
      <c r="J23" s="365">
        <v>0.45582144500690291</v>
      </c>
      <c r="K23" s="364"/>
      <c r="L23" s="364"/>
      <c r="M23" s="364"/>
      <c r="N23" s="364"/>
    </row>
    <row r="24" spans="1:14" ht="22.5" customHeight="1" x14ac:dyDescent="0.25">
      <c r="A24" s="368" t="s">
        <v>1874</v>
      </c>
      <c r="B24" s="368" t="s">
        <v>1873</v>
      </c>
      <c r="C24" s="368" t="s">
        <v>1677</v>
      </c>
      <c r="D24" s="368">
        <v>10</v>
      </c>
      <c r="E24" s="368">
        <v>120</v>
      </c>
      <c r="F24" s="367">
        <v>3387.67</v>
      </c>
      <c r="G24" s="366">
        <v>0</v>
      </c>
      <c r="H24" s="366">
        <v>2595.5</v>
      </c>
      <c r="I24" s="366">
        <v>792.17</v>
      </c>
      <c r="J24" s="365">
        <v>0.23383918740609327</v>
      </c>
      <c r="K24" s="364"/>
      <c r="L24" s="364"/>
      <c r="M24" s="364"/>
      <c r="N24" s="364"/>
    </row>
    <row r="25" spans="1:14" ht="22.5" customHeight="1" x14ac:dyDescent="0.25">
      <c r="A25" s="368" t="s">
        <v>1872</v>
      </c>
      <c r="B25" s="368" t="s">
        <v>1871</v>
      </c>
      <c r="C25" s="368" t="s">
        <v>1677</v>
      </c>
      <c r="D25" s="368">
        <v>8</v>
      </c>
      <c r="E25" s="368">
        <v>96</v>
      </c>
      <c r="F25" s="367">
        <v>2705.07</v>
      </c>
      <c r="G25" s="366">
        <v>0</v>
      </c>
      <c r="H25" s="366">
        <v>1754.84</v>
      </c>
      <c r="I25" s="366">
        <v>950.23</v>
      </c>
      <c r="J25" s="365">
        <v>0.3512774161112282</v>
      </c>
      <c r="K25" s="364"/>
      <c r="L25" s="364"/>
      <c r="M25" s="364"/>
      <c r="N25" s="364"/>
    </row>
    <row r="26" spans="1:14" ht="22.5" customHeight="1" x14ac:dyDescent="0.25">
      <c r="A26" s="368" t="s">
        <v>1870</v>
      </c>
      <c r="B26" s="368" t="s">
        <v>1869</v>
      </c>
      <c r="C26" s="368" t="s">
        <v>1771</v>
      </c>
      <c r="D26" s="368">
        <v>8</v>
      </c>
      <c r="E26" s="368">
        <v>48</v>
      </c>
      <c r="F26" s="367">
        <v>7820.52</v>
      </c>
      <c r="G26" s="366">
        <v>0</v>
      </c>
      <c r="H26" s="366">
        <v>5746.96</v>
      </c>
      <c r="I26" s="366">
        <v>2073.56</v>
      </c>
      <c r="J26" s="365">
        <v>0.26514349429449702</v>
      </c>
      <c r="K26" s="364"/>
      <c r="L26" s="364"/>
      <c r="M26" s="364"/>
      <c r="N26" s="364"/>
    </row>
    <row r="27" spans="1:14" ht="22.5" customHeight="1" x14ac:dyDescent="0.25">
      <c r="A27" s="368" t="s">
        <v>1862</v>
      </c>
      <c r="B27" s="368" t="s">
        <v>1861</v>
      </c>
      <c r="C27" s="368" t="s">
        <v>1860</v>
      </c>
      <c r="D27" s="368">
        <v>5</v>
      </c>
      <c r="E27" s="368">
        <v>24</v>
      </c>
      <c r="F27" s="367">
        <v>4164.25</v>
      </c>
      <c r="G27" s="366">
        <v>0</v>
      </c>
      <c r="H27" s="366">
        <v>2981.95</v>
      </c>
      <c r="I27" s="366">
        <v>1182.3</v>
      </c>
      <c r="J27" s="365">
        <v>0.28391667166956835</v>
      </c>
      <c r="K27" s="364"/>
      <c r="L27" s="364"/>
      <c r="M27" s="364"/>
      <c r="N27" s="364"/>
    </row>
    <row r="28" spans="1:14" ht="22.5" customHeight="1" x14ac:dyDescent="0.25">
      <c r="A28" s="368" t="s">
        <v>1965</v>
      </c>
      <c r="B28" s="368" t="s">
        <v>1964</v>
      </c>
      <c r="C28" s="368" t="s">
        <v>1860</v>
      </c>
      <c r="D28" s="368">
        <v>7</v>
      </c>
      <c r="E28" s="368">
        <v>33.6</v>
      </c>
      <c r="F28" s="367">
        <v>5866.34</v>
      </c>
      <c r="G28" s="366">
        <v>0</v>
      </c>
      <c r="H28" s="366">
        <v>4235.7700000000004</v>
      </c>
      <c r="I28" s="366">
        <v>1630.57</v>
      </c>
      <c r="J28" s="365">
        <v>0.27795354514058168</v>
      </c>
      <c r="K28" s="364"/>
      <c r="L28" s="364"/>
      <c r="M28" s="364"/>
      <c r="N28" s="364"/>
    </row>
    <row r="29" spans="1:14" ht="22.5" customHeight="1" x14ac:dyDescent="0.25">
      <c r="A29" s="368" t="s">
        <v>10564</v>
      </c>
      <c r="B29" s="368" t="s">
        <v>10563</v>
      </c>
      <c r="C29" s="368" t="s">
        <v>1860</v>
      </c>
      <c r="D29" s="368">
        <v>1</v>
      </c>
      <c r="E29" s="368">
        <v>4.8</v>
      </c>
      <c r="F29" s="367">
        <v>2389.29</v>
      </c>
      <c r="G29" s="366">
        <v>0</v>
      </c>
      <c r="H29" s="366">
        <v>1648.54</v>
      </c>
      <c r="I29" s="366">
        <v>740.75</v>
      </c>
      <c r="J29" s="365">
        <v>0.3100293392597801</v>
      </c>
      <c r="K29" s="364"/>
      <c r="L29" s="364"/>
      <c r="M29" s="364"/>
      <c r="N29" s="364"/>
    </row>
    <row r="30" spans="1:14" ht="22.5" customHeight="1" x14ac:dyDescent="0.25">
      <c r="A30" s="368" t="s">
        <v>4416</v>
      </c>
      <c r="B30" s="368" t="s">
        <v>4415</v>
      </c>
      <c r="C30" s="368" t="s">
        <v>1013</v>
      </c>
      <c r="D30" s="368">
        <v>184</v>
      </c>
      <c r="E30" s="368">
        <v>3496</v>
      </c>
      <c r="F30" s="367">
        <v>184115.25</v>
      </c>
      <c r="G30" s="366">
        <v>0</v>
      </c>
      <c r="H30" s="366">
        <v>82914.080000000002</v>
      </c>
      <c r="I30" s="366">
        <v>101201.17</v>
      </c>
      <c r="J30" s="365">
        <v>0.54966207307651049</v>
      </c>
      <c r="K30" s="364"/>
      <c r="L30" s="364"/>
      <c r="M30" s="364"/>
      <c r="N30" s="364"/>
    </row>
    <row r="31" spans="1:14" ht="22.5" customHeight="1" x14ac:dyDescent="0.25">
      <c r="A31" s="368" t="s">
        <v>2327</v>
      </c>
      <c r="B31" s="368" t="s">
        <v>2326</v>
      </c>
      <c r="C31" s="368" t="s">
        <v>1013</v>
      </c>
      <c r="D31" s="368">
        <v>1</v>
      </c>
      <c r="E31" s="368">
        <v>19</v>
      </c>
      <c r="F31" s="367">
        <v>2002.55</v>
      </c>
      <c r="G31" s="366">
        <v>0</v>
      </c>
      <c r="H31" s="366">
        <v>1433.98</v>
      </c>
      <c r="I31" s="366">
        <v>568.57000000000005</v>
      </c>
      <c r="J31" s="365">
        <v>0.28392299817732392</v>
      </c>
      <c r="K31" s="364"/>
      <c r="L31" s="364"/>
      <c r="M31" s="364"/>
      <c r="N31" s="364"/>
    </row>
    <row r="32" spans="1:14" ht="22.5" customHeight="1" x14ac:dyDescent="0.25">
      <c r="A32" s="368" t="s">
        <v>1859</v>
      </c>
      <c r="B32" s="368" t="s">
        <v>1858</v>
      </c>
      <c r="C32" s="368" t="s">
        <v>1013</v>
      </c>
      <c r="D32" s="368">
        <v>10</v>
      </c>
      <c r="E32" s="368">
        <v>190</v>
      </c>
      <c r="F32" s="367">
        <v>19744.509999999998</v>
      </c>
      <c r="G32" s="366">
        <v>0</v>
      </c>
      <c r="H32" s="366">
        <v>15235.7</v>
      </c>
      <c r="I32" s="366">
        <v>4508.8100000000004</v>
      </c>
      <c r="J32" s="365">
        <v>0.22835765486203508</v>
      </c>
      <c r="K32" s="364"/>
      <c r="L32" s="364"/>
      <c r="M32" s="364"/>
      <c r="N32" s="364"/>
    </row>
    <row r="33" spans="1:14" ht="22.5" customHeight="1" x14ac:dyDescent="0.25">
      <c r="A33" s="368" t="s">
        <v>1857</v>
      </c>
      <c r="B33" s="368" t="s">
        <v>1856</v>
      </c>
      <c r="C33" s="368" t="s">
        <v>1013</v>
      </c>
      <c r="D33" s="368">
        <v>20</v>
      </c>
      <c r="E33" s="368">
        <v>380</v>
      </c>
      <c r="F33" s="367">
        <v>20184.62</v>
      </c>
      <c r="G33" s="366">
        <v>0</v>
      </c>
      <c r="H33" s="366">
        <v>18149.8</v>
      </c>
      <c r="I33" s="366">
        <v>2034.82</v>
      </c>
      <c r="J33" s="365">
        <v>0.10081041902200785</v>
      </c>
      <c r="K33" s="364"/>
      <c r="L33" s="364"/>
      <c r="M33" s="364"/>
      <c r="N33" s="364"/>
    </row>
    <row r="34" spans="1:14" ht="22.5" customHeight="1" x14ac:dyDescent="0.25">
      <c r="A34" s="368" t="s">
        <v>1855</v>
      </c>
      <c r="B34" s="368" t="s">
        <v>1854</v>
      </c>
      <c r="C34" s="368" t="s">
        <v>1013</v>
      </c>
      <c r="D34" s="368">
        <v>79</v>
      </c>
      <c r="E34" s="368">
        <v>1501</v>
      </c>
      <c r="F34" s="367">
        <v>87016.41</v>
      </c>
      <c r="G34" s="366">
        <v>0</v>
      </c>
      <c r="H34" s="366">
        <v>72521.77</v>
      </c>
      <c r="I34" s="366">
        <v>14494.64</v>
      </c>
      <c r="J34" s="365">
        <v>0.16657363823674179</v>
      </c>
      <c r="K34" s="364"/>
      <c r="L34" s="364"/>
      <c r="M34" s="364"/>
      <c r="N34" s="364"/>
    </row>
    <row r="35" spans="1:14" ht="22.5" customHeight="1" x14ac:dyDescent="0.25">
      <c r="A35" s="368" t="s">
        <v>1853</v>
      </c>
      <c r="B35" s="368" t="s">
        <v>1852</v>
      </c>
      <c r="C35" s="368" t="s">
        <v>1013</v>
      </c>
      <c r="D35" s="368">
        <v>96</v>
      </c>
      <c r="E35" s="368">
        <v>1824</v>
      </c>
      <c r="F35" s="367">
        <v>111502.65</v>
      </c>
      <c r="G35" s="366">
        <v>0</v>
      </c>
      <c r="H35" s="366">
        <v>90837.119999999995</v>
      </c>
      <c r="I35" s="366">
        <v>20665.53</v>
      </c>
      <c r="J35" s="365">
        <v>0.18533667137059073</v>
      </c>
      <c r="K35" s="364"/>
      <c r="L35" s="364"/>
      <c r="M35" s="364"/>
      <c r="N35" s="364"/>
    </row>
    <row r="36" spans="1:14" ht="22.5" customHeight="1" x14ac:dyDescent="0.25">
      <c r="A36" s="368" t="s">
        <v>1851</v>
      </c>
      <c r="B36" s="368" t="s">
        <v>1850</v>
      </c>
      <c r="C36" s="368" t="s">
        <v>1013</v>
      </c>
      <c r="D36" s="368">
        <v>10</v>
      </c>
      <c r="E36" s="368">
        <v>190</v>
      </c>
      <c r="F36" s="367">
        <v>11000</v>
      </c>
      <c r="G36" s="366">
        <v>0</v>
      </c>
      <c r="H36" s="366">
        <v>11915.8</v>
      </c>
      <c r="I36" s="366">
        <v>-915.8</v>
      </c>
      <c r="J36" s="365">
        <v>-8.3254545454545456E-2</v>
      </c>
      <c r="K36" s="364"/>
      <c r="L36" s="364"/>
      <c r="M36" s="364"/>
      <c r="N36" s="364"/>
    </row>
    <row r="37" spans="1:14" ht="22.5" customHeight="1" x14ac:dyDescent="0.25">
      <c r="A37" s="368" t="s">
        <v>1849</v>
      </c>
      <c r="B37" s="368" t="s">
        <v>1848</v>
      </c>
      <c r="C37" s="368" t="s">
        <v>1013</v>
      </c>
      <c r="D37" s="368">
        <v>4</v>
      </c>
      <c r="E37" s="368">
        <v>76</v>
      </c>
      <c r="F37" s="367">
        <v>6934.64</v>
      </c>
      <c r="G37" s="366">
        <v>0</v>
      </c>
      <c r="H37" s="366">
        <v>5113.4799999999996</v>
      </c>
      <c r="I37" s="366">
        <v>1821.16</v>
      </c>
      <c r="J37" s="365">
        <v>0.26261781433499071</v>
      </c>
      <c r="K37" s="364"/>
      <c r="L37" s="364"/>
      <c r="M37" s="364"/>
      <c r="N37" s="364"/>
    </row>
    <row r="38" spans="1:14" ht="22.5" customHeight="1" x14ac:dyDescent="0.25">
      <c r="A38" s="368" t="s">
        <v>1847</v>
      </c>
      <c r="B38" s="368" t="s">
        <v>1846</v>
      </c>
      <c r="C38" s="368" t="s">
        <v>1013</v>
      </c>
      <c r="D38" s="368">
        <v>2</v>
      </c>
      <c r="E38" s="368">
        <v>38</v>
      </c>
      <c r="F38" s="367">
        <v>2766.69</v>
      </c>
      <c r="G38" s="366">
        <v>0</v>
      </c>
      <c r="H38" s="366">
        <v>2073.3200000000002</v>
      </c>
      <c r="I38" s="366">
        <v>693.37</v>
      </c>
      <c r="J38" s="365">
        <v>0.2506135490423575</v>
      </c>
      <c r="K38" s="364"/>
      <c r="L38" s="364"/>
      <c r="M38" s="364"/>
      <c r="N38" s="364"/>
    </row>
    <row r="39" spans="1:14" ht="22.5" customHeight="1" x14ac:dyDescent="0.25">
      <c r="A39" s="368" t="s">
        <v>1841</v>
      </c>
      <c r="B39" s="368" t="s">
        <v>1840</v>
      </c>
      <c r="C39" s="368" t="s">
        <v>1013</v>
      </c>
      <c r="D39" s="368">
        <v>60</v>
      </c>
      <c r="E39" s="368">
        <v>1140</v>
      </c>
      <c r="F39" s="367">
        <v>75176.539999999994</v>
      </c>
      <c r="G39" s="366">
        <v>0</v>
      </c>
      <c r="H39" s="366">
        <v>48260.4</v>
      </c>
      <c r="I39" s="366">
        <v>26916.14</v>
      </c>
      <c r="J39" s="365">
        <v>0.35803909038644238</v>
      </c>
      <c r="K39" s="364"/>
      <c r="L39" s="364"/>
      <c r="M39" s="364"/>
      <c r="N39" s="364"/>
    </row>
    <row r="40" spans="1:14" ht="22.5" customHeight="1" x14ac:dyDescent="0.25">
      <c r="A40" s="368" t="s">
        <v>1839</v>
      </c>
      <c r="B40" s="368" t="s">
        <v>1838</v>
      </c>
      <c r="C40" s="368" t="s">
        <v>1013</v>
      </c>
      <c r="D40" s="368">
        <v>10</v>
      </c>
      <c r="E40" s="368">
        <v>190</v>
      </c>
      <c r="F40" s="367">
        <v>17127.7</v>
      </c>
      <c r="G40" s="366">
        <v>0</v>
      </c>
      <c r="H40" s="366">
        <v>12629.6</v>
      </c>
      <c r="I40" s="366">
        <v>4498.1000000000004</v>
      </c>
      <c r="J40" s="365">
        <v>0.26262136772596439</v>
      </c>
      <c r="K40" s="364"/>
      <c r="L40" s="364"/>
      <c r="M40" s="364"/>
      <c r="N40" s="364"/>
    </row>
    <row r="41" spans="1:14" ht="22.5" customHeight="1" x14ac:dyDescent="0.25">
      <c r="A41" s="368" t="s">
        <v>2325</v>
      </c>
      <c r="B41" s="368" t="s">
        <v>2324</v>
      </c>
      <c r="C41" s="368" t="s">
        <v>1013</v>
      </c>
      <c r="D41" s="368">
        <v>1</v>
      </c>
      <c r="E41" s="368">
        <v>19</v>
      </c>
      <c r="F41" s="367">
        <v>1187.8599999999999</v>
      </c>
      <c r="G41" s="366">
        <v>0</v>
      </c>
      <c r="H41" s="366">
        <v>890.17</v>
      </c>
      <c r="I41" s="366">
        <v>297.69</v>
      </c>
      <c r="J41" s="365">
        <v>0.25061034128601012</v>
      </c>
      <c r="K41" s="364"/>
      <c r="L41" s="364"/>
      <c r="M41" s="364"/>
      <c r="N41" s="364"/>
    </row>
    <row r="42" spans="1:14" ht="22.5" customHeight="1" x14ac:dyDescent="0.25">
      <c r="A42" s="368" t="s">
        <v>3151</v>
      </c>
      <c r="B42" s="368" t="s">
        <v>3150</v>
      </c>
      <c r="C42" s="368" t="s">
        <v>1013</v>
      </c>
      <c r="D42" s="368">
        <v>2</v>
      </c>
      <c r="E42" s="368">
        <v>38</v>
      </c>
      <c r="F42" s="367">
        <v>2626.76</v>
      </c>
      <c r="G42" s="366">
        <v>0</v>
      </c>
      <c r="H42" s="366">
        <v>1876.12</v>
      </c>
      <c r="I42" s="366">
        <v>750.64</v>
      </c>
      <c r="J42" s="365">
        <v>0.2857664956067551</v>
      </c>
      <c r="K42" s="364"/>
      <c r="L42" s="364"/>
      <c r="M42" s="364"/>
      <c r="N42" s="364"/>
    </row>
    <row r="43" spans="1:14" ht="22.5" customHeight="1" x14ac:dyDescent="0.25">
      <c r="A43" s="368" t="s">
        <v>1837</v>
      </c>
      <c r="B43" s="368" t="s">
        <v>1836</v>
      </c>
      <c r="C43" s="368" t="s">
        <v>1013</v>
      </c>
      <c r="D43" s="368">
        <v>1374</v>
      </c>
      <c r="E43" s="368">
        <v>26106</v>
      </c>
      <c r="F43" s="367">
        <v>959006.37</v>
      </c>
      <c r="G43" s="366">
        <v>0</v>
      </c>
      <c r="H43" s="366">
        <v>690282.18</v>
      </c>
      <c r="I43" s="366">
        <v>268724.19</v>
      </c>
      <c r="J43" s="365">
        <v>0.28021105845209349</v>
      </c>
      <c r="K43" s="364"/>
      <c r="L43" s="364"/>
      <c r="M43" s="364"/>
      <c r="N43" s="364"/>
    </row>
    <row r="44" spans="1:14" ht="22.5" customHeight="1" x14ac:dyDescent="0.25">
      <c r="A44" s="368" t="s">
        <v>3796</v>
      </c>
      <c r="B44" s="368" t="s">
        <v>3795</v>
      </c>
      <c r="C44" s="368" t="s">
        <v>1013</v>
      </c>
      <c r="D44" s="368">
        <v>2</v>
      </c>
      <c r="E44" s="368">
        <v>38</v>
      </c>
      <c r="F44" s="367">
        <v>2901.96</v>
      </c>
      <c r="G44" s="366">
        <v>0</v>
      </c>
      <c r="H44" s="366">
        <v>2139.86</v>
      </c>
      <c r="I44" s="366">
        <v>762.1</v>
      </c>
      <c r="J44" s="365">
        <v>0.26261561151773283</v>
      </c>
      <c r="K44" s="364"/>
      <c r="L44" s="364"/>
      <c r="M44" s="364"/>
      <c r="N44" s="364"/>
    </row>
    <row r="45" spans="1:14" ht="22.5" customHeight="1" x14ac:dyDescent="0.25">
      <c r="A45" s="368" t="s">
        <v>1825</v>
      </c>
      <c r="B45" s="368" t="s">
        <v>1824</v>
      </c>
      <c r="C45" s="368" t="s">
        <v>1013</v>
      </c>
      <c r="D45" s="368">
        <v>4</v>
      </c>
      <c r="E45" s="368">
        <v>76</v>
      </c>
      <c r="F45" s="367">
        <v>6836.6</v>
      </c>
      <c r="G45" s="366">
        <v>0</v>
      </c>
      <c r="H45" s="366">
        <v>4732.5600000000004</v>
      </c>
      <c r="I45" s="366">
        <v>2104.04</v>
      </c>
      <c r="J45" s="365">
        <v>0.30776116783196328</v>
      </c>
      <c r="K45" s="364"/>
      <c r="L45" s="364"/>
      <c r="M45" s="364"/>
      <c r="N45" s="364"/>
    </row>
    <row r="46" spans="1:14" ht="22.5" customHeight="1" x14ac:dyDescent="0.25">
      <c r="A46" s="368" t="s">
        <v>1823</v>
      </c>
      <c r="B46" s="368" t="s">
        <v>1822</v>
      </c>
      <c r="C46" s="368" t="s">
        <v>3147</v>
      </c>
      <c r="D46" s="368">
        <v>1</v>
      </c>
      <c r="E46" s="368">
        <v>10.632</v>
      </c>
      <c r="F46" s="367">
        <v>1585.01</v>
      </c>
      <c r="G46" s="366">
        <v>0</v>
      </c>
      <c r="H46" s="366">
        <v>814.21</v>
      </c>
      <c r="I46" s="366">
        <v>770.8</v>
      </c>
      <c r="J46" s="365">
        <v>0.48630608008782278</v>
      </c>
      <c r="K46" s="364"/>
      <c r="L46" s="364"/>
      <c r="M46" s="364"/>
      <c r="N46" s="364"/>
    </row>
    <row r="47" spans="1:14" ht="22.5" customHeight="1" x14ac:dyDescent="0.25">
      <c r="A47" s="368" t="s">
        <v>1820</v>
      </c>
      <c r="B47" s="368" t="s">
        <v>1819</v>
      </c>
      <c r="C47" s="368" t="s">
        <v>1818</v>
      </c>
      <c r="D47" s="368">
        <v>27</v>
      </c>
      <c r="E47" s="368">
        <v>298.08</v>
      </c>
      <c r="F47" s="367">
        <v>9576.2999999999993</v>
      </c>
      <c r="G47" s="366">
        <v>0</v>
      </c>
      <c r="H47" s="366">
        <v>6591.06</v>
      </c>
      <c r="I47" s="366">
        <v>2985.24</v>
      </c>
      <c r="J47" s="365">
        <v>0.31173208859371576</v>
      </c>
      <c r="K47" s="364"/>
      <c r="L47" s="364"/>
      <c r="M47" s="364"/>
      <c r="N47" s="364"/>
    </row>
    <row r="48" spans="1:14" ht="22.5" customHeight="1" x14ac:dyDescent="0.25">
      <c r="A48" s="368" t="s">
        <v>1817</v>
      </c>
      <c r="B48" s="368" t="s">
        <v>1816</v>
      </c>
      <c r="C48" s="368" t="s">
        <v>1013</v>
      </c>
      <c r="D48" s="368">
        <v>8</v>
      </c>
      <c r="E48" s="368">
        <v>152</v>
      </c>
      <c r="F48" s="367">
        <v>5650.52</v>
      </c>
      <c r="G48" s="366">
        <v>0</v>
      </c>
      <c r="H48" s="366">
        <v>4222.24</v>
      </c>
      <c r="I48" s="366">
        <v>1428.28</v>
      </c>
      <c r="J48" s="365">
        <v>0.25276965659797684</v>
      </c>
      <c r="K48" s="364"/>
      <c r="L48" s="364"/>
      <c r="M48" s="364"/>
      <c r="N48" s="364"/>
    </row>
    <row r="49" spans="1:14" ht="22.5" customHeight="1" x14ac:dyDescent="0.25">
      <c r="A49" s="368" t="s">
        <v>1815</v>
      </c>
      <c r="B49" s="368" t="s">
        <v>1814</v>
      </c>
      <c r="C49" s="368" t="s">
        <v>1013</v>
      </c>
      <c r="D49" s="368">
        <v>15</v>
      </c>
      <c r="E49" s="368">
        <v>285</v>
      </c>
      <c r="F49" s="367">
        <v>10925.65</v>
      </c>
      <c r="G49" s="366">
        <v>0</v>
      </c>
      <c r="H49" s="366">
        <v>11128.35</v>
      </c>
      <c r="I49" s="366">
        <v>-202.7</v>
      </c>
      <c r="J49" s="365">
        <v>-1.8552671923409592E-2</v>
      </c>
      <c r="K49" s="364"/>
      <c r="L49" s="364"/>
      <c r="M49" s="364"/>
      <c r="N49" s="364"/>
    </row>
    <row r="50" spans="1:14" ht="22.5" customHeight="1" x14ac:dyDescent="0.25">
      <c r="A50" s="368" t="s">
        <v>1960</v>
      </c>
      <c r="B50" s="368" t="s">
        <v>1959</v>
      </c>
      <c r="C50" s="368" t="s">
        <v>1013</v>
      </c>
      <c r="D50" s="368">
        <v>9</v>
      </c>
      <c r="E50" s="368">
        <v>171</v>
      </c>
      <c r="F50" s="367">
        <v>9076.0499999999993</v>
      </c>
      <c r="G50" s="366">
        <v>0</v>
      </c>
      <c r="H50" s="366">
        <v>8631.92</v>
      </c>
      <c r="I50" s="366">
        <v>444.13</v>
      </c>
      <c r="J50" s="365">
        <v>4.8934283085703585E-2</v>
      </c>
      <c r="K50" s="364"/>
      <c r="L50" s="364"/>
      <c r="M50" s="364"/>
      <c r="N50" s="364"/>
    </row>
    <row r="51" spans="1:14" ht="22.5" customHeight="1" x14ac:dyDescent="0.25">
      <c r="A51" s="368" t="s">
        <v>2315</v>
      </c>
      <c r="B51" s="368" t="s">
        <v>2314</v>
      </c>
      <c r="C51" s="368" t="s">
        <v>1013</v>
      </c>
      <c r="D51" s="368">
        <v>2</v>
      </c>
      <c r="E51" s="368">
        <v>38</v>
      </c>
      <c r="F51" s="367">
        <v>3128</v>
      </c>
      <c r="G51" s="366">
        <v>0</v>
      </c>
      <c r="H51" s="366">
        <v>2392.04</v>
      </c>
      <c r="I51" s="366">
        <v>735.96</v>
      </c>
      <c r="J51" s="365">
        <v>0.23528132992327366</v>
      </c>
      <c r="K51" s="364"/>
      <c r="L51" s="364"/>
      <c r="M51" s="364"/>
      <c r="N51" s="364"/>
    </row>
    <row r="52" spans="1:14" ht="22.5" customHeight="1" x14ac:dyDescent="0.25">
      <c r="A52" s="368" t="s">
        <v>1811</v>
      </c>
      <c r="B52" s="368" t="s">
        <v>1810</v>
      </c>
      <c r="C52" s="368" t="s">
        <v>1013</v>
      </c>
      <c r="D52" s="368">
        <v>86</v>
      </c>
      <c r="E52" s="368">
        <v>1634</v>
      </c>
      <c r="F52" s="367">
        <v>95835.49</v>
      </c>
      <c r="G52" s="366">
        <v>0</v>
      </c>
      <c r="H52" s="366">
        <v>84190.17</v>
      </c>
      <c r="I52" s="366">
        <v>11645.32</v>
      </c>
      <c r="J52" s="365">
        <v>0.12151364802329492</v>
      </c>
      <c r="K52" s="364"/>
      <c r="L52" s="364"/>
      <c r="M52" s="364"/>
      <c r="N52" s="364"/>
    </row>
    <row r="53" spans="1:14" ht="22.5" customHeight="1" x14ac:dyDescent="0.25">
      <c r="A53" s="368" t="s">
        <v>1809</v>
      </c>
      <c r="B53" s="368" t="s">
        <v>1808</v>
      </c>
      <c r="C53" s="368" t="s">
        <v>1013</v>
      </c>
      <c r="D53" s="368">
        <v>3</v>
      </c>
      <c r="E53" s="368">
        <v>57</v>
      </c>
      <c r="F53" s="367">
        <v>1310.03</v>
      </c>
      <c r="G53" s="366">
        <v>0</v>
      </c>
      <c r="H53" s="366">
        <v>523.5</v>
      </c>
      <c r="I53" s="366">
        <v>786.53</v>
      </c>
      <c r="J53" s="365">
        <v>0.60039083074433408</v>
      </c>
      <c r="K53" s="364"/>
      <c r="L53" s="364"/>
      <c r="M53" s="364"/>
      <c r="N53" s="364"/>
    </row>
    <row r="54" spans="1:14" ht="22.5" customHeight="1" x14ac:dyDescent="0.25">
      <c r="A54" s="368" t="s">
        <v>1807</v>
      </c>
      <c r="B54" s="368" t="s">
        <v>1806</v>
      </c>
      <c r="C54" s="368" t="s">
        <v>1013</v>
      </c>
      <c r="D54" s="368">
        <v>38</v>
      </c>
      <c r="E54" s="368">
        <v>722</v>
      </c>
      <c r="F54" s="367">
        <v>23562.18</v>
      </c>
      <c r="G54" s="366">
        <v>0</v>
      </c>
      <c r="H54" s="366">
        <v>6702.48</v>
      </c>
      <c r="I54" s="366">
        <v>16859.7</v>
      </c>
      <c r="J54" s="365">
        <v>0.71554075217148838</v>
      </c>
      <c r="K54" s="364"/>
      <c r="L54" s="364"/>
      <c r="M54" s="364"/>
      <c r="N54" s="364"/>
    </row>
    <row r="55" spans="1:14" ht="22.5" customHeight="1" x14ac:dyDescent="0.25">
      <c r="A55" s="368" t="s">
        <v>2313</v>
      </c>
      <c r="B55" s="368" t="s">
        <v>2312</v>
      </c>
      <c r="C55" s="368" t="s">
        <v>1013</v>
      </c>
      <c r="D55" s="368">
        <v>59</v>
      </c>
      <c r="E55" s="368">
        <v>1121</v>
      </c>
      <c r="F55" s="367">
        <v>42882.34</v>
      </c>
      <c r="G55" s="366">
        <v>0</v>
      </c>
      <c r="H55" s="366">
        <v>28035.33</v>
      </c>
      <c r="I55" s="366">
        <v>14847.01</v>
      </c>
      <c r="J55" s="365">
        <v>0.34622667513013516</v>
      </c>
      <c r="K55" s="364"/>
      <c r="L55" s="364"/>
      <c r="M55" s="364"/>
      <c r="N55" s="364"/>
    </row>
    <row r="56" spans="1:14" ht="22.5" customHeight="1" x14ac:dyDescent="0.25">
      <c r="A56" s="368" t="s">
        <v>1805</v>
      </c>
      <c r="B56" s="368" t="s">
        <v>1804</v>
      </c>
      <c r="C56" s="368" t="s">
        <v>1013</v>
      </c>
      <c r="D56" s="368">
        <v>2</v>
      </c>
      <c r="E56" s="368">
        <v>38</v>
      </c>
      <c r="F56" s="367">
        <v>3699.94</v>
      </c>
      <c r="G56" s="366">
        <v>0</v>
      </c>
      <c r="H56" s="366">
        <v>2728.26</v>
      </c>
      <c r="I56" s="366">
        <v>971.68</v>
      </c>
      <c r="J56" s="365">
        <v>0.26262047492662044</v>
      </c>
      <c r="K56" s="364"/>
      <c r="L56" s="364"/>
      <c r="M56" s="364"/>
      <c r="N56" s="364"/>
    </row>
    <row r="57" spans="1:14" ht="22.5" customHeight="1" x14ac:dyDescent="0.25">
      <c r="A57" s="368" t="s">
        <v>1802</v>
      </c>
      <c r="B57" s="368" t="s">
        <v>1801</v>
      </c>
      <c r="C57" s="368" t="s">
        <v>1803</v>
      </c>
      <c r="D57" s="368">
        <v>17</v>
      </c>
      <c r="E57" s="368">
        <v>96.492000000000004</v>
      </c>
      <c r="F57" s="367">
        <v>27387.71</v>
      </c>
      <c r="G57" s="366">
        <v>0</v>
      </c>
      <c r="H57" s="366">
        <v>22382.34</v>
      </c>
      <c r="I57" s="366">
        <v>5005.37</v>
      </c>
      <c r="J57" s="365">
        <v>0.18275971229431012</v>
      </c>
      <c r="K57" s="364"/>
      <c r="L57" s="364"/>
      <c r="M57" s="364"/>
      <c r="N57" s="364"/>
    </row>
    <row r="58" spans="1:14" ht="22.5" customHeight="1" x14ac:dyDescent="0.25">
      <c r="A58" s="368" t="s">
        <v>1802</v>
      </c>
      <c r="B58" s="368" t="s">
        <v>1801</v>
      </c>
      <c r="C58" s="368" t="s">
        <v>1800</v>
      </c>
      <c r="D58" s="368">
        <v>228</v>
      </c>
      <c r="E58" s="368">
        <v>107.84399999999999</v>
      </c>
      <c r="F58" s="367">
        <v>26696.52</v>
      </c>
      <c r="G58" s="366">
        <v>0</v>
      </c>
      <c r="H58" s="366">
        <v>25020.47</v>
      </c>
      <c r="I58" s="366">
        <v>1676.05</v>
      </c>
      <c r="J58" s="365">
        <v>6.2781591008865573E-2</v>
      </c>
      <c r="K58" s="364"/>
      <c r="L58" s="364"/>
      <c r="M58" s="364"/>
      <c r="N58" s="364"/>
    </row>
    <row r="59" spans="1:14" ht="22.5" customHeight="1" x14ac:dyDescent="0.25">
      <c r="A59" s="368" t="s">
        <v>1799</v>
      </c>
      <c r="B59" s="368" t="s">
        <v>1798</v>
      </c>
      <c r="C59" s="368" t="s">
        <v>1013</v>
      </c>
      <c r="D59" s="368">
        <v>10</v>
      </c>
      <c r="E59" s="368">
        <v>190</v>
      </c>
      <c r="F59" s="367">
        <v>15122.97</v>
      </c>
      <c r="G59" s="366">
        <v>0</v>
      </c>
      <c r="H59" s="366">
        <v>12196.8</v>
      </c>
      <c r="I59" s="366">
        <v>2926.17</v>
      </c>
      <c r="J59" s="365">
        <v>0.19349175459582343</v>
      </c>
      <c r="K59" s="364"/>
      <c r="L59" s="364"/>
      <c r="M59" s="364"/>
      <c r="N59" s="364"/>
    </row>
    <row r="60" spans="1:14" ht="22.5" customHeight="1" x14ac:dyDescent="0.25">
      <c r="A60" s="368" t="s">
        <v>8868</v>
      </c>
      <c r="B60" s="368" t="s">
        <v>8867</v>
      </c>
      <c r="C60" s="368" t="s">
        <v>1013</v>
      </c>
      <c r="D60" s="368">
        <v>1</v>
      </c>
      <c r="E60" s="368">
        <v>19</v>
      </c>
      <c r="F60" s="367">
        <v>1223.73</v>
      </c>
      <c r="G60" s="366">
        <v>0</v>
      </c>
      <c r="H60" s="366">
        <v>978.99</v>
      </c>
      <c r="I60" s="366">
        <v>244.74</v>
      </c>
      <c r="J60" s="365">
        <v>0.19999509695766224</v>
      </c>
      <c r="K60" s="364"/>
      <c r="L60" s="364"/>
      <c r="M60" s="364"/>
      <c r="N60" s="364"/>
    </row>
    <row r="61" spans="1:14" ht="22.5" customHeight="1" x14ac:dyDescent="0.25">
      <c r="A61" s="368" t="s">
        <v>1795</v>
      </c>
      <c r="B61" s="368" t="s">
        <v>1794</v>
      </c>
      <c r="C61" s="368" t="s">
        <v>1013</v>
      </c>
      <c r="D61" s="368">
        <v>33</v>
      </c>
      <c r="E61" s="368">
        <v>627</v>
      </c>
      <c r="F61" s="367">
        <v>22419.78</v>
      </c>
      <c r="G61" s="366">
        <v>0</v>
      </c>
      <c r="H61" s="366">
        <v>27382.05</v>
      </c>
      <c r="I61" s="366">
        <v>-4962.2700000000004</v>
      </c>
      <c r="J61" s="365">
        <v>-0.22133446447734992</v>
      </c>
      <c r="K61" s="364"/>
      <c r="L61" s="364"/>
      <c r="M61" s="364"/>
      <c r="N61" s="364"/>
    </row>
    <row r="62" spans="1:14" ht="22.5" customHeight="1" x14ac:dyDescent="0.25">
      <c r="A62" s="368" t="s">
        <v>10562</v>
      </c>
      <c r="B62" s="368" t="s">
        <v>10561</v>
      </c>
      <c r="C62" s="368" t="s">
        <v>1013</v>
      </c>
      <c r="D62" s="368">
        <v>5</v>
      </c>
      <c r="E62" s="368">
        <v>95</v>
      </c>
      <c r="F62" s="367">
        <v>6598.05</v>
      </c>
      <c r="G62" s="366">
        <v>0</v>
      </c>
      <c r="H62" s="366">
        <v>3254.45</v>
      </c>
      <c r="I62" s="366">
        <v>3343.6</v>
      </c>
      <c r="J62" s="365">
        <v>0.50675578390585096</v>
      </c>
      <c r="K62" s="364"/>
      <c r="L62" s="364"/>
      <c r="M62" s="364"/>
      <c r="N62" s="364"/>
    </row>
    <row r="63" spans="1:14" ht="22.5" customHeight="1" x14ac:dyDescent="0.25">
      <c r="A63" s="368" t="s">
        <v>1789</v>
      </c>
      <c r="B63" s="368" t="s">
        <v>1788</v>
      </c>
      <c r="C63" s="368" t="s">
        <v>1785</v>
      </c>
      <c r="D63" s="368">
        <v>185</v>
      </c>
      <c r="E63" s="368">
        <v>3700</v>
      </c>
      <c r="F63" s="367">
        <v>71770.52</v>
      </c>
      <c r="G63" s="366">
        <v>0</v>
      </c>
      <c r="H63" s="366">
        <v>61821.45</v>
      </c>
      <c r="I63" s="366">
        <v>9949.07</v>
      </c>
      <c r="J63" s="365">
        <v>0.1386233512032517</v>
      </c>
      <c r="K63" s="364"/>
      <c r="L63" s="364"/>
      <c r="M63" s="364"/>
      <c r="N63" s="364"/>
    </row>
    <row r="64" spans="1:14" ht="22.5" customHeight="1" x14ac:dyDescent="0.25">
      <c r="A64" s="368" t="s">
        <v>1787</v>
      </c>
      <c r="B64" s="368" t="s">
        <v>1786</v>
      </c>
      <c r="C64" s="368" t="s">
        <v>1785</v>
      </c>
      <c r="D64" s="368">
        <v>12</v>
      </c>
      <c r="E64" s="368">
        <v>240</v>
      </c>
      <c r="F64" s="367">
        <v>5246.88</v>
      </c>
      <c r="G64" s="366">
        <v>0</v>
      </c>
      <c r="H64" s="366">
        <v>4972.8</v>
      </c>
      <c r="I64" s="366">
        <v>274.08</v>
      </c>
      <c r="J64" s="365">
        <v>5.2236757844661967E-2</v>
      </c>
      <c r="K64" s="364"/>
      <c r="L64" s="364"/>
      <c r="M64" s="364"/>
      <c r="N64" s="364"/>
    </row>
    <row r="65" spans="1:14" ht="22.5" customHeight="1" x14ac:dyDescent="0.25">
      <c r="A65" s="368" t="s">
        <v>1784</v>
      </c>
      <c r="B65" s="368" t="s">
        <v>1783</v>
      </c>
      <c r="C65" s="368" t="s">
        <v>1771</v>
      </c>
      <c r="D65" s="368">
        <v>83</v>
      </c>
      <c r="E65" s="368">
        <v>498</v>
      </c>
      <c r="F65" s="367">
        <v>45685.31</v>
      </c>
      <c r="G65" s="366">
        <v>0</v>
      </c>
      <c r="H65" s="366">
        <v>38904.58</v>
      </c>
      <c r="I65" s="366">
        <v>6780.73</v>
      </c>
      <c r="J65" s="365">
        <v>0.14842254545279435</v>
      </c>
      <c r="K65" s="364"/>
      <c r="L65" s="364"/>
      <c r="M65" s="364"/>
      <c r="N65" s="364"/>
    </row>
    <row r="66" spans="1:14" ht="22.5" customHeight="1" x14ac:dyDescent="0.25">
      <c r="A66" s="368" t="s">
        <v>1784</v>
      </c>
      <c r="B66" s="368" t="s">
        <v>1783</v>
      </c>
      <c r="C66" s="368" t="s">
        <v>1774</v>
      </c>
      <c r="D66" s="368">
        <v>384</v>
      </c>
      <c r="E66" s="368">
        <v>96</v>
      </c>
      <c r="F66" s="367">
        <v>9492.48</v>
      </c>
      <c r="G66" s="366">
        <v>0</v>
      </c>
      <c r="H66" s="366">
        <v>7402.79</v>
      </c>
      <c r="I66" s="366">
        <v>2089.69</v>
      </c>
      <c r="J66" s="365">
        <v>0.22014162789913699</v>
      </c>
      <c r="K66" s="364"/>
      <c r="L66" s="364"/>
      <c r="M66" s="364"/>
      <c r="N66" s="364"/>
    </row>
    <row r="67" spans="1:14" ht="22.5" customHeight="1" x14ac:dyDescent="0.25">
      <c r="A67" s="368" t="s">
        <v>1782</v>
      </c>
      <c r="B67" s="368" t="s">
        <v>1781</v>
      </c>
      <c r="C67" s="368" t="s">
        <v>1771</v>
      </c>
      <c r="D67" s="368">
        <v>69</v>
      </c>
      <c r="E67" s="368">
        <v>414</v>
      </c>
      <c r="F67" s="367">
        <v>59338.23</v>
      </c>
      <c r="G67" s="366">
        <v>0</v>
      </c>
      <c r="H67" s="366">
        <v>43207.199999999997</v>
      </c>
      <c r="I67" s="366">
        <v>16131.03</v>
      </c>
      <c r="J67" s="365">
        <v>0.27184885696792777</v>
      </c>
      <c r="K67" s="364"/>
      <c r="L67" s="364"/>
      <c r="M67" s="364"/>
      <c r="N67" s="364"/>
    </row>
    <row r="68" spans="1:14" ht="22.5" customHeight="1" x14ac:dyDescent="0.25">
      <c r="A68" s="368" t="s">
        <v>1782</v>
      </c>
      <c r="B68" s="368" t="s">
        <v>1781</v>
      </c>
      <c r="C68" s="368" t="s">
        <v>1774</v>
      </c>
      <c r="D68" s="368">
        <v>696</v>
      </c>
      <c r="E68" s="368">
        <v>174</v>
      </c>
      <c r="F68" s="367">
        <v>25383.119999999999</v>
      </c>
      <c r="G68" s="366">
        <v>0</v>
      </c>
      <c r="H68" s="366">
        <v>18172.560000000001</v>
      </c>
      <c r="I68" s="366">
        <v>7210.56</v>
      </c>
      <c r="J68" s="365">
        <v>0.28406909788867563</v>
      </c>
      <c r="K68" s="364"/>
      <c r="L68" s="364"/>
      <c r="M68" s="364"/>
      <c r="N68" s="364"/>
    </row>
    <row r="69" spans="1:14" ht="22.5" customHeight="1" x14ac:dyDescent="0.25">
      <c r="A69" s="368" t="s">
        <v>1780</v>
      </c>
      <c r="B69" s="368" t="s">
        <v>1779</v>
      </c>
      <c r="C69" s="368" t="s">
        <v>1771</v>
      </c>
      <c r="D69" s="368">
        <v>1</v>
      </c>
      <c r="E69" s="368">
        <v>6</v>
      </c>
      <c r="F69" s="367">
        <v>1591.55</v>
      </c>
      <c r="G69" s="366">
        <v>0</v>
      </c>
      <c r="H69" s="366">
        <v>959.84</v>
      </c>
      <c r="I69" s="366">
        <v>631.71</v>
      </c>
      <c r="J69" s="365">
        <v>0.39691495711727559</v>
      </c>
      <c r="K69" s="364"/>
      <c r="L69" s="364"/>
      <c r="M69" s="364"/>
      <c r="N69" s="364"/>
    </row>
    <row r="70" spans="1:14" ht="22.5" customHeight="1" x14ac:dyDescent="0.25">
      <c r="A70" s="368" t="s">
        <v>1780</v>
      </c>
      <c r="B70" s="368" t="s">
        <v>1779</v>
      </c>
      <c r="C70" s="368" t="s">
        <v>1774</v>
      </c>
      <c r="D70" s="368">
        <v>24</v>
      </c>
      <c r="E70" s="368">
        <v>6</v>
      </c>
      <c r="F70" s="367">
        <v>1283.52</v>
      </c>
      <c r="G70" s="366">
        <v>0</v>
      </c>
      <c r="H70" s="366">
        <v>959.84</v>
      </c>
      <c r="I70" s="366">
        <v>323.68</v>
      </c>
      <c r="J70" s="365">
        <v>0.25218150087260033</v>
      </c>
      <c r="K70" s="364"/>
      <c r="L70" s="364"/>
      <c r="M70" s="364"/>
      <c r="N70" s="364"/>
    </row>
    <row r="71" spans="1:14" ht="22.5" customHeight="1" x14ac:dyDescent="0.25">
      <c r="A71" s="368" t="s">
        <v>1778</v>
      </c>
      <c r="B71" s="368" t="s">
        <v>1777</v>
      </c>
      <c r="C71" s="368" t="s">
        <v>1771</v>
      </c>
      <c r="D71" s="368">
        <v>141</v>
      </c>
      <c r="E71" s="368">
        <v>846</v>
      </c>
      <c r="F71" s="367">
        <v>77340.44</v>
      </c>
      <c r="G71" s="366">
        <v>0</v>
      </c>
      <c r="H71" s="366">
        <v>78402.03</v>
      </c>
      <c r="I71" s="366">
        <v>-1061.5899999999999</v>
      </c>
      <c r="J71" s="365">
        <v>-1.3726195506516384E-2</v>
      </c>
      <c r="K71" s="364"/>
      <c r="L71" s="364"/>
      <c r="M71" s="364"/>
      <c r="N71" s="364"/>
    </row>
    <row r="72" spans="1:14" ht="22.5" customHeight="1" x14ac:dyDescent="0.25">
      <c r="A72" s="368" t="s">
        <v>1778</v>
      </c>
      <c r="B72" s="368" t="s">
        <v>1777</v>
      </c>
      <c r="C72" s="368" t="s">
        <v>1774</v>
      </c>
      <c r="D72" s="368">
        <v>192</v>
      </c>
      <c r="E72" s="368">
        <v>48</v>
      </c>
      <c r="F72" s="367">
        <v>5523.84</v>
      </c>
      <c r="G72" s="366">
        <v>0</v>
      </c>
      <c r="H72" s="366">
        <v>4450.6400000000003</v>
      </c>
      <c r="I72" s="366">
        <v>1073.2</v>
      </c>
      <c r="J72" s="365">
        <v>0.19428513497856564</v>
      </c>
      <c r="K72" s="364"/>
      <c r="L72" s="364"/>
      <c r="M72" s="364"/>
      <c r="N72" s="364"/>
    </row>
    <row r="73" spans="1:14" ht="22.5" customHeight="1" x14ac:dyDescent="0.25">
      <c r="A73" s="368" t="s">
        <v>1776</v>
      </c>
      <c r="B73" s="368" t="s">
        <v>1775</v>
      </c>
      <c r="C73" s="368" t="s">
        <v>1771</v>
      </c>
      <c r="D73" s="368">
        <v>52</v>
      </c>
      <c r="E73" s="368">
        <v>312</v>
      </c>
      <c r="F73" s="367">
        <v>34433.120000000003</v>
      </c>
      <c r="G73" s="366">
        <v>0</v>
      </c>
      <c r="H73" s="366">
        <v>24930.18</v>
      </c>
      <c r="I73" s="366">
        <v>9502.94</v>
      </c>
      <c r="J73" s="365">
        <v>0.27598254238942044</v>
      </c>
      <c r="K73" s="364"/>
      <c r="L73" s="364"/>
      <c r="M73" s="364"/>
      <c r="N73" s="364"/>
    </row>
    <row r="74" spans="1:14" ht="22.5" customHeight="1" x14ac:dyDescent="0.25">
      <c r="A74" s="368" t="s">
        <v>1776</v>
      </c>
      <c r="B74" s="368" t="s">
        <v>1775</v>
      </c>
      <c r="C74" s="368" t="s">
        <v>1774</v>
      </c>
      <c r="D74" s="368">
        <v>96</v>
      </c>
      <c r="E74" s="368">
        <v>24</v>
      </c>
      <c r="F74" s="367">
        <v>2606.4</v>
      </c>
      <c r="G74" s="366">
        <v>0</v>
      </c>
      <c r="H74" s="366">
        <v>1918.88</v>
      </c>
      <c r="I74" s="366">
        <v>687.52</v>
      </c>
      <c r="J74" s="365">
        <v>0.26378146101903011</v>
      </c>
      <c r="K74" s="364"/>
      <c r="L74" s="364"/>
      <c r="M74" s="364"/>
      <c r="N74" s="364"/>
    </row>
    <row r="75" spans="1:14" ht="22.5" customHeight="1" x14ac:dyDescent="0.25">
      <c r="A75" s="368" t="s">
        <v>1773</v>
      </c>
      <c r="B75" s="368" t="s">
        <v>1772</v>
      </c>
      <c r="C75" s="368" t="s">
        <v>1771</v>
      </c>
      <c r="D75" s="368">
        <v>18</v>
      </c>
      <c r="E75" s="368">
        <v>108</v>
      </c>
      <c r="F75" s="367">
        <v>12184.22</v>
      </c>
      <c r="G75" s="366">
        <v>0</v>
      </c>
      <c r="H75" s="366">
        <v>9872.0400000000009</v>
      </c>
      <c r="I75" s="366">
        <v>2312.1799999999998</v>
      </c>
      <c r="J75" s="365">
        <v>0.18976840536365891</v>
      </c>
      <c r="K75" s="364"/>
      <c r="L75" s="364"/>
      <c r="M75" s="364"/>
      <c r="N75" s="364"/>
    </row>
    <row r="76" spans="1:14" ht="22.5" customHeight="1" x14ac:dyDescent="0.25">
      <c r="A76" s="368" t="s">
        <v>1773</v>
      </c>
      <c r="B76" s="368" t="s">
        <v>1772</v>
      </c>
      <c r="C76" s="368" t="s">
        <v>1774</v>
      </c>
      <c r="D76" s="368">
        <v>72</v>
      </c>
      <c r="E76" s="368">
        <v>18</v>
      </c>
      <c r="F76" s="367">
        <v>4852.5600000000004</v>
      </c>
      <c r="G76" s="366">
        <v>0</v>
      </c>
      <c r="H76" s="366">
        <v>1645.34</v>
      </c>
      <c r="I76" s="366">
        <v>3207.22</v>
      </c>
      <c r="J76" s="365">
        <v>0.66093361030054243</v>
      </c>
      <c r="K76" s="364"/>
      <c r="L76" s="364"/>
      <c r="M76" s="364"/>
      <c r="N76" s="364"/>
    </row>
    <row r="77" spans="1:14" ht="22.5" customHeight="1" x14ac:dyDescent="0.25">
      <c r="A77" s="368" t="s">
        <v>1770</v>
      </c>
      <c r="B77" s="368" t="s">
        <v>1769</v>
      </c>
      <c r="C77" s="368" t="s">
        <v>1764</v>
      </c>
      <c r="D77" s="368">
        <v>1</v>
      </c>
      <c r="E77" s="368">
        <v>14.19</v>
      </c>
      <c r="F77" s="367">
        <v>1294.8699999999999</v>
      </c>
      <c r="G77" s="366">
        <v>0</v>
      </c>
      <c r="H77" s="366">
        <v>954.81</v>
      </c>
      <c r="I77" s="366">
        <v>340.06</v>
      </c>
      <c r="J77" s="365">
        <v>0.26262095808845676</v>
      </c>
      <c r="K77" s="364"/>
      <c r="L77" s="364"/>
      <c r="M77" s="364"/>
      <c r="N77" s="364"/>
    </row>
    <row r="78" spans="1:14" ht="22.5" customHeight="1" x14ac:dyDescent="0.25">
      <c r="A78" s="368" t="s">
        <v>1768</v>
      </c>
      <c r="B78" s="368" t="s">
        <v>1767</v>
      </c>
      <c r="C78" s="368" t="s">
        <v>1764</v>
      </c>
      <c r="D78" s="368">
        <v>1</v>
      </c>
      <c r="E78" s="368">
        <v>14.19</v>
      </c>
      <c r="F78" s="367">
        <v>1356.37</v>
      </c>
      <c r="G78" s="366">
        <v>0</v>
      </c>
      <c r="H78" s="366">
        <v>999.32</v>
      </c>
      <c r="I78" s="366">
        <v>357.05</v>
      </c>
      <c r="J78" s="365">
        <v>0.26323938158467086</v>
      </c>
      <c r="K78" s="364"/>
      <c r="L78" s="364"/>
      <c r="M78" s="364"/>
      <c r="N78" s="364"/>
    </row>
    <row r="79" spans="1:14" ht="22.5" customHeight="1" x14ac:dyDescent="0.25">
      <c r="A79" s="368" t="s">
        <v>1768</v>
      </c>
      <c r="B79" s="368" t="s">
        <v>1767</v>
      </c>
      <c r="C79" s="368" t="s">
        <v>1074</v>
      </c>
      <c r="D79" s="368">
        <v>15</v>
      </c>
      <c r="E79" s="368">
        <v>14.19</v>
      </c>
      <c r="F79" s="367">
        <v>1087.95</v>
      </c>
      <c r="G79" s="366">
        <v>0</v>
      </c>
      <c r="H79" s="366">
        <v>999.5</v>
      </c>
      <c r="I79" s="366">
        <v>88.45</v>
      </c>
      <c r="J79" s="365">
        <v>8.1299692081437572E-2</v>
      </c>
      <c r="K79" s="364"/>
      <c r="L79" s="364"/>
      <c r="M79" s="364"/>
      <c r="N79" s="364"/>
    </row>
    <row r="80" spans="1:14" ht="22.5" customHeight="1" x14ac:dyDescent="0.25">
      <c r="A80" s="368" t="s">
        <v>1766</v>
      </c>
      <c r="B80" s="368" t="s">
        <v>1765</v>
      </c>
      <c r="C80" s="368" t="s">
        <v>1764</v>
      </c>
      <c r="D80" s="368">
        <v>3</v>
      </c>
      <c r="E80" s="368">
        <v>42.57</v>
      </c>
      <c r="F80" s="367">
        <v>4075.11</v>
      </c>
      <c r="G80" s="366">
        <v>0</v>
      </c>
      <c r="H80" s="366">
        <v>3004.46</v>
      </c>
      <c r="I80" s="366">
        <v>1070.6500000000001</v>
      </c>
      <c r="J80" s="365">
        <v>0.26272910424503876</v>
      </c>
      <c r="K80" s="364"/>
      <c r="L80" s="364"/>
      <c r="M80" s="364"/>
      <c r="N80" s="364"/>
    </row>
    <row r="81" spans="1:14" ht="22.5" customHeight="1" x14ac:dyDescent="0.25">
      <c r="A81" s="368" t="s">
        <v>1763</v>
      </c>
      <c r="B81" s="368" t="s">
        <v>1762</v>
      </c>
      <c r="C81" s="368" t="s">
        <v>1764</v>
      </c>
      <c r="D81" s="368">
        <v>54</v>
      </c>
      <c r="E81" s="368">
        <v>766.26000000000101</v>
      </c>
      <c r="F81" s="367">
        <v>67400.679999999993</v>
      </c>
      <c r="G81" s="366">
        <v>0</v>
      </c>
      <c r="H81" s="366">
        <v>50684.77</v>
      </c>
      <c r="I81" s="366">
        <v>16715.91</v>
      </c>
      <c r="J81" s="365">
        <v>0.24800803196644308</v>
      </c>
      <c r="K81" s="364"/>
      <c r="L81" s="364"/>
      <c r="M81" s="364"/>
      <c r="N81" s="364"/>
    </row>
    <row r="82" spans="1:14" ht="22.5" customHeight="1" x14ac:dyDescent="0.25">
      <c r="A82" s="368" t="s">
        <v>1763</v>
      </c>
      <c r="B82" s="368" t="s">
        <v>1762</v>
      </c>
      <c r="C82" s="368" t="s">
        <v>1074</v>
      </c>
      <c r="D82" s="368">
        <v>30</v>
      </c>
      <c r="E82" s="368">
        <v>28.38</v>
      </c>
      <c r="F82" s="367">
        <v>2479.8000000000002</v>
      </c>
      <c r="G82" s="366">
        <v>0</v>
      </c>
      <c r="H82" s="366">
        <v>1909.65</v>
      </c>
      <c r="I82" s="366">
        <v>570.15</v>
      </c>
      <c r="J82" s="365">
        <v>0.22991773530123397</v>
      </c>
      <c r="K82" s="364"/>
      <c r="L82" s="364"/>
      <c r="M82" s="364"/>
      <c r="N82" s="364"/>
    </row>
    <row r="83" spans="1:14" ht="22.5" customHeight="1" x14ac:dyDescent="0.25">
      <c r="A83" s="368" t="s">
        <v>1761</v>
      </c>
      <c r="B83" s="368" t="s">
        <v>1760</v>
      </c>
      <c r="C83" s="368" t="s">
        <v>1099</v>
      </c>
      <c r="D83" s="368">
        <v>9000</v>
      </c>
      <c r="E83" s="368">
        <v>9000</v>
      </c>
      <c r="F83" s="367">
        <v>117780</v>
      </c>
      <c r="G83" s="366">
        <v>0</v>
      </c>
      <c r="H83" s="366">
        <v>98190</v>
      </c>
      <c r="I83" s="366">
        <v>19590</v>
      </c>
      <c r="J83" s="365">
        <v>0.16632705043301069</v>
      </c>
      <c r="K83" s="364"/>
      <c r="L83" s="364"/>
      <c r="M83" s="364"/>
      <c r="N83" s="364"/>
    </row>
    <row r="84" spans="1:14" ht="22.5" customHeight="1" x14ac:dyDescent="0.25">
      <c r="A84" s="368" t="s">
        <v>1759</v>
      </c>
      <c r="B84" s="368" t="s">
        <v>1758</v>
      </c>
      <c r="C84" s="368" t="s">
        <v>1099</v>
      </c>
      <c r="D84" s="368">
        <v>1000</v>
      </c>
      <c r="E84" s="368">
        <v>1000</v>
      </c>
      <c r="F84" s="367">
        <v>42220</v>
      </c>
      <c r="G84" s="366">
        <v>0</v>
      </c>
      <c r="H84" s="366">
        <v>32870</v>
      </c>
      <c r="I84" s="366">
        <v>9350</v>
      </c>
      <c r="J84" s="365">
        <v>0.22145902415916627</v>
      </c>
      <c r="K84" s="364"/>
      <c r="L84" s="364"/>
      <c r="M84" s="364"/>
      <c r="N84" s="364"/>
    </row>
    <row r="85" spans="1:14" ht="22.5" customHeight="1" x14ac:dyDescent="0.25">
      <c r="A85" s="368" t="s">
        <v>7249</v>
      </c>
      <c r="B85" s="368" t="s">
        <v>7248</v>
      </c>
      <c r="C85" s="368" t="s">
        <v>1099</v>
      </c>
      <c r="D85" s="368">
        <v>1000</v>
      </c>
      <c r="E85" s="368">
        <v>1000</v>
      </c>
      <c r="F85" s="367">
        <v>34500</v>
      </c>
      <c r="G85" s="366">
        <v>0</v>
      </c>
      <c r="H85" s="366">
        <v>44150</v>
      </c>
      <c r="I85" s="366">
        <v>-9650</v>
      </c>
      <c r="J85" s="365">
        <v>-0.27971014492753621</v>
      </c>
      <c r="K85" s="364"/>
      <c r="L85" s="364"/>
      <c r="M85" s="364"/>
      <c r="N85" s="364"/>
    </row>
    <row r="86" spans="1:14" ht="22.5" customHeight="1" x14ac:dyDescent="0.25">
      <c r="A86" s="368" t="s">
        <v>1757</v>
      </c>
      <c r="B86" s="368" t="s">
        <v>1756</v>
      </c>
      <c r="C86" s="368" t="s">
        <v>1099</v>
      </c>
      <c r="D86" s="368">
        <v>1000</v>
      </c>
      <c r="E86" s="368">
        <v>1000</v>
      </c>
      <c r="F86" s="367">
        <v>55900</v>
      </c>
      <c r="G86" s="366">
        <v>0</v>
      </c>
      <c r="H86" s="366">
        <v>55110</v>
      </c>
      <c r="I86" s="366">
        <v>790</v>
      </c>
      <c r="J86" s="365">
        <v>1.4132379248658318E-2</v>
      </c>
      <c r="K86" s="364"/>
      <c r="L86" s="364"/>
      <c r="M86" s="364"/>
      <c r="N86" s="364"/>
    </row>
    <row r="87" spans="1:14" ht="22.5" customHeight="1" x14ac:dyDescent="0.25">
      <c r="A87" s="368" t="s">
        <v>1755</v>
      </c>
      <c r="B87" s="368" t="s">
        <v>1754</v>
      </c>
      <c r="C87" s="368" t="s">
        <v>1018</v>
      </c>
      <c r="D87" s="368">
        <v>21</v>
      </c>
      <c r="E87" s="368">
        <v>4368</v>
      </c>
      <c r="F87" s="367">
        <v>85194.72</v>
      </c>
      <c r="G87" s="366">
        <v>0</v>
      </c>
      <c r="H87" s="366">
        <v>64429.05</v>
      </c>
      <c r="I87" s="366">
        <v>20765.669999999998</v>
      </c>
      <c r="J87" s="365">
        <v>0.24374362636557759</v>
      </c>
      <c r="K87" s="364"/>
      <c r="L87" s="364"/>
      <c r="M87" s="364"/>
      <c r="N87" s="364"/>
    </row>
    <row r="88" spans="1:14" ht="22.5" customHeight="1" x14ac:dyDescent="0.25">
      <c r="A88" s="368" t="s">
        <v>1753</v>
      </c>
      <c r="B88" s="368" t="s">
        <v>1752</v>
      </c>
      <c r="C88" s="368" t="s">
        <v>1018</v>
      </c>
      <c r="D88" s="368">
        <v>3</v>
      </c>
      <c r="E88" s="368">
        <v>624</v>
      </c>
      <c r="F88" s="367">
        <v>17433.900000000001</v>
      </c>
      <c r="G88" s="366">
        <v>0</v>
      </c>
      <c r="H88" s="366">
        <v>11994.36</v>
      </c>
      <c r="I88" s="366">
        <v>5439.54</v>
      </c>
      <c r="J88" s="365">
        <v>0.31200936107239347</v>
      </c>
      <c r="K88" s="364"/>
      <c r="L88" s="364"/>
      <c r="M88" s="364"/>
      <c r="N88" s="364"/>
    </row>
    <row r="89" spans="1:14" ht="22.5" customHeight="1" x14ac:dyDescent="0.25">
      <c r="A89" s="368" t="s">
        <v>1751</v>
      </c>
      <c r="B89" s="368" t="s">
        <v>1750</v>
      </c>
      <c r="C89" s="368" t="s">
        <v>1018</v>
      </c>
      <c r="D89" s="368">
        <v>2</v>
      </c>
      <c r="E89" s="368">
        <v>416</v>
      </c>
      <c r="F89" s="367">
        <v>21558.91</v>
      </c>
      <c r="G89" s="366">
        <v>0</v>
      </c>
      <c r="H89" s="366">
        <v>15352.64</v>
      </c>
      <c r="I89" s="366">
        <v>6206.27</v>
      </c>
      <c r="J89" s="365">
        <v>0.28787494358481019</v>
      </c>
      <c r="K89" s="364"/>
      <c r="L89" s="364"/>
      <c r="M89" s="364"/>
      <c r="N89" s="364"/>
    </row>
    <row r="90" spans="1:14" ht="22.5" customHeight="1" x14ac:dyDescent="0.25">
      <c r="A90" s="368" t="s">
        <v>1749</v>
      </c>
      <c r="B90" s="368" t="s">
        <v>1748</v>
      </c>
      <c r="C90" s="368" t="s">
        <v>1018</v>
      </c>
      <c r="D90" s="368">
        <v>1</v>
      </c>
      <c r="E90" s="368">
        <v>208</v>
      </c>
      <c r="F90" s="367">
        <v>7000</v>
      </c>
      <c r="G90" s="366">
        <v>0</v>
      </c>
      <c r="H90" s="366">
        <v>9677.34</v>
      </c>
      <c r="I90" s="366">
        <v>-2677.34</v>
      </c>
      <c r="J90" s="365">
        <v>-0.38247714285714285</v>
      </c>
      <c r="K90" s="364"/>
      <c r="L90" s="364"/>
      <c r="M90" s="364"/>
      <c r="N90" s="364"/>
    </row>
    <row r="91" spans="1:14" ht="22.5" customHeight="1" x14ac:dyDescent="0.25">
      <c r="A91" s="368" t="s">
        <v>1747</v>
      </c>
      <c r="B91" s="368" t="s">
        <v>1746</v>
      </c>
      <c r="C91" s="368" t="s">
        <v>1018</v>
      </c>
      <c r="D91" s="368">
        <v>13</v>
      </c>
      <c r="E91" s="368">
        <v>2704</v>
      </c>
      <c r="F91" s="367">
        <v>155025.47</v>
      </c>
      <c r="G91" s="366">
        <v>0</v>
      </c>
      <c r="H91" s="366">
        <v>151218.38</v>
      </c>
      <c r="I91" s="366">
        <v>3807.09</v>
      </c>
      <c r="J91" s="365">
        <v>2.455783556082752E-2</v>
      </c>
      <c r="K91" s="364"/>
      <c r="L91" s="364"/>
      <c r="M91" s="364"/>
      <c r="N91" s="364"/>
    </row>
    <row r="92" spans="1:14" ht="22.5" customHeight="1" x14ac:dyDescent="0.25">
      <c r="A92" s="368" t="s">
        <v>1741</v>
      </c>
      <c r="B92" s="368" t="s">
        <v>1740</v>
      </c>
      <c r="C92" s="368" t="s">
        <v>1018</v>
      </c>
      <c r="D92" s="368">
        <v>1</v>
      </c>
      <c r="E92" s="368">
        <v>208</v>
      </c>
      <c r="F92" s="367">
        <v>14567.01</v>
      </c>
      <c r="G92" s="366">
        <v>0</v>
      </c>
      <c r="H92" s="366">
        <v>13318.88</v>
      </c>
      <c r="I92" s="366">
        <v>1248.1300000000001</v>
      </c>
      <c r="J92" s="365">
        <v>8.5681962187161259E-2</v>
      </c>
      <c r="K92" s="364"/>
      <c r="L92" s="364"/>
      <c r="M92" s="364"/>
      <c r="N92" s="364"/>
    </row>
    <row r="93" spans="1:14" ht="22.5" customHeight="1" x14ac:dyDescent="0.25">
      <c r="A93" s="368" t="s">
        <v>1737</v>
      </c>
      <c r="B93" s="368" t="s">
        <v>1736</v>
      </c>
      <c r="C93" s="368" t="s">
        <v>1018</v>
      </c>
      <c r="D93" s="368">
        <v>2</v>
      </c>
      <c r="E93" s="368">
        <v>416</v>
      </c>
      <c r="F93" s="367">
        <v>15109.68</v>
      </c>
      <c r="G93" s="366">
        <v>0</v>
      </c>
      <c r="H93" s="366">
        <v>18093.38</v>
      </c>
      <c r="I93" s="366">
        <v>-2983.7</v>
      </c>
      <c r="J93" s="365">
        <v>-0.19746943681136861</v>
      </c>
      <c r="K93" s="364"/>
      <c r="L93" s="364"/>
      <c r="M93" s="364"/>
      <c r="N93" s="364"/>
    </row>
    <row r="94" spans="1:14" ht="22.5" customHeight="1" x14ac:dyDescent="0.25">
      <c r="A94" s="368" t="s">
        <v>2307</v>
      </c>
      <c r="B94" s="368" t="s">
        <v>2306</v>
      </c>
      <c r="C94" s="368" t="s">
        <v>1018</v>
      </c>
      <c r="D94" s="368">
        <v>2</v>
      </c>
      <c r="E94" s="368">
        <v>416</v>
      </c>
      <c r="F94" s="367">
        <v>37018.18</v>
      </c>
      <c r="G94" s="366">
        <v>0</v>
      </c>
      <c r="H94" s="366">
        <v>23857.22</v>
      </c>
      <c r="I94" s="366">
        <v>13160.96</v>
      </c>
      <c r="J94" s="365">
        <v>0.35552693298265881</v>
      </c>
      <c r="K94" s="364"/>
      <c r="L94" s="364"/>
      <c r="M94" s="364"/>
      <c r="N94" s="364"/>
    </row>
    <row r="95" spans="1:14" ht="22.5" customHeight="1" x14ac:dyDescent="0.25">
      <c r="A95" s="368" t="s">
        <v>1735</v>
      </c>
      <c r="B95" s="368" t="s">
        <v>1734</v>
      </c>
      <c r="C95" s="368" t="s">
        <v>1018</v>
      </c>
      <c r="D95" s="368">
        <v>10</v>
      </c>
      <c r="E95" s="368">
        <v>2080</v>
      </c>
      <c r="F95" s="367">
        <v>91000</v>
      </c>
      <c r="G95" s="366">
        <v>0</v>
      </c>
      <c r="H95" s="366">
        <v>116076.8</v>
      </c>
      <c r="I95" s="366">
        <v>-25076.799999999999</v>
      </c>
      <c r="J95" s="365">
        <v>-0.27556923076923079</v>
      </c>
      <c r="K95" s="364"/>
      <c r="L95" s="364"/>
      <c r="M95" s="364"/>
      <c r="N95" s="364"/>
    </row>
    <row r="96" spans="1:14" ht="22.5" customHeight="1" x14ac:dyDescent="0.25">
      <c r="A96" s="368" t="s">
        <v>1733</v>
      </c>
      <c r="B96" s="368" t="s">
        <v>1732</v>
      </c>
      <c r="C96" s="368" t="s">
        <v>1018</v>
      </c>
      <c r="D96" s="368">
        <v>1</v>
      </c>
      <c r="E96" s="368">
        <v>208</v>
      </c>
      <c r="F96" s="367">
        <v>13780.05</v>
      </c>
      <c r="G96" s="366">
        <v>0</v>
      </c>
      <c r="H96" s="366">
        <v>11376.63</v>
      </c>
      <c r="I96" s="366">
        <v>2403.42</v>
      </c>
      <c r="J96" s="365">
        <v>0.17441301011244517</v>
      </c>
      <c r="K96" s="364"/>
      <c r="L96" s="364"/>
      <c r="M96" s="364"/>
      <c r="N96" s="364"/>
    </row>
    <row r="97" spans="1:14" ht="22.5" customHeight="1" x14ac:dyDescent="0.25">
      <c r="A97" s="368" t="s">
        <v>1729</v>
      </c>
      <c r="B97" s="368" t="s">
        <v>1728</v>
      </c>
      <c r="C97" s="368" t="s">
        <v>1018</v>
      </c>
      <c r="D97" s="368">
        <v>2</v>
      </c>
      <c r="E97" s="368">
        <v>416</v>
      </c>
      <c r="F97" s="367">
        <v>30026.1</v>
      </c>
      <c r="G97" s="366">
        <v>0</v>
      </c>
      <c r="H97" s="366">
        <v>30426.1</v>
      </c>
      <c r="I97" s="366">
        <v>-400</v>
      </c>
      <c r="J97" s="365">
        <v>-1.3321743416560925E-2</v>
      </c>
      <c r="K97" s="364"/>
      <c r="L97" s="364"/>
      <c r="M97" s="364"/>
      <c r="N97" s="364"/>
    </row>
    <row r="98" spans="1:14" ht="22.5" customHeight="1" x14ac:dyDescent="0.25">
      <c r="A98" s="368" t="s">
        <v>3844</v>
      </c>
      <c r="B98" s="368" t="s">
        <v>3843</v>
      </c>
      <c r="C98" s="368" t="s">
        <v>1018</v>
      </c>
      <c r="D98" s="368">
        <v>2</v>
      </c>
      <c r="E98" s="368">
        <v>416</v>
      </c>
      <c r="F98" s="367">
        <v>19183.599999999999</v>
      </c>
      <c r="G98" s="366">
        <v>0</v>
      </c>
      <c r="H98" s="366">
        <v>17439.84</v>
      </c>
      <c r="I98" s="366">
        <v>1743.76</v>
      </c>
      <c r="J98" s="365">
        <v>9.0898475781396607E-2</v>
      </c>
      <c r="K98" s="364"/>
      <c r="L98" s="364"/>
      <c r="M98" s="364"/>
      <c r="N98" s="364"/>
    </row>
    <row r="99" spans="1:14" ht="22.5" customHeight="1" x14ac:dyDescent="0.25">
      <c r="A99" s="368" t="s">
        <v>1952</v>
      </c>
      <c r="B99" s="368" t="s">
        <v>1951</v>
      </c>
      <c r="C99" s="368" t="s">
        <v>1018</v>
      </c>
      <c r="D99" s="368">
        <v>7</v>
      </c>
      <c r="E99" s="368">
        <v>1456</v>
      </c>
      <c r="F99" s="367">
        <v>60304.51</v>
      </c>
      <c r="G99" s="366">
        <v>0</v>
      </c>
      <c r="H99" s="366">
        <v>54259.24</v>
      </c>
      <c r="I99" s="366">
        <v>6045.27</v>
      </c>
      <c r="J99" s="365">
        <v>0.10024573618125743</v>
      </c>
      <c r="K99" s="364"/>
      <c r="L99" s="364"/>
      <c r="M99" s="364"/>
      <c r="N99" s="364"/>
    </row>
    <row r="100" spans="1:14" ht="22.5" customHeight="1" x14ac:dyDescent="0.25">
      <c r="A100" s="368" t="s">
        <v>1723</v>
      </c>
      <c r="B100" s="368" t="s">
        <v>1722</v>
      </c>
      <c r="C100" s="368" t="s">
        <v>1018</v>
      </c>
      <c r="D100" s="368">
        <v>12</v>
      </c>
      <c r="E100" s="368">
        <v>2496</v>
      </c>
      <c r="F100" s="367">
        <v>101348.28</v>
      </c>
      <c r="G100" s="366">
        <v>0</v>
      </c>
      <c r="H100" s="366">
        <v>109989.48</v>
      </c>
      <c r="I100" s="366">
        <v>-8641.2000000000007</v>
      </c>
      <c r="J100" s="365">
        <v>-8.5262423792490605E-2</v>
      </c>
      <c r="K100" s="364"/>
      <c r="L100" s="364"/>
      <c r="M100" s="364"/>
      <c r="N100" s="364"/>
    </row>
    <row r="101" spans="1:14" ht="22.5" customHeight="1" x14ac:dyDescent="0.25">
      <c r="A101" s="368" t="s">
        <v>1718</v>
      </c>
      <c r="B101" s="368" t="s">
        <v>1717</v>
      </c>
      <c r="C101" s="368" t="s">
        <v>1714</v>
      </c>
      <c r="D101" s="368">
        <v>4</v>
      </c>
      <c r="E101" s="368">
        <v>86.4</v>
      </c>
      <c r="F101" s="367">
        <v>7912.36</v>
      </c>
      <c r="G101" s="366">
        <v>0</v>
      </c>
      <c r="H101" s="366">
        <v>5893.02</v>
      </c>
      <c r="I101" s="366">
        <v>2019.34</v>
      </c>
      <c r="J101" s="365">
        <v>0.25521336238492687</v>
      </c>
      <c r="K101" s="364"/>
      <c r="L101" s="364"/>
      <c r="M101" s="364"/>
      <c r="N101" s="364"/>
    </row>
    <row r="102" spans="1:14" ht="22.5" customHeight="1" x14ac:dyDescent="0.25">
      <c r="A102" s="368" t="s">
        <v>2305</v>
      </c>
      <c r="B102" s="368" t="s">
        <v>2304</v>
      </c>
      <c r="C102" s="368" t="s">
        <v>1714</v>
      </c>
      <c r="D102" s="368">
        <v>3</v>
      </c>
      <c r="E102" s="368">
        <v>64.8</v>
      </c>
      <c r="F102" s="367">
        <v>6465.11</v>
      </c>
      <c r="G102" s="366">
        <v>0</v>
      </c>
      <c r="H102" s="366">
        <v>4289.28</v>
      </c>
      <c r="I102" s="366">
        <v>2175.83</v>
      </c>
      <c r="J102" s="365">
        <v>0.33654957146900827</v>
      </c>
      <c r="K102" s="364"/>
      <c r="L102" s="364"/>
      <c r="M102" s="364"/>
      <c r="N102" s="364"/>
    </row>
    <row r="103" spans="1:14" ht="22.5" customHeight="1" x14ac:dyDescent="0.25">
      <c r="A103" s="368" t="s">
        <v>1713</v>
      </c>
      <c r="B103" s="368" t="s">
        <v>1712</v>
      </c>
      <c r="C103" s="368" t="s">
        <v>1099</v>
      </c>
      <c r="D103" s="368">
        <v>2000</v>
      </c>
      <c r="E103" s="368">
        <v>2000</v>
      </c>
      <c r="F103" s="367">
        <v>61600</v>
      </c>
      <c r="G103" s="366">
        <v>0</v>
      </c>
      <c r="H103" s="366">
        <v>61600</v>
      </c>
      <c r="I103" s="366">
        <v>0</v>
      </c>
      <c r="J103" s="365">
        <v>0</v>
      </c>
      <c r="K103" s="364"/>
      <c r="L103" s="364"/>
      <c r="M103" s="364"/>
      <c r="N103" s="364"/>
    </row>
    <row r="104" spans="1:14" ht="22.5" customHeight="1" x14ac:dyDescent="0.25">
      <c r="A104" s="368" t="s">
        <v>1707</v>
      </c>
      <c r="B104" s="368" t="s">
        <v>1706</v>
      </c>
      <c r="C104" s="368" t="s">
        <v>1701</v>
      </c>
      <c r="D104" s="368">
        <v>5</v>
      </c>
      <c r="E104" s="368">
        <v>20</v>
      </c>
      <c r="F104" s="367">
        <v>2543.4499999999998</v>
      </c>
      <c r="G104" s="366">
        <v>0</v>
      </c>
      <c r="H104" s="366">
        <v>1823.9</v>
      </c>
      <c r="I104" s="366">
        <v>719.55</v>
      </c>
      <c r="J104" s="365">
        <v>0.28290314336825967</v>
      </c>
      <c r="K104" s="364"/>
      <c r="L104" s="364"/>
      <c r="M104" s="364"/>
      <c r="N104" s="364"/>
    </row>
    <row r="105" spans="1:14" ht="22.5" customHeight="1" x14ac:dyDescent="0.25">
      <c r="A105" s="368" t="s">
        <v>2301</v>
      </c>
      <c r="B105" s="368" t="s">
        <v>2300</v>
      </c>
      <c r="C105" s="368" t="s">
        <v>1701</v>
      </c>
      <c r="D105" s="368">
        <v>4</v>
      </c>
      <c r="E105" s="368">
        <v>16</v>
      </c>
      <c r="F105" s="367">
        <v>1775.08</v>
      </c>
      <c r="G105" s="366">
        <v>0</v>
      </c>
      <c r="H105" s="366">
        <v>1271.08</v>
      </c>
      <c r="I105" s="366">
        <v>504</v>
      </c>
      <c r="J105" s="365">
        <v>0.28393086508777071</v>
      </c>
      <c r="K105" s="364"/>
      <c r="L105" s="364"/>
      <c r="M105" s="364"/>
      <c r="N105" s="364"/>
    </row>
    <row r="106" spans="1:14" ht="22.5" customHeight="1" x14ac:dyDescent="0.25">
      <c r="A106" s="368" t="s">
        <v>1703</v>
      </c>
      <c r="B106" s="368" t="s">
        <v>1702</v>
      </c>
      <c r="C106" s="368" t="s">
        <v>1701</v>
      </c>
      <c r="D106" s="368">
        <v>6</v>
      </c>
      <c r="E106" s="368">
        <v>24</v>
      </c>
      <c r="F106" s="367">
        <v>3117.6</v>
      </c>
      <c r="G106" s="366">
        <v>0</v>
      </c>
      <c r="H106" s="366">
        <v>4318.62</v>
      </c>
      <c r="I106" s="366">
        <v>-1201.02</v>
      </c>
      <c r="J106" s="365">
        <v>-0.38523864511162431</v>
      </c>
      <c r="K106" s="364"/>
      <c r="L106" s="364"/>
      <c r="M106" s="364"/>
      <c r="N106" s="364"/>
    </row>
    <row r="107" spans="1:14" ht="22.5" customHeight="1" x14ac:dyDescent="0.25">
      <c r="A107" s="368" t="s">
        <v>1700</v>
      </c>
      <c r="B107" s="368" t="s">
        <v>1699</v>
      </c>
      <c r="C107" s="368" t="s">
        <v>1684</v>
      </c>
      <c r="D107" s="368">
        <v>10</v>
      </c>
      <c r="E107" s="368">
        <v>160</v>
      </c>
      <c r="F107" s="367">
        <v>18453.96</v>
      </c>
      <c r="G107" s="366">
        <v>0</v>
      </c>
      <c r="H107" s="366">
        <v>13202.2</v>
      </c>
      <c r="I107" s="366">
        <v>5251.76</v>
      </c>
      <c r="J107" s="365">
        <v>0.28458715636101956</v>
      </c>
      <c r="K107" s="364"/>
      <c r="L107" s="364"/>
      <c r="M107" s="364"/>
      <c r="N107" s="364"/>
    </row>
    <row r="108" spans="1:14" ht="22.5" customHeight="1" x14ac:dyDescent="0.25">
      <c r="A108" s="368" t="s">
        <v>1698</v>
      </c>
      <c r="B108" s="368" t="s">
        <v>1697</v>
      </c>
      <c r="C108" s="368" t="s">
        <v>1684</v>
      </c>
      <c r="D108" s="368">
        <v>58</v>
      </c>
      <c r="E108" s="368">
        <v>928</v>
      </c>
      <c r="F108" s="367">
        <v>92988.3</v>
      </c>
      <c r="G108" s="366">
        <v>0</v>
      </c>
      <c r="H108" s="366">
        <v>78994.92</v>
      </c>
      <c r="I108" s="366">
        <v>13993.38</v>
      </c>
      <c r="J108" s="365">
        <v>0.15048538364503922</v>
      </c>
      <c r="K108" s="364"/>
      <c r="L108" s="364"/>
      <c r="M108" s="364"/>
      <c r="N108" s="364"/>
    </row>
    <row r="109" spans="1:14" ht="22.5" customHeight="1" x14ac:dyDescent="0.25">
      <c r="A109" s="368" t="s">
        <v>1696</v>
      </c>
      <c r="B109" s="368" t="s">
        <v>1695</v>
      </c>
      <c r="C109" s="368" t="s">
        <v>1684</v>
      </c>
      <c r="D109" s="368">
        <v>3</v>
      </c>
      <c r="E109" s="368">
        <v>48</v>
      </c>
      <c r="F109" s="367">
        <v>6511.74</v>
      </c>
      <c r="G109" s="366">
        <v>0</v>
      </c>
      <c r="H109" s="366">
        <v>4341.3599999999997</v>
      </c>
      <c r="I109" s="366">
        <v>2170.38</v>
      </c>
      <c r="J109" s="365">
        <v>0.33330261957633445</v>
      </c>
      <c r="K109" s="364"/>
      <c r="L109" s="364"/>
      <c r="M109" s="364"/>
      <c r="N109" s="364"/>
    </row>
    <row r="110" spans="1:14" ht="22.5" customHeight="1" x14ac:dyDescent="0.25">
      <c r="A110" s="368" t="s">
        <v>3132</v>
      </c>
      <c r="B110" s="368" t="s">
        <v>3131</v>
      </c>
      <c r="C110" s="368" t="s">
        <v>1684</v>
      </c>
      <c r="D110" s="368">
        <v>1</v>
      </c>
      <c r="E110" s="368">
        <v>16</v>
      </c>
      <c r="F110" s="367">
        <v>4257.74</v>
      </c>
      <c r="G110" s="366">
        <v>0</v>
      </c>
      <c r="H110" s="366">
        <v>3194.66</v>
      </c>
      <c r="I110" s="366">
        <v>1063.08</v>
      </c>
      <c r="J110" s="365">
        <v>0.24968175604898374</v>
      </c>
      <c r="K110" s="364"/>
      <c r="L110" s="364"/>
      <c r="M110" s="364"/>
      <c r="N110" s="364"/>
    </row>
    <row r="111" spans="1:14" ht="22.5" customHeight="1" x14ac:dyDescent="0.25">
      <c r="A111" s="368" t="s">
        <v>1692</v>
      </c>
      <c r="B111" s="368" t="s">
        <v>1691</v>
      </c>
      <c r="C111" s="368" t="s">
        <v>1684</v>
      </c>
      <c r="D111" s="368">
        <v>9</v>
      </c>
      <c r="E111" s="368">
        <v>144</v>
      </c>
      <c r="F111" s="367">
        <v>12356.09</v>
      </c>
      <c r="G111" s="366">
        <v>0</v>
      </c>
      <c r="H111" s="366">
        <v>10704.69</v>
      </c>
      <c r="I111" s="366">
        <v>1651.4</v>
      </c>
      <c r="J111" s="365">
        <v>0.13365069370650423</v>
      </c>
      <c r="K111" s="364"/>
      <c r="L111" s="364"/>
      <c r="M111" s="364"/>
      <c r="N111" s="364"/>
    </row>
    <row r="112" spans="1:14" ht="22.5" customHeight="1" x14ac:dyDescent="0.25">
      <c r="A112" s="368" t="s">
        <v>1690</v>
      </c>
      <c r="B112" s="368" t="s">
        <v>1689</v>
      </c>
      <c r="C112" s="368" t="s">
        <v>1684</v>
      </c>
      <c r="D112" s="368">
        <v>1</v>
      </c>
      <c r="E112" s="368">
        <v>16</v>
      </c>
      <c r="F112" s="367">
        <v>1709.67</v>
      </c>
      <c r="G112" s="366">
        <v>0</v>
      </c>
      <c r="H112" s="366">
        <v>1260.68</v>
      </c>
      <c r="I112" s="366">
        <v>448.99</v>
      </c>
      <c r="J112" s="365">
        <v>0.26261793211555445</v>
      </c>
      <c r="K112" s="364"/>
      <c r="L112" s="364"/>
      <c r="M112" s="364"/>
      <c r="N112" s="364"/>
    </row>
    <row r="113" spans="1:14" ht="22.5" customHeight="1" x14ac:dyDescent="0.25">
      <c r="A113" s="368" t="s">
        <v>1688</v>
      </c>
      <c r="B113" s="368" t="s">
        <v>1687</v>
      </c>
      <c r="C113" s="368" t="s">
        <v>1684</v>
      </c>
      <c r="D113" s="368">
        <v>43</v>
      </c>
      <c r="E113" s="368">
        <v>688</v>
      </c>
      <c r="F113" s="367">
        <v>66746.759999999995</v>
      </c>
      <c r="G113" s="366">
        <v>0</v>
      </c>
      <c r="H113" s="366">
        <v>64177.56</v>
      </c>
      <c r="I113" s="366">
        <v>2569.1999999999998</v>
      </c>
      <c r="J113" s="365">
        <v>3.8491756004336387E-2</v>
      </c>
      <c r="K113" s="364"/>
      <c r="L113" s="364"/>
      <c r="M113" s="364"/>
      <c r="N113" s="364"/>
    </row>
    <row r="114" spans="1:14" ht="22.5" customHeight="1" x14ac:dyDescent="0.25">
      <c r="A114" s="368" t="s">
        <v>1683</v>
      </c>
      <c r="B114" s="368" t="s">
        <v>1682</v>
      </c>
      <c r="C114" s="368" t="s">
        <v>1677</v>
      </c>
      <c r="D114" s="368">
        <v>5</v>
      </c>
      <c r="E114" s="368">
        <v>60</v>
      </c>
      <c r="F114" s="367">
        <v>7803.97</v>
      </c>
      <c r="G114" s="366">
        <v>0</v>
      </c>
      <c r="H114" s="366">
        <v>5539.62</v>
      </c>
      <c r="I114" s="366">
        <v>2264.35</v>
      </c>
      <c r="J114" s="365">
        <v>0.29015360130805218</v>
      </c>
      <c r="K114" s="364"/>
      <c r="L114" s="364"/>
      <c r="M114" s="364"/>
      <c r="N114" s="364"/>
    </row>
    <row r="115" spans="1:14" ht="22.5" customHeight="1" x14ac:dyDescent="0.25">
      <c r="A115" s="368" t="s">
        <v>1683</v>
      </c>
      <c r="B115" s="368" t="s">
        <v>1682</v>
      </c>
      <c r="C115" s="368" t="s">
        <v>1078</v>
      </c>
      <c r="D115" s="368">
        <v>48</v>
      </c>
      <c r="E115" s="368">
        <v>48</v>
      </c>
      <c r="F115" s="367">
        <v>4978.5600000000004</v>
      </c>
      <c r="G115" s="366">
        <v>0</v>
      </c>
      <c r="H115" s="366">
        <v>4429.8999999999996</v>
      </c>
      <c r="I115" s="366">
        <v>548.66</v>
      </c>
      <c r="J115" s="365">
        <v>0.1102045571410207</v>
      </c>
      <c r="K115" s="364"/>
      <c r="L115" s="364"/>
      <c r="M115" s="364"/>
      <c r="N115" s="364"/>
    </row>
    <row r="116" spans="1:14" ht="22.5" customHeight="1" x14ac:dyDescent="0.25">
      <c r="A116" s="368" t="s">
        <v>1681</v>
      </c>
      <c r="B116" s="368" t="s">
        <v>1680</v>
      </c>
      <c r="C116" s="368" t="s">
        <v>1077</v>
      </c>
      <c r="D116" s="368">
        <v>6</v>
      </c>
      <c r="E116" s="368">
        <v>68.111999999999995</v>
      </c>
      <c r="F116" s="367">
        <v>6883.02</v>
      </c>
      <c r="G116" s="366">
        <v>0</v>
      </c>
      <c r="H116" s="366">
        <v>6254.64</v>
      </c>
      <c r="I116" s="366">
        <v>628.38</v>
      </c>
      <c r="J116" s="365">
        <v>9.1294228405554539E-2</v>
      </c>
      <c r="K116" s="364"/>
      <c r="L116" s="364"/>
      <c r="M116" s="364"/>
      <c r="N116" s="364"/>
    </row>
    <row r="117" spans="1:14" ht="22.5" customHeight="1" x14ac:dyDescent="0.25">
      <c r="A117" s="368" t="s">
        <v>1679</v>
      </c>
      <c r="B117" s="368" t="s">
        <v>1678</v>
      </c>
      <c r="C117" s="368" t="s">
        <v>1077</v>
      </c>
      <c r="D117" s="368">
        <v>145</v>
      </c>
      <c r="E117" s="368">
        <v>1646.04</v>
      </c>
      <c r="F117" s="367">
        <v>55621.74</v>
      </c>
      <c r="G117" s="366">
        <v>0</v>
      </c>
      <c r="H117" s="366">
        <v>38408.959999999999</v>
      </c>
      <c r="I117" s="366">
        <v>17212.78</v>
      </c>
      <c r="J117" s="365">
        <v>0.3094613724777398</v>
      </c>
      <c r="K117" s="364"/>
      <c r="L117" s="364"/>
      <c r="M117" s="364"/>
      <c r="N117" s="364"/>
    </row>
    <row r="118" spans="1:14" ht="22.5" customHeight="1" x14ac:dyDescent="0.25">
      <c r="A118" s="368" t="s">
        <v>1679</v>
      </c>
      <c r="B118" s="368" t="s">
        <v>1678</v>
      </c>
      <c r="C118" s="368" t="s">
        <v>1074</v>
      </c>
      <c r="D118" s="368">
        <v>300</v>
      </c>
      <c r="E118" s="368">
        <v>283.8</v>
      </c>
      <c r="F118" s="367">
        <v>11547</v>
      </c>
      <c r="G118" s="366">
        <v>0</v>
      </c>
      <c r="H118" s="366">
        <v>6553.51</v>
      </c>
      <c r="I118" s="366">
        <v>4993.49</v>
      </c>
      <c r="J118" s="365">
        <v>0.43244912098380534</v>
      </c>
      <c r="K118" s="364"/>
      <c r="L118" s="364"/>
      <c r="M118" s="364"/>
      <c r="N118" s="364"/>
    </row>
    <row r="119" spans="1:14" ht="22.5" customHeight="1" x14ac:dyDescent="0.25">
      <c r="A119" s="368" t="s">
        <v>1676</v>
      </c>
      <c r="B119" s="368" t="s">
        <v>1675</v>
      </c>
      <c r="C119" s="368" t="s">
        <v>1677</v>
      </c>
      <c r="D119" s="368">
        <v>103</v>
      </c>
      <c r="E119" s="368">
        <v>1236</v>
      </c>
      <c r="F119" s="367">
        <v>30642.3</v>
      </c>
      <c r="G119" s="366">
        <v>0</v>
      </c>
      <c r="H119" s="366">
        <v>24064.240000000002</v>
      </c>
      <c r="I119" s="366">
        <v>6578.06</v>
      </c>
      <c r="J119" s="365">
        <v>0.21467252784549462</v>
      </c>
      <c r="K119" s="364"/>
      <c r="L119" s="364"/>
      <c r="M119" s="364"/>
      <c r="N119" s="364"/>
    </row>
    <row r="120" spans="1:14" ht="22.5" customHeight="1" x14ac:dyDescent="0.25">
      <c r="A120" s="368" t="s">
        <v>1676</v>
      </c>
      <c r="B120" s="368" t="s">
        <v>1675</v>
      </c>
      <c r="C120" s="368" t="s">
        <v>1078</v>
      </c>
      <c r="D120" s="368">
        <v>492</v>
      </c>
      <c r="E120" s="368">
        <v>492</v>
      </c>
      <c r="F120" s="367">
        <v>13155.36</v>
      </c>
      <c r="G120" s="366">
        <v>0</v>
      </c>
      <c r="H120" s="366">
        <v>9574.44</v>
      </c>
      <c r="I120" s="366">
        <v>3580.92</v>
      </c>
      <c r="J120" s="365">
        <v>0.27220235706206442</v>
      </c>
      <c r="K120" s="364"/>
      <c r="L120" s="364"/>
      <c r="M120" s="364"/>
      <c r="N120" s="364"/>
    </row>
    <row r="121" spans="1:14" ht="22.5" customHeight="1" x14ac:dyDescent="0.25">
      <c r="A121" s="368" t="s">
        <v>1674</v>
      </c>
      <c r="B121" s="368" t="s">
        <v>1673</v>
      </c>
      <c r="C121" s="368" t="s">
        <v>1077</v>
      </c>
      <c r="D121" s="368">
        <v>3</v>
      </c>
      <c r="E121" s="368">
        <v>34.055999999999997</v>
      </c>
      <c r="F121" s="367">
        <v>3190.41</v>
      </c>
      <c r="G121" s="366">
        <v>0</v>
      </c>
      <c r="H121" s="366">
        <v>2352.5700000000002</v>
      </c>
      <c r="I121" s="366">
        <v>837.84</v>
      </c>
      <c r="J121" s="365">
        <v>0.26261201538360274</v>
      </c>
      <c r="K121" s="364"/>
      <c r="L121" s="364"/>
      <c r="M121" s="364"/>
      <c r="N121" s="364"/>
    </row>
    <row r="122" spans="1:14" ht="22.5" customHeight="1" x14ac:dyDescent="0.25">
      <c r="A122" s="368" t="s">
        <v>1674</v>
      </c>
      <c r="B122" s="368" t="s">
        <v>1673</v>
      </c>
      <c r="C122" s="368" t="s">
        <v>1074</v>
      </c>
      <c r="D122" s="368">
        <v>12</v>
      </c>
      <c r="E122" s="368">
        <v>11.352</v>
      </c>
      <c r="F122" s="367">
        <v>875.16</v>
      </c>
      <c r="G122" s="366">
        <v>0</v>
      </c>
      <c r="H122" s="366">
        <v>784.19</v>
      </c>
      <c r="I122" s="366">
        <v>90.97</v>
      </c>
      <c r="J122" s="365">
        <v>0.10394670688788336</v>
      </c>
      <c r="K122" s="364"/>
      <c r="L122" s="364"/>
      <c r="M122" s="364"/>
      <c r="N122" s="364"/>
    </row>
    <row r="123" spans="1:14" ht="22.5" customHeight="1" x14ac:dyDescent="0.25">
      <c r="A123" s="368" t="s">
        <v>1672</v>
      </c>
      <c r="B123" s="368" t="s">
        <v>1671</v>
      </c>
      <c r="C123" s="368" t="s">
        <v>1077</v>
      </c>
      <c r="D123" s="368">
        <v>94</v>
      </c>
      <c r="E123" s="368">
        <v>1067.088</v>
      </c>
      <c r="F123" s="367">
        <v>94797.82</v>
      </c>
      <c r="G123" s="366">
        <v>0</v>
      </c>
      <c r="H123" s="366">
        <v>73718.880000000005</v>
      </c>
      <c r="I123" s="366">
        <v>21078.94</v>
      </c>
      <c r="J123" s="365">
        <v>0.22235680103192246</v>
      </c>
      <c r="K123" s="364"/>
      <c r="L123" s="364"/>
      <c r="M123" s="364"/>
      <c r="N123" s="364"/>
    </row>
    <row r="124" spans="1:14" ht="22.5" customHeight="1" x14ac:dyDescent="0.25">
      <c r="A124" s="368" t="s">
        <v>1672</v>
      </c>
      <c r="B124" s="368" t="s">
        <v>1671</v>
      </c>
      <c r="C124" s="368" t="s">
        <v>1074</v>
      </c>
      <c r="D124" s="368">
        <v>72</v>
      </c>
      <c r="E124" s="368">
        <v>68.111999999999995</v>
      </c>
      <c r="F124" s="367">
        <v>5250.96</v>
      </c>
      <c r="G124" s="366">
        <v>0</v>
      </c>
      <c r="H124" s="366">
        <v>4705.9799999999996</v>
      </c>
      <c r="I124" s="366">
        <v>544.98</v>
      </c>
      <c r="J124" s="365">
        <v>0.10378673613967732</v>
      </c>
      <c r="K124" s="364"/>
      <c r="L124" s="364"/>
      <c r="M124" s="364"/>
      <c r="N124" s="364"/>
    </row>
    <row r="125" spans="1:14" ht="22.5" customHeight="1" x14ac:dyDescent="0.25">
      <c r="A125" s="368" t="s">
        <v>1670</v>
      </c>
      <c r="B125" s="368" t="s">
        <v>1669</v>
      </c>
      <c r="C125" s="368" t="s">
        <v>1077</v>
      </c>
      <c r="D125" s="368">
        <v>422</v>
      </c>
      <c r="E125" s="368">
        <v>4790.5439999999899</v>
      </c>
      <c r="F125" s="367">
        <v>313677.89</v>
      </c>
      <c r="G125" s="366">
        <v>0</v>
      </c>
      <c r="H125" s="366">
        <v>235306.99</v>
      </c>
      <c r="I125" s="366">
        <v>78370.899999999994</v>
      </c>
      <c r="J125" s="365">
        <v>0.24984515166178911</v>
      </c>
      <c r="K125" s="364"/>
      <c r="L125" s="364"/>
      <c r="M125" s="364"/>
      <c r="N125" s="364"/>
    </row>
    <row r="126" spans="1:14" ht="22.5" customHeight="1" x14ac:dyDescent="0.25">
      <c r="A126" s="368" t="s">
        <v>1670</v>
      </c>
      <c r="B126" s="368" t="s">
        <v>1669</v>
      </c>
      <c r="C126" s="368" t="s">
        <v>1074</v>
      </c>
      <c r="D126" s="368">
        <v>432</v>
      </c>
      <c r="E126" s="368">
        <v>408.67200000000003</v>
      </c>
      <c r="F126" s="367">
        <v>31682.880000000001</v>
      </c>
      <c r="G126" s="366">
        <v>0</v>
      </c>
      <c r="H126" s="366">
        <v>18022.16</v>
      </c>
      <c r="I126" s="366">
        <v>13660.72</v>
      </c>
      <c r="J126" s="365">
        <v>0.43117039865062773</v>
      </c>
      <c r="K126" s="364"/>
      <c r="L126" s="364"/>
      <c r="M126" s="364"/>
      <c r="N126" s="364"/>
    </row>
    <row r="127" spans="1:14" ht="22.5" customHeight="1" x14ac:dyDescent="0.25">
      <c r="A127" s="368" t="s">
        <v>3130</v>
      </c>
      <c r="B127" s="368" t="s">
        <v>3129</v>
      </c>
      <c r="C127" s="368" t="s">
        <v>1077</v>
      </c>
      <c r="D127" s="368">
        <v>1</v>
      </c>
      <c r="E127" s="368">
        <v>11.352</v>
      </c>
      <c r="F127" s="367">
        <v>1197.94</v>
      </c>
      <c r="G127" s="366">
        <v>0</v>
      </c>
      <c r="H127" s="366">
        <v>883.34</v>
      </c>
      <c r="I127" s="366">
        <v>314.60000000000002</v>
      </c>
      <c r="J127" s="365">
        <v>0.26261749336360751</v>
      </c>
      <c r="K127" s="364"/>
      <c r="L127" s="364"/>
      <c r="M127" s="364"/>
      <c r="N127" s="364"/>
    </row>
    <row r="128" spans="1:14" ht="22.5" customHeight="1" x14ac:dyDescent="0.25">
      <c r="A128" s="368" t="s">
        <v>1666</v>
      </c>
      <c r="B128" s="368" t="s">
        <v>1665</v>
      </c>
      <c r="C128" s="368" t="s">
        <v>1077</v>
      </c>
      <c r="D128" s="368">
        <v>2</v>
      </c>
      <c r="E128" s="368">
        <v>22.704000000000001</v>
      </c>
      <c r="F128" s="367">
        <v>2580.98</v>
      </c>
      <c r="G128" s="366">
        <v>0</v>
      </c>
      <c r="H128" s="366">
        <v>1934.29</v>
      </c>
      <c r="I128" s="366">
        <v>646.69000000000005</v>
      </c>
      <c r="J128" s="365">
        <v>0.25055986485753473</v>
      </c>
      <c r="K128" s="364"/>
      <c r="L128" s="364"/>
      <c r="M128" s="364"/>
      <c r="N128" s="364"/>
    </row>
    <row r="129" spans="1:14" ht="22.5" customHeight="1" x14ac:dyDescent="0.25">
      <c r="A129" s="368" t="s">
        <v>1666</v>
      </c>
      <c r="B129" s="368" t="s">
        <v>1665</v>
      </c>
      <c r="C129" s="368" t="s">
        <v>1074</v>
      </c>
      <c r="D129" s="368">
        <v>540</v>
      </c>
      <c r="E129" s="368">
        <v>510.84</v>
      </c>
      <c r="F129" s="367">
        <v>48135.6</v>
      </c>
      <c r="G129" s="366">
        <v>0</v>
      </c>
      <c r="H129" s="366">
        <v>43493.55</v>
      </c>
      <c r="I129" s="366">
        <v>4642.05</v>
      </c>
      <c r="J129" s="365">
        <v>9.6436940642684418E-2</v>
      </c>
      <c r="K129" s="364"/>
      <c r="L129" s="364"/>
      <c r="M129" s="364"/>
      <c r="N129" s="364"/>
    </row>
    <row r="130" spans="1:14" ht="22.5" customHeight="1" x14ac:dyDescent="0.25">
      <c r="A130" s="368" t="s">
        <v>1664</v>
      </c>
      <c r="B130" s="368" t="s">
        <v>1663</v>
      </c>
      <c r="C130" s="368" t="s">
        <v>1077</v>
      </c>
      <c r="D130" s="368">
        <v>19</v>
      </c>
      <c r="E130" s="368">
        <v>215.68799999999999</v>
      </c>
      <c r="F130" s="367">
        <v>22142.15</v>
      </c>
      <c r="G130" s="366">
        <v>0</v>
      </c>
      <c r="H130" s="366">
        <v>17133.060000000001</v>
      </c>
      <c r="I130" s="366">
        <v>5009.09</v>
      </c>
      <c r="J130" s="365">
        <v>0.22622419232098057</v>
      </c>
      <c r="K130" s="364"/>
      <c r="L130" s="364"/>
      <c r="M130" s="364"/>
      <c r="N130" s="364"/>
    </row>
    <row r="131" spans="1:14" ht="22.5" customHeight="1" x14ac:dyDescent="0.25">
      <c r="A131" s="368" t="s">
        <v>1662</v>
      </c>
      <c r="B131" s="368" t="s">
        <v>1661</v>
      </c>
      <c r="C131" s="368" t="s">
        <v>1658</v>
      </c>
      <c r="D131" s="368">
        <v>1</v>
      </c>
      <c r="E131" s="368">
        <v>180</v>
      </c>
      <c r="F131" s="367">
        <v>17850.150000000001</v>
      </c>
      <c r="G131" s="366">
        <v>0</v>
      </c>
      <c r="H131" s="366">
        <v>13376.67</v>
      </c>
      <c r="I131" s="366">
        <v>4473.4799999999996</v>
      </c>
      <c r="J131" s="365">
        <v>0.25061302005865499</v>
      </c>
      <c r="K131" s="364"/>
      <c r="L131" s="364"/>
      <c r="M131" s="364"/>
      <c r="N131" s="364"/>
    </row>
    <row r="132" spans="1:14" ht="22.5" customHeight="1" x14ac:dyDescent="0.25">
      <c r="A132" s="368" t="s">
        <v>1652</v>
      </c>
      <c r="B132" s="368" t="s">
        <v>1651</v>
      </c>
      <c r="C132" s="368" t="s">
        <v>1077</v>
      </c>
      <c r="D132" s="368">
        <v>8</v>
      </c>
      <c r="E132" s="368">
        <v>90.816000000000003</v>
      </c>
      <c r="F132" s="367">
        <v>7556.19</v>
      </c>
      <c r="G132" s="366">
        <v>0</v>
      </c>
      <c r="H132" s="366">
        <v>7103.84</v>
      </c>
      <c r="I132" s="366">
        <v>452.35</v>
      </c>
      <c r="J132" s="365">
        <v>5.9864826056517904E-2</v>
      </c>
      <c r="K132" s="364"/>
      <c r="L132" s="364"/>
      <c r="M132" s="364"/>
      <c r="N132" s="364"/>
    </row>
    <row r="133" spans="1:14" ht="22.5" customHeight="1" x14ac:dyDescent="0.25">
      <c r="A133" s="368" t="s">
        <v>4047</v>
      </c>
      <c r="B133" s="368" t="s">
        <v>4046</v>
      </c>
      <c r="C133" s="368" t="s">
        <v>4045</v>
      </c>
      <c r="D133" s="368">
        <v>8</v>
      </c>
      <c r="E133" s="368">
        <v>35.423999999999999</v>
      </c>
      <c r="F133" s="367">
        <v>5028.32</v>
      </c>
      <c r="G133" s="366">
        <v>0</v>
      </c>
      <c r="H133" s="366">
        <v>4034.4</v>
      </c>
      <c r="I133" s="366">
        <v>993.92</v>
      </c>
      <c r="J133" s="365">
        <v>0.19766442867597925</v>
      </c>
      <c r="K133" s="364"/>
      <c r="L133" s="364"/>
      <c r="M133" s="364"/>
      <c r="N133" s="364"/>
    </row>
    <row r="134" spans="1:14" ht="22.5" customHeight="1" x14ac:dyDescent="0.25">
      <c r="A134" s="368" t="s">
        <v>2084</v>
      </c>
      <c r="B134" s="368" t="s">
        <v>2083</v>
      </c>
      <c r="C134" s="368" t="s">
        <v>1860</v>
      </c>
      <c r="D134" s="368">
        <v>4</v>
      </c>
      <c r="E134" s="368">
        <v>19.2</v>
      </c>
      <c r="F134" s="367">
        <v>1894.27</v>
      </c>
      <c r="G134" s="366">
        <v>0</v>
      </c>
      <c r="H134" s="366">
        <v>1563.36</v>
      </c>
      <c r="I134" s="366">
        <v>330.91</v>
      </c>
      <c r="J134" s="365">
        <v>0.1746899861160236</v>
      </c>
      <c r="K134" s="364"/>
      <c r="L134" s="364"/>
      <c r="M134" s="364"/>
      <c r="N134" s="364"/>
    </row>
    <row r="135" spans="1:14" ht="22.5" customHeight="1" x14ac:dyDescent="0.25">
      <c r="A135" s="368" t="s">
        <v>1120</v>
      </c>
      <c r="B135" s="368" t="s">
        <v>1119</v>
      </c>
      <c r="C135" s="368" t="s">
        <v>1077</v>
      </c>
      <c r="D135" s="368">
        <v>130</v>
      </c>
      <c r="E135" s="368">
        <v>1475.76</v>
      </c>
      <c r="F135" s="367">
        <v>115469</v>
      </c>
      <c r="G135" s="366">
        <v>0</v>
      </c>
      <c r="H135" s="366">
        <v>88389.07</v>
      </c>
      <c r="I135" s="366">
        <v>27079.93</v>
      </c>
      <c r="J135" s="365">
        <v>0.23452121348587066</v>
      </c>
      <c r="K135" s="364"/>
      <c r="L135" s="364"/>
      <c r="M135" s="364"/>
      <c r="N135" s="364"/>
    </row>
    <row r="136" spans="1:14" ht="22.5" customHeight="1" x14ac:dyDescent="0.25">
      <c r="A136" s="368" t="s">
        <v>1120</v>
      </c>
      <c r="B136" s="368" t="s">
        <v>1119</v>
      </c>
      <c r="C136" s="368" t="s">
        <v>1074</v>
      </c>
      <c r="D136" s="368">
        <v>96</v>
      </c>
      <c r="E136" s="368">
        <v>90.816000000000003</v>
      </c>
      <c r="F136" s="367">
        <v>8829.1200000000008</v>
      </c>
      <c r="G136" s="366">
        <v>0</v>
      </c>
      <c r="H136" s="366">
        <v>5467.56</v>
      </c>
      <c r="I136" s="366">
        <v>3361.56</v>
      </c>
      <c r="J136" s="365">
        <v>0.38073556594541696</v>
      </c>
      <c r="K136" s="364"/>
      <c r="L136" s="364"/>
      <c r="M136" s="364"/>
      <c r="N136" s="364"/>
    </row>
    <row r="137" spans="1:14" ht="22.5" customHeight="1" x14ac:dyDescent="0.25">
      <c r="A137" s="368" t="s">
        <v>1118</v>
      </c>
      <c r="B137" s="368" t="s">
        <v>1117</v>
      </c>
      <c r="C137" s="368" t="s">
        <v>1077</v>
      </c>
      <c r="D137" s="368">
        <v>80</v>
      </c>
      <c r="E137" s="368">
        <v>908.16</v>
      </c>
      <c r="F137" s="367">
        <v>70884.52</v>
      </c>
      <c r="G137" s="366">
        <v>0</v>
      </c>
      <c r="H137" s="366">
        <v>56229.08</v>
      </c>
      <c r="I137" s="366">
        <v>14655.44</v>
      </c>
      <c r="J137" s="365">
        <v>0.20675092389706526</v>
      </c>
      <c r="K137" s="364"/>
      <c r="L137" s="364"/>
      <c r="M137" s="364"/>
      <c r="N137" s="364"/>
    </row>
    <row r="138" spans="1:14" ht="22.5" customHeight="1" x14ac:dyDescent="0.25">
      <c r="A138" s="368" t="s">
        <v>1118</v>
      </c>
      <c r="B138" s="368" t="s">
        <v>1117</v>
      </c>
      <c r="C138" s="368" t="s">
        <v>1074</v>
      </c>
      <c r="D138" s="368">
        <v>72</v>
      </c>
      <c r="E138" s="368">
        <v>68.111999999999995</v>
      </c>
      <c r="F138" s="367">
        <v>6621.84</v>
      </c>
      <c r="G138" s="366">
        <v>0</v>
      </c>
      <c r="H138" s="366">
        <v>4242.4799999999996</v>
      </c>
      <c r="I138" s="366">
        <v>2379.36</v>
      </c>
      <c r="J138" s="365">
        <v>0.35932006813816098</v>
      </c>
      <c r="K138" s="364"/>
      <c r="L138" s="364"/>
      <c r="M138" s="364"/>
      <c r="N138" s="364"/>
    </row>
    <row r="139" spans="1:14" ht="22.5" customHeight="1" x14ac:dyDescent="0.25">
      <c r="A139" s="368" t="s">
        <v>1115</v>
      </c>
      <c r="B139" s="368" t="s">
        <v>1114</v>
      </c>
      <c r="C139" s="368" t="s">
        <v>1116</v>
      </c>
      <c r="D139" s="368">
        <v>43</v>
      </c>
      <c r="E139" s="368">
        <v>244.06800000000001</v>
      </c>
      <c r="F139" s="367">
        <v>39528.04</v>
      </c>
      <c r="G139" s="366">
        <v>0</v>
      </c>
      <c r="H139" s="366">
        <v>28029.83</v>
      </c>
      <c r="I139" s="366">
        <v>11498.21</v>
      </c>
      <c r="J139" s="365">
        <v>0.29088743079596158</v>
      </c>
      <c r="K139" s="364"/>
      <c r="L139" s="364"/>
      <c r="M139" s="364"/>
      <c r="N139" s="364"/>
    </row>
    <row r="140" spans="1:14" ht="22.5" customHeight="1" x14ac:dyDescent="0.25">
      <c r="A140" s="368" t="s">
        <v>1115</v>
      </c>
      <c r="B140" s="368" t="s">
        <v>1114</v>
      </c>
      <c r="C140" s="368" t="s">
        <v>1074</v>
      </c>
      <c r="D140" s="368">
        <v>96</v>
      </c>
      <c r="E140" s="368">
        <v>90.816000000000003</v>
      </c>
      <c r="F140" s="367">
        <v>17037.12</v>
      </c>
      <c r="G140" s="366">
        <v>0</v>
      </c>
      <c r="H140" s="366">
        <v>10091.74</v>
      </c>
      <c r="I140" s="366">
        <v>6945.38</v>
      </c>
      <c r="J140" s="365">
        <v>0.40766162356078961</v>
      </c>
      <c r="K140" s="364"/>
      <c r="L140" s="364"/>
      <c r="M140" s="364"/>
      <c r="N140" s="364"/>
    </row>
    <row r="141" spans="1:14" ht="22.5" customHeight="1" x14ac:dyDescent="0.25">
      <c r="A141" s="368" t="s">
        <v>2068</v>
      </c>
      <c r="B141" s="368" t="s">
        <v>2067</v>
      </c>
      <c r="C141" s="368" t="s">
        <v>1077</v>
      </c>
      <c r="D141" s="368">
        <v>3</v>
      </c>
      <c r="E141" s="368">
        <v>34.055999999999997</v>
      </c>
      <c r="F141" s="367">
        <v>3221.58</v>
      </c>
      <c r="G141" s="366">
        <v>0</v>
      </c>
      <c r="H141" s="366">
        <v>2747.49</v>
      </c>
      <c r="I141" s="366">
        <v>474.09</v>
      </c>
      <c r="J141" s="365">
        <v>0.14716070996219247</v>
      </c>
      <c r="K141" s="364"/>
      <c r="L141" s="364"/>
      <c r="M141" s="364"/>
      <c r="N141" s="364"/>
    </row>
    <row r="142" spans="1:14" ht="22.5" customHeight="1" x14ac:dyDescent="0.25">
      <c r="A142" s="368" t="s">
        <v>1109</v>
      </c>
      <c r="B142" s="368" t="s">
        <v>1108</v>
      </c>
      <c r="C142" s="368" t="s">
        <v>1077</v>
      </c>
      <c r="D142" s="368">
        <v>37</v>
      </c>
      <c r="E142" s="368">
        <v>420.024</v>
      </c>
      <c r="F142" s="367">
        <v>26782.18</v>
      </c>
      <c r="G142" s="366">
        <v>0</v>
      </c>
      <c r="H142" s="366">
        <v>25613.25</v>
      </c>
      <c r="I142" s="366">
        <v>1168.93</v>
      </c>
      <c r="J142" s="365">
        <v>4.3645812252774044E-2</v>
      </c>
      <c r="K142" s="364"/>
      <c r="L142" s="364"/>
      <c r="M142" s="364"/>
      <c r="N142" s="364"/>
    </row>
    <row r="143" spans="1:14" ht="22.5" customHeight="1" x14ac:dyDescent="0.25">
      <c r="A143" s="368" t="s">
        <v>1084</v>
      </c>
      <c r="B143" s="368" t="s">
        <v>1083</v>
      </c>
      <c r="C143" s="368" t="s">
        <v>1082</v>
      </c>
      <c r="D143" s="368">
        <v>7</v>
      </c>
      <c r="E143" s="368">
        <v>45.78</v>
      </c>
      <c r="F143" s="367">
        <v>6112.98</v>
      </c>
      <c r="G143" s="366">
        <v>0</v>
      </c>
      <c r="H143" s="366">
        <v>4641.84</v>
      </c>
      <c r="I143" s="366">
        <v>1471.14</v>
      </c>
      <c r="J143" s="365">
        <v>0.24065840228497393</v>
      </c>
      <c r="K143" s="364"/>
      <c r="L143" s="364"/>
      <c r="M143" s="364"/>
      <c r="N143" s="364"/>
    </row>
    <row r="144" spans="1:14" ht="22.5" customHeight="1" x14ac:dyDescent="0.25">
      <c r="A144" s="368" t="s">
        <v>1080</v>
      </c>
      <c r="B144" s="368" t="s">
        <v>1079</v>
      </c>
      <c r="C144" s="368" t="s">
        <v>1081</v>
      </c>
      <c r="D144" s="368">
        <v>5</v>
      </c>
      <c r="E144" s="368">
        <v>30</v>
      </c>
      <c r="F144" s="367">
        <v>3833.81</v>
      </c>
      <c r="G144" s="366">
        <v>0</v>
      </c>
      <c r="H144" s="366">
        <v>3550.35</v>
      </c>
      <c r="I144" s="366">
        <v>283.45999999999998</v>
      </c>
      <c r="J144" s="365">
        <v>7.3936893064601536E-2</v>
      </c>
      <c r="K144" s="364"/>
      <c r="L144" s="364"/>
      <c r="M144" s="364"/>
      <c r="N144" s="364"/>
    </row>
    <row r="145" spans="1:14" ht="22.5" customHeight="1" x14ac:dyDescent="0.25">
      <c r="A145" s="368" t="s">
        <v>1073</v>
      </c>
      <c r="B145" s="368" t="s">
        <v>1072</v>
      </c>
      <c r="C145" s="368" t="s">
        <v>2061</v>
      </c>
      <c r="D145" s="368">
        <v>4</v>
      </c>
      <c r="E145" s="368">
        <v>21.6</v>
      </c>
      <c r="F145" s="367">
        <v>2866.04</v>
      </c>
      <c r="G145" s="366">
        <v>0</v>
      </c>
      <c r="H145" s="366">
        <v>2181.88</v>
      </c>
      <c r="I145" s="366">
        <v>684.16</v>
      </c>
      <c r="J145" s="365">
        <v>0.23871264881160068</v>
      </c>
      <c r="K145" s="364"/>
      <c r="L145" s="364"/>
      <c r="M145" s="364"/>
      <c r="N145" s="364"/>
    </row>
    <row r="146" spans="1:14" ht="22.5" customHeight="1" x14ac:dyDescent="0.25">
      <c r="A146" s="368" t="s">
        <v>1917</v>
      </c>
      <c r="B146" s="368" t="s">
        <v>4425</v>
      </c>
      <c r="C146" s="368" t="s">
        <v>1021</v>
      </c>
      <c r="D146" s="368">
        <v>4</v>
      </c>
      <c r="E146" s="368">
        <v>80</v>
      </c>
      <c r="F146" s="367">
        <v>5475.82</v>
      </c>
      <c r="G146" s="366">
        <v>0</v>
      </c>
      <c r="H146" s="366">
        <v>4667.12</v>
      </c>
      <c r="I146" s="366">
        <v>808.7</v>
      </c>
      <c r="J146" s="365">
        <v>0.14768564342874674</v>
      </c>
      <c r="K146" s="364"/>
      <c r="L146" s="364"/>
      <c r="M146" s="364"/>
      <c r="N146" s="364"/>
    </row>
    <row r="147" spans="1:14" ht="22.5" customHeight="1" x14ac:dyDescent="0.25">
      <c r="A147" s="368" t="s">
        <v>1029</v>
      </c>
      <c r="B147" s="368" t="s">
        <v>1028</v>
      </c>
      <c r="C147" s="368" t="s">
        <v>1021</v>
      </c>
      <c r="D147" s="368">
        <v>17</v>
      </c>
      <c r="E147" s="368">
        <v>340</v>
      </c>
      <c r="F147" s="367">
        <v>19889.8</v>
      </c>
      <c r="G147" s="366">
        <v>0</v>
      </c>
      <c r="H147" s="366">
        <v>19321.900000000001</v>
      </c>
      <c r="I147" s="366">
        <v>567.9</v>
      </c>
      <c r="J147" s="365">
        <v>2.8552323301390663E-2</v>
      </c>
      <c r="K147" s="364"/>
      <c r="L147" s="364"/>
      <c r="M147" s="364"/>
      <c r="N147" s="364"/>
    </row>
    <row r="148" spans="1:14" ht="22.5" customHeight="1" x14ac:dyDescent="0.25">
      <c r="A148" s="368" t="s">
        <v>1027</v>
      </c>
      <c r="B148" s="368" t="s">
        <v>1026</v>
      </c>
      <c r="C148" s="368" t="s">
        <v>1021</v>
      </c>
      <c r="D148" s="368">
        <v>21</v>
      </c>
      <c r="E148" s="368">
        <v>420</v>
      </c>
      <c r="F148" s="367">
        <v>23397.06</v>
      </c>
      <c r="G148" s="366">
        <v>0</v>
      </c>
      <c r="H148" s="366">
        <v>22622.880000000001</v>
      </c>
      <c r="I148" s="366">
        <v>774.18</v>
      </c>
      <c r="J148" s="365">
        <v>3.3088772691953601E-2</v>
      </c>
      <c r="K148" s="364"/>
      <c r="L148" s="364"/>
      <c r="M148" s="364"/>
      <c r="N148" s="364"/>
    </row>
    <row r="149" spans="1:14" ht="22.5" customHeight="1" x14ac:dyDescent="0.25">
      <c r="A149" s="368" t="s">
        <v>1023</v>
      </c>
      <c r="B149" s="368" t="s">
        <v>1022</v>
      </c>
      <c r="C149" s="368" t="s">
        <v>1021</v>
      </c>
      <c r="D149" s="368">
        <v>15</v>
      </c>
      <c r="E149" s="368">
        <v>300</v>
      </c>
      <c r="F149" s="367">
        <v>16160.52</v>
      </c>
      <c r="G149" s="366">
        <v>0</v>
      </c>
      <c r="H149" s="366">
        <v>16724.060000000001</v>
      </c>
      <c r="I149" s="366">
        <v>-563.54</v>
      </c>
      <c r="J149" s="365">
        <v>-3.4871402652884929E-2</v>
      </c>
      <c r="K149" s="364"/>
      <c r="L149" s="364"/>
      <c r="M149" s="364"/>
      <c r="N149" s="364"/>
    </row>
    <row r="150" spans="1:14" ht="22.5" customHeight="1" x14ac:dyDescent="0.25">
      <c r="A150" s="368" t="s">
        <v>1020</v>
      </c>
      <c r="B150" s="368" t="s">
        <v>1019</v>
      </c>
      <c r="C150" s="368" t="s">
        <v>1018</v>
      </c>
      <c r="D150" s="368">
        <v>6</v>
      </c>
      <c r="E150" s="368">
        <v>1248</v>
      </c>
      <c r="F150" s="367">
        <v>75873.06</v>
      </c>
      <c r="G150" s="366">
        <v>0</v>
      </c>
      <c r="H150" s="366">
        <v>62761.26</v>
      </c>
      <c r="I150" s="366">
        <v>13111.8</v>
      </c>
      <c r="J150" s="365">
        <v>0.17281232627232906</v>
      </c>
      <c r="K150" s="364"/>
      <c r="L150" s="364"/>
      <c r="M150" s="364"/>
      <c r="N150" s="364"/>
    </row>
    <row r="151" spans="1:14" ht="22.5" customHeight="1" x14ac:dyDescent="0.25">
      <c r="A151" s="368" t="s">
        <v>1015</v>
      </c>
      <c r="B151" s="368" t="s">
        <v>1014</v>
      </c>
      <c r="C151" s="368" t="s">
        <v>1013</v>
      </c>
      <c r="D151" s="368">
        <v>312</v>
      </c>
      <c r="E151" s="368">
        <v>5928</v>
      </c>
      <c r="F151" s="367">
        <v>321835.71000000002</v>
      </c>
      <c r="G151" s="366">
        <v>0</v>
      </c>
      <c r="H151" s="366">
        <v>249597.24</v>
      </c>
      <c r="I151" s="366">
        <v>72238.47</v>
      </c>
      <c r="J151" s="365">
        <v>0.22445759670361004</v>
      </c>
      <c r="K151" s="364"/>
      <c r="L151" s="364"/>
      <c r="M151" s="364"/>
      <c r="N151" s="364"/>
    </row>
    <row r="152" spans="1:14" ht="22.5" customHeight="1" x14ac:dyDescent="0.25">
      <c r="A152" s="368" t="s">
        <v>5975</v>
      </c>
      <c r="B152" s="368" t="s">
        <v>5974</v>
      </c>
      <c r="C152" s="368" t="s">
        <v>1077</v>
      </c>
      <c r="D152" s="368">
        <v>2</v>
      </c>
      <c r="E152" s="368">
        <v>22.704000000000001</v>
      </c>
      <c r="F152" s="367">
        <v>2198</v>
      </c>
      <c r="G152" s="366">
        <v>0</v>
      </c>
      <c r="H152" s="366">
        <v>2028.92</v>
      </c>
      <c r="I152" s="366">
        <v>169.08</v>
      </c>
      <c r="J152" s="365">
        <v>7.6924476797088262E-2</v>
      </c>
      <c r="K152" s="364"/>
      <c r="L152" s="364"/>
      <c r="M152" s="364"/>
      <c r="N152" s="364"/>
    </row>
    <row r="153" spans="1:14" ht="22.5" customHeight="1" x14ac:dyDescent="0.25">
      <c r="A153" s="368" t="s">
        <v>5201</v>
      </c>
      <c r="B153" s="368" t="s">
        <v>5200</v>
      </c>
      <c r="C153" s="368" t="s">
        <v>1077</v>
      </c>
      <c r="D153" s="368">
        <v>2</v>
      </c>
      <c r="E153" s="368">
        <v>22.704000000000001</v>
      </c>
      <c r="F153" s="367">
        <v>2047.16</v>
      </c>
      <c r="G153" s="366">
        <v>0</v>
      </c>
      <c r="H153" s="366">
        <v>2041</v>
      </c>
      <c r="I153" s="366">
        <v>6.16</v>
      </c>
      <c r="J153" s="365">
        <v>3.0090466793020573E-3</v>
      </c>
      <c r="K153" s="364"/>
      <c r="L153" s="364"/>
      <c r="M153" s="364"/>
      <c r="N153" s="364"/>
    </row>
    <row r="154" spans="1:14" ht="22.5" customHeight="1" x14ac:dyDescent="0.25">
      <c r="A154" s="368" t="s">
        <v>6665</v>
      </c>
      <c r="B154" s="368" t="s">
        <v>6664</v>
      </c>
      <c r="C154" s="368" t="s">
        <v>1860</v>
      </c>
      <c r="D154" s="368">
        <v>34</v>
      </c>
      <c r="E154" s="368">
        <v>163.19999999999999</v>
      </c>
      <c r="F154" s="367">
        <v>20962.96</v>
      </c>
      <c r="G154" s="366">
        <v>0</v>
      </c>
      <c r="H154" s="366">
        <v>11159.14</v>
      </c>
      <c r="I154" s="366">
        <v>9803.82</v>
      </c>
      <c r="J154" s="365">
        <v>0.46767345832840401</v>
      </c>
      <c r="K154" s="364"/>
      <c r="L154" s="364"/>
      <c r="M154" s="364"/>
      <c r="N154" s="364"/>
    </row>
    <row r="155" spans="1:14" ht="22.5" customHeight="1" x14ac:dyDescent="0.25">
      <c r="A155" s="368" t="s">
        <v>4422</v>
      </c>
      <c r="B155" s="368" t="s">
        <v>4421</v>
      </c>
      <c r="C155" s="368" t="s">
        <v>1013</v>
      </c>
      <c r="D155" s="368">
        <v>20</v>
      </c>
      <c r="E155" s="368">
        <v>380</v>
      </c>
      <c r="F155" s="367">
        <v>25611.55</v>
      </c>
      <c r="G155" s="366">
        <v>0</v>
      </c>
      <c r="H155" s="366">
        <v>17458.599999999999</v>
      </c>
      <c r="I155" s="366">
        <v>8152.95</v>
      </c>
      <c r="J155" s="365">
        <v>0.31833098738655019</v>
      </c>
      <c r="K155" s="364"/>
      <c r="L155" s="364"/>
      <c r="M155" s="364"/>
      <c r="N155" s="364"/>
    </row>
    <row r="156" spans="1:14" ht="22.5" customHeight="1" x14ac:dyDescent="0.25">
      <c r="A156" s="368" t="s">
        <v>4407</v>
      </c>
      <c r="B156" s="368" t="s">
        <v>4418</v>
      </c>
      <c r="C156" s="368" t="s">
        <v>1013</v>
      </c>
      <c r="D156" s="368">
        <v>137</v>
      </c>
      <c r="E156" s="368">
        <v>2603</v>
      </c>
      <c r="F156" s="367">
        <v>139376.4</v>
      </c>
      <c r="G156" s="366">
        <v>0</v>
      </c>
      <c r="H156" s="366">
        <v>119669.51</v>
      </c>
      <c r="I156" s="366">
        <v>19706.89</v>
      </c>
      <c r="J156" s="365">
        <v>0.14139330618383025</v>
      </c>
      <c r="K156" s="364"/>
      <c r="L156" s="364"/>
      <c r="M156" s="364"/>
      <c r="N156" s="364"/>
    </row>
    <row r="157" spans="1:14" ht="22.5" customHeight="1" x14ac:dyDescent="0.25">
      <c r="A157" s="368" t="s">
        <v>5965</v>
      </c>
      <c r="B157" s="368" t="s">
        <v>5964</v>
      </c>
      <c r="C157" s="368" t="s">
        <v>1677</v>
      </c>
      <c r="D157" s="368">
        <v>1072</v>
      </c>
      <c r="E157" s="368">
        <v>12864</v>
      </c>
      <c r="F157" s="367">
        <v>975093.45</v>
      </c>
      <c r="G157" s="366">
        <v>0</v>
      </c>
      <c r="H157" s="366">
        <v>872608</v>
      </c>
      <c r="I157" s="366">
        <v>102485.45</v>
      </c>
      <c r="J157" s="365">
        <v>0.10510320831300836</v>
      </c>
      <c r="K157" s="364"/>
      <c r="L157" s="364"/>
      <c r="M157" s="364"/>
      <c r="N157" s="364"/>
    </row>
    <row r="158" spans="1:14" ht="22.5" customHeight="1" x14ac:dyDescent="0.25">
      <c r="A158" s="368" t="s">
        <v>5965</v>
      </c>
      <c r="B158" s="368" t="s">
        <v>5964</v>
      </c>
      <c r="C158" s="368" t="s">
        <v>1078</v>
      </c>
      <c r="D158" s="368">
        <v>48</v>
      </c>
      <c r="E158" s="368">
        <v>48</v>
      </c>
      <c r="F158" s="367">
        <v>4123.2</v>
      </c>
      <c r="G158" s="366">
        <v>0</v>
      </c>
      <c r="H158" s="366">
        <v>3256</v>
      </c>
      <c r="I158" s="366">
        <v>867.2</v>
      </c>
      <c r="J158" s="365">
        <v>0.2103220799379123</v>
      </c>
      <c r="K158" s="364"/>
      <c r="L158" s="364"/>
      <c r="M158" s="364"/>
      <c r="N158" s="364"/>
    </row>
    <row r="159" spans="1:14" ht="22.5" customHeight="1" x14ac:dyDescent="0.25">
      <c r="A159" s="791" t="s">
        <v>4410</v>
      </c>
      <c r="B159" s="791" t="s">
        <v>6721</v>
      </c>
      <c r="C159" s="791" t="s">
        <v>1013</v>
      </c>
      <c r="D159" s="791">
        <v>239</v>
      </c>
      <c r="E159" s="791">
        <v>4541</v>
      </c>
      <c r="F159" s="792">
        <v>212861.15</v>
      </c>
      <c r="G159" s="793">
        <v>0</v>
      </c>
      <c r="H159" s="793">
        <v>228878.62</v>
      </c>
      <c r="I159" s="793">
        <v>-16017.47</v>
      </c>
      <c r="J159" s="794">
        <v>-7.5248442470596449E-2</v>
      </c>
      <c r="K159" s="1003"/>
      <c r="L159" s="1003"/>
      <c r="M159" s="364"/>
      <c r="N159" s="364"/>
    </row>
    <row r="160" spans="1:14" ht="22.5" customHeight="1" x14ac:dyDescent="0.25">
      <c r="A160" s="791" t="s">
        <v>8596</v>
      </c>
      <c r="B160" s="791" t="s">
        <v>8595</v>
      </c>
      <c r="C160" s="791" t="s">
        <v>1018</v>
      </c>
      <c r="D160" s="791">
        <v>2</v>
      </c>
      <c r="E160" s="791">
        <v>416</v>
      </c>
      <c r="F160" s="792">
        <v>21289.040000000001</v>
      </c>
      <c r="G160" s="793">
        <v>0</v>
      </c>
      <c r="H160" s="793">
        <v>21087.16</v>
      </c>
      <c r="I160" s="793">
        <v>201.88</v>
      </c>
      <c r="J160" s="794">
        <v>9.4828136919278654E-3</v>
      </c>
      <c r="K160" s="1003"/>
      <c r="L160" s="1003"/>
      <c r="M160" s="364"/>
      <c r="N160" s="364"/>
    </row>
    <row r="161" spans="1:14" ht="15.75" customHeight="1" x14ac:dyDescent="0.25">
      <c r="A161" s="791" t="s">
        <v>1654</v>
      </c>
      <c r="B161" s="791" t="s">
        <v>1653</v>
      </c>
      <c r="C161" s="791" t="s">
        <v>1010</v>
      </c>
      <c r="D161" s="791">
        <v>8</v>
      </c>
      <c r="E161" s="791">
        <v>0</v>
      </c>
      <c r="F161" s="792">
        <v>33600</v>
      </c>
      <c r="G161" s="793">
        <v>0</v>
      </c>
      <c r="H161" s="793">
        <v>34192</v>
      </c>
      <c r="I161" s="793">
        <v>-592</v>
      </c>
      <c r="J161" s="794">
        <v>-1.7619047619047618E-2</v>
      </c>
      <c r="K161" s="1003"/>
      <c r="L161" s="1003"/>
      <c r="M161" s="364"/>
      <c r="N161" s="364"/>
    </row>
    <row r="162" spans="1:14" ht="15.75" customHeight="1" x14ac:dyDescent="0.25">
      <c r="A162" s="791" t="s">
        <v>2066</v>
      </c>
      <c r="B162" s="791" t="s">
        <v>2065</v>
      </c>
      <c r="C162" s="791" t="s">
        <v>2064</v>
      </c>
      <c r="D162" s="791">
        <v>8</v>
      </c>
      <c r="E162" s="791">
        <v>0</v>
      </c>
      <c r="F162" s="792">
        <v>1180</v>
      </c>
      <c r="G162" s="793">
        <v>0</v>
      </c>
      <c r="H162" s="793">
        <v>0</v>
      </c>
      <c r="I162" s="793">
        <v>1180</v>
      </c>
      <c r="J162" s="794">
        <v>1</v>
      </c>
      <c r="K162" s="1003"/>
      <c r="L162" s="1003"/>
      <c r="M162" s="364"/>
      <c r="N162" s="364"/>
    </row>
    <row r="163" spans="1:14" x14ac:dyDescent="0.25">
      <c r="A163" s="791" t="s">
        <v>4049</v>
      </c>
      <c r="B163" s="791" t="s">
        <v>4048</v>
      </c>
      <c r="C163" s="791" t="s">
        <v>1010</v>
      </c>
      <c r="D163" s="796">
        <v>1</v>
      </c>
      <c r="E163" s="796">
        <v>0</v>
      </c>
      <c r="F163" s="797">
        <v>0.01</v>
      </c>
      <c r="G163" s="798">
        <v>0</v>
      </c>
      <c r="H163" s="798">
        <v>0</v>
      </c>
      <c r="I163" s="798">
        <v>0.01</v>
      </c>
      <c r="J163" s="794">
        <v>1</v>
      </c>
      <c r="K163" s="1004"/>
      <c r="L163" s="1004"/>
    </row>
    <row r="164" spans="1:14" x14ac:dyDescent="0.25">
      <c r="A164" s="1004"/>
      <c r="B164" s="1004"/>
      <c r="C164" s="1004"/>
      <c r="D164" s="1004">
        <f>SUM(D9:D163)</f>
        <v>24472</v>
      </c>
      <c r="E164" s="1005">
        <f t="shared" ref="E164:H164" si="0">SUM(E9:E163)</f>
        <v>128982.51599999997</v>
      </c>
      <c r="F164" s="1006">
        <f t="shared" si="0"/>
        <v>6496422.7500000009</v>
      </c>
      <c r="G164" s="1006">
        <f t="shared" si="0"/>
        <v>0</v>
      </c>
      <c r="H164" s="1006">
        <f t="shared" si="0"/>
        <v>5349716.18</v>
      </c>
      <c r="I164" s="1004"/>
      <c r="J164" s="1004"/>
      <c r="K164" s="1004"/>
      <c r="L164" s="1004"/>
    </row>
    <row r="165" spans="1:14" x14ac:dyDescent="0.25">
      <c r="A165" s="1004"/>
      <c r="B165" s="1004"/>
      <c r="C165" s="1004"/>
      <c r="D165" s="1004"/>
      <c r="E165" s="1004"/>
      <c r="F165" s="1004"/>
      <c r="G165" s="1004"/>
      <c r="H165" s="1004"/>
      <c r="I165" s="1004"/>
      <c r="J165" s="1004"/>
      <c r="K165" s="1004"/>
      <c r="L165" s="1004"/>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A8071-715C-43C8-9CA8-237492F31E57}">
  <dimension ref="A1:J156"/>
  <sheetViews>
    <sheetView showGridLines="0" workbookViewId="0">
      <pane ySplit="6" topLeftCell="A147" activePane="bottomLeft" state="frozen"/>
      <selection pane="bottomLeft" activeCell="F164" sqref="F164"/>
    </sheetView>
  </sheetViews>
  <sheetFormatPr baseColWidth="10" defaultColWidth="11.42578125" defaultRowHeight="12" x14ac:dyDescent="0.2"/>
  <cols>
    <col min="1" max="1" width="13.140625" style="464" customWidth="1"/>
    <col min="2" max="2" width="37.42578125" style="464" customWidth="1"/>
    <col min="3" max="10" width="13.140625" style="464" customWidth="1"/>
    <col min="11" max="12" width="20.42578125" style="464" customWidth="1"/>
    <col min="13" max="15" width="0" style="464" hidden="1" customWidth="1"/>
    <col min="16" max="16384" width="11.42578125" style="464"/>
  </cols>
  <sheetData>
    <row r="1" spans="1:10" ht="21" customHeight="1" x14ac:dyDescent="0.2">
      <c r="A1" s="368" t="s">
        <v>1969</v>
      </c>
    </row>
    <row r="2" spans="1:10" ht="0.95" customHeight="1" x14ac:dyDescent="0.2"/>
    <row r="3" spans="1:10" ht="23.1" customHeight="1" x14ac:dyDescent="0.2">
      <c r="A3" s="368" t="s">
        <v>3158</v>
      </c>
    </row>
    <row r="4" spans="1:10" ht="27.75" customHeight="1" x14ac:dyDescent="0.2">
      <c r="A4" s="368" t="s">
        <v>3157</v>
      </c>
    </row>
    <row r="5" spans="1:10" ht="25.7" customHeight="1" x14ac:dyDescent="0.2">
      <c r="A5" s="371" t="s">
        <v>10099</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x14ac:dyDescent="0.2">
      <c r="A9" s="368" t="s">
        <v>1289</v>
      </c>
      <c r="B9" s="368" t="s">
        <v>10093</v>
      </c>
      <c r="C9" s="368" t="s">
        <v>1010</v>
      </c>
      <c r="D9" s="368">
        <v>1</v>
      </c>
      <c r="E9" s="368">
        <v>0</v>
      </c>
      <c r="F9" s="367">
        <v>102.87</v>
      </c>
      <c r="G9" s="366">
        <v>0</v>
      </c>
      <c r="H9" s="366">
        <v>70.540000000000006</v>
      </c>
      <c r="I9" s="366">
        <v>32.33</v>
      </c>
      <c r="J9" s="365">
        <v>0.31428015942451637</v>
      </c>
    </row>
    <row r="10" spans="1:10" ht="24" customHeight="1" x14ac:dyDescent="0.2">
      <c r="A10" s="368" t="s">
        <v>1515</v>
      </c>
      <c r="B10" s="368" t="s">
        <v>10092</v>
      </c>
      <c r="C10" s="368" t="s">
        <v>1010</v>
      </c>
      <c r="D10" s="368">
        <v>1</v>
      </c>
      <c r="E10" s="368">
        <v>0</v>
      </c>
      <c r="F10" s="367">
        <v>105.3</v>
      </c>
      <c r="G10" s="366">
        <v>0</v>
      </c>
      <c r="H10" s="366">
        <v>65.64</v>
      </c>
      <c r="I10" s="366">
        <v>39.659999999999997</v>
      </c>
      <c r="J10" s="365">
        <v>0.37663817663817661</v>
      </c>
    </row>
    <row r="11" spans="1:10" x14ac:dyDescent="0.2">
      <c r="A11" s="368" t="s">
        <v>1281</v>
      </c>
      <c r="B11" s="368" t="s">
        <v>10091</v>
      </c>
      <c r="C11" s="368" t="s">
        <v>1010</v>
      </c>
      <c r="D11" s="368">
        <v>1</v>
      </c>
      <c r="E11" s="368">
        <v>0</v>
      </c>
      <c r="F11" s="367">
        <v>122.89</v>
      </c>
      <c r="G11" s="366">
        <v>0</v>
      </c>
      <c r="H11" s="366">
        <v>78.81</v>
      </c>
      <c r="I11" s="366">
        <v>44.08</v>
      </c>
      <c r="J11" s="365">
        <v>0.35869476767841157</v>
      </c>
    </row>
    <row r="12" spans="1:10" ht="24" customHeight="1" x14ac:dyDescent="0.2">
      <c r="A12" s="368" t="s">
        <v>1433</v>
      </c>
      <c r="B12" s="368" t="s">
        <v>9353</v>
      </c>
      <c r="C12" s="368" t="s">
        <v>1010</v>
      </c>
      <c r="D12" s="368">
        <v>5</v>
      </c>
      <c r="E12" s="368">
        <v>0</v>
      </c>
      <c r="F12" s="367">
        <v>1743.6</v>
      </c>
      <c r="G12" s="366">
        <v>0</v>
      </c>
      <c r="H12" s="366">
        <v>1138.7</v>
      </c>
      <c r="I12" s="366">
        <v>604.9</v>
      </c>
      <c r="J12" s="365">
        <v>0.34692590043587979</v>
      </c>
    </row>
    <row r="13" spans="1:10" ht="24" x14ac:dyDescent="0.2">
      <c r="A13" s="368" t="s">
        <v>1409</v>
      </c>
      <c r="B13" s="368" t="s">
        <v>9352</v>
      </c>
      <c r="C13" s="368" t="s">
        <v>1010</v>
      </c>
      <c r="D13" s="368">
        <v>5</v>
      </c>
      <c r="E13" s="368">
        <v>0</v>
      </c>
      <c r="F13" s="367">
        <v>1089.7</v>
      </c>
      <c r="G13" s="366">
        <v>0</v>
      </c>
      <c r="H13" s="366">
        <v>722.1</v>
      </c>
      <c r="I13" s="366">
        <v>367.6</v>
      </c>
      <c r="J13" s="365">
        <v>0.33734055244562722</v>
      </c>
    </row>
    <row r="14" spans="1:10" ht="24" customHeight="1" x14ac:dyDescent="0.2">
      <c r="A14" s="368" t="s">
        <v>1347</v>
      </c>
      <c r="B14" s="368" t="s">
        <v>10090</v>
      </c>
      <c r="C14" s="368" t="s">
        <v>1010</v>
      </c>
      <c r="D14" s="368">
        <v>1</v>
      </c>
      <c r="E14" s="368">
        <v>0</v>
      </c>
      <c r="F14" s="367">
        <v>951.74</v>
      </c>
      <c r="G14" s="366">
        <v>0</v>
      </c>
      <c r="H14" s="366">
        <v>652.62</v>
      </c>
      <c r="I14" s="366">
        <v>299.12</v>
      </c>
      <c r="J14" s="365">
        <v>0.3142875154979301</v>
      </c>
    </row>
    <row r="15" spans="1:10" ht="24" x14ac:dyDescent="0.2">
      <c r="A15" s="368" t="s">
        <v>1321</v>
      </c>
      <c r="B15" s="368" t="s">
        <v>9348</v>
      </c>
      <c r="C15" s="368" t="s">
        <v>1010</v>
      </c>
      <c r="D15" s="368">
        <v>4</v>
      </c>
      <c r="E15" s="368">
        <v>0</v>
      </c>
      <c r="F15" s="367">
        <v>1716.84</v>
      </c>
      <c r="G15" s="366">
        <v>0</v>
      </c>
      <c r="H15" s="366">
        <v>1169.8</v>
      </c>
      <c r="I15" s="366">
        <v>547.04</v>
      </c>
      <c r="J15" s="365">
        <v>0.31863190512802592</v>
      </c>
    </row>
    <row r="16" spans="1:10" x14ac:dyDescent="0.2">
      <c r="A16" s="368" t="s">
        <v>1551</v>
      </c>
      <c r="B16" s="368" t="s">
        <v>9346</v>
      </c>
      <c r="C16" s="368" t="s">
        <v>1010</v>
      </c>
      <c r="D16" s="368">
        <v>1</v>
      </c>
      <c r="E16" s="368">
        <v>0</v>
      </c>
      <c r="F16" s="367">
        <v>1107.81</v>
      </c>
      <c r="G16" s="366">
        <v>0</v>
      </c>
      <c r="H16" s="366">
        <v>759.59</v>
      </c>
      <c r="I16" s="366">
        <v>348.22</v>
      </c>
      <c r="J16" s="365">
        <v>0.31433188001552614</v>
      </c>
    </row>
    <row r="17" spans="1:10" x14ac:dyDescent="0.2">
      <c r="A17" s="368" t="s">
        <v>1525</v>
      </c>
      <c r="B17" s="368" t="s">
        <v>9345</v>
      </c>
      <c r="C17" s="368" t="s">
        <v>1010</v>
      </c>
      <c r="D17" s="368">
        <v>4</v>
      </c>
      <c r="E17" s="368">
        <v>0</v>
      </c>
      <c r="F17" s="367">
        <v>6998.88</v>
      </c>
      <c r="G17" s="366">
        <v>0</v>
      </c>
      <c r="H17" s="366">
        <v>4799.24</v>
      </c>
      <c r="I17" s="366">
        <v>2199.64</v>
      </c>
      <c r="J17" s="365">
        <v>0.31428457124568504</v>
      </c>
    </row>
    <row r="18" spans="1:10" x14ac:dyDescent="0.2">
      <c r="A18" s="368" t="s">
        <v>1523</v>
      </c>
      <c r="B18" s="368" t="s">
        <v>9344</v>
      </c>
      <c r="C18" s="368" t="s">
        <v>1010</v>
      </c>
      <c r="D18" s="368">
        <v>3</v>
      </c>
      <c r="E18" s="368">
        <v>0</v>
      </c>
      <c r="F18" s="367">
        <v>2373.33</v>
      </c>
      <c r="G18" s="366">
        <v>0</v>
      </c>
      <c r="H18" s="366">
        <v>1627.41</v>
      </c>
      <c r="I18" s="366">
        <v>745.92</v>
      </c>
      <c r="J18" s="365">
        <v>0.31429257625361834</v>
      </c>
    </row>
    <row r="19" spans="1:10" ht="24" customHeight="1" x14ac:dyDescent="0.2">
      <c r="A19" s="368" t="s">
        <v>1359</v>
      </c>
      <c r="B19" s="368" t="s">
        <v>9343</v>
      </c>
      <c r="C19" s="368" t="s">
        <v>1010</v>
      </c>
      <c r="D19" s="368">
        <v>2</v>
      </c>
      <c r="E19" s="368">
        <v>0</v>
      </c>
      <c r="F19" s="367">
        <v>1127.8800000000001</v>
      </c>
      <c r="G19" s="366">
        <v>0</v>
      </c>
      <c r="H19" s="366">
        <v>773.4</v>
      </c>
      <c r="I19" s="366">
        <v>354.48</v>
      </c>
      <c r="J19" s="365">
        <v>0.31428875412277901</v>
      </c>
    </row>
    <row r="20" spans="1:10" ht="24" x14ac:dyDescent="0.2">
      <c r="A20" s="368" t="s">
        <v>1503</v>
      </c>
      <c r="B20" s="368" t="s">
        <v>10089</v>
      </c>
      <c r="C20" s="368" t="s">
        <v>1010</v>
      </c>
      <c r="D20" s="368">
        <v>2</v>
      </c>
      <c r="E20" s="368">
        <v>0</v>
      </c>
      <c r="F20" s="367">
        <v>249.28</v>
      </c>
      <c r="G20" s="366">
        <v>0</v>
      </c>
      <c r="H20" s="366">
        <v>170.94</v>
      </c>
      <c r="I20" s="366">
        <v>78.34</v>
      </c>
      <c r="J20" s="365">
        <v>0.31426508344030807</v>
      </c>
    </row>
    <row r="21" spans="1:10" ht="24" customHeight="1" x14ac:dyDescent="0.2">
      <c r="A21" s="368" t="s">
        <v>1373</v>
      </c>
      <c r="B21" s="368" t="s">
        <v>10088</v>
      </c>
      <c r="C21" s="368" t="s">
        <v>1010</v>
      </c>
      <c r="D21" s="368">
        <v>1</v>
      </c>
      <c r="E21" s="368">
        <v>0</v>
      </c>
      <c r="F21" s="367">
        <v>747.54</v>
      </c>
      <c r="G21" s="366">
        <v>0</v>
      </c>
      <c r="H21" s="366">
        <v>512.6</v>
      </c>
      <c r="I21" s="366">
        <v>234.94</v>
      </c>
      <c r="J21" s="365">
        <v>0.31428418546164755</v>
      </c>
    </row>
    <row r="22" spans="1:10" ht="24" x14ac:dyDescent="0.2">
      <c r="A22" s="368" t="s">
        <v>2236</v>
      </c>
      <c r="B22" s="368" t="s">
        <v>10087</v>
      </c>
      <c r="C22" s="368" t="s">
        <v>1010</v>
      </c>
      <c r="D22" s="368">
        <v>6</v>
      </c>
      <c r="E22" s="368">
        <v>0</v>
      </c>
      <c r="F22" s="367">
        <v>1926.06</v>
      </c>
      <c r="G22" s="366">
        <v>0</v>
      </c>
      <c r="H22" s="366">
        <v>1307.9000000000001</v>
      </c>
      <c r="I22" s="366">
        <v>618.16</v>
      </c>
      <c r="J22" s="365">
        <v>0.32094534957374121</v>
      </c>
    </row>
    <row r="23" spans="1:10" ht="24" x14ac:dyDescent="0.2">
      <c r="A23" s="368" t="s">
        <v>4119</v>
      </c>
      <c r="B23" s="368" t="s">
        <v>10086</v>
      </c>
      <c r="C23" s="368" t="s">
        <v>1010</v>
      </c>
      <c r="D23" s="368">
        <v>2</v>
      </c>
      <c r="E23" s="368">
        <v>0</v>
      </c>
      <c r="F23" s="367">
        <v>359.88</v>
      </c>
      <c r="G23" s="366">
        <v>0</v>
      </c>
      <c r="H23" s="366">
        <v>246.78</v>
      </c>
      <c r="I23" s="366">
        <v>113.1</v>
      </c>
      <c r="J23" s="365">
        <v>0.31427142380793599</v>
      </c>
    </row>
    <row r="24" spans="1:10" ht="24" x14ac:dyDescent="0.2">
      <c r="A24" s="368" t="s">
        <v>2409</v>
      </c>
      <c r="B24" s="368" t="s">
        <v>2408</v>
      </c>
      <c r="C24" s="368" t="s">
        <v>1159</v>
      </c>
      <c r="D24" s="368">
        <v>4</v>
      </c>
      <c r="E24" s="368">
        <v>0</v>
      </c>
      <c r="F24" s="367">
        <v>2711.15</v>
      </c>
      <c r="G24" s="366">
        <v>0</v>
      </c>
      <c r="H24" s="366">
        <v>2090.8000000000002</v>
      </c>
      <c r="I24" s="366">
        <v>620.35</v>
      </c>
      <c r="J24" s="365">
        <v>0.22881434077789867</v>
      </c>
    </row>
    <row r="25" spans="1:10" ht="24" customHeight="1" x14ac:dyDescent="0.2">
      <c r="A25" s="368" t="s">
        <v>1943</v>
      </c>
      <c r="B25" s="368" t="s">
        <v>1942</v>
      </c>
      <c r="C25" s="368" t="s">
        <v>1159</v>
      </c>
      <c r="D25" s="368">
        <v>2</v>
      </c>
      <c r="E25" s="368">
        <v>0</v>
      </c>
      <c r="F25" s="367">
        <v>1014.2</v>
      </c>
      <c r="G25" s="366">
        <v>0</v>
      </c>
      <c r="H25" s="366">
        <v>763.44</v>
      </c>
      <c r="I25" s="366">
        <v>250.76</v>
      </c>
      <c r="J25" s="365">
        <v>0.24724906330112403</v>
      </c>
    </row>
    <row r="26" spans="1:10" ht="24" customHeight="1" x14ac:dyDescent="0.2">
      <c r="A26" s="368" t="s">
        <v>2282</v>
      </c>
      <c r="B26" s="368" t="s">
        <v>9356</v>
      </c>
      <c r="C26" s="368" t="s">
        <v>1010</v>
      </c>
      <c r="D26" s="368">
        <v>4</v>
      </c>
      <c r="E26" s="368">
        <v>0</v>
      </c>
      <c r="F26" s="367">
        <v>2868.12</v>
      </c>
      <c r="G26" s="366">
        <v>0</v>
      </c>
      <c r="H26" s="366">
        <v>1966.72</v>
      </c>
      <c r="I26" s="366">
        <v>901.4</v>
      </c>
      <c r="J26" s="365">
        <v>0.31428252653305999</v>
      </c>
    </row>
    <row r="27" spans="1:10" ht="24" customHeight="1" x14ac:dyDescent="0.2">
      <c r="A27" s="368" t="s">
        <v>1549</v>
      </c>
      <c r="B27" s="368" t="s">
        <v>9355</v>
      </c>
      <c r="C27" s="368" t="s">
        <v>1010</v>
      </c>
      <c r="D27" s="368">
        <v>1</v>
      </c>
      <c r="E27" s="368">
        <v>0</v>
      </c>
      <c r="F27" s="367">
        <v>751.09</v>
      </c>
      <c r="G27" s="366">
        <v>0</v>
      </c>
      <c r="H27" s="366">
        <v>515.02</v>
      </c>
      <c r="I27" s="366">
        <v>236.07</v>
      </c>
      <c r="J27" s="365">
        <v>0.31430321266426126</v>
      </c>
    </row>
    <row r="28" spans="1:10" ht="24" customHeight="1" x14ac:dyDescent="0.2">
      <c r="A28" s="368" t="s">
        <v>2202</v>
      </c>
      <c r="B28" s="368" t="s">
        <v>9335</v>
      </c>
      <c r="C28" s="368" t="s">
        <v>1010</v>
      </c>
      <c r="D28" s="368">
        <v>6</v>
      </c>
      <c r="E28" s="368">
        <v>0</v>
      </c>
      <c r="F28" s="367">
        <v>3787.44</v>
      </c>
      <c r="G28" s="366">
        <v>0</v>
      </c>
      <c r="H28" s="366">
        <v>2584.4899999999998</v>
      </c>
      <c r="I28" s="366">
        <v>1202.95</v>
      </c>
      <c r="J28" s="365">
        <v>0.31761559259024563</v>
      </c>
    </row>
    <row r="29" spans="1:10" x14ac:dyDescent="0.2">
      <c r="A29" s="368" t="s">
        <v>6699</v>
      </c>
      <c r="B29" s="368" t="s">
        <v>9333</v>
      </c>
      <c r="C29" s="368" t="s">
        <v>1010</v>
      </c>
      <c r="D29" s="368">
        <v>4</v>
      </c>
      <c r="E29" s="368">
        <v>0</v>
      </c>
      <c r="F29" s="367">
        <v>808.12</v>
      </c>
      <c r="G29" s="366">
        <v>0</v>
      </c>
      <c r="H29" s="366">
        <v>554.16</v>
      </c>
      <c r="I29" s="366">
        <v>253.96</v>
      </c>
      <c r="J29" s="365">
        <v>0.31426025837746868</v>
      </c>
    </row>
    <row r="30" spans="1:10" x14ac:dyDescent="0.2">
      <c r="A30" s="368" t="s">
        <v>7879</v>
      </c>
      <c r="B30" s="368" t="s">
        <v>7878</v>
      </c>
      <c r="C30" s="368" t="s">
        <v>1010</v>
      </c>
      <c r="D30" s="368">
        <v>5</v>
      </c>
      <c r="E30" s="368">
        <v>0</v>
      </c>
      <c r="F30" s="367">
        <v>2982.2</v>
      </c>
      <c r="G30" s="366">
        <v>0</v>
      </c>
      <c r="H30" s="366">
        <v>2044.95</v>
      </c>
      <c r="I30" s="366">
        <v>937.25</v>
      </c>
      <c r="J30" s="365">
        <v>0.31428140299108043</v>
      </c>
    </row>
    <row r="31" spans="1:10" ht="24" customHeight="1" x14ac:dyDescent="0.2">
      <c r="A31" s="368" t="s">
        <v>3738</v>
      </c>
      <c r="B31" s="368" t="s">
        <v>9327</v>
      </c>
      <c r="C31" s="368" t="s">
        <v>1010</v>
      </c>
      <c r="D31" s="368">
        <v>4</v>
      </c>
      <c r="E31" s="368">
        <v>0</v>
      </c>
      <c r="F31" s="367">
        <v>1378.84</v>
      </c>
      <c r="G31" s="366">
        <v>0</v>
      </c>
      <c r="H31" s="366">
        <v>945.48</v>
      </c>
      <c r="I31" s="366">
        <v>433.36</v>
      </c>
      <c r="J31" s="365">
        <v>0.31429317397232454</v>
      </c>
    </row>
    <row r="32" spans="1:10" x14ac:dyDescent="0.2">
      <c r="A32" s="368" t="s">
        <v>8615</v>
      </c>
      <c r="B32" s="368" t="s">
        <v>8614</v>
      </c>
      <c r="C32" s="368" t="s">
        <v>1010</v>
      </c>
      <c r="D32" s="368">
        <v>7</v>
      </c>
      <c r="E32" s="368">
        <v>0</v>
      </c>
      <c r="F32" s="367">
        <v>1679.09</v>
      </c>
      <c r="G32" s="366">
        <v>0</v>
      </c>
      <c r="H32" s="366">
        <v>1122.17</v>
      </c>
      <c r="I32" s="366">
        <v>556.91999999999996</v>
      </c>
      <c r="J32" s="365">
        <v>0.3316796598157335</v>
      </c>
    </row>
    <row r="33" spans="1:10" ht="24" customHeight="1" x14ac:dyDescent="0.2">
      <c r="A33" s="368" t="s">
        <v>1343</v>
      </c>
      <c r="B33" s="368" t="s">
        <v>1342</v>
      </c>
      <c r="C33" s="368" t="s">
        <v>1010</v>
      </c>
      <c r="D33" s="368">
        <v>3</v>
      </c>
      <c r="E33" s="368">
        <v>0</v>
      </c>
      <c r="F33" s="367">
        <v>1764.81</v>
      </c>
      <c r="G33" s="366">
        <v>0</v>
      </c>
      <c r="H33" s="366">
        <v>1208.8800000000001</v>
      </c>
      <c r="I33" s="366">
        <v>555.92999999999995</v>
      </c>
      <c r="J33" s="365">
        <v>0.31500841450354428</v>
      </c>
    </row>
    <row r="34" spans="1:10" ht="24" customHeight="1" x14ac:dyDescent="0.2">
      <c r="A34" s="368" t="s">
        <v>2160</v>
      </c>
      <c r="B34" s="368" t="s">
        <v>10084</v>
      </c>
      <c r="C34" s="368" t="s">
        <v>1010</v>
      </c>
      <c r="D34" s="368">
        <v>2</v>
      </c>
      <c r="E34" s="368">
        <v>0</v>
      </c>
      <c r="F34" s="367">
        <v>806.54</v>
      </c>
      <c r="G34" s="366">
        <v>0</v>
      </c>
      <c r="H34" s="366">
        <v>541.64</v>
      </c>
      <c r="I34" s="366">
        <v>264.89999999999998</v>
      </c>
      <c r="J34" s="365">
        <v>0.32844000297567388</v>
      </c>
    </row>
    <row r="35" spans="1:10" ht="24" customHeight="1" x14ac:dyDescent="0.2">
      <c r="A35" s="368" t="s">
        <v>1545</v>
      </c>
      <c r="B35" s="368" t="s">
        <v>10083</v>
      </c>
      <c r="C35" s="368" t="s">
        <v>1010</v>
      </c>
      <c r="D35" s="368">
        <v>1</v>
      </c>
      <c r="E35" s="368">
        <v>0</v>
      </c>
      <c r="F35" s="367">
        <v>831.66</v>
      </c>
      <c r="G35" s="366">
        <v>0</v>
      </c>
      <c r="H35" s="366">
        <v>570.16</v>
      </c>
      <c r="I35" s="366">
        <v>261.5</v>
      </c>
      <c r="J35" s="365">
        <v>0.31443137820744055</v>
      </c>
    </row>
    <row r="36" spans="1:10" ht="24" customHeight="1" x14ac:dyDescent="0.2">
      <c r="A36" s="368" t="s">
        <v>4505</v>
      </c>
      <c r="B36" s="368" t="s">
        <v>10082</v>
      </c>
      <c r="C36" s="368" t="s">
        <v>1010</v>
      </c>
      <c r="D36" s="368">
        <v>1</v>
      </c>
      <c r="E36" s="368">
        <v>0</v>
      </c>
      <c r="F36" s="367">
        <v>816.37</v>
      </c>
      <c r="G36" s="366">
        <v>0</v>
      </c>
      <c r="H36" s="366">
        <v>494.76</v>
      </c>
      <c r="I36" s="366">
        <v>321.61</v>
      </c>
      <c r="J36" s="365">
        <v>0.39395127209476094</v>
      </c>
    </row>
    <row r="37" spans="1:10" x14ac:dyDescent="0.2">
      <c r="A37" s="368" t="s">
        <v>1547</v>
      </c>
      <c r="B37" s="368" t="s">
        <v>10081</v>
      </c>
      <c r="C37" s="368" t="s">
        <v>1010</v>
      </c>
      <c r="D37" s="368">
        <v>1</v>
      </c>
      <c r="E37" s="368">
        <v>0</v>
      </c>
      <c r="F37" s="367">
        <v>920.12</v>
      </c>
      <c r="G37" s="366">
        <v>0</v>
      </c>
      <c r="H37" s="366">
        <v>623.37</v>
      </c>
      <c r="I37" s="366">
        <v>296.75</v>
      </c>
      <c r="J37" s="365">
        <v>0.32251228100682522</v>
      </c>
    </row>
    <row r="38" spans="1:10" x14ac:dyDescent="0.2">
      <c r="A38" s="368" t="s">
        <v>2150</v>
      </c>
      <c r="B38" s="368" t="s">
        <v>10080</v>
      </c>
      <c r="C38" s="368" t="s">
        <v>1010</v>
      </c>
      <c r="D38" s="368">
        <v>1</v>
      </c>
      <c r="E38" s="368">
        <v>0</v>
      </c>
      <c r="F38" s="367">
        <v>119.39</v>
      </c>
      <c r="G38" s="366">
        <v>0</v>
      </c>
      <c r="H38" s="366">
        <v>81.87</v>
      </c>
      <c r="I38" s="366">
        <v>37.520000000000003</v>
      </c>
      <c r="J38" s="365">
        <v>0.31426417622916492</v>
      </c>
    </row>
    <row r="39" spans="1:10" ht="24" x14ac:dyDescent="0.2">
      <c r="A39" s="368" t="s">
        <v>7877</v>
      </c>
      <c r="B39" s="368" t="s">
        <v>10079</v>
      </c>
      <c r="C39" s="368" t="s">
        <v>1010</v>
      </c>
      <c r="D39" s="372">
        <v>5</v>
      </c>
      <c r="E39" s="372">
        <v>0</v>
      </c>
      <c r="F39" s="373">
        <v>7985.4</v>
      </c>
      <c r="G39" s="374">
        <v>0</v>
      </c>
      <c r="H39" s="374">
        <v>5475.7</v>
      </c>
      <c r="I39" s="374">
        <v>2509.6999999999998</v>
      </c>
      <c r="J39" s="375">
        <v>0.31428607208154885</v>
      </c>
    </row>
    <row r="40" spans="1:10" x14ac:dyDescent="0.2">
      <c r="A40" s="368"/>
      <c r="B40" s="368"/>
      <c r="C40" s="368"/>
      <c r="D40" s="368">
        <f>SUM(D9:D39)</f>
        <v>90</v>
      </c>
      <c r="E40" s="368">
        <f t="shared" ref="E40:I40" si="0">SUM(E9:E39)</f>
        <v>0</v>
      </c>
      <c r="F40" s="382">
        <f t="shared" si="0"/>
        <v>51948.14</v>
      </c>
      <c r="G40" s="382">
        <f t="shared" si="0"/>
        <v>0</v>
      </c>
      <c r="H40" s="382">
        <f t="shared" si="0"/>
        <v>35679.68</v>
      </c>
      <c r="I40" s="382">
        <f t="shared" si="0"/>
        <v>16268.460000000003</v>
      </c>
      <c r="J40" s="365"/>
    </row>
    <row r="41" spans="1:10" x14ac:dyDescent="0.2">
      <c r="A41" s="368"/>
      <c r="B41" s="368"/>
      <c r="C41" s="368"/>
      <c r="D41" s="368"/>
      <c r="E41" s="368"/>
      <c r="F41" s="367"/>
      <c r="G41" s="366"/>
      <c r="H41" s="366"/>
      <c r="I41" s="366"/>
      <c r="J41" s="365"/>
    </row>
    <row r="42" spans="1:10" x14ac:dyDescent="0.2">
      <c r="A42" s="368"/>
      <c r="B42" s="368"/>
      <c r="C42" s="368"/>
      <c r="D42" s="368"/>
      <c r="E42" s="368"/>
      <c r="F42" s="367"/>
      <c r="G42" s="366"/>
      <c r="H42" s="366"/>
      <c r="I42" s="366"/>
      <c r="J42" s="365"/>
    </row>
    <row r="43" spans="1:10" x14ac:dyDescent="0.2">
      <c r="A43" s="368"/>
      <c r="B43" s="368"/>
      <c r="C43" s="368"/>
      <c r="D43" s="368"/>
      <c r="E43" s="368"/>
      <c r="F43" s="367"/>
      <c r="G43" s="366"/>
      <c r="H43" s="366"/>
      <c r="I43" s="366"/>
      <c r="J43" s="365"/>
    </row>
    <row r="44" spans="1:10" x14ac:dyDescent="0.2">
      <c r="A44" s="368"/>
      <c r="B44" s="368"/>
      <c r="C44" s="368"/>
      <c r="D44" s="368"/>
      <c r="E44" s="368"/>
      <c r="F44" s="367"/>
      <c r="G44" s="366"/>
      <c r="H44" s="366"/>
      <c r="I44" s="366"/>
      <c r="J44" s="365"/>
    </row>
    <row r="45" spans="1:10" x14ac:dyDescent="0.2">
      <c r="A45" s="368"/>
      <c r="B45" s="368"/>
      <c r="C45" s="368"/>
      <c r="D45" s="368"/>
      <c r="E45" s="368"/>
      <c r="F45" s="367"/>
      <c r="G45" s="366"/>
      <c r="H45" s="366"/>
      <c r="I45" s="366"/>
      <c r="J45" s="365"/>
    </row>
    <row r="46" spans="1:10" x14ac:dyDescent="0.2">
      <c r="A46" s="368"/>
      <c r="B46" s="368"/>
      <c r="C46" s="368"/>
      <c r="D46" s="368"/>
      <c r="E46" s="368"/>
      <c r="F46" s="367"/>
      <c r="G46" s="366"/>
      <c r="H46" s="366"/>
      <c r="I46" s="366"/>
      <c r="J46" s="365"/>
    </row>
    <row r="47" spans="1:10" x14ac:dyDescent="0.2">
      <c r="A47" s="368"/>
      <c r="B47" s="368"/>
      <c r="C47" s="368"/>
      <c r="D47" s="368"/>
      <c r="E47" s="368"/>
      <c r="F47" s="367"/>
      <c r="G47" s="366"/>
      <c r="H47" s="366"/>
      <c r="I47" s="366"/>
      <c r="J47" s="365"/>
    </row>
    <row r="48" spans="1:10" x14ac:dyDescent="0.2">
      <c r="A48" s="368"/>
      <c r="B48" s="368"/>
      <c r="C48" s="368"/>
      <c r="D48" s="368"/>
      <c r="E48" s="368"/>
      <c r="F48" s="367"/>
      <c r="G48" s="366"/>
      <c r="H48" s="366"/>
      <c r="I48" s="366"/>
      <c r="J48" s="365"/>
    </row>
    <row r="49" spans="1:10" ht="24" customHeight="1" x14ac:dyDescent="0.2">
      <c r="A49" s="368" t="s">
        <v>5297</v>
      </c>
      <c r="B49" s="368" t="s">
        <v>5296</v>
      </c>
      <c r="C49" s="368" t="s">
        <v>1701</v>
      </c>
      <c r="D49" s="368">
        <v>1</v>
      </c>
      <c r="E49" s="368">
        <v>4</v>
      </c>
      <c r="F49" s="367">
        <v>421.26</v>
      </c>
      <c r="G49" s="366">
        <v>0</v>
      </c>
      <c r="H49" s="366">
        <v>266.58999999999997</v>
      </c>
      <c r="I49" s="366">
        <v>154.66999999999999</v>
      </c>
      <c r="J49" s="365">
        <v>0.36716042349143047</v>
      </c>
    </row>
    <row r="50" spans="1:10" ht="36" customHeight="1" x14ac:dyDescent="0.2">
      <c r="A50" s="368" t="s">
        <v>10095</v>
      </c>
      <c r="B50" s="368" t="s">
        <v>10094</v>
      </c>
      <c r="C50" s="368" t="s">
        <v>3839</v>
      </c>
      <c r="D50" s="368">
        <v>2</v>
      </c>
      <c r="E50" s="368">
        <v>5.76</v>
      </c>
      <c r="F50" s="367">
        <v>858</v>
      </c>
      <c r="G50" s="366">
        <v>0</v>
      </c>
      <c r="H50" s="366">
        <v>687.8</v>
      </c>
      <c r="I50" s="366">
        <v>170.2</v>
      </c>
      <c r="J50" s="365">
        <v>0.19836829836829836</v>
      </c>
    </row>
    <row r="51" spans="1:10" ht="24" customHeight="1" x14ac:dyDescent="0.2">
      <c r="A51" s="368" t="s">
        <v>3841</v>
      </c>
      <c r="B51" s="368" t="s">
        <v>3840</v>
      </c>
      <c r="C51" s="368" t="s">
        <v>3839</v>
      </c>
      <c r="D51" s="368">
        <v>2</v>
      </c>
      <c r="E51" s="368">
        <v>5.76</v>
      </c>
      <c r="F51" s="367">
        <v>858</v>
      </c>
      <c r="G51" s="366">
        <v>0</v>
      </c>
      <c r="H51" s="366">
        <v>759.44</v>
      </c>
      <c r="I51" s="366">
        <v>98.56</v>
      </c>
      <c r="J51" s="365">
        <v>0.11487179487179487</v>
      </c>
    </row>
    <row r="52" spans="1:10" ht="24" x14ac:dyDescent="0.2">
      <c r="A52" s="368" t="s">
        <v>1899</v>
      </c>
      <c r="B52" s="368" t="s">
        <v>1966</v>
      </c>
      <c r="C52" s="368" t="s">
        <v>1774</v>
      </c>
      <c r="D52" s="368">
        <v>24</v>
      </c>
      <c r="E52" s="368">
        <v>6</v>
      </c>
      <c r="F52" s="367">
        <v>894.72</v>
      </c>
      <c r="G52" s="366">
        <v>0</v>
      </c>
      <c r="H52" s="366">
        <v>731.05</v>
      </c>
      <c r="I52" s="366">
        <v>163.66999999999999</v>
      </c>
      <c r="J52" s="365">
        <v>0.1829287374821173</v>
      </c>
    </row>
    <row r="53" spans="1:10" ht="24" x14ac:dyDescent="0.2">
      <c r="A53" s="368" t="s">
        <v>1080</v>
      </c>
      <c r="B53" s="368" t="s">
        <v>1933</v>
      </c>
      <c r="C53" s="368" t="s">
        <v>1081</v>
      </c>
      <c r="D53" s="368">
        <v>1</v>
      </c>
      <c r="E53" s="368">
        <v>6</v>
      </c>
      <c r="F53" s="367">
        <v>708.59</v>
      </c>
      <c r="G53" s="366">
        <v>0</v>
      </c>
      <c r="H53" s="366">
        <v>760.79</v>
      </c>
      <c r="I53" s="366">
        <v>-52.2</v>
      </c>
      <c r="J53" s="365">
        <v>-7.3667424039289289E-2</v>
      </c>
    </row>
    <row r="54" spans="1:10" x14ac:dyDescent="0.2">
      <c r="A54" s="368" t="s">
        <v>1709</v>
      </c>
      <c r="B54" s="368" t="s">
        <v>1708</v>
      </c>
      <c r="C54" s="368" t="s">
        <v>1701</v>
      </c>
      <c r="D54" s="368">
        <v>2</v>
      </c>
      <c r="E54" s="368">
        <v>8</v>
      </c>
      <c r="F54" s="367">
        <v>962.4</v>
      </c>
      <c r="G54" s="366">
        <v>0</v>
      </c>
      <c r="H54" s="366">
        <v>715.62</v>
      </c>
      <c r="I54" s="366">
        <v>246.78</v>
      </c>
      <c r="J54" s="365">
        <v>0.25642144638403991</v>
      </c>
    </row>
    <row r="55" spans="1:10" x14ac:dyDescent="0.2">
      <c r="A55" s="368" t="s">
        <v>1703</v>
      </c>
      <c r="B55" s="368" t="s">
        <v>3842</v>
      </c>
      <c r="C55" s="368" t="s">
        <v>1701</v>
      </c>
      <c r="D55" s="368">
        <v>2</v>
      </c>
      <c r="E55" s="368">
        <v>8</v>
      </c>
      <c r="F55" s="367">
        <v>998.78</v>
      </c>
      <c r="G55" s="366">
        <v>0</v>
      </c>
      <c r="H55" s="366">
        <v>766.3</v>
      </c>
      <c r="I55" s="366">
        <v>232.48</v>
      </c>
      <c r="J55" s="365">
        <v>0.23276397204589599</v>
      </c>
    </row>
    <row r="56" spans="1:10" ht="24" x14ac:dyDescent="0.2">
      <c r="A56" s="368" t="s">
        <v>2431</v>
      </c>
      <c r="B56" s="368" t="s">
        <v>2430</v>
      </c>
      <c r="C56" s="368" t="s">
        <v>1077</v>
      </c>
      <c r="D56" s="368">
        <v>1</v>
      </c>
      <c r="E56" s="368">
        <v>11.352</v>
      </c>
      <c r="F56" s="367">
        <v>1157.93</v>
      </c>
      <c r="G56" s="366">
        <v>0</v>
      </c>
      <c r="H56" s="366">
        <v>1060.0899999999999</v>
      </c>
      <c r="I56" s="366">
        <v>97.84</v>
      </c>
      <c r="J56" s="365">
        <v>8.4495608542830739E-2</v>
      </c>
    </row>
    <row r="57" spans="1:10" ht="24" customHeight="1" x14ac:dyDescent="0.2">
      <c r="A57" s="368" t="s">
        <v>1681</v>
      </c>
      <c r="B57" s="368" t="s">
        <v>1680</v>
      </c>
      <c r="C57" s="368" t="s">
        <v>1077</v>
      </c>
      <c r="D57" s="368">
        <v>1</v>
      </c>
      <c r="E57" s="368">
        <v>11.352</v>
      </c>
      <c r="F57" s="367">
        <v>1374.88</v>
      </c>
      <c r="G57" s="366">
        <v>0</v>
      </c>
      <c r="H57" s="366">
        <v>1042.44</v>
      </c>
      <c r="I57" s="366">
        <v>332.44</v>
      </c>
      <c r="J57" s="365">
        <v>0.24179564762015593</v>
      </c>
    </row>
    <row r="58" spans="1:10" ht="24" customHeight="1" x14ac:dyDescent="0.2">
      <c r="A58" s="368" t="s">
        <v>10097</v>
      </c>
      <c r="B58" s="368" t="s">
        <v>10096</v>
      </c>
      <c r="C58" s="368" t="s">
        <v>3839</v>
      </c>
      <c r="D58" s="368">
        <v>4</v>
      </c>
      <c r="E58" s="368">
        <v>11.52</v>
      </c>
      <c r="F58" s="367">
        <v>1716</v>
      </c>
      <c r="G58" s="366">
        <v>0</v>
      </c>
      <c r="H58" s="366">
        <v>1194.8</v>
      </c>
      <c r="I58" s="366">
        <v>521.20000000000005</v>
      </c>
      <c r="J58" s="365">
        <v>0.30372960372960373</v>
      </c>
    </row>
    <row r="59" spans="1:10" ht="24" x14ac:dyDescent="0.2">
      <c r="A59" s="368" t="s">
        <v>1895</v>
      </c>
      <c r="B59" s="368" t="s">
        <v>1894</v>
      </c>
      <c r="C59" s="368" t="s">
        <v>1771</v>
      </c>
      <c r="D59" s="368">
        <v>2</v>
      </c>
      <c r="E59" s="368">
        <v>12</v>
      </c>
      <c r="F59" s="367">
        <v>2011.15</v>
      </c>
      <c r="G59" s="366">
        <v>0</v>
      </c>
      <c r="H59" s="366">
        <v>1416.94</v>
      </c>
      <c r="I59" s="366">
        <v>594.21</v>
      </c>
      <c r="J59" s="365">
        <v>0.29545782263878873</v>
      </c>
    </row>
    <row r="60" spans="1:10" x14ac:dyDescent="0.2">
      <c r="A60" s="368" t="s">
        <v>1080</v>
      </c>
      <c r="B60" s="368" t="s">
        <v>1933</v>
      </c>
      <c r="C60" s="368" t="s">
        <v>1078</v>
      </c>
      <c r="D60" s="368">
        <v>12</v>
      </c>
      <c r="E60" s="368">
        <v>12</v>
      </c>
      <c r="F60" s="367">
        <v>2129.64</v>
      </c>
      <c r="G60" s="366">
        <v>0</v>
      </c>
      <c r="H60" s="366">
        <v>1521.58</v>
      </c>
      <c r="I60" s="366">
        <v>608.05999999999995</v>
      </c>
      <c r="J60" s="365">
        <v>0.28552243571683478</v>
      </c>
    </row>
    <row r="61" spans="1:10" ht="24" x14ac:dyDescent="0.2">
      <c r="A61" s="368" t="s">
        <v>1770</v>
      </c>
      <c r="B61" s="368" t="s">
        <v>1769</v>
      </c>
      <c r="C61" s="368" t="s">
        <v>1074</v>
      </c>
      <c r="D61" s="368">
        <v>15</v>
      </c>
      <c r="E61" s="368">
        <v>14.19</v>
      </c>
      <c r="F61" s="367">
        <v>1087.95</v>
      </c>
      <c r="G61" s="366">
        <v>0</v>
      </c>
      <c r="H61" s="366">
        <v>955.46</v>
      </c>
      <c r="I61" s="366">
        <v>132.49</v>
      </c>
      <c r="J61" s="365">
        <v>0.12177949354290178</v>
      </c>
    </row>
    <row r="62" spans="1:10" ht="24" x14ac:dyDescent="0.2">
      <c r="A62" s="368" t="s">
        <v>1917</v>
      </c>
      <c r="B62" s="368" t="s">
        <v>1916</v>
      </c>
      <c r="C62" s="368" t="s">
        <v>1882</v>
      </c>
      <c r="D62" s="368">
        <v>1</v>
      </c>
      <c r="E62" s="368">
        <v>15.14</v>
      </c>
      <c r="F62" s="367">
        <v>1754.26</v>
      </c>
      <c r="G62" s="366">
        <v>0</v>
      </c>
      <c r="H62" s="366">
        <v>1313.24</v>
      </c>
      <c r="I62" s="366">
        <v>441.02</v>
      </c>
      <c r="J62" s="365">
        <v>0.25139945048054452</v>
      </c>
    </row>
    <row r="63" spans="1:10" x14ac:dyDescent="0.2">
      <c r="A63" s="368" t="s">
        <v>1705</v>
      </c>
      <c r="B63" s="368" t="s">
        <v>1704</v>
      </c>
      <c r="C63" s="368" t="s">
        <v>1701</v>
      </c>
      <c r="D63" s="368">
        <v>4</v>
      </c>
      <c r="E63" s="368">
        <v>16</v>
      </c>
      <c r="F63" s="367">
        <v>1882.72</v>
      </c>
      <c r="G63" s="366">
        <v>0</v>
      </c>
      <c r="H63" s="366">
        <v>1446.68</v>
      </c>
      <c r="I63" s="366">
        <v>436.04</v>
      </c>
      <c r="J63" s="365">
        <v>0.23160108778788135</v>
      </c>
    </row>
    <row r="64" spans="1:10" x14ac:dyDescent="0.2">
      <c r="A64" s="368" t="s">
        <v>1688</v>
      </c>
      <c r="B64" s="368" t="s">
        <v>1687</v>
      </c>
      <c r="C64" s="368" t="s">
        <v>1684</v>
      </c>
      <c r="D64" s="368">
        <v>1</v>
      </c>
      <c r="E64" s="368">
        <v>16</v>
      </c>
      <c r="F64" s="367">
        <v>1913.72</v>
      </c>
      <c r="G64" s="366">
        <v>0</v>
      </c>
      <c r="H64" s="366">
        <v>1506.88</v>
      </c>
      <c r="I64" s="366">
        <v>406.84</v>
      </c>
      <c r="J64" s="365">
        <v>0.21259118366323182</v>
      </c>
    </row>
    <row r="65" spans="1:10" ht="24" x14ac:dyDescent="0.2">
      <c r="A65" s="368" t="s">
        <v>1776</v>
      </c>
      <c r="B65" s="368" t="s">
        <v>1775</v>
      </c>
      <c r="C65" s="368" t="s">
        <v>1771</v>
      </c>
      <c r="D65" s="368">
        <v>3</v>
      </c>
      <c r="E65" s="368">
        <v>18</v>
      </c>
      <c r="F65" s="367">
        <v>1474.77</v>
      </c>
      <c r="G65" s="366">
        <v>0</v>
      </c>
      <c r="H65" s="366">
        <v>1438.86</v>
      </c>
      <c r="I65" s="366">
        <v>35.909999999999997</v>
      </c>
      <c r="J65" s="365">
        <v>2.4349559592343212E-2</v>
      </c>
    </row>
    <row r="66" spans="1:10" x14ac:dyDescent="0.2">
      <c r="A66" s="368" t="s">
        <v>1963</v>
      </c>
      <c r="B66" s="368" t="s">
        <v>1962</v>
      </c>
      <c r="C66" s="368" t="s">
        <v>1013</v>
      </c>
      <c r="D66" s="368">
        <v>1</v>
      </c>
      <c r="E66" s="368">
        <v>19</v>
      </c>
      <c r="F66" s="367">
        <v>1241.98</v>
      </c>
      <c r="G66" s="366">
        <v>0</v>
      </c>
      <c r="H66" s="366">
        <v>959.55</v>
      </c>
      <c r="I66" s="366">
        <v>282.43</v>
      </c>
      <c r="J66" s="365">
        <v>0.22740301776196073</v>
      </c>
    </row>
    <row r="67" spans="1:10" x14ac:dyDescent="0.2">
      <c r="A67" s="368" t="s">
        <v>1811</v>
      </c>
      <c r="B67" s="368" t="s">
        <v>1810</v>
      </c>
      <c r="C67" s="368" t="s">
        <v>1013</v>
      </c>
      <c r="D67" s="368">
        <v>1</v>
      </c>
      <c r="E67" s="368">
        <v>19</v>
      </c>
      <c r="F67" s="367">
        <v>1520.13</v>
      </c>
      <c r="G67" s="366">
        <v>0</v>
      </c>
      <c r="H67" s="366">
        <v>810.45</v>
      </c>
      <c r="I67" s="366">
        <v>709.68</v>
      </c>
      <c r="J67" s="365">
        <v>0.46685480847032818</v>
      </c>
    </row>
    <row r="68" spans="1:10" ht="24" x14ac:dyDescent="0.2">
      <c r="A68" s="368" t="s">
        <v>2335</v>
      </c>
      <c r="B68" s="368" t="s">
        <v>2334</v>
      </c>
      <c r="C68" s="368" t="s">
        <v>1021</v>
      </c>
      <c r="D68" s="368">
        <v>1</v>
      </c>
      <c r="E68" s="368">
        <v>20</v>
      </c>
      <c r="F68" s="367">
        <v>1589.19</v>
      </c>
      <c r="G68" s="366">
        <v>0</v>
      </c>
      <c r="H68" s="366">
        <v>782.65</v>
      </c>
      <c r="I68" s="366">
        <v>806.54</v>
      </c>
      <c r="J68" s="365">
        <v>0.50751640772972395</v>
      </c>
    </row>
    <row r="69" spans="1:10" ht="24" x14ac:dyDescent="0.2">
      <c r="A69" s="368" t="s">
        <v>1721</v>
      </c>
      <c r="B69" s="368" t="s">
        <v>1720</v>
      </c>
      <c r="C69" s="368" t="s">
        <v>1719</v>
      </c>
      <c r="D69" s="368">
        <v>24</v>
      </c>
      <c r="E69" s="368">
        <v>21.6</v>
      </c>
      <c r="F69" s="367">
        <v>1935.12</v>
      </c>
      <c r="G69" s="366">
        <v>0</v>
      </c>
      <c r="H69" s="366">
        <v>1428.94</v>
      </c>
      <c r="I69" s="366">
        <v>506.18</v>
      </c>
      <c r="J69" s="365">
        <v>0.26157550952912478</v>
      </c>
    </row>
    <row r="70" spans="1:10" ht="24" x14ac:dyDescent="0.2">
      <c r="A70" s="368" t="s">
        <v>1950</v>
      </c>
      <c r="B70" s="368" t="s">
        <v>1949</v>
      </c>
      <c r="C70" s="368" t="s">
        <v>1719</v>
      </c>
      <c r="D70" s="368">
        <v>24</v>
      </c>
      <c r="E70" s="368">
        <v>21.6</v>
      </c>
      <c r="F70" s="367">
        <v>1740.72</v>
      </c>
      <c r="G70" s="366">
        <v>0</v>
      </c>
      <c r="H70" s="366">
        <v>1445.35</v>
      </c>
      <c r="I70" s="366">
        <v>295.37</v>
      </c>
      <c r="J70" s="365">
        <v>0.16968266004871546</v>
      </c>
    </row>
    <row r="71" spans="1:10" ht="24" x14ac:dyDescent="0.2">
      <c r="A71" s="368" t="s">
        <v>1664</v>
      </c>
      <c r="B71" s="368" t="s">
        <v>1663</v>
      </c>
      <c r="C71" s="368" t="s">
        <v>1077</v>
      </c>
      <c r="D71" s="368">
        <v>2</v>
      </c>
      <c r="E71" s="368">
        <v>22.704000000000001</v>
      </c>
      <c r="F71" s="367">
        <v>2178.64</v>
      </c>
      <c r="G71" s="366">
        <v>0</v>
      </c>
      <c r="H71" s="366">
        <v>1803.46</v>
      </c>
      <c r="I71" s="366">
        <v>375.18</v>
      </c>
      <c r="J71" s="365">
        <v>0.17220835016340469</v>
      </c>
    </row>
    <row r="72" spans="1:10" ht="24" x14ac:dyDescent="0.2">
      <c r="A72" s="368" t="s">
        <v>6724</v>
      </c>
      <c r="B72" s="368" t="s">
        <v>6723</v>
      </c>
      <c r="C72" s="368" t="s">
        <v>1074</v>
      </c>
      <c r="D72" s="368">
        <v>24</v>
      </c>
      <c r="E72" s="368">
        <v>22.704000000000001</v>
      </c>
      <c r="F72" s="367">
        <v>1737.84</v>
      </c>
      <c r="G72" s="366">
        <v>0</v>
      </c>
      <c r="H72" s="366">
        <v>1446.58</v>
      </c>
      <c r="I72" s="366">
        <v>291.26</v>
      </c>
      <c r="J72" s="365">
        <v>0.16759885835289784</v>
      </c>
    </row>
    <row r="73" spans="1:10" ht="24" customHeight="1" x14ac:dyDescent="0.2">
      <c r="A73" s="368" t="s">
        <v>1899</v>
      </c>
      <c r="B73" s="368" t="s">
        <v>1966</v>
      </c>
      <c r="C73" s="368" t="s">
        <v>1771</v>
      </c>
      <c r="D73" s="368">
        <v>5</v>
      </c>
      <c r="E73" s="368">
        <v>30</v>
      </c>
      <c r="F73" s="367">
        <v>5890.25</v>
      </c>
      <c r="G73" s="366">
        <v>0</v>
      </c>
      <c r="H73" s="366">
        <v>3655.25</v>
      </c>
      <c r="I73" s="366">
        <v>2235</v>
      </c>
      <c r="J73" s="365">
        <v>0.37944060099316668</v>
      </c>
    </row>
    <row r="74" spans="1:10" ht="24" x14ac:dyDescent="0.2">
      <c r="A74" s="368" t="s">
        <v>1895</v>
      </c>
      <c r="B74" s="368" t="s">
        <v>1894</v>
      </c>
      <c r="C74" s="368" t="s">
        <v>1774</v>
      </c>
      <c r="D74" s="368">
        <v>120</v>
      </c>
      <c r="E74" s="368">
        <v>30</v>
      </c>
      <c r="F74" s="367">
        <v>3889.2</v>
      </c>
      <c r="G74" s="366">
        <v>0</v>
      </c>
      <c r="H74" s="366">
        <v>3528.69</v>
      </c>
      <c r="I74" s="366">
        <v>360.51</v>
      </c>
      <c r="J74" s="365">
        <v>9.2695155816106142E-2</v>
      </c>
    </row>
    <row r="75" spans="1:10" ht="24" x14ac:dyDescent="0.2">
      <c r="A75" s="368" t="s">
        <v>1887</v>
      </c>
      <c r="B75" s="368" t="s">
        <v>1886</v>
      </c>
      <c r="C75" s="368" t="s">
        <v>1882</v>
      </c>
      <c r="D75" s="368">
        <v>2</v>
      </c>
      <c r="E75" s="368">
        <v>30.28</v>
      </c>
      <c r="F75" s="367">
        <v>1212.08</v>
      </c>
      <c r="G75" s="366">
        <v>0</v>
      </c>
      <c r="H75" s="366">
        <v>909.64</v>
      </c>
      <c r="I75" s="366">
        <v>302.44</v>
      </c>
      <c r="J75" s="365">
        <v>0.24952148373044683</v>
      </c>
    </row>
    <row r="76" spans="1:10" ht="24" x14ac:dyDescent="0.2">
      <c r="A76" s="368" t="s">
        <v>1073</v>
      </c>
      <c r="B76" s="368" t="s">
        <v>1941</v>
      </c>
      <c r="C76" s="368" t="s">
        <v>1940</v>
      </c>
      <c r="D76" s="368">
        <v>72</v>
      </c>
      <c r="E76" s="368">
        <v>32.4</v>
      </c>
      <c r="F76" s="367">
        <v>3617.28</v>
      </c>
      <c r="G76" s="366">
        <v>-602.88</v>
      </c>
      <c r="H76" s="366">
        <v>2723.1</v>
      </c>
      <c r="I76" s="366">
        <v>291.3</v>
      </c>
      <c r="J76" s="365">
        <v>9.6636146496815289E-2</v>
      </c>
    </row>
    <row r="77" spans="1:10" ht="24" x14ac:dyDescent="0.2">
      <c r="A77" s="368" t="s">
        <v>1965</v>
      </c>
      <c r="B77" s="368" t="s">
        <v>1964</v>
      </c>
      <c r="C77" s="368" t="s">
        <v>1860</v>
      </c>
      <c r="D77" s="368">
        <v>7</v>
      </c>
      <c r="E77" s="368">
        <v>33.6</v>
      </c>
      <c r="F77" s="367">
        <v>6243.79</v>
      </c>
      <c r="G77" s="366">
        <v>0</v>
      </c>
      <c r="H77" s="366">
        <v>4210.01</v>
      </c>
      <c r="I77" s="366">
        <v>2033.78</v>
      </c>
      <c r="J77" s="365">
        <v>0.32572844378174154</v>
      </c>
    </row>
    <row r="78" spans="1:10" x14ac:dyDescent="0.2">
      <c r="A78" s="368" t="s">
        <v>2327</v>
      </c>
      <c r="B78" s="368" t="s">
        <v>2326</v>
      </c>
      <c r="C78" s="368" t="s">
        <v>1013</v>
      </c>
      <c r="D78" s="368">
        <v>2</v>
      </c>
      <c r="E78" s="368">
        <v>38</v>
      </c>
      <c r="F78" s="367">
        <v>3738.08</v>
      </c>
      <c r="G78" s="366">
        <v>0</v>
      </c>
      <c r="H78" s="366">
        <v>2905.94</v>
      </c>
      <c r="I78" s="366">
        <v>832.14</v>
      </c>
      <c r="J78" s="365">
        <v>0.22261160809827504</v>
      </c>
    </row>
    <row r="79" spans="1:10" x14ac:dyDescent="0.2">
      <c r="A79" s="368" t="s">
        <v>1817</v>
      </c>
      <c r="B79" s="368" t="s">
        <v>1816</v>
      </c>
      <c r="C79" s="368" t="s">
        <v>1013</v>
      </c>
      <c r="D79" s="368">
        <v>2</v>
      </c>
      <c r="E79" s="368">
        <v>38</v>
      </c>
      <c r="F79" s="367">
        <v>1375.78</v>
      </c>
      <c r="G79" s="366">
        <v>0</v>
      </c>
      <c r="H79" s="366">
        <v>1055.56</v>
      </c>
      <c r="I79" s="366">
        <v>320.22000000000003</v>
      </c>
      <c r="J79" s="365">
        <v>0.23275523702917617</v>
      </c>
    </row>
    <row r="80" spans="1:10" ht="24" x14ac:dyDescent="0.2">
      <c r="A80" s="368" t="s">
        <v>3146</v>
      </c>
      <c r="B80" s="368" t="s">
        <v>3145</v>
      </c>
      <c r="C80" s="368" t="s">
        <v>1013</v>
      </c>
      <c r="D80" s="368">
        <v>2</v>
      </c>
      <c r="E80" s="368">
        <v>38</v>
      </c>
      <c r="F80" s="367">
        <v>3447.6</v>
      </c>
      <c r="G80" s="366">
        <v>0</v>
      </c>
      <c r="H80" s="366">
        <v>2468.7399999999998</v>
      </c>
      <c r="I80" s="366">
        <v>978.86</v>
      </c>
      <c r="J80" s="365">
        <v>0.28392504930966467</v>
      </c>
    </row>
    <row r="81" spans="1:10" x14ac:dyDescent="0.2">
      <c r="A81" s="368" t="s">
        <v>1960</v>
      </c>
      <c r="B81" s="368" t="s">
        <v>1959</v>
      </c>
      <c r="C81" s="368" t="s">
        <v>1013</v>
      </c>
      <c r="D81" s="368">
        <v>2</v>
      </c>
      <c r="E81" s="368">
        <v>38</v>
      </c>
      <c r="F81" s="367">
        <v>2604.96</v>
      </c>
      <c r="G81" s="366">
        <v>0</v>
      </c>
      <c r="H81" s="366">
        <v>1927.22</v>
      </c>
      <c r="I81" s="366">
        <v>677.74</v>
      </c>
      <c r="J81" s="365">
        <v>0.26017290092746148</v>
      </c>
    </row>
    <row r="82" spans="1:10" x14ac:dyDescent="0.2">
      <c r="A82" s="368" t="s">
        <v>8868</v>
      </c>
      <c r="B82" s="368" t="s">
        <v>8867</v>
      </c>
      <c r="C82" s="368" t="s">
        <v>1013</v>
      </c>
      <c r="D82" s="368">
        <v>2</v>
      </c>
      <c r="E82" s="368">
        <v>38</v>
      </c>
      <c r="F82" s="367">
        <v>2582.38</v>
      </c>
      <c r="G82" s="366">
        <v>0</v>
      </c>
      <c r="H82" s="366">
        <v>1957.98</v>
      </c>
      <c r="I82" s="366">
        <v>624.4</v>
      </c>
      <c r="J82" s="365">
        <v>0.24179245502211139</v>
      </c>
    </row>
    <row r="83" spans="1:10" ht="24" x14ac:dyDescent="0.2">
      <c r="A83" s="368" t="s">
        <v>1029</v>
      </c>
      <c r="B83" s="368" t="s">
        <v>3834</v>
      </c>
      <c r="C83" s="368" t="s">
        <v>1021</v>
      </c>
      <c r="D83" s="368">
        <v>2</v>
      </c>
      <c r="E83" s="368">
        <v>40</v>
      </c>
      <c r="F83" s="367">
        <v>2131.6999999999998</v>
      </c>
      <c r="G83" s="366">
        <v>0</v>
      </c>
      <c r="H83" s="366">
        <v>2161.6</v>
      </c>
      <c r="I83" s="366">
        <v>-29.9</v>
      </c>
      <c r="J83" s="365">
        <v>-1.4026363934887648E-2</v>
      </c>
    </row>
    <row r="84" spans="1:10" ht="24" x14ac:dyDescent="0.2">
      <c r="A84" s="368" t="s">
        <v>1023</v>
      </c>
      <c r="B84" s="368" t="s">
        <v>10085</v>
      </c>
      <c r="C84" s="368" t="s">
        <v>1021</v>
      </c>
      <c r="D84" s="368">
        <v>2</v>
      </c>
      <c r="E84" s="368">
        <v>40</v>
      </c>
      <c r="F84" s="367">
        <v>2131.6999999999998</v>
      </c>
      <c r="G84" s="366">
        <v>0</v>
      </c>
      <c r="H84" s="366">
        <v>2288.7600000000002</v>
      </c>
      <c r="I84" s="366">
        <v>-157.06</v>
      </c>
      <c r="J84" s="365">
        <v>-7.3678284936904814E-2</v>
      </c>
    </row>
    <row r="85" spans="1:10" ht="24" x14ac:dyDescent="0.2">
      <c r="A85" s="368" t="s">
        <v>1782</v>
      </c>
      <c r="B85" s="368" t="s">
        <v>1781</v>
      </c>
      <c r="C85" s="368" t="s">
        <v>1771</v>
      </c>
      <c r="D85" s="368">
        <v>7</v>
      </c>
      <c r="E85" s="368">
        <v>42</v>
      </c>
      <c r="F85" s="367">
        <v>6243.6</v>
      </c>
      <c r="G85" s="366">
        <v>0</v>
      </c>
      <c r="H85" s="366">
        <v>4385.6400000000003</v>
      </c>
      <c r="I85" s="366">
        <v>1857.96</v>
      </c>
      <c r="J85" s="365">
        <v>0.29757832019988467</v>
      </c>
    </row>
    <row r="86" spans="1:10" ht="24" x14ac:dyDescent="0.2">
      <c r="A86" s="368" t="s">
        <v>1780</v>
      </c>
      <c r="B86" s="368" t="s">
        <v>1779</v>
      </c>
      <c r="C86" s="368" t="s">
        <v>1774</v>
      </c>
      <c r="D86" s="368">
        <v>168</v>
      </c>
      <c r="E86" s="368">
        <v>42</v>
      </c>
      <c r="F86" s="367">
        <v>8984.64</v>
      </c>
      <c r="G86" s="366">
        <v>0</v>
      </c>
      <c r="H86" s="366">
        <v>6733.59</v>
      </c>
      <c r="I86" s="366">
        <v>2251.0500000000002</v>
      </c>
      <c r="J86" s="365">
        <v>0.25054426220750081</v>
      </c>
    </row>
    <row r="87" spans="1:10" ht="24" x14ac:dyDescent="0.2">
      <c r="A87" s="368" t="s">
        <v>1891</v>
      </c>
      <c r="B87" s="368" t="s">
        <v>1890</v>
      </c>
      <c r="C87" s="368" t="s">
        <v>1077</v>
      </c>
      <c r="D87" s="368">
        <v>4</v>
      </c>
      <c r="E87" s="368">
        <v>45.408000000000001</v>
      </c>
      <c r="F87" s="367">
        <v>2806.2</v>
      </c>
      <c r="G87" s="366">
        <v>0</v>
      </c>
      <c r="H87" s="366">
        <v>2270.8200000000002</v>
      </c>
      <c r="I87" s="366">
        <v>535.38</v>
      </c>
      <c r="J87" s="365">
        <v>0.19078469104126577</v>
      </c>
    </row>
    <row r="88" spans="1:10" ht="15" customHeight="1" x14ac:dyDescent="0.2">
      <c r="A88" s="368" t="s">
        <v>1862</v>
      </c>
      <c r="B88" s="368" t="s">
        <v>1861</v>
      </c>
      <c r="C88" s="368" t="s">
        <v>1860</v>
      </c>
      <c r="D88" s="368">
        <v>10</v>
      </c>
      <c r="E88" s="368">
        <v>48</v>
      </c>
      <c r="F88" s="367">
        <v>8791.2000000000007</v>
      </c>
      <c r="G88" s="366">
        <v>0</v>
      </c>
      <c r="H88" s="366">
        <v>5900.7</v>
      </c>
      <c r="I88" s="366">
        <v>2890.5</v>
      </c>
      <c r="J88" s="365">
        <v>0.32879470379470377</v>
      </c>
    </row>
    <row r="89" spans="1:10" ht="24" x14ac:dyDescent="0.2">
      <c r="A89" s="368" t="s">
        <v>1773</v>
      </c>
      <c r="B89" s="368" t="s">
        <v>1772</v>
      </c>
      <c r="C89" s="368" t="s">
        <v>1774</v>
      </c>
      <c r="D89" s="368">
        <v>216</v>
      </c>
      <c r="E89" s="368">
        <v>54</v>
      </c>
      <c r="F89" s="367">
        <v>6564.24</v>
      </c>
      <c r="G89" s="366">
        <v>0</v>
      </c>
      <c r="H89" s="366">
        <v>4935.1499999999996</v>
      </c>
      <c r="I89" s="366">
        <v>1629.09</v>
      </c>
      <c r="J89" s="365">
        <v>0.24817648349237686</v>
      </c>
    </row>
    <row r="90" spans="1:10" ht="24" x14ac:dyDescent="0.2">
      <c r="A90" s="368" t="s">
        <v>1768</v>
      </c>
      <c r="B90" s="368" t="s">
        <v>1767</v>
      </c>
      <c r="C90" s="368" t="s">
        <v>1074</v>
      </c>
      <c r="D90" s="368">
        <v>60</v>
      </c>
      <c r="E90" s="368">
        <v>56.76</v>
      </c>
      <c r="F90" s="367">
        <v>4351.8</v>
      </c>
      <c r="G90" s="366">
        <v>0</v>
      </c>
      <c r="H90" s="366">
        <v>4000.64</v>
      </c>
      <c r="I90" s="366">
        <v>351.16</v>
      </c>
      <c r="J90" s="365">
        <v>8.0693046555448317E-2</v>
      </c>
    </row>
    <row r="91" spans="1:10" ht="24" customHeight="1" x14ac:dyDescent="0.2">
      <c r="A91" s="368" t="s">
        <v>1778</v>
      </c>
      <c r="B91" s="368" t="s">
        <v>1777</v>
      </c>
      <c r="C91" s="368" t="s">
        <v>1771</v>
      </c>
      <c r="D91" s="368">
        <v>10</v>
      </c>
      <c r="E91" s="368">
        <v>60</v>
      </c>
      <c r="F91" s="367">
        <v>6622.28</v>
      </c>
      <c r="G91" s="366">
        <v>0</v>
      </c>
      <c r="H91" s="366">
        <v>5564.11</v>
      </c>
      <c r="I91" s="366">
        <v>1058.17</v>
      </c>
      <c r="J91" s="365">
        <v>0.15978937767657062</v>
      </c>
    </row>
    <row r="92" spans="1:10" ht="24" x14ac:dyDescent="0.2">
      <c r="A92" s="368" t="s">
        <v>1802</v>
      </c>
      <c r="B92" s="368" t="s">
        <v>1801</v>
      </c>
      <c r="C92" s="368" t="s">
        <v>1803</v>
      </c>
      <c r="D92" s="368">
        <v>11</v>
      </c>
      <c r="E92" s="368">
        <v>62.436</v>
      </c>
      <c r="F92" s="367">
        <v>18101.060000000001</v>
      </c>
      <c r="G92" s="366">
        <v>0</v>
      </c>
      <c r="H92" s="366">
        <v>14484.36</v>
      </c>
      <c r="I92" s="366">
        <v>3616.7</v>
      </c>
      <c r="J92" s="365">
        <v>0.1998059782134306</v>
      </c>
    </row>
    <row r="93" spans="1:10" ht="15" customHeight="1" x14ac:dyDescent="0.2">
      <c r="A93" s="368" t="s">
        <v>1696</v>
      </c>
      <c r="B93" s="368" t="s">
        <v>1695</v>
      </c>
      <c r="C93" s="368" t="s">
        <v>1684</v>
      </c>
      <c r="D93" s="368">
        <v>4</v>
      </c>
      <c r="E93" s="368">
        <v>64</v>
      </c>
      <c r="F93" s="367">
        <v>7544.64</v>
      </c>
      <c r="G93" s="366">
        <v>-7544.64</v>
      </c>
      <c r="H93" s="366">
        <v>0</v>
      </c>
      <c r="I93" s="366">
        <v>0</v>
      </c>
      <c r="J93" s="368" t="e">
        <v>#VALUE!</v>
      </c>
    </row>
    <row r="94" spans="1:10" ht="24" x14ac:dyDescent="0.2">
      <c r="A94" s="368" t="s">
        <v>7252</v>
      </c>
      <c r="B94" s="368" t="s">
        <v>7251</v>
      </c>
      <c r="C94" s="368" t="s">
        <v>1074</v>
      </c>
      <c r="D94" s="368">
        <v>72</v>
      </c>
      <c r="E94" s="368">
        <v>68.111999999999995</v>
      </c>
      <c r="F94" s="367">
        <v>6593.04</v>
      </c>
      <c r="G94" s="366">
        <v>0</v>
      </c>
      <c r="H94" s="366">
        <v>5667.12</v>
      </c>
      <c r="I94" s="366">
        <v>925.92</v>
      </c>
      <c r="J94" s="365">
        <v>0.14043900840886753</v>
      </c>
    </row>
    <row r="95" spans="1:10" ht="24" x14ac:dyDescent="0.2">
      <c r="A95" s="368" t="s">
        <v>1770</v>
      </c>
      <c r="B95" s="368" t="s">
        <v>1769</v>
      </c>
      <c r="C95" s="368" t="s">
        <v>1764</v>
      </c>
      <c r="D95" s="368">
        <v>5</v>
      </c>
      <c r="E95" s="368">
        <v>70.95</v>
      </c>
      <c r="F95" s="367">
        <v>5414.86</v>
      </c>
      <c r="G95" s="366">
        <v>0</v>
      </c>
      <c r="H95" s="366">
        <v>4777.78</v>
      </c>
      <c r="I95" s="366">
        <v>637.08000000000004</v>
      </c>
      <c r="J95" s="365">
        <v>0.11765401136871498</v>
      </c>
    </row>
    <row r="96" spans="1:10" ht="24" x14ac:dyDescent="0.2">
      <c r="A96" s="368" t="s">
        <v>1768</v>
      </c>
      <c r="B96" s="368" t="s">
        <v>1767</v>
      </c>
      <c r="C96" s="368" t="s">
        <v>1764</v>
      </c>
      <c r="D96" s="368">
        <v>5</v>
      </c>
      <c r="E96" s="368">
        <v>70.95</v>
      </c>
      <c r="F96" s="367">
        <v>6182.62</v>
      </c>
      <c r="G96" s="366">
        <v>0</v>
      </c>
      <c r="H96" s="366">
        <v>5000.8</v>
      </c>
      <c r="I96" s="366">
        <v>1181.82</v>
      </c>
      <c r="J96" s="365">
        <v>0.19115197117079813</v>
      </c>
    </row>
    <row r="97" spans="1:10" ht="24" customHeight="1" x14ac:dyDescent="0.2">
      <c r="A97" s="368" t="s">
        <v>2431</v>
      </c>
      <c r="B97" s="368" t="s">
        <v>2430</v>
      </c>
      <c r="C97" s="368" t="s">
        <v>1074</v>
      </c>
      <c r="D97" s="368">
        <v>84</v>
      </c>
      <c r="E97" s="368">
        <v>79.463999999999999</v>
      </c>
      <c r="F97" s="367">
        <v>4997.16</v>
      </c>
      <c r="G97" s="366">
        <v>0</v>
      </c>
      <c r="H97" s="366">
        <v>7420.63</v>
      </c>
      <c r="I97" s="366">
        <v>-2423.4699999999998</v>
      </c>
      <c r="J97" s="365">
        <v>-0.48496946265478791</v>
      </c>
    </row>
    <row r="98" spans="1:10" ht="24" x14ac:dyDescent="0.2">
      <c r="A98" s="368" t="s">
        <v>1664</v>
      </c>
      <c r="B98" s="368" t="s">
        <v>1663</v>
      </c>
      <c r="C98" s="368" t="s">
        <v>1074</v>
      </c>
      <c r="D98" s="368">
        <v>84</v>
      </c>
      <c r="E98" s="368">
        <v>79.463999999999999</v>
      </c>
      <c r="F98" s="367">
        <v>7589.4</v>
      </c>
      <c r="G98" s="366">
        <v>0</v>
      </c>
      <c r="H98" s="366">
        <v>6312.11</v>
      </c>
      <c r="I98" s="366">
        <v>1277.29</v>
      </c>
      <c r="J98" s="365">
        <v>0.16829920678841542</v>
      </c>
    </row>
    <row r="99" spans="1:10" ht="24" x14ac:dyDescent="0.2">
      <c r="A99" s="368" t="s">
        <v>1109</v>
      </c>
      <c r="B99" s="368" t="s">
        <v>1934</v>
      </c>
      <c r="C99" s="368" t="s">
        <v>1077</v>
      </c>
      <c r="D99" s="368">
        <v>7</v>
      </c>
      <c r="E99" s="368">
        <v>79.463999999999999</v>
      </c>
      <c r="F99" s="367">
        <v>5023.3599999999997</v>
      </c>
      <c r="G99" s="366">
        <v>0</v>
      </c>
      <c r="H99" s="366">
        <v>5218.5</v>
      </c>
      <c r="I99" s="366">
        <v>-195.14</v>
      </c>
      <c r="J99" s="365">
        <v>-3.8846509109440694E-2</v>
      </c>
    </row>
    <row r="100" spans="1:10" ht="24" x14ac:dyDescent="0.2">
      <c r="A100" s="368" t="s">
        <v>1820</v>
      </c>
      <c r="B100" s="368" t="s">
        <v>1819</v>
      </c>
      <c r="C100" s="368" t="s">
        <v>1961</v>
      </c>
      <c r="D100" s="368">
        <v>192</v>
      </c>
      <c r="E100" s="368">
        <v>88.32</v>
      </c>
      <c r="F100" s="367">
        <v>2490.2399999999998</v>
      </c>
      <c r="G100" s="366">
        <v>0</v>
      </c>
      <c r="H100" s="366">
        <v>1951.64</v>
      </c>
      <c r="I100" s="366">
        <v>538.6</v>
      </c>
      <c r="J100" s="365">
        <v>0.21628437419686455</v>
      </c>
    </row>
    <row r="101" spans="1:10" x14ac:dyDescent="0.2">
      <c r="A101" s="368" t="s">
        <v>1815</v>
      </c>
      <c r="B101" s="368" t="s">
        <v>1814</v>
      </c>
      <c r="C101" s="368" t="s">
        <v>1013</v>
      </c>
      <c r="D101" s="368">
        <v>5</v>
      </c>
      <c r="E101" s="368">
        <v>95</v>
      </c>
      <c r="F101" s="367">
        <v>5180.1499999999996</v>
      </c>
      <c r="G101" s="366">
        <v>0</v>
      </c>
      <c r="H101" s="366">
        <v>3716.8</v>
      </c>
      <c r="I101" s="366">
        <v>1463.35</v>
      </c>
      <c r="J101" s="365">
        <v>0.28249181973494975</v>
      </c>
    </row>
    <row r="102" spans="1:10" ht="15" customHeight="1" x14ac:dyDescent="0.2">
      <c r="A102" s="368" t="s">
        <v>1766</v>
      </c>
      <c r="B102" s="368" t="s">
        <v>1765</v>
      </c>
      <c r="C102" s="368" t="s">
        <v>1764</v>
      </c>
      <c r="D102" s="368">
        <v>7</v>
      </c>
      <c r="E102" s="368">
        <v>99.33</v>
      </c>
      <c r="F102" s="367">
        <v>9145.9599999999991</v>
      </c>
      <c r="G102" s="366">
        <v>0</v>
      </c>
      <c r="H102" s="366">
        <v>7013.3</v>
      </c>
      <c r="I102" s="366">
        <v>2132.66</v>
      </c>
      <c r="J102" s="365">
        <v>0.23318055185021583</v>
      </c>
    </row>
    <row r="103" spans="1:10" ht="15" customHeight="1" x14ac:dyDescent="0.2">
      <c r="A103" s="368" t="s">
        <v>1115</v>
      </c>
      <c r="B103" s="368" t="s">
        <v>1935</v>
      </c>
      <c r="C103" s="368" t="s">
        <v>1081</v>
      </c>
      <c r="D103" s="368">
        <v>17</v>
      </c>
      <c r="E103" s="368">
        <v>102</v>
      </c>
      <c r="F103" s="367">
        <v>12958.53</v>
      </c>
      <c r="G103" s="366">
        <v>0</v>
      </c>
      <c r="H103" s="366">
        <v>12565.36</v>
      </c>
      <c r="I103" s="366">
        <v>393.17</v>
      </c>
      <c r="J103" s="365">
        <v>3.0340632772390078E-2</v>
      </c>
    </row>
    <row r="104" spans="1:10" ht="15" customHeight="1" x14ac:dyDescent="0.2">
      <c r="A104" s="368" t="s">
        <v>1784</v>
      </c>
      <c r="B104" s="368" t="s">
        <v>1783</v>
      </c>
      <c r="C104" s="368" t="s">
        <v>1771</v>
      </c>
      <c r="D104" s="368">
        <v>19</v>
      </c>
      <c r="E104" s="368">
        <v>114</v>
      </c>
      <c r="F104" s="367">
        <v>12227.01</v>
      </c>
      <c r="G104" s="366">
        <v>0</v>
      </c>
      <c r="H104" s="366">
        <v>10248.27</v>
      </c>
      <c r="I104" s="366">
        <v>1978.74</v>
      </c>
      <c r="J104" s="365">
        <v>0.1618335144896422</v>
      </c>
    </row>
    <row r="105" spans="1:10" ht="15" customHeight="1" x14ac:dyDescent="0.2">
      <c r="A105" s="368" t="s">
        <v>1115</v>
      </c>
      <c r="B105" s="368" t="s">
        <v>1935</v>
      </c>
      <c r="C105" s="368" t="s">
        <v>1078</v>
      </c>
      <c r="D105" s="368">
        <v>114</v>
      </c>
      <c r="E105" s="368">
        <v>114</v>
      </c>
      <c r="F105" s="367">
        <v>20231.580000000002</v>
      </c>
      <c r="G105" s="366">
        <v>0</v>
      </c>
      <c r="H105" s="366">
        <v>14136.62</v>
      </c>
      <c r="I105" s="366">
        <v>6094.96</v>
      </c>
      <c r="J105" s="365">
        <v>0.30125971377420846</v>
      </c>
    </row>
    <row r="106" spans="1:10" ht="15" customHeight="1" x14ac:dyDescent="0.2">
      <c r="A106" s="368" t="s">
        <v>1776</v>
      </c>
      <c r="B106" s="368" t="s">
        <v>1775</v>
      </c>
      <c r="C106" s="368" t="s">
        <v>1774</v>
      </c>
      <c r="D106" s="368">
        <v>528</v>
      </c>
      <c r="E106" s="368">
        <v>132</v>
      </c>
      <c r="F106" s="367">
        <v>14335.2</v>
      </c>
      <c r="G106" s="366">
        <v>-651.6</v>
      </c>
      <c r="H106" s="366">
        <v>10052.950000000001</v>
      </c>
      <c r="I106" s="366">
        <v>3630.65</v>
      </c>
      <c r="J106" s="365">
        <v>0.26532856850536407</v>
      </c>
    </row>
    <row r="107" spans="1:10" ht="15" customHeight="1" x14ac:dyDescent="0.2">
      <c r="A107" s="368" t="s">
        <v>1683</v>
      </c>
      <c r="B107" s="368" t="s">
        <v>1682</v>
      </c>
      <c r="C107" s="368" t="s">
        <v>1078</v>
      </c>
      <c r="D107" s="368">
        <v>132</v>
      </c>
      <c r="E107" s="368">
        <v>132</v>
      </c>
      <c r="F107" s="367">
        <v>13691.04</v>
      </c>
      <c r="G107" s="366">
        <v>0</v>
      </c>
      <c r="H107" s="366">
        <v>12191.85</v>
      </c>
      <c r="I107" s="366">
        <v>1499.19</v>
      </c>
      <c r="J107" s="365">
        <v>0.10950154261473197</v>
      </c>
    </row>
    <row r="108" spans="1:10" ht="15" customHeight="1" x14ac:dyDescent="0.2">
      <c r="A108" s="368" t="s">
        <v>1809</v>
      </c>
      <c r="B108" s="368" t="s">
        <v>1808</v>
      </c>
      <c r="C108" s="368" t="s">
        <v>1013</v>
      </c>
      <c r="D108" s="368">
        <v>7</v>
      </c>
      <c r="E108" s="368">
        <v>133</v>
      </c>
      <c r="F108" s="367">
        <v>2847.91</v>
      </c>
      <c r="G108" s="366">
        <v>0</v>
      </c>
      <c r="H108" s="366">
        <v>222.53</v>
      </c>
      <c r="I108" s="366">
        <v>2625.38</v>
      </c>
      <c r="J108" s="365">
        <v>0.92186199704344585</v>
      </c>
    </row>
    <row r="109" spans="1:10" ht="15" customHeight="1" x14ac:dyDescent="0.2">
      <c r="A109" s="368" t="s">
        <v>1807</v>
      </c>
      <c r="B109" s="368" t="s">
        <v>1806</v>
      </c>
      <c r="C109" s="368" t="s">
        <v>1013</v>
      </c>
      <c r="D109" s="368">
        <v>8</v>
      </c>
      <c r="E109" s="368">
        <v>152</v>
      </c>
      <c r="F109" s="367">
        <v>0.08</v>
      </c>
      <c r="G109" s="366">
        <v>0</v>
      </c>
      <c r="H109" s="366">
        <v>507.51</v>
      </c>
      <c r="I109" s="366">
        <v>-507.43</v>
      </c>
      <c r="J109" s="365">
        <v>-6342.875</v>
      </c>
    </row>
    <row r="110" spans="1:10" ht="15" customHeight="1" x14ac:dyDescent="0.2">
      <c r="A110" s="368" t="s">
        <v>1763</v>
      </c>
      <c r="B110" s="368" t="s">
        <v>1762</v>
      </c>
      <c r="C110" s="368" t="s">
        <v>1764</v>
      </c>
      <c r="D110" s="368">
        <v>12</v>
      </c>
      <c r="E110" s="368">
        <v>170.28</v>
      </c>
      <c r="F110" s="367">
        <v>13160.96</v>
      </c>
      <c r="G110" s="366">
        <v>0</v>
      </c>
      <c r="H110" s="366">
        <v>12140.91</v>
      </c>
      <c r="I110" s="366">
        <v>1020.05</v>
      </c>
      <c r="J110" s="365">
        <v>7.7505744261816764E-2</v>
      </c>
    </row>
    <row r="111" spans="1:10" ht="15" customHeight="1" x14ac:dyDescent="0.2">
      <c r="A111" s="368" t="s">
        <v>1120</v>
      </c>
      <c r="B111" s="368" t="s">
        <v>1937</v>
      </c>
      <c r="C111" s="368" t="s">
        <v>1074</v>
      </c>
      <c r="D111" s="368">
        <v>180</v>
      </c>
      <c r="E111" s="368">
        <v>170.28</v>
      </c>
      <c r="F111" s="367">
        <v>16554.599999999999</v>
      </c>
      <c r="G111" s="366">
        <v>0</v>
      </c>
      <c r="H111" s="366">
        <v>11182.5</v>
      </c>
      <c r="I111" s="366">
        <v>5372.1</v>
      </c>
      <c r="J111" s="365">
        <v>0.3245079917364358</v>
      </c>
    </row>
    <row r="112" spans="1:10" ht="15" customHeight="1" x14ac:dyDescent="0.2">
      <c r="A112" s="368" t="s">
        <v>1118</v>
      </c>
      <c r="B112" s="368" t="s">
        <v>1936</v>
      </c>
      <c r="C112" s="368" t="s">
        <v>1077</v>
      </c>
      <c r="D112" s="368">
        <v>15</v>
      </c>
      <c r="E112" s="368">
        <v>170.28</v>
      </c>
      <c r="F112" s="367">
        <v>12514.25</v>
      </c>
      <c r="G112" s="366">
        <v>0</v>
      </c>
      <c r="H112" s="366">
        <v>11182.5</v>
      </c>
      <c r="I112" s="366">
        <v>1331.75</v>
      </c>
      <c r="J112" s="365">
        <v>0.10641868270172004</v>
      </c>
    </row>
    <row r="113" spans="1:10" ht="15" customHeight="1" x14ac:dyDescent="0.2">
      <c r="A113" s="368" t="s">
        <v>1679</v>
      </c>
      <c r="B113" s="368" t="s">
        <v>1678</v>
      </c>
      <c r="C113" s="368" t="s">
        <v>1077</v>
      </c>
      <c r="D113" s="368">
        <v>16</v>
      </c>
      <c r="E113" s="368">
        <v>181.63200000000001</v>
      </c>
      <c r="F113" s="367">
        <v>5800.61</v>
      </c>
      <c r="G113" s="366">
        <v>0</v>
      </c>
      <c r="H113" s="366">
        <v>5678.08</v>
      </c>
      <c r="I113" s="366">
        <v>122.53</v>
      </c>
      <c r="J113" s="365">
        <v>2.112364044471185E-2</v>
      </c>
    </row>
    <row r="114" spans="1:10" ht="15" customHeight="1" x14ac:dyDescent="0.2">
      <c r="A114" s="368" t="s">
        <v>2313</v>
      </c>
      <c r="B114" s="368" t="s">
        <v>2422</v>
      </c>
      <c r="C114" s="368" t="s">
        <v>1013</v>
      </c>
      <c r="D114" s="368">
        <v>10</v>
      </c>
      <c r="E114" s="368">
        <v>190</v>
      </c>
      <c r="F114" s="367">
        <v>0.1</v>
      </c>
      <c r="G114" s="366">
        <v>0</v>
      </c>
      <c r="H114" s="366">
        <v>0</v>
      </c>
      <c r="I114" s="366">
        <v>0.1</v>
      </c>
      <c r="J114" s="365">
        <v>1</v>
      </c>
    </row>
    <row r="115" spans="1:10" ht="15" customHeight="1" x14ac:dyDescent="0.2">
      <c r="A115" s="368" t="s">
        <v>1778</v>
      </c>
      <c r="B115" s="368" t="s">
        <v>1777</v>
      </c>
      <c r="C115" s="368" t="s">
        <v>1774</v>
      </c>
      <c r="D115" s="368">
        <v>768</v>
      </c>
      <c r="E115" s="368">
        <v>192</v>
      </c>
      <c r="F115" s="367">
        <v>22095.360000000001</v>
      </c>
      <c r="G115" s="366">
        <v>0</v>
      </c>
      <c r="H115" s="366">
        <v>17810.169999999998</v>
      </c>
      <c r="I115" s="366">
        <v>4285.1899999999996</v>
      </c>
      <c r="J115" s="365">
        <v>0.19394071877534469</v>
      </c>
    </row>
    <row r="116" spans="1:10" ht="15" customHeight="1" x14ac:dyDescent="0.2">
      <c r="A116" s="368" t="s">
        <v>1674</v>
      </c>
      <c r="B116" s="368" t="s">
        <v>1673</v>
      </c>
      <c r="C116" s="368" t="s">
        <v>1074</v>
      </c>
      <c r="D116" s="368">
        <v>216</v>
      </c>
      <c r="E116" s="368">
        <v>204.33600000000001</v>
      </c>
      <c r="F116" s="367">
        <v>15752.88</v>
      </c>
      <c r="G116" s="366">
        <v>0</v>
      </c>
      <c r="H116" s="366">
        <v>14079.04</v>
      </c>
      <c r="I116" s="366">
        <v>1673.84</v>
      </c>
      <c r="J116" s="365">
        <v>0.106256125863969</v>
      </c>
    </row>
    <row r="117" spans="1:10" ht="24" customHeight="1" x14ac:dyDescent="0.2">
      <c r="A117" s="368" t="s">
        <v>1698</v>
      </c>
      <c r="B117" s="368" t="s">
        <v>1697</v>
      </c>
      <c r="C117" s="368" t="s">
        <v>1684</v>
      </c>
      <c r="D117" s="368">
        <v>14</v>
      </c>
      <c r="E117" s="368">
        <v>224</v>
      </c>
      <c r="F117" s="367">
        <v>23712.639999999999</v>
      </c>
      <c r="G117" s="366">
        <v>0</v>
      </c>
      <c r="H117" s="366">
        <v>19229.14</v>
      </c>
      <c r="I117" s="366">
        <v>4483.5</v>
      </c>
      <c r="J117" s="365">
        <v>0.18907637445682979</v>
      </c>
    </row>
    <row r="118" spans="1:10" ht="24" customHeight="1" x14ac:dyDescent="0.2">
      <c r="A118" s="368" t="s">
        <v>5965</v>
      </c>
      <c r="B118" s="368" t="s">
        <v>6049</v>
      </c>
      <c r="C118" s="368" t="s">
        <v>1078</v>
      </c>
      <c r="D118" s="368">
        <v>240</v>
      </c>
      <c r="E118" s="368">
        <v>240</v>
      </c>
      <c r="F118" s="367">
        <v>20616</v>
      </c>
      <c r="G118" s="366">
        <v>0</v>
      </c>
      <c r="H118" s="366">
        <v>16280</v>
      </c>
      <c r="I118" s="366">
        <v>4336</v>
      </c>
      <c r="J118" s="365">
        <v>0.2103220799379123</v>
      </c>
    </row>
    <row r="119" spans="1:10" ht="24" customHeight="1" x14ac:dyDescent="0.2">
      <c r="A119" s="368" t="s">
        <v>1676</v>
      </c>
      <c r="B119" s="368" t="s">
        <v>1675</v>
      </c>
      <c r="C119" s="368" t="s">
        <v>1677</v>
      </c>
      <c r="D119" s="368">
        <v>21</v>
      </c>
      <c r="E119" s="368">
        <v>252</v>
      </c>
      <c r="F119" s="367">
        <v>6172.32</v>
      </c>
      <c r="G119" s="366">
        <v>0</v>
      </c>
      <c r="H119" s="366">
        <v>5884.48</v>
      </c>
      <c r="I119" s="366">
        <v>287.83999999999997</v>
      </c>
      <c r="J119" s="365">
        <v>4.6634004717837053E-2</v>
      </c>
    </row>
    <row r="120" spans="1:10" ht="24" x14ac:dyDescent="0.2">
      <c r="A120" s="368" t="s">
        <v>1782</v>
      </c>
      <c r="B120" s="368" t="s">
        <v>1781</v>
      </c>
      <c r="C120" s="368" t="s">
        <v>1774</v>
      </c>
      <c r="D120" s="368">
        <v>1080</v>
      </c>
      <c r="E120" s="368">
        <v>270</v>
      </c>
      <c r="F120" s="367">
        <v>39387.599999999999</v>
      </c>
      <c r="G120" s="366">
        <v>0</v>
      </c>
      <c r="H120" s="366">
        <v>28191.77</v>
      </c>
      <c r="I120" s="366">
        <v>11195.83</v>
      </c>
      <c r="J120" s="365">
        <v>0.28424758045679349</v>
      </c>
    </row>
    <row r="121" spans="1:10" ht="24" x14ac:dyDescent="0.2">
      <c r="A121" s="368" t="s">
        <v>1917</v>
      </c>
      <c r="B121" s="368" t="s">
        <v>1916</v>
      </c>
      <c r="C121" s="368" t="s">
        <v>1885</v>
      </c>
      <c r="D121" s="368">
        <v>72</v>
      </c>
      <c r="E121" s="368">
        <v>272.52</v>
      </c>
      <c r="F121" s="367">
        <v>25321.68</v>
      </c>
      <c r="G121" s="366">
        <v>-1406.76</v>
      </c>
      <c r="H121" s="366">
        <v>22255.360000000001</v>
      </c>
      <c r="I121" s="366">
        <v>1659.56</v>
      </c>
      <c r="J121" s="365">
        <v>6.9394336255358582E-2</v>
      </c>
    </row>
    <row r="122" spans="1:10" ht="24" x14ac:dyDescent="0.2">
      <c r="A122" s="368" t="s">
        <v>1672</v>
      </c>
      <c r="B122" s="368" t="s">
        <v>1671</v>
      </c>
      <c r="C122" s="368" t="s">
        <v>1074</v>
      </c>
      <c r="D122" s="368">
        <v>300</v>
      </c>
      <c r="E122" s="368">
        <v>283.8</v>
      </c>
      <c r="F122" s="367">
        <v>21879</v>
      </c>
      <c r="G122" s="366">
        <v>0</v>
      </c>
      <c r="H122" s="366">
        <v>19542.150000000001</v>
      </c>
      <c r="I122" s="366">
        <v>2336.85</v>
      </c>
      <c r="J122" s="365">
        <v>0.10680789798436857</v>
      </c>
    </row>
    <row r="123" spans="1:10" ht="24" x14ac:dyDescent="0.2">
      <c r="A123" s="368" t="s">
        <v>1802</v>
      </c>
      <c r="B123" s="368" t="s">
        <v>1801</v>
      </c>
      <c r="C123" s="368" t="s">
        <v>1800</v>
      </c>
      <c r="D123" s="368">
        <v>612</v>
      </c>
      <c r="E123" s="368">
        <v>289.476</v>
      </c>
      <c r="F123" s="367">
        <v>71659.08</v>
      </c>
      <c r="G123" s="366">
        <v>0</v>
      </c>
      <c r="H123" s="366">
        <v>67147.42</v>
      </c>
      <c r="I123" s="366">
        <v>4511.66</v>
      </c>
      <c r="J123" s="365">
        <v>6.2960060330107509E-2</v>
      </c>
    </row>
    <row r="124" spans="1:10" ht="24" x14ac:dyDescent="0.2">
      <c r="A124" s="368" t="s">
        <v>1118</v>
      </c>
      <c r="B124" s="368" t="s">
        <v>1936</v>
      </c>
      <c r="C124" s="368" t="s">
        <v>1074</v>
      </c>
      <c r="D124" s="368">
        <v>312</v>
      </c>
      <c r="E124" s="368">
        <v>295.15199999999999</v>
      </c>
      <c r="F124" s="367">
        <v>28694.639999999999</v>
      </c>
      <c r="G124" s="366">
        <v>0</v>
      </c>
      <c r="H124" s="366">
        <v>19383</v>
      </c>
      <c r="I124" s="366">
        <v>9311.64</v>
      </c>
      <c r="J124" s="365">
        <v>0.3245079917364358</v>
      </c>
    </row>
    <row r="125" spans="1:10" ht="15" customHeight="1" x14ac:dyDescent="0.2">
      <c r="A125" s="368" t="s">
        <v>1891</v>
      </c>
      <c r="B125" s="368" t="s">
        <v>1890</v>
      </c>
      <c r="C125" s="368" t="s">
        <v>1074</v>
      </c>
      <c r="D125" s="368">
        <v>348</v>
      </c>
      <c r="E125" s="368">
        <v>329.20800000000003</v>
      </c>
      <c r="F125" s="367">
        <v>19035.599999999999</v>
      </c>
      <c r="G125" s="366">
        <v>0</v>
      </c>
      <c r="H125" s="366">
        <v>16464.009999999998</v>
      </c>
      <c r="I125" s="366">
        <v>2571.59</v>
      </c>
      <c r="J125" s="365">
        <v>0.13509371913677531</v>
      </c>
    </row>
    <row r="126" spans="1:10" ht="24" x14ac:dyDescent="0.2">
      <c r="A126" s="368" t="s">
        <v>1120</v>
      </c>
      <c r="B126" s="368" t="s">
        <v>1937</v>
      </c>
      <c r="C126" s="368" t="s">
        <v>1077</v>
      </c>
      <c r="D126" s="368">
        <v>29</v>
      </c>
      <c r="E126" s="368">
        <v>329.20800000000003</v>
      </c>
      <c r="F126" s="367">
        <v>22133.95</v>
      </c>
      <c r="G126" s="366">
        <v>0</v>
      </c>
      <c r="H126" s="366">
        <v>21619.5</v>
      </c>
      <c r="I126" s="366">
        <v>514.45000000000005</v>
      </c>
      <c r="J126" s="365">
        <v>2.3242575319814131E-2</v>
      </c>
    </row>
    <row r="127" spans="1:10" ht="24" x14ac:dyDescent="0.2">
      <c r="A127" s="368" t="s">
        <v>1027</v>
      </c>
      <c r="B127" s="368" t="s">
        <v>2414</v>
      </c>
      <c r="C127" s="368" t="s">
        <v>1021</v>
      </c>
      <c r="D127" s="368">
        <v>17</v>
      </c>
      <c r="E127" s="368">
        <v>340</v>
      </c>
      <c r="F127" s="367">
        <v>18960.89</v>
      </c>
      <c r="G127" s="366">
        <v>0</v>
      </c>
      <c r="H127" s="366">
        <v>18020.97</v>
      </c>
      <c r="I127" s="366">
        <v>939.92</v>
      </c>
      <c r="J127" s="365">
        <v>4.9571512729623977E-2</v>
      </c>
    </row>
    <row r="128" spans="1:10" ht="15" customHeight="1" x14ac:dyDescent="0.2">
      <c r="A128" s="368" t="s">
        <v>1666</v>
      </c>
      <c r="B128" s="368" t="s">
        <v>1665</v>
      </c>
      <c r="C128" s="368" t="s">
        <v>1077</v>
      </c>
      <c r="D128" s="368">
        <v>30</v>
      </c>
      <c r="E128" s="368">
        <v>340.56</v>
      </c>
      <c r="F128" s="367">
        <v>31591.7</v>
      </c>
      <c r="G128" s="366">
        <v>0</v>
      </c>
      <c r="H128" s="366">
        <v>29056.2</v>
      </c>
      <c r="I128" s="366">
        <v>2535.5</v>
      </c>
      <c r="J128" s="365">
        <v>8.0258422307124974E-2</v>
      </c>
    </row>
    <row r="129" spans="1:10" ht="15" customHeight="1" x14ac:dyDescent="0.2">
      <c r="A129" s="368" t="s">
        <v>1887</v>
      </c>
      <c r="B129" s="368" t="s">
        <v>1886</v>
      </c>
      <c r="C129" s="368" t="s">
        <v>1885</v>
      </c>
      <c r="D129" s="368">
        <v>96</v>
      </c>
      <c r="E129" s="368">
        <v>363.36</v>
      </c>
      <c r="F129" s="367">
        <v>12019.2</v>
      </c>
      <c r="G129" s="366">
        <v>0</v>
      </c>
      <c r="H129" s="366">
        <v>10957.47</v>
      </c>
      <c r="I129" s="366">
        <v>1061.73</v>
      </c>
      <c r="J129" s="365">
        <v>8.8336162140575075E-2</v>
      </c>
    </row>
    <row r="130" spans="1:10" ht="24" customHeight="1" x14ac:dyDescent="0.2">
      <c r="A130" s="368" t="s">
        <v>1670</v>
      </c>
      <c r="B130" s="368" t="s">
        <v>1669</v>
      </c>
      <c r="C130" s="368" t="s">
        <v>1077</v>
      </c>
      <c r="D130" s="368">
        <v>35</v>
      </c>
      <c r="E130" s="368">
        <v>397.32</v>
      </c>
      <c r="F130" s="367">
        <v>27312.34</v>
      </c>
      <c r="G130" s="366">
        <v>0</v>
      </c>
      <c r="H130" s="366">
        <v>25801.71</v>
      </c>
      <c r="I130" s="366">
        <v>1510.63</v>
      </c>
      <c r="J130" s="365">
        <v>5.5309431560972074E-2</v>
      </c>
    </row>
    <row r="131" spans="1:10" ht="24" customHeight="1" x14ac:dyDescent="0.2">
      <c r="A131" s="368" t="s">
        <v>5291</v>
      </c>
      <c r="B131" s="368" t="s">
        <v>5290</v>
      </c>
      <c r="C131" s="368" t="s">
        <v>1013</v>
      </c>
      <c r="D131" s="368">
        <v>21</v>
      </c>
      <c r="E131" s="368">
        <v>399</v>
      </c>
      <c r="F131" s="367">
        <v>19733.39</v>
      </c>
      <c r="G131" s="366">
        <v>0</v>
      </c>
      <c r="H131" s="366">
        <v>19497.75</v>
      </c>
      <c r="I131" s="366">
        <v>235.64</v>
      </c>
      <c r="J131" s="365">
        <v>1.1941181925660011E-2</v>
      </c>
    </row>
    <row r="132" spans="1:10" ht="24" x14ac:dyDescent="0.2">
      <c r="A132" s="368" t="s">
        <v>1879</v>
      </c>
      <c r="B132" s="368" t="s">
        <v>1878</v>
      </c>
      <c r="C132" s="368" t="s">
        <v>1875</v>
      </c>
      <c r="D132" s="368">
        <v>21</v>
      </c>
      <c r="E132" s="368">
        <v>476.91</v>
      </c>
      <c r="F132" s="367">
        <v>9323.31</v>
      </c>
      <c r="G132" s="366">
        <v>0</v>
      </c>
      <c r="H132" s="366">
        <v>6992.79</v>
      </c>
      <c r="I132" s="366">
        <v>2330.52</v>
      </c>
      <c r="J132" s="365">
        <v>0.24996701815127889</v>
      </c>
    </row>
    <row r="133" spans="1:10" ht="24" customHeight="1" x14ac:dyDescent="0.2">
      <c r="A133" s="368" t="s">
        <v>1763</v>
      </c>
      <c r="B133" s="368" t="s">
        <v>1762</v>
      </c>
      <c r="C133" s="368" t="s">
        <v>1074</v>
      </c>
      <c r="D133" s="368">
        <v>555</v>
      </c>
      <c r="E133" s="368">
        <v>525.03</v>
      </c>
      <c r="F133" s="367">
        <v>45876.3</v>
      </c>
      <c r="G133" s="366">
        <v>0</v>
      </c>
      <c r="H133" s="366">
        <v>36646.19</v>
      </c>
      <c r="I133" s="366">
        <v>9230.11</v>
      </c>
      <c r="J133" s="365">
        <v>0.20119560644602988</v>
      </c>
    </row>
    <row r="134" spans="1:10" ht="15" customHeight="1" x14ac:dyDescent="0.2">
      <c r="A134" s="368" t="s">
        <v>1857</v>
      </c>
      <c r="B134" s="368" t="s">
        <v>1856</v>
      </c>
      <c r="C134" s="368" t="s">
        <v>1013</v>
      </c>
      <c r="D134" s="368">
        <v>30</v>
      </c>
      <c r="E134" s="368">
        <v>570</v>
      </c>
      <c r="F134" s="367">
        <v>35567.85</v>
      </c>
      <c r="G134" s="366">
        <v>0</v>
      </c>
      <c r="H134" s="366">
        <v>27225.599999999999</v>
      </c>
      <c r="I134" s="366">
        <v>8342.25</v>
      </c>
      <c r="J134" s="365">
        <v>0.23454468009733509</v>
      </c>
    </row>
    <row r="135" spans="1:10" ht="24" customHeight="1" x14ac:dyDescent="0.2">
      <c r="A135" s="368" t="s">
        <v>1784</v>
      </c>
      <c r="B135" s="368" t="s">
        <v>1783</v>
      </c>
      <c r="C135" s="368" t="s">
        <v>1774</v>
      </c>
      <c r="D135" s="368">
        <v>2424</v>
      </c>
      <c r="E135" s="368">
        <v>606</v>
      </c>
      <c r="F135" s="367">
        <v>59921.279999999999</v>
      </c>
      <c r="G135" s="366">
        <v>0</v>
      </c>
      <c r="H135" s="366">
        <v>54460.14</v>
      </c>
      <c r="I135" s="366">
        <v>5461.14</v>
      </c>
      <c r="J135" s="365">
        <v>9.1138573808837192E-2</v>
      </c>
    </row>
    <row r="136" spans="1:10" ht="24" x14ac:dyDescent="0.2">
      <c r="A136" s="368" t="s">
        <v>1755</v>
      </c>
      <c r="B136" s="368" t="s">
        <v>1754</v>
      </c>
      <c r="C136" s="368" t="s">
        <v>1018</v>
      </c>
      <c r="D136" s="368">
        <v>3</v>
      </c>
      <c r="E136" s="368">
        <v>624</v>
      </c>
      <c r="F136" s="367">
        <v>12043.08</v>
      </c>
      <c r="G136" s="366">
        <v>0</v>
      </c>
      <c r="H136" s="366">
        <v>9204.15</v>
      </c>
      <c r="I136" s="366">
        <v>2838.93</v>
      </c>
      <c r="J136" s="365">
        <v>0.23573122490259968</v>
      </c>
    </row>
    <row r="137" spans="1:10" ht="24" customHeight="1" x14ac:dyDescent="0.2">
      <c r="A137" s="368" t="s">
        <v>1692</v>
      </c>
      <c r="B137" s="368" t="s">
        <v>1691</v>
      </c>
      <c r="C137" s="368" t="s">
        <v>1684</v>
      </c>
      <c r="D137" s="368">
        <v>46</v>
      </c>
      <c r="E137" s="368">
        <v>736</v>
      </c>
      <c r="F137" s="367">
        <v>50714.54</v>
      </c>
      <c r="G137" s="366">
        <v>0</v>
      </c>
      <c r="H137" s="366">
        <v>45510.6</v>
      </c>
      <c r="I137" s="366">
        <v>5203.9399999999996</v>
      </c>
      <c r="J137" s="365">
        <v>0.10261238690127131</v>
      </c>
    </row>
    <row r="138" spans="1:10" ht="24" customHeight="1" x14ac:dyDescent="0.2">
      <c r="A138" s="368" t="s">
        <v>1679</v>
      </c>
      <c r="B138" s="368" t="s">
        <v>1678</v>
      </c>
      <c r="C138" s="368" t="s">
        <v>1074</v>
      </c>
      <c r="D138" s="368">
        <v>852</v>
      </c>
      <c r="E138" s="368">
        <v>805.99199999999996</v>
      </c>
      <c r="F138" s="367">
        <v>32793.480000000003</v>
      </c>
      <c r="G138" s="366">
        <v>0</v>
      </c>
      <c r="H138" s="366">
        <v>25185.42</v>
      </c>
      <c r="I138" s="366">
        <v>7608.06</v>
      </c>
      <c r="J138" s="365">
        <v>0.23199916568781356</v>
      </c>
    </row>
    <row r="139" spans="1:10" ht="24" customHeight="1" x14ac:dyDescent="0.2">
      <c r="A139" s="368" t="s">
        <v>1855</v>
      </c>
      <c r="B139" s="368" t="s">
        <v>1854</v>
      </c>
      <c r="C139" s="368" t="s">
        <v>1013</v>
      </c>
      <c r="D139" s="368">
        <v>44</v>
      </c>
      <c r="E139" s="368">
        <v>836</v>
      </c>
      <c r="F139" s="367">
        <v>51839.45</v>
      </c>
      <c r="G139" s="366">
        <v>0</v>
      </c>
      <c r="H139" s="366">
        <v>40429.699999999997</v>
      </c>
      <c r="I139" s="366">
        <v>11409.75</v>
      </c>
      <c r="J139" s="365">
        <v>0.22009782125389063</v>
      </c>
    </row>
    <row r="140" spans="1:10" ht="24" customHeight="1" x14ac:dyDescent="0.2">
      <c r="A140" s="368" t="s">
        <v>1676</v>
      </c>
      <c r="B140" s="368" t="s">
        <v>1675</v>
      </c>
      <c r="C140" s="368" t="s">
        <v>1078</v>
      </c>
      <c r="D140" s="368">
        <v>936</v>
      </c>
      <c r="E140" s="368">
        <v>936</v>
      </c>
      <c r="F140" s="367">
        <v>25028.639999999999</v>
      </c>
      <c r="G140" s="366">
        <v>0</v>
      </c>
      <c r="H140" s="366">
        <v>21854.83</v>
      </c>
      <c r="I140" s="366">
        <v>3173.81</v>
      </c>
      <c r="J140" s="365">
        <v>0.12680712975215594</v>
      </c>
    </row>
    <row r="141" spans="1:10" ht="24" x14ac:dyDescent="0.2">
      <c r="A141" s="368" t="s">
        <v>1853</v>
      </c>
      <c r="B141" s="368" t="s">
        <v>1852</v>
      </c>
      <c r="C141" s="368" t="s">
        <v>1013</v>
      </c>
      <c r="D141" s="368">
        <v>52</v>
      </c>
      <c r="E141" s="368">
        <v>988</v>
      </c>
      <c r="F141" s="367">
        <v>63086.67</v>
      </c>
      <c r="G141" s="366">
        <v>0</v>
      </c>
      <c r="H141" s="366">
        <v>49205.279999999999</v>
      </c>
      <c r="I141" s="366">
        <v>13881.39</v>
      </c>
      <c r="J141" s="365">
        <v>0.22003681601834429</v>
      </c>
    </row>
    <row r="142" spans="1:10" ht="15" customHeight="1" x14ac:dyDescent="0.2">
      <c r="A142" s="368" t="s">
        <v>1735</v>
      </c>
      <c r="B142" s="368" t="s">
        <v>1734</v>
      </c>
      <c r="C142" s="368" t="s">
        <v>1018</v>
      </c>
      <c r="D142" s="368">
        <v>5</v>
      </c>
      <c r="E142" s="368">
        <v>1040</v>
      </c>
      <c r="F142" s="367">
        <v>90064</v>
      </c>
      <c r="G142" s="366">
        <v>0</v>
      </c>
      <c r="H142" s="366">
        <v>45505</v>
      </c>
      <c r="I142" s="366">
        <v>44559</v>
      </c>
      <c r="J142" s="365">
        <v>0.49474817907265944</v>
      </c>
    </row>
    <row r="143" spans="1:10" ht="15" customHeight="1" x14ac:dyDescent="0.2">
      <c r="A143" s="368" t="s">
        <v>1952</v>
      </c>
      <c r="B143" s="368" t="s">
        <v>1951</v>
      </c>
      <c r="C143" s="368" t="s">
        <v>1018</v>
      </c>
      <c r="D143" s="368">
        <v>5</v>
      </c>
      <c r="E143" s="368">
        <v>1040</v>
      </c>
      <c r="F143" s="367">
        <v>42128.59</v>
      </c>
      <c r="G143" s="366">
        <v>0</v>
      </c>
      <c r="H143" s="366">
        <v>38756.6</v>
      </c>
      <c r="I143" s="366">
        <v>3371.99</v>
      </c>
      <c r="J143" s="365">
        <v>8.0040419107309316E-2</v>
      </c>
    </row>
    <row r="144" spans="1:10" ht="15" customHeight="1" x14ac:dyDescent="0.2">
      <c r="A144" s="368" t="s">
        <v>5965</v>
      </c>
      <c r="B144" s="368" t="s">
        <v>6049</v>
      </c>
      <c r="C144" s="368" t="s">
        <v>1677</v>
      </c>
      <c r="D144" s="368">
        <v>115</v>
      </c>
      <c r="E144" s="368">
        <v>1380</v>
      </c>
      <c r="F144" s="367">
        <v>106443.16</v>
      </c>
      <c r="G144" s="366">
        <v>0</v>
      </c>
      <c r="H144" s="366">
        <v>93610</v>
      </c>
      <c r="I144" s="366">
        <v>12833.16</v>
      </c>
      <c r="J144" s="365">
        <v>0.12056350074537434</v>
      </c>
    </row>
    <row r="145" spans="1:10" ht="15" customHeight="1" x14ac:dyDescent="0.2">
      <c r="A145" s="368" t="s">
        <v>4407</v>
      </c>
      <c r="B145" s="368" t="s">
        <v>4406</v>
      </c>
      <c r="C145" s="368" t="s">
        <v>1013</v>
      </c>
      <c r="D145" s="368">
        <v>84</v>
      </c>
      <c r="E145" s="368">
        <v>1596</v>
      </c>
      <c r="F145" s="367">
        <v>79326.990000000005</v>
      </c>
      <c r="G145" s="366">
        <v>0</v>
      </c>
      <c r="H145" s="366">
        <v>71556.72</v>
      </c>
      <c r="I145" s="366">
        <v>7770.27</v>
      </c>
      <c r="J145" s="365">
        <v>9.7952411909237952E-2</v>
      </c>
    </row>
    <row r="146" spans="1:10" ht="15" customHeight="1" x14ac:dyDescent="0.2">
      <c r="A146" s="368" t="s">
        <v>1670</v>
      </c>
      <c r="B146" s="368" t="s">
        <v>1669</v>
      </c>
      <c r="C146" s="368" t="s">
        <v>1074</v>
      </c>
      <c r="D146" s="368">
        <v>2052</v>
      </c>
      <c r="E146" s="368">
        <v>1941.192</v>
      </c>
      <c r="F146" s="367">
        <v>150493.68</v>
      </c>
      <c r="G146" s="366">
        <v>0</v>
      </c>
      <c r="H146" s="366">
        <v>126973.88</v>
      </c>
      <c r="I146" s="366">
        <v>23519.8</v>
      </c>
      <c r="J146" s="365">
        <v>0.15628430376611163</v>
      </c>
    </row>
    <row r="147" spans="1:10" ht="15" customHeight="1" x14ac:dyDescent="0.2">
      <c r="A147" s="368" t="s">
        <v>1700</v>
      </c>
      <c r="B147" s="368" t="s">
        <v>1699</v>
      </c>
      <c r="C147" s="368" t="s">
        <v>1684</v>
      </c>
      <c r="D147" s="368">
        <v>140</v>
      </c>
      <c r="E147" s="368">
        <v>2240</v>
      </c>
      <c r="F147" s="367">
        <v>154348.6</v>
      </c>
      <c r="G147" s="366">
        <v>0</v>
      </c>
      <c r="H147" s="366">
        <v>183186.95</v>
      </c>
      <c r="I147" s="366">
        <v>-28838.35</v>
      </c>
      <c r="J147" s="365">
        <v>-0.18683907725758445</v>
      </c>
    </row>
    <row r="148" spans="1:10" ht="15" customHeight="1" x14ac:dyDescent="0.2">
      <c r="A148" s="368" t="s">
        <v>1666</v>
      </c>
      <c r="B148" s="368" t="s">
        <v>1665</v>
      </c>
      <c r="C148" s="368" t="s">
        <v>1074</v>
      </c>
      <c r="D148" s="368">
        <v>2436</v>
      </c>
      <c r="E148" s="368">
        <v>2304.4560000000001</v>
      </c>
      <c r="F148" s="367">
        <v>217145.04</v>
      </c>
      <c r="G148" s="366">
        <v>0</v>
      </c>
      <c r="H148" s="366">
        <v>196473.22</v>
      </c>
      <c r="I148" s="366">
        <v>20671.82</v>
      </c>
      <c r="J148" s="365">
        <v>9.5198214060058656E-2</v>
      </c>
    </row>
    <row r="149" spans="1:10" ht="15" customHeight="1" x14ac:dyDescent="0.2">
      <c r="A149" s="368" t="s">
        <v>1841</v>
      </c>
      <c r="B149" s="368" t="s">
        <v>1840</v>
      </c>
      <c r="C149" s="368" t="s">
        <v>1013</v>
      </c>
      <c r="D149" s="368">
        <v>126</v>
      </c>
      <c r="E149" s="368">
        <v>2394</v>
      </c>
      <c r="F149" s="367">
        <v>137025.21</v>
      </c>
      <c r="G149" s="366">
        <v>0</v>
      </c>
      <c r="H149" s="366">
        <v>105016.92</v>
      </c>
      <c r="I149" s="366">
        <v>32008.29</v>
      </c>
      <c r="J149" s="365">
        <v>0.23359416854752493</v>
      </c>
    </row>
    <row r="150" spans="1:10" ht="15" customHeight="1" x14ac:dyDescent="0.2">
      <c r="A150" s="368" t="s">
        <v>4410</v>
      </c>
      <c r="B150" s="368" t="s">
        <v>4409</v>
      </c>
      <c r="C150" s="368" t="s">
        <v>1013</v>
      </c>
      <c r="D150" s="368">
        <v>193</v>
      </c>
      <c r="E150" s="368">
        <v>3667</v>
      </c>
      <c r="F150" s="367">
        <v>169967.63</v>
      </c>
      <c r="G150" s="366">
        <v>0</v>
      </c>
      <c r="H150" s="366">
        <v>152003.10999999999</v>
      </c>
      <c r="I150" s="366">
        <v>17964.52</v>
      </c>
      <c r="J150" s="365">
        <v>0.10569377239654398</v>
      </c>
    </row>
    <row r="151" spans="1:10" ht="15" customHeight="1" x14ac:dyDescent="0.2">
      <c r="A151" s="368" t="s">
        <v>1789</v>
      </c>
      <c r="B151" s="368" t="s">
        <v>1788</v>
      </c>
      <c r="C151" s="368" t="s">
        <v>1785</v>
      </c>
      <c r="D151" s="368">
        <v>222</v>
      </c>
      <c r="E151" s="368">
        <v>4440</v>
      </c>
      <c r="F151" s="367">
        <v>83687.11</v>
      </c>
      <c r="G151" s="366">
        <v>0</v>
      </c>
      <c r="H151" s="366">
        <v>74185.740000000005</v>
      </c>
      <c r="I151" s="366">
        <v>9501.3700000000008</v>
      </c>
      <c r="J151" s="365">
        <v>0.1135344499290273</v>
      </c>
    </row>
    <row r="152" spans="1:10" ht="15" customHeight="1" x14ac:dyDescent="0.2">
      <c r="A152" s="368" t="s">
        <v>4416</v>
      </c>
      <c r="B152" s="368" t="s">
        <v>4415</v>
      </c>
      <c r="C152" s="368" t="s">
        <v>1013</v>
      </c>
      <c r="D152" s="368">
        <v>321</v>
      </c>
      <c r="E152" s="368">
        <v>6099</v>
      </c>
      <c r="F152" s="367">
        <v>321381.52</v>
      </c>
      <c r="G152" s="366">
        <v>0</v>
      </c>
      <c r="H152" s="366">
        <v>254503.32</v>
      </c>
      <c r="I152" s="366">
        <v>66878.2</v>
      </c>
      <c r="J152" s="365">
        <v>0.20809597266202487</v>
      </c>
    </row>
    <row r="153" spans="1:10" ht="15" customHeight="1" x14ac:dyDescent="0.2">
      <c r="A153" s="368" t="s">
        <v>1015</v>
      </c>
      <c r="B153" s="368" t="s">
        <v>1915</v>
      </c>
      <c r="C153" s="368" t="s">
        <v>1013</v>
      </c>
      <c r="D153" s="368">
        <v>420</v>
      </c>
      <c r="E153" s="368">
        <v>7980</v>
      </c>
      <c r="F153" s="367">
        <v>415435.3</v>
      </c>
      <c r="G153" s="366">
        <v>0</v>
      </c>
      <c r="H153" s="366">
        <v>347395.68</v>
      </c>
      <c r="I153" s="366">
        <v>68039.62</v>
      </c>
      <c r="J153" s="365">
        <v>0.16377910110190444</v>
      </c>
    </row>
    <row r="154" spans="1:10" ht="15" customHeight="1" x14ac:dyDescent="0.2">
      <c r="A154" s="368" t="s">
        <v>1837</v>
      </c>
      <c r="B154" s="368" t="s">
        <v>1836</v>
      </c>
      <c r="C154" s="368" t="s">
        <v>1013</v>
      </c>
      <c r="D154" s="372">
        <v>862</v>
      </c>
      <c r="E154" s="372">
        <v>16378</v>
      </c>
      <c r="F154" s="373">
        <v>597174.19999999995</v>
      </c>
      <c r="G154" s="374">
        <v>0</v>
      </c>
      <c r="H154" s="374">
        <v>531485.94999999995</v>
      </c>
      <c r="I154" s="374">
        <v>65688.25</v>
      </c>
      <c r="J154" s="375">
        <v>0.10999847280743207</v>
      </c>
    </row>
    <row r="155" spans="1:10" ht="0" hidden="1" customHeight="1" x14ac:dyDescent="0.2"/>
    <row r="156" spans="1:10" ht="18.2" customHeight="1" x14ac:dyDescent="0.2">
      <c r="D156" s="464">
        <f>SUM(D49:D155)</f>
        <v>18539</v>
      </c>
      <c r="E156" s="1009">
        <f t="shared" ref="E156:I156" si="1">SUM(E49:E155)</f>
        <v>68346.611999999994</v>
      </c>
      <c r="F156" s="800">
        <f t="shared" si="1"/>
        <v>3696855.4099999992</v>
      </c>
      <c r="G156" s="800">
        <f t="shared" si="1"/>
        <v>-10205.880000000001</v>
      </c>
      <c r="H156" s="800">
        <f t="shared" si="1"/>
        <v>3160104.7299999995</v>
      </c>
      <c r="I156" s="800">
        <f t="shared" si="1"/>
        <v>526544.80000000005</v>
      </c>
    </row>
  </sheetData>
  <sortState xmlns:xlrd2="http://schemas.microsoft.com/office/spreadsheetml/2017/richdata2" ref="A9:J154">
    <sortCondition ref="E9:E154"/>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835C1-1EBE-45E2-A169-8543FEDB12F5}">
  <dimension ref="A1:L296"/>
  <sheetViews>
    <sheetView showGridLines="0" workbookViewId="0">
      <pane ySplit="6" topLeftCell="A31" activePane="bottomLeft" state="frozen"/>
      <selection pane="bottomLeft" activeCell="B44" sqref="B44"/>
    </sheetView>
  </sheetViews>
  <sheetFormatPr baseColWidth="10" defaultColWidth="11.42578125" defaultRowHeight="15" x14ac:dyDescent="0.25"/>
  <cols>
    <col min="1" max="1" width="12.140625" style="1048" customWidth="1"/>
    <col min="2" max="2" width="75.85546875" style="1048" customWidth="1"/>
    <col min="3" max="3" width="21" style="1048" customWidth="1"/>
    <col min="4" max="5" width="12.140625" style="1048" customWidth="1"/>
    <col min="6" max="6" width="17" style="1048" customWidth="1"/>
    <col min="7" max="7" width="12.140625" style="1048" customWidth="1"/>
    <col min="8" max="8" width="15.42578125" style="1048" customWidth="1"/>
    <col min="9" max="9" width="16.85546875" style="1048" customWidth="1"/>
    <col min="10" max="10" width="15.42578125" style="1048" customWidth="1"/>
    <col min="11" max="14" width="12.140625" style="1048" customWidth="1"/>
    <col min="15" max="15" width="0" style="1048" hidden="1" customWidth="1"/>
    <col min="16" max="16384" width="11.42578125" style="1048"/>
  </cols>
  <sheetData>
    <row r="1" spans="1:12" ht="21" customHeight="1" x14ac:dyDescent="0.25">
      <c r="A1" s="1053" t="s">
        <v>227</v>
      </c>
    </row>
    <row r="2" spans="1:12" ht="0.95" customHeight="1" x14ac:dyDescent="0.25"/>
    <row r="3" spans="1:12" ht="23.1" customHeight="1" x14ac:dyDescent="0.25">
      <c r="A3" s="1053" t="s">
        <v>3158</v>
      </c>
    </row>
    <row r="4" spans="1:12" ht="33.75" customHeight="1" x14ac:dyDescent="0.25">
      <c r="A4" s="414" t="s">
        <v>3157</v>
      </c>
    </row>
    <row r="5" spans="1:12" ht="25.7" customHeight="1" x14ac:dyDescent="0.25">
      <c r="A5" s="417" t="s">
        <v>10621</v>
      </c>
    </row>
    <row r="6" spans="1:12" ht="2.4500000000000002" customHeight="1" x14ac:dyDescent="0.25"/>
    <row r="7" spans="1:12" ht="23.85" customHeight="1" x14ac:dyDescent="0.25"/>
    <row r="8" spans="1:12" ht="22.5" customHeight="1" x14ac:dyDescent="0.25">
      <c r="A8" s="1052" t="s">
        <v>1908</v>
      </c>
      <c r="B8" s="1051" t="s">
        <v>10628</v>
      </c>
      <c r="C8" s="1052" t="s">
        <v>1906</v>
      </c>
      <c r="D8" s="1051" t="s">
        <v>1905</v>
      </c>
      <c r="E8" s="1051" t="s">
        <v>1904</v>
      </c>
      <c r="F8" s="1051" t="s">
        <v>245</v>
      </c>
      <c r="G8" s="1052" t="s">
        <v>1903</v>
      </c>
      <c r="H8" s="1052" t="s">
        <v>1902</v>
      </c>
      <c r="I8" s="1052" t="s">
        <v>1901</v>
      </c>
      <c r="J8" s="1051" t="s">
        <v>1900</v>
      </c>
    </row>
    <row r="9" spans="1:12" ht="20.25" customHeight="1" x14ac:dyDescent="0.25">
      <c r="A9" s="368" t="s">
        <v>1055</v>
      </c>
      <c r="B9" s="368" t="s">
        <v>7196</v>
      </c>
      <c r="C9" s="368" t="s">
        <v>1010</v>
      </c>
      <c r="D9" s="368">
        <v>3</v>
      </c>
      <c r="E9" s="368">
        <v>0</v>
      </c>
      <c r="F9" s="367">
        <v>5392.8</v>
      </c>
      <c r="G9" s="366">
        <v>0</v>
      </c>
      <c r="H9" s="366">
        <v>4018.98</v>
      </c>
      <c r="I9" s="366">
        <v>1373.82</v>
      </c>
      <c r="J9" s="365">
        <v>0.2547507788161994</v>
      </c>
      <c r="K9" s="364"/>
      <c r="L9" s="364"/>
    </row>
    <row r="10" spans="1:12" ht="20.25" customHeight="1" x14ac:dyDescent="0.25">
      <c r="A10" s="368" t="s">
        <v>1059</v>
      </c>
      <c r="B10" s="368" t="s">
        <v>7197</v>
      </c>
      <c r="C10" s="368" t="s">
        <v>1010</v>
      </c>
      <c r="D10" s="368">
        <v>6</v>
      </c>
      <c r="E10" s="368">
        <v>0</v>
      </c>
      <c r="F10" s="367">
        <v>11504.64</v>
      </c>
      <c r="G10" s="366">
        <v>0</v>
      </c>
      <c r="H10" s="366">
        <v>8035.08</v>
      </c>
      <c r="I10" s="366">
        <v>3469.56</v>
      </c>
      <c r="J10" s="365">
        <v>0.30157918891855806</v>
      </c>
      <c r="K10" s="364"/>
      <c r="L10" s="364"/>
    </row>
    <row r="11" spans="1:12" ht="20.25" customHeight="1" x14ac:dyDescent="0.25">
      <c r="A11" s="368" t="s">
        <v>1045</v>
      </c>
      <c r="B11" s="368" t="s">
        <v>7192</v>
      </c>
      <c r="C11" s="368" t="s">
        <v>1010</v>
      </c>
      <c r="D11" s="368">
        <v>2</v>
      </c>
      <c r="E11" s="368">
        <v>0</v>
      </c>
      <c r="F11" s="367">
        <v>3435</v>
      </c>
      <c r="G11" s="366">
        <v>0</v>
      </c>
      <c r="H11" s="366">
        <v>2348.92</v>
      </c>
      <c r="I11" s="366">
        <v>1086.08</v>
      </c>
      <c r="J11" s="365">
        <v>0.31618049490538574</v>
      </c>
      <c r="K11" s="364"/>
      <c r="L11" s="364"/>
    </row>
    <row r="12" spans="1:12" ht="20.25" customHeight="1" x14ac:dyDescent="0.25">
      <c r="A12" s="368" t="s">
        <v>10666</v>
      </c>
      <c r="B12" s="368" t="s">
        <v>10665</v>
      </c>
      <c r="C12" s="368" t="s">
        <v>1010</v>
      </c>
      <c r="D12" s="368">
        <v>2</v>
      </c>
      <c r="E12" s="368">
        <v>0</v>
      </c>
      <c r="F12" s="367">
        <v>1920</v>
      </c>
      <c r="G12" s="366">
        <v>0</v>
      </c>
      <c r="H12" s="366">
        <v>1600</v>
      </c>
      <c r="I12" s="366">
        <v>320</v>
      </c>
      <c r="J12" s="365">
        <v>0.16666666666666666</v>
      </c>
      <c r="K12" s="364"/>
      <c r="L12" s="364"/>
    </row>
    <row r="13" spans="1:12" ht="20.25" customHeight="1" x14ac:dyDescent="0.25">
      <c r="A13" s="368" t="s">
        <v>2986</v>
      </c>
      <c r="B13" s="368" t="s">
        <v>2985</v>
      </c>
      <c r="C13" s="368" t="s">
        <v>1010</v>
      </c>
      <c r="D13" s="368">
        <v>8</v>
      </c>
      <c r="E13" s="368">
        <v>0</v>
      </c>
      <c r="F13" s="367">
        <v>22732.06</v>
      </c>
      <c r="G13" s="366">
        <v>0</v>
      </c>
      <c r="H13" s="366">
        <v>19911.240000000002</v>
      </c>
      <c r="I13" s="366">
        <v>2820.82</v>
      </c>
      <c r="J13" s="365">
        <v>0.12408994169468143</v>
      </c>
      <c r="K13" s="364"/>
      <c r="L13" s="364"/>
    </row>
    <row r="14" spans="1:12" ht="20.25" customHeight="1" x14ac:dyDescent="0.25">
      <c r="A14" s="368" t="s">
        <v>10664</v>
      </c>
      <c r="B14" s="368" t="s">
        <v>10663</v>
      </c>
      <c r="C14" s="368" t="s">
        <v>1010</v>
      </c>
      <c r="D14" s="368">
        <v>1</v>
      </c>
      <c r="E14" s="368">
        <v>0</v>
      </c>
      <c r="F14" s="367">
        <v>2520</v>
      </c>
      <c r="G14" s="366">
        <v>0</v>
      </c>
      <c r="H14" s="366">
        <v>2081.5</v>
      </c>
      <c r="I14" s="366">
        <v>438.5</v>
      </c>
      <c r="J14" s="365">
        <v>0.1740079365079365</v>
      </c>
      <c r="K14" s="364"/>
      <c r="L14" s="364"/>
    </row>
    <row r="15" spans="1:12" ht="20.25" customHeight="1" x14ac:dyDescent="0.25">
      <c r="A15" s="368" t="s">
        <v>1053</v>
      </c>
      <c r="B15" s="368" t="s">
        <v>1052</v>
      </c>
      <c r="C15" s="368" t="s">
        <v>1010</v>
      </c>
      <c r="D15" s="368">
        <v>1</v>
      </c>
      <c r="E15" s="368">
        <v>0</v>
      </c>
      <c r="F15" s="367">
        <v>3379.5</v>
      </c>
      <c r="G15" s="366">
        <v>0</v>
      </c>
      <c r="H15" s="366">
        <v>2107.88</v>
      </c>
      <c r="I15" s="366">
        <v>1271.6199999999999</v>
      </c>
      <c r="J15" s="365">
        <v>0.37627459683385117</v>
      </c>
      <c r="K15" s="364"/>
      <c r="L15" s="364"/>
    </row>
    <row r="16" spans="1:12" ht="20.25" customHeight="1" x14ac:dyDescent="0.25">
      <c r="A16" s="368" t="s">
        <v>1650</v>
      </c>
      <c r="B16" s="368" t="s">
        <v>1649</v>
      </c>
      <c r="C16" s="368" t="s">
        <v>1159</v>
      </c>
      <c r="D16" s="368">
        <v>11</v>
      </c>
      <c r="E16" s="368">
        <v>0</v>
      </c>
      <c r="F16" s="367">
        <v>7013.56</v>
      </c>
      <c r="G16" s="366">
        <v>0</v>
      </c>
      <c r="H16" s="366">
        <v>4136.1099999999997</v>
      </c>
      <c r="I16" s="366">
        <v>2877.45</v>
      </c>
      <c r="J16" s="365">
        <v>0.41026953501502805</v>
      </c>
      <c r="K16" s="364"/>
      <c r="L16" s="364"/>
    </row>
    <row r="17" spans="1:12" ht="20.25" customHeight="1" x14ac:dyDescent="0.25">
      <c r="A17" s="368" t="s">
        <v>2290</v>
      </c>
      <c r="B17" s="368" t="s">
        <v>2289</v>
      </c>
      <c r="C17" s="368" t="s">
        <v>1159</v>
      </c>
      <c r="D17" s="368">
        <v>3</v>
      </c>
      <c r="E17" s="368">
        <v>0</v>
      </c>
      <c r="F17" s="367">
        <v>2054.2800000000002</v>
      </c>
      <c r="G17" s="366">
        <v>0</v>
      </c>
      <c r="H17" s="366">
        <v>1620.39</v>
      </c>
      <c r="I17" s="366">
        <v>433.89</v>
      </c>
      <c r="J17" s="365">
        <v>0.21121268765698931</v>
      </c>
      <c r="K17" s="364"/>
      <c r="L17" s="364"/>
    </row>
    <row r="18" spans="1:12" ht="20.25" customHeight="1" x14ac:dyDescent="0.25">
      <c r="A18" s="368" t="s">
        <v>1646</v>
      </c>
      <c r="B18" s="368" t="s">
        <v>1645</v>
      </c>
      <c r="C18" s="368" t="s">
        <v>1159</v>
      </c>
      <c r="D18" s="368">
        <v>8</v>
      </c>
      <c r="E18" s="368">
        <v>0</v>
      </c>
      <c r="F18" s="367">
        <v>6053.86</v>
      </c>
      <c r="G18" s="366">
        <v>0</v>
      </c>
      <c r="H18" s="366">
        <v>4228.75</v>
      </c>
      <c r="I18" s="366">
        <v>1825.11</v>
      </c>
      <c r="J18" s="365">
        <v>0.30147872596987707</v>
      </c>
      <c r="K18" s="364"/>
      <c r="L18" s="364"/>
    </row>
    <row r="19" spans="1:12" ht="20.25" customHeight="1" x14ac:dyDescent="0.25">
      <c r="A19" s="368" t="s">
        <v>2288</v>
      </c>
      <c r="B19" s="368" t="s">
        <v>2287</v>
      </c>
      <c r="C19" s="368" t="s">
        <v>1159</v>
      </c>
      <c r="D19" s="368">
        <v>1</v>
      </c>
      <c r="E19" s="368">
        <v>0</v>
      </c>
      <c r="F19" s="367">
        <v>778.34</v>
      </c>
      <c r="G19" s="366">
        <v>0</v>
      </c>
      <c r="H19" s="366">
        <v>491.59</v>
      </c>
      <c r="I19" s="366">
        <v>286.75</v>
      </c>
      <c r="J19" s="365">
        <v>0.36841226199347327</v>
      </c>
      <c r="K19" s="364"/>
      <c r="L19" s="364"/>
    </row>
    <row r="20" spans="1:12" ht="20.25" customHeight="1" x14ac:dyDescent="0.25">
      <c r="A20" s="368" t="s">
        <v>1644</v>
      </c>
      <c r="B20" s="368" t="s">
        <v>1643</v>
      </c>
      <c r="C20" s="368" t="s">
        <v>1159</v>
      </c>
      <c r="D20" s="368">
        <v>30</v>
      </c>
      <c r="E20" s="368">
        <v>0</v>
      </c>
      <c r="F20" s="367">
        <v>13620.66</v>
      </c>
      <c r="G20" s="366">
        <v>0</v>
      </c>
      <c r="H20" s="366">
        <v>11.4</v>
      </c>
      <c r="I20" s="366">
        <v>13609.26</v>
      </c>
      <c r="J20" s="365">
        <v>0.99916303615243318</v>
      </c>
      <c r="K20" s="364"/>
      <c r="L20" s="364"/>
    </row>
    <row r="21" spans="1:12" ht="20.25" customHeight="1" x14ac:dyDescent="0.25">
      <c r="A21" s="368" t="s">
        <v>1161</v>
      </c>
      <c r="B21" s="368" t="s">
        <v>1160</v>
      </c>
      <c r="C21" s="368" t="s">
        <v>1159</v>
      </c>
      <c r="D21" s="368">
        <v>24</v>
      </c>
      <c r="E21" s="368">
        <v>0</v>
      </c>
      <c r="F21" s="367">
        <v>12054.15</v>
      </c>
      <c r="G21" s="366">
        <v>0</v>
      </c>
      <c r="H21" s="366">
        <v>9161.2800000000007</v>
      </c>
      <c r="I21" s="366">
        <v>2892.87</v>
      </c>
      <c r="J21" s="365">
        <v>0.23998954716840259</v>
      </c>
      <c r="K21" s="364"/>
      <c r="L21" s="364"/>
    </row>
    <row r="22" spans="1:12" ht="20.25" customHeight="1" x14ac:dyDescent="0.25">
      <c r="A22" s="368" t="s">
        <v>1642</v>
      </c>
      <c r="B22" s="368" t="s">
        <v>1641</v>
      </c>
      <c r="C22" s="368" t="s">
        <v>1159</v>
      </c>
      <c r="D22" s="368">
        <v>1</v>
      </c>
      <c r="E22" s="368">
        <v>0</v>
      </c>
      <c r="F22" s="367">
        <v>832.81</v>
      </c>
      <c r="G22" s="366">
        <v>0</v>
      </c>
      <c r="H22" s="366">
        <v>660.96</v>
      </c>
      <c r="I22" s="366">
        <v>171.85</v>
      </c>
      <c r="J22" s="365">
        <v>0.20634958754097574</v>
      </c>
      <c r="K22" s="364"/>
      <c r="L22" s="364"/>
    </row>
    <row r="23" spans="1:12" ht="20.25" customHeight="1" x14ac:dyDescent="0.25">
      <c r="A23" s="368" t="s">
        <v>1640</v>
      </c>
      <c r="B23" s="368" t="s">
        <v>1639</v>
      </c>
      <c r="C23" s="368" t="s">
        <v>1159</v>
      </c>
      <c r="D23" s="368">
        <v>4</v>
      </c>
      <c r="E23" s="368">
        <v>0</v>
      </c>
      <c r="F23" s="367">
        <v>2603.2399999999998</v>
      </c>
      <c r="G23" s="366">
        <v>0</v>
      </c>
      <c r="H23" s="366">
        <v>2323.1999999999998</v>
      </c>
      <c r="I23" s="366">
        <v>280.04000000000002</v>
      </c>
      <c r="J23" s="365">
        <v>0.10757363900370308</v>
      </c>
      <c r="K23" s="364"/>
      <c r="L23" s="364"/>
    </row>
    <row r="24" spans="1:12" ht="20.25" customHeight="1" x14ac:dyDescent="0.25">
      <c r="A24" s="368" t="s">
        <v>1636</v>
      </c>
      <c r="B24" s="368" t="s">
        <v>1635</v>
      </c>
      <c r="C24" s="368" t="s">
        <v>1159</v>
      </c>
      <c r="D24" s="368">
        <v>1</v>
      </c>
      <c r="E24" s="368">
        <v>0</v>
      </c>
      <c r="F24" s="367">
        <v>455.15</v>
      </c>
      <c r="G24" s="366">
        <v>0</v>
      </c>
      <c r="H24" s="366">
        <v>255.04</v>
      </c>
      <c r="I24" s="366">
        <v>200.11</v>
      </c>
      <c r="J24" s="365">
        <v>0.43965725584971987</v>
      </c>
      <c r="K24" s="364"/>
      <c r="L24" s="364"/>
    </row>
    <row r="25" spans="1:12" ht="20.25" customHeight="1" x14ac:dyDescent="0.25">
      <c r="A25" s="368" t="s">
        <v>3126</v>
      </c>
      <c r="B25" s="368" t="s">
        <v>3125</v>
      </c>
      <c r="C25" s="368" t="s">
        <v>1630</v>
      </c>
      <c r="D25" s="368">
        <v>3</v>
      </c>
      <c r="E25" s="368">
        <v>0</v>
      </c>
      <c r="F25" s="367">
        <v>1859.39</v>
      </c>
      <c r="G25" s="366">
        <v>0</v>
      </c>
      <c r="H25" s="366">
        <v>787.41</v>
      </c>
      <c r="I25" s="366">
        <v>1071.98</v>
      </c>
      <c r="J25" s="365">
        <v>0.57652240788645737</v>
      </c>
      <c r="K25" s="364"/>
      <c r="L25" s="364"/>
    </row>
    <row r="26" spans="1:12" ht="20.25" customHeight="1" x14ac:dyDescent="0.25">
      <c r="A26" s="368" t="s">
        <v>1634</v>
      </c>
      <c r="B26" s="368" t="s">
        <v>1633</v>
      </c>
      <c r="C26" s="368" t="s">
        <v>1630</v>
      </c>
      <c r="D26" s="368">
        <v>2</v>
      </c>
      <c r="E26" s="368">
        <v>0</v>
      </c>
      <c r="F26" s="367">
        <v>1328.81</v>
      </c>
      <c r="G26" s="366">
        <v>0</v>
      </c>
      <c r="H26" s="366">
        <v>934.82</v>
      </c>
      <c r="I26" s="366">
        <v>393.99</v>
      </c>
      <c r="J26" s="365">
        <v>0.29649837072267671</v>
      </c>
      <c r="K26" s="364"/>
      <c r="L26" s="364"/>
    </row>
    <row r="27" spans="1:12" ht="20.25" customHeight="1" x14ac:dyDescent="0.25">
      <c r="A27" s="368" t="s">
        <v>1632</v>
      </c>
      <c r="B27" s="368" t="s">
        <v>1631</v>
      </c>
      <c r="C27" s="368" t="s">
        <v>1630</v>
      </c>
      <c r="D27" s="368">
        <v>1</v>
      </c>
      <c r="E27" s="368">
        <v>0</v>
      </c>
      <c r="F27" s="367">
        <v>766.08</v>
      </c>
      <c r="G27" s="366">
        <v>0</v>
      </c>
      <c r="H27" s="366">
        <v>464.09</v>
      </c>
      <c r="I27" s="366">
        <v>301.99</v>
      </c>
      <c r="J27" s="365">
        <v>0.39420164995822893</v>
      </c>
      <c r="K27" s="364"/>
      <c r="L27" s="364"/>
    </row>
    <row r="28" spans="1:12" ht="20.25" customHeight="1" x14ac:dyDescent="0.25">
      <c r="A28" s="368" t="s">
        <v>1070</v>
      </c>
      <c r="B28" s="368" t="s">
        <v>1069</v>
      </c>
      <c r="C28" s="368" t="s">
        <v>1010</v>
      </c>
      <c r="D28" s="368">
        <v>20</v>
      </c>
      <c r="E28" s="368">
        <v>0</v>
      </c>
      <c r="F28" s="367">
        <v>15230.8</v>
      </c>
      <c r="G28" s="366">
        <v>0</v>
      </c>
      <c r="H28" s="366">
        <v>13678.4</v>
      </c>
      <c r="I28" s="366">
        <v>1552.4</v>
      </c>
      <c r="J28" s="365">
        <v>0.10192504661606744</v>
      </c>
      <c r="K28" s="364"/>
      <c r="L28" s="364"/>
    </row>
    <row r="29" spans="1:12" ht="20.25" customHeight="1" x14ac:dyDescent="0.25">
      <c r="A29" s="368" t="s">
        <v>3124</v>
      </c>
      <c r="B29" s="368" t="s">
        <v>3123</v>
      </c>
      <c r="C29" s="368" t="s">
        <v>1010</v>
      </c>
      <c r="D29" s="368">
        <v>5</v>
      </c>
      <c r="E29" s="368">
        <v>0</v>
      </c>
      <c r="F29" s="367">
        <v>2290.71</v>
      </c>
      <c r="G29" s="366">
        <v>0</v>
      </c>
      <c r="H29" s="366">
        <v>2130.9</v>
      </c>
      <c r="I29" s="366">
        <v>159.81</v>
      </c>
      <c r="J29" s="365">
        <v>6.9764396191573791E-2</v>
      </c>
      <c r="K29" s="364"/>
      <c r="L29" s="364"/>
    </row>
    <row r="30" spans="1:12" ht="20.25" customHeight="1" x14ac:dyDescent="0.25">
      <c r="A30" s="368" t="s">
        <v>1039</v>
      </c>
      <c r="B30" s="368" t="s">
        <v>221</v>
      </c>
      <c r="C30" s="368" t="s">
        <v>1010</v>
      </c>
      <c r="D30" s="368">
        <v>9</v>
      </c>
      <c r="E30" s="368">
        <v>0</v>
      </c>
      <c r="F30" s="367">
        <v>5994</v>
      </c>
      <c r="G30" s="366">
        <v>0</v>
      </c>
      <c r="H30" s="366">
        <v>5993.82</v>
      </c>
      <c r="I30" s="366">
        <v>0.18</v>
      </c>
      <c r="J30" s="365">
        <v>3.0030030030030029E-5</v>
      </c>
      <c r="K30" s="364"/>
      <c r="L30" s="364"/>
    </row>
    <row r="31" spans="1:12" ht="20.25" customHeight="1" x14ac:dyDescent="0.25">
      <c r="A31" s="368" t="s">
        <v>1068</v>
      </c>
      <c r="B31" s="368" t="s">
        <v>218</v>
      </c>
      <c r="C31" s="368" t="s">
        <v>1010</v>
      </c>
      <c r="D31" s="368">
        <v>20</v>
      </c>
      <c r="E31" s="368">
        <v>0</v>
      </c>
      <c r="F31" s="367">
        <v>5080</v>
      </c>
      <c r="G31" s="366">
        <v>0</v>
      </c>
      <c r="H31" s="366">
        <v>5050</v>
      </c>
      <c r="I31" s="366">
        <v>30</v>
      </c>
      <c r="J31" s="365">
        <v>5.905511811023622E-3</v>
      </c>
      <c r="K31" s="364"/>
      <c r="L31" s="364"/>
    </row>
    <row r="32" spans="1:12" ht="20.25" customHeight="1" x14ac:dyDescent="0.25">
      <c r="A32" s="368" t="s">
        <v>1038</v>
      </c>
      <c r="B32" s="368" t="s">
        <v>1037</v>
      </c>
      <c r="C32" s="368" t="s">
        <v>1010</v>
      </c>
      <c r="D32" s="368">
        <v>1</v>
      </c>
      <c r="E32" s="368">
        <v>0</v>
      </c>
      <c r="F32" s="367">
        <v>1065</v>
      </c>
      <c r="G32" s="366">
        <v>0</v>
      </c>
      <c r="H32" s="366">
        <v>890.71</v>
      </c>
      <c r="I32" s="366">
        <v>174.29</v>
      </c>
      <c r="J32" s="365">
        <v>0.16365258215962442</v>
      </c>
      <c r="K32" s="364"/>
      <c r="L32" s="364"/>
    </row>
    <row r="33" spans="1:12" ht="20.25" customHeight="1" x14ac:dyDescent="0.25">
      <c r="A33" s="368" t="s">
        <v>1041</v>
      </c>
      <c r="B33" s="368" t="s">
        <v>1040</v>
      </c>
      <c r="C33" s="368" t="s">
        <v>1010</v>
      </c>
      <c r="D33" s="368">
        <v>2</v>
      </c>
      <c r="E33" s="368">
        <v>0</v>
      </c>
      <c r="F33" s="367">
        <v>1864</v>
      </c>
      <c r="G33" s="366">
        <v>0</v>
      </c>
      <c r="H33" s="366">
        <v>1862.64</v>
      </c>
      <c r="I33" s="366">
        <v>1.36</v>
      </c>
      <c r="J33" s="365">
        <v>7.2961373390557937E-4</v>
      </c>
      <c r="K33" s="364"/>
      <c r="L33" s="364"/>
    </row>
    <row r="34" spans="1:12" ht="20.25" customHeight="1" x14ac:dyDescent="0.25">
      <c r="A34" s="368" t="s">
        <v>1036</v>
      </c>
      <c r="B34" s="368" t="s">
        <v>1035</v>
      </c>
      <c r="C34" s="368" t="s">
        <v>1010</v>
      </c>
      <c r="D34" s="368">
        <v>2</v>
      </c>
      <c r="E34" s="368">
        <v>0</v>
      </c>
      <c r="F34" s="367">
        <v>666</v>
      </c>
      <c r="G34" s="366">
        <v>0</v>
      </c>
      <c r="H34" s="366">
        <v>653.41999999999996</v>
      </c>
      <c r="I34" s="366">
        <v>12.58</v>
      </c>
      <c r="J34" s="365">
        <v>1.8888888888888889E-2</v>
      </c>
      <c r="K34" s="364"/>
      <c r="L34" s="364"/>
    </row>
    <row r="35" spans="1:12" ht="20.25" customHeight="1" x14ac:dyDescent="0.25">
      <c r="A35" s="368" t="s">
        <v>4049</v>
      </c>
      <c r="B35" s="368" t="s">
        <v>4048</v>
      </c>
      <c r="C35" s="368" t="s">
        <v>1010</v>
      </c>
      <c r="D35" s="368">
        <v>8</v>
      </c>
      <c r="E35" s="368">
        <v>0</v>
      </c>
      <c r="F35" s="367">
        <v>0.08</v>
      </c>
      <c r="G35" s="366">
        <v>0</v>
      </c>
      <c r="H35" s="366">
        <v>0</v>
      </c>
      <c r="I35" s="366">
        <v>0.08</v>
      </c>
      <c r="J35" s="365">
        <v>1</v>
      </c>
      <c r="K35" s="364"/>
      <c r="L35" s="364"/>
    </row>
    <row r="36" spans="1:12" ht="20.25" customHeight="1" x14ac:dyDescent="0.25">
      <c r="A36" s="368" t="s">
        <v>2058</v>
      </c>
      <c r="B36" s="368" t="s">
        <v>7865</v>
      </c>
      <c r="C36" s="368" t="s">
        <v>1010</v>
      </c>
      <c r="D36" s="368">
        <v>2</v>
      </c>
      <c r="E36" s="368">
        <v>0</v>
      </c>
      <c r="F36" s="367">
        <v>5549.6</v>
      </c>
      <c r="G36" s="366">
        <v>0</v>
      </c>
      <c r="H36" s="366">
        <v>3792.56</v>
      </c>
      <c r="I36" s="366">
        <v>1757.04</v>
      </c>
      <c r="J36" s="365">
        <v>0.31660660227764165</v>
      </c>
      <c r="K36" s="364"/>
      <c r="L36" s="364"/>
    </row>
    <row r="37" spans="1:12" ht="20.25" customHeight="1" x14ac:dyDescent="0.25">
      <c r="A37" s="368" t="s">
        <v>1103</v>
      </c>
      <c r="B37" s="368" t="s">
        <v>1102</v>
      </c>
      <c r="C37" s="368" t="s">
        <v>1010</v>
      </c>
      <c r="D37" s="368">
        <v>90</v>
      </c>
      <c r="E37" s="368">
        <v>0</v>
      </c>
      <c r="F37" s="367">
        <v>3600</v>
      </c>
      <c r="G37" s="366">
        <v>0</v>
      </c>
      <c r="H37" s="366">
        <v>1908</v>
      </c>
      <c r="I37" s="366">
        <v>1692</v>
      </c>
      <c r="J37" s="365">
        <v>0.47</v>
      </c>
      <c r="K37" s="364"/>
      <c r="L37" s="364"/>
    </row>
    <row r="38" spans="1:12" ht="20.25" customHeight="1" x14ac:dyDescent="0.25">
      <c r="A38" s="368" t="s">
        <v>10662</v>
      </c>
      <c r="B38" s="368" t="s">
        <v>10661</v>
      </c>
      <c r="C38" s="368" t="s">
        <v>1010</v>
      </c>
      <c r="D38" s="368">
        <v>2</v>
      </c>
      <c r="E38" s="368">
        <v>0</v>
      </c>
      <c r="F38" s="367">
        <v>2696.34</v>
      </c>
      <c r="G38" s="366">
        <v>0</v>
      </c>
      <c r="H38" s="366">
        <v>2344.66</v>
      </c>
      <c r="I38" s="366">
        <v>351.68</v>
      </c>
      <c r="J38" s="365">
        <v>0.13042865513993043</v>
      </c>
      <c r="K38" s="364"/>
      <c r="L38" s="364"/>
    </row>
    <row r="39" spans="1:12" ht="20.25" customHeight="1" x14ac:dyDescent="0.25">
      <c r="A39" s="368" t="s">
        <v>10660</v>
      </c>
      <c r="B39" s="368" t="s">
        <v>10659</v>
      </c>
      <c r="C39" s="368" t="s">
        <v>1010</v>
      </c>
      <c r="D39" s="368">
        <v>4</v>
      </c>
      <c r="E39" s="368">
        <v>0</v>
      </c>
      <c r="F39" s="367">
        <v>4524</v>
      </c>
      <c r="G39" s="366">
        <v>0</v>
      </c>
      <c r="H39" s="366">
        <v>3480</v>
      </c>
      <c r="I39" s="366">
        <v>1044</v>
      </c>
      <c r="J39" s="365">
        <v>0.23076923076923078</v>
      </c>
      <c r="K39" s="364"/>
      <c r="L39" s="364"/>
    </row>
    <row r="40" spans="1:12" ht="20.25" customHeight="1" x14ac:dyDescent="0.25">
      <c r="A40" s="368" t="s">
        <v>1122</v>
      </c>
      <c r="B40" s="368" t="s">
        <v>1121</v>
      </c>
      <c r="C40" s="368" t="s">
        <v>1010</v>
      </c>
      <c r="D40" s="368">
        <v>10</v>
      </c>
      <c r="E40" s="368">
        <v>0</v>
      </c>
      <c r="F40" s="367">
        <v>29853.919999999998</v>
      </c>
      <c r="G40" s="366">
        <v>0</v>
      </c>
      <c r="H40" s="366">
        <v>26808.240000000002</v>
      </c>
      <c r="I40" s="366">
        <v>3045.68</v>
      </c>
      <c r="J40" s="365">
        <v>0.1020194332938522</v>
      </c>
      <c r="K40" s="364"/>
      <c r="L40" s="364"/>
    </row>
    <row r="41" spans="1:12" ht="20.25" customHeight="1" x14ac:dyDescent="0.25">
      <c r="A41" s="368" t="s">
        <v>3688</v>
      </c>
      <c r="B41" s="368" t="s">
        <v>3687</v>
      </c>
      <c r="C41" s="368" t="s">
        <v>1010</v>
      </c>
      <c r="D41" s="368">
        <v>4</v>
      </c>
      <c r="E41" s="368">
        <v>0</v>
      </c>
      <c r="F41" s="367">
        <v>0.04</v>
      </c>
      <c r="G41" s="366">
        <v>0</v>
      </c>
      <c r="H41" s="366">
        <v>13949.12</v>
      </c>
      <c r="I41" s="366">
        <v>-13949.08</v>
      </c>
      <c r="J41" s="365">
        <v>-348727</v>
      </c>
      <c r="K41" s="364"/>
      <c r="L41" s="364"/>
    </row>
    <row r="42" spans="1:12" ht="20.25" customHeight="1" x14ac:dyDescent="0.25">
      <c r="A42" s="368" t="s">
        <v>6665</v>
      </c>
      <c r="B42" s="368" t="s">
        <v>6664</v>
      </c>
      <c r="C42" s="368" t="s">
        <v>1860</v>
      </c>
      <c r="D42" s="372">
        <v>48</v>
      </c>
      <c r="E42" s="372">
        <v>230.4</v>
      </c>
      <c r="F42" s="373">
        <v>29622.09</v>
      </c>
      <c r="G42" s="374">
        <v>0</v>
      </c>
      <c r="H42" s="374">
        <v>18185.18</v>
      </c>
      <c r="I42" s="374">
        <v>11436.91</v>
      </c>
      <c r="J42" s="375">
        <v>0.38609395893402526</v>
      </c>
      <c r="K42" s="364"/>
      <c r="L42" s="364"/>
    </row>
    <row r="43" spans="1:12" ht="20.25" customHeight="1" x14ac:dyDescent="0.25">
      <c r="A43" s="368"/>
      <c r="B43" s="368"/>
      <c r="C43" s="368"/>
      <c r="D43" s="368">
        <f t="shared" ref="D43:I43" si="0">SUM(D9:D42)</f>
        <v>339</v>
      </c>
      <c r="E43" s="368">
        <f t="shared" si="0"/>
        <v>230.4</v>
      </c>
      <c r="F43" s="1054">
        <f t="shared" si="0"/>
        <v>208340.90999999997</v>
      </c>
      <c r="G43" s="1054">
        <f t="shared" si="0"/>
        <v>0</v>
      </c>
      <c r="H43" s="1054">
        <f t="shared" si="0"/>
        <v>165906.28999999998</v>
      </c>
      <c r="I43" s="1054">
        <f t="shared" si="0"/>
        <v>42434.62000000001</v>
      </c>
      <c r="J43" s="365"/>
      <c r="K43" s="364"/>
      <c r="L43" s="364"/>
    </row>
    <row r="44" spans="1:12" ht="20.25" customHeight="1" x14ac:dyDescent="0.25">
      <c r="A44" s="368"/>
      <c r="B44" s="368"/>
      <c r="C44" s="368"/>
      <c r="D44" s="368"/>
      <c r="E44" s="368"/>
      <c r="F44" s="367"/>
      <c r="G44" s="366"/>
      <c r="H44" s="366"/>
      <c r="I44" s="366"/>
      <c r="J44" s="365"/>
      <c r="K44" s="364"/>
      <c r="L44" s="364"/>
    </row>
    <row r="45" spans="1:12" ht="20.25" customHeight="1" x14ac:dyDescent="0.25">
      <c r="A45" s="368"/>
      <c r="B45" s="368"/>
      <c r="C45" s="368"/>
      <c r="D45" s="368"/>
      <c r="E45" s="368"/>
      <c r="F45" s="367"/>
      <c r="G45" s="366"/>
      <c r="H45" s="366"/>
      <c r="I45" s="366"/>
      <c r="J45" s="365"/>
      <c r="K45" s="364"/>
      <c r="L45" s="364"/>
    </row>
    <row r="46" spans="1:12" ht="20.25" customHeight="1" x14ac:dyDescent="0.25">
      <c r="A46" s="368"/>
      <c r="B46" s="368"/>
      <c r="C46" s="368"/>
      <c r="D46" s="368"/>
      <c r="E46" s="368"/>
      <c r="F46" s="367"/>
      <c r="G46" s="366"/>
      <c r="H46" s="366"/>
      <c r="I46" s="366"/>
      <c r="J46" s="365"/>
      <c r="K46" s="364"/>
      <c r="L46" s="364"/>
    </row>
    <row r="47" spans="1:12" ht="20.25" customHeight="1" x14ac:dyDescent="0.25">
      <c r="A47" s="368"/>
      <c r="B47" s="368"/>
      <c r="C47" s="368"/>
      <c r="D47" s="368"/>
      <c r="E47" s="368"/>
      <c r="F47" s="367"/>
      <c r="G47" s="366"/>
      <c r="H47" s="366"/>
      <c r="I47" s="366"/>
      <c r="J47" s="365"/>
      <c r="K47" s="364"/>
      <c r="L47" s="364"/>
    </row>
    <row r="48" spans="1:12" ht="20.25" customHeight="1" x14ac:dyDescent="0.25">
      <c r="A48" s="368"/>
      <c r="B48" s="368"/>
      <c r="C48" s="368"/>
      <c r="D48" s="368"/>
      <c r="E48" s="368"/>
      <c r="F48" s="367"/>
      <c r="G48" s="366"/>
      <c r="H48" s="366"/>
      <c r="I48" s="366"/>
      <c r="J48" s="365"/>
      <c r="K48" s="364"/>
      <c r="L48" s="364"/>
    </row>
    <row r="49" spans="1:12" ht="20.25" customHeight="1" x14ac:dyDescent="0.25">
      <c r="A49" s="368" t="s">
        <v>10658</v>
      </c>
      <c r="B49" s="368" t="s">
        <v>10657</v>
      </c>
      <c r="C49" s="368" t="s">
        <v>1010</v>
      </c>
      <c r="D49" s="368">
        <v>1</v>
      </c>
      <c r="E49" s="368">
        <v>0</v>
      </c>
      <c r="F49" s="367">
        <v>3411.49</v>
      </c>
      <c r="G49" s="366">
        <v>0</v>
      </c>
      <c r="H49" s="366">
        <v>2339.31</v>
      </c>
      <c r="I49" s="366">
        <v>1072.18</v>
      </c>
      <c r="J49" s="365">
        <v>0.31428496053044269</v>
      </c>
      <c r="K49" s="364"/>
      <c r="L49" s="364"/>
    </row>
    <row r="50" spans="1:12" ht="20.25" customHeight="1" x14ac:dyDescent="0.25">
      <c r="A50" s="368" t="s">
        <v>4507</v>
      </c>
      <c r="B50" s="368" t="s">
        <v>4506</v>
      </c>
      <c r="C50" s="368" t="s">
        <v>1010</v>
      </c>
      <c r="D50" s="368">
        <v>1</v>
      </c>
      <c r="E50" s="368">
        <v>0</v>
      </c>
      <c r="F50" s="367">
        <v>532.89</v>
      </c>
      <c r="G50" s="366">
        <v>0</v>
      </c>
      <c r="H50" s="366">
        <v>430.38</v>
      </c>
      <c r="I50" s="366">
        <v>102.51</v>
      </c>
      <c r="J50" s="365">
        <v>0.19236615436581658</v>
      </c>
      <c r="K50" s="364"/>
      <c r="L50" s="364"/>
    </row>
    <row r="51" spans="1:12" ht="20.25" customHeight="1" x14ac:dyDescent="0.25">
      <c r="A51" s="368" t="s">
        <v>1625</v>
      </c>
      <c r="B51" s="368" t="s">
        <v>1624</v>
      </c>
      <c r="C51" s="368" t="s">
        <v>1010</v>
      </c>
      <c r="D51" s="368">
        <v>10</v>
      </c>
      <c r="E51" s="368">
        <v>0</v>
      </c>
      <c r="F51" s="367">
        <v>6273</v>
      </c>
      <c r="G51" s="366">
        <v>0</v>
      </c>
      <c r="H51" s="366">
        <v>5191.5</v>
      </c>
      <c r="I51" s="366">
        <v>1081.5</v>
      </c>
      <c r="J51" s="365">
        <v>0.1724055475848876</v>
      </c>
      <c r="K51" s="364"/>
      <c r="L51" s="364"/>
    </row>
    <row r="52" spans="1:12" ht="20.25" customHeight="1" x14ac:dyDescent="0.25">
      <c r="A52" s="368" t="s">
        <v>2284</v>
      </c>
      <c r="B52" s="368" t="s">
        <v>2283</v>
      </c>
      <c r="C52" s="368" t="s">
        <v>1010</v>
      </c>
      <c r="D52" s="368">
        <v>3</v>
      </c>
      <c r="E52" s="368">
        <v>0</v>
      </c>
      <c r="F52" s="367">
        <v>2077.6999999999998</v>
      </c>
      <c r="G52" s="366">
        <v>0</v>
      </c>
      <c r="H52" s="366">
        <v>1716.84</v>
      </c>
      <c r="I52" s="366">
        <v>360.86</v>
      </c>
      <c r="J52" s="365">
        <v>0.17368243731048755</v>
      </c>
      <c r="K52" s="364"/>
      <c r="L52" s="364"/>
    </row>
    <row r="53" spans="1:12" ht="20.25" customHeight="1" x14ac:dyDescent="0.25">
      <c r="A53" s="368" t="s">
        <v>6039</v>
      </c>
      <c r="B53" s="368" t="s">
        <v>6038</v>
      </c>
      <c r="C53" s="368" t="s">
        <v>1010</v>
      </c>
      <c r="D53" s="368">
        <v>1</v>
      </c>
      <c r="E53" s="368">
        <v>0</v>
      </c>
      <c r="F53" s="367">
        <v>490.26</v>
      </c>
      <c r="G53" s="366">
        <v>0</v>
      </c>
      <c r="H53" s="366">
        <v>461.32</v>
      </c>
      <c r="I53" s="366">
        <v>28.94</v>
      </c>
      <c r="J53" s="365">
        <v>5.902990250071391E-2</v>
      </c>
      <c r="K53" s="364"/>
      <c r="L53" s="364"/>
    </row>
    <row r="54" spans="1:12" ht="20.25" customHeight="1" x14ac:dyDescent="0.25">
      <c r="A54" s="368" t="s">
        <v>1623</v>
      </c>
      <c r="B54" s="368" t="s">
        <v>1622</v>
      </c>
      <c r="C54" s="368" t="s">
        <v>1010</v>
      </c>
      <c r="D54" s="368">
        <v>1</v>
      </c>
      <c r="E54" s="368">
        <v>0</v>
      </c>
      <c r="F54" s="367">
        <v>856.91</v>
      </c>
      <c r="G54" s="366">
        <v>0</v>
      </c>
      <c r="H54" s="366">
        <v>614.37</v>
      </c>
      <c r="I54" s="366">
        <v>242.54</v>
      </c>
      <c r="J54" s="365">
        <v>0.28304022592804379</v>
      </c>
      <c r="K54" s="364"/>
      <c r="L54" s="364"/>
    </row>
    <row r="55" spans="1:12" ht="20.25" customHeight="1" x14ac:dyDescent="0.25">
      <c r="A55" s="368" t="s">
        <v>2280</v>
      </c>
      <c r="B55" s="368" t="s">
        <v>2279</v>
      </c>
      <c r="C55" s="368" t="s">
        <v>1010</v>
      </c>
      <c r="D55" s="368">
        <v>1</v>
      </c>
      <c r="E55" s="368">
        <v>0</v>
      </c>
      <c r="F55" s="367">
        <v>185.19</v>
      </c>
      <c r="G55" s="366">
        <v>0</v>
      </c>
      <c r="H55" s="366">
        <v>136.96</v>
      </c>
      <c r="I55" s="366">
        <v>48.23</v>
      </c>
      <c r="J55" s="365">
        <v>0.26043522868405422</v>
      </c>
      <c r="K55" s="364"/>
      <c r="L55" s="364"/>
    </row>
    <row r="56" spans="1:12" ht="20.25" customHeight="1" x14ac:dyDescent="0.25">
      <c r="A56" s="368" t="s">
        <v>1619</v>
      </c>
      <c r="B56" s="368" t="s">
        <v>1618</v>
      </c>
      <c r="C56" s="368" t="s">
        <v>1010</v>
      </c>
      <c r="D56" s="368">
        <v>10</v>
      </c>
      <c r="E56" s="368">
        <v>0</v>
      </c>
      <c r="F56" s="367">
        <v>6920.46</v>
      </c>
      <c r="G56" s="366">
        <v>0</v>
      </c>
      <c r="H56" s="366">
        <v>5033.3999999999996</v>
      </c>
      <c r="I56" s="366">
        <v>1887.06</v>
      </c>
      <c r="J56" s="365">
        <v>0.27267840577071467</v>
      </c>
      <c r="K56" s="364"/>
      <c r="L56" s="364"/>
    </row>
    <row r="57" spans="1:12" ht="20.25" customHeight="1" x14ac:dyDescent="0.25">
      <c r="A57" s="368" t="s">
        <v>2272</v>
      </c>
      <c r="B57" s="368" t="s">
        <v>2271</v>
      </c>
      <c r="C57" s="368" t="s">
        <v>1010</v>
      </c>
      <c r="D57" s="368">
        <v>1</v>
      </c>
      <c r="E57" s="368">
        <v>0</v>
      </c>
      <c r="F57" s="367">
        <v>687.04</v>
      </c>
      <c r="G57" s="366">
        <v>0</v>
      </c>
      <c r="H57" s="366">
        <v>507.35</v>
      </c>
      <c r="I57" s="366">
        <v>179.69</v>
      </c>
      <c r="J57" s="365">
        <v>0.26154226828132277</v>
      </c>
      <c r="K57" s="364"/>
      <c r="L57" s="364"/>
    </row>
    <row r="58" spans="1:12" ht="20.25" customHeight="1" x14ac:dyDescent="0.25">
      <c r="A58" s="368" t="s">
        <v>2270</v>
      </c>
      <c r="B58" s="368" t="s">
        <v>2269</v>
      </c>
      <c r="C58" s="368" t="s">
        <v>1010</v>
      </c>
      <c r="D58" s="368">
        <v>1</v>
      </c>
      <c r="E58" s="368">
        <v>0</v>
      </c>
      <c r="F58" s="367">
        <v>722.02</v>
      </c>
      <c r="G58" s="366">
        <v>0</v>
      </c>
      <c r="H58" s="366">
        <v>722.02</v>
      </c>
      <c r="I58" s="366">
        <v>0</v>
      </c>
      <c r="J58" s="365">
        <v>0</v>
      </c>
      <c r="K58" s="364"/>
      <c r="L58" s="364"/>
    </row>
    <row r="59" spans="1:12" ht="20.25" customHeight="1" x14ac:dyDescent="0.25">
      <c r="A59" s="368" t="s">
        <v>1617</v>
      </c>
      <c r="B59" s="368" t="s">
        <v>1616</v>
      </c>
      <c r="C59" s="368" t="s">
        <v>1010</v>
      </c>
      <c r="D59" s="368">
        <v>3</v>
      </c>
      <c r="E59" s="368">
        <v>0</v>
      </c>
      <c r="F59" s="367">
        <v>2218.9299999999998</v>
      </c>
      <c r="G59" s="366">
        <v>0</v>
      </c>
      <c r="H59" s="366">
        <v>1735.62</v>
      </c>
      <c r="I59" s="366">
        <v>483.31</v>
      </c>
      <c r="J59" s="365">
        <v>0.21781218875764444</v>
      </c>
      <c r="K59" s="364"/>
      <c r="L59" s="364"/>
    </row>
    <row r="60" spans="1:12" ht="20.25" customHeight="1" x14ac:dyDescent="0.25">
      <c r="A60" s="368" t="s">
        <v>3112</v>
      </c>
      <c r="B60" s="368" t="s">
        <v>3111</v>
      </c>
      <c r="C60" s="368" t="s">
        <v>1010</v>
      </c>
      <c r="D60" s="368">
        <v>2</v>
      </c>
      <c r="E60" s="368">
        <v>0</v>
      </c>
      <c r="F60" s="367">
        <v>1680.26</v>
      </c>
      <c r="G60" s="366">
        <v>0</v>
      </c>
      <c r="H60" s="366">
        <v>1280.2</v>
      </c>
      <c r="I60" s="366">
        <v>400.06</v>
      </c>
      <c r="J60" s="365">
        <v>0.23809410448382989</v>
      </c>
      <c r="K60" s="364"/>
      <c r="L60" s="364"/>
    </row>
    <row r="61" spans="1:12" ht="20.25" customHeight="1" x14ac:dyDescent="0.25">
      <c r="A61" s="368" t="s">
        <v>1613</v>
      </c>
      <c r="B61" s="368" t="s">
        <v>1612</v>
      </c>
      <c r="C61" s="368" t="s">
        <v>1010</v>
      </c>
      <c r="D61" s="368">
        <v>1</v>
      </c>
      <c r="E61" s="368">
        <v>0</v>
      </c>
      <c r="F61" s="367">
        <v>695.24</v>
      </c>
      <c r="G61" s="366">
        <v>0</v>
      </c>
      <c r="H61" s="366">
        <v>491.06</v>
      </c>
      <c r="I61" s="366">
        <v>204.18</v>
      </c>
      <c r="J61" s="365">
        <v>0.29368275703354235</v>
      </c>
      <c r="K61" s="364"/>
      <c r="L61" s="364"/>
    </row>
    <row r="62" spans="1:12" ht="20.25" customHeight="1" x14ac:dyDescent="0.25">
      <c r="A62" s="368" t="s">
        <v>2262</v>
      </c>
      <c r="B62" s="368" t="s">
        <v>2261</v>
      </c>
      <c r="C62" s="368" t="s">
        <v>1010</v>
      </c>
      <c r="D62" s="368">
        <v>1</v>
      </c>
      <c r="E62" s="368">
        <v>0</v>
      </c>
      <c r="F62" s="367">
        <v>990.56</v>
      </c>
      <c r="G62" s="366">
        <v>0</v>
      </c>
      <c r="H62" s="366">
        <v>730.47</v>
      </c>
      <c r="I62" s="366">
        <v>260.08999999999997</v>
      </c>
      <c r="J62" s="365">
        <v>0.26256864803747376</v>
      </c>
      <c r="K62" s="364"/>
      <c r="L62" s="364"/>
    </row>
    <row r="63" spans="1:12" ht="20.25" customHeight="1" x14ac:dyDescent="0.25">
      <c r="A63" s="368" t="s">
        <v>2260</v>
      </c>
      <c r="B63" s="368" t="s">
        <v>2259</v>
      </c>
      <c r="C63" s="368" t="s">
        <v>1010</v>
      </c>
      <c r="D63" s="368">
        <v>6</v>
      </c>
      <c r="E63" s="368">
        <v>0</v>
      </c>
      <c r="F63" s="367">
        <v>3849.24</v>
      </c>
      <c r="G63" s="366">
        <v>0</v>
      </c>
      <c r="H63" s="366">
        <v>3201.96</v>
      </c>
      <c r="I63" s="366">
        <v>647.28</v>
      </c>
      <c r="J63" s="365">
        <v>0.16815787012501168</v>
      </c>
      <c r="K63" s="364"/>
      <c r="L63" s="364"/>
    </row>
    <row r="64" spans="1:12" ht="20.25" customHeight="1" x14ac:dyDescent="0.25">
      <c r="A64" s="368" t="s">
        <v>8627</v>
      </c>
      <c r="B64" s="368" t="s">
        <v>8626</v>
      </c>
      <c r="C64" s="368" t="s">
        <v>1010</v>
      </c>
      <c r="D64" s="368">
        <v>2</v>
      </c>
      <c r="E64" s="368">
        <v>0</v>
      </c>
      <c r="F64" s="367">
        <v>1640.82</v>
      </c>
      <c r="G64" s="366">
        <v>0</v>
      </c>
      <c r="H64" s="366">
        <v>1112.18</v>
      </c>
      <c r="I64" s="366">
        <v>528.64</v>
      </c>
      <c r="J64" s="365">
        <v>0.32218037322802012</v>
      </c>
      <c r="K64" s="364"/>
      <c r="L64" s="364"/>
    </row>
    <row r="65" spans="1:12" ht="20.25" customHeight="1" x14ac:dyDescent="0.25">
      <c r="A65" s="368" t="s">
        <v>10521</v>
      </c>
      <c r="B65" s="368" t="s">
        <v>10520</v>
      </c>
      <c r="C65" s="368" t="s">
        <v>1010</v>
      </c>
      <c r="D65" s="368">
        <v>2</v>
      </c>
      <c r="E65" s="368">
        <v>0</v>
      </c>
      <c r="F65" s="367">
        <v>404.46</v>
      </c>
      <c r="G65" s="366">
        <v>0</v>
      </c>
      <c r="H65" s="366">
        <v>404.46</v>
      </c>
      <c r="I65" s="366">
        <v>0</v>
      </c>
      <c r="J65" s="365">
        <v>0</v>
      </c>
      <c r="K65" s="364"/>
      <c r="L65" s="364"/>
    </row>
    <row r="66" spans="1:12" ht="20.25" customHeight="1" x14ac:dyDescent="0.25">
      <c r="A66" s="368" t="s">
        <v>10656</v>
      </c>
      <c r="B66" s="368" t="s">
        <v>10655</v>
      </c>
      <c r="C66" s="368" t="s">
        <v>1010</v>
      </c>
      <c r="D66" s="368">
        <v>6</v>
      </c>
      <c r="E66" s="368">
        <v>0</v>
      </c>
      <c r="F66" s="367">
        <v>1071.72</v>
      </c>
      <c r="G66" s="366">
        <v>0</v>
      </c>
      <c r="H66" s="366">
        <v>1071.72</v>
      </c>
      <c r="I66" s="366">
        <v>0</v>
      </c>
      <c r="J66" s="365">
        <v>0</v>
      </c>
      <c r="K66" s="364"/>
      <c r="L66" s="364"/>
    </row>
    <row r="67" spans="1:12" ht="20.25" customHeight="1" x14ac:dyDescent="0.25">
      <c r="A67" s="368" t="s">
        <v>3680</v>
      </c>
      <c r="B67" s="368" t="s">
        <v>3679</v>
      </c>
      <c r="C67" s="368" t="s">
        <v>1010</v>
      </c>
      <c r="D67" s="368">
        <v>2</v>
      </c>
      <c r="E67" s="368">
        <v>0</v>
      </c>
      <c r="F67" s="367">
        <v>1470.22</v>
      </c>
      <c r="G67" s="366">
        <v>0</v>
      </c>
      <c r="H67" s="366">
        <v>1214.6400000000001</v>
      </c>
      <c r="I67" s="366">
        <v>255.58</v>
      </c>
      <c r="J67" s="365">
        <v>0.17383792901742595</v>
      </c>
      <c r="K67" s="364"/>
      <c r="L67" s="364"/>
    </row>
    <row r="68" spans="1:12" ht="20.25" customHeight="1" x14ac:dyDescent="0.25">
      <c r="A68" s="368" t="s">
        <v>1607</v>
      </c>
      <c r="B68" s="368" t="s">
        <v>1606</v>
      </c>
      <c r="C68" s="368" t="s">
        <v>1010</v>
      </c>
      <c r="D68" s="368">
        <v>8</v>
      </c>
      <c r="E68" s="368">
        <v>0</v>
      </c>
      <c r="F68" s="367">
        <v>6927.29</v>
      </c>
      <c r="G68" s="366">
        <v>0</v>
      </c>
      <c r="H68" s="366">
        <v>5256.88</v>
      </c>
      <c r="I68" s="366">
        <v>1670.41</v>
      </c>
      <c r="J68" s="365">
        <v>0.24113470058276756</v>
      </c>
      <c r="K68" s="364"/>
      <c r="L68" s="364"/>
    </row>
    <row r="69" spans="1:12" ht="20.25" customHeight="1" x14ac:dyDescent="0.25">
      <c r="A69" s="368" t="s">
        <v>3696</v>
      </c>
      <c r="B69" s="368" t="s">
        <v>3695</v>
      </c>
      <c r="C69" s="368" t="s">
        <v>1010</v>
      </c>
      <c r="D69" s="368">
        <v>1</v>
      </c>
      <c r="E69" s="368">
        <v>0</v>
      </c>
      <c r="F69" s="367">
        <v>804.18</v>
      </c>
      <c r="G69" s="366">
        <v>0</v>
      </c>
      <c r="H69" s="366">
        <v>575.74</v>
      </c>
      <c r="I69" s="366">
        <v>228.44</v>
      </c>
      <c r="J69" s="365">
        <v>0.28406575642269144</v>
      </c>
      <c r="K69" s="364"/>
      <c r="L69" s="364"/>
    </row>
    <row r="70" spans="1:12" ht="20.25" customHeight="1" x14ac:dyDescent="0.25">
      <c r="A70" s="368" t="s">
        <v>4499</v>
      </c>
      <c r="B70" s="368" t="s">
        <v>4498</v>
      </c>
      <c r="C70" s="368" t="s">
        <v>1010</v>
      </c>
      <c r="D70" s="368">
        <v>1</v>
      </c>
      <c r="E70" s="368">
        <v>0</v>
      </c>
      <c r="F70" s="367">
        <v>704.47</v>
      </c>
      <c r="G70" s="366">
        <v>0</v>
      </c>
      <c r="H70" s="366">
        <v>573.13</v>
      </c>
      <c r="I70" s="366">
        <v>131.34</v>
      </c>
      <c r="J70" s="365">
        <v>0.18643803142788196</v>
      </c>
      <c r="K70" s="364"/>
      <c r="L70" s="364"/>
    </row>
    <row r="71" spans="1:12" ht="20.25" customHeight="1" x14ac:dyDescent="0.25">
      <c r="A71" s="368" t="s">
        <v>1601</v>
      </c>
      <c r="B71" s="368" t="s">
        <v>1600</v>
      </c>
      <c r="C71" s="368" t="s">
        <v>1010</v>
      </c>
      <c r="D71" s="368">
        <v>11</v>
      </c>
      <c r="E71" s="368">
        <v>0</v>
      </c>
      <c r="F71" s="367">
        <v>8390.16</v>
      </c>
      <c r="G71" s="366">
        <v>0</v>
      </c>
      <c r="H71" s="366">
        <v>6921.86</v>
      </c>
      <c r="I71" s="366">
        <v>1468.3</v>
      </c>
      <c r="J71" s="365">
        <v>0.17500262211924444</v>
      </c>
      <c r="K71" s="364"/>
      <c r="L71" s="364"/>
    </row>
    <row r="72" spans="1:12" ht="20.25" customHeight="1" x14ac:dyDescent="0.25">
      <c r="A72" s="368" t="s">
        <v>10654</v>
      </c>
      <c r="B72" s="368" t="s">
        <v>10653</v>
      </c>
      <c r="C72" s="368" t="s">
        <v>1010</v>
      </c>
      <c r="D72" s="368">
        <v>2</v>
      </c>
      <c r="E72" s="368">
        <v>0</v>
      </c>
      <c r="F72" s="367">
        <v>3547.64</v>
      </c>
      <c r="G72" s="366">
        <v>0</v>
      </c>
      <c r="H72" s="366">
        <v>1774.72</v>
      </c>
      <c r="I72" s="366">
        <v>1772.92</v>
      </c>
      <c r="J72" s="365">
        <v>0.49974631022313426</v>
      </c>
      <c r="K72" s="364"/>
      <c r="L72" s="364"/>
    </row>
    <row r="73" spans="1:12" ht="20.25" customHeight="1" x14ac:dyDescent="0.25">
      <c r="A73" s="368" t="s">
        <v>2252</v>
      </c>
      <c r="B73" s="368" t="s">
        <v>2251</v>
      </c>
      <c r="C73" s="368" t="s">
        <v>1010</v>
      </c>
      <c r="D73" s="368">
        <v>1</v>
      </c>
      <c r="E73" s="368">
        <v>0</v>
      </c>
      <c r="F73" s="367">
        <v>1080.3900000000001</v>
      </c>
      <c r="G73" s="366">
        <v>0</v>
      </c>
      <c r="H73" s="366">
        <v>1065.3599999999999</v>
      </c>
      <c r="I73" s="366">
        <v>15.03</v>
      </c>
      <c r="J73" s="365">
        <v>1.3911643017799128E-2</v>
      </c>
      <c r="K73" s="364"/>
      <c r="L73" s="364"/>
    </row>
    <row r="74" spans="1:12" ht="20.25" customHeight="1" x14ac:dyDescent="0.25">
      <c r="A74" s="368" t="s">
        <v>1597</v>
      </c>
      <c r="B74" s="368" t="s">
        <v>1596</v>
      </c>
      <c r="C74" s="368" t="s">
        <v>1010</v>
      </c>
      <c r="D74" s="368">
        <v>2</v>
      </c>
      <c r="E74" s="368">
        <v>0</v>
      </c>
      <c r="F74" s="367">
        <v>517.6</v>
      </c>
      <c r="G74" s="366">
        <v>0</v>
      </c>
      <c r="H74" s="366">
        <v>517.46</v>
      </c>
      <c r="I74" s="366">
        <v>0.14000000000000001</v>
      </c>
      <c r="J74" s="365">
        <v>2.7047913446676971E-4</v>
      </c>
      <c r="K74" s="364"/>
      <c r="L74" s="364"/>
    </row>
    <row r="75" spans="1:12" ht="20.25" customHeight="1" x14ac:dyDescent="0.25">
      <c r="A75" s="368" t="s">
        <v>3104</v>
      </c>
      <c r="B75" s="368" t="s">
        <v>3103</v>
      </c>
      <c r="C75" s="368" t="s">
        <v>1010</v>
      </c>
      <c r="D75" s="368">
        <v>4</v>
      </c>
      <c r="E75" s="368">
        <v>0</v>
      </c>
      <c r="F75" s="367">
        <v>1418.44</v>
      </c>
      <c r="G75" s="366">
        <v>0</v>
      </c>
      <c r="H75" s="366">
        <v>1418.44</v>
      </c>
      <c r="I75" s="366">
        <v>0</v>
      </c>
      <c r="J75" s="365">
        <v>0</v>
      </c>
      <c r="K75" s="364"/>
      <c r="L75" s="364"/>
    </row>
    <row r="76" spans="1:12" ht="20.25" customHeight="1" x14ac:dyDescent="0.25">
      <c r="A76" s="368" t="s">
        <v>10558</v>
      </c>
      <c r="B76" s="368" t="s">
        <v>10557</v>
      </c>
      <c r="C76" s="368" t="s">
        <v>1010</v>
      </c>
      <c r="D76" s="368">
        <v>1</v>
      </c>
      <c r="E76" s="368">
        <v>0</v>
      </c>
      <c r="F76" s="367">
        <v>848.19</v>
      </c>
      <c r="G76" s="366">
        <v>0</v>
      </c>
      <c r="H76" s="366">
        <v>569.6</v>
      </c>
      <c r="I76" s="366">
        <v>278.58999999999997</v>
      </c>
      <c r="J76" s="365">
        <v>0.32845235147785284</v>
      </c>
      <c r="K76" s="364"/>
      <c r="L76" s="364"/>
    </row>
    <row r="77" spans="1:12" ht="20.25" customHeight="1" x14ac:dyDescent="0.25">
      <c r="A77" s="368" t="s">
        <v>3102</v>
      </c>
      <c r="B77" s="368" t="s">
        <v>3101</v>
      </c>
      <c r="C77" s="368" t="s">
        <v>1010</v>
      </c>
      <c r="D77" s="368">
        <v>1</v>
      </c>
      <c r="E77" s="368">
        <v>0</v>
      </c>
      <c r="F77" s="367">
        <v>899.64</v>
      </c>
      <c r="G77" s="366">
        <v>0</v>
      </c>
      <c r="H77" s="366">
        <v>731.91</v>
      </c>
      <c r="I77" s="366">
        <v>167.73</v>
      </c>
      <c r="J77" s="365">
        <v>0.18644124316393224</v>
      </c>
      <c r="K77" s="364"/>
      <c r="L77" s="364"/>
    </row>
    <row r="78" spans="1:12" ht="20.25" customHeight="1" x14ac:dyDescent="0.25">
      <c r="A78" s="368" t="s">
        <v>2236</v>
      </c>
      <c r="B78" s="368" t="s">
        <v>2235</v>
      </c>
      <c r="C78" s="368" t="s">
        <v>1010</v>
      </c>
      <c r="D78" s="368">
        <v>8</v>
      </c>
      <c r="E78" s="368">
        <v>0</v>
      </c>
      <c r="F78" s="367">
        <v>2208.5</v>
      </c>
      <c r="G78" s="366">
        <v>0</v>
      </c>
      <c r="H78" s="366">
        <v>1760.96</v>
      </c>
      <c r="I78" s="366">
        <v>447.54</v>
      </c>
      <c r="J78" s="365">
        <v>0.20264432872990717</v>
      </c>
      <c r="K78" s="364"/>
      <c r="L78" s="364"/>
    </row>
    <row r="79" spans="1:12" ht="20.25" customHeight="1" x14ac:dyDescent="0.25">
      <c r="A79" s="368" t="s">
        <v>1571</v>
      </c>
      <c r="B79" s="368" t="s">
        <v>1570</v>
      </c>
      <c r="C79" s="368" t="s">
        <v>1010</v>
      </c>
      <c r="D79" s="368">
        <v>10</v>
      </c>
      <c r="E79" s="368">
        <v>0</v>
      </c>
      <c r="F79" s="367">
        <v>3368.48</v>
      </c>
      <c r="G79" s="366">
        <v>0</v>
      </c>
      <c r="H79" s="366">
        <v>3266.2</v>
      </c>
      <c r="I79" s="366">
        <v>102.28</v>
      </c>
      <c r="J79" s="365">
        <v>3.0363843632736427E-2</v>
      </c>
      <c r="K79" s="364"/>
      <c r="L79" s="364"/>
    </row>
    <row r="80" spans="1:12" ht="20.25" customHeight="1" x14ac:dyDescent="0.25">
      <c r="A80" s="368" t="s">
        <v>1567</v>
      </c>
      <c r="B80" s="368" t="s">
        <v>1566</v>
      </c>
      <c r="C80" s="368" t="s">
        <v>1010</v>
      </c>
      <c r="D80" s="368">
        <v>3</v>
      </c>
      <c r="E80" s="368">
        <v>0</v>
      </c>
      <c r="F80" s="367">
        <v>2107.16</v>
      </c>
      <c r="G80" s="366">
        <v>0</v>
      </c>
      <c r="H80" s="366">
        <v>1535.04</v>
      </c>
      <c r="I80" s="366">
        <v>572.12</v>
      </c>
      <c r="J80" s="365">
        <v>0.27151236735701134</v>
      </c>
      <c r="K80" s="364"/>
      <c r="L80" s="364"/>
    </row>
    <row r="81" spans="1:12" ht="20.25" customHeight="1" x14ac:dyDescent="0.25">
      <c r="A81" s="368" t="s">
        <v>1555</v>
      </c>
      <c r="B81" s="368" t="s">
        <v>1554</v>
      </c>
      <c r="C81" s="368" t="s">
        <v>1010</v>
      </c>
      <c r="D81" s="368">
        <v>5</v>
      </c>
      <c r="E81" s="368">
        <v>0</v>
      </c>
      <c r="F81" s="367">
        <v>3156.62</v>
      </c>
      <c r="G81" s="366">
        <v>0</v>
      </c>
      <c r="H81" s="366">
        <v>2443.0500000000002</v>
      </c>
      <c r="I81" s="366">
        <v>713.57</v>
      </c>
      <c r="J81" s="365">
        <v>0.22605508423566981</v>
      </c>
      <c r="K81" s="364"/>
      <c r="L81" s="364"/>
    </row>
    <row r="82" spans="1:12" ht="20.25" customHeight="1" x14ac:dyDescent="0.25">
      <c r="A82" s="368" t="s">
        <v>1553</v>
      </c>
      <c r="B82" s="368" t="s">
        <v>1552</v>
      </c>
      <c r="C82" s="368" t="s">
        <v>1010</v>
      </c>
      <c r="D82" s="368">
        <v>1</v>
      </c>
      <c r="E82" s="368">
        <v>0</v>
      </c>
      <c r="F82" s="367">
        <v>603.21</v>
      </c>
      <c r="G82" s="366">
        <v>0</v>
      </c>
      <c r="H82" s="366">
        <v>498.35</v>
      </c>
      <c r="I82" s="366">
        <v>104.86</v>
      </c>
      <c r="J82" s="365">
        <v>0.1738366406392467</v>
      </c>
      <c r="K82" s="364"/>
      <c r="L82" s="364"/>
    </row>
    <row r="83" spans="1:12" ht="20.25" customHeight="1" x14ac:dyDescent="0.25">
      <c r="A83" s="368" t="s">
        <v>1551</v>
      </c>
      <c r="B83" s="368" t="s">
        <v>1550</v>
      </c>
      <c r="C83" s="368" t="s">
        <v>1010</v>
      </c>
      <c r="D83" s="368">
        <v>2</v>
      </c>
      <c r="E83" s="368">
        <v>0</v>
      </c>
      <c r="F83" s="367">
        <v>2052.61</v>
      </c>
      <c r="G83" s="366">
        <v>0</v>
      </c>
      <c r="H83" s="366">
        <v>1519.24</v>
      </c>
      <c r="I83" s="366">
        <v>533.37</v>
      </c>
      <c r="J83" s="365">
        <v>0.25984965482970462</v>
      </c>
      <c r="K83" s="364"/>
      <c r="L83" s="364"/>
    </row>
    <row r="84" spans="1:12" ht="20.25" customHeight="1" x14ac:dyDescent="0.25">
      <c r="A84" s="368" t="s">
        <v>1549</v>
      </c>
      <c r="B84" s="368" t="s">
        <v>1548</v>
      </c>
      <c r="C84" s="368" t="s">
        <v>1010</v>
      </c>
      <c r="D84" s="368">
        <v>1</v>
      </c>
      <c r="E84" s="368">
        <v>0</v>
      </c>
      <c r="F84" s="367">
        <v>801.52</v>
      </c>
      <c r="G84" s="366">
        <v>0</v>
      </c>
      <c r="H84" s="366">
        <v>515.03</v>
      </c>
      <c r="I84" s="366">
        <v>286.49</v>
      </c>
      <c r="J84" s="365">
        <v>0.35743337658448948</v>
      </c>
      <c r="K84" s="364"/>
      <c r="L84" s="364"/>
    </row>
    <row r="85" spans="1:12" ht="20.25" customHeight="1" x14ac:dyDescent="0.25">
      <c r="A85" s="368" t="s">
        <v>1547</v>
      </c>
      <c r="B85" s="368" t="s">
        <v>1546</v>
      </c>
      <c r="C85" s="368" t="s">
        <v>1010</v>
      </c>
      <c r="D85" s="368">
        <v>7</v>
      </c>
      <c r="E85" s="368">
        <v>0</v>
      </c>
      <c r="F85" s="367">
        <v>5732.36</v>
      </c>
      <c r="G85" s="366">
        <v>0</v>
      </c>
      <c r="H85" s="366">
        <v>4367.09</v>
      </c>
      <c r="I85" s="366">
        <v>1365.27</v>
      </c>
      <c r="J85" s="365">
        <v>0.23816892170066081</v>
      </c>
      <c r="K85" s="364"/>
      <c r="L85" s="364"/>
    </row>
    <row r="86" spans="1:12" ht="20.25" customHeight="1" x14ac:dyDescent="0.25">
      <c r="A86" s="368" t="s">
        <v>1545</v>
      </c>
      <c r="B86" s="368" t="s">
        <v>1544</v>
      </c>
      <c r="C86" s="368" t="s">
        <v>1010</v>
      </c>
      <c r="D86" s="368">
        <v>5</v>
      </c>
      <c r="E86" s="368">
        <v>0</v>
      </c>
      <c r="F86" s="367">
        <v>3684.23</v>
      </c>
      <c r="G86" s="366">
        <v>0</v>
      </c>
      <c r="H86" s="366">
        <v>2850.95</v>
      </c>
      <c r="I86" s="366">
        <v>833.28</v>
      </c>
      <c r="J86" s="365">
        <v>0.22617480450460475</v>
      </c>
      <c r="K86" s="364"/>
      <c r="L86" s="364"/>
    </row>
    <row r="87" spans="1:12" ht="20.25" customHeight="1" x14ac:dyDescent="0.25">
      <c r="A87" s="368" t="s">
        <v>1543</v>
      </c>
      <c r="B87" s="368" t="s">
        <v>1542</v>
      </c>
      <c r="C87" s="368" t="s">
        <v>1010</v>
      </c>
      <c r="D87" s="368">
        <v>1</v>
      </c>
      <c r="E87" s="368">
        <v>0</v>
      </c>
      <c r="F87" s="367">
        <v>1375.41</v>
      </c>
      <c r="G87" s="366">
        <v>0</v>
      </c>
      <c r="H87" s="366">
        <v>1047.93</v>
      </c>
      <c r="I87" s="366">
        <v>327.48</v>
      </c>
      <c r="J87" s="365">
        <v>0.23809627674657011</v>
      </c>
      <c r="K87" s="364"/>
      <c r="L87" s="364"/>
    </row>
    <row r="88" spans="1:12" ht="20.25" customHeight="1" x14ac:dyDescent="0.25">
      <c r="A88" s="368" t="s">
        <v>1541</v>
      </c>
      <c r="B88" s="368" t="s">
        <v>1540</v>
      </c>
      <c r="C88" s="368" t="s">
        <v>1010</v>
      </c>
      <c r="D88" s="368">
        <v>1</v>
      </c>
      <c r="E88" s="368">
        <v>0</v>
      </c>
      <c r="F88" s="367">
        <v>850</v>
      </c>
      <c r="G88" s="366">
        <v>0</v>
      </c>
      <c r="H88" s="366">
        <v>645.94000000000005</v>
      </c>
      <c r="I88" s="366">
        <v>204.06</v>
      </c>
      <c r="J88" s="365">
        <v>0.24007058823529412</v>
      </c>
      <c r="K88" s="364"/>
      <c r="L88" s="364"/>
    </row>
    <row r="89" spans="1:12" ht="20.25" customHeight="1" x14ac:dyDescent="0.25">
      <c r="A89" s="368" t="s">
        <v>1539</v>
      </c>
      <c r="B89" s="368" t="s">
        <v>1538</v>
      </c>
      <c r="C89" s="368" t="s">
        <v>1010</v>
      </c>
      <c r="D89" s="368">
        <v>6</v>
      </c>
      <c r="E89" s="368">
        <v>0</v>
      </c>
      <c r="F89" s="367">
        <v>3156.59</v>
      </c>
      <c r="G89" s="366">
        <v>0</v>
      </c>
      <c r="H89" s="366">
        <v>2487.56</v>
      </c>
      <c r="I89" s="366">
        <v>669.03</v>
      </c>
      <c r="J89" s="365">
        <v>0.21194706946420031</v>
      </c>
      <c r="K89" s="364"/>
      <c r="L89" s="364"/>
    </row>
    <row r="90" spans="1:12" ht="20.25" customHeight="1" x14ac:dyDescent="0.25">
      <c r="A90" s="368" t="s">
        <v>1535</v>
      </c>
      <c r="B90" s="368" t="s">
        <v>1534</v>
      </c>
      <c r="C90" s="368" t="s">
        <v>1010</v>
      </c>
      <c r="D90" s="368">
        <v>5</v>
      </c>
      <c r="E90" s="368">
        <v>0</v>
      </c>
      <c r="F90" s="367">
        <v>1836.97</v>
      </c>
      <c r="G90" s="366">
        <v>0</v>
      </c>
      <c r="H90" s="366">
        <v>1421.7</v>
      </c>
      <c r="I90" s="366">
        <v>415.27</v>
      </c>
      <c r="J90" s="365">
        <v>0.22606248332852469</v>
      </c>
      <c r="K90" s="364"/>
      <c r="L90" s="364"/>
    </row>
    <row r="91" spans="1:12" ht="20.25" customHeight="1" x14ac:dyDescent="0.25">
      <c r="A91" s="368" t="s">
        <v>1533</v>
      </c>
      <c r="B91" s="368" t="s">
        <v>1532</v>
      </c>
      <c r="C91" s="368" t="s">
        <v>1010</v>
      </c>
      <c r="D91" s="368">
        <v>6</v>
      </c>
      <c r="E91" s="368">
        <v>0</v>
      </c>
      <c r="F91" s="367">
        <v>2804.52</v>
      </c>
      <c r="G91" s="366">
        <v>0</v>
      </c>
      <c r="H91" s="366">
        <v>2800.68</v>
      </c>
      <c r="I91" s="366">
        <v>3.84</v>
      </c>
      <c r="J91" s="365">
        <v>1.3692182619485687E-3</v>
      </c>
      <c r="K91" s="364"/>
      <c r="L91" s="364"/>
    </row>
    <row r="92" spans="1:12" ht="20.25" customHeight="1" x14ac:dyDescent="0.25">
      <c r="A92" s="368" t="s">
        <v>1531</v>
      </c>
      <c r="B92" s="368" t="s">
        <v>1530</v>
      </c>
      <c r="C92" s="368" t="s">
        <v>1010</v>
      </c>
      <c r="D92" s="368">
        <v>4</v>
      </c>
      <c r="E92" s="368">
        <v>0</v>
      </c>
      <c r="F92" s="367">
        <v>940.24</v>
      </c>
      <c r="G92" s="366">
        <v>0</v>
      </c>
      <c r="H92" s="366">
        <v>828.16</v>
      </c>
      <c r="I92" s="366">
        <v>112.08</v>
      </c>
      <c r="J92" s="365">
        <v>0.11920360758955161</v>
      </c>
      <c r="K92" s="364"/>
      <c r="L92" s="364"/>
    </row>
    <row r="93" spans="1:12" ht="20.25" customHeight="1" x14ac:dyDescent="0.25">
      <c r="A93" s="368" t="s">
        <v>1529</v>
      </c>
      <c r="B93" s="368" t="s">
        <v>1528</v>
      </c>
      <c r="C93" s="368" t="s">
        <v>1010</v>
      </c>
      <c r="D93" s="368">
        <v>2</v>
      </c>
      <c r="E93" s="368">
        <v>0</v>
      </c>
      <c r="F93" s="367">
        <v>1262.57</v>
      </c>
      <c r="G93" s="366">
        <v>0</v>
      </c>
      <c r="H93" s="366">
        <v>1142.3800000000001</v>
      </c>
      <c r="I93" s="366">
        <v>120.19</v>
      </c>
      <c r="J93" s="365">
        <v>9.5194721876806832E-2</v>
      </c>
      <c r="K93" s="364"/>
      <c r="L93" s="364"/>
    </row>
    <row r="94" spans="1:12" ht="20.25" customHeight="1" x14ac:dyDescent="0.25">
      <c r="A94" s="368" t="s">
        <v>1523</v>
      </c>
      <c r="B94" s="368" t="s">
        <v>1522</v>
      </c>
      <c r="C94" s="368" t="s">
        <v>1010</v>
      </c>
      <c r="D94" s="368">
        <v>2</v>
      </c>
      <c r="E94" s="368">
        <v>0</v>
      </c>
      <c r="F94" s="367">
        <v>1333.58</v>
      </c>
      <c r="G94" s="366">
        <v>0</v>
      </c>
      <c r="H94" s="366">
        <v>1084.94</v>
      </c>
      <c r="I94" s="366">
        <v>248.64</v>
      </c>
      <c r="J94" s="365">
        <v>0.18644550758109749</v>
      </c>
      <c r="K94" s="364"/>
      <c r="L94" s="364"/>
    </row>
    <row r="95" spans="1:12" ht="20.25" customHeight="1" x14ac:dyDescent="0.25">
      <c r="A95" s="368" t="s">
        <v>4131</v>
      </c>
      <c r="B95" s="368" t="s">
        <v>4130</v>
      </c>
      <c r="C95" s="368" t="s">
        <v>1010</v>
      </c>
      <c r="D95" s="368">
        <v>1</v>
      </c>
      <c r="E95" s="368">
        <v>0</v>
      </c>
      <c r="F95" s="367">
        <v>913.01</v>
      </c>
      <c r="G95" s="366">
        <v>0</v>
      </c>
      <c r="H95" s="366">
        <v>695.63</v>
      </c>
      <c r="I95" s="366">
        <v>217.38</v>
      </c>
      <c r="J95" s="365">
        <v>0.23809158716771997</v>
      </c>
      <c r="K95" s="364"/>
      <c r="L95" s="364"/>
    </row>
    <row r="96" spans="1:12" ht="20.25" customHeight="1" x14ac:dyDescent="0.25">
      <c r="A96" s="368" t="s">
        <v>2226</v>
      </c>
      <c r="B96" s="368" t="s">
        <v>2225</v>
      </c>
      <c r="C96" s="368" t="s">
        <v>1010</v>
      </c>
      <c r="D96" s="368">
        <v>14</v>
      </c>
      <c r="E96" s="368">
        <v>0</v>
      </c>
      <c r="F96" s="367">
        <v>1149</v>
      </c>
      <c r="G96" s="366">
        <v>0</v>
      </c>
      <c r="H96" s="366">
        <v>976.74</v>
      </c>
      <c r="I96" s="366">
        <v>172.26</v>
      </c>
      <c r="J96" s="365">
        <v>0.14992167101827678</v>
      </c>
      <c r="K96" s="364"/>
      <c r="L96" s="364"/>
    </row>
    <row r="97" spans="1:12" ht="20.25" customHeight="1" x14ac:dyDescent="0.25">
      <c r="A97" s="368" t="s">
        <v>2224</v>
      </c>
      <c r="B97" s="368" t="s">
        <v>2223</v>
      </c>
      <c r="C97" s="368" t="s">
        <v>1010</v>
      </c>
      <c r="D97" s="368">
        <v>1</v>
      </c>
      <c r="E97" s="368">
        <v>0</v>
      </c>
      <c r="F97" s="367">
        <v>80.7</v>
      </c>
      <c r="G97" s="366">
        <v>0</v>
      </c>
      <c r="H97" s="366">
        <v>63.22</v>
      </c>
      <c r="I97" s="366">
        <v>17.48</v>
      </c>
      <c r="J97" s="365">
        <v>0.21660470879801735</v>
      </c>
      <c r="K97" s="364"/>
      <c r="L97" s="364"/>
    </row>
    <row r="98" spans="1:12" ht="20.25" customHeight="1" x14ac:dyDescent="0.25">
      <c r="A98" s="368" t="s">
        <v>1519</v>
      </c>
      <c r="B98" s="368" t="s">
        <v>1518</v>
      </c>
      <c r="C98" s="368" t="s">
        <v>1010</v>
      </c>
      <c r="D98" s="368">
        <v>14</v>
      </c>
      <c r="E98" s="368">
        <v>0</v>
      </c>
      <c r="F98" s="367">
        <v>1128.3</v>
      </c>
      <c r="G98" s="366">
        <v>0</v>
      </c>
      <c r="H98" s="366">
        <v>1062.5999999999999</v>
      </c>
      <c r="I98" s="366">
        <v>65.7</v>
      </c>
      <c r="J98" s="365">
        <v>5.822919436320128E-2</v>
      </c>
      <c r="K98" s="364"/>
      <c r="L98" s="364"/>
    </row>
    <row r="99" spans="1:12" ht="20.25" customHeight="1" x14ac:dyDescent="0.25">
      <c r="A99" s="368" t="s">
        <v>10652</v>
      </c>
      <c r="B99" s="368" t="s">
        <v>10651</v>
      </c>
      <c r="C99" s="368" t="s">
        <v>1010</v>
      </c>
      <c r="D99" s="368">
        <v>12</v>
      </c>
      <c r="E99" s="368">
        <v>0</v>
      </c>
      <c r="F99" s="367">
        <v>1085.8800000000001</v>
      </c>
      <c r="G99" s="366">
        <v>0</v>
      </c>
      <c r="H99" s="366">
        <v>965.88</v>
      </c>
      <c r="I99" s="366">
        <v>120</v>
      </c>
      <c r="J99" s="365">
        <v>0.11050944855785169</v>
      </c>
      <c r="K99" s="364"/>
      <c r="L99" s="364"/>
    </row>
    <row r="100" spans="1:12" ht="20.25" customHeight="1" x14ac:dyDescent="0.25">
      <c r="A100" s="368" t="s">
        <v>1517</v>
      </c>
      <c r="B100" s="368" t="s">
        <v>1516</v>
      </c>
      <c r="C100" s="368" t="s">
        <v>1010</v>
      </c>
      <c r="D100" s="368">
        <v>1</v>
      </c>
      <c r="E100" s="368">
        <v>0</v>
      </c>
      <c r="F100" s="367">
        <v>79.92</v>
      </c>
      <c r="G100" s="366">
        <v>0</v>
      </c>
      <c r="H100" s="366">
        <v>54.8</v>
      </c>
      <c r="I100" s="366">
        <v>25.12</v>
      </c>
      <c r="J100" s="365">
        <v>0.31431431431431434</v>
      </c>
      <c r="K100" s="364"/>
      <c r="L100" s="364"/>
    </row>
    <row r="101" spans="1:12" ht="20.25" customHeight="1" x14ac:dyDescent="0.25">
      <c r="A101" s="368" t="s">
        <v>2222</v>
      </c>
      <c r="B101" s="368" t="s">
        <v>2221</v>
      </c>
      <c r="C101" s="368" t="s">
        <v>1010</v>
      </c>
      <c r="D101" s="368">
        <v>1</v>
      </c>
      <c r="E101" s="368">
        <v>0</v>
      </c>
      <c r="F101" s="367">
        <v>85.49</v>
      </c>
      <c r="G101" s="366">
        <v>0</v>
      </c>
      <c r="H101" s="366">
        <v>70.75</v>
      </c>
      <c r="I101" s="366">
        <v>14.74</v>
      </c>
      <c r="J101" s="365">
        <v>0.17241782664639138</v>
      </c>
      <c r="K101" s="364"/>
      <c r="L101" s="364"/>
    </row>
    <row r="102" spans="1:12" ht="20.25" customHeight="1" x14ac:dyDescent="0.25">
      <c r="A102" s="368" t="s">
        <v>1515</v>
      </c>
      <c r="B102" s="368" t="s">
        <v>1514</v>
      </c>
      <c r="C102" s="368" t="s">
        <v>1010</v>
      </c>
      <c r="D102" s="368">
        <v>19</v>
      </c>
      <c r="E102" s="368">
        <v>0</v>
      </c>
      <c r="F102" s="367">
        <v>1830.41</v>
      </c>
      <c r="G102" s="366">
        <v>0</v>
      </c>
      <c r="H102" s="366">
        <v>1247.1600000000001</v>
      </c>
      <c r="I102" s="366">
        <v>583.25</v>
      </c>
      <c r="J102" s="365">
        <v>0.31864445670642094</v>
      </c>
      <c r="K102" s="364"/>
      <c r="L102" s="364"/>
    </row>
    <row r="103" spans="1:12" ht="20.25" customHeight="1" x14ac:dyDescent="0.25">
      <c r="A103" s="368" t="s">
        <v>1513</v>
      </c>
      <c r="B103" s="368" t="s">
        <v>1512</v>
      </c>
      <c r="C103" s="368" t="s">
        <v>1010</v>
      </c>
      <c r="D103" s="368">
        <v>4</v>
      </c>
      <c r="E103" s="368">
        <v>0</v>
      </c>
      <c r="F103" s="367">
        <v>543.20000000000005</v>
      </c>
      <c r="G103" s="366">
        <v>0</v>
      </c>
      <c r="H103" s="366">
        <v>435.96</v>
      </c>
      <c r="I103" s="366">
        <v>107.24</v>
      </c>
      <c r="J103" s="365">
        <v>0.19742268041237113</v>
      </c>
      <c r="K103" s="364"/>
      <c r="L103" s="364"/>
    </row>
    <row r="104" spans="1:12" ht="20.25" customHeight="1" x14ac:dyDescent="0.25">
      <c r="A104" s="368" t="s">
        <v>2220</v>
      </c>
      <c r="B104" s="368" t="s">
        <v>2219</v>
      </c>
      <c r="C104" s="368" t="s">
        <v>1010</v>
      </c>
      <c r="D104" s="368">
        <v>12</v>
      </c>
      <c r="E104" s="368">
        <v>0</v>
      </c>
      <c r="F104" s="367">
        <v>1997.52</v>
      </c>
      <c r="G104" s="366">
        <v>0</v>
      </c>
      <c r="H104" s="366">
        <v>1111.08</v>
      </c>
      <c r="I104" s="366">
        <v>886.44</v>
      </c>
      <c r="J104" s="365">
        <v>0.44377027514117506</v>
      </c>
      <c r="K104" s="364"/>
      <c r="L104" s="364"/>
    </row>
    <row r="105" spans="1:12" ht="20.25" customHeight="1" x14ac:dyDescent="0.25">
      <c r="A105" s="368" t="s">
        <v>3748</v>
      </c>
      <c r="B105" s="368" t="s">
        <v>3747</v>
      </c>
      <c r="C105" s="368" t="s">
        <v>1010</v>
      </c>
      <c r="D105" s="368">
        <v>13</v>
      </c>
      <c r="E105" s="368">
        <v>0</v>
      </c>
      <c r="F105" s="367">
        <v>2119.88</v>
      </c>
      <c r="G105" s="366">
        <v>0</v>
      </c>
      <c r="H105" s="366">
        <v>2048.9299999999998</v>
      </c>
      <c r="I105" s="366">
        <v>70.95</v>
      </c>
      <c r="J105" s="365">
        <v>3.3468875596731888E-2</v>
      </c>
      <c r="K105" s="364"/>
      <c r="L105" s="364"/>
    </row>
    <row r="106" spans="1:12" ht="20.25" customHeight="1" x14ac:dyDescent="0.25">
      <c r="A106" s="368" t="s">
        <v>2218</v>
      </c>
      <c r="B106" s="368" t="s">
        <v>2217</v>
      </c>
      <c r="C106" s="368" t="s">
        <v>1010</v>
      </c>
      <c r="D106" s="368">
        <v>9</v>
      </c>
      <c r="E106" s="368">
        <v>0</v>
      </c>
      <c r="F106" s="367">
        <v>2068.83</v>
      </c>
      <c r="G106" s="366">
        <v>0</v>
      </c>
      <c r="H106" s="366">
        <v>1500.48</v>
      </c>
      <c r="I106" s="366">
        <v>568.35</v>
      </c>
      <c r="J106" s="365">
        <v>0.2747204941923696</v>
      </c>
      <c r="K106" s="364"/>
      <c r="L106" s="364"/>
    </row>
    <row r="107" spans="1:12" ht="20.25" customHeight="1" x14ac:dyDescent="0.25">
      <c r="A107" s="368" t="s">
        <v>1507</v>
      </c>
      <c r="B107" s="368" t="s">
        <v>1506</v>
      </c>
      <c r="C107" s="368" t="s">
        <v>1010</v>
      </c>
      <c r="D107" s="368">
        <v>8</v>
      </c>
      <c r="E107" s="368">
        <v>0</v>
      </c>
      <c r="F107" s="367">
        <v>1180</v>
      </c>
      <c r="G107" s="366">
        <v>0</v>
      </c>
      <c r="H107" s="366">
        <v>899.04</v>
      </c>
      <c r="I107" s="366">
        <v>280.95999999999998</v>
      </c>
      <c r="J107" s="365">
        <v>0.23810169491525424</v>
      </c>
      <c r="K107" s="364"/>
      <c r="L107" s="364"/>
    </row>
    <row r="108" spans="1:12" ht="20.25" customHeight="1" x14ac:dyDescent="0.25">
      <c r="A108" s="368" t="s">
        <v>1505</v>
      </c>
      <c r="B108" s="368" t="s">
        <v>1504</v>
      </c>
      <c r="C108" s="368" t="s">
        <v>1010</v>
      </c>
      <c r="D108" s="368">
        <v>15</v>
      </c>
      <c r="E108" s="368">
        <v>0</v>
      </c>
      <c r="F108" s="367">
        <v>2007.51</v>
      </c>
      <c r="G108" s="366">
        <v>0</v>
      </c>
      <c r="H108" s="366">
        <v>1535.61</v>
      </c>
      <c r="I108" s="366">
        <v>471.9</v>
      </c>
      <c r="J108" s="365">
        <v>0.23506732220511978</v>
      </c>
      <c r="K108" s="364"/>
      <c r="L108" s="364"/>
    </row>
    <row r="109" spans="1:12" ht="20.25" customHeight="1" x14ac:dyDescent="0.25">
      <c r="A109" s="368" t="s">
        <v>2216</v>
      </c>
      <c r="B109" s="368" t="s">
        <v>2215</v>
      </c>
      <c r="C109" s="368" t="s">
        <v>1010</v>
      </c>
      <c r="D109" s="368">
        <v>2</v>
      </c>
      <c r="E109" s="368">
        <v>0</v>
      </c>
      <c r="F109" s="367">
        <v>827.12</v>
      </c>
      <c r="G109" s="366">
        <v>0</v>
      </c>
      <c r="H109" s="366">
        <v>611.84</v>
      </c>
      <c r="I109" s="366">
        <v>215.28</v>
      </c>
      <c r="J109" s="365">
        <v>0.26027662249734018</v>
      </c>
      <c r="K109" s="364"/>
      <c r="L109" s="364"/>
    </row>
    <row r="110" spans="1:12" ht="20.25" customHeight="1" x14ac:dyDescent="0.25">
      <c r="A110" s="368" t="s">
        <v>4445</v>
      </c>
      <c r="B110" s="368" t="s">
        <v>4444</v>
      </c>
      <c r="C110" s="368" t="s">
        <v>1010</v>
      </c>
      <c r="D110" s="368">
        <v>6</v>
      </c>
      <c r="E110" s="368">
        <v>0</v>
      </c>
      <c r="F110" s="367">
        <v>2899.86</v>
      </c>
      <c r="G110" s="366">
        <v>0</v>
      </c>
      <c r="H110" s="366">
        <v>2530.8000000000002</v>
      </c>
      <c r="I110" s="366">
        <v>369.06</v>
      </c>
      <c r="J110" s="365">
        <v>0.12726821294821131</v>
      </c>
      <c r="K110" s="364"/>
      <c r="L110" s="364"/>
    </row>
    <row r="111" spans="1:12" ht="20.25" customHeight="1" x14ac:dyDescent="0.25">
      <c r="A111" s="368" t="s">
        <v>1503</v>
      </c>
      <c r="B111" s="368" t="s">
        <v>1502</v>
      </c>
      <c r="C111" s="368" t="s">
        <v>1010</v>
      </c>
      <c r="D111" s="368">
        <v>1</v>
      </c>
      <c r="E111" s="368">
        <v>0</v>
      </c>
      <c r="F111" s="367">
        <v>115.73</v>
      </c>
      <c r="G111" s="366">
        <v>0</v>
      </c>
      <c r="H111" s="366">
        <v>85.1</v>
      </c>
      <c r="I111" s="366">
        <v>30.63</v>
      </c>
      <c r="J111" s="365">
        <v>0.26466776116823643</v>
      </c>
      <c r="K111" s="364"/>
      <c r="L111" s="364"/>
    </row>
    <row r="112" spans="1:12" ht="20.25" customHeight="1" x14ac:dyDescent="0.25">
      <c r="A112" s="368" t="s">
        <v>1501</v>
      </c>
      <c r="B112" s="368" t="s">
        <v>1500</v>
      </c>
      <c r="C112" s="368" t="s">
        <v>1010</v>
      </c>
      <c r="D112" s="368">
        <v>5</v>
      </c>
      <c r="E112" s="368">
        <v>0</v>
      </c>
      <c r="F112" s="367">
        <v>477.92</v>
      </c>
      <c r="G112" s="366">
        <v>0</v>
      </c>
      <c r="H112" s="366">
        <v>359.25</v>
      </c>
      <c r="I112" s="366">
        <v>118.67</v>
      </c>
      <c r="J112" s="365">
        <v>0.24830515567458988</v>
      </c>
      <c r="K112" s="364"/>
      <c r="L112" s="364"/>
    </row>
    <row r="113" spans="1:12" ht="20.25" customHeight="1" x14ac:dyDescent="0.25">
      <c r="A113" s="368" t="s">
        <v>2214</v>
      </c>
      <c r="B113" s="368" t="s">
        <v>2213</v>
      </c>
      <c r="C113" s="368" t="s">
        <v>1010</v>
      </c>
      <c r="D113" s="368">
        <v>1</v>
      </c>
      <c r="E113" s="368">
        <v>0</v>
      </c>
      <c r="F113" s="367">
        <v>212.73</v>
      </c>
      <c r="G113" s="366">
        <v>0</v>
      </c>
      <c r="H113" s="366">
        <v>141.62</v>
      </c>
      <c r="I113" s="366">
        <v>71.11</v>
      </c>
      <c r="J113" s="365">
        <v>0.33427349222018521</v>
      </c>
      <c r="K113" s="364"/>
      <c r="L113" s="364"/>
    </row>
    <row r="114" spans="1:12" ht="20.25" customHeight="1" x14ac:dyDescent="0.25">
      <c r="A114" s="368" t="s">
        <v>1497</v>
      </c>
      <c r="B114" s="368" t="s">
        <v>1496</v>
      </c>
      <c r="C114" s="368" t="s">
        <v>1010</v>
      </c>
      <c r="D114" s="368">
        <v>5</v>
      </c>
      <c r="E114" s="368">
        <v>0</v>
      </c>
      <c r="F114" s="367">
        <v>1749.85</v>
      </c>
      <c r="G114" s="366">
        <v>0</v>
      </c>
      <c r="H114" s="366">
        <v>1278</v>
      </c>
      <c r="I114" s="366">
        <v>471.85</v>
      </c>
      <c r="J114" s="365">
        <v>0.26965168443009402</v>
      </c>
      <c r="K114" s="364"/>
      <c r="L114" s="364"/>
    </row>
    <row r="115" spans="1:12" ht="20.25" customHeight="1" x14ac:dyDescent="0.25">
      <c r="A115" s="368" t="s">
        <v>10650</v>
      </c>
      <c r="B115" s="368" t="s">
        <v>10649</v>
      </c>
      <c r="C115" s="368" t="s">
        <v>1010</v>
      </c>
      <c r="D115" s="368">
        <v>12</v>
      </c>
      <c r="E115" s="368">
        <v>0</v>
      </c>
      <c r="F115" s="367">
        <v>1639.32</v>
      </c>
      <c r="G115" s="366">
        <v>0</v>
      </c>
      <c r="H115" s="366">
        <v>1639.32</v>
      </c>
      <c r="I115" s="366">
        <v>0</v>
      </c>
      <c r="J115" s="365">
        <v>0</v>
      </c>
      <c r="K115" s="364"/>
      <c r="L115" s="364"/>
    </row>
    <row r="116" spans="1:12" ht="20.25" customHeight="1" x14ac:dyDescent="0.25">
      <c r="A116" s="368" t="s">
        <v>1493</v>
      </c>
      <c r="B116" s="368" t="s">
        <v>1492</v>
      </c>
      <c r="C116" s="368" t="s">
        <v>1010</v>
      </c>
      <c r="D116" s="368">
        <v>4</v>
      </c>
      <c r="E116" s="368">
        <v>0</v>
      </c>
      <c r="F116" s="367">
        <v>1171.52</v>
      </c>
      <c r="G116" s="366">
        <v>0</v>
      </c>
      <c r="H116" s="366">
        <v>1031.8</v>
      </c>
      <c r="I116" s="366">
        <v>139.72</v>
      </c>
      <c r="J116" s="365">
        <v>0.11926386233269598</v>
      </c>
      <c r="K116" s="364"/>
      <c r="L116" s="364"/>
    </row>
    <row r="117" spans="1:12" ht="20.25" customHeight="1" x14ac:dyDescent="0.25">
      <c r="A117" s="368" t="s">
        <v>1491</v>
      </c>
      <c r="B117" s="368" t="s">
        <v>1490</v>
      </c>
      <c r="C117" s="368" t="s">
        <v>1010</v>
      </c>
      <c r="D117" s="368">
        <v>58</v>
      </c>
      <c r="E117" s="368">
        <v>0</v>
      </c>
      <c r="F117" s="367">
        <v>13034.32</v>
      </c>
      <c r="G117" s="366">
        <v>0</v>
      </c>
      <c r="H117" s="366">
        <v>12450.28</v>
      </c>
      <c r="I117" s="366">
        <v>584.04</v>
      </c>
      <c r="J117" s="365">
        <v>4.4807861092868675E-2</v>
      </c>
      <c r="K117" s="364"/>
      <c r="L117" s="364"/>
    </row>
    <row r="118" spans="1:12" ht="20.25" customHeight="1" x14ac:dyDescent="0.25">
      <c r="A118" s="368" t="s">
        <v>1485</v>
      </c>
      <c r="B118" s="368" t="s">
        <v>1484</v>
      </c>
      <c r="C118" s="368" t="s">
        <v>1010</v>
      </c>
      <c r="D118" s="368">
        <v>48</v>
      </c>
      <c r="E118" s="368">
        <v>0</v>
      </c>
      <c r="F118" s="367">
        <v>12525.12</v>
      </c>
      <c r="G118" s="366">
        <v>0</v>
      </c>
      <c r="H118" s="366">
        <v>12525.12</v>
      </c>
      <c r="I118" s="366">
        <v>0</v>
      </c>
      <c r="J118" s="365">
        <v>0</v>
      </c>
      <c r="K118" s="364"/>
      <c r="L118" s="364"/>
    </row>
    <row r="119" spans="1:12" ht="20.25" customHeight="1" x14ac:dyDescent="0.25">
      <c r="A119" s="368" t="s">
        <v>1483</v>
      </c>
      <c r="B119" s="368" t="s">
        <v>1482</v>
      </c>
      <c r="C119" s="368" t="s">
        <v>1010</v>
      </c>
      <c r="D119" s="368">
        <v>1</v>
      </c>
      <c r="E119" s="368">
        <v>0</v>
      </c>
      <c r="F119" s="367">
        <v>280.85000000000002</v>
      </c>
      <c r="G119" s="366">
        <v>0</v>
      </c>
      <c r="H119" s="366">
        <v>213.67</v>
      </c>
      <c r="I119" s="366">
        <v>67.180000000000007</v>
      </c>
      <c r="J119" s="365">
        <v>0.23920242122129251</v>
      </c>
      <c r="K119" s="364"/>
      <c r="L119" s="364"/>
    </row>
    <row r="120" spans="1:12" ht="20.25" customHeight="1" x14ac:dyDescent="0.25">
      <c r="A120" s="368" t="s">
        <v>1481</v>
      </c>
      <c r="B120" s="368" t="s">
        <v>1480</v>
      </c>
      <c r="C120" s="368" t="s">
        <v>1010</v>
      </c>
      <c r="D120" s="368">
        <v>25</v>
      </c>
      <c r="E120" s="368">
        <v>0</v>
      </c>
      <c r="F120" s="367">
        <v>3381.24</v>
      </c>
      <c r="G120" s="366">
        <v>0</v>
      </c>
      <c r="H120" s="366">
        <v>3339.5</v>
      </c>
      <c r="I120" s="366">
        <v>41.74</v>
      </c>
      <c r="J120" s="365">
        <v>1.2344583643870297E-2</v>
      </c>
      <c r="K120" s="364"/>
      <c r="L120" s="364"/>
    </row>
    <row r="121" spans="1:12" ht="20.25" customHeight="1" x14ac:dyDescent="0.25">
      <c r="A121" s="368" t="s">
        <v>1479</v>
      </c>
      <c r="B121" s="368" t="s">
        <v>1478</v>
      </c>
      <c r="C121" s="368" t="s">
        <v>1010</v>
      </c>
      <c r="D121" s="368">
        <v>2</v>
      </c>
      <c r="E121" s="368">
        <v>0</v>
      </c>
      <c r="F121" s="367">
        <v>213.78</v>
      </c>
      <c r="G121" s="366">
        <v>0</v>
      </c>
      <c r="H121" s="366">
        <v>162.88</v>
      </c>
      <c r="I121" s="366">
        <v>50.9</v>
      </c>
      <c r="J121" s="365">
        <v>0.23809523809523808</v>
      </c>
      <c r="K121" s="364"/>
      <c r="L121" s="364"/>
    </row>
    <row r="122" spans="1:12" ht="20.25" customHeight="1" x14ac:dyDescent="0.25">
      <c r="A122" s="368" t="s">
        <v>1477</v>
      </c>
      <c r="B122" s="368" t="s">
        <v>1476</v>
      </c>
      <c r="C122" s="368" t="s">
        <v>1010</v>
      </c>
      <c r="D122" s="368">
        <v>4</v>
      </c>
      <c r="E122" s="368">
        <v>0</v>
      </c>
      <c r="F122" s="367">
        <v>860.4</v>
      </c>
      <c r="G122" s="366">
        <v>0</v>
      </c>
      <c r="H122" s="366">
        <v>431.12</v>
      </c>
      <c r="I122" s="366">
        <v>429.28</v>
      </c>
      <c r="J122" s="365">
        <v>0.49893072989307297</v>
      </c>
      <c r="K122" s="364"/>
      <c r="L122" s="364"/>
    </row>
    <row r="123" spans="1:12" ht="20.25" customHeight="1" x14ac:dyDescent="0.25">
      <c r="A123" s="368" t="s">
        <v>3074</v>
      </c>
      <c r="B123" s="368" t="s">
        <v>3073</v>
      </c>
      <c r="C123" s="368" t="s">
        <v>1010</v>
      </c>
      <c r="D123" s="368">
        <v>1</v>
      </c>
      <c r="E123" s="368">
        <v>0</v>
      </c>
      <c r="F123" s="367">
        <v>185.36</v>
      </c>
      <c r="G123" s="366">
        <v>0</v>
      </c>
      <c r="H123" s="366">
        <v>136.83000000000001</v>
      </c>
      <c r="I123" s="366">
        <v>48.53</v>
      </c>
      <c r="J123" s="365">
        <v>0.26181484678463529</v>
      </c>
      <c r="K123" s="364"/>
      <c r="L123" s="364"/>
    </row>
    <row r="124" spans="1:12" ht="20.25" customHeight="1" x14ac:dyDescent="0.25">
      <c r="A124" s="368" t="s">
        <v>2204</v>
      </c>
      <c r="B124" s="368" t="s">
        <v>2203</v>
      </c>
      <c r="C124" s="368" t="s">
        <v>1010</v>
      </c>
      <c r="D124" s="368">
        <v>1</v>
      </c>
      <c r="E124" s="368">
        <v>0</v>
      </c>
      <c r="F124" s="367">
        <v>371.07</v>
      </c>
      <c r="G124" s="366">
        <v>0</v>
      </c>
      <c r="H124" s="366">
        <v>254.45</v>
      </c>
      <c r="I124" s="366">
        <v>116.62</v>
      </c>
      <c r="J124" s="365">
        <v>0.31428032446708171</v>
      </c>
      <c r="K124" s="364"/>
      <c r="L124" s="364"/>
    </row>
    <row r="125" spans="1:12" ht="20.25" customHeight="1" x14ac:dyDescent="0.25">
      <c r="A125" s="368" t="s">
        <v>1471</v>
      </c>
      <c r="B125" s="368" t="s">
        <v>1470</v>
      </c>
      <c r="C125" s="368" t="s">
        <v>1010</v>
      </c>
      <c r="D125" s="368">
        <v>1</v>
      </c>
      <c r="E125" s="368">
        <v>0</v>
      </c>
      <c r="F125" s="367">
        <v>371.04</v>
      </c>
      <c r="G125" s="366">
        <v>0</v>
      </c>
      <c r="H125" s="366">
        <v>282.2</v>
      </c>
      <c r="I125" s="366">
        <v>88.84</v>
      </c>
      <c r="J125" s="365">
        <v>0.23943510133678308</v>
      </c>
      <c r="K125" s="364"/>
      <c r="L125" s="364"/>
    </row>
    <row r="126" spans="1:12" ht="20.25" customHeight="1" x14ac:dyDescent="0.25">
      <c r="A126" s="368" t="s">
        <v>1469</v>
      </c>
      <c r="B126" s="368" t="s">
        <v>1468</v>
      </c>
      <c r="C126" s="368" t="s">
        <v>1010</v>
      </c>
      <c r="D126" s="368">
        <v>1</v>
      </c>
      <c r="E126" s="368">
        <v>0</v>
      </c>
      <c r="F126" s="367">
        <v>196.02</v>
      </c>
      <c r="G126" s="366">
        <v>0</v>
      </c>
      <c r="H126" s="366">
        <v>148.47999999999999</v>
      </c>
      <c r="I126" s="366">
        <v>47.54</v>
      </c>
      <c r="J126" s="365">
        <v>0.24252627282930314</v>
      </c>
      <c r="K126" s="364"/>
      <c r="L126" s="364"/>
    </row>
    <row r="127" spans="1:12" ht="20.25" customHeight="1" x14ac:dyDescent="0.25">
      <c r="A127" s="368" t="s">
        <v>1467</v>
      </c>
      <c r="B127" s="368" t="s">
        <v>1466</v>
      </c>
      <c r="C127" s="368" t="s">
        <v>1010</v>
      </c>
      <c r="D127" s="368">
        <v>4</v>
      </c>
      <c r="E127" s="368">
        <v>0</v>
      </c>
      <c r="F127" s="367">
        <v>775.46</v>
      </c>
      <c r="G127" s="366">
        <v>0</v>
      </c>
      <c r="H127" s="366">
        <v>624.67999999999995</v>
      </c>
      <c r="I127" s="366">
        <v>150.78</v>
      </c>
      <c r="J127" s="365">
        <v>0.19443942949990972</v>
      </c>
      <c r="K127" s="364"/>
      <c r="L127" s="364"/>
    </row>
    <row r="128" spans="1:12" ht="20.25" customHeight="1" x14ac:dyDescent="0.25">
      <c r="A128" s="368" t="s">
        <v>1463</v>
      </c>
      <c r="B128" s="368" t="s">
        <v>1462</v>
      </c>
      <c r="C128" s="368" t="s">
        <v>1010</v>
      </c>
      <c r="D128" s="368">
        <v>53</v>
      </c>
      <c r="E128" s="368">
        <v>0</v>
      </c>
      <c r="F128" s="367">
        <v>10164.84</v>
      </c>
      <c r="G128" s="366">
        <v>0</v>
      </c>
      <c r="H128" s="366">
        <v>8555.26</v>
      </c>
      <c r="I128" s="366">
        <v>1609.58</v>
      </c>
      <c r="J128" s="365">
        <v>0.15834779494807591</v>
      </c>
      <c r="K128" s="364"/>
      <c r="L128" s="364"/>
    </row>
    <row r="129" spans="1:12" ht="20.25" customHeight="1" x14ac:dyDescent="0.25">
      <c r="A129" s="368" t="s">
        <v>1461</v>
      </c>
      <c r="B129" s="368" t="s">
        <v>1460</v>
      </c>
      <c r="C129" s="368" t="s">
        <v>1010</v>
      </c>
      <c r="D129" s="368">
        <v>4</v>
      </c>
      <c r="E129" s="368">
        <v>0</v>
      </c>
      <c r="F129" s="367">
        <v>1190.1199999999999</v>
      </c>
      <c r="G129" s="366">
        <v>0</v>
      </c>
      <c r="H129" s="366">
        <v>896.08</v>
      </c>
      <c r="I129" s="366">
        <v>294.04000000000002</v>
      </c>
      <c r="J129" s="365">
        <v>0.24706752260276274</v>
      </c>
      <c r="K129" s="364"/>
      <c r="L129" s="364"/>
    </row>
    <row r="130" spans="1:12" ht="20.25" customHeight="1" x14ac:dyDescent="0.25">
      <c r="A130" s="368" t="s">
        <v>10648</v>
      </c>
      <c r="B130" s="368" t="s">
        <v>10647</v>
      </c>
      <c r="C130" s="368" t="s">
        <v>1010</v>
      </c>
      <c r="D130" s="368">
        <v>12</v>
      </c>
      <c r="E130" s="368">
        <v>0</v>
      </c>
      <c r="F130" s="367">
        <v>1629.72</v>
      </c>
      <c r="G130" s="366">
        <v>0</v>
      </c>
      <c r="H130" s="366">
        <v>1153.8</v>
      </c>
      <c r="I130" s="366">
        <v>475.92</v>
      </c>
      <c r="J130" s="365">
        <v>0.29202562403357635</v>
      </c>
      <c r="K130" s="364"/>
      <c r="L130" s="364"/>
    </row>
    <row r="131" spans="1:12" ht="20.25" customHeight="1" x14ac:dyDescent="0.25">
      <c r="A131" s="368" t="s">
        <v>1453</v>
      </c>
      <c r="B131" s="368" t="s">
        <v>1452</v>
      </c>
      <c r="C131" s="368" t="s">
        <v>1010</v>
      </c>
      <c r="D131" s="368">
        <v>33</v>
      </c>
      <c r="E131" s="368">
        <v>0</v>
      </c>
      <c r="F131" s="367">
        <v>5695.59</v>
      </c>
      <c r="G131" s="366">
        <v>0</v>
      </c>
      <c r="H131" s="366">
        <v>4544</v>
      </c>
      <c r="I131" s="366">
        <v>1151.5899999999999</v>
      </c>
      <c r="J131" s="365">
        <v>0.2021897643615499</v>
      </c>
      <c r="K131" s="364"/>
      <c r="L131" s="364"/>
    </row>
    <row r="132" spans="1:12" ht="20.25" customHeight="1" x14ac:dyDescent="0.25">
      <c r="A132" s="368" t="s">
        <v>1451</v>
      </c>
      <c r="B132" s="368" t="s">
        <v>1450</v>
      </c>
      <c r="C132" s="368" t="s">
        <v>1010</v>
      </c>
      <c r="D132" s="368">
        <v>5</v>
      </c>
      <c r="E132" s="368">
        <v>0</v>
      </c>
      <c r="F132" s="367">
        <v>1890.45</v>
      </c>
      <c r="G132" s="366">
        <v>0</v>
      </c>
      <c r="H132" s="366">
        <v>1636.35</v>
      </c>
      <c r="I132" s="366">
        <v>254.1</v>
      </c>
      <c r="J132" s="365">
        <v>0.13441244148218678</v>
      </c>
      <c r="K132" s="364"/>
      <c r="L132" s="364"/>
    </row>
    <row r="133" spans="1:12" ht="20.25" customHeight="1" x14ac:dyDescent="0.25">
      <c r="A133" s="368" t="s">
        <v>1449</v>
      </c>
      <c r="B133" s="368" t="s">
        <v>1448</v>
      </c>
      <c r="C133" s="368" t="s">
        <v>1010</v>
      </c>
      <c r="D133" s="368">
        <v>21</v>
      </c>
      <c r="E133" s="368">
        <v>0</v>
      </c>
      <c r="F133" s="367">
        <v>2844.62</v>
      </c>
      <c r="G133" s="366">
        <v>0</v>
      </c>
      <c r="H133" s="366">
        <v>2479.0500000000002</v>
      </c>
      <c r="I133" s="366">
        <v>365.57</v>
      </c>
      <c r="J133" s="365">
        <v>0.12851277147738538</v>
      </c>
      <c r="K133" s="364"/>
      <c r="L133" s="364"/>
    </row>
    <row r="134" spans="1:12" ht="20.25" customHeight="1" x14ac:dyDescent="0.25">
      <c r="A134" s="368" t="s">
        <v>3064</v>
      </c>
      <c r="B134" s="368" t="s">
        <v>3063</v>
      </c>
      <c r="C134" s="368" t="s">
        <v>1010</v>
      </c>
      <c r="D134" s="368">
        <v>7</v>
      </c>
      <c r="E134" s="368">
        <v>0</v>
      </c>
      <c r="F134" s="367">
        <v>3133.27</v>
      </c>
      <c r="G134" s="366">
        <v>0</v>
      </c>
      <c r="H134" s="366">
        <v>2642.47</v>
      </c>
      <c r="I134" s="366">
        <v>490.8</v>
      </c>
      <c r="J134" s="365">
        <v>0.15664146402959209</v>
      </c>
      <c r="K134" s="364"/>
      <c r="L134" s="364"/>
    </row>
    <row r="135" spans="1:12" ht="20.25" customHeight="1" x14ac:dyDescent="0.25">
      <c r="A135" s="368" t="s">
        <v>1447</v>
      </c>
      <c r="B135" s="368" t="s">
        <v>1446</v>
      </c>
      <c r="C135" s="368" t="s">
        <v>1010</v>
      </c>
      <c r="D135" s="368">
        <v>20</v>
      </c>
      <c r="E135" s="368">
        <v>0</v>
      </c>
      <c r="F135" s="367">
        <v>3456.32</v>
      </c>
      <c r="G135" s="366">
        <v>0</v>
      </c>
      <c r="H135" s="366">
        <v>2991.44</v>
      </c>
      <c r="I135" s="366">
        <v>464.88</v>
      </c>
      <c r="J135" s="365">
        <v>0.13450143505230996</v>
      </c>
      <c r="K135" s="364"/>
      <c r="L135" s="364"/>
    </row>
    <row r="136" spans="1:12" ht="20.25" customHeight="1" x14ac:dyDescent="0.25">
      <c r="A136" s="368" t="s">
        <v>1445</v>
      </c>
      <c r="B136" s="368" t="s">
        <v>1444</v>
      </c>
      <c r="C136" s="368" t="s">
        <v>1010</v>
      </c>
      <c r="D136" s="368">
        <v>9</v>
      </c>
      <c r="E136" s="368">
        <v>0</v>
      </c>
      <c r="F136" s="367">
        <v>2215.17</v>
      </c>
      <c r="G136" s="366">
        <v>0</v>
      </c>
      <c r="H136" s="366">
        <v>1654.38</v>
      </c>
      <c r="I136" s="366">
        <v>560.79</v>
      </c>
      <c r="J136" s="365">
        <v>0.25315889976841505</v>
      </c>
      <c r="K136" s="364"/>
      <c r="L136" s="364"/>
    </row>
    <row r="137" spans="1:12" ht="20.25" customHeight="1" x14ac:dyDescent="0.25">
      <c r="A137" s="368" t="s">
        <v>1443</v>
      </c>
      <c r="B137" s="368" t="s">
        <v>1442</v>
      </c>
      <c r="C137" s="368" t="s">
        <v>1010</v>
      </c>
      <c r="D137" s="368">
        <v>7</v>
      </c>
      <c r="E137" s="368">
        <v>0</v>
      </c>
      <c r="F137" s="367">
        <v>1929.76</v>
      </c>
      <c r="G137" s="366">
        <v>0</v>
      </c>
      <c r="H137" s="366">
        <v>1326.57</v>
      </c>
      <c r="I137" s="366">
        <v>603.19000000000005</v>
      </c>
      <c r="J137" s="365">
        <v>0.31257254788160188</v>
      </c>
      <c r="K137" s="364"/>
      <c r="L137" s="364"/>
    </row>
    <row r="138" spans="1:12" ht="20.25" customHeight="1" x14ac:dyDescent="0.25">
      <c r="A138" s="368" t="s">
        <v>6701</v>
      </c>
      <c r="B138" s="368" t="s">
        <v>6700</v>
      </c>
      <c r="C138" s="368" t="s">
        <v>1010</v>
      </c>
      <c r="D138" s="368">
        <v>1</v>
      </c>
      <c r="E138" s="368">
        <v>0</v>
      </c>
      <c r="F138" s="367">
        <v>352.7</v>
      </c>
      <c r="G138" s="366">
        <v>0</v>
      </c>
      <c r="H138" s="366">
        <v>195.94</v>
      </c>
      <c r="I138" s="366">
        <v>156.76</v>
      </c>
      <c r="J138" s="365">
        <v>0.44445704564785937</v>
      </c>
      <c r="K138" s="364"/>
      <c r="L138" s="364"/>
    </row>
    <row r="139" spans="1:12" ht="20.25" customHeight="1" x14ac:dyDescent="0.25">
      <c r="A139" s="368" t="s">
        <v>1441</v>
      </c>
      <c r="B139" s="368" t="s">
        <v>1440</v>
      </c>
      <c r="C139" s="368" t="s">
        <v>1010</v>
      </c>
      <c r="D139" s="368">
        <v>4</v>
      </c>
      <c r="E139" s="368">
        <v>0</v>
      </c>
      <c r="F139" s="367">
        <v>1604.01</v>
      </c>
      <c r="G139" s="366">
        <v>0</v>
      </c>
      <c r="H139" s="366">
        <v>1242.3599999999999</v>
      </c>
      <c r="I139" s="366">
        <v>361.65</v>
      </c>
      <c r="J139" s="365">
        <v>0.225466175397909</v>
      </c>
      <c r="K139" s="364"/>
      <c r="L139" s="364"/>
    </row>
    <row r="140" spans="1:12" ht="20.25" customHeight="1" x14ac:dyDescent="0.25">
      <c r="A140" s="368" t="s">
        <v>1439</v>
      </c>
      <c r="B140" s="368" t="s">
        <v>1438</v>
      </c>
      <c r="C140" s="368" t="s">
        <v>1010</v>
      </c>
      <c r="D140" s="368">
        <v>1</v>
      </c>
      <c r="E140" s="368">
        <v>0</v>
      </c>
      <c r="F140" s="367">
        <v>236.59</v>
      </c>
      <c r="G140" s="366">
        <v>0</v>
      </c>
      <c r="H140" s="366">
        <v>190.1</v>
      </c>
      <c r="I140" s="366">
        <v>46.49</v>
      </c>
      <c r="J140" s="365">
        <v>0.19650027473688661</v>
      </c>
      <c r="K140" s="364"/>
      <c r="L140" s="364"/>
    </row>
    <row r="141" spans="1:12" ht="20.25" customHeight="1" x14ac:dyDescent="0.25">
      <c r="A141" s="368" t="s">
        <v>2198</v>
      </c>
      <c r="B141" s="368" t="s">
        <v>2197</v>
      </c>
      <c r="C141" s="368" t="s">
        <v>1010</v>
      </c>
      <c r="D141" s="368">
        <v>14</v>
      </c>
      <c r="E141" s="368">
        <v>0</v>
      </c>
      <c r="F141" s="367">
        <v>6529.19</v>
      </c>
      <c r="G141" s="366">
        <v>0</v>
      </c>
      <c r="H141" s="366">
        <v>4458.1899999999996</v>
      </c>
      <c r="I141" s="366">
        <v>2071</v>
      </c>
      <c r="J141" s="365">
        <v>0.3171909532422858</v>
      </c>
      <c r="K141" s="364"/>
      <c r="L141" s="364"/>
    </row>
    <row r="142" spans="1:12" ht="20.25" customHeight="1" x14ac:dyDescent="0.25">
      <c r="A142" s="368" t="s">
        <v>1437</v>
      </c>
      <c r="B142" s="368" t="s">
        <v>1436</v>
      </c>
      <c r="C142" s="368" t="s">
        <v>1010</v>
      </c>
      <c r="D142" s="368">
        <v>8</v>
      </c>
      <c r="E142" s="368">
        <v>0</v>
      </c>
      <c r="F142" s="367">
        <v>3189.18</v>
      </c>
      <c r="G142" s="366">
        <v>0</v>
      </c>
      <c r="H142" s="366">
        <v>2410.7199999999998</v>
      </c>
      <c r="I142" s="366">
        <v>778.46</v>
      </c>
      <c r="J142" s="365">
        <v>0.2440940931524718</v>
      </c>
      <c r="K142" s="364"/>
      <c r="L142" s="364"/>
    </row>
    <row r="143" spans="1:12" ht="20.25" customHeight="1" x14ac:dyDescent="0.25">
      <c r="A143" s="368" t="s">
        <v>1435</v>
      </c>
      <c r="B143" s="368" t="s">
        <v>1434</v>
      </c>
      <c r="C143" s="368" t="s">
        <v>1010</v>
      </c>
      <c r="D143" s="368">
        <v>18</v>
      </c>
      <c r="E143" s="368">
        <v>0</v>
      </c>
      <c r="F143" s="367">
        <v>2435.5300000000002</v>
      </c>
      <c r="G143" s="366">
        <v>0</v>
      </c>
      <c r="H143" s="366">
        <v>2215.08</v>
      </c>
      <c r="I143" s="366">
        <v>220.45</v>
      </c>
      <c r="J143" s="365">
        <v>9.0514179665206335E-2</v>
      </c>
      <c r="K143" s="364"/>
      <c r="L143" s="364"/>
    </row>
    <row r="144" spans="1:12" ht="20.25" customHeight="1" x14ac:dyDescent="0.25">
      <c r="A144" s="368" t="s">
        <v>1433</v>
      </c>
      <c r="B144" s="368" t="s">
        <v>1432</v>
      </c>
      <c r="C144" s="368" t="s">
        <v>1010</v>
      </c>
      <c r="D144" s="368">
        <v>3</v>
      </c>
      <c r="E144" s="368">
        <v>0</v>
      </c>
      <c r="F144" s="367">
        <v>939.05</v>
      </c>
      <c r="G144" s="366">
        <v>0</v>
      </c>
      <c r="H144" s="366">
        <v>703.64</v>
      </c>
      <c r="I144" s="366">
        <v>235.41</v>
      </c>
      <c r="J144" s="365">
        <v>0.25068952664927319</v>
      </c>
      <c r="K144" s="364"/>
      <c r="L144" s="364"/>
    </row>
    <row r="145" spans="1:12" ht="20.25" customHeight="1" x14ac:dyDescent="0.25">
      <c r="A145" s="368" t="s">
        <v>1429</v>
      </c>
      <c r="B145" s="368" t="s">
        <v>1428</v>
      </c>
      <c r="C145" s="368" t="s">
        <v>1010</v>
      </c>
      <c r="D145" s="368">
        <v>21</v>
      </c>
      <c r="E145" s="368">
        <v>0</v>
      </c>
      <c r="F145" s="367">
        <v>12443.08</v>
      </c>
      <c r="G145" s="366">
        <v>0</v>
      </c>
      <c r="H145" s="366">
        <v>9552.69</v>
      </c>
      <c r="I145" s="366">
        <v>2890.39</v>
      </c>
      <c r="J145" s="365">
        <v>0.2322889509671239</v>
      </c>
      <c r="K145" s="364"/>
      <c r="L145" s="364"/>
    </row>
    <row r="146" spans="1:12" ht="20.25" customHeight="1" x14ac:dyDescent="0.25">
      <c r="A146" s="368" t="s">
        <v>1427</v>
      </c>
      <c r="B146" s="368" t="s">
        <v>1426</v>
      </c>
      <c r="C146" s="368" t="s">
        <v>1010</v>
      </c>
      <c r="D146" s="368">
        <v>3</v>
      </c>
      <c r="E146" s="368">
        <v>0</v>
      </c>
      <c r="F146" s="367">
        <v>1080.58</v>
      </c>
      <c r="G146" s="366">
        <v>0</v>
      </c>
      <c r="H146" s="366">
        <v>845.22</v>
      </c>
      <c r="I146" s="366">
        <v>235.36</v>
      </c>
      <c r="J146" s="365">
        <v>0.21780895445038775</v>
      </c>
      <c r="K146" s="364"/>
      <c r="L146" s="364"/>
    </row>
    <row r="147" spans="1:12" ht="20.25" customHeight="1" x14ac:dyDescent="0.25">
      <c r="A147" s="368" t="s">
        <v>1425</v>
      </c>
      <c r="B147" s="368" t="s">
        <v>1424</v>
      </c>
      <c r="C147" s="368" t="s">
        <v>1010</v>
      </c>
      <c r="D147" s="368">
        <v>8</v>
      </c>
      <c r="E147" s="368">
        <v>0</v>
      </c>
      <c r="F147" s="367">
        <v>1451.91</v>
      </c>
      <c r="G147" s="366">
        <v>0</v>
      </c>
      <c r="H147" s="366">
        <v>1109.5999999999999</v>
      </c>
      <c r="I147" s="366">
        <v>342.31</v>
      </c>
      <c r="J147" s="365">
        <v>0.23576530225702694</v>
      </c>
      <c r="K147" s="364"/>
      <c r="L147" s="364"/>
    </row>
    <row r="148" spans="1:12" ht="20.25" customHeight="1" x14ac:dyDescent="0.25">
      <c r="A148" s="368" t="s">
        <v>1423</v>
      </c>
      <c r="B148" s="368" t="s">
        <v>1422</v>
      </c>
      <c r="C148" s="368" t="s">
        <v>1010</v>
      </c>
      <c r="D148" s="368">
        <v>1</v>
      </c>
      <c r="E148" s="368">
        <v>0</v>
      </c>
      <c r="F148" s="367">
        <v>206.49</v>
      </c>
      <c r="G148" s="366">
        <v>0</v>
      </c>
      <c r="H148" s="366">
        <v>180.21</v>
      </c>
      <c r="I148" s="366">
        <v>26.28</v>
      </c>
      <c r="J148" s="365">
        <v>0.12727008571843673</v>
      </c>
      <c r="K148" s="364"/>
      <c r="L148" s="364"/>
    </row>
    <row r="149" spans="1:12" ht="20.25" customHeight="1" x14ac:dyDescent="0.25">
      <c r="A149" s="368" t="s">
        <v>3060</v>
      </c>
      <c r="B149" s="368" t="s">
        <v>3059</v>
      </c>
      <c r="C149" s="368" t="s">
        <v>1010</v>
      </c>
      <c r="D149" s="368">
        <v>1</v>
      </c>
      <c r="E149" s="368">
        <v>0</v>
      </c>
      <c r="F149" s="367">
        <v>114.14</v>
      </c>
      <c r="G149" s="366">
        <v>0</v>
      </c>
      <c r="H149" s="366">
        <v>84.42</v>
      </c>
      <c r="I149" s="366">
        <v>29.72</v>
      </c>
      <c r="J149" s="365">
        <v>0.26038198703346765</v>
      </c>
      <c r="K149" s="364"/>
      <c r="L149" s="364"/>
    </row>
    <row r="150" spans="1:12" ht="20.25" customHeight="1" x14ac:dyDescent="0.25">
      <c r="A150" s="368" t="s">
        <v>1421</v>
      </c>
      <c r="B150" s="368" t="s">
        <v>1420</v>
      </c>
      <c r="C150" s="368" t="s">
        <v>1010</v>
      </c>
      <c r="D150" s="368">
        <v>2</v>
      </c>
      <c r="E150" s="368">
        <v>0</v>
      </c>
      <c r="F150" s="367">
        <v>928.32</v>
      </c>
      <c r="G150" s="366">
        <v>0</v>
      </c>
      <c r="H150" s="366">
        <v>760.8</v>
      </c>
      <c r="I150" s="366">
        <v>167.52</v>
      </c>
      <c r="J150" s="365">
        <v>0.18045501551189244</v>
      </c>
      <c r="K150" s="364"/>
      <c r="L150" s="364"/>
    </row>
    <row r="151" spans="1:12" ht="20.25" customHeight="1" x14ac:dyDescent="0.25">
      <c r="A151" s="368" t="s">
        <v>1419</v>
      </c>
      <c r="B151" s="368" t="s">
        <v>1418</v>
      </c>
      <c r="C151" s="368" t="s">
        <v>1010</v>
      </c>
      <c r="D151" s="368">
        <v>2</v>
      </c>
      <c r="E151" s="368">
        <v>0</v>
      </c>
      <c r="F151" s="367">
        <v>415.47</v>
      </c>
      <c r="G151" s="366">
        <v>0</v>
      </c>
      <c r="H151" s="366">
        <v>311.36</v>
      </c>
      <c r="I151" s="366">
        <v>104.11</v>
      </c>
      <c r="J151" s="365">
        <v>0.25058367631838641</v>
      </c>
      <c r="K151" s="364"/>
      <c r="L151" s="364"/>
    </row>
    <row r="152" spans="1:12" ht="20.25" customHeight="1" x14ac:dyDescent="0.25">
      <c r="A152" s="368" t="s">
        <v>2192</v>
      </c>
      <c r="B152" s="368" t="s">
        <v>2191</v>
      </c>
      <c r="C152" s="368" t="s">
        <v>1010</v>
      </c>
      <c r="D152" s="368">
        <v>3</v>
      </c>
      <c r="E152" s="368">
        <v>0</v>
      </c>
      <c r="F152" s="367">
        <v>570.41999999999996</v>
      </c>
      <c r="G152" s="366">
        <v>0</v>
      </c>
      <c r="H152" s="366">
        <v>421.95</v>
      </c>
      <c r="I152" s="366">
        <v>148.47</v>
      </c>
      <c r="J152" s="365">
        <v>0.2602818975491743</v>
      </c>
      <c r="K152" s="364"/>
      <c r="L152" s="364"/>
    </row>
    <row r="153" spans="1:12" ht="20.25" customHeight="1" x14ac:dyDescent="0.25">
      <c r="A153" s="368" t="s">
        <v>1415</v>
      </c>
      <c r="B153" s="368" t="s">
        <v>1414</v>
      </c>
      <c r="C153" s="368" t="s">
        <v>1010</v>
      </c>
      <c r="D153" s="368">
        <v>1</v>
      </c>
      <c r="E153" s="368">
        <v>0</v>
      </c>
      <c r="F153" s="367">
        <v>484.03</v>
      </c>
      <c r="G153" s="366">
        <v>0</v>
      </c>
      <c r="H153" s="366">
        <v>421.25</v>
      </c>
      <c r="I153" s="366">
        <v>62.78</v>
      </c>
      <c r="J153" s="365">
        <v>0.12970270437782783</v>
      </c>
      <c r="K153" s="364"/>
      <c r="L153" s="364"/>
    </row>
    <row r="154" spans="1:12" ht="20.25" customHeight="1" x14ac:dyDescent="0.25">
      <c r="A154" s="368" t="s">
        <v>10646</v>
      </c>
      <c r="B154" s="368" t="s">
        <v>10645</v>
      </c>
      <c r="C154" s="368" t="s">
        <v>1010</v>
      </c>
      <c r="D154" s="368">
        <v>6</v>
      </c>
      <c r="E154" s="368">
        <v>0</v>
      </c>
      <c r="F154" s="367">
        <v>1178.76</v>
      </c>
      <c r="G154" s="366">
        <v>0</v>
      </c>
      <c r="H154" s="366">
        <v>1178.76</v>
      </c>
      <c r="I154" s="366">
        <v>0</v>
      </c>
      <c r="J154" s="365">
        <v>0</v>
      </c>
      <c r="K154" s="364"/>
      <c r="L154" s="364"/>
    </row>
    <row r="155" spans="1:12" ht="20.25" customHeight="1" x14ac:dyDescent="0.25">
      <c r="A155" s="368" t="s">
        <v>1409</v>
      </c>
      <c r="B155" s="368" t="s">
        <v>1408</v>
      </c>
      <c r="C155" s="368" t="s">
        <v>1010</v>
      </c>
      <c r="D155" s="368">
        <v>9</v>
      </c>
      <c r="E155" s="368">
        <v>0</v>
      </c>
      <c r="F155" s="367">
        <v>1762.19</v>
      </c>
      <c r="G155" s="366">
        <v>0</v>
      </c>
      <c r="H155" s="366">
        <v>1299.78</v>
      </c>
      <c r="I155" s="366">
        <v>462.41</v>
      </c>
      <c r="J155" s="365">
        <v>0.26240643744431646</v>
      </c>
      <c r="K155" s="364"/>
      <c r="L155" s="364"/>
    </row>
    <row r="156" spans="1:12" ht="20.25" customHeight="1" x14ac:dyDescent="0.25">
      <c r="A156" s="368" t="s">
        <v>2188</v>
      </c>
      <c r="B156" s="368" t="s">
        <v>2187</v>
      </c>
      <c r="C156" s="368" t="s">
        <v>1010</v>
      </c>
      <c r="D156" s="368">
        <v>6</v>
      </c>
      <c r="E156" s="368">
        <v>0</v>
      </c>
      <c r="F156" s="367">
        <v>2994</v>
      </c>
      <c r="G156" s="366">
        <v>0</v>
      </c>
      <c r="H156" s="366">
        <v>3134.82</v>
      </c>
      <c r="I156" s="366">
        <v>-140.82</v>
      </c>
      <c r="J156" s="365">
        <v>-4.7034068136272547E-2</v>
      </c>
      <c r="K156" s="364"/>
      <c r="L156" s="364"/>
    </row>
    <row r="157" spans="1:12" ht="20.25" customHeight="1" x14ac:dyDescent="0.25">
      <c r="A157" s="368" t="s">
        <v>6699</v>
      </c>
      <c r="B157" s="368" t="s">
        <v>6698</v>
      </c>
      <c r="C157" s="368" t="s">
        <v>1010</v>
      </c>
      <c r="D157" s="368">
        <v>1</v>
      </c>
      <c r="E157" s="368">
        <v>0</v>
      </c>
      <c r="F157" s="367">
        <v>181.83</v>
      </c>
      <c r="G157" s="366">
        <v>0</v>
      </c>
      <c r="H157" s="366">
        <v>138.03</v>
      </c>
      <c r="I157" s="366">
        <v>43.8</v>
      </c>
      <c r="J157" s="365">
        <v>0.24088434251773636</v>
      </c>
      <c r="K157" s="364"/>
      <c r="L157" s="364"/>
    </row>
    <row r="158" spans="1:12" ht="20.25" customHeight="1" x14ac:dyDescent="0.25">
      <c r="A158" s="368" t="s">
        <v>2186</v>
      </c>
      <c r="B158" s="368" t="s">
        <v>2185</v>
      </c>
      <c r="C158" s="368" t="s">
        <v>1010</v>
      </c>
      <c r="D158" s="368">
        <v>1</v>
      </c>
      <c r="E158" s="368">
        <v>0</v>
      </c>
      <c r="F158" s="367">
        <v>603.45000000000005</v>
      </c>
      <c r="G158" s="366">
        <v>0</v>
      </c>
      <c r="H158" s="366">
        <v>459.77</v>
      </c>
      <c r="I158" s="366">
        <v>143.68</v>
      </c>
      <c r="J158" s="365">
        <v>0.23809760543541303</v>
      </c>
      <c r="K158" s="364"/>
      <c r="L158" s="364"/>
    </row>
    <row r="159" spans="1:12" ht="20.25" customHeight="1" x14ac:dyDescent="0.25">
      <c r="A159" s="368" t="s">
        <v>1403</v>
      </c>
      <c r="B159" s="368" t="s">
        <v>1402</v>
      </c>
      <c r="C159" s="368" t="s">
        <v>1010</v>
      </c>
      <c r="D159" s="368">
        <v>11</v>
      </c>
      <c r="E159" s="368">
        <v>0</v>
      </c>
      <c r="F159" s="367">
        <v>5568.32</v>
      </c>
      <c r="G159" s="366">
        <v>0</v>
      </c>
      <c r="H159" s="366">
        <v>4743.3100000000004</v>
      </c>
      <c r="I159" s="366">
        <v>825.01</v>
      </c>
      <c r="J159" s="365">
        <v>0.14816138440319521</v>
      </c>
      <c r="K159" s="364"/>
      <c r="L159" s="364"/>
    </row>
    <row r="160" spans="1:12" ht="20.25" customHeight="1" x14ac:dyDescent="0.25">
      <c r="A160" s="368" t="s">
        <v>3740</v>
      </c>
      <c r="B160" s="368" t="s">
        <v>3739</v>
      </c>
      <c r="C160" s="368" t="s">
        <v>1010</v>
      </c>
      <c r="D160" s="368">
        <v>2</v>
      </c>
      <c r="E160" s="368">
        <v>0</v>
      </c>
      <c r="F160" s="367">
        <v>403.32</v>
      </c>
      <c r="G160" s="366">
        <v>0</v>
      </c>
      <c r="H160" s="366">
        <v>290.83999999999997</v>
      </c>
      <c r="I160" s="366">
        <v>112.48</v>
      </c>
      <c r="J160" s="365">
        <v>0.2788852524050382</v>
      </c>
      <c r="K160" s="364"/>
      <c r="L160" s="364"/>
    </row>
    <row r="161" spans="1:12" ht="20.25" customHeight="1" x14ac:dyDescent="0.25">
      <c r="A161" s="368" t="s">
        <v>5245</v>
      </c>
      <c r="B161" s="368" t="s">
        <v>5244</v>
      </c>
      <c r="C161" s="368" t="s">
        <v>1010</v>
      </c>
      <c r="D161" s="368">
        <v>2</v>
      </c>
      <c r="E161" s="368">
        <v>0</v>
      </c>
      <c r="F161" s="367">
        <v>283.22000000000003</v>
      </c>
      <c r="G161" s="366">
        <v>0</v>
      </c>
      <c r="H161" s="366">
        <v>149.32</v>
      </c>
      <c r="I161" s="366">
        <v>133.9</v>
      </c>
      <c r="J161" s="365">
        <v>0.4727773462326107</v>
      </c>
      <c r="K161" s="364"/>
      <c r="L161" s="364"/>
    </row>
    <row r="162" spans="1:12" ht="20.25" customHeight="1" x14ac:dyDescent="0.25">
      <c r="A162" s="368" t="s">
        <v>1401</v>
      </c>
      <c r="B162" s="368" t="s">
        <v>1400</v>
      </c>
      <c r="C162" s="368" t="s">
        <v>1010</v>
      </c>
      <c r="D162" s="368">
        <v>3</v>
      </c>
      <c r="E162" s="368">
        <v>0</v>
      </c>
      <c r="F162" s="367">
        <v>1772.18</v>
      </c>
      <c r="G162" s="366">
        <v>0</v>
      </c>
      <c r="H162" s="366">
        <v>1297.3800000000001</v>
      </c>
      <c r="I162" s="366">
        <v>474.8</v>
      </c>
      <c r="J162" s="365">
        <v>0.26791860871920459</v>
      </c>
      <c r="K162" s="364"/>
      <c r="L162" s="364"/>
    </row>
    <row r="163" spans="1:12" ht="20.25" customHeight="1" x14ac:dyDescent="0.25">
      <c r="A163" s="368" t="s">
        <v>1397</v>
      </c>
      <c r="B163" s="368" t="s">
        <v>1396</v>
      </c>
      <c r="C163" s="368" t="s">
        <v>1010</v>
      </c>
      <c r="D163" s="368">
        <v>6</v>
      </c>
      <c r="E163" s="368">
        <v>0</v>
      </c>
      <c r="F163" s="367">
        <v>2287.16</v>
      </c>
      <c r="G163" s="366">
        <v>0</v>
      </c>
      <c r="H163" s="366">
        <v>2122.86</v>
      </c>
      <c r="I163" s="366">
        <v>164.3</v>
      </c>
      <c r="J163" s="365">
        <v>7.1835813847741306E-2</v>
      </c>
      <c r="K163" s="364"/>
      <c r="L163" s="364"/>
    </row>
    <row r="164" spans="1:12" ht="20.25" customHeight="1" x14ac:dyDescent="0.25">
      <c r="A164" s="368" t="s">
        <v>1395</v>
      </c>
      <c r="B164" s="368" t="s">
        <v>1394</v>
      </c>
      <c r="C164" s="368" t="s">
        <v>1010</v>
      </c>
      <c r="D164" s="368">
        <v>21</v>
      </c>
      <c r="E164" s="368">
        <v>0</v>
      </c>
      <c r="F164" s="367">
        <v>5722.84</v>
      </c>
      <c r="G164" s="366">
        <v>0</v>
      </c>
      <c r="H164" s="366">
        <v>4420.08</v>
      </c>
      <c r="I164" s="366">
        <v>1302.76</v>
      </c>
      <c r="J164" s="365">
        <v>0.22764221959726288</v>
      </c>
      <c r="K164" s="364"/>
      <c r="L164" s="364"/>
    </row>
    <row r="165" spans="1:12" ht="20.25" customHeight="1" x14ac:dyDescent="0.25">
      <c r="A165" s="368" t="s">
        <v>1393</v>
      </c>
      <c r="B165" s="368" t="s">
        <v>1392</v>
      </c>
      <c r="C165" s="368" t="s">
        <v>1010</v>
      </c>
      <c r="D165" s="368">
        <v>1</v>
      </c>
      <c r="E165" s="368">
        <v>0</v>
      </c>
      <c r="F165" s="367">
        <v>456.89</v>
      </c>
      <c r="G165" s="366">
        <v>0</v>
      </c>
      <c r="H165" s="366">
        <v>348.11</v>
      </c>
      <c r="I165" s="366">
        <v>108.78</v>
      </c>
      <c r="J165" s="365">
        <v>0.23808794239313621</v>
      </c>
      <c r="K165" s="364"/>
      <c r="L165" s="364"/>
    </row>
    <row r="166" spans="1:12" ht="20.25" customHeight="1" x14ac:dyDescent="0.25">
      <c r="A166" s="368" t="s">
        <v>2984</v>
      </c>
      <c r="B166" s="368" t="s">
        <v>2983</v>
      </c>
      <c r="C166" s="368" t="s">
        <v>1010</v>
      </c>
      <c r="D166" s="368">
        <v>5</v>
      </c>
      <c r="E166" s="368">
        <v>0</v>
      </c>
      <c r="F166" s="367">
        <v>3019.73</v>
      </c>
      <c r="G166" s="366">
        <v>0</v>
      </c>
      <c r="H166" s="366">
        <v>2309.88</v>
      </c>
      <c r="I166" s="366">
        <v>709.85</v>
      </c>
      <c r="J166" s="365">
        <v>0.23507068512747828</v>
      </c>
      <c r="K166" s="364"/>
      <c r="L166" s="364"/>
    </row>
    <row r="167" spans="1:12" ht="20.25" customHeight="1" x14ac:dyDescent="0.25">
      <c r="A167" s="368" t="s">
        <v>4477</v>
      </c>
      <c r="B167" s="368" t="s">
        <v>4476</v>
      </c>
      <c r="C167" s="368" t="s">
        <v>1010</v>
      </c>
      <c r="D167" s="368">
        <v>2</v>
      </c>
      <c r="E167" s="368">
        <v>0</v>
      </c>
      <c r="F167" s="367">
        <v>310.56</v>
      </c>
      <c r="G167" s="366">
        <v>0</v>
      </c>
      <c r="H167" s="366">
        <v>249.54</v>
      </c>
      <c r="I167" s="366">
        <v>61.02</v>
      </c>
      <c r="J167" s="365">
        <v>0.196483771251932</v>
      </c>
      <c r="K167" s="364"/>
      <c r="L167" s="364"/>
    </row>
    <row r="168" spans="1:12" ht="20.25" customHeight="1" x14ac:dyDescent="0.25">
      <c r="A168" s="368" t="s">
        <v>4117</v>
      </c>
      <c r="B168" s="368" t="s">
        <v>4116</v>
      </c>
      <c r="C168" s="368" t="s">
        <v>1010</v>
      </c>
      <c r="D168" s="368">
        <v>3</v>
      </c>
      <c r="E168" s="368">
        <v>0</v>
      </c>
      <c r="F168" s="367">
        <v>1215.51</v>
      </c>
      <c r="G168" s="366">
        <v>0</v>
      </c>
      <c r="H168" s="366">
        <v>746.76</v>
      </c>
      <c r="I168" s="366">
        <v>468.75</v>
      </c>
      <c r="J168" s="365">
        <v>0.38564059530567418</v>
      </c>
      <c r="K168" s="364"/>
      <c r="L168" s="364"/>
    </row>
    <row r="169" spans="1:12" ht="20.25" customHeight="1" x14ac:dyDescent="0.25">
      <c r="A169" s="368" t="s">
        <v>1389</v>
      </c>
      <c r="B169" s="368" t="s">
        <v>1388</v>
      </c>
      <c r="C169" s="368" t="s">
        <v>1010</v>
      </c>
      <c r="D169" s="368">
        <v>15</v>
      </c>
      <c r="E169" s="368">
        <v>0</v>
      </c>
      <c r="F169" s="367">
        <v>2552.1</v>
      </c>
      <c r="G169" s="366">
        <v>0</v>
      </c>
      <c r="H169" s="366">
        <v>2011.56</v>
      </c>
      <c r="I169" s="366">
        <v>540.54</v>
      </c>
      <c r="J169" s="365">
        <v>0.21180204537439756</v>
      </c>
      <c r="K169" s="364"/>
      <c r="L169" s="364"/>
    </row>
    <row r="170" spans="1:12" ht="20.25" customHeight="1" x14ac:dyDescent="0.25">
      <c r="A170" s="368" t="s">
        <v>1385</v>
      </c>
      <c r="B170" s="368" t="s">
        <v>1384</v>
      </c>
      <c r="C170" s="368" t="s">
        <v>1010</v>
      </c>
      <c r="D170" s="368">
        <v>4</v>
      </c>
      <c r="E170" s="368">
        <v>0</v>
      </c>
      <c r="F170" s="367">
        <v>668.8</v>
      </c>
      <c r="G170" s="366">
        <v>0</v>
      </c>
      <c r="H170" s="366">
        <v>494.72</v>
      </c>
      <c r="I170" s="366">
        <v>174.08</v>
      </c>
      <c r="J170" s="365">
        <v>0.2602870813397129</v>
      </c>
      <c r="K170" s="364"/>
      <c r="L170" s="364"/>
    </row>
    <row r="171" spans="1:12" ht="20.25" customHeight="1" x14ac:dyDescent="0.25">
      <c r="A171" s="368" t="s">
        <v>1383</v>
      </c>
      <c r="B171" s="368" t="s">
        <v>1382</v>
      </c>
      <c r="C171" s="368" t="s">
        <v>1010</v>
      </c>
      <c r="D171" s="368">
        <v>20</v>
      </c>
      <c r="E171" s="368">
        <v>0</v>
      </c>
      <c r="F171" s="367">
        <v>3009.05</v>
      </c>
      <c r="G171" s="366">
        <v>0</v>
      </c>
      <c r="H171" s="366">
        <v>2300</v>
      </c>
      <c r="I171" s="366">
        <v>709.05</v>
      </c>
      <c r="J171" s="365">
        <v>0.23563915521510112</v>
      </c>
      <c r="K171" s="364"/>
      <c r="L171" s="364"/>
    </row>
    <row r="172" spans="1:12" ht="20.25" customHeight="1" x14ac:dyDescent="0.25">
      <c r="A172" s="368" t="s">
        <v>1381</v>
      </c>
      <c r="B172" s="368" t="s">
        <v>1380</v>
      </c>
      <c r="C172" s="368" t="s">
        <v>1010</v>
      </c>
      <c r="D172" s="368">
        <v>2</v>
      </c>
      <c r="E172" s="368">
        <v>0</v>
      </c>
      <c r="F172" s="367">
        <v>469.4</v>
      </c>
      <c r="G172" s="366">
        <v>0</v>
      </c>
      <c r="H172" s="366">
        <v>319.77999999999997</v>
      </c>
      <c r="I172" s="366">
        <v>149.62</v>
      </c>
      <c r="J172" s="365">
        <v>0.31874733702599062</v>
      </c>
      <c r="K172" s="364"/>
      <c r="L172" s="364"/>
    </row>
    <row r="173" spans="1:12" ht="20.25" customHeight="1" x14ac:dyDescent="0.25">
      <c r="A173" s="368" t="s">
        <v>1379</v>
      </c>
      <c r="B173" s="368" t="s">
        <v>1378</v>
      </c>
      <c r="C173" s="368" t="s">
        <v>1010</v>
      </c>
      <c r="D173" s="368">
        <v>3</v>
      </c>
      <c r="E173" s="368">
        <v>0</v>
      </c>
      <c r="F173" s="367">
        <v>443.62</v>
      </c>
      <c r="G173" s="366">
        <v>0</v>
      </c>
      <c r="H173" s="366">
        <v>345.3</v>
      </c>
      <c r="I173" s="366">
        <v>98.32</v>
      </c>
      <c r="J173" s="365">
        <v>0.22163112573824445</v>
      </c>
      <c r="K173" s="364"/>
      <c r="L173" s="364"/>
    </row>
    <row r="174" spans="1:12" ht="20.25" customHeight="1" x14ac:dyDescent="0.25">
      <c r="A174" s="368" t="s">
        <v>2172</v>
      </c>
      <c r="B174" s="368" t="s">
        <v>2171</v>
      </c>
      <c r="C174" s="368" t="s">
        <v>1010</v>
      </c>
      <c r="D174" s="368">
        <v>15</v>
      </c>
      <c r="E174" s="368">
        <v>0</v>
      </c>
      <c r="F174" s="367">
        <v>2447.67</v>
      </c>
      <c r="G174" s="366">
        <v>0</v>
      </c>
      <c r="H174" s="366">
        <v>2268.81</v>
      </c>
      <c r="I174" s="366">
        <v>178.86</v>
      </c>
      <c r="J174" s="365">
        <v>7.3073576094816697E-2</v>
      </c>
      <c r="K174" s="364"/>
      <c r="L174" s="364"/>
    </row>
    <row r="175" spans="1:12" ht="20.25" customHeight="1" x14ac:dyDescent="0.25">
      <c r="A175" s="368" t="s">
        <v>1371</v>
      </c>
      <c r="B175" s="368" t="s">
        <v>1370</v>
      </c>
      <c r="C175" s="368" t="s">
        <v>1010</v>
      </c>
      <c r="D175" s="368">
        <v>9</v>
      </c>
      <c r="E175" s="368">
        <v>0</v>
      </c>
      <c r="F175" s="367">
        <v>4511.72</v>
      </c>
      <c r="G175" s="366">
        <v>0</v>
      </c>
      <c r="H175" s="366">
        <v>3874.59</v>
      </c>
      <c r="I175" s="366">
        <v>637.13</v>
      </c>
      <c r="J175" s="365">
        <v>0.14121665351573237</v>
      </c>
      <c r="K175" s="364"/>
      <c r="L175" s="364"/>
    </row>
    <row r="176" spans="1:12" ht="20.25" customHeight="1" x14ac:dyDescent="0.25">
      <c r="A176" s="368" t="s">
        <v>8619</v>
      </c>
      <c r="B176" s="368" t="s">
        <v>8618</v>
      </c>
      <c r="C176" s="368" t="s">
        <v>1010</v>
      </c>
      <c r="D176" s="368">
        <v>5</v>
      </c>
      <c r="E176" s="368">
        <v>0</v>
      </c>
      <c r="F176" s="367">
        <v>3218.95</v>
      </c>
      <c r="G176" s="366">
        <v>0</v>
      </c>
      <c r="H176" s="366">
        <v>1321</v>
      </c>
      <c r="I176" s="366">
        <v>1897.95</v>
      </c>
      <c r="J176" s="365">
        <v>0.58961773249040839</v>
      </c>
      <c r="K176" s="364"/>
      <c r="L176" s="364"/>
    </row>
    <row r="177" spans="1:12" ht="20.25" customHeight="1" x14ac:dyDescent="0.25">
      <c r="A177" s="368" t="s">
        <v>1369</v>
      </c>
      <c r="B177" s="368" t="s">
        <v>1368</v>
      </c>
      <c r="C177" s="368" t="s">
        <v>1010</v>
      </c>
      <c r="D177" s="368">
        <v>1</v>
      </c>
      <c r="E177" s="368">
        <v>0</v>
      </c>
      <c r="F177" s="367">
        <v>369</v>
      </c>
      <c r="G177" s="366">
        <v>0</v>
      </c>
      <c r="H177" s="366">
        <v>293.05</v>
      </c>
      <c r="I177" s="366">
        <v>75.95</v>
      </c>
      <c r="J177" s="365">
        <v>0.20582655826558266</v>
      </c>
      <c r="K177" s="364"/>
      <c r="L177" s="364"/>
    </row>
    <row r="178" spans="1:12" ht="20.25" customHeight="1" x14ac:dyDescent="0.25">
      <c r="A178" s="368" t="s">
        <v>2168</v>
      </c>
      <c r="B178" s="368" t="s">
        <v>2167</v>
      </c>
      <c r="C178" s="368" t="s">
        <v>1010</v>
      </c>
      <c r="D178" s="368">
        <v>5</v>
      </c>
      <c r="E178" s="368">
        <v>0</v>
      </c>
      <c r="F178" s="367">
        <v>1771.47</v>
      </c>
      <c r="G178" s="366">
        <v>0</v>
      </c>
      <c r="H178" s="366">
        <v>1456</v>
      </c>
      <c r="I178" s="366">
        <v>315.47000000000003</v>
      </c>
      <c r="J178" s="365">
        <v>0.17808373836418342</v>
      </c>
      <c r="K178" s="364"/>
      <c r="L178" s="364"/>
    </row>
    <row r="179" spans="1:12" ht="20.25" customHeight="1" x14ac:dyDescent="0.25">
      <c r="A179" s="368" t="s">
        <v>1367</v>
      </c>
      <c r="B179" s="368" t="s">
        <v>1366</v>
      </c>
      <c r="C179" s="368" t="s">
        <v>1010</v>
      </c>
      <c r="D179" s="368">
        <v>3</v>
      </c>
      <c r="E179" s="368">
        <v>0</v>
      </c>
      <c r="F179" s="367">
        <v>1018.77</v>
      </c>
      <c r="G179" s="366">
        <v>0</v>
      </c>
      <c r="H179" s="366">
        <v>776.22</v>
      </c>
      <c r="I179" s="366">
        <v>242.55</v>
      </c>
      <c r="J179" s="365">
        <v>0.23808121558349774</v>
      </c>
      <c r="K179" s="364"/>
      <c r="L179" s="364"/>
    </row>
    <row r="180" spans="1:12" ht="20.25" customHeight="1" x14ac:dyDescent="0.25">
      <c r="A180" s="368" t="s">
        <v>2166</v>
      </c>
      <c r="B180" s="368" t="s">
        <v>2165</v>
      </c>
      <c r="C180" s="368" t="s">
        <v>1010</v>
      </c>
      <c r="D180" s="368">
        <v>1</v>
      </c>
      <c r="E180" s="368">
        <v>0</v>
      </c>
      <c r="F180" s="367">
        <v>364.17</v>
      </c>
      <c r="G180" s="366">
        <v>0</v>
      </c>
      <c r="H180" s="366">
        <v>334.23</v>
      </c>
      <c r="I180" s="366">
        <v>29.94</v>
      </c>
      <c r="J180" s="365">
        <v>8.2214350440728237E-2</v>
      </c>
      <c r="K180" s="364"/>
      <c r="L180" s="364"/>
    </row>
    <row r="181" spans="1:12" ht="20.25" customHeight="1" x14ac:dyDescent="0.25">
      <c r="A181" s="368" t="s">
        <v>1363</v>
      </c>
      <c r="B181" s="368" t="s">
        <v>1362</v>
      </c>
      <c r="C181" s="368" t="s">
        <v>1010</v>
      </c>
      <c r="D181" s="368">
        <v>12</v>
      </c>
      <c r="E181" s="368">
        <v>0</v>
      </c>
      <c r="F181" s="367">
        <v>4290.03</v>
      </c>
      <c r="G181" s="366">
        <v>0</v>
      </c>
      <c r="H181" s="366">
        <v>3307.2</v>
      </c>
      <c r="I181" s="366">
        <v>982.83</v>
      </c>
      <c r="J181" s="365">
        <v>0.22909630002587394</v>
      </c>
      <c r="K181" s="364"/>
      <c r="L181" s="364"/>
    </row>
    <row r="182" spans="1:12" ht="20.25" customHeight="1" x14ac:dyDescent="0.25">
      <c r="A182" s="368" t="s">
        <v>1361</v>
      </c>
      <c r="B182" s="368" t="s">
        <v>1360</v>
      </c>
      <c r="C182" s="368" t="s">
        <v>1010</v>
      </c>
      <c r="D182" s="368">
        <v>1</v>
      </c>
      <c r="E182" s="368">
        <v>0</v>
      </c>
      <c r="F182" s="367">
        <v>343.98</v>
      </c>
      <c r="G182" s="366">
        <v>0</v>
      </c>
      <c r="H182" s="366">
        <v>261.85000000000002</v>
      </c>
      <c r="I182" s="366">
        <v>82.13</v>
      </c>
      <c r="J182" s="365">
        <v>0.23876388162102447</v>
      </c>
      <c r="K182" s="364"/>
      <c r="L182" s="364"/>
    </row>
    <row r="183" spans="1:12" ht="20.25" customHeight="1" x14ac:dyDescent="0.25">
      <c r="A183" s="368" t="s">
        <v>1359</v>
      </c>
      <c r="B183" s="368" t="s">
        <v>1358</v>
      </c>
      <c r="C183" s="368" t="s">
        <v>1010</v>
      </c>
      <c r="D183" s="368">
        <v>4</v>
      </c>
      <c r="E183" s="368">
        <v>0</v>
      </c>
      <c r="F183" s="367">
        <v>1919.01</v>
      </c>
      <c r="G183" s="366">
        <v>0</v>
      </c>
      <c r="H183" s="366">
        <v>1546.8</v>
      </c>
      <c r="I183" s="366">
        <v>372.21</v>
      </c>
      <c r="J183" s="365">
        <v>0.19395938530804946</v>
      </c>
      <c r="K183" s="364"/>
      <c r="L183" s="364"/>
    </row>
    <row r="184" spans="1:12" ht="20.25" customHeight="1" x14ac:dyDescent="0.25">
      <c r="A184" s="368" t="s">
        <v>1357</v>
      </c>
      <c r="B184" s="368" t="s">
        <v>1356</v>
      </c>
      <c r="C184" s="368" t="s">
        <v>1010</v>
      </c>
      <c r="D184" s="368">
        <v>5</v>
      </c>
      <c r="E184" s="368">
        <v>0</v>
      </c>
      <c r="F184" s="367">
        <v>1751.03</v>
      </c>
      <c r="G184" s="366">
        <v>0</v>
      </c>
      <c r="H184" s="366">
        <v>1386.95</v>
      </c>
      <c r="I184" s="366">
        <v>364.08</v>
      </c>
      <c r="J184" s="365">
        <v>0.20792333655048742</v>
      </c>
      <c r="K184" s="364"/>
      <c r="L184" s="364"/>
    </row>
    <row r="185" spans="1:12" ht="20.25" customHeight="1" x14ac:dyDescent="0.25">
      <c r="A185" s="368" t="s">
        <v>1355</v>
      </c>
      <c r="B185" s="368" t="s">
        <v>1354</v>
      </c>
      <c r="C185" s="368" t="s">
        <v>1010</v>
      </c>
      <c r="D185" s="368">
        <v>5</v>
      </c>
      <c r="E185" s="368">
        <v>0</v>
      </c>
      <c r="F185" s="367">
        <v>2045.45</v>
      </c>
      <c r="G185" s="366">
        <v>0</v>
      </c>
      <c r="H185" s="366">
        <v>1508.1</v>
      </c>
      <c r="I185" s="366">
        <v>537.35</v>
      </c>
      <c r="J185" s="365">
        <v>0.26270502823339609</v>
      </c>
      <c r="K185" s="364"/>
      <c r="L185" s="364"/>
    </row>
    <row r="186" spans="1:12" ht="20.25" customHeight="1" x14ac:dyDescent="0.25">
      <c r="A186" s="368" t="s">
        <v>2162</v>
      </c>
      <c r="B186" s="368" t="s">
        <v>2161</v>
      </c>
      <c r="C186" s="368" t="s">
        <v>1010</v>
      </c>
      <c r="D186" s="368">
        <v>2</v>
      </c>
      <c r="E186" s="368">
        <v>0</v>
      </c>
      <c r="F186" s="367">
        <v>683.68</v>
      </c>
      <c r="G186" s="366">
        <v>0</v>
      </c>
      <c r="H186" s="366">
        <v>435.9</v>
      </c>
      <c r="I186" s="366">
        <v>247.78</v>
      </c>
      <c r="J186" s="365">
        <v>0.36242101567985024</v>
      </c>
      <c r="K186" s="364"/>
      <c r="L186" s="364"/>
    </row>
    <row r="187" spans="1:12" ht="20.25" customHeight="1" x14ac:dyDescent="0.25">
      <c r="A187" s="368" t="s">
        <v>1351</v>
      </c>
      <c r="B187" s="368" t="s">
        <v>1350</v>
      </c>
      <c r="C187" s="368" t="s">
        <v>1010</v>
      </c>
      <c r="D187" s="368">
        <v>7</v>
      </c>
      <c r="E187" s="368">
        <v>0</v>
      </c>
      <c r="F187" s="367">
        <v>1335.02</v>
      </c>
      <c r="G187" s="366">
        <v>0</v>
      </c>
      <c r="H187" s="366">
        <v>1020.18</v>
      </c>
      <c r="I187" s="366">
        <v>314.83999999999997</v>
      </c>
      <c r="J187" s="365">
        <v>0.23583167293373883</v>
      </c>
      <c r="K187" s="364"/>
      <c r="L187" s="364"/>
    </row>
    <row r="188" spans="1:12" ht="20.25" customHeight="1" x14ac:dyDescent="0.25">
      <c r="A188" s="368" t="s">
        <v>2078</v>
      </c>
      <c r="B188" s="368" t="s">
        <v>2077</v>
      </c>
      <c r="C188" s="368" t="s">
        <v>1010</v>
      </c>
      <c r="D188" s="368">
        <v>4</v>
      </c>
      <c r="E188" s="368">
        <v>0</v>
      </c>
      <c r="F188" s="367">
        <v>2562.36</v>
      </c>
      <c r="G188" s="366">
        <v>0</v>
      </c>
      <c r="H188" s="366">
        <v>2058.8000000000002</v>
      </c>
      <c r="I188" s="366">
        <v>503.56</v>
      </c>
      <c r="J188" s="365">
        <v>0.19652195632151609</v>
      </c>
      <c r="K188" s="364"/>
      <c r="L188" s="364"/>
    </row>
    <row r="189" spans="1:12" ht="20.25" customHeight="1" x14ac:dyDescent="0.25">
      <c r="A189" s="368" t="s">
        <v>2160</v>
      </c>
      <c r="B189" s="368" t="s">
        <v>2159</v>
      </c>
      <c r="C189" s="368" t="s">
        <v>1010</v>
      </c>
      <c r="D189" s="368">
        <v>6</v>
      </c>
      <c r="E189" s="368">
        <v>0</v>
      </c>
      <c r="F189" s="367">
        <v>2064.7199999999998</v>
      </c>
      <c r="G189" s="366">
        <v>0</v>
      </c>
      <c r="H189" s="366">
        <v>1642.08</v>
      </c>
      <c r="I189" s="366">
        <v>422.64</v>
      </c>
      <c r="J189" s="365">
        <v>0.20469603626641869</v>
      </c>
      <c r="K189" s="364"/>
      <c r="L189" s="364"/>
    </row>
    <row r="190" spans="1:12" ht="20.25" customHeight="1" x14ac:dyDescent="0.25">
      <c r="A190" s="368" t="s">
        <v>1349</v>
      </c>
      <c r="B190" s="368" t="s">
        <v>1348</v>
      </c>
      <c r="C190" s="368" t="s">
        <v>1010</v>
      </c>
      <c r="D190" s="368">
        <v>2</v>
      </c>
      <c r="E190" s="368">
        <v>0</v>
      </c>
      <c r="F190" s="367">
        <v>347.16</v>
      </c>
      <c r="G190" s="366">
        <v>0</v>
      </c>
      <c r="H190" s="366">
        <v>279.3</v>
      </c>
      <c r="I190" s="366">
        <v>67.86</v>
      </c>
      <c r="J190" s="365">
        <v>0.19547182855167647</v>
      </c>
      <c r="K190" s="364"/>
      <c r="L190" s="364"/>
    </row>
    <row r="191" spans="1:12" ht="20.25" customHeight="1" x14ac:dyDescent="0.25">
      <c r="A191" s="368" t="s">
        <v>2158</v>
      </c>
      <c r="B191" s="368" t="s">
        <v>2157</v>
      </c>
      <c r="C191" s="368" t="s">
        <v>1010</v>
      </c>
      <c r="D191" s="368">
        <v>3</v>
      </c>
      <c r="E191" s="368">
        <v>0</v>
      </c>
      <c r="F191" s="367">
        <v>642.4</v>
      </c>
      <c r="G191" s="366">
        <v>0</v>
      </c>
      <c r="H191" s="366">
        <v>473.1</v>
      </c>
      <c r="I191" s="366">
        <v>169.3</v>
      </c>
      <c r="J191" s="365">
        <v>0.26354296388542964</v>
      </c>
      <c r="K191" s="364"/>
      <c r="L191" s="364"/>
    </row>
    <row r="192" spans="1:12" ht="20.25" customHeight="1" x14ac:dyDescent="0.25">
      <c r="A192" s="368" t="s">
        <v>1347</v>
      </c>
      <c r="B192" s="368" t="s">
        <v>1346</v>
      </c>
      <c r="C192" s="368" t="s">
        <v>1010</v>
      </c>
      <c r="D192" s="368">
        <v>15</v>
      </c>
      <c r="E192" s="368">
        <v>0</v>
      </c>
      <c r="F192" s="367">
        <v>12035.51</v>
      </c>
      <c r="G192" s="366">
        <v>0</v>
      </c>
      <c r="H192" s="366">
        <v>9789.2999999999993</v>
      </c>
      <c r="I192" s="366">
        <v>2246.21</v>
      </c>
      <c r="J192" s="365">
        <v>0.18663189179353429</v>
      </c>
      <c r="K192" s="364"/>
      <c r="L192" s="364"/>
    </row>
    <row r="193" spans="1:12" ht="20.25" customHeight="1" x14ac:dyDescent="0.25">
      <c r="A193" s="368" t="s">
        <v>10644</v>
      </c>
      <c r="B193" s="368" t="s">
        <v>10643</v>
      </c>
      <c r="C193" s="368" t="s">
        <v>1010</v>
      </c>
      <c r="D193" s="368">
        <v>1</v>
      </c>
      <c r="E193" s="368">
        <v>0</v>
      </c>
      <c r="F193" s="367">
        <v>707.71</v>
      </c>
      <c r="G193" s="366">
        <v>0</v>
      </c>
      <c r="H193" s="366">
        <v>357.52</v>
      </c>
      <c r="I193" s="366">
        <v>350.19</v>
      </c>
      <c r="J193" s="365">
        <v>0.49482132511904592</v>
      </c>
      <c r="K193" s="364"/>
      <c r="L193" s="364"/>
    </row>
    <row r="194" spans="1:12" ht="20.25" customHeight="1" x14ac:dyDescent="0.25">
      <c r="A194" s="368" t="s">
        <v>3054</v>
      </c>
      <c r="B194" s="368" t="s">
        <v>3053</v>
      </c>
      <c r="C194" s="368" t="s">
        <v>1010</v>
      </c>
      <c r="D194" s="368">
        <v>2</v>
      </c>
      <c r="E194" s="368">
        <v>0</v>
      </c>
      <c r="F194" s="367">
        <v>1026.3</v>
      </c>
      <c r="G194" s="366">
        <v>0</v>
      </c>
      <c r="H194" s="366">
        <v>530.98</v>
      </c>
      <c r="I194" s="366">
        <v>495.32</v>
      </c>
      <c r="J194" s="365">
        <v>0.4826269122089058</v>
      </c>
      <c r="K194" s="364"/>
      <c r="L194" s="364"/>
    </row>
    <row r="195" spans="1:12" ht="20.25" customHeight="1" x14ac:dyDescent="0.25">
      <c r="A195" s="368" t="s">
        <v>3734</v>
      </c>
      <c r="B195" s="368" t="s">
        <v>3733</v>
      </c>
      <c r="C195" s="368" t="s">
        <v>1010</v>
      </c>
      <c r="D195" s="368">
        <v>2</v>
      </c>
      <c r="E195" s="368">
        <v>0</v>
      </c>
      <c r="F195" s="367">
        <v>1111.28</v>
      </c>
      <c r="G195" s="366">
        <v>0</v>
      </c>
      <c r="H195" s="366">
        <v>528.84</v>
      </c>
      <c r="I195" s="366">
        <v>582.44000000000005</v>
      </c>
      <c r="J195" s="365">
        <v>0.52411633431718374</v>
      </c>
      <c r="K195" s="364"/>
      <c r="L195" s="364"/>
    </row>
    <row r="196" spans="1:12" ht="20.25" customHeight="1" x14ac:dyDescent="0.25">
      <c r="A196" s="368" t="s">
        <v>1339</v>
      </c>
      <c r="B196" s="368" t="s">
        <v>1338</v>
      </c>
      <c r="C196" s="368" t="s">
        <v>1010</v>
      </c>
      <c r="D196" s="368">
        <v>7</v>
      </c>
      <c r="E196" s="368">
        <v>0</v>
      </c>
      <c r="F196" s="367">
        <v>3312.12</v>
      </c>
      <c r="G196" s="366">
        <v>0</v>
      </c>
      <c r="H196" s="366">
        <v>2481.9899999999998</v>
      </c>
      <c r="I196" s="366">
        <v>830.13</v>
      </c>
      <c r="J196" s="365">
        <v>0.25063403499873194</v>
      </c>
      <c r="K196" s="364"/>
      <c r="L196" s="364"/>
    </row>
    <row r="197" spans="1:12" ht="20.25" customHeight="1" x14ac:dyDescent="0.25">
      <c r="A197" s="368" t="s">
        <v>8598</v>
      </c>
      <c r="B197" s="368" t="s">
        <v>8597</v>
      </c>
      <c r="C197" s="368" t="s">
        <v>1010</v>
      </c>
      <c r="D197" s="368">
        <v>1</v>
      </c>
      <c r="E197" s="368">
        <v>0</v>
      </c>
      <c r="F197" s="367">
        <v>760.28</v>
      </c>
      <c r="G197" s="366">
        <v>0</v>
      </c>
      <c r="H197" s="366">
        <v>644.20000000000005</v>
      </c>
      <c r="I197" s="366">
        <v>116.08</v>
      </c>
      <c r="J197" s="365">
        <v>0.15268059136107751</v>
      </c>
      <c r="K197" s="364"/>
      <c r="L197" s="364"/>
    </row>
    <row r="198" spans="1:12" ht="20.25" customHeight="1" x14ac:dyDescent="0.25">
      <c r="A198" s="368" t="s">
        <v>1335</v>
      </c>
      <c r="B198" s="368" t="s">
        <v>1334</v>
      </c>
      <c r="C198" s="368" t="s">
        <v>1010</v>
      </c>
      <c r="D198" s="368">
        <v>3</v>
      </c>
      <c r="E198" s="368">
        <v>0</v>
      </c>
      <c r="F198" s="367">
        <v>2322.69</v>
      </c>
      <c r="G198" s="366">
        <v>0</v>
      </c>
      <c r="H198" s="366">
        <v>1761.84</v>
      </c>
      <c r="I198" s="366">
        <v>560.85</v>
      </c>
      <c r="J198" s="365">
        <v>0.24146571432261732</v>
      </c>
      <c r="K198" s="364"/>
      <c r="L198" s="364"/>
    </row>
    <row r="199" spans="1:12" ht="20.25" customHeight="1" x14ac:dyDescent="0.25">
      <c r="A199" s="368" t="s">
        <v>1333</v>
      </c>
      <c r="B199" s="368" t="s">
        <v>1332</v>
      </c>
      <c r="C199" s="368" t="s">
        <v>1010</v>
      </c>
      <c r="D199" s="368">
        <v>4</v>
      </c>
      <c r="E199" s="368">
        <v>0</v>
      </c>
      <c r="F199" s="367">
        <v>520.21</v>
      </c>
      <c r="G199" s="366">
        <v>0</v>
      </c>
      <c r="H199" s="366">
        <v>399.64</v>
      </c>
      <c r="I199" s="366">
        <v>120.57</v>
      </c>
      <c r="J199" s="365">
        <v>0.23177178447165567</v>
      </c>
      <c r="K199" s="364"/>
      <c r="L199" s="364"/>
    </row>
    <row r="200" spans="1:12" ht="20.25" customHeight="1" x14ac:dyDescent="0.25">
      <c r="A200" s="368" t="s">
        <v>1331</v>
      </c>
      <c r="B200" s="368" t="s">
        <v>1330</v>
      </c>
      <c r="C200" s="368" t="s">
        <v>1010</v>
      </c>
      <c r="D200" s="368">
        <v>10</v>
      </c>
      <c r="E200" s="368">
        <v>0</v>
      </c>
      <c r="F200" s="367">
        <v>1578.49</v>
      </c>
      <c r="G200" s="366">
        <v>0</v>
      </c>
      <c r="H200" s="366">
        <v>1261.2</v>
      </c>
      <c r="I200" s="366">
        <v>317.29000000000002</v>
      </c>
      <c r="J200" s="365">
        <v>0.20100855881253604</v>
      </c>
      <c r="K200" s="364"/>
      <c r="L200" s="364"/>
    </row>
    <row r="201" spans="1:12" ht="20.25" customHeight="1" x14ac:dyDescent="0.25">
      <c r="A201" s="368" t="s">
        <v>1329</v>
      </c>
      <c r="B201" s="368" t="s">
        <v>1328</v>
      </c>
      <c r="C201" s="368" t="s">
        <v>1010</v>
      </c>
      <c r="D201" s="368">
        <v>10</v>
      </c>
      <c r="E201" s="368">
        <v>0</v>
      </c>
      <c r="F201" s="367">
        <v>1824.64</v>
      </c>
      <c r="G201" s="366">
        <v>0</v>
      </c>
      <c r="H201" s="366">
        <v>1354.7</v>
      </c>
      <c r="I201" s="366">
        <v>469.94</v>
      </c>
      <c r="J201" s="365">
        <v>0.25755217467555241</v>
      </c>
      <c r="K201" s="364"/>
      <c r="L201" s="364"/>
    </row>
    <row r="202" spans="1:12" ht="20.25" customHeight="1" x14ac:dyDescent="0.25">
      <c r="A202" s="368" t="s">
        <v>2152</v>
      </c>
      <c r="B202" s="368" t="s">
        <v>2151</v>
      </c>
      <c r="C202" s="368" t="s">
        <v>1010</v>
      </c>
      <c r="D202" s="368">
        <v>2</v>
      </c>
      <c r="E202" s="368">
        <v>0</v>
      </c>
      <c r="F202" s="367">
        <v>486.94</v>
      </c>
      <c r="G202" s="366">
        <v>0</v>
      </c>
      <c r="H202" s="366">
        <v>313.82</v>
      </c>
      <c r="I202" s="366">
        <v>173.12</v>
      </c>
      <c r="J202" s="365">
        <v>0.35552634821538587</v>
      </c>
      <c r="K202" s="364"/>
      <c r="L202" s="364"/>
    </row>
    <row r="203" spans="1:12" ht="20.25" customHeight="1" x14ac:dyDescent="0.25">
      <c r="A203" s="368" t="s">
        <v>4471</v>
      </c>
      <c r="B203" s="368" t="s">
        <v>4470</v>
      </c>
      <c r="C203" s="368" t="s">
        <v>1010</v>
      </c>
      <c r="D203" s="368">
        <v>1</v>
      </c>
      <c r="E203" s="368">
        <v>0</v>
      </c>
      <c r="F203" s="367">
        <v>218.39</v>
      </c>
      <c r="G203" s="366">
        <v>0</v>
      </c>
      <c r="H203" s="366">
        <v>114.58</v>
      </c>
      <c r="I203" s="366">
        <v>103.81</v>
      </c>
      <c r="J203" s="365">
        <v>0.47534227757681213</v>
      </c>
      <c r="K203" s="364"/>
      <c r="L203" s="364"/>
    </row>
    <row r="204" spans="1:12" ht="20.25" customHeight="1" x14ac:dyDescent="0.25">
      <c r="A204" s="368" t="s">
        <v>1327</v>
      </c>
      <c r="B204" s="368" t="s">
        <v>1326</v>
      </c>
      <c r="C204" s="368" t="s">
        <v>1010</v>
      </c>
      <c r="D204" s="368">
        <v>10</v>
      </c>
      <c r="E204" s="368">
        <v>0</v>
      </c>
      <c r="F204" s="367">
        <v>2048.7399999999998</v>
      </c>
      <c r="G204" s="366">
        <v>0</v>
      </c>
      <c r="H204" s="366">
        <v>1643.64</v>
      </c>
      <c r="I204" s="366">
        <v>405.1</v>
      </c>
      <c r="J204" s="365">
        <v>0.19773128849927271</v>
      </c>
      <c r="K204" s="364"/>
      <c r="L204" s="364"/>
    </row>
    <row r="205" spans="1:12" ht="20.25" customHeight="1" x14ac:dyDescent="0.25">
      <c r="A205" s="368" t="s">
        <v>1325</v>
      </c>
      <c r="B205" s="368" t="s">
        <v>1324</v>
      </c>
      <c r="C205" s="368" t="s">
        <v>1010</v>
      </c>
      <c r="D205" s="368">
        <v>24</v>
      </c>
      <c r="E205" s="368">
        <v>0</v>
      </c>
      <c r="F205" s="367">
        <v>7245.23</v>
      </c>
      <c r="G205" s="366">
        <v>0</v>
      </c>
      <c r="H205" s="366">
        <v>5760.85</v>
      </c>
      <c r="I205" s="366">
        <v>1484.38</v>
      </c>
      <c r="J205" s="365">
        <v>0.20487686381246695</v>
      </c>
      <c r="K205" s="364"/>
      <c r="L205" s="364"/>
    </row>
    <row r="206" spans="1:12" ht="20.25" customHeight="1" x14ac:dyDescent="0.25">
      <c r="A206" s="368" t="s">
        <v>3730</v>
      </c>
      <c r="B206" s="368" t="s">
        <v>3729</v>
      </c>
      <c r="C206" s="368" t="s">
        <v>1010</v>
      </c>
      <c r="D206" s="368">
        <v>6</v>
      </c>
      <c r="E206" s="368">
        <v>0</v>
      </c>
      <c r="F206" s="367">
        <v>1501.92</v>
      </c>
      <c r="G206" s="366">
        <v>0</v>
      </c>
      <c r="H206" s="366">
        <v>1300.56</v>
      </c>
      <c r="I206" s="366">
        <v>201.36</v>
      </c>
      <c r="J206" s="365">
        <v>0.1340683924576542</v>
      </c>
      <c r="K206" s="364"/>
      <c r="L206" s="364"/>
    </row>
    <row r="207" spans="1:12" ht="20.25" customHeight="1" x14ac:dyDescent="0.25">
      <c r="A207" s="368" t="s">
        <v>2150</v>
      </c>
      <c r="B207" s="368" t="s">
        <v>2149</v>
      </c>
      <c r="C207" s="368" t="s">
        <v>1010</v>
      </c>
      <c r="D207" s="368">
        <v>9</v>
      </c>
      <c r="E207" s="368">
        <v>0</v>
      </c>
      <c r="F207" s="367">
        <v>967.05</v>
      </c>
      <c r="G207" s="366">
        <v>0</v>
      </c>
      <c r="H207" s="366">
        <v>736.83</v>
      </c>
      <c r="I207" s="366">
        <v>230.22</v>
      </c>
      <c r="J207" s="365">
        <v>0.23806421591437879</v>
      </c>
      <c r="K207" s="364"/>
      <c r="L207" s="364"/>
    </row>
    <row r="208" spans="1:12" ht="20.25" customHeight="1" x14ac:dyDescent="0.25">
      <c r="A208" s="368" t="s">
        <v>3048</v>
      </c>
      <c r="B208" s="368" t="s">
        <v>3047</v>
      </c>
      <c r="C208" s="368" t="s">
        <v>1010</v>
      </c>
      <c r="D208" s="368">
        <v>2</v>
      </c>
      <c r="E208" s="368">
        <v>0</v>
      </c>
      <c r="F208" s="367">
        <v>209.73</v>
      </c>
      <c r="G208" s="366">
        <v>0</v>
      </c>
      <c r="H208" s="366">
        <v>160.08000000000001</v>
      </c>
      <c r="I208" s="366">
        <v>49.65</v>
      </c>
      <c r="J208" s="365">
        <v>0.23673294235445572</v>
      </c>
      <c r="K208" s="364"/>
      <c r="L208" s="364"/>
    </row>
    <row r="209" spans="1:12" ht="20.25" customHeight="1" x14ac:dyDescent="0.25">
      <c r="A209" s="368" t="s">
        <v>1323</v>
      </c>
      <c r="B209" s="368" t="s">
        <v>1322</v>
      </c>
      <c r="C209" s="368" t="s">
        <v>1010</v>
      </c>
      <c r="D209" s="368">
        <v>12</v>
      </c>
      <c r="E209" s="368">
        <v>0</v>
      </c>
      <c r="F209" s="367">
        <v>1628.52</v>
      </c>
      <c r="G209" s="366">
        <v>0</v>
      </c>
      <c r="H209" s="366">
        <v>1628.52</v>
      </c>
      <c r="I209" s="366">
        <v>0</v>
      </c>
      <c r="J209" s="365">
        <v>0</v>
      </c>
      <c r="K209" s="364"/>
      <c r="L209" s="364"/>
    </row>
    <row r="210" spans="1:12" ht="20.25" customHeight="1" x14ac:dyDescent="0.25">
      <c r="A210" s="368" t="s">
        <v>3728</v>
      </c>
      <c r="B210" s="368" t="s">
        <v>3727</v>
      </c>
      <c r="C210" s="368" t="s">
        <v>1010</v>
      </c>
      <c r="D210" s="368">
        <v>1</v>
      </c>
      <c r="E210" s="368">
        <v>0</v>
      </c>
      <c r="F210" s="367">
        <v>160.61000000000001</v>
      </c>
      <c r="G210" s="366">
        <v>0</v>
      </c>
      <c r="H210" s="366">
        <v>109.82</v>
      </c>
      <c r="I210" s="366">
        <v>50.79</v>
      </c>
      <c r="J210" s="365">
        <v>0.3162318660108337</v>
      </c>
      <c r="K210" s="364"/>
      <c r="L210" s="364"/>
    </row>
    <row r="211" spans="1:12" ht="20.25" customHeight="1" x14ac:dyDescent="0.25">
      <c r="A211" s="368" t="s">
        <v>1321</v>
      </c>
      <c r="B211" s="368" t="s">
        <v>1320</v>
      </c>
      <c r="C211" s="368" t="s">
        <v>1010</v>
      </c>
      <c r="D211" s="368">
        <v>6</v>
      </c>
      <c r="E211" s="368">
        <v>0</v>
      </c>
      <c r="F211" s="367">
        <v>2342.2399999999998</v>
      </c>
      <c r="G211" s="366">
        <v>0</v>
      </c>
      <c r="H211" s="366">
        <v>1765.62</v>
      </c>
      <c r="I211" s="366">
        <v>576.62</v>
      </c>
      <c r="J211" s="365">
        <v>0.24618314092492657</v>
      </c>
      <c r="K211" s="364"/>
      <c r="L211" s="364"/>
    </row>
    <row r="212" spans="1:12" ht="20.25" customHeight="1" x14ac:dyDescent="0.25">
      <c r="A212" s="368" t="s">
        <v>1319</v>
      </c>
      <c r="B212" s="368" t="s">
        <v>1318</v>
      </c>
      <c r="C212" s="368" t="s">
        <v>1010</v>
      </c>
      <c r="D212" s="368">
        <v>24</v>
      </c>
      <c r="E212" s="368">
        <v>0</v>
      </c>
      <c r="F212" s="367">
        <v>2937.12</v>
      </c>
      <c r="G212" s="366">
        <v>0</v>
      </c>
      <c r="H212" s="366">
        <v>2921.76</v>
      </c>
      <c r="I212" s="366">
        <v>15.36</v>
      </c>
      <c r="J212" s="365">
        <v>5.2296126818107535E-3</v>
      </c>
      <c r="K212" s="364"/>
      <c r="L212" s="364"/>
    </row>
    <row r="213" spans="1:12" ht="20.25" customHeight="1" x14ac:dyDescent="0.25">
      <c r="A213" s="368" t="s">
        <v>1317</v>
      </c>
      <c r="B213" s="368" t="s">
        <v>1316</v>
      </c>
      <c r="C213" s="368" t="s">
        <v>1010</v>
      </c>
      <c r="D213" s="368">
        <v>2</v>
      </c>
      <c r="E213" s="368">
        <v>0</v>
      </c>
      <c r="F213" s="367">
        <v>398.9</v>
      </c>
      <c r="G213" s="366">
        <v>0</v>
      </c>
      <c r="H213" s="366">
        <v>327.02</v>
      </c>
      <c r="I213" s="366">
        <v>71.88</v>
      </c>
      <c r="J213" s="365">
        <v>0.18019553772875407</v>
      </c>
      <c r="K213" s="364"/>
      <c r="L213" s="364"/>
    </row>
    <row r="214" spans="1:12" ht="20.25" customHeight="1" x14ac:dyDescent="0.25">
      <c r="A214" s="368" t="s">
        <v>2082</v>
      </c>
      <c r="B214" s="368" t="s">
        <v>2081</v>
      </c>
      <c r="C214" s="368" t="s">
        <v>1010</v>
      </c>
      <c r="D214" s="368">
        <v>4</v>
      </c>
      <c r="E214" s="368">
        <v>0</v>
      </c>
      <c r="F214" s="367">
        <v>723.48</v>
      </c>
      <c r="G214" s="366">
        <v>0</v>
      </c>
      <c r="H214" s="366">
        <v>581.32000000000005</v>
      </c>
      <c r="I214" s="366">
        <v>142.16</v>
      </c>
      <c r="J214" s="365">
        <v>0.19649471996461548</v>
      </c>
      <c r="K214" s="364"/>
      <c r="L214" s="364"/>
    </row>
    <row r="215" spans="1:12" ht="20.25" customHeight="1" x14ac:dyDescent="0.25">
      <c r="A215" s="368" t="s">
        <v>1311</v>
      </c>
      <c r="B215" s="368" t="s">
        <v>1310</v>
      </c>
      <c r="C215" s="368" t="s">
        <v>1010</v>
      </c>
      <c r="D215" s="368">
        <v>14</v>
      </c>
      <c r="E215" s="368">
        <v>0</v>
      </c>
      <c r="F215" s="367">
        <v>2883.18</v>
      </c>
      <c r="G215" s="366">
        <v>0</v>
      </c>
      <c r="H215" s="366">
        <v>2447.34</v>
      </c>
      <c r="I215" s="366">
        <v>435.84</v>
      </c>
      <c r="J215" s="365">
        <v>0.15116642041079642</v>
      </c>
      <c r="K215" s="364"/>
      <c r="L215" s="364"/>
    </row>
    <row r="216" spans="1:12" ht="20.25" customHeight="1" x14ac:dyDescent="0.25">
      <c r="A216" s="368" t="s">
        <v>3044</v>
      </c>
      <c r="B216" s="368" t="s">
        <v>3043</v>
      </c>
      <c r="C216" s="368" t="s">
        <v>1010</v>
      </c>
      <c r="D216" s="368">
        <v>1</v>
      </c>
      <c r="E216" s="368">
        <v>0</v>
      </c>
      <c r="F216" s="367">
        <v>144.57</v>
      </c>
      <c r="G216" s="366">
        <v>0</v>
      </c>
      <c r="H216" s="366">
        <v>106.94</v>
      </c>
      <c r="I216" s="366">
        <v>37.630000000000003</v>
      </c>
      <c r="J216" s="365">
        <v>0.26028913329183095</v>
      </c>
      <c r="K216" s="364"/>
      <c r="L216" s="364"/>
    </row>
    <row r="217" spans="1:12" ht="20.25" customHeight="1" x14ac:dyDescent="0.25">
      <c r="A217" s="368" t="s">
        <v>1307</v>
      </c>
      <c r="B217" s="368" t="s">
        <v>1306</v>
      </c>
      <c r="C217" s="368" t="s">
        <v>1010</v>
      </c>
      <c r="D217" s="368">
        <v>15</v>
      </c>
      <c r="E217" s="368">
        <v>0</v>
      </c>
      <c r="F217" s="367">
        <v>2751.41</v>
      </c>
      <c r="G217" s="366">
        <v>0</v>
      </c>
      <c r="H217" s="366">
        <v>2091.9</v>
      </c>
      <c r="I217" s="366">
        <v>659.51</v>
      </c>
      <c r="J217" s="365">
        <v>0.23969891800931159</v>
      </c>
      <c r="K217" s="364"/>
      <c r="L217" s="364"/>
    </row>
    <row r="218" spans="1:12" ht="20.25" customHeight="1" x14ac:dyDescent="0.25">
      <c r="A218" s="368" t="s">
        <v>1305</v>
      </c>
      <c r="B218" s="368" t="s">
        <v>1304</v>
      </c>
      <c r="C218" s="368" t="s">
        <v>1010</v>
      </c>
      <c r="D218" s="368">
        <v>10</v>
      </c>
      <c r="E218" s="368">
        <v>0</v>
      </c>
      <c r="F218" s="367">
        <v>3050</v>
      </c>
      <c r="G218" s="366">
        <v>0</v>
      </c>
      <c r="H218" s="366">
        <v>2391</v>
      </c>
      <c r="I218" s="366">
        <v>659</v>
      </c>
      <c r="J218" s="365">
        <v>0.21606557377049179</v>
      </c>
      <c r="K218" s="364"/>
      <c r="L218" s="364"/>
    </row>
    <row r="219" spans="1:12" ht="20.25" customHeight="1" x14ac:dyDescent="0.25">
      <c r="A219" s="368" t="s">
        <v>1299</v>
      </c>
      <c r="B219" s="368" t="s">
        <v>1298</v>
      </c>
      <c r="C219" s="368" t="s">
        <v>1010</v>
      </c>
      <c r="D219" s="368">
        <v>10</v>
      </c>
      <c r="E219" s="368">
        <v>0</v>
      </c>
      <c r="F219" s="367">
        <v>2375</v>
      </c>
      <c r="G219" s="366">
        <v>0</v>
      </c>
      <c r="H219" s="366">
        <v>2028.2</v>
      </c>
      <c r="I219" s="366">
        <v>346.8</v>
      </c>
      <c r="J219" s="365">
        <v>0.14602105263157894</v>
      </c>
      <c r="K219" s="364"/>
      <c r="L219" s="364"/>
    </row>
    <row r="220" spans="1:12" ht="20.25" customHeight="1" x14ac:dyDescent="0.25">
      <c r="A220" s="368" t="s">
        <v>1297</v>
      </c>
      <c r="B220" s="368" t="s">
        <v>1296</v>
      </c>
      <c r="C220" s="368" t="s">
        <v>1010</v>
      </c>
      <c r="D220" s="368">
        <v>4</v>
      </c>
      <c r="E220" s="368">
        <v>0</v>
      </c>
      <c r="F220" s="367">
        <v>604.72</v>
      </c>
      <c r="G220" s="366">
        <v>0</v>
      </c>
      <c r="H220" s="366">
        <v>500.04</v>
      </c>
      <c r="I220" s="366">
        <v>104.68</v>
      </c>
      <c r="J220" s="365">
        <v>0.17310490805662124</v>
      </c>
      <c r="K220" s="364"/>
      <c r="L220" s="364"/>
    </row>
    <row r="221" spans="1:12" ht="20.25" customHeight="1" x14ac:dyDescent="0.25">
      <c r="A221" s="368" t="s">
        <v>3042</v>
      </c>
      <c r="B221" s="368" t="s">
        <v>3041</v>
      </c>
      <c r="C221" s="368" t="s">
        <v>1010</v>
      </c>
      <c r="D221" s="368">
        <v>1</v>
      </c>
      <c r="E221" s="368">
        <v>0</v>
      </c>
      <c r="F221" s="367">
        <v>144.74</v>
      </c>
      <c r="G221" s="366">
        <v>0</v>
      </c>
      <c r="H221" s="366">
        <v>110.28</v>
      </c>
      <c r="I221" s="366">
        <v>34.46</v>
      </c>
      <c r="J221" s="365">
        <v>0.23808207820920271</v>
      </c>
      <c r="K221" s="364"/>
      <c r="L221" s="364"/>
    </row>
    <row r="222" spans="1:12" ht="20.25" customHeight="1" x14ac:dyDescent="0.25">
      <c r="A222" s="368" t="s">
        <v>10642</v>
      </c>
      <c r="B222" s="368" t="s">
        <v>10641</v>
      </c>
      <c r="C222" s="368" t="s">
        <v>1010</v>
      </c>
      <c r="D222" s="368">
        <v>2</v>
      </c>
      <c r="E222" s="368">
        <v>0</v>
      </c>
      <c r="F222" s="367">
        <v>417.44</v>
      </c>
      <c r="G222" s="366">
        <v>0</v>
      </c>
      <c r="H222" s="366">
        <v>303.83999999999997</v>
      </c>
      <c r="I222" s="366">
        <v>113.6</v>
      </c>
      <c r="J222" s="365">
        <v>0.2721349175929475</v>
      </c>
      <c r="K222" s="364"/>
      <c r="L222" s="364"/>
    </row>
    <row r="223" spans="1:12" ht="20.25" customHeight="1" x14ac:dyDescent="0.25">
      <c r="A223" s="368" t="s">
        <v>2134</v>
      </c>
      <c r="B223" s="368" t="s">
        <v>2133</v>
      </c>
      <c r="C223" s="368" t="s">
        <v>1010</v>
      </c>
      <c r="D223" s="368">
        <v>2</v>
      </c>
      <c r="E223" s="368">
        <v>0</v>
      </c>
      <c r="F223" s="367">
        <v>239.03</v>
      </c>
      <c r="G223" s="366">
        <v>0</v>
      </c>
      <c r="H223" s="366">
        <v>183.96</v>
      </c>
      <c r="I223" s="366">
        <v>55.07</v>
      </c>
      <c r="J223" s="365">
        <v>0.23038949085888802</v>
      </c>
      <c r="K223" s="364"/>
      <c r="L223" s="364"/>
    </row>
    <row r="224" spans="1:12" ht="20.25" customHeight="1" x14ac:dyDescent="0.25">
      <c r="A224" s="368" t="s">
        <v>1285</v>
      </c>
      <c r="B224" s="368" t="s">
        <v>1284</v>
      </c>
      <c r="C224" s="368" t="s">
        <v>1010</v>
      </c>
      <c r="D224" s="368">
        <v>1</v>
      </c>
      <c r="E224" s="368">
        <v>0</v>
      </c>
      <c r="F224" s="367">
        <v>112.88</v>
      </c>
      <c r="G224" s="366">
        <v>0</v>
      </c>
      <c r="H224" s="366">
        <v>82.63</v>
      </c>
      <c r="I224" s="366">
        <v>30.25</v>
      </c>
      <c r="J224" s="365">
        <v>0.26798369950389794</v>
      </c>
      <c r="K224" s="364"/>
      <c r="L224" s="364"/>
    </row>
    <row r="225" spans="1:12" ht="20.25" customHeight="1" x14ac:dyDescent="0.25">
      <c r="A225" s="368" t="s">
        <v>1283</v>
      </c>
      <c r="B225" s="368" t="s">
        <v>1282</v>
      </c>
      <c r="C225" s="368" t="s">
        <v>1010</v>
      </c>
      <c r="D225" s="368">
        <v>2</v>
      </c>
      <c r="E225" s="368">
        <v>0</v>
      </c>
      <c r="F225" s="367">
        <v>236.26</v>
      </c>
      <c r="G225" s="366">
        <v>0</v>
      </c>
      <c r="H225" s="366">
        <v>161.86000000000001</v>
      </c>
      <c r="I225" s="366">
        <v>74.400000000000006</v>
      </c>
      <c r="J225" s="365">
        <v>0.31490730551087787</v>
      </c>
      <c r="K225" s="364"/>
      <c r="L225" s="364"/>
    </row>
    <row r="226" spans="1:12" ht="20.25" customHeight="1" x14ac:dyDescent="0.25">
      <c r="A226" s="368" t="s">
        <v>5235</v>
      </c>
      <c r="B226" s="368" t="s">
        <v>5234</v>
      </c>
      <c r="C226" s="368" t="s">
        <v>1010</v>
      </c>
      <c r="D226" s="368">
        <v>12</v>
      </c>
      <c r="E226" s="368">
        <v>0</v>
      </c>
      <c r="F226" s="367">
        <v>1447.92</v>
      </c>
      <c r="G226" s="366">
        <v>0</v>
      </c>
      <c r="H226" s="366">
        <v>1386.36</v>
      </c>
      <c r="I226" s="366">
        <v>61.56</v>
      </c>
      <c r="J226" s="365">
        <v>4.2516161113873692E-2</v>
      </c>
      <c r="K226" s="364"/>
      <c r="L226" s="364"/>
    </row>
    <row r="227" spans="1:12" ht="20.25" customHeight="1" x14ac:dyDescent="0.25">
      <c r="A227" s="368" t="s">
        <v>3032</v>
      </c>
      <c r="B227" s="368" t="s">
        <v>3031</v>
      </c>
      <c r="C227" s="368" t="s">
        <v>1010</v>
      </c>
      <c r="D227" s="368">
        <v>1</v>
      </c>
      <c r="E227" s="368">
        <v>0</v>
      </c>
      <c r="F227" s="367">
        <v>445.87</v>
      </c>
      <c r="G227" s="366">
        <v>0</v>
      </c>
      <c r="H227" s="366">
        <v>188.21</v>
      </c>
      <c r="I227" s="366">
        <v>257.66000000000003</v>
      </c>
      <c r="J227" s="365">
        <v>0.57788144526431473</v>
      </c>
      <c r="K227" s="364"/>
      <c r="L227" s="364"/>
    </row>
    <row r="228" spans="1:12" ht="20.25" customHeight="1" x14ac:dyDescent="0.25">
      <c r="A228" s="368" t="s">
        <v>1281</v>
      </c>
      <c r="B228" s="368" t="s">
        <v>1280</v>
      </c>
      <c r="C228" s="368" t="s">
        <v>1010</v>
      </c>
      <c r="D228" s="368">
        <v>5</v>
      </c>
      <c r="E228" s="368">
        <v>0</v>
      </c>
      <c r="F228" s="367">
        <v>553</v>
      </c>
      <c r="G228" s="366">
        <v>0</v>
      </c>
      <c r="H228" s="366">
        <v>401</v>
      </c>
      <c r="I228" s="366">
        <v>152</v>
      </c>
      <c r="J228" s="365">
        <v>0.27486437613019893</v>
      </c>
      <c r="K228" s="364"/>
      <c r="L228" s="364"/>
    </row>
    <row r="229" spans="1:12" ht="20.25" customHeight="1" x14ac:dyDescent="0.25">
      <c r="A229" s="368" t="s">
        <v>1279</v>
      </c>
      <c r="B229" s="368" t="s">
        <v>1278</v>
      </c>
      <c r="C229" s="368" t="s">
        <v>1010</v>
      </c>
      <c r="D229" s="368">
        <v>8</v>
      </c>
      <c r="E229" s="368">
        <v>0</v>
      </c>
      <c r="F229" s="367">
        <v>1428.42</v>
      </c>
      <c r="G229" s="366">
        <v>0</v>
      </c>
      <c r="H229" s="366">
        <v>1031.3599999999999</v>
      </c>
      <c r="I229" s="366">
        <v>397.06</v>
      </c>
      <c r="J229" s="365">
        <v>0.27797146497528741</v>
      </c>
      <c r="K229" s="364"/>
      <c r="L229" s="364"/>
    </row>
    <row r="230" spans="1:12" ht="20.25" customHeight="1" x14ac:dyDescent="0.25">
      <c r="A230" s="368" t="s">
        <v>2132</v>
      </c>
      <c r="B230" s="368" t="s">
        <v>2131</v>
      </c>
      <c r="C230" s="368" t="s">
        <v>1010</v>
      </c>
      <c r="D230" s="368">
        <v>2</v>
      </c>
      <c r="E230" s="368">
        <v>0</v>
      </c>
      <c r="F230" s="367">
        <v>317.68</v>
      </c>
      <c r="G230" s="366">
        <v>0</v>
      </c>
      <c r="H230" s="366">
        <v>241.04</v>
      </c>
      <c r="I230" s="366">
        <v>76.64</v>
      </c>
      <c r="J230" s="365">
        <v>0.24124905565348778</v>
      </c>
      <c r="K230" s="364"/>
      <c r="L230" s="364"/>
    </row>
    <row r="231" spans="1:12" ht="20.25" customHeight="1" x14ac:dyDescent="0.25">
      <c r="A231" s="368" t="s">
        <v>2130</v>
      </c>
      <c r="B231" s="368" t="s">
        <v>2129</v>
      </c>
      <c r="C231" s="368" t="s">
        <v>1010</v>
      </c>
      <c r="D231" s="368">
        <v>3</v>
      </c>
      <c r="E231" s="368">
        <v>0</v>
      </c>
      <c r="F231" s="367">
        <v>405.99</v>
      </c>
      <c r="G231" s="366">
        <v>0</v>
      </c>
      <c r="H231" s="366">
        <v>309.3</v>
      </c>
      <c r="I231" s="366">
        <v>96.69</v>
      </c>
      <c r="J231" s="365">
        <v>0.23815857533436785</v>
      </c>
      <c r="K231" s="364"/>
      <c r="L231" s="364"/>
    </row>
    <row r="232" spans="1:12" ht="20.25" customHeight="1" x14ac:dyDescent="0.25">
      <c r="A232" s="368" t="s">
        <v>1277</v>
      </c>
      <c r="B232" s="368" t="s">
        <v>1276</v>
      </c>
      <c r="C232" s="368" t="s">
        <v>1010</v>
      </c>
      <c r="D232" s="368">
        <v>5</v>
      </c>
      <c r="E232" s="368">
        <v>0</v>
      </c>
      <c r="F232" s="367">
        <v>507.06</v>
      </c>
      <c r="G232" s="366">
        <v>0</v>
      </c>
      <c r="H232" s="366">
        <v>409.75</v>
      </c>
      <c r="I232" s="366">
        <v>97.31</v>
      </c>
      <c r="J232" s="365">
        <v>0.19191022758647891</v>
      </c>
      <c r="K232" s="364"/>
      <c r="L232" s="364"/>
    </row>
    <row r="233" spans="1:12" ht="20.25" customHeight="1" x14ac:dyDescent="0.25">
      <c r="A233" s="368" t="s">
        <v>1275</v>
      </c>
      <c r="B233" s="368" t="s">
        <v>1274</v>
      </c>
      <c r="C233" s="368" t="s">
        <v>1010</v>
      </c>
      <c r="D233" s="368">
        <v>34</v>
      </c>
      <c r="E233" s="368">
        <v>0</v>
      </c>
      <c r="F233" s="367">
        <v>19344.3</v>
      </c>
      <c r="G233" s="366">
        <v>0</v>
      </c>
      <c r="H233" s="366">
        <v>14651.44</v>
      </c>
      <c r="I233" s="366">
        <v>4692.8599999999997</v>
      </c>
      <c r="J233" s="365">
        <v>0.24259637052700186</v>
      </c>
      <c r="K233" s="364"/>
      <c r="L233" s="364"/>
    </row>
    <row r="234" spans="1:12" ht="20.25" customHeight="1" x14ac:dyDescent="0.25">
      <c r="A234" s="368" t="s">
        <v>1273</v>
      </c>
      <c r="B234" s="368" t="s">
        <v>1272</v>
      </c>
      <c r="C234" s="368" t="s">
        <v>1010</v>
      </c>
      <c r="D234" s="368">
        <v>2</v>
      </c>
      <c r="E234" s="368">
        <v>0</v>
      </c>
      <c r="F234" s="367">
        <v>363.08</v>
      </c>
      <c r="G234" s="366">
        <v>0</v>
      </c>
      <c r="H234" s="366">
        <v>199.64</v>
      </c>
      <c r="I234" s="366">
        <v>163.44</v>
      </c>
      <c r="J234" s="365">
        <v>0.45014872755315632</v>
      </c>
      <c r="K234" s="364"/>
      <c r="L234" s="364"/>
    </row>
    <row r="235" spans="1:12" ht="20.25" customHeight="1" x14ac:dyDescent="0.25">
      <c r="A235" s="368" t="s">
        <v>8847</v>
      </c>
      <c r="B235" s="368" t="s">
        <v>8846</v>
      </c>
      <c r="C235" s="368" t="s">
        <v>1010</v>
      </c>
      <c r="D235" s="368">
        <v>1</v>
      </c>
      <c r="E235" s="368">
        <v>0</v>
      </c>
      <c r="F235" s="367">
        <v>1843.38</v>
      </c>
      <c r="G235" s="366">
        <v>0</v>
      </c>
      <c r="H235" s="366">
        <v>1283.49</v>
      </c>
      <c r="I235" s="366">
        <v>559.89</v>
      </c>
      <c r="J235" s="365">
        <v>0.30373010448198418</v>
      </c>
      <c r="K235" s="364"/>
      <c r="L235" s="364"/>
    </row>
    <row r="236" spans="1:12" ht="20.25" customHeight="1" x14ac:dyDescent="0.25">
      <c r="A236" s="368" t="s">
        <v>1165</v>
      </c>
      <c r="B236" s="368" t="s">
        <v>1164</v>
      </c>
      <c r="C236" s="368" t="s">
        <v>1010</v>
      </c>
      <c r="D236" s="368">
        <v>12</v>
      </c>
      <c r="E236" s="368">
        <v>0</v>
      </c>
      <c r="F236" s="367">
        <v>1089.72</v>
      </c>
      <c r="G236" s="366">
        <v>0</v>
      </c>
      <c r="H236" s="366">
        <v>1004.64</v>
      </c>
      <c r="I236" s="366">
        <v>85.08</v>
      </c>
      <c r="J236" s="365">
        <v>7.807510186102852E-2</v>
      </c>
      <c r="K236" s="364"/>
      <c r="L236" s="364"/>
    </row>
    <row r="237" spans="1:12" ht="20.25" customHeight="1" x14ac:dyDescent="0.25">
      <c r="A237" s="368" t="s">
        <v>1136</v>
      </c>
      <c r="B237" s="368" t="s">
        <v>1135</v>
      </c>
      <c r="C237" s="368" t="s">
        <v>1010</v>
      </c>
      <c r="D237" s="368">
        <v>10</v>
      </c>
      <c r="E237" s="368">
        <v>0</v>
      </c>
      <c r="F237" s="367">
        <v>2810.7</v>
      </c>
      <c r="G237" s="366">
        <v>0</v>
      </c>
      <c r="H237" s="366">
        <v>2105.8000000000002</v>
      </c>
      <c r="I237" s="366">
        <v>704.9</v>
      </c>
      <c r="J237" s="365">
        <v>0.25079161774646885</v>
      </c>
      <c r="K237" s="364"/>
      <c r="L237" s="364"/>
    </row>
    <row r="238" spans="1:12" ht="20.25" customHeight="1" x14ac:dyDescent="0.25">
      <c r="A238" s="368" t="s">
        <v>4100</v>
      </c>
      <c r="B238" s="368" t="s">
        <v>4099</v>
      </c>
      <c r="C238" s="368" t="s">
        <v>1010</v>
      </c>
      <c r="D238" s="368">
        <v>1</v>
      </c>
      <c r="E238" s="368">
        <v>0</v>
      </c>
      <c r="F238" s="367">
        <v>1305.0999999999999</v>
      </c>
      <c r="G238" s="366">
        <v>0</v>
      </c>
      <c r="H238" s="366">
        <v>85.73</v>
      </c>
      <c r="I238" s="366">
        <v>1219.3699999999999</v>
      </c>
      <c r="J238" s="365">
        <v>0.9343115470078921</v>
      </c>
      <c r="K238" s="364"/>
      <c r="L238" s="364"/>
    </row>
    <row r="239" spans="1:12" ht="20.25" customHeight="1" x14ac:dyDescent="0.25">
      <c r="A239" s="368" t="s">
        <v>3028</v>
      </c>
      <c r="B239" s="368" t="s">
        <v>3027</v>
      </c>
      <c r="C239" s="368" t="s">
        <v>1010</v>
      </c>
      <c r="D239" s="368">
        <v>2</v>
      </c>
      <c r="E239" s="368">
        <v>0</v>
      </c>
      <c r="F239" s="367">
        <v>2321.42</v>
      </c>
      <c r="G239" s="366">
        <v>0</v>
      </c>
      <c r="H239" s="366">
        <v>1921.18</v>
      </c>
      <c r="I239" s="366">
        <v>400.24</v>
      </c>
      <c r="J239" s="365">
        <v>0.17241171352017301</v>
      </c>
      <c r="K239" s="364"/>
      <c r="L239" s="364"/>
    </row>
    <row r="240" spans="1:12" ht="20.25" customHeight="1" x14ac:dyDescent="0.25">
      <c r="A240" s="368" t="s">
        <v>2128</v>
      </c>
      <c r="B240" s="368" t="s">
        <v>2127</v>
      </c>
      <c r="C240" s="368" t="s">
        <v>1010</v>
      </c>
      <c r="D240" s="368">
        <v>1</v>
      </c>
      <c r="E240" s="368">
        <v>0</v>
      </c>
      <c r="F240" s="367">
        <v>509.89</v>
      </c>
      <c r="G240" s="366">
        <v>0</v>
      </c>
      <c r="H240" s="366">
        <v>377.18</v>
      </c>
      <c r="I240" s="366">
        <v>132.71</v>
      </c>
      <c r="J240" s="365">
        <v>0.26027182333444471</v>
      </c>
      <c r="K240" s="364"/>
      <c r="L240" s="364"/>
    </row>
    <row r="241" spans="1:12" ht="20.25" customHeight="1" x14ac:dyDescent="0.25">
      <c r="A241" s="368" t="s">
        <v>1265</v>
      </c>
      <c r="B241" s="368" t="s">
        <v>1264</v>
      </c>
      <c r="C241" s="368" t="s">
        <v>1010</v>
      </c>
      <c r="D241" s="368">
        <v>2</v>
      </c>
      <c r="E241" s="368">
        <v>0</v>
      </c>
      <c r="F241" s="367">
        <v>1741.08</v>
      </c>
      <c r="G241" s="366">
        <v>0</v>
      </c>
      <c r="H241" s="366">
        <v>1253.08</v>
      </c>
      <c r="I241" s="366">
        <v>488</v>
      </c>
      <c r="J241" s="365">
        <v>0.28028579961862754</v>
      </c>
      <c r="K241" s="364"/>
      <c r="L241" s="364"/>
    </row>
    <row r="242" spans="1:12" ht="20.25" customHeight="1" x14ac:dyDescent="0.25">
      <c r="A242" s="368" t="s">
        <v>1261</v>
      </c>
      <c r="B242" s="368" t="s">
        <v>1260</v>
      </c>
      <c r="C242" s="368" t="s">
        <v>1010</v>
      </c>
      <c r="D242" s="368">
        <v>4</v>
      </c>
      <c r="E242" s="368">
        <v>0</v>
      </c>
      <c r="F242" s="367">
        <v>653.59</v>
      </c>
      <c r="G242" s="366">
        <v>0</v>
      </c>
      <c r="H242" s="366">
        <v>484</v>
      </c>
      <c r="I242" s="366">
        <v>169.59</v>
      </c>
      <c r="J242" s="365">
        <v>0.25947459416453739</v>
      </c>
      <c r="K242" s="364"/>
      <c r="L242" s="364"/>
    </row>
    <row r="243" spans="1:12" ht="20.25" customHeight="1" x14ac:dyDescent="0.25">
      <c r="A243" s="368" t="s">
        <v>10640</v>
      </c>
      <c r="B243" s="368" t="s">
        <v>10639</v>
      </c>
      <c r="C243" s="368" t="s">
        <v>1010</v>
      </c>
      <c r="D243" s="368">
        <v>4</v>
      </c>
      <c r="E243" s="368">
        <v>0</v>
      </c>
      <c r="F243" s="367">
        <v>4459.04</v>
      </c>
      <c r="G243" s="366">
        <v>0</v>
      </c>
      <c r="H243" s="366">
        <v>4459.04</v>
      </c>
      <c r="I243" s="366">
        <v>0</v>
      </c>
      <c r="J243" s="365">
        <v>0</v>
      </c>
      <c r="K243" s="364"/>
      <c r="L243" s="364"/>
    </row>
    <row r="244" spans="1:12" ht="20.25" customHeight="1" x14ac:dyDescent="0.25">
      <c r="A244" s="368" t="s">
        <v>2126</v>
      </c>
      <c r="B244" s="368" t="s">
        <v>2125</v>
      </c>
      <c r="C244" s="368" t="s">
        <v>1010</v>
      </c>
      <c r="D244" s="368">
        <v>2</v>
      </c>
      <c r="E244" s="368">
        <v>0</v>
      </c>
      <c r="F244" s="367">
        <v>934.1</v>
      </c>
      <c r="G244" s="366">
        <v>0</v>
      </c>
      <c r="H244" s="366">
        <v>772.84</v>
      </c>
      <c r="I244" s="366">
        <v>161.26</v>
      </c>
      <c r="J244" s="365">
        <v>0.17263676265924419</v>
      </c>
      <c r="K244" s="364"/>
      <c r="L244" s="364"/>
    </row>
    <row r="245" spans="1:12" ht="20.25" customHeight="1" x14ac:dyDescent="0.25">
      <c r="A245" s="368" t="s">
        <v>10638</v>
      </c>
      <c r="B245" s="368" t="s">
        <v>10637</v>
      </c>
      <c r="C245" s="368" t="s">
        <v>1010</v>
      </c>
      <c r="D245" s="368">
        <v>3</v>
      </c>
      <c r="E245" s="368">
        <v>0</v>
      </c>
      <c r="F245" s="367">
        <v>3262.85</v>
      </c>
      <c r="G245" s="366">
        <v>-1087.58</v>
      </c>
      <c r="H245" s="366">
        <v>1657.28</v>
      </c>
      <c r="I245" s="366">
        <v>517.99</v>
      </c>
      <c r="J245" s="365">
        <v>0.23812676127561178</v>
      </c>
      <c r="K245" s="364"/>
      <c r="L245" s="364"/>
    </row>
    <row r="246" spans="1:12" ht="20.25" customHeight="1" x14ac:dyDescent="0.25">
      <c r="A246" s="368" t="s">
        <v>1259</v>
      </c>
      <c r="B246" s="368" t="s">
        <v>1258</v>
      </c>
      <c r="C246" s="368" t="s">
        <v>1010</v>
      </c>
      <c r="D246" s="368">
        <v>11</v>
      </c>
      <c r="E246" s="368">
        <v>0</v>
      </c>
      <c r="F246" s="367">
        <v>4173.47</v>
      </c>
      <c r="G246" s="366">
        <v>0</v>
      </c>
      <c r="H246" s="366">
        <v>3946.79</v>
      </c>
      <c r="I246" s="366">
        <v>226.68</v>
      </c>
      <c r="J246" s="365">
        <v>5.4314515259484317E-2</v>
      </c>
      <c r="K246" s="364"/>
      <c r="L246" s="364"/>
    </row>
    <row r="247" spans="1:12" ht="20.25" customHeight="1" x14ac:dyDescent="0.25">
      <c r="A247" s="368" t="s">
        <v>10636</v>
      </c>
      <c r="B247" s="368" t="s">
        <v>10635</v>
      </c>
      <c r="C247" s="368" t="s">
        <v>1010</v>
      </c>
      <c r="D247" s="368">
        <v>3</v>
      </c>
      <c r="E247" s="368">
        <v>0</v>
      </c>
      <c r="F247" s="367">
        <v>1042.98</v>
      </c>
      <c r="G247" s="366">
        <v>0</v>
      </c>
      <c r="H247" s="366">
        <v>828.75</v>
      </c>
      <c r="I247" s="366">
        <v>214.23</v>
      </c>
      <c r="J247" s="365">
        <v>0.20540182937352586</v>
      </c>
      <c r="K247" s="364"/>
      <c r="L247" s="364"/>
    </row>
    <row r="248" spans="1:12" ht="20.25" customHeight="1" x14ac:dyDescent="0.25">
      <c r="A248" s="368" t="s">
        <v>1257</v>
      </c>
      <c r="B248" s="368" t="s">
        <v>1256</v>
      </c>
      <c r="C248" s="368" t="s">
        <v>1010</v>
      </c>
      <c r="D248" s="368">
        <v>1</v>
      </c>
      <c r="E248" s="368">
        <v>0</v>
      </c>
      <c r="F248" s="367">
        <v>1008.26</v>
      </c>
      <c r="G248" s="366">
        <v>0</v>
      </c>
      <c r="H248" s="366">
        <v>768.2</v>
      </c>
      <c r="I248" s="366">
        <v>240.06</v>
      </c>
      <c r="J248" s="365">
        <v>0.23809334893777398</v>
      </c>
      <c r="K248" s="364"/>
      <c r="L248" s="364"/>
    </row>
    <row r="249" spans="1:12" ht="20.25" customHeight="1" x14ac:dyDescent="0.25">
      <c r="A249" s="368" t="s">
        <v>1255</v>
      </c>
      <c r="B249" s="368" t="s">
        <v>1254</v>
      </c>
      <c r="C249" s="368" t="s">
        <v>1010</v>
      </c>
      <c r="D249" s="368">
        <v>11</v>
      </c>
      <c r="E249" s="368">
        <v>0</v>
      </c>
      <c r="F249" s="367">
        <v>6573.93</v>
      </c>
      <c r="G249" s="366">
        <v>0</v>
      </c>
      <c r="H249" s="366">
        <v>5131.24</v>
      </c>
      <c r="I249" s="366">
        <v>1442.69</v>
      </c>
      <c r="J249" s="365">
        <v>0.2194562461115345</v>
      </c>
      <c r="K249" s="364"/>
      <c r="L249" s="364"/>
    </row>
    <row r="250" spans="1:12" ht="20.25" customHeight="1" x14ac:dyDescent="0.25">
      <c r="A250" s="368" t="s">
        <v>10634</v>
      </c>
      <c r="B250" s="368" t="s">
        <v>10633</v>
      </c>
      <c r="C250" s="368" t="s">
        <v>1010</v>
      </c>
      <c r="D250" s="368">
        <v>10</v>
      </c>
      <c r="E250" s="368">
        <v>0</v>
      </c>
      <c r="F250" s="367">
        <v>8910.7999999999993</v>
      </c>
      <c r="G250" s="366">
        <v>0</v>
      </c>
      <c r="H250" s="366">
        <v>6110.3</v>
      </c>
      <c r="I250" s="366">
        <v>2800.5</v>
      </c>
      <c r="J250" s="365">
        <v>0.31428154598913677</v>
      </c>
      <c r="K250" s="364"/>
      <c r="L250" s="364"/>
    </row>
    <row r="251" spans="1:12" ht="20.25" customHeight="1" x14ac:dyDescent="0.25">
      <c r="A251" s="368" t="s">
        <v>7229</v>
      </c>
      <c r="B251" s="368" t="s">
        <v>7228</v>
      </c>
      <c r="C251" s="368" t="s">
        <v>1010</v>
      </c>
      <c r="D251" s="368">
        <v>1</v>
      </c>
      <c r="E251" s="368">
        <v>0</v>
      </c>
      <c r="F251" s="367">
        <v>640.98</v>
      </c>
      <c r="G251" s="366">
        <v>0</v>
      </c>
      <c r="H251" s="366">
        <v>305.98</v>
      </c>
      <c r="I251" s="366">
        <v>335</v>
      </c>
      <c r="J251" s="365">
        <v>0.52263721176947797</v>
      </c>
      <c r="K251" s="364"/>
      <c r="L251" s="364"/>
    </row>
    <row r="252" spans="1:12" ht="20.25" customHeight="1" x14ac:dyDescent="0.25">
      <c r="A252" s="368" t="s">
        <v>1251</v>
      </c>
      <c r="B252" s="368" t="s">
        <v>1250</v>
      </c>
      <c r="C252" s="368" t="s">
        <v>1010</v>
      </c>
      <c r="D252" s="368">
        <v>15</v>
      </c>
      <c r="E252" s="368">
        <v>0</v>
      </c>
      <c r="F252" s="367">
        <v>15399.74</v>
      </c>
      <c r="G252" s="366">
        <v>0</v>
      </c>
      <c r="H252" s="366">
        <v>12679.35</v>
      </c>
      <c r="I252" s="366">
        <v>2720.39</v>
      </c>
      <c r="J252" s="365">
        <v>0.17665168372972531</v>
      </c>
      <c r="K252" s="364"/>
      <c r="L252" s="364"/>
    </row>
    <row r="253" spans="1:12" ht="20.25" customHeight="1" x14ac:dyDescent="0.25">
      <c r="A253" s="368" t="s">
        <v>7906</v>
      </c>
      <c r="B253" s="368" t="s">
        <v>7905</v>
      </c>
      <c r="C253" s="368" t="s">
        <v>1010</v>
      </c>
      <c r="D253" s="368">
        <v>7</v>
      </c>
      <c r="E253" s="368">
        <v>0</v>
      </c>
      <c r="F253" s="367">
        <v>12405.96</v>
      </c>
      <c r="G253" s="366">
        <v>0</v>
      </c>
      <c r="H253" s="366">
        <v>10631.76</v>
      </c>
      <c r="I253" s="366">
        <v>1774.2</v>
      </c>
      <c r="J253" s="365">
        <v>0.14301190718009732</v>
      </c>
      <c r="K253" s="364"/>
      <c r="L253" s="364"/>
    </row>
    <row r="254" spans="1:12" ht="20.25" customHeight="1" x14ac:dyDescent="0.25">
      <c r="A254" s="368" t="s">
        <v>2120</v>
      </c>
      <c r="B254" s="368" t="s">
        <v>2119</v>
      </c>
      <c r="C254" s="368" t="s">
        <v>1010</v>
      </c>
      <c r="D254" s="368">
        <v>10</v>
      </c>
      <c r="E254" s="368">
        <v>0</v>
      </c>
      <c r="F254" s="367">
        <v>7098.77</v>
      </c>
      <c r="G254" s="366">
        <v>0</v>
      </c>
      <c r="H254" s="366">
        <v>5818.7</v>
      </c>
      <c r="I254" s="366">
        <v>1280.07</v>
      </c>
      <c r="J254" s="365">
        <v>0.18032278831403187</v>
      </c>
      <c r="K254" s="364"/>
      <c r="L254" s="364"/>
    </row>
    <row r="255" spans="1:12" ht="20.25" customHeight="1" x14ac:dyDescent="0.25">
      <c r="A255" s="368" t="s">
        <v>3682</v>
      </c>
      <c r="B255" s="368" t="s">
        <v>3681</v>
      </c>
      <c r="C255" s="368" t="s">
        <v>1010</v>
      </c>
      <c r="D255" s="368">
        <v>1</v>
      </c>
      <c r="E255" s="368">
        <v>0</v>
      </c>
      <c r="F255" s="367">
        <v>2815.4</v>
      </c>
      <c r="G255" s="366">
        <v>0</v>
      </c>
      <c r="H255" s="366">
        <v>2062.56</v>
      </c>
      <c r="I255" s="366">
        <v>752.84</v>
      </c>
      <c r="J255" s="365">
        <v>0.26740072458620445</v>
      </c>
      <c r="K255" s="364"/>
      <c r="L255" s="364"/>
    </row>
    <row r="256" spans="1:12" ht="20.25" customHeight="1" x14ac:dyDescent="0.25">
      <c r="A256" s="368" t="s">
        <v>1243</v>
      </c>
      <c r="B256" s="368" t="s">
        <v>1242</v>
      </c>
      <c r="C256" s="368" t="s">
        <v>1010</v>
      </c>
      <c r="D256" s="368">
        <v>11</v>
      </c>
      <c r="E256" s="368">
        <v>0</v>
      </c>
      <c r="F256" s="367">
        <v>5363.67</v>
      </c>
      <c r="G256" s="366">
        <v>0</v>
      </c>
      <c r="H256" s="366">
        <v>4110.37</v>
      </c>
      <c r="I256" s="366">
        <v>1253.3</v>
      </c>
      <c r="J256" s="365">
        <v>0.23366463634041618</v>
      </c>
      <c r="K256" s="364"/>
      <c r="L256" s="364"/>
    </row>
    <row r="257" spans="1:12" ht="20.25" customHeight="1" x14ac:dyDescent="0.25">
      <c r="A257" s="368" t="s">
        <v>3684</v>
      </c>
      <c r="B257" s="368" t="s">
        <v>3683</v>
      </c>
      <c r="C257" s="368" t="s">
        <v>1010</v>
      </c>
      <c r="D257" s="368">
        <v>14</v>
      </c>
      <c r="E257" s="368">
        <v>0</v>
      </c>
      <c r="F257" s="367">
        <v>3024.78</v>
      </c>
      <c r="G257" s="366">
        <v>0</v>
      </c>
      <c r="H257" s="366">
        <v>2907.76</v>
      </c>
      <c r="I257" s="366">
        <v>117.02</v>
      </c>
      <c r="J257" s="365">
        <v>3.8687111128743248E-2</v>
      </c>
      <c r="K257" s="364"/>
      <c r="L257" s="364"/>
    </row>
    <row r="258" spans="1:12" ht="20.25" customHeight="1" x14ac:dyDescent="0.25">
      <c r="A258" s="368" t="s">
        <v>1237</v>
      </c>
      <c r="B258" s="368" t="s">
        <v>1236</v>
      </c>
      <c r="C258" s="368" t="s">
        <v>1010</v>
      </c>
      <c r="D258" s="368">
        <v>3</v>
      </c>
      <c r="E258" s="368">
        <v>0</v>
      </c>
      <c r="F258" s="367">
        <v>2770.19</v>
      </c>
      <c r="G258" s="366">
        <v>0</v>
      </c>
      <c r="H258" s="366">
        <v>2144.67</v>
      </c>
      <c r="I258" s="366">
        <v>625.52</v>
      </c>
      <c r="J258" s="365">
        <v>0.22580400622339983</v>
      </c>
      <c r="K258" s="364"/>
      <c r="L258" s="364"/>
    </row>
    <row r="259" spans="1:12" ht="20.25" customHeight="1" x14ac:dyDescent="0.25">
      <c r="A259" s="368" t="s">
        <v>1235</v>
      </c>
      <c r="B259" s="368" t="s">
        <v>1234</v>
      </c>
      <c r="C259" s="368" t="s">
        <v>1010</v>
      </c>
      <c r="D259" s="368">
        <v>3</v>
      </c>
      <c r="E259" s="368">
        <v>0</v>
      </c>
      <c r="F259" s="367">
        <v>1531.55</v>
      </c>
      <c r="G259" s="366">
        <v>0</v>
      </c>
      <c r="H259" s="366">
        <v>1185.72</v>
      </c>
      <c r="I259" s="366">
        <v>345.83</v>
      </c>
      <c r="J259" s="365">
        <v>0.22580392412915021</v>
      </c>
      <c r="K259" s="364"/>
      <c r="L259" s="364"/>
    </row>
    <row r="260" spans="1:12" ht="20.25" customHeight="1" x14ac:dyDescent="0.25">
      <c r="A260" s="368" t="s">
        <v>1113</v>
      </c>
      <c r="B260" s="368" t="s">
        <v>1112</v>
      </c>
      <c r="C260" s="368" t="s">
        <v>1010</v>
      </c>
      <c r="D260" s="368">
        <v>12</v>
      </c>
      <c r="E260" s="368">
        <v>0</v>
      </c>
      <c r="F260" s="367">
        <v>1803.84</v>
      </c>
      <c r="G260" s="366">
        <v>0</v>
      </c>
      <c r="H260" s="366">
        <v>1583.88</v>
      </c>
      <c r="I260" s="366">
        <v>219.96</v>
      </c>
      <c r="J260" s="365">
        <v>0.12193986162852581</v>
      </c>
      <c r="K260" s="364"/>
      <c r="L260" s="364"/>
    </row>
    <row r="261" spans="1:12" ht="20.25" customHeight="1" x14ac:dyDescent="0.25">
      <c r="A261" s="368" t="s">
        <v>1233</v>
      </c>
      <c r="B261" s="368" t="s">
        <v>1232</v>
      </c>
      <c r="C261" s="368" t="s">
        <v>1010</v>
      </c>
      <c r="D261" s="368">
        <v>2</v>
      </c>
      <c r="E261" s="368">
        <v>0</v>
      </c>
      <c r="F261" s="367">
        <v>4346.9399999999996</v>
      </c>
      <c r="G261" s="366">
        <v>0</v>
      </c>
      <c r="H261" s="366">
        <v>3550.46</v>
      </c>
      <c r="I261" s="366">
        <v>796.48</v>
      </c>
      <c r="J261" s="365">
        <v>0.18322774181378165</v>
      </c>
      <c r="K261" s="364"/>
      <c r="L261" s="364"/>
    </row>
    <row r="262" spans="1:12" ht="20.25" customHeight="1" x14ac:dyDescent="0.25">
      <c r="A262" s="368" t="s">
        <v>1231</v>
      </c>
      <c r="B262" s="368" t="s">
        <v>1230</v>
      </c>
      <c r="C262" s="368" t="s">
        <v>1010</v>
      </c>
      <c r="D262" s="368">
        <v>4</v>
      </c>
      <c r="E262" s="368">
        <v>0</v>
      </c>
      <c r="F262" s="367">
        <v>5882.58</v>
      </c>
      <c r="G262" s="366">
        <v>0</v>
      </c>
      <c r="H262" s="366">
        <v>5689.92</v>
      </c>
      <c r="I262" s="366">
        <v>192.66</v>
      </c>
      <c r="J262" s="365">
        <v>3.2750935813877585E-2</v>
      </c>
      <c r="K262" s="364"/>
      <c r="L262" s="364"/>
    </row>
    <row r="263" spans="1:12" ht="20.25" customHeight="1" x14ac:dyDescent="0.25">
      <c r="A263" s="368" t="s">
        <v>10540</v>
      </c>
      <c r="B263" s="368" t="s">
        <v>10539</v>
      </c>
      <c r="C263" s="368" t="s">
        <v>1010</v>
      </c>
      <c r="D263" s="368">
        <v>20</v>
      </c>
      <c r="E263" s="368">
        <v>0</v>
      </c>
      <c r="F263" s="367">
        <v>15856.2</v>
      </c>
      <c r="G263" s="366">
        <v>0</v>
      </c>
      <c r="H263" s="366">
        <v>12168</v>
      </c>
      <c r="I263" s="366">
        <v>3688.2</v>
      </c>
      <c r="J263" s="365">
        <v>0.23260301963900556</v>
      </c>
      <c r="K263" s="364"/>
      <c r="L263" s="364"/>
    </row>
    <row r="264" spans="1:12" ht="20.25" customHeight="1" x14ac:dyDescent="0.25">
      <c r="A264" s="368" t="s">
        <v>2110</v>
      </c>
      <c r="B264" s="368" t="s">
        <v>2109</v>
      </c>
      <c r="C264" s="368" t="s">
        <v>1010</v>
      </c>
      <c r="D264" s="368">
        <v>1</v>
      </c>
      <c r="E264" s="368">
        <v>0</v>
      </c>
      <c r="F264" s="367">
        <v>335.38</v>
      </c>
      <c r="G264" s="366">
        <v>0</v>
      </c>
      <c r="H264" s="366">
        <v>234.96</v>
      </c>
      <c r="I264" s="366">
        <v>100.42</v>
      </c>
      <c r="J264" s="365">
        <v>0.29942155167272944</v>
      </c>
      <c r="K264" s="364"/>
      <c r="L264" s="364"/>
    </row>
    <row r="265" spans="1:12" ht="20.25" customHeight="1" x14ac:dyDescent="0.25">
      <c r="A265" s="368" t="s">
        <v>1227</v>
      </c>
      <c r="B265" s="368" t="s">
        <v>1226</v>
      </c>
      <c r="C265" s="368" t="s">
        <v>1010</v>
      </c>
      <c r="D265" s="368">
        <v>6</v>
      </c>
      <c r="E265" s="368">
        <v>0</v>
      </c>
      <c r="F265" s="367">
        <v>2913.44</v>
      </c>
      <c r="G265" s="366">
        <v>0</v>
      </c>
      <c r="H265" s="366">
        <v>2343.7800000000002</v>
      </c>
      <c r="I265" s="366">
        <v>569.66</v>
      </c>
      <c r="J265" s="365">
        <v>0.19552831017628644</v>
      </c>
      <c r="K265" s="364"/>
      <c r="L265" s="364"/>
    </row>
    <row r="266" spans="1:12" ht="20.25" customHeight="1" x14ac:dyDescent="0.25">
      <c r="A266" s="368" t="s">
        <v>10632</v>
      </c>
      <c r="B266" s="368" t="s">
        <v>10631</v>
      </c>
      <c r="C266" s="368" t="s">
        <v>1010</v>
      </c>
      <c r="D266" s="368">
        <v>1</v>
      </c>
      <c r="E266" s="368">
        <v>0</v>
      </c>
      <c r="F266" s="367">
        <v>1002.92</v>
      </c>
      <c r="G266" s="366">
        <v>0</v>
      </c>
      <c r="H266" s="366">
        <v>789.89</v>
      </c>
      <c r="I266" s="366">
        <v>213.03</v>
      </c>
      <c r="J266" s="365">
        <v>0.21240976349060742</v>
      </c>
      <c r="K266" s="364"/>
      <c r="L266" s="364"/>
    </row>
    <row r="267" spans="1:12" ht="20.25" customHeight="1" x14ac:dyDescent="0.25">
      <c r="A267" s="368" t="s">
        <v>1144</v>
      </c>
      <c r="B267" s="368" t="s">
        <v>1143</v>
      </c>
      <c r="C267" s="368" t="s">
        <v>1010</v>
      </c>
      <c r="D267" s="368">
        <v>10</v>
      </c>
      <c r="E267" s="368">
        <v>0</v>
      </c>
      <c r="F267" s="367">
        <v>1744.6</v>
      </c>
      <c r="G267" s="366">
        <v>0</v>
      </c>
      <c r="H267" s="366">
        <v>1536.5</v>
      </c>
      <c r="I267" s="366">
        <v>208.1</v>
      </c>
      <c r="J267" s="365">
        <v>0.11928235698727502</v>
      </c>
      <c r="K267" s="364"/>
      <c r="L267" s="364"/>
    </row>
    <row r="268" spans="1:12" ht="20.25" customHeight="1" x14ac:dyDescent="0.25">
      <c r="A268" s="368" t="s">
        <v>1225</v>
      </c>
      <c r="B268" s="368" t="s">
        <v>1224</v>
      </c>
      <c r="C268" s="368" t="s">
        <v>1010</v>
      </c>
      <c r="D268" s="368">
        <v>5</v>
      </c>
      <c r="E268" s="368">
        <v>0</v>
      </c>
      <c r="F268" s="367">
        <v>2618.58</v>
      </c>
      <c r="G268" s="366">
        <v>0</v>
      </c>
      <c r="H268" s="366">
        <v>2130.35</v>
      </c>
      <c r="I268" s="366">
        <v>488.23</v>
      </c>
      <c r="J268" s="365">
        <v>0.18644838041992226</v>
      </c>
      <c r="K268" s="364"/>
      <c r="L268" s="364"/>
    </row>
    <row r="269" spans="1:12" ht="20.25" customHeight="1" x14ac:dyDescent="0.25">
      <c r="A269" s="368" t="s">
        <v>2108</v>
      </c>
      <c r="B269" s="368" t="s">
        <v>2107</v>
      </c>
      <c r="C269" s="368" t="s">
        <v>1010</v>
      </c>
      <c r="D269" s="368">
        <v>10</v>
      </c>
      <c r="E269" s="368">
        <v>0</v>
      </c>
      <c r="F269" s="367">
        <v>6234.64</v>
      </c>
      <c r="G269" s="366">
        <v>0</v>
      </c>
      <c r="H269" s="366">
        <v>5007.8</v>
      </c>
      <c r="I269" s="366">
        <v>1226.8399999999999</v>
      </c>
      <c r="J269" s="365">
        <v>0.19677800161677339</v>
      </c>
      <c r="K269" s="364"/>
      <c r="L269" s="364"/>
    </row>
    <row r="270" spans="1:12" ht="20.25" customHeight="1" x14ac:dyDescent="0.25">
      <c r="A270" s="368" t="s">
        <v>1215</v>
      </c>
      <c r="B270" s="368" t="s">
        <v>1214</v>
      </c>
      <c r="C270" s="368" t="s">
        <v>1010</v>
      </c>
      <c r="D270" s="368">
        <v>1</v>
      </c>
      <c r="E270" s="368">
        <v>0</v>
      </c>
      <c r="F270" s="367">
        <v>1453.35</v>
      </c>
      <c r="G270" s="366">
        <v>0</v>
      </c>
      <c r="H270" s="366">
        <v>1200.6500000000001</v>
      </c>
      <c r="I270" s="366">
        <v>252.7</v>
      </c>
      <c r="J270" s="365">
        <v>0.1738741528193484</v>
      </c>
      <c r="K270" s="364"/>
      <c r="L270" s="364"/>
    </row>
    <row r="271" spans="1:12" ht="20.25" customHeight="1" x14ac:dyDescent="0.25">
      <c r="A271" s="368" t="s">
        <v>3700</v>
      </c>
      <c r="B271" s="368" t="s">
        <v>3699</v>
      </c>
      <c r="C271" s="368" t="s">
        <v>1010</v>
      </c>
      <c r="D271" s="368">
        <v>7</v>
      </c>
      <c r="E271" s="368">
        <v>0</v>
      </c>
      <c r="F271" s="367">
        <v>3329.74</v>
      </c>
      <c r="G271" s="366">
        <v>0</v>
      </c>
      <c r="H271" s="366">
        <v>2728.74</v>
      </c>
      <c r="I271" s="366">
        <v>601</v>
      </c>
      <c r="J271" s="365">
        <v>0.18049457314985554</v>
      </c>
      <c r="K271" s="364"/>
      <c r="L271" s="364"/>
    </row>
    <row r="272" spans="1:12" ht="20.25" customHeight="1" x14ac:dyDescent="0.25">
      <c r="A272" s="368" t="s">
        <v>1211</v>
      </c>
      <c r="B272" s="368" t="s">
        <v>1210</v>
      </c>
      <c r="C272" s="368" t="s">
        <v>1010</v>
      </c>
      <c r="D272" s="368">
        <v>2</v>
      </c>
      <c r="E272" s="368">
        <v>0</v>
      </c>
      <c r="F272" s="367">
        <v>1709.92</v>
      </c>
      <c r="G272" s="366">
        <v>0</v>
      </c>
      <c r="H272" s="366">
        <v>1302.8</v>
      </c>
      <c r="I272" s="366">
        <v>407.12</v>
      </c>
      <c r="J272" s="365">
        <v>0.23809301019930756</v>
      </c>
      <c r="K272" s="364"/>
      <c r="L272" s="364"/>
    </row>
    <row r="273" spans="1:12" ht="20.25" customHeight="1" x14ac:dyDescent="0.25">
      <c r="A273" s="368" t="s">
        <v>2098</v>
      </c>
      <c r="B273" s="368" t="s">
        <v>2097</v>
      </c>
      <c r="C273" s="368" t="s">
        <v>1010</v>
      </c>
      <c r="D273" s="368">
        <v>4</v>
      </c>
      <c r="E273" s="368">
        <v>0</v>
      </c>
      <c r="F273" s="367">
        <v>2226.56</v>
      </c>
      <c r="G273" s="366">
        <v>0</v>
      </c>
      <c r="H273" s="366">
        <v>1839.12</v>
      </c>
      <c r="I273" s="366">
        <v>387.44</v>
      </c>
      <c r="J273" s="365">
        <v>0.17400833572865765</v>
      </c>
      <c r="K273" s="364"/>
      <c r="L273" s="364"/>
    </row>
    <row r="274" spans="1:12" ht="20.25" customHeight="1" x14ac:dyDescent="0.25">
      <c r="A274" s="368" t="s">
        <v>1209</v>
      </c>
      <c r="B274" s="368" t="s">
        <v>1208</v>
      </c>
      <c r="C274" s="368" t="s">
        <v>1010</v>
      </c>
      <c r="D274" s="368">
        <v>7</v>
      </c>
      <c r="E274" s="368">
        <v>0</v>
      </c>
      <c r="F274" s="367">
        <v>4007.78</v>
      </c>
      <c r="G274" s="366">
        <v>0</v>
      </c>
      <c r="H274" s="366">
        <v>3037.53</v>
      </c>
      <c r="I274" s="366">
        <v>970.25</v>
      </c>
      <c r="J274" s="365">
        <v>0.2420916317761953</v>
      </c>
      <c r="K274" s="364"/>
      <c r="L274" s="364"/>
    </row>
    <row r="275" spans="1:12" ht="20.25" customHeight="1" x14ac:dyDescent="0.25">
      <c r="A275" s="368" t="s">
        <v>3020</v>
      </c>
      <c r="B275" s="368" t="s">
        <v>3019</v>
      </c>
      <c r="C275" s="368" t="s">
        <v>1010</v>
      </c>
      <c r="D275" s="368">
        <v>2</v>
      </c>
      <c r="E275" s="368">
        <v>0</v>
      </c>
      <c r="F275" s="367">
        <v>2129.38</v>
      </c>
      <c r="G275" s="366">
        <v>0</v>
      </c>
      <c r="H275" s="366">
        <v>1622.38</v>
      </c>
      <c r="I275" s="366">
        <v>507</v>
      </c>
      <c r="J275" s="365">
        <v>0.23809747438221454</v>
      </c>
      <c r="K275" s="364"/>
      <c r="L275" s="364"/>
    </row>
    <row r="276" spans="1:12" ht="20.25" customHeight="1" x14ac:dyDescent="0.25">
      <c r="A276" s="368" t="s">
        <v>1207</v>
      </c>
      <c r="B276" s="368" t="s">
        <v>1206</v>
      </c>
      <c r="C276" s="368" t="s">
        <v>1010</v>
      </c>
      <c r="D276" s="368">
        <v>4</v>
      </c>
      <c r="E276" s="368">
        <v>0</v>
      </c>
      <c r="F276" s="367">
        <v>3254.59</v>
      </c>
      <c r="G276" s="366">
        <v>0</v>
      </c>
      <c r="H276" s="366">
        <v>2603.6799999999998</v>
      </c>
      <c r="I276" s="366">
        <v>650.91</v>
      </c>
      <c r="J276" s="365">
        <v>0.19999754193308528</v>
      </c>
      <c r="K276" s="364"/>
      <c r="L276" s="364"/>
    </row>
    <row r="277" spans="1:12" ht="20.25" customHeight="1" x14ac:dyDescent="0.25">
      <c r="A277" s="368" t="s">
        <v>1205</v>
      </c>
      <c r="B277" s="368" t="s">
        <v>1204</v>
      </c>
      <c r="C277" s="368" t="s">
        <v>1010</v>
      </c>
      <c r="D277" s="368">
        <v>2</v>
      </c>
      <c r="E277" s="368">
        <v>0</v>
      </c>
      <c r="F277" s="367">
        <v>1519.89</v>
      </c>
      <c r="G277" s="366">
        <v>0</v>
      </c>
      <c r="H277" s="366">
        <v>1279.9000000000001</v>
      </c>
      <c r="I277" s="366">
        <v>239.99</v>
      </c>
      <c r="J277" s="365">
        <v>0.15789958483837646</v>
      </c>
      <c r="K277" s="364"/>
      <c r="L277" s="364"/>
    </row>
    <row r="278" spans="1:12" ht="20.25" customHeight="1" x14ac:dyDescent="0.25">
      <c r="A278" s="368" t="s">
        <v>10630</v>
      </c>
      <c r="B278" s="368" t="s">
        <v>10629</v>
      </c>
      <c r="C278" s="368" t="s">
        <v>1010</v>
      </c>
      <c r="D278" s="368">
        <v>1</v>
      </c>
      <c r="E278" s="368">
        <v>0</v>
      </c>
      <c r="F278" s="367">
        <v>475.05</v>
      </c>
      <c r="G278" s="366">
        <v>0</v>
      </c>
      <c r="H278" s="366">
        <v>325.75</v>
      </c>
      <c r="I278" s="366">
        <v>149.30000000000001</v>
      </c>
      <c r="J278" s="365">
        <v>0.3142827070834649</v>
      </c>
      <c r="K278" s="364"/>
      <c r="L278" s="364"/>
    </row>
    <row r="279" spans="1:12" ht="20.25" customHeight="1" x14ac:dyDescent="0.25">
      <c r="A279" s="368" t="s">
        <v>1130</v>
      </c>
      <c r="B279" s="368" t="s">
        <v>1129</v>
      </c>
      <c r="C279" s="368" t="s">
        <v>1010</v>
      </c>
      <c r="D279" s="368">
        <v>2</v>
      </c>
      <c r="E279" s="368">
        <v>0</v>
      </c>
      <c r="F279" s="367">
        <v>3574.76</v>
      </c>
      <c r="G279" s="366">
        <v>0</v>
      </c>
      <c r="H279" s="366">
        <v>2958.42</v>
      </c>
      <c r="I279" s="366">
        <v>616.34</v>
      </c>
      <c r="J279" s="365">
        <v>0.17241437187391601</v>
      </c>
      <c r="K279" s="364"/>
      <c r="L279" s="364"/>
    </row>
    <row r="280" spans="1:12" ht="20.25" customHeight="1" x14ac:dyDescent="0.25">
      <c r="A280" s="368" t="s">
        <v>1132</v>
      </c>
      <c r="B280" s="368" t="s">
        <v>1131</v>
      </c>
      <c r="C280" s="368" t="s">
        <v>1010</v>
      </c>
      <c r="D280" s="368">
        <v>2</v>
      </c>
      <c r="E280" s="368">
        <v>0</v>
      </c>
      <c r="F280" s="367">
        <v>1821.72</v>
      </c>
      <c r="G280" s="366">
        <v>0</v>
      </c>
      <c r="H280" s="366">
        <v>1463.72</v>
      </c>
      <c r="I280" s="366">
        <v>358</v>
      </c>
      <c r="J280" s="365">
        <v>0.19651757679555584</v>
      </c>
      <c r="K280" s="364"/>
      <c r="L280" s="364"/>
    </row>
    <row r="281" spans="1:12" ht="20.25" customHeight="1" x14ac:dyDescent="0.25">
      <c r="A281" s="368" t="s">
        <v>8849</v>
      </c>
      <c r="B281" s="368" t="s">
        <v>8848</v>
      </c>
      <c r="C281" s="368" t="s">
        <v>1010</v>
      </c>
      <c r="D281" s="368">
        <v>1</v>
      </c>
      <c r="E281" s="368">
        <v>0</v>
      </c>
      <c r="F281" s="367">
        <v>752.51</v>
      </c>
      <c r="G281" s="366">
        <v>0</v>
      </c>
      <c r="H281" s="366">
        <v>556.64</v>
      </c>
      <c r="I281" s="366">
        <v>195.87</v>
      </c>
      <c r="J281" s="365">
        <v>0.26028889981528486</v>
      </c>
      <c r="K281" s="364"/>
      <c r="L281" s="364"/>
    </row>
    <row r="282" spans="1:12" ht="20.25" customHeight="1" x14ac:dyDescent="0.25">
      <c r="A282" s="368" t="s">
        <v>1201</v>
      </c>
      <c r="B282" s="368" t="s">
        <v>1200</v>
      </c>
      <c r="C282" s="368" t="s">
        <v>1010</v>
      </c>
      <c r="D282" s="368">
        <v>1</v>
      </c>
      <c r="E282" s="368">
        <v>0</v>
      </c>
      <c r="F282" s="367">
        <v>790.99</v>
      </c>
      <c r="G282" s="366">
        <v>0</v>
      </c>
      <c r="H282" s="366">
        <v>690.33</v>
      </c>
      <c r="I282" s="366">
        <v>100.66</v>
      </c>
      <c r="J282" s="365">
        <v>0.1272582459955246</v>
      </c>
      <c r="K282" s="364"/>
      <c r="L282" s="364"/>
    </row>
    <row r="283" spans="1:12" ht="20.25" customHeight="1" x14ac:dyDescent="0.25">
      <c r="A283" s="368" t="s">
        <v>1195</v>
      </c>
      <c r="B283" s="368" t="s">
        <v>1194</v>
      </c>
      <c r="C283" s="368" t="s">
        <v>1010</v>
      </c>
      <c r="D283" s="368">
        <v>9</v>
      </c>
      <c r="E283" s="368">
        <v>0</v>
      </c>
      <c r="F283" s="367">
        <v>6405.39</v>
      </c>
      <c r="G283" s="366">
        <v>0</v>
      </c>
      <c r="H283" s="366">
        <v>5590.17</v>
      </c>
      <c r="I283" s="366">
        <v>815.22</v>
      </c>
      <c r="J283" s="365">
        <v>0.12727093900605585</v>
      </c>
      <c r="K283" s="364"/>
      <c r="L283" s="364"/>
    </row>
    <row r="284" spans="1:12" ht="20.25" customHeight="1" x14ac:dyDescent="0.25">
      <c r="A284" s="368" t="s">
        <v>1185</v>
      </c>
      <c r="B284" s="368" t="s">
        <v>1184</v>
      </c>
      <c r="C284" s="368" t="s">
        <v>1010</v>
      </c>
      <c r="D284" s="368">
        <v>1</v>
      </c>
      <c r="E284" s="368">
        <v>0</v>
      </c>
      <c r="F284" s="367">
        <v>1668.96</v>
      </c>
      <c r="G284" s="366">
        <v>0</v>
      </c>
      <c r="H284" s="366">
        <v>1271.58</v>
      </c>
      <c r="I284" s="366">
        <v>397.38</v>
      </c>
      <c r="J284" s="365">
        <v>0.23810037388553351</v>
      </c>
      <c r="K284" s="364"/>
      <c r="L284" s="364"/>
    </row>
    <row r="285" spans="1:12" ht="20.25" customHeight="1" x14ac:dyDescent="0.25">
      <c r="A285" s="368" t="s">
        <v>1183</v>
      </c>
      <c r="B285" s="368" t="s">
        <v>1182</v>
      </c>
      <c r="C285" s="368" t="s">
        <v>1010</v>
      </c>
      <c r="D285" s="368">
        <v>3</v>
      </c>
      <c r="E285" s="368">
        <v>0</v>
      </c>
      <c r="F285" s="367">
        <v>898.56</v>
      </c>
      <c r="G285" s="366">
        <v>0</v>
      </c>
      <c r="H285" s="366">
        <v>783.78</v>
      </c>
      <c r="I285" s="366">
        <v>114.78</v>
      </c>
      <c r="J285" s="365">
        <v>0.12773771367521367</v>
      </c>
      <c r="K285" s="364"/>
      <c r="L285" s="364"/>
    </row>
    <row r="286" spans="1:12" ht="20.25" customHeight="1" x14ac:dyDescent="0.25">
      <c r="A286" s="368" t="s">
        <v>1179</v>
      </c>
      <c r="B286" s="368" t="s">
        <v>1178</v>
      </c>
      <c r="C286" s="368" t="s">
        <v>1010</v>
      </c>
      <c r="D286" s="368">
        <v>5</v>
      </c>
      <c r="E286" s="368">
        <v>0</v>
      </c>
      <c r="F286" s="367">
        <v>2702.41</v>
      </c>
      <c r="G286" s="366">
        <v>0</v>
      </c>
      <c r="H286" s="366">
        <v>1698.2</v>
      </c>
      <c r="I286" s="366">
        <v>1004.21</v>
      </c>
      <c r="J286" s="365">
        <v>0.37159794405734142</v>
      </c>
      <c r="K286" s="364"/>
      <c r="L286" s="364"/>
    </row>
    <row r="287" spans="1:12" ht="20.25" customHeight="1" x14ac:dyDescent="0.25">
      <c r="A287" s="368" t="s">
        <v>1177</v>
      </c>
      <c r="B287" s="368" t="s">
        <v>1176</v>
      </c>
      <c r="C287" s="368" t="s">
        <v>1010</v>
      </c>
      <c r="D287" s="368">
        <v>9</v>
      </c>
      <c r="E287" s="368">
        <v>0</v>
      </c>
      <c r="F287" s="367">
        <v>4155.21</v>
      </c>
      <c r="G287" s="366">
        <v>0</v>
      </c>
      <c r="H287" s="366">
        <v>3180.42</v>
      </c>
      <c r="I287" s="366">
        <v>974.79</v>
      </c>
      <c r="J287" s="365">
        <v>0.23459464142606512</v>
      </c>
      <c r="K287" s="364"/>
      <c r="L287" s="364"/>
    </row>
    <row r="288" spans="1:12" ht="20.25" customHeight="1" x14ac:dyDescent="0.25">
      <c r="A288" s="368" t="s">
        <v>1175</v>
      </c>
      <c r="B288" s="368" t="s">
        <v>1174</v>
      </c>
      <c r="C288" s="368" t="s">
        <v>1010</v>
      </c>
      <c r="D288" s="368">
        <v>18</v>
      </c>
      <c r="E288" s="368">
        <v>0</v>
      </c>
      <c r="F288" s="367">
        <v>5202.84</v>
      </c>
      <c r="G288" s="366">
        <v>-380.96</v>
      </c>
      <c r="H288" s="366">
        <v>4440.74</v>
      </c>
      <c r="I288" s="366">
        <v>381.14</v>
      </c>
      <c r="J288" s="365">
        <v>7.9043858412071635E-2</v>
      </c>
      <c r="K288" s="364"/>
      <c r="L288" s="364"/>
    </row>
    <row r="289" spans="1:12" ht="20.25" customHeight="1" x14ac:dyDescent="0.25">
      <c r="A289" s="368" t="s">
        <v>1173</v>
      </c>
      <c r="B289" s="368" t="s">
        <v>1172</v>
      </c>
      <c r="C289" s="368" t="s">
        <v>1010</v>
      </c>
      <c r="D289" s="372">
        <v>14</v>
      </c>
      <c r="E289" s="372">
        <v>0</v>
      </c>
      <c r="F289" s="373">
        <v>4176.87</v>
      </c>
      <c r="G289" s="374">
        <v>0</v>
      </c>
      <c r="H289" s="374">
        <v>3395.7</v>
      </c>
      <c r="I289" s="374">
        <v>781.17</v>
      </c>
      <c r="J289" s="375">
        <v>0.18702281852200331</v>
      </c>
      <c r="K289" s="364"/>
      <c r="L289" s="364"/>
    </row>
    <row r="290" spans="1:12" ht="20.25" customHeight="1" x14ac:dyDescent="0.25">
      <c r="D290" s="1048">
        <f t="shared" ref="D290:I290" si="1">SUM(D49:D289)</f>
        <v>1538</v>
      </c>
      <c r="E290" s="1048">
        <f t="shared" si="1"/>
        <v>0</v>
      </c>
      <c r="F290" s="1049">
        <f t="shared" si="1"/>
        <v>562397.01</v>
      </c>
      <c r="G290" s="1049">
        <f t="shared" si="1"/>
        <v>-1468.54</v>
      </c>
      <c r="H290" s="1049">
        <f t="shared" si="1"/>
        <v>451261.49000000017</v>
      </c>
      <c r="I290" s="1049">
        <f t="shared" si="1"/>
        <v>109666.98000000003</v>
      </c>
      <c r="K290" s="364"/>
      <c r="L290" s="364"/>
    </row>
    <row r="291" spans="1:12" ht="20.25" customHeight="1" x14ac:dyDescent="0.25">
      <c r="K291" s="364"/>
      <c r="L291" s="364"/>
    </row>
    <row r="292" spans="1:12" ht="20.25" customHeight="1" x14ac:dyDescent="0.25">
      <c r="K292" s="364"/>
      <c r="L292" s="364"/>
    </row>
    <row r="293" spans="1:12" ht="20.25" customHeight="1" x14ac:dyDescent="0.25">
      <c r="K293" s="364"/>
      <c r="L293" s="364"/>
    </row>
    <row r="294" spans="1:12" ht="0" hidden="1" customHeight="1" x14ac:dyDescent="0.25"/>
    <row r="295" spans="1:12" ht="18.2" customHeight="1" x14ac:dyDescent="0.25"/>
    <row r="296" spans="1:12" ht="0" hidden="1" customHeight="1" x14ac:dyDescent="0.25"/>
  </sheetData>
  <autoFilter ref="A8:J293" xr:uid="{24C57B64-90BA-42DD-B972-D6947B456F9F}"/>
  <pageMargins left="0" right="0" top="1" bottom="1.3541653543307099" header="1" footer="1"/>
  <pageSetup paperSize="9" orientation="portrait" horizontalDpi="300" verticalDpi="300"/>
  <headerFooter alignWithMargins="0">
    <oddFooter>&amp;C&amp;"Arial,Regular"&amp;10&amp;P</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A4FBD-4FB7-4FE9-BB48-B02E71355FF1}">
  <dimension ref="A1:L170"/>
  <sheetViews>
    <sheetView showGridLines="0" workbookViewId="0">
      <pane ySplit="6" topLeftCell="A157" activePane="bottomLeft" state="frozen"/>
      <selection pane="bottomLeft" activeCell="E176" sqref="E176"/>
    </sheetView>
  </sheetViews>
  <sheetFormatPr baseColWidth="10" defaultColWidth="11.42578125" defaultRowHeight="15" x14ac:dyDescent="0.25"/>
  <cols>
    <col min="1" max="1" width="12.140625" style="1048" customWidth="1"/>
    <col min="2" max="2" width="57" style="1048" customWidth="1"/>
    <col min="3" max="3" width="21" style="1048" customWidth="1"/>
    <col min="4" max="5" width="12.140625" style="1048" customWidth="1"/>
    <col min="6" max="6" width="16.140625" style="1048" customWidth="1"/>
    <col min="7" max="7" width="12.140625" style="1048" customWidth="1"/>
    <col min="8" max="8" width="16.140625" style="1048" customWidth="1"/>
    <col min="9" max="9" width="16.28515625" style="1048" customWidth="1"/>
    <col min="10" max="10" width="16" style="1048" customWidth="1"/>
    <col min="11" max="14" width="12.140625" style="1048" customWidth="1"/>
    <col min="15" max="15" width="0" style="1048" hidden="1" customWidth="1"/>
    <col min="16" max="16384" width="11.42578125" style="1048"/>
  </cols>
  <sheetData>
    <row r="1" spans="1:12" ht="21" customHeight="1" x14ac:dyDescent="0.25">
      <c r="A1" s="1053" t="s">
        <v>227</v>
      </c>
    </row>
    <row r="2" spans="1:12" ht="0.95" customHeight="1" x14ac:dyDescent="0.25"/>
    <row r="3" spans="1:12" ht="23.1" customHeight="1" x14ac:dyDescent="0.25">
      <c r="A3" s="1053" t="s">
        <v>3158</v>
      </c>
    </row>
    <row r="4" spans="1:12" ht="33.75" customHeight="1" x14ac:dyDescent="0.25">
      <c r="A4" s="414" t="s">
        <v>3157</v>
      </c>
    </row>
    <row r="5" spans="1:12" ht="25.7" customHeight="1" x14ac:dyDescent="0.25">
      <c r="A5" s="417" t="s">
        <v>10621</v>
      </c>
    </row>
    <row r="6" spans="1:12" ht="2.4500000000000002" customHeight="1" x14ac:dyDescent="0.25"/>
    <row r="7" spans="1:12" ht="23.85" customHeight="1" x14ac:dyDescent="0.25"/>
    <row r="8" spans="1:12" ht="22.5" customHeight="1" x14ac:dyDescent="0.25">
      <c r="A8" s="1052" t="s">
        <v>1908</v>
      </c>
      <c r="B8" s="1051" t="s">
        <v>10628</v>
      </c>
      <c r="C8" s="1052" t="s">
        <v>1906</v>
      </c>
      <c r="D8" s="1051" t="s">
        <v>1905</v>
      </c>
      <c r="E8" s="1051" t="s">
        <v>1904</v>
      </c>
      <c r="F8" s="1051" t="s">
        <v>245</v>
      </c>
      <c r="G8" s="1052" t="s">
        <v>1903</v>
      </c>
      <c r="H8" s="1052" t="s">
        <v>1902</v>
      </c>
      <c r="I8" s="1052" t="s">
        <v>1901</v>
      </c>
      <c r="J8" s="1051" t="s">
        <v>1900</v>
      </c>
    </row>
    <row r="9" spans="1:12" ht="18" customHeight="1" x14ac:dyDescent="0.25">
      <c r="A9" s="368" t="s">
        <v>1899</v>
      </c>
      <c r="B9" s="368" t="s">
        <v>1898</v>
      </c>
      <c r="C9" s="368" t="s">
        <v>1771</v>
      </c>
      <c r="D9" s="368">
        <v>4</v>
      </c>
      <c r="E9" s="368">
        <v>24</v>
      </c>
      <c r="F9" s="367">
        <v>3987.31</v>
      </c>
      <c r="G9" s="366">
        <v>0</v>
      </c>
      <c r="H9" s="366">
        <v>2598.92</v>
      </c>
      <c r="I9" s="366">
        <v>1388.39</v>
      </c>
      <c r="J9" s="365">
        <v>0.34820217138873077</v>
      </c>
      <c r="K9" s="364"/>
      <c r="L9" s="364"/>
    </row>
    <row r="10" spans="1:12" ht="18" customHeight="1" x14ac:dyDescent="0.25">
      <c r="A10" s="368" t="s">
        <v>1895</v>
      </c>
      <c r="B10" s="368" t="s">
        <v>1894</v>
      </c>
      <c r="C10" s="368" t="s">
        <v>1771</v>
      </c>
      <c r="D10" s="368">
        <v>2</v>
      </c>
      <c r="E10" s="368">
        <v>12</v>
      </c>
      <c r="F10" s="367">
        <v>2057.38</v>
      </c>
      <c r="G10" s="366">
        <v>0</v>
      </c>
      <c r="H10" s="366">
        <v>1408.92</v>
      </c>
      <c r="I10" s="366">
        <v>648.46</v>
      </c>
      <c r="J10" s="365">
        <v>0.31518727702223215</v>
      </c>
      <c r="K10" s="364"/>
      <c r="L10" s="364"/>
    </row>
    <row r="11" spans="1:12" ht="18" customHeight="1" x14ac:dyDescent="0.25">
      <c r="A11" s="368" t="s">
        <v>1895</v>
      </c>
      <c r="B11" s="368" t="s">
        <v>1894</v>
      </c>
      <c r="C11" s="368" t="s">
        <v>1774</v>
      </c>
      <c r="D11" s="368">
        <v>24</v>
      </c>
      <c r="E11" s="368">
        <v>6</v>
      </c>
      <c r="F11" s="367">
        <v>777.84</v>
      </c>
      <c r="G11" s="366">
        <v>0</v>
      </c>
      <c r="H11" s="366">
        <v>704.46</v>
      </c>
      <c r="I11" s="366">
        <v>73.38</v>
      </c>
      <c r="J11" s="365">
        <v>9.4338167232335693E-2</v>
      </c>
      <c r="K11" s="364"/>
      <c r="L11" s="364"/>
    </row>
    <row r="12" spans="1:12" ht="18" customHeight="1" x14ac:dyDescent="0.25">
      <c r="A12" s="368" t="s">
        <v>1891</v>
      </c>
      <c r="B12" s="368" t="s">
        <v>1890</v>
      </c>
      <c r="C12" s="368" t="s">
        <v>1077</v>
      </c>
      <c r="D12" s="368">
        <v>26</v>
      </c>
      <c r="E12" s="368">
        <v>295.15199999999999</v>
      </c>
      <c r="F12" s="367">
        <v>16572.080000000002</v>
      </c>
      <c r="G12" s="366">
        <v>-1117.24</v>
      </c>
      <c r="H12" s="366">
        <v>13219.7</v>
      </c>
      <c r="I12" s="366">
        <v>2235.14</v>
      </c>
      <c r="J12" s="365">
        <v>0.14462394952002092</v>
      </c>
      <c r="K12" s="364"/>
      <c r="L12" s="364"/>
    </row>
    <row r="13" spans="1:12" ht="18" customHeight="1" x14ac:dyDescent="0.25">
      <c r="A13" s="368" t="s">
        <v>1891</v>
      </c>
      <c r="B13" s="368" t="s">
        <v>1890</v>
      </c>
      <c r="C13" s="368" t="s">
        <v>1074</v>
      </c>
      <c r="D13" s="368">
        <v>24</v>
      </c>
      <c r="E13" s="368">
        <v>22.704000000000001</v>
      </c>
      <c r="F13" s="367">
        <v>1312.8</v>
      </c>
      <c r="G13" s="366">
        <v>0</v>
      </c>
      <c r="H13" s="366">
        <v>1097.5999999999999</v>
      </c>
      <c r="I13" s="366">
        <v>215.2</v>
      </c>
      <c r="J13" s="365">
        <v>0.1639244363193175</v>
      </c>
      <c r="K13" s="364"/>
      <c r="L13" s="364"/>
    </row>
    <row r="14" spans="1:12" ht="18" customHeight="1" x14ac:dyDescent="0.25">
      <c r="A14" s="368" t="s">
        <v>1887</v>
      </c>
      <c r="B14" s="368" t="s">
        <v>1886</v>
      </c>
      <c r="C14" s="368" t="s">
        <v>1882</v>
      </c>
      <c r="D14" s="368">
        <v>23</v>
      </c>
      <c r="E14" s="368">
        <v>348.22</v>
      </c>
      <c r="F14" s="367">
        <v>10332.4</v>
      </c>
      <c r="G14" s="366">
        <v>0</v>
      </c>
      <c r="H14" s="366">
        <v>9163.11</v>
      </c>
      <c r="I14" s="366">
        <v>1169.29</v>
      </c>
      <c r="J14" s="365">
        <v>0.11316731833843056</v>
      </c>
      <c r="K14" s="364"/>
      <c r="L14" s="364"/>
    </row>
    <row r="15" spans="1:12" ht="18" customHeight="1" x14ac:dyDescent="0.25">
      <c r="A15" s="368" t="s">
        <v>1887</v>
      </c>
      <c r="B15" s="368" t="s">
        <v>1886</v>
      </c>
      <c r="C15" s="368" t="s">
        <v>1885</v>
      </c>
      <c r="D15" s="368">
        <v>24</v>
      </c>
      <c r="E15" s="368">
        <v>90.84</v>
      </c>
      <c r="F15" s="367">
        <v>3004.8</v>
      </c>
      <c r="G15" s="366">
        <v>0</v>
      </c>
      <c r="H15" s="366">
        <v>2433.59</v>
      </c>
      <c r="I15" s="366">
        <v>571.21</v>
      </c>
      <c r="J15" s="365">
        <v>0.19009917465388712</v>
      </c>
      <c r="K15" s="364"/>
      <c r="L15" s="364"/>
    </row>
    <row r="16" spans="1:12" ht="18" customHeight="1" x14ac:dyDescent="0.25">
      <c r="A16" s="368" t="s">
        <v>1879</v>
      </c>
      <c r="B16" s="368" t="s">
        <v>1878</v>
      </c>
      <c r="C16" s="368" t="s">
        <v>1875</v>
      </c>
      <c r="D16" s="368">
        <v>42</v>
      </c>
      <c r="E16" s="368">
        <v>953.82</v>
      </c>
      <c r="F16" s="367">
        <v>18703.580000000002</v>
      </c>
      <c r="G16" s="366">
        <v>0</v>
      </c>
      <c r="H16" s="366">
        <v>13870.06</v>
      </c>
      <c r="I16" s="366">
        <v>4833.5200000000004</v>
      </c>
      <c r="J16" s="365">
        <v>0.25842753098604654</v>
      </c>
      <c r="K16" s="364"/>
      <c r="L16" s="364"/>
    </row>
    <row r="17" spans="1:12" ht="18" customHeight="1" x14ac:dyDescent="0.25">
      <c r="A17" s="368" t="s">
        <v>1877</v>
      </c>
      <c r="B17" s="368" t="s">
        <v>1876</v>
      </c>
      <c r="C17" s="368" t="s">
        <v>1875</v>
      </c>
      <c r="D17" s="368">
        <v>24</v>
      </c>
      <c r="E17" s="368">
        <v>545.04</v>
      </c>
      <c r="F17" s="367">
        <v>13474.42</v>
      </c>
      <c r="G17" s="366">
        <v>0</v>
      </c>
      <c r="H17" s="366">
        <v>9394.2999999999993</v>
      </c>
      <c r="I17" s="366">
        <v>4080.12</v>
      </c>
      <c r="J17" s="365">
        <v>0.30280487026528785</v>
      </c>
      <c r="K17" s="364"/>
      <c r="L17" s="364"/>
    </row>
    <row r="18" spans="1:12" ht="18" customHeight="1" x14ac:dyDescent="0.25">
      <c r="A18" s="368" t="s">
        <v>2339</v>
      </c>
      <c r="B18" s="368" t="s">
        <v>2338</v>
      </c>
      <c r="C18" s="368" t="s">
        <v>1021</v>
      </c>
      <c r="D18" s="368">
        <v>1</v>
      </c>
      <c r="E18" s="368">
        <v>20</v>
      </c>
      <c r="F18" s="367">
        <v>1590.16</v>
      </c>
      <c r="G18" s="366">
        <v>0</v>
      </c>
      <c r="H18" s="366">
        <v>1134.83</v>
      </c>
      <c r="I18" s="366">
        <v>455.33</v>
      </c>
      <c r="J18" s="365">
        <v>0.2863422548674347</v>
      </c>
      <c r="K18" s="364"/>
      <c r="L18" s="364"/>
    </row>
    <row r="19" spans="1:12" ht="18" customHeight="1" x14ac:dyDescent="0.25">
      <c r="A19" s="368" t="s">
        <v>2429</v>
      </c>
      <c r="B19" s="368" t="s">
        <v>2428</v>
      </c>
      <c r="C19" s="368" t="s">
        <v>1021</v>
      </c>
      <c r="D19" s="368">
        <v>1</v>
      </c>
      <c r="E19" s="368">
        <v>20</v>
      </c>
      <c r="F19" s="367">
        <v>1944.08</v>
      </c>
      <c r="G19" s="366">
        <v>0</v>
      </c>
      <c r="H19" s="366">
        <v>1392.12</v>
      </c>
      <c r="I19" s="366">
        <v>551.96</v>
      </c>
      <c r="J19" s="365">
        <v>0.28391835726924819</v>
      </c>
      <c r="K19" s="364"/>
      <c r="L19" s="364"/>
    </row>
    <row r="20" spans="1:12" ht="18" customHeight="1" x14ac:dyDescent="0.25">
      <c r="A20" s="368" t="s">
        <v>2333</v>
      </c>
      <c r="B20" s="368" t="s">
        <v>2332</v>
      </c>
      <c r="C20" s="368" t="s">
        <v>1021</v>
      </c>
      <c r="D20" s="368">
        <v>2</v>
      </c>
      <c r="E20" s="368">
        <v>40</v>
      </c>
      <c r="F20" s="367">
        <v>3827.5</v>
      </c>
      <c r="G20" s="366">
        <v>0</v>
      </c>
      <c r="H20" s="366">
        <v>2807.84</v>
      </c>
      <c r="I20" s="366">
        <v>1019.66</v>
      </c>
      <c r="J20" s="365">
        <v>0.26640365774003921</v>
      </c>
      <c r="K20" s="364"/>
      <c r="L20" s="364"/>
    </row>
    <row r="21" spans="1:12" ht="18" customHeight="1" x14ac:dyDescent="0.25">
      <c r="A21" s="368" t="s">
        <v>1874</v>
      </c>
      <c r="B21" s="368" t="s">
        <v>1873</v>
      </c>
      <c r="C21" s="368" t="s">
        <v>1677</v>
      </c>
      <c r="D21" s="368">
        <v>10</v>
      </c>
      <c r="E21" s="368">
        <v>120</v>
      </c>
      <c r="F21" s="367">
        <v>3334.71</v>
      </c>
      <c r="G21" s="366">
        <v>0</v>
      </c>
      <c r="H21" s="366">
        <v>2595.5</v>
      </c>
      <c r="I21" s="366">
        <v>739.21</v>
      </c>
      <c r="J21" s="365">
        <v>0.2216714496912775</v>
      </c>
      <c r="K21" s="364"/>
      <c r="L21" s="364"/>
    </row>
    <row r="22" spans="1:12" ht="18" customHeight="1" x14ac:dyDescent="0.25">
      <c r="A22" s="368" t="s">
        <v>1872</v>
      </c>
      <c r="B22" s="368" t="s">
        <v>1871</v>
      </c>
      <c r="C22" s="368" t="s">
        <v>1677</v>
      </c>
      <c r="D22" s="368">
        <v>6</v>
      </c>
      <c r="E22" s="368">
        <v>72</v>
      </c>
      <c r="F22" s="367">
        <v>2021.85</v>
      </c>
      <c r="G22" s="366">
        <v>0</v>
      </c>
      <c r="H22" s="366">
        <v>1228.77</v>
      </c>
      <c r="I22" s="366">
        <v>793.08</v>
      </c>
      <c r="J22" s="365">
        <v>0.39225461829512576</v>
      </c>
      <c r="K22" s="364"/>
      <c r="L22" s="364"/>
    </row>
    <row r="23" spans="1:12" ht="18" customHeight="1" x14ac:dyDescent="0.25">
      <c r="A23" s="368" t="s">
        <v>1870</v>
      </c>
      <c r="B23" s="368" t="s">
        <v>1869</v>
      </c>
      <c r="C23" s="368" t="s">
        <v>1771</v>
      </c>
      <c r="D23" s="368">
        <v>8</v>
      </c>
      <c r="E23" s="368">
        <v>48</v>
      </c>
      <c r="F23" s="367">
        <v>7914.1</v>
      </c>
      <c r="G23" s="366">
        <v>0</v>
      </c>
      <c r="H23" s="366">
        <v>5721.97</v>
      </c>
      <c r="I23" s="366">
        <v>2192.13</v>
      </c>
      <c r="J23" s="365">
        <v>0.27699043479359625</v>
      </c>
      <c r="K23" s="364"/>
      <c r="L23" s="364"/>
    </row>
    <row r="24" spans="1:12" ht="18" customHeight="1" x14ac:dyDescent="0.25">
      <c r="A24" s="368" t="s">
        <v>1868</v>
      </c>
      <c r="B24" s="368" t="s">
        <v>1867</v>
      </c>
      <c r="C24" s="368" t="s">
        <v>1866</v>
      </c>
      <c r="D24" s="368">
        <v>1</v>
      </c>
      <c r="E24" s="368">
        <v>11.28</v>
      </c>
      <c r="F24" s="367">
        <v>1559.13</v>
      </c>
      <c r="G24" s="366">
        <v>0</v>
      </c>
      <c r="H24" s="366">
        <v>1118.0999999999999</v>
      </c>
      <c r="I24" s="366">
        <v>441.03</v>
      </c>
      <c r="J24" s="365">
        <v>0.2828692924900425</v>
      </c>
      <c r="K24" s="364"/>
      <c r="L24" s="364"/>
    </row>
    <row r="25" spans="1:12" ht="18" customHeight="1" x14ac:dyDescent="0.25">
      <c r="A25" s="368" t="s">
        <v>3153</v>
      </c>
      <c r="B25" s="368" t="s">
        <v>3152</v>
      </c>
      <c r="C25" s="368" t="s">
        <v>1863</v>
      </c>
      <c r="D25" s="368">
        <v>1</v>
      </c>
      <c r="E25" s="368">
        <v>11.28</v>
      </c>
      <c r="F25" s="367">
        <v>1462.27</v>
      </c>
      <c r="G25" s="366">
        <v>0</v>
      </c>
      <c r="H25" s="366">
        <v>554.12</v>
      </c>
      <c r="I25" s="366">
        <v>908.15</v>
      </c>
      <c r="J25" s="365">
        <v>0.62105493513509813</v>
      </c>
      <c r="K25" s="364"/>
      <c r="L25" s="364"/>
    </row>
    <row r="26" spans="1:12" ht="18" customHeight="1" x14ac:dyDescent="0.25">
      <c r="A26" s="368" t="s">
        <v>1862</v>
      </c>
      <c r="B26" s="368" t="s">
        <v>1861</v>
      </c>
      <c r="C26" s="368" t="s">
        <v>1860</v>
      </c>
      <c r="D26" s="368">
        <v>13</v>
      </c>
      <c r="E26" s="368">
        <v>62.4</v>
      </c>
      <c r="F26" s="367">
        <v>10514.27</v>
      </c>
      <c r="G26" s="366">
        <v>0</v>
      </c>
      <c r="H26" s="366">
        <v>7733.32</v>
      </c>
      <c r="I26" s="366">
        <v>2780.95</v>
      </c>
      <c r="J26" s="365">
        <v>0.26449292247583522</v>
      </c>
      <c r="K26" s="364"/>
      <c r="L26" s="364"/>
    </row>
    <row r="27" spans="1:12" ht="18" customHeight="1" x14ac:dyDescent="0.25">
      <c r="A27" s="368" t="s">
        <v>1965</v>
      </c>
      <c r="B27" s="368" t="s">
        <v>1964</v>
      </c>
      <c r="C27" s="368" t="s">
        <v>1860</v>
      </c>
      <c r="D27" s="368">
        <v>13</v>
      </c>
      <c r="E27" s="368">
        <v>62.4</v>
      </c>
      <c r="F27" s="367">
        <v>10668.06</v>
      </c>
      <c r="G27" s="366">
        <v>0</v>
      </c>
      <c r="H27" s="366">
        <v>7786.3</v>
      </c>
      <c r="I27" s="366">
        <v>2881.76</v>
      </c>
      <c r="J27" s="365">
        <v>0.27012971430606875</v>
      </c>
      <c r="K27" s="364"/>
      <c r="L27" s="364"/>
    </row>
    <row r="28" spans="1:12" ht="18" customHeight="1" x14ac:dyDescent="0.25">
      <c r="A28" s="368" t="s">
        <v>4416</v>
      </c>
      <c r="B28" s="368" t="s">
        <v>4415</v>
      </c>
      <c r="C28" s="368" t="s">
        <v>1013</v>
      </c>
      <c r="D28" s="368">
        <v>225</v>
      </c>
      <c r="E28" s="368">
        <v>4275</v>
      </c>
      <c r="F28" s="367">
        <v>225896.89</v>
      </c>
      <c r="G28" s="366">
        <v>0</v>
      </c>
      <c r="H28" s="366">
        <v>112545.59</v>
      </c>
      <c r="I28" s="366">
        <v>113351.3</v>
      </c>
      <c r="J28" s="365">
        <v>0.50178335788509532</v>
      </c>
      <c r="K28" s="364"/>
      <c r="L28" s="364"/>
    </row>
    <row r="29" spans="1:12" ht="18" customHeight="1" x14ac:dyDescent="0.25">
      <c r="A29" s="368" t="s">
        <v>2327</v>
      </c>
      <c r="B29" s="368" t="s">
        <v>2326</v>
      </c>
      <c r="C29" s="368" t="s">
        <v>1013</v>
      </c>
      <c r="D29" s="368">
        <v>1</v>
      </c>
      <c r="E29" s="368">
        <v>19</v>
      </c>
      <c r="F29" s="367">
        <v>1949.69</v>
      </c>
      <c r="G29" s="366">
        <v>0</v>
      </c>
      <c r="H29" s="366">
        <v>1433.98</v>
      </c>
      <c r="I29" s="366">
        <v>515.71</v>
      </c>
      <c r="J29" s="365">
        <v>0.26450871677035837</v>
      </c>
      <c r="K29" s="364"/>
      <c r="L29" s="364"/>
    </row>
    <row r="30" spans="1:12" ht="18" customHeight="1" x14ac:dyDescent="0.25">
      <c r="A30" s="368" t="s">
        <v>1859</v>
      </c>
      <c r="B30" s="368" t="s">
        <v>1858</v>
      </c>
      <c r="C30" s="368" t="s">
        <v>1013</v>
      </c>
      <c r="D30" s="368">
        <v>15</v>
      </c>
      <c r="E30" s="368">
        <v>285</v>
      </c>
      <c r="F30" s="367">
        <v>31536.44</v>
      </c>
      <c r="G30" s="366">
        <v>0</v>
      </c>
      <c r="H30" s="366">
        <v>22586.400000000001</v>
      </c>
      <c r="I30" s="366">
        <v>8950.0400000000009</v>
      </c>
      <c r="J30" s="365">
        <v>0.28379994698196753</v>
      </c>
      <c r="K30" s="364"/>
      <c r="L30" s="364"/>
    </row>
    <row r="31" spans="1:12" ht="18" customHeight="1" x14ac:dyDescent="0.25">
      <c r="A31" s="368" t="s">
        <v>1857</v>
      </c>
      <c r="B31" s="368" t="s">
        <v>1856</v>
      </c>
      <c r="C31" s="368" t="s">
        <v>1013</v>
      </c>
      <c r="D31" s="368">
        <v>9</v>
      </c>
      <c r="E31" s="368">
        <v>171</v>
      </c>
      <c r="F31" s="367">
        <v>11647.63</v>
      </c>
      <c r="G31" s="366">
        <v>0</v>
      </c>
      <c r="H31" s="366">
        <v>8167.41</v>
      </c>
      <c r="I31" s="366">
        <v>3480.22</v>
      </c>
      <c r="J31" s="365">
        <v>0.29879211479073425</v>
      </c>
      <c r="K31" s="364"/>
      <c r="L31" s="364"/>
    </row>
    <row r="32" spans="1:12" ht="18" customHeight="1" x14ac:dyDescent="0.25">
      <c r="A32" s="368" t="s">
        <v>1855</v>
      </c>
      <c r="B32" s="368" t="s">
        <v>1854</v>
      </c>
      <c r="C32" s="368" t="s">
        <v>1013</v>
      </c>
      <c r="D32" s="368">
        <v>76</v>
      </c>
      <c r="E32" s="368">
        <v>1444</v>
      </c>
      <c r="F32" s="367">
        <v>88714.35</v>
      </c>
      <c r="G32" s="366">
        <v>0</v>
      </c>
      <c r="H32" s="366">
        <v>68924.399999999994</v>
      </c>
      <c r="I32" s="366">
        <v>19789.95</v>
      </c>
      <c r="J32" s="365">
        <v>0.22307495912442576</v>
      </c>
      <c r="K32" s="364"/>
      <c r="L32" s="364"/>
    </row>
    <row r="33" spans="1:12" ht="18" customHeight="1" x14ac:dyDescent="0.25">
      <c r="A33" s="368" t="s">
        <v>1853</v>
      </c>
      <c r="B33" s="368" t="s">
        <v>1852</v>
      </c>
      <c r="C33" s="368" t="s">
        <v>1013</v>
      </c>
      <c r="D33" s="368">
        <v>122</v>
      </c>
      <c r="E33" s="368">
        <v>2318</v>
      </c>
      <c r="F33" s="367">
        <v>145273.12</v>
      </c>
      <c r="G33" s="366">
        <v>0</v>
      </c>
      <c r="H33" s="366">
        <v>113910.18</v>
      </c>
      <c r="I33" s="366">
        <v>31362.94</v>
      </c>
      <c r="J33" s="365">
        <v>0.21588949146270142</v>
      </c>
      <c r="K33" s="364"/>
      <c r="L33" s="364"/>
    </row>
    <row r="34" spans="1:12" ht="18" customHeight="1" x14ac:dyDescent="0.25">
      <c r="A34" s="368" t="s">
        <v>1851</v>
      </c>
      <c r="B34" s="368" t="s">
        <v>1850</v>
      </c>
      <c r="C34" s="368" t="s">
        <v>1013</v>
      </c>
      <c r="D34" s="368">
        <v>9</v>
      </c>
      <c r="E34" s="368">
        <v>171</v>
      </c>
      <c r="F34" s="367">
        <v>11684.53</v>
      </c>
      <c r="G34" s="366">
        <v>0</v>
      </c>
      <c r="H34" s="366">
        <v>10625.02</v>
      </c>
      <c r="I34" s="366">
        <v>1059.51</v>
      </c>
      <c r="J34" s="365">
        <v>9.0676304481224324E-2</v>
      </c>
      <c r="K34" s="364"/>
      <c r="L34" s="364"/>
    </row>
    <row r="35" spans="1:12" ht="18" customHeight="1" x14ac:dyDescent="0.25">
      <c r="A35" s="368" t="s">
        <v>1963</v>
      </c>
      <c r="B35" s="368" t="s">
        <v>1962</v>
      </c>
      <c r="C35" s="368" t="s">
        <v>1013</v>
      </c>
      <c r="D35" s="368">
        <v>5</v>
      </c>
      <c r="E35" s="368">
        <v>95</v>
      </c>
      <c r="F35" s="367">
        <v>5152.05</v>
      </c>
      <c r="G35" s="366">
        <v>0</v>
      </c>
      <c r="H35" s="366">
        <v>4672.3</v>
      </c>
      <c r="I35" s="366">
        <v>479.75</v>
      </c>
      <c r="J35" s="365">
        <v>9.3118273308682956E-2</v>
      </c>
      <c r="K35" s="364"/>
      <c r="L35" s="364"/>
    </row>
    <row r="36" spans="1:12" ht="18" customHeight="1" x14ac:dyDescent="0.25">
      <c r="A36" s="368" t="s">
        <v>1847</v>
      </c>
      <c r="B36" s="368" t="s">
        <v>1846</v>
      </c>
      <c r="C36" s="368" t="s">
        <v>1013</v>
      </c>
      <c r="D36" s="368">
        <v>5</v>
      </c>
      <c r="E36" s="368">
        <v>95</v>
      </c>
      <c r="F36" s="367">
        <v>6605.81</v>
      </c>
      <c r="G36" s="366">
        <v>0</v>
      </c>
      <c r="H36" s="366">
        <v>5183.3</v>
      </c>
      <c r="I36" s="366">
        <v>1422.51</v>
      </c>
      <c r="J36" s="365">
        <v>0.21534225174505472</v>
      </c>
      <c r="K36" s="364"/>
      <c r="L36" s="364"/>
    </row>
    <row r="37" spans="1:12" ht="18" customHeight="1" x14ac:dyDescent="0.25">
      <c r="A37" s="368" t="s">
        <v>1845</v>
      </c>
      <c r="B37" s="368" t="s">
        <v>1844</v>
      </c>
      <c r="C37" s="368" t="s">
        <v>1013</v>
      </c>
      <c r="D37" s="368">
        <v>2</v>
      </c>
      <c r="E37" s="368">
        <v>38</v>
      </c>
      <c r="F37" s="367">
        <v>4026.92</v>
      </c>
      <c r="G37" s="366">
        <v>0</v>
      </c>
      <c r="H37" s="366">
        <v>3164.92</v>
      </c>
      <c r="I37" s="366">
        <v>862</v>
      </c>
      <c r="J37" s="365">
        <v>0.21405938037010916</v>
      </c>
      <c r="K37" s="364"/>
      <c r="L37" s="364"/>
    </row>
    <row r="38" spans="1:12" ht="18" customHeight="1" x14ac:dyDescent="0.25">
      <c r="A38" s="368" t="s">
        <v>1843</v>
      </c>
      <c r="B38" s="368" t="s">
        <v>1842</v>
      </c>
      <c r="C38" s="368" t="s">
        <v>1013</v>
      </c>
      <c r="D38" s="368">
        <v>5</v>
      </c>
      <c r="E38" s="368">
        <v>95</v>
      </c>
      <c r="F38" s="367">
        <v>5269.5</v>
      </c>
      <c r="G38" s="366">
        <v>0</v>
      </c>
      <c r="H38" s="366">
        <v>4821.8999999999996</v>
      </c>
      <c r="I38" s="366">
        <v>447.6</v>
      </c>
      <c r="J38" s="365">
        <v>8.4941645317392539E-2</v>
      </c>
      <c r="K38" s="364"/>
      <c r="L38" s="364"/>
    </row>
    <row r="39" spans="1:12" ht="18" customHeight="1" x14ac:dyDescent="0.25">
      <c r="A39" s="368" t="s">
        <v>1841</v>
      </c>
      <c r="B39" s="368" t="s">
        <v>1840</v>
      </c>
      <c r="C39" s="368" t="s">
        <v>1013</v>
      </c>
      <c r="D39" s="368">
        <v>27</v>
      </c>
      <c r="E39" s="368">
        <v>513</v>
      </c>
      <c r="F39" s="367">
        <v>33499.440000000002</v>
      </c>
      <c r="G39" s="366">
        <v>0</v>
      </c>
      <c r="H39" s="366">
        <v>24646.95</v>
      </c>
      <c r="I39" s="366">
        <v>8852.49</v>
      </c>
      <c r="J39" s="365">
        <v>0.26425785028048232</v>
      </c>
      <c r="K39" s="364"/>
      <c r="L39" s="364"/>
    </row>
    <row r="40" spans="1:12" ht="18" customHeight="1" x14ac:dyDescent="0.25">
      <c r="A40" s="368" t="s">
        <v>1839</v>
      </c>
      <c r="B40" s="368" t="s">
        <v>1838</v>
      </c>
      <c r="C40" s="368" t="s">
        <v>1013</v>
      </c>
      <c r="D40" s="368">
        <v>7</v>
      </c>
      <c r="E40" s="368">
        <v>133</v>
      </c>
      <c r="F40" s="367">
        <v>9543.31</v>
      </c>
      <c r="G40" s="366">
        <v>0</v>
      </c>
      <c r="H40" s="366">
        <v>8723.68</v>
      </c>
      <c r="I40" s="366">
        <v>819.63</v>
      </c>
      <c r="J40" s="365">
        <v>8.5885295563069841E-2</v>
      </c>
      <c r="K40" s="364"/>
      <c r="L40" s="364"/>
    </row>
    <row r="41" spans="1:12" ht="18" customHeight="1" x14ac:dyDescent="0.25">
      <c r="A41" s="368" t="s">
        <v>2325</v>
      </c>
      <c r="B41" s="368" t="s">
        <v>2324</v>
      </c>
      <c r="C41" s="368" t="s">
        <v>1013</v>
      </c>
      <c r="D41" s="368">
        <v>1</v>
      </c>
      <c r="E41" s="368">
        <v>19</v>
      </c>
      <c r="F41" s="367">
        <v>1207.2</v>
      </c>
      <c r="G41" s="366">
        <v>0</v>
      </c>
      <c r="H41" s="366">
        <v>890.17</v>
      </c>
      <c r="I41" s="366">
        <v>317.02999999999997</v>
      </c>
      <c r="J41" s="365">
        <v>0.26261597084161697</v>
      </c>
      <c r="K41" s="364"/>
      <c r="L41" s="364"/>
    </row>
    <row r="42" spans="1:12" ht="18" customHeight="1" x14ac:dyDescent="0.25">
      <c r="A42" s="368" t="s">
        <v>3151</v>
      </c>
      <c r="B42" s="368" t="s">
        <v>3150</v>
      </c>
      <c r="C42" s="368" t="s">
        <v>1013</v>
      </c>
      <c r="D42" s="368">
        <v>4</v>
      </c>
      <c r="E42" s="368">
        <v>76</v>
      </c>
      <c r="F42" s="367">
        <v>5253.52</v>
      </c>
      <c r="G42" s="366">
        <v>0</v>
      </c>
      <c r="H42" s="366">
        <v>3752.24</v>
      </c>
      <c r="I42" s="366">
        <v>1501.28</v>
      </c>
      <c r="J42" s="365">
        <v>0.2857664956067551</v>
      </c>
      <c r="K42" s="364"/>
      <c r="L42" s="364"/>
    </row>
    <row r="43" spans="1:12" ht="18" customHeight="1" x14ac:dyDescent="0.25">
      <c r="A43" s="368" t="s">
        <v>1837</v>
      </c>
      <c r="B43" s="368" t="s">
        <v>1836</v>
      </c>
      <c r="C43" s="368" t="s">
        <v>1013</v>
      </c>
      <c r="D43" s="368">
        <v>1394</v>
      </c>
      <c r="E43" s="368">
        <v>26486</v>
      </c>
      <c r="F43" s="367">
        <v>1006301.32</v>
      </c>
      <c r="G43" s="366">
        <v>0</v>
      </c>
      <c r="H43" s="366">
        <v>914525.28</v>
      </c>
      <c r="I43" s="366">
        <v>91776.04</v>
      </c>
      <c r="J43" s="365">
        <v>9.1201351102272232E-2</v>
      </c>
      <c r="K43" s="364"/>
      <c r="L43" s="364"/>
    </row>
    <row r="44" spans="1:12" ht="18" customHeight="1" x14ac:dyDescent="0.25">
      <c r="A44" s="368" t="s">
        <v>10627</v>
      </c>
      <c r="B44" s="368" t="s">
        <v>10626</v>
      </c>
      <c r="C44" s="368" t="s">
        <v>1013</v>
      </c>
      <c r="D44" s="368">
        <v>2</v>
      </c>
      <c r="E44" s="368">
        <v>38</v>
      </c>
      <c r="F44" s="367">
        <v>2850.8</v>
      </c>
      <c r="G44" s="366">
        <v>0</v>
      </c>
      <c r="H44" s="366">
        <v>1467.42</v>
      </c>
      <c r="I44" s="366">
        <v>1383.38</v>
      </c>
      <c r="J44" s="365">
        <v>0.48526027781675318</v>
      </c>
      <c r="K44" s="364"/>
      <c r="L44" s="364"/>
    </row>
    <row r="45" spans="1:12" ht="18" customHeight="1" x14ac:dyDescent="0.25">
      <c r="A45" s="368" t="s">
        <v>4067</v>
      </c>
      <c r="B45" s="368" t="s">
        <v>4066</v>
      </c>
      <c r="C45" s="368" t="s">
        <v>1013</v>
      </c>
      <c r="D45" s="368">
        <v>5</v>
      </c>
      <c r="E45" s="368">
        <v>95</v>
      </c>
      <c r="F45" s="367">
        <v>6103.25</v>
      </c>
      <c r="G45" s="366">
        <v>0</v>
      </c>
      <c r="H45" s="366">
        <v>5018.7</v>
      </c>
      <c r="I45" s="366">
        <v>1084.55</v>
      </c>
      <c r="J45" s="365">
        <v>0.17770040552164831</v>
      </c>
      <c r="K45" s="364"/>
      <c r="L45" s="364"/>
    </row>
    <row r="46" spans="1:12" ht="18" customHeight="1" x14ac:dyDescent="0.25">
      <c r="A46" s="368" t="s">
        <v>1835</v>
      </c>
      <c r="B46" s="368" t="s">
        <v>1834</v>
      </c>
      <c r="C46" s="368" t="s">
        <v>1013</v>
      </c>
      <c r="D46" s="368">
        <v>1</v>
      </c>
      <c r="E46" s="368">
        <v>19</v>
      </c>
      <c r="F46" s="367">
        <v>1854.27</v>
      </c>
      <c r="G46" s="366">
        <v>0</v>
      </c>
      <c r="H46" s="366">
        <v>1264.17</v>
      </c>
      <c r="I46" s="366">
        <v>590.1</v>
      </c>
      <c r="J46" s="365">
        <v>0.31823844423951203</v>
      </c>
      <c r="K46" s="364"/>
      <c r="L46" s="364"/>
    </row>
    <row r="47" spans="1:12" ht="18" customHeight="1" x14ac:dyDescent="0.25">
      <c r="A47" s="368" t="s">
        <v>1833</v>
      </c>
      <c r="B47" s="368" t="s">
        <v>1832</v>
      </c>
      <c r="C47" s="368" t="s">
        <v>1013</v>
      </c>
      <c r="D47" s="368">
        <v>1</v>
      </c>
      <c r="E47" s="368">
        <v>19</v>
      </c>
      <c r="F47" s="367">
        <v>1636.28</v>
      </c>
      <c r="G47" s="366">
        <v>0</v>
      </c>
      <c r="H47" s="366">
        <v>1222.55</v>
      </c>
      <c r="I47" s="366">
        <v>413.73</v>
      </c>
      <c r="J47" s="365">
        <v>0.25284792333830397</v>
      </c>
      <c r="K47" s="364"/>
      <c r="L47" s="364"/>
    </row>
    <row r="48" spans="1:12" ht="18" customHeight="1" x14ac:dyDescent="0.25">
      <c r="A48" s="368" t="s">
        <v>1831</v>
      </c>
      <c r="B48" s="368" t="s">
        <v>1830</v>
      </c>
      <c r="C48" s="368" t="s">
        <v>1013</v>
      </c>
      <c r="D48" s="368">
        <v>1</v>
      </c>
      <c r="E48" s="368">
        <v>19</v>
      </c>
      <c r="F48" s="367">
        <v>1635.6</v>
      </c>
      <c r="G48" s="366">
        <v>0</v>
      </c>
      <c r="H48" s="366">
        <v>1206.06</v>
      </c>
      <c r="I48" s="366">
        <v>429.54</v>
      </c>
      <c r="J48" s="365">
        <v>0.26261922230374174</v>
      </c>
      <c r="K48" s="364"/>
      <c r="L48" s="364"/>
    </row>
    <row r="49" spans="1:12" ht="18" customHeight="1" x14ac:dyDescent="0.25">
      <c r="A49" s="368" t="s">
        <v>1827</v>
      </c>
      <c r="B49" s="368" t="s">
        <v>1826</v>
      </c>
      <c r="C49" s="368" t="s">
        <v>1013</v>
      </c>
      <c r="D49" s="368">
        <v>1</v>
      </c>
      <c r="E49" s="368">
        <v>19</v>
      </c>
      <c r="F49" s="367">
        <v>2830.39</v>
      </c>
      <c r="G49" s="366">
        <v>0</v>
      </c>
      <c r="H49" s="366">
        <v>1825.7</v>
      </c>
      <c r="I49" s="366">
        <v>1004.69</v>
      </c>
      <c r="J49" s="365">
        <v>0.35496521680757775</v>
      </c>
      <c r="K49" s="364"/>
      <c r="L49" s="364"/>
    </row>
    <row r="50" spans="1:12" ht="18" customHeight="1" x14ac:dyDescent="0.25">
      <c r="A50" s="368" t="s">
        <v>1825</v>
      </c>
      <c r="B50" s="368" t="s">
        <v>1824</v>
      </c>
      <c r="C50" s="368" t="s">
        <v>1013</v>
      </c>
      <c r="D50" s="368">
        <v>1</v>
      </c>
      <c r="E50" s="368">
        <v>19</v>
      </c>
      <c r="F50" s="367">
        <v>1652.23</v>
      </c>
      <c r="G50" s="366">
        <v>0</v>
      </c>
      <c r="H50" s="366">
        <v>1180.01</v>
      </c>
      <c r="I50" s="366">
        <v>472.22</v>
      </c>
      <c r="J50" s="365">
        <v>0.28580766600291729</v>
      </c>
      <c r="K50" s="364"/>
      <c r="L50" s="364"/>
    </row>
    <row r="51" spans="1:12" ht="18" customHeight="1" x14ac:dyDescent="0.25">
      <c r="A51" s="368" t="s">
        <v>1820</v>
      </c>
      <c r="B51" s="368" t="s">
        <v>1819</v>
      </c>
      <c r="C51" s="368" t="s">
        <v>1818</v>
      </c>
      <c r="D51" s="368">
        <v>28</v>
      </c>
      <c r="E51" s="368">
        <v>309.12</v>
      </c>
      <c r="F51" s="367">
        <v>9870.0400000000009</v>
      </c>
      <c r="G51" s="366">
        <v>0</v>
      </c>
      <c r="H51" s="366">
        <v>6792.34</v>
      </c>
      <c r="I51" s="366">
        <v>3077.7</v>
      </c>
      <c r="J51" s="365">
        <v>0.31182244448857349</v>
      </c>
      <c r="K51" s="364"/>
      <c r="L51" s="364"/>
    </row>
    <row r="52" spans="1:12" ht="18" customHeight="1" x14ac:dyDescent="0.25">
      <c r="A52" s="368" t="s">
        <v>1817</v>
      </c>
      <c r="B52" s="368" t="s">
        <v>1816</v>
      </c>
      <c r="C52" s="368" t="s">
        <v>1013</v>
      </c>
      <c r="D52" s="368">
        <v>13</v>
      </c>
      <c r="E52" s="368">
        <v>247</v>
      </c>
      <c r="F52" s="367">
        <v>10182.27</v>
      </c>
      <c r="G52" s="366">
        <v>0</v>
      </c>
      <c r="H52" s="366">
        <v>6861.14</v>
      </c>
      <c r="I52" s="366">
        <v>3321.13</v>
      </c>
      <c r="J52" s="365">
        <v>0.3261679370120808</v>
      </c>
      <c r="K52" s="364"/>
      <c r="L52" s="364"/>
    </row>
    <row r="53" spans="1:12" ht="18" customHeight="1" x14ac:dyDescent="0.25">
      <c r="A53" s="368" t="s">
        <v>3146</v>
      </c>
      <c r="B53" s="368" t="s">
        <v>3145</v>
      </c>
      <c r="C53" s="368" t="s">
        <v>1013</v>
      </c>
      <c r="D53" s="368">
        <v>1</v>
      </c>
      <c r="E53" s="368">
        <v>19</v>
      </c>
      <c r="F53" s="367">
        <v>1673.99</v>
      </c>
      <c r="G53" s="366">
        <v>0</v>
      </c>
      <c r="H53" s="366">
        <v>1234.3699999999999</v>
      </c>
      <c r="I53" s="366">
        <v>439.62</v>
      </c>
      <c r="J53" s="365">
        <v>0.2626180562607901</v>
      </c>
      <c r="K53" s="364"/>
      <c r="L53" s="364"/>
    </row>
    <row r="54" spans="1:12" ht="18" customHeight="1" x14ac:dyDescent="0.25">
      <c r="A54" s="368" t="s">
        <v>1815</v>
      </c>
      <c r="B54" s="368" t="s">
        <v>1814</v>
      </c>
      <c r="C54" s="368" t="s">
        <v>1013</v>
      </c>
      <c r="D54" s="368">
        <v>16</v>
      </c>
      <c r="E54" s="368">
        <v>304</v>
      </c>
      <c r="F54" s="367">
        <v>10329.16</v>
      </c>
      <c r="G54" s="366">
        <v>0</v>
      </c>
      <c r="H54" s="366">
        <v>11777.6</v>
      </c>
      <c r="I54" s="366">
        <v>-1448.44</v>
      </c>
      <c r="J54" s="365">
        <v>-0.14022824702105496</v>
      </c>
      <c r="K54" s="364"/>
      <c r="L54" s="364"/>
    </row>
    <row r="55" spans="1:12" ht="18" customHeight="1" x14ac:dyDescent="0.25">
      <c r="A55" s="368" t="s">
        <v>1960</v>
      </c>
      <c r="B55" s="368" t="s">
        <v>1959</v>
      </c>
      <c r="C55" s="368" t="s">
        <v>1013</v>
      </c>
      <c r="D55" s="368">
        <v>9</v>
      </c>
      <c r="E55" s="368">
        <v>171</v>
      </c>
      <c r="F55" s="367">
        <v>9636.6299999999992</v>
      </c>
      <c r="G55" s="366">
        <v>0</v>
      </c>
      <c r="H55" s="366">
        <v>8598.5400000000009</v>
      </c>
      <c r="I55" s="366">
        <v>1038.0899999999999</v>
      </c>
      <c r="J55" s="365">
        <v>0.10772334311891191</v>
      </c>
      <c r="K55" s="364"/>
      <c r="L55" s="364"/>
    </row>
    <row r="56" spans="1:12" ht="18" customHeight="1" x14ac:dyDescent="0.25">
      <c r="A56" s="368" t="s">
        <v>1813</v>
      </c>
      <c r="B56" s="368" t="s">
        <v>1812</v>
      </c>
      <c r="C56" s="368" t="s">
        <v>1013</v>
      </c>
      <c r="D56" s="368">
        <v>1</v>
      </c>
      <c r="E56" s="368">
        <v>19</v>
      </c>
      <c r="F56" s="367">
        <v>1610.77</v>
      </c>
      <c r="G56" s="366">
        <v>0</v>
      </c>
      <c r="H56" s="366">
        <v>1187.75</v>
      </c>
      <c r="I56" s="366">
        <v>423.02</v>
      </c>
      <c r="J56" s="365">
        <v>0.2626197408692737</v>
      </c>
      <c r="K56" s="364"/>
      <c r="L56" s="364"/>
    </row>
    <row r="57" spans="1:12" ht="18" customHeight="1" x14ac:dyDescent="0.25">
      <c r="A57" s="368" t="s">
        <v>2315</v>
      </c>
      <c r="B57" s="368" t="s">
        <v>2314</v>
      </c>
      <c r="C57" s="368" t="s">
        <v>1013</v>
      </c>
      <c r="D57" s="368">
        <v>1</v>
      </c>
      <c r="E57" s="368">
        <v>19</v>
      </c>
      <c r="F57" s="367">
        <v>1536.61</v>
      </c>
      <c r="G57" s="366">
        <v>0</v>
      </c>
      <c r="H57" s="366">
        <v>1190.74</v>
      </c>
      <c r="I57" s="366">
        <v>345.87</v>
      </c>
      <c r="J57" s="365">
        <v>0.22508639147213672</v>
      </c>
      <c r="K57" s="364"/>
      <c r="L57" s="364"/>
    </row>
    <row r="58" spans="1:12" ht="18" customHeight="1" x14ac:dyDescent="0.25">
      <c r="A58" s="368" t="s">
        <v>1811</v>
      </c>
      <c r="B58" s="368" t="s">
        <v>1810</v>
      </c>
      <c r="C58" s="368" t="s">
        <v>1013</v>
      </c>
      <c r="D58" s="368">
        <v>10</v>
      </c>
      <c r="E58" s="368">
        <v>190</v>
      </c>
      <c r="F58" s="367">
        <v>12733.45</v>
      </c>
      <c r="G58" s="366">
        <v>0</v>
      </c>
      <c r="H58" s="366">
        <v>9532.7099999999991</v>
      </c>
      <c r="I58" s="366">
        <v>3200.74</v>
      </c>
      <c r="J58" s="365">
        <v>0.25136471262697857</v>
      </c>
      <c r="K58" s="364"/>
      <c r="L58" s="364"/>
    </row>
    <row r="59" spans="1:12" ht="18" customHeight="1" x14ac:dyDescent="0.25">
      <c r="A59" s="368" t="s">
        <v>1807</v>
      </c>
      <c r="B59" s="368" t="s">
        <v>1806</v>
      </c>
      <c r="C59" s="368" t="s">
        <v>1013</v>
      </c>
      <c r="D59" s="368">
        <v>14</v>
      </c>
      <c r="E59" s="368">
        <v>266</v>
      </c>
      <c r="F59" s="367">
        <v>0.14000000000000001</v>
      </c>
      <c r="G59" s="366">
        <v>0</v>
      </c>
      <c r="H59" s="366">
        <v>6053.88</v>
      </c>
      <c r="I59" s="366">
        <v>-6053.74</v>
      </c>
      <c r="J59" s="365">
        <v>-43241</v>
      </c>
      <c r="K59" s="364"/>
      <c r="L59" s="364"/>
    </row>
    <row r="60" spans="1:12" ht="18" customHeight="1" x14ac:dyDescent="0.25">
      <c r="A60" s="368" t="s">
        <v>2313</v>
      </c>
      <c r="B60" s="368" t="s">
        <v>2312</v>
      </c>
      <c r="C60" s="368" t="s">
        <v>1013</v>
      </c>
      <c r="D60" s="368">
        <v>24</v>
      </c>
      <c r="E60" s="368">
        <v>456</v>
      </c>
      <c r="F60" s="367">
        <v>0.24</v>
      </c>
      <c r="G60" s="366">
        <v>0</v>
      </c>
      <c r="H60" s="366">
        <v>9290.64</v>
      </c>
      <c r="I60" s="366">
        <v>-9290.4</v>
      </c>
      <c r="J60" s="365">
        <v>-38710</v>
      </c>
      <c r="K60" s="364"/>
      <c r="L60" s="364"/>
    </row>
    <row r="61" spans="1:12" ht="18" customHeight="1" x14ac:dyDescent="0.25">
      <c r="A61" s="368" t="s">
        <v>1802</v>
      </c>
      <c r="B61" s="368" t="s">
        <v>1801</v>
      </c>
      <c r="C61" s="368" t="s">
        <v>1803</v>
      </c>
      <c r="D61" s="368">
        <v>5</v>
      </c>
      <c r="E61" s="368">
        <v>28.38</v>
      </c>
      <c r="F61" s="367">
        <v>7541.4</v>
      </c>
      <c r="G61" s="366">
        <v>0</v>
      </c>
      <c r="H61" s="366">
        <v>6509.22</v>
      </c>
      <c r="I61" s="366">
        <v>1032.18</v>
      </c>
      <c r="J61" s="365">
        <v>0.13686848595751452</v>
      </c>
      <c r="K61" s="364"/>
      <c r="L61" s="364"/>
    </row>
    <row r="62" spans="1:12" ht="18" customHeight="1" x14ac:dyDescent="0.25">
      <c r="A62" s="368" t="s">
        <v>1802</v>
      </c>
      <c r="B62" s="368" t="s">
        <v>1801</v>
      </c>
      <c r="C62" s="368" t="s">
        <v>1800</v>
      </c>
      <c r="D62" s="368">
        <v>252</v>
      </c>
      <c r="E62" s="368">
        <v>119.196</v>
      </c>
      <c r="F62" s="367">
        <v>29506.68</v>
      </c>
      <c r="G62" s="366">
        <v>0</v>
      </c>
      <c r="H62" s="366">
        <v>27335.51</v>
      </c>
      <c r="I62" s="366">
        <v>2171.17</v>
      </c>
      <c r="J62" s="365">
        <v>7.3582321020189329E-2</v>
      </c>
      <c r="K62" s="364"/>
      <c r="L62" s="364"/>
    </row>
    <row r="63" spans="1:12" ht="18" customHeight="1" x14ac:dyDescent="0.25">
      <c r="A63" s="368" t="s">
        <v>1799</v>
      </c>
      <c r="B63" s="368" t="s">
        <v>1798</v>
      </c>
      <c r="C63" s="368" t="s">
        <v>1013</v>
      </c>
      <c r="D63" s="368">
        <v>9</v>
      </c>
      <c r="E63" s="368">
        <v>171</v>
      </c>
      <c r="F63" s="367">
        <v>15424.1</v>
      </c>
      <c r="G63" s="366">
        <v>0</v>
      </c>
      <c r="H63" s="366">
        <v>10915.44</v>
      </c>
      <c r="I63" s="366">
        <v>4508.66</v>
      </c>
      <c r="J63" s="365">
        <v>0.29231267950804263</v>
      </c>
      <c r="K63" s="364"/>
      <c r="L63" s="364"/>
    </row>
    <row r="64" spans="1:12" ht="18" customHeight="1" x14ac:dyDescent="0.25">
      <c r="A64" s="368" t="s">
        <v>5275</v>
      </c>
      <c r="B64" s="368" t="s">
        <v>5274</v>
      </c>
      <c r="C64" s="368" t="s">
        <v>1013</v>
      </c>
      <c r="D64" s="368">
        <v>1</v>
      </c>
      <c r="E64" s="368">
        <v>19</v>
      </c>
      <c r="F64" s="367">
        <v>2166.27</v>
      </c>
      <c r="G64" s="366">
        <v>0</v>
      </c>
      <c r="H64" s="366">
        <v>997.11</v>
      </c>
      <c r="I64" s="366">
        <v>1169.1600000000001</v>
      </c>
      <c r="J64" s="365">
        <v>0.53971111634283819</v>
      </c>
      <c r="K64" s="364"/>
      <c r="L64" s="364"/>
    </row>
    <row r="65" spans="1:12" ht="18" customHeight="1" x14ac:dyDescent="0.25">
      <c r="A65" s="368" t="s">
        <v>1795</v>
      </c>
      <c r="B65" s="368" t="s">
        <v>1794</v>
      </c>
      <c r="C65" s="368" t="s">
        <v>1013</v>
      </c>
      <c r="D65" s="368">
        <v>11</v>
      </c>
      <c r="E65" s="368">
        <v>209</v>
      </c>
      <c r="F65" s="367">
        <v>10230.14</v>
      </c>
      <c r="G65" s="366">
        <v>-953.14</v>
      </c>
      <c r="H65" s="366">
        <v>3645.9</v>
      </c>
      <c r="I65" s="366">
        <v>5631.1</v>
      </c>
      <c r="J65" s="365">
        <v>0.60699579605475906</v>
      </c>
      <c r="K65" s="364"/>
      <c r="L65" s="364"/>
    </row>
    <row r="66" spans="1:12" ht="18" customHeight="1" x14ac:dyDescent="0.25">
      <c r="A66" s="368" t="s">
        <v>10625</v>
      </c>
      <c r="B66" s="368" t="s">
        <v>10624</v>
      </c>
      <c r="C66" s="368" t="s">
        <v>1013</v>
      </c>
      <c r="D66" s="368">
        <v>2</v>
      </c>
      <c r="E66" s="368">
        <v>38</v>
      </c>
      <c r="F66" s="367">
        <v>2810.1</v>
      </c>
      <c r="G66" s="366">
        <v>0</v>
      </c>
      <c r="H66" s="366">
        <v>2044.66</v>
      </c>
      <c r="I66" s="366">
        <v>765.44</v>
      </c>
      <c r="J66" s="365">
        <v>0.27238888295790187</v>
      </c>
      <c r="K66" s="364"/>
      <c r="L66" s="364"/>
    </row>
    <row r="67" spans="1:12" ht="18" customHeight="1" x14ac:dyDescent="0.25">
      <c r="A67" s="368" t="s">
        <v>1793</v>
      </c>
      <c r="B67" s="368" t="s">
        <v>1792</v>
      </c>
      <c r="C67" s="368" t="s">
        <v>1013</v>
      </c>
      <c r="D67" s="368">
        <v>4</v>
      </c>
      <c r="E67" s="368">
        <v>76</v>
      </c>
      <c r="F67" s="367">
        <v>6528.2</v>
      </c>
      <c r="G67" s="366">
        <v>0</v>
      </c>
      <c r="H67" s="366">
        <v>4674.76</v>
      </c>
      <c r="I67" s="366">
        <v>1853.44</v>
      </c>
      <c r="J67" s="365">
        <v>0.28391287031647316</v>
      </c>
      <c r="K67" s="364"/>
      <c r="L67" s="364"/>
    </row>
    <row r="68" spans="1:12" ht="18" customHeight="1" x14ac:dyDescent="0.25">
      <c r="A68" s="368" t="s">
        <v>3142</v>
      </c>
      <c r="B68" s="368" t="s">
        <v>3141</v>
      </c>
      <c r="C68" s="368" t="s">
        <v>1013</v>
      </c>
      <c r="D68" s="368">
        <v>1</v>
      </c>
      <c r="E68" s="368">
        <v>19</v>
      </c>
      <c r="F68" s="367">
        <v>1403.91</v>
      </c>
      <c r="G68" s="366">
        <v>0</v>
      </c>
      <c r="H68" s="366">
        <v>1035.22</v>
      </c>
      <c r="I68" s="366">
        <v>368.69</v>
      </c>
      <c r="J68" s="365">
        <v>0.26261654949391344</v>
      </c>
      <c r="K68" s="364"/>
      <c r="L68" s="364"/>
    </row>
    <row r="69" spans="1:12" ht="18" customHeight="1" x14ac:dyDescent="0.25">
      <c r="A69" s="368" t="s">
        <v>1791</v>
      </c>
      <c r="B69" s="368" t="s">
        <v>1790</v>
      </c>
      <c r="C69" s="368" t="s">
        <v>1013</v>
      </c>
      <c r="D69" s="368">
        <v>2</v>
      </c>
      <c r="E69" s="368">
        <v>38</v>
      </c>
      <c r="F69" s="367">
        <v>3240.72</v>
      </c>
      <c r="G69" s="366">
        <v>0</v>
      </c>
      <c r="H69" s="366">
        <v>2389.66</v>
      </c>
      <c r="I69" s="366">
        <v>851.06</v>
      </c>
      <c r="J69" s="365">
        <v>0.26261448073267668</v>
      </c>
      <c r="K69" s="364"/>
      <c r="L69" s="364"/>
    </row>
    <row r="70" spans="1:12" ht="18" customHeight="1" x14ac:dyDescent="0.25">
      <c r="A70" s="368" t="s">
        <v>1789</v>
      </c>
      <c r="B70" s="368" t="s">
        <v>1788</v>
      </c>
      <c r="C70" s="368" t="s">
        <v>1785</v>
      </c>
      <c r="D70" s="368">
        <v>238</v>
      </c>
      <c r="E70" s="368">
        <v>4760</v>
      </c>
      <c r="F70" s="367">
        <v>92564.3</v>
      </c>
      <c r="G70" s="366">
        <v>-9624</v>
      </c>
      <c r="H70" s="366">
        <v>71512.38</v>
      </c>
      <c r="I70" s="366">
        <v>11427.92</v>
      </c>
      <c r="J70" s="365">
        <v>0.13778488864882332</v>
      </c>
      <c r="K70" s="364"/>
      <c r="L70" s="364"/>
    </row>
    <row r="71" spans="1:12" ht="18" customHeight="1" x14ac:dyDescent="0.25">
      <c r="A71" s="368" t="s">
        <v>1787</v>
      </c>
      <c r="B71" s="368" t="s">
        <v>1786</v>
      </c>
      <c r="C71" s="368" t="s">
        <v>1785</v>
      </c>
      <c r="D71" s="368">
        <v>12</v>
      </c>
      <c r="E71" s="368">
        <v>240</v>
      </c>
      <c r="F71" s="367">
        <v>6284.7</v>
      </c>
      <c r="G71" s="366">
        <v>0</v>
      </c>
      <c r="H71" s="366">
        <v>4972.8</v>
      </c>
      <c r="I71" s="366">
        <v>1311.9</v>
      </c>
      <c r="J71" s="365">
        <v>0.20874504749630055</v>
      </c>
      <c r="K71" s="364"/>
      <c r="L71" s="364"/>
    </row>
    <row r="72" spans="1:12" ht="18" customHeight="1" x14ac:dyDescent="0.25">
      <c r="A72" s="368" t="s">
        <v>1784</v>
      </c>
      <c r="B72" s="368" t="s">
        <v>1783</v>
      </c>
      <c r="C72" s="368" t="s">
        <v>1771</v>
      </c>
      <c r="D72" s="368">
        <v>85</v>
      </c>
      <c r="E72" s="368">
        <v>510</v>
      </c>
      <c r="F72" s="367">
        <v>45796.72</v>
      </c>
      <c r="G72" s="366">
        <v>0</v>
      </c>
      <c r="H72" s="366">
        <v>42016.78</v>
      </c>
      <c r="I72" s="366">
        <v>3779.94</v>
      </c>
      <c r="J72" s="365">
        <v>8.2537352019969992E-2</v>
      </c>
      <c r="K72" s="364"/>
      <c r="L72" s="364"/>
    </row>
    <row r="73" spans="1:12" ht="18" customHeight="1" x14ac:dyDescent="0.25">
      <c r="A73" s="368" t="s">
        <v>1784</v>
      </c>
      <c r="B73" s="368" t="s">
        <v>1783</v>
      </c>
      <c r="C73" s="368" t="s">
        <v>1774</v>
      </c>
      <c r="D73" s="368">
        <v>288</v>
      </c>
      <c r="E73" s="368">
        <v>72</v>
      </c>
      <c r="F73" s="367">
        <v>7119.84</v>
      </c>
      <c r="G73" s="366">
        <v>0</v>
      </c>
      <c r="H73" s="366">
        <v>6038.08</v>
      </c>
      <c r="I73" s="366">
        <v>1081.76</v>
      </c>
      <c r="J73" s="365">
        <v>0.15193599856176543</v>
      </c>
      <c r="K73" s="364"/>
      <c r="L73" s="364"/>
    </row>
    <row r="74" spans="1:12" ht="18" customHeight="1" x14ac:dyDescent="0.25">
      <c r="A74" s="368" t="s">
        <v>1782</v>
      </c>
      <c r="B74" s="368" t="s">
        <v>1781</v>
      </c>
      <c r="C74" s="368" t="s">
        <v>1771</v>
      </c>
      <c r="D74" s="368">
        <v>74</v>
      </c>
      <c r="E74" s="368">
        <v>444</v>
      </c>
      <c r="F74" s="367">
        <v>63495.33</v>
      </c>
      <c r="G74" s="366">
        <v>0</v>
      </c>
      <c r="H74" s="366">
        <v>46025.78</v>
      </c>
      <c r="I74" s="366">
        <v>17469.55</v>
      </c>
      <c r="J74" s="365">
        <v>0.27513125768462027</v>
      </c>
      <c r="K74" s="364"/>
      <c r="L74" s="364"/>
    </row>
    <row r="75" spans="1:12" ht="18" customHeight="1" x14ac:dyDescent="0.25">
      <c r="A75" s="368" t="s">
        <v>1782</v>
      </c>
      <c r="B75" s="368" t="s">
        <v>1781</v>
      </c>
      <c r="C75" s="368" t="s">
        <v>1774</v>
      </c>
      <c r="D75" s="368">
        <v>312</v>
      </c>
      <c r="E75" s="368">
        <v>78</v>
      </c>
      <c r="F75" s="367">
        <v>11378.64</v>
      </c>
      <c r="G75" s="366">
        <v>0</v>
      </c>
      <c r="H75" s="366">
        <v>8085.4</v>
      </c>
      <c r="I75" s="366">
        <v>3293.24</v>
      </c>
      <c r="J75" s="365">
        <v>0.2894229890391119</v>
      </c>
      <c r="K75" s="364"/>
      <c r="L75" s="364"/>
    </row>
    <row r="76" spans="1:12" ht="18" customHeight="1" x14ac:dyDescent="0.25">
      <c r="A76" s="368" t="s">
        <v>1780</v>
      </c>
      <c r="B76" s="368" t="s">
        <v>1779</v>
      </c>
      <c r="C76" s="368" t="s">
        <v>1771</v>
      </c>
      <c r="D76" s="368">
        <v>1</v>
      </c>
      <c r="E76" s="368">
        <v>6</v>
      </c>
      <c r="F76" s="367">
        <v>1304.75</v>
      </c>
      <c r="G76" s="366">
        <v>0</v>
      </c>
      <c r="H76" s="366">
        <v>959.84</v>
      </c>
      <c r="I76" s="366">
        <v>344.91</v>
      </c>
      <c r="J76" s="365">
        <v>0.26434949223989268</v>
      </c>
      <c r="K76" s="364"/>
      <c r="L76" s="364"/>
    </row>
    <row r="77" spans="1:12" ht="18" customHeight="1" x14ac:dyDescent="0.25">
      <c r="A77" s="368" t="s">
        <v>1780</v>
      </c>
      <c r="B77" s="368" t="s">
        <v>1779</v>
      </c>
      <c r="C77" s="368" t="s">
        <v>1774</v>
      </c>
      <c r="D77" s="368">
        <v>144</v>
      </c>
      <c r="E77" s="368">
        <v>36</v>
      </c>
      <c r="F77" s="367">
        <v>7701.12</v>
      </c>
      <c r="G77" s="366">
        <v>0</v>
      </c>
      <c r="H77" s="366">
        <v>5759.04</v>
      </c>
      <c r="I77" s="366">
        <v>1942.08</v>
      </c>
      <c r="J77" s="365">
        <v>0.25218150087260033</v>
      </c>
      <c r="K77" s="364"/>
      <c r="L77" s="364"/>
    </row>
    <row r="78" spans="1:12" ht="18" customHeight="1" x14ac:dyDescent="0.25">
      <c r="A78" s="368" t="s">
        <v>1778</v>
      </c>
      <c r="B78" s="368" t="s">
        <v>1777</v>
      </c>
      <c r="C78" s="368" t="s">
        <v>1771</v>
      </c>
      <c r="D78" s="368">
        <v>132</v>
      </c>
      <c r="E78" s="368">
        <v>792</v>
      </c>
      <c r="F78" s="367">
        <v>78420.210000000006</v>
      </c>
      <c r="G78" s="366">
        <v>0</v>
      </c>
      <c r="H78" s="366">
        <v>72664.009999999995</v>
      </c>
      <c r="I78" s="366">
        <v>5756.2</v>
      </c>
      <c r="J78" s="365">
        <v>7.3401996755683263E-2</v>
      </c>
      <c r="K78" s="364"/>
      <c r="L78" s="364"/>
    </row>
    <row r="79" spans="1:12" ht="18" customHeight="1" x14ac:dyDescent="0.25">
      <c r="A79" s="368" t="s">
        <v>1778</v>
      </c>
      <c r="B79" s="368" t="s">
        <v>1777</v>
      </c>
      <c r="C79" s="368" t="s">
        <v>1774</v>
      </c>
      <c r="D79" s="368">
        <v>72</v>
      </c>
      <c r="E79" s="368">
        <v>18</v>
      </c>
      <c r="F79" s="367">
        <v>2071.44</v>
      </c>
      <c r="G79" s="366">
        <v>0</v>
      </c>
      <c r="H79" s="366">
        <v>1654.79</v>
      </c>
      <c r="I79" s="366">
        <v>416.65</v>
      </c>
      <c r="J79" s="365">
        <v>0.20114026957092651</v>
      </c>
      <c r="K79" s="364"/>
      <c r="L79" s="364"/>
    </row>
    <row r="80" spans="1:12" ht="18" customHeight="1" x14ac:dyDescent="0.25">
      <c r="A80" s="368" t="s">
        <v>1776</v>
      </c>
      <c r="B80" s="368" t="s">
        <v>1775</v>
      </c>
      <c r="C80" s="368" t="s">
        <v>1771</v>
      </c>
      <c r="D80" s="368">
        <v>60</v>
      </c>
      <c r="E80" s="368">
        <v>360</v>
      </c>
      <c r="F80" s="367">
        <v>36371.589999999997</v>
      </c>
      <c r="G80" s="366">
        <v>0</v>
      </c>
      <c r="H80" s="366">
        <v>28590.65</v>
      </c>
      <c r="I80" s="366">
        <v>7780.94</v>
      </c>
      <c r="J80" s="365">
        <v>0.21392905836670875</v>
      </c>
      <c r="K80" s="364"/>
      <c r="L80" s="364"/>
    </row>
    <row r="81" spans="1:12" ht="18" customHeight="1" x14ac:dyDescent="0.25">
      <c r="A81" s="368" t="s">
        <v>1776</v>
      </c>
      <c r="B81" s="368" t="s">
        <v>1775</v>
      </c>
      <c r="C81" s="368" t="s">
        <v>1774</v>
      </c>
      <c r="D81" s="368">
        <v>192</v>
      </c>
      <c r="E81" s="368">
        <v>48</v>
      </c>
      <c r="F81" s="367">
        <v>5212.8</v>
      </c>
      <c r="G81" s="366">
        <v>0</v>
      </c>
      <c r="H81" s="366">
        <v>3811.22</v>
      </c>
      <c r="I81" s="366">
        <v>1401.58</v>
      </c>
      <c r="J81" s="365">
        <v>0.26887277470841009</v>
      </c>
      <c r="K81" s="364"/>
      <c r="L81" s="364"/>
    </row>
    <row r="82" spans="1:12" ht="18" customHeight="1" x14ac:dyDescent="0.25">
      <c r="A82" s="368" t="s">
        <v>1773</v>
      </c>
      <c r="B82" s="368" t="s">
        <v>1772</v>
      </c>
      <c r="C82" s="368" t="s">
        <v>1771</v>
      </c>
      <c r="D82" s="368">
        <v>35</v>
      </c>
      <c r="E82" s="368">
        <v>210</v>
      </c>
      <c r="F82" s="367">
        <v>22652.81</v>
      </c>
      <c r="G82" s="366">
        <v>0</v>
      </c>
      <c r="H82" s="366">
        <v>19182.599999999999</v>
      </c>
      <c r="I82" s="366">
        <v>3470.21</v>
      </c>
      <c r="J82" s="365">
        <v>0.15319114935409781</v>
      </c>
      <c r="K82" s="364"/>
      <c r="L82" s="364"/>
    </row>
    <row r="83" spans="1:12" ht="18" customHeight="1" x14ac:dyDescent="0.25">
      <c r="A83" s="368" t="s">
        <v>1770</v>
      </c>
      <c r="B83" s="368" t="s">
        <v>1769</v>
      </c>
      <c r="C83" s="368" t="s">
        <v>1764</v>
      </c>
      <c r="D83" s="368">
        <v>6</v>
      </c>
      <c r="E83" s="368">
        <v>85.14</v>
      </c>
      <c r="F83" s="367">
        <v>7846.24</v>
      </c>
      <c r="G83" s="366">
        <v>0</v>
      </c>
      <c r="H83" s="366">
        <v>5652.96</v>
      </c>
      <c r="I83" s="366">
        <v>2193.2800000000002</v>
      </c>
      <c r="J83" s="365">
        <v>0.27953261689675563</v>
      </c>
      <c r="K83" s="364"/>
      <c r="L83" s="364"/>
    </row>
    <row r="84" spans="1:12" ht="18" customHeight="1" x14ac:dyDescent="0.25">
      <c r="A84" s="368" t="s">
        <v>1770</v>
      </c>
      <c r="B84" s="368" t="s">
        <v>1769</v>
      </c>
      <c r="C84" s="368" t="s">
        <v>1074</v>
      </c>
      <c r="D84" s="368">
        <v>15</v>
      </c>
      <c r="E84" s="368">
        <v>14.19</v>
      </c>
      <c r="F84" s="367">
        <v>1087.95</v>
      </c>
      <c r="G84" s="366">
        <v>0</v>
      </c>
      <c r="H84" s="366">
        <v>942.16</v>
      </c>
      <c r="I84" s="366">
        <v>145.79</v>
      </c>
      <c r="J84" s="365">
        <v>0.13400432005147295</v>
      </c>
      <c r="K84" s="364"/>
      <c r="L84" s="364"/>
    </row>
    <row r="85" spans="1:12" ht="18" customHeight="1" x14ac:dyDescent="0.25">
      <c r="A85" s="368" t="s">
        <v>1768</v>
      </c>
      <c r="B85" s="368" t="s">
        <v>1767</v>
      </c>
      <c r="C85" s="368" t="s">
        <v>1764</v>
      </c>
      <c r="D85" s="368">
        <v>2</v>
      </c>
      <c r="E85" s="368">
        <v>28.38</v>
      </c>
      <c r="F85" s="367">
        <v>2753.08</v>
      </c>
      <c r="G85" s="366">
        <v>0</v>
      </c>
      <c r="H85" s="366">
        <v>1999</v>
      </c>
      <c r="I85" s="366">
        <v>754.08</v>
      </c>
      <c r="J85" s="365">
        <v>0.27390413645807604</v>
      </c>
      <c r="K85" s="364"/>
      <c r="L85" s="364"/>
    </row>
    <row r="86" spans="1:12" ht="18" customHeight="1" x14ac:dyDescent="0.25">
      <c r="A86" s="368" t="s">
        <v>1768</v>
      </c>
      <c r="B86" s="368" t="s">
        <v>1767</v>
      </c>
      <c r="C86" s="368" t="s">
        <v>1074</v>
      </c>
      <c r="D86" s="368">
        <v>15</v>
      </c>
      <c r="E86" s="368">
        <v>14.19</v>
      </c>
      <c r="F86" s="367">
        <v>1087.95</v>
      </c>
      <c r="G86" s="366">
        <v>0</v>
      </c>
      <c r="H86" s="366">
        <v>998.93</v>
      </c>
      <c r="I86" s="366">
        <v>89.02</v>
      </c>
      <c r="J86" s="365">
        <v>8.1823613217519187E-2</v>
      </c>
      <c r="K86" s="364"/>
      <c r="L86" s="364"/>
    </row>
    <row r="87" spans="1:12" ht="18" customHeight="1" x14ac:dyDescent="0.25">
      <c r="A87" s="368" t="s">
        <v>1766</v>
      </c>
      <c r="B87" s="368" t="s">
        <v>1765</v>
      </c>
      <c r="C87" s="368" t="s">
        <v>1764</v>
      </c>
      <c r="D87" s="368">
        <v>1</v>
      </c>
      <c r="E87" s="368">
        <v>14.19</v>
      </c>
      <c r="F87" s="367">
        <v>1398.78</v>
      </c>
      <c r="G87" s="366">
        <v>0</v>
      </c>
      <c r="H87" s="366">
        <v>997.56</v>
      </c>
      <c r="I87" s="366">
        <v>401.22</v>
      </c>
      <c r="J87" s="365">
        <v>0.28683567108480246</v>
      </c>
      <c r="K87" s="364"/>
      <c r="L87" s="364"/>
    </row>
    <row r="88" spans="1:12" ht="18" customHeight="1" x14ac:dyDescent="0.25">
      <c r="A88" s="368" t="s">
        <v>1763</v>
      </c>
      <c r="B88" s="368" t="s">
        <v>1762</v>
      </c>
      <c r="C88" s="368" t="s">
        <v>1764</v>
      </c>
      <c r="D88" s="368">
        <v>65</v>
      </c>
      <c r="E88" s="368">
        <v>922.35000000000105</v>
      </c>
      <c r="F88" s="367">
        <v>78080.479999999996</v>
      </c>
      <c r="G88" s="366">
        <v>0</v>
      </c>
      <c r="H88" s="366">
        <v>62145.01</v>
      </c>
      <c r="I88" s="366">
        <v>15935.47</v>
      </c>
      <c r="J88" s="365">
        <v>0.20409031809230682</v>
      </c>
      <c r="K88" s="364"/>
      <c r="L88" s="364"/>
    </row>
    <row r="89" spans="1:12" ht="18" customHeight="1" x14ac:dyDescent="0.25">
      <c r="A89" s="368" t="s">
        <v>1763</v>
      </c>
      <c r="B89" s="368" t="s">
        <v>1762</v>
      </c>
      <c r="C89" s="368" t="s">
        <v>1074</v>
      </c>
      <c r="D89" s="368">
        <v>300</v>
      </c>
      <c r="E89" s="368">
        <v>283.8</v>
      </c>
      <c r="F89" s="367">
        <v>23959.200000000001</v>
      </c>
      <c r="G89" s="366">
        <v>0</v>
      </c>
      <c r="H89" s="366">
        <v>19778.36</v>
      </c>
      <c r="I89" s="366">
        <v>4180.84</v>
      </c>
      <c r="J89" s="365">
        <v>0.17449831380012687</v>
      </c>
      <c r="K89" s="364"/>
      <c r="L89" s="364"/>
    </row>
    <row r="90" spans="1:12" ht="18" customHeight="1" x14ac:dyDescent="0.25">
      <c r="A90" s="368" t="s">
        <v>1761</v>
      </c>
      <c r="B90" s="368" t="s">
        <v>1760</v>
      </c>
      <c r="C90" s="368" t="s">
        <v>1099</v>
      </c>
      <c r="D90" s="368">
        <v>11000</v>
      </c>
      <c r="E90" s="368">
        <v>11000</v>
      </c>
      <c r="F90" s="367">
        <v>149690</v>
      </c>
      <c r="G90" s="366">
        <v>0</v>
      </c>
      <c r="H90" s="366">
        <v>67240</v>
      </c>
      <c r="I90" s="366">
        <v>82450</v>
      </c>
      <c r="J90" s="365">
        <v>0.55080499699378715</v>
      </c>
      <c r="K90" s="364"/>
      <c r="L90" s="364"/>
    </row>
    <row r="91" spans="1:12" ht="18" customHeight="1" x14ac:dyDescent="0.25">
      <c r="A91" s="368" t="s">
        <v>7249</v>
      </c>
      <c r="B91" s="368" t="s">
        <v>7248</v>
      </c>
      <c r="C91" s="368" t="s">
        <v>1099</v>
      </c>
      <c r="D91" s="368">
        <v>1000</v>
      </c>
      <c r="E91" s="368">
        <v>1000</v>
      </c>
      <c r="F91" s="367">
        <v>34500</v>
      </c>
      <c r="G91" s="366">
        <v>0</v>
      </c>
      <c r="H91" s="366">
        <v>43280</v>
      </c>
      <c r="I91" s="366">
        <v>-8780</v>
      </c>
      <c r="J91" s="365">
        <v>-0.25449275362318841</v>
      </c>
      <c r="K91" s="364"/>
      <c r="L91" s="364"/>
    </row>
    <row r="92" spans="1:12" ht="18" customHeight="1" x14ac:dyDescent="0.25">
      <c r="A92" s="368" t="s">
        <v>1757</v>
      </c>
      <c r="B92" s="368" t="s">
        <v>1756</v>
      </c>
      <c r="C92" s="368" t="s">
        <v>1099</v>
      </c>
      <c r="D92" s="368">
        <v>1000</v>
      </c>
      <c r="E92" s="368">
        <v>1000</v>
      </c>
      <c r="F92" s="367">
        <v>55900</v>
      </c>
      <c r="G92" s="366">
        <v>0</v>
      </c>
      <c r="H92" s="366">
        <v>54020</v>
      </c>
      <c r="I92" s="366">
        <v>1880</v>
      </c>
      <c r="J92" s="365">
        <v>3.3631484794275489E-2</v>
      </c>
      <c r="K92" s="364"/>
      <c r="L92" s="364"/>
    </row>
    <row r="93" spans="1:12" ht="18" customHeight="1" x14ac:dyDescent="0.25">
      <c r="A93" s="368" t="s">
        <v>1755</v>
      </c>
      <c r="B93" s="368" t="s">
        <v>1754</v>
      </c>
      <c r="C93" s="368" t="s">
        <v>1018</v>
      </c>
      <c r="D93" s="368">
        <v>12</v>
      </c>
      <c r="E93" s="368">
        <v>2496</v>
      </c>
      <c r="F93" s="367">
        <v>48957.1</v>
      </c>
      <c r="G93" s="366">
        <v>0</v>
      </c>
      <c r="H93" s="366">
        <v>36816.6</v>
      </c>
      <c r="I93" s="366">
        <v>12140.5</v>
      </c>
      <c r="J93" s="365">
        <v>0.24798241725919223</v>
      </c>
      <c r="K93" s="364"/>
      <c r="L93" s="364"/>
    </row>
    <row r="94" spans="1:12" ht="18" customHeight="1" x14ac:dyDescent="0.25">
      <c r="A94" s="368" t="s">
        <v>1753</v>
      </c>
      <c r="B94" s="368" t="s">
        <v>1752</v>
      </c>
      <c r="C94" s="368" t="s">
        <v>1018</v>
      </c>
      <c r="D94" s="368">
        <v>3</v>
      </c>
      <c r="E94" s="368">
        <v>624</v>
      </c>
      <c r="F94" s="367">
        <v>17433.900000000001</v>
      </c>
      <c r="G94" s="366">
        <v>0</v>
      </c>
      <c r="H94" s="366">
        <v>12485.08</v>
      </c>
      <c r="I94" s="366">
        <v>4948.82</v>
      </c>
      <c r="J94" s="365">
        <v>0.28386190123839189</v>
      </c>
      <c r="K94" s="364"/>
      <c r="L94" s="364"/>
    </row>
    <row r="95" spans="1:12" ht="18" customHeight="1" x14ac:dyDescent="0.25">
      <c r="A95" s="368" t="s">
        <v>1751</v>
      </c>
      <c r="B95" s="368" t="s">
        <v>1750</v>
      </c>
      <c r="C95" s="368" t="s">
        <v>1018</v>
      </c>
      <c r="D95" s="368">
        <v>3</v>
      </c>
      <c r="E95" s="368">
        <v>624</v>
      </c>
      <c r="F95" s="367">
        <v>28773.25</v>
      </c>
      <c r="G95" s="366">
        <v>0</v>
      </c>
      <c r="H95" s="366">
        <v>22967.97</v>
      </c>
      <c r="I95" s="366">
        <v>5805.28</v>
      </c>
      <c r="J95" s="365">
        <v>0.20175962048082854</v>
      </c>
      <c r="K95" s="364"/>
      <c r="L95" s="364"/>
    </row>
    <row r="96" spans="1:12" ht="18" customHeight="1" x14ac:dyDescent="0.25">
      <c r="A96" s="368" t="s">
        <v>1747</v>
      </c>
      <c r="B96" s="368" t="s">
        <v>1746</v>
      </c>
      <c r="C96" s="368" t="s">
        <v>1018</v>
      </c>
      <c r="D96" s="368">
        <v>13</v>
      </c>
      <c r="E96" s="368">
        <v>2704</v>
      </c>
      <c r="F96" s="367">
        <v>159715.81</v>
      </c>
      <c r="G96" s="366">
        <v>0</v>
      </c>
      <c r="H96" s="366">
        <v>149728.54999999999</v>
      </c>
      <c r="I96" s="366">
        <v>9987.26</v>
      </c>
      <c r="J96" s="365">
        <v>6.2531442566643836E-2</v>
      </c>
      <c r="K96" s="364"/>
      <c r="L96" s="364"/>
    </row>
    <row r="97" spans="1:12" ht="18" customHeight="1" x14ac:dyDescent="0.25">
      <c r="A97" s="368" t="s">
        <v>1743</v>
      </c>
      <c r="B97" s="368" t="s">
        <v>1742</v>
      </c>
      <c r="C97" s="368" t="s">
        <v>1018</v>
      </c>
      <c r="D97" s="368">
        <v>1</v>
      </c>
      <c r="E97" s="368">
        <v>208</v>
      </c>
      <c r="F97" s="367">
        <v>14567.01</v>
      </c>
      <c r="G97" s="366">
        <v>0</v>
      </c>
      <c r="H97" s="366">
        <v>13425.64</v>
      </c>
      <c r="I97" s="366">
        <v>1141.3699999999999</v>
      </c>
      <c r="J97" s="365">
        <v>7.8353073142669635E-2</v>
      </c>
      <c r="K97" s="364"/>
      <c r="L97" s="364"/>
    </row>
    <row r="98" spans="1:12" ht="18" customHeight="1" x14ac:dyDescent="0.25">
      <c r="A98" s="368" t="s">
        <v>1737</v>
      </c>
      <c r="B98" s="368" t="s">
        <v>1736</v>
      </c>
      <c r="C98" s="368" t="s">
        <v>1018</v>
      </c>
      <c r="D98" s="368">
        <v>6</v>
      </c>
      <c r="E98" s="368">
        <v>1248</v>
      </c>
      <c r="F98" s="367">
        <v>47659.66</v>
      </c>
      <c r="G98" s="366">
        <v>0</v>
      </c>
      <c r="H98" s="366">
        <v>54280.14</v>
      </c>
      <c r="I98" s="366">
        <v>-6620.48</v>
      </c>
      <c r="J98" s="365">
        <v>-0.13891160784613235</v>
      </c>
      <c r="K98" s="364"/>
      <c r="L98" s="364"/>
    </row>
    <row r="99" spans="1:12" ht="18" customHeight="1" x14ac:dyDescent="0.25">
      <c r="A99" s="368" t="s">
        <v>2307</v>
      </c>
      <c r="B99" s="368" t="s">
        <v>2306</v>
      </c>
      <c r="C99" s="368" t="s">
        <v>1018</v>
      </c>
      <c r="D99" s="368">
        <v>3</v>
      </c>
      <c r="E99" s="368">
        <v>624</v>
      </c>
      <c r="F99" s="367">
        <v>55527.27</v>
      </c>
      <c r="G99" s="366">
        <v>0</v>
      </c>
      <c r="H99" s="366">
        <v>35430.339999999997</v>
      </c>
      <c r="I99" s="366">
        <v>20096.93</v>
      </c>
      <c r="J99" s="365">
        <v>0.36192901253744331</v>
      </c>
      <c r="K99" s="364"/>
      <c r="L99" s="364"/>
    </row>
    <row r="100" spans="1:12" ht="18" customHeight="1" x14ac:dyDescent="0.25">
      <c r="A100" s="368" t="s">
        <v>1733</v>
      </c>
      <c r="B100" s="368" t="s">
        <v>1732</v>
      </c>
      <c r="C100" s="368" t="s">
        <v>1018</v>
      </c>
      <c r="D100" s="368">
        <v>5</v>
      </c>
      <c r="E100" s="368">
        <v>1040</v>
      </c>
      <c r="F100" s="367">
        <v>68900.149999999994</v>
      </c>
      <c r="G100" s="366">
        <v>0</v>
      </c>
      <c r="H100" s="366">
        <v>56883.15</v>
      </c>
      <c r="I100" s="366">
        <v>12017</v>
      </c>
      <c r="J100" s="365">
        <v>0.17441181187559099</v>
      </c>
      <c r="K100" s="364"/>
      <c r="L100" s="364"/>
    </row>
    <row r="101" spans="1:12" ht="18" customHeight="1" x14ac:dyDescent="0.25">
      <c r="A101" s="368" t="s">
        <v>1729</v>
      </c>
      <c r="B101" s="368" t="s">
        <v>1728</v>
      </c>
      <c r="C101" s="368" t="s">
        <v>1018</v>
      </c>
      <c r="D101" s="368">
        <v>3</v>
      </c>
      <c r="E101" s="368">
        <v>624</v>
      </c>
      <c r="F101" s="367">
        <v>50657.23</v>
      </c>
      <c r="G101" s="366">
        <v>0</v>
      </c>
      <c r="H101" s="366">
        <v>45034.65</v>
      </c>
      <c r="I101" s="366">
        <v>5622.58</v>
      </c>
      <c r="J101" s="365">
        <v>0.11099264606454004</v>
      </c>
      <c r="K101" s="364"/>
      <c r="L101" s="364"/>
    </row>
    <row r="102" spans="1:12" ht="18" customHeight="1" x14ac:dyDescent="0.25">
      <c r="A102" s="368" t="s">
        <v>1727</v>
      </c>
      <c r="B102" s="368" t="s">
        <v>1726</v>
      </c>
      <c r="C102" s="368" t="s">
        <v>1018</v>
      </c>
      <c r="D102" s="368">
        <v>2</v>
      </c>
      <c r="E102" s="368">
        <v>416</v>
      </c>
      <c r="F102" s="367">
        <v>21000</v>
      </c>
      <c r="G102" s="366">
        <v>0</v>
      </c>
      <c r="H102" s="366">
        <v>20077.04</v>
      </c>
      <c r="I102" s="366">
        <v>922.96</v>
      </c>
      <c r="J102" s="365">
        <v>4.3950476190476193E-2</v>
      </c>
      <c r="K102" s="364"/>
      <c r="L102" s="364"/>
    </row>
    <row r="103" spans="1:12" ht="18" customHeight="1" x14ac:dyDescent="0.25">
      <c r="A103" s="368" t="s">
        <v>3844</v>
      </c>
      <c r="B103" s="368" t="s">
        <v>3843</v>
      </c>
      <c r="C103" s="368" t="s">
        <v>1018</v>
      </c>
      <c r="D103" s="368">
        <v>1</v>
      </c>
      <c r="E103" s="368">
        <v>208</v>
      </c>
      <c r="F103" s="367">
        <v>9591.7999999999993</v>
      </c>
      <c r="G103" s="366">
        <v>0</v>
      </c>
      <c r="H103" s="366">
        <v>8719.92</v>
      </c>
      <c r="I103" s="366">
        <v>871.88</v>
      </c>
      <c r="J103" s="365">
        <v>9.0898475781396607E-2</v>
      </c>
      <c r="K103" s="364"/>
      <c r="L103" s="364"/>
    </row>
    <row r="104" spans="1:12" ht="18" customHeight="1" x14ac:dyDescent="0.25">
      <c r="A104" s="368" t="s">
        <v>1723</v>
      </c>
      <c r="B104" s="368" t="s">
        <v>1722</v>
      </c>
      <c r="C104" s="368" t="s">
        <v>1018</v>
      </c>
      <c r="D104" s="368">
        <v>19</v>
      </c>
      <c r="E104" s="368">
        <v>3952</v>
      </c>
      <c r="F104" s="367">
        <v>197896.93</v>
      </c>
      <c r="G104" s="366">
        <v>0</v>
      </c>
      <c r="H104" s="366">
        <v>173265.94</v>
      </c>
      <c r="I104" s="366">
        <v>24630.99</v>
      </c>
      <c r="J104" s="365">
        <v>0.12446372967988943</v>
      </c>
      <c r="K104" s="364"/>
      <c r="L104" s="364"/>
    </row>
    <row r="105" spans="1:12" ht="18" customHeight="1" x14ac:dyDescent="0.25">
      <c r="A105" s="368" t="s">
        <v>1721</v>
      </c>
      <c r="B105" s="368" t="s">
        <v>1720</v>
      </c>
      <c r="C105" s="368" t="s">
        <v>1719</v>
      </c>
      <c r="D105" s="368">
        <v>72</v>
      </c>
      <c r="E105" s="368">
        <v>64.8</v>
      </c>
      <c r="F105" s="367">
        <v>5805.36</v>
      </c>
      <c r="G105" s="366">
        <v>0</v>
      </c>
      <c r="H105" s="366">
        <v>4288.5</v>
      </c>
      <c r="I105" s="366">
        <v>1516.86</v>
      </c>
      <c r="J105" s="365">
        <v>0.26128612179089666</v>
      </c>
      <c r="K105" s="364"/>
      <c r="L105" s="364"/>
    </row>
    <row r="106" spans="1:12" ht="18" customHeight="1" x14ac:dyDescent="0.25">
      <c r="A106" s="368" t="s">
        <v>1718</v>
      </c>
      <c r="B106" s="368" t="s">
        <v>1717</v>
      </c>
      <c r="C106" s="368" t="s">
        <v>1714</v>
      </c>
      <c r="D106" s="368">
        <v>2</v>
      </c>
      <c r="E106" s="368">
        <v>43.2</v>
      </c>
      <c r="F106" s="367">
        <v>3885.12</v>
      </c>
      <c r="G106" s="366">
        <v>0</v>
      </c>
      <c r="H106" s="366">
        <v>2938.08</v>
      </c>
      <c r="I106" s="366">
        <v>947.04</v>
      </c>
      <c r="J106" s="365">
        <v>0.24376081047689646</v>
      </c>
      <c r="K106" s="364"/>
      <c r="L106" s="364"/>
    </row>
    <row r="107" spans="1:12" ht="18" customHeight="1" x14ac:dyDescent="0.25">
      <c r="A107" s="368" t="s">
        <v>2305</v>
      </c>
      <c r="B107" s="368" t="s">
        <v>2304</v>
      </c>
      <c r="C107" s="368" t="s">
        <v>1714</v>
      </c>
      <c r="D107" s="368">
        <v>2</v>
      </c>
      <c r="E107" s="368">
        <v>43.2</v>
      </c>
      <c r="F107" s="367">
        <v>4207.46</v>
      </c>
      <c r="G107" s="366">
        <v>0</v>
      </c>
      <c r="H107" s="366">
        <v>2848.16</v>
      </c>
      <c r="I107" s="366">
        <v>1359.3</v>
      </c>
      <c r="J107" s="365">
        <v>0.32306902501746898</v>
      </c>
      <c r="K107" s="364"/>
      <c r="L107" s="364"/>
    </row>
    <row r="108" spans="1:12" ht="18" customHeight="1" x14ac:dyDescent="0.25">
      <c r="A108" s="368" t="s">
        <v>1713</v>
      </c>
      <c r="B108" s="368" t="s">
        <v>1712</v>
      </c>
      <c r="C108" s="368" t="s">
        <v>1099</v>
      </c>
      <c r="D108" s="368">
        <v>1000</v>
      </c>
      <c r="E108" s="368">
        <v>1000</v>
      </c>
      <c r="F108" s="367">
        <v>30800</v>
      </c>
      <c r="G108" s="366">
        <v>0</v>
      </c>
      <c r="H108" s="366">
        <v>30800</v>
      </c>
      <c r="I108" s="366">
        <v>0</v>
      </c>
      <c r="J108" s="365">
        <v>0</v>
      </c>
      <c r="K108" s="364"/>
      <c r="L108" s="364"/>
    </row>
    <row r="109" spans="1:12" ht="18" customHeight="1" x14ac:dyDescent="0.25">
      <c r="A109" s="368" t="s">
        <v>1707</v>
      </c>
      <c r="B109" s="368" t="s">
        <v>1706</v>
      </c>
      <c r="C109" s="368" t="s">
        <v>1701</v>
      </c>
      <c r="D109" s="368">
        <v>5</v>
      </c>
      <c r="E109" s="368">
        <v>20</v>
      </c>
      <c r="F109" s="367">
        <v>2470.0500000000002</v>
      </c>
      <c r="G109" s="366">
        <v>0</v>
      </c>
      <c r="H109" s="366">
        <v>1810.55</v>
      </c>
      <c r="I109" s="366">
        <v>659.5</v>
      </c>
      <c r="J109" s="365">
        <v>0.26699864375215077</v>
      </c>
      <c r="K109" s="364"/>
      <c r="L109" s="364"/>
    </row>
    <row r="110" spans="1:12" ht="18" customHeight="1" x14ac:dyDescent="0.25">
      <c r="A110" s="368" t="s">
        <v>2303</v>
      </c>
      <c r="B110" s="368" t="s">
        <v>2302</v>
      </c>
      <c r="C110" s="368" t="s">
        <v>1701</v>
      </c>
      <c r="D110" s="368">
        <v>2</v>
      </c>
      <c r="E110" s="368">
        <v>8</v>
      </c>
      <c r="F110" s="367">
        <v>646.59</v>
      </c>
      <c r="G110" s="366">
        <v>0</v>
      </c>
      <c r="H110" s="366">
        <v>953.54</v>
      </c>
      <c r="I110" s="366">
        <v>-306.95</v>
      </c>
      <c r="J110" s="365">
        <v>-0.47472122983652704</v>
      </c>
      <c r="K110" s="364"/>
      <c r="L110" s="364"/>
    </row>
    <row r="111" spans="1:12" ht="18" customHeight="1" x14ac:dyDescent="0.25">
      <c r="A111" s="368" t="s">
        <v>2301</v>
      </c>
      <c r="B111" s="368" t="s">
        <v>2300</v>
      </c>
      <c r="C111" s="368" t="s">
        <v>1701</v>
      </c>
      <c r="D111" s="368">
        <v>3</v>
      </c>
      <c r="E111" s="368">
        <v>12</v>
      </c>
      <c r="F111" s="367">
        <v>1305.67</v>
      </c>
      <c r="G111" s="366">
        <v>0</v>
      </c>
      <c r="H111" s="366">
        <v>940.68</v>
      </c>
      <c r="I111" s="366">
        <v>364.99</v>
      </c>
      <c r="J111" s="365">
        <v>0.27954230395122809</v>
      </c>
      <c r="K111" s="364"/>
      <c r="L111" s="364"/>
    </row>
    <row r="112" spans="1:12" ht="18" customHeight="1" x14ac:dyDescent="0.25">
      <c r="A112" s="368" t="s">
        <v>5295</v>
      </c>
      <c r="B112" s="368" t="s">
        <v>5294</v>
      </c>
      <c r="C112" s="368" t="s">
        <v>1701</v>
      </c>
      <c r="D112" s="368">
        <v>1</v>
      </c>
      <c r="E112" s="368">
        <v>4</v>
      </c>
      <c r="F112" s="367">
        <v>743.84</v>
      </c>
      <c r="G112" s="366">
        <v>0</v>
      </c>
      <c r="H112" s="366">
        <v>544.76</v>
      </c>
      <c r="I112" s="366">
        <v>199.08</v>
      </c>
      <c r="J112" s="365">
        <v>0.26763820176382019</v>
      </c>
      <c r="K112" s="364"/>
      <c r="L112" s="364"/>
    </row>
    <row r="113" spans="1:12" ht="18" customHeight="1" x14ac:dyDescent="0.25">
      <c r="A113" s="368" t="s">
        <v>1700</v>
      </c>
      <c r="B113" s="368" t="s">
        <v>1699</v>
      </c>
      <c r="C113" s="368" t="s">
        <v>1684</v>
      </c>
      <c r="D113" s="368">
        <v>9</v>
      </c>
      <c r="E113" s="368">
        <v>144</v>
      </c>
      <c r="F113" s="367">
        <v>17207.52</v>
      </c>
      <c r="G113" s="366">
        <v>0</v>
      </c>
      <c r="H113" s="366">
        <v>11724.57</v>
      </c>
      <c r="I113" s="366">
        <v>5482.95</v>
      </c>
      <c r="J113" s="365">
        <v>0.31863685179502915</v>
      </c>
      <c r="K113" s="364"/>
      <c r="L113" s="364"/>
    </row>
    <row r="114" spans="1:12" ht="18" customHeight="1" x14ac:dyDescent="0.25">
      <c r="A114" s="368" t="s">
        <v>1698</v>
      </c>
      <c r="B114" s="368" t="s">
        <v>1697</v>
      </c>
      <c r="C114" s="368" t="s">
        <v>1684</v>
      </c>
      <c r="D114" s="368">
        <v>23</v>
      </c>
      <c r="E114" s="368">
        <v>368</v>
      </c>
      <c r="F114" s="367">
        <v>42176.42</v>
      </c>
      <c r="G114" s="366">
        <v>0</v>
      </c>
      <c r="H114" s="366">
        <v>31054.84</v>
      </c>
      <c r="I114" s="366">
        <v>11121.58</v>
      </c>
      <c r="J114" s="365">
        <v>0.26369189229431989</v>
      </c>
      <c r="K114" s="364"/>
      <c r="L114" s="364"/>
    </row>
    <row r="115" spans="1:12" ht="18" customHeight="1" x14ac:dyDescent="0.25">
      <c r="A115" s="368" t="s">
        <v>1694</v>
      </c>
      <c r="B115" s="368" t="s">
        <v>1693</v>
      </c>
      <c r="C115" s="368" t="s">
        <v>1684</v>
      </c>
      <c r="D115" s="368">
        <v>11</v>
      </c>
      <c r="E115" s="368">
        <v>176</v>
      </c>
      <c r="F115" s="367">
        <v>27891.59</v>
      </c>
      <c r="G115" s="366">
        <v>0</v>
      </c>
      <c r="H115" s="366">
        <v>19480.669999999998</v>
      </c>
      <c r="I115" s="366">
        <v>8410.92</v>
      </c>
      <c r="J115" s="365">
        <v>0.30155756627714664</v>
      </c>
      <c r="K115" s="364"/>
      <c r="L115" s="364"/>
    </row>
    <row r="116" spans="1:12" ht="18" customHeight="1" x14ac:dyDescent="0.25">
      <c r="A116" s="368" t="s">
        <v>1692</v>
      </c>
      <c r="B116" s="368" t="s">
        <v>1691</v>
      </c>
      <c r="C116" s="368" t="s">
        <v>1684</v>
      </c>
      <c r="D116" s="368">
        <v>4</v>
      </c>
      <c r="E116" s="368">
        <v>64</v>
      </c>
      <c r="F116" s="367">
        <v>4646.4399999999996</v>
      </c>
      <c r="G116" s="366">
        <v>0</v>
      </c>
      <c r="H116" s="366">
        <v>4723.88</v>
      </c>
      <c r="I116" s="366">
        <v>-77.44</v>
      </c>
      <c r="J116" s="365">
        <v>-1.6666523187644736E-2</v>
      </c>
      <c r="K116" s="364"/>
      <c r="L116" s="364"/>
    </row>
    <row r="117" spans="1:12" ht="18" customHeight="1" x14ac:dyDescent="0.25">
      <c r="A117" s="368" t="s">
        <v>1690</v>
      </c>
      <c r="B117" s="368" t="s">
        <v>1689</v>
      </c>
      <c r="C117" s="368" t="s">
        <v>1684</v>
      </c>
      <c r="D117" s="368">
        <v>16</v>
      </c>
      <c r="E117" s="368">
        <v>256</v>
      </c>
      <c r="F117" s="367">
        <v>23261.42</v>
      </c>
      <c r="G117" s="366">
        <v>0</v>
      </c>
      <c r="H117" s="366">
        <v>20093.400000000001</v>
      </c>
      <c r="I117" s="366">
        <v>3168.02</v>
      </c>
      <c r="J117" s="365">
        <v>0.13619202954935683</v>
      </c>
      <c r="K117" s="364"/>
      <c r="L117" s="364"/>
    </row>
    <row r="118" spans="1:12" ht="18" customHeight="1" x14ac:dyDescent="0.25">
      <c r="A118" s="368" t="s">
        <v>1688</v>
      </c>
      <c r="B118" s="368" t="s">
        <v>1687</v>
      </c>
      <c r="C118" s="368" t="s">
        <v>1684</v>
      </c>
      <c r="D118" s="368">
        <v>46</v>
      </c>
      <c r="E118" s="368">
        <v>736</v>
      </c>
      <c r="F118" s="367">
        <v>72949.919999999998</v>
      </c>
      <c r="G118" s="366">
        <v>0</v>
      </c>
      <c r="H118" s="366">
        <v>68271.360000000001</v>
      </c>
      <c r="I118" s="366">
        <v>4678.5600000000004</v>
      </c>
      <c r="J118" s="365">
        <v>6.4133860599161721E-2</v>
      </c>
      <c r="K118" s="364"/>
      <c r="L118" s="364"/>
    </row>
    <row r="119" spans="1:12" ht="18" customHeight="1" x14ac:dyDescent="0.25">
      <c r="A119" s="368" t="s">
        <v>1683</v>
      </c>
      <c r="B119" s="368" t="s">
        <v>1682</v>
      </c>
      <c r="C119" s="368" t="s">
        <v>1677</v>
      </c>
      <c r="D119" s="368">
        <v>2</v>
      </c>
      <c r="E119" s="368">
        <v>24</v>
      </c>
      <c r="F119" s="367">
        <v>3064.97</v>
      </c>
      <c r="G119" s="366">
        <v>0</v>
      </c>
      <c r="H119" s="366">
        <v>2202.44</v>
      </c>
      <c r="I119" s="366">
        <v>862.53</v>
      </c>
      <c r="J119" s="365">
        <v>0.28141547878119527</v>
      </c>
      <c r="K119" s="364"/>
      <c r="L119" s="364"/>
    </row>
    <row r="120" spans="1:12" ht="18" customHeight="1" x14ac:dyDescent="0.25">
      <c r="A120" s="368" t="s">
        <v>1683</v>
      </c>
      <c r="B120" s="368" t="s">
        <v>1682</v>
      </c>
      <c r="C120" s="368" t="s">
        <v>1078</v>
      </c>
      <c r="D120" s="368">
        <v>60</v>
      </c>
      <c r="E120" s="368">
        <v>60</v>
      </c>
      <c r="F120" s="367">
        <v>6223.2</v>
      </c>
      <c r="G120" s="366">
        <v>0</v>
      </c>
      <c r="H120" s="366">
        <v>5506.1</v>
      </c>
      <c r="I120" s="366">
        <v>717.1</v>
      </c>
      <c r="J120" s="365">
        <v>0.11523010669751896</v>
      </c>
      <c r="K120" s="364"/>
      <c r="L120" s="364"/>
    </row>
    <row r="121" spans="1:12" ht="18" customHeight="1" x14ac:dyDescent="0.25">
      <c r="A121" s="368" t="s">
        <v>1681</v>
      </c>
      <c r="B121" s="368" t="s">
        <v>1680</v>
      </c>
      <c r="C121" s="368" t="s">
        <v>1077</v>
      </c>
      <c r="D121" s="368">
        <v>1</v>
      </c>
      <c r="E121" s="368">
        <v>11.352</v>
      </c>
      <c r="F121" s="367">
        <v>1413.69</v>
      </c>
      <c r="G121" s="366">
        <v>0</v>
      </c>
      <c r="H121" s="366">
        <v>1031.82</v>
      </c>
      <c r="I121" s="366">
        <v>381.87</v>
      </c>
      <c r="J121" s="365">
        <v>0.27012286993612461</v>
      </c>
      <c r="K121" s="364"/>
      <c r="L121" s="364"/>
    </row>
    <row r="122" spans="1:12" ht="18" customHeight="1" x14ac:dyDescent="0.25">
      <c r="A122" s="368" t="s">
        <v>1679</v>
      </c>
      <c r="B122" s="368" t="s">
        <v>1678</v>
      </c>
      <c r="C122" s="368" t="s">
        <v>1077</v>
      </c>
      <c r="D122" s="368">
        <v>195</v>
      </c>
      <c r="E122" s="368">
        <v>2213.64</v>
      </c>
      <c r="F122" s="367">
        <v>72431.649999999994</v>
      </c>
      <c r="G122" s="366">
        <v>0</v>
      </c>
      <c r="H122" s="366">
        <v>65133.91</v>
      </c>
      <c r="I122" s="366">
        <v>7297.74</v>
      </c>
      <c r="J122" s="365">
        <v>0.10075346896004717</v>
      </c>
      <c r="K122" s="364"/>
      <c r="L122" s="364"/>
    </row>
    <row r="123" spans="1:12" ht="18" customHeight="1" x14ac:dyDescent="0.25">
      <c r="A123" s="368" t="s">
        <v>1679</v>
      </c>
      <c r="B123" s="368" t="s">
        <v>1678</v>
      </c>
      <c r="C123" s="368" t="s">
        <v>1074</v>
      </c>
      <c r="D123" s="368">
        <v>204</v>
      </c>
      <c r="E123" s="368">
        <v>192.98400000000001</v>
      </c>
      <c r="F123" s="367">
        <v>7851.96</v>
      </c>
      <c r="G123" s="366">
        <v>0</v>
      </c>
      <c r="H123" s="366">
        <v>5663.6</v>
      </c>
      <c r="I123" s="366">
        <v>2188.36</v>
      </c>
      <c r="J123" s="365">
        <v>0.27870238768409417</v>
      </c>
      <c r="K123" s="364"/>
      <c r="L123" s="364"/>
    </row>
    <row r="124" spans="1:12" ht="18" customHeight="1" x14ac:dyDescent="0.25">
      <c r="A124" s="368" t="s">
        <v>1676</v>
      </c>
      <c r="B124" s="368" t="s">
        <v>1675</v>
      </c>
      <c r="C124" s="368" t="s">
        <v>1677</v>
      </c>
      <c r="D124" s="368">
        <v>137</v>
      </c>
      <c r="E124" s="368">
        <v>1644</v>
      </c>
      <c r="F124" s="367">
        <v>39633.64</v>
      </c>
      <c r="G124" s="366">
        <v>0</v>
      </c>
      <c r="H124" s="366">
        <v>32766.15</v>
      </c>
      <c r="I124" s="366">
        <v>6867.49</v>
      </c>
      <c r="J124" s="365">
        <v>0.1732742690300462</v>
      </c>
      <c r="K124" s="364"/>
      <c r="L124" s="364"/>
    </row>
    <row r="125" spans="1:12" ht="18" customHeight="1" x14ac:dyDescent="0.25">
      <c r="A125" s="368" t="s">
        <v>1676</v>
      </c>
      <c r="B125" s="368" t="s">
        <v>1675</v>
      </c>
      <c r="C125" s="368" t="s">
        <v>1078</v>
      </c>
      <c r="D125" s="368">
        <v>348</v>
      </c>
      <c r="E125" s="368">
        <v>348</v>
      </c>
      <c r="F125" s="367">
        <v>9305.52</v>
      </c>
      <c r="G125" s="366">
        <v>0</v>
      </c>
      <c r="H125" s="366">
        <v>6891.83</v>
      </c>
      <c r="I125" s="366">
        <v>2413.69</v>
      </c>
      <c r="J125" s="365">
        <v>0.25938260301412497</v>
      </c>
      <c r="K125" s="364"/>
      <c r="L125" s="364"/>
    </row>
    <row r="126" spans="1:12" ht="18" customHeight="1" x14ac:dyDescent="0.25">
      <c r="A126" s="368" t="s">
        <v>1674</v>
      </c>
      <c r="B126" s="368" t="s">
        <v>1673</v>
      </c>
      <c r="C126" s="368" t="s">
        <v>1077</v>
      </c>
      <c r="D126" s="368">
        <v>11</v>
      </c>
      <c r="E126" s="368">
        <v>124.872</v>
      </c>
      <c r="F126" s="367">
        <v>11222.47</v>
      </c>
      <c r="G126" s="366">
        <v>0</v>
      </c>
      <c r="H126" s="366">
        <v>8585.58</v>
      </c>
      <c r="I126" s="366">
        <v>2636.89</v>
      </c>
      <c r="J126" s="365">
        <v>0.23496520819391808</v>
      </c>
      <c r="K126" s="364"/>
      <c r="L126" s="364"/>
    </row>
    <row r="127" spans="1:12" ht="18" customHeight="1" x14ac:dyDescent="0.25">
      <c r="A127" s="368" t="s">
        <v>1672</v>
      </c>
      <c r="B127" s="368" t="s">
        <v>1671</v>
      </c>
      <c r="C127" s="368" t="s">
        <v>1077</v>
      </c>
      <c r="D127" s="368">
        <v>107</v>
      </c>
      <c r="E127" s="368">
        <v>1214.664</v>
      </c>
      <c r="F127" s="367">
        <v>107950.9</v>
      </c>
      <c r="G127" s="366">
        <v>0</v>
      </c>
      <c r="H127" s="366">
        <v>83067.67</v>
      </c>
      <c r="I127" s="366">
        <v>24883.23</v>
      </c>
      <c r="J127" s="365">
        <v>0.2305050722133859</v>
      </c>
      <c r="K127" s="364"/>
      <c r="L127" s="364"/>
    </row>
    <row r="128" spans="1:12" ht="18" customHeight="1" x14ac:dyDescent="0.25">
      <c r="A128" s="368" t="s">
        <v>1672</v>
      </c>
      <c r="B128" s="368" t="s">
        <v>1671</v>
      </c>
      <c r="C128" s="368" t="s">
        <v>1074</v>
      </c>
      <c r="D128" s="368">
        <v>48</v>
      </c>
      <c r="E128" s="368">
        <v>45.408000000000001</v>
      </c>
      <c r="F128" s="367">
        <v>3500.64</v>
      </c>
      <c r="G128" s="366">
        <v>0</v>
      </c>
      <c r="H128" s="366">
        <v>3102.07</v>
      </c>
      <c r="I128" s="366">
        <v>398.57</v>
      </c>
      <c r="J128" s="365">
        <v>0.11385632341514694</v>
      </c>
      <c r="K128" s="364"/>
      <c r="L128" s="364"/>
    </row>
    <row r="129" spans="1:12" ht="18" customHeight="1" x14ac:dyDescent="0.25">
      <c r="A129" s="368" t="s">
        <v>1670</v>
      </c>
      <c r="B129" s="368" t="s">
        <v>1669</v>
      </c>
      <c r="C129" s="368" t="s">
        <v>1077</v>
      </c>
      <c r="D129" s="368">
        <v>279</v>
      </c>
      <c r="E129" s="368">
        <v>3167.2080000000001</v>
      </c>
      <c r="F129" s="367">
        <v>214117.94</v>
      </c>
      <c r="G129" s="366">
        <v>0</v>
      </c>
      <c r="H129" s="366">
        <v>130667.91</v>
      </c>
      <c r="I129" s="366">
        <v>83450.03</v>
      </c>
      <c r="J129" s="365">
        <v>0.38973861788507774</v>
      </c>
      <c r="K129" s="364"/>
      <c r="L129" s="364"/>
    </row>
    <row r="130" spans="1:12" ht="18" customHeight="1" x14ac:dyDescent="0.25">
      <c r="A130" s="368" t="s">
        <v>1670</v>
      </c>
      <c r="B130" s="368" t="s">
        <v>1669</v>
      </c>
      <c r="C130" s="368" t="s">
        <v>1074</v>
      </c>
      <c r="D130" s="368">
        <v>336</v>
      </c>
      <c r="E130" s="368">
        <v>317.85599999999999</v>
      </c>
      <c r="F130" s="367">
        <v>24642.240000000002</v>
      </c>
      <c r="G130" s="366">
        <v>0</v>
      </c>
      <c r="H130" s="366">
        <v>15544.5</v>
      </c>
      <c r="I130" s="366">
        <v>9097.74</v>
      </c>
      <c r="J130" s="365">
        <v>0.36919289804822936</v>
      </c>
      <c r="K130" s="364"/>
      <c r="L130" s="364"/>
    </row>
    <row r="131" spans="1:12" ht="18" customHeight="1" x14ac:dyDescent="0.25">
      <c r="A131" s="368" t="s">
        <v>2299</v>
      </c>
      <c r="B131" s="368" t="s">
        <v>2298</v>
      </c>
      <c r="C131" s="368" t="s">
        <v>1077</v>
      </c>
      <c r="D131" s="368">
        <v>2</v>
      </c>
      <c r="E131" s="368">
        <v>22.704000000000001</v>
      </c>
      <c r="F131" s="367">
        <v>1512.14</v>
      </c>
      <c r="G131" s="366">
        <v>0</v>
      </c>
      <c r="H131" s="366">
        <v>1617.68</v>
      </c>
      <c r="I131" s="366">
        <v>-105.54</v>
      </c>
      <c r="J131" s="365">
        <v>-6.9795124790032664E-2</v>
      </c>
      <c r="K131" s="364"/>
      <c r="L131" s="364"/>
    </row>
    <row r="132" spans="1:12" ht="18" customHeight="1" x14ac:dyDescent="0.25">
      <c r="A132" s="368" t="s">
        <v>3130</v>
      </c>
      <c r="B132" s="368" t="s">
        <v>3129</v>
      </c>
      <c r="C132" s="368" t="s">
        <v>1077</v>
      </c>
      <c r="D132" s="368">
        <v>7</v>
      </c>
      <c r="E132" s="368">
        <v>79.463999999999999</v>
      </c>
      <c r="F132" s="367">
        <v>8634.99</v>
      </c>
      <c r="G132" s="366">
        <v>0</v>
      </c>
      <c r="H132" s="366">
        <v>6183.38</v>
      </c>
      <c r="I132" s="366">
        <v>2451.61</v>
      </c>
      <c r="J132" s="365">
        <v>0.28391578913235566</v>
      </c>
      <c r="K132" s="364"/>
      <c r="L132" s="364"/>
    </row>
    <row r="133" spans="1:12" ht="18" customHeight="1" x14ac:dyDescent="0.25">
      <c r="A133" s="368" t="s">
        <v>1666</v>
      </c>
      <c r="B133" s="368" t="s">
        <v>1665</v>
      </c>
      <c r="C133" s="368" t="s">
        <v>1077</v>
      </c>
      <c r="D133" s="368">
        <v>21</v>
      </c>
      <c r="E133" s="368">
        <v>238.392</v>
      </c>
      <c r="F133" s="367">
        <v>22772.69</v>
      </c>
      <c r="G133" s="366">
        <v>0</v>
      </c>
      <c r="H133" s="366">
        <v>20229.02</v>
      </c>
      <c r="I133" s="366">
        <v>2543.67</v>
      </c>
      <c r="J133" s="365">
        <v>0.1116982666518536</v>
      </c>
      <c r="K133" s="364"/>
      <c r="L133" s="364"/>
    </row>
    <row r="134" spans="1:12" ht="18" customHeight="1" x14ac:dyDescent="0.25">
      <c r="A134" s="368" t="s">
        <v>1666</v>
      </c>
      <c r="B134" s="368" t="s">
        <v>1665</v>
      </c>
      <c r="C134" s="368" t="s">
        <v>1074</v>
      </c>
      <c r="D134" s="368">
        <v>480</v>
      </c>
      <c r="E134" s="368">
        <v>454.08</v>
      </c>
      <c r="F134" s="367">
        <v>42787.199999999997</v>
      </c>
      <c r="G134" s="366">
        <v>0</v>
      </c>
      <c r="H134" s="366">
        <v>38514.6</v>
      </c>
      <c r="I134" s="366">
        <v>4272.6000000000004</v>
      </c>
      <c r="J134" s="365">
        <v>9.9856966569441333E-2</v>
      </c>
      <c r="K134" s="364"/>
      <c r="L134" s="364"/>
    </row>
    <row r="135" spans="1:12" ht="18" customHeight="1" x14ac:dyDescent="0.25">
      <c r="A135" s="368" t="s">
        <v>1664</v>
      </c>
      <c r="B135" s="368" t="s">
        <v>1663</v>
      </c>
      <c r="C135" s="368" t="s">
        <v>1077</v>
      </c>
      <c r="D135" s="368">
        <v>6</v>
      </c>
      <c r="E135" s="368">
        <v>68.111999999999995</v>
      </c>
      <c r="F135" s="367">
        <v>7343.31</v>
      </c>
      <c r="G135" s="366">
        <v>0</v>
      </c>
      <c r="H135" s="366">
        <v>5399.22</v>
      </c>
      <c r="I135" s="366">
        <v>1944.09</v>
      </c>
      <c r="J135" s="365">
        <v>0.26474301098550929</v>
      </c>
      <c r="K135" s="364"/>
      <c r="L135" s="364"/>
    </row>
    <row r="136" spans="1:12" ht="18" customHeight="1" x14ac:dyDescent="0.25">
      <c r="A136" s="368" t="s">
        <v>1664</v>
      </c>
      <c r="B136" s="368" t="s">
        <v>1663</v>
      </c>
      <c r="C136" s="368" t="s">
        <v>1074</v>
      </c>
      <c r="D136" s="368">
        <v>24</v>
      </c>
      <c r="E136" s="368">
        <v>22.704000000000001</v>
      </c>
      <c r="F136" s="367">
        <v>2168.4</v>
      </c>
      <c r="G136" s="366">
        <v>0</v>
      </c>
      <c r="H136" s="366">
        <v>1796</v>
      </c>
      <c r="I136" s="366">
        <v>372.4</v>
      </c>
      <c r="J136" s="365">
        <v>0.17173953145176166</v>
      </c>
      <c r="K136" s="364"/>
      <c r="L136" s="364"/>
    </row>
    <row r="137" spans="1:12" ht="18" customHeight="1" x14ac:dyDescent="0.25">
      <c r="A137" s="456" t="s">
        <v>1657</v>
      </c>
      <c r="B137" s="456" t="s">
        <v>1656</v>
      </c>
      <c r="C137" s="456" t="s">
        <v>1655</v>
      </c>
      <c r="D137" s="456">
        <v>1</v>
      </c>
      <c r="E137" s="456">
        <v>0</v>
      </c>
      <c r="F137" s="457">
        <v>400</v>
      </c>
      <c r="G137" s="458">
        <v>0</v>
      </c>
      <c r="H137" s="458">
        <v>0</v>
      </c>
      <c r="I137" s="458">
        <v>400</v>
      </c>
      <c r="J137" s="459">
        <v>1</v>
      </c>
      <c r="K137" s="364"/>
      <c r="L137" s="364"/>
    </row>
    <row r="138" spans="1:12" ht="18" customHeight="1" x14ac:dyDescent="0.25">
      <c r="A138" s="456" t="s">
        <v>1654</v>
      </c>
      <c r="B138" s="456" t="s">
        <v>1653</v>
      </c>
      <c r="C138" s="456" t="s">
        <v>1010</v>
      </c>
      <c r="D138" s="456">
        <v>6</v>
      </c>
      <c r="E138" s="456">
        <v>0</v>
      </c>
      <c r="F138" s="457">
        <v>25200</v>
      </c>
      <c r="G138" s="458">
        <v>0</v>
      </c>
      <c r="H138" s="458">
        <v>25644</v>
      </c>
      <c r="I138" s="458">
        <v>-444</v>
      </c>
      <c r="J138" s="459">
        <v>-1.7619047619047618E-2</v>
      </c>
      <c r="K138" s="364"/>
      <c r="L138" s="364"/>
    </row>
    <row r="139" spans="1:12" ht="18" customHeight="1" x14ac:dyDescent="0.25">
      <c r="A139" s="368" t="s">
        <v>1652</v>
      </c>
      <c r="B139" s="368" t="s">
        <v>1651</v>
      </c>
      <c r="C139" s="368" t="s">
        <v>1077</v>
      </c>
      <c r="D139" s="368">
        <v>8</v>
      </c>
      <c r="E139" s="368">
        <v>90.816000000000003</v>
      </c>
      <c r="F139" s="367">
        <v>6309.6</v>
      </c>
      <c r="G139" s="366">
        <v>0</v>
      </c>
      <c r="H139" s="366">
        <v>7103.84</v>
      </c>
      <c r="I139" s="366">
        <v>-794.24</v>
      </c>
      <c r="J139" s="365">
        <v>-0.12587802713325727</v>
      </c>
      <c r="K139" s="364"/>
      <c r="L139" s="364"/>
    </row>
    <row r="140" spans="1:12" ht="18" customHeight="1" x14ac:dyDescent="0.25">
      <c r="A140" s="368" t="s">
        <v>1163</v>
      </c>
      <c r="B140" s="368" t="s">
        <v>1162</v>
      </c>
      <c r="C140" s="368" t="s">
        <v>1018</v>
      </c>
      <c r="D140" s="368">
        <v>1</v>
      </c>
      <c r="E140" s="368">
        <v>208</v>
      </c>
      <c r="F140" s="367">
        <v>17545.28</v>
      </c>
      <c r="G140" s="366">
        <v>0</v>
      </c>
      <c r="H140" s="366">
        <v>18325.28</v>
      </c>
      <c r="I140" s="366">
        <v>-780</v>
      </c>
      <c r="J140" s="365">
        <v>-4.4456400809790436E-2</v>
      </c>
      <c r="K140" s="364"/>
      <c r="L140" s="364"/>
    </row>
    <row r="141" spans="1:12" ht="18" customHeight="1" x14ac:dyDescent="0.25">
      <c r="A141" s="368" t="s">
        <v>4047</v>
      </c>
      <c r="B141" s="368" t="s">
        <v>4046</v>
      </c>
      <c r="C141" s="368" t="s">
        <v>4045</v>
      </c>
      <c r="D141" s="368">
        <v>5</v>
      </c>
      <c r="E141" s="368">
        <v>22.14</v>
      </c>
      <c r="F141" s="367">
        <v>3000.96</v>
      </c>
      <c r="G141" s="366">
        <v>0</v>
      </c>
      <c r="H141" s="366">
        <v>2521.5</v>
      </c>
      <c r="I141" s="366">
        <v>479.46</v>
      </c>
      <c r="J141" s="365">
        <v>0.15976887396033268</v>
      </c>
      <c r="K141" s="364"/>
      <c r="L141" s="364"/>
    </row>
    <row r="142" spans="1:12" ht="18" customHeight="1" x14ac:dyDescent="0.25">
      <c r="A142" s="368" t="s">
        <v>2084</v>
      </c>
      <c r="B142" s="368" t="s">
        <v>2083</v>
      </c>
      <c r="C142" s="368" t="s">
        <v>1860</v>
      </c>
      <c r="D142" s="368">
        <v>2</v>
      </c>
      <c r="E142" s="368">
        <v>9.6</v>
      </c>
      <c r="F142" s="367">
        <v>1064.8599999999999</v>
      </c>
      <c r="G142" s="366">
        <v>0</v>
      </c>
      <c r="H142" s="366">
        <v>777.1</v>
      </c>
      <c r="I142" s="366">
        <v>287.76</v>
      </c>
      <c r="J142" s="365">
        <v>0.27023270664688315</v>
      </c>
      <c r="K142" s="364"/>
      <c r="L142" s="364"/>
    </row>
    <row r="143" spans="1:12" ht="18" customHeight="1" x14ac:dyDescent="0.25">
      <c r="A143" s="368" t="s">
        <v>1120</v>
      </c>
      <c r="B143" s="368" t="s">
        <v>1119</v>
      </c>
      <c r="C143" s="368" t="s">
        <v>1077</v>
      </c>
      <c r="D143" s="368">
        <v>89</v>
      </c>
      <c r="E143" s="368">
        <v>1010.328</v>
      </c>
      <c r="F143" s="367">
        <v>99278.88</v>
      </c>
      <c r="G143" s="366">
        <v>0</v>
      </c>
      <c r="H143" s="366">
        <v>60423.27</v>
      </c>
      <c r="I143" s="366">
        <v>38855.61</v>
      </c>
      <c r="J143" s="365">
        <v>0.39137840797559359</v>
      </c>
      <c r="K143" s="364"/>
      <c r="L143" s="364"/>
    </row>
    <row r="144" spans="1:12" ht="18" customHeight="1" x14ac:dyDescent="0.25">
      <c r="A144" s="368" t="s">
        <v>1118</v>
      </c>
      <c r="B144" s="368" t="s">
        <v>1117</v>
      </c>
      <c r="C144" s="368" t="s">
        <v>1077</v>
      </c>
      <c r="D144" s="368">
        <v>15</v>
      </c>
      <c r="E144" s="368">
        <v>170.28</v>
      </c>
      <c r="F144" s="367">
        <v>15966.5</v>
      </c>
      <c r="G144" s="366">
        <v>-714.43</v>
      </c>
      <c r="H144" s="366">
        <v>9848.4</v>
      </c>
      <c r="I144" s="366">
        <v>5403.67</v>
      </c>
      <c r="J144" s="365">
        <v>0.35429092575630716</v>
      </c>
      <c r="K144" s="364"/>
      <c r="L144" s="364"/>
    </row>
    <row r="145" spans="1:12" ht="18" customHeight="1" x14ac:dyDescent="0.25">
      <c r="A145" s="368" t="s">
        <v>1118</v>
      </c>
      <c r="B145" s="368" t="s">
        <v>1117</v>
      </c>
      <c r="C145" s="368" t="s">
        <v>1074</v>
      </c>
      <c r="D145" s="368">
        <v>72</v>
      </c>
      <c r="E145" s="368">
        <v>68.111999999999995</v>
      </c>
      <c r="F145" s="367">
        <v>6621.84</v>
      </c>
      <c r="G145" s="366">
        <v>0</v>
      </c>
      <c r="H145" s="366">
        <v>4250.22</v>
      </c>
      <c r="I145" s="366">
        <v>2371.62</v>
      </c>
      <c r="J145" s="365">
        <v>0.35815120872748357</v>
      </c>
      <c r="K145" s="364"/>
      <c r="L145" s="364"/>
    </row>
    <row r="146" spans="1:12" ht="18" customHeight="1" x14ac:dyDescent="0.25">
      <c r="A146" s="368" t="s">
        <v>1115</v>
      </c>
      <c r="B146" s="368" t="s">
        <v>1114</v>
      </c>
      <c r="C146" s="368" t="s">
        <v>1116</v>
      </c>
      <c r="D146" s="368">
        <v>20</v>
      </c>
      <c r="E146" s="368">
        <v>113.52</v>
      </c>
      <c r="F146" s="367">
        <v>21291.51</v>
      </c>
      <c r="G146" s="366">
        <v>-1372.38</v>
      </c>
      <c r="H146" s="366">
        <v>11857.38</v>
      </c>
      <c r="I146" s="366">
        <v>8061.75</v>
      </c>
      <c r="J146" s="365">
        <v>0.40472400150006549</v>
      </c>
      <c r="K146" s="364"/>
      <c r="L146" s="364"/>
    </row>
    <row r="147" spans="1:12" ht="18" customHeight="1" x14ac:dyDescent="0.25">
      <c r="A147" s="368" t="s">
        <v>1115</v>
      </c>
      <c r="B147" s="368" t="s">
        <v>1114</v>
      </c>
      <c r="C147" s="368" t="s">
        <v>1074</v>
      </c>
      <c r="D147" s="368">
        <v>54</v>
      </c>
      <c r="E147" s="368">
        <v>51.084000000000003</v>
      </c>
      <c r="F147" s="367">
        <v>9583.3799999999992</v>
      </c>
      <c r="G147" s="366">
        <v>0</v>
      </c>
      <c r="H147" s="366">
        <v>6072.46</v>
      </c>
      <c r="I147" s="366">
        <v>3510.92</v>
      </c>
      <c r="J147" s="365">
        <v>0.36635508557523544</v>
      </c>
      <c r="K147" s="364"/>
      <c r="L147" s="364"/>
    </row>
    <row r="148" spans="1:12" ht="18" customHeight="1" x14ac:dyDescent="0.25">
      <c r="A148" s="368" t="s">
        <v>2068</v>
      </c>
      <c r="B148" s="368" t="s">
        <v>2067</v>
      </c>
      <c r="C148" s="368" t="s">
        <v>1077</v>
      </c>
      <c r="D148" s="368">
        <v>1</v>
      </c>
      <c r="E148" s="368">
        <v>11.352</v>
      </c>
      <c r="F148" s="367">
        <v>1363</v>
      </c>
      <c r="G148" s="366">
        <v>-2153.58</v>
      </c>
      <c r="H148" s="366">
        <v>-1037.95</v>
      </c>
      <c r="I148" s="366">
        <v>247.37</v>
      </c>
      <c r="J148" s="365">
        <v>-0.31289686053277338</v>
      </c>
      <c r="K148" s="364"/>
      <c r="L148" s="364"/>
    </row>
    <row r="149" spans="1:12" ht="18" customHeight="1" x14ac:dyDescent="0.25">
      <c r="A149" s="368" t="s">
        <v>1109</v>
      </c>
      <c r="B149" s="368" t="s">
        <v>1108</v>
      </c>
      <c r="C149" s="368" t="s">
        <v>1077</v>
      </c>
      <c r="D149" s="368">
        <v>11</v>
      </c>
      <c r="E149" s="368">
        <v>124.872</v>
      </c>
      <c r="F149" s="367">
        <v>9579.18</v>
      </c>
      <c r="G149" s="366">
        <v>-1428.86</v>
      </c>
      <c r="H149" s="366">
        <v>6554.35</v>
      </c>
      <c r="I149" s="366">
        <v>1595.97</v>
      </c>
      <c r="J149" s="365">
        <v>0.19581685136289129</v>
      </c>
      <c r="K149" s="364"/>
      <c r="L149" s="364"/>
    </row>
    <row r="150" spans="1:12" ht="18" customHeight="1" x14ac:dyDescent="0.25">
      <c r="A150" s="368" t="s">
        <v>1084</v>
      </c>
      <c r="B150" s="368" t="s">
        <v>1083</v>
      </c>
      <c r="C150" s="368" t="s">
        <v>1082</v>
      </c>
      <c r="D150" s="368">
        <v>1</v>
      </c>
      <c r="E150" s="368">
        <v>6.54</v>
      </c>
      <c r="F150" s="367">
        <v>715.81</v>
      </c>
      <c r="G150" s="366">
        <v>0</v>
      </c>
      <c r="H150" s="366">
        <v>663.12</v>
      </c>
      <c r="I150" s="366">
        <v>52.69</v>
      </c>
      <c r="J150" s="365">
        <v>7.3608918567776363E-2</v>
      </c>
      <c r="K150" s="364"/>
      <c r="L150" s="364"/>
    </row>
    <row r="151" spans="1:12" ht="18" customHeight="1" x14ac:dyDescent="0.25">
      <c r="A151" s="368" t="s">
        <v>1080</v>
      </c>
      <c r="B151" s="368" t="s">
        <v>1079</v>
      </c>
      <c r="C151" s="368" t="s">
        <v>1081</v>
      </c>
      <c r="D151" s="368">
        <v>2</v>
      </c>
      <c r="E151" s="368">
        <v>12</v>
      </c>
      <c r="F151" s="367">
        <v>1711.92</v>
      </c>
      <c r="G151" s="366">
        <v>-2058.5700000000002</v>
      </c>
      <c r="H151" s="366">
        <v>-710.07</v>
      </c>
      <c r="I151" s="366">
        <v>363.42</v>
      </c>
      <c r="J151" s="365">
        <v>-1.0483773258329727</v>
      </c>
      <c r="K151" s="364"/>
      <c r="L151" s="364"/>
    </row>
    <row r="152" spans="1:12" ht="18" customHeight="1" x14ac:dyDescent="0.25">
      <c r="A152" s="368" t="s">
        <v>1080</v>
      </c>
      <c r="B152" s="368" t="s">
        <v>1079</v>
      </c>
      <c r="C152" s="368" t="s">
        <v>1078</v>
      </c>
      <c r="D152" s="368">
        <v>12</v>
      </c>
      <c r="E152" s="368">
        <v>12</v>
      </c>
      <c r="F152" s="367">
        <v>2129.64</v>
      </c>
      <c r="G152" s="366">
        <v>0</v>
      </c>
      <c r="H152" s="366">
        <v>1420.14</v>
      </c>
      <c r="I152" s="366">
        <v>709.5</v>
      </c>
      <c r="J152" s="365">
        <v>0.33315489941962023</v>
      </c>
      <c r="K152" s="364"/>
      <c r="L152" s="364"/>
    </row>
    <row r="153" spans="1:12" ht="18" customHeight="1" x14ac:dyDescent="0.25">
      <c r="A153" s="368" t="s">
        <v>10623</v>
      </c>
      <c r="B153" s="368" t="s">
        <v>10622</v>
      </c>
      <c r="C153" s="368" t="s">
        <v>1082</v>
      </c>
      <c r="D153" s="368">
        <v>1</v>
      </c>
      <c r="E153" s="368">
        <v>6.54</v>
      </c>
      <c r="F153" s="367">
        <v>815.67</v>
      </c>
      <c r="G153" s="366">
        <v>0</v>
      </c>
      <c r="H153" s="366">
        <v>633.33000000000004</v>
      </c>
      <c r="I153" s="366">
        <v>182.34</v>
      </c>
      <c r="J153" s="365">
        <v>0.22354628710140131</v>
      </c>
      <c r="K153" s="364"/>
      <c r="L153" s="364"/>
    </row>
    <row r="154" spans="1:12" ht="18" customHeight="1" x14ac:dyDescent="0.25">
      <c r="A154" s="368" t="s">
        <v>1073</v>
      </c>
      <c r="B154" s="368" t="s">
        <v>1072</v>
      </c>
      <c r="C154" s="368" t="s">
        <v>2061</v>
      </c>
      <c r="D154" s="368">
        <v>1</v>
      </c>
      <c r="E154" s="368">
        <v>5.4</v>
      </c>
      <c r="F154" s="367">
        <v>698.28</v>
      </c>
      <c r="G154" s="366">
        <v>0</v>
      </c>
      <c r="H154" s="366">
        <v>539.95000000000005</v>
      </c>
      <c r="I154" s="366">
        <v>158.33000000000001</v>
      </c>
      <c r="J154" s="365">
        <v>0.22674285386950793</v>
      </c>
      <c r="K154" s="364"/>
      <c r="L154" s="364"/>
    </row>
    <row r="155" spans="1:12" ht="18" customHeight="1" x14ac:dyDescent="0.25">
      <c r="A155" s="368" t="s">
        <v>1073</v>
      </c>
      <c r="B155" s="368" t="s">
        <v>1072</v>
      </c>
      <c r="C155" s="368" t="s">
        <v>1071</v>
      </c>
      <c r="D155" s="368">
        <v>12</v>
      </c>
      <c r="E155" s="368">
        <v>5.4</v>
      </c>
      <c r="F155" s="367">
        <v>602.88</v>
      </c>
      <c r="G155" s="366">
        <v>0</v>
      </c>
      <c r="H155" s="366">
        <v>539.95000000000005</v>
      </c>
      <c r="I155" s="366">
        <v>62.93</v>
      </c>
      <c r="J155" s="365">
        <v>0.1043822983014862</v>
      </c>
      <c r="K155" s="364"/>
      <c r="L155" s="364"/>
    </row>
    <row r="156" spans="1:12" ht="18" customHeight="1" x14ac:dyDescent="0.25">
      <c r="A156" s="368" t="s">
        <v>1917</v>
      </c>
      <c r="B156" s="368" t="s">
        <v>4425</v>
      </c>
      <c r="C156" s="368" t="s">
        <v>1021</v>
      </c>
      <c r="D156" s="368">
        <v>10</v>
      </c>
      <c r="E156" s="368">
        <v>200</v>
      </c>
      <c r="F156" s="367">
        <v>14819.34</v>
      </c>
      <c r="G156" s="366">
        <v>0</v>
      </c>
      <c r="H156" s="366">
        <v>11543.5</v>
      </c>
      <c r="I156" s="366">
        <v>3275.84</v>
      </c>
      <c r="J156" s="365">
        <v>0.22105167976441595</v>
      </c>
      <c r="K156" s="364"/>
      <c r="L156" s="364"/>
    </row>
    <row r="157" spans="1:12" ht="18" customHeight="1" x14ac:dyDescent="0.25">
      <c r="A157" s="368" t="s">
        <v>1029</v>
      </c>
      <c r="B157" s="368" t="s">
        <v>1028</v>
      </c>
      <c r="C157" s="368" t="s">
        <v>1021</v>
      </c>
      <c r="D157" s="368">
        <v>10</v>
      </c>
      <c r="E157" s="368">
        <v>200</v>
      </c>
      <c r="F157" s="367">
        <v>12386.2</v>
      </c>
      <c r="G157" s="366">
        <v>0</v>
      </c>
      <c r="H157" s="366">
        <v>10855.72</v>
      </c>
      <c r="I157" s="366">
        <v>1530.48</v>
      </c>
      <c r="J157" s="365">
        <v>0.12356332046955483</v>
      </c>
      <c r="K157" s="364"/>
      <c r="L157" s="364"/>
    </row>
    <row r="158" spans="1:12" ht="18" customHeight="1" x14ac:dyDescent="0.25">
      <c r="A158" s="368" t="s">
        <v>1027</v>
      </c>
      <c r="B158" s="368" t="s">
        <v>1026</v>
      </c>
      <c r="C158" s="368" t="s">
        <v>1021</v>
      </c>
      <c r="D158" s="368">
        <v>7</v>
      </c>
      <c r="E158" s="368">
        <v>140</v>
      </c>
      <c r="F158" s="367">
        <v>9217.7000000000007</v>
      </c>
      <c r="G158" s="366">
        <v>0</v>
      </c>
      <c r="H158" s="366">
        <v>7144.06</v>
      </c>
      <c r="I158" s="366">
        <v>2073.64</v>
      </c>
      <c r="J158" s="365">
        <v>0.22496284322553348</v>
      </c>
      <c r="K158" s="364"/>
      <c r="L158" s="364"/>
    </row>
    <row r="159" spans="1:12" ht="18" customHeight="1" x14ac:dyDescent="0.25">
      <c r="A159" s="368" t="s">
        <v>1023</v>
      </c>
      <c r="B159" s="368" t="s">
        <v>1022</v>
      </c>
      <c r="C159" s="368" t="s">
        <v>1021</v>
      </c>
      <c r="D159" s="368">
        <v>2</v>
      </c>
      <c r="E159" s="368">
        <v>40</v>
      </c>
      <c r="F159" s="367">
        <v>2477.2399999999998</v>
      </c>
      <c r="G159" s="366">
        <v>0</v>
      </c>
      <c r="H159" s="366">
        <v>2165.42</v>
      </c>
      <c r="I159" s="366">
        <v>311.82</v>
      </c>
      <c r="J159" s="365">
        <v>0.12587395649997579</v>
      </c>
      <c r="K159" s="364"/>
      <c r="L159" s="364"/>
    </row>
    <row r="160" spans="1:12" ht="18" customHeight="1" x14ac:dyDescent="0.25">
      <c r="A160" s="368" t="s">
        <v>1020</v>
      </c>
      <c r="B160" s="368" t="s">
        <v>1019</v>
      </c>
      <c r="C160" s="368" t="s">
        <v>1018</v>
      </c>
      <c r="D160" s="368">
        <v>14</v>
      </c>
      <c r="E160" s="368">
        <v>2912</v>
      </c>
      <c r="F160" s="367">
        <v>170460.73</v>
      </c>
      <c r="G160" s="366">
        <v>0</v>
      </c>
      <c r="H160" s="366">
        <v>145310.1</v>
      </c>
      <c r="I160" s="366">
        <v>25150.63</v>
      </c>
      <c r="J160" s="365">
        <v>0.14754500934027445</v>
      </c>
      <c r="K160" s="364"/>
      <c r="L160" s="364"/>
    </row>
    <row r="161" spans="1:12" ht="18" customHeight="1" x14ac:dyDescent="0.25">
      <c r="A161" s="368" t="s">
        <v>1015</v>
      </c>
      <c r="B161" s="368" t="s">
        <v>1014</v>
      </c>
      <c r="C161" s="368" t="s">
        <v>1013</v>
      </c>
      <c r="D161" s="368">
        <v>352</v>
      </c>
      <c r="E161" s="368">
        <v>6688</v>
      </c>
      <c r="F161" s="367">
        <v>358184.84</v>
      </c>
      <c r="G161" s="366">
        <v>0</v>
      </c>
      <c r="H161" s="366">
        <v>294496</v>
      </c>
      <c r="I161" s="366">
        <v>63688.84</v>
      </c>
      <c r="J161" s="365">
        <v>0.17780998213101371</v>
      </c>
      <c r="K161" s="364"/>
      <c r="L161" s="364"/>
    </row>
    <row r="162" spans="1:12" ht="18" customHeight="1" x14ac:dyDescent="0.25">
      <c r="A162" s="368" t="s">
        <v>4422</v>
      </c>
      <c r="B162" s="368" t="s">
        <v>4421</v>
      </c>
      <c r="C162" s="368" t="s">
        <v>1013</v>
      </c>
      <c r="D162" s="368">
        <v>54</v>
      </c>
      <c r="E162" s="368">
        <v>1026</v>
      </c>
      <c r="F162" s="367">
        <v>62017.64</v>
      </c>
      <c r="G162" s="366">
        <v>0</v>
      </c>
      <c r="H162" s="366">
        <v>46203</v>
      </c>
      <c r="I162" s="366">
        <v>15814.64</v>
      </c>
      <c r="J162" s="365">
        <v>0.25500228644624334</v>
      </c>
      <c r="K162" s="364"/>
      <c r="L162" s="364"/>
    </row>
    <row r="163" spans="1:12" ht="18" customHeight="1" x14ac:dyDescent="0.25">
      <c r="A163" s="368" t="s">
        <v>4407</v>
      </c>
      <c r="B163" s="368" t="s">
        <v>4418</v>
      </c>
      <c r="C163" s="368" t="s">
        <v>1013</v>
      </c>
      <c r="D163" s="368">
        <v>129</v>
      </c>
      <c r="E163" s="368">
        <v>2451</v>
      </c>
      <c r="F163" s="367">
        <v>137089.4</v>
      </c>
      <c r="G163" s="366">
        <v>0</v>
      </c>
      <c r="H163" s="366">
        <v>111474.32</v>
      </c>
      <c r="I163" s="366">
        <v>25615.08</v>
      </c>
      <c r="J163" s="365">
        <v>0.18684945736140066</v>
      </c>
      <c r="K163" s="364"/>
      <c r="L163" s="364"/>
    </row>
    <row r="164" spans="1:12" ht="18" customHeight="1" x14ac:dyDescent="0.25">
      <c r="A164" s="368" t="s">
        <v>5965</v>
      </c>
      <c r="B164" s="368" t="s">
        <v>5964</v>
      </c>
      <c r="C164" s="368" t="s">
        <v>1677</v>
      </c>
      <c r="D164" s="368">
        <v>1115</v>
      </c>
      <c r="E164" s="368">
        <v>13380</v>
      </c>
      <c r="F164" s="367">
        <v>1015420.13</v>
      </c>
      <c r="G164" s="366">
        <v>0</v>
      </c>
      <c r="H164" s="366">
        <v>907610</v>
      </c>
      <c r="I164" s="366">
        <v>107810.13</v>
      </c>
      <c r="J164" s="365">
        <v>0.10617292962273656</v>
      </c>
      <c r="K164" s="364"/>
      <c r="L164" s="364"/>
    </row>
    <row r="165" spans="1:12" ht="18" customHeight="1" x14ac:dyDescent="0.25">
      <c r="A165" s="368" t="s">
        <v>5965</v>
      </c>
      <c r="B165" s="368" t="s">
        <v>5964</v>
      </c>
      <c r="C165" s="368" t="s">
        <v>1078</v>
      </c>
      <c r="D165" s="368">
        <v>12</v>
      </c>
      <c r="E165" s="368">
        <v>12</v>
      </c>
      <c r="F165" s="367">
        <v>1030.8</v>
      </c>
      <c r="G165" s="366">
        <v>0</v>
      </c>
      <c r="H165" s="366">
        <v>814</v>
      </c>
      <c r="I165" s="366">
        <v>216.8</v>
      </c>
      <c r="J165" s="365">
        <v>0.2103220799379123</v>
      </c>
      <c r="K165" s="364"/>
      <c r="L165" s="364"/>
    </row>
    <row r="166" spans="1:12" ht="18" customHeight="1" x14ac:dyDescent="0.25">
      <c r="A166" s="368" t="s">
        <v>4410</v>
      </c>
      <c r="B166" s="368" t="s">
        <v>6721</v>
      </c>
      <c r="C166" s="368" t="s">
        <v>1013</v>
      </c>
      <c r="D166" s="368">
        <v>402</v>
      </c>
      <c r="E166" s="368">
        <v>7638</v>
      </c>
      <c r="F166" s="367">
        <v>357880.85</v>
      </c>
      <c r="G166" s="366">
        <v>0</v>
      </c>
      <c r="H166" s="366">
        <v>223353.96</v>
      </c>
      <c r="I166" s="366">
        <v>134526.89000000001</v>
      </c>
      <c r="J166" s="365">
        <v>0.3758985427691926</v>
      </c>
      <c r="K166" s="364"/>
      <c r="L166" s="364"/>
    </row>
    <row r="167" spans="1:12" ht="18" customHeight="1" x14ac:dyDescent="0.25">
      <c r="A167" s="368" t="s">
        <v>8596</v>
      </c>
      <c r="B167" s="368" t="s">
        <v>8595</v>
      </c>
      <c r="C167" s="368" t="s">
        <v>1018</v>
      </c>
      <c r="D167" s="368">
        <v>3</v>
      </c>
      <c r="E167" s="368">
        <v>624</v>
      </c>
      <c r="F167" s="367">
        <v>37953.230000000003</v>
      </c>
      <c r="G167" s="366">
        <v>0</v>
      </c>
      <c r="H167" s="366">
        <v>31211.759999999998</v>
      </c>
      <c r="I167" s="366">
        <v>6741.47</v>
      </c>
      <c r="J167" s="365">
        <v>0.17762572513591071</v>
      </c>
      <c r="K167" s="364"/>
      <c r="L167" s="364"/>
    </row>
    <row r="168" spans="1:12" ht="18.2" customHeight="1" x14ac:dyDescent="0.25">
      <c r="A168" s="456" t="s">
        <v>5975</v>
      </c>
      <c r="B168" s="456" t="s">
        <v>5974</v>
      </c>
      <c r="C168" s="456" t="s">
        <v>1077</v>
      </c>
      <c r="D168" s="456">
        <v>0</v>
      </c>
      <c r="E168" s="456">
        <v>0</v>
      </c>
      <c r="F168" s="457">
        <v>0</v>
      </c>
      <c r="G168" s="458">
        <v>-3230.37</v>
      </c>
      <c r="H168" s="458">
        <v>-3043.38</v>
      </c>
      <c r="I168" s="458">
        <v>-186.99</v>
      </c>
      <c r="J168" s="459">
        <v>5.7885010076245136E-2</v>
      </c>
    </row>
    <row r="169" spans="1:12" ht="20.25" customHeight="1" x14ac:dyDescent="0.25">
      <c r="A169" s="456" t="s">
        <v>5201</v>
      </c>
      <c r="B169" s="456" t="s">
        <v>5200</v>
      </c>
      <c r="C169" s="456" t="s">
        <v>1077</v>
      </c>
      <c r="D169" s="775">
        <v>0</v>
      </c>
      <c r="E169" s="775">
        <v>0</v>
      </c>
      <c r="F169" s="774">
        <v>0</v>
      </c>
      <c r="G169" s="773">
        <v>-4307.16</v>
      </c>
      <c r="H169" s="773">
        <v>-4082</v>
      </c>
      <c r="I169" s="773">
        <v>-225.16</v>
      </c>
      <c r="J169" s="772">
        <v>5.2275745502837138E-2</v>
      </c>
    </row>
    <row r="170" spans="1:12" x14ac:dyDescent="0.25">
      <c r="D170" s="1048">
        <f t="shared" ref="D170:I170" si="0">SUM(D9:D169)</f>
        <v>23580</v>
      </c>
      <c r="E170" s="1050">
        <f t="shared" si="0"/>
        <v>129075.696</v>
      </c>
      <c r="F170" s="1049">
        <f t="shared" si="0"/>
        <v>6548358.3799999999</v>
      </c>
      <c r="G170" s="1049">
        <f t="shared" si="0"/>
        <v>-26959.73</v>
      </c>
      <c r="H170" s="1049">
        <f t="shared" si="0"/>
        <v>5302090.62</v>
      </c>
      <c r="I170" s="1049">
        <f t="shared" si="0"/>
        <v>1219308.03</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DE628-98F9-490D-961A-EC2ECBB1E208}">
  <dimension ref="A1:J145"/>
  <sheetViews>
    <sheetView showGridLines="0" workbookViewId="0">
      <pane ySplit="6" topLeftCell="A67" activePane="bottomLeft" state="frozen"/>
      <selection pane="bottomLeft" activeCell="I145" sqref="I145"/>
    </sheetView>
  </sheetViews>
  <sheetFormatPr baseColWidth="10" defaultColWidth="11.42578125" defaultRowHeight="12" x14ac:dyDescent="0.2"/>
  <cols>
    <col min="1" max="1" width="9.140625" style="364" customWidth="1"/>
    <col min="2" max="2" width="44.140625" style="364" customWidth="1"/>
    <col min="3" max="3" width="19" style="364" customWidth="1"/>
    <col min="4" max="4" width="9.140625" style="364" customWidth="1"/>
    <col min="5" max="10" width="14.42578125" style="364" customWidth="1"/>
    <col min="11" max="12" width="9.140625" style="364" customWidth="1"/>
    <col min="13" max="15" width="0" style="364" hidden="1" customWidth="1"/>
    <col min="16" max="16384" width="11.42578125" style="364"/>
  </cols>
  <sheetData>
    <row r="1" spans="1:10" ht="21" customHeight="1" x14ac:dyDescent="0.2">
      <c r="A1" s="368" t="s">
        <v>1969</v>
      </c>
    </row>
    <row r="2" spans="1:10" ht="0.95" customHeight="1" x14ac:dyDescent="0.2"/>
    <row r="3" spans="1:10" ht="23.1" customHeight="1" x14ac:dyDescent="0.2">
      <c r="A3" s="368" t="s">
        <v>3158</v>
      </c>
    </row>
    <row r="4" spans="1:10" ht="27" customHeight="1" x14ac:dyDescent="0.2">
      <c r="A4" s="368" t="s">
        <v>3157</v>
      </c>
    </row>
    <row r="5" spans="1:10" ht="25.7" customHeight="1" x14ac:dyDescent="0.2">
      <c r="A5" s="371" t="s">
        <v>10621</v>
      </c>
    </row>
    <row r="6" spans="1:10" ht="2.4500000000000002" customHeight="1" x14ac:dyDescent="0.2"/>
    <row r="7" spans="1:10" ht="23.85" customHeight="1" x14ac:dyDescent="0.2"/>
    <row r="8" spans="1:10" ht="24"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3.25" customHeight="1" x14ac:dyDescent="0.2">
      <c r="A9" s="368" t="s">
        <v>1899</v>
      </c>
      <c r="B9" s="368" t="s">
        <v>1966</v>
      </c>
      <c r="C9" s="368" t="s">
        <v>1771</v>
      </c>
      <c r="D9" s="368">
        <v>5</v>
      </c>
      <c r="E9" s="368">
        <v>30</v>
      </c>
      <c r="F9" s="367">
        <v>5890.25</v>
      </c>
      <c r="G9" s="366">
        <v>0</v>
      </c>
      <c r="H9" s="366">
        <v>3626.2</v>
      </c>
      <c r="I9" s="366">
        <v>2264.0500000000002</v>
      </c>
      <c r="J9" s="365">
        <v>0.38437247994567292</v>
      </c>
    </row>
    <row r="10" spans="1:10" ht="23.25" customHeight="1" x14ac:dyDescent="0.2">
      <c r="A10" s="368" t="s">
        <v>1899</v>
      </c>
      <c r="B10" s="368" t="s">
        <v>1966</v>
      </c>
      <c r="C10" s="368" t="s">
        <v>1774</v>
      </c>
      <c r="D10" s="368">
        <v>48</v>
      </c>
      <c r="E10" s="368">
        <v>12</v>
      </c>
      <c r="F10" s="367">
        <v>1789.44</v>
      </c>
      <c r="G10" s="366">
        <v>0</v>
      </c>
      <c r="H10" s="366">
        <v>1450.48</v>
      </c>
      <c r="I10" s="366">
        <v>338.96</v>
      </c>
      <c r="J10" s="365">
        <v>0.18942238912732476</v>
      </c>
    </row>
    <row r="11" spans="1:10" ht="23.25" customHeight="1" x14ac:dyDescent="0.2">
      <c r="A11" s="368" t="s">
        <v>1897</v>
      </c>
      <c r="B11" s="368" t="s">
        <v>1896</v>
      </c>
      <c r="C11" s="368" t="s">
        <v>1774</v>
      </c>
      <c r="D11" s="368">
        <v>24</v>
      </c>
      <c r="E11" s="368">
        <v>6</v>
      </c>
      <c r="F11" s="367">
        <v>1050.24</v>
      </c>
      <c r="G11" s="366">
        <v>0</v>
      </c>
      <c r="H11" s="366">
        <v>816.29</v>
      </c>
      <c r="I11" s="366">
        <v>233.95</v>
      </c>
      <c r="J11" s="365">
        <v>0.22275860755636806</v>
      </c>
    </row>
    <row r="12" spans="1:10" ht="23.25" customHeight="1" x14ac:dyDescent="0.2">
      <c r="A12" s="368" t="s">
        <v>1895</v>
      </c>
      <c r="B12" s="368" t="s">
        <v>1894</v>
      </c>
      <c r="C12" s="368" t="s">
        <v>1774</v>
      </c>
      <c r="D12" s="368">
        <v>168</v>
      </c>
      <c r="E12" s="368">
        <v>42</v>
      </c>
      <c r="F12" s="367">
        <v>5444.88</v>
      </c>
      <c r="G12" s="366">
        <v>0</v>
      </c>
      <c r="H12" s="366">
        <v>4924.58</v>
      </c>
      <c r="I12" s="366">
        <v>520.29999999999995</v>
      </c>
      <c r="J12" s="365">
        <v>9.5557661509528213E-2</v>
      </c>
    </row>
    <row r="13" spans="1:10" ht="23.25" customHeight="1" x14ac:dyDescent="0.2">
      <c r="A13" s="368" t="s">
        <v>1891</v>
      </c>
      <c r="B13" s="368" t="s">
        <v>1890</v>
      </c>
      <c r="C13" s="368" t="s">
        <v>1077</v>
      </c>
      <c r="D13" s="368">
        <v>3</v>
      </c>
      <c r="E13" s="368">
        <v>34.055999999999997</v>
      </c>
      <c r="F13" s="367">
        <v>2154.3000000000002</v>
      </c>
      <c r="G13" s="366">
        <v>0</v>
      </c>
      <c r="H13" s="366">
        <v>1697.13</v>
      </c>
      <c r="I13" s="366">
        <v>457.17</v>
      </c>
      <c r="J13" s="365">
        <v>0.21221278373485586</v>
      </c>
    </row>
    <row r="14" spans="1:10" ht="23.25" customHeight="1" x14ac:dyDescent="0.2">
      <c r="A14" s="368" t="s">
        <v>1891</v>
      </c>
      <c r="B14" s="368" t="s">
        <v>1890</v>
      </c>
      <c r="C14" s="368" t="s">
        <v>1074</v>
      </c>
      <c r="D14" s="368">
        <v>480</v>
      </c>
      <c r="E14" s="368">
        <v>454.08</v>
      </c>
      <c r="F14" s="367">
        <v>26256</v>
      </c>
      <c r="G14" s="366">
        <v>0</v>
      </c>
      <c r="H14" s="366">
        <v>22625.02</v>
      </c>
      <c r="I14" s="366">
        <v>3630.98</v>
      </c>
      <c r="J14" s="365">
        <v>0.13829143814747105</v>
      </c>
    </row>
    <row r="15" spans="1:10" ht="23.25" customHeight="1" x14ac:dyDescent="0.2">
      <c r="A15" s="368" t="s">
        <v>2431</v>
      </c>
      <c r="B15" s="368" t="s">
        <v>2430</v>
      </c>
      <c r="C15" s="368" t="s">
        <v>1074</v>
      </c>
      <c r="D15" s="368">
        <v>108</v>
      </c>
      <c r="E15" s="368">
        <v>102.16800000000001</v>
      </c>
      <c r="F15" s="367">
        <v>6424.92</v>
      </c>
      <c r="G15" s="366">
        <v>0</v>
      </c>
      <c r="H15" s="366">
        <v>9540.81</v>
      </c>
      <c r="I15" s="366">
        <v>-3115.89</v>
      </c>
      <c r="J15" s="365">
        <v>-0.48496946265478791</v>
      </c>
    </row>
    <row r="16" spans="1:10" ht="23.25" customHeight="1" x14ac:dyDescent="0.2">
      <c r="A16" s="368" t="s">
        <v>1887</v>
      </c>
      <c r="B16" s="368" t="s">
        <v>1886</v>
      </c>
      <c r="C16" s="368" t="s">
        <v>1885</v>
      </c>
      <c r="D16" s="368">
        <v>104</v>
      </c>
      <c r="E16" s="368">
        <v>393.64</v>
      </c>
      <c r="F16" s="367">
        <v>13020.8</v>
      </c>
      <c r="G16" s="366">
        <v>0</v>
      </c>
      <c r="H16" s="366">
        <v>11824.4</v>
      </c>
      <c r="I16" s="366">
        <v>1196.4000000000001</v>
      </c>
      <c r="J16" s="365">
        <v>9.1883755222413363E-2</v>
      </c>
    </row>
    <row r="17" spans="1:10" ht="23.25" customHeight="1" x14ac:dyDescent="0.2">
      <c r="A17" s="368" t="s">
        <v>1879</v>
      </c>
      <c r="B17" s="368" t="s">
        <v>1878</v>
      </c>
      <c r="C17" s="368" t="s">
        <v>1875</v>
      </c>
      <c r="D17" s="368">
        <v>14</v>
      </c>
      <c r="E17" s="368">
        <v>317.94</v>
      </c>
      <c r="F17" s="367">
        <v>6215.54</v>
      </c>
      <c r="G17" s="366">
        <v>0</v>
      </c>
      <c r="H17" s="366">
        <v>4636.66</v>
      </c>
      <c r="I17" s="366">
        <v>1578.88</v>
      </c>
      <c r="J17" s="365">
        <v>0.25402137223797128</v>
      </c>
    </row>
    <row r="18" spans="1:10" ht="23.25" customHeight="1" x14ac:dyDescent="0.2">
      <c r="A18" s="368" t="s">
        <v>1868</v>
      </c>
      <c r="B18" s="368" t="s">
        <v>1867</v>
      </c>
      <c r="C18" s="368" t="s">
        <v>1866</v>
      </c>
      <c r="D18" s="368">
        <v>1</v>
      </c>
      <c r="E18" s="368">
        <v>11.28</v>
      </c>
      <c r="F18" s="367">
        <v>1783.9</v>
      </c>
      <c r="G18" s="366">
        <v>0</v>
      </c>
      <c r="H18" s="366">
        <v>1180.1300000000001</v>
      </c>
      <c r="I18" s="366">
        <v>603.77</v>
      </c>
      <c r="J18" s="365">
        <v>0.33845507035147709</v>
      </c>
    </row>
    <row r="19" spans="1:10" ht="23.25" customHeight="1" x14ac:dyDescent="0.2">
      <c r="A19" s="368" t="s">
        <v>1862</v>
      </c>
      <c r="B19" s="368" t="s">
        <v>1861</v>
      </c>
      <c r="C19" s="368" t="s">
        <v>1860</v>
      </c>
      <c r="D19" s="368">
        <v>10</v>
      </c>
      <c r="E19" s="368">
        <v>48</v>
      </c>
      <c r="F19" s="367">
        <v>8791.2000000000007</v>
      </c>
      <c r="G19" s="366">
        <v>0</v>
      </c>
      <c r="H19" s="366">
        <v>5884.9</v>
      </c>
      <c r="I19" s="366">
        <v>2906.3</v>
      </c>
      <c r="J19" s="365">
        <v>0.33059195559195559</v>
      </c>
    </row>
    <row r="20" spans="1:10" ht="23.25" customHeight="1" x14ac:dyDescent="0.2">
      <c r="A20" s="368" t="s">
        <v>1965</v>
      </c>
      <c r="B20" s="368" t="s">
        <v>1964</v>
      </c>
      <c r="C20" s="368" t="s">
        <v>1860</v>
      </c>
      <c r="D20" s="368">
        <v>8</v>
      </c>
      <c r="E20" s="368">
        <v>38.4</v>
      </c>
      <c r="F20" s="367">
        <v>7135.76</v>
      </c>
      <c r="G20" s="366">
        <v>0</v>
      </c>
      <c r="H20" s="366">
        <v>4811.4399999999996</v>
      </c>
      <c r="I20" s="366">
        <v>2324.3200000000002</v>
      </c>
      <c r="J20" s="365">
        <v>0.32572844378174154</v>
      </c>
    </row>
    <row r="21" spans="1:10" ht="23.25" customHeight="1" x14ac:dyDescent="0.2">
      <c r="A21" s="368" t="s">
        <v>4416</v>
      </c>
      <c r="B21" s="368" t="s">
        <v>4415</v>
      </c>
      <c r="C21" s="368" t="s">
        <v>1013</v>
      </c>
      <c r="D21" s="368">
        <v>240</v>
      </c>
      <c r="E21" s="368">
        <v>4560</v>
      </c>
      <c r="F21" s="367">
        <v>237940.85</v>
      </c>
      <c r="G21" s="366">
        <v>0</v>
      </c>
      <c r="H21" s="366">
        <v>156801.06</v>
      </c>
      <c r="I21" s="366">
        <v>81139.789999999994</v>
      </c>
      <c r="J21" s="365">
        <v>0.34100823797174801</v>
      </c>
    </row>
    <row r="22" spans="1:10" ht="23.25" customHeight="1" x14ac:dyDescent="0.2">
      <c r="A22" s="368" t="s">
        <v>2327</v>
      </c>
      <c r="B22" s="368" t="s">
        <v>2326</v>
      </c>
      <c r="C22" s="368" t="s">
        <v>1013</v>
      </c>
      <c r="D22" s="368">
        <v>4</v>
      </c>
      <c r="E22" s="368">
        <v>76</v>
      </c>
      <c r="F22" s="367">
        <v>7476.16</v>
      </c>
      <c r="G22" s="366">
        <v>0</v>
      </c>
      <c r="H22" s="366">
        <v>5773.88</v>
      </c>
      <c r="I22" s="366">
        <v>1702.28</v>
      </c>
      <c r="J22" s="365">
        <v>0.22769443136583487</v>
      </c>
    </row>
    <row r="23" spans="1:10" ht="23.25" customHeight="1" x14ac:dyDescent="0.2">
      <c r="A23" s="368" t="s">
        <v>1857</v>
      </c>
      <c r="B23" s="368" t="s">
        <v>1856</v>
      </c>
      <c r="C23" s="368" t="s">
        <v>1013</v>
      </c>
      <c r="D23" s="368">
        <v>30</v>
      </c>
      <c r="E23" s="368">
        <v>570</v>
      </c>
      <c r="F23" s="367">
        <v>34400.550000000003</v>
      </c>
      <c r="G23" s="366">
        <v>0</v>
      </c>
      <c r="H23" s="366">
        <v>27193.439999999999</v>
      </c>
      <c r="I23" s="366">
        <v>7207.11</v>
      </c>
      <c r="J23" s="365">
        <v>0.20950566197342774</v>
      </c>
    </row>
    <row r="24" spans="1:10" ht="23.25" customHeight="1" x14ac:dyDescent="0.2">
      <c r="A24" s="368" t="s">
        <v>1855</v>
      </c>
      <c r="B24" s="368" t="s">
        <v>1854</v>
      </c>
      <c r="C24" s="368" t="s">
        <v>1013</v>
      </c>
      <c r="D24" s="368">
        <v>26</v>
      </c>
      <c r="E24" s="368">
        <v>494</v>
      </c>
      <c r="F24" s="367">
        <v>30656.82</v>
      </c>
      <c r="G24" s="366">
        <v>0</v>
      </c>
      <c r="H24" s="366">
        <v>23745.02</v>
      </c>
      <c r="I24" s="366">
        <v>6911.8</v>
      </c>
      <c r="J24" s="365">
        <v>0.22545717396651055</v>
      </c>
    </row>
    <row r="25" spans="1:10" ht="23.25" customHeight="1" x14ac:dyDescent="0.2">
      <c r="A25" s="368" t="s">
        <v>1853</v>
      </c>
      <c r="B25" s="368" t="s">
        <v>1852</v>
      </c>
      <c r="C25" s="368" t="s">
        <v>1013</v>
      </c>
      <c r="D25" s="368">
        <v>56</v>
      </c>
      <c r="E25" s="368">
        <v>1064</v>
      </c>
      <c r="F25" s="367">
        <v>68229.350000000006</v>
      </c>
      <c r="G25" s="366">
        <v>0</v>
      </c>
      <c r="H25" s="366">
        <v>52711.68</v>
      </c>
      <c r="I25" s="366">
        <v>15517.67</v>
      </c>
      <c r="J25" s="365">
        <v>0.22743394155154636</v>
      </c>
    </row>
    <row r="26" spans="1:10" ht="23.25" customHeight="1" x14ac:dyDescent="0.2">
      <c r="A26" s="368" t="s">
        <v>1963</v>
      </c>
      <c r="B26" s="368" t="s">
        <v>1962</v>
      </c>
      <c r="C26" s="368" t="s">
        <v>1013</v>
      </c>
      <c r="D26" s="368">
        <v>1</v>
      </c>
      <c r="E26" s="368">
        <v>19</v>
      </c>
      <c r="F26" s="367">
        <v>1278.4000000000001</v>
      </c>
      <c r="G26" s="366">
        <v>0</v>
      </c>
      <c r="H26" s="366">
        <v>959.55</v>
      </c>
      <c r="I26" s="366">
        <v>318.85000000000002</v>
      </c>
      <c r="J26" s="365">
        <v>0.24941332916145181</v>
      </c>
    </row>
    <row r="27" spans="1:10" ht="23.25" customHeight="1" x14ac:dyDescent="0.2">
      <c r="A27" s="368" t="s">
        <v>1843</v>
      </c>
      <c r="B27" s="368" t="s">
        <v>1842</v>
      </c>
      <c r="C27" s="368" t="s">
        <v>1013</v>
      </c>
      <c r="D27" s="368">
        <v>1</v>
      </c>
      <c r="E27" s="368">
        <v>19</v>
      </c>
      <c r="F27" s="367">
        <v>1307.53</v>
      </c>
      <c r="G27" s="366">
        <v>0</v>
      </c>
      <c r="H27" s="366">
        <v>981.42</v>
      </c>
      <c r="I27" s="366">
        <v>326.11</v>
      </c>
      <c r="J27" s="365">
        <v>0.24940919137610609</v>
      </c>
    </row>
    <row r="28" spans="1:10" ht="23.25" customHeight="1" x14ac:dyDescent="0.2">
      <c r="A28" s="368" t="s">
        <v>1841</v>
      </c>
      <c r="B28" s="368" t="s">
        <v>1840</v>
      </c>
      <c r="C28" s="368" t="s">
        <v>1013</v>
      </c>
      <c r="D28" s="368">
        <v>100</v>
      </c>
      <c r="E28" s="368">
        <v>1900</v>
      </c>
      <c r="F28" s="367">
        <v>109510.08</v>
      </c>
      <c r="G28" s="366">
        <v>0</v>
      </c>
      <c r="H28" s="366">
        <v>86544.94</v>
      </c>
      <c r="I28" s="366">
        <v>22965.14</v>
      </c>
      <c r="J28" s="365">
        <v>0.20970800130910325</v>
      </c>
    </row>
    <row r="29" spans="1:10" ht="23.25" customHeight="1" x14ac:dyDescent="0.2">
      <c r="A29" s="368" t="s">
        <v>1837</v>
      </c>
      <c r="B29" s="368" t="s">
        <v>1836</v>
      </c>
      <c r="C29" s="368" t="s">
        <v>1013</v>
      </c>
      <c r="D29" s="368">
        <v>629</v>
      </c>
      <c r="E29" s="368">
        <v>11951</v>
      </c>
      <c r="F29" s="367">
        <v>453390.34</v>
      </c>
      <c r="G29" s="366">
        <v>0</v>
      </c>
      <c r="H29" s="366">
        <v>360665.51</v>
      </c>
      <c r="I29" s="366">
        <v>92724.83</v>
      </c>
      <c r="J29" s="365">
        <v>0.20451434849714706</v>
      </c>
    </row>
    <row r="30" spans="1:10" ht="23.25" customHeight="1" x14ac:dyDescent="0.2">
      <c r="A30" s="368" t="s">
        <v>3796</v>
      </c>
      <c r="B30" s="368" t="s">
        <v>3795</v>
      </c>
      <c r="C30" s="368" t="s">
        <v>1013</v>
      </c>
      <c r="D30" s="368">
        <v>5</v>
      </c>
      <c r="E30" s="368">
        <v>95</v>
      </c>
      <c r="F30" s="367">
        <v>7470.65</v>
      </c>
      <c r="G30" s="366">
        <v>0</v>
      </c>
      <c r="H30" s="366">
        <v>5349.65</v>
      </c>
      <c r="I30" s="366">
        <v>2121</v>
      </c>
      <c r="J30" s="365">
        <v>0.28391103853078381</v>
      </c>
    </row>
    <row r="31" spans="1:10" ht="23.25" customHeight="1" x14ac:dyDescent="0.2">
      <c r="A31" s="368" t="s">
        <v>1820</v>
      </c>
      <c r="B31" s="368" t="s">
        <v>1819</v>
      </c>
      <c r="C31" s="368" t="s">
        <v>1818</v>
      </c>
      <c r="D31" s="368">
        <v>3</v>
      </c>
      <c r="E31" s="368">
        <v>33.119999999999997</v>
      </c>
      <c r="F31" s="367">
        <v>1136.04</v>
      </c>
      <c r="G31" s="366">
        <v>0</v>
      </c>
      <c r="H31" s="366">
        <v>731.4</v>
      </c>
      <c r="I31" s="366">
        <v>404.64</v>
      </c>
      <c r="J31" s="365">
        <v>0.3561846413858667</v>
      </c>
    </row>
    <row r="32" spans="1:10" ht="23.25" customHeight="1" x14ac:dyDescent="0.2">
      <c r="A32" s="368" t="s">
        <v>1820</v>
      </c>
      <c r="B32" s="368" t="s">
        <v>1819</v>
      </c>
      <c r="C32" s="368" t="s">
        <v>1961</v>
      </c>
      <c r="D32" s="368">
        <v>288</v>
      </c>
      <c r="E32" s="368">
        <v>132.47999999999999</v>
      </c>
      <c r="F32" s="367">
        <v>3735.36</v>
      </c>
      <c r="G32" s="366">
        <v>0</v>
      </c>
      <c r="H32" s="366">
        <v>2925.48</v>
      </c>
      <c r="I32" s="366">
        <v>809.88</v>
      </c>
      <c r="J32" s="365">
        <v>0.21681444358776664</v>
      </c>
    </row>
    <row r="33" spans="1:10" ht="23.25" customHeight="1" x14ac:dyDescent="0.2">
      <c r="A33" s="368" t="s">
        <v>1817</v>
      </c>
      <c r="B33" s="368" t="s">
        <v>1816</v>
      </c>
      <c r="C33" s="368" t="s">
        <v>1013</v>
      </c>
      <c r="D33" s="368">
        <v>11</v>
      </c>
      <c r="E33" s="368">
        <v>209</v>
      </c>
      <c r="F33" s="367">
        <v>5444.22</v>
      </c>
      <c r="G33" s="366">
        <v>0</v>
      </c>
      <c r="H33" s="366">
        <v>5805.58</v>
      </c>
      <c r="I33" s="366">
        <v>-361.36</v>
      </c>
      <c r="J33" s="365">
        <v>-6.6374981172693248E-2</v>
      </c>
    </row>
    <row r="34" spans="1:10" ht="23.25" customHeight="1" x14ac:dyDescent="0.2">
      <c r="A34" s="368" t="s">
        <v>1811</v>
      </c>
      <c r="B34" s="368" t="s">
        <v>1810</v>
      </c>
      <c r="C34" s="368" t="s">
        <v>1013</v>
      </c>
      <c r="D34" s="368">
        <v>12</v>
      </c>
      <c r="E34" s="368">
        <v>228</v>
      </c>
      <c r="F34" s="367">
        <v>12880.02</v>
      </c>
      <c r="G34" s="366">
        <v>0</v>
      </c>
      <c r="H34" s="366">
        <v>9725.4</v>
      </c>
      <c r="I34" s="366">
        <v>3154.62</v>
      </c>
      <c r="J34" s="365">
        <v>0.24492353272743364</v>
      </c>
    </row>
    <row r="35" spans="1:10" ht="23.25" customHeight="1" x14ac:dyDescent="0.2">
      <c r="A35" s="368" t="s">
        <v>3144</v>
      </c>
      <c r="B35" s="368" t="s">
        <v>3143</v>
      </c>
      <c r="C35" s="368" t="s">
        <v>1013</v>
      </c>
      <c r="D35" s="368">
        <v>6</v>
      </c>
      <c r="E35" s="368">
        <v>114</v>
      </c>
      <c r="F35" s="367">
        <v>10035.81</v>
      </c>
      <c r="G35" s="366">
        <v>0</v>
      </c>
      <c r="H35" s="366">
        <v>8762.64</v>
      </c>
      <c r="I35" s="366">
        <v>1273.17</v>
      </c>
      <c r="J35" s="365">
        <v>0.12686270465463176</v>
      </c>
    </row>
    <row r="36" spans="1:10" ht="23.25" customHeight="1" x14ac:dyDescent="0.2">
      <c r="A36" s="368" t="s">
        <v>1809</v>
      </c>
      <c r="B36" s="368" t="s">
        <v>1808</v>
      </c>
      <c r="C36" s="368" t="s">
        <v>1013</v>
      </c>
      <c r="D36" s="368">
        <v>5</v>
      </c>
      <c r="E36" s="368">
        <v>95</v>
      </c>
      <c r="F36" s="367">
        <v>0.05</v>
      </c>
      <c r="G36" s="366">
        <v>0</v>
      </c>
      <c r="H36" s="366">
        <v>158.94999999999999</v>
      </c>
      <c r="I36" s="366">
        <v>-158.9</v>
      </c>
      <c r="J36" s="365">
        <v>-3178</v>
      </c>
    </row>
    <row r="37" spans="1:10" ht="23.25" customHeight="1" x14ac:dyDescent="0.2">
      <c r="A37" s="368" t="s">
        <v>1807</v>
      </c>
      <c r="B37" s="368" t="s">
        <v>1806</v>
      </c>
      <c r="C37" s="368" t="s">
        <v>1013</v>
      </c>
      <c r="D37" s="368">
        <v>5</v>
      </c>
      <c r="E37" s="368">
        <v>95</v>
      </c>
      <c r="F37" s="367">
        <v>0.05</v>
      </c>
      <c r="G37" s="366">
        <v>0</v>
      </c>
      <c r="H37" s="366">
        <v>286.10000000000002</v>
      </c>
      <c r="I37" s="366">
        <v>-286.05</v>
      </c>
      <c r="J37" s="365">
        <v>-5721</v>
      </c>
    </row>
    <row r="38" spans="1:10" ht="23.25" customHeight="1" x14ac:dyDescent="0.2">
      <c r="A38" s="368" t="s">
        <v>2313</v>
      </c>
      <c r="B38" s="368" t="s">
        <v>2422</v>
      </c>
      <c r="C38" s="368" t="s">
        <v>1013</v>
      </c>
      <c r="D38" s="368">
        <v>11</v>
      </c>
      <c r="E38" s="368">
        <v>209</v>
      </c>
      <c r="F38" s="367">
        <v>0.28999999999999998</v>
      </c>
      <c r="G38" s="366">
        <v>0</v>
      </c>
      <c r="H38" s="366">
        <v>0</v>
      </c>
      <c r="I38" s="366">
        <v>0.28999999999999998</v>
      </c>
      <c r="J38" s="365">
        <v>1</v>
      </c>
    </row>
    <row r="39" spans="1:10" ht="23.25" customHeight="1" x14ac:dyDescent="0.2">
      <c r="A39" s="368" t="s">
        <v>1805</v>
      </c>
      <c r="B39" s="368" t="s">
        <v>1804</v>
      </c>
      <c r="C39" s="368" t="s">
        <v>1013</v>
      </c>
      <c r="D39" s="368">
        <v>1</v>
      </c>
      <c r="E39" s="368">
        <v>19</v>
      </c>
      <c r="F39" s="367">
        <v>2010.84</v>
      </c>
      <c r="G39" s="366">
        <v>0</v>
      </c>
      <c r="H39" s="366">
        <v>1088.0999999999999</v>
      </c>
      <c r="I39" s="366">
        <v>922.74</v>
      </c>
      <c r="J39" s="365">
        <v>0.45888285492629943</v>
      </c>
    </row>
    <row r="40" spans="1:10" ht="23.25" customHeight="1" x14ac:dyDescent="0.2">
      <c r="A40" s="368" t="s">
        <v>1802</v>
      </c>
      <c r="B40" s="368" t="s">
        <v>1801</v>
      </c>
      <c r="C40" s="368" t="s">
        <v>1803</v>
      </c>
      <c r="D40" s="368">
        <v>5</v>
      </c>
      <c r="E40" s="368">
        <v>28.38</v>
      </c>
      <c r="F40" s="367">
        <v>8129.65</v>
      </c>
      <c r="G40" s="366">
        <v>0</v>
      </c>
      <c r="H40" s="366">
        <v>6577</v>
      </c>
      <c r="I40" s="366">
        <v>1552.65</v>
      </c>
      <c r="J40" s="365">
        <v>0.19098608181164012</v>
      </c>
    </row>
    <row r="41" spans="1:10" ht="23.25" customHeight="1" x14ac:dyDescent="0.2">
      <c r="A41" s="368" t="s">
        <v>1802</v>
      </c>
      <c r="B41" s="368" t="s">
        <v>1801</v>
      </c>
      <c r="C41" s="368" t="s">
        <v>1800</v>
      </c>
      <c r="D41" s="368">
        <v>756</v>
      </c>
      <c r="E41" s="368">
        <v>357.58800000000002</v>
      </c>
      <c r="F41" s="367">
        <v>88520.04</v>
      </c>
      <c r="G41" s="366">
        <v>0</v>
      </c>
      <c r="H41" s="366">
        <v>82725.289999999994</v>
      </c>
      <c r="I41" s="366">
        <v>5794.75</v>
      </c>
      <c r="J41" s="365">
        <v>6.5462577739458766E-2</v>
      </c>
    </row>
    <row r="42" spans="1:10" ht="23.25" customHeight="1" x14ac:dyDescent="0.2">
      <c r="A42" s="368" t="s">
        <v>1789</v>
      </c>
      <c r="B42" s="368" t="s">
        <v>1788</v>
      </c>
      <c r="C42" s="368" t="s">
        <v>1785</v>
      </c>
      <c r="D42" s="368">
        <v>230</v>
      </c>
      <c r="E42" s="368">
        <v>4600</v>
      </c>
      <c r="F42" s="367">
        <v>86082.1</v>
      </c>
      <c r="G42" s="366">
        <v>0</v>
      </c>
      <c r="H42" s="366">
        <v>76859.100000000006</v>
      </c>
      <c r="I42" s="366">
        <v>9223</v>
      </c>
      <c r="J42" s="365">
        <v>0.10714190290432041</v>
      </c>
    </row>
    <row r="43" spans="1:10" ht="23.25" customHeight="1" x14ac:dyDescent="0.2">
      <c r="A43" s="368" t="s">
        <v>1787</v>
      </c>
      <c r="B43" s="368" t="s">
        <v>1786</v>
      </c>
      <c r="C43" s="368" t="s">
        <v>1785</v>
      </c>
      <c r="D43" s="368">
        <v>2</v>
      </c>
      <c r="E43" s="368">
        <v>40</v>
      </c>
      <c r="F43" s="367">
        <v>965.08</v>
      </c>
      <c r="G43" s="366">
        <v>0</v>
      </c>
      <c r="H43" s="366">
        <v>867.84</v>
      </c>
      <c r="I43" s="366">
        <v>97.24</v>
      </c>
      <c r="J43" s="365">
        <v>0.10075848634310108</v>
      </c>
    </row>
    <row r="44" spans="1:10" ht="23.25" customHeight="1" x14ac:dyDescent="0.2">
      <c r="A44" s="368" t="s">
        <v>1784</v>
      </c>
      <c r="B44" s="368" t="s">
        <v>1783</v>
      </c>
      <c r="C44" s="368" t="s">
        <v>1771</v>
      </c>
      <c r="D44" s="368">
        <v>12</v>
      </c>
      <c r="E44" s="368">
        <v>72</v>
      </c>
      <c r="F44" s="367">
        <v>6681.99</v>
      </c>
      <c r="G44" s="366">
        <v>0</v>
      </c>
      <c r="H44" s="366">
        <v>6429.84</v>
      </c>
      <c r="I44" s="366">
        <v>252.15</v>
      </c>
      <c r="J44" s="365">
        <v>3.7735764345651519E-2</v>
      </c>
    </row>
    <row r="45" spans="1:10" ht="23.25" customHeight="1" x14ac:dyDescent="0.2">
      <c r="A45" s="368" t="s">
        <v>1784</v>
      </c>
      <c r="B45" s="368" t="s">
        <v>1783</v>
      </c>
      <c r="C45" s="368" t="s">
        <v>1774</v>
      </c>
      <c r="D45" s="368">
        <v>1944</v>
      </c>
      <c r="E45" s="368">
        <v>486</v>
      </c>
      <c r="F45" s="367">
        <v>48055.68</v>
      </c>
      <c r="G45" s="366">
        <v>0</v>
      </c>
      <c r="H45" s="366">
        <v>43336.94</v>
      </c>
      <c r="I45" s="366">
        <v>4718.74</v>
      </c>
      <c r="J45" s="365">
        <v>9.8193179245408657E-2</v>
      </c>
    </row>
    <row r="46" spans="1:10" ht="23.25" customHeight="1" x14ac:dyDescent="0.2">
      <c r="A46" s="368" t="s">
        <v>1782</v>
      </c>
      <c r="B46" s="368" t="s">
        <v>1781</v>
      </c>
      <c r="C46" s="368" t="s">
        <v>1774</v>
      </c>
      <c r="D46" s="368">
        <v>840</v>
      </c>
      <c r="E46" s="368">
        <v>210</v>
      </c>
      <c r="F46" s="367">
        <v>30634.799999999999</v>
      </c>
      <c r="G46" s="366">
        <v>0</v>
      </c>
      <c r="H46" s="366">
        <v>21844.73</v>
      </c>
      <c r="I46" s="366">
        <v>8790.07</v>
      </c>
      <c r="J46" s="365">
        <v>0.28693087599723188</v>
      </c>
    </row>
    <row r="47" spans="1:10" ht="23.25" customHeight="1" x14ac:dyDescent="0.2">
      <c r="A47" s="368" t="s">
        <v>1780</v>
      </c>
      <c r="B47" s="368" t="s">
        <v>1779</v>
      </c>
      <c r="C47" s="368" t="s">
        <v>1774</v>
      </c>
      <c r="D47" s="368">
        <v>144</v>
      </c>
      <c r="E47" s="368">
        <v>36</v>
      </c>
      <c r="F47" s="367">
        <v>7701.12</v>
      </c>
      <c r="G47" s="366">
        <v>0</v>
      </c>
      <c r="H47" s="366">
        <v>5723.96</v>
      </c>
      <c r="I47" s="366">
        <v>1977.16</v>
      </c>
      <c r="J47" s="365">
        <v>0.25673668245657777</v>
      </c>
    </row>
    <row r="48" spans="1:10" ht="23.25" customHeight="1" x14ac:dyDescent="0.2">
      <c r="A48" s="368" t="s">
        <v>1778</v>
      </c>
      <c r="B48" s="368" t="s">
        <v>1777</v>
      </c>
      <c r="C48" s="368" t="s">
        <v>1771</v>
      </c>
      <c r="D48" s="368">
        <v>1</v>
      </c>
      <c r="E48" s="368">
        <v>6</v>
      </c>
      <c r="F48" s="367">
        <v>754.82</v>
      </c>
      <c r="G48" s="366">
        <v>0</v>
      </c>
      <c r="H48" s="366">
        <v>554.79999999999995</v>
      </c>
      <c r="I48" s="366">
        <v>200.02</v>
      </c>
      <c r="J48" s="365">
        <v>0.26499032882011603</v>
      </c>
    </row>
    <row r="49" spans="1:10" ht="23.25" customHeight="1" x14ac:dyDescent="0.2">
      <c r="A49" s="368" t="s">
        <v>1778</v>
      </c>
      <c r="B49" s="368" t="s">
        <v>1777</v>
      </c>
      <c r="C49" s="368" t="s">
        <v>1774</v>
      </c>
      <c r="D49" s="368">
        <v>456</v>
      </c>
      <c r="E49" s="368">
        <v>114</v>
      </c>
      <c r="F49" s="367">
        <v>13119.12</v>
      </c>
      <c r="G49" s="366">
        <v>0</v>
      </c>
      <c r="H49" s="366">
        <v>10540.78</v>
      </c>
      <c r="I49" s="366">
        <v>2578.34</v>
      </c>
      <c r="J49" s="365">
        <v>0.19653299916457811</v>
      </c>
    </row>
    <row r="50" spans="1:10" ht="23.25" customHeight="1" x14ac:dyDescent="0.2">
      <c r="A50" s="368" t="s">
        <v>1776</v>
      </c>
      <c r="B50" s="368" t="s">
        <v>1775</v>
      </c>
      <c r="C50" s="368" t="s">
        <v>1774</v>
      </c>
      <c r="D50" s="368">
        <v>336</v>
      </c>
      <c r="E50" s="368">
        <v>84</v>
      </c>
      <c r="F50" s="367">
        <v>9122.4</v>
      </c>
      <c r="G50" s="366">
        <v>0</v>
      </c>
      <c r="H50" s="366">
        <v>6625.78</v>
      </c>
      <c r="I50" s="366">
        <v>2496.62</v>
      </c>
      <c r="J50" s="365">
        <v>0.27368017188459176</v>
      </c>
    </row>
    <row r="51" spans="1:10" ht="23.25" customHeight="1" x14ac:dyDescent="0.2">
      <c r="A51" s="368" t="s">
        <v>1773</v>
      </c>
      <c r="B51" s="368" t="s">
        <v>1772</v>
      </c>
      <c r="C51" s="368" t="s">
        <v>1774</v>
      </c>
      <c r="D51" s="368">
        <v>288</v>
      </c>
      <c r="E51" s="368">
        <v>72</v>
      </c>
      <c r="F51" s="367">
        <v>8752.32</v>
      </c>
      <c r="G51" s="366">
        <v>0</v>
      </c>
      <c r="H51" s="366">
        <v>6537.99</v>
      </c>
      <c r="I51" s="366">
        <v>2214.33</v>
      </c>
      <c r="J51" s="365">
        <v>0.25299920478227489</v>
      </c>
    </row>
    <row r="52" spans="1:10" ht="23.25" customHeight="1" x14ac:dyDescent="0.2">
      <c r="A52" s="368" t="s">
        <v>1770</v>
      </c>
      <c r="B52" s="368" t="s">
        <v>1769</v>
      </c>
      <c r="C52" s="368" t="s">
        <v>1764</v>
      </c>
      <c r="D52" s="368">
        <v>2</v>
      </c>
      <c r="E52" s="368">
        <v>28.38</v>
      </c>
      <c r="F52" s="367">
        <v>2060</v>
      </c>
      <c r="G52" s="366">
        <v>0</v>
      </c>
      <c r="H52" s="366">
        <v>1890.98</v>
      </c>
      <c r="I52" s="366">
        <v>169.02</v>
      </c>
      <c r="J52" s="365">
        <v>8.2048543689320394E-2</v>
      </c>
    </row>
    <row r="53" spans="1:10" ht="23.25" customHeight="1" x14ac:dyDescent="0.2">
      <c r="A53" s="368" t="s">
        <v>1768</v>
      </c>
      <c r="B53" s="368" t="s">
        <v>1767</v>
      </c>
      <c r="C53" s="368" t="s">
        <v>1764</v>
      </c>
      <c r="D53" s="368">
        <v>3</v>
      </c>
      <c r="E53" s="368">
        <v>42.57</v>
      </c>
      <c r="F53" s="367">
        <v>3512.37</v>
      </c>
      <c r="G53" s="366">
        <v>0</v>
      </c>
      <c r="H53" s="366">
        <v>2960.76</v>
      </c>
      <c r="I53" s="366">
        <v>551.61</v>
      </c>
      <c r="J53" s="365">
        <v>0.15704780532802637</v>
      </c>
    </row>
    <row r="54" spans="1:10" ht="23.25" customHeight="1" x14ac:dyDescent="0.2">
      <c r="A54" s="368" t="s">
        <v>1768</v>
      </c>
      <c r="B54" s="368" t="s">
        <v>1767</v>
      </c>
      <c r="C54" s="368" t="s">
        <v>1074</v>
      </c>
      <c r="D54" s="368">
        <v>15</v>
      </c>
      <c r="E54" s="368">
        <v>14.19</v>
      </c>
      <c r="F54" s="367">
        <v>1087.95</v>
      </c>
      <c r="G54" s="366">
        <v>0</v>
      </c>
      <c r="H54" s="366">
        <v>986.92</v>
      </c>
      <c r="I54" s="366">
        <v>101.03</v>
      </c>
      <c r="J54" s="365">
        <v>9.2862723470747741E-2</v>
      </c>
    </row>
    <row r="55" spans="1:10" ht="23.25" customHeight="1" x14ac:dyDescent="0.2">
      <c r="A55" s="368" t="s">
        <v>1766</v>
      </c>
      <c r="B55" s="368" t="s">
        <v>1765</v>
      </c>
      <c r="C55" s="368" t="s">
        <v>1764</v>
      </c>
      <c r="D55" s="368">
        <v>3</v>
      </c>
      <c r="E55" s="368">
        <v>42.57</v>
      </c>
      <c r="F55" s="367">
        <v>3518.37</v>
      </c>
      <c r="G55" s="366">
        <v>0</v>
      </c>
      <c r="H55" s="366">
        <v>2983.17</v>
      </c>
      <c r="I55" s="366">
        <v>535.20000000000005</v>
      </c>
      <c r="J55" s="365">
        <v>0.15211589457618158</v>
      </c>
    </row>
    <row r="56" spans="1:10" ht="23.25" customHeight="1" x14ac:dyDescent="0.2">
      <c r="A56" s="368" t="s">
        <v>1763</v>
      </c>
      <c r="B56" s="368" t="s">
        <v>1762</v>
      </c>
      <c r="C56" s="368" t="s">
        <v>1764</v>
      </c>
      <c r="D56" s="368">
        <v>16</v>
      </c>
      <c r="E56" s="368">
        <v>227.04</v>
      </c>
      <c r="F56" s="367">
        <v>17188.28</v>
      </c>
      <c r="G56" s="366">
        <v>0</v>
      </c>
      <c r="H56" s="366">
        <v>16310.2</v>
      </c>
      <c r="I56" s="366">
        <v>878.08</v>
      </c>
      <c r="J56" s="365">
        <v>5.1085972534773698E-2</v>
      </c>
    </row>
    <row r="57" spans="1:10" ht="23.25" customHeight="1" x14ac:dyDescent="0.2">
      <c r="A57" s="368" t="s">
        <v>1763</v>
      </c>
      <c r="B57" s="368" t="s">
        <v>1762</v>
      </c>
      <c r="C57" s="368" t="s">
        <v>1074</v>
      </c>
      <c r="D57" s="368">
        <v>495</v>
      </c>
      <c r="E57" s="368">
        <v>468.27</v>
      </c>
      <c r="F57" s="367">
        <v>40916.699999999997</v>
      </c>
      <c r="G57" s="366">
        <v>0</v>
      </c>
      <c r="H57" s="366">
        <v>33548.81</v>
      </c>
      <c r="I57" s="366">
        <v>7367.89</v>
      </c>
      <c r="J57" s="365">
        <v>0.18007048466762959</v>
      </c>
    </row>
    <row r="58" spans="1:10" ht="23.25" customHeight="1" x14ac:dyDescent="0.2">
      <c r="A58" s="368" t="s">
        <v>1956</v>
      </c>
      <c r="B58" s="368" t="s">
        <v>1955</v>
      </c>
      <c r="C58" s="368" t="s">
        <v>1099</v>
      </c>
      <c r="D58" s="368">
        <v>1000</v>
      </c>
      <c r="E58" s="368">
        <v>1000</v>
      </c>
      <c r="F58" s="367">
        <v>72540</v>
      </c>
      <c r="G58" s="366">
        <v>0</v>
      </c>
      <c r="H58" s="366">
        <v>55880</v>
      </c>
      <c r="I58" s="366">
        <v>16660</v>
      </c>
      <c r="J58" s="365">
        <v>0.22966639095671354</v>
      </c>
    </row>
    <row r="59" spans="1:10" ht="23.25" customHeight="1" x14ac:dyDescent="0.2">
      <c r="A59" s="368" t="s">
        <v>1755</v>
      </c>
      <c r="B59" s="368" t="s">
        <v>1754</v>
      </c>
      <c r="C59" s="368" t="s">
        <v>1018</v>
      </c>
      <c r="D59" s="368">
        <v>9</v>
      </c>
      <c r="E59" s="368">
        <v>1872</v>
      </c>
      <c r="F59" s="367">
        <v>36129.24</v>
      </c>
      <c r="G59" s="366">
        <v>0</v>
      </c>
      <c r="H59" s="366">
        <v>27612.45</v>
      </c>
      <c r="I59" s="366">
        <v>8516.7900000000009</v>
      </c>
      <c r="J59" s="365">
        <v>0.23573122490259968</v>
      </c>
    </row>
    <row r="60" spans="1:10" ht="23.25" customHeight="1" x14ac:dyDescent="0.2">
      <c r="A60" s="368" t="s">
        <v>1753</v>
      </c>
      <c r="B60" s="368" t="s">
        <v>1752</v>
      </c>
      <c r="C60" s="368" t="s">
        <v>1018</v>
      </c>
      <c r="D60" s="368">
        <v>1</v>
      </c>
      <c r="E60" s="368">
        <v>208</v>
      </c>
      <c r="F60" s="367">
        <v>6104.44</v>
      </c>
      <c r="G60" s="366">
        <v>0</v>
      </c>
      <c r="H60" s="366">
        <v>4797.74</v>
      </c>
      <c r="I60" s="366">
        <v>1306.7</v>
      </c>
      <c r="J60" s="365">
        <v>0.21405730910615881</v>
      </c>
    </row>
    <row r="61" spans="1:10" ht="23.25" customHeight="1" x14ac:dyDescent="0.2">
      <c r="A61" s="368" t="s">
        <v>1737</v>
      </c>
      <c r="B61" s="368" t="s">
        <v>1736</v>
      </c>
      <c r="C61" s="368" t="s">
        <v>1018</v>
      </c>
      <c r="D61" s="368">
        <v>7</v>
      </c>
      <c r="E61" s="368">
        <v>1456</v>
      </c>
      <c r="F61" s="367">
        <v>99808.8</v>
      </c>
      <c r="G61" s="366">
        <v>0</v>
      </c>
      <c r="H61" s="366">
        <v>49707</v>
      </c>
      <c r="I61" s="366">
        <v>50101.8</v>
      </c>
      <c r="J61" s="365">
        <v>0.50197778151826289</v>
      </c>
    </row>
    <row r="62" spans="1:10" ht="23.25" customHeight="1" x14ac:dyDescent="0.2">
      <c r="A62" s="368" t="s">
        <v>1735</v>
      </c>
      <c r="B62" s="368" t="s">
        <v>1734</v>
      </c>
      <c r="C62" s="368" t="s">
        <v>1018</v>
      </c>
      <c r="D62" s="368">
        <v>5</v>
      </c>
      <c r="E62" s="368">
        <v>1040</v>
      </c>
      <c r="F62" s="367">
        <v>90064</v>
      </c>
      <c r="G62" s="366">
        <v>0</v>
      </c>
      <c r="H62" s="366">
        <v>45505</v>
      </c>
      <c r="I62" s="366">
        <v>44559</v>
      </c>
      <c r="J62" s="365">
        <v>0.49474817907265944</v>
      </c>
    </row>
    <row r="63" spans="1:10" ht="23.25" customHeight="1" x14ac:dyDescent="0.2">
      <c r="A63" s="368" t="s">
        <v>3844</v>
      </c>
      <c r="B63" s="368" t="s">
        <v>3843</v>
      </c>
      <c r="C63" s="368" t="s">
        <v>1018</v>
      </c>
      <c r="D63" s="368">
        <v>1</v>
      </c>
      <c r="E63" s="368">
        <v>208</v>
      </c>
      <c r="F63" s="367">
        <v>10027.9</v>
      </c>
      <c r="G63" s="366">
        <v>0</v>
      </c>
      <c r="H63" s="366">
        <v>8719.92</v>
      </c>
      <c r="I63" s="366">
        <v>1307.98</v>
      </c>
      <c r="J63" s="365">
        <v>0.13043408889199135</v>
      </c>
    </row>
    <row r="64" spans="1:10" ht="23.25" customHeight="1" x14ac:dyDescent="0.2">
      <c r="A64" s="368" t="s">
        <v>3134</v>
      </c>
      <c r="B64" s="368" t="s">
        <v>3133</v>
      </c>
      <c r="C64" s="368" t="s">
        <v>1018</v>
      </c>
      <c r="D64" s="368">
        <v>1</v>
      </c>
      <c r="E64" s="368">
        <v>208</v>
      </c>
      <c r="F64" s="367">
        <v>14669.1</v>
      </c>
      <c r="G64" s="366">
        <v>0</v>
      </c>
      <c r="H64" s="366">
        <v>10974.86</v>
      </c>
      <c r="I64" s="366">
        <v>3694.24</v>
      </c>
      <c r="J64" s="365">
        <v>0.2518382177502369</v>
      </c>
    </row>
    <row r="65" spans="1:10" ht="23.25" customHeight="1" x14ac:dyDescent="0.2">
      <c r="A65" s="368" t="s">
        <v>1721</v>
      </c>
      <c r="B65" s="368" t="s">
        <v>1720</v>
      </c>
      <c r="C65" s="368" t="s">
        <v>1719</v>
      </c>
      <c r="D65" s="368">
        <v>48</v>
      </c>
      <c r="E65" s="368">
        <v>43.2</v>
      </c>
      <c r="F65" s="367">
        <v>3870.24</v>
      </c>
      <c r="G65" s="366">
        <v>0</v>
      </c>
      <c r="H65" s="366">
        <v>2855.18</v>
      </c>
      <c r="I65" s="366">
        <v>1015.06</v>
      </c>
      <c r="J65" s="365">
        <v>0.26227314068378188</v>
      </c>
    </row>
    <row r="66" spans="1:10" ht="23.25" customHeight="1" x14ac:dyDescent="0.2">
      <c r="A66" s="368" t="s">
        <v>1950</v>
      </c>
      <c r="B66" s="368" t="s">
        <v>1949</v>
      </c>
      <c r="C66" s="368" t="s">
        <v>1719</v>
      </c>
      <c r="D66" s="368">
        <v>24</v>
      </c>
      <c r="E66" s="368">
        <v>21.6</v>
      </c>
      <c r="F66" s="367">
        <v>1740.72</v>
      </c>
      <c r="G66" s="366">
        <v>0</v>
      </c>
      <c r="H66" s="366">
        <v>1445.35</v>
      </c>
      <c r="I66" s="366">
        <v>295.37</v>
      </c>
      <c r="J66" s="365">
        <v>0.16968266004871546</v>
      </c>
    </row>
    <row r="67" spans="1:10" ht="23.25" customHeight="1" x14ac:dyDescent="0.2">
      <c r="A67" s="368" t="s">
        <v>1705</v>
      </c>
      <c r="B67" s="368" t="s">
        <v>1704</v>
      </c>
      <c r="C67" s="368" t="s">
        <v>1701</v>
      </c>
      <c r="D67" s="368">
        <v>16</v>
      </c>
      <c r="E67" s="368">
        <v>64</v>
      </c>
      <c r="F67" s="367">
        <v>8023.92</v>
      </c>
      <c r="G67" s="366">
        <v>0</v>
      </c>
      <c r="H67" s="366">
        <v>5786.72</v>
      </c>
      <c r="I67" s="366">
        <v>2237.1999999999998</v>
      </c>
      <c r="J67" s="365">
        <v>0.27881633914595361</v>
      </c>
    </row>
    <row r="68" spans="1:10" ht="23.25" customHeight="1" x14ac:dyDescent="0.2">
      <c r="A68" s="368" t="s">
        <v>1703</v>
      </c>
      <c r="B68" s="368" t="s">
        <v>3842</v>
      </c>
      <c r="C68" s="368" t="s">
        <v>1701</v>
      </c>
      <c r="D68" s="368">
        <v>36</v>
      </c>
      <c r="E68" s="368">
        <v>144</v>
      </c>
      <c r="F68" s="367">
        <v>20332.080000000002</v>
      </c>
      <c r="G68" s="366">
        <v>0</v>
      </c>
      <c r="H68" s="366">
        <v>13717.2</v>
      </c>
      <c r="I68" s="366">
        <v>6614.88</v>
      </c>
      <c r="J68" s="365">
        <v>0.3253420210819552</v>
      </c>
    </row>
    <row r="69" spans="1:10" ht="23.25" customHeight="1" x14ac:dyDescent="0.2">
      <c r="A69" s="368" t="s">
        <v>5295</v>
      </c>
      <c r="B69" s="368" t="s">
        <v>5294</v>
      </c>
      <c r="C69" s="368" t="s">
        <v>1701</v>
      </c>
      <c r="D69" s="368">
        <v>8</v>
      </c>
      <c r="E69" s="368">
        <v>32</v>
      </c>
      <c r="F69" s="367">
        <v>6424.08</v>
      </c>
      <c r="G69" s="366">
        <v>0</v>
      </c>
      <c r="H69" s="366">
        <v>4060</v>
      </c>
      <c r="I69" s="366">
        <v>2364.08</v>
      </c>
      <c r="J69" s="365">
        <v>0.36800288912964968</v>
      </c>
    </row>
    <row r="70" spans="1:10" ht="23.25" customHeight="1" x14ac:dyDescent="0.2">
      <c r="A70" s="368" t="s">
        <v>1698</v>
      </c>
      <c r="B70" s="368" t="s">
        <v>1697</v>
      </c>
      <c r="C70" s="368" t="s">
        <v>1684</v>
      </c>
      <c r="D70" s="368">
        <v>28</v>
      </c>
      <c r="E70" s="368">
        <v>448</v>
      </c>
      <c r="F70" s="367">
        <v>48356.76</v>
      </c>
      <c r="G70" s="366">
        <v>0</v>
      </c>
      <c r="H70" s="366">
        <v>37952.32</v>
      </c>
      <c r="I70" s="366">
        <v>10404.44</v>
      </c>
      <c r="J70" s="365">
        <v>0.21515999004068925</v>
      </c>
    </row>
    <row r="71" spans="1:10" ht="23.25" customHeight="1" x14ac:dyDescent="0.2">
      <c r="A71" s="368" t="s">
        <v>1696</v>
      </c>
      <c r="B71" s="368" t="s">
        <v>1695</v>
      </c>
      <c r="C71" s="368" t="s">
        <v>1684</v>
      </c>
      <c r="D71" s="368">
        <v>1</v>
      </c>
      <c r="E71" s="368">
        <v>16</v>
      </c>
      <c r="F71" s="367">
        <v>1886.16</v>
      </c>
      <c r="G71" s="366">
        <v>0</v>
      </c>
      <c r="H71" s="366">
        <v>1446.43</v>
      </c>
      <c r="I71" s="366">
        <v>439.73</v>
      </c>
      <c r="J71" s="365">
        <v>0.23313504686771006</v>
      </c>
    </row>
    <row r="72" spans="1:10" ht="23.25" customHeight="1" x14ac:dyDescent="0.2">
      <c r="A72" s="368" t="s">
        <v>1694</v>
      </c>
      <c r="B72" s="368" t="s">
        <v>1693</v>
      </c>
      <c r="C72" s="368" t="s">
        <v>1684</v>
      </c>
      <c r="D72" s="368">
        <v>8</v>
      </c>
      <c r="E72" s="368">
        <v>128</v>
      </c>
      <c r="F72" s="367">
        <v>18026.48</v>
      </c>
      <c r="G72" s="366">
        <v>0</v>
      </c>
      <c r="H72" s="366">
        <v>14167.76</v>
      </c>
      <c r="I72" s="366">
        <v>3858.72</v>
      </c>
      <c r="J72" s="365">
        <v>0.21405842959912308</v>
      </c>
    </row>
    <row r="73" spans="1:10" ht="23.25" customHeight="1" x14ac:dyDescent="0.2">
      <c r="A73" s="368" t="s">
        <v>1688</v>
      </c>
      <c r="B73" s="368" t="s">
        <v>1687</v>
      </c>
      <c r="C73" s="368" t="s">
        <v>1684</v>
      </c>
      <c r="D73" s="368">
        <v>6</v>
      </c>
      <c r="E73" s="368">
        <v>96</v>
      </c>
      <c r="F73" s="367">
        <v>11594.52</v>
      </c>
      <c r="G73" s="366">
        <v>0</v>
      </c>
      <c r="H73" s="366">
        <v>9041.2800000000007</v>
      </c>
      <c r="I73" s="366">
        <v>2553.2399999999998</v>
      </c>
      <c r="J73" s="365">
        <v>0.22021092723114022</v>
      </c>
    </row>
    <row r="74" spans="1:10" ht="23.25" customHeight="1" x14ac:dyDescent="0.2">
      <c r="A74" s="368" t="s">
        <v>1686</v>
      </c>
      <c r="B74" s="368" t="s">
        <v>1685</v>
      </c>
      <c r="C74" s="368" t="s">
        <v>1684</v>
      </c>
      <c r="D74" s="368">
        <v>5</v>
      </c>
      <c r="E74" s="368">
        <v>80</v>
      </c>
      <c r="F74" s="367">
        <v>13978.05</v>
      </c>
      <c r="G74" s="366">
        <v>0</v>
      </c>
      <c r="H74" s="366">
        <v>10724.4</v>
      </c>
      <c r="I74" s="366">
        <v>3253.65</v>
      </c>
      <c r="J74" s="365">
        <v>0.23276851921405345</v>
      </c>
    </row>
    <row r="75" spans="1:10" ht="23.25" customHeight="1" x14ac:dyDescent="0.2">
      <c r="A75" s="368" t="s">
        <v>1683</v>
      </c>
      <c r="B75" s="368" t="s">
        <v>1682</v>
      </c>
      <c r="C75" s="368" t="s">
        <v>1078</v>
      </c>
      <c r="D75" s="368">
        <v>84</v>
      </c>
      <c r="E75" s="368">
        <v>84</v>
      </c>
      <c r="F75" s="367">
        <v>8712.48</v>
      </c>
      <c r="G75" s="366">
        <v>0</v>
      </c>
      <c r="H75" s="366">
        <v>7695.5</v>
      </c>
      <c r="I75" s="366">
        <v>1016.98</v>
      </c>
      <c r="J75" s="365">
        <v>0.11672681027675243</v>
      </c>
    </row>
    <row r="76" spans="1:10" ht="23.25" customHeight="1" x14ac:dyDescent="0.2">
      <c r="A76" s="368" t="s">
        <v>1679</v>
      </c>
      <c r="B76" s="368" t="s">
        <v>1678</v>
      </c>
      <c r="C76" s="368" t="s">
        <v>1077</v>
      </c>
      <c r="D76" s="368">
        <v>8</v>
      </c>
      <c r="E76" s="368">
        <v>90.816000000000003</v>
      </c>
      <c r="F76" s="367">
        <v>2856.32</v>
      </c>
      <c r="G76" s="366">
        <v>0</v>
      </c>
      <c r="H76" s="366">
        <v>2832.56</v>
      </c>
      <c r="I76" s="366">
        <v>23.76</v>
      </c>
      <c r="J76" s="365">
        <v>8.3183956979610129E-3</v>
      </c>
    </row>
    <row r="77" spans="1:10" ht="23.25" customHeight="1" x14ac:dyDescent="0.2">
      <c r="A77" s="368" t="s">
        <v>1679</v>
      </c>
      <c r="B77" s="368" t="s">
        <v>1678</v>
      </c>
      <c r="C77" s="368" t="s">
        <v>1074</v>
      </c>
      <c r="D77" s="368">
        <v>468</v>
      </c>
      <c r="E77" s="368">
        <v>442.72800000000001</v>
      </c>
      <c r="F77" s="367">
        <v>18013.32</v>
      </c>
      <c r="G77" s="366">
        <v>0</v>
      </c>
      <c r="H77" s="366">
        <v>13807.43</v>
      </c>
      <c r="I77" s="366">
        <v>4205.8900000000003</v>
      </c>
      <c r="J77" s="365">
        <v>0.23348777460234982</v>
      </c>
    </row>
    <row r="78" spans="1:10" ht="23.25" customHeight="1" x14ac:dyDescent="0.2">
      <c r="A78" s="368" t="s">
        <v>1676</v>
      </c>
      <c r="B78" s="368" t="s">
        <v>1675</v>
      </c>
      <c r="C78" s="368" t="s">
        <v>1677</v>
      </c>
      <c r="D78" s="368">
        <v>10</v>
      </c>
      <c r="E78" s="368">
        <v>120</v>
      </c>
      <c r="F78" s="367">
        <v>2904.58</v>
      </c>
      <c r="G78" s="366">
        <v>0</v>
      </c>
      <c r="H78" s="366">
        <v>2785.88</v>
      </c>
      <c r="I78" s="366">
        <v>118.7</v>
      </c>
      <c r="J78" s="365">
        <v>4.0866493606648811E-2</v>
      </c>
    </row>
    <row r="79" spans="1:10" ht="23.25" customHeight="1" x14ac:dyDescent="0.2">
      <c r="A79" s="368" t="s">
        <v>1676</v>
      </c>
      <c r="B79" s="368" t="s">
        <v>1675</v>
      </c>
      <c r="C79" s="368" t="s">
        <v>1078</v>
      </c>
      <c r="D79" s="368">
        <v>876</v>
      </c>
      <c r="E79" s="368">
        <v>876</v>
      </c>
      <c r="F79" s="367">
        <v>23424.240000000002</v>
      </c>
      <c r="G79" s="366">
        <v>0</v>
      </c>
      <c r="H79" s="366">
        <v>20337.240000000002</v>
      </c>
      <c r="I79" s="366">
        <v>3087</v>
      </c>
      <c r="J79" s="365">
        <v>0.13178655956393889</v>
      </c>
    </row>
    <row r="80" spans="1:10" ht="23.25" customHeight="1" x14ac:dyDescent="0.2">
      <c r="A80" s="368" t="s">
        <v>1674</v>
      </c>
      <c r="B80" s="368" t="s">
        <v>1673</v>
      </c>
      <c r="C80" s="368" t="s">
        <v>1074</v>
      </c>
      <c r="D80" s="368">
        <v>108</v>
      </c>
      <c r="E80" s="368">
        <v>102.16800000000001</v>
      </c>
      <c r="F80" s="367">
        <v>7876.44</v>
      </c>
      <c r="G80" s="366">
        <v>0</v>
      </c>
      <c r="H80" s="366">
        <v>7005.14</v>
      </c>
      <c r="I80" s="366">
        <v>871.3</v>
      </c>
      <c r="J80" s="365">
        <v>0.11062104199359102</v>
      </c>
    </row>
    <row r="81" spans="1:10" ht="23.25" customHeight="1" x14ac:dyDescent="0.2">
      <c r="A81" s="368" t="s">
        <v>1672</v>
      </c>
      <c r="B81" s="368" t="s">
        <v>1671</v>
      </c>
      <c r="C81" s="368" t="s">
        <v>1074</v>
      </c>
      <c r="D81" s="368">
        <v>216</v>
      </c>
      <c r="E81" s="368">
        <v>204.33600000000001</v>
      </c>
      <c r="F81" s="367">
        <v>15752.88</v>
      </c>
      <c r="G81" s="366">
        <v>0</v>
      </c>
      <c r="H81" s="366">
        <v>13935.71</v>
      </c>
      <c r="I81" s="366">
        <v>1817.17</v>
      </c>
      <c r="J81" s="365">
        <v>0.11535477957046585</v>
      </c>
    </row>
    <row r="82" spans="1:10" ht="23.25" customHeight="1" x14ac:dyDescent="0.2">
      <c r="A82" s="368" t="s">
        <v>1670</v>
      </c>
      <c r="B82" s="368" t="s">
        <v>1669</v>
      </c>
      <c r="C82" s="368" t="s">
        <v>1077</v>
      </c>
      <c r="D82" s="368">
        <v>16</v>
      </c>
      <c r="E82" s="368">
        <v>181.63200000000001</v>
      </c>
      <c r="F82" s="367">
        <v>12469.49</v>
      </c>
      <c r="G82" s="366">
        <v>0</v>
      </c>
      <c r="H82" s="366">
        <v>12130.12</v>
      </c>
      <c r="I82" s="366">
        <v>339.37</v>
      </c>
      <c r="J82" s="365">
        <v>2.7216028883298354E-2</v>
      </c>
    </row>
    <row r="83" spans="1:10" ht="23.25" customHeight="1" x14ac:dyDescent="0.2">
      <c r="A83" s="368" t="s">
        <v>1670</v>
      </c>
      <c r="B83" s="368" t="s">
        <v>1669</v>
      </c>
      <c r="C83" s="368" t="s">
        <v>1074</v>
      </c>
      <c r="D83" s="368">
        <v>1932</v>
      </c>
      <c r="E83" s="368">
        <v>1827.672</v>
      </c>
      <c r="F83" s="367">
        <v>141692.88</v>
      </c>
      <c r="G83" s="366">
        <v>0</v>
      </c>
      <c r="H83" s="366">
        <v>122038.96</v>
      </c>
      <c r="I83" s="366">
        <v>19653.919999999998</v>
      </c>
      <c r="J83" s="365">
        <v>0.13870788708649298</v>
      </c>
    </row>
    <row r="84" spans="1:10" ht="23.25" customHeight="1" x14ac:dyDescent="0.2">
      <c r="A84" s="368" t="s">
        <v>1666</v>
      </c>
      <c r="B84" s="368" t="s">
        <v>1665</v>
      </c>
      <c r="C84" s="368" t="s">
        <v>1077</v>
      </c>
      <c r="D84" s="368">
        <v>45</v>
      </c>
      <c r="E84" s="368">
        <v>510.84</v>
      </c>
      <c r="F84" s="367">
        <v>41987.55</v>
      </c>
      <c r="G84" s="366">
        <v>0</v>
      </c>
      <c r="H84" s="366">
        <v>43138</v>
      </c>
      <c r="I84" s="366">
        <v>-1150.45</v>
      </c>
      <c r="J84" s="365">
        <v>-2.7399788746902357E-2</v>
      </c>
    </row>
    <row r="85" spans="1:10" ht="23.25" customHeight="1" x14ac:dyDescent="0.2">
      <c r="A85" s="368" t="s">
        <v>1666</v>
      </c>
      <c r="B85" s="368" t="s">
        <v>1665</v>
      </c>
      <c r="C85" s="368" t="s">
        <v>1074</v>
      </c>
      <c r="D85" s="368">
        <v>2100</v>
      </c>
      <c r="E85" s="368">
        <v>1986.6</v>
      </c>
      <c r="F85" s="367">
        <v>187194</v>
      </c>
      <c r="G85" s="366">
        <v>0</v>
      </c>
      <c r="H85" s="366">
        <v>167837.91</v>
      </c>
      <c r="I85" s="366">
        <v>19356.09</v>
      </c>
      <c r="J85" s="365">
        <v>0.10340123080867976</v>
      </c>
    </row>
    <row r="86" spans="1:10" ht="23.25" customHeight="1" x14ac:dyDescent="0.2">
      <c r="A86" s="368" t="s">
        <v>1664</v>
      </c>
      <c r="B86" s="368" t="s">
        <v>1663</v>
      </c>
      <c r="C86" s="368" t="s">
        <v>1074</v>
      </c>
      <c r="D86" s="368">
        <v>72</v>
      </c>
      <c r="E86" s="368">
        <v>68.111999999999995</v>
      </c>
      <c r="F86" s="367">
        <v>6505.2</v>
      </c>
      <c r="G86" s="366">
        <v>0</v>
      </c>
      <c r="H86" s="366">
        <v>5410.38</v>
      </c>
      <c r="I86" s="366">
        <v>1094.82</v>
      </c>
      <c r="J86" s="365">
        <v>0.16829920678841542</v>
      </c>
    </row>
    <row r="87" spans="1:10" ht="23.25" customHeight="1" x14ac:dyDescent="0.2">
      <c r="A87" s="368" t="s">
        <v>1654</v>
      </c>
      <c r="B87" s="368" t="s">
        <v>1948</v>
      </c>
      <c r="C87" s="368" t="s">
        <v>1010</v>
      </c>
      <c r="D87" s="368">
        <v>1</v>
      </c>
      <c r="E87" s="368">
        <v>0</v>
      </c>
      <c r="F87" s="367">
        <v>4274</v>
      </c>
      <c r="G87" s="366">
        <v>0</v>
      </c>
      <c r="H87" s="366">
        <v>4274</v>
      </c>
      <c r="I87" s="366">
        <v>0</v>
      </c>
      <c r="J87" s="365">
        <v>0</v>
      </c>
    </row>
    <row r="88" spans="1:10" ht="23.25" customHeight="1" x14ac:dyDescent="0.2">
      <c r="A88" s="368" t="s">
        <v>1073</v>
      </c>
      <c r="B88" s="368" t="s">
        <v>1941</v>
      </c>
      <c r="C88" s="368" t="s">
        <v>1940</v>
      </c>
      <c r="D88" s="368">
        <v>84</v>
      </c>
      <c r="E88" s="368">
        <v>37.799999999999997</v>
      </c>
      <c r="F88" s="367">
        <v>4220.16</v>
      </c>
      <c r="G88" s="366">
        <v>0</v>
      </c>
      <c r="H88" s="366">
        <v>3809.92</v>
      </c>
      <c r="I88" s="366">
        <v>410.24</v>
      </c>
      <c r="J88" s="365">
        <v>9.720958447073097E-2</v>
      </c>
    </row>
    <row r="89" spans="1:10" ht="23.25" customHeight="1" x14ac:dyDescent="0.2">
      <c r="A89" s="368" t="s">
        <v>1120</v>
      </c>
      <c r="B89" s="368" t="s">
        <v>1937</v>
      </c>
      <c r="C89" s="368" t="s">
        <v>1077</v>
      </c>
      <c r="D89" s="368">
        <v>8</v>
      </c>
      <c r="E89" s="368">
        <v>90.816000000000003</v>
      </c>
      <c r="F89" s="367">
        <v>7380.48</v>
      </c>
      <c r="G89" s="366">
        <v>0</v>
      </c>
      <c r="H89" s="366">
        <v>5704.09</v>
      </c>
      <c r="I89" s="366">
        <v>1676.39</v>
      </c>
      <c r="J89" s="365">
        <v>0.22713834330558447</v>
      </c>
    </row>
    <row r="90" spans="1:10" ht="23.25" customHeight="1" x14ac:dyDescent="0.2">
      <c r="A90" s="368" t="s">
        <v>1120</v>
      </c>
      <c r="B90" s="368" t="s">
        <v>1937</v>
      </c>
      <c r="C90" s="368" t="s">
        <v>1074</v>
      </c>
      <c r="D90" s="368">
        <v>240</v>
      </c>
      <c r="E90" s="368">
        <v>227.04</v>
      </c>
      <c r="F90" s="367">
        <v>22072.799999999999</v>
      </c>
      <c r="G90" s="366">
        <v>0</v>
      </c>
      <c r="H90" s="366">
        <v>14186.95</v>
      </c>
      <c r="I90" s="366">
        <v>7885.85</v>
      </c>
      <c r="J90" s="365">
        <v>0.3572655032438114</v>
      </c>
    </row>
    <row r="91" spans="1:10" ht="23.25" customHeight="1" x14ac:dyDescent="0.2">
      <c r="A91" s="368" t="s">
        <v>1118</v>
      </c>
      <c r="B91" s="368" t="s">
        <v>1936</v>
      </c>
      <c r="C91" s="368" t="s">
        <v>1077</v>
      </c>
      <c r="D91" s="368">
        <v>4</v>
      </c>
      <c r="E91" s="368">
        <v>45.408000000000001</v>
      </c>
      <c r="F91" s="367">
        <v>3652.96</v>
      </c>
      <c r="G91" s="366">
        <v>0</v>
      </c>
      <c r="H91" s="366">
        <v>2982</v>
      </c>
      <c r="I91" s="366">
        <v>670.96</v>
      </c>
      <c r="J91" s="365">
        <v>0.18367570408654899</v>
      </c>
    </row>
    <row r="92" spans="1:10" ht="23.25" customHeight="1" x14ac:dyDescent="0.2">
      <c r="A92" s="368" t="s">
        <v>1118</v>
      </c>
      <c r="B92" s="368" t="s">
        <v>1936</v>
      </c>
      <c r="C92" s="368" t="s">
        <v>1074</v>
      </c>
      <c r="D92" s="368">
        <v>228</v>
      </c>
      <c r="E92" s="368">
        <v>215.68799999999999</v>
      </c>
      <c r="F92" s="367">
        <v>20969.16</v>
      </c>
      <c r="G92" s="366">
        <v>0</v>
      </c>
      <c r="H92" s="366">
        <v>14164.5</v>
      </c>
      <c r="I92" s="366">
        <v>6804.66</v>
      </c>
      <c r="J92" s="365">
        <v>0.3245079917364358</v>
      </c>
    </row>
    <row r="93" spans="1:10" ht="23.25" customHeight="1" x14ac:dyDescent="0.2">
      <c r="A93" s="368" t="s">
        <v>1115</v>
      </c>
      <c r="B93" s="368" t="s">
        <v>1935</v>
      </c>
      <c r="C93" s="368" t="s">
        <v>1081</v>
      </c>
      <c r="D93" s="368">
        <v>1</v>
      </c>
      <c r="E93" s="368">
        <v>6</v>
      </c>
      <c r="F93" s="367">
        <v>775.85</v>
      </c>
      <c r="G93" s="366">
        <v>0</v>
      </c>
      <c r="H93" s="366">
        <v>747.65</v>
      </c>
      <c r="I93" s="366">
        <v>28.2</v>
      </c>
      <c r="J93" s="365">
        <v>3.6347232068054389E-2</v>
      </c>
    </row>
    <row r="94" spans="1:10" ht="23.25" customHeight="1" x14ac:dyDescent="0.2">
      <c r="A94" s="368" t="s">
        <v>1115</v>
      </c>
      <c r="B94" s="368" t="s">
        <v>1935</v>
      </c>
      <c r="C94" s="368" t="s">
        <v>1078</v>
      </c>
      <c r="D94" s="368">
        <v>174</v>
      </c>
      <c r="E94" s="368">
        <v>174</v>
      </c>
      <c r="F94" s="367">
        <v>30879.78</v>
      </c>
      <c r="G94" s="366">
        <v>0</v>
      </c>
      <c r="H94" s="366">
        <v>21689.41</v>
      </c>
      <c r="I94" s="366">
        <v>9190.3700000000008</v>
      </c>
      <c r="J94" s="365">
        <v>0.29761772914185269</v>
      </c>
    </row>
    <row r="95" spans="1:10" ht="23.25" customHeight="1" x14ac:dyDescent="0.2">
      <c r="A95" s="368" t="s">
        <v>1080</v>
      </c>
      <c r="B95" s="368" t="s">
        <v>1933</v>
      </c>
      <c r="C95" s="368" t="s">
        <v>1078</v>
      </c>
      <c r="D95" s="368">
        <v>54</v>
      </c>
      <c r="E95" s="368">
        <v>54</v>
      </c>
      <c r="F95" s="367">
        <v>9583.3799999999992</v>
      </c>
      <c r="G95" s="366">
        <v>0</v>
      </c>
      <c r="H95" s="366">
        <v>6847.11</v>
      </c>
      <c r="I95" s="366">
        <v>2736.27</v>
      </c>
      <c r="J95" s="365">
        <v>0.28552243571683478</v>
      </c>
    </row>
    <row r="96" spans="1:10" ht="23.25" customHeight="1" x14ac:dyDescent="0.2">
      <c r="A96" s="368" t="s">
        <v>2417</v>
      </c>
      <c r="B96" s="368" t="s">
        <v>2416</v>
      </c>
      <c r="C96" s="368" t="s">
        <v>1885</v>
      </c>
      <c r="D96" s="368">
        <v>8</v>
      </c>
      <c r="E96" s="368">
        <v>30.28</v>
      </c>
      <c r="F96" s="367">
        <v>821.6</v>
      </c>
      <c r="G96" s="366">
        <v>0</v>
      </c>
      <c r="H96" s="366">
        <v>684.68</v>
      </c>
      <c r="I96" s="366">
        <v>136.91999999999999</v>
      </c>
      <c r="J96" s="365">
        <v>0.16665043816942551</v>
      </c>
    </row>
    <row r="97" spans="1:10" ht="23.25" customHeight="1" x14ac:dyDescent="0.2">
      <c r="A97" s="1046" t="s">
        <v>1090</v>
      </c>
      <c r="B97" s="1046" t="s">
        <v>1924</v>
      </c>
      <c r="C97" s="1046" t="s">
        <v>1013</v>
      </c>
      <c r="D97" s="1046">
        <v>0</v>
      </c>
      <c r="E97" s="1046">
        <v>0</v>
      </c>
      <c r="F97" s="1045">
        <v>0</v>
      </c>
      <c r="G97" s="1044">
        <v>-23263.37</v>
      </c>
      <c r="H97" s="1044">
        <v>-22980.48</v>
      </c>
      <c r="I97" s="1044">
        <v>-282.89</v>
      </c>
      <c r="J97" s="1043">
        <v>1.2160310498094734E-2</v>
      </c>
    </row>
    <row r="98" spans="1:10" ht="23.25" customHeight="1" x14ac:dyDescent="0.2">
      <c r="A98" s="368" t="s">
        <v>1084</v>
      </c>
      <c r="B98" s="368" t="s">
        <v>1921</v>
      </c>
      <c r="C98" s="368" t="s">
        <v>1082</v>
      </c>
      <c r="D98" s="368">
        <v>1</v>
      </c>
      <c r="E98" s="368">
        <v>6.54</v>
      </c>
      <c r="F98" s="367">
        <v>926.04</v>
      </c>
      <c r="G98" s="366">
        <v>0</v>
      </c>
      <c r="H98" s="366">
        <v>663.12</v>
      </c>
      <c r="I98" s="366">
        <v>262.92</v>
      </c>
      <c r="J98" s="365">
        <v>0.28391862122586498</v>
      </c>
    </row>
    <row r="99" spans="1:10" ht="23.25" customHeight="1" x14ac:dyDescent="0.2">
      <c r="A99" s="368" t="s">
        <v>1920</v>
      </c>
      <c r="B99" s="368" t="s">
        <v>1919</v>
      </c>
      <c r="C99" s="368" t="s">
        <v>1771</v>
      </c>
      <c r="D99" s="368">
        <v>1</v>
      </c>
      <c r="E99" s="368">
        <v>6</v>
      </c>
      <c r="F99" s="367">
        <v>746.9</v>
      </c>
      <c r="G99" s="366">
        <v>0</v>
      </c>
      <c r="H99" s="366">
        <v>551.47</v>
      </c>
      <c r="I99" s="366">
        <v>195.43</v>
      </c>
      <c r="J99" s="365">
        <v>0.26165484000535549</v>
      </c>
    </row>
    <row r="100" spans="1:10" ht="23.25" customHeight="1" x14ac:dyDescent="0.2">
      <c r="A100" s="368" t="s">
        <v>1029</v>
      </c>
      <c r="B100" s="368" t="s">
        <v>3834</v>
      </c>
      <c r="C100" s="368" t="s">
        <v>1021</v>
      </c>
      <c r="D100" s="368">
        <v>2</v>
      </c>
      <c r="E100" s="368">
        <v>40</v>
      </c>
      <c r="F100" s="367">
        <v>2692.66</v>
      </c>
      <c r="G100" s="366">
        <v>0</v>
      </c>
      <c r="H100" s="366">
        <v>2214.12</v>
      </c>
      <c r="I100" s="366">
        <v>478.54</v>
      </c>
      <c r="J100" s="365">
        <v>0.17772017261741177</v>
      </c>
    </row>
    <row r="101" spans="1:10" ht="23.25" customHeight="1" x14ac:dyDescent="0.2">
      <c r="A101" s="368" t="s">
        <v>1027</v>
      </c>
      <c r="B101" s="368" t="s">
        <v>2414</v>
      </c>
      <c r="C101" s="368" t="s">
        <v>1021</v>
      </c>
      <c r="D101" s="368">
        <v>5</v>
      </c>
      <c r="E101" s="368">
        <v>100</v>
      </c>
      <c r="F101" s="367">
        <v>6408.52</v>
      </c>
      <c r="G101" s="366">
        <v>0</v>
      </c>
      <c r="H101" s="366">
        <v>5510.4</v>
      </c>
      <c r="I101" s="366">
        <v>898.12</v>
      </c>
      <c r="J101" s="365">
        <v>0.14014468239156622</v>
      </c>
    </row>
    <row r="102" spans="1:10" ht="23.25" customHeight="1" x14ac:dyDescent="0.2">
      <c r="A102" s="368" t="s">
        <v>1917</v>
      </c>
      <c r="B102" s="368" t="s">
        <v>1916</v>
      </c>
      <c r="C102" s="368" t="s">
        <v>1885</v>
      </c>
      <c r="D102" s="368">
        <v>76</v>
      </c>
      <c r="E102" s="368">
        <v>287.66000000000003</v>
      </c>
      <c r="F102" s="367">
        <v>26728.44</v>
      </c>
      <c r="G102" s="366">
        <v>0</v>
      </c>
      <c r="H102" s="366">
        <v>24960.02</v>
      </c>
      <c r="I102" s="366">
        <v>1768.42</v>
      </c>
      <c r="J102" s="365">
        <v>6.6162484604413874E-2</v>
      </c>
    </row>
    <row r="103" spans="1:10" ht="23.25" customHeight="1" x14ac:dyDescent="0.2">
      <c r="A103" s="368" t="s">
        <v>1015</v>
      </c>
      <c r="B103" s="368" t="s">
        <v>1915</v>
      </c>
      <c r="C103" s="368" t="s">
        <v>1013</v>
      </c>
      <c r="D103" s="368">
        <v>195</v>
      </c>
      <c r="E103" s="368">
        <v>3705</v>
      </c>
      <c r="F103" s="367">
        <v>201234.74</v>
      </c>
      <c r="G103" s="366">
        <v>0</v>
      </c>
      <c r="H103" s="366">
        <v>147877.01999999999</v>
      </c>
      <c r="I103" s="366">
        <v>53357.72</v>
      </c>
      <c r="J103" s="365">
        <v>0.26515163336111847</v>
      </c>
    </row>
    <row r="104" spans="1:10" ht="23.25" customHeight="1" x14ac:dyDescent="0.2">
      <c r="A104" s="368" t="s">
        <v>4410</v>
      </c>
      <c r="B104" s="368" t="s">
        <v>4409</v>
      </c>
      <c r="C104" s="368" t="s">
        <v>1013</v>
      </c>
      <c r="D104" s="368">
        <v>247</v>
      </c>
      <c r="E104" s="368">
        <v>4693</v>
      </c>
      <c r="F104" s="367">
        <v>216028.45</v>
      </c>
      <c r="G104" s="366">
        <v>0</v>
      </c>
      <c r="H104" s="366">
        <v>92456.3</v>
      </c>
      <c r="I104" s="366">
        <v>123572.15</v>
      </c>
      <c r="J104" s="365">
        <v>0.57201794485865176</v>
      </c>
    </row>
    <row r="105" spans="1:10" ht="23.25" customHeight="1" x14ac:dyDescent="0.2">
      <c r="A105" s="368" t="s">
        <v>6724</v>
      </c>
      <c r="B105" s="368" t="s">
        <v>6723</v>
      </c>
      <c r="C105" s="368" t="s">
        <v>1074</v>
      </c>
      <c r="D105" s="368">
        <v>60</v>
      </c>
      <c r="E105" s="368">
        <v>56.76</v>
      </c>
      <c r="F105" s="367">
        <v>4344.6000000000004</v>
      </c>
      <c r="G105" s="366">
        <v>0</v>
      </c>
      <c r="H105" s="366">
        <v>3616.45</v>
      </c>
      <c r="I105" s="366">
        <v>728.15</v>
      </c>
      <c r="J105" s="365">
        <v>0.16759885835289784</v>
      </c>
    </row>
    <row r="106" spans="1:10" ht="23.25" customHeight="1" x14ac:dyDescent="0.2">
      <c r="A106" s="368" t="s">
        <v>4407</v>
      </c>
      <c r="B106" s="368" t="s">
        <v>4406</v>
      </c>
      <c r="C106" s="368" t="s">
        <v>1013</v>
      </c>
      <c r="D106" s="368">
        <v>84</v>
      </c>
      <c r="E106" s="368">
        <v>1596</v>
      </c>
      <c r="F106" s="367">
        <v>79239.44</v>
      </c>
      <c r="G106" s="366">
        <v>0</v>
      </c>
      <c r="H106" s="366">
        <v>65385.24</v>
      </c>
      <c r="I106" s="366">
        <v>13854.2</v>
      </c>
      <c r="J106" s="365">
        <v>0.17483970103776605</v>
      </c>
    </row>
    <row r="107" spans="1:10" ht="23.25" customHeight="1" x14ac:dyDescent="0.2">
      <c r="A107" s="368" t="s">
        <v>5291</v>
      </c>
      <c r="B107" s="368" t="s">
        <v>5290</v>
      </c>
      <c r="C107" s="368" t="s">
        <v>1013</v>
      </c>
      <c r="D107" s="368">
        <v>1</v>
      </c>
      <c r="E107" s="368">
        <v>19</v>
      </c>
      <c r="F107" s="367">
        <v>1184.75</v>
      </c>
      <c r="G107" s="366">
        <v>0</v>
      </c>
      <c r="H107" s="366">
        <v>944.75</v>
      </c>
      <c r="I107" s="366">
        <v>240</v>
      </c>
      <c r="J107" s="365">
        <v>0.20257438278117745</v>
      </c>
    </row>
    <row r="108" spans="1:10" ht="23.25" customHeight="1" x14ac:dyDescent="0.2">
      <c r="A108" s="368" t="s">
        <v>5965</v>
      </c>
      <c r="B108" s="368" t="s">
        <v>6049</v>
      </c>
      <c r="C108" s="368" t="s">
        <v>1677</v>
      </c>
      <c r="D108" s="368">
        <v>302</v>
      </c>
      <c r="E108" s="368">
        <v>3624</v>
      </c>
      <c r="F108" s="367">
        <v>274833.03999999998</v>
      </c>
      <c r="G108" s="366">
        <v>0</v>
      </c>
      <c r="H108" s="366">
        <v>245828</v>
      </c>
      <c r="I108" s="366">
        <v>29005.040000000001</v>
      </c>
      <c r="J108" s="365">
        <v>0.1055369470861291</v>
      </c>
    </row>
    <row r="109" spans="1:10" ht="23.25" customHeight="1" x14ac:dyDescent="0.2">
      <c r="A109" s="368" t="s">
        <v>5965</v>
      </c>
      <c r="B109" s="368" t="s">
        <v>6049</v>
      </c>
      <c r="C109" s="368" t="s">
        <v>1078</v>
      </c>
      <c r="D109" s="372">
        <v>180</v>
      </c>
      <c r="E109" s="372">
        <v>180</v>
      </c>
      <c r="F109" s="373">
        <v>15462</v>
      </c>
      <c r="G109" s="374">
        <v>0</v>
      </c>
      <c r="H109" s="374">
        <v>12210</v>
      </c>
      <c r="I109" s="374">
        <v>3252</v>
      </c>
      <c r="J109" s="375">
        <v>0.2103220799379123</v>
      </c>
    </row>
    <row r="110" spans="1:10" ht="23.25" customHeight="1" x14ac:dyDescent="0.2">
      <c r="D110" s="364">
        <f t="shared" ref="D110:I110" si="0">SUM(D9:D109)</f>
        <v>17050</v>
      </c>
      <c r="E110" s="1042">
        <f t="shared" si="0"/>
        <v>59055.848000000005</v>
      </c>
      <c r="F110" s="1041">
        <f t="shared" si="0"/>
        <v>3317089.0500000007</v>
      </c>
      <c r="G110" s="1040">
        <f t="shared" si="0"/>
        <v>-23263.37</v>
      </c>
      <c r="H110" s="1040">
        <f t="shared" si="0"/>
        <v>2528207.8899999992</v>
      </c>
      <c r="I110" s="1040">
        <f t="shared" si="0"/>
        <v>765617.79000000027</v>
      </c>
    </row>
    <row r="111" spans="1:10" ht="23.25" customHeight="1" x14ac:dyDescent="0.2"/>
    <row r="112" spans="1:10" ht="23.25" customHeight="1" x14ac:dyDescent="0.2"/>
    <row r="113" spans="1:10" ht="0" hidden="1" customHeight="1" x14ac:dyDescent="0.2"/>
    <row r="114" spans="1:10" ht="18.2" customHeight="1" x14ac:dyDescent="0.2"/>
    <row r="116" spans="1:10" x14ac:dyDescent="0.2">
      <c r="A116" s="368" t="s">
        <v>1549</v>
      </c>
      <c r="B116" s="368" t="s">
        <v>9355</v>
      </c>
      <c r="C116" s="368" t="s">
        <v>1010</v>
      </c>
      <c r="D116" s="368">
        <v>2</v>
      </c>
      <c r="E116" s="368">
        <v>0</v>
      </c>
      <c r="F116" s="367">
        <v>1502.18</v>
      </c>
      <c r="G116" s="366">
        <v>0</v>
      </c>
      <c r="H116" s="366">
        <v>1030.06</v>
      </c>
      <c r="I116" s="366">
        <v>472.12</v>
      </c>
      <c r="J116" s="365">
        <v>0.31428989868058421</v>
      </c>
    </row>
    <row r="117" spans="1:10" x14ac:dyDescent="0.2">
      <c r="A117" s="368" t="s">
        <v>2282</v>
      </c>
      <c r="B117" s="368" t="s">
        <v>9356</v>
      </c>
      <c r="C117" s="368" t="s">
        <v>1010</v>
      </c>
      <c r="D117" s="368">
        <v>10</v>
      </c>
      <c r="E117" s="368">
        <v>0</v>
      </c>
      <c r="F117" s="367">
        <v>7170.3</v>
      </c>
      <c r="G117" s="366">
        <v>0</v>
      </c>
      <c r="H117" s="366">
        <v>4916.8</v>
      </c>
      <c r="I117" s="366">
        <v>2253.5</v>
      </c>
      <c r="J117" s="365">
        <v>0.31428252653305999</v>
      </c>
    </row>
    <row r="118" spans="1:10" ht="20.25" customHeight="1" x14ac:dyDescent="0.2">
      <c r="A118" s="368" t="s">
        <v>2278</v>
      </c>
      <c r="B118" s="368" t="s">
        <v>9337</v>
      </c>
      <c r="C118" s="368" t="s">
        <v>1010</v>
      </c>
      <c r="D118" s="368">
        <v>9</v>
      </c>
      <c r="E118" s="368">
        <v>0</v>
      </c>
      <c r="F118" s="367">
        <v>4689</v>
      </c>
      <c r="G118" s="366">
        <v>0</v>
      </c>
      <c r="H118" s="366">
        <v>3215.34</v>
      </c>
      <c r="I118" s="366">
        <v>1473.66</v>
      </c>
      <c r="J118" s="365">
        <v>0.3142802303262956</v>
      </c>
    </row>
    <row r="119" spans="1:10" ht="20.25" customHeight="1" x14ac:dyDescent="0.2">
      <c r="A119" s="368" t="s">
        <v>1397</v>
      </c>
      <c r="B119" s="368" t="s">
        <v>9336</v>
      </c>
      <c r="C119" s="368" t="s">
        <v>1010</v>
      </c>
      <c r="D119" s="368">
        <v>0</v>
      </c>
      <c r="E119" s="368">
        <v>0</v>
      </c>
      <c r="F119" s="367">
        <v>0</v>
      </c>
      <c r="G119" s="366">
        <v>-3626.91</v>
      </c>
      <c r="H119" s="366">
        <v>-2414.58</v>
      </c>
      <c r="I119" s="366">
        <v>-1212.33</v>
      </c>
      <c r="J119" s="365">
        <v>0.33425974176365003</v>
      </c>
    </row>
    <row r="120" spans="1:10" ht="20.25" customHeight="1" x14ac:dyDescent="0.2">
      <c r="A120" s="368" t="s">
        <v>6699</v>
      </c>
      <c r="B120" s="368" t="s">
        <v>9333</v>
      </c>
      <c r="C120" s="368" t="s">
        <v>1010</v>
      </c>
      <c r="D120" s="368">
        <v>4</v>
      </c>
      <c r="E120" s="368">
        <v>0</v>
      </c>
      <c r="F120" s="367">
        <v>808.12</v>
      </c>
      <c r="G120" s="366">
        <v>0</v>
      </c>
      <c r="H120" s="366">
        <v>554.16</v>
      </c>
      <c r="I120" s="366">
        <v>253.96</v>
      </c>
      <c r="J120" s="365">
        <v>0.31426025837746868</v>
      </c>
    </row>
    <row r="121" spans="1:10" ht="20.25" customHeight="1" x14ac:dyDescent="0.2">
      <c r="A121" s="368" t="s">
        <v>7879</v>
      </c>
      <c r="B121" s="368" t="s">
        <v>7878</v>
      </c>
      <c r="C121" s="368" t="s">
        <v>1010</v>
      </c>
      <c r="D121" s="368">
        <v>3</v>
      </c>
      <c r="E121" s="368">
        <v>0</v>
      </c>
      <c r="F121" s="367">
        <v>1789.32</v>
      </c>
      <c r="G121" s="366">
        <v>0</v>
      </c>
      <c r="H121" s="366">
        <v>1226.97</v>
      </c>
      <c r="I121" s="366">
        <v>562.35</v>
      </c>
      <c r="J121" s="365">
        <v>0.31428140299108043</v>
      </c>
    </row>
    <row r="122" spans="1:10" ht="20.25" customHeight="1" x14ac:dyDescent="0.2">
      <c r="A122" s="368" t="s">
        <v>1447</v>
      </c>
      <c r="B122" s="368" t="s">
        <v>9332</v>
      </c>
      <c r="C122" s="368" t="s">
        <v>1010</v>
      </c>
      <c r="D122" s="368">
        <v>4</v>
      </c>
      <c r="E122" s="368">
        <v>0</v>
      </c>
      <c r="F122" s="367">
        <v>893.04</v>
      </c>
      <c r="G122" s="366">
        <v>0</v>
      </c>
      <c r="H122" s="366">
        <v>612.36</v>
      </c>
      <c r="I122" s="366">
        <v>280.68</v>
      </c>
      <c r="J122" s="365">
        <v>0.31429723192690134</v>
      </c>
    </row>
    <row r="123" spans="1:10" ht="20.25" customHeight="1" x14ac:dyDescent="0.2">
      <c r="A123" s="368" t="s">
        <v>1343</v>
      </c>
      <c r="B123" s="368" t="s">
        <v>1342</v>
      </c>
      <c r="C123" s="368" t="s">
        <v>1010</v>
      </c>
      <c r="D123" s="368">
        <v>14</v>
      </c>
      <c r="E123" s="368">
        <v>0</v>
      </c>
      <c r="F123" s="367">
        <v>8235.7800000000007</v>
      </c>
      <c r="G123" s="366">
        <v>0</v>
      </c>
      <c r="H123" s="366">
        <v>5647.32</v>
      </c>
      <c r="I123" s="366">
        <v>2588.46</v>
      </c>
      <c r="J123" s="365">
        <v>0.31429445662705902</v>
      </c>
    </row>
    <row r="124" spans="1:10" ht="20.25" customHeight="1" x14ac:dyDescent="0.2">
      <c r="A124" s="368" t="s">
        <v>8857</v>
      </c>
      <c r="B124" s="368" t="s">
        <v>8856</v>
      </c>
      <c r="C124" s="368" t="s">
        <v>1010</v>
      </c>
      <c r="D124" s="368">
        <v>10</v>
      </c>
      <c r="E124" s="368">
        <v>0</v>
      </c>
      <c r="F124" s="367">
        <v>9279.7000000000007</v>
      </c>
      <c r="G124" s="366">
        <v>0</v>
      </c>
      <c r="H124" s="366">
        <v>6363.2</v>
      </c>
      <c r="I124" s="366">
        <v>2916.5</v>
      </c>
      <c r="J124" s="365">
        <v>0.31428817741952864</v>
      </c>
    </row>
    <row r="125" spans="1:10" ht="20.25" customHeight="1" x14ac:dyDescent="0.2">
      <c r="A125" s="368" t="s">
        <v>7877</v>
      </c>
      <c r="B125" s="368" t="s">
        <v>10079</v>
      </c>
      <c r="C125" s="368" t="s">
        <v>1010</v>
      </c>
      <c r="D125" s="368">
        <v>3</v>
      </c>
      <c r="E125" s="368">
        <v>0</v>
      </c>
      <c r="F125" s="367">
        <v>4791.24</v>
      </c>
      <c r="G125" s="366">
        <v>0</v>
      </c>
      <c r="H125" s="366">
        <v>3285.42</v>
      </c>
      <c r="I125" s="366">
        <v>1505.82</v>
      </c>
      <c r="J125" s="365">
        <v>0.31428607208154885</v>
      </c>
    </row>
    <row r="126" spans="1:10" ht="24" x14ac:dyDescent="0.2">
      <c r="A126" s="368" t="s">
        <v>1505</v>
      </c>
      <c r="B126" s="368" t="s">
        <v>9354</v>
      </c>
      <c r="C126" s="368" t="s">
        <v>1010</v>
      </c>
      <c r="D126" s="368">
        <v>10</v>
      </c>
      <c r="E126" s="368">
        <v>0</v>
      </c>
      <c r="F126" s="367">
        <v>1503</v>
      </c>
      <c r="G126" s="366">
        <v>0</v>
      </c>
      <c r="H126" s="366">
        <v>1030.5999999999999</v>
      </c>
      <c r="I126" s="366">
        <v>472.4</v>
      </c>
      <c r="J126" s="365">
        <v>0.31430472388556219</v>
      </c>
    </row>
    <row r="127" spans="1:10" x14ac:dyDescent="0.2">
      <c r="A127" s="368" t="s">
        <v>1435</v>
      </c>
      <c r="B127" s="368" t="s">
        <v>10620</v>
      </c>
      <c r="C127" s="368" t="s">
        <v>1010</v>
      </c>
      <c r="D127" s="368">
        <v>10</v>
      </c>
      <c r="E127" s="368">
        <v>0</v>
      </c>
      <c r="F127" s="367">
        <v>1796.5</v>
      </c>
      <c r="G127" s="366">
        <v>0</v>
      </c>
      <c r="H127" s="366">
        <v>1231.9000000000001</v>
      </c>
      <c r="I127" s="366">
        <v>564.6</v>
      </c>
      <c r="J127" s="365">
        <v>0.31427776231561372</v>
      </c>
    </row>
    <row r="128" spans="1:10" x14ac:dyDescent="0.2">
      <c r="A128" s="368" t="s">
        <v>1479</v>
      </c>
      <c r="B128" s="368" t="s">
        <v>3188</v>
      </c>
      <c r="C128" s="368" t="s">
        <v>1010</v>
      </c>
      <c r="D128" s="368">
        <v>10</v>
      </c>
      <c r="E128" s="368">
        <v>0</v>
      </c>
      <c r="F128" s="367">
        <v>1187.7</v>
      </c>
      <c r="G128" s="366">
        <v>0</v>
      </c>
      <c r="H128" s="366">
        <v>814.4</v>
      </c>
      <c r="I128" s="366">
        <v>373.3</v>
      </c>
      <c r="J128" s="365">
        <v>0.31430495916477225</v>
      </c>
    </row>
    <row r="129" spans="1:10" ht="24" x14ac:dyDescent="0.2">
      <c r="A129" s="368" t="s">
        <v>1379</v>
      </c>
      <c r="B129" s="368" t="s">
        <v>9351</v>
      </c>
      <c r="C129" s="368" t="s">
        <v>1010</v>
      </c>
      <c r="D129" s="368">
        <v>20</v>
      </c>
      <c r="E129" s="368">
        <v>0</v>
      </c>
      <c r="F129" s="367">
        <v>3357</v>
      </c>
      <c r="G129" s="366">
        <v>0</v>
      </c>
      <c r="H129" s="366">
        <v>2302</v>
      </c>
      <c r="I129" s="366">
        <v>1055</v>
      </c>
      <c r="J129" s="365">
        <v>0.31426869228477805</v>
      </c>
    </row>
    <row r="130" spans="1:10" x14ac:dyDescent="0.2">
      <c r="A130" s="368" t="s">
        <v>2130</v>
      </c>
      <c r="B130" s="368" t="s">
        <v>9349</v>
      </c>
      <c r="C130" s="368" t="s">
        <v>1010</v>
      </c>
      <c r="D130" s="368">
        <v>24</v>
      </c>
      <c r="E130" s="368">
        <v>0</v>
      </c>
      <c r="F130" s="367">
        <v>3608.88</v>
      </c>
      <c r="G130" s="366">
        <v>0</v>
      </c>
      <c r="H130" s="366">
        <v>2474.64</v>
      </c>
      <c r="I130" s="366">
        <v>1134.24</v>
      </c>
      <c r="J130" s="365">
        <v>0.31429141451087317</v>
      </c>
    </row>
    <row r="131" spans="1:10" x14ac:dyDescent="0.2">
      <c r="A131" s="368" t="s">
        <v>1321</v>
      </c>
      <c r="B131" s="368" t="s">
        <v>9348</v>
      </c>
      <c r="C131" s="368" t="s">
        <v>1010</v>
      </c>
      <c r="D131" s="368">
        <v>5</v>
      </c>
      <c r="E131" s="368">
        <v>0</v>
      </c>
      <c r="F131" s="367">
        <v>2146.0500000000002</v>
      </c>
      <c r="G131" s="366">
        <v>0</v>
      </c>
      <c r="H131" s="366">
        <v>1471.55</v>
      </c>
      <c r="I131" s="366">
        <v>674.5</v>
      </c>
      <c r="J131" s="365">
        <v>0.31429836210712703</v>
      </c>
    </row>
    <row r="132" spans="1:10" x14ac:dyDescent="0.2">
      <c r="A132" s="368" t="s">
        <v>1481</v>
      </c>
      <c r="B132" s="368" t="s">
        <v>10619</v>
      </c>
      <c r="C132" s="368" t="s">
        <v>1010</v>
      </c>
      <c r="D132" s="368">
        <v>5</v>
      </c>
      <c r="E132" s="368">
        <v>0</v>
      </c>
      <c r="F132" s="367">
        <v>974</v>
      </c>
      <c r="G132" s="366">
        <v>0</v>
      </c>
      <c r="H132" s="366">
        <v>667.9</v>
      </c>
      <c r="I132" s="366">
        <v>306.10000000000002</v>
      </c>
      <c r="J132" s="365">
        <v>0.31427104722792609</v>
      </c>
    </row>
    <row r="133" spans="1:10" x14ac:dyDescent="0.2">
      <c r="A133" s="368" t="s">
        <v>1525</v>
      </c>
      <c r="B133" s="368" t="s">
        <v>9345</v>
      </c>
      <c r="C133" s="368" t="s">
        <v>1010</v>
      </c>
      <c r="D133" s="368">
        <v>9</v>
      </c>
      <c r="E133" s="368">
        <v>0</v>
      </c>
      <c r="F133" s="367">
        <v>15747.48</v>
      </c>
      <c r="G133" s="366">
        <v>0</v>
      </c>
      <c r="H133" s="366">
        <v>10798.29</v>
      </c>
      <c r="I133" s="366">
        <v>4949.1899999999996</v>
      </c>
      <c r="J133" s="365">
        <v>0.31428457124568504</v>
      </c>
    </row>
    <row r="134" spans="1:10" x14ac:dyDescent="0.2">
      <c r="A134" s="368" t="s">
        <v>1523</v>
      </c>
      <c r="B134" s="368" t="s">
        <v>9344</v>
      </c>
      <c r="C134" s="368" t="s">
        <v>1010</v>
      </c>
      <c r="D134" s="368">
        <v>4</v>
      </c>
      <c r="E134" s="368">
        <v>0</v>
      </c>
      <c r="F134" s="367">
        <v>3164.44</v>
      </c>
      <c r="G134" s="366">
        <v>0</v>
      </c>
      <c r="H134" s="366">
        <v>2169.88</v>
      </c>
      <c r="I134" s="366">
        <v>994.56</v>
      </c>
      <c r="J134" s="365">
        <v>0.31429257625361834</v>
      </c>
    </row>
    <row r="135" spans="1:10" ht="24" x14ac:dyDescent="0.2">
      <c r="A135" s="368" t="s">
        <v>1636</v>
      </c>
      <c r="B135" s="368" t="s">
        <v>2413</v>
      </c>
      <c r="C135" s="368" t="s">
        <v>1159</v>
      </c>
      <c r="D135" s="368">
        <v>1</v>
      </c>
      <c r="E135" s="368">
        <v>0</v>
      </c>
      <c r="F135" s="367">
        <v>505.72</v>
      </c>
      <c r="G135" s="366">
        <v>0</v>
      </c>
      <c r="H135" s="366">
        <v>315.23</v>
      </c>
      <c r="I135" s="366">
        <v>190.49</v>
      </c>
      <c r="J135" s="365">
        <v>0.37667088507474494</v>
      </c>
    </row>
    <row r="136" spans="1:10" ht="24" x14ac:dyDescent="0.2">
      <c r="A136" s="368" t="s">
        <v>1359</v>
      </c>
      <c r="B136" s="368" t="s">
        <v>9343</v>
      </c>
      <c r="C136" s="368" t="s">
        <v>1010</v>
      </c>
      <c r="D136" s="368">
        <v>5</v>
      </c>
      <c r="E136" s="368">
        <v>0</v>
      </c>
      <c r="F136" s="367">
        <v>2819.7</v>
      </c>
      <c r="G136" s="366">
        <v>0</v>
      </c>
      <c r="H136" s="366">
        <v>1933.5</v>
      </c>
      <c r="I136" s="366">
        <v>886.2</v>
      </c>
      <c r="J136" s="365">
        <v>0.31428875412277901</v>
      </c>
    </row>
    <row r="137" spans="1:10" x14ac:dyDescent="0.2">
      <c r="A137" s="368" t="s">
        <v>1503</v>
      </c>
      <c r="B137" s="368" t="s">
        <v>10089</v>
      </c>
      <c r="C137" s="368" t="s">
        <v>1010</v>
      </c>
      <c r="D137" s="368">
        <v>3</v>
      </c>
      <c r="E137" s="368">
        <v>0</v>
      </c>
      <c r="F137" s="367">
        <v>373.92</v>
      </c>
      <c r="G137" s="366">
        <v>0</v>
      </c>
      <c r="H137" s="366">
        <v>256.41000000000003</v>
      </c>
      <c r="I137" s="366">
        <v>117.51</v>
      </c>
      <c r="J137" s="365">
        <v>0.31426508344030807</v>
      </c>
    </row>
    <row r="138" spans="1:10" x14ac:dyDescent="0.2">
      <c r="A138" s="368" t="s">
        <v>1331</v>
      </c>
      <c r="B138" s="368" t="s">
        <v>10618</v>
      </c>
      <c r="C138" s="368" t="s">
        <v>1010</v>
      </c>
      <c r="D138" s="368">
        <v>6</v>
      </c>
      <c r="E138" s="368">
        <v>0</v>
      </c>
      <c r="F138" s="367">
        <v>1123.74</v>
      </c>
      <c r="G138" s="366">
        <v>0</v>
      </c>
      <c r="H138" s="366">
        <v>770.52</v>
      </c>
      <c r="I138" s="366">
        <v>353.22</v>
      </c>
      <c r="J138" s="365">
        <v>0.3143253777564205</v>
      </c>
    </row>
    <row r="139" spans="1:10" x14ac:dyDescent="0.2">
      <c r="A139" s="368" t="s">
        <v>2244</v>
      </c>
      <c r="B139" s="368" t="s">
        <v>10617</v>
      </c>
      <c r="C139" s="368" t="s">
        <v>1010</v>
      </c>
      <c r="D139" s="368">
        <v>2</v>
      </c>
      <c r="E139" s="368">
        <v>0</v>
      </c>
      <c r="F139" s="367">
        <v>1990.3</v>
      </c>
      <c r="G139" s="366">
        <v>0</v>
      </c>
      <c r="H139" s="366">
        <v>1364.78</v>
      </c>
      <c r="I139" s="366">
        <v>625.52</v>
      </c>
      <c r="J139" s="365">
        <v>0.31428427875194692</v>
      </c>
    </row>
    <row r="140" spans="1:10" x14ac:dyDescent="0.2">
      <c r="A140" s="368" t="s">
        <v>2106</v>
      </c>
      <c r="B140" s="368" t="s">
        <v>9341</v>
      </c>
      <c r="C140" s="368" t="s">
        <v>1010</v>
      </c>
      <c r="D140" s="368">
        <v>2</v>
      </c>
      <c r="E140" s="368">
        <v>0</v>
      </c>
      <c r="F140" s="367">
        <v>1930.2</v>
      </c>
      <c r="G140" s="366">
        <v>0</v>
      </c>
      <c r="H140" s="366">
        <v>1323.56</v>
      </c>
      <c r="I140" s="366">
        <v>606.64</v>
      </c>
      <c r="J140" s="365">
        <v>0.31428867474873068</v>
      </c>
    </row>
    <row r="141" spans="1:10" x14ac:dyDescent="0.2">
      <c r="A141" s="368" t="s">
        <v>2224</v>
      </c>
      <c r="B141" s="368" t="s">
        <v>9340</v>
      </c>
      <c r="C141" s="368" t="s">
        <v>1010</v>
      </c>
      <c r="D141" s="368">
        <v>5</v>
      </c>
      <c r="E141" s="368">
        <v>0</v>
      </c>
      <c r="F141" s="367">
        <v>486.15</v>
      </c>
      <c r="G141" s="366">
        <v>0</v>
      </c>
      <c r="H141" s="366">
        <v>333.35</v>
      </c>
      <c r="I141" s="366">
        <v>152.80000000000001</v>
      </c>
      <c r="J141" s="365">
        <v>0.31430628406870309</v>
      </c>
    </row>
    <row r="142" spans="1:10" ht="24" x14ac:dyDescent="0.2">
      <c r="A142" s="368" t="s">
        <v>1403</v>
      </c>
      <c r="B142" s="368" t="s">
        <v>10616</v>
      </c>
      <c r="C142" s="368" t="s">
        <v>1010</v>
      </c>
      <c r="D142" s="368">
        <v>8</v>
      </c>
      <c r="E142" s="368">
        <v>0</v>
      </c>
      <c r="F142" s="367">
        <v>5030.8</v>
      </c>
      <c r="G142" s="366">
        <v>0</v>
      </c>
      <c r="H142" s="366">
        <v>3449.68</v>
      </c>
      <c r="I142" s="366">
        <v>1581.12</v>
      </c>
      <c r="J142" s="365">
        <v>0.31428798600620178</v>
      </c>
    </row>
    <row r="143" spans="1:10" x14ac:dyDescent="0.2">
      <c r="A143" s="368" t="s">
        <v>1657</v>
      </c>
      <c r="B143" s="368" t="s">
        <v>1656</v>
      </c>
      <c r="C143" s="368" t="s">
        <v>1655</v>
      </c>
      <c r="D143" s="368">
        <v>3</v>
      </c>
      <c r="E143" s="368">
        <v>0</v>
      </c>
      <c r="F143" s="367">
        <v>975</v>
      </c>
      <c r="G143" s="366">
        <v>0</v>
      </c>
      <c r="H143" s="366">
        <v>0</v>
      </c>
      <c r="I143" s="366">
        <v>975</v>
      </c>
      <c r="J143" s="365">
        <v>1</v>
      </c>
    </row>
    <row r="144" spans="1:10" ht="24" x14ac:dyDescent="0.2">
      <c r="A144" s="368" t="s">
        <v>1943</v>
      </c>
      <c r="B144" s="368" t="s">
        <v>1942</v>
      </c>
      <c r="C144" s="368" t="s">
        <v>1159</v>
      </c>
      <c r="D144" s="372">
        <v>1</v>
      </c>
      <c r="E144" s="372">
        <v>0</v>
      </c>
      <c r="F144" s="373">
        <v>580.21</v>
      </c>
      <c r="G144" s="374">
        <v>0</v>
      </c>
      <c r="H144" s="374">
        <v>381.72</v>
      </c>
      <c r="I144" s="374">
        <v>198.49</v>
      </c>
      <c r="J144" s="375">
        <v>0.34210027403871013</v>
      </c>
    </row>
    <row r="145" spans="4:9" x14ac:dyDescent="0.2">
      <c r="D145" s="364">
        <f t="shared" ref="D145:I145" si="1">SUM(D116:D144)</f>
        <v>192</v>
      </c>
      <c r="E145" s="364">
        <f t="shared" si="1"/>
        <v>0</v>
      </c>
      <c r="F145" s="1040">
        <f t="shared" si="1"/>
        <v>88459.47</v>
      </c>
      <c r="G145" s="1040">
        <f t="shared" si="1"/>
        <v>-3626.91</v>
      </c>
      <c r="H145" s="1040">
        <f t="shared" si="1"/>
        <v>57526.960000000006</v>
      </c>
      <c r="I145" s="1040">
        <f t="shared" si="1"/>
        <v>27305.600000000002</v>
      </c>
    </row>
  </sheetData>
  <autoFilter ref="A8:J109" xr:uid="{00000000-0001-0000-0000-000000000000}"/>
  <pageMargins left="0" right="0" top="1" bottom="1.3541653543307099" header="1" footer="1"/>
  <pageSetup paperSize="9" orientation="portrait" horizontalDpi="300" verticalDpi="300"/>
  <headerFooter alignWithMargins="0">
    <oddFooter>&amp;C&amp;"Arial,Regular"&amp;10&amp;P</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40F5F-A50C-413B-88FB-1285EC22779A}">
  <dimension ref="A1:J130"/>
  <sheetViews>
    <sheetView showGridLines="0" workbookViewId="0">
      <pane ySplit="6" topLeftCell="A98" activePane="bottomLeft" state="frozen"/>
      <selection pane="bottomLeft" activeCell="L105" sqref="L105"/>
    </sheetView>
  </sheetViews>
  <sheetFormatPr baseColWidth="10" defaultColWidth="11.42578125" defaultRowHeight="15" x14ac:dyDescent="0.25"/>
  <cols>
    <col min="1" max="1" width="13.140625" style="364" customWidth="1"/>
    <col min="2" max="2" width="39.85546875" style="364" customWidth="1"/>
    <col min="3" max="3" width="18.7109375" style="364" customWidth="1"/>
    <col min="4" max="10" width="14.42578125" style="364" customWidth="1"/>
    <col min="11" max="14" width="21.85546875" style="987" customWidth="1"/>
    <col min="15" max="15" width="0" style="987" hidden="1" customWidth="1"/>
    <col min="16" max="16384" width="11.42578125" style="987"/>
  </cols>
  <sheetData>
    <row r="1" spans="1:10" ht="21" customHeight="1" x14ac:dyDescent="0.25">
      <c r="A1" s="368" t="s">
        <v>1969</v>
      </c>
    </row>
    <row r="2" spans="1:10" ht="0.95" customHeight="1" x14ac:dyDescent="0.25"/>
    <row r="3" spans="1:10" ht="23.1" customHeight="1" x14ac:dyDescent="0.25">
      <c r="A3" s="368" t="s">
        <v>3158</v>
      </c>
    </row>
    <row r="4" spans="1:10" ht="17.100000000000001" customHeight="1" x14ac:dyDescent="0.25">
      <c r="A4" s="368" t="s">
        <v>3157</v>
      </c>
    </row>
    <row r="5" spans="1:10" ht="25.7" customHeight="1" x14ac:dyDescent="0.25">
      <c r="A5" s="371" t="s">
        <v>11360</v>
      </c>
    </row>
    <row r="6" spans="1:10" ht="2.4500000000000002" customHeight="1" x14ac:dyDescent="0.25"/>
    <row r="7" spans="1:10" ht="23.85" customHeight="1" x14ac:dyDescent="0.25"/>
    <row r="8" spans="1:10" ht="22.5" customHeight="1" x14ac:dyDescent="0.25">
      <c r="A8" s="370" t="s">
        <v>1908</v>
      </c>
      <c r="B8" s="369" t="s">
        <v>1907</v>
      </c>
      <c r="C8" s="370" t="s">
        <v>1906</v>
      </c>
      <c r="D8" s="369" t="s">
        <v>1905</v>
      </c>
      <c r="E8" s="369" t="s">
        <v>1904</v>
      </c>
      <c r="F8" s="369" t="s">
        <v>245</v>
      </c>
      <c r="G8" s="370" t="s">
        <v>1903</v>
      </c>
      <c r="H8" s="370" t="s">
        <v>1902</v>
      </c>
      <c r="I8" s="370" t="s">
        <v>1901</v>
      </c>
      <c r="J8" s="369" t="s">
        <v>1900</v>
      </c>
    </row>
    <row r="9" spans="1:10" ht="21.75" customHeight="1" x14ac:dyDescent="0.25">
      <c r="A9" s="368" t="s">
        <v>1899</v>
      </c>
      <c r="B9" s="368" t="s">
        <v>1966</v>
      </c>
      <c r="C9" s="368" t="s">
        <v>1771</v>
      </c>
      <c r="D9" s="368">
        <v>4</v>
      </c>
      <c r="E9" s="368">
        <v>24</v>
      </c>
      <c r="F9" s="367">
        <v>3534.13</v>
      </c>
      <c r="G9" s="366">
        <v>0</v>
      </c>
      <c r="H9" s="366">
        <v>2900.96</v>
      </c>
      <c r="I9" s="366">
        <v>633.16999999999996</v>
      </c>
      <c r="J9" s="365">
        <v>0.17915866139615691</v>
      </c>
    </row>
    <row r="10" spans="1:10" ht="21.75" customHeight="1" x14ac:dyDescent="0.25">
      <c r="A10" s="368" t="s">
        <v>1899</v>
      </c>
      <c r="B10" s="368" t="s">
        <v>1966</v>
      </c>
      <c r="C10" s="368" t="s">
        <v>1774</v>
      </c>
      <c r="D10" s="368">
        <v>24</v>
      </c>
      <c r="E10" s="368">
        <v>6</v>
      </c>
      <c r="F10" s="367">
        <v>894.72</v>
      </c>
      <c r="G10" s="366">
        <v>0</v>
      </c>
      <c r="H10" s="366">
        <v>724.85</v>
      </c>
      <c r="I10" s="366">
        <v>169.87</v>
      </c>
      <c r="J10" s="365">
        <v>0.18985827968526467</v>
      </c>
    </row>
    <row r="11" spans="1:10" ht="21.75" customHeight="1" x14ac:dyDescent="0.25">
      <c r="A11" s="368" t="s">
        <v>1897</v>
      </c>
      <c r="B11" s="368" t="s">
        <v>1896</v>
      </c>
      <c r="C11" s="368" t="s">
        <v>1774</v>
      </c>
      <c r="D11" s="368">
        <v>24</v>
      </c>
      <c r="E11" s="368">
        <v>6</v>
      </c>
      <c r="F11" s="367">
        <v>1050.24</v>
      </c>
      <c r="G11" s="366">
        <v>0</v>
      </c>
      <c r="H11" s="366">
        <v>815.83</v>
      </c>
      <c r="I11" s="366">
        <v>234.41</v>
      </c>
      <c r="J11" s="365">
        <v>0.22319660268129191</v>
      </c>
    </row>
    <row r="12" spans="1:10" ht="21.75" customHeight="1" x14ac:dyDescent="0.25">
      <c r="A12" s="368" t="s">
        <v>1895</v>
      </c>
      <c r="B12" s="368" t="s">
        <v>1894</v>
      </c>
      <c r="C12" s="368" t="s">
        <v>1774</v>
      </c>
      <c r="D12" s="368">
        <v>72</v>
      </c>
      <c r="E12" s="368">
        <v>18</v>
      </c>
      <c r="F12" s="367">
        <v>2333.52</v>
      </c>
      <c r="G12" s="366">
        <v>0</v>
      </c>
      <c r="H12" s="366">
        <v>2108.79</v>
      </c>
      <c r="I12" s="366">
        <v>224.73</v>
      </c>
      <c r="J12" s="365">
        <v>9.6305152730638693E-2</v>
      </c>
    </row>
    <row r="13" spans="1:10" ht="21.75" customHeight="1" x14ac:dyDescent="0.25">
      <c r="A13" s="368" t="s">
        <v>1891</v>
      </c>
      <c r="B13" s="368" t="s">
        <v>1890</v>
      </c>
      <c r="C13" s="368" t="s">
        <v>1077</v>
      </c>
      <c r="D13" s="368">
        <v>1</v>
      </c>
      <c r="E13" s="368">
        <v>11.352</v>
      </c>
      <c r="F13" s="367">
        <v>558.62</v>
      </c>
      <c r="G13" s="366">
        <v>0</v>
      </c>
      <c r="H13" s="366">
        <v>563.44000000000005</v>
      </c>
      <c r="I13" s="366">
        <v>-4.82</v>
      </c>
      <c r="J13" s="365">
        <v>-8.628405714081128E-3</v>
      </c>
    </row>
    <row r="14" spans="1:10" ht="21.75" customHeight="1" x14ac:dyDescent="0.25">
      <c r="A14" s="368" t="s">
        <v>1891</v>
      </c>
      <c r="B14" s="368" t="s">
        <v>1890</v>
      </c>
      <c r="C14" s="368" t="s">
        <v>1074</v>
      </c>
      <c r="D14" s="368">
        <v>288</v>
      </c>
      <c r="E14" s="368">
        <v>272.44799999999998</v>
      </c>
      <c r="F14" s="367">
        <v>15753.6</v>
      </c>
      <c r="G14" s="366">
        <v>-656.4</v>
      </c>
      <c r="H14" s="366">
        <v>12958.68</v>
      </c>
      <c r="I14" s="366">
        <v>2138.52</v>
      </c>
      <c r="J14" s="365">
        <v>0.14165010730466576</v>
      </c>
    </row>
    <row r="15" spans="1:10" ht="21.75" customHeight="1" x14ac:dyDescent="0.25">
      <c r="A15" s="368" t="s">
        <v>2431</v>
      </c>
      <c r="B15" s="368" t="s">
        <v>2430</v>
      </c>
      <c r="C15" s="368" t="s">
        <v>1074</v>
      </c>
      <c r="D15" s="368">
        <v>108</v>
      </c>
      <c r="E15" s="368">
        <v>102.16800000000001</v>
      </c>
      <c r="F15" s="367">
        <v>6424.92</v>
      </c>
      <c r="G15" s="366">
        <v>0</v>
      </c>
      <c r="H15" s="366">
        <v>9438.48</v>
      </c>
      <c r="I15" s="366">
        <v>-3013.56</v>
      </c>
      <c r="J15" s="365">
        <v>-0.46904241609234043</v>
      </c>
    </row>
    <row r="16" spans="1:10" ht="21.75" customHeight="1" x14ac:dyDescent="0.25">
      <c r="A16" s="368" t="s">
        <v>2417</v>
      </c>
      <c r="B16" s="368" t="s">
        <v>2416</v>
      </c>
      <c r="C16" s="368" t="s">
        <v>1885</v>
      </c>
      <c r="D16" s="368">
        <v>16</v>
      </c>
      <c r="E16" s="368">
        <v>60.56</v>
      </c>
      <c r="F16" s="367">
        <v>1643.2</v>
      </c>
      <c r="G16" s="366">
        <v>0</v>
      </c>
      <c r="H16" s="366">
        <v>1369.36</v>
      </c>
      <c r="I16" s="366">
        <v>273.83999999999997</v>
      </c>
      <c r="J16" s="365">
        <v>0.16665043816942551</v>
      </c>
    </row>
    <row r="17" spans="1:10" ht="21.75" customHeight="1" x14ac:dyDescent="0.25">
      <c r="A17" s="368" t="s">
        <v>1887</v>
      </c>
      <c r="B17" s="368" t="s">
        <v>1886</v>
      </c>
      <c r="C17" s="368" t="s">
        <v>1885</v>
      </c>
      <c r="D17" s="368">
        <v>140</v>
      </c>
      <c r="E17" s="368">
        <v>529.9</v>
      </c>
      <c r="F17" s="367">
        <v>17528</v>
      </c>
      <c r="G17" s="366">
        <v>0</v>
      </c>
      <c r="H17" s="366">
        <v>15845.54</v>
      </c>
      <c r="I17" s="366">
        <v>1682.46</v>
      </c>
      <c r="J17" s="365">
        <v>9.5986992240985849E-2</v>
      </c>
    </row>
    <row r="18" spans="1:10" ht="21.75" customHeight="1" x14ac:dyDescent="0.25">
      <c r="A18" s="368" t="s">
        <v>1884</v>
      </c>
      <c r="B18" s="368" t="s">
        <v>1883</v>
      </c>
      <c r="C18" s="368" t="s">
        <v>1882</v>
      </c>
      <c r="D18" s="368">
        <v>11</v>
      </c>
      <c r="E18" s="368">
        <v>166.54</v>
      </c>
      <c r="F18" s="367">
        <v>11777.18</v>
      </c>
      <c r="G18" s="366">
        <v>0</v>
      </c>
      <c r="H18" s="366">
        <v>7742.02</v>
      </c>
      <c r="I18" s="366">
        <v>4035.16</v>
      </c>
      <c r="J18" s="365">
        <v>0.34262531437916377</v>
      </c>
    </row>
    <row r="19" spans="1:10" ht="21.75" customHeight="1" x14ac:dyDescent="0.25">
      <c r="A19" s="368" t="s">
        <v>1884</v>
      </c>
      <c r="B19" s="368" t="s">
        <v>1883</v>
      </c>
      <c r="C19" s="368" t="s">
        <v>1885</v>
      </c>
      <c r="D19" s="368">
        <v>12</v>
      </c>
      <c r="E19" s="368">
        <v>45.42</v>
      </c>
      <c r="F19" s="367">
        <v>2722.92</v>
      </c>
      <c r="G19" s="366">
        <v>0</v>
      </c>
      <c r="H19" s="366">
        <v>2111.46</v>
      </c>
      <c r="I19" s="366">
        <v>611.46</v>
      </c>
      <c r="J19" s="365">
        <v>0.22456039839583977</v>
      </c>
    </row>
    <row r="20" spans="1:10" ht="21.75" customHeight="1" x14ac:dyDescent="0.25">
      <c r="A20" s="368" t="s">
        <v>1029</v>
      </c>
      <c r="B20" s="368" t="s">
        <v>3834</v>
      </c>
      <c r="C20" s="368" t="s">
        <v>1021</v>
      </c>
      <c r="D20" s="368">
        <v>1</v>
      </c>
      <c r="E20" s="368">
        <v>20</v>
      </c>
      <c r="F20" s="367">
        <v>1346.33</v>
      </c>
      <c r="G20" s="366">
        <v>0</v>
      </c>
      <c r="H20" s="366">
        <v>1113.97</v>
      </c>
      <c r="I20" s="366">
        <v>232.36</v>
      </c>
      <c r="J20" s="365">
        <v>0.17258770138079074</v>
      </c>
    </row>
    <row r="21" spans="1:10" ht="21.75" customHeight="1" x14ac:dyDescent="0.25">
      <c r="A21" s="368" t="s">
        <v>1027</v>
      </c>
      <c r="B21" s="368" t="s">
        <v>2414</v>
      </c>
      <c r="C21" s="368" t="s">
        <v>1021</v>
      </c>
      <c r="D21" s="368">
        <v>11</v>
      </c>
      <c r="E21" s="368">
        <v>220</v>
      </c>
      <c r="F21" s="367">
        <v>12902.33</v>
      </c>
      <c r="G21" s="366">
        <v>0</v>
      </c>
      <c r="H21" s="366">
        <v>12364.58</v>
      </c>
      <c r="I21" s="366">
        <v>537.75</v>
      </c>
      <c r="J21" s="365">
        <v>4.1678518531149025E-2</v>
      </c>
    </row>
    <row r="22" spans="1:10" ht="21.75" customHeight="1" x14ac:dyDescent="0.25">
      <c r="A22" s="368" t="s">
        <v>1917</v>
      </c>
      <c r="B22" s="368" t="s">
        <v>1916</v>
      </c>
      <c r="C22" s="368" t="s">
        <v>1885</v>
      </c>
      <c r="D22" s="368">
        <v>76</v>
      </c>
      <c r="E22" s="368">
        <v>287.66000000000003</v>
      </c>
      <c r="F22" s="367">
        <v>26728.44</v>
      </c>
      <c r="G22" s="366">
        <v>0</v>
      </c>
      <c r="H22" s="366">
        <v>25093.52</v>
      </c>
      <c r="I22" s="366">
        <v>1634.92</v>
      </c>
      <c r="J22" s="365">
        <v>6.1167804780226605E-2</v>
      </c>
    </row>
    <row r="23" spans="1:10" ht="21.75" customHeight="1" x14ac:dyDescent="0.25">
      <c r="A23" s="368" t="s">
        <v>1879</v>
      </c>
      <c r="B23" s="368" t="s">
        <v>1878</v>
      </c>
      <c r="C23" s="368" t="s">
        <v>1875</v>
      </c>
      <c r="D23" s="368">
        <v>14</v>
      </c>
      <c r="E23" s="368">
        <v>317.94</v>
      </c>
      <c r="F23" s="367">
        <v>6215.54</v>
      </c>
      <c r="G23" s="366">
        <v>0</v>
      </c>
      <c r="H23" s="366">
        <v>4627</v>
      </c>
      <c r="I23" s="366">
        <v>1588.54</v>
      </c>
      <c r="J23" s="365">
        <v>0.25557554130453669</v>
      </c>
    </row>
    <row r="24" spans="1:10" ht="21.75" customHeight="1" x14ac:dyDescent="0.25">
      <c r="A24" s="368" t="s">
        <v>11379</v>
      </c>
      <c r="B24" s="368" t="s">
        <v>11378</v>
      </c>
      <c r="C24" s="368" t="s">
        <v>1021</v>
      </c>
      <c r="D24" s="368">
        <v>1</v>
      </c>
      <c r="E24" s="368">
        <v>20</v>
      </c>
      <c r="F24" s="367">
        <v>1682.67</v>
      </c>
      <c r="G24" s="366">
        <v>0</v>
      </c>
      <c r="H24" s="366">
        <v>754.35</v>
      </c>
      <c r="I24" s="366">
        <v>928.32</v>
      </c>
      <c r="J24" s="365">
        <v>0.55169462818021364</v>
      </c>
    </row>
    <row r="25" spans="1:10" ht="21.75" customHeight="1" x14ac:dyDescent="0.25">
      <c r="A25" s="368" t="s">
        <v>2333</v>
      </c>
      <c r="B25" s="368" t="s">
        <v>2332</v>
      </c>
      <c r="C25" s="368" t="s">
        <v>1021</v>
      </c>
      <c r="D25" s="368">
        <v>1</v>
      </c>
      <c r="E25" s="368">
        <v>20</v>
      </c>
      <c r="F25" s="367">
        <v>1795.5</v>
      </c>
      <c r="G25" s="366">
        <v>0</v>
      </c>
      <c r="H25" s="366">
        <v>1265.68</v>
      </c>
      <c r="I25" s="366">
        <v>529.82000000000005</v>
      </c>
      <c r="J25" s="365">
        <v>0.29508214981899195</v>
      </c>
    </row>
    <row r="26" spans="1:10" ht="21.75" customHeight="1" x14ac:dyDescent="0.25">
      <c r="A26" s="368" t="s">
        <v>1874</v>
      </c>
      <c r="B26" s="368" t="s">
        <v>1873</v>
      </c>
      <c r="C26" s="368" t="s">
        <v>1677</v>
      </c>
      <c r="D26" s="368">
        <v>1</v>
      </c>
      <c r="E26" s="368">
        <v>12</v>
      </c>
      <c r="F26" s="367">
        <v>350.38</v>
      </c>
      <c r="G26" s="366">
        <v>0</v>
      </c>
      <c r="H26" s="366">
        <v>219.32</v>
      </c>
      <c r="I26" s="366">
        <v>131.06</v>
      </c>
      <c r="J26" s="365">
        <v>0.37405103030994918</v>
      </c>
    </row>
    <row r="27" spans="1:10" ht="21.75" customHeight="1" x14ac:dyDescent="0.25">
      <c r="A27" s="368" t="s">
        <v>1115</v>
      </c>
      <c r="B27" s="368" t="s">
        <v>1935</v>
      </c>
      <c r="C27" s="368" t="s">
        <v>1081</v>
      </c>
      <c r="D27" s="368">
        <v>6</v>
      </c>
      <c r="E27" s="368">
        <v>36</v>
      </c>
      <c r="F27" s="367">
        <v>4940.6400000000003</v>
      </c>
      <c r="G27" s="366">
        <v>0</v>
      </c>
      <c r="H27" s="366">
        <v>4538.5200000000004</v>
      </c>
      <c r="I27" s="366">
        <v>402.12</v>
      </c>
      <c r="J27" s="365">
        <v>8.1390265228796263E-2</v>
      </c>
    </row>
    <row r="28" spans="1:10" ht="21.75" customHeight="1" x14ac:dyDescent="0.25">
      <c r="A28" s="368" t="s">
        <v>1115</v>
      </c>
      <c r="B28" s="368" t="s">
        <v>1935</v>
      </c>
      <c r="C28" s="368" t="s">
        <v>1078</v>
      </c>
      <c r="D28" s="368">
        <v>120</v>
      </c>
      <c r="E28" s="368">
        <v>120</v>
      </c>
      <c r="F28" s="367">
        <v>21296.400000000001</v>
      </c>
      <c r="G28" s="366">
        <v>0</v>
      </c>
      <c r="H28" s="366">
        <v>15080.23</v>
      </c>
      <c r="I28" s="366">
        <v>6216.17</v>
      </c>
      <c r="J28" s="365">
        <v>0.29188830037001556</v>
      </c>
    </row>
    <row r="29" spans="1:10" ht="21.75" customHeight="1" x14ac:dyDescent="0.25">
      <c r="A29" s="368" t="s">
        <v>1080</v>
      </c>
      <c r="B29" s="368" t="s">
        <v>1933</v>
      </c>
      <c r="C29" s="368" t="s">
        <v>1078</v>
      </c>
      <c r="D29" s="368">
        <v>54</v>
      </c>
      <c r="E29" s="368">
        <v>54</v>
      </c>
      <c r="F29" s="367">
        <v>9583.3799999999992</v>
      </c>
      <c r="G29" s="366">
        <v>0</v>
      </c>
      <c r="H29" s="366">
        <v>6847.11</v>
      </c>
      <c r="I29" s="366">
        <v>2736.27</v>
      </c>
      <c r="J29" s="365">
        <v>0.28552243571683478</v>
      </c>
    </row>
    <row r="30" spans="1:10" ht="21.75" customHeight="1" x14ac:dyDescent="0.25">
      <c r="A30" s="368" t="s">
        <v>1870</v>
      </c>
      <c r="B30" s="368" t="s">
        <v>1869</v>
      </c>
      <c r="C30" s="368" t="s">
        <v>1771</v>
      </c>
      <c r="D30" s="368">
        <v>1</v>
      </c>
      <c r="E30" s="368">
        <v>6</v>
      </c>
      <c r="F30" s="367">
        <v>1058.94</v>
      </c>
      <c r="G30" s="366">
        <v>0</v>
      </c>
      <c r="H30" s="366">
        <v>718.37</v>
      </c>
      <c r="I30" s="366">
        <v>340.57</v>
      </c>
      <c r="J30" s="365">
        <v>0.32161406689708577</v>
      </c>
    </row>
    <row r="31" spans="1:10" ht="21.75" customHeight="1" x14ac:dyDescent="0.25">
      <c r="A31" s="368" t="s">
        <v>1862</v>
      </c>
      <c r="B31" s="368" t="s">
        <v>1861</v>
      </c>
      <c r="C31" s="368" t="s">
        <v>1860</v>
      </c>
      <c r="D31" s="368">
        <v>20</v>
      </c>
      <c r="E31" s="368">
        <v>96</v>
      </c>
      <c r="F31" s="367">
        <v>17304.8</v>
      </c>
      <c r="G31" s="366">
        <v>0</v>
      </c>
      <c r="H31" s="366">
        <v>11769.8</v>
      </c>
      <c r="I31" s="366">
        <v>5535</v>
      </c>
      <c r="J31" s="365">
        <v>0.31985345106560031</v>
      </c>
    </row>
    <row r="32" spans="1:10" ht="21.75" customHeight="1" x14ac:dyDescent="0.25">
      <c r="A32" s="368" t="s">
        <v>1965</v>
      </c>
      <c r="B32" s="368" t="s">
        <v>1964</v>
      </c>
      <c r="C32" s="368" t="s">
        <v>1860</v>
      </c>
      <c r="D32" s="368">
        <v>25</v>
      </c>
      <c r="E32" s="368">
        <v>120</v>
      </c>
      <c r="F32" s="367">
        <v>21187.57</v>
      </c>
      <c r="G32" s="366">
        <v>0</v>
      </c>
      <c r="H32" s="366">
        <v>15035.75</v>
      </c>
      <c r="I32" s="366">
        <v>6151.82</v>
      </c>
      <c r="J32" s="365">
        <v>0.29035042716083059</v>
      </c>
    </row>
    <row r="33" spans="1:10" ht="21.75" customHeight="1" x14ac:dyDescent="0.25">
      <c r="A33" s="368" t="s">
        <v>4416</v>
      </c>
      <c r="B33" s="368" t="s">
        <v>4415</v>
      </c>
      <c r="C33" s="368" t="s">
        <v>1013</v>
      </c>
      <c r="D33" s="368">
        <v>247</v>
      </c>
      <c r="E33" s="368">
        <v>4693</v>
      </c>
      <c r="F33" s="367">
        <v>244471.4</v>
      </c>
      <c r="G33" s="366">
        <v>0</v>
      </c>
      <c r="H33" s="366">
        <v>190939.47</v>
      </c>
      <c r="I33" s="366">
        <v>53531.93</v>
      </c>
      <c r="J33" s="365">
        <v>0.21897011265939492</v>
      </c>
    </row>
    <row r="34" spans="1:10" ht="21.75" customHeight="1" x14ac:dyDescent="0.25">
      <c r="A34" s="368" t="s">
        <v>5291</v>
      </c>
      <c r="B34" s="368" t="s">
        <v>5290</v>
      </c>
      <c r="C34" s="368" t="s">
        <v>1013</v>
      </c>
      <c r="D34" s="368">
        <v>13</v>
      </c>
      <c r="E34" s="368">
        <v>247</v>
      </c>
      <c r="F34" s="367">
        <v>12949.65</v>
      </c>
      <c r="G34" s="366">
        <v>0</v>
      </c>
      <c r="H34" s="366">
        <v>8502.7800000000007</v>
      </c>
      <c r="I34" s="366">
        <v>4446.87</v>
      </c>
      <c r="J34" s="365">
        <v>0.34339692578563902</v>
      </c>
    </row>
    <row r="35" spans="1:10" ht="21.75" customHeight="1" x14ac:dyDescent="0.25">
      <c r="A35" s="368" t="s">
        <v>4410</v>
      </c>
      <c r="B35" s="368" t="s">
        <v>4409</v>
      </c>
      <c r="C35" s="368" t="s">
        <v>1013</v>
      </c>
      <c r="D35" s="368">
        <v>83</v>
      </c>
      <c r="E35" s="368">
        <v>1577</v>
      </c>
      <c r="F35" s="367">
        <v>75605.429999999993</v>
      </c>
      <c r="G35" s="366">
        <v>0</v>
      </c>
      <c r="H35" s="366">
        <v>49563.38</v>
      </c>
      <c r="I35" s="366">
        <v>26042.05</v>
      </c>
      <c r="J35" s="365">
        <v>0.34444682081697042</v>
      </c>
    </row>
    <row r="36" spans="1:10" ht="21.75" customHeight="1" x14ac:dyDescent="0.25">
      <c r="A36" s="368" t="s">
        <v>1857</v>
      </c>
      <c r="B36" s="368" t="s">
        <v>1856</v>
      </c>
      <c r="C36" s="368" t="s">
        <v>1013</v>
      </c>
      <c r="D36" s="368">
        <v>25</v>
      </c>
      <c r="E36" s="368">
        <v>475</v>
      </c>
      <c r="F36" s="367">
        <v>30346</v>
      </c>
      <c r="G36" s="366">
        <v>0</v>
      </c>
      <c r="H36" s="366">
        <v>22472.799999999999</v>
      </c>
      <c r="I36" s="366">
        <v>7873.2</v>
      </c>
      <c r="J36" s="365">
        <v>0.2594477031569235</v>
      </c>
    </row>
    <row r="37" spans="1:10" ht="21.75" customHeight="1" x14ac:dyDescent="0.25">
      <c r="A37" s="368" t="s">
        <v>1855</v>
      </c>
      <c r="B37" s="368" t="s">
        <v>1854</v>
      </c>
      <c r="C37" s="368" t="s">
        <v>1013</v>
      </c>
      <c r="D37" s="368">
        <v>35</v>
      </c>
      <c r="E37" s="368">
        <v>665</v>
      </c>
      <c r="F37" s="367">
        <v>41528.5</v>
      </c>
      <c r="G37" s="366">
        <v>0</v>
      </c>
      <c r="H37" s="366">
        <v>31809.35</v>
      </c>
      <c r="I37" s="366">
        <v>9719.15</v>
      </c>
      <c r="J37" s="365">
        <v>0.23403566225604103</v>
      </c>
    </row>
    <row r="38" spans="1:10" ht="21.75" customHeight="1" x14ac:dyDescent="0.25">
      <c r="A38" s="368" t="s">
        <v>1853</v>
      </c>
      <c r="B38" s="368" t="s">
        <v>1852</v>
      </c>
      <c r="C38" s="368" t="s">
        <v>1013</v>
      </c>
      <c r="D38" s="368">
        <v>41</v>
      </c>
      <c r="E38" s="368">
        <v>779</v>
      </c>
      <c r="F38" s="367">
        <v>50142.6</v>
      </c>
      <c r="G38" s="366">
        <v>0</v>
      </c>
      <c r="H38" s="366">
        <v>38286.269999999997</v>
      </c>
      <c r="I38" s="366">
        <v>11856.33</v>
      </c>
      <c r="J38" s="365">
        <v>0.23645223821660624</v>
      </c>
    </row>
    <row r="39" spans="1:10" ht="21.75" customHeight="1" x14ac:dyDescent="0.25">
      <c r="A39" s="368" t="s">
        <v>1841</v>
      </c>
      <c r="B39" s="368" t="s">
        <v>1840</v>
      </c>
      <c r="C39" s="368" t="s">
        <v>1013</v>
      </c>
      <c r="D39" s="368">
        <v>103</v>
      </c>
      <c r="E39" s="368">
        <v>1957</v>
      </c>
      <c r="F39" s="367">
        <v>112230.17</v>
      </c>
      <c r="G39" s="366">
        <v>0</v>
      </c>
      <c r="H39" s="366">
        <v>80723.16</v>
      </c>
      <c r="I39" s="366">
        <v>31507.01</v>
      </c>
      <c r="J39" s="365">
        <v>0.28073565245423759</v>
      </c>
    </row>
    <row r="40" spans="1:10" ht="21.75" customHeight="1" x14ac:dyDescent="0.25">
      <c r="A40" s="368" t="s">
        <v>1837</v>
      </c>
      <c r="B40" s="368" t="s">
        <v>1836</v>
      </c>
      <c r="C40" s="368" t="s">
        <v>1013</v>
      </c>
      <c r="D40" s="368">
        <v>762</v>
      </c>
      <c r="E40" s="368">
        <v>14478</v>
      </c>
      <c r="F40" s="367">
        <v>546842.46</v>
      </c>
      <c r="G40" s="366">
        <v>0</v>
      </c>
      <c r="H40" s="366">
        <v>479380.24</v>
      </c>
      <c r="I40" s="366">
        <v>67462.22</v>
      </c>
      <c r="J40" s="365">
        <v>0.123366828537784</v>
      </c>
    </row>
    <row r="41" spans="1:10" ht="21.75" customHeight="1" x14ac:dyDescent="0.25">
      <c r="A41" s="368" t="s">
        <v>1827</v>
      </c>
      <c r="B41" s="368" t="s">
        <v>1826</v>
      </c>
      <c r="C41" s="368" t="s">
        <v>1013</v>
      </c>
      <c r="D41" s="368">
        <v>2</v>
      </c>
      <c r="E41" s="368">
        <v>38</v>
      </c>
      <c r="F41" s="367">
        <v>4794.67</v>
      </c>
      <c r="G41" s="366">
        <v>0</v>
      </c>
      <c r="H41" s="366">
        <v>3652.24</v>
      </c>
      <c r="I41" s="366">
        <v>1142.43</v>
      </c>
      <c r="J41" s="365">
        <v>0.23827082990070222</v>
      </c>
    </row>
    <row r="42" spans="1:10" ht="21.75" customHeight="1" x14ac:dyDescent="0.25">
      <c r="A42" s="368" t="s">
        <v>1820</v>
      </c>
      <c r="B42" s="368" t="s">
        <v>1819</v>
      </c>
      <c r="C42" s="368" t="s">
        <v>1818</v>
      </c>
      <c r="D42" s="368">
        <v>2</v>
      </c>
      <c r="E42" s="368">
        <v>22.08</v>
      </c>
      <c r="F42" s="367">
        <v>757.36</v>
      </c>
      <c r="G42" s="366">
        <v>0</v>
      </c>
      <c r="H42" s="366">
        <v>484.46</v>
      </c>
      <c r="I42" s="366">
        <v>272.89999999999998</v>
      </c>
      <c r="J42" s="365">
        <v>0.36033062216119149</v>
      </c>
    </row>
    <row r="43" spans="1:10" ht="21.75" customHeight="1" x14ac:dyDescent="0.25">
      <c r="A43" s="368" t="s">
        <v>1820</v>
      </c>
      <c r="B43" s="368" t="s">
        <v>1819</v>
      </c>
      <c r="C43" s="368" t="s">
        <v>1961</v>
      </c>
      <c r="D43" s="368">
        <v>480</v>
      </c>
      <c r="E43" s="368">
        <v>220.8</v>
      </c>
      <c r="F43" s="367">
        <v>6225.6</v>
      </c>
      <c r="G43" s="366">
        <v>0</v>
      </c>
      <c r="H43" s="366">
        <v>4845.68</v>
      </c>
      <c r="I43" s="366">
        <v>1379.92</v>
      </c>
      <c r="J43" s="365">
        <v>0.22165253148290928</v>
      </c>
    </row>
    <row r="44" spans="1:10" ht="21.75" customHeight="1" x14ac:dyDescent="0.25">
      <c r="A44" s="368" t="s">
        <v>1815</v>
      </c>
      <c r="B44" s="368" t="s">
        <v>1814</v>
      </c>
      <c r="C44" s="368" t="s">
        <v>1013</v>
      </c>
      <c r="D44" s="368">
        <v>1</v>
      </c>
      <c r="E44" s="368">
        <v>19</v>
      </c>
      <c r="F44" s="367">
        <v>943.94</v>
      </c>
      <c r="G44" s="366">
        <v>0</v>
      </c>
      <c r="H44" s="366">
        <v>737.71</v>
      </c>
      <c r="I44" s="366">
        <v>206.23</v>
      </c>
      <c r="J44" s="365">
        <v>0.21847786935610314</v>
      </c>
    </row>
    <row r="45" spans="1:10" ht="21.75" customHeight="1" x14ac:dyDescent="0.25">
      <c r="A45" s="368" t="s">
        <v>1960</v>
      </c>
      <c r="B45" s="368" t="s">
        <v>1959</v>
      </c>
      <c r="C45" s="368" t="s">
        <v>1013</v>
      </c>
      <c r="D45" s="368">
        <v>1</v>
      </c>
      <c r="E45" s="368">
        <v>19</v>
      </c>
      <c r="F45" s="367">
        <v>1302.48</v>
      </c>
      <c r="G45" s="366">
        <v>0</v>
      </c>
      <c r="H45" s="366">
        <v>954.94</v>
      </c>
      <c r="I45" s="366">
        <v>347.54</v>
      </c>
      <c r="J45" s="365">
        <v>0.26682943308150603</v>
      </c>
    </row>
    <row r="46" spans="1:10" ht="21.75" customHeight="1" x14ac:dyDescent="0.25">
      <c r="A46" s="368" t="s">
        <v>1811</v>
      </c>
      <c r="B46" s="368" t="s">
        <v>1810</v>
      </c>
      <c r="C46" s="368" t="s">
        <v>1013</v>
      </c>
      <c r="D46" s="368">
        <v>26</v>
      </c>
      <c r="E46" s="368">
        <v>494</v>
      </c>
      <c r="F46" s="367">
        <v>25976.04</v>
      </c>
      <c r="G46" s="366">
        <v>0</v>
      </c>
      <c r="H46" s="366">
        <v>20992.5</v>
      </c>
      <c r="I46" s="366">
        <v>4983.54</v>
      </c>
      <c r="J46" s="365">
        <v>0.19185141384137075</v>
      </c>
    </row>
    <row r="47" spans="1:10" ht="21.75" customHeight="1" x14ac:dyDescent="0.25">
      <c r="A47" s="368" t="s">
        <v>1015</v>
      </c>
      <c r="B47" s="368" t="s">
        <v>1915</v>
      </c>
      <c r="C47" s="368" t="s">
        <v>1013</v>
      </c>
      <c r="D47" s="368">
        <v>252</v>
      </c>
      <c r="E47" s="368">
        <v>4788</v>
      </c>
      <c r="F47" s="367">
        <v>250782.27</v>
      </c>
      <c r="G47" s="366">
        <v>0</v>
      </c>
      <c r="H47" s="366">
        <v>201256.74</v>
      </c>
      <c r="I47" s="366">
        <v>49525.53</v>
      </c>
      <c r="J47" s="365">
        <v>0.19748417621389264</v>
      </c>
    </row>
    <row r="48" spans="1:10" ht="21.75" customHeight="1" x14ac:dyDescent="0.25">
      <c r="A48" s="368" t="s">
        <v>4407</v>
      </c>
      <c r="B48" s="368" t="s">
        <v>4406</v>
      </c>
      <c r="C48" s="368" t="s">
        <v>1013</v>
      </c>
      <c r="D48" s="368">
        <v>111</v>
      </c>
      <c r="E48" s="368">
        <v>2109</v>
      </c>
      <c r="F48" s="367">
        <v>105835.59</v>
      </c>
      <c r="G48" s="366">
        <v>0</v>
      </c>
      <c r="H48" s="366">
        <v>88228.35</v>
      </c>
      <c r="I48" s="366">
        <v>17607.240000000002</v>
      </c>
      <c r="J48" s="365">
        <v>0.16636407469358841</v>
      </c>
    </row>
    <row r="49" spans="1:10" ht="21.75" customHeight="1" x14ac:dyDescent="0.25">
      <c r="A49" s="368" t="s">
        <v>1809</v>
      </c>
      <c r="B49" s="368" t="s">
        <v>1808</v>
      </c>
      <c r="C49" s="368" t="s">
        <v>1013</v>
      </c>
      <c r="D49" s="368">
        <v>4</v>
      </c>
      <c r="E49" s="368">
        <v>76</v>
      </c>
      <c r="F49" s="367">
        <v>0.04</v>
      </c>
      <c r="G49" s="366">
        <v>0</v>
      </c>
      <c r="H49" s="366">
        <v>127.16</v>
      </c>
      <c r="I49" s="366">
        <v>-127.12</v>
      </c>
      <c r="J49" s="365">
        <v>-3178</v>
      </c>
    </row>
    <row r="50" spans="1:10" ht="21.75" customHeight="1" x14ac:dyDescent="0.25">
      <c r="A50" s="368" t="s">
        <v>1807</v>
      </c>
      <c r="B50" s="368" t="s">
        <v>1806</v>
      </c>
      <c r="C50" s="368" t="s">
        <v>1013</v>
      </c>
      <c r="D50" s="368">
        <v>6</v>
      </c>
      <c r="E50" s="368">
        <v>114</v>
      </c>
      <c r="F50" s="367">
        <v>0.06</v>
      </c>
      <c r="G50" s="366">
        <v>0</v>
      </c>
      <c r="H50" s="366">
        <v>307.75</v>
      </c>
      <c r="I50" s="366">
        <v>-307.69</v>
      </c>
      <c r="J50" s="365">
        <v>-5128.166666666667</v>
      </c>
    </row>
    <row r="51" spans="1:10" ht="21.75" customHeight="1" x14ac:dyDescent="0.25">
      <c r="A51" s="368" t="s">
        <v>2313</v>
      </c>
      <c r="B51" s="368" t="s">
        <v>2422</v>
      </c>
      <c r="C51" s="368" t="s">
        <v>1013</v>
      </c>
      <c r="D51" s="368">
        <v>8</v>
      </c>
      <c r="E51" s="368">
        <v>152</v>
      </c>
      <c r="F51" s="367">
        <v>0.08</v>
      </c>
      <c r="G51" s="366">
        <v>0</v>
      </c>
      <c r="H51" s="366">
        <v>6783.65</v>
      </c>
      <c r="I51" s="366">
        <v>-6783.57</v>
      </c>
      <c r="J51" s="365">
        <v>-84794.625</v>
      </c>
    </row>
    <row r="52" spans="1:10" ht="21.75" customHeight="1" x14ac:dyDescent="0.25">
      <c r="A52" s="368" t="s">
        <v>1802</v>
      </c>
      <c r="B52" s="368" t="s">
        <v>1801</v>
      </c>
      <c r="C52" s="368" t="s">
        <v>1803</v>
      </c>
      <c r="D52" s="368">
        <v>3</v>
      </c>
      <c r="E52" s="368">
        <v>17.027999999999999</v>
      </c>
      <c r="F52" s="367">
        <v>4877.76</v>
      </c>
      <c r="G52" s="366">
        <v>0</v>
      </c>
      <c r="H52" s="366">
        <v>3897.96</v>
      </c>
      <c r="I52" s="366">
        <v>979.8</v>
      </c>
      <c r="J52" s="365">
        <v>0.20087089155678017</v>
      </c>
    </row>
    <row r="53" spans="1:10" ht="21.75" customHeight="1" x14ac:dyDescent="0.25">
      <c r="A53" s="368" t="s">
        <v>1802</v>
      </c>
      <c r="B53" s="368" t="s">
        <v>1801</v>
      </c>
      <c r="C53" s="368" t="s">
        <v>1800</v>
      </c>
      <c r="D53" s="368">
        <v>636</v>
      </c>
      <c r="E53" s="368">
        <v>300.82799999999997</v>
      </c>
      <c r="F53" s="367">
        <v>74469.240000000005</v>
      </c>
      <c r="G53" s="366">
        <v>-1405.08</v>
      </c>
      <c r="H53" s="366">
        <v>67564.639999999999</v>
      </c>
      <c r="I53" s="366">
        <v>5499.52</v>
      </c>
      <c r="J53" s="365">
        <v>7.5269735531072968E-2</v>
      </c>
    </row>
    <row r="54" spans="1:10" ht="21.75" customHeight="1" x14ac:dyDescent="0.25">
      <c r="A54" s="368" t="s">
        <v>8868</v>
      </c>
      <c r="B54" s="368" t="s">
        <v>8867</v>
      </c>
      <c r="C54" s="368" t="s">
        <v>1013</v>
      </c>
      <c r="D54" s="368">
        <v>3</v>
      </c>
      <c r="E54" s="368">
        <v>57</v>
      </c>
      <c r="F54" s="367">
        <v>3873.57</v>
      </c>
      <c r="G54" s="366">
        <v>0</v>
      </c>
      <c r="H54" s="366">
        <v>2936.97</v>
      </c>
      <c r="I54" s="366">
        <v>936.6</v>
      </c>
      <c r="J54" s="365">
        <v>0.24179245502211139</v>
      </c>
    </row>
    <row r="55" spans="1:10" ht="21.75" customHeight="1" x14ac:dyDescent="0.25">
      <c r="A55" s="368" t="s">
        <v>1789</v>
      </c>
      <c r="B55" s="368" t="s">
        <v>1788</v>
      </c>
      <c r="C55" s="368" t="s">
        <v>1785</v>
      </c>
      <c r="D55" s="368">
        <v>183</v>
      </c>
      <c r="E55" s="368">
        <v>3660</v>
      </c>
      <c r="F55" s="367">
        <v>68491.41</v>
      </c>
      <c r="G55" s="366">
        <v>0</v>
      </c>
      <c r="H55" s="366">
        <v>61153.11</v>
      </c>
      <c r="I55" s="366">
        <v>7338.3</v>
      </c>
      <c r="J55" s="365">
        <v>0.10714190290432041</v>
      </c>
    </row>
    <row r="56" spans="1:10" ht="21.75" customHeight="1" x14ac:dyDescent="0.25">
      <c r="A56" s="368" t="s">
        <v>1784</v>
      </c>
      <c r="B56" s="368" t="s">
        <v>1783</v>
      </c>
      <c r="C56" s="368" t="s">
        <v>1774</v>
      </c>
      <c r="D56" s="368">
        <v>2256</v>
      </c>
      <c r="E56" s="368">
        <v>564</v>
      </c>
      <c r="F56" s="367">
        <v>55768.32</v>
      </c>
      <c r="G56" s="366">
        <v>0</v>
      </c>
      <c r="H56" s="366">
        <v>49144.36</v>
      </c>
      <c r="I56" s="366">
        <v>6623.96</v>
      </c>
      <c r="J56" s="365">
        <v>0.11877639491381486</v>
      </c>
    </row>
    <row r="57" spans="1:10" ht="21.75" customHeight="1" x14ac:dyDescent="0.25">
      <c r="A57" s="368" t="s">
        <v>1782</v>
      </c>
      <c r="B57" s="368" t="s">
        <v>1781</v>
      </c>
      <c r="C57" s="368" t="s">
        <v>1771</v>
      </c>
      <c r="D57" s="368">
        <v>1</v>
      </c>
      <c r="E57" s="368">
        <v>6</v>
      </c>
      <c r="F57" s="367">
        <v>670.34</v>
      </c>
      <c r="G57" s="366">
        <v>0</v>
      </c>
      <c r="H57" s="366">
        <v>621.66</v>
      </c>
      <c r="I57" s="366">
        <v>48.68</v>
      </c>
      <c r="J57" s="365">
        <v>7.2619864546349611E-2</v>
      </c>
    </row>
    <row r="58" spans="1:10" ht="21.75" customHeight="1" x14ac:dyDescent="0.25">
      <c r="A58" s="368" t="s">
        <v>1782</v>
      </c>
      <c r="B58" s="368" t="s">
        <v>1781</v>
      </c>
      <c r="C58" s="368" t="s">
        <v>1774</v>
      </c>
      <c r="D58" s="368">
        <v>1056</v>
      </c>
      <c r="E58" s="368">
        <v>264</v>
      </c>
      <c r="F58" s="367">
        <v>38512.32</v>
      </c>
      <c r="G58" s="366">
        <v>0</v>
      </c>
      <c r="H58" s="366">
        <v>27401.759999999998</v>
      </c>
      <c r="I58" s="366">
        <v>11110.56</v>
      </c>
      <c r="J58" s="365">
        <v>0.28849365605603611</v>
      </c>
    </row>
    <row r="59" spans="1:10" ht="21.75" customHeight="1" x14ac:dyDescent="0.25">
      <c r="A59" s="368" t="s">
        <v>1780</v>
      </c>
      <c r="B59" s="368" t="s">
        <v>1779</v>
      </c>
      <c r="C59" s="368" t="s">
        <v>1774</v>
      </c>
      <c r="D59" s="368">
        <v>48</v>
      </c>
      <c r="E59" s="368">
        <v>12</v>
      </c>
      <c r="F59" s="367">
        <v>2567.04</v>
      </c>
      <c r="G59" s="366">
        <v>0</v>
      </c>
      <c r="H59" s="366">
        <v>1906.35</v>
      </c>
      <c r="I59" s="366">
        <v>660.69</v>
      </c>
      <c r="J59" s="365">
        <v>0.25737425205684367</v>
      </c>
    </row>
    <row r="60" spans="1:10" ht="21.75" customHeight="1" x14ac:dyDescent="0.25">
      <c r="A60" s="368" t="s">
        <v>1778</v>
      </c>
      <c r="B60" s="368" t="s">
        <v>1777</v>
      </c>
      <c r="C60" s="368" t="s">
        <v>1771</v>
      </c>
      <c r="D60" s="368">
        <v>4</v>
      </c>
      <c r="E60" s="368">
        <v>24</v>
      </c>
      <c r="F60" s="367">
        <v>1843.45</v>
      </c>
      <c r="G60" s="366">
        <v>0</v>
      </c>
      <c r="H60" s="366">
        <v>2191.1999999999998</v>
      </c>
      <c r="I60" s="366">
        <v>-347.75</v>
      </c>
      <c r="J60" s="365">
        <v>-0.18864086359814478</v>
      </c>
    </row>
    <row r="61" spans="1:10" ht="21.75" customHeight="1" x14ac:dyDescent="0.25">
      <c r="A61" s="368" t="s">
        <v>1778</v>
      </c>
      <c r="B61" s="368" t="s">
        <v>1777</v>
      </c>
      <c r="C61" s="368" t="s">
        <v>1774</v>
      </c>
      <c r="D61" s="368">
        <v>504</v>
      </c>
      <c r="E61" s="368">
        <v>126</v>
      </c>
      <c r="F61" s="367">
        <v>14500.08</v>
      </c>
      <c r="G61" s="366">
        <v>0</v>
      </c>
      <c r="H61" s="366">
        <v>11501.42</v>
      </c>
      <c r="I61" s="366">
        <v>2998.66</v>
      </c>
      <c r="J61" s="365">
        <v>0.20680299694898235</v>
      </c>
    </row>
    <row r="62" spans="1:10" ht="21.75" customHeight="1" x14ac:dyDescent="0.25">
      <c r="A62" s="368" t="s">
        <v>1776</v>
      </c>
      <c r="B62" s="368" t="s">
        <v>1775</v>
      </c>
      <c r="C62" s="368" t="s">
        <v>1774</v>
      </c>
      <c r="D62" s="368">
        <v>312</v>
      </c>
      <c r="E62" s="368">
        <v>78</v>
      </c>
      <c r="F62" s="367">
        <v>8470.7999999999993</v>
      </c>
      <c r="G62" s="366">
        <v>0</v>
      </c>
      <c r="H62" s="366">
        <v>6152.51</v>
      </c>
      <c r="I62" s="366">
        <v>2318.29</v>
      </c>
      <c r="J62" s="365">
        <v>0.27368017188459176</v>
      </c>
    </row>
    <row r="63" spans="1:10" ht="21.75" customHeight="1" x14ac:dyDescent="0.25">
      <c r="A63" s="368" t="s">
        <v>1920</v>
      </c>
      <c r="B63" s="368" t="s">
        <v>1919</v>
      </c>
      <c r="C63" s="368" t="s">
        <v>1771</v>
      </c>
      <c r="D63" s="368">
        <v>5</v>
      </c>
      <c r="E63" s="368">
        <v>30</v>
      </c>
      <c r="F63" s="367">
        <v>2975</v>
      </c>
      <c r="G63" s="366">
        <v>0</v>
      </c>
      <c r="H63" s="366">
        <v>2757.35</v>
      </c>
      <c r="I63" s="366">
        <v>217.65</v>
      </c>
      <c r="J63" s="365">
        <v>7.3159663865546218E-2</v>
      </c>
    </row>
    <row r="64" spans="1:10" ht="21.75" customHeight="1" x14ac:dyDescent="0.25">
      <c r="A64" s="368" t="s">
        <v>1773</v>
      </c>
      <c r="B64" s="368" t="s">
        <v>1772</v>
      </c>
      <c r="C64" s="368" t="s">
        <v>1774</v>
      </c>
      <c r="D64" s="368">
        <v>168</v>
      </c>
      <c r="E64" s="368">
        <v>42</v>
      </c>
      <c r="F64" s="367">
        <v>5105.5200000000004</v>
      </c>
      <c r="G64" s="366">
        <v>0</v>
      </c>
      <c r="H64" s="366">
        <v>3811.56</v>
      </c>
      <c r="I64" s="366">
        <v>1293.96</v>
      </c>
      <c r="J64" s="365">
        <v>0.25344333192309498</v>
      </c>
    </row>
    <row r="65" spans="1:10" ht="21.75" customHeight="1" x14ac:dyDescent="0.25">
      <c r="A65" s="368" t="s">
        <v>1770</v>
      </c>
      <c r="B65" s="368" t="s">
        <v>1769</v>
      </c>
      <c r="C65" s="368" t="s">
        <v>1074</v>
      </c>
      <c r="D65" s="368">
        <v>15</v>
      </c>
      <c r="E65" s="368">
        <v>14.19</v>
      </c>
      <c r="F65" s="367">
        <v>1087.95</v>
      </c>
      <c r="G65" s="366">
        <v>0</v>
      </c>
      <c r="H65" s="366">
        <v>945.01</v>
      </c>
      <c r="I65" s="366">
        <v>142.94</v>
      </c>
      <c r="J65" s="365">
        <v>0.13138471437106486</v>
      </c>
    </row>
    <row r="66" spans="1:10" ht="21.75" customHeight="1" x14ac:dyDescent="0.25">
      <c r="A66" s="368" t="s">
        <v>1768</v>
      </c>
      <c r="B66" s="368" t="s">
        <v>1767</v>
      </c>
      <c r="C66" s="368" t="s">
        <v>1074</v>
      </c>
      <c r="D66" s="368">
        <v>30</v>
      </c>
      <c r="E66" s="368">
        <v>28.38</v>
      </c>
      <c r="F66" s="367">
        <v>2175.9</v>
      </c>
      <c r="G66" s="366">
        <v>0</v>
      </c>
      <c r="H66" s="366">
        <v>1973.84</v>
      </c>
      <c r="I66" s="366">
        <v>202.06</v>
      </c>
      <c r="J66" s="365">
        <v>9.2862723470747741E-2</v>
      </c>
    </row>
    <row r="67" spans="1:10" ht="21.75" customHeight="1" x14ac:dyDescent="0.25">
      <c r="A67" s="368" t="s">
        <v>1766</v>
      </c>
      <c r="B67" s="368" t="s">
        <v>1765</v>
      </c>
      <c r="C67" s="368" t="s">
        <v>1764</v>
      </c>
      <c r="D67" s="368">
        <v>2</v>
      </c>
      <c r="E67" s="368">
        <v>28.38</v>
      </c>
      <c r="F67" s="367">
        <v>2556.4899999999998</v>
      </c>
      <c r="G67" s="366">
        <v>0</v>
      </c>
      <c r="H67" s="366">
        <v>1988.78</v>
      </c>
      <c r="I67" s="366">
        <v>567.71</v>
      </c>
      <c r="J67" s="365">
        <v>0.22206619231837402</v>
      </c>
    </row>
    <row r="68" spans="1:10" ht="21.75" customHeight="1" x14ac:dyDescent="0.25">
      <c r="A68" s="368" t="s">
        <v>1763</v>
      </c>
      <c r="B68" s="368" t="s">
        <v>1762</v>
      </c>
      <c r="C68" s="368" t="s">
        <v>1764</v>
      </c>
      <c r="D68" s="368">
        <v>16</v>
      </c>
      <c r="E68" s="368">
        <v>227.04</v>
      </c>
      <c r="F68" s="367">
        <v>18059.68</v>
      </c>
      <c r="G68" s="366">
        <v>0</v>
      </c>
      <c r="H68" s="366">
        <v>15716.14</v>
      </c>
      <c r="I68" s="366">
        <v>2343.54</v>
      </c>
      <c r="J68" s="365">
        <v>0.12976641889557289</v>
      </c>
    </row>
    <row r="69" spans="1:10" ht="21.75" customHeight="1" x14ac:dyDescent="0.25">
      <c r="A69" s="368" t="s">
        <v>1763</v>
      </c>
      <c r="B69" s="368" t="s">
        <v>1762</v>
      </c>
      <c r="C69" s="368" t="s">
        <v>1074</v>
      </c>
      <c r="D69" s="368">
        <v>420</v>
      </c>
      <c r="E69" s="368">
        <v>397.32</v>
      </c>
      <c r="F69" s="367">
        <v>34717.199999999997</v>
      </c>
      <c r="G69" s="366">
        <v>0</v>
      </c>
      <c r="H69" s="366">
        <v>27618.44</v>
      </c>
      <c r="I69" s="366">
        <v>7098.76</v>
      </c>
      <c r="J69" s="365">
        <v>0.20447386309955873</v>
      </c>
    </row>
    <row r="70" spans="1:10" ht="21.75" customHeight="1" x14ac:dyDescent="0.25">
      <c r="A70" s="368" t="s">
        <v>1753</v>
      </c>
      <c r="B70" s="368" t="s">
        <v>1752</v>
      </c>
      <c r="C70" s="368" t="s">
        <v>1018</v>
      </c>
      <c r="D70" s="368">
        <v>1</v>
      </c>
      <c r="E70" s="368">
        <v>208</v>
      </c>
      <c r="F70" s="367">
        <v>6104.44</v>
      </c>
      <c r="G70" s="366">
        <v>0</v>
      </c>
      <c r="H70" s="366">
        <v>4734.1899999999996</v>
      </c>
      <c r="I70" s="366">
        <v>1370.25</v>
      </c>
      <c r="J70" s="365">
        <v>0.22446776444686162</v>
      </c>
    </row>
    <row r="71" spans="1:10" ht="21.75" customHeight="1" x14ac:dyDescent="0.25">
      <c r="A71" s="368" t="s">
        <v>1721</v>
      </c>
      <c r="B71" s="368" t="s">
        <v>1720</v>
      </c>
      <c r="C71" s="368" t="s">
        <v>1719</v>
      </c>
      <c r="D71" s="368">
        <v>120</v>
      </c>
      <c r="E71" s="368">
        <v>108</v>
      </c>
      <c r="F71" s="367">
        <v>9675.6</v>
      </c>
      <c r="G71" s="366">
        <v>0</v>
      </c>
      <c r="H71" s="366">
        <v>7112.79</v>
      </c>
      <c r="I71" s="366">
        <v>2562.81</v>
      </c>
      <c r="J71" s="365">
        <v>0.26487349621728884</v>
      </c>
    </row>
    <row r="72" spans="1:10" ht="21.75" customHeight="1" x14ac:dyDescent="0.25">
      <c r="A72" s="368" t="s">
        <v>1950</v>
      </c>
      <c r="B72" s="368" t="s">
        <v>1949</v>
      </c>
      <c r="C72" s="368" t="s">
        <v>1719</v>
      </c>
      <c r="D72" s="368">
        <v>96</v>
      </c>
      <c r="E72" s="368">
        <v>86.4</v>
      </c>
      <c r="F72" s="367">
        <v>6962.88</v>
      </c>
      <c r="G72" s="366">
        <v>0</v>
      </c>
      <c r="H72" s="366">
        <v>5767.41</v>
      </c>
      <c r="I72" s="366">
        <v>1195.47</v>
      </c>
      <c r="J72" s="365">
        <v>0.1716918861160899</v>
      </c>
    </row>
    <row r="73" spans="1:10" ht="21.75" customHeight="1" x14ac:dyDescent="0.25">
      <c r="A73" s="368" t="s">
        <v>1709</v>
      </c>
      <c r="B73" s="368" t="s">
        <v>1708</v>
      </c>
      <c r="C73" s="368" t="s">
        <v>1701</v>
      </c>
      <c r="D73" s="368">
        <v>2</v>
      </c>
      <c r="E73" s="368">
        <v>8</v>
      </c>
      <c r="F73" s="367">
        <v>962.4</v>
      </c>
      <c r="G73" s="366">
        <v>0</v>
      </c>
      <c r="H73" s="366">
        <v>715.62</v>
      </c>
      <c r="I73" s="366">
        <v>246.78</v>
      </c>
      <c r="J73" s="365">
        <v>0.25642144638403991</v>
      </c>
    </row>
    <row r="74" spans="1:10" ht="21.75" customHeight="1" x14ac:dyDescent="0.25">
      <c r="A74" s="368" t="s">
        <v>1705</v>
      </c>
      <c r="B74" s="368" t="s">
        <v>1704</v>
      </c>
      <c r="C74" s="368" t="s">
        <v>1701</v>
      </c>
      <c r="D74" s="368">
        <v>22</v>
      </c>
      <c r="E74" s="368">
        <v>88</v>
      </c>
      <c r="F74" s="367">
        <v>10791.9</v>
      </c>
      <c r="G74" s="366">
        <v>0</v>
      </c>
      <c r="H74" s="366">
        <v>7870.94</v>
      </c>
      <c r="I74" s="366">
        <v>2920.96</v>
      </c>
      <c r="J74" s="365">
        <v>0.27066225595122267</v>
      </c>
    </row>
    <row r="75" spans="1:10" ht="21.75" customHeight="1" x14ac:dyDescent="0.25">
      <c r="A75" s="368" t="s">
        <v>1703</v>
      </c>
      <c r="B75" s="368" t="s">
        <v>3842</v>
      </c>
      <c r="C75" s="368" t="s">
        <v>1701</v>
      </c>
      <c r="D75" s="368">
        <v>2</v>
      </c>
      <c r="E75" s="368">
        <v>8</v>
      </c>
      <c r="F75" s="367">
        <v>998.68</v>
      </c>
      <c r="G75" s="366">
        <v>0</v>
      </c>
      <c r="H75" s="366">
        <v>756.14</v>
      </c>
      <c r="I75" s="366">
        <v>242.54</v>
      </c>
      <c r="J75" s="365">
        <v>0.24286057596026756</v>
      </c>
    </row>
    <row r="76" spans="1:10" ht="21.75" customHeight="1" x14ac:dyDescent="0.25">
      <c r="A76" s="368" t="s">
        <v>5295</v>
      </c>
      <c r="B76" s="368" t="s">
        <v>5294</v>
      </c>
      <c r="C76" s="368" t="s">
        <v>1701</v>
      </c>
      <c r="D76" s="368">
        <v>14</v>
      </c>
      <c r="E76" s="368">
        <v>56</v>
      </c>
      <c r="F76" s="367">
        <v>10017.42</v>
      </c>
      <c r="G76" s="366">
        <v>0</v>
      </c>
      <c r="H76" s="366">
        <v>7525.56</v>
      </c>
      <c r="I76" s="366">
        <v>2491.86</v>
      </c>
      <c r="J76" s="365">
        <v>0.24875267284390593</v>
      </c>
    </row>
    <row r="77" spans="1:10" ht="21.75" customHeight="1" x14ac:dyDescent="0.25">
      <c r="A77" s="368" t="s">
        <v>1698</v>
      </c>
      <c r="B77" s="368" t="s">
        <v>1697</v>
      </c>
      <c r="C77" s="368" t="s">
        <v>1684</v>
      </c>
      <c r="D77" s="368">
        <v>51</v>
      </c>
      <c r="E77" s="368">
        <v>816</v>
      </c>
      <c r="F77" s="367">
        <v>88879.88</v>
      </c>
      <c r="G77" s="366">
        <v>0</v>
      </c>
      <c r="H77" s="366">
        <v>68737.8</v>
      </c>
      <c r="I77" s="366">
        <v>20142.080000000002</v>
      </c>
      <c r="J77" s="365">
        <v>0.22662136807565447</v>
      </c>
    </row>
    <row r="78" spans="1:10" ht="21.75" customHeight="1" x14ac:dyDescent="0.25">
      <c r="A78" s="368" t="s">
        <v>1692</v>
      </c>
      <c r="B78" s="368" t="s">
        <v>1691</v>
      </c>
      <c r="C78" s="368" t="s">
        <v>1684</v>
      </c>
      <c r="D78" s="368">
        <v>3</v>
      </c>
      <c r="E78" s="368">
        <v>48</v>
      </c>
      <c r="F78" s="367">
        <v>4384.92</v>
      </c>
      <c r="G78" s="366">
        <v>0</v>
      </c>
      <c r="H78" s="366">
        <v>3520.98</v>
      </c>
      <c r="I78" s="366">
        <v>863.94</v>
      </c>
      <c r="J78" s="365">
        <v>0.19702525929777509</v>
      </c>
    </row>
    <row r="79" spans="1:10" ht="21.75" customHeight="1" x14ac:dyDescent="0.25">
      <c r="A79" s="368" t="s">
        <v>1688</v>
      </c>
      <c r="B79" s="368" t="s">
        <v>1687</v>
      </c>
      <c r="C79" s="368" t="s">
        <v>1684</v>
      </c>
      <c r="D79" s="368">
        <v>10</v>
      </c>
      <c r="E79" s="368">
        <v>160</v>
      </c>
      <c r="F79" s="367">
        <v>19286.8</v>
      </c>
      <c r="G79" s="366">
        <v>0</v>
      </c>
      <c r="H79" s="366">
        <v>14955.2</v>
      </c>
      <c r="I79" s="366">
        <v>4331.6000000000004</v>
      </c>
      <c r="J79" s="365">
        <v>0.22458883796171475</v>
      </c>
    </row>
    <row r="80" spans="1:10" ht="21.75" customHeight="1" x14ac:dyDescent="0.25">
      <c r="A80" s="368" t="s">
        <v>5965</v>
      </c>
      <c r="B80" s="368" t="s">
        <v>6049</v>
      </c>
      <c r="C80" s="368" t="s">
        <v>1677</v>
      </c>
      <c r="D80" s="368">
        <v>763</v>
      </c>
      <c r="E80" s="368">
        <v>9156</v>
      </c>
      <c r="F80" s="367">
        <v>669832.12</v>
      </c>
      <c r="G80" s="366">
        <v>0</v>
      </c>
      <c r="H80" s="366">
        <v>621082</v>
      </c>
      <c r="I80" s="366">
        <v>48750.12</v>
      </c>
      <c r="J80" s="365">
        <v>7.2779609314644389E-2</v>
      </c>
    </row>
    <row r="81" spans="1:10" ht="21.75" customHeight="1" x14ac:dyDescent="0.25">
      <c r="A81" s="368" t="s">
        <v>5965</v>
      </c>
      <c r="B81" s="368" t="s">
        <v>6049</v>
      </c>
      <c r="C81" s="368" t="s">
        <v>1078</v>
      </c>
      <c r="D81" s="368">
        <v>252</v>
      </c>
      <c r="E81" s="368">
        <v>252</v>
      </c>
      <c r="F81" s="367">
        <v>21646.799999999999</v>
      </c>
      <c r="G81" s="366">
        <v>0</v>
      </c>
      <c r="H81" s="366">
        <v>17094</v>
      </c>
      <c r="I81" s="366">
        <v>4552.8</v>
      </c>
      <c r="J81" s="365">
        <v>0.2103220799379123</v>
      </c>
    </row>
    <row r="82" spans="1:10" ht="21.75" customHeight="1" x14ac:dyDescent="0.25">
      <c r="A82" s="368" t="s">
        <v>1683</v>
      </c>
      <c r="B82" s="368" t="s">
        <v>1682</v>
      </c>
      <c r="C82" s="368" t="s">
        <v>1078</v>
      </c>
      <c r="D82" s="368">
        <v>168</v>
      </c>
      <c r="E82" s="368">
        <v>168</v>
      </c>
      <c r="F82" s="367">
        <v>17424.96</v>
      </c>
      <c r="G82" s="366">
        <v>0</v>
      </c>
      <c r="H82" s="366">
        <v>15381.59</v>
      </c>
      <c r="I82" s="366">
        <v>2043.37</v>
      </c>
      <c r="J82" s="365">
        <v>0.11726684021082401</v>
      </c>
    </row>
    <row r="83" spans="1:10" ht="21.75" customHeight="1" x14ac:dyDescent="0.25">
      <c r="A83" s="368" t="s">
        <v>1681</v>
      </c>
      <c r="B83" s="368" t="s">
        <v>1680</v>
      </c>
      <c r="C83" s="368" t="s">
        <v>1077</v>
      </c>
      <c r="D83" s="368">
        <v>1</v>
      </c>
      <c r="E83" s="368">
        <v>11.352</v>
      </c>
      <c r="F83" s="367">
        <v>1536.62</v>
      </c>
      <c r="G83" s="366">
        <v>0</v>
      </c>
      <c r="H83" s="366">
        <v>1028.6300000000001</v>
      </c>
      <c r="I83" s="366">
        <v>507.99</v>
      </c>
      <c r="J83" s="365">
        <v>0.33058921529070295</v>
      </c>
    </row>
    <row r="84" spans="1:10" ht="21.75" customHeight="1" x14ac:dyDescent="0.25">
      <c r="A84" s="368" t="s">
        <v>1679</v>
      </c>
      <c r="B84" s="368" t="s">
        <v>1678</v>
      </c>
      <c r="C84" s="368" t="s">
        <v>1074</v>
      </c>
      <c r="D84" s="368">
        <v>756</v>
      </c>
      <c r="E84" s="368">
        <v>715.17600000000004</v>
      </c>
      <c r="F84" s="367">
        <v>29098.44</v>
      </c>
      <c r="G84" s="366">
        <v>-923.76</v>
      </c>
      <c r="H84" s="366">
        <v>20969.490000000002</v>
      </c>
      <c r="I84" s="366">
        <v>7205.19</v>
      </c>
      <c r="J84" s="365">
        <v>0.25573280690321948</v>
      </c>
    </row>
    <row r="85" spans="1:10" ht="21.75" customHeight="1" x14ac:dyDescent="0.25">
      <c r="A85" s="368" t="s">
        <v>1676</v>
      </c>
      <c r="B85" s="368" t="s">
        <v>1675</v>
      </c>
      <c r="C85" s="368" t="s">
        <v>1677</v>
      </c>
      <c r="D85" s="368">
        <v>6</v>
      </c>
      <c r="E85" s="368">
        <v>72</v>
      </c>
      <c r="F85" s="367">
        <v>1815.36</v>
      </c>
      <c r="G85" s="366">
        <v>0</v>
      </c>
      <c r="H85" s="366">
        <v>1611.48</v>
      </c>
      <c r="I85" s="366">
        <v>203.88</v>
      </c>
      <c r="J85" s="365">
        <v>0.11230830248545742</v>
      </c>
    </row>
    <row r="86" spans="1:10" ht="21.75" customHeight="1" x14ac:dyDescent="0.25">
      <c r="A86" s="368" t="s">
        <v>1676</v>
      </c>
      <c r="B86" s="368" t="s">
        <v>1675</v>
      </c>
      <c r="C86" s="368" t="s">
        <v>1078</v>
      </c>
      <c r="D86" s="368">
        <v>1008</v>
      </c>
      <c r="E86" s="368">
        <v>1008</v>
      </c>
      <c r="F86" s="367">
        <v>26953.919999999998</v>
      </c>
      <c r="G86" s="366">
        <v>0</v>
      </c>
      <c r="H86" s="366">
        <v>22582.38</v>
      </c>
      <c r="I86" s="366">
        <v>4371.54</v>
      </c>
      <c r="J86" s="365">
        <v>0.16218568579264167</v>
      </c>
    </row>
    <row r="87" spans="1:10" ht="21.75" customHeight="1" x14ac:dyDescent="0.25">
      <c r="A87" s="368" t="s">
        <v>1674</v>
      </c>
      <c r="B87" s="368" t="s">
        <v>1673</v>
      </c>
      <c r="C87" s="368" t="s">
        <v>1074</v>
      </c>
      <c r="D87" s="368">
        <v>156</v>
      </c>
      <c r="E87" s="368">
        <v>147.57599999999999</v>
      </c>
      <c r="F87" s="367">
        <v>11377.08</v>
      </c>
      <c r="G87" s="366">
        <v>0</v>
      </c>
      <c r="H87" s="366">
        <v>10081.32</v>
      </c>
      <c r="I87" s="366">
        <v>1295.76</v>
      </c>
      <c r="J87" s="365">
        <v>0.11389214104146231</v>
      </c>
    </row>
    <row r="88" spans="1:10" ht="21.75" customHeight="1" x14ac:dyDescent="0.25">
      <c r="A88" s="368" t="s">
        <v>1672</v>
      </c>
      <c r="B88" s="368" t="s">
        <v>1671</v>
      </c>
      <c r="C88" s="368" t="s">
        <v>1074</v>
      </c>
      <c r="D88" s="368">
        <v>192</v>
      </c>
      <c r="E88" s="368">
        <v>181.63200000000001</v>
      </c>
      <c r="F88" s="367">
        <v>14002.56</v>
      </c>
      <c r="G88" s="366">
        <v>0</v>
      </c>
      <c r="H88" s="366">
        <v>12382.76</v>
      </c>
      <c r="I88" s="366">
        <v>1619.8</v>
      </c>
      <c r="J88" s="365">
        <v>0.11567884729649436</v>
      </c>
    </row>
    <row r="89" spans="1:10" ht="21.75" customHeight="1" x14ac:dyDescent="0.25">
      <c r="A89" s="368" t="s">
        <v>1670</v>
      </c>
      <c r="B89" s="368" t="s">
        <v>1669</v>
      </c>
      <c r="C89" s="368" t="s">
        <v>1077</v>
      </c>
      <c r="D89" s="368">
        <v>17</v>
      </c>
      <c r="E89" s="368">
        <v>192.98400000000001</v>
      </c>
      <c r="F89" s="367">
        <v>12377.47</v>
      </c>
      <c r="G89" s="366">
        <v>0</v>
      </c>
      <c r="H89" s="366">
        <v>12543.93</v>
      </c>
      <c r="I89" s="366">
        <v>-166.46</v>
      </c>
      <c r="J89" s="365">
        <v>-1.3448628839334694E-2</v>
      </c>
    </row>
    <row r="90" spans="1:10" ht="21.75" customHeight="1" x14ac:dyDescent="0.25">
      <c r="A90" s="368" t="s">
        <v>1670</v>
      </c>
      <c r="B90" s="368" t="s">
        <v>1669</v>
      </c>
      <c r="C90" s="368" t="s">
        <v>1074</v>
      </c>
      <c r="D90" s="368">
        <v>1920</v>
      </c>
      <c r="E90" s="368">
        <v>1816.32</v>
      </c>
      <c r="F90" s="367">
        <v>140812.79999999999</v>
      </c>
      <c r="G90" s="366">
        <v>0</v>
      </c>
      <c r="H90" s="366">
        <v>117718.96</v>
      </c>
      <c r="I90" s="366">
        <v>23093.84</v>
      </c>
      <c r="J90" s="365">
        <v>0.1640038405599491</v>
      </c>
    </row>
    <row r="91" spans="1:10" ht="21.75" customHeight="1" x14ac:dyDescent="0.25">
      <c r="A91" s="368" t="s">
        <v>1109</v>
      </c>
      <c r="B91" s="368" t="s">
        <v>1934</v>
      </c>
      <c r="C91" s="368" t="s">
        <v>1077</v>
      </c>
      <c r="D91" s="368">
        <v>5</v>
      </c>
      <c r="E91" s="368">
        <v>56.76</v>
      </c>
      <c r="F91" s="367">
        <v>3872.22</v>
      </c>
      <c r="G91" s="366">
        <v>0</v>
      </c>
      <c r="H91" s="366">
        <v>3727.5</v>
      </c>
      <c r="I91" s="366">
        <v>144.72</v>
      </c>
      <c r="J91" s="365">
        <v>3.7373909540263726E-2</v>
      </c>
    </row>
    <row r="92" spans="1:10" ht="21.75" customHeight="1" x14ac:dyDescent="0.25">
      <c r="A92" s="368" t="s">
        <v>1118</v>
      </c>
      <c r="B92" s="368" t="s">
        <v>1936</v>
      </c>
      <c r="C92" s="368" t="s">
        <v>1077</v>
      </c>
      <c r="D92" s="368">
        <v>5</v>
      </c>
      <c r="E92" s="368">
        <v>56.76</v>
      </c>
      <c r="F92" s="367">
        <v>4184.32</v>
      </c>
      <c r="G92" s="366">
        <v>0</v>
      </c>
      <c r="H92" s="366">
        <v>3727.5</v>
      </c>
      <c r="I92" s="366">
        <v>456.82</v>
      </c>
      <c r="J92" s="365">
        <v>0.1091742505353319</v>
      </c>
    </row>
    <row r="93" spans="1:10" ht="21.75" customHeight="1" x14ac:dyDescent="0.25">
      <c r="A93" s="368" t="s">
        <v>1118</v>
      </c>
      <c r="B93" s="368" t="s">
        <v>1936</v>
      </c>
      <c r="C93" s="368" t="s">
        <v>1074</v>
      </c>
      <c r="D93" s="368">
        <v>216</v>
      </c>
      <c r="E93" s="368">
        <v>204.33600000000001</v>
      </c>
      <c r="F93" s="367">
        <v>19865.52</v>
      </c>
      <c r="G93" s="366">
        <v>0</v>
      </c>
      <c r="H93" s="366">
        <v>13419</v>
      </c>
      <c r="I93" s="366">
        <v>6446.52</v>
      </c>
      <c r="J93" s="365">
        <v>0.3245079917364358</v>
      </c>
    </row>
    <row r="94" spans="1:10" ht="21.75" customHeight="1" x14ac:dyDescent="0.25">
      <c r="A94" s="368" t="s">
        <v>1120</v>
      </c>
      <c r="B94" s="368" t="s">
        <v>1937</v>
      </c>
      <c r="C94" s="368" t="s">
        <v>1077</v>
      </c>
      <c r="D94" s="368">
        <v>5</v>
      </c>
      <c r="E94" s="368">
        <v>56.76</v>
      </c>
      <c r="F94" s="367">
        <v>4272.74</v>
      </c>
      <c r="G94" s="366">
        <v>0</v>
      </c>
      <c r="H94" s="366">
        <v>3638.93</v>
      </c>
      <c r="I94" s="366">
        <v>633.80999999999995</v>
      </c>
      <c r="J94" s="365">
        <v>0.14833806878022066</v>
      </c>
    </row>
    <row r="95" spans="1:10" ht="21.75" customHeight="1" x14ac:dyDescent="0.25">
      <c r="A95" s="368" t="s">
        <v>1120</v>
      </c>
      <c r="B95" s="368" t="s">
        <v>1937</v>
      </c>
      <c r="C95" s="368" t="s">
        <v>1074</v>
      </c>
      <c r="D95" s="368">
        <v>204</v>
      </c>
      <c r="E95" s="368">
        <v>192.98400000000001</v>
      </c>
      <c r="F95" s="367">
        <v>18761.88</v>
      </c>
      <c r="G95" s="366">
        <v>0</v>
      </c>
      <c r="H95" s="366">
        <v>12233.65</v>
      </c>
      <c r="I95" s="366">
        <v>6528.23</v>
      </c>
      <c r="J95" s="365">
        <v>0.34795180440339668</v>
      </c>
    </row>
    <row r="96" spans="1:10" ht="21.75" customHeight="1" x14ac:dyDescent="0.25">
      <c r="A96" s="368" t="s">
        <v>1666</v>
      </c>
      <c r="B96" s="368" t="s">
        <v>1665</v>
      </c>
      <c r="C96" s="368" t="s">
        <v>1077</v>
      </c>
      <c r="D96" s="368">
        <v>2</v>
      </c>
      <c r="E96" s="368">
        <v>22.704000000000001</v>
      </c>
      <c r="F96" s="367">
        <v>2159.02</v>
      </c>
      <c r="G96" s="366">
        <v>0</v>
      </c>
      <c r="H96" s="366">
        <v>1917.1</v>
      </c>
      <c r="I96" s="366">
        <v>241.92</v>
      </c>
      <c r="J96" s="365">
        <v>0.11205083788014933</v>
      </c>
    </row>
    <row r="97" spans="1:10" ht="21.75" customHeight="1" x14ac:dyDescent="0.25">
      <c r="A97" s="368" t="s">
        <v>1666</v>
      </c>
      <c r="B97" s="368" t="s">
        <v>1665</v>
      </c>
      <c r="C97" s="368" t="s">
        <v>1074</v>
      </c>
      <c r="D97" s="368">
        <v>2592</v>
      </c>
      <c r="E97" s="368">
        <v>2452.0320000000002</v>
      </c>
      <c r="F97" s="367">
        <v>231050.88</v>
      </c>
      <c r="G97" s="366">
        <v>0</v>
      </c>
      <c r="H97" s="366">
        <v>206957.7</v>
      </c>
      <c r="I97" s="366">
        <v>24093.18</v>
      </c>
      <c r="J97" s="365">
        <v>0.10427651260189963</v>
      </c>
    </row>
    <row r="98" spans="1:10" ht="21.75" customHeight="1" x14ac:dyDescent="0.25">
      <c r="A98" s="368" t="s">
        <v>1664</v>
      </c>
      <c r="B98" s="368" t="s">
        <v>1663</v>
      </c>
      <c r="C98" s="368" t="s">
        <v>1074</v>
      </c>
      <c r="D98" s="368">
        <v>108</v>
      </c>
      <c r="E98" s="368">
        <v>102.16800000000001</v>
      </c>
      <c r="F98" s="367">
        <v>9757.7999999999993</v>
      </c>
      <c r="G98" s="366">
        <v>0</v>
      </c>
      <c r="H98" s="366">
        <v>8040.4</v>
      </c>
      <c r="I98" s="366">
        <v>1717.4</v>
      </c>
      <c r="J98" s="365">
        <v>0.17600278751357887</v>
      </c>
    </row>
    <row r="99" spans="1:10" ht="21.75" customHeight="1" x14ac:dyDescent="0.25">
      <c r="A99" s="368" t="s">
        <v>6724</v>
      </c>
      <c r="B99" s="368" t="s">
        <v>6723</v>
      </c>
      <c r="C99" s="368" t="s">
        <v>1074</v>
      </c>
      <c r="D99" s="368">
        <v>156</v>
      </c>
      <c r="E99" s="368">
        <v>147.57599999999999</v>
      </c>
      <c r="F99" s="367">
        <v>11295.96</v>
      </c>
      <c r="G99" s="366">
        <v>0</v>
      </c>
      <c r="H99" s="366">
        <v>9402.77</v>
      </c>
      <c r="I99" s="366">
        <v>1893.19</v>
      </c>
      <c r="J99" s="365">
        <v>0.16759885835289784</v>
      </c>
    </row>
    <row r="100" spans="1:10" ht="21.75" customHeight="1" x14ac:dyDescent="0.25">
      <c r="A100" s="368" t="s">
        <v>1090</v>
      </c>
      <c r="B100" s="368" t="s">
        <v>1924</v>
      </c>
      <c r="C100" s="368" t="s">
        <v>1013</v>
      </c>
      <c r="D100" s="368">
        <v>24</v>
      </c>
      <c r="E100" s="368">
        <v>456</v>
      </c>
      <c r="F100" s="367">
        <v>23263.31</v>
      </c>
      <c r="G100" s="366">
        <v>0</v>
      </c>
      <c r="H100" s="366">
        <v>22980.48</v>
      </c>
      <c r="I100" s="366">
        <v>282.83</v>
      </c>
      <c r="J100" s="365">
        <v>1.2157771185613741E-2</v>
      </c>
    </row>
    <row r="101" spans="1:10" ht="21.75" customHeight="1" x14ac:dyDescent="0.25">
      <c r="A101" s="368" t="s">
        <v>1073</v>
      </c>
      <c r="B101" s="368" t="s">
        <v>1941</v>
      </c>
      <c r="C101" s="368" t="s">
        <v>1940</v>
      </c>
      <c r="D101" s="368">
        <v>84</v>
      </c>
      <c r="E101" s="368">
        <v>37.799999999999997</v>
      </c>
      <c r="F101" s="367">
        <v>4220.16</v>
      </c>
      <c r="G101" s="366">
        <v>0</v>
      </c>
      <c r="H101" s="366">
        <v>3803.87</v>
      </c>
      <c r="I101" s="366">
        <v>416.29</v>
      </c>
      <c r="J101" s="365">
        <v>9.864317940552017E-2</v>
      </c>
    </row>
    <row r="102" spans="1:10" ht="21.75" customHeight="1" x14ac:dyDescent="0.25">
      <c r="A102" s="1075" t="s">
        <v>1657</v>
      </c>
      <c r="B102" s="1075" t="s">
        <v>1656</v>
      </c>
      <c r="C102" s="1075" t="s">
        <v>1655</v>
      </c>
      <c r="D102" s="1075">
        <v>3</v>
      </c>
      <c r="E102" s="1075">
        <v>0</v>
      </c>
      <c r="F102" s="1074">
        <v>1425</v>
      </c>
      <c r="G102" s="1073">
        <v>0</v>
      </c>
      <c r="H102" s="1073">
        <v>0</v>
      </c>
      <c r="I102" s="1073">
        <v>1425</v>
      </c>
      <c r="J102" s="1072">
        <v>1</v>
      </c>
    </row>
    <row r="103" spans="1:10" ht="21.75" customHeight="1" x14ac:dyDescent="0.25">
      <c r="A103" s="368"/>
      <c r="B103" s="368"/>
      <c r="C103" s="368"/>
      <c r="D103" s="1076">
        <f>SUM(D9:D102)</f>
        <v>17859</v>
      </c>
      <c r="E103" s="1076">
        <f t="shared" ref="E103:I103" si="0">SUM(E9:E102)</f>
        <v>60464.353999999999</v>
      </c>
      <c r="F103" s="1078">
        <f t="shared" si="0"/>
        <v>3481142.2399999998</v>
      </c>
      <c r="G103" s="1078">
        <f t="shared" si="0"/>
        <v>-2985.24</v>
      </c>
      <c r="H103" s="1078">
        <f t="shared" si="0"/>
        <v>2939361.3699999996</v>
      </c>
      <c r="I103" s="1078">
        <f t="shared" si="0"/>
        <v>538795.62999999989</v>
      </c>
      <c r="J103" s="1077"/>
    </row>
    <row r="104" spans="1:10" ht="21.75" customHeight="1" x14ac:dyDescent="0.25">
      <c r="A104" s="368"/>
      <c r="B104" s="368"/>
      <c r="C104" s="368"/>
      <c r="D104" s="368"/>
      <c r="E104" s="368"/>
      <c r="F104" s="367"/>
      <c r="G104" s="366"/>
      <c r="H104" s="366"/>
      <c r="I104" s="366"/>
      <c r="J104" s="365"/>
    </row>
    <row r="105" spans="1:10" ht="21.75" customHeight="1" x14ac:dyDescent="0.25">
      <c r="A105" s="368"/>
      <c r="B105" s="368"/>
      <c r="C105" s="368"/>
      <c r="D105" s="368"/>
      <c r="E105" s="368"/>
      <c r="F105" s="367"/>
      <c r="G105" s="366"/>
      <c r="H105" s="366"/>
      <c r="I105" s="366"/>
      <c r="J105" s="365"/>
    </row>
    <row r="106" spans="1:10" ht="21.75" customHeight="1" x14ac:dyDescent="0.25">
      <c r="A106" s="368"/>
      <c r="B106" s="368"/>
      <c r="C106" s="368"/>
      <c r="D106" s="368"/>
      <c r="E106" s="368"/>
      <c r="F106" s="367"/>
      <c r="G106" s="366"/>
      <c r="H106" s="366"/>
      <c r="I106" s="366"/>
      <c r="J106" s="365"/>
    </row>
    <row r="107" spans="1:10" ht="21.75" customHeight="1" x14ac:dyDescent="0.25">
      <c r="A107" s="368" t="s">
        <v>3833</v>
      </c>
      <c r="B107" s="368" t="s">
        <v>3832</v>
      </c>
      <c r="C107" s="368" t="s">
        <v>1159</v>
      </c>
      <c r="D107" s="368">
        <v>1</v>
      </c>
      <c r="E107" s="368">
        <v>0</v>
      </c>
      <c r="F107" s="367">
        <v>654.64</v>
      </c>
      <c r="G107" s="366">
        <v>0</v>
      </c>
      <c r="H107" s="366">
        <v>0.5</v>
      </c>
      <c r="I107" s="366">
        <v>654.14</v>
      </c>
      <c r="J107" s="365">
        <v>0.9992362214346816</v>
      </c>
    </row>
    <row r="108" spans="1:10" ht="21.75" customHeight="1" x14ac:dyDescent="0.25">
      <c r="A108" s="368" t="s">
        <v>2409</v>
      </c>
      <c r="B108" s="368" t="s">
        <v>2408</v>
      </c>
      <c r="C108" s="368" t="s">
        <v>1159</v>
      </c>
      <c r="D108" s="368">
        <v>2</v>
      </c>
      <c r="E108" s="368">
        <v>0</v>
      </c>
      <c r="F108" s="367">
        <v>1294.75</v>
      </c>
      <c r="G108" s="366">
        <v>0</v>
      </c>
      <c r="H108" s="366">
        <v>1045.4000000000001</v>
      </c>
      <c r="I108" s="366">
        <v>249.35</v>
      </c>
      <c r="J108" s="365">
        <v>0.19258544120486581</v>
      </c>
    </row>
    <row r="109" spans="1:10" ht="21.75" customHeight="1" x14ac:dyDescent="0.25">
      <c r="A109" s="368" t="s">
        <v>2282</v>
      </c>
      <c r="B109" s="368" t="s">
        <v>9356</v>
      </c>
      <c r="C109" s="368" t="s">
        <v>1010</v>
      </c>
      <c r="D109" s="368">
        <v>4</v>
      </c>
      <c r="E109" s="368">
        <v>0</v>
      </c>
      <c r="F109" s="367">
        <v>2868.12</v>
      </c>
      <c r="G109" s="366">
        <v>0</v>
      </c>
      <c r="H109" s="366">
        <v>1966.72</v>
      </c>
      <c r="I109" s="366">
        <v>901.4</v>
      </c>
      <c r="J109" s="365">
        <v>0.31428252653305999</v>
      </c>
    </row>
    <row r="110" spans="1:10" ht="21.75" customHeight="1" x14ac:dyDescent="0.25">
      <c r="A110" s="368" t="s">
        <v>2278</v>
      </c>
      <c r="B110" s="368" t="s">
        <v>9337</v>
      </c>
      <c r="C110" s="368" t="s">
        <v>1010</v>
      </c>
      <c r="D110" s="368">
        <v>4</v>
      </c>
      <c r="E110" s="368">
        <v>0</v>
      </c>
      <c r="F110" s="367">
        <v>2084</v>
      </c>
      <c r="G110" s="366">
        <v>0</v>
      </c>
      <c r="H110" s="366">
        <v>1429.04</v>
      </c>
      <c r="I110" s="366">
        <v>654.96</v>
      </c>
      <c r="J110" s="365">
        <v>0.3142802303262956</v>
      </c>
    </row>
    <row r="111" spans="1:10" ht="21.75" customHeight="1" x14ac:dyDescent="0.25">
      <c r="A111" s="368" t="s">
        <v>1525</v>
      </c>
      <c r="B111" s="368" t="s">
        <v>9345</v>
      </c>
      <c r="C111" s="368" t="s">
        <v>1010</v>
      </c>
      <c r="D111" s="368">
        <v>5</v>
      </c>
      <c r="E111" s="368">
        <v>0</v>
      </c>
      <c r="F111" s="367">
        <v>8748.6</v>
      </c>
      <c r="G111" s="366">
        <v>0</v>
      </c>
      <c r="H111" s="366">
        <v>5999.05</v>
      </c>
      <c r="I111" s="366">
        <v>2749.55</v>
      </c>
      <c r="J111" s="365">
        <v>0.31428457124568504</v>
      </c>
    </row>
    <row r="112" spans="1:10" ht="21.75" customHeight="1" x14ac:dyDescent="0.25">
      <c r="A112" s="368" t="s">
        <v>1465</v>
      </c>
      <c r="B112" s="368" t="s">
        <v>11377</v>
      </c>
      <c r="C112" s="368" t="s">
        <v>1010</v>
      </c>
      <c r="D112" s="368">
        <v>9</v>
      </c>
      <c r="E112" s="368">
        <v>0</v>
      </c>
      <c r="F112" s="367">
        <v>3247.11</v>
      </c>
      <c r="G112" s="366">
        <v>0</v>
      </c>
      <c r="H112" s="366">
        <v>2513.88</v>
      </c>
      <c r="I112" s="366">
        <v>733.23</v>
      </c>
      <c r="J112" s="365">
        <v>0.225810027994124</v>
      </c>
    </row>
    <row r="113" spans="1:10" ht="21.75" customHeight="1" x14ac:dyDescent="0.25">
      <c r="A113" s="368" t="s">
        <v>1403</v>
      </c>
      <c r="B113" s="368" t="s">
        <v>10616</v>
      </c>
      <c r="C113" s="368" t="s">
        <v>1010</v>
      </c>
      <c r="D113" s="368">
        <v>3</v>
      </c>
      <c r="E113" s="368">
        <v>0</v>
      </c>
      <c r="F113" s="367">
        <v>1886.52</v>
      </c>
      <c r="G113" s="366">
        <v>0</v>
      </c>
      <c r="H113" s="366">
        <v>1293.6300000000001</v>
      </c>
      <c r="I113" s="366">
        <v>592.89</v>
      </c>
      <c r="J113" s="365">
        <v>0.31427708161058454</v>
      </c>
    </row>
    <row r="114" spans="1:10" ht="21.75" customHeight="1" x14ac:dyDescent="0.25">
      <c r="A114" s="368" t="s">
        <v>1389</v>
      </c>
      <c r="B114" s="368" t="s">
        <v>11376</v>
      </c>
      <c r="C114" s="368" t="s">
        <v>1010</v>
      </c>
      <c r="D114" s="368">
        <v>24</v>
      </c>
      <c r="E114" s="368">
        <v>0</v>
      </c>
      <c r="F114" s="367">
        <v>4196.16</v>
      </c>
      <c r="G114" s="366">
        <v>0</v>
      </c>
      <c r="H114" s="366">
        <v>3240.96</v>
      </c>
      <c r="I114" s="366">
        <v>955.2</v>
      </c>
      <c r="J114" s="365">
        <v>0.2276366964081446</v>
      </c>
    </row>
    <row r="115" spans="1:10" ht="21.75" customHeight="1" x14ac:dyDescent="0.25">
      <c r="A115" s="368" t="s">
        <v>1379</v>
      </c>
      <c r="B115" s="368" t="s">
        <v>9351</v>
      </c>
      <c r="C115" s="368" t="s">
        <v>1010</v>
      </c>
      <c r="D115" s="368">
        <v>20</v>
      </c>
      <c r="E115" s="368">
        <v>0</v>
      </c>
      <c r="F115" s="367">
        <v>3357</v>
      </c>
      <c r="G115" s="366">
        <v>0</v>
      </c>
      <c r="H115" s="366">
        <v>2302</v>
      </c>
      <c r="I115" s="366">
        <v>1055</v>
      </c>
      <c r="J115" s="365">
        <v>0.31426869228477805</v>
      </c>
    </row>
    <row r="116" spans="1:10" ht="21.75" customHeight="1" x14ac:dyDescent="0.25">
      <c r="A116" s="368" t="s">
        <v>3738</v>
      </c>
      <c r="B116" s="368" t="s">
        <v>9327</v>
      </c>
      <c r="C116" s="368" t="s">
        <v>1010</v>
      </c>
      <c r="D116" s="368">
        <v>4</v>
      </c>
      <c r="E116" s="368">
        <v>0</v>
      </c>
      <c r="F116" s="367">
        <v>1378.8</v>
      </c>
      <c r="G116" s="366">
        <v>0</v>
      </c>
      <c r="H116" s="366">
        <v>945.48</v>
      </c>
      <c r="I116" s="366">
        <v>433.32</v>
      </c>
      <c r="J116" s="365">
        <v>0.3142732811140122</v>
      </c>
    </row>
    <row r="117" spans="1:10" ht="21.75" customHeight="1" x14ac:dyDescent="0.25">
      <c r="A117" s="368" t="s">
        <v>1351</v>
      </c>
      <c r="B117" s="368" t="s">
        <v>3185</v>
      </c>
      <c r="C117" s="368" t="s">
        <v>1010</v>
      </c>
      <c r="D117" s="368">
        <v>2</v>
      </c>
      <c r="E117" s="368">
        <v>0</v>
      </c>
      <c r="F117" s="367">
        <v>382.32</v>
      </c>
      <c r="G117" s="366">
        <v>0</v>
      </c>
      <c r="H117" s="366">
        <v>293.8</v>
      </c>
      <c r="I117" s="366">
        <v>88.52</v>
      </c>
      <c r="J117" s="365">
        <v>0.23153379368068633</v>
      </c>
    </row>
    <row r="118" spans="1:10" ht="21.75" customHeight="1" x14ac:dyDescent="0.25">
      <c r="A118" s="368" t="s">
        <v>2160</v>
      </c>
      <c r="B118" s="368" t="s">
        <v>10084</v>
      </c>
      <c r="C118" s="368" t="s">
        <v>1010</v>
      </c>
      <c r="D118" s="368">
        <v>4</v>
      </c>
      <c r="E118" s="368">
        <v>0</v>
      </c>
      <c r="F118" s="367">
        <v>1613.08</v>
      </c>
      <c r="G118" s="366">
        <v>0</v>
      </c>
      <c r="H118" s="366">
        <v>1106.1199999999999</v>
      </c>
      <c r="I118" s="366">
        <v>506.96</v>
      </c>
      <c r="J118" s="365">
        <v>0.3142807548292707</v>
      </c>
    </row>
    <row r="119" spans="1:10" ht="21.75" customHeight="1" x14ac:dyDescent="0.25">
      <c r="A119" s="368" t="s">
        <v>2158</v>
      </c>
      <c r="B119" s="368" t="s">
        <v>11375</v>
      </c>
      <c r="C119" s="368" t="s">
        <v>1010</v>
      </c>
      <c r="D119" s="368">
        <v>8</v>
      </c>
      <c r="E119" s="368">
        <v>0</v>
      </c>
      <c r="F119" s="367">
        <v>1684.24</v>
      </c>
      <c r="G119" s="366">
        <v>0</v>
      </c>
      <c r="H119" s="366">
        <v>1261.5999999999999</v>
      </c>
      <c r="I119" s="366">
        <v>422.64</v>
      </c>
      <c r="J119" s="365">
        <v>0.25093810858309978</v>
      </c>
    </row>
    <row r="120" spans="1:10" ht="21.75" customHeight="1" x14ac:dyDescent="0.25">
      <c r="A120" s="368" t="s">
        <v>1315</v>
      </c>
      <c r="B120" s="368" t="s">
        <v>9331</v>
      </c>
      <c r="C120" s="368" t="s">
        <v>1010</v>
      </c>
      <c r="D120" s="368">
        <v>2</v>
      </c>
      <c r="E120" s="368">
        <v>0</v>
      </c>
      <c r="F120" s="367">
        <v>962.02</v>
      </c>
      <c r="G120" s="366">
        <v>0</v>
      </c>
      <c r="H120" s="366">
        <v>659.68</v>
      </c>
      <c r="I120" s="366">
        <v>302.33999999999997</v>
      </c>
      <c r="J120" s="365">
        <v>0.31427621047379473</v>
      </c>
    </row>
    <row r="121" spans="1:10" ht="21.75" customHeight="1" x14ac:dyDescent="0.25">
      <c r="A121" s="368" t="s">
        <v>2130</v>
      </c>
      <c r="B121" s="368" t="s">
        <v>9349</v>
      </c>
      <c r="C121" s="368" t="s">
        <v>1010</v>
      </c>
      <c r="D121" s="368">
        <v>5</v>
      </c>
      <c r="E121" s="368">
        <v>0</v>
      </c>
      <c r="F121" s="367">
        <v>665.9</v>
      </c>
      <c r="G121" s="366">
        <v>0</v>
      </c>
      <c r="H121" s="366">
        <v>515.54999999999995</v>
      </c>
      <c r="I121" s="366">
        <v>150.35</v>
      </c>
      <c r="J121" s="365">
        <v>0.22578465235020273</v>
      </c>
    </row>
    <row r="122" spans="1:10" ht="21.75" customHeight="1" x14ac:dyDescent="0.25">
      <c r="A122" s="368" t="s">
        <v>7877</v>
      </c>
      <c r="B122" s="368" t="s">
        <v>10079</v>
      </c>
      <c r="C122" s="368" t="s">
        <v>1010</v>
      </c>
      <c r="D122" s="368">
        <v>9</v>
      </c>
      <c r="E122" s="368">
        <v>0</v>
      </c>
      <c r="F122" s="367">
        <v>14373.68</v>
      </c>
      <c r="G122" s="366">
        <v>0</v>
      </c>
      <c r="H122" s="366">
        <v>9856.26</v>
      </c>
      <c r="I122" s="366">
        <v>4517.42</v>
      </c>
      <c r="J122" s="365">
        <v>0.31428416383278324</v>
      </c>
    </row>
    <row r="123" spans="1:10" ht="21.75" customHeight="1" x14ac:dyDescent="0.25">
      <c r="A123" s="368" t="s">
        <v>7879</v>
      </c>
      <c r="B123" s="368" t="s">
        <v>7878</v>
      </c>
      <c r="C123" s="368" t="s">
        <v>1010</v>
      </c>
      <c r="D123" s="368">
        <v>5</v>
      </c>
      <c r="E123" s="368">
        <v>0</v>
      </c>
      <c r="F123" s="367">
        <v>2982.2</v>
      </c>
      <c r="G123" s="366">
        <v>0</v>
      </c>
      <c r="H123" s="366">
        <v>2044.95</v>
      </c>
      <c r="I123" s="366">
        <v>937.25</v>
      </c>
      <c r="J123" s="365">
        <v>0.31428140299108043</v>
      </c>
    </row>
    <row r="124" spans="1:10" ht="21.75" customHeight="1" x14ac:dyDescent="0.25">
      <c r="A124" s="368" t="s">
        <v>1227</v>
      </c>
      <c r="B124" s="368" t="s">
        <v>11374</v>
      </c>
      <c r="C124" s="368" t="s">
        <v>1010</v>
      </c>
      <c r="D124" s="368">
        <v>2</v>
      </c>
      <c r="E124" s="368">
        <v>0</v>
      </c>
      <c r="F124" s="367">
        <v>1139.32</v>
      </c>
      <c r="G124" s="366">
        <v>0</v>
      </c>
      <c r="H124" s="366">
        <v>781.26</v>
      </c>
      <c r="I124" s="366">
        <v>358.06</v>
      </c>
      <c r="J124" s="365">
        <v>0.31427518168732227</v>
      </c>
    </row>
    <row r="125" spans="1:10" ht="21.75" customHeight="1" x14ac:dyDescent="0.25">
      <c r="A125" s="368" t="s">
        <v>1225</v>
      </c>
      <c r="B125" s="368" t="s">
        <v>11373</v>
      </c>
      <c r="C125" s="368" t="s">
        <v>1010</v>
      </c>
      <c r="D125" s="368">
        <v>2</v>
      </c>
      <c r="E125" s="368">
        <v>0</v>
      </c>
      <c r="F125" s="367">
        <v>1242.7</v>
      </c>
      <c r="G125" s="366">
        <v>0</v>
      </c>
      <c r="H125" s="366">
        <v>852.14</v>
      </c>
      <c r="I125" s="366">
        <v>390.56</v>
      </c>
      <c r="J125" s="365">
        <v>0.31428341514444352</v>
      </c>
    </row>
    <row r="126" spans="1:10" ht="21.75" customHeight="1" x14ac:dyDescent="0.25">
      <c r="A126" s="368" t="s">
        <v>3702</v>
      </c>
      <c r="B126" s="368" t="s">
        <v>11372</v>
      </c>
      <c r="C126" s="368" t="s">
        <v>1010</v>
      </c>
      <c r="D126" s="368">
        <v>2</v>
      </c>
      <c r="E126" s="368">
        <v>0</v>
      </c>
      <c r="F126" s="367">
        <v>2195.38</v>
      </c>
      <c r="G126" s="366">
        <v>0</v>
      </c>
      <c r="H126" s="366">
        <v>1505.4</v>
      </c>
      <c r="I126" s="366">
        <v>689.98</v>
      </c>
      <c r="J126" s="365">
        <v>0.31428727600688722</v>
      </c>
    </row>
    <row r="127" spans="1:10" ht="21.75" customHeight="1" x14ac:dyDescent="0.25">
      <c r="A127" s="368" t="s">
        <v>1219</v>
      </c>
      <c r="B127" s="368" t="s">
        <v>11371</v>
      </c>
      <c r="C127" s="368" t="s">
        <v>1010</v>
      </c>
      <c r="D127" s="368">
        <v>2</v>
      </c>
      <c r="E127" s="368">
        <v>0</v>
      </c>
      <c r="F127" s="367">
        <v>1488.72</v>
      </c>
      <c r="G127" s="366">
        <v>0</v>
      </c>
      <c r="H127" s="366">
        <v>1020.84</v>
      </c>
      <c r="I127" s="366">
        <v>467.88</v>
      </c>
      <c r="J127" s="365">
        <v>0.31428341125261972</v>
      </c>
    </row>
    <row r="128" spans="1:10" ht="21.75" customHeight="1" x14ac:dyDescent="0.25">
      <c r="A128" s="368" t="s">
        <v>11370</v>
      </c>
      <c r="B128" s="368" t="s">
        <v>11369</v>
      </c>
      <c r="C128" s="368" t="s">
        <v>1010</v>
      </c>
      <c r="D128" s="368">
        <v>2</v>
      </c>
      <c r="E128" s="368">
        <v>0</v>
      </c>
      <c r="F128" s="367">
        <v>4482.1400000000003</v>
      </c>
      <c r="G128" s="366">
        <v>0</v>
      </c>
      <c r="H128" s="366">
        <v>3073.48</v>
      </c>
      <c r="I128" s="366">
        <v>1408.66</v>
      </c>
      <c r="J128" s="365">
        <v>0.31428290950304988</v>
      </c>
    </row>
    <row r="129" spans="1:10" ht="21.75" customHeight="1" x14ac:dyDescent="0.25">
      <c r="A129" s="368" t="s">
        <v>11368</v>
      </c>
      <c r="B129" s="368" t="s">
        <v>11367</v>
      </c>
      <c r="C129" s="368" t="s">
        <v>1010</v>
      </c>
      <c r="D129" s="368">
        <v>2</v>
      </c>
      <c r="E129" s="368">
        <v>0</v>
      </c>
      <c r="F129" s="367">
        <v>1801.8</v>
      </c>
      <c r="G129" s="366">
        <v>0</v>
      </c>
      <c r="H129" s="366">
        <v>1235.52</v>
      </c>
      <c r="I129" s="366">
        <v>566.28</v>
      </c>
      <c r="J129" s="365">
        <v>0.31428571428571428</v>
      </c>
    </row>
    <row r="130" spans="1:10" x14ac:dyDescent="0.25">
      <c r="D130" s="1079">
        <f>SUM(D107:D129)</f>
        <v>123</v>
      </c>
      <c r="E130" s="1079">
        <f t="shared" ref="E130:I130" si="1">SUM(E107:E129)</f>
        <v>0</v>
      </c>
      <c r="F130" s="1080">
        <f t="shared" si="1"/>
        <v>64729.19999999999</v>
      </c>
      <c r="G130" s="1080">
        <f t="shared" si="1"/>
        <v>0</v>
      </c>
      <c r="H130" s="1080">
        <f t="shared" si="1"/>
        <v>44943.259999999995</v>
      </c>
      <c r="I130" s="1080">
        <f t="shared" si="1"/>
        <v>19785.939999999999</v>
      </c>
      <c r="J130" s="1079"/>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173B3-0EF6-46CC-97E7-30180DD5307B}">
  <dimension ref="A1:J157"/>
  <sheetViews>
    <sheetView showGridLines="0" workbookViewId="0">
      <pane ySplit="6" topLeftCell="A142" activePane="bottomLeft" state="frozen"/>
      <selection pane="bottomLeft" activeCell="H161" sqref="H161"/>
    </sheetView>
  </sheetViews>
  <sheetFormatPr baseColWidth="10" defaultColWidth="11.42578125" defaultRowHeight="12" x14ac:dyDescent="0.2"/>
  <cols>
    <col min="1" max="1" width="17" style="364" customWidth="1"/>
    <col min="2" max="2" width="52.140625" style="364" customWidth="1"/>
    <col min="3" max="3" width="21" style="364" customWidth="1"/>
    <col min="4" max="9" width="12.7109375" style="364" customWidth="1"/>
    <col min="10" max="10" width="17" style="364" customWidth="1"/>
    <col min="11" max="12" width="12.7109375" style="364" customWidth="1"/>
    <col min="13"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11360</v>
      </c>
    </row>
    <row r="6" spans="1:10" ht="2.4500000000000002" customHeight="1" x14ac:dyDescent="0.2"/>
    <row r="7" spans="1:10" ht="23.85" customHeight="1" x14ac:dyDescent="0.2"/>
    <row r="8" spans="1:10" ht="24" x14ac:dyDescent="0.2">
      <c r="A8" s="370" t="s">
        <v>1908</v>
      </c>
      <c r="B8" s="369" t="s">
        <v>1907</v>
      </c>
      <c r="C8" s="370" t="s">
        <v>1906</v>
      </c>
      <c r="D8" s="369" t="s">
        <v>1905</v>
      </c>
      <c r="E8" s="369" t="s">
        <v>1904</v>
      </c>
      <c r="F8" s="369" t="s">
        <v>245</v>
      </c>
      <c r="G8" s="370" t="s">
        <v>1903</v>
      </c>
      <c r="H8" s="370" t="s">
        <v>1902</v>
      </c>
      <c r="I8" s="370" t="s">
        <v>1901</v>
      </c>
      <c r="J8" s="369" t="s">
        <v>1900</v>
      </c>
    </row>
    <row r="9" spans="1:10" ht="18" customHeight="1" x14ac:dyDescent="0.2">
      <c r="A9" s="368" t="s">
        <v>1899</v>
      </c>
      <c r="B9" s="368" t="s">
        <v>1898</v>
      </c>
      <c r="C9" s="368" t="s">
        <v>1771</v>
      </c>
      <c r="D9" s="368">
        <v>9</v>
      </c>
      <c r="E9" s="368">
        <v>54</v>
      </c>
      <c r="F9" s="367">
        <v>9938.06</v>
      </c>
      <c r="G9" s="366">
        <v>0</v>
      </c>
      <c r="H9" s="366">
        <v>5847.57</v>
      </c>
      <c r="I9" s="366">
        <v>4090.49</v>
      </c>
      <c r="J9" s="365">
        <v>0.41159844074195567</v>
      </c>
    </row>
    <row r="10" spans="1:10" ht="18" customHeight="1" x14ac:dyDescent="0.2">
      <c r="A10" s="368" t="s">
        <v>1895</v>
      </c>
      <c r="B10" s="368" t="s">
        <v>1894</v>
      </c>
      <c r="C10" s="368" t="s">
        <v>1771</v>
      </c>
      <c r="D10" s="368">
        <v>15</v>
      </c>
      <c r="E10" s="368">
        <v>90</v>
      </c>
      <c r="F10" s="367">
        <v>12207.67</v>
      </c>
      <c r="G10" s="366">
        <v>0</v>
      </c>
      <c r="H10" s="366">
        <v>10302.75</v>
      </c>
      <c r="I10" s="366">
        <v>1904.92</v>
      </c>
      <c r="J10" s="365">
        <v>0.15604288123777921</v>
      </c>
    </row>
    <row r="11" spans="1:10" ht="18" customHeight="1" x14ac:dyDescent="0.2">
      <c r="A11" s="368" t="s">
        <v>1891</v>
      </c>
      <c r="B11" s="368" t="s">
        <v>1890</v>
      </c>
      <c r="C11" s="368" t="s">
        <v>1077</v>
      </c>
      <c r="D11" s="368">
        <v>35</v>
      </c>
      <c r="E11" s="368">
        <v>397.32</v>
      </c>
      <c r="F11" s="367">
        <v>20533.45</v>
      </c>
      <c r="G11" s="366">
        <v>0</v>
      </c>
      <c r="H11" s="366">
        <v>19449.509999999998</v>
      </c>
      <c r="I11" s="366">
        <v>1083.94</v>
      </c>
      <c r="J11" s="365">
        <v>5.2788985776866526E-2</v>
      </c>
    </row>
    <row r="12" spans="1:10" ht="18" customHeight="1" x14ac:dyDescent="0.2">
      <c r="A12" s="368" t="s">
        <v>1891</v>
      </c>
      <c r="B12" s="368" t="s">
        <v>1890</v>
      </c>
      <c r="C12" s="368" t="s">
        <v>1074</v>
      </c>
      <c r="D12" s="368">
        <v>60</v>
      </c>
      <c r="E12" s="368">
        <v>56.76</v>
      </c>
      <c r="F12" s="367">
        <v>3282</v>
      </c>
      <c r="G12" s="366">
        <v>0</v>
      </c>
      <c r="H12" s="366">
        <v>2781.45</v>
      </c>
      <c r="I12" s="366">
        <v>500.55</v>
      </c>
      <c r="J12" s="365">
        <v>0.15251371115173676</v>
      </c>
    </row>
    <row r="13" spans="1:10" x14ac:dyDescent="0.2">
      <c r="A13" s="368" t="s">
        <v>1887</v>
      </c>
      <c r="B13" s="368" t="s">
        <v>1886</v>
      </c>
      <c r="C13" s="368" t="s">
        <v>1882</v>
      </c>
      <c r="D13" s="368">
        <v>25</v>
      </c>
      <c r="E13" s="368">
        <v>378.5</v>
      </c>
      <c r="F13" s="367">
        <v>11311.73</v>
      </c>
      <c r="G13" s="366">
        <v>0</v>
      </c>
      <c r="H13" s="366">
        <v>8191.43</v>
      </c>
      <c r="I13" s="366">
        <v>3120.3</v>
      </c>
      <c r="J13" s="365">
        <v>0.27584640015276179</v>
      </c>
    </row>
    <row r="14" spans="1:10" ht="18" customHeight="1" x14ac:dyDescent="0.2">
      <c r="A14" s="368" t="s">
        <v>1887</v>
      </c>
      <c r="B14" s="368" t="s">
        <v>1886</v>
      </c>
      <c r="C14" s="368" t="s">
        <v>1885</v>
      </c>
      <c r="D14" s="368">
        <v>28</v>
      </c>
      <c r="E14" s="368">
        <v>105.98</v>
      </c>
      <c r="F14" s="367">
        <v>3505.6</v>
      </c>
      <c r="G14" s="366">
        <v>0</v>
      </c>
      <c r="H14" s="366">
        <v>2185.89</v>
      </c>
      <c r="I14" s="366">
        <v>1319.71</v>
      </c>
      <c r="J14" s="365">
        <v>0.37645766773162942</v>
      </c>
    </row>
    <row r="15" spans="1:10" x14ac:dyDescent="0.2">
      <c r="A15" s="368" t="s">
        <v>1884</v>
      </c>
      <c r="B15" s="368" t="s">
        <v>1883</v>
      </c>
      <c r="C15" s="368" t="s">
        <v>1882</v>
      </c>
      <c r="D15" s="368">
        <v>3</v>
      </c>
      <c r="E15" s="368">
        <v>45.42</v>
      </c>
      <c r="F15" s="367">
        <v>3051.57</v>
      </c>
      <c r="G15" s="366">
        <v>0</v>
      </c>
      <c r="H15" s="366">
        <v>2183.04</v>
      </c>
      <c r="I15" s="366">
        <v>868.53</v>
      </c>
      <c r="J15" s="365">
        <v>0.28461742643950488</v>
      </c>
    </row>
    <row r="16" spans="1:10" x14ac:dyDescent="0.2">
      <c r="A16" s="368" t="s">
        <v>3802</v>
      </c>
      <c r="B16" s="368" t="s">
        <v>3801</v>
      </c>
      <c r="C16" s="368" t="s">
        <v>1116</v>
      </c>
      <c r="D16" s="368">
        <v>2</v>
      </c>
      <c r="E16" s="368">
        <v>11.352</v>
      </c>
      <c r="F16" s="367">
        <v>2217.48</v>
      </c>
      <c r="G16" s="366">
        <v>0</v>
      </c>
      <c r="H16" s="366">
        <v>1635.14</v>
      </c>
      <c r="I16" s="366">
        <v>582.34</v>
      </c>
      <c r="J16" s="365">
        <v>0.26261341703194618</v>
      </c>
    </row>
    <row r="17" spans="1:10" ht="27" customHeight="1" x14ac:dyDescent="0.2">
      <c r="A17" s="368" t="s">
        <v>1879</v>
      </c>
      <c r="B17" s="368" t="s">
        <v>1878</v>
      </c>
      <c r="C17" s="368" t="s">
        <v>1875</v>
      </c>
      <c r="D17" s="368">
        <v>40</v>
      </c>
      <c r="E17" s="368">
        <v>908.4</v>
      </c>
      <c r="F17" s="367">
        <v>17735.22</v>
      </c>
      <c r="G17" s="366">
        <v>0</v>
      </c>
      <c r="H17" s="366">
        <v>13185</v>
      </c>
      <c r="I17" s="366">
        <v>4550.22</v>
      </c>
      <c r="J17" s="365">
        <v>0.25656405728262743</v>
      </c>
    </row>
    <row r="18" spans="1:10" ht="27" customHeight="1" x14ac:dyDescent="0.2">
      <c r="A18" s="368" t="s">
        <v>1877</v>
      </c>
      <c r="B18" s="368" t="s">
        <v>1876</v>
      </c>
      <c r="C18" s="368" t="s">
        <v>1875</v>
      </c>
      <c r="D18" s="368">
        <v>33</v>
      </c>
      <c r="E18" s="368">
        <v>749.43</v>
      </c>
      <c r="F18" s="367">
        <v>18433.8</v>
      </c>
      <c r="G18" s="366">
        <v>-558.6</v>
      </c>
      <c r="H18" s="366">
        <v>13784.13</v>
      </c>
      <c r="I18" s="366">
        <v>4091.07</v>
      </c>
      <c r="J18" s="365">
        <v>0.22886848818474759</v>
      </c>
    </row>
    <row r="19" spans="1:10" x14ac:dyDescent="0.2">
      <c r="A19" s="368" t="s">
        <v>2429</v>
      </c>
      <c r="B19" s="368" t="s">
        <v>2428</v>
      </c>
      <c r="C19" s="368" t="s">
        <v>1021</v>
      </c>
      <c r="D19" s="368">
        <v>1</v>
      </c>
      <c r="E19" s="368">
        <v>20</v>
      </c>
      <c r="F19" s="367">
        <v>1771.28</v>
      </c>
      <c r="G19" s="366">
        <v>0</v>
      </c>
      <c r="H19" s="366">
        <v>1382.9</v>
      </c>
      <c r="I19" s="366">
        <v>388.38</v>
      </c>
      <c r="J19" s="365">
        <v>0.21926516417505984</v>
      </c>
    </row>
    <row r="20" spans="1:10" ht="18" customHeight="1" x14ac:dyDescent="0.2">
      <c r="A20" s="368" t="s">
        <v>1874</v>
      </c>
      <c r="B20" s="368" t="s">
        <v>1873</v>
      </c>
      <c r="C20" s="368" t="s">
        <v>1677</v>
      </c>
      <c r="D20" s="368">
        <v>14</v>
      </c>
      <c r="E20" s="368">
        <v>168</v>
      </c>
      <c r="F20" s="367">
        <v>4687.92</v>
      </c>
      <c r="G20" s="366">
        <v>0</v>
      </c>
      <c r="H20" s="366">
        <v>3633.7</v>
      </c>
      <c r="I20" s="366">
        <v>1054.22</v>
      </c>
      <c r="J20" s="365">
        <v>0.2248801174081469</v>
      </c>
    </row>
    <row r="21" spans="1:10" x14ac:dyDescent="0.2">
      <c r="A21" s="368" t="s">
        <v>1872</v>
      </c>
      <c r="B21" s="368" t="s">
        <v>1871</v>
      </c>
      <c r="C21" s="368" t="s">
        <v>1677</v>
      </c>
      <c r="D21" s="368">
        <v>8</v>
      </c>
      <c r="E21" s="368">
        <v>96</v>
      </c>
      <c r="F21" s="367">
        <v>2556.6799999999998</v>
      </c>
      <c r="G21" s="366">
        <v>0</v>
      </c>
      <c r="H21" s="366">
        <v>1738.24</v>
      </c>
      <c r="I21" s="366">
        <v>818.44</v>
      </c>
      <c r="J21" s="365">
        <v>0.32011827839229001</v>
      </c>
    </row>
    <row r="22" spans="1:10" x14ac:dyDescent="0.2">
      <c r="A22" s="368" t="s">
        <v>1870</v>
      </c>
      <c r="B22" s="368" t="s">
        <v>1869</v>
      </c>
      <c r="C22" s="368" t="s">
        <v>1771</v>
      </c>
      <c r="D22" s="368">
        <v>2</v>
      </c>
      <c r="E22" s="368">
        <v>12</v>
      </c>
      <c r="F22" s="367">
        <v>1948.46</v>
      </c>
      <c r="G22" s="366">
        <v>0</v>
      </c>
      <c r="H22" s="366">
        <v>1429.6</v>
      </c>
      <c r="I22" s="366">
        <v>518.86</v>
      </c>
      <c r="J22" s="365">
        <v>0.26629235396159018</v>
      </c>
    </row>
    <row r="23" spans="1:10" x14ac:dyDescent="0.2">
      <c r="A23" s="368" t="s">
        <v>1862</v>
      </c>
      <c r="B23" s="368" t="s">
        <v>1861</v>
      </c>
      <c r="C23" s="368" t="s">
        <v>1860</v>
      </c>
      <c r="D23" s="368">
        <v>21</v>
      </c>
      <c r="E23" s="368">
        <v>100.8</v>
      </c>
      <c r="F23" s="367">
        <v>17177.07</v>
      </c>
      <c r="G23" s="366">
        <v>0</v>
      </c>
      <c r="H23" s="366">
        <v>12406.14</v>
      </c>
      <c r="I23" s="366">
        <v>4770.93</v>
      </c>
      <c r="J23" s="365">
        <v>0.27774993057605285</v>
      </c>
    </row>
    <row r="24" spans="1:10" x14ac:dyDescent="0.2">
      <c r="A24" s="368" t="s">
        <v>1965</v>
      </c>
      <c r="B24" s="368" t="s">
        <v>1964</v>
      </c>
      <c r="C24" s="368" t="s">
        <v>1860</v>
      </c>
      <c r="D24" s="368">
        <v>25</v>
      </c>
      <c r="E24" s="368">
        <v>120</v>
      </c>
      <c r="F24" s="367">
        <v>20710.7</v>
      </c>
      <c r="G24" s="366">
        <v>0</v>
      </c>
      <c r="H24" s="366">
        <v>14927.5</v>
      </c>
      <c r="I24" s="366">
        <v>5783.2</v>
      </c>
      <c r="J24" s="365">
        <v>0.27923730245718398</v>
      </c>
    </row>
    <row r="25" spans="1:10" x14ac:dyDescent="0.2">
      <c r="A25" s="368" t="s">
        <v>4416</v>
      </c>
      <c r="B25" s="368" t="s">
        <v>4415</v>
      </c>
      <c r="C25" s="368" t="s">
        <v>1013</v>
      </c>
      <c r="D25" s="368">
        <v>310</v>
      </c>
      <c r="E25" s="368">
        <v>5890</v>
      </c>
      <c r="F25" s="367">
        <v>310577.48</v>
      </c>
      <c r="G25" s="366">
        <v>0</v>
      </c>
      <c r="H25" s="366">
        <v>214441.1</v>
      </c>
      <c r="I25" s="366">
        <v>96136.38</v>
      </c>
      <c r="J25" s="365">
        <v>0.30954073038392865</v>
      </c>
    </row>
    <row r="26" spans="1:10" ht="18" customHeight="1" x14ac:dyDescent="0.2">
      <c r="A26" s="368" t="s">
        <v>2327</v>
      </c>
      <c r="B26" s="368" t="s">
        <v>2326</v>
      </c>
      <c r="C26" s="368" t="s">
        <v>1013</v>
      </c>
      <c r="D26" s="368">
        <v>2</v>
      </c>
      <c r="E26" s="368">
        <v>38</v>
      </c>
      <c r="F26" s="367">
        <v>3651.08</v>
      </c>
      <c r="G26" s="366">
        <v>0</v>
      </c>
      <c r="H26" s="366">
        <v>2867.96</v>
      </c>
      <c r="I26" s="366">
        <v>783.12</v>
      </c>
      <c r="J26" s="365">
        <v>0.21448995913537913</v>
      </c>
    </row>
    <row r="27" spans="1:10" x14ac:dyDescent="0.2">
      <c r="A27" s="368" t="s">
        <v>1859</v>
      </c>
      <c r="B27" s="368" t="s">
        <v>1858</v>
      </c>
      <c r="C27" s="368" t="s">
        <v>1013</v>
      </c>
      <c r="D27" s="368">
        <v>6</v>
      </c>
      <c r="E27" s="368">
        <v>114</v>
      </c>
      <c r="F27" s="367">
        <v>12103.93</v>
      </c>
      <c r="G27" s="366">
        <v>0</v>
      </c>
      <c r="H27" s="366">
        <v>9025.08</v>
      </c>
      <c r="I27" s="366">
        <v>3078.85</v>
      </c>
      <c r="J27" s="365">
        <v>0.25436779624469075</v>
      </c>
    </row>
    <row r="28" spans="1:10" ht="18" customHeight="1" x14ac:dyDescent="0.2">
      <c r="A28" s="368" t="s">
        <v>1857</v>
      </c>
      <c r="B28" s="368" t="s">
        <v>1856</v>
      </c>
      <c r="C28" s="368" t="s">
        <v>1013</v>
      </c>
      <c r="D28" s="368">
        <v>24</v>
      </c>
      <c r="E28" s="368">
        <v>456</v>
      </c>
      <c r="F28" s="367">
        <v>27295.23</v>
      </c>
      <c r="G28" s="366">
        <v>0</v>
      </c>
      <c r="H28" s="366">
        <v>21300.89</v>
      </c>
      <c r="I28" s="366">
        <v>5994.34</v>
      </c>
      <c r="J28" s="365">
        <v>0.21961126541157558</v>
      </c>
    </row>
    <row r="29" spans="1:10" ht="18" customHeight="1" x14ac:dyDescent="0.2">
      <c r="A29" s="368" t="s">
        <v>1855</v>
      </c>
      <c r="B29" s="368" t="s">
        <v>1854</v>
      </c>
      <c r="C29" s="368" t="s">
        <v>1013</v>
      </c>
      <c r="D29" s="368">
        <v>78</v>
      </c>
      <c r="E29" s="368">
        <v>1482</v>
      </c>
      <c r="F29" s="367">
        <v>91649.76</v>
      </c>
      <c r="G29" s="366">
        <v>0</v>
      </c>
      <c r="H29" s="366">
        <v>70722.399999999994</v>
      </c>
      <c r="I29" s="366">
        <v>20927.36</v>
      </c>
      <c r="J29" s="365">
        <v>0.22834058703481602</v>
      </c>
    </row>
    <row r="30" spans="1:10" ht="18" customHeight="1" x14ac:dyDescent="0.2">
      <c r="A30" s="368" t="s">
        <v>1853</v>
      </c>
      <c r="B30" s="368" t="s">
        <v>1852</v>
      </c>
      <c r="C30" s="368" t="s">
        <v>1013</v>
      </c>
      <c r="D30" s="368">
        <v>68</v>
      </c>
      <c r="E30" s="368">
        <v>1292</v>
      </c>
      <c r="F30" s="367">
        <v>82113.73</v>
      </c>
      <c r="G30" s="366">
        <v>0</v>
      </c>
      <c r="H30" s="366">
        <v>63490.92</v>
      </c>
      <c r="I30" s="366">
        <v>18622.810000000001</v>
      </c>
      <c r="J30" s="365">
        <v>0.2267928883513147</v>
      </c>
    </row>
    <row r="31" spans="1:10" ht="18" customHeight="1" x14ac:dyDescent="0.2">
      <c r="A31" s="368" t="s">
        <v>1851</v>
      </c>
      <c r="B31" s="368" t="s">
        <v>1850</v>
      </c>
      <c r="C31" s="368" t="s">
        <v>1013</v>
      </c>
      <c r="D31" s="368">
        <v>8</v>
      </c>
      <c r="E31" s="368">
        <v>152</v>
      </c>
      <c r="F31" s="367">
        <v>10347.879999999999</v>
      </c>
      <c r="G31" s="366">
        <v>0</v>
      </c>
      <c r="H31" s="366">
        <v>9423.36</v>
      </c>
      <c r="I31" s="366">
        <v>924.52</v>
      </c>
      <c r="J31" s="365">
        <v>8.9343904258650075E-2</v>
      </c>
    </row>
    <row r="32" spans="1:10" ht="18" customHeight="1" x14ac:dyDescent="0.2">
      <c r="A32" s="368" t="s">
        <v>1849</v>
      </c>
      <c r="B32" s="368" t="s">
        <v>1848</v>
      </c>
      <c r="C32" s="368" t="s">
        <v>1013</v>
      </c>
      <c r="D32" s="368">
        <v>20</v>
      </c>
      <c r="E32" s="368">
        <v>380</v>
      </c>
      <c r="F32" s="367">
        <v>35705</v>
      </c>
      <c r="G32" s="366">
        <v>0</v>
      </c>
      <c r="H32" s="366">
        <v>25374</v>
      </c>
      <c r="I32" s="366">
        <v>10331</v>
      </c>
      <c r="J32" s="365">
        <v>0.28934322923960232</v>
      </c>
    </row>
    <row r="33" spans="1:10" x14ac:dyDescent="0.2">
      <c r="A33" s="368" t="s">
        <v>1847</v>
      </c>
      <c r="B33" s="368" t="s">
        <v>1846</v>
      </c>
      <c r="C33" s="368" t="s">
        <v>1013</v>
      </c>
      <c r="D33" s="368">
        <v>10</v>
      </c>
      <c r="E33" s="368">
        <v>190</v>
      </c>
      <c r="F33" s="367">
        <v>13455.72</v>
      </c>
      <c r="G33" s="366">
        <v>0</v>
      </c>
      <c r="H33" s="366">
        <v>10329.16</v>
      </c>
      <c r="I33" s="366">
        <v>3126.56</v>
      </c>
      <c r="J33" s="365">
        <v>0.23235917513146825</v>
      </c>
    </row>
    <row r="34" spans="1:10" x14ac:dyDescent="0.2">
      <c r="A34" s="368" t="s">
        <v>1845</v>
      </c>
      <c r="B34" s="368" t="s">
        <v>1844</v>
      </c>
      <c r="C34" s="368" t="s">
        <v>1013</v>
      </c>
      <c r="D34" s="368">
        <v>1</v>
      </c>
      <c r="E34" s="368">
        <v>19</v>
      </c>
      <c r="F34" s="367">
        <v>2146.06</v>
      </c>
      <c r="G34" s="366">
        <v>0</v>
      </c>
      <c r="H34" s="366">
        <v>1582.46</v>
      </c>
      <c r="I34" s="366">
        <v>563.6</v>
      </c>
      <c r="J34" s="365">
        <v>0.26262080277345462</v>
      </c>
    </row>
    <row r="35" spans="1:10" ht="18" customHeight="1" x14ac:dyDescent="0.2">
      <c r="A35" s="368" t="s">
        <v>1841</v>
      </c>
      <c r="B35" s="368" t="s">
        <v>1840</v>
      </c>
      <c r="C35" s="368" t="s">
        <v>1013</v>
      </c>
      <c r="D35" s="368">
        <v>24</v>
      </c>
      <c r="E35" s="368">
        <v>456</v>
      </c>
      <c r="F35" s="367">
        <v>30101.84</v>
      </c>
      <c r="G35" s="366">
        <v>0</v>
      </c>
      <c r="H35" s="366">
        <v>19728.96</v>
      </c>
      <c r="I35" s="366">
        <v>10372.879999999999</v>
      </c>
      <c r="J35" s="365">
        <v>0.34459288867391497</v>
      </c>
    </row>
    <row r="36" spans="1:10" ht="18" customHeight="1" x14ac:dyDescent="0.2">
      <c r="A36" s="368" t="s">
        <v>1839</v>
      </c>
      <c r="B36" s="368" t="s">
        <v>1838</v>
      </c>
      <c r="C36" s="368" t="s">
        <v>1013</v>
      </c>
      <c r="D36" s="368">
        <v>11</v>
      </c>
      <c r="E36" s="368">
        <v>209</v>
      </c>
      <c r="F36" s="367">
        <v>19400.919999999998</v>
      </c>
      <c r="G36" s="366">
        <v>0</v>
      </c>
      <c r="H36" s="366">
        <v>13708.64</v>
      </c>
      <c r="I36" s="366">
        <v>5692.28</v>
      </c>
      <c r="J36" s="365">
        <v>0.29340258090853422</v>
      </c>
    </row>
    <row r="37" spans="1:10" ht="18" customHeight="1" x14ac:dyDescent="0.2">
      <c r="A37" s="368" t="s">
        <v>1837</v>
      </c>
      <c r="B37" s="368" t="s">
        <v>1836</v>
      </c>
      <c r="C37" s="368" t="s">
        <v>1013</v>
      </c>
      <c r="D37" s="368">
        <v>1209</v>
      </c>
      <c r="E37" s="368">
        <v>22971</v>
      </c>
      <c r="F37" s="367">
        <v>925378.43</v>
      </c>
      <c r="G37" s="366">
        <v>0</v>
      </c>
      <c r="H37" s="366">
        <v>718623.5</v>
      </c>
      <c r="I37" s="366">
        <v>206754.93</v>
      </c>
      <c r="J37" s="365">
        <v>0.22342743605986148</v>
      </c>
    </row>
    <row r="38" spans="1:10" ht="18" customHeight="1" x14ac:dyDescent="0.2">
      <c r="A38" s="368" t="s">
        <v>2323</v>
      </c>
      <c r="B38" s="368" t="s">
        <v>2322</v>
      </c>
      <c r="C38" s="368" t="s">
        <v>1013</v>
      </c>
      <c r="D38" s="368">
        <v>1</v>
      </c>
      <c r="E38" s="368">
        <v>19</v>
      </c>
      <c r="F38" s="367">
        <v>1223.2</v>
      </c>
      <c r="G38" s="366">
        <v>0</v>
      </c>
      <c r="H38" s="366">
        <v>822.73</v>
      </c>
      <c r="I38" s="366">
        <v>400.47</v>
      </c>
      <c r="J38" s="365">
        <v>0.32739535644211903</v>
      </c>
    </row>
    <row r="39" spans="1:10" ht="18" customHeight="1" x14ac:dyDescent="0.2">
      <c r="A39" s="368" t="s">
        <v>1833</v>
      </c>
      <c r="B39" s="368" t="s">
        <v>1832</v>
      </c>
      <c r="C39" s="368" t="s">
        <v>1013</v>
      </c>
      <c r="D39" s="368">
        <v>2</v>
      </c>
      <c r="E39" s="368">
        <v>38</v>
      </c>
      <c r="F39" s="367">
        <v>3272.56</v>
      </c>
      <c r="G39" s="366">
        <v>0</v>
      </c>
      <c r="H39" s="366">
        <v>2413.14</v>
      </c>
      <c r="I39" s="366">
        <v>859.42</v>
      </c>
      <c r="J39" s="365">
        <v>0.26261397804776687</v>
      </c>
    </row>
    <row r="40" spans="1:10" x14ac:dyDescent="0.2">
      <c r="A40" s="368" t="s">
        <v>1829</v>
      </c>
      <c r="B40" s="368" t="s">
        <v>1828</v>
      </c>
      <c r="C40" s="368" t="s">
        <v>1013</v>
      </c>
      <c r="D40" s="368">
        <v>4</v>
      </c>
      <c r="E40" s="368">
        <v>76</v>
      </c>
      <c r="F40" s="367">
        <v>6323.36</v>
      </c>
      <c r="G40" s="366">
        <v>0</v>
      </c>
      <c r="H40" s="366">
        <v>4631.84</v>
      </c>
      <c r="I40" s="366">
        <v>1691.52</v>
      </c>
      <c r="J40" s="365">
        <v>0.26750335264795932</v>
      </c>
    </row>
    <row r="41" spans="1:10" ht="18" customHeight="1" x14ac:dyDescent="0.2">
      <c r="A41" s="368" t="s">
        <v>1827</v>
      </c>
      <c r="B41" s="368" t="s">
        <v>1826</v>
      </c>
      <c r="C41" s="368" t="s">
        <v>1013</v>
      </c>
      <c r="D41" s="368">
        <v>1</v>
      </c>
      <c r="E41" s="368">
        <v>19</v>
      </c>
      <c r="F41" s="367">
        <v>2473.7600000000002</v>
      </c>
      <c r="G41" s="366">
        <v>0</v>
      </c>
      <c r="H41" s="366">
        <v>1825.7</v>
      </c>
      <c r="I41" s="366">
        <v>648.05999999999995</v>
      </c>
      <c r="J41" s="365">
        <v>0.26197367570014873</v>
      </c>
    </row>
    <row r="42" spans="1:10" ht="18" customHeight="1" x14ac:dyDescent="0.2">
      <c r="A42" s="368" t="s">
        <v>1825</v>
      </c>
      <c r="B42" s="368" t="s">
        <v>1824</v>
      </c>
      <c r="C42" s="368" t="s">
        <v>1013</v>
      </c>
      <c r="D42" s="368">
        <v>4</v>
      </c>
      <c r="E42" s="368">
        <v>76</v>
      </c>
      <c r="F42" s="367">
        <v>6418.04</v>
      </c>
      <c r="G42" s="366">
        <v>0</v>
      </c>
      <c r="H42" s="366">
        <v>4720.04</v>
      </c>
      <c r="I42" s="366">
        <v>1698</v>
      </c>
      <c r="J42" s="365">
        <v>0.26456675246648509</v>
      </c>
    </row>
    <row r="43" spans="1:10" ht="18" customHeight="1" x14ac:dyDescent="0.2">
      <c r="A43" s="368" t="s">
        <v>1820</v>
      </c>
      <c r="B43" s="368" t="s">
        <v>1819</v>
      </c>
      <c r="C43" s="368" t="s">
        <v>1818</v>
      </c>
      <c r="D43" s="368">
        <v>13</v>
      </c>
      <c r="E43" s="368">
        <v>143.52000000000001</v>
      </c>
      <c r="F43" s="367">
        <v>4692.3900000000003</v>
      </c>
      <c r="G43" s="366">
        <v>0</v>
      </c>
      <c r="H43" s="366">
        <v>3141.52</v>
      </c>
      <c r="I43" s="366">
        <v>1550.87</v>
      </c>
      <c r="J43" s="365">
        <v>0.33050748126221391</v>
      </c>
    </row>
    <row r="44" spans="1:10" ht="18" customHeight="1" x14ac:dyDescent="0.2">
      <c r="A44" s="368" t="s">
        <v>1820</v>
      </c>
      <c r="B44" s="368" t="s">
        <v>1819</v>
      </c>
      <c r="C44" s="368" t="s">
        <v>1961</v>
      </c>
      <c r="D44" s="368">
        <v>24</v>
      </c>
      <c r="E44" s="368">
        <v>11.04</v>
      </c>
      <c r="F44" s="367">
        <v>311.27999999999997</v>
      </c>
      <c r="G44" s="366">
        <v>0</v>
      </c>
      <c r="H44" s="366">
        <v>241.58</v>
      </c>
      <c r="I44" s="366">
        <v>69.7</v>
      </c>
      <c r="J44" s="365">
        <v>0.2239141608840915</v>
      </c>
    </row>
    <row r="45" spans="1:10" ht="18" customHeight="1" x14ac:dyDescent="0.2">
      <c r="A45" s="368" t="s">
        <v>1817</v>
      </c>
      <c r="B45" s="368" t="s">
        <v>1816</v>
      </c>
      <c r="C45" s="368" t="s">
        <v>1013</v>
      </c>
      <c r="D45" s="368">
        <v>37</v>
      </c>
      <c r="E45" s="368">
        <v>703</v>
      </c>
      <c r="F45" s="367">
        <v>27290.33</v>
      </c>
      <c r="G45" s="366">
        <v>0</v>
      </c>
      <c r="H45" s="366">
        <v>19411.939999999999</v>
      </c>
      <c r="I45" s="366">
        <v>7878.39</v>
      </c>
      <c r="J45" s="365">
        <v>0.28868797116048067</v>
      </c>
    </row>
    <row r="46" spans="1:10" ht="18" customHeight="1" x14ac:dyDescent="0.2">
      <c r="A46" s="368" t="s">
        <v>1815</v>
      </c>
      <c r="B46" s="368" t="s">
        <v>1814</v>
      </c>
      <c r="C46" s="368" t="s">
        <v>1013</v>
      </c>
      <c r="D46" s="368">
        <v>3</v>
      </c>
      <c r="E46" s="368">
        <v>57</v>
      </c>
      <c r="F46" s="367">
        <v>2673.14</v>
      </c>
      <c r="G46" s="366">
        <v>0</v>
      </c>
      <c r="H46" s="366">
        <v>2208.3000000000002</v>
      </c>
      <c r="I46" s="366">
        <v>464.84</v>
      </c>
      <c r="J46" s="365">
        <v>0.17389287504582626</v>
      </c>
    </row>
    <row r="47" spans="1:10" ht="18" customHeight="1" x14ac:dyDescent="0.2">
      <c r="A47" s="368" t="s">
        <v>1960</v>
      </c>
      <c r="B47" s="368" t="s">
        <v>1959</v>
      </c>
      <c r="C47" s="368" t="s">
        <v>1013</v>
      </c>
      <c r="D47" s="368">
        <v>7</v>
      </c>
      <c r="E47" s="368">
        <v>133</v>
      </c>
      <c r="F47" s="367">
        <v>7172.35</v>
      </c>
      <c r="G47" s="366">
        <v>0</v>
      </c>
      <c r="H47" s="366">
        <v>6652.31</v>
      </c>
      <c r="I47" s="366">
        <v>520.04</v>
      </c>
      <c r="J47" s="365">
        <v>7.2506221810145904E-2</v>
      </c>
    </row>
    <row r="48" spans="1:10" x14ac:dyDescent="0.2">
      <c r="A48" s="368" t="s">
        <v>1813</v>
      </c>
      <c r="B48" s="368" t="s">
        <v>1812</v>
      </c>
      <c r="C48" s="368" t="s">
        <v>1013</v>
      </c>
      <c r="D48" s="368">
        <v>2</v>
      </c>
      <c r="E48" s="368">
        <v>38</v>
      </c>
      <c r="F48" s="367">
        <v>3501.66</v>
      </c>
      <c r="G48" s="366">
        <v>0</v>
      </c>
      <c r="H48" s="366">
        <v>2375.5</v>
      </c>
      <c r="I48" s="366">
        <v>1126.1600000000001</v>
      </c>
      <c r="J48" s="365">
        <v>0.32160746617318642</v>
      </c>
    </row>
    <row r="49" spans="1:10" ht="18" customHeight="1" x14ac:dyDescent="0.2">
      <c r="A49" s="368" t="s">
        <v>2315</v>
      </c>
      <c r="B49" s="368" t="s">
        <v>2314</v>
      </c>
      <c r="C49" s="368" t="s">
        <v>1013</v>
      </c>
      <c r="D49" s="368">
        <v>2</v>
      </c>
      <c r="E49" s="368">
        <v>38</v>
      </c>
      <c r="F49" s="367">
        <v>3327.02</v>
      </c>
      <c r="G49" s="366">
        <v>0</v>
      </c>
      <c r="H49" s="366">
        <v>2381.48</v>
      </c>
      <c r="I49" s="366">
        <v>945.54</v>
      </c>
      <c r="J49" s="365">
        <v>0.28420027532145886</v>
      </c>
    </row>
    <row r="50" spans="1:10" x14ac:dyDescent="0.2">
      <c r="A50" s="368" t="s">
        <v>1811</v>
      </c>
      <c r="B50" s="368" t="s">
        <v>1810</v>
      </c>
      <c r="C50" s="368" t="s">
        <v>1013</v>
      </c>
      <c r="D50" s="368">
        <v>40</v>
      </c>
      <c r="E50" s="368">
        <v>760</v>
      </c>
      <c r="F50" s="367">
        <v>46276.88</v>
      </c>
      <c r="G50" s="366">
        <v>0</v>
      </c>
      <c r="H50" s="366">
        <v>36968.400000000001</v>
      </c>
      <c r="I50" s="366">
        <v>9308.48</v>
      </c>
      <c r="J50" s="365">
        <v>0.20114752766392202</v>
      </c>
    </row>
    <row r="51" spans="1:10" x14ac:dyDescent="0.2">
      <c r="A51" s="368" t="s">
        <v>1809</v>
      </c>
      <c r="B51" s="368" t="s">
        <v>1808</v>
      </c>
      <c r="C51" s="368" t="s">
        <v>1013</v>
      </c>
      <c r="D51" s="368">
        <v>4</v>
      </c>
      <c r="E51" s="368">
        <v>76</v>
      </c>
      <c r="F51" s="367">
        <v>0.04</v>
      </c>
      <c r="G51" s="366">
        <v>0</v>
      </c>
      <c r="H51" s="366">
        <v>646.28</v>
      </c>
      <c r="I51" s="366">
        <v>-646.24</v>
      </c>
      <c r="J51" s="365">
        <v>-16156</v>
      </c>
    </row>
    <row r="52" spans="1:10" x14ac:dyDescent="0.2">
      <c r="A52" s="368" t="s">
        <v>1807</v>
      </c>
      <c r="B52" s="368" t="s">
        <v>1806</v>
      </c>
      <c r="C52" s="368" t="s">
        <v>1013</v>
      </c>
      <c r="D52" s="368">
        <v>14</v>
      </c>
      <c r="E52" s="368">
        <v>266</v>
      </c>
      <c r="F52" s="367">
        <v>0.14000000000000001</v>
      </c>
      <c r="G52" s="366">
        <v>0</v>
      </c>
      <c r="H52" s="366">
        <v>4356.38</v>
      </c>
      <c r="I52" s="366">
        <v>-4356.24</v>
      </c>
      <c r="J52" s="365">
        <v>-31116</v>
      </c>
    </row>
    <row r="53" spans="1:10" x14ac:dyDescent="0.2">
      <c r="A53" s="368" t="s">
        <v>2313</v>
      </c>
      <c r="B53" s="368" t="s">
        <v>2312</v>
      </c>
      <c r="C53" s="368" t="s">
        <v>1013</v>
      </c>
      <c r="D53" s="368">
        <v>15</v>
      </c>
      <c r="E53" s="368">
        <v>285</v>
      </c>
      <c r="F53" s="367">
        <v>3026.69</v>
      </c>
      <c r="G53" s="366">
        <v>0</v>
      </c>
      <c r="H53" s="366">
        <v>5600.47</v>
      </c>
      <c r="I53" s="366">
        <v>-2573.7800000000002</v>
      </c>
      <c r="J53" s="365">
        <v>-0.85036128576101289</v>
      </c>
    </row>
    <row r="54" spans="1:10" ht="18" customHeight="1" x14ac:dyDescent="0.2">
      <c r="A54" s="368" t="s">
        <v>4431</v>
      </c>
      <c r="B54" s="368" t="s">
        <v>4430</v>
      </c>
      <c r="C54" s="368" t="s">
        <v>1013</v>
      </c>
      <c r="D54" s="368">
        <v>2</v>
      </c>
      <c r="E54" s="368">
        <v>38</v>
      </c>
      <c r="F54" s="367">
        <v>3299.77</v>
      </c>
      <c r="G54" s="366">
        <v>0</v>
      </c>
      <c r="H54" s="366">
        <v>2498.14</v>
      </c>
      <c r="I54" s="366">
        <v>801.63</v>
      </c>
      <c r="J54" s="365">
        <v>0.24293511365943687</v>
      </c>
    </row>
    <row r="55" spans="1:10" x14ac:dyDescent="0.2">
      <c r="A55" s="368" t="s">
        <v>1805</v>
      </c>
      <c r="B55" s="368" t="s">
        <v>1804</v>
      </c>
      <c r="C55" s="368" t="s">
        <v>1013</v>
      </c>
      <c r="D55" s="368">
        <v>2</v>
      </c>
      <c r="E55" s="368">
        <v>38</v>
      </c>
      <c r="F55" s="367">
        <v>3640.66</v>
      </c>
      <c r="G55" s="366">
        <v>0</v>
      </c>
      <c r="H55" s="366">
        <v>2728.26</v>
      </c>
      <c r="I55" s="366">
        <v>912.4</v>
      </c>
      <c r="J55" s="365">
        <v>0.250613899677531</v>
      </c>
    </row>
    <row r="56" spans="1:10" ht="18" customHeight="1" x14ac:dyDescent="0.2">
      <c r="A56" s="368" t="s">
        <v>1802</v>
      </c>
      <c r="B56" s="368" t="s">
        <v>1801</v>
      </c>
      <c r="C56" s="368" t="s">
        <v>1803</v>
      </c>
      <c r="D56" s="368">
        <v>15</v>
      </c>
      <c r="E56" s="368">
        <v>85.14</v>
      </c>
      <c r="F56" s="367">
        <v>23629.16</v>
      </c>
      <c r="G56" s="366">
        <v>0</v>
      </c>
      <c r="H56" s="366">
        <v>19509.689999999999</v>
      </c>
      <c r="I56" s="366">
        <v>4119.47</v>
      </c>
      <c r="J56" s="365">
        <v>0.17433840221150476</v>
      </c>
    </row>
    <row r="57" spans="1:10" ht="18" customHeight="1" x14ac:dyDescent="0.2">
      <c r="A57" s="368" t="s">
        <v>1802</v>
      </c>
      <c r="B57" s="368" t="s">
        <v>1801</v>
      </c>
      <c r="C57" s="368" t="s">
        <v>1800</v>
      </c>
      <c r="D57" s="368">
        <v>132</v>
      </c>
      <c r="E57" s="368">
        <v>62.436</v>
      </c>
      <c r="F57" s="367">
        <v>15455.88</v>
      </c>
      <c r="G57" s="366">
        <v>0</v>
      </c>
      <c r="H57" s="366">
        <v>14307.81</v>
      </c>
      <c r="I57" s="366">
        <v>1148.07</v>
      </c>
      <c r="J57" s="365">
        <v>7.428046801605602E-2</v>
      </c>
    </row>
    <row r="58" spans="1:10" ht="18" customHeight="1" x14ac:dyDescent="0.2">
      <c r="A58" s="368" t="s">
        <v>1799</v>
      </c>
      <c r="B58" s="368" t="s">
        <v>1798</v>
      </c>
      <c r="C58" s="368" t="s">
        <v>1013</v>
      </c>
      <c r="D58" s="368">
        <v>27</v>
      </c>
      <c r="E58" s="368">
        <v>513</v>
      </c>
      <c r="F58" s="367">
        <v>44611.55</v>
      </c>
      <c r="G58" s="366">
        <v>0</v>
      </c>
      <c r="H58" s="366">
        <v>32650.77</v>
      </c>
      <c r="I58" s="366">
        <v>11960.78</v>
      </c>
      <c r="J58" s="365">
        <v>0.26810949182442662</v>
      </c>
    </row>
    <row r="59" spans="1:10" ht="18" customHeight="1" x14ac:dyDescent="0.2">
      <c r="A59" s="368" t="s">
        <v>5275</v>
      </c>
      <c r="B59" s="368" t="s">
        <v>5274</v>
      </c>
      <c r="C59" s="368" t="s">
        <v>1013</v>
      </c>
      <c r="D59" s="368">
        <v>0</v>
      </c>
      <c r="E59" s="368">
        <v>0</v>
      </c>
      <c r="F59" s="367">
        <v>0</v>
      </c>
      <c r="G59" s="366">
        <v>-2166.27</v>
      </c>
      <c r="H59" s="366">
        <v>-990.5</v>
      </c>
      <c r="I59" s="366">
        <v>-1175.77</v>
      </c>
      <c r="J59" s="365">
        <v>0.54276244420132302</v>
      </c>
    </row>
    <row r="60" spans="1:10" x14ac:dyDescent="0.2">
      <c r="A60" s="368" t="s">
        <v>1795</v>
      </c>
      <c r="B60" s="368" t="s">
        <v>1794</v>
      </c>
      <c r="C60" s="368" t="s">
        <v>1013</v>
      </c>
      <c r="D60" s="368">
        <v>49</v>
      </c>
      <c r="E60" s="368">
        <v>931</v>
      </c>
      <c r="F60" s="367">
        <v>35418.33</v>
      </c>
      <c r="G60" s="366">
        <v>0</v>
      </c>
      <c r="H60" s="366">
        <v>34601.35</v>
      </c>
      <c r="I60" s="366">
        <v>816.98</v>
      </c>
      <c r="J60" s="365">
        <v>2.306658727274832E-2</v>
      </c>
    </row>
    <row r="61" spans="1:10" x14ac:dyDescent="0.2">
      <c r="A61" s="368" t="s">
        <v>3142</v>
      </c>
      <c r="B61" s="368" t="s">
        <v>3141</v>
      </c>
      <c r="C61" s="368" t="s">
        <v>1013</v>
      </c>
      <c r="D61" s="368">
        <v>2</v>
      </c>
      <c r="E61" s="368">
        <v>38</v>
      </c>
      <c r="F61" s="367">
        <v>2807.82</v>
      </c>
      <c r="G61" s="366">
        <v>0</v>
      </c>
      <c r="H61" s="366">
        <v>2070.44</v>
      </c>
      <c r="I61" s="366">
        <v>737.38</v>
      </c>
      <c r="J61" s="365">
        <v>0.26261654949391344</v>
      </c>
    </row>
    <row r="62" spans="1:10" x14ac:dyDescent="0.2">
      <c r="A62" s="368" t="s">
        <v>1791</v>
      </c>
      <c r="B62" s="368" t="s">
        <v>1790</v>
      </c>
      <c r="C62" s="368" t="s">
        <v>1013</v>
      </c>
      <c r="D62" s="368">
        <v>1</v>
      </c>
      <c r="E62" s="368">
        <v>19</v>
      </c>
      <c r="F62" s="367">
        <v>1620.36</v>
      </c>
      <c r="G62" s="366">
        <v>0</v>
      </c>
      <c r="H62" s="366">
        <v>1179</v>
      </c>
      <c r="I62" s="366">
        <v>441.36</v>
      </c>
      <c r="J62" s="365">
        <v>0.27238391468562539</v>
      </c>
    </row>
    <row r="63" spans="1:10" x14ac:dyDescent="0.2">
      <c r="A63" s="368" t="s">
        <v>1789</v>
      </c>
      <c r="B63" s="368" t="s">
        <v>1788</v>
      </c>
      <c r="C63" s="368" t="s">
        <v>1785</v>
      </c>
      <c r="D63" s="368">
        <v>172</v>
      </c>
      <c r="E63" s="368">
        <v>3440</v>
      </c>
      <c r="F63" s="367">
        <v>66459.8</v>
      </c>
      <c r="G63" s="366">
        <v>0</v>
      </c>
      <c r="H63" s="366">
        <v>57477.24</v>
      </c>
      <c r="I63" s="366">
        <v>8982.56</v>
      </c>
      <c r="J63" s="365">
        <v>0.13515779463675787</v>
      </c>
    </row>
    <row r="64" spans="1:10" x14ac:dyDescent="0.2">
      <c r="A64" s="368" t="s">
        <v>1787</v>
      </c>
      <c r="B64" s="368" t="s">
        <v>1786</v>
      </c>
      <c r="C64" s="368" t="s">
        <v>1785</v>
      </c>
      <c r="D64" s="368">
        <v>6</v>
      </c>
      <c r="E64" s="368">
        <v>120</v>
      </c>
      <c r="F64" s="367">
        <v>2660.51</v>
      </c>
      <c r="G64" s="366">
        <v>0</v>
      </c>
      <c r="H64" s="366">
        <v>2486.4</v>
      </c>
      <c r="I64" s="366">
        <v>174.11</v>
      </c>
      <c r="J64" s="365">
        <v>6.5442340002480726E-2</v>
      </c>
    </row>
    <row r="65" spans="1:10" x14ac:dyDescent="0.2">
      <c r="A65" s="368" t="s">
        <v>1784</v>
      </c>
      <c r="B65" s="368" t="s">
        <v>1783</v>
      </c>
      <c r="C65" s="368" t="s">
        <v>1771</v>
      </c>
      <c r="D65" s="368">
        <v>77</v>
      </c>
      <c r="E65" s="368">
        <v>462</v>
      </c>
      <c r="F65" s="367">
        <v>43562.85</v>
      </c>
      <c r="G65" s="366">
        <v>0</v>
      </c>
      <c r="H65" s="366">
        <v>34021.29</v>
      </c>
      <c r="I65" s="366">
        <v>9541.56</v>
      </c>
      <c r="J65" s="365">
        <v>0.21902974667635383</v>
      </c>
    </row>
    <row r="66" spans="1:10" x14ac:dyDescent="0.2">
      <c r="A66" s="368" t="s">
        <v>1784</v>
      </c>
      <c r="B66" s="368" t="s">
        <v>1783</v>
      </c>
      <c r="C66" s="368" t="s">
        <v>1774</v>
      </c>
      <c r="D66" s="368">
        <v>432</v>
      </c>
      <c r="E66" s="368">
        <v>108</v>
      </c>
      <c r="F66" s="367">
        <v>10679.04</v>
      </c>
      <c r="G66" s="366">
        <v>0</v>
      </c>
      <c r="H66" s="366">
        <v>7705.98</v>
      </c>
      <c r="I66" s="366">
        <v>2973.06</v>
      </c>
      <c r="J66" s="365">
        <v>0.27840142934196332</v>
      </c>
    </row>
    <row r="67" spans="1:10" ht="18" customHeight="1" x14ac:dyDescent="0.2">
      <c r="A67" s="368" t="s">
        <v>1782</v>
      </c>
      <c r="B67" s="368" t="s">
        <v>1781</v>
      </c>
      <c r="C67" s="368" t="s">
        <v>1771</v>
      </c>
      <c r="D67" s="368">
        <v>79</v>
      </c>
      <c r="E67" s="368">
        <v>474</v>
      </c>
      <c r="F67" s="367">
        <v>68317.33</v>
      </c>
      <c r="G67" s="366">
        <v>0</v>
      </c>
      <c r="H67" s="366">
        <v>49023.98</v>
      </c>
      <c r="I67" s="366">
        <v>19293.349999999999</v>
      </c>
      <c r="J67" s="365">
        <v>0.28240784585697365</v>
      </c>
    </row>
    <row r="68" spans="1:10" ht="18" customHeight="1" x14ac:dyDescent="0.2">
      <c r="A68" s="368" t="s">
        <v>1782</v>
      </c>
      <c r="B68" s="368" t="s">
        <v>1781</v>
      </c>
      <c r="C68" s="368" t="s">
        <v>1774</v>
      </c>
      <c r="D68" s="368">
        <v>192</v>
      </c>
      <c r="E68" s="368">
        <v>48</v>
      </c>
      <c r="F68" s="367">
        <v>7002.24</v>
      </c>
      <c r="G68" s="366">
        <v>0</v>
      </c>
      <c r="H68" s="366">
        <v>4972.8</v>
      </c>
      <c r="I68" s="366">
        <v>2029.44</v>
      </c>
      <c r="J68" s="365">
        <v>0.28982725527831094</v>
      </c>
    </row>
    <row r="69" spans="1:10" ht="18" customHeight="1" x14ac:dyDescent="0.2">
      <c r="A69" s="368" t="s">
        <v>1780</v>
      </c>
      <c r="B69" s="368" t="s">
        <v>1779</v>
      </c>
      <c r="C69" s="368" t="s">
        <v>1771</v>
      </c>
      <c r="D69" s="368">
        <v>2</v>
      </c>
      <c r="E69" s="368">
        <v>12</v>
      </c>
      <c r="F69" s="367">
        <v>3183.1</v>
      </c>
      <c r="G69" s="366">
        <v>0</v>
      </c>
      <c r="H69" s="366">
        <v>1915.02</v>
      </c>
      <c r="I69" s="366">
        <v>1268.08</v>
      </c>
      <c r="J69" s="365">
        <v>0.39837893877038105</v>
      </c>
    </row>
    <row r="70" spans="1:10" x14ac:dyDescent="0.2">
      <c r="A70" s="368" t="s">
        <v>1778</v>
      </c>
      <c r="B70" s="368" t="s">
        <v>1777</v>
      </c>
      <c r="C70" s="368" t="s">
        <v>1771</v>
      </c>
      <c r="D70" s="368">
        <v>93</v>
      </c>
      <c r="E70" s="368">
        <v>558</v>
      </c>
      <c r="F70" s="367">
        <v>54597.279999999999</v>
      </c>
      <c r="G70" s="366">
        <v>0</v>
      </c>
      <c r="H70" s="366">
        <v>38339.69</v>
      </c>
      <c r="I70" s="366">
        <v>16257.59</v>
      </c>
      <c r="J70" s="365">
        <v>0.29777289271553453</v>
      </c>
    </row>
    <row r="71" spans="1:10" x14ac:dyDescent="0.2">
      <c r="A71" s="368" t="s">
        <v>1778</v>
      </c>
      <c r="B71" s="368" t="s">
        <v>1777</v>
      </c>
      <c r="C71" s="368" t="s">
        <v>1774</v>
      </c>
      <c r="D71" s="368">
        <v>24</v>
      </c>
      <c r="E71" s="368">
        <v>6</v>
      </c>
      <c r="F71" s="367">
        <v>690.48</v>
      </c>
      <c r="G71" s="366">
        <v>0</v>
      </c>
      <c r="H71" s="366">
        <v>384.62</v>
      </c>
      <c r="I71" s="366">
        <v>305.86</v>
      </c>
      <c r="J71" s="365">
        <v>0.4429672112153864</v>
      </c>
    </row>
    <row r="72" spans="1:10" ht="18" customHeight="1" x14ac:dyDescent="0.2">
      <c r="A72" s="368" t="s">
        <v>1776</v>
      </c>
      <c r="B72" s="368" t="s">
        <v>1775</v>
      </c>
      <c r="C72" s="368" t="s">
        <v>1771</v>
      </c>
      <c r="D72" s="368">
        <v>56</v>
      </c>
      <c r="E72" s="368">
        <v>336</v>
      </c>
      <c r="F72" s="367">
        <v>34810.51</v>
      </c>
      <c r="G72" s="366">
        <v>0</v>
      </c>
      <c r="H72" s="366">
        <v>26655.759999999998</v>
      </c>
      <c r="I72" s="366">
        <v>8154.75</v>
      </c>
      <c r="J72" s="365">
        <v>0.2342611469926755</v>
      </c>
    </row>
    <row r="73" spans="1:10" ht="18" customHeight="1" x14ac:dyDescent="0.2">
      <c r="A73" s="368" t="s">
        <v>1773</v>
      </c>
      <c r="B73" s="368" t="s">
        <v>1772</v>
      </c>
      <c r="C73" s="368" t="s">
        <v>1771</v>
      </c>
      <c r="D73" s="368">
        <v>25</v>
      </c>
      <c r="E73" s="368">
        <v>150</v>
      </c>
      <c r="F73" s="367">
        <v>15337.62</v>
      </c>
      <c r="G73" s="366">
        <v>0</v>
      </c>
      <c r="H73" s="366">
        <v>13616.58</v>
      </c>
      <c r="I73" s="366">
        <v>1721.04</v>
      </c>
      <c r="J73" s="365">
        <v>0.11221036901422776</v>
      </c>
    </row>
    <row r="74" spans="1:10" ht="18" customHeight="1" x14ac:dyDescent="0.2">
      <c r="A74" s="368" t="s">
        <v>1773</v>
      </c>
      <c r="B74" s="368" t="s">
        <v>1772</v>
      </c>
      <c r="C74" s="368" t="s">
        <v>1774</v>
      </c>
      <c r="D74" s="368">
        <v>144</v>
      </c>
      <c r="E74" s="368">
        <v>36</v>
      </c>
      <c r="F74" s="367">
        <v>4376.16</v>
      </c>
      <c r="G74" s="366">
        <v>0</v>
      </c>
      <c r="H74" s="366">
        <v>3269.8</v>
      </c>
      <c r="I74" s="366">
        <v>1106.3599999999999</v>
      </c>
      <c r="J74" s="365">
        <v>0.25281525355562867</v>
      </c>
    </row>
    <row r="75" spans="1:10" x14ac:dyDescent="0.2">
      <c r="A75" s="368" t="s">
        <v>1770</v>
      </c>
      <c r="B75" s="368" t="s">
        <v>1769</v>
      </c>
      <c r="C75" s="368" t="s">
        <v>1764</v>
      </c>
      <c r="D75" s="368">
        <v>4</v>
      </c>
      <c r="E75" s="368">
        <v>56.76</v>
      </c>
      <c r="F75" s="367">
        <v>5179.4799999999996</v>
      </c>
      <c r="G75" s="366">
        <v>0</v>
      </c>
      <c r="H75" s="366">
        <v>3768.64</v>
      </c>
      <c r="I75" s="366">
        <v>1410.84</v>
      </c>
      <c r="J75" s="365">
        <v>0.27239027856078218</v>
      </c>
    </row>
    <row r="76" spans="1:10" x14ac:dyDescent="0.2">
      <c r="A76" s="368" t="s">
        <v>1770</v>
      </c>
      <c r="B76" s="368" t="s">
        <v>1769</v>
      </c>
      <c r="C76" s="368" t="s">
        <v>1074</v>
      </c>
      <c r="D76" s="368">
        <v>15</v>
      </c>
      <c r="E76" s="368">
        <v>14.19</v>
      </c>
      <c r="F76" s="367">
        <v>1087.95</v>
      </c>
      <c r="G76" s="366">
        <v>0</v>
      </c>
      <c r="H76" s="366">
        <v>942.16</v>
      </c>
      <c r="I76" s="366">
        <v>145.79</v>
      </c>
      <c r="J76" s="365">
        <v>0.13400432005147295</v>
      </c>
    </row>
    <row r="77" spans="1:10" x14ac:dyDescent="0.2">
      <c r="A77" s="368" t="s">
        <v>1768</v>
      </c>
      <c r="B77" s="368" t="s">
        <v>1767</v>
      </c>
      <c r="C77" s="368" t="s">
        <v>1074</v>
      </c>
      <c r="D77" s="368">
        <v>15</v>
      </c>
      <c r="E77" s="368">
        <v>14.19</v>
      </c>
      <c r="F77" s="367">
        <v>1087.95</v>
      </c>
      <c r="G77" s="366">
        <v>0</v>
      </c>
      <c r="H77" s="366">
        <v>998.38</v>
      </c>
      <c r="I77" s="366">
        <v>89.57</v>
      </c>
      <c r="J77" s="365">
        <v>8.2329151155843563E-2</v>
      </c>
    </row>
    <row r="78" spans="1:10" x14ac:dyDescent="0.2">
      <c r="A78" s="368" t="s">
        <v>1763</v>
      </c>
      <c r="B78" s="368" t="s">
        <v>1762</v>
      </c>
      <c r="C78" s="368" t="s">
        <v>1764</v>
      </c>
      <c r="D78" s="368">
        <v>55</v>
      </c>
      <c r="E78" s="368">
        <v>780.45</v>
      </c>
      <c r="F78" s="367">
        <v>64216.35</v>
      </c>
      <c r="G78" s="366">
        <v>0</v>
      </c>
      <c r="H78" s="366">
        <v>53813.06</v>
      </c>
      <c r="I78" s="366">
        <v>10403.290000000001</v>
      </c>
      <c r="J78" s="365">
        <v>0.16200375761001676</v>
      </c>
    </row>
    <row r="79" spans="1:10" ht="18" customHeight="1" x14ac:dyDescent="0.2">
      <c r="A79" s="368" t="s">
        <v>1763</v>
      </c>
      <c r="B79" s="368" t="s">
        <v>1762</v>
      </c>
      <c r="C79" s="368" t="s">
        <v>1074</v>
      </c>
      <c r="D79" s="368">
        <v>150</v>
      </c>
      <c r="E79" s="368">
        <v>141.9</v>
      </c>
      <c r="F79" s="367">
        <v>12399</v>
      </c>
      <c r="G79" s="366">
        <v>0</v>
      </c>
      <c r="H79" s="366">
        <v>9465</v>
      </c>
      <c r="I79" s="366">
        <v>2934</v>
      </c>
      <c r="J79" s="365">
        <v>0.23663198645052019</v>
      </c>
    </row>
    <row r="80" spans="1:10" ht="15" customHeight="1" x14ac:dyDescent="0.2">
      <c r="A80" s="368" t="s">
        <v>1761</v>
      </c>
      <c r="B80" s="368" t="s">
        <v>1760</v>
      </c>
      <c r="C80" s="368" t="s">
        <v>1099</v>
      </c>
      <c r="D80" s="368">
        <v>15000</v>
      </c>
      <c r="E80" s="368">
        <v>15000</v>
      </c>
      <c r="F80" s="367">
        <v>214380</v>
      </c>
      <c r="G80" s="366">
        <v>0</v>
      </c>
      <c r="H80" s="366">
        <v>177000</v>
      </c>
      <c r="I80" s="366">
        <v>37380</v>
      </c>
      <c r="J80" s="365">
        <v>0.17436328015673103</v>
      </c>
    </row>
    <row r="81" spans="1:10" x14ac:dyDescent="0.2">
      <c r="A81" s="368" t="s">
        <v>1755</v>
      </c>
      <c r="B81" s="368" t="s">
        <v>1754</v>
      </c>
      <c r="C81" s="368" t="s">
        <v>1018</v>
      </c>
      <c r="D81" s="368">
        <v>9</v>
      </c>
      <c r="E81" s="368">
        <v>1872</v>
      </c>
      <c r="F81" s="367">
        <v>36889.279999999999</v>
      </c>
      <c r="G81" s="366">
        <v>0</v>
      </c>
      <c r="H81" s="366">
        <v>27612.45</v>
      </c>
      <c r="I81" s="366">
        <v>9276.83</v>
      </c>
      <c r="J81" s="365">
        <v>0.25147766505608132</v>
      </c>
    </row>
    <row r="82" spans="1:10" ht="18" customHeight="1" x14ac:dyDescent="0.2">
      <c r="A82" s="368" t="s">
        <v>1753</v>
      </c>
      <c r="B82" s="368" t="s">
        <v>1752</v>
      </c>
      <c r="C82" s="368" t="s">
        <v>1018</v>
      </c>
      <c r="D82" s="368">
        <v>3</v>
      </c>
      <c r="E82" s="368">
        <v>624</v>
      </c>
      <c r="F82" s="367">
        <v>17433.900000000001</v>
      </c>
      <c r="G82" s="366">
        <v>0</v>
      </c>
      <c r="H82" s="366">
        <v>13834.53</v>
      </c>
      <c r="I82" s="366">
        <v>3599.37</v>
      </c>
      <c r="J82" s="365">
        <v>0.20645810748025398</v>
      </c>
    </row>
    <row r="83" spans="1:10" ht="18" customHeight="1" x14ac:dyDescent="0.2">
      <c r="A83" s="368" t="s">
        <v>1751</v>
      </c>
      <c r="B83" s="368" t="s">
        <v>1750</v>
      </c>
      <c r="C83" s="368" t="s">
        <v>1018</v>
      </c>
      <c r="D83" s="368">
        <v>2</v>
      </c>
      <c r="E83" s="368">
        <v>416</v>
      </c>
      <c r="F83" s="367">
        <v>19006.259999999998</v>
      </c>
      <c r="G83" s="366">
        <v>0</v>
      </c>
      <c r="H83" s="366">
        <v>15230.64</v>
      </c>
      <c r="I83" s="366">
        <v>3775.62</v>
      </c>
      <c r="J83" s="365">
        <v>0.19865139169936641</v>
      </c>
    </row>
    <row r="84" spans="1:10" ht="18" customHeight="1" x14ac:dyDescent="0.2">
      <c r="A84" s="368" t="s">
        <v>1749</v>
      </c>
      <c r="B84" s="368" t="s">
        <v>1748</v>
      </c>
      <c r="C84" s="368" t="s">
        <v>1018</v>
      </c>
      <c r="D84" s="368">
        <v>1</v>
      </c>
      <c r="E84" s="368">
        <v>208</v>
      </c>
      <c r="F84" s="367">
        <v>7000</v>
      </c>
      <c r="G84" s="366">
        <v>0</v>
      </c>
      <c r="H84" s="366">
        <v>9626.07</v>
      </c>
      <c r="I84" s="366">
        <v>-2626.07</v>
      </c>
      <c r="J84" s="365">
        <v>-0.37515285714285712</v>
      </c>
    </row>
    <row r="85" spans="1:10" x14ac:dyDescent="0.2">
      <c r="A85" s="368" t="s">
        <v>1747</v>
      </c>
      <c r="B85" s="368" t="s">
        <v>1746</v>
      </c>
      <c r="C85" s="368" t="s">
        <v>1018</v>
      </c>
      <c r="D85" s="368">
        <v>13</v>
      </c>
      <c r="E85" s="368">
        <v>2704</v>
      </c>
      <c r="F85" s="367">
        <v>155325.47</v>
      </c>
      <c r="G85" s="366">
        <v>0</v>
      </c>
      <c r="H85" s="366">
        <v>149225.91</v>
      </c>
      <c r="I85" s="366">
        <v>6099.56</v>
      </c>
      <c r="J85" s="365">
        <v>3.9269541563273558E-2</v>
      </c>
    </row>
    <row r="86" spans="1:10" ht="18" customHeight="1" x14ac:dyDescent="0.2">
      <c r="A86" s="368" t="s">
        <v>1743</v>
      </c>
      <c r="B86" s="368" t="s">
        <v>1742</v>
      </c>
      <c r="C86" s="368" t="s">
        <v>1018</v>
      </c>
      <c r="D86" s="368">
        <v>1</v>
      </c>
      <c r="E86" s="368">
        <v>208</v>
      </c>
      <c r="F86" s="367">
        <v>14567.01</v>
      </c>
      <c r="G86" s="366">
        <v>0</v>
      </c>
      <c r="H86" s="366">
        <v>13247.82</v>
      </c>
      <c r="I86" s="366">
        <v>1319.19</v>
      </c>
      <c r="J86" s="365">
        <v>9.0560108079832446E-2</v>
      </c>
    </row>
    <row r="87" spans="1:10" x14ac:dyDescent="0.2">
      <c r="A87" s="368" t="s">
        <v>11366</v>
      </c>
      <c r="B87" s="368" t="s">
        <v>11365</v>
      </c>
      <c r="C87" s="368" t="s">
        <v>1018</v>
      </c>
      <c r="D87" s="368">
        <v>1</v>
      </c>
      <c r="E87" s="368">
        <v>208</v>
      </c>
      <c r="F87" s="367">
        <v>12368.46</v>
      </c>
      <c r="G87" s="366">
        <v>0</v>
      </c>
      <c r="H87" s="366">
        <v>9214.5</v>
      </c>
      <c r="I87" s="366">
        <v>3153.96</v>
      </c>
      <c r="J87" s="365">
        <v>0.25500021829718494</v>
      </c>
    </row>
    <row r="88" spans="1:10" x14ac:dyDescent="0.2">
      <c r="A88" s="368" t="s">
        <v>2307</v>
      </c>
      <c r="B88" s="368" t="s">
        <v>2306</v>
      </c>
      <c r="C88" s="368" t="s">
        <v>1018</v>
      </c>
      <c r="D88" s="368">
        <v>1</v>
      </c>
      <c r="E88" s="368">
        <v>208</v>
      </c>
      <c r="F88" s="367">
        <v>18509.09</v>
      </c>
      <c r="G88" s="366">
        <v>0</v>
      </c>
      <c r="H88" s="366">
        <v>11783.78</v>
      </c>
      <c r="I88" s="366">
        <v>6725.31</v>
      </c>
      <c r="J88" s="365">
        <v>0.36335173690332695</v>
      </c>
    </row>
    <row r="89" spans="1:10" x14ac:dyDescent="0.2">
      <c r="A89" s="368" t="s">
        <v>1733</v>
      </c>
      <c r="B89" s="368" t="s">
        <v>1732</v>
      </c>
      <c r="C89" s="368" t="s">
        <v>1018</v>
      </c>
      <c r="D89" s="368">
        <v>3</v>
      </c>
      <c r="E89" s="368">
        <v>624</v>
      </c>
      <c r="F89" s="367">
        <v>41340.1</v>
      </c>
      <c r="G89" s="366">
        <v>0</v>
      </c>
      <c r="H89" s="366">
        <v>33677.85</v>
      </c>
      <c r="I89" s="366">
        <v>7662.25</v>
      </c>
      <c r="J89" s="365">
        <v>0.18534667308497077</v>
      </c>
    </row>
    <row r="90" spans="1:10" x14ac:dyDescent="0.2">
      <c r="A90" s="368" t="s">
        <v>1729</v>
      </c>
      <c r="B90" s="368" t="s">
        <v>1728</v>
      </c>
      <c r="C90" s="368" t="s">
        <v>1018</v>
      </c>
      <c r="D90" s="368">
        <v>3</v>
      </c>
      <c r="E90" s="368">
        <v>624</v>
      </c>
      <c r="F90" s="367">
        <v>57974.89</v>
      </c>
      <c r="G90" s="366">
        <v>0</v>
      </c>
      <c r="H90" s="366">
        <v>45034.65</v>
      </c>
      <c r="I90" s="366">
        <v>12940.24</v>
      </c>
      <c r="J90" s="365">
        <v>0.22320421824000011</v>
      </c>
    </row>
    <row r="91" spans="1:10" ht="18" customHeight="1" x14ac:dyDescent="0.2">
      <c r="A91" s="368" t="s">
        <v>1727</v>
      </c>
      <c r="B91" s="368" t="s">
        <v>1726</v>
      </c>
      <c r="C91" s="368" t="s">
        <v>1018</v>
      </c>
      <c r="D91" s="368">
        <v>3</v>
      </c>
      <c r="E91" s="368">
        <v>624</v>
      </c>
      <c r="F91" s="367">
        <v>31500</v>
      </c>
      <c r="G91" s="366">
        <v>0</v>
      </c>
      <c r="H91" s="366">
        <v>29716.68</v>
      </c>
      <c r="I91" s="366">
        <v>1783.32</v>
      </c>
      <c r="J91" s="365">
        <v>5.6613333333333335E-2</v>
      </c>
    </row>
    <row r="92" spans="1:10" x14ac:dyDescent="0.2">
      <c r="A92" s="368" t="s">
        <v>11364</v>
      </c>
      <c r="B92" s="368" t="s">
        <v>11363</v>
      </c>
      <c r="C92" s="368" t="s">
        <v>1018</v>
      </c>
      <c r="D92" s="368">
        <v>1</v>
      </c>
      <c r="E92" s="368">
        <v>208</v>
      </c>
      <c r="F92" s="367">
        <v>12576.42</v>
      </c>
      <c r="G92" s="366">
        <v>0</v>
      </c>
      <c r="H92" s="366">
        <v>5698.32</v>
      </c>
      <c r="I92" s="366">
        <v>6878.1</v>
      </c>
      <c r="J92" s="365">
        <v>0.5469044449851389</v>
      </c>
    </row>
    <row r="93" spans="1:10" ht="18" customHeight="1" x14ac:dyDescent="0.2">
      <c r="A93" s="368" t="s">
        <v>3844</v>
      </c>
      <c r="B93" s="368" t="s">
        <v>3843</v>
      </c>
      <c r="C93" s="368" t="s">
        <v>1018</v>
      </c>
      <c r="D93" s="368">
        <v>3</v>
      </c>
      <c r="E93" s="368">
        <v>624</v>
      </c>
      <c r="F93" s="367">
        <v>30083.7</v>
      </c>
      <c r="G93" s="366">
        <v>0</v>
      </c>
      <c r="H93" s="366">
        <v>26159.759999999998</v>
      </c>
      <c r="I93" s="366">
        <v>3923.94</v>
      </c>
      <c r="J93" s="365">
        <v>0.13043408889199135</v>
      </c>
    </row>
    <row r="94" spans="1:10" ht="18" customHeight="1" x14ac:dyDescent="0.2">
      <c r="A94" s="368" t="s">
        <v>1723</v>
      </c>
      <c r="B94" s="368" t="s">
        <v>1722</v>
      </c>
      <c r="C94" s="368" t="s">
        <v>1018</v>
      </c>
      <c r="D94" s="368">
        <v>17</v>
      </c>
      <c r="E94" s="368">
        <v>3536</v>
      </c>
      <c r="F94" s="367">
        <v>135802.44</v>
      </c>
      <c r="G94" s="366">
        <v>0</v>
      </c>
      <c r="H94" s="366">
        <v>154143.25</v>
      </c>
      <c r="I94" s="366">
        <v>-18340.810000000001</v>
      </c>
      <c r="J94" s="365">
        <v>-0.13505508442999994</v>
      </c>
    </row>
    <row r="95" spans="1:10" x14ac:dyDescent="0.2">
      <c r="A95" s="368" t="s">
        <v>1718</v>
      </c>
      <c r="B95" s="368" t="s">
        <v>1717</v>
      </c>
      <c r="C95" s="368" t="s">
        <v>1714</v>
      </c>
      <c r="D95" s="368">
        <v>5</v>
      </c>
      <c r="E95" s="368">
        <v>108</v>
      </c>
      <c r="F95" s="367">
        <v>9712.7999999999993</v>
      </c>
      <c r="G95" s="366">
        <v>0</v>
      </c>
      <c r="H95" s="366">
        <v>7336.2</v>
      </c>
      <c r="I95" s="366">
        <v>2376.6</v>
      </c>
      <c r="J95" s="365">
        <v>0.24468742278230787</v>
      </c>
    </row>
    <row r="96" spans="1:10" x14ac:dyDescent="0.2">
      <c r="A96" s="368" t="s">
        <v>6043</v>
      </c>
      <c r="B96" s="368" t="s">
        <v>6042</v>
      </c>
      <c r="C96" s="368" t="s">
        <v>1714</v>
      </c>
      <c r="D96" s="368">
        <v>2</v>
      </c>
      <c r="E96" s="368">
        <v>43.2</v>
      </c>
      <c r="F96" s="367">
        <v>4009.66</v>
      </c>
      <c r="G96" s="366">
        <v>0</v>
      </c>
      <c r="H96" s="366">
        <v>2511.44</v>
      </c>
      <c r="I96" s="366">
        <v>1498.22</v>
      </c>
      <c r="J96" s="365">
        <v>0.3736526289012036</v>
      </c>
    </row>
    <row r="97" spans="1:10" x14ac:dyDescent="0.2">
      <c r="A97" s="368" t="s">
        <v>2305</v>
      </c>
      <c r="B97" s="368" t="s">
        <v>2304</v>
      </c>
      <c r="C97" s="368" t="s">
        <v>1714</v>
      </c>
      <c r="D97" s="368">
        <v>3</v>
      </c>
      <c r="E97" s="368">
        <v>64.8</v>
      </c>
      <c r="F97" s="367">
        <v>6311.19</v>
      </c>
      <c r="G97" s="366">
        <v>0</v>
      </c>
      <c r="H97" s="366">
        <v>4272.24</v>
      </c>
      <c r="I97" s="366">
        <v>2038.95</v>
      </c>
      <c r="J97" s="365">
        <v>0.32306902501746898</v>
      </c>
    </row>
    <row r="98" spans="1:10" ht="18" customHeight="1" x14ac:dyDescent="0.2">
      <c r="A98" s="368" t="s">
        <v>1716</v>
      </c>
      <c r="B98" s="368" t="s">
        <v>1715</v>
      </c>
      <c r="C98" s="368" t="s">
        <v>1714</v>
      </c>
      <c r="D98" s="368">
        <v>1</v>
      </c>
      <c r="E98" s="368">
        <v>21.6</v>
      </c>
      <c r="F98" s="367">
        <v>2092.7600000000002</v>
      </c>
      <c r="G98" s="366">
        <v>0</v>
      </c>
      <c r="H98" s="366">
        <v>985.85</v>
      </c>
      <c r="I98" s="366">
        <v>1106.9100000000001</v>
      </c>
      <c r="J98" s="365">
        <v>0.52892352682581856</v>
      </c>
    </row>
    <row r="99" spans="1:10" ht="15" customHeight="1" x14ac:dyDescent="0.2">
      <c r="A99" s="368" t="s">
        <v>1713</v>
      </c>
      <c r="B99" s="368" t="s">
        <v>1712</v>
      </c>
      <c r="C99" s="368" t="s">
        <v>1099</v>
      </c>
      <c r="D99" s="368">
        <v>2000</v>
      </c>
      <c r="E99" s="368">
        <v>2000</v>
      </c>
      <c r="F99" s="367">
        <v>61600</v>
      </c>
      <c r="G99" s="366">
        <v>0</v>
      </c>
      <c r="H99" s="366">
        <v>61600</v>
      </c>
      <c r="I99" s="366">
        <v>0</v>
      </c>
      <c r="J99" s="365">
        <v>0</v>
      </c>
    </row>
    <row r="100" spans="1:10" x14ac:dyDescent="0.2">
      <c r="A100" s="368" t="s">
        <v>1707</v>
      </c>
      <c r="B100" s="368" t="s">
        <v>1706</v>
      </c>
      <c r="C100" s="368" t="s">
        <v>1701</v>
      </c>
      <c r="D100" s="368">
        <v>8</v>
      </c>
      <c r="E100" s="368">
        <v>32</v>
      </c>
      <c r="F100" s="367">
        <v>3952.08</v>
      </c>
      <c r="G100" s="366">
        <v>0</v>
      </c>
      <c r="H100" s="366">
        <v>2886.24</v>
      </c>
      <c r="I100" s="366">
        <v>1065.8399999999999</v>
      </c>
      <c r="J100" s="365">
        <v>0.26969089694540599</v>
      </c>
    </row>
    <row r="101" spans="1:10" x14ac:dyDescent="0.2">
      <c r="A101" s="368" t="s">
        <v>2301</v>
      </c>
      <c r="B101" s="368" t="s">
        <v>2300</v>
      </c>
      <c r="C101" s="368" t="s">
        <v>1701</v>
      </c>
      <c r="D101" s="368">
        <v>5</v>
      </c>
      <c r="E101" s="368">
        <v>20</v>
      </c>
      <c r="F101" s="367">
        <v>2154.75</v>
      </c>
      <c r="G101" s="366">
        <v>0</v>
      </c>
      <c r="H101" s="366">
        <v>1567.8</v>
      </c>
      <c r="I101" s="366">
        <v>586.95000000000005</v>
      </c>
      <c r="J101" s="365">
        <v>0.27239819004524884</v>
      </c>
    </row>
    <row r="102" spans="1:10" ht="18" customHeight="1" x14ac:dyDescent="0.2">
      <c r="A102" s="368" t="s">
        <v>1703</v>
      </c>
      <c r="B102" s="368" t="s">
        <v>1702</v>
      </c>
      <c r="C102" s="368" t="s">
        <v>1701</v>
      </c>
      <c r="D102" s="368">
        <v>5</v>
      </c>
      <c r="E102" s="368">
        <v>20</v>
      </c>
      <c r="F102" s="367">
        <v>2598</v>
      </c>
      <c r="G102" s="366">
        <v>0</v>
      </c>
      <c r="H102" s="366">
        <v>2284.65</v>
      </c>
      <c r="I102" s="366">
        <v>313.35000000000002</v>
      </c>
      <c r="J102" s="365">
        <v>0.1206120092378753</v>
      </c>
    </row>
    <row r="103" spans="1:10" ht="18" customHeight="1" x14ac:dyDescent="0.2">
      <c r="A103" s="368" t="s">
        <v>1700</v>
      </c>
      <c r="B103" s="368" t="s">
        <v>1699</v>
      </c>
      <c r="C103" s="368" t="s">
        <v>1684</v>
      </c>
      <c r="D103" s="368">
        <v>9</v>
      </c>
      <c r="E103" s="368">
        <v>144</v>
      </c>
      <c r="F103" s="367">
        <v>17046.54</v>
      </c>
      <c r="G103" s="366">
        <v>0</v>
      </c>
      <c r="H103" s="366">
        <v>11724.57</v>
      </c>
      <c r="I103" s="366">
        <v>5321.97</v>
      </c>
      <c r="J103" s="365">
        <v>0.31220235895378184</v>
      </c>
    </row>
    <row r="104" spans="1:10" x14ac:dyDescent="0.2">
      <c r="A104" s="368" t="s">
        <v>1698</v>
      </c>
      <c r="B104" s="368" t="s">
        <v>1697</v>
      </c>
      <c r="C104" s="368" t="s">
        <v>1684</v>
      </c>
      <c r="D104" s="368">
        <v>70</v>
      </c>
      <c r="E104" s="368">
        <v>1120</v>
      </c>
      <c r="F104" s="367">
        <v>112964.01</v>
      </c>
      <c r="G104" s="366">
        <v>0</v>
      </c>
      <c r="H104" s="366">
        <v>94300.01</v>
      </c>
      <c r="I104" s="366">
        <v>18664</v>
      </c>
      <c r="J104" s="365">
        <v>0.16522076367508554</v>
      </c>
    </row>
    <row r="105" spans="1:10" x14ac:dyDescent="0.2">
      <c r="A105" s="368" t="s">
        <v>1696</v>
      </c>
      <c r="B105" s="368" t="s">
        <v>1695</v>
      </c>
      <c r="C105" s="368" t="s">
        <v>1684</v>
      </c>
      <c r="D105" s="368">
        <v>1</v>
      </c>
      <c r="E105" s="368">
        <v>16</v>
      </c>
      <c r="F105" s="367">
        <v>1921.19</v>
      </c>
      <c r="G105" s="366">
        <v>0</v>
      </c>
      <c r="H105" s="366">
        <v>1435.62</v>
      </c>
      <c r="I105" s="366">
        <v>485.57</v>
      </c>
      <c r="J105" s="365">
        <v>0.25274439279821359</v>
      </c>
    </row>
    <row r="106" spans="1:10" x14ac:dyDescent="0.2">
      <c r="A106" s="368" t="s">
        <v>1694</v>
      </c>
      <c r="B106" s="368" t="s">
        <v>1693</v>
      </c>
      <c r="C106" s="368" t="s">
        <v>1684</v>
      </c>
      <c r="D106" s="368">
        <v>5</v>
      </c>
      <c r="E106" s="368">
        <v>80</v>
      </c>
      <c r="F106" s="367">
        <v>13052.75</v>
      </c>
      <c r="G106" s="366">
        <v>0</v>
      </c>
      <c r="H106" s="366">
        <v>8817</v>
      </c>
      <c r="I106" s="366">
        <v>4235.75</v>
      </c>
      <c r="J106" s="365">
        <v>0.3245101606941066</v>
      </c>
    </row>
    <row r="107" spans="1:10" x14ac:dyDescent="0.2">
      <c r="A107" s="368" t="s">
        <v>1692</v>
      </c>
      <c r="B107" s="368" t="s">
        <v>1691</v>
      </c>
      <c r="C107" s="368" t="s">
        <v>1684</v>
      </c>
      <c r="D107" s="368">
        <v>5</v>
      </c>
      <c r="E107" s="368">
        <v>80</v>
      </c>
      <c r="F107" s="367">
        <v>6806.83</v>
      </c>
      <c r="G107" s="366">
        <v>0</v>
      </c>
      <c r="H107" s="366">
        <v>5897.05</v>
      </c>
      <c r="I107" s="366">
        <v>909.78</v>
      </c>
      <c r="J107" s="365">
        <v>0.13365692987778452</v>
      </c>
    </row>
    <row r="108" spans="1:10" x14ac:dyDescent="0.2">
      <c r="A108" s="368" t="s">
        <v>1690</v>
      </c>
      <c r="B108" s="368" t="s">
        <v>1689</v>
      </c>
      <c r="C108" s="368" t="s">
        <v>1684</v>
      </c>
      <c r="D108" s="368">
        <v>12</v>
      </c>
      <c r="E108" s="368">
        <v>192</v>
      </c>
      <c r="F108" s="367">
        <v>21224.05</v>
      </c>
      <c r="G108" s="366">
        <v>0</v>
      </c>
      <c r="H108" s="366">
        <v>15047</v>
      </c>
      <c r="I108" s="366">
        <v>6177.05</v>
      </c>
      <c r="J108" s="365">
        <v>0.29104011722550599</v>
      </c>
    </row>
    <row r="109" spans="1:10" x14ac:dyDescent="0.2">
      <c r="A109" s="368" t="s">
        <v>1688</v>
      </c>
      <c r="B109" s="368" t="s">
        <v>1687</v>
      </c>
      <c r="C109" s="368" t="s">
        <v>1684</v>
      </c>
      <c r="D109" s="368">
        <v>39</v>
      </c>
      <c r="E109" s="368">
        <v>624</v>
      </c>
      <c r="F109" s="367">
        <v>61684.34</v>
      </c>
      <c r="G109" s="366">
        <v>0</v>
      </c>
      <c r="H109" s="366">
        <v>57882.239999999998</v>
      </c>
      <c r="I109" s="366">
        <v>3802.1</v>
      </c>
      <c r="J109" s="365">
        <v>6.1638010555029037E-2</v>
      </c>
    </row>
    <row r="110" spans="1:10" ht="18" customHeight="1" x14ac:dyDescent="0.2">
      <c r="A110" s="368" t="s">
        <v>1686</v>
      </c>
      <c r="B110" s="368" t="s">
        <v>1685</v>
      </c>
      <c r="C110" s="368" t="s">
        <v>1684</v>
      </c>
      <c r="D110" s="368">
        <v>2</v>
      </c>
      <c r="E110" s="368">
        <v>32</v>
      </c>
      <c r="F110" s="367">
        <v>5817.54</v>
      </c>
      <c r="G110" s="366">
        <v>0</v>
      </c>
      <c r="H110" s="366">
        <v>4232.9399999999996</v>
      </c>
      <c r="I110" s="366">
        <v>1584.6</v>
      </c>
      <c r="J110" s="365">
        <v>0.27238317226869091</v>
      </c>
    </row>
    <row r="111" spans="1:10" x14ac:dyDescent="0.2">
      <c r="A111" s="368" t="s">
        <v>1683</v>
      </c>
      <c r="B111" s="368" t="s">
        <v>1682</v>
      </c>
      <c r="C111" s="368" t="s">
        <v>1677</v>
      </c>
      <c r="D111" s="368">
        <v>7</v>
      </c>
      <c r="E111" s="368">
        <v>84</v>
      </c>
      <c r="F111" s="367">
        <v>9724.77</v>
      </c>
      <c r="G111" s="366">
        <v>-381.73</v>
      </c>
      <c r="H111" s="366">
        <v>6606.75</v>
      </c>
      <c r="I111" s="366">
        <v>2736.29</v>
      </c>
      <c r="J111" s="365">
        <v>0.29286934445319723</v>
      </c>
    </row>
    <row r="112" spans="1:10" x14ac:dyDescent="0.2">
      <c r="A112" s="368" t="s">
        <v>1681</v>
      </c>
      <c r="B112" s="368" t="s">
        <v>1680</v>
      </c>
      <c r="C112" s="368" t="s">
        <v>1077</v>
      </c>
      <c r="D112" s="368">
        <v>4</v>
      </c>
      <c r="E112" s="368">
        <v>45.408000000000001</v>
      </c>
      <c r="F112" s="367">
        <v>6386.33</v>
      </c>
      <c r="G112" s="366">
        <v>0</v>
      </c>
      <c r="H112" s="366">
        <v>3866.92</v>
      </c>
      <c r="I112" s="366">
        <v>2519.41</v>
      </c>
      <c r="J112" s="365">
        <v>0.39450044078523971</v>
      </c>
    </row>
    <row r="113" spans="1:10" ht="18" customHeight="1" x14ac:dyDescent="0.2">
      <c r="A113" s="368" t="s">
        <v>1679</v>
      </c>
      <c r="B113" s="368" t="s">
        <v>1678</v>
      </c>
      <c r="C113" s="368" t="s">
        <v>1077</v>
      </c>
      <c r="D113" s="368">
        <v>124</v>
      </c>
      <c r="E113" s="368">
        <v>1407.6479999999999</v>
      </c>
      <c r="F113" s="367">
        <v>48109.7</v>
      </c>
      <c r="G113" s="366">
        <v>0</v>
      </c>
      <c r="H113" s="366">
        <v>28161.200000000001</v>
      </c>
      <c r="I113" s="366">
        <v>19948.5</v>
      </c>
      <c r="J113" s="365">
        <v>0.41464611086745501</v>
      </c>
    </row>
    <row r="114" spans="1:10" ht="18" customHeight="1" x14ac:dyDescent="0.2">
      <c r="A114" s="368" t="s">
        <v>1679</v>
      </c>
      <c r="B114" s="368" t="s">
        <v>1678</v>
      </c>
      <c r="C114" s="368" t="s">
        <v>1074</v>
      </c>
      <c r="D114" s="368">
        <v>144</v>
      </c>
      <c r="E114" s="368">
        <v>136.22399999999999</v>
      </c>
      <c r="F114" s="367">
        <v>5542.56</v>
      </c>
      <c r="G114" s="366">
        <v>0</v>
      </c>
      <c r="H114" s="366">
        <v>2865.96</v>
      </c>
      <c r="I114" s="366">
        <v>2676.6</v>
      </c>
      <c r="J114" s="365">
        <v>0.48291764094570017</v>
      </c>
    </row>
    <row r="115" spans="1:10" ht="18" customHeight="1" x14ac:dyDescent="0.2">
      <c r="A115" s="368" t="s">
        <v>1676</v>
      </c>
      <c r="B115" s="368" t="s">
        <v>1675</v>
      </c>
      <c r="C115" s="368" t="s">
        <v>1677</v>
      </c>
      <c r="D115" s="368">
        <v>67</v>
      </c>
      <c r="E115" s="368">
        <v>804</v>
      </c>
      <c r="F115" s="367">
        <v>20587.25</v>
      </c>
      <c r="G115" s="366">
        <v>0</v>
      </c>
      <c r="H115" s="366">
        <v>16208.12</v>
      </c>
      <c r="I115" s="366">
        <v>4379.13</v>
      </c>
      <c r="J115" s="365">
        <v>0.2127107797301728</v>
      </c>
    </row>
    <row r="116" spans="1:10" ht="15" customHeight="1" x14ac:dyDescent="0.2">
      <c r="A116" s="368" t="s">
        <v>1676</v>
      </c>
      <c r="B116" s="368" t="s">
        <v>1675</v>
      </c>
      <c r="C116" s="368" t="s">
        <v>1078</v>
      </c>
      <c r="D116" s="368">
        <v>300</v>
      </c>
      <c r="E116" s="368">
        <v>300</v>
      </c>
      <c r="F116" s="367">
        <v>8022</v>
      </c>
      <c r="G116" s="366">
        <v>0</v>
      </c>
      <c r="H116" s="366">
        <v>6001.79</v>
      </c>
      <c r="I116" s="366">
        <v>2020.21</v>
      </c>
      <c r="J116" s="365">
        <v>0.2518337073049115</v>
      </c>
    </row>
    <row r="117" spans="1:10" x14ac:dyDescent="0.2">
      <c r="A117" s="368" t="s">
        <v>1674</v>
      </c>
      <c r="B117" s="368" t="s">
        <v>1673</v>
      </c>
      <c r="C117" s="368" t="s">
        <v>1077</v>
      </c>
      <c r="D117" s="368">
        <v>8</v>
      </c>
      <c r="E117" s="368">
        <v>90.816000000000003</v>
      </c>
      <c r="F117" s="367">
        <v>8661.02</v>
      </c>
      <c r="G117" s="366">
        <v>0</v>
      </c>
      <c r="H117" s="366">
        <v>6208.15</v>
      </c>
      <c r="I117" s="366">
        <v>2452.87</v>
      </c>
      <c r="J117" s="365">
        <v>0.28320798243163048</v>
      </c>
    </row>
    <row r="118" spans="1:10" x14ac:dyDescent="0.2">
      <c r="A118" s="368" t="s">
        <v>1674</v>
      </c>
      <c r="B118" s="368" t="s">
        <v>1673</v>
      </c>
      <c r="C118" s="368" t="s">
        <v>1074</v>
      </c>
      <c r="D118" s="368">
        <v>36</v>
      </c>
      <c r="E118" s="368">
        <v>34.055999999999997</v>
      </c>
      <c r="F118" s="367">
        <v>2625.48</v>
      </c>
      <c r="G118" s="366">
        <v>0</v>
      </c>
      <c r="H118" s="366">
        <v>2338.77</v>
      </c>
      <c r="I118" s="366">
        <v>286.70999999999998</v>
      </c>
      <c r="J118" s="365">
        <v>0.10920288861465333</v>
      </c>
    </row>
    <row r="119" spans="1:10" x14ac:dyDescent="0.2">
      <c r="A119" s="368" t="s">
        <v>1672</v>
      </c>
      <c r="B119" s="368" t="s">
        <v>1671</v>
      </c>
      <c r="C119" s="368" t="s">
        <v>1077</v>
      </c>
      <c r="D119" s="368">
        <v>61</v>
      </c>
      <c r="E119" s="368">
        <v>692.47199999999998</v>
      </c>
      <c r="F119" s="367">
        <v>61090.54</v>
      </c>
      <c r="G119" s="366">
        <v>-2190.2199999999998</v>
      </c>
      <c r="H119" s="366">
        <v>45693.71</v>
      </c>
      <c r="I119" s="366">
        <v>13206.61</v>
      </c>
      <c r="J119" s="365">
        <v>0.2242196646809389</v>
      </c>
    </row>
    <row r="120" spans="1:10" x14ac:dyDescent="0.2">
      <c r="A120" s="368" t="s">
        <v>1672</v>
      </c>
      <c r="B120" s="368" t="s">
        <v>1671</v>
      </c>
      <c r="C120" s="368" t="s">
        <v>1074</v>
      </c>
      <c r="D120" s="368">
        <v>60</v>
      </c>
      <c r="E120" s="368">
        <v>56.76</v>
      </c>
      <c r="F120" s="367">
        <v>4375.8</v>
      </c>
      <c r="G120" s="366">
        <v>0</v>
      </c>
      <c r="H120" s="366">
        <v>3872.35</v>
      </c>
      <c r="I120" s="366">
        <v>503.45</v>
      </c>
      <c r="J120" s="365">
        <v>0.11505324740618858</v>
      </c>
    </row>
    <row r="121" spans="1:10" ht="18" customHeight="1" x14ac:dyDescent="0.2">
      <c r="A121" s="368" t="s">
        <v>1670</v>
      </c>
      <c r="B121" s="368" t="s">
        <v>1669</v>
      </c>
      <c r="C121" s="368" t="s">
        <v>1077</v>
      </c>
      <c r="D121" s="368">
        <v>329</v>
      </c>
      <c r="E121" s="368">
        <v>3734.808</v>
      </c>
      <c r="F121" s="367">
        <v>245535.65</v>
      </c>
      <c r="G121" s="366">
        <v>-951.72</v>
      </c>
      <c r="H121" s="366">
        <v>198329.92</v>
      </c>
      <c r="I121" s="366">
        <v>46254.01</v>
      </c>
      <c r="J121" s="365">
        <v>0.18911303780260624</v>
      </c>
    </row>
    <row r="122" spans="1:10" ht="18" customHeight="1" x14ac:dyDescent="0.2">
      <c r="A122" s="368" t="s">
        <v>1670</v>
      </c>
      <c r="B122" s="368" t="s">
        <v>1669</v>
      </c>
      <c r="C122" s="368" t="s">
        <v>1074</v>
      </c>
      <c r="D122" s="368">
        <v>264</v>
      </c>
      <c r="E122" s="368">
        <v>249.744</v>
      </c>
      <c r="F122" s="367">
        <v>19361.759999999998</v>
      </c>
      <c r="G122" s="366">
        <v>0</v>
      </c>
      <c r="H122" s="366">
        <v>13252.64</v>
      </c>
      <c r="I122" s="366">
        <v>6109.12</v>
      </c>
      <c r="J122" s="365">
        <v>0.31552503491418138</v>
      </c>
    </row>
    <row r="123" spans="1:10" x14ac:dyDescent="0.2">
      <c r="A123" s="368" t="s">
        <v>3130</v>
      </c>
      <c r="B123" s="368" t="s">
        <v>3129</v>
      </c>
      <c r="C123" s="368" t="s">
        <v>1077</v>
      </c>
      <c r="D123" s="368">
        <v>2</v>
      </c>
      <c r="E123" s="368">
        <v>22.704000000000001</v>
      </c>
      <c r="F123" s="367">
        <v>2395.88</v>
      </c>
      <c r="G123" s="366">
        <v>0</v>
      </c>
      <c r="H123" s="366">
        <v>1748.77</v>
      </c>
      <c r="I123" s="366">
        <v>647.11</v>
      </c>
      <c r="J123" s="365">
        <v>0.27009282601799756</v>
      </c>
    </row>
    <row r="124" spans="1:10" x14ac:dyDescent="0.2">
      <c r="A124" s="368" t="s">
        <v>1666</v>
      </c>
      <c r="B124" s="368" t="s">
        <v>1665</v>
      </c>
      <c r="C124" s="368" t="s">
        <v>1077</v>
      </c>
      <c r="D124" s="368">
        <v>2</v>
      </c>
      <c r="E124" s="368">
        <v>22.704000000000001</v>
      </c>
      <c r="F124" s="367">
        <v>2365.48</v>
      </c>
      <c r="G124" s="366">
        <v>0</v>
      </c>
      <c r="H124" s="366">
        <v>1917.47</v>
      </c>
      <c r="I124" s="366">
        <v>448.01</v>
      </c>
      <c r="J124" s="365">
        <v>0.18939496423558855</v>
      </c>
    </row>
    <row r="125" spans="1:10" x14ac:dyDescent="0.2">
      <c r="A125" s="368" t="s">
        <v>1666</v>
      </c>
      <c r="B125" s="368" t="s">
        <v>1665</v>
      </c>
      <c r="C125" s="368" t="s">
        <v>1074</v>
      </c>
      <c r="D125" s="368">
        <v>120</v>
      </c>
      <c r="E125" s="368">
        <v>113.52</v>
      </c>
      <c r="F125" s="367">
        <v>10696.8</v>
      </c>
      <c r="G125" s="366">
        <v>0</v>
      </c>
      <c r="H125" s="366">
        <v>9620.6</v>
      </c>
      <c r="I125" s="366">
        <v>1076.2</v>
      </c>
      <c r="J125" s="365">
        <v>0.10060952808316506</v>
      </c>
    </row>
    <row r="126" spans="1:10" x14ac:dyDescent="0.2">
      <c r="A126" s="368" t="s">
        <v>1664</v>
      </c>
      <c r="B126" s="368" t="s">
        <v>1663</v>
      </c>
      <c r="C126" s="368" t="s">
        <v>1077</v>
      </c>
      <c r="D126" s="368">
        <v>15</v>
      </c>
      <c r="E126" s="368">
        <v>170.28</v>
      </c>
      <c r="F126" s="367">
        <v>18021.990000000002</v>
      </c>
      <c r="G126" s="366">
        <v>0</v>
      </c>
      <c r="H126" s="366">
        <v>13441.8</v>
      </c>
      <c r="I126" s="366">
        <v>4580.1899999999996</v>
      </c>
      <c r="J126" s="365">
        <v>0.25414452011126409</v>
      </c>
    </row>
    <row r="127" spans="1:10" x14ac:dyDescent="0.2">
      <c r="A127" s="368" t="s">
        <v>1662</v>
      </c>
      <c r="B127" s="368" t="s">
        <v>1661</v>
      </c>
      <c r="C127" s="368" t="s">
        <v>1658</v>
      </c>
      <c r="D127" s="368">
        <v>1</v>
      </c>
      <c r="E127" s="368">
        <v>180</v>
      </c>
      <c r="F127" s="367">
        <v>17019.91</v>
      </c>
      <c r="G127" s="366">
        <v>0</v>
      </c>
      <c r="H127" s="366">
        <v>13376.67</v>
      </c>
      <c r="I127" s="366">
        <v>3643.24</v>
      </c>
      <c r="J127" s="365">
        <v>0.21405753614443321</v>
      </c>
    </row>
    <row r="128" spans="1:10" ht="15" customHeight="1" x14ac:dyDescent="0.2">
      <c r="A128" s="1075" t="s">
        <v>3128</v>
      </c>
      <c r="B128" s="1075" t="s">
        <v>3127</v>
      </c>
      <c r="C128" s="1075" t="s">
        <v>1655</v>
      </c>
      <c r="D128" s="1075">
        <v>2</v>
      </c>
      <c r="E128" s="1075">
        <v>0</v>
      </c>
      <c r="F128" s="1074">
        <v>11650.3</v>
      </c>
      <c r="G128" s="1073">
        <v>0</v>
      </c>
      <c r="H128" s="1073">
        <v>0</v>
      </c>
      <c r="I128" s="1073">
        <v>11650.3</v>
      </c>
      <c r="J128" s="1072">
        <v>1</v>
      </c>
    </row>
    <row r="129" spans="1:10" ht="18" customHeight="1" x14ac:dyDescent="0.2">
      <c r="A129" s="368" t="s">
        <v>1652</v>
      </c>
      <c r="B129" s="368" t="s">
        <v>1651</v>
      </c>
      <c r="C129" s="368" t="s">
        <v>1077</v>
      </c>
      <c r="D129" s="368">
        <v>74</v>
      </c>
      <c r="E129" s="368">
        <v>840.048</v>
      </c>
      <c r="F129" s="367">
        <v>61817.82</v>
      </c>
      <c r="G129" s="366">
        <v>0</v>
      </c>
      <c r="H129" s="366">
        <v>65063.72</v>
      </c>
      <c r="I129" s="366">
        <v>-3245.9</v>
      </c>
      <c r="J129" s="365">
        <v>-5.2507513205739056E-2</v>
      </c>
    </row>
    <row r="130" spans="1:10" ht="18" customHeight="1" x14ac:dyDescent="0.2">
      <c r="A130" s="368" t="s">
        <v>4047</v>
      </c>
      <c r="B130" s="368" t="s">
        <v>4046</v>
      </c>
      <c r="C130" s="368" t="s">
        <v>4045</v>
      </c>
      <c r="D130" s="368">
        <v>1</v>
      </c>
      <c r="E130" s="368">
        <v>4.4279999999999999</v>
      </c>
      <c r="F130" s="367">
        <v>683.91</v>
      </c>
      <c r="G130" s="366">
        <v>0</v>
      </c>
      <c r="H130" s="366">
        <v>501.92</v>
      </c>
      <c r="I130" s="366">
        <v>181.99</v>
      </c>
      <c r="J130" s="365">
        <v>0.26610226491789857</v>
      </c>
    </row>
    <row r="131" spans="1:10" ht="18" customHeight="1" x14ac:dyDescent="0.2">
      <c r="A131" s="368" t="s">
        <v>2084</v>
      </c>
      <c r="B131" s="368" t="s">
        <v>2083</v>
      </c>
      <c r="C131" s="368" t="s">
        <v>1860</v>
      </c>
      <c r="D131" s="368">
        <v>1</v>
      </c>
      <c r="E131" s="368">
        <v>4.8</v>
      </c>
      <c r="F131" s="367">
        <v>423.8</v>
      </c>
      <c r="G131" s="366">
        <v>0</v>
      </c>
      <c r="H131" s="366">
        <v>387.69</v>
      </c>
      <c r="I131" s="366">
        <v>36.11</v>
      </c>
      <c r="J131" s="365">
        <v>8.5205285512033976E-2</v>
      </c>
    </row>
    <row r="132" spans="1:10" x14ac:dyDescent="0.2">
      <c r="A132" s="368" t="s">
        <v>11362</v>
      </c>
      <c r="B132" s="368" t="s">
        <v>11361</v>
      </c>
      <c r="C132" s="368" t="s">
        <v>1875</v>
      </c>
      <c r="D132" s="368">
        <v>9</v>
      </c>
      <c r="E132" s="368">
        <v>204.39</v>
      </c>
      <c r="F132" s="367">
        <v>6913.98</v>
      </c>
      <c r="G132" s="366">
        <v>0</v>
      </c>
      <c r="H132" s="366">
        <v>4860</v>
      </c>
      <c r="I132" s="366">
        <v>2053.98</v>
      </c>
      <c r="J132" s="365">
        <v>0.29707635833485202</v>
      </c>
    </row>
    <row r="133" spans="1:10" ht="18" customHeight="1" x14ac:dyDescent="0.2">
      <c r="A133" s="368" t="s">
        <v>1120</v>
      </c>
      <c r="B133" s="368" t="s">
        <v>1119</v>
      </c>
      <c r="C133" s="368" t="s">
        <v>1077</v>
      </c>
      <c r="D133" s="368">
        <v>163</v>
      </c>
      <c r="E133" s="368">
        <v>1850.376</v>
      </c>
      <c r="F133" s="367">
        <v>142333.45000000001</v>
      </c>
      <c r="G133" s="366">
        <v>0</v>
      </c>
      <c r="H133" s="366">
        <v>117848.61</v>
      </c>
      <c r="I133" s="366">
        <v>24484.84</v>
      </c>
      <c r="J133" s="365">
        <v>0.17202449599865668</v>
      </c>
    </row>
    <row r="134" spans="1:10" ht="18" customHeight="1" x14ac:dyDescent="0.2">
      <c r="A134" s="368" t="s">
        <v>1120</v>
      </c>
      <c r="B134" s="368" t="s">
        <v>1119</v>
      </c>
      <c r="C134" s="368" t="s">
        <v>1074</v>
      </c>
      <c r="D134" s="368">
        <v>144</v>
      </c>
      <c r="E134" s="368">
        <v>136.22399999999999</v>
      </c>
      <c r="F134" s="367">
        <v>13243.68</v>
      </c>
      <c r="G134" s="366">
        <v>0</v>
      </c>
      <c r="H134" s="366">
        <v>8386.44</v>
      </c>
      <c r="I134" s="366">
        <v>4857.24</v>
      </c>
      <c r="J134" s="365">
        <v>0.36675908810844116</v>
      </c>
    </row>
    <row r="135" spans="1:10" ht="18" customHeight="1" x14ac:dyDescent="0.2">
      <c r="A135" s="368" t="s">
        <v>1118</v>
      </c>
      <c r="B135" s="368" t="s">
        <v>1117</v>
      </c>
      <c r="C135" s="368" t="s">
        <v>1077</v>
      </c>
      <c r="D135" s="368">
        <v>67</v>
      </c>
      <c r="E135" s="368">
        <v>760.58399999999995</v>
      </c>
      <c r="F135" s="367">
        <v>64388.99</v>
      </c>
      <c r="G135" s="366">
        <v>0</v>
      </c>
      <c r="H135" s="366">
        <v>46509.18</v>
      </c>
      <c r="I135" s="366">
        <v>17879.810000000001</v>
      </c>
      <c r="J135" s="365">
        <v>0.27768427490476244</v>
      </c>
    </row>
    <row r="136" spans="1:10" ht="18" customHeight="1" x14ac:dyDescent="0.2">
      <c r="A136" s="368" t="s">
        <v>1118</v>
      </c>
      <c r="B136" s="368" t="s">
        <v>1117</v>
      </c>
      <c r="C136" s="368" t="s">
        <v>1074</v>
      </c>
      <c r="D136" s="368">
        <v>60</v>
      </c>
      <c r="E136" s="368">
        <v>56.76</v>
      </c>
      <c r="F136" s="367">
        <v>5518.2</v>
      </c>
      <c r="G136" s="366">
        <v>0</v>
      </c>
      <c r="H136" s="366">
        <v>3369.9</v>
      </c>
      <c r="I136" s="366">
        <v>2148.3000000000002</v>
      </c>
      <c r="J136" s="365">
        <v>0.38931173208654996</v>
      </c>
    </row>
    <row r="137" spans="1:10" ht="18" customHeight="1" x14ac:dyDescent="0.2">
      <c r="A137" s="368" t="s">
        <v>1115</v>
      </c>
      <c r="B137" s="368" t="s">
        <v>1114</v>
      </c>
      <c r="C137" s="368" t="s">
        <v>1116</v>
      </c>
      <c r="D137" s="368">
        <v>45</v>
      </c>
      <c r="E137" s="368">
        <v>255.42</v>
      </c>
      <c r="F137" s="367">
        <v>45884.87</v>
      </c>
      <c r="G137" s="366">
        <v>0</v>
      </c>
      <c r="H137" s="366">
        <v>32176.880000000001</v>
      </c>
      <c r="I137" s="366">
        <v>13707.99</v>
      </c>
      <c r="J137" s="365">
        <v>0.29874749563418179</v>
      </c>
    </row>
    <row r="138" spans="1:10" ht="18" customHeight="1" x14ac:dyDescent="0.2">
      <c r="A138" s="368" t="s">
        <v>1115</v>
      </c>
      <c r="B138" s="368" t="s">
        <v>1114</v>
      </c>
      <c r="C138" s="368" t="s">
        <v>1074</v>
      </c>
      <c r="D138" s="368">
        <v>12</v>
      </c>
      <c r="E138" s="368">
        <v>11.352</v>
      </c>
      <c r="F138" s="367">
        <v>2129.64</v>
      </c>
      <c r="G138" s="366">
        <v>0</v>
      </c>
      <c r="H138" s="366">
        <v>1393.08</v>
      </c>
      <c r="I138" s="366">
        <v>736.56</v>
      </c>
      <c r="J138" s="365">
        <v>0.34586127232771735</v>
      </c>
    </row>
    <row r="139" spans="1:10" ht="18" customHeight="1" x14ac:dyDescent="0.2">
      <c r="A139" s="368" t="s">
        <v>1109</v>
      </c>
      <c r="B139" s="368" t="s">
        <v>1108</v>
      </c>
      <c r="C139" s="368" t="s">
        <v>1077</v>
      </c>
      <c r="D139" s="368">
        <v>49</v>
      </c>
      <c r="E139" s="368">
        <v>556.24800000000005</v>
      </c>
      <c r="F139" s="367">
        <v>38053.370000000003</v>
      </c>
      <c r="G139" s="366">
        <v>0</v>
      </c>
      <c r="H139" s="366">
        <v>36439.300000000003</v>
      </c>
      <c r="I139" s="366">
        <v>1614.07</v>
      </c>
      <c r="J139" s="365">
        <v>4.2415954224290779E-2</v>
      </c>
    </row>
    <row r="140" spans="1:10" ht="18" customHeight="1" x14ac:dyDescent="0.2">
      <c r="A140" s="368" t="s">
        <v>3674</v>
      </c>
      <c r="B140" s="368" t="s">
        <v>5215</v>
      </c>
      <c r="C140" s="368" t="s">
        <v>1018</v>
      </c>
      <c r="D140" s="368">
        <v>1</v>
      </c>
      <c r="E140" s="368">
        <v>208</v>
      </c>
      <c r="F140" s="367">
        <v>16360</v>
      </c>
      <c r="G140" s="366">
        <v>0</v>
      </c>
      <c r="H140" s="366">
        <v>10541.88</v>
      </c>
      <c r="I140" s="366">
        <v>5818.12</v>
      </c>
      <c r="J140" s="365">
        <v>0.35563080684596576</v>
      </c>
    </row>
    <row r="141" spans="1:10" x14ac:dyDescent="0.2">
      <c r="A141" s="368" t="s">
        <v>1084</v>
      </c>
      <c r="B141" s="368" t="s">
        <v>1083</v>
      </c>
      <c r="C141" s="368" t="s">
        <v>1082</v>
      </c>
      <c r="D141" s="368">
        <v>4</v>
      </c>
      <c r="E141" s="368">
        <v>26.16</v>
      </c>
      <c r="F141" s="367">
        <v>3675.32</v>
      </c>
      <c r="G141" s="366">
        <v>0</v>
      </c>
      <c r="H141" s="366">
        <v>2652.48</v>
      </c>
      <c r="I141" s="366">
        <v>1022.84</v>
      </c>
      <c r="J141" s="365">
        <v>0.27829957663550386</v>
      </c>
    </row>
    <row r="142" spans="1:10" ht="18" customHeight="1" x14ac:dyDescent="0.2">
      <c r="A142" s="368" t="s">
        <v>1073</v>
      </c>
      <c r="B142" s="368" t="s">
        <v>1072</v>
      </c>
      <c r="C142" s="368" t="s">
        <v>2061</v>
      </c>
      <c r="D142" s="368">
        <v>2</v>
      </c>
      <c r="E142" s="368">
        <v>10.8</v>
      </c>
      <c r="F142" s="367">
        <v>1396.56</v>
      </c>
      <c r="G142" s="366">
        <v>0</v>
      </c>
      <c r="H142" s="366">
        <v>1077.74</v>
      </c>
      <c r="I142" s="366">
        <v>318.82</v>
      </c>
      <c r="J142" s="365">
        <v>0.22828951137079681</v>
      </c>
    </row>
    <row r="143" spans="1:10" ht="18" customHeight="1" x14ac:dyDescent="0.2">
      <c r="A143" s="368" t="s">
        <v>1917</v>
      </c>
      <c r="B143" s="368" t="s">
        <v>4425</v>
      </c>
      <c r="C143" s="368" t="s">
        <v>1021</v>
      </c>
      <c r="D143" s="368">
        <v>5</v>
      </c>
      <c r="E143" s="368">
        <v>100</v>
      </c>
      <c r="F143" s="367">
        <v>7351.18</v>
      </c>
      <c r="G143" s="366">
        <v>0</v>
      </c>
      <c r="H143" s="366">
        <v>5255.07</v>
      </c>
      <c r="I143" s="366">
        <v>2096.11</v>
      </c>
      <c r="J143" s="365">
        <v>0.28513925655472999</v>
      </c>
    </row>
    <row r="144" spans="1:10" ht="18" customHeight="1" x14ac:dyDescent="0.2">
      <c r="A144" s="368" t="s">
        <v>1917</v>
      </c>
      <c r="B144" s="368" t="s">
        <v>4425</v>
      </c>
      <c r="C144" s="368" t="s">
        <v>1032</v>
      </c>
      <c r="D144" s="368">
        <v>4</v>
      </c>
      <c r="E144" s="368">
        <v>20</v>
      </c>
      <c r="F144" s="367">
        <v>1406.76</v>
      </c>
      <c r="G144" s="366">
        <v>0</v>
      </c>
      <c r="H144" s="366">
        <v>989.44</v>
      </c>
      <c r="I144" s="366">
        <v>417.32</v>
      </c>
      <c r="J144" s="365">
        <v>0.29665330262447043</v>
      </c>
    </row>
    <row r="145" spans="1:10" x14ac:dyDescent="0.2">
      <c r="A145" s="368" t="s">
        <v>1029</v>
      </c>
      <c r="B145" s="368" t="s">
        <v>1028</v>
      </c>
      <c r="C145" s="368" t="s">
        <v>1021</v>
      </c>
      <c r="D145" s="368">
        <v>9</v>
      </c>
      <c r="E145" s="368">
        <v>180</v>
      </c>
      <c r="F145" s="367">
        <v>11363</v>
      </c>
      <c r="G145" s="366">
        <v>0</v>
      </c>
      <c r="H145" s="366">
        <v>9902.25</v>
      </c>
      <c r="I145" s="366">
        <v>1460.75</v>
      </c>
      <c r="J145" s="365">
        <v>0.12855319897914283</v>
      </c>
    </row>
    <row r="146" spans="1:10" x14ac:dyDescent="0.2">
      <c r="A146" s="368" t="s">
        <v>1027</v>
      </c>
      <c r="B146" s="368" t="s">
        <v>1026</v>
      </c>
      <c r="C146" s="368" t="s">
        <v>1021</v>
      </c>
      <c r="D146" s="368">
        <v>7</v>
      </c>
      <c r="E146" s="368">
        <v>140</v>
      </c>
      <c r="F146" s="367">
        <v>8992.8700000000008</v>
      </c>
      <c r="G146" s="366">
        <v>0</v>
      </c>
      <c r="H146" s="366">
        <v>7480.51</v>
      </c>
      <c r="I146" s="366">
        <v>1512.36</v>
      </c>
      <c r="J146" s="365">
        <v>0.16817323057044081</v>
      </c>
    </row>
    <row r="147" spans="1:10" x14ac:dyDescent="0.2">
      <c r="A147" s="368" t="s">
        <v>1023</v>
      </c>
      <c r="B147" s="368" t="s">
        <v>1022</v>
      </c>
      <c r="C147" s="368" t="s">
        <v>1021</v>
      </c>
      <c r="D147" s="368">
        <v>1</v>
      </c>
      <c r="E147" s="368">
        <v>20</v>
      </c>
      <c r="F147" s="367">
        <v>1238.6199999999999</v>
      </c>
      <c r="G147" s="366">
        <v>0</v>
      </c>
      <c r="H147" s="366">
        <v>1097.0999999999999</v>
      </c>
      <c r="I147" s="366">
        <v>141.52000000000001</v>
      </c>
      <c r="J147" s="365">
        <v>0.11425618833863493</v>
      </c>
    </row>
    <row r="148" spans="1:10" ht="18" customHeight="1" x14ac:dyDescent="0.2">
      <c r="A148" s="368" t="s">
        <v>1020</v>
      </c>
      <c r="B148" s="368" t="s">
        <v>1019</v>
      </c>
      <c r="C148" s="368" t="s">
        <v>1018</v>
      </c>
      <c r="D148" s="368">
        <v>10</v>
      </c>
      <c r="E148" s="368">
        <v>2080</v>
      </c>
      <c r="F148" s="367">
        <v>126853.18</v>
      </c>
      <c r="G148" s="366">
        <v>0</v>
      </c>
      <c r="H148" s="366">
        <v>103664.86</v>
      </c>
      <c r="I148" s="366">
        <v>23188.32</v>
      </c>
      <c r="J148" s="365">
        <v>0.18279652114357717</v>
      </c>
    </row>
    <row r="149" spans="1:10" ht="18" customHeight="1" x14ac:dyDescent="0.2">
      <c r="A149" s="368" t="s">
        <v>1015</v>
      </c>
      <c r="B149" s="368" t="s">
        <v>1014</v>
      </c>
      <c r="C149" s="368" t="s">
        <v>1013</v>
      </c>
      <c r="D149" s="368">
        <v>412</v>
      </c>
      <c r="E149" s="368">
        <v>7828</v>
      </c>
      <c r="F149" s="367">
        <v>425130.86</v>
      </c>
      <c r="G149" s="366">
        <v>0</v>
      </c>
      <c r="H149" s="366">
        <v>281107.51</v>
      </c>
      <c r="I149" s="366">
        <v>144023.35</v>
      </c>
      <c r="J149" s="365">
        <v>0.3387741600315724</v>
      </c>
    </row>
    <row r="150" spans="1:10" ht="18" customHeight="1" x14ac:dyDescent="0.2">
      <c r="A150" s="368" t="s">
        <v>4422</v>
      </c>
      <c r="B150" s="368" t="s">
        <v>4421</v>
      </c>
      <c r="C150" s="368" t="s">
        <v>1013</v>
      </c>
      <c r="D150" s="368">
        <v>37</v>
      </c>
      <c r="E150" s="368">
        <v>703</v>
      </c>
      <c r="F150" s="367">
        <v>47691.43</v>
      </c>
      <c r="G150" s="366">
        <v>0</v>
      </c>
      <c r="H150" s="366">
        <v>30042.05</v>
      </c>
      <c r="I150" s="366">
        <v>17649.38</v>
      </c>
      <c r="J150" s="365">
        <v>0.37007445572506426</v>
      </c>
    </row>
    <row r="151" spans="1:10" ht="18" customHeight="1" x14ac:dyDescent="0.2">
      <c r="A151" s="368" t="s">
        <v>4407</v>
      </c>
      <c r="B151" s="368" t="s">
        <v>4418</v>
      </c>
      <c r="C151" s="368" t="s">
        <v>1013</v>
      </c>
      <c r="D151" s="368">
        <v>97</v>
      </c>
      <c r="E151" s="368">
        <v>1843</v>
      </c>
      <c r="F151" s="367">
        <v>102620.23</v>
      </c>
      <c r="G151" s="366">
        <v>0</v>
      </c>
      <c r="H151" s="366">
        <v>75381.820000000007</v>
      </c>
      <c r="I151" s="366">
        <v>27238.41</v>
      </c>
      <c r="J151" s="365">
        <v>0.265429243337303</v>
      </c>
    </row>
    <row r="152" spans="1:10" x14ac:dyDescent="0.2">
      <c r="A152" s="368" t="s">
        <v>5965</v>
      </c>
      <c r="B152" s="368" t="s">
        <v>5964</v>
      </c>
      <c r="C152" s="368" t="s">
        <v>1677</v>
      </c>
      <c r="D152" s="368">
        <v>2268</v>
      </c>
      <c r="E152" s="368">
        <v>27216</v>
      </c>
      <c r="F152" s="367">
        <v>1998469.7</v>
      </c>
      <c r="G152" s="366">
        <v>0</v>
      </c>
      <c r="H152" s="366">
        <v>1846152</v>
      </c>
      <c r="I152" s="366">
        <v>152317.70000000001</v>
      </c>
      <c r="J152" s="365">
        <v>7.6217167565762939E-2</v>
      </c>
    </row>
    <row r="153" spans="1:10" ht="15" customHeight="1" x14ac:dyDescent="0.2">
      <c r="A153" s="368" t="s">
        <v>5965</v>
      </c>
      <c r="B153" s="368" t="s">
        <v>5964</v>
      </c>
      <c r="C153" s="368" t="s">
        <v>1078</v>
      </c>
      <c r="D153" s="368">
        <v>60</v>
      </c>
      <c r="E153" s="368">
        <v>60</v>
      </c>
      <c r="F153" s="367">
        <v>5154</v>
      </c>
      <c r="G153" s="366">
        <v>0</v>
      </c>
      <c r="H153" s="366">
        <v>4070</v>
      </c>
      <c r="I153" s="366">
        <v>1084</v>
      </c>
      <c r="J153" s="365">
        <v>0.2103220799379123</v>
      </c>
    </row>
    <row r="154" spans="1:10" ht="18" customHeight="1" x14ac:dyDescent="0.2">
      <c r="A154" s="368" t="s">
        <v>4410</v>
      </c>
      <c r="B154" s="368" t="s">
        <v>6721</v>
      </c>
      <c r="C154" s="368" t="s">
        <v>1013</v>
      </c>
      <c r="D154" s="368">
        <v>267</v>
      </c>
      <c r="E154" s="368">
        <v>5073</v>
      </c>
      <c r="F154" s="367">
        <v>240249.08</v>
      </c>
      <c r="G154" s="366">
        <v>0</v>
      </c>
      <c r="H154" s="366">
        <v>152505.39000000001</v>
      </c>
      <c r="I154" s="366">
        <v>87743.69</v>
      </c>
      <c r="J154" s="365">
        <v>0.36521967118458892</v>
      </c>
    </row>
    <row r="155" spans="1:10" ht="18" customHeight="1" x14ac:dyDescent="0.2">
      <c r="A155" s="368" t="s">
        <v>8596</v>
      </c>
      <c r="B155" s="368" t="s">
        <v>8595</v>
      </c>
      <c r="C155" s="368" t="s">
        <v>1018</v>
      </c>
      <c r="D155" s="368">
        <v>9</v>
      </c>
      <c r="E155" s="368">
        <v>1872</v>
      </c>
      <c r="F155" s="367">
        <v>104352.28</v>
      </c>
      <c r="G155" s="366">
        <v>0</v>
      </c>
      <c r="H155" s="366">
        <v>93774.96</v>
      </c>
      <c r="I155" s="366">
        <v>10577.32</v>
      </c>
      <c r="J155" s="365">
        <v>0.10136165687994551</v>
      </c>
    </row>
    <row r="156" spans="1:10" x14ac:dyDescent="0.2">
      <c r="A156" s="368" t="s">
        <v>1654</v>
      </c>
      <c r="B156" s="368" t="s">
        <v>1653</v>
      </c>
      <c r="C156" s="368" t="s">
        <v>1010</v>
      </c>
      <c r="D156" s="372">
        <v>9</v>
      </c>
      <c r="E156" s="372">
        <v>0</v>
      </c>
      <c r="F156" s="373">
        <v>37800</v>
      </c>
      <c r="G156" s="374">
        <v>0</v>
      </c>
      <c r="H156" s="374">
        <v>38466</v>
      </c>
      <c r="I156" s="374">
        <v>-666</v>
      </c>
      <c r="J156" s="375">
        <v>-1.7619047619047618E-2</v>
      </c>
    </row>
    <row r="157" spans="1:10" x14ac:dyDescent="0.2">
      <c r="D157" s="364">
        <f>SUM(D9:D156)</f>
        <v>26642</v>
      </c>
      <c r="E157" s="364">
        <f t="shared" ref="E157:I157" si="0">SUM(E9:E156)</f>
        <v>140674.92200000002</v>
      </c>
      <c r="F157" s="376">
        <f t="shared" si="0"/>
        <v>7520485.2799999993</v>
      </c>
      <c r="G157" s="376">
        <f t="shared" si="0"/>
        <v>-6248.54</v>
      </c>
      <c r="H157" s="376">
        <f t="shared" si="0"/>
        <v>6170087.8199999984</v>
      </c>
      <c r="I157" s="376">
        <f t="shared" si="0"/>
        <v>1344148.919999999</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CE146-1743-4B93-BB3B-6F6790B32F28}">
  <dimension ref="A1:J351"/>
  <sheetViews>
    <sheetView showGridLines="0" workbookViewId="0">
      <pane ySplit="6" topLeftCell="A37" activePane="bottomLeft" state="frozen"/>
      <selection pane="bottomLeft" activeCell="B340" sqref="B340"/>
    </sheetView>
  </sheetViews>
  <sheetFormatPr baseColWidth="10" defaultColWidth="11.42578125" defaultRowHeight="12" x14ac:dyDescent="0.2"/>
  <cols>
    <col min="1" max="1" width="17" style="364" customWidth="1"/>
    <col min="2" max="2" width="52.140625" style="364" customWidth="1"/>
    <col min="3" max="3" width="21" style="364" customWidth="1"/>
    <col min="4" max="9" width="12.7109375" style="364" customWidth="1"/>
    <col min="10" max="10" width="17" style="364" customWidth="1"/>
    <col min="11" max="12" width="12.7109375" style="364" customWidth="1"/>
    <col min="13"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11360</v>
      </c>
    </row>
    <row r="6" spans="1:10" ht="2.4500000000000002" customHeight="1" x14ac:dyDescent="0.2"/>
    <row r="7" spans="1:10" ht="23.85" customHeight="1" x14ac:dyDescent="0.2"/>
    <row r="8" spans="1:10" ht="24" x14ac:dyDescent="0.2">
      <c r="A8" s="370" t="s">
        <v>1908</v>
      </c>
      <c r="B8" s="369" t="s">
        <v>1907</v>
      </c>
      <c r="C8" s="370" t="s">
        <v>1906</v>
      </c>
      <c r="D8" s="369" t="s">
        <v>1905</v>
      </c>
      <c r="E8" s="369" t="s">
        <v>1904</v>
      </c>
      <c r="F8" s="369" t="s">
        <v>245</v>
      </c>
      <c r="G8" s="370" t="s">
        <v>1903</v>
      </c>
      <c r="H8" s="370" t="s">
        <v>1902</v>
      </c>
      <c r="I8" s="370" t="s">
        <v>1901</v>
      </c>
      <c r="J8" s="369" t="s">
        <v>1900</v>
      </c>
    </row>
    <row r="9" spans="1:10" ht="18" customHeight="1" x14ac:dyDescent="0.2">
      <c r="A9" s="368" t="s">
        <v>6673</v>
      </c>
      <c r="B9" s="368" t="s">
        <v>6672</v>
      </c>
      <c r="C9" s="368" t="s">
        <v>1010</v>
      </c>
      <c r="D9" s="368">
        <v>4</v>
      </c>
      <c r="E9" s="368">
        <v>0</v>
      </c>
      <c r="F9" s="367">
        <v>2078.88</v>
      </c>
      <c r="G9" s="366">
        <v>0</v>
      </c>
      <c r="H9" s="366">
        <v>1488.4</v>
      </c>
      <c r="I9" s="366">
        <v>590.48</v>
      </c>
      <c r="J9" s="365">
        <v>0.284037558685446</v>
      </c>
    </row>
    <row r="10" spans="1:10" ht="18" customHeight="1" x14ac:dyDescent="0.2">
      <c r="A10" s="368" t="s">
        <v>11359</v>
      </c>
      <c r="B10" s="368" t="s">
        <v>11358</v>
      </c>
      <c r="C10" s="368" t="s">
        <v>1010</v>
      </c>
      <c r="D10" s="368">
        <v>5</v>
      </c>
      <c r="E10" s="368">
        <v>0</v>
      </c>
      <c r="F10" s="367">
        <v>1484.35</v>
      </c>
      <c r="G10" s="366">
        <v>0</v>
      </c>
      <c r="H10" s="366">
        <v>1221.45</v>
      </c>
      <c r="I10" s="366">
        <v>262.89999999999998</v>
      </c>
      <c r="J10" s="365">
        <v>0.17711456192946406</v>
      </c>
    </row>
    <row r="11" spans="1:10" ht="18" customHeight="1" x14ac:dyDescent="0.2">
      <c r="A11" s="368" t="s">
        <v>1055</v>
      </c>
      <c r="B11" s="368" t="s">
        <v>7196</v>
      </c>
      <c r="C11" s="368" t="s">
        <v>1010</v>
      </c>
      <c r="D11" s="368">
        <v>6</v>
      </c>
      <c r="E11" s="368">
        <v>0</v>
      </c>
      <c r="F11" s="367">
        <v>11556</v>
      </c>
      <c r="G11" s="366">
        <v>0</v>
      </c>
      <c r="H11" s="366">
        <v>8037.96</v>
      </c>
      <c r="I11" s="366">
        <v>3518.04</v>
      </c>
      <c r="J11" s="365">
        <v>0.30443406022845276</v>
      </c>
    </row>
    <row r="12" spans="1:10" ht="18" customHeight="1" x14ac:dyDescent="0.2">
      <c r="A12" s="368" t="s">
        <v>1059</v>
      </c>
      <c r="B12" s="368" t="s">
        <v>7197</v>
      </c>
      <c r="C12" s="368" t="s">
        <v>1010</v>
      </c>
      <c r="D12" s="368">
        <v>18</v>
      </c>
      <c r="E12" s="368">
        <v>0</v>
      </c>
      <c r="F12" s="367">
        <v>33666.480000000003</v>
      </c>
      <c r="G12" s="366">
        <v>-1926</v>
      </c>
      <c r="H12" s="366">
        <v>22766.06</v>
      </c>
      <c r="I12" s="366">
        <v>8974.42</v>
      </c>
      <c r="J12" s="365">
        <v>0.2827436762140963</v>
      </c>
    </row>
    <row r="13" spans="1:10" ht="18" customHeight="1" x14ac:dyDescent="0.2">
      <c r="A13" s="368" t="s">
        <v>11357</v>
      </c>
      <c r="B13" s="368" t="s">
        <v>11356</v>
      </c>
      <c r="C13" s="368" t="s">
        <v>1010</v>
      </c>
      <c r="D13" s="368">
        <v>2</v>
      </c>
      <c r="E13" s="368">
        <v>0</v>
      </c>
      <c r="F13" s="367">
        <v>15124.5</v>
      </c>
      <c r="G13" s="366">
        <v>0</v>
      </c>
      <c r="H13" s="366">
        <v>12246.54</v>
      </c>
      <c r="I13" s="366">
        <v>2877.96</v>
      </c>
      <c r="J13" s="365">
        <v>0.19028463750867797</v>
      </c>
    </row>
    <row r="14" spans="1:10" ht="18" customHeight="1" x14ac:dyDescent="0.2">
      <c r="A14" s="368" t="s">
        <v>2060</v>
      </c>
      <c r="B14" s="368" t="s">
        <v>7194</v>
      </c>
      <c r="C14" s="368" t="s">
        <v>1010</v>
      </c>
      <c r="D14" s="368">
        <v>2</v>
      </c>
      <c r="E14" s="368">
        <v>0</v>
      </c>
      <c r="F14" s="367">
        <v>3314.03</v>
      </c>
      <c r="G14" s="366">
        <v>0</v>
      </c>
      <c r="H14" s="366">
        <v>2441.6</v>
      </c>
      <c r="I14" s="366">
        <v>872.43</v>
      </c>
      <c r="J14" s="365">
        <v>0.26325350102443251</v>
      </c>
    </row>
    <row r="15" spans="1:10" ht="18" customHeight="1" x14ac:dyDescent="0.2">
      <c r="A15" s="368" t="s">
        <v>1045</v>
      </c>
      <c r="B15" s="368" t="s">
        <v>7192</v>
      </c>
      <c r="C15" s="368" t="s">
        <v>1010</v>
      </c>
      <c r="D15" s="368">
        <v>4</v>
      </c>
      <c r="E15" s="368">
        <v>0</v>
      </c>
      <c r="F15" s="367">
        <v>6288.3</v>
      </c>
      <c r="G15" s="366">
        <v>0</v>
      </c>
      <c r="H15" s="366">
        <v>4697.84</v>
      </c>
      <c r="I15" s="366">
        <v>1590.46</v>
      </c>
      <c r="J15" s="365">
        <v>0.25292368366649176</v>
      </c>
    </row>
    <row r="16" spans="1:10" ht="18" customHeight="1" x14ac:dyDescent="0.2">
      <c r="A16" s="368" t="s">
        <v>4519</v>
      </c>
      <c r="B16" s="368" t="s">
        <v>7191</v>
      </c>
      <c r="C16" s="368" t="s">
        <v>1010</v>
      </c>
      <c r="D16" s="368">
        <v>1</v>
      </c>
      <c r="E16" s="368">
        <v>0</v>
      </c>
      <c r="F16" s="367">
        <v>1709.5</v>
      </c>
      <c r="G16" s="366">
        <v>0</v>
      </c>
      <c r="H16" s="366">
        <v>1351.24</v>
      </c>
      <c r="I16" s="366">
        <v>358.26</v>
      </c>
      <c r="J16" s="365">
        <v>0.20957004972214097</v>
      </c>
    </row>
    <row r="17" spans="1:10" ht="18" customHeight="1" x14ac:dyDescent="0.2">
      <c r="A17" s="368" t="s">
        <v>6659</v>
      </c>
      <c r="B17" s="368" t="s">
        <v>6658</v>
      </c>
      <c r="C17" s="368" t="s">
        <v>1010</v>
      </c>
      <c r="D17" s="368">
        <v>10</v>
      </c>
      <c r="E17" s="368">
        <v>0</v>
      </c>
      <c r="F17" s="367">
        <v>2300</v>
      </c>
      <c r="G17" s="366">
        <v>0</v>
      </c>
      <c r="H17" s="366">
        <v>1816.8</v>
      </c>
      <c r="I17" s="366">
        <v>483.2</v>
      </c>
      <c r="J17" s="365">
        <v>0.21008695652173914</v>
      </c>
    </row>
    <row r="18" spans="1:10" ht="18" customHeight="1" x14ac:dyDescent="0.2">
      <c r="A18" s="368" t="s">
        <v>11355</v>
      </c>
      <c r="B18" s="368" t="s">
        <v>11354</v>
      </c>
      <c r="C18" s="368" t="s">
        <v>1010</v>
      </c>
      <c r="D18" s="368">
        <v>3</v>
      </c>
      <c r="E18" s="368">
        <v>0</v>
      </c>
      <c r="F18" s="367">
        <v>689.82</v>
      </c>
      <c r="G18" s="366">
        <v>0</v>
      </c>
      <c r="H18" s="366">
        <v>580.65</v>
      </c>
      <c r="I18" s="366">
        <v>109.17</v>
      </c>
      <c r="J18" s="365">
        <v>0.15825867617639383</v>
      </c>
    </row>
    <row r="19" spans="1:10" ht="15" customHeight="1" x14ac:dyDescent="0.2">
      <c r="A19" s="368" t="s">
        <v>11353</v>
      </c>
      <c r="B19" s="368" t="s">
        <v>11352</v>
      </c>
      <c r="C19" s="368" t="s">
        <v>1010</v>
      </c>
      <c r="D19" s="368">
        <v>1</v>
      </c>
      <c r="E19" s="368">
        <v>0</v>
      </c>
      <c r="F19" s="367">
        <v>2679.3</v>
      </c>
      <c r="G19" s="366">
        <v>0</v>
      </c>
      <c r="H19" s="366">
        <v>2290</v>
      </c>
      <c r="I19" s="366">
        <v>389.3</v>
      </c>
      <c r="J19" s="365">
        <v>0.14529914529914531</v>
      </c>
    </row>
    <row r="20" spans="1:10" ht="15" customHeight="1" x14ac:dyDescent="0.2">
      <c r="A20" s="368" t="s">
        <v>11351</v>
      </c>
      <c r="B20" s="368" t="s">
        <v>11350</v>
      </c>
      <c r="C20" s="368" t="s">
        <v>1010</v>
      </c>
      <c r="D20" s="368">
        <v>2</v>
      </c>
      <c r="E20" s="368">
        <v>0</v>
      </c>
      <c r="F20" s="367">
        <v>2709.16</v>
      </c>
      <c r="G20" s="366">
        <v>0</v>
      </c>
      <c r="H20" s="366">
        <v>2315.52</v>
      </c>
      <c r="I20" s="366">
        <v>393.64</v>
      </c>
      <c r="J20" s="365">
        <v>0.14529965007603832</v>
      </c>
    </row>
    <row r="21" spans="1:10" ht="15" customHeight="1" x14ac:dyDescent="0.2">
      <c r="A21" s="368" t="s">
        <v>11349</v>
      </c>
      <c r="B21" s="368" t="s">
        <v>11348</v>
      </c>
      <c r="C21" s="368" t="s">
        <v>1010</v>
      </c>
      <c r="D21" s="368">
        <v>2</v>
      </c>
      <c r="E21" s="368">
        <v>0</v>
      </c>
      <c r="F21" s="367">
        <v>6564.1</v>
      </c>
      <c r="G21" s="366">
        <v>0</v>
      </c>
      <c r="H21" s="366">
        <v>5610.34</v>
      </c>
      <c r="I21" s="366">
        <v>953.76</v>
      </c>
      <c r="J21" s="365">
        <v>0.14529943175759052</v>
      </c>
    </row>
    <row r="22" spans="1:10" ht="15" customHeight="1" x14ac:dyDescent="0.2">
      <c r="A22" s="368" t="s">
        <v>1031</v>
      </c>
      <c r="B22" s="368" t="s">
        <v>1030</v>
      </c>
      <c r="C22" s="368" t="s">
        <v>1010</v>
      </c>
      <c r="D22" s="368">
        <v>8</v>
      </c>
      <c r="E22" s="368">
        <v>0</v>
      </c>
      <c r="F22" s="367">
        <v>2537.6</v>
      </c>
      <c r="G22" s="366">
        <v>0</v>
      </c>
      <c r="H22" s="366">
        <v>1931.84</v>
      </c>
      <c r="I22" s="366">
        <v>605.76</v>
      </c>
      <c r="J22" s="365">
        <v>0.23871374527112232</v>
      </c>
    </row>
    <row r="23" spans="1:10" ht="15" customHeight="1" x14ac:dyDescent="0.2">
      <c r="A23" s="368" t="s">
        <v>1053</v>
      </c>
      <c r="B23" s="368" t="s">
        <v>1052</v>
      </c>
      <c r="C23" s="368" t="s">
        <v>1010</v>
      </c>
      <c r="D23" s="368">
        <v>1</v>
      </c>
      <c r="E23" s="368">
        <v>0</v>
      </c>
      <c r="F23" s="367">
        <v>3379.5</v>
      </c>
      <c r="G23" s="366">
        <v>0</v>
      </c>
      <c r="H23" s="366">
        <v>2107.88</v>
      </c>
      <c r="I23" s="366">
        <v>1271.6199999999999</v>
      </c>
      <c r="J23" s="365">
        <v>0.37627459683385117</v>
      </c>
    </row>
    <row r="24" spans="1:10" ht="15" customHeight="1" x14ac:dyDescent="0.2">
      <c r="A24" s="368" t="s">
        <v>3666</v>
      </c>
      <c r="B24" s="368" t="s">
        <v>3665</v>
      </c>
      <c r="C24" s="368" t="s">
        <v>1010</v>
      </c>
      <c r="D24" s="368">
        <v>1</v>
      </c>
      <c r="E24" s="368">
        <v>0</v>
      </c>
      <c r="F24" s="367">
        <v>1689.75</v>
      </c>
      <c r="G24" s="366">
        <v>0</v>
      </c>
      <c r="H24" s="366">
        <v>1061.96</v>
      </c>
      <c r="I24" s="366">
        <v>627.79</v>
      </c>
      <c r="J24" s="365">
        <v>0.37152833259357892</v>
      </c>
    </row>
    <row r="25" spans="1:10" ht="15" customHeight="1" x14ac:dyDescent="0.2">
      <c r="A25" s="368" t="s">
        <v>1650</v>
      </c>
      <c r="B25" s="368" t="s">
        <v>1649</v>
      </c>
      <c r="C25" s="368" t="s">
        <v>1159</v>
      </c>
      <c r="D25" s="368">
        <v>14</v>
      </c>
      <c r="E25" s="368">
        <v>0</v>
      </c>
      <c r="F25" s="367">
        <v>8918.36</v>
      </c>
      <c r="G25" s="366">
        <v>0</v>
      </c>
      <c r="H25" s="366">
        <v>5264.14</v>
      </c>
      <c r="I25" s="366">
        <v>3654.22</v>
      </c>
      <c r="J25" s="365">
        <v>0.40974125287608931</v>
      </c>
    </row>
    <row r="26" spans="1:10" ht="15" customHeight="1" x14ac:dyDescent="0.2">
      <c r="A26" s="368" t="s">
        <v>1648</v>
      </c>
      <c r="B26" s="368" t="s">
        <v>1647</v>
      </c>
      <c r="C26" s="368" t="s">
        <v>1159</v>
      </c>
      <c r="D26" s="368">
        <v>2</v>
      </c>
      <c r="E26" s="368">
        <v>0</v>
      </c>
      <c r="F26" s="367">
        <v>5759.04</v>
      </c>
      <c r="G26" s="366">
        <v>0</v>
      </c>
      <c r="H26" s="366">
        <v>4113.6000000000004</v>
      </c>
      <c r="I26" s="366">
        <v>1645.44</v>
      </c>
      <c r="J26" s="365">
        <v>0.2857142857142857</v>
      </c>
    </row>
    <row r="27" spans="1:10" ht="15" customHeight="1" x14ac:dyDescent="0.2">
      <c r="A27" s="368" t="s">
        <v>2290</v>
      </c>
      <c r="B27" s="368" t="s">
        <v>2289</v>
      </c>
      <c r="C27" s="368" t="s">
        <v>1159</v>
      </c>
      <c r="D27" s="368">
        <v>3</v>
      </c>
      <c r="E27" s="368">
        <v>0</v>
      </c>
      <c r="F27" s="367">
        <v>1985.81</v>
      </c>
      <c r="G27" s="366">
        <v>0</v>
      </c>
      <c r="H27" s="366">
        <v>1668.89</v>
      </c>
      <c r="I27" s="366">
        <v>316.92</v>
      </c>
      <c r="J27" s="365">
        <v>0.15959230742115307</v>
      </c>
    </row>
    <row r="28" spans="1:10" ht="15" customHeight="1" x14ac:dyDescent="0.2">
      <c r="A28" s="368" t="s">
        <v>1646</v>
      </c>
      <c r="B28" s="368" t="s">
        <v>1645</v>
      </c>
      <c r="C28" s="368" t="s">
        <v>1159</v>
      </c>
      <c r="D28" s="368">
        <v>18</v>
      </c>
      <c r="E28" s="368">
        <v>0</v>
      </c>
      <c r="F28" s="367">
        <v>14667.07</v>
      </c>
      <c r="G28" s="366">
        <v>0</v>
      </c>
      <c r="H28" s="366">
        <v>9709.2000000000007</v>
      </c>
      <c r="I28" s="366">
        <v>4957.87</v>
      </c>
      <c r="J28" s="365">
        <v>0.33802729515847407</v>
      </c>
    </row>
    <row r="29" spans="1:10" ht="15" customHeight="1" x14ac:dyDescent="0.2">
      <c r="A29" s="368" t="s">
        <v>2288</v>
      </c>
      <c r="B29" s="368" t="s">
        <v>2287</v>
      </c>
      <c r="C29" s="368" t="s">
        <v>1159</v>
      </c>
      <c r="D29" s="368">
        <v>3</v>
      </c>
      <c r="E29" s="368">
        <v>0</v>
      </c>
      <c r="F29" s="367">
        <v>1962.05</v>
      </c>
      <c r="G29" s="366">
        <v>0</v>
      </c>
      <c r="H29" s="366">
        <v>1588.35</v>
      </c>
      <c r="I29" s="366">
        <v>373.7</v>
      </c>
      <c r="J29" s="365">
        <v>0.1904640554522056</v>
      </c>
    </row>
    <row r="30" spans="1:10" ht="15" customHeight="1" x14ac:dyDescent="0.2">
      <c r="A30" s="368" t="s">
        <v>1644</v>
      </c>
      <c r="B30" s="368" t="s">
        <v>1643</v>
      </c>
      <c r="C30" s="368" t="s">
        <v>1159</v>
      </c>
      <c r="D30" s="368">
        <v>22</v>
      </c>
      <c r="E30" s="368">
        <v>0</v>
      </c>
      <c r="F30" s="367">
        <v>9998.8799999999992</v>
      </c>
      <c r="G30" s="366">
        <v>0</v>
      </c>
      <c r="H30" s="366">
        <v>8.36</v>
      </c>
      <c r="I30" s="366">
        <v>9990.52</v>
      </c>
      <c r="J30" s="365">
        <v>0.99916390635751207</v>
      </c>
    </row>
    <row r="31" spans="1:10" ht="15" customHeight="1" x14ac:dyDescent="0.2">
      <c r="A31" s="368" t="s">
        <v>1161</v>
      </c>
      <c r="B31" s="368" t="s">
        <v>1160</v>
      </c>
      <c r="C31" s="368" t="s">
        <v>1159</v>
      </c>
      <c r="D31" s="368">
        <v>34</v>
      </c>
      <c r="E31" s="368">
        <v>0</v>
      </c>
      <c r="F31" s="367">
        <v>17065.439999999999</v>
      </c>
      <c r="G31" s="366">
        <v>0</v>
      </c>
      <c r="H31" s="366">
        <v>12978.48</v>
      </c>
      <c r="I31" s="366">
        <v>4086.96</v>
      </c>
      <c r="J31" s="365">
        <v>0.23948752566590722</v>
      </c>
    </row>
    <row r="32" spans="1:10" ht="15" customHeight="1" x14ac:dyDescent="0.2">
      <c r="A32" s="368" t="s">
        <v>1640</v>
      </c>
      <c r="B32" s="368" t="s">
        <v>1639</v>
      </c>
      <c r="C32" s="368" t="s">
        <v>1159</v>
      </c>
      <c r="D32" s="368">
        <v>5</v>
      </c>
      <c r="E32" s="368">
        <v>0</v>
      </c>
      <c r="F32" s="367">
        <v>3416.35</v>
      </c>
      <c r="G32" s="366">
        <v>0</v>
      </c>
      <c r="H32" s="366">
        <v>2904</v>
      </c>
      <c r="I32" s="366">
        <v>512.35</v>
      </c>
      <c r="J32" s="365">
        <v>0.14996999721925447</v>
      </c>
    </row>
    <row r="33" spans="1:10" ht="15" customHeight="1" x14ac:dyDescent="0.2">
      <c r="A33" s="368" t="s">
        <v>6665</v>
      </c>
      <c r="B33" s="368" t="s">
        <v>6664</v>
      </c>
      <c r="C33" s="368" t="s">
        <v>1860</v>
      </c>
      <c r="D33" s="368">
        <v>35</v>
      </c>
      <c r="E33" s="368">
        <v>168</v>
      </c>
      <c r="F33" s="367">
        <v>22163.79</v>
      </c>
      <c r="G33" s="366">
        <v>0</v>
      </c>
      <c r="H33" s="366">
        <v>14109.63</v>
      </c>
      <c r="I33" s="366">
        <v>8054.16</v>
      </c>
      <c r="J33" s="365">
        <v>0.36339272299548048</v>
      </c>
    </row>
    <row r="34" spans="1:10" ht="15" customHeight="1" x14ac:dyDescent="0.2">
      <c r="A34" s="368" t="s">
        <v>3126</v>
      </c>
      <c r="B34" s="368" t="s">
        <v>3125</v>
      </c>
      <c r="C34" s="368" t="s">
        <v>1630</v>
      </c>
      <c r="D34" s="368">
        <v>3</v>
      </c>
      <c r="E34" s="368">
        <v>0</v>
      </c>
      <c r="F34" s="367">
        <v>1838.04</v>
      </c>
      <c r="G34" s="366">
        <v>0</v>
      </c>
      <c r="H34" s="366">
        <v>787.41</v>
      </c>
      <c r="I34" s="366">
        <v>1050.6300000000001</v>
      </c>
      <c r="J34" s="365">
        <v>0.57160344715022526</v>
      </c>
    </row>
    <row r="35" spans="1:10" ht="15" customHeight="1" x14ac:dyDescent="0.2">
      <c r="A35" s="368" t="s">
        <v>1634</v>
      </c>
      <c r="B35" s="368" t="s">
        <v>1633</v>
      </c>
      <c r="C35" s="368" t="s">
        <v>1630</v>
      </c>
      <c r="D35" s="368">
        <v>2</v>
      </c>
      <c r="E35" s="368">
        <v>0</v>
      </c>
      <c r="F35" s="367">
        <v>1190.8399999999999</v>
      </c>
      <c r="G35" s="366">
        <v>0</v>
      </c>
      <c r="H35" s="366">
        <v>934.82</v>
      </c>
      <c r="I35" s="366">
        <v>256.02</v>
      </c>
      <c r="J35" s="365">
        <v>0.21499109872023109</v>
      </c>
    </row>
    <row r="36" spans="1:10" ht="15" customHeight="1" x14ac:dyDescent="0.2">
      <c r="A36" s="368" t="s">
        <v>3786</v>
      </c>
      <c r="B36" s="368" t="s">
        <v>3785</v>
      </c>
      <c r="C36" s="368" t="s">
        <v>1630</v>
      </c>
      <c r="D36" s="368">
        <v>1</v>
      </c>
      <c r="E36" s="368">
        <v>0</v>
      </c>
      <c r="F36" s="367">
        <v>595.41999999999996</v>
      </c>
      <c r="G36" s="366">
        <v>0</v>
      </c>
      <c r="H36" s="366">
        <v>582.28</v>
      </c>
      <c r="I36" s="366">
        <v>13.14</v>
      </c>
      <c r="J36" s="365">
        <v>2.2068455879883108E-2</v>
      </c>
    </row>
    <row r="37" spans="1:10" ht="15" customHeight="1" x14ac:dyDescent="0.2">
      <c r="A37" s="368" t="s">
        <v>3668</v>
      </c>
      <c r="B37" s="368" t="s">
        <v>3667</v>
      </c>
      <c r="C37" s="368" t="s">
        <v>1010</v>
      </c>
      <c r="D37" s="368">
        <v>1</v>
      </c>
      <c r="E37" s="368">
        <v>0</v>
      </c>
      <c r="F37" s="367">
        <v>1647</v>
      </c>
      <c r="G37" s="366">
        <v>0</v>
      </c>
      <c r="H37" s="366">
        <v>1037.46</v>
      </c>
      <c r="I37" s="366">
        <v>609.54</v>
      </c>
      <c r="J37" s="365">
        <v>0.37009107468123864</v>
      </c>
    </row>
    <row r="38" spans="1:10" ht="15" customHeight="1" x14ac:dyDescent="0.2">
      <c r="A38" s="368" t="s">
        <v>1070</v>
      </c>
      <c r="B38" s="368" t="s">
        <v>1069</v>
      </c>
      <c r="C38" s="368" t="s">
        <v>1010</v>
      </c>
      <c r="D38" s="368">
        <v>0</v>
      </c>
      <c r="E38" s="368">
        <v>0</v>
      </c>
      <c r="F38" s="367">
        <v>0</v>
      </c>
      <c r="G38" s="366">
        <v>-761.54</v>
      </c>
      <c r="H38" s="366">
        <v>-683.92</v>
      </c>
      <c r="I38" s="366">
        <v>-77.62</v>
      </c>
      <c r="J38" s="365">
        <v>0.10192504661606744</v>
      </c>
    </row>
    <row r="39" spans="1:10" ht="15" customHeight="1" x14ac:dyDescent="0.2">
      <c r="A39" s="368" t="s">
        <v>2968</v>
      </c>
      <c r="B39" s="368" t="s">
        <v>2967</v>
      </c>
      <c r="C39" s="368" t="s">
        <v>1010</v>
      </c>
      <c r="D39" s="368">
        <v>1</v>
      </c>
      <c r="E39" s="368">
        <v>0</v>
      </c>
      <c r="F39" s="367">
        <v>1814.25</v>
      </c>
      <c r="G39" s="366">
        <v>0</v>
      </c>
      <c r="H39" s="366">
        <v>1165.42</v>
      </c>
      <c r="I39" s="366">
        <v>648.83000000000004</v>
      </c>
      <c r="J39" s="365">
        <v>0.35762987460383078</v>
      </c>
    </row>
    <row r="40" spans="1:10" ht="15" customHeight="1" x14ac:dyDescent="0.2">
      <c r="A40" s="368" t="s">
        <v>3124</v>
      </c>
      <c r="B40" s="368" t="s">
        <v>3123</v>
      </c>
      <c r="C40" s="368" t="s">
        <v>1010</v>
      </c>
      <c r="D40" s="368">
        <v>3</v>
      </c>
      <c r="E40" s="368">
        <v>0</v>
      </c>
      <c r="F40" s="367">
        <v>1536.02</v>
      </c>
      <c r="G40" s="366">
        <v>0</v>
      </c>
      <c r="H40" s="366">
        <v>1278.54</v>
      </c>
      <c r="I40" s="366">
        <v>257.48</v>
      </c>
      <c r="J40" s="365">
        <v>0.167628025676749</v>
      </c>
    </row>
    <row r="41" spans="1:10" ht="15" customHeight="1" x14ac:dyDescent="0.2">
      <c r="A41" s="368" t="s">
        <v>1039</v>
      </c>
      <c r="B41" s="368" t="s">
        <v>221</v>
      </c>
      <c r="C41" s="368" t="s">
        <v>1010</v>
      </c>
      <c r="D41" s="368">
        <v>24</v>
      </c>
      <c r="E41" s="368">
        <v>0</v>
      </c>
      <c r="F41" s="367">
        <v>15984</v>
      </c>
      <c r="G41" s="366">
        <v>0</v>
      </c>
      <c r="H41" s="366">
        <v>15983.52</v>
      </c>
      <c r="I41" s="366">
        <v>0.48</v>
      </c>
      <c r="J41" s="365">
        <v>3.0030030030030029E-5</v>
      </c>
    </row>
    <row r="42" spans="1:10" ht="15" customHeight="1" x14ac:dyDescent="0.2">
      <c r="A42" s="368" t="s">
        <v>1068</v>
      </c>
      <c r="B42" s="368" t="s">
        <v>218</v>
      </c>
      <c r="C42" s="368" t="s">
        <v>1010</v>
      </c>
      <c r="D42" s="368">
        <v>0</v>
      </c>
      <c r="E42" s="368">
        <v>0</v>
      </c>
      <c r="F42" s="367">
        <v>0</v>
      </c>
      <c r="G42" s="366">
        <v>-254</v>
      </c>
      <c r="H42" s="366">
        <v>-252.5</v>
      </c>
      <c r="I42" s="366">
        <v>-1.5</v>
      </c>
      <c r="J42" s="365">
        <v>5.905511811023622E-3</v>
      </c>
    </row>
    <row r="43" spans="1:10" ht="15" customHeight="1" x14ac:dyDescent="0.2">
      <c r="A43" s="368" t="s">
        <v>1038</v>
      </c>
      <c r="B43" s="368" t="s">
        <v>1037</v>
      </c>
      <c r="C43" s="368" t="s">
        <v>1010</v>
      </c>
      <c r="D43" s="368">
        <v>1</v>
      </c>
      <c r="E43" s="368">
        <v>0</v>
      </c>
      <c r="F43" s="367">
        <v>1065</v>
      </c>
      <c r="G43" s="366">
        <v>0</v>
      </c>
      <c r="H43" s="366">
        <v>890.71</v>
      </c>
      <c r="I43" s="366">
        <v>174.29</v>
      </c>
      <c r="J43" s="365">
        <v>0.16365258215962442</v>
      </c>
    </row>
    <row r="44" spans="1:10" ht="15" customHeight="1" x14ac:dyDescent="0.2">
      <c r="A44" s="368" t="s">
        <v>1041</v>
      </c>
      <c r="B44" s="368" t="s">
        <v>1040</v>
      </c>
      <c r="C44" s="368" t="s">
        <v>1010</v>
      </c>
      <c r="D44" s="368">
        <v>1</v>
      </c>
      <c r="E44" s="368">
        <v>0</v>
      </c>
      <c r="F44" s="367">
        <v>932</v>
      </c>
      <c r="G44" s="366">
        <v>0</v>
      </c>
      <c r="H44" s="366">
        <v>931.32</v>
      </c>
      <c r="I44" s="366">
        <v>0.68</v>
      </c>
      <c r="J44" s="365">
        <v>7.2961373390557937E-4</v>
      </c>
    </row>
    <row r="45" spans="1:10" ht="15" customHeight="1" x14ac:dyDescent="0.2">
      <c r="A45" s="368" t="s">
        <v>1036</v>
      </c>
      <c r="B45" s="368" t="s">
        <v>1035</v>
      </c>
      <c r="C45" s="368" t="s">
        <v>1010</v>
      </c>
      <c r="D45" s="368">
        <v>7</v>
      </c>
      <c r="E45" s="368">
        <v>0</v>
      </c>
      <c r="F45" s="367">
        <v>2331</v>
      </c>
      <c r="G45" s="366">
        <v>0</v>
      </c>
      <c r="H45" s="366">
        <v>2286.9699999999998</v>
      </c>
      <c r="I45" s="366">
        <v>44.03</v>
      </c>
      <c r="J45" s="365">
        <v>1.8888888888888889E-2</v>
      </c>
    </row>
    <row r="46" spans="1:10" ht="15" customHeight="1" x14ac:dyDescent="0.2">
      <c r="A46" s="368" t="s">
        <v>2056</v>
      </c>
      <c r="B46" s="368" t="s">
        <v>2055</v>
      </c>
      <c r="C46" s="368" t="s">
        <v>1010</v>
      </c>
      <c r="D46" s="368">
        <v>3</v>
      </c>
      <c r="E46" s="368">
        <v>0</v>
      </c>
      <c r="F46" s="367">
        <v>1233</v>
      </c>
      <c r="G46" s="366">
        <v>0</v>
      </c>
      <c r="H46" s="366">
        <v>1227.33</v>
      </c>
      <c r="I46" s="366">
        <v>5.67</v>
      </c>
      <c r="J46" s="365">
        <v>4.5985401459854016E-3</v>
      </c>
    </row>
    <row r="47" spans="1:10" ht="15" customHeight="1" x14ac:dyDescent="0.2">
      <c r="A47" s="368" t="s">
        <v>11347</v>
      </c>
      <c r="B47" s="368" t="s">
        <v>11346</v>
      </c>
      <c r="C47" s="368" t="s">
        <v>1010</v>
      </c>
      <c r="D47" s="368">
        <v>2</v>
      </c>
      <c r="E47" s="368">
        <v>0</v>
      </c>
      <c r="F47" s="367">
        <v>16727.8</v>
      </c>
      <c r="G47" s="366">
        <v>0</v>
      </c>
      <c r="H47" s="366">
        <v>13940.94</v>
      </c>
      <c r="I47" s="366">
        <v>2786.86</v>
      </c>
      <c r="J47" s="365">
        <v>0.16660050933177106</v>
      </c>
    </row>
    <row r="48" spans="1:10" ht="15" customHeight="1" x14ac:dyDescent="0.2">
      <c r="A48" s="368" t="s">
        <v>4049</v>
      </c>
      <c r="B48" s="368" t="s">
        <v>4048</v>
      </c>
      <c r="C48" s="368" t="s">
        <v>1010</v>
      </c>
      <c r="D48" s="368">
        <v>4</v>
      </c>
      <c r="E48" s="368">
        <v>0</v>
      </c>
      <c r="F48" s="367">
        <v>0.04</v>
      </c>
      <c r="G48" s="366">
        <v>0</v>
      </c>
      <c r="H48" s="366">
        <v>0</v>
      </c>
      <c r="I48" s="366">
        <v>0.04</v>
      </c>
      <c r="J48" s="365">
        <v>1</v>
      </c>
    </row>
    <row r="49" spans="1:10" ht="15" customHeight="1" x14ac:dyDescent="0.2">
      <c r="A49" s="368" t="s">
        <v>2058</v>
      </c>
      <c r="B49" s="368" t="s">
        <v>7865</v>
      </c>
      <c r="C49" s="368" t="s">
        <v>1010</v>
      </c>
      <c r="D49" s="368">
        <v>1</v>
      </c>
      <c r="E49" s="368">
        <v>0</v>
      </c>
      <c r="F49" s="367">
        <v>2764.5</v>
      </c>
      <c r="G49" s="366">
        <v>0</v>
      </c>
      <c r="H49" s="366">
        <v>1896.28</v>
      </c>
      <c r="I49" s="366">
        <v>868.22</v>
      </c>
      <c r="J49" s="365">
        <v>0.31406040875384339</v>
      </c>
    </row>
    <row r="50" spans="1:10" ht="15" customHeight="1" x14ac:dyDescent="0.2">
      <c r="A50" s="368" t="s">
        <v>1103</v>
      </c>
      <c r="B50" s="368" t="s">
        <v>1102</v>
      </c>
      <c r="C50" s="368" t="s">
        <v>1010</v>
      </c>
      <c r="D50" s="368">
        <v>90</v>
      </c>
      <c r="E50" s="368">
        <v>0</v>
      </c>
      <c r="F50" s="367">
        <v>3600</v>
      </c>
      <c r="G50" s="366">
        <v>0</v>
      </c>
      <c r="H50" s="366">
        <v>1908</v>
      </c>
      <c r="I50" s="366">
        <v>1692</v>
      </c>
      <c r="J50" s="365">
        <v>0.47</v>
      </c>
    </row>
    <row r="51" spans="1:10" ht="15" customHeight="1" x14ac:dyDescent="0.2">
      <c r="A51" s="368" t="s">
        <v>11345</v>
      </c>
      <c r="B51" s="368" t="s">
        <v>11344</v>
      </c>
      <c r="C51" s="368" t="s">
        <v>1010</v>
      </c>
      <c r="D51" s="368">
        <v>2</v>
      </c>
      <c r="E51" s="368">
        <v>0</v>
      </c>
      <c r="F51" s="367">
        <v>11400</v>
      </c>
      <c r="G51" s="366">
        <v>0</v>
      </c>
      <c r="H51" s="366">
        <v>8770.02</v>
      </c>
      <c r="I51" s="366">
        <v>2629.98</v>
      </c>
      <c r="J51" s="365">
        <v>0.23069999999999999</v>
      </c>
    </row>
    <row r="52" spans="1:10" ht="15" customHeight="1" x14ac:dyDescent="0.2">
      <c r="A52" s="368" t="s">
        <v>11343</v>
      </c>
      <c r="B52" s="368" t="s">
        <v>11342</v>
      </c>
      <c r="C52" s="368" t="s">
        <v>1010</v>
      </c>
      <c r="D52" s="368">
        <v>2</v>
      </c>
      <c r="E52" s="368">
        <v>0</v>
      </c>
      <c r="F52" s="367">
        <v>1423.98</v>
      </c>
      <c r="G52" s="366">
        <v>0</v>
      </c>
      <c r="H52" s="366">
        <v>1186.76</v>
      </c>
      <c r="I52" s="366">
        <v>237.22</v>
      </c>
      <c r="J52" s="365">
        <v>0.16658941839070773</v>
      </c>
    </row>
    <row r="53" spans="1:10" ht="15" customHeight="1" x14ac:dyDescent="0.2">
      <c r="A53" s="368" t="s">
        <v>1122</v>
      </c>
      <c r="B53" s="368" t="s">
        <v>1121</v>
      </c>
      <c r="C53" s="368" t="s">
        <v>1010</v>
      </c>
      <c r="D53" s="368">
        <v>4</v>
      </c>
      <c r="E53" s="368">
        <v>0</v>
      </c>
      <c r="F53" s="367">
        <v>12645.36</v>
      </c>
      <c r="G53" s="366">
        <v>0</v>
      </c>
      <c r="H53" s="366">
        <v>10624.12</v>
      </c>
      <c r="I53" s="366">
        <v>2021.24</v>
      </c>
      <c r="J53" s="365">
        <v>0.15984044740521425</v>
      </c>
    </row>
    <row r="54" spans="1:10" ht="15" customHeight="1" x14ac:dyDescent="0.2">
      <c r="A54" s="368" t="s">
        <v>4525</v>
      </c>
      <c r="B54" s="368" t="s">
        <v>4524</v>
      </c>
      <c r="C54" s="368" t="s">
        <v>1010</v>
      </c>
      <c r="D54" s="368">
        <v>1</v>
      </c>
      <c r="E54" s="368">
        <v>0</v>
      </c>
      <c r="F54" s="367">
        <v>3092.31</v>
      </c>
      <c r="G54" s="366">
        <v>0</v>
      </c>
      <c r="H54" s="366">
        <v>2884.09</v>
      </c>
      <c r="I54" s="366">
        <v>208.22</v>
      </c>
      <c r="J54" s="365">
        <v>6.7334775620814219E-2</v>
      </c>
    </row>
    <row r="55" spans="1:10" ht="15" customHeight="1" x14ac:dyDescent="0.2">
      <c r="A55" s="368" t="s">
        <v>2990</v>
      </c>
      <c r="B55" s="368" t="s">
        <v>2989</v>
      </c>
      <c r="C55" s="368" t="s">
        <v>1010</v>
      </c>
      <c r="D55" s="368">
        <v>1</v>
      </c>
      <c r="E55" s="368">
        <v>0</v>
      </c>
      <c r="F55" s="367">
        <v>0.01</v>
      </c>
      <c r="G55" s="366">
        <v>0</v>
      </c>
      <c r="H55" s="366">
        <v>1505.8</v>
      </c>
      <c r="I55" s="366">
        <v>-1505.79</v>
      </c>
      <c r="J55" s="365">
        <v>-150579</v>
      </c>
    </row>
    <row r="56" spans="1:10" ht="15" customHeight="1" x14ac:dyDescent="0.2">
      <c r="A56" s="368" t="s">
        <v>3688</v>
      </c>
      <c r="B56" s="368" t="s">
        <v>3687</v>
      </c>
      <c r="C56" s="368" t="s">
        <v>1010</v>
      </c>
      <c r="D56" s="372">
        <v>14</v>
      </c>
      <c r="E56" s="372">
        <v>0</v>
      </c>
      <c r="F56" s="373">
        <v>0.14000000000000001</v>
      </c>
      <c r="G56" s="374">
        <v>0</v>
      </c>
      <c r="H56" s="374">
        <v>42934.03</v>
      </c>
      <c r="I56" s="374">
        <v>-42933.89</v>
      </c>
      <c r="J56" s="375">
        <v>-306670.64285714284</v>
      </c>
    </row>
    <row r="57" spans="1:10" ht="15" customHeight="1" x14ac:dyDescent="0.2">
      <c r="A57" s="368"/>
      <c r="B57" s="368"/>
      <c r="C57" s="368"/>
      <c r="D57" s="368">
        <f t="shared" ref="D57:I57" si="0">SUM(D9:D56)</f>
        <v>374</v>
      </c>
      <c r="E57" s="368">
        <f t="shared" si="0"/>
        <v>168</v>
      </c>
      <c r="F57" s="1071">
        <f t="shared" si="0"/>
        <v>265528.77000000008</v>
      </c>
      <c r="G57" s="1071">
        <f t="shared" si="0"/>
        <v>-2941.54</v>
      </c>
      <c r="H57" s="1071">
        <f t="shared" si="0"/>
        <v>236130.13</v>
      </c>
      <c r="I57" s="1071">
        <f t="shared" si="0"/>
        <v>26457.100000000006</v>
      </c>
      <c r="J57" s="365"/>
    </row>
    <row r="58" spans="1:10" ht="15" customHeight="1" x14ac:dyDescent="0.2">
      <c r="A58" s="368"/>
      <c r="B58" s="368"/>
      <c r="C58" s="368"/>
      <c r="D58" s="368"/>
      <c r="E58" s="368"/>
      <c r="F58" s="367"/>
      <c r="G58" s="366"/>
      <c r="H58" s="366"/>
      <c r="I58" s="366"/>
      <c r="J58" s="365"/>
    </row>
    <row r="59" spans="1:10" ht="15" customHeight="1" x14ac:dyDescent="0.2">
      <c r="A59" s="368"/>
      <c r="B59" s="368"/>
      <c r="C59" s="368"/>
      <c r="D59" s="368"/>
      <c r="E59" s="368"/>
      <c r="F59" s="367"/>
      <c r="G59" s="366"/>
      <c r="H59" s="366"/>
      <c r="I59" s="366"/>
      <c r="J59" s="365"/>
    </row>
    <row r="60" spans="1:10" ht="15" customHeight="1" x14ac:dyDescent="0.2">
      <c r="A60" s="368"/>
      <c r="B60" s="368"/>
      <c r="C60" s="368"/>
      <c r="D60" s="368"/>
      <c r="E60" s="368"/>
      <c r="F60" s="367"/>
      <c r="G60" s="366"/>
      <c r="H60" s="366"/>
      <c r="I60" s="366"/>
      <c r="J60" s="365"/>
    </row>
    <row r="61" spans="1:10" ht="15" customHeight="1" x14ac:dyDescent="0.2">
      <c r="A61" s="368"/>
      <c r="B61" s="368"/>
      <c r="C61" s="368"/>
      <c r="D61" s="368"/>
      <c r="E61" s="368"/>
      <c r="F61" s="367"/>
      <c r="G61" s="366"/>
      <c r="H61" s="366"/>
      <c r="I61" s="366"/>
      <c r="J61" s="365"/>
    </row>
    <row r="62" spans="1:10" ht="15" customHeight="1" x14ac:dyDescent="0.2">
      <c r="A62" s="368"/>
      <c r="B62" s="368"/>
      <c r="C62" s="368"/>
      <c r="D62" s="368"/>
      <c r="E62" s="368"/>
      <c r="F62" s="367"/>
      <c r="G62" s="366"/>
      <c r="H62" s="366"/>
      <c r="I62" s="366"/>
      <c r="J62" s="365"/>
    </row>
    <row r="63" spans="1:10" ht="15" customHeight="1" x14ac:dyDescent="0.2">
      <c r="A63" s="368"/>
      <c r="B63" s="368"/>
      <c r="C63" s="368"/>
      <c r="D63" s="368"/>
      <c r="E63" s="368"/>
      <c r="F63" s="367"/>
      <c r="G63" s="366"/>
      <c r="H63" s="366"/>
      <c r="I63" s="366"/>
      <c r="J63" s="365"/>
    </row>
    <row r="64" spans="1:10" ht="15" customHeight="1" x14ac:dyDescent="0.2">
      <c r="A64" s="368"/>
      <c r="B64" s="368"/>
      <c r="C64" s="368"/>
      <c r="D64" s="368"/>
      <c r="E64" s="368"/>
      <c r="F64" s="367"/>
      <c r="G64" s="366"/>
      <c r="H64" s="366"/>
      <c r="I64" s="366"/>
      <c r="J64" s="365"/>
    </row>
    <row r="65" spans="1:10" ht="15" customHeight="1" x14ac:dyDescent="0.2">
      <c r="A65" s="368" t="s">
        <v>1625</v>
      </c>
      <c r="B65" s="368" t="s">
        <v>1624</v>
      </c>
      <c r="C65" s="368" t="s">
        <v>1010</v>
      </c>
      <c r="D65" s="368">
        <v>2</v>
      </c>
      <c r="E65" s="368">
        <v>0</v>
      </c>
      <c r="F65" s="367">
        <v>1276.24</v>
      </c>
      <c r="G65" s="366">
        <v>0</v>
      </c>
      <c r="H65" s="366">
        <v>1038.3</v>
      </c>
      <c r="I65" s="366">
        <v>237.94</v>
      </c>
      <c r="J65" s="365">
        <v>0.18643828746944149</v>
      </c>
    </row>
    <row r="66" spans="1:10" ht="15" customHeight="1" x14ac:dyDescent="0.2">
      <c r="A66" s="368" t="s">
        <v>3784</v>
      </c>
      <c r="B66" s="368" t="s">
        <v>3783</v>
      </c>
      <c r="C66" s="368" t="s">
        <v>1010</v>
      </c>
      <c r="D66" s="368">
        <v>1</v>
      </c>
      <c r="E66" s="368">
        <v>0</v>
      </c>
      <c r="F66" s="367">
        <v>626.70000000000005</v>
      </c>
      <c r="G66" s="366">
        <v>0</v>
      </c>
      <c r="H66" s="366">
        <v>546.94000000000005</v>
      </c>
      <c r="I66" s="366">
        <v>79.760000000000005</v>
      </c>
      <c r="J66" s="365">
        <v>0.12726982607308121</v>
      </c>
    </row>
    <row r="67" spans="1:10" ht="15" customHeight="1" x14ac:dyDescent="0.2">
      <c r="A67" s="368" t="s">
        <v>6041</v>
      </c>
      <c r="B67" s="368" t="s">
        <v>6040</v>
      </c>
      <c r="C67" s="368" t="s">
        <v>1010</v>
      </c>
      <c r="D67" s="368">
        <v>1</v>
      </c>
      <c r="E67" s="368">
        <v>0</v>
      </c>
      <c r="F67" s="367">
        <v>432.04</v>
      </c>
      <c r="G67" s="366">
        <v>0</v>
      </c>
      <c r="H67" s="366">
        <v>324.83999999999997</v>
      </c>
      <c r="I67" s="366">
        <v>107.2</v>
      </c>
      <c r="J67" s="365">
        <v>0.2481251735950375</v>
      </c>
    </row>
    <row r="68" spans="1:10" ht="15" customHeight="1" x14ac:dyDescent="0.2">
      <c r="A68" s="368" t="s">
        <v>2284</v>
      </c>
      <c r="B68" s="368" t="s">
        <v>2283</v>
      </c>
      <c r="C68" s="368" t="s">
        <v>1010</v>
      </c>
      <c r="D68" s="368">
        <v>2</v>
      </c>
      <c r="E68" s="368">
        <v>0</v>
      </c>
      <c r="F68" s="367">
        <v>1588.12</v>
      </c>
      <c r="G68" s="366">
        <v>0</v>
      </c>
      <c r="H68" s="366">
        <v>1144.56</v>
      </c>
      <c r="I68" s="366">
        <v>443.56</v>
      </c>
      <c r="J68" s="365">
        <v>0.27929879354204973</v>
      </c>
    </row>
    <row r="69" spans="1:10" ht="15" customHeight="1" x14ac:dyDescent="0.2">
      <c r="A69" s="368" t="s">
        <v>6039</v>
      </c>
      <c r="B69" s="368" t="s">
        <v>6038</v>
      </c>
      <c r="C69" s="368" t="s">
        <v>1010</v>
      </c>
      <c r="D69" s="368">
        <v>2</v>
      </c>
      <c r="E69" s="368">
        <v>0</v>
      </c>
      <c r="F69" s="367">
        <v>1123.52</v>
      </c>
      <c r="G69" s="366">
        <v>0</v>
      </c>
      <c r="H69" s="366">
        <v>951.58</v>
      </c>
      <c r="I69" s="366">
        <v>171.94</v>
      </c>
      <c r="J69" s="365">
        <v>0.15303688407861007</v>
      </c>
    </row>
    <row r="70" spans="1:10" ht="15" customHeight="1" x14ac:dyDescent="0.2">
      <c r="A70" s="368" t="s">
        <v>3118</v>
      </c>
      <c r="B70" s="368" t="s">
        <v>3117</v>
      </c>
      <c r="C70" s="368" t="s">
        <v>1010</v>
      </c>
      <c r="D70" s="368">
        <v>1</v>
      </c>
      <c r="E70" s="368">
        <v>0</v>
      </c>
      <c r="F70" s="367">
        <v>320.16000000000003</v>
      </c>
      <c r="G70" s="366">
        <v>0</v>
      </c>
      <c r="H70" s="366">
        <v>247.22</v>
      </c>
      <c r="I70" s="366">
        <v>72.94</v>
      </c>
      <c r="J70" s="365">
        <v>0.22782358820589704</v>
      </c>
    </row>
    <row r="71" spans="1:10" ht="15" customHeight="1" x14ac:dyDescent="0.2">
      <c r="A71" s="368" t="s">
        <v>5259</v>
      </c>
      <c r="B71" s="368" t="s">
        <v>5258</v>
      </c>
      <c r="C71" s="368" t="s">
        <v>1010</v>
      </c>
      <c r="D71" s="368">
        <v>4</v>
      </c>
      <c r="E71" s="368">
        <v>0</v>
      </c>
      <c r="F71" s="367">
        <v>2137.63</v>
      </c>
      <c r="G71" s="366">
        <v>0</v>
      </c>
      <c r="H71" s="366">
        <v>1611.88</v>
      </c>
      <c r="I71" s="366">
        <v>525.75</v>
      </c>
      <c r="J71" s="365">
        <v>0.24594995392093114</v>
      </c>
    </row>
    <row r="72" spans="1:10" ht="15" customHeight="1" x14ac:dyDescent="0.2">
      <c r="A72" s="368" t="s">
        <v>2280</v>
      </c>
      <c r="B72" s="368" t="s">
        <v>2279</v>
      </c>
      <c r="C72" s="368" t="s">
        <v>1010</v>
      </c>
      <c r="D72" s="368">
        <v>7</v>
      </c>
      <c r="E72" s="368">
        <v>0</v>
      </c>
      <c r="F72" s="367">
        <v>1172.92</v>
      </c>
      <c r="G72" s="366">
        <v>0</v>
      </c>
      <c r="H72" s="366">
        <v>971.39</v>
      </c>
      <c r="I72" s="366">
        <v>201.53</v>
      </c>
      <c r="J72" s="365">
        <v>0.17181904989257579</v>
      </c>
    </row>
    <row r="73" spans="1:10" ht="15" customHeight="1" x14ac:dyDescent="0.2">
      <c r="A73" s="368" t="s">
        <v>11341</v>
      </c>
      <c r="B73" s="368" t="s">
        <v>11340</v>
      </c>
      <c r="C73" s="368" t="s">
        <v>1010</v>
      </c>
      <c r="D73" s="368">
        <v>1</v>
      </c>
      <c r="E73" s="368">
        <v>0</v>
      </c>
      <c r="F73" s="367">
        <v>904.56</v>
      </c>
      <c r="G73" s="366">
        <v>0</v>
      </c>
      <c r="H73" s="366">
        <v>689.19</v>
      </c>
      <c r="I73" s="366">
        <v>215.37</v>
      </c>
      <c r="J73" s="365">
        <v>0.23809365879543645</v>
      </c>
    </row>
    <row r="74" spans="1:10" ht="15" customHeight="1" x14ac:dyDescent="0.2">
      <c r="A74" s="368" t="s">
        <v>1619</v>
      </c>
      <c r="B74" s="368" t="s">
        <v>1618</v>
      </c>
      <c r="C74" s="368" t="s">
        <v>1010</v>
      </c>
      <c r="D74" s="368">
        <v>18</v>
      </c>
      <c r="E74" s="368">
        <v>0</v>
      </c>
      <c r="F74" s="367">
        <v>11745.13</v>
      </c>
      <c r="G74" s="366">
        <v>0</v>
      </c>
      <c r="H74" s="366">
        <v>9313.4699999999993</v>
      </c>
      <c r="I74" s="366">
        <v>2431.66</v>
      </c>
      <c r="J74" s="365">
        <v>0.20703559688143086</v>
      </c>
    </row>
    <row r="75" spans="1:10" ht="15" customHeight="1" x14ac:dyDescent="0.2">
      <c r="A75" s="368" t="s">
        <v>2272</v>
      </c>
      <c r="B75" s="368" t="s">
        <v>2271</v>
      </c>
      <c r="C75" s="368" t="s">
        <v>1010</v>
      </c>
      <c r="D75" s="368">
        <v>2</v>
      </c>
      <c r="E75" s="368">
        <v>0</v>
      </c>
      <c r="F75" s="367">
        <v>1247.24</v>
      </c>
      <c r="G75" s="366">
        <v>0</v>
      </c>
      <c r="H75" s="366">
        <v>1014.7</v>
      </c>
      <c r="I75" s="366">
        <v>232.54</v>
      </c>
      <c r="J75" s="365">
        <v>0.18644366761810077</v>
      </c>
    </row>
    <row r="76" spans="1:10" ht="15" customHeight="1" x14ac:dyDescent="0.2">
      <c r="A76" s="368" t="s">
        <v>2268</v>
      </c>
      <c r="B76" s="368" t="s">
        <v>2267</v>
      </c>
      <c r="C76" s="368" t="s">
        <v>1010</v>
      </c>
      <c r="D76" s="368">
        <v>1</v>
      </c>
      <c r="E76" s="368">
        <v>0</v>
      </c>
      <c r="F76" s="367">
        <v>754.91</v>
      </c>
      <c r="G76" s="366">
        <v>0</v>
      </c>
      <c r="H76" s="366">
        <v>575.16999999999996</v>
      </c>
      <c r="I76" s="366">
        <v>179.74</v>
      </c>
      <c r="J76" s="365">
        <v>0.23809460730418194</v>
      </c>
    </row>
    <row r="77" spans="1:10" ht="15" customHeight="1" x14ac:dyDescent="0.2">
      <c r="A77" s="368" t="s">
        <v>6717</v>
      </c>
      <c r="B77" s="368" t="s">
        <v>6716</v>
      </c>
      <c r="C77" s="368" t="s">
        <v>1010</v>
      </c>
      <c r="D77" s="368">
        <v>1</v>
      </c>
      <c r="E77" s="368">
        <v>0</v>
      </c>
      <c r="F77" s="367">
        <v>1034.6300000000001</v>
      </c>
      <c r="G77" s="366">
        <v>0</v>
      </c>
      <c r="H77" s="366">
        <v>606.54</v>
      </c>
      <c r="I77" s="366">
        <v>428.09</v>
      </c>
      <c r="J77" s="365">
        <v>0.41376144128818998</v>
      </c>
    </row>
    <row r="78" spans="1:10" ht="15" customHeight="1" x14ac:dyDescent="0.2">
      <c r="A78" s="368" t="s">
        <v>3780</v>
      </c>
      <c r="B78" s="368" t="s">
        <v>3779</v>
      </c>
      <c r="C78" s="368" t="s">
        <v>1010</v>
      </c>
      <c r="D78" s="368">
        <v>1</v>
      </c>
      <c r="E78" s="368">
        <v>0</v>
      </c>
      <c r="F78" s="367">
        <v>760.34</v>
      </c>
      <c r="G78" s="366">
        <v>0</v>
      </c>
      <c r="H78" s="366">
        <v>424.18</v>
      </c>
      <c r="I78" s="366">
        <v>336.16</v>
      </c>
      <c r="J78" s="365">
        <v>0.44211799984217587</v>
      </c>
    </row>
    <row r="79" spans="1:10" ht="15" customHeight="1" x14ac:dyDescent="0.2">
      <c r="A79" s="368" t="s">
        <v>4082</v>
      </c>
      <c r="B79" s="368" t="s">
        <v>4081</v>
      </c>
      <c r="C79" s="368" t="s">
        <v>1010</v>
      </c>
      <c r="D79" s="368">
        <v>3</v>
      </c>
      <c r="E79" s="368">
        <v>0</v>
      </c>
      <c r="F79" s="367">
        <v>2345.96</v>
      </c>
      <c r="G79" s="366">
        <v>0</v>
      </c>
      <c r="H79" s="366">
        <v>1702.26</v>
      </c>
      <c r="I79" s="366">
        <v>643.70000000000005</v>
      </c>
      <c r="J79" s="365">
        <v>0.27438660505720475</v>
      </c>
    </row>
    <row r="80" spans="1:10" ht="15" customHeight="1" x14ac:dyDescent="0.2">
      <c r="A80" s="368" t="s">
        <v>11339</v>
      </c>
      <c r="B80" s="368" t="s">
        <v>11338</v>
      </c>
      <c r="C80" s="368" t="s">
        <v>1010</v>
      </c>
      <c r="D80" s="368">
        <v>1</v>
      </c>
      <c r="E80" s="368">
        <v>0</v>
      </c>
      <c r="F80" s="367">
        <v>261.94</v>
      </c>
      <c r="G80" s="366">
        <v>0</v>
      </c>
      <c r="H80" s="366">
        <v>189.24</v>
      </c>
      <c r="I80" s="366">
        <v>72.7</v>
      </c>
      <c r="J80" s="365">
        <v>0.27754447583416048</v>
      </c>
    </row>
    <row r="81" spans="1:10" ht="15" customHeight="1" x14ac:dyDescent="0.2">
      <c r="A81" s="368" t="s">
        <v>1613</v>
      </c>
      <c r="B81" s="368" t="s">
        <v>1612</v>
      </c>
      <c r="C81" s="368" t="s">
        <v>1010</v>
      </c>
      <c r="D81" s="368">
        <v>4</v>
      </c>
      <c r="E81" s="368">
        <v>0</v>
      </c>
      <c r="F81" s="367">
        <v>2530.06</v>
      </c>
      <c r="G81" s="366">
        <v>0</v>
      </c>
      <c r="H81" s="366">
        <v>1992.64</v>
      </c>
      <c r="I81" s="366">
        <v>537.41999999999996</v>
      </c>
      <c r="J81" s="365">
        <v>0.21241393484739493</v>
      </c>
    </row>
    <row r="82" spans="1:10" ht="15" customHeight="1" x14ac:dyDescent="0.2">
      <c r="A82" s="368" t="s">
        <v>8833</v>
      </c>
      <c r="B82" s="368" t="s">
        <v>8832</v>
      </c>
      <c r="C82" s="368" t="s">
        <v>1010</v>
      </c>
      <c r="D82" s="368">
        <v>3</v>
      </c>
      <c r="E82" s="368">
        <v>0</v>
      </c>
      <c r="F82" s="367">
        <v>2662.53</v>
      </c>
      <c r="G82" s="366">
        <v>0</v>
      </c>
      <c r="H82" s="366">
        <v>2203.4699999999998</v>
      </c>
      <c r="I82" s="366">
        <v>459.06</v>
      </c>
      <c r="J82" s="365">
        <v>0.17241495870469065</v>
      </c>
    </row>
    <row r="83" spans="1:10" ht="15" customHeight="1" x14ac:dyDescent="0.2">
      <c r="A83" s="368" t="s">
        <v>3110</v>
      </c>
      <c r="B83" s="368" t="s">
        <v>3109</v>
      </c>
      <c r="C83" s="368" t="s">
        <v>1010</v>
      </c>
      <c r="D83" s="368">
        <v>2</v>
      </c>
      <c r="E83" s="368">
        <v>0</v>
      </c>
      <c r="F83" s="367">
        <v>2398.5100000000002</v>
      </c>
      <c r="G83" s="366">
        <v>0</v>
      </c>
      <c r="H83" s="366">
        <v>1842.06</v>
      </c>
      <c r="I83" s="366">
        <v>556.45000000000005</v>
      </c>
      <c r="J83" s="365">
        <v>0.23199819888180578</v>
      </c>
    </row>
    <row r="84" spans="1:10" ht="15" customHeight="1" x14ac:dyDescent="0.2">
      <c r="A84" s="368" t="s">
        <v>1611</v>
      </c>
      <c r="B84" s="368" t="s">
        <v>1610</v>
      </c>
      <c r="C84" s="368" t="s">
        <v>1010</v>
      </c>
      <c r="D84" s="368">
        <v>5</v>
      </c>
      <c r="E84" s="368">
        <v>0</v>
      </c>
      <c r="F84" s="367">
        <v>5685.77</v>
      </c>
      <c r="G84" s="366">
        <v>0</v>
      </c>
      <c r="H84" s="366">
        <v>4548.6000000000004</v>
      </c>
      <c r="I84" s="366">
        <v>1137.17</v>
      </c>
      <c r="J84" s="365">
        <v>0.20000281404277698</v>
      </c>
    </row>
    <row r="85" spans="1:10" ht="15" customHeight="1" x14ac:dyDescent="0.2">
      <c r="A85" s="368" t="s">
        <v>11337</v>
      </c>
      <c r="B85" s="368" t="s">
        <v>11336</v>
      </c>
      <c r="C85" s="368" t="s">
        <v>1010</v>
      </c>
      <c r="D85" s="368">
        <v>1</v>
      </c>
      <c r="E85" s="368">
        <v>0</v>
      </c>
      <c r="F85" s="367">
        <v>968.55</v>
      </c>
      <c r="G85" s="366">
        <v>0</v>
      </c>
      <c r="H85" s="366">
        <v>480.34</v>
      </c>
      <c r="I85" s="366">
        <v>488.21</v>
      </c>
      <c r="J85" s="365">
        <v>0.50406277425016777</v>
      </c>
    </row>
    <row r="86" spans="1:10" ht="15" customHeight="1" x14ac:dyDescent="0.2">
      <c r="A86" s="368" t="s">
        <v>2256</v>
      </c>
      <c r="B86" s="368" t="s">
        <v>2255</v>
      </c>
      <c r="C86" s="368" t="s">
        <v>1010</v>
      </c>
      <c r="D86" s="368">
        <v>1</v>
      </c>
      <c r="E86" s="368">
        <v>0</v>
      </c>
      <c r="F86" s="367">
        <v>894.2</v>
      </c>
      <c r="G86" s="366">
        <v>0</v>
      </c>
      <c r="H86" s="366">
        <v>727.49</v>
      </c>
      <c r="I86" s="366">
        <v>166.71</v>
      </c>
      <c r="J86" s="365">
        <v>0.18643480205770521</v>
      </c>
    </row>
    <row r="87" spans="1:10" ht="15" customHeight="1" x14ac:dyDescent="0.2">
      <c r="A87" s="368" t="s">
        <v>1607</v>
      </c>
      <c r="B87" s="368" t="s">
        <v>1606</v>
      </c>
      <c r="C87" s="368" t="s">
        <v>1010</v>
      </c>
      <c r="D87" s="368">
        <v>6</v>
      </c>
      <c r="E87" s="368">
        <v>0</v>
      </c>
      <c r="F87" s="367">
        <v>5150.09</v>
      </c>
      <c r="G87" s="366">
        <v>0</v>
      </c>
      <c r="H87" s="366">
        <v>3970.14</v>
      </c>
      <c r="I87" s="366">
        <v>1179.95</v>
      </c>
      <c r="J87" s="365">
        <v>0.22911250094658539</v>
      </c>
    </row>
    <row r="88" spans="1:10" ht="15" customHeight="1" x14ac:dyDescent="0.2">
      <c r="A88" s="368" t="s">
        <v>3696</v>
      </c>
      <c r="B88" s="368" t="s">
        <v>3695</v>
      </c>
      <c r="C88" s="368" t="s">
        <v>1010</v>
      </c>
      <c r="D88" s="368">
        <v>1</v>
      </c>
      <c r="E88" s="368">
        <v>0</v>
      </c>
      <c r="F88" s="367">
        <v>804.18</v>
      </c>
      <c r="G88" s="366">
        <v>0</v>
      </c>
      <c r="H88" s="366">
        <v>575.74</v>
      </c>
      <c r="I88" s="366">
        <v>228.44</v>
      </c>
      <c r="J88" s="365">
        <v>0.28406575642269144</v>
      </c>
    </row>
    <row r="89" spans="1:10" ht="15" customHeight="1" x14ac:dyDescent="0.2">
      <c r="A89" s="368" t="s">
        <v>1603</v>
      </c>
      <c r="B89" s="368" t="s">
        <v>1602</v>
      </c>
      <c r="C89" s="368" t="s">
        <v>1010</v>
      </c>
      <c r="D89" s="368">
        <v>2</v>
      </c>
      <c r="E89" s="368">
        <v>0</v>
      </c>
      <c r="F89" s="367">
        <v>1464.82</v>
      </c>
      <c r="G89" s="366">
        <v>0</v>
      </c>
      <c r="H89" s="366">
        <v>1116.06</v>
      </c>
      <c r="I89" s="366">
        <v>348.76</v>
      </c>
      <c r="J89" s="365">
        <v>0.23809068691033711</v>
      </c>
    </row>
    <row r="90" spans="1:10" ht="15" customHeight="1" x14ac:dyDescent="0.2">
      <c r="A90" s="368" t="s">
        <v>2254</v>
      </c>
      <c r="B90" s="368" t="s">
        <v>2253</v>
      </c>
      <c r="C90" s="368" t="s">
        <v>1010</v>
      </c>
      <c r="D90" s="368">
        <v>5</v>
      </c>
      <c r="E90" s="368">
        <v>0</v>
      </c>
      <c r="F90" s="367">
        <v>2132.64</v>
      </c>
      <c r="G90" s="366">
        <v>0</v>
      </c>
      <c r="H90" s="366">
        <v>1809.36</v>
      </c>
      <c r="I90" s="366">
        <v>323.27999999999997</v>
      </c>
      <c r="J90" s="365">
        <v>0.15158676569885213</v>
      </c>
    </row>
    <row r="91" spans="1:10" ht="15" customHeight="1" x14ac:dyDescent="0.2">
      <c r="A91" s="368" t="s">
        <v>3768</v>
      </c>
      <c r="B91" s="368" t="s">
        <v>3767</v>
      </c>
      <c r="C91" s="368" t="s">
        <v>1010</v>
      </c>
      <c r="D91" s="368">
        <v>3</v>
      </c>
      <c r="E91" s="368">
        <v>0</v>
      </c>
      <c r="F91" s="367">
        <v>2071.62</v>
      </c>
      <c r="G91" s="366">
        <v>0</v>
      </c>
      <c r="H91" s="366">
        <v>1807.95</v>
      </c>
      <c r="I91" s="366">
        <v>263.67</v>
      </c>
      <c r="J91" s="365">
        <v>0.12727720334810438</v>
      </c>
    </row>
    <row r="92" spans="1:10" ht="15" customHeight="1" x14ac:dyDescent="0.2">
      <c r="A92" s="368" t="s">
        <v>1601</v>
      </c>
      <c r="B92" s="368" t="s">
        <v>1600</v>
      </c>
      <c r="C92" s="368" t="s">
        <v>1010</v>
      </c>
      <c r="D92" s="368">
        <v>2</v>
      </c>
      <c r="E92" s="368">
        <v>0</v>
      </c>
      <c r="F92" s="367">
        <v>1546.94</v>
      </c>
      <c r="G92" s="366">
        <v>0</v>
      </c>
      <c r="H92" s="366">
        <v>1258.52</v>
      </c>
      <c r="I92" s="366">
        <v>288.42</v>
      </c>
      <c r="J92" s="365">
        <v>0.18644549885580566</v>
      </c>
    </row>
    <row r="93" spans="1:10" ht="15" customHeight="1" x14ac:dyDescent="0.2">
      <c r="A93" s="368" t="s">
        <v>2252</v>
      </c>
      <c r="B93" s="368" t="s">
        <v>2251</v>
      </c>
      <c r="C93" s="368" t="s">
        <v>1010</v>
      </c>
      <c r="D93" s="368">
        <v>5</v>
      </c>
      <c r="E93" s="368">
        <v>0</v>
      </c>
      <c r="F93" s="367">
        <v>7075.67</v>
      </c>
      <c r="G93" s="366">
        <v>0</v>
      </c>
      <c r="H93" s="366">
        <v>5335.83</v>
      </c>
      <c r="I93" s="366">
        <v>1739.84</v>
      </c>
      <c r="J93" s="365">
        <v>0.24589049517572187</v>
      </c>
    </row>
    <row r="94" spans="1:10" ht="15" customHeight="1" x14ac:dyDescent="0.2">
      <c r="A94" s="368" t="s">
        <v>1597</v>
      </c>
      <c r="B94" s="368" t="s">
        <v>1596</v>
      </c>
      <c r="C94" s="368" t="s">
        <v>1010</v>
      </c>
      <c r="D94" s="368">
        <v>1</v>
      </c>
      <c r="E94" s="368">
        <v>0</v>
      </c>
      <c r="F94" s="367">
        <v>334.29</v>
      </c>
      <c r="G94" s="366">
        <v>0</v>
      </c>
      <c r="H94" s="366">
        <v>258.73</v>
      </c>
      <c r="I94" s="366">
        <v>75.56</v>
      </c>
      <c r="J94" s="365">
        <v>0.22603129019713422</v>
      </c>
    </row>
    <row r="95" spans="1:10" ht="15" customHeight="1" x14ac:dyDescent="0.2">
      <c r="A95" s="368" t="s">
        <v>2250</v>
      </c>
      <c r="B95" s="368" t="s">
        <v>2249</v>
      </c>
      <c r="C95" s="368" t="s">
        <v>1010</v>
      </c>
      <c r="D95" s="368">
        <v>2</v>
      </c>
      <c r="E95" s="368">
        <v>0</v>
      </c>
      <c r="F95" s="367">
        <v>1249.68</v>
      </c>
      <c r="G95" s="366">
        <v>0</v>
      </c>
      <c r="H95" s="366">
        <v>1090.6400000000001</v>
      </c>
      <c r="I95" s="366">
        <v>159.04</v>
      </c>
      <c r="J95" s="365">
        <v>0.12726457973241151</v>
      </c>
    </row>
    <row r="96" spans="1:10" ht="15" customHeight="1" x14ac:dyDescent="0.2">
      <c r="A96" s="368" t="s">
        <v>6715</v>
      </c>
      <c r="B96" s="368" t="s">
        <v>6714</v>
      </c>
      <c r="C96" s="368" t="s">
        <v>1010</v>
      </c>
      <c r="D96" s="368">
        <v>1</v>
      </c>
      <c r="E96" s="368">
        <v>0</v>
      </c>
      <c r="F96" s="367">
        <v>1140.18</v>
      </c>
      <c r="G96" s="366">
        <v>0</v>
      </c>
      <c r="H96" s="366">
        <v>868.71</v>
      </c>
      <c r="I96" s="366">
        <v>271.47000000000003</v>
      </c>
      <c r="J96" s="365">
        <v>0.23809398516023786</v>
      </c>
    </row>
    <row r="97" spans="1:10" ht="15" customHeight="1" x14ac:dyDescent="0.2">
      <c r="A97" s="368" t="s">
        <v>2246</v>
      </c>
      <c r="B97" s="368" t="s">
        <v>2245</v>
      </c>
      <c r="C97" s="368" t="s">
        <v>1010</v>
      </c>
      <c r="D97" s="368">
        <v>1</v>
      </c>
      <c r="E97" s="368">
        <v>0</v>
      </c>
      <c r="F97" s="367">
        <v>401.76</v>
      </c>
      <c r="G97" s="366">
        <v>0</v>
      </c>
      <c r="H97" s="366">
        <v>350.63</v>
      </c>
      <c r="I97" s="366">
        <v>51.13</v>
      </c>
      <c r="J97" s="365">
        <v>0.12726503385105536</v>
      </c>
    </row>
    <row r="98" spans="1:10" ht="15" customHeight="1" x14ac:dyDescent="0.2">
      <c r="A98" s="368" t="s">
        <v>1593</v>
      </c>
      <c r="B98" s="368" t="s">
        <v>1592</v>
      </c>
      <c r="C98" s="368" t="s">
        <v>1010</v>
      </c>
      <c r="D98" s="368">
        <v>1</v>
      </c>
      <c r="E98" s="368">
        <v>0</v>
      </c>
      <c r="F98" s="367">
        <v>470.33</v>
      </c>
      <c r="G98" s="366">
        <v>0</v>
      </c>
      <c r="H98" s="366">
        <v>353.71</v>
      </c>
      <c r="I98" s="366">
        <v>116.62</v>
      </c>
      <c r="J98" s="365">
        <v>0.24795356451852954</v>
      </c>
    </row>
    <row r="99" spans="1:10" ht="15" customHeight="1" x14ac:dyDescent="0.2">
      <c r="A99" s="368" t="s">
        <v>11335</v>
      </c>
      <c r="B99" s="368" t="s">
        <v>11334</v>
      </c>
      <c r="C99" s="368" t="s">
        <v>1010</v>
      </c>
      <c r="D99" s="368">
        <v>2</v>
      </c>
      <c r="E99" s="368">
        <v>0</v>
      </c>
      <c r="F99" s="367">
        <v>1776.7</v>
      </c>
      <c r="G99" s="366">
        <v>0</v>
      </c>
      <c r="H99" s="366">
        <v>1335.86</v>
      </c>
      <c r="I99" s="366">
        <v>440.84</v>
      </c>
      <c r="J99" s="365">
        <v>0.24812292452299206</v>
      </c>
    </row>
    <row r="100" spans="1:10" ht="15" customHeight="1" x14ac:dyDescent="0.2">
      <c r="A100" s="368" t="s">
        <v>8865</v>
      </c>
      <c r="B100" s="368" t="s">
        <v>8864</v>
      </c>
      <c r="C100" s="368" t="s">
        <v>1010</v>
      </c>
      <c r="D100" s="368">
        <v>1</v>
      </c>
      <c r="E100" s="368">
        <v>0</v>
      </c>
      <c r="F100" s="367">
        <v>642.85</v>
      </c>
      <c r="G100" s="366">
        <v>0</v>
      </c>
      <c r="H100" s="366">
        <v>443.94</v>
      </c>
      <c r="I100" s="366">
        <v>198.91</v>
      </c>
      <c r="J100" s="365">
        <v>0.30941899354437269</v>
      </c>
    </row>
    <row r="101" spans="1:10" ht="15" customHeight="1" x14ac:dyDescent="0.2">
      <c r="A101" s="368" t="s">
        <v>7896</v>
      </c>
      <c r="B101" s="368" t="s">
        <v>7895</v>
      </c>
      <c r="C101" s="368" t="s">
        <v>1010</v>
      </c>
      <c r="D101" s="368">
        <v>1</v>
      </c>
      <c r="E101" s="368">
        <v>0</v>
      </c>
      <c r="F101" s="367">
        <v>1489.47</v>
      </c>
      <c r="G101" s="366">
        <v>0</v>
      </c>
      <c r="H101" s="366">
        <v>1230.54</v>
      </c>
      <c r="I101" s="366">
        <v>258.93</v>
      </c>
      <c r="J101" s="365">
        <v>0.17384035932244354</v>
      </c>
    </row>
    <row r="102" spans="1:10" ht="15" customHeight="1" x14ac:dyDescent="0.2">
      <c r="A102" s="368" t="s">
        <v>3762</v>
      </c>
      <c r="B102" s="368" t="s">
        <v>3761</v>
      </c>
      <c r="C102" s="368" t="s">
        <v>1010</v>
      </c>
      <c r="D102" s="368">
        <v>1</v>
      </c>
      <c r="E102" s="368">
        <v>0</v>
      </c>
      <c r="F102" s="367">
        <v>115.84</v>
      </c>
      <c r="G102" s="366">
        <v>0</v>
      </c>
      <c r="H102" s="366">
        <v>78.8</v>
      </c>
      <c r="I102" s="366">
        <v>37.04</v>
      </c>
      <c r="J102" s="365">
        <v>0.31975138121546959</v>
      </c>
    </row>
    <row r="103" spans="1:10" ht="15" customHeight="1" x14ac:dyDescent="0.2">
      <c r="A103" s="368" t="s">
        <v>11333</v>
      </c>
      <c r="B103" s="368" t="s">
        <v>11332</v>
      </c>
      <c r="C103" s="368" t="s">
        <v>1010</v>
      </c>
      <c r="D103" s="368">
        <v>2</v>
      </c>
      <c r="E103" s="368">
        <v>0</v>
      </c>
      <c r="F103" s="367">
        <v>1175.98</v>
      </c>
      <c r="G103" s="366">
        <v>-587.99</v>
      </c>
      <c r="H103" s="366">
        <v>313.10000000000002</v>
      </c>
      <c r="I103" s="366">
        <v>274.89</v>
      </c>
      <c r="J103" s="365">
        <v>0.46750795081549007</v>
      </c>
    </row>
    <row r="104" spans="1:10" ht="15" customHeight="1" x14ac:dyDescent="0.2">
      <c r="A104" s="368" t="s">
        <v>1581</v>
      </c>
      <c r="B104" s="368" t="s">
        <v>1580</v>
      </c>
      <c r="C104" s="368" t="s">
        <v>1010</v>
      </c>
      <c r="D104" s="368">
        <v>2</v>
      </c>
      <c r="E104" s="368">
        <v>0</v>
      </c>
      <c r="F104" s="367">
        <v>402.14</v>
      </c>
      <c r="G104" s="366">
        <v>0</v>
      </c>
      <c r="H104" s="366">
        <v>333.48</v>
      </c>
      <c r="I104" s="366">
        <v>68.66</v>
      </c>
      <c r="J104" s="365">
        <v>0.17073655940717164</v>
      </c>
    </row>
    <row r="105" spans="1:10" ht="15" customHeight="1" x14ac:dyDescent="0.2">
      <c r="A105" s="368" t="s">
        <v>1579</v>
      </c>
      <c r="B105" s="368" t="s">
        <v>1578</v>
      </c>
      <c r="C105" s="368" t="s">
        <v>1010</v>
      </c>
      <c r="D105" s="368">
        <v>1</v>
      </c>
      <c r="E105" s="368">
        <v>0</v>
      </c>
      <c r="F105" s="367">
        <v>161.21</v>
      </c>
      <c r="G105" s="366">
        <v>0</v>
      </c>
      <c r="H105" s="366">
        <v>136.66999999999999</v>
      </c>
      <c r="I105" s="366">
        <v>24.54</v>
      </c>
      <c r="J105" s="365">
        <v>0.15222380745611314</v>
      </c>
    </row>
    <row r="106" spans="1:10" ht="15" customHeight="1" x14ac:dyDescent="0.2">
      <c r="A106" s="368" t="s">
        <v>3690</v>
      </c>
      <c r="B106" s="368" t="s">
        <v>3689</v>
      </c>
      <c r="C106" s="368" t="s">
        <v>1010</v>
      </c>
      <c r="D106" s="368">
        <v>2</v>
      </c>
      <c r="E106" s="368">
        <v>0</v>
      </c>
      <c r="F106" s="367">
        <v>1368.32</v>
      </c>
      <c r="G106" s="366">
        <v>0</v>
      </c>
      <c r="H106" s="366">
        <v>1042.54</v>
      </c>
      <c r="I106" s="366">
        <v>325.77999999999997</v>
      </c>
      <c r="J106" s="365">
        <v>0.2380875818521983</v>
      </c>
    </row>
    <row r="107" spans="1:10" ht="15" customHeight="1" x14ac:dyDescent="0.2">
      <c r="A107" s="368" t="s">
        <v>3758</v>
      </c>
      <c r="B107" s="368" t="s">
        <v>3757</v>
      </c>
      <c r="C107" s="368" t="s">
        <v>1010</v>
      </c>
      <c r="D107" s="368">
        <v>4</v>
      </c>
      <c r="E107" s="368">
        <v>0</v>
      </c>
      <c r="F107" s="367">
        <v>1574.84</v>
      </c>
      <c r="G107" s="366">
        <v>0</v>
      </c>
      <c r="H107" s="366">
        <v>1199.8800000000001</v>
      </c>
      <c r="I107" s="366">
        <v>374.96</v>
      </c>
      <c r="J107" s="365">
        <v>0.23809402859973078</v>
      </c>
    </row>
    <row r="108" spans="1:10" ht="15" customHeight="1" x14ac:dyDescent="0.2">
      <c r="A108" s="368" t="s">
        <v>2236</v>
      </c>
      <c r="B108" s="368" t="s">
        <v>2235</v>
      </c>
      <c r="C108" s="368" t="s">
        <v>1010</v>
      </c>
      <c r="D108" s="368">
        <v>4</v>
      </c>
      <c r="E108" s="368">
        <v>0</v>
      </c>
      <c r="F108" s="367">
        <v>1155.6400000000001</v>
      </c>
      <c r="G108" s="366">
        <v>0</v>
      </c>
      <c r="H108" s="366">
        <v>880.48</v>
      </c>
      <c r="I108" s="366">
        <v>275.16000000000003</v>
      </c>
      <c r="J108" s="365">
        <v>0.23810183102004084</v>
      </c>
    </row>
    <row r="109" spans="1:10" ht="15" customHeight="1" x14ac:dyDescent="0.2">
      <c r="A109" s="368" t="s">
        <v>1571</v>
      </c>
      <c r="B109" s="368" t="s">
        <v>1570</v>
      </c>
      <c r="C109" s="368" t="s">
        <v>1010</v>
      </c>
      <c r="D109" s="368">
        <v>4</v>
      </c>
      <c r="E109" s="368">
        <v>0</v>
      </c>
      <c r="F109" s="367">
        <v>1694.44</v>
      </c>
      <c r="G109" s="366">
        <v>0</v>
      </c>
      <c r="H109" s="366">
        <v>1306.48</v>
      </c>
      <c r="I109" s="366">
        <v>387.96</v>
      </c>
      <c r="J109" s="365">
        <v>0.22896060055239489</v>
      </c>
    </row>
    <row r="110" spans="1:10" ht="15" customHeight="1" x14ac:dyDescent="0.2">
      <c r="A110" s="368" t="s">
        <v>1569</v>
      </c>
      <c r="B110" s="368" t="s">
        <v>1568</v>
      </c>
      <c r="C110" s="368" t="s">
        <v>1010</v>
      </c>
      <c r="D110" s="368">
        <v>3</v>
      </c>
      <c r="E110" s="368">
        <v>0</v>
      </c>
      <c r="F110" s="367">
        <v>1194.99</v>
      </c>
      <c r="G110" s="366">
        <v>0</v>
      </c>
      <c r="H110" s="366">
        <v>919.52</v>
      </c>
      <c r="I110" s="366">
        <v>275.47000000000003</v>
      </c>
      <c r="J110" s="365">
        <v>0.23052075749587864</v>
      </c>
    </row>
    <row r="111" spans="1:10" ht="15" customHeight="1" x14ac:dyDescent="0.2">
      <c r="A111" s="368" t="s">
        <v>1567</v>
      </c>
      <c r="B111" s="368" t="s">
        <v>1566</v>
      </c>
      <c r="C111" s="368" t="s">
        <v>1010</v>
      </c>
      <c r="D111" s="368">
        <v>4</v>
      </c>
      <c r="E111" s="368">
        <v>0</v>
      </c>
      <c r="F111" s="367">
        <v>2440.42</v>
      </c>
      <c r="G111" s="366">
        <v>0</v>
      </c>
      <c r="H111" s="366">
        <v>2055.0700000000002</v>
      </c>
      <c r="I111" s="366">
        <v>385.35</v>
      </c>
      <c r="J111" s="365">
        <v>0.15790314781881806</v>
      </c>
    </row>
    <row r="112" spans="1:10" ht="15" customHeight="1" x14ac:dyDescent="0.2">
      <c r="A112" s="368" t="s">
        <v>2230</v>
      </c>
      <c r="B112" s="368" t="s">
        <v>2229</v>
      </c>
      <c r="C112" s="368" t="s">
        <v>1010</v>
      </c>
      <c r="D112" s="368">
        <v>1</v>
      </c>
      <c r="E112" s="368">
        <v>0</v>
      </c>
      <c r="F112" s="367">
        <v>500.3</v>
      </c>
      <c r="G112" s="366">
        <v>0</v>
      </c>
      <c r="H112" s="366">
        <v>436.62</v>
      </c>
      <c r="I112" s="366">
        <v>63.68</v>
      </c>
      <c r="J112" s="365">
        <v>0.12728362982210673</v>
      </c>
    </row>
    <row r="113" spans="1:10" ht="15" customHeight="1" x14ac:dyDescent="0.2">
      <c r="A113" s="368" t="s">
        <v>1561</v>
      </c>
      <c r="B113" s="368" t="s">
        <v>1560</v>
      </c>
      <c r="C113" s="368" t="s">
        <v>1010</v>
      </c>
      <c r="D113" s="368">
        <v>1</v>
      </c>
      <c r="E113" s="368">
        <v>0</v>
      </c>
      <c r="F113" s="367">
        <v>738.85</v>
      </c>
      <c r="G113" s="366">
        <v>0</v>
      </c>
      <c r="H113" s="366">
        <v>506.64</v>
      </c>
      <c r="I113" s="366">
        <v>232.21</v>
      </c>
      <c r="J113" s="365">
        <v>0.31428571428571428</v>
      </c>
    </row>
    <row r="114" spans="1:10" ht="15" customHeight="1" x14ac:dyDescent="0.2">
      <c r="A114" s="368" t="s">
        <v>1559</v>
      </c>
      <c r="B114" s="368" t="s">
        <v>1558</v>
      </c>
      <c r="C114" s="368" t="s">
        <v>1010</v>
      </c>
      <c r="D114" s="368">
        <v>1</v>
      </c>
      <c r="E114" s="368">
        <v>0</v>
      </c>
      <c r="F114" s="367">
        <v>667.13</v>
      </c>
      <c r="G114" s="366">
        <v>0</v>
      </c>
      <c r="H114" s="366">
        <v>457.46</v>
      </c>
      <c r="I114" s="366">
        <v>209.67</v>
      </c>
      <c r="J114" s="365">
        <v>0.31428657083327088</v>
      </c>
    </row>
    <row r="115" spans="1:10" ht="15" customHeight="1" x14ac:dyDescent="0.2">
      <c r="A115" s="368" t="s">
        <v>1555</v>
      </c>
      <c r="B115" s="368" t="s">
        <v>1554</v>
      </c>
      <c r="C115" s="368" t="s">
        <v>1010</v>
      </c>
      <c r="D115" s="368">
        <v>2</v>
      </c>
      <c r="E115" s="368">
        <v>0</v>
      </c>
      <c r="F115" s="367">
        <v>1262.24</v>
      </c>
      <c r="G115" s="366">
        <v>0</v>
      </c>
      <c r="H115" s="366">
        <v>977.22</v>
      </c>
      <c r="I115" s="366">
        <v>285.02</v>
      </c>
      <c r="J115" s="365">
        <v>0.22580491824058815</v>
      </c>
    </row>
    <row r="116" spans="1:10" ht="15" customHeight="1" x14ac:dyDescent="0.2">
      <c r="A116" s="368" t="s">
        <v>1553</v>
      </c>
      <c r="B116" s="368" t="s">
        <v>1552</v>
      </c>
      <c r="C116" s="368" t="s">
        <v>1010</v>
      </c>
      <c r="D116" s="368">
        <v>2</v>
      </c>
      <c r="E116" s="368">
        <v>0</v>
      </c>
      <c r="F116" s="367">
        <v>1287.4000000000001</v>
      </c>
      <c r="G116" s="366">
        <v>0</v>
      </c>
      <c r="H116" s="366">
        <v>996.7</v>
      </c>
      <c r="I116" s="366">
        <v>290.7</v>
      </c>
      <c r="J116" s="365">
        <v>0.22580394593754854</v>
      </c>
    </row>
    <row r="117" spans="1:10" ht="15" customHeight="1" x14ac:dyDescent="0.2">
      <c r="A117" s="368" t="s">
        <v>1551</v>
      </c>
      <c r="B117" s="368" t="s">
        <v>1550</v>
      </c>
      <c r="C117" s="368" t="s">
        <v>1010</v>
      </c>
      <c r="D117" s="368">
        <v>2</v>
      </c>
      <c r="E117" s="368">
        <v>0</v>
      </c>
      <c r="F117" s="367">
        <v>1804.14</v>
      </c>
      <c r="G117" s="366">
        <v>0</v>
      </c>
      <c r="H117" s="366">
        <v>1519.27</v>
      </c>
      <c r="I117" s="366">
        <v>284.87</v>
      </c>
      <c r="J117" s="365">
        <v>0.15789794583568903</v>
      </c>
    </row>
    <row r="118" spans="1:10" ht="15" customHeight="1" x14ac:dyDescent="0.2">
      <c r="A118" s="368" t="s">
        <v>1549</v>
      </c>
      <c r="B118" s="368" t="s">
        <v>1548</v>
      </c>
      <c r="C118" s="368" t="s">
        <v>1010</v>
      </c>
      <c r="D118" s="368">
        <v>3</v>
      </c>
      <c r="E118" s="368">
        <v>0</v>
      </c>
      <c r="F118" s="367">
        <v>1899.18</v>
      </c>
      <c r="G118" s="366">
        <v>0</v>
      </c>
      <c r="H118" s="366">
        <v>1545.09</v>
      </c>
      <c r="I118" s="366">
        <v>354.09</v>
      </c>
      <c r="J118" s="365">
        <v>0.18644362303731085</v>
      </c>
    </row>
    <row r="119" spans="1:10" ht="15" customHeight="1" x14ac:dyDescent="0.2">
      <c r="A119" s="368" t="s">
        <v>1545</v>
      </c>
      <c r="B119" s="368" t="s">
        <v>1544</v>
      </c>
      <c r="C119" s="368" t="s">
        <v>1010</v>
      </c>
      <c r="D119" s="368">
        <v>2</v>
      </c>
      <c r="E119" s="368">
        <v>0</v>
      </c>
      <c r="F119" s="367">
        <v>1306.9000000000001</v>
      </c>
      <c r="G119" s="366">
        <v>0</v>
      </c>
      <c r="H119" s="366">
        <v>1140.56</v>
      </c>
      <c r="I119" s="366">
        <v>166.34</v>
      </c>
      <c r="J119" s="365">
        <v>0.12727829214170938</v>
      </c>
    </row>
    <row r="120" spans="1:10" ht="15" customHeight="1" x14ac:dyDescent="0.2">
      <c r="A120" s="368" t="s">
        <v>1543</v>
      </c>
      <c r="B120" s="368" t="s">
        <v>1542</v>
      </c>
      <c r="C120" s="368" t="s">
        <v>1010</v>
      </c>
      <c r="D120" s="368">
        <v>2</v>
      </c>
      <c r="E120" s="368">
        <v>0</v>
      </c>
      <c r="F120" s="367">
        <v>2707.16</v>
      </c>
      <c r="G120" s="366">
        <v>0</v>
      </c>
      <c r="H120" s="366">
        <v>2095.86</v>
      </c>
      <c r="I120" s="366">
        <v>611.29999999999995</v>
      </c>
      <c r="J120" s="365">
        <v>0.2258085964627137</v>
      </c>
    </row>
    <row r="121" spans="1:10" ht="15" customHeight="1" x14ac:dyDescent="0.2">
      <c r="A121" s="368" t="s">
        <v>1541</v>
      </c>
      <c r="B121" s="368" t="s">
        <v>1540</v>
      </c>
      <c r="C121" s="368" t="s">
        <v>1010</v>
      </c>
      <c r="D121" s="368">
        <v>1</v>
      </c>
      <c r="E121" s="368">
        <v>0</v>
      </c>
      <c r="F121" s="367">
        <v>836.51</v>
      </c>
      <c r="G121" s="366">
        <v>0</v>
      </c>
      <c r="H121" s="366">
        <v>646.28</v>
      </c>
      <c r="I121" s="366">
        <v>190.23</v>
      </c>
      <c r="J121" s="365">
        <v>0.22740911644809986</v>
      </c>
    </row>
    <row r="122" spans="1:10" ht="15" customHeight="1" x14ac:dyDescent="0.2">
      <c r="A122" s="368" t="s">
        <v>1539</v>
      </c>
      <c r="B122" s="368" t="s">
        <v>1538</v>
      </c>
      <c r="C122" s="368" t="s">
        <v>1010</v>
      </c>
      <c r="D122" s="368">
        <v>5</v>
      </c>
      <c r="E122" s="368">
        <v>0</v>
      </c>
      <c r="F122" s="367">
        <v>2680.2</v>
      </c>
      <c r="G122" s="366">
        <v>0</v>
      </c>
      <c r="H122" s="366">
        <v>2074.85</v>
      </c>
      <c r="I122" s="366">
        <v>605.35</v>
      </c>
      <c r="J122" s="365">
        <v>0.22586001044698156</v>
      </c>
    </row>
    <row r="123" spans="1:10" ht="15" customHeight="1" x14ac:dyDescent="0.2">
      <c r="A123" s="368" t="s">
        <v>1535</v>
      </c>
      <c r="B123" s="368" t="s">
        <v>1534</v>
      </c>
      <c r="C123" s="368" t="s">
        <v>1010</v>
      </c>
      <c r="D123" s="368">
        <v>3</v>
      </c>
      <c r="E123" s="368">
        <v>0</v>
      </c>
      <c r="F123" s="367">
        <v>1101.8399999999999</v>
      </c>
      <c r="G123" s="366">
        <v>0</v>
      </c>
      <c r="H123" s="366">
        <v>853.02</v>
      </c>
      <c r="I123" s="366">
        <v>248.82</v>
      </c>
      <c r="J123" s="365">
        <v>0.22582226094532781</v>
      </c>
    </row>
    <row r="124" spans="1:10" ht="15" customHeight="1" x14ac:dyDescent="0.2">
      <c r="A124" s="368" t="s">
        <v>4495</v>
      </c>
      <c r="B124" s="368" t="s">
        <v>4494</v>
      </c>
      <c r="C124" s="368" t="s">
        <v>1010</v>
      </c>
      <c r="D124" s="368">
        <v>2</v>
      </c>
      <c r="E124" s="368">
        <v>0</v>
      </c>
      <c r="F124" s="367">
        <v>590.14</v>
      </c>
      <c r="G124" s="366">
        <v>0</v>
      </c>
      <c r="H124" s="366">
        <v>454.2</v>
      </c>
      <c r="I124" s="366">
        <v>135.94</v>
      </c>
      <c r="J124" s="365">
        <v>0.23035211983597112</v>
      </c>
    </row>
    <row r="125" spans="1:10" ht="15" customHeight="1" x14ac:dyDescent="0.2">
      <c r="A125" s="368" t="s">
        <v>1533</v>
      </c>
      <c r="B125" s="368" t="s">
        <v>1532</v>
      </c>
      <c r="C125" s="368" t="s">
        <v>1010</v>
      </c>
      <c r="D125" s="368">
        <v>2</v>
      </c>
      <c r="E125" s="368">
        <v>0</v>
      </c>
      <c r="F125" s="367">
        <v>1207.5</v>
      </c>
      <c r="G125" s="366">
        <v>0</v>
      </c>
      <c r="H125" s="366">
        <v>933.82</v>
      </c>
      <c r="I125" s="366">
        <v>273.68</v>
      </c>
      <c r="J125" s="365">
        <v>0.22665010351966874</v>
      </c>
    </row>
    <row r="126" spans="1:10" ht="15" customHeight="1" x14ac:dyDescent="0.2">
      <c r="A126" s="368" t="s">
        <v>1531</v>
      </c>
      <c r="B126" s="368" t="s">
        <v>1530</v>
      </c>
      <c r="C126" s="368" t="s">
        <v>1010</v>
      </c>
      <c r="D126" s="368">
        <v>4</v>
      </c>
      <c r="E126" s="368">
        <v>0</v>
      </c>
      <c r="F126" s="367">
        <v>942.4</v>
      </c>
      <c r="G126" s="366">
        <v>0</v>
      </c>
      <c r="H126" s="366">
        <v>828.16</v>
      </c>
      <c r="I126" s="366">
        <v>114.24</v>
      </c>
      <c r="J126" s="365">
        <v>0.12122241086587436</v>
      </c>
    </row>
    <row r="127" spans="1:10" ht="15" customHeight="1" x14ac:dyDescent="0.2">
      <c r="A127" s="368" t="s">
        <v>1529</v>
      </c>
      <c r="B127" s="368" t="s">
        <v>1528</v>
      </c>
      <c r="C127" s="368" t="s">
        <v>1010</v>
      </c>
      <c r="D127" s="368">
        <v>4</v>
      </c>
      <c r="E127" s="368">
        <v>0</v>
      </c>
      <c r="F127" s="367">
        <v>2998.75</v>
      </c>
      <c r="G127" s="366">
        <v>0</v>
      </c>
      <c r="H127" s="366">
        <v>2284.7600000000002</v>
      </c>
      <c r="I127" s="366">
        <v>713.99</v>
      </c>
      <c r="J127" s="365">
        <v>0.23809587328053355</v>
      </c>
    </row>
    <row r="128" spans="1:10" ht="15" customHeight="1" x14ac:dyDescent="0.2">
      <c r="A128" s="368" t="s">
        <v>1527</v>
      </c>
      <c r="B128" s="368" t="s">
        <v>1526</v>
      </c>
      <c r="C128" s="368" t="s">
        <v>1010</v>
      </c>
      <c r="D128" s="368">
        <v>3</v>
      </c>
      <c r="E128" s="368">
        <v>0</v>
      </c>
      <c r="F128" s="367">
        <v>1415.52</v>
      </c>
      <c r="G128" s="366">
        <v>0</v>
      </c>
      <c r="H128" s="366">
        <v>1078.5</v>
      </c>
      <c r="I128" s="366">
        <v>337.02</v>
      </c>
      <c r="J128" s="365">
        <v>0.23808918277382163</v>
      </c>
    </row>
    <row r="129" spans="1:10" ht="15" customHeight="1" x14ac:dyDescent="0.2">
      <c r="A129" s="368" t="s">
        <v>1525</v>
      </c>
      <c r="B129" s="368" t="s">
        <v>1524</v>
      </c>
      <c r="C129" s="368" t="s">
        <v>1010</v>
      </c>
      <c r="D129" s="368">
        <v>4</v>
      </c>
      <c r="E129" s="368">
        <v>0</v>
      </c>
      <c r="F129" s="367">
        <v>6223.99</v>
      </c>
      <c r="G129" s="366">
        <v>0</v>
      </c>
      <c r="H129" s="366">
        <v>4799.24</v>
      </c>
      <c r="I129" s="366">
        <v>1424.75</v>
      </c>
      <c r="J129" s="365">
        <v>0.2289126428545033</v>
      </c>
    </row>
    <row r="130" spans="1:10" ht="15" customHeight="1" x14ac:dyDescent="0.2">
      <c r="A130" s="368" t="s">
        <v>1523</v>
      </c>
      <c r="B130" s="368" t="s">
        <v>1522</v>
      </c>
      <c r="C130" s="368" t="s">
        <v>1010</v>
      </c>
      <c r="D130" s="368">
        <v>4</v>
      </c>
      <c r="E130" s="368">
        <v>0</v>
      </c>
      <c r="F130" s="367">
        <v>2814.06</v>
      </c>
      <c r="G130" s="366">
        <v>0</v>
      </c>
      <c r="H130" s="366">
        <v>2169.88</v>
      </c>
      <c r="I130" s="366">
        <v>644.17999999999995</v>
      </c>
      <c r="J130" s="365">
        <v>0.22891480636518055</v>
      </c>
    </row>
    <row r="131" spans="1:10" ht="15" customHeight="1" x14ac:dyDescent="0.2">
      <c r="A131" s="368" t="s">
        <v>7881</v>
      </c>
      <c r="B131" s="368" t="s">
        <v>7880</v>
      </c>
      <c r="C131" s="368" t="s">
        <v>1010</v>
      </c>
      <c r="D131" s="368">
        <v>2</v>
      </c>
      <c r="E131" s="368">
        <v>0</v>
      </c>
      <c r="F131" s="367">
        <v>732.12</v>
      </c>
      <c r="G131" s="366">
        <v>0</v>
      </c>
      <c r="H131" s="366">
        <v>644.79999999999995</v>
      </c>
      <c r="I131" s="366">
        <v>87.32</v>
      </c>
      <c r="J131" s="365">
        <v>0.11927006501666393</v>
      </c>
    </row>
    <row r="132" spans="1:10" ht="15" customHeight="1" x14ac:dyDescent="0.2">
      <c r="A132" s="368" t="s">
        <v>4133</v>
      </c>
      <c r="B132" s="368" t="s">
        <v>4132</v>
      </c>
      <c r="C132" s="368" t="s">
        <v>1010</v>
      </c>
      <c r="D132" s="368">
        <v>1</v>
      </c>
      <c r="E132" s="368">
        <v>0</v>
      </c>
      <c r="F132" s="367">
        <v>294.63</v>
      </c>
      <c r="G132" s="366">
        <v>0</v>
      </c>
      <c r="H132" s="366">
        <v>253.38</v>
      </c>
      <c r="I132" s="366">
        <v>41.25</v>
      </c>
      <c r="J132" s="365">
        <v>0.14000610935749924</v>
      </c>
    </row>
    <row r="133" spans="1:10" ht="15" customHeight="1" x14ac:dyDescent="0.2">
      <c r="A133" s="368" t="s">
        <v>11331</v>
      </c>
      <c r="B133" s="368" t="s">
        <v>11330</v>
      </c>
      <c r="C133" s="368" t="s">
        <v>1010</v>
      </c>
      <c r="D133" s="368">
        <v>1</v>
      </c>
      <c r="E133" s="368">
        <v>0</v>
      </c>
      <c r="F133" s="367">
        <v>117.28</v>
      </c>
      <c r="G133" s="366">
        <v>0</v>
      </c>
      <c r="H133" s="366">
        <v>94.03</v>
      </c>
      <c r="I133" s="366">
        <v>23.25</v>
      </c>
      <c r="J133" s="365">
        <v>0.19824351978171897</v>
      </c>
    </row>
    <row r="134" spans="1:10" ht="15" customHeight="1" x14ac:dyDescent="0.2">
      <c r="A134" s="368" t="s">
        <v>3750</v>
      </c>
      <c r="B134" s="368" t="s">
        <v>3749</v>
      </c>
      <c r="C134" s="368" t="s">
        <v>1010</v>
      </c>
      <c r="D134" s="368">
        <v>1</v>
      </c>
      <c r="E134" s="368">
        <v>0</v>
      </c>
      <c r="F134" s="367">
        <v>126.55</v>
      </c>
      <c r="G134" s="366">
        <v>0</v>
      </c>
      <c r="H134" s="366">
        <v>94.03</v>
      </c>
      <c r="I134" s="366">
        <v>32.520000000000003</v>
      </c>
      <c r="J134" s="365">
        <v>0.25697352824970365</v>
      </c>
    </row>
    <row r="135" spans="1:10" ht="15" customHeight="1" x14ac:dyDescent="0.2">
      <c r="A135" s="368" t="s">
        <v>2222</v>
      </c>
      <c r="B135" s="368" t="s">
        <v>2221</v>
      </c>
      <c r="C135" s="368" t="s">
        <v>1010</v>
      </c>
      <c r="D135" s="368">
        <v>1</v>
      </c>
      <c r="E135" s="368">
        <v>0</v>
      </c>
      <c r="F135" s="367">
        <v>81.069999999999993</v>
      </c>
      <c r="G135" s="366">
        <v>0</v>
      </c>
      <c r="H135" s="366">
        <v>70.75</v>
      </c>
      <c r="I135" s="366">
        <v>10.32</v>
      </c>
      <c r="J135" s="365">
        <v>0.12729739731096584</v>
      </c>
    </row>
    <row r="136" spans="1:10" ht="15" customHeight="1" x14ac:dyDescent="0.2">
      <c r="A136" s="368" t="s">
        <v>1515</v>
      </c>
      <c r="B136" s="368" t="s">
        <v>1514</v>
      </c>
      <c r="C136" s="368" t="s">
        <v>1010</v>
      </c>
      <c r="D136" s="368">
        <v>17</v>
      </c>
      <c r="E136" s="368">
        <v>0</v>
      </c>
      <c r="F136" s="367">
        <v>1544.9</v>
      </c>
      <c r="G136" s="366">
        <v>0</v>
      </c>
      <c r="H136" s="366">
        <v>1115.8800000000001</v>
      </c>
      <c r="I136" s="366">
        <v>429.02</v>
      </c>
      <c r="J136" s="365">
        <v>0.27770082205968022</v>
      </c>
    </row>
    <row r="137" spans="1:10" ht="15" customHeight="1" x14ac:dyDescent="0.2">
      <c r="A137" s="368" t="s">
        <v>1513</v>
      </c>
      <c r="B137" s="368" t="s">
        <v>1512</v>
      </c>
      <c r="C137" s="368" t="s">
        <v>1010</v>
      </c>
      <c r="D137" s="368">
        <v>2</v>
      </c>
      <c r="E137" s="368">
        <v>0</v>
      </c>
      <c r="F137" s="367">
        <v>295</v>
      </c>
      <c r="G137" s="366">
        <v>0</v>
      </c>
      <c r="H137" s="366">
        <v>217.98</v>
      </c>
      <c r="I137" s="366">
        <v>77.02</v>
      </c>
      <c r="J137" s="365">
        <v>0.26108474576271185</v>
      </c>
    </row>
    <row r="138" spans="1:10" ht="15" customHeight="1" x14ac:dyDescent="0.2">
      <c r="A138" s="368" t="s">
        <v>2220</v>
      </c>
      <c r="B138" s="368" t="s">
        <v>2219</v>
      </c>
      <c r="C138" s="368" t="s">
        <v>1010</v>
      </c>
      <c r="D138" s="368">
        <v>2</v>
      </c>
      <c r="E138" s="368">
        <v>0</v>
      </c>
      <c r="F138" s="367">
        <v>373.1</v>
      </c>
      <c r="G138" s="366">
        <v>0</v>
      </c>
      <c r="H138" s="366">
        <v>185.18</v>
      </c>
      <c r="I138" s="366">
        <v>187.92</v>
      </c>
      <c r="J138" s="365">
        <v>0.50367193781827924</v>
      </c>
    </row>
    <row r="139" spans="1:10" ht="15" customHeight="1" x14ac:dyDescent="0.2">
      <c r="A139" s="368" t="s">
        <v>3748</v>
      </c>
      <c r="B139" s="368" t="s">
        <v>3747</v>
      </c>
      <c r="C139" s="368" t="s">
        <v>1010</v>
      </c>
      <c r="D139" s="368">
        <v>1</v>
      </c>
      <c r="E139" s="368">
        <v>0</v>
      </c>
      <c r="F139" s="367">
        <v>192.75</v>
      </c>
      <c r="G139" s="366">
        <v>0</v>
      </c>
      <c r="H139" s="366">
        <v>157.61000000000001</v>
      </c>
      <c r="I139" s="366">
        <v>35.14</v>
      </c>
      <c r="J139" s="365">
        <v>0.18230869001297018</v>
      </c>
    </row>
    <row r="140" spans="1:10" ht="15" customHeight="1" x14ac:dyDescent="0.2">
      <c r="A140" s="368" t="s">
        <v>1507</v>
      </c>
      <c r="B140" s="368" t="s">
        <v>1506</v>
      </c>
      <c r="C140" s="368" t="s">
        <v>1010</v>
      </c>
      <c r="D140" s="368">
        <v>15</v>
      </c>
      <c r="E140" s="368">
        <v>0</v>
      </c>
      <c r="F140" s="367">
        <v>2098.4699999999998</v>
      </c>
      <c r="G140" s="366">
        <v>0</v>
      </c>
      <c r="H140" s="366">
        <v>1685.7</v>
      </c>
      <c r="I140" s="366">
        <v>412.77</v>
      </c>
      <c r="J140" s="365">
        <v>0.19670045318732218</v>
      </c>
    </row>
    <row r="141" spans="1:10" ht="15" customHeight="1" x14ac:dyDescent="0.2">
      <c r="A141" s="368" t="s">
        <v>6029</v>
      </c>
      <c r="B141" s="368" t="s">
        <v>6028</v>
      </c>
      <c r="C141" s="368" t="s">
        <v>1010</v>
      </c>
      <c r="D141" s="368">
        <v>4</v>
      </c>
      <c r="E141" s="368">
        <v>0</v>
      </c>
      <c r="F141" s="367">
        <v>1815.16</v>
      </c>
      <c r="G141" s="366">
        <v>0</v>
      </c>
      <c r="H141" s="366">
        <v>1283</v>
      </c>
      <c r="I141" s="366">
        <v>532.16</v>
      </c>
      <c r="J141" s="365">
        <v>0.29317525727759536</v>
      </c>
    </row>
    <row r="142" spans="1:10" ht="15" customHeight="1" x14ac:dyDescent="0.2">
      <c r="A142" s="368" t="s">
        <v>1505</v>
      </c>
      <c r="B142" s="368" t="s">
        <v>1504</v>
      </c>
      <c r="C142" s="368" t="s">
        <v>1010</v>
      </c>
      <c r="D142" s="368">
        <v>42</v>
      </c>
      <c r="E142" s="368">
        <v>0</v>
      </c>
      <c r="F142" s="367">
        <v>5459.1</v>
      </c>
      <c r="G142" s="366">
        <v>0</v>
      </c>
      <c r="H142" s="366">
        <v>4319.04</v>
      </c>
      <c r="I142" s="366">
        <v>1140.06</v>
      </c>
      <c r="J142" s="365">
        <v>0.20883662142111337</v>
      </c>
    </row>
    <row r="143" spans="1:10" ht="15" customHeight="1" x14ac:dyDescent="0.2">
      <c r="A143" s="368" t="s">
        <v>4445</v>
      </c>
      <c r="B143" s="368" t="s">
        <v>4444</v>
      </c>
      <c r="C143" s="368" t="s">
        <v>1010</v>
      </c>
      <c r="D143" s="368">
        <v>6</v>
      </c>
      <c r="E143" s="368">
        <v>0</v>
      </c>
      <c r="F143" s="367">
        <v>2899.26</v>
      </c>
      <c r="G143" s="366">
        <v>0</v>
      </c>
      <c r="H143" s="366">
        <v>2530.8000000000002</v>
      </c>
      <c r="I143" s="366">
        <v>368.46</v>
      </c>
      <c r="J143" s="365">
        <v>0.12708760166387284</v>
      </c>
    </row>
    <row r="144" spans="1:10" ht="15" customHeight="1" x14ac:dyDescent="0.2">
      <c r="A144" s="368" t="s">
        <v>1503</v>
      </c>
      <c r="B144" s="368" t="s">
        <v>1502</v>
      </c>
      <c r="C144" s="368" t="s">
        <v>1010</v>
      </c>
      <c r="D144" s="368">
        <v>2</v>
      </c>
      <c r="E144" s="368">
        <v>0</v>
      </c>
      <c r="F144" s="367">
        <v>210.12</v>
      </c>
      <c r="G144" s="366">
        <v>0</v>
      </c>
      <c r="H144" s="366">
        <v>170.2</v>
      </c>
      <c r="I144" s="366">
        <v>39.92</v>
      </c>
      <c r="J144" s="365">
        <v>0.18998667428136304</v>
      </c>
    </row>
    <row r="145" spans="1:10" ht="15" customHeight="1" x14ac:dyDescent="0.2">
      <c r="A145" s="368" t="s">
        <v>2214</v>
      </c>
      <c r="B145" s="368" t="s">
        <v>2213</v>
      </c>
      <c r="C145" s="368" t="s">
        <v>1010</v>
      </c>
      <c r="D145" s="368">
        <v>2</v>
      </c>
      <c r="E145" s="368">
        <v>0</v>
      </c>
      <c r="F145" s="367">
        <v>334.3</v>
      </c>
      <c r="G145" s="366">
        <v>0</v>
      </c>
      <c r="H145" s="366">
        <v>283.24</v>
      </c>
      <c r="I145" s="366">
        <v>51.06</v>
      </c>
      <c r="J145" s="365">
        <v>0.15273706251869579</v>
      </c>
    </row>
    <row r="146" spans="1:10" ht="15" customHeight="1" x14ac:dyDescent="0.2">
      <c r="A146" s="368" t="s">
        <v>3080</v>
      </c>
      <c r="B146" s="368" t="s">
        <v>3079</v>
      </c>
      <c r="C146" s="368" t="s">
        <v>1010</v>
      </c>
      <c r="D146" s="368">
        <v>16</v>
      </c>
      <c r="E146" s="368">
        <v>0</v>
      </c>
      <c r="F146" s="367">
        <v>1307.48</v>
      </c>
      <c r="G146" s="366">
        <v>0</v>
      </c>
      <c r="H146" s="366">
        <v>1021.76</v>
      </c>
      <c r="I146" s="366">
        <v>285.72000000000003</v>
      </c>
      <c r="J146" s="365">
        <v>0.21852724324655062</v>
      </c>
    </row>
    <row r="147" spans="1:10" ht="15" customHeight="1" x14ac:dyDescent="0.2">
      <c r="A147" s="368" t="s">
        <v>2210</v>
      </c>
      <c r="B147" s="368" t="s">
        <v>2209</v>
      </c>
      <c r="C147" s="368" t="s">
        <v>1010</v>
      </c>
      <c r="D147" s="368">
        <v>12</v>
      </c>
      <c r="E147" s="368">
        <v>0</v>
      </c>
      <c r="F147" s="367">
        <v>2173.08</v>
      </c>
      <c r="G147" s="366">
        <v>0</v>
      </c>
      <c r="H147" s="366">
        <v>1872.6</v>
      </c>
      <c r="I147" s="366">
        <v>300.48</v>
      </c>
      <c r="J147" s="365">
        <v>0.13827378651499256</v>
      </c>
    </row>
    <row r="148" spans="1:10" ht="15" customHeight="1" x14ac:dyDescent="0.2">
      <c r="A148" s="368" t="s">
        <v>1495</v>
      </c>
      <c r="B148" s="368" t="s">
        <v>1494</v>
      </c>
      <c r="C148" s="368" t="s">
        <v>1010</v>
      </c>
      <c r="D148" s="368">
        <v>4</v>
      </c>
      <c r="E148" s="368">
        <v>0</v>
      </c>
      <c r="F148" s="367">
        <v>880.12</v>
      </c>
      <c r="G148" s="366">
        <v>0</v>
      </c>
      <c r="H148" s="366">
        <v>651</v>
      </c>
      <c r="I148" s="366">
        <v>229.12</v>
      </c>
      <c r="J148" s="365">
        <v>0.26032813707221741</v>
      </c>
    </row>
    <row r="149" spans="1:10" ht="15" customHeight="1" x14ac:dyDescent="0.2">
      <c r="A149" s="368" t="s">
        <v>1493</v>
      </c>
      <c r="B149" s="368" t="s">
        <v>1492</v>
      </c>
      <c r="C149" s="368" t="s">
        <v>1010</v>
      </c>
      <c r="D149" s="368">
        <v>3</v>
      </c>
      <c r="E149" s="368">
        <v>0</v>
      </c>
      <c r="F149" s="367">
        <v>970</v>
      </c>
      <c r="G149" s="366">
        <v>0</v>
      </c>
      <c r="H149" s="366">
        <v>773.85</v>
      </c>
      <c r="I149" s="366">
        <v>196.15</v>
      </c>
      <c r="J149" s="365">
        <v>0.20221649484536083</v>
      </c>
    </row>
    <row r="150" spans="1:10" ht="15" customHeight="1" x14ac:dyDescent="0.2">
      <c r="A150" s="368" t="s">
        <v>1491</v>
      </c>
      <c r="B150" s="368" t="s">
        <v>1490</v>
      </c>
      <c r="C150" s="368" t="s">
        <v>1010</v>
      </c>
      <c r="D150" s="368">
        <v>5</v>
      </c>
      <c r="E150" s="368">
        <v>0</v>
      </c>
      <c r="F150" s="367">
        <v>1263.3800000000001</v>
      </c>
      <c r="G150" s="366">
        <v>0</v>
      </c>
      <c r="H150" s="366">
        <v>1073.3</v>
      </c>
      <c r="I150" s="366">
        <v>190.08</v>
      </c>
      <c r="J150" s="365">
        <v>0.1504535452516266</v>
      </c>
    </row>
    <row r="151" spans="1:10" ht="15" customHeight="1" x14ac:dyDescent="0.2">
      <c r="A151" s="368" t="s">
        <v>1487</v>
      </c>
      <c r="B151" s="368" t="s">
        <v>1486</v>
      </c>
      <c r="C151" s="368" t="s">
        <v>1010</v>
      </c>
      <c r="D151" s="368">
        <v>2</v>
      </c>
      <c r="E151" s="368">
        <v>0</v>
      </c>
      <c r="F151" s="367">
        <v>415.2</v>
      </c>
      <c r="G151" s="366">
        <v>0</v>
      </c>
      <c r="H151" s="366">
        <v>336.34</v>
      </c>
      <c r="I151" s="366">
        <v>78.86</v>
      </c>
      <c r="J151" s="365">
        <v>0.18993256262042391</v>
      </c>
    </row>
    <row r="152" spans="1:10" ht="15" customHeight="1" x14ac:dyDescent="0.2">
      <c r="A152" s="368" t="s">
        <v>1483</v>
      </c>
      <c r="B152" s="368" t="s">
        <v>1482</v>
      </c>
      <c r="C152" s="368" t="s">
        <v>1010</v>
      </c>
      <c r="D152" s="368">
        <v>1</v>
      </c>
      <c r="E152" s="368">
        <v>0</v>
      </c>
      <c r="F152" s="367">
        <v>280.85000000000002</v>
      </c>
      <c r="G152" s="366">
        <v>0</v>
      </c>
      <c r="H152" s="366">
        <v>213.67</v>
      </c>
      <c r="I152" s="366">
        <v>67.180000000000007</v>
      </c>
      <c r="J152" s="365">
        <v>0.23920242122129251</v>
      </c>
    </row>
    <row r="153" spans="1:10" ht="15" customHeight="1" x14ac:dyDescent="0.2">
      <c r="A153" s="368" t="s">
        <v>1481</v>
      </c>
      <c r="B153" s="368" t="s">
        <v>1480</v>
      </c>
      <c r="C153" s="368" t="s">
        <v>1010</v>
      </c>
      <c r="D153" s="368">
        <v>4</v>
      </c>
      <c r="E153" s="368">
        <v>0</v>
      </c>
      <c r="F153" s="367">
        <v>645.63</v>
      </c>
      <c r="G153" s="366">
        <v>0</v>
      </c>
      <c r="H153" s="366">
        <v>534.32000000000005</v>
      </c>
      <c r="I153" s="366">
        <v>111.31</v>
      </c>
      <c r="J153" s="365">
        <v>0.1724052475876276</v>
      </c>
    </row>
    <row r="154" spans="1:10" ht="15" customHeight="1" x14ac:dyDescent="0.2">
      <c r="A154" s="368" t="s">
        <v>1479</v>
      </c>
      <c r="B154" s="368" t="s">
        <v>1478</v>
      </c>
      <c r="C154" s="368" t="s">
        <v>1010</v>
      </c>
      <c r="D154" s="368">
        <v>15</v>
      </c>
      <c r="E154" s="368">
        <v>0</v>
      </c>
      <c r="F154" s="367">
        <v>1549.14</v>
      </c>
      <c r="G154" s="366">
        <v>0</v>
      </c>
      <c r="H154" s="366">
        <v>1221.5999999999999</v>
      </c>
      <c r="I154" s="366">
        <v>327.54000000000002</v>
      </c>
      <c r="J154" s="365">
        <v>0.21143344048956195</v>
      </c>
    </row>
    <row r="155" spans="1:10" ht="15" customHeight="1" x14ac:dyDescent="0.2">
      <c r="A155" s="368" t="s">
        <v>5977</v>
      </c>
      <c r="B155" s="368" t="s">
        <v>5976</v>
      </c>
      <c r="C155" s="368" t="s">
        <v>1010</v>
      </c>
      <c r="D155" s="368">
        <v>12</v>
      </c>
      <c r="E155" s="368">
        <v>0</v>
      </c>
      <c r="F155" s="367">
        <v>5304.24</v>
      </c>
      <c r="G155" s="366">
        <v>0</v>
      </c>
      <c r="H155" s="366">
        <v>4629.12</v>
      </c>
      <c r="I155" s="366">
        <v>675.12</v>
      </c>
      <c r="J155" s="365">
        <v>0.12727930862856884</v>
      </c>
    </row>
    <row r="156" spans="1:10" ht="15" customHeight="1" x14ac:dyDescent="0.2">
      <c r="A156" s="368" t="s">
        <v>1477</v>
      </c>
      <c r="B156" s="368" t="s">
        <v>1476</v>
      </c>
      <c r="C156" s="368" t="s">
        <v>1010</v>
      </c>
      <c r="D156" s="368">
        <v>1</v>
      </c>
      <c r="E156" s="368">
        <v>0</v>
      </c>
      <c r="F156" s="367">
        <v>127.21</v>
      </c>
      <c r="G156" s="366">
        <v>0</v>
      </c>
      <c r="H156" s="366">
        <v>107.78</v>
      </c>
      <c r="I156" s="366">
        <v>19.43</v>
      </c>
      <c r="J156" s="365">
        <v>0.15273956449964626</v>
      </c>
    </row>
    <row r="157" spans="1:10" ht="15" customHeight="1" x14ac:dyDescent="0.2">
      <c r="A157" s="368" t="s">
        <v>2204</v>
      </c>
      <c r="B157" s="368" t="s">
        <v>2203</v>
      </c>
      <c r="C157" s="368" t="s">
        <v>1010</v>
      </c>
      <c r="D157" s="368">
        <v>2</v>
      </c>
      <c r="E157" s="368">
        <v>0</v>
      </c>
      <c r="F157" s="367">
        <v>625.52</v>
      </c>
      <c r="G157" s="366">
        <v>0</v>
      </c>
      <c r="H157" s="366">
        <v>508.9</v>
      </c>
      <c r="I157" s="366">
        <v>116.62</v>
      </c>
      <c r="J157" s="365">
        <v>0.18643688451208595</v>
      </c>
    </row>
    <row r="158" spans="1:10" ht="15" customHeight="1" x14ac:dyDescent="0.2">
      <c r="A158" s="368" t="s">
        <v>1471</v>
      </c>
      <c r="B158" s="368" t="s">
        <v>1470</v>
      </c>
      <c r="C158" s="368" t="s">
        <v>1010</v>
      </c>
      <c r="D158" s="368">
        <v>2</v>
      </c>
      <c r="E158" s="368">
        <v>0</v>
      </c>
      <c r="F158" s="367">
        <v>750.87</v>
      </c>
      <c r="G158" s="366">
        <v>0</v>
      </c>
      <c r="H158" s="366">
        <v>564.4</v>
      </c>
      <c r="I158" s="366">
        <v>186.47</v>
      </c>
      <c r="J158" s="365">
        <v>0.24833859389774529</v>
      </c>
    </row>
    <row r="159" spans="1:10" ht="15" customHeight="1" x14ac:dyDescent="0.2">
      <c r="A159" s="368" t="s">
        <v>11329</v>
      </c>
      <c r="B159" s="368" t="s">
        <v>11328</v>
      </c>
      <c r="C159" s="368" t="s">
        <v>1010</v>
      </c>
      <c r="D159" s="368">
        <v>2</v>
      </c>
      <c r="E159" s="368">
        <v>0</v>
      </c>
      <c r="F159" s="367">
        <v>744.18</v>
      </c>
      <c r="G159" s="366">
        <v>0</v>
      </c>
      <c r="H159" s="366">
        <v>371.9</v>
      </c>
      <c r="I159" s="366">
        <v>372.28</v>
      </c>
      <c r="J159" s="365">
        <v>0.50025531457443095</v>
      </c>
    </row>
    <row r="160" spans="1:10" ht="15" customHeight="1" x14ac:dyDescent="0.2">
      <c r="A160" s="368" t="s">
        <v>1469</v>
      </c>
      <c r="B160" s="368" t="s">
        <v>1468</v>
      </c>
      <c r="C160" s="368" t="s">
        <v>1010</v>
      </c>
      <c r="D160" s="368">
        <v>17</v>
      </c>
      <c r="E160" s="368">
        <v>0</v>
      </c>
      <c r="F160" s="367">
        <v>3295.02</v>
      </c>
      <c r="G160" s="366">
        <v>0</v>
      </c>
      <c r="H160" s="366">
        <v>2537.81</v>
      </c>
      <c r="I160" s="366">
        <v>757.21</v>
      </c>
      <c r="J160" s="365">
        <v>0.22980437144539334</v>
      </c>
    </row>
    <row r="161" spans="1:10" ht="15" customHeight="1" x14ac:dyDescent="0.2">
      <c r="A161" s="368" t="s">
        <v>1467</v>
      </c>
      <c r="B161" s="368" t="s">
        <v>1466</v>
      </c>
      <c r="C161" s="368" t="s">
        <v>1010</v>
      </c>
      <c r="D161" s="368">
        <v>1</v>
      </c>
      <c r="E161" s="368">
        <v>0</v>
      </c>
      <c r="F161" s="367">
        <v>192.08</v>
      </c>
      <c r="G161" s="366">
        <v>0</v>
      </c>
      <c r="H161" s="366">
        <v>156.16999999999999</v>
      </c>
      <c r="I161" s="366">
        <v>35.909999999999997</v>
      </c>
      <c r="J161" s="365">
        <v>0.18695335276967931</v>
      </c>
    </row>
    <row r="162" spans="1:10" ht="15" customHeight="1" x14ac:dyDescent="0.2">
      <c r="A162" s="368" t="s">
        <v>2202</v>
      </c>
      <c r="B162" s="368" t="s">
        <v>2201</v>
      </c>
      <c r="C162" s="368" t="s">
        <v>1010</v>
      </c>
      <c r="D162" s="368">
        <v>6</v>
      </c>
      <c r="E162" s="368">
        <v>0</v>
      </c>
      <c r="F162" s="367">
        <v>3354.6</v>
      </c>
      <c r="G162" s="366">
        <v>0</v>
      </c>
      <c r="H162" s="366">
        <v>2597.1</v>
      </c>
      <c r="I162" s="366">
        <v>757.5</v>
      </c>
      <c r="J162" s="365">
        <v>0.22580933643355391</v>
      </c>
    </row>
    <row r="163" spans="1:10" ht="15" customHeight="1" x14ac:dyDescent="0.2">
      <c r="A163" s="368" t="s">
        <v>1465</v>
      </c>
      <c r="B163" s="368" t="s">
        <v>1464</v>
      </c>
      <c r="C163" s="368" t="s">
        <v>1010</v>
      </c>
      <c r="D163" s="368">
        <v>3</v>
      </c>
      <c r="E163" s="368">
        <v>0</v>
      </c>
      <c r="F163" s="367">
        <v>1042.81</v>
      </c>
      <c r="G163" s="366">
        <v>0</v>
      </c>
      <c r="H163" s="366">
        <v>837.96</v>
      </c>
      <c r="I163" s="366">
        <v>204.85</v>
      </c>
      <c r="J163" s="365">
        <v>0.19644038703119457</v>
      </c>
    </row>
    <row r="164" spans="1:10" ht="15" customHeight="1" x14ac:dyDescent="0.2">
      <c r="A164" s="368" t="s">
        <v>1463</v>
      </c>
      <c r="B164" s="368" t="s">
        <v>1462</v>
      </c>
      <c r="C164" s="368" t="s">
        <v>1010</v>
      </c>
      <c r="D164" s="368">
        <v>24</v>
      </c>
      <c r="E164" s="368">
        <v>0</v>
      </c>
      <c r="F164" s="367">
        <v>4329.91</v>
      </c>
      <c r="G164" s="366">
        <v>0</v>
      </c>
      <c r="H164" s="366">
        <v>3874.08</v>
      </c>
      <c r="I164" s="366">
        <v>455.83</v>
      </c>
      <c r="J164" s="365">
        <v>0.10527470547886676</v>
      </c>
    </row>
    <row r="165" spans="1:10" ht="15" customHeight="1" x14ac:dyDescent="0.2">
      <c r="A165" s="368" t="s">
        <v>11327</v>
      </c>
      <c r="B165" s="368" t="s">
        <v>11326</v>
      </c>
      <c r="C165" s="368" t="s">
        <v>1010</v>
      </c>
      <c r="D165" s="368">
        <v>1</v>
      </c>
      <c r="E165" s="368">
        <v>0</v>
      </c>
      <c r="F165" s="367">
        <v>242.5</v>
      </c>
      <c r="G165" s="366">
        <v>0</v>
      </c>
      <c r="H165" s="366">
        <v>119.15</v>
      </c>
      <c r="I165" s="366">
        <v>123.35</v>
      </c>
      <c r="J165" s="365">
        <v>0.50865979381443294</v>
      </c>
    </row>
    <row r="166" spans="1:10" ht="15" customHeight="1" x14ac:dyDescent="0.2">
      <c r="A166" s="368" t="s">
        <v>1461</v>
      </c>
      <c r="B166" s="368" t="s">
        <v>1460</v>
      </c>
      <c r="C166" s="368" t="s">
        <v>1010</v>
      </c>
      <c r="D166" s="368">
        <v>1</v>
      </c>
      <c r="E166" s="368">
        <v>0</v>
      </c>
      <c r="F166" s="367">
        <v>235</v>
      </c>
      <c r="G166" s="366">
        <v>0</v>
      </c>
      <c r="H166" s="366">
        <v>224.02</v>
      </c>
      <c r="I166" s="366">
        <v>10.98</v>
      </c>
      <c r="J166" s="365">
        <v>4.6723404255319151E-2</v>
      </c>
    </row>
    <row r="167" spans="1:10" ht="15" customHeight="1" x14ac:dyDescent="0.2">
      <c r="A167" s="368" t="s">
        <v>4123</v>
      </c>
      <c r="B167" s="368" t="s">
        <v>4122</v>
      </c>
      <c r="C167" s="368" t="s">
        <v>1010</v>
      </c>
      <c r="D167" s="368">
        <v>1</v>
      </c>
      <c r="E167" s="368">
        <v>0</v>
      </c>
      <c r="F167" s="367">
        <v>214.09</v>
      </c>
      <c r="G167" s="366">
        <v>0</v>
      </c>
      <c r="H167" s="366">
        <v>157.02000000000001</v>
      </c>
      <c r="I167" s="366">
        <v>57.07</v>
      </c>
      <c r="J167" s="365">
        <v>0.26657013405577096</v>
      </c>
    </row>
    <row r="168" spans="1:10" ht="15" customHeight="1" x14ac:dyDescent="0.2">
      <c r="A168" s="368" t="s">
        <v>1453</v>
      </c>
      <c r="B168" s="368" t="s">
        <v>1452</v>
      </c>
      <c r="C168" s="368" t="s">
        <v>1010</v>
      </c>
      <c r="D168" s="368">
        <v>16</v>
      </c>
      <c r="E168" s="368">
        <v>0</v>
      </c>
      <c r="F168" s="367">
        <v>5788.07</v>
      </c>
      <c r="G168" s="366">
        <v>0</v>
      </c>
      <c r="H168" s="366">
        <v>2205.44</v>
      </c>
      <c r="I168" s="366">
        <v>3582.63</v>
      </c>
      <c r="J168" s="365">
        <v>0.61896798069131853</v>
      </c>
    </row>
    <row r="169" spans="1:10" ht="15" customHeight="1" x14ac:dyDescent="0.2">
      <c r="A169" s="368" t="s">
        <v>1451</v>
      </c>
      <c r="B169" s="368" t="s">
        <v>1450</v>
      </c>
      <c r="C169" s="368" t="s">
        <v>1010</v>
      </c>
      <c r="D169" s="368">
        <v>5</v>
      </c>
      <c r="E169" s="368">
        <v>0</v>
      </c>
      <c r="F169" s="367">
        <v>1890.45</v>
      </c>
      <c r="G169" s="366">
        <v>0</v>
      </c>
      <c r="H169" s="366">
        <v>1636.35</v>
      </c>
      <c r="I169" s="366">
        <v>254.1</v>
      </c>
      <c r="J169" s="365">
        <v>0.13441244148218678</v>
      </c>
    </row>
    <row r="170" spans="1:10" ht="15" customHeight="1" x14ac:dyDescent="0.2">
      <c r="A170" s="368" t="s">
        <v>1449</v>
      </c>
      <c r="B170" s="368" t="s">
        <v>1448</v>
      </c>
      <c r="C170" s="368" t="s">
        <v>1010</v>
      </c>
      <c r="D170" s="368">
        <v>6</v>
      </c>
      <c r="E170" s="368">
        <v>0</v>
      </c>
      <c r="F170" s="367">
        <v>738.84</v>
      </c>
      <c r="G170" s="366">
        <v>0</v>
      </c>
      <c r="H170" s="366">
        <v>708.63</v>
      </c>
      <c r="I170" s="366">
        <v>30.21</v>
      </c>
      <c r="J170" s="365">
        <v>4.0888419684911484E-2</v>
      </c>
    </row>
    <row r="171" spans="1:10" ht="15" customHeight="1" x14ac:dyDescent="0.2">
      <c r="A171" s="368" t="s">
        <v>3064</v>
      </c>
      <c r="B171" s="368" t="s">
        <v>3063</v>
      </c>
      <c r="C171" s="368" t="s">
        <v>1010</v>
      </c>
      <c r="D171" s="368">
        <v>5</v>
      </c>
      <c r="E171" s="368">
        <v>0</v>
      </c>
      <c r="F171" s="367">
        <v>2238.0500000000002</v>
      </c>
      <c r="G171" s="366">
        <v>0</v>
      </c>
      <c r="H171" s="366">
        <v>1911.4</v>
      </c>
      <c r="I171" s="366">
        <v>326.64999999999998</v>
      </c>
      <c r="J171" s="365">
        <v>0.14595295011282142</v>
      </c>
    </row>
    <row r="172" spans="1:10" ht="15" customHeight="1" x14ac:dyDescent="0.2">
      <c r="A172" s="368" t="s">
        <v>1447</v>
      </c>
      <c r="B172" s="368" t="s">
        <v>1446</v>
      </c>
      <c r="C172" s="368" t="s">
        <v>1010</v>
      </c>
      <c r="D172" s="368">
        <v>4</v>
      </c>
      <c r="E172" s="368">
        <v>0</v>
      </c>
      <c r="F172" s="367">
        <v>778.22</v>
      </c>
      <c r="G172" s="366">
        <v>0</v>
      </c>
      <c r="H172" s="366">
        <v>598.96</v>
      </c>
      <c r="I172" s="366">
        <v>179.26</v>
      </c>
      <c r="J172" s="365">
        <v>0.23034617460358253</v>
      </c>
    </row>
    <row r="173" spans="1:10" ht="15" customHeight="1" x14ac:dyDescent="0.2">
      <c r="A173" s="368" t="s">
        <v>1445</v>
      </c>
      <c r="B173" s="368" t="s">
        <v>1444</v>
      </c>
      <c r="C173" s="368" t="s">
        <v>1010</v>
      </c>
      <c r="D173" s="368">
        <v>12</v>
      </c>
      <c r="E173" s="368">
        <v>0</v>
      </c>
      <c r="F173" s="367">
        <v>2930.16</v>
      </c>
      <c r="G173" s="366">
        <v>0</v>
      </c>
      <c r="H173" s="366">
        <v>2226.3000000000002</v>
      </c>
      <c r="I173" s="366">
        <v>703.86</v>
      </c>
      <c r="J173" s="365">
        <v>0.24021213858628881</v>
      </c>
    </row>
    <row r="174" spans="1:10" ht="15" customHeight="1" x14ac:dyDescent="0.2">
      <c r="A174" s="368" t="s">
        <v>8857</v>
      </c>
      <c r="B174" s="368" t="s">
        <v>8856</v>
      </c>
      <c r="C174" s="368" t="s">
        <v>1010</v>
      </c>
      <c r="D174" s="368">
        <v>1</v>
      </c>
      <c r="E174" s="368">
        <v>0</v>
      </c>
      <c r="F174" s="367">
        <v>835.17</v>
      </c>
      <c r="G174" s="366">
        <v>0</v>
      </c>
      <c r="H174" s="366">
        <v>636.32000000000005</v>
      </c>
      <c r="I174" s="366">
        <v>198.85</v>
      </c>
      <c r="J174" s="365">
        <v>0.23809523809523808</v>
      </c>
    </row>
    <row r="175" spans="1:10" ht="15" customHeight="1" x14ac:dyDescent="0.2">
      <c r="A175" s="368" t="s">
        <v>1443</v>
      </c>
      <c r="B175" s="368" t="s">
        <v>1442</v>
      </c>
      <c r="C175" s="368" t="s">
        <v>1010</v>
      </c>
      <c r="D175" s="368">
        <v>26</v>
      </c>
      <c r="E175" s="368">
        <v>0</v>
      </c>
      <c r="F175" s="367">
        <v>6072.02</v>
      </c>
      <c r="G175" s="366">
        <v>0</v>
      </c>
      <c r="H175" s="366">
        <v>4931.05</v>
      </c>
      <c r="I175" s="366">
        <v>1140.97</v>
      </c>
      <c r="J175" s="365">
        <v>0.18790616631697524</v>
      </c>
    </row>
    <row r="176" spans="1:10" ht="15" customHeight="1" x14ac:dyDescent="0.2">
      <c r="A176" s="368" t="s">
        <v>1441</v>
      </c>
      <c r="B176" s="368" t="s">
        <v>1440</v>
      </c>
      <c r="C176" s="368" t="s">
        <v>1010</v>
      </c>
      <c r="D176" s="368">
        <v>2</v>
      </c>
      <c r="E176" s="368">
        <v>0</v>
      </c>
      <c r="F176" s="367">
        <v>740.3</v>
      </c>
      <c r="G176" s="366">
        <v>0</v>
      </c>
      <c r="H176" s="366">
        <v>621.17999999999995</v>
      </c>
      <c r="I176" s="366">
        <v>119.12</v>
      </c>
      <c r="J176" s="365">
        <v>0.16090774010536268</v>
      </c>
    </row>
    <row r="177" spans="1:10" ht="15" customHeight="1" x14ac:dyDescent="0.2">
      <c r="A177" s="368" t="s">
        <v>1439</v>
      </c>
      <c r="B177" s="368" t="s">
        <v>1438</v>
      </c>
      <c r="C177" s="368" t="s">
        <v>1010</v>
      </c>
      <c r="D177" s="368">
        <v>4</v>
      </c>
      <c r="E177" s="368">
        <v>0</v>
      </c>
      <c r="F177" s="367">
        <v>987.14</v>
      </c>
      <c r="G177" s="366">
        <v>0</v>
      </c>
      <c r="H177" s="366">
        <v>760.4</v>
      </c>
      <c r="I177" s="366">
        <v>226.74</v>
      </c>
      <c r="J177" s="365">
        <v>0.22969386307919848</v>
      </c>
    </row>
    <row r="178" spans="1:10" ht="15" customHeight="1" x14ac:dyDescent="0.2">
      <c r="A178" s="368" t="s">
        <v>6021</v>
      </c>
      <c r="B178" s="368" t="s">
        <v>6020</v>
      </c>
      <c r="C178" s="368" t="s">
        <v>1010</v>
      </c>
      <c r="D178" s="368">
        <v>3</v>
      </c>
      <c r="E178" s="368">
        <v>0</v>
      </c>
      <c r="F178" s="367">
        <v>875.31</v>
      </c>
      <c r="G178" s="366">
        <v>0</v>
      </c>
      <c r="H178" s="366">
        <v>482.1</v>
      </c>
      <c r="I178" s="366">
        <v>393.21</v>
      </c>
      <c r="J178" s="365">
        <v>0.44922370360215236</v>
      </c>
    </row>
    <row r="179" spans="1:10" ht="15" customHeight="1" x14ac:dyDescent="0.2">
      <c r="A179" s="368" t="s">
        <v>2198</v>
      </c>
      <c r="B179" s="368" t="s">
        <v>2197</v>
      </c>
      <c r="C179" s="368" t="s">
        <v>1010</v>
      </c>
      <c r="D179" s="368">
        <v>1</v>
      </c>
      <c r="E179" s="368">
        <v>0</v>
      </c>
      <c r="F179" s="367">
        <v>426.26</v>
      </c>
      <c r="G179" s="366">
        <v>0</v>
      </c>
      <c r="H179" s="366">
        <v>324.77</v>
      </c>
      <c r="I179" s="366">
        <v>101.49</v>
      </c>
      <c r="J179" s="365">
        <v>0.23809412095903909</v>
      </c>
    </row>
    <row r="180" spans="1:10" ht="15" customHeight="1" x14ac:dyDescent="0.2">
      <c r="A180" s="368" t="s">
        <v>1437</v>
      </c>
      <c r="B180" s="368" t="s">
        <v>1436</v>
      </c>
      <c r="C180" s="368" t="s">
        <v>1010</v>
      </c>
      <c r="D180" s="368">
        <v>3</v>
      </c>
      <c r="E180" s="368">
        <v>0</v>
      </c>
      <c r="F180" s="367">
        <v>1092.33</v>
      </c>
      <c r="G180" s="366">
        <v>0</v>
      </c>
      <c r="H180" s="366">
        <v>904.02</v>
      </c>
      <c r="I180" s="366">
        <v>188.31</v>
      </c>
      <c r="J180" s="365">
        <v>0.172392958171981</v>
      </c>
    </row>
    <row r="181" spans="1:10" ht="15" customHeight="1" x14ac:dyDescent="0.2">
      <c r="A181" s="368" t="s">
        <v>4483</v>
      </c>
      <c r="B181" s="368" t="s">
        <v>4482</v>
      </c>
      <c r="C181" s="368" t="s">
        <v>1010</v>
      </c>
      <c r="D181" s="368">
        <v>12</v>
      </c>
      <c r="E181" s="368">
        <v>0</v>
      </c>
      <c r="F181" s="367">
        <v>2091.96</v>
      </c>
      <c r="G181" s="366">
        <v>0</v>
      </c>
      <c r="H181" s="366">
        <v>1755.72</v>
      </c>
      <c r="I181" s="366">
        <v>336.24</v>
      </c>
      <c r="J181" s="365">
        <v>0.16072965066253656</v>
      </c>
    </row>
    <row r="182" spans="1:10" ht="15" customHeight="1" x14ac:dyDescent="0.2">
      <c r="A182" s="368" t="s">
        <v>1435</v>
      </c>
      <c r="B182" s="368" t="s">
        <v>1434</v>
      </c>
      <c r="C182" s="368" t="s">
        <v>1010</v>
      </c>
      <c r="D182" s="368">
        <v>3</v>
      </c>
      <c r="E182" s="368">
        <v>0</v>
      </c>
      <c r="F182" s="367">
        <v>464.51</v>
      </c>
      <c r="G182" s="366">
        <v>0</v>
      </c>
      <c r="H182" s="366">
        <v>369.3</v>
      </c>
      <c r="I182" s="366">
        <v>95.21</v>
      </c>
      <c r="J182" s="365">
        <v>0.2049686766700394</v>
      </c>
    </row>
    <row r="183" spans="1:10" ht="15" customHeight="1" x14ac:dyDescent="0.2">
      <c r="A183" s="368" t="s">
        <v>1433</v>
      </c>
      <c r="B183" s="368" t="s">
        <v>1432</v>
      </c>
      <c r="C183" s="368" t="s">
        <v>1010</v>
      </c>
      <c r="D183" s="368">
        <v>2</v>
      </c>
      <c r="E183" s="368">
        <v>0</v>
      </c>
      <c r="F183" s="367">
        <v>607.76</v>
      </c>
      <c r="G183" s="366">
        <v>0</v>
      </c>
      <c r="H183" s="366">
        <v>471.02</v>
      </c>
      <c r="I183" s="366">
        <v>136.74</v>
      </c>
      <c r="J183" s="365">
        <v>0.22499012768197973</v>
      </c>
    </row>
    <row r="184" spans="1:10" ht="15" customHeight="1" x14ac:dyDescent="0.2">
      <c r="A184" s="368" t="s">
        <v>1429</v>
      </c>
      <c r="B184" s="368" t="s">
        <v>1428</v>
      </c>
      <c r="C184" s="368" t="s">
        <v>1010</v>
      </c>
      <c r="D184" s="368">
        <v>26</v>
      </c>
      <c r="E184" s="368">
        <v>0</v>
      </c>
      <c r="F184" s="367">
        <v>15485.14</v>
      </c>
      <c r="G184" s="366">
        <v>0</v>
      </c>
      <c r="H184" s="366">
        <v>11827.14</v>
      </c>
      <c r="I184" s="366">
        <v>3658</v>
      </c>
      <c r="J184" s="365">
        <v>0.23622647260534937</v>
      </c>
    </row>
    <row r="185" spans="1:10" ht="15" customHeight="1" x14ac:dyDescent="0.2">
      <c r="A185" s="368" t="s">
        <v>11325</v>
      </c>
      <c r="B185" s="368" t="s">
        <v>11324</v>
      </c>
      <c r="C185" s="368" t="s">
        <v>1010</v>
      </c>
      <c r="D185" s="368">
        <v>1</v>
      </c>
      <c r="E185" s="368">
        <v>0</v>
      </c>
      <c r="F185" s="367">
        <v>475.42</v>
      </c>
      <c r="G185" s="366">
        <v>0</v>
      </c>
      <c r="H185" s="366">
        <v>0</v>
      </c>
      <c r="I185" s="366">
        <v>475.42</v>
      </c>
      <c r="J185" s="365">
        <v>1</v>
      </c>
    </row>
    <row r="186" spans="1:10" ht="15" customHeight="1" x14ac:dyDescent="0.2">
      <c r="A186" s="368" t="s">
        <v>1425</v>
      </c>
      <c r="B186" s="368" t="s">
        <v>1424</v>
      </c>
      <c r="C186" s="368" t="s">
        <v>1010</v>
      </c>
      <c r="D186" s="368">
        <v>14</v>
      </c>
      <c r="E186" s="368">
        <v>0</v>
      </c>
      <c r="F186" s="367">
        <v>2506.5</v>
      </c>
      <c r="G186" s="366">
        <v>0</v>
      </c>
      <c r="H186" s="366">
        <v>1955.06</v>
      </c>
      <c r="I186" s="366">
        <v>551.44000000000005</v>
      </c>
      <c r="J186" s="365">
        <v>0.22000398962696988</v>
      </c>
    </row>
    <row r="187" spans="1:10" ht="15" customHeight="1" x14ac:dyDescent="0.2">
      <c r="A187" s="368" t="s">
        <v>3060</v>
      </c>
      <c r="B187" s="368" t="s">
        <v>3059</v>
      </c>
      <c r="C187" s="368" t="s">
        <v>1010</v>
      </c>
      <c r="D187" s="368">
        <v>6</v>
      </c>
      <c r="E187" s="368">
        <v>0</v>
      </c>
      <c r="F187" s="367">
        <v>597.84</v>
      </c>
      <c r="G187" s="366">
        <v>0</v>
      </c>
      <c r="H187" s="366">
        <v>514.86</v>
      </c>
      <c r="I187" s="366">
        <v>82.98</v>
      </c>
      <c r="J187" s="365">
        <v>0.13879967884383781</v>
      </c>
    </row>
    <row r="188" spans="1:10" ht="15" customHeight="1" x14ac:dyDescent="0.2">
      <c r="A188" s="368" t="s">
        <v>1421</v>
      </c>
      <c r="B188" s="368" t="s">
        <v>1420</v>
      </c>
      <c r="C188" s="368" t="s">
        <v>1010</v>
      </c>
      <c r="D188" s="368">
        <v>1</v>
      </c>
      <c r="E188" s="368">
        <v>0</v>
      </c>
      <c r="F188" s="367">
        <v>504.17</v>
      </c>
      <c r="G188" s="366">
        <v>0</v>
      </c>
      <c r="H188" s="366">
        <v>383.38</v>
      </c>
      <c r="I188" s="366">
        <v>120.79</v>
      </c>
      <c r="J188" s="365">
        <v>0.23958188706190373</v>
      </c>
    </row>
    <row r="189" spans="1:10" ht="15" customHeight="1" x14ac:dyDescent="0.2">
      <c r="A189" s="368" t="s">
        <v>10534</v>
      </c>
      <c r="B189" s="368" t="s">
        <v>10533</v>
      </c>
      <c r="C189" s="368" t="s">
        <v>1010</v>
      </c>
      <c r="D189" s="368">
        <v>12</v>
      </c>
      <c r="E189" s="368">
        <v>0</v>
      </c>
      <c r="F189" s="367">
        <v>3269.88</v>
      </c>
      <c r="G189" s="366">
        <v>0</v>
      </c>
      <c r="H189" s="366">
        <v>2620.08</v>
      </c>
      <c r="I189" s="366">
        <v>649.79999999999995</v>
      </c>
      <c r="J189" s="365">
        <v>0.19872288891335463</v>
      </c>
    </row>
    <row r="190" spans="1:10" ht="15" customHeight="1" x14ac:dyDescent="0.2">
      <c r="A190" s="368" t="s">
        <v>1419</v>
      </c>
      <c r="B190" s="368" t="s">
        <v>1418</v>
      </c>
      <c r="C190" s="368" t="s">
        <v>1010</v>
      </c>
      <c r="D190" s="368">
        <v>2</v>
      </c>
      <c r="E190" s="368">
        <v>0</v>
      </c>
      <c r="F190" s="367">
        <v>395.04</v>
      </c>
      <c r="G190" s="366">
        <v>-197.52</v>
      </c>
      <c r="H190" s="366">
        <v>155.68</v>
      </c>
      <c r="I190" s="366">
        <v>41.84</v>
      </c>
      <c r="J190" s="365">
        <v>0.21182665046577562</v>
      </c>
    </row>
    <row r="191" spans="1:10" ht="15" customHeight="1" x14ac:dyDescent="0.2">
      <c r="A191" s="368" t="s">
        <v>3742</v>
      </c>
      <c r="B191" s="368" t="s">
        <v>3741</v>
      </c>
      <c r="C191" s="368" t="s">
        <v>1010</v>
      </c>
      <c r="D191" s="368">
        <v>1</v>
      </c>
      <c r="E191" s="368">
        <v>0</v>
      </c>
      <c r="F191" s="367">
        <v>148.72</v>
      </c>
      <c r="G191" s="366">
        <v>0</v>
      </c>
      <c r="H191" s="366">
        <v>105.98</v>
      </c>
      <c r="I191" s="366">
        <v>42.74</v>
      </c>
      <c r="J191" s="365">
        <v>0.2873856912318451</v>
      </c>
    </row>
    <row r="192" spans="1:10" ht="15" customHeight="1" x14ac:dyDescent="0.2">
      <c r="A192" s="368" t="s">
        <v>1415</v>
      </c>
      <c r="B192" s="368" t="s">
        <v>1414</v>
      </c>
      <c r="C192" s="368" t="s">
        <v>1010</v>
      </c>
      <c r="D192" s="368">
        <v>2</v>
      </c>
      <c r="E192" s="368">
        <v>0</v>
      </c>
      <c r="F192" s="367">
        <v>1108.8599999999999</v>
      </c>
      <c r="G192" s="366">
        <v>0</v>
      </c>
      <c r="H192" s="366">
        <v>842.5</v>
      </c>
      <c r="I192" s="366">
        <v>266.36</v>
      </c>
      <c r="J192" s="365">
        <v>0.24021066681095901</v>
      </c>
    </row>
    <row r="193" spans="1:10" ht="15" customHeight="1" x14ac:dyDescent="0.2">
      <c r="A193" s="368" t="s">
        <v>1411</v>
      </c>
      <c r="B193" s="368" t="s">
        <v>1410</v>
      </c>
      <c r="C193" s="368" t="s">
        <v>1010</v>
      </c>
      <c r="D193" s="368">
        <v>1</v>
      </c>
      <c r="E193" s="368">
        <v>0</v>
      </c>
      <c r="F193" s="367">
        <v>133.83000000000001</v>
      </c>
      <c r="G193" s="366">
        <v>0</v>
      </c>
      <c r="H193" s="366">
        <v>99</v>
      </c>
      <c r="I193" s="366">
        <v>34.83</v>
      </c>
      <c r="J193" s="365">
        <v>0.26025554808338935</v>
      </c>
    </row>
    <row r="194" spans="1:10" ht="15" customHeight="1" x14ac:dyDescent="0.2">
      <c r="A194" s="368" t="s">
        <v>2190</v>
      </c>
      <c r="B194" s="368" t="s">
        <v>2189</v>
      </c>
      <c r="C194" s="368" t="s">
        <v>1010</v>
      </c>
      <c r="D194" s="368">
        <v>2</v>
      </c>
      <c r="E194" s="368">
        <v>0</v>
      </c>
      <c r="F194" s="367">
        <v>220.74</v>
      </c>
      <c r="G194" s="366">
        <v>0</v>
      </c>
      <c r="H194" s="366">
        <v>163.63999999999999</v>
      </c>
      <c r="I194" s="366">
        <v>57.1</v>
      </c>
      <c r="J194" s="365">
        <v>0.2586753646824318</v>
      </c>
    </row>
    <row r="195" spans="1:10" ht="15" customHeight="1" x14ac:dyDescent="0.2">
      <c r="A195" s="368" t="s">
        <v>1409</v>
      </c>
      <c r="B195" s="368" t="s">
        <v>1408</v>
      </c>
      <c r="C195" s="368" t="s">
        <v>1010</v>
      </c>
      <c r="D195" s="368">
        <v>9</v>
      </c>
      <c r="E195" s="368">
        <v>0</v>
      </c>
      <c r="F195" s="367">
        <v>1656.31</v>
      </c>
      <c r="G195" s="366">
        <v>0</v>
      </c>
      <c r="H195" s="366">
        <v>1299.78</v>
      </c>
      <c r="I195" s="366">
        <v>356.53</v>
      </c>
      <c r="J195" s="365">
        <v>0.21525559828776014</v>
      </c>
    </row>
    <row r="196" spans="1:10" ht="15" customHeight="1" x14ac:dyDescent="0.2">
      <c r="A196" s="368" t="s">
        <v>6001</v>
      </c>
      <c r="B196" s="368" t="s">
        <v>6000</v>
      </c>
      <c r="C196" s="368" t="s">
        <v>1010</v>
      </c>
      <c r="D196" s="368">
        <v>4</v>
      </c>
      <c r="E196" s="368">
        <v>0</v>
      </c>
      <c r="F196" s="367">
        <v>3706.44</v>
      </c>
      <c r="G196" s="366">
        <v>0</v>
      </c>
      <c r="H196" s="366">
        <v>3285.8</v>
      </c>
      <c r="I196" s="366">
        <v>420.64</v>
      </c>
      <c r="J196" s="365">
        <v>0.11348895436051845</v>
      </c>
    </row>
    <row r="197" spans="1:10" ht="15" customHeight="1" x14ac:dyDescent="0.2">
      <c r="A197" s="368" t="s">
        <v>1407</v>
      </c>
      <c r="B197" s="368" t="s">
        <v>1406</v>
      </c>
      <c r="C197" s="368" t="s">
        <v>1010</v>
      </c>
      <c r="D197" s="368">
        <v>5</v>
      </c>
      <c r="E197" s="368">
        <v>0</v>
      </c>
      <c r="F197" s="367">
        <v>2606.15</v>
      </c>
      <c r="G197" s="366">
        <v>0</v>
      </c>
      <c r="H197" s="366">
        <v>2266.25</v>
      </c>
      <c r="I197" s="366">
        <v>339.9</v>
      </c>
      <c r="J197" s="365">
        <v>0.13042227039886423</v>
      </c>
    </row>
    <row r="198" spans="1:10" ht="15" customHeight="1" x14ac:dyDescent="0.2">
      <c r="A198" s="368" t="s">
        <v>6699</v>
      </c>
      <c r="B198" s="368" t="s">
        <v>6698</v>
      </c>
      <c r="C198" s="368" t="s">
        <v>1010</v>
      </c>
      <c r="D198" s="368">
        <v>1</v>
      </c>
      <c r="E198" s="368">
        <v>0</v>
      </c>
      <c r="F198" s="367">
        <v>181.83</v>
      </c>
      <c r="G198" s="366">
        <v>0</v>
      </c>
      <c r="H198" s="366">
        <v>138.03</v>
      </c>
      <c r="I198" s="366">
        <v>43.8</v>
      </c>
      <c r="J198" s="365">
        <v>0.24088434251773636</v>
      </c>
    </row>
    <row r="199" spans="1:10" ht="15" customHeight="1" x14ac:dyDescent="0.2">
      <c r="A199" s="368" t="s">
        <v>2186</v>
      </c>
      <c r="B199" s="368" t="s">
        <v>2185</v>
      </c>
      <c r="C199" s="368" t="s">
        <v>1010</v>
      </c>
      <c r="D199" s="368">
        <v>1</v>
      </c>
      <c r="E199" s="368">
        <v>0</v>
      </c>
      <c r="F199" s="367">
        <v>636.97</v>
      </c>
      <c r="G199" s="366">
        <v>0</v>
      </c>
      <c r="H199" s="366">
        <v>459.77</v>
      </c>
      <c r="I199" s="366">
        <v>177.2</v>
      </c>
      <c r="J199" s="365">
        <v>0.27819206556038745</v>
      </c>
    </row>
    <row r="200" spans="1:10" ht="15" customHeight="1" x14ac:dyDescent="0.2">
      <c r="A200" s="368" t="s">
        <v>2184</v>
      </c>
      <c r="B200" s="368" t="s">
        <v>2183</v>
      </c>
      <c r="C200" s="368" t="s">
        <v>1010</v>
      </c>
      <c r="D200" s="368">
        <v>1</v>
      </c>
      <c r="E200" s="368">
        <v>0</v>
      </c>
      <c r="F200" s="367">
        <v>419.28</v>
      </c>
      <c r="G200" s="366">
        <v>0</v>
      </c>
      <c r="H200" s="366">
        <v>201.37</v>
      </c>
      <c r="I200" s="366">
        <v>217.91</v>
      </c>
      <c r="J200" s="365">
        <v>0.51972428925777525</v>
      </c>
    </row>
    <row r="201" spans="1:10" ht="15" customHeight="1" x14ac:dyDescent="0.2">
      <c r="A201" s="368" t="s">
        <v>1403</v>
      </c>
      <c r="B201" s="368" t="s">
        <v>1402</v>
      </c>
      <c r="C201" s="368" t="s">
        <v>1010</v>
      </c>
      <c r="D201" s="368">
        <v>5</v>
      </c>
      <c r="E201" s="368">
        <v>0</v>
      </c>
      <c r="F201" s="367">
        <v>2448</v>
      </c>
      <c r="G201" s="366">
        <v>0</v>
      </c>
      <c r="H201" s="366">
        <v>2156.0500000000002</v>
      </c>
      <c r="I201" s="366">
        <v>291.95</v>
      </c>
      <c r="J201" s="365">
        <v>0.11926062091503269</v>
      </c>
    </row>
    <row r="202" spans="1:10" ht="15" customHeight="1" x14ac:dyDescent="0.2">
      <c r="A202" s="368" t="s">
        <v>3740</v>
      </c>
      <c r="B202" s="368" t="s">
        <v>3739</v>
      </c>
      <c r="C202" s="368" t="s">
        <v>1010</v>
      </c>
      <c r="D202" s="368">
        <v>6</v>
      </c>
      <c r="E202" s="368">
        <v>0</v>
      </c>
      <c r="F202" s="367">
        <v>1184.3599999999999</v>
      </c>
      <c r="G202" s="366">
        <v>0</v>
      </c>
      <c r="H202" s="366">
        <v>921.9</v>
      </c>
      <c r="I202" s="366">
        <v>262.45999999999998</v>
      </c>
      <c r="J202" s="365">
        <v>0.22160491742375629</v>
      </c>
    </row>
    <row r="203" spans="1:10" ht="15" customHeight="1" x14ac:dyDescent="0.2">
      <c r="A203" s="368" t="s">
        <v>1401</v>
      </c>
      <c r="B203" s="368" t="s">
        <v>1400</v>
      </c>
      <c r="C203" s="368" t="s">
        <v>1010</v>
      </c>
      <c r="D203" s="368">
        <v>1</v>
      </c>
      <c r="E203" s="368">
        <v>0</v>
      </c>
      <c r="F203" s="367">
        <v>569.63</v>
      </c>
      <c r="G203" s="366">
        <v>0</v>
      </c>
      <c r="H203" s="366">
        <v>432.46</v>
      </c>
      <c r="I203" s="366">
        <v>137.16999999999999</v>
      </c>
      <c r="J203" s="365">
        <v>0.24080543510699928</v>
      </c>
    </row>
    <row r="204" spans="1:10" ht="15" customHeight="1" x14ac:dyDescent="0.2">
      <c r="A204" s="368" t="s">
        <v>1399</v>
      </c>
      <c r="B204" s="368" t="s">
        <v>1398</v>
      </c>
      <c r="C204" s="368" t="s">
        <v>1010</v>
      </c>
      <c r="D204" s="368">
        <v>13</v>
      </c>
      <c r="E204" s="368">
        <v>0</v>
      </c>
      <c r="F204" s="367">
        <v>22492.39</v>
      </c>
      <c r="G204" s="366">
        <v>0</v>
      </c>
      <c r="H204" s="366">
        <v>20705.650000000001</v>
      </c>
      <c r="I204" s="366">
        <v>1786.74</v>
      </c>
      <c r="J204" s="365">
        <v>7.9437534206013682E-2</v>
      </c>
    </row>
    <row r="205" spans="1:10" ht="15" customHeight="1" x14ac:dyDescent="0.2">
      <c r="A205" s="368" t="s">
        <v>2180</v>
      </c>
      <c r="B205" s="368" t="s">
        <v>2179</v>
      </c>
      <c r="C205" s="368" t="s">
        <v>1010</v>
      </c>
      <c r="D205" s="368">
        <v>1</v>
      </c>
      <c r="E205" s="368">
        <v>0</v>
      </c>
      <c r="F205" s="367">
        <v>425.38</v>
      </c>
      <c r="G205" s="366">
        <v>0</v>
      </c>
      <c r="H205" s="366">
        <v>320.43</v>
      </c>
      <c r="I205" s="366">
        <v>104.95</v>
      </c>
      <c r="J205" s="365">
        <v>0.24672057924679111</v>
      </c>
    </row>
    <row r="206" spans="1:10" ht="15" customHeight="1" x14ac:dyDescent="0.2">
      <c r="A206" s="368" t="s">
        <v>1397</v>
      </c>
      <c r="B206" s="368" t="s">
        <v>1396</v>
      </c>
      <c r="C206" s="368" t="s">
        <v>1010</v>
      </c>
      <c r="D206" s="368">
        <v>6</v>
      </c>
      <c r="E206" s="368">
        <v>0</v>
      </c>
      <c r="F206" s="367">
        <v>2318.38</v>
      </c>
      <c r="G206" s="366">
        <v>0</v>
      </c>
      <c r="H206" s="366">
        <v>2122.86</v>
      </c>
      <c r="I206" s="366">
        <v>195.52</v>
      </c>
      <c r="J206" s="365">
        <v>8.4334750989915372E-2</v>
      </c>
    </row>
    <row r="207" spans="1:10" ht="15" customHeight="1" x14ac:dyDescent="0.2">
      <c r="A207" s="368" t="s">
        <v>11323</v>
      </c>
      <c r="B207" s="368" t="s">
        <v>11322</v>
      </c>
      <c r="C207" s="368" t="s">
        <v>1010</v>
      </c>
      <c r="D207" s="368">
        <v>1</v>
      </c>
      <c r="E207" s="368">
        <v>0</v>
      </c>
      <c r="F207" s="367">
        <v>713.38</v>
      </c>
      <c r="G207" s="366">
        <v>0</v>
      </c>
      <c r="H207" s="366">
        <v>369.08</v>
      </c>
      <c r="I207" s="366">
        <v>344.3</v>
      </c>
      <c r="J207" s="365">
        <v>0.48263197734727636</v>
      </c>
    </row>
    <row r="208" spans="1:10" ht="15" customHeight="1" x14ac:dyDescent="0.2">
      <c r="A208" s="368" t="s">
        <v>1395</v>
      </c>
      <c r="B208" s="368" t="s">
        <v>1394</v>
      </c>
      <c r="C208" s="368" t="s">
        <v>1010</v>
      </c>
      <c r="D208" s="368">
        <v>25</v>
      </c>
      <c r="E208" s="368">
        <v>0</v>
      </c>
      <c r="F208" s="367">
        <v>6555.64</v>
      </c>
      <c r="G208" s="366">
        <v>0</v>
      </c>
      <c r="H208" s="366">
        <v>5262</v>
      </c>
      <c r="I208" s="366">
        <v>1293.6400000000001</v>
      </c>
      <c r="J208" s="365">
        <v>0.19733237334569928</v>
      </c>
    </row>
    <row r="209" spans="1:10" ht="15" customHeight="1" x14ac:dyDescent="0.2">
      <c r="A209" s="368" t="s">
        <v>1393</v>
      </c>
      <c r="B209" s="368" t="s">
        <v>1392</v>
      </c>
      <c r="C209" s="368" t="s">
        <v>1010</v>
      </c>
      <c r="D209" s="368">
        <v>1</v>
      </c>
      <c r="E209" s="368">
        <v>0</v>
      </c>
      <c r="F209" s="367">
        <v>458.67</v>
      </c>
      <c r="G209" s="366">
        <v>0</v>
      </c>
      <c r="H209" s="366">
        <v>348.11</v>
      </c>
      <c r="I209" s="366">
        <v>110.56</v>
      </c>
      <c r="J209" s="365">
        <v>0.24104475984912901</v>
      </c>
    </row>
    <row r="210" spans="1:10" ht="15" customHeight="1" x14ac:dyDescent="0.2">
      <c r="A210" s="368" t="s">
        <v>2984</v>
      </c>
      <c r="B210" s="368" t="s">
        <v>2983</v>
      </c>
      <c r="C210" s="368" t="s">
        <v>1010</v>
      </c>
      <c r="D210" s="368">
        <v>1</v>
      </c>
      <c r="E210" s="368">
        <v>0</v>
      </c>
      <c r="F210" s="367">
        <v>621.66</v>
      </c>
      <c r="G210" s="366">
        <v>0</v>
      </c>
      <c r="H210" s="366">
        <v>464.02</v>
      </c>
      <c r="I210" s="366">
        <v>157.63999999999999</v>
      </c>
      <c r="J210" s="365">
        <v>0.25357912685390727</v>
      </c>
    </row>
    <row r="211" spans="1:10" ht="15" customHeight="1" x14ac:dyDescent="0.2">
      <c r="A211" s="368" t="s">
        <v>1391</v>
      </c>
      <c r="B211" s="368" t="s">
        <v>1390</v>
      </c>
      <c r="C211" s="368" t="s">
        <v>1010</v>
      </c>
      <c r="D211" s="368">
        <v>1</v>
      </c>
      <c r="E211" s="368">
        <v>0</v>
      </c>
      <c r="F211" s="367">
        <v>1471.05</v>
      </c>
      <c r="G211" s="366">
        <v>0</v>
      </c>
      <c r="H211" s="366">
        <v>1179.92</v>
      </c>
      <c r="I211" s="366">
        <v>291.13</v>
      </c>
      <c r="J211" s="365">
        <v>0.19790625743516535</v>
      </c>
    </row>
    <row r="212" spans="1:10" ht="15" customHeight="1" x14ac:dyDescent="0.2">
      <c r="A212" s="368" t="s">
        <v>2176</v>
      </c>
      <c r="B212" s="368" t="s">
        <v>2175</v>
      </c>
      <c r="C212" s="368" t="s">
        <v>1010</v>
      </c>
      <c r="D212" s="368">
        <v>4</v>
      </c>
      <c r="E212" s="368">
        <v>0</v>
      </c>
      <c r="F212" s="367">
        <v>1610.16</v>
      </c>
      <c r="G212" s="366">
        <v>0</v>
      </c>
      <c r="H212" s="366">
        <v>1191.08</v>
      </c>
      <c r="I212" s="366">
        <v>419.08</v>
      </c>
      <c r="J212" s="365">
        <v>0.26027227107865059</v>
      </c>
    </row>
    <row r="213" spans="1:10" ht="15" customHeight="1" x14ac:dyDescent="0.2">
      <c r="A213" s="368" t="s">
        <v>2976</v>
      </c>
      <c r="B213" s="368" t="s">
        <v>2975</v>
      </c>
      <c r="C213" s="368" t="s">
        <v>1010</v>
      </c>
      <c r="D213" s="368">
        <v>2</v>
      </c>
      <c r="E213" s="368">
        <v>0</v>
      </c>
      <c r="F213" s="367">
        <v>272.54000000000002</v>
      </c>
      <c r="G213" s="366">
        <v>0</v>
      </c>
      <c r="H213" s="366">
        <v>218.62</v>
      </c>
      <c r="I213" s="366">
        <v>53.92</v>
      </c>
      <c r="J213" s="365">
        <v>0.19784251852939019</v>
      </c>
    </row>
    <row r="214" spans="1:10" ht="15" customHeight="1" x14ac:dyDescent="0.2">
      <c r="A214" s="368" t="s">
        <v>1389</v>
      </c>
      <c r="B214" s="368" t="s">
        <v>1388</v>
      </c>
      <c r="C214" s="368" t="s">
        <v>1010</v>
      </c>
      <c r="D214" s="368">
        <v>8</v>
      </c>
      <c r="E214" s="368">
        <v>0</v>
      </c>
      <c r="F214" s="367">
        <v>1398.72</v>
      </c>
      <c r="G214" s="366">
        <v>0</v>
      </c>
      <c r="H214" s="366">
        <v>1080.32</v>
      </c>
      <c r="I214" s="366">
        <v>318.39999999999998</v>
      </c>
      <c r="J214" s="365">
        <v>0.2276366964081446</v>
      </c>
    </row>
    <row r="215" spans="1:10" ht="15" customHeight="1" x14ac:dyDescent="0.2">
      <c r="A215" s="368" t="s">
        <v>1387</v>
      </c>
      <c r="B215" s="368" t="s">
        <v>1386</v>
      </c>
      <c r="C215" s="368" t="s">
        <v>1010</v>
      </c>
      <c r="D215" s="368">
        <v>5</v>
      </c>
      <c r="E215" s="368">
        <v>0</v>
      </c>
      <c r="F215" s="367">
        <v>1045.3</v>
      </c>
      <c r="G215" s="366">
        <v>0</v>
      </c>
      <c r="H215" s="366">
        <v>792</v>
      </c>
      <c r="I215" s="366">
        <v>253.3</v>
      </c>
      <c r="J215" s="365">
        <v>0.24232277814981346</v>
      </c>
    </row>
    <row r="216" spans="1:10" ht="15" customHeight="1" x14ac:dyDescent="0.2">
      <c r="A216" s="368" t="s">
        <v>1385</v>
      </c>
      <c r="B216" s="368" t="s">
        <v>1384</v>
      </c>
      <c r="C216" s="368" t="s">
        <v>1010</v>
      </c>
      <c r="D216" s="368">
        <v>23</v>
      </c>
      <c r="E216" s="368">
        <v>0</v>
      </c>
      <c r="F216" s="367">
        <v>3646.58</v>
      </c>
      <c r="G216" s="366">
        <v>0</v>
      </c>
      <c r="H216" s="366">
        <v>2866.24</v>
      </c>
      <c r="I216" s="366">
        <v>780.34</v>
      </c>
      <c r="J216" s="365">
        <v>0.2139922886649957</v>
      </c>
    </row>
    <row r="217" spans="1:10" ht="15" customHeight="1" x14ac:dyDescent="0.2">
      <c r="A217" s="368" t="s">
        <v>1383</v>
      </c>
      <c r="B217" s="368" t="s">
        <v>1382</v>
      </c>
      <c r="C217" s="368" t="s">
        <v>1010</v>
      </c>
      <c r="D217" s="368">
        <v>29</v>
      </c>
      <c r="E217" s="368">
        <v>0</v>
      </c>
      <c r="F217" s="367">
        <v>4377</v>
      </c>
      <c r="G217" s="366">
        <v>0</v>
      </c>
      <c r="H217" s="366">
        <v>3335</v>
      </c>
      <c r="I217" s="366">
        <v>1042</v>
      </c>
      <c r="J217" s="365">
        <v>0.23806259995430659</v>
      </c>
    </row>
    <row r="218" spans="1:10" ht="15" customHeight="1" x14ac:dyDescent="0.2">
      <c r="A218" s="368" t="s">
        <v>1379</v>
      </c>
      <c r="B218" s="368" t="s">
        <v>1378</v>
      </c>
      <c r="C218" s="368" t="s">
        <v>1010</v>
      </c>
      <c r="D218" s="368">
        <v>14</v>
      </c>
      <c r="E218" s="368">
        <v>0</v>
      </c>
      <c r="F218" s="367">
        <v>2057.4</v>
      </c>
      <c r="G218" s="366">
        <v>0</v>
      </c>
      <c r="H218" s="366">
        <v>1611.4</v>
      </c>
      <c r="I218" s="366">
        <v>446</v>
      </c>
      <c r="J218" s="365">
        <v>0.21677845824827452</v>
      </c>
    </row>
    <row r="219" spans="1:10" ht="15" customHeight="1" x14ac:dyDescent="0.2">
      <c r="A219" s="368" t="s">
        <v>1375</v>
      </c>
      <c r="B219" s="368" t="s">
        <v>1374</v>
      </c>
      <c r="C219" s="368" t="s">
        <v>1010</v>
      </c>
      <c r="D219" s="368">
        <v>2</v>
      </c>
      <c r="E219" s="368">
        <v>0</v>
      </c>
      <c r="F219" s="367">
        <v>673.3</v>
      </c>
      <c r="G219" s="366">
        <v>0</v>
      </c>
      <c r="H219" s="366">
        <v>513</v>
      </c>
      <c r="I219" s="366">
        <v>160.30000000000001</v>
      </c>
      <c r="J219" s="365">
        <v>0.23808109312342196</v>
      </c>
    </row>
    <row r="220" spans="1:10" ht="15" customHeight="1" x14ac:dyDescent="0.2">
      <c r="A220" s="368" t="s">
        <v>2172</v>
      </c>
      <c r="B220" s="368" t="s">
        <v>2171</v>
      </c>
      <c r="C220" s="368" t="s">
        <v>1010</v>
      </c>
      <c r="D220" s="368">
        <v>12</v>
      </c>
      <c r="E220" s="368">
        <v>0</v>
      </c>
      <c r="F220" s="367">
        <v>2380.56</v>
      </c>
      <c r="G220" s="366">
        <v>0</v>
      </c>
      <c r="H220" s="366">
        <v>1834.32</v>
      </c>
      <c r="I220" s="366">
        <v>546.24</v>
      </c>
      <c r="J220" s="365">
        <v>0.22945861477971569</v>
      </c>
    </row>
    <row r="221" spans="1:10" ht="15" customHeight="1" x14ac:dyDescent="0.2">
      <c r="A221" s="368" t="s">
        <v>1371</v>
      </c>
      <c r="B221" s="368" t="s">
        <v>1370</v>
      </c>
      <c r="C221" s="368" t="s">
        <v>1010</v>
      </c>
      <c r="D221" s="368">
        <v>9</v>
      </c>
      <c r="E221" s="368">
        <v>0</v>
      </c>
      <c r="F221" s="367">
        <v>4439.97</v>
      </c>
      <c r="G221" s="366">
        <v>0</v>
      </c>
      <c r="H221" s="366">
        <v>3874.68</v>
      </c>
      <c r="I221" s="366">
        <v>565.29</v>
      </c>
      <c r="J221" s="365">
        <v>0.12731842782721506</v>
      </c>
    </row>
    <row r="222" spans="1:10" ht="15" customHeight="1" x14ac:dyDescent="0.2">
      <c r="A222" s="368" t="s">
        <v>3010</v>
      </c>
      <c r="B222" s="368" t="s">
        <v>3009</v>
      </c>
      <c r="C222" s="368" t="s">
        <v>1010</v>
      </c>
      <c r="D222" s="368">
        <v>2</v>
      </c>
      <c r="E222" s="368">
        <v>0</v>
      </c>
      <c r="F222" s="367">
        <v>1172.98</v>
      </c>
      <c r="G222" s="366">
        <v>0</v>
      </c>
      <c r="H222" s="366">
        <v>637.02</v>
      </c>
      <c r="I222" s="366">
        <v>535.96</v>
      </c>
      <c r="J222" s="365">
        <v>0.45692168664427357</v>
      </c>
    </row>
    <row r="223" spans="1:10" ht="15" customHeight="1" x14ac:dyDescent="0.2">
      <c r="A223" s="368" t="s">
        <v>1369</v>
      </c>
      <c r="B223" s="368" t="s">
        <v>1368</v>
      </c>
      <c r="C223" s="368" t="s">
        <v>1010</v>
      </c>
      <c r="D223" s="368">
        <v>14</v>
      </c>
      <c r="E223" s="368">
        <v>0</v>
      </c>
      <c r="F223" s="367">
        <v>5203.4799999999996</v>
      </c>
      <c r="G223" s="366">
        <v>0</v>
      </c>
      <c r="H223" s="366">
        <v>4130.99</v>
      </c>
      <c r="I223" s="366">
        <v>1072.49</v>
      </c>
      <c r="J223" s="365">
        <v>0.20611014167441788</v>
      </c>
    </row>
    <row r="224" spans="1:10" ht="15" customHeight="1" x14ac:dyDescent="0.2">
      <c r="A224" s="368" t="s">
        <v>2168</v>
      </c>
      <c r="B224" s="368" t="s">
        <v>2167</v>
      </c>
      <c r="C224" s="368" t="s">
        <v>1010</v>
      </c>
      <c r="D224" s="368">
        <v>16</v>
      </c>
      <c r="E224" s="368">
        <v>0</v>
      </c>
      <c r="F224" s="367">
        <v>5787.66</v>
      </c>
      <c r="G224" s="366">
        <v>0</v>
      </c>
      <c r="H224" s="366">
        <v>4659.2</v>
      </c>
      <c r="I224" s="366">
        <v>1128.46</v>
      </c>
      <c r="J224" s="365">
        <v>0.1949768991267628</v>
      </c>
    </row>
    <row r="225" spans="1:10" ht="15" customHeight="1" x14ac:dyDescent="0.2">
      <c r="A225" s="368" t="s">
        <v>1367</v>
      </c>
      <c r="B225" s="368" t="s">
        <v>1366</v>
      </c>
      <c r="C225" s="368" t="s">
        <v>1010</v>
      </c>
      <c r="D225" s="368">
        <v>17</v>
      </c>
      <c r="E225" s="368">
        <v>0</v>
      </c>
      <c r="F225" s="367">
        <v>5678.72</v>
      </c>
      <c r="G225" s="366">
        <v>0</v>
      </c>
      <c r="H225" s="366">
        <v>4398.58</v>
      </c>
      <c r="I225" s="366">
        <v>1280.1400000000001</v>
      </c>
      <c r="J225" s="365">
        <v>0.22542756114053872</v>
      </c>
    </row>
    <row r="226" spans="1:10" ht="15" customHeight="1" x14ac:dyDescent="0.2">
      <c r="A226" s="368" t="s">
        <v>1363</v>
      </c>
      <c r="B226" s="368" t="s">
        <v>1362</v>
      </c>
      <c r="C226" s="368" t="s">
        <v>1010</v>
      </c>
      <c r="D226" s="368">
        <v>3</v>
      </c>
      <c r="E226" s="368">
        <v>0</v>
      </c>
      <c r="F226" s="367">
        <v>1075.1500000000001</v>
      </c>
      <c r="G226" s="366">
        <v>0</v>
      </c>
      <c r="H226" s="366">
        <v>826.8</v>
      </c>
      <c r="I226" s="366">
        <v>248.35</v>
      </c>
      <c r="J226" s="365">
        <v>0.23099102450820816</v>
      </c>
    </row>
    <row r="227" spans="1:10" ht="15" customHeight="1" x14ac:dyDescent="0.2">
      <c r="A227" s="368" t="s">
        <v>1361</v>
      </c>
      <c r="B227" s="368" t="s">
        <v>1360</v>
      </c>
      <c r="C227" s="368" t="s">
        <v>1010</v>
      </c>
      <c r="D227" s="368">
        <v>9</v>
      </c>
      <c r="E227" s="368">
        <v>0</v>
      </c>
      <c r="F227" s="367">
        <v>3063.06</v>
      </c>
      <c r="G227" s="366">
        <v>0</v>
      </c>
      <c r="H227" s="366">
        <v>2357.0100000000002</v>
      </c>
      <c r="I227" s="366">
        <v>706.05</v>
      </c>
      <c r="J227" s="365">
        <v>0.23050478932831875</v>
      </c>
    </row>
    <row r="228" spans="1:10" ht="15" customHeight="1" x14ac:dyDescent="0.2">
      <c r="A228" s="368" t="s">
        <v>1359</v>
      </c>
      <c r="B228" s="368" t="s">
        <v>1358</v>
      </c>
      <c r="C228" s="368" t="s">
        <v>1010</v>
      </c>
      <c r="D228" s="368">
        <v>8</v>
      </c>
      <c r="E228" s="368">
        <v>0</v>
      </c>
      <c r="F228" s="367">
        <v>4044.26</v>
      </c>
      <c r="G228" s="366">
        <v>0</v>
      </c>
      <c r="H228" s="366">
        <v>3093.6</v>
      </c>
      <c r="I228" s="366">
        <v>950.66</v>
      </c>
      <c r="J228" s="365">
        <v>0.23506401665570462</v>
      </c>
    </row>
    <row r="229" spans="1:10" ht="15" customHeight="1" x14ac:dyDescent="0.2">
      <c r="A229" s="368" t="s">
        <v>1357</v>
      </c>
      <c r="B229" s="368" t="s">
        <v>1356</v>
      </c>
      <c r="C229" s="368" t="s">
        <v>1010</v>
      </c>
      <c r="D229" s="368">
        <v>7</v>
      </c>
      <c r="E229" s="368">
        <v>0</v>
      </c>
      <c r="F229" s="367">
        <v>2490.7600000000002</v>
      </c>
      <c r="G229" s="366">
        <v>0</v>
      </c>
      <c r="H229" s="366">
        <v>1941.73</v>
      </c>
      <c r="I229" s="366">
        <v>549.03</v>
      </c>
      <c r="J229" s="365">
        <v>0.22042669707237952</v>
      </c>
    </row>
    <row r="230" spans="1:10" ht="15" customHeight="1" x14ac:dyDescent="0.2">
      <c r="A230" s="368" t="s">
        <v>1355</v>
      </c>
      <c r="B230" s="368" t="s">
        <v>1354</v>
      </c>
      <c r="C230" s="368" t="s">
        <v>1010</v>
      </c>
      <c r="D230" s="368">
        <v>6</v>
      </c>
      <c r="E230" s="368">
        <v>0</v>
      </c>
      <c r="F230" s="367">
        <v>2337.66</v>
      </c>
      <c r="G230" s="366">
        <v>0</v>
      </c>
      <c r="H230" s="366">
        <v>1809.72</v>
      </c>
      <c r="I230" s="366">
        <v>527.94000000000005</v>
      </c>
      <c r="J230" s="365">
        <v>0.22584122584122585</v>
      </c>
    </row>
    <row r="231" spans="1:10" ht="15" customHeight="1" x14ac:dyDescent="0.2">
      <c r="A231" s="368" t="s">
        <v>1353</v>
      </c>
      <c r="B231" s="368" t="s">
        <v>1352</v>
      </c>
      <c r="C231" s="368" t="s">
        <v>1010</v>
      </c>
      <c r="D231" s="368">
        <v>1</v>
      </c>
      <c r="E231" s="368">
        <v>0</v>
      </c>
      <c r="F231" s="367">
        <v>117.71</v>
      </c>
      <c r="G231" s="366">
        <v>0</v>
      </c>
      <c r="H231" s="366">
        <v>100.13</v>
      </c>
      <c r="I231" s="366">
        <v>17.579999999999998</v>
      </c>
      <c r="J231" s="365">
        <v>0.14935009769773172</v>
      </c>
    </row>
    <row r="232" spans="1:10" ht="15" customHeight="1" x14ac:dyDescent="0.2">
      <c r="A232" s="368" t="s">
        <v>2164</v>
      </c>
      <c r="B232" s="368" t="s">
        <v>2163</v>
      </c>
      <c r="C232" s="368" t="s">
        <v>1010</v>
      </c>
      <c r="D232" s="368">
        <v>14</v>
      </c>
      <c r="E232" s="368">
        <v>0</v>
      </c>
      <c r="F232" s="367">
        <v>1649.2</v>
      </c>
      <c r="G232" s="366">
        <v>0</v>
      </c>
      <c r="H232" s="366">
        <v>1165.22</v>
      </c>
      <c r="I232" s="366">
        <v>483.98</v>
      </c>
      <c r="J232" s="365">
        <v>0.29346349745331068</v>
      </c>
    </row>
    <row r="233" spans="1:10" ht="15" customHeight="1" x14ac:dyDescent="0.2">
      <c r="A233" s="368" t="s">
        <v>2162</v>
      </c>
      <c r="B233" s="368" t="s">
        <v>2161</v>
      </c>
      <c r="C233" s="368" t="s">
        <v>1010</v>
      </c>
      <c r="D233" s="368">
        <v>2</v>
      </c>
      <c r="E233" s="368">
        <v>0</v>
      </c>
      <c r="F233" s="367">
        <v>591.36</v>
      </c>
      <c r="G233" s="366">
        <v>0</v>
      </c>
      <c r="H233" s="366">
        <v>435.9</v>
      </c>
      <c r="I233" s="366">
        <v>155.46</v>
      </c>
      <c r="J233" s="365">
        <v>0.26288555194805197</v>
      </c>
    </row>
    <row r="234" spans="1:10" ht="15" customHeight="1" x14ac:dyDescent="0.2">
      <c r="A234" s="368" t="s">
        <v>1351</v>
      </c>
      <c r="B234" s="368" t="s">
        <v>1350</v>
      </c>
      <c r="C234" s="368" t="s">
        <v>1010</v>
      </c>
      <c r="D234" s="368">
        <v>23</v>
      </c>
      <c r="E234" s="368">
        <v>0</v>
      </c>
      <c r="F234" s="367">
        <v>4146.95</v>
      </c>
      <c r="G234" s="366">
        <v>0</v>
      </c>
      <c r="H234" s="366">
        <v>3378.31</v>
      </c>
      <c r="I234" s="366">
        <v>768.64</v>
      </c>
      <c r="J234" s="365">
        <v>0.18535067941499175</v>
      </c>
    </row>
    <row r="235" spans="1:10" ht="15" customHeight="1" x14ac:dyDescent="0.2">
      <c r="A235" s="368" t="s">
        <v>1349</v>
      </c>
      <c r="B235" s="368" t="s">
        <v>1348</v>
      </c>
      <c r="C235" s="368" t="s">
        <v>1010</v>
      </c>
      <c r="D235" s="368">
        <v>3</v>
      </c>
      <c r="E235" s="368">
        <v>0</v>
      </c>
      <c r="F235" s="367">
        <v>567.78</v>
      </c>
      <c r="G235" s="366">
        <v>0</v>
      </c>
      <c r="H235" s="366">
        <v>418.95</v>
      </c>
      <c r="I235" s="366">
        <v>148.83000000000001</v>
      </c>
      <c r="J235" s="365">
        <v>0.26212617563140655</v>
      </c>
    </row>
    <row r="236" spans="1:10" ht="15" customHeight="1" x14ac:dyDescent="0.2">
      <c r="A236" s="368" t="s">
        <v>2158</v>
      </c>
      <c r="B236" s="368" t="s">
        <v>2157</v>
      </c>
      <c r="C236" s="368" t="s">
        <v>1010</v>
      </c>
      <c r="D236" s="368">
        <v>2</v>
      </c>
      <c r="E236" s="368">
        <v>0</v>
      </c>
      <c r="F236" s="367">
        <v>393.9</v>
      </c>
      <c r="G236" s="366">
        <v>0</v>
      </c>
      <c r="H236" s="366">
        <v>315.39999999999998</v>
      </c>
      <c r="I236" s="366">
        <v>78.5</v>
      </c>
      <c r="J236" s="365">
        <v>0.19928915968519928</v>
      </c>
    </row>
    <row r="237" spans="1:10" ht="15" customHeight="1" x14ac:dyDescent="0.2">
      <c r="A237" s="368" t="s">
        <v>3054</v>
      </c>
      <c r="B237" s="368" t="s">
        <v>3053</v>
      </c>
      <c r="C237" s="368" t="s">
        <v>1010</v>
      </c>
      <c r="D237" s="368">
        <v>1</v>
      </c>
      <c r="E237" s="368">
        <v>0</v>
      </c>
      <c r="F237" s="367">
        <v>513.15</v>
      </c>
      <c r="G237" s="366">
        <v>0</v>
      </c>
      <c r="H237" s="366">
        <v>265.49</v>
      </c>
      <c r="I237" s="366">
        <v>247.66</v>
      </c>
      <c r="J237" s="365">
        <v>0.4826269122089058</v>
      </c>
    </row>
    <row r="238" spans="1:10" ht="15" customHeight="1" x14ac:dyDescent="0.2">
      <c r="A238" s="368" t="s">
        <v>1341</v>
      </c>
      <c r="B238" s="368" t="s">
        <v>1340</v>
      </c>
      <c r="C238" s="368" t="s">
        <v>1010</v>
      </c>
      <c r="D238" s="368">
        <v>1</v>
      </c>
      <c r="E238" s="368">
        <v>0</v>
      </c>
      <c r="F238" s="367">
        <v>711.31</v>
      </c>
      <c r="G238" s="366">
        <v>0</v>
      </c>
      <c r="H238" s="366">
        <v>361.03</v>
      </c>
      <c r="I238" s="366">
        <v>350.28</v>
      </c>
      <c r="J238" s="365">
        <v>0.49244351970308303</v>
      </c>
    </row>
    <row r="239" spans="1:10" ht="15" customHeight="1" x14ac:dyDescent="0.2">
      <c r="A239" s="368" t="s">
        <v>11321</v>
      </c>
      <c r="B239" s="368" t="s">
        <v>11320</v>
      </c>
      <c r="C239" s="368" t="s">
        <v>1010</v>
      </c>
      <c r="D239" s="368">
        <v>2</v>
      </c>
      <c r="E239" s="368">
        <v>0</v>
      </c>
      <c r="F239" s="367">
        <v>1017.34</v>
      </c>
      <c r="G239" s="366">
        <v>0</v>
      </c>
      <c r="H239" s="366">
        <v>887.86</v>
      </c>
      <c r="I239" s="366">
        <v>129.47999999999999</v>
      </c>
      <c r="J239" s="365">
        <v>0.12727308471110937</v>
      </c>
    </row>
    <row r="240" spans="1:10" ht="15" customHeight="1" x14ac:dyDescent="0.2">
      <c r="A240" s="368" t="s">
        <v>1339</v>
      </c>
      <c r="B240" s="368" t="s">
        <v>1338</v>
      </c>
      <c r="C240" s="368" t="s">
        <v>1010</v>
      </c>
      <c r="D240" s="368">
        <v>13</v>
      </c>
      <c r="E240" s="368">
        <v>0</v>
      </c>
      <c r="F240" s="367">
        <v>6047.37</v>
      </c>
      <c r="G240" s="366">
        <v>0</v>
      </c>
      <c r="H240" s="366">
        <v>4647.6899999999996</v>
      </c>
      <c r="I240" s="366">
        <v>1399.68</v>
      </c>
      <c r="J240" s="365">
        <v>0.23145268108285089</v>
      </c>
    </row>
    <row r="241" spans="1:10" ht="15" customHeight="1" x14ac:dyDescent="0.2">
      <c r="A241" s="368" t="s">
        <v>7875</v>
      </c>
      <c r="B241" s="368" t="s">
        <v>7874</v>
      </c>
      <c r="C241" s="368" t="s">
        <v>1010</v>
      </c>
      <c r="D241" s="368">
        <v>1</v>
      </c>
      <c r="E241" s="368">
        <v>0</v>
      </c>
      <c r="F241" s="367">
        <v>476.68</v>
      </c>
      <c r="G241" s="366">
        <v>0</v>
      </c>
      <c r="H241" s="366">
        <v>393.82</v>
      </c>
      <c r="I241" s="366">
        <v>82.86</v>
      </c>
      <c r="J241" s="365">
        <v>0.17382730552991524</v>
      </c>
    </row>
    <row r="242" spans="1:10" ht="15" customHeight="1" x14ac:dyDescent="0.2">
      <c r="A242" s="368" t="s">
        <v>1914</v>
      </c>
      <c r="B242" s="368" t="s">
        <v>4109</v>
      </c>
      <c r="C242" s="368" t="s">
        <v>1010</v>
      </c>
      <c r="D242" s="368">
        <v>5</v>
      </c>
      <c r="E242" s="368">
        <v>0</v>
      </c>
      <c r="F242" s="367">
        <v>1066.6600000000001</v>
      </c>
      <c r="G242" s="366">
        <v>0</v>
      </c>
      <c r="H242" s="366">
        <v>804.8</v>
      </c>
      <c r="I242" s="366">
        <v>261.86</v>
      </c>
      <c r="J242" s="365">
        <v>0.24549528434552717</v>
      </c>
    </row>
    <row r="243" spans="1:10" ht="15" customHeight="1" x14ac:dyDescent="0.2">
      <c r="A243" s="368" t="s">
        <v>1335</v>
      </c>
      <c r="B243" s="368" t="s">
        <v>1334</v>
      </c>
      <c r="C243" s="368" t="s">
        <v>1010</v>
      </c>
      <c r="D243" s="368">
        <v>7</v>
      </c>
      <c r="E243" s="368">
        <v>0</v>
      </c>
      <c r="F243" s="367">
        <v>4731.4399999999996</v>
      </c>
      <c r="G243" s="366">
        <v>0</v>
      </c>
      <c r="H243" s="366">
        <v>4115.04</v>
      </c>
      <c r="I243" s="366">
        <v>616.4</v>
      </c>
      <c r="J243" s="365">
        <v>0.13027746309791521</v>
      </c>
    </row>
    <row r="244" spans="1:10" ht="15" customHeight="1" x14ac:dyDescent="0.2">
      <c r="A244" s="368" t="s">
        <v>1333</v>
      </c>
      <c r="B244" s="368" t="s">
        <v>1332</v>
      </c>
      <c r="C244" s="368" t="s">
        <v>1010</v>
      </c>
      <c r="D244" s="368">
        <v>1</v>
      </c>
      <c r="E244" s="368">
        <v>0</v>
      </c>
      <c r="F244" s="367">
        <v>124.89</v>
      </c>
      <c r="G244" s="366">
        <v>0</v>
      </c>
      <c r="H244" s="366">
        <v>99.91</v>
      </c>
      <c r="I244" s="366">
        <v>24.98</v>
      </c>
      <c r="J244" s="365">
        <v>0.2000160140924013</v>
      </c>
    </row>
    <row r="245" spans="1:10" ht="15" customHeight="1" x14ac:dyDescent="0.2">
      <c r="A245" s="368" t="s">
        <v>1329</v>
      </c>
      <c r="B245" s="368" t="s">
        <v>1328</v>
      </c>
      <c r="C245" s="368" t="s">
        <v>1010</v>
      </c>
      <c r="D245" s="368">
        <v>15</v>
      </c>
      <c r="E245" s="368">
        <v>0</v>
      </c>
      <c r="F245" s="367">
        <v>2848.39</v>
      </c>
      <c r="G245" s="366">
        <v>0</v>
      </c>
      <c r="H245" s="366">
        <v>2049.09</v>
      </c>
      <c r="I245" s="366">
        <v>799.3</v>
      </c>
      <c r="J245" s="365">
        <v>0.28061466302016225</v>
      </c>
    </row>
    <row r="246" spans="1:10" ht="15" customHeight="1" x14ac:dyDescent="0.2">
      <c r="A246" s="368" t="s">
        <v>2152</v>
      </c>
      <c r="B246" s="368" t="s">
        <v>2151</v>
      </c>
      <c r="C246" s="368" t="s">
        <v>1010</v>
      </c>
      <c r="D246" s="368">
        <v>4</v>
      </c>
      <c r="E246" s="368">
        <v>0</v>
      </c>
      <c r="F246" s="367">
        <v>828.5</v>
      </c>
      <c r="G246" s="366">
        <v>0</v>
      </c>
      <c r="H246" s="366">
        <v>627.64</v>
      </c>
      <c r="I246" s="366">
        <v>200.86</v>
      </c>
      <c r="J246" s="365">
        <v>0.24243814121907062</v>
      </c>
    </row>
    <row r="247" spans="1:10" ht="15" customHeight="1" x14ac:dyDescent="0.2">
      <c r="A247" s="368" t="s">
        <v>1327</v>
      </c>
      <c r="B247" s="368" t="s">
        <v>1326</v>
      </c>
      <c r="C247" s="368" t="s">
        <v>1010</v>
      </c>
      <c r="D247" s="368">
        <v>10</v>
      </c>
      <c r="E247" s="368">
        <v>0</v>
      </c>
      <c r="F247" s="367">
        <v>1945.6</v>
      </c>
      <c r="G247" s="366">
        <v>0</v>
      </c>
      <c r="H247" s="366">
        <v>1644.72</v>
      </c>
      <c r="I247" s="366">
        <v>300.88</v>
      </c>
      <c r="J247" s="365">
        <v>0.15464638157894736</v>
      </c>
    </row>
    <row r="248" spans="1:10" ht="15" customHeight="1" x14ac:dyDescent="0.2">
      <c r="A248" s="368" t="s">
        <v>1325</v>
      </c>
      <c r="B248" s="368" t="s">
        <v>1324</v>
      </c>
      <c r="C248" s="368" t="s">
        <v>1010</v>
      </c>
      <c r="D248" s="368">
        <v>6</v>
      </c>
      <c r="E248" s="368">
        <v>0</v>
      </c>
      <c r="F248" s="367">
        <v>1894.49</v>
      </c>
      <c r="G248" s="366">
        <v>0</v>
      </c>
      <c r="H248" s="366">
        <v>1446.84</v>
      </c>
      <c r="I248" s="366">
        <v>447.65</v>
      </c>
      <c r="J248" s="365">
        <v>0.23629050562420492</v>
      </c>
    </row>
    <row r="249" spans="1:10" ht="15" customHeight="1" x14ac:dyDescent="0.2">
      <c r="A249" s="368" t="s">
        <v>3048</v>
      </c>
      <c r="B249" s="368" t="s">
        <v>3047</v>
      </c>
      <c r="C249" s="368" t="s">
        <v>1010</v>
      </c>
      <c r="D249" s="368">
        <v>5</v>
      </c>
      <c r="E249" s="368">
        <v>0</v>
      </c>
      <c r="F249" s="367">
        <v>506.22</v>
      </c>
      <c r="G249" s="366">
        <v>0</v>
      </c>
      <c r="H249" s="366">
        <v>400.2</v>
      </c>
      <c r="I249" s="366">
        <v>106.02</v>
      </c>
      <c r="J249" s="365">
        <v>0.20943463316344671</v>
      </c>
    </row>
    <row r="250" spans="1:10" ht="15" customHeight="1" x14ac:dyDescent="0.2">
      <c r="A250" s="368" t="s">
        <v>3726</v>
      </c>
      <c r="B250" s="368" t="s">
        <v>3725</v>
      </c>
      <c r="C250" s="368" t="s">
        <v>1010</v>
      </c>
      <c r="D250" s="368">
        <v>12</v>
      </c>
      <c r="E250" s="368">
        <v>0</v>
      </c>
      <c r="F250" s="367">
        <v>1574.52</v>
      </c>
      <c r="G250" s="366">
        <v>0</v>
      </c>
      <c r="H250" s="366">
        <v>1088.1600000000001</v>
      </c>
      <c r="I250" s="366">
        <v>486.36</v>
      </c>
      <c r="J250" s="365">
        <v>0.3088941391662221</v>
      </c>
    </row>
    <row r="251" spans="1:10" ht="15" customHeight="1" x14ac:dyDescent="0.2">
      <c r="A251" s="368" t="s">
        <v>1321</v>
      </c>
      <c r="B251" s="368" t="s">
        <v>1320</v>
      </c>
      <c r="C251" s="368" t="s">
        <v>1010</v>
      </c>
      <c r="D251" s="368">
        <v>10</v>
      </c>
      <c r="E251" s="368">
        <v>0</v>
      </c>
      <c r="F251" s="367">
        <v>3971.83</v>
      </c>
      <c r="G251" s="366">
        <v>0</v>
      </c>
      <c r="H251" s="366">
        <v>2942.8</v>
      </c>
      <c r="I251" s="366">
        <v>1029.03</v>
      </c>
      <c r="J251" s="365">
        <v>0.25908208558775175</v>
      </c>
    </row>
    <row r="252" spans="1:10" ht="15" customHeight="1" x14ac:dyDescent="0.2">
      <c r="A252" s="368" t="s">
        <v>1319</v>
      </c>
      <c r="B252" s="368" t="s">
        <v>1318</v>
      </c>
      <c r="C252" s="368" t="s">
        <v>1010</v>
      </c>
      <c r="D252" s="368">
        <v>14</v>
      </c>
      <c r="E252" s="368">
        <v>0</v>
      </c>
      <c r="F252" s="367">
        <v>2253.7600000000002</v>
      </c>
      <c r="G252" s="366">
        <v>0</v>
      </c>
      <c r="H252" s="366">
        <v>1707</v>
      </c>
      <c r="I252" s="366">
        <v>546.76</v>
      </c>
      <c r="J252" s="365">
        <v>0.24259903450234274</v>
      </c>
    </row>
    <row r="253" spans="1:10" ht="15" customHeight="1" x14ac:dyDescent="0.2">
      <c r="A253" s="368" t="s">
        <v>1317</v>
      </c>
      <c r="B253" s="368" t="s">
        <v>1316</v>
      </c>
      <c r="C253" s="368" t="s">
        <v>1010</v>
      </c>
      <c r="D253" s="368">
        <v>2</v>
      </c>
      <c r="E253" s="368">
        <v>0</v>
      </c>
      <c r="F253" s="367">
        <v>453.06</v>
      </c>
      <c r="G253" s="366">
        <v>0</v>
      </c>
      <c r="H253" s="366">
        <v>327.02</v>
      </c>
      <c r="I253" s="366">
        <v>126.04</v>
      </c>
      <c r="J253" s="365">
        <v>0.27819714828058095</v>
      </c>
    </row>
    <row r="254" spans="1:10" ht="15" customHeight="1" x14ac:dyDescent="0.2">
      <c r="A254" s="368" t="s">
        <v>11319</v>
      </c>
      <c r="B254" s="368" t="s">
        <v>11318</v>
      </c>
      <c r="C254" s="368" t="s">
        <v>1010</v>
      </c>
      <c r="D254" s="368">
        <v>6</v>
      </c>
      <c r="E254" s="368">
        <v>0</v>
      </c>
      <c r="F254" s="367">
        <v>3529.68</v>
      </c>
      <c r="G254" s="366">
        <v>0</v>
      </c>
      <c r="H254" s="366">
        <v>2735.58</v>
      </c>
      <c r="I254" s="366">
        <v>794.1</v>
      </c>
      <c r="J254" s="365">
        <v>0.22497790167947235</v>
      </c>
    </row>
    <row r="255" spans="1:10" ht="15" customHeight="1" x14ac:dyDescent="0.2">
      <c r="A255" s="368" t="s">
        <v>11317</v>
      </c>
      <c r="B255" s="368" t="s">
        <v>11316</v>
      </c>
      <c r="C255" s="368" t="s">
        <v>1010</v>
      </c>
      <c r="D255" s="368">
        <v>5</v>
      </c>
      <c r="E255" s="368">
        <v>0</v>
      </c>
      <c r="F255" s="367">
        <v>1122.5999999999999</v>
      </c>
      <c r="G255" s="366">
        <v>0</v>
      </c>
      <c r="H255" s="366">
        <v>608.5</v>
      </c>
      <c r="I255" s="366">
        <v>514.1</v>
      </c>
      <c r="J255" s="365">
        <v>0.45795474790664531</v>
      </c>
    </row>
    <row r="256" spans="1:10" ht="15" customHeight="1" x14ac:dyDescent="0.2">
      <c r="A256" s="368" t="s">
        <v>2146</v>
      </c>
      <c r="B256" s="368" t="s">
        <v>2145</v>
      </c>
      <c r="C256" s="368" t="s">
        <v>1010</v>
      </c>
      <c r="D256" s="368">
        <v>1</v>
      </c>
      <c r="E256" s="368">
        <v>0</v>
      </c>
      <c r="F256" s="367">
        <v>284.05</v>
      </c>
      <c r="G256" s="366">
        <v>0</v>
      </c>
      <c r="H256" s="366">
        <v>210.12</v>
      </c>
      <c r="I256" s="366">
        <v>73.930000000000007</v>
      </c>
      <c r="J256" s="365">
        <v>0.2602710790353811</v>
      </c>
    </row>
    <row r="257" spans="1:10" ht="15" customHeight="1" x14ac:dyDescent="0.2">
      <c r="A257" s="368" t="s">
        <v>1311</v>
      </c>
      <c r="B257" s="368" t="s">
        <v>1310</v>
      </c>
      <c r="C257" s="368" t="s">
        <v>1010</v>
      </c>
      <c r="D257" s="368">
        <v>4</v>
      </c>
      <c r="E257" s="368">
        <v>0</v>
      </c>
      <c r="F257" s="367">
        <v>924.37</v>
      </c>
      <c r="G257" s="366">
        <v>0</v>
      </c>
      <c r="H257" s="366">
        <v>699.24</v>
      </c>
      <c r="I257" s="366">
        <v>225.13</v>
      </c>
      <c r="J257" s="365">
        <v>0.2435496608500925</v>
      </c>
    </row>
    <row r="258" spans="1:10" ht="15" customHeight="1" x14ac:dyDescent="0.2">
      <c r="A258" s="368" t="s">
        <v>3044</v>
      </c>
      <c r="B258" s="368" t="s">
        <v>3043</v>
      </c>
      <c r="C258" s="368" t="s">
        <v>1010</v>
      </c>
      <c r="D258" s="368">
        <v>1</v>
      </c>
      <c r="E258" s="368">
        <v>0</v>
      </c>
      <c r="F258" s="367">
        <v>126.21</v>
      </c>
      <c r="G258" s="366">
        <v>0</v>
      </c>
      <c r="H258" s="366">
        <v>106.94</v>
      </c>
      <c r="I258" s="366">
        <v>19.27</v>
      </c>
      <c r="J258" s="365">
        <v>0.15268203787338563</v>
      </c>
    </row>
    <row r="259" spans="1:10" ht="15" customHeight="1" x14ac:dyDescent="0.2">
      <c r="A259" s="368" t="s">
        <v>1307</v>
      </c>
      <c r="B259" s="368" t="s">
        <v>1306</v>
      </c>
      <c r="C259" s="368" t="s">
        <v>1010</v>
      </c>
      <c r="D259" s="368">
        <v>33</v>
      </c>
      <c r="E259" s="368">
        <v>0</v>
      </c>
      <c r="F259" s="367">
        <v>6046.06</v>
      </c>
      <c r="G259" s="366">
        <v>0</v>
      </c>
      <c r="H259" s="366">
        <v>4602.18</v>
      </c>
      <c r="I259" s="366">
        <v>1443.88</v>
      </c>
      <c r="J259" s="365">
        <v>0.23881337598369848</v>
      </c>
    </row>
    <row r="260" spans="1:10" ht="15" customHeight="1" x14ac:dyDescent="0.2">
      <c r="A260" s="368" t="s">
        <v>1305</v>
      </c>
      <c r="B260" s="368" t="s">
        <v>1304</v>
      </c>
      <c r="C260" s="368" t="s">
        <v>1010</v>
      </c>
      <c r="D260" s="368">
        <v>16</v>
      </c>
      <c r="E260" s="368">
        <v>0</v>
      </c>
      <c r="F260" s="367">
        <v>4960</v>
      </c>
      <c r="G260" s="366">
        <v>0</v>
      </c>
      <c r="H260" s="366">
        <v>3830.7</v>
      </c>
      <c r="I260" s="366">
        <v>1129.3</v>
      </c>
      <c r="J260" s="365">
        <v>0.22768145161290324</v>
      </c>
    </row>
    <row r="261" spans="1:10" ht="15" customHeight="1" x14ac:dyDescent="0.2">
      <c r="A261" s="368" t="s">
        <v>1303</v>
      </c>
      <c r="B261" s="368" t="s">
        <v>1302</v>
      </c>
      <c r="C261" s="368" t="s">
        <v>1010</v>
      </c>
      <c r="D261" s="368">
        <v>1</v>
      </c>
      <c r="E261" s="368">
        <v>0</v>
      </c>
      <c r="F261" s="367">
        <v>155.91</v>
      </c>
      <c r="G261" s="366">
        <v>0</v>
      </c>
      <c r="H261" s="366">
        <v>115.33</v>
      </c>
      <c r="I261" s="366">
        <v>40.58</v>
      </c>
      <c r="J261" s="365">
        <v>0.26027836572381502</v>
      </c>
    </row>
    <row r="262" spans="1:10" ht="15" customHeight="1" x14ac:dyDescent="0.2">
      <c r="A262" s="368" t="s">
        <v>2144</v>
      </c>
      <c r="B262" s="368" t="s">
        <v>2143</v>
      </c>
      <c r="C262" s="368" t="s">
        <v>1010</v>
      </c>
      <c r="D262" s="368">
        <v>1</v>
      </c>
      <c r="E262" s="368">
        <v>0</v>
      </c>
      <c r="F262" s="367">
        <v>137.61000000000001</v>
      </c>
      <c r="G262" s="366">
        <v>0</v>
      </c>
      <c r="H262" s="366">
        <v>103.95</v>
      </c>
      <c r="I262" s="366">
        <v>33.659999999999997</v>
      </c>
      <c r="J262" s="365">
        <v>0.2446043165467626</v>
      </c>
    </row>
    <row r="263" spans="1:10" ht="15" customHeight="1" x14ac:dyDescent="0.2">
      <c r="A263" s="368" t="s">
        <v>1299</v>
      </c>
      <c r="B263" s="368" t="s">
        <v>1298</v>
      </c>
      <c r="C263" s="368" t="s">
        <v>1010</v>
      </c>
      <c r="D263" s="368">
        <v>1</v>
      </c>
      <c r="E263" s="368">
        <v>0</v>
      </c>
      <c r="F263" s="367">
        <v>254.77</v>
      </c>
      <c r="G263" s="366">
        <v>0</v>
      </c>
      <c r="H263" s="366">
        <v>202.82</v>
      </c>
      <c r="I263" s="366">
        <v>51.95</v>
      </c>
      <c r="J263" s="365">
        <v>0.20390940848608549</v>
      </c>
    </row>
    <row r="264" spans="1:10" ht="15" customHeight="1" x14ac:dyDescent="0.2">
      <c r="A264" s="368" t="s">
        <v>2138</v>
      </c>
      <c r="B264" s="368" t="s">
        <v>2137</v>
      </c>
      <c r="C264" s="368" t="s">
        <v>1010</v>
      </c>
      <c r="D264" s="368">
        <v>1</v>
      </c>
      <c r="E264" s="368">
        <v>0</v>
      </c>
      <c r="F264" s="367">
        <v>148.79</v>
      </c>
      <c r="G264" s="366">
        <v>0</v>
      </c>
      <c r="H264" s="366">
        <v>112.45</v>
      </c>
      <c r="I264" s="366">
        <v>36.340000000000003</v>
      </c>
      <c r="J264" s="365">
        <v>0.24423684387391625</v>
      </c>
    </row>
    <row r="265" spans="1:10" x14ac:dyDescent="0.2">
      <c r="A265" s="368" t="s">
        <v>1297</v>
      </c>
      <c r="B265" s="368" t="s">
        <v>1296</v>
      </c>
      <c r="C265" s="368" t="s">
        <v>1010</v>
      </c>
      <c r="D265" s="368">
        <v>4</v>
      </c>
      <c r="E265" s="368">
        <v>0</v>
      </c>
      <c r="F265" s="367">
        <v>606.82000000000005</v>
      </c>
      <c r="G265" s="366">
        <v>0</v>
      </c>
      <c r="H265" s="366">
        <v>500.04</v>
      </c>
      <c r="I265" s="366">
        <v>106.78</v>
      </c>
      <c r="J265" s="365">
        <v>0.17596651395801061</v>
      </c>
    </row>
    <row r="266" spans="1:10" ht="15" customHeight="1" x14ac:dyDescent="0.2">
      <c r="A266" s="368" t="s">
        <v>3038</v>
      </c>
      <c r="B266" s="368" t="s">
        <v>3037</v>
      </c>
      <c r="C266" s="368" t="s">
        <v>1010</v>
      </c>
      <c r="D266" s="368">
        <v>1</v>
      </c>
      <c r="E266" s="368">
        <v>0</v>
      </c>
      <c r="F266" s="367">
        <v>107.72</v>
      </c>
      <c r="G266" s="366">
        <v>0</v>
      </c>
      <c r="H266" s="366">
        <v>76.2</v>
      </c>
      <c r="I266" s="366">
        <v>31.52</v>
      </c>
      <c r="J266" s="365">
        <v>0.29261047159301895</v>
      </c>
    </row>
    <row r="267" spans="1:10" ht="15" customHeight="1" x14ac:dyDescent="0.2">
      <c r="A267" s="368" t="s">
        <v>6695</v>
      </c>
      <c r="B267" s="368" t="s">
        <v>6694</v>
      </c>
      <c r="C267" s="368" t="s">
        <v>1010</v>
      </c>
      <c r="D267" s="368">
        <v>4</v>
      </c>
      <c r="E267" s="368">
        <v>0</v>
      </c>
      <c r="F267" s="367">
        <v>497.4</v>
      </c>
      <c r="G267" s="366">
        <v>0</v>
      </c>
      <c r="H267" s="366">
        <v>252.16</v>
      </c>
      <c r="I267" s="366">
        <v>245.24</v>
      </c>
      <c r="J267" s="365">
        <v>0.49304382790510654</v>
      </c>
    </row>
    <row r="268" spans="1:10" ht="15" customHeight="1" x14ac:dyDescent="0.2">
      <c r="A268" s="368" t="s">
        <v>2134</v>
      </c>
      <c r="B268" s="368" t="s">
        <v>2133</v>
      </c>
      <c r="C268" s="368" t="s">
        <v>1010</v>
      </c>
      <c r="D268" s="368">
        <v>1</v>
      </c>
      <c r="E268" s="368">
        <v>0</v>
      </c>
      <c r="F268" s="367">
        <v>114.67</v>
      </c>
      <c r="G268" s="366">
        <v>0</v>
      </c>
      <c r="H268" s="366">
        <v>91.98</v>
      </c>
      <c r="I268" s="366">
        <v>22.69</v>
      </c>
      <c r="J268" s="365">
        <v>0.19787215487921864</v>
      </c>
    </row>
    <row r="269" spans="1:10" ht="15" customHeight="1" x14ac:dyDescent="0.2">
      <c r="A269" s="368" t="s">
        <v>1293</v>
      </c>
      <c r="B269" s="368" t="s">
        <v>1292</v>
      </c>
      <c r="C269" s="368" t="s">
        <v>1010</v>
      </c>
      <c r="D269" s="368">
        <v>12</v>
      </c>
      <c r="E269" s="368">
        <v>0</v>
      </c>
      <c r="F269" s="367">
        <v>2599.44</v>
      </c>
      <c r="G269" s="366">
        <v>0</v>
      </c>
      <c r="H269" s="366">
        <v>2012.4</v>
      </c>
      <c r="I269" s="366">
        <v>587.04</v>
      </c>
      <c r="J269" s="365">
        <v>0.22583325639368479</v>
      </c>
    </row>
    <row r="270" spans="1:10" ht="15" customHeight="1" x14ac:dyDescent="0.2">
      <c r="A270" s="368" t="s">
        <v>1289</v>
      </c>
      <c r="B270" s="368" t="s">
        <v>1288</v>
      </c>
      <c r="C270" s="368" t="s">
        <v>1010</v>
      </c>
      <c r="D270" s="368">
        <v>1</v>
      </c>
      <c r="E270" s="368">
        <v>0</v>
      </c>
      <c r="F270" s="367">
        <v>92.89</v>
      </c>
      <c r="G270" s="366">
        <v>0</v>
      </c>
      <c r="H270" s="366">
        <v>70.540000000000006</v>
      </c>
      <c r="I270" s="366">
        <v>22.35</v>
      </c>
      <c r="J270" s="365">
        <v>0.24060716977069652</v>
      </c>
    </row>
    <row r="271" spans="1:10" ht="15" customHeight="1" x14ac:dyDescent="0.2">
      <c r="A271" s="368" t="s">
        <v>1285</v>
      </c>
      <c r="B271" s="368" t="s">
        <v>1284</v>
      </c>
      <c r="C271" s="368" t="s">
        <v>1010</v>
      </c>
      <c r="D271" s="368">
        <v>3</v>
      </c>
      <c r="E271" s="368">
        <v>0</v>
      </c>
      <c r="F271" s="367">
        <v>324.3</v>
      </c>
      <c r="G271" s="366">
        <v>0</v>
      </c>
      <c r="H271" s="366">
        <v>247.89</v>
      </c>
      <c r="I271" s="366">
        <v>76.41</v>
      </c>
      <c r="J271" s="365">
        <v>0.23561517113783534</v>
      </c>
    </row>
    <row r="272" spans="1:10" ht="15" customHeight="1" x14ac:dyDescent="0.2">
      <c r="A272" s="368" t="s">
        <v>1283</v>
      </c>
      <c r="B272" s="368" t="s">
        <v>1282</v>
      </c>
      <c r="C272" s="368" t="s">
        <v>1010</v>
      </c>
      <c r="D272" s="368">
        <v>4</v>
      </c>
      <c r="E272" s="368">
        <v>0</v>
      </c>
      <c r="F272" s="367">
        <v>411.74</v>
      </c>
      <c r="G272" s="366">
        <v>0</v>
      </c>
      <c r="H272" s="366">
        <v>323.72000000000003</v>
      </c>
      <c r="I272" s="366">
        <v>88.02</v>
      </c>
      <c r="J272" s="365">
        <v>0.21377568368387817</v>
      </c>
    </row>
    <row r="273" spans="1:10" ht="15" customHeight="1" x14ac:dyDescent="0.2">
      <c r="A273" s="368" t="s">
        <v>5235</v>
      </c>
      <c r="B273" s="368" t="s">
        <v>5234</v>
      </c>
      <c r="C273" s="368" t="s">
        <v>1010</v>
      </c>
      <c r="D273" s="368">
        <v>1</v>
      </c>
      <c r="E273" s="368">
        <v>0</v>
      </c>
      <c r="F273" s="367">
        <v>127.46</v>
      </c>
      <c r="G273" s="366">
        <v>0</v>
      </c>
      <c r="H273" s="366">
        <v>115.53</v>
      </c>
      <c r="I273" s="366">
        <v>11.93</v>
      </c>
      <c r="J273" s="365">
        <v>9.3597991526753493E-2</v>
      </c>
    </row>
    <row r="274" spans="1:10" ht="15" customHeight="1" x14ac:dyDescent="0.2">
      <c r="A274" s="368" t="s">
        <v>1281</v>
      </c>
      <c r="B274" s="368" t="s">
        <v>1280</v>
      </c>
      <c r="C274" s="368" t="s">
        <v>1010</v>
      </c>
      <c r="D274" s="368">
        <v>5</v>
      </c>
      <c r="E274" s="368">
        <v>0</v>
      </c>
      <c r="F274" s="367">
        <v>563.54</v>
      </c>
      <c r="G274" s="366">
        <v>0</v>
      </c>
      <c r="H274" s="366">
        <v>401</v>
      </c>
      <c r="I274" s="366">
        <v>162.54</v>
      </c>
      <c r="J274" s="365">
        <v>0.28842673102175531</v>
      </c>
    </row>
    <row r="275" spans="1:10" ht="15" customHeight="1" x14ac:dyDescent="0.2">
      <c r="A275" s="368" t="s">
        <v>1279</v>
      </c>
      <c r="B275" s="368" t="s">
        <v>1278</v>
      </c>
      <c r="C275" s="368" t="s">
        <v>1010</v>
      </c>
      <c r="D275" s="368">
        <v>3</v>
      </c>
      <c r="E275" s="368">
        <v>0</v>
      </c>
      <c r="F275" s="367">
        <v>505.5</v>
      </c>
      <c r="G275" s="366">
        <v>0</v>
      </c>
      <c r="H275" s="366">
        <v>386.84</v>
      </c>
      <c r="I275" s="366">
        <v>118.66</v>
      </c>
      <c r="J275" s="365">
        <v>0.23473788328387735</v>
      </c>
    </row>
    <row r="276" spans="1:10" ht="15" customHeight="1" x14ac:dyDescent="0.2">
      <c r="A276" s="368" t="s">
        <v>2132</v>
      </c>
      <c r="B276" s="368" t="s">
        <v>2131</v>
      </c>
      <c r="C276" s="368" t="s">
        <v>1010</v>
      </c>
      <c r="D276" s="368">
        <v>4</v>
      </c>
      <c r="E276" s="368">
        <v>0</v>
      </c>
      <c r="F276" s="367">
        <v>670.66</v>
      </c>
      <c r="G276" s="366">
        <v>0</v>
      </c>
      <c r="H276" s="366">
        <v>482.08</v>
      </c>
      <c r="I276" s="366">
        <v>188.58</v>
      </c>
      <c r="J276" s="365">
        <v>0.28118569767095103</v>
      </c>
    </row>
    <row r="277" spans="1:10" ht="15" customHeight="1" x14ac:dyDescent="0.2">
      <c r="A277" s="368" t="s">
        <v>2130</v>
      </c>
      <c r="B277" s="368" t="s">
        <v>2129</v>
      </c>
      <c r="C277" s="368" t="s">
        <v>1010</v>
      </c>
      <c r="D277" s="368">
        <v>25</v>
      </c>
      <c r="E277" s="368">
        <v>0</v>
      </c>
      <c r="F277" s="367">
        <v>3154.52</v>
      </c>
      <c r="G277" s="366">
        <v>0</v>
      </c>
      <c r="H277" s="366">
        <v>2577.75</v>
      </c>
      <c r="I277" s="366">
        <v>576.77</v>
      </c>
      <c r="J277" s="365">
        <v>0.18283922752114426</v>
      </c>
    </row>
    <row r="278" spans="1:10" ht="15" customHeight="1" x14ac:dyDescent="0.2">
      <c r="A278" s="368" t="s">
        <v>1277</v>
      </c>
      <c r="B278" s="368" t="s">
        <v>1276</v>
      </c>
      <c r="C278" s="368" t="s">
        <v>1010</v>
      </c>
      <c r="D278" s="368">
        <v>13</v>
      </c>
      <c r="E278" s="368">
        <v>0</v>
      </c>
      <c r="F278" s="367">
        <v>1343.6</v>
      </c>
      <c r="G278" s="366">
        <v>0</v>
      </c>
      <c r="H278" s="366">
        <v>1065.3499999999999</v>
      </c>
      <c r="I278" s="366">
        <v>278.25</v>
      </c>
      <c r="J278" s="365">
        <v>0.20709288478713903</v>
      </c>
    </row>
    <row r="279" spans="1:10" ht="15" customHeight="1" x14ac:dyDescent="0.2">
      <c r="A279" s="368" t="s">
        <v>1275</v>
      </c>
      <c r="B279" s="368" t="s">
        <v>1274</v>
      </c>
      <c r="C279" s="368" t="s">
        <v>1010</v>
      </c>
      <c r="D279" s="368">
        <v>20</v>
      </c>
      <c r="E279" s="368">
        <v>0</v>
      </c>
      <c r="F279" s="367">
        <v>10534.28</v>
      </c>
      <c r="G279" s="366">
        <v>0</v>
      </c>
      <c r="H279" s="366">
        <v>8621</v>
      </c>
      <c r="I279" s="366">
        <v>1913.28</v>
      </c>
      <c r="J279" s="365">
        <v>0.18162418314303397</v>
      </c>
    </row>
    <row r="280" spans="1:10" ht="15" customHeight="1" x14ac:dyDescent="0.2">
      <c r="A280" s="368" t="s">
        <v>3030</v>
      </c>
      <c r="B280" s="368" t="s">
        <v>3029</v>
      </c>
      <c r="C280" s="368" t="s">
        <v>1010</v>
      </c>
      <c r="D280" s="368">
        <v>1</v>
      </c>
      <c r="E280" s="368">
        <v>0</v>
      </c>
      <c r="F280" s="367">
        <v>149.02000000000001</v>
      </c>
      <c r="G280" s="366">
        <v>0</v>
      </c>
      <c r="H280" s="366">
        <v>85.3</v>
      </c>
      <c r="I280" s="366">
        <v>63.72</v>
      </c>
      <c r="J280" s="365">
        <v>0.42759361159575898</v>
      </c>
    </row>
    <row r="281" spans="1:10" ht="15" customHeight="1" x14ac:dyDescent="0.2">
      <c r="A281" s="368" t="s">
        <v>1136</v>
      </c>
      <c r="B281" s="368" t="s">
        <v>1135</v>
      </c>
      <c r="C281" s="368" t="s">
        <v>1010</v>
      </c>
      <c r="D281" s="368">
        <v>1</v>
      </c>
      <c r="E281" s="368">
        <v>0</v>
      </c>
      <c r="F281" s="367">
        <v>285.42</v>
      </c>
      <c r="G281" s="366">
        <v>0</v>
      </c>
      <c r="H281" s="366">
        <v>210.58</v>
      </c>
      <c r="I281" s="366">
        <v>74.84</v>
      </c>
      <c r="J281" s="365">
        <v>0.26221007637867005</v>
      </c>
    </row>
    <row r="282" spans="1:10" ht="15" customHeight="1" x14ac:dyDescent="0.2">
      <c r="A282" s="368" t="s">
        <v>1134</v>
      </c>
      <c r="B282" s="368" t="s">
        <v>1133</v>
      </c>
      <c r="C282" s="368" t="s">
        <v>1010</v>
      </c>
      <c r="D282" s="368">
        <v>1</v>
      </c>
      <c r="E282" s="368">
        <v>0</v>
      </c>
      <c r="F282" s="367">
        <v>297.54000000000002</v>
      </c>
      <c r="G282" s="366">
        <v>0</v>
      </c>
      <c r="H282" s="366">
        <v>151.63999999999999</v>
      </c>
      <c r="I282" s="366">
        <v>145.9</v>
      </c>
      <c r="J282" s="365">
        <v>0.49035423808563555</v>
      </c>
    </row>
    <row r="283" spans="1:10" ht="15" customHeight="1" x14ac:dyDescent="0.2">
      <c r="A283" s="368" t="s">
        <v>11315</v>
      </c>
      <c r="B283" s="368" t="s">
        <v>11314</v>
      </c>
      <c r="C283" s="368" t="s">
        <v>1010</v>
      </c>
      <c r="D283" s="368">
        <v>1</v>
      </c>
      <c r="E283" s="368">
        <v>0</v>
      </c>
      <c r="F283" s="367">
        <v>598.05999999999995</v>
      </c>
      <c r="G283" s="366">
        <v>0</v>
      </c>
      <c r="H283" s="366">
        <v>521.94000000000005</v>
      </c>
      <c r="I283" s="366">
        <v>76.12</v>
      </c>
      <c r="J283" s="365">
        <v>0.12727819951175467</v>
      </c>
    </row>
    <row r="284" spans="1:10" ht="15" customHeight="1" x14ac:dyDescent="0.2">
      <c r="A284" s="368" t="s">
        <v>3716</v>
      </c>
      <c r="B284" s="368" t="s">
        <v>3715</v>
      </c>
      <c r="C284" s="368" t="s">
        <v>1010</v>
      </c>
      <c r="D284" s="368">
        <v>2</v>
      </c>
      <c r="E284" s="368">
        <v>0</v>
      </c>
      <c r="F284" s="367">
        <v>2722.46</v>
      </c>
      <c r="G284" s="366">
        <v>0</v>
      </c>
      <c r="H284" s="366">
        <v>2101.62</v>
      </c>
      <c r="I284" s="366">
        <v>620.84</v>
      </c>
      <c r="J284" s="365">
        <v>0.22804375454552134</v>
      </c>
    </row>
    <row r="285" spans="1:10" ht="15" customHeight="1" x14ac:dyDescent="0.2">
      <c r="A285" s="368" t="s">
        <v>1271</v>
      </c>
      <c r="B285" s="368" t="s">
        <v>1270</v>
      </c>
      <c r="C285" s="368" t="s">
        <v>1010</v>
      </c>
      <c r="D285" s="368">
        <v>4</v>
      </c>
      <c r="E285" s="368">
        <v>0</v>
      </c>
      <c r="F285" s="367">
        <v>4612.5</v>
      </c>
      <c r="G285" s="366">
        <v>0</v>
      </c>
      <c r="H285" s="366">
        <v>3600</v>
      </c>
      <c r="I285" s="366">
        <v>1012.5</v>
      </c>
      <c r="J285" s="365">
        <v>0.21951219512195122</v>
      </c>
    </row>
    <row r="286" spans="1:10" ht="18" customHeight="1" x14ac:dyDescent="0.2">
      <c r="A286" s="368" t="s">
        <v>1267</v>
      </c>
      <c r="B286" s="368" t="s">
        <v>1266</v>
      </c>
      <c r="C286" s="368" t="s">
        <v>1010</v>
      </c>
      <c r="D286" s="368">
        <v>6</v>
      </c>
      <c r="E286" s="368">
        <v>0</v>
      </c>
      <c r="F286" s="367">
        <v>6579.16</v>
      </c>
      <c r="G286" s="366">
        <v>-1140.21</v>
      </c>
      <c r="H286" s="366">
        <v>4493.45</v>
      </c>
      <c r="I286" s="366">
        <v>945.5</v>
      </c>
      <c r="J286" s="365">
        <v>0.17383870048446851</v>
      </c>
    </row>
    <row r="287" spans="1:10" ht="15" customHeight="1" x14ac:dyDescent="0.2">
      <c r="A287" s="368" t="s">
        <v>1265</v>
      </c>
      <c r="B287" s="368" t="s">
        <v>1264</v>
      </c>
      <c r="C287" s="368" t="s">
        <v>1010</v>
      </c>
      <c r="D287" s="368">
        <v>3</v>
      </c>
      <c r="E287" s="368">
        <v>0</v>
      </c>
      <c r="F287" s="367">
        <v>2420.0300000000002</v>
      </c>
      <c r="G287" s="366">
        <v>0</v>
      </c>
      <c r="H287" s="366">
        <v>1898.42</v>
      </c>
      <c r="I287" s="366">
        <v>521.61</v>
      </c>
      <c r="J287" s="365">
        <v>0.21553865034730973</v>
      </c>
    </row>
    <row r="288" spans="1:10" ht="15" customHeight="1" x14ac:dyDescent="0.2">
      <c r="A288" s="368" t="s">
        <v>2126</v>
      </c>
      <c r="B288" s="368" t="s">
        <v>2125</v>
      </c>
      <c r="C288" s="368" t="s">
        <v>1010</v>
      </c>
      <c r="D288" s="368">
        <v>3</v>
      </c>
      <c r="E288" s="368">
        <v>0</v>
      </c>
      <c r="F288" s="367">
        <v>1497.78</v>
      </c>
      <c r="G288" s="366">
        <v>0</v>
      </c>
      <c r="H288" s="366">
        <v>1159.56</v>
      </c>
      <c r="I288" s="366">
        <v>338.22</v>
      </c>
      <c r="J288" s="365">
        <v>0.22581420502343469</v>
      </c>
    </row>
    <row r="289" spans="1:10" ht="15" customHeight="1" x14ac:dyDescent="0.2">
      <c r="A289" s="368" t="s">
        <v>10638</v>
      </c>
      <c r="B289" s="368" t="s">
        <v>10637</v>
      </c>
      <c r="C289" s="368" t="s">
        <v>1010</v>
      </c>
      <c r="D289" s="368">
        <v>2</v>
      </c>
      <c r="E289" s="368">
        <v>0</v>
      </c>
      <c r="F289" s="367">
        <v>2175.17</v>
      </c>
      <c r="G289" s="366">
        <v>0</v>
      </c>
      <c r="H289" s="366">
        <v>1657.28</v>
      </c>
      <c r="I289" s="366">
        <v>517.89</v>
      </c>
      <c r="J289" s="365">
        <v>0.23809173535861564</v>
      </c>
    </row>
    <row r="290" spans="1:10" ht="15" customHeight="1" x14ac:dyDescent="0.2">
      <c r="A290" s="368" t="s">
        <v>1259</v>
      </c>
      <c r="B290" s="368" t="s">
        <v>1258</v>
      </c>
      <c r="C290" s="368" t="s">
        <v>1010</v>
      </c>
      <c r="D290" s="368">
        <v>3</v>
      </c>
      <c r="E290" s="368">
        <v>0</v>
      </c>
      <c r="F290" s="367">
        <v>1150.77</v>
      </c>
      <c r="G290" s="366">
        <v>0</v>
      </c>
      <c r="H290" s="366">
        <v>1078.5899999999999</v>
      </c>
      <c r="I290" s="366">
        <v>72.180000000000007</v>
      </c>
      <c r="J290" s="365">
        <v>6.2723220104799401E-2</v>
      </c>
    </row>
    <row r="291" spans="1:10" ht="15" customHeight="1" x14ac:dyDescent="0.2">
      <c r="A291" s="368" t="s">
        <v>5995</v>
      </c>
      <c r="B291" s="368" t="s">
        <v>5994</v>
      </c>
      <c r="C291" s="368" t="s">
        <v>1010</v>
      </c>
      <c r="D291" s="368">
        <v>2</v>
      </c>
      <c r="E291" s="368">
        <v>0</v>
      </c>
      <c r="F291" s="367">
        <v>945.2</v>
      </c>
      <c r="G291" s="366">
        <v>0</v>
      </c>
      <c r="H291" s="366">
        <v>824.9</v>
      </c>
      <c r="I291" s="366">
        <v>120.3</v>
      </c>
      <c r="J291" s="365">
        <v>0.12727465086754125</v>
      </c>
    </row>
    <row r="292" spans="1:10" ht="15" customHeight="1" x14ac:dyDescent="0.2">
      <c r="A292" s="368" t="s">
        <v>3024</v>
      </c>
      <c r="B292" s="368" t="s">
        <v>3023</v>
      </c>
      <c r="C292" s="368" t="s">
        <v>1010</v>
      </c>
      <c r="D292" s="368">
        <v>1</v>
      </c>
      <c r="E292" s="368">
        <v>0</v>
      </c>
      <c r="F292" s="367">
        <v>2417.1</v>
      </c>
      <c r="G292" s="366">
        <v>0</v>
      </c>
      <c r="H292" s="366">
        <v>1841.6</v>
      </c>
      <c r="I292" s="366">
        <v>575.5</v>
      </c>
      <c r="J292" s="365">
        <v>0.23809523809523808</v>
      </c>
    </row>
    <row r="293" spans="1:10" ht="15" customHeight="1" x14ac:dyDescent="0.2">
      <c r="A293" s="368" t="s">
        <v>1255</v>
      </c>
      <c r="B293" s="368" t="s">
        <v>1254</v>
      </c>
      <c r="C293" s="368" t="s">
        <v>1010</v>
      </c>
      <c r="D293" s="368">
        <v>1</v>
      </c>
      <c r="E293" s="368">
        <v>0</v>
      </c>
      <c r="F293" s="367">
        <v>548.66</v>
      </c>
      <c r="G293" s="366">
        <v>0</v>
      </c>
      <c r="H293" s="366">
        <v>470.84</v>
      </c>
      <c r="I293" s="366">
        <v>77.819999999999993</v>
      </c>
      <c r="J293" s="365">
        <v>0.14183647431925053</v>
      </c>
    </row>
    <row r="294" spans="1:10" ht="15" customHeight="1" x14ac:dyDescent="0.2">
      <c r="A294" s="368" t="s">
        <v>10634</v>
      </c>
      <c r="B294" s="368" t="s">
        <v>10633</v>
      </c>
      <c r="C294" s="368" t="s">
        <v>1010</v>
      </c>
      <c r="D294" s="368">
        <v>1</v>
      </c>
      <c r="E294" s="368">
        <v>0</v>
      </c>
      <c r="F294" s="367">
        <v>801.98</v>
      </c>
      <c r="G294" s="366">
        <v>0</v>
      </c>
      <c r="H294" s="366">
        <v>611.03</v>
      </c>
      <c r="I294" s="366">
        <v>190.95</v>
      </c>
      <c r="J294" s="365">
        <v>0.23809820693782888</v>
      </c>
    </row>
    <row r="295" spans="1:10" ht="15" customHeight="1" x14ac:dyDescent="0.2">
      <c r="A295" s="368" t="s">
        <v>1251</v>
      </c>
      <c r="B295" s="368" t="s">
        <v>1250</v>
      </c>
      <c r="C295" s="368" t="s">
        <v>1010</v>
      </c>
      <c r="D295" s="368">
        <v>10</v>
      </c>
      <c r="E295" s="368">
        <v>0</v>
      </c>
      <c r="F295" s="367">
        <v>9997.5300000000007</v>
      </c>
      <c r="G295" s="366">
        <v>0</v>
      </c>
      <c r="H295" s="366">
        <v>8455.84</v>
      </c>
      <c r="I295" s="366">
        <v>1541.69</v>
      </c>
      <c r="J295" s="365">
        <v>0.1542070891510203</v>
      </c>
    </row>
    <row r="296" spans="1:10" ht="15" customHeight="1" x14ac:dyDescent="0.2">
      <c r="A296" s="368" t="s">
        <v>7906</v>
      </c>
      <c r="B296" s="368" t="s">
        <v>7905</v>
      </c>
      <c r="C296" s="368" t="s">
        <v>1010</v>
      </c>
      <c r="D296" s="368">
        <v>15</v>
      </c>
      <c r="E296" s="368">
        <v>0</v>
      </c>
      <c r="F296" s="367">
        <v>26584.2</v>
      </c>
      <c r="G296" s="366">
        <v>0</v>
      </c>
      <c r="H296" s="366">
        <v>23129.58</v>
      </c>
      <c r="I296" s="366">
        <v>3454.62</v>
      </c>
      <c r="J296" s="365">
        <v>0.12995012074841447</v>
      </c>
    </row>
    <row r="297" spans="1:10" ht="15" customHeight="1" x14ac:dyDescent="0.2">
      <c r="A297" s="368" t="s">
        <v>2120</v>
      </c>
      <c r="B297" s="368" t="s">
        <v>2119</v>
      </c>
      <c r="C297" s="368" t="s">
        <v>1010</v>
      </c>
      <c r="D297" s="368">
        <v>4</v>
      </c>
      <c r="E297" s="368">
        <v>0</v>
      </c>
      <c r="F297" s="367">
        <v>3006.32</v>
      </c>
      <c r="G297" s="366">
        <v>0</v>
      </c>
      <c r="H297" s="366">
        <v>2327.48</v>
      </c>
      <c r="I297" s="366">
        <v>678.84</v>
      </c>
      <c r="J297" s="365">
        <v>0.22580430559621065</v>
      </c>
    </row>
    <row r="298" spans="1:10" ht="15" customHeight="1" x14ac:dyDescent="0.2">
      <c r="A298" s="368" t="s">
        <v>11313</v>
      </c>
      <c r="B298" s="368" t="s">
        <v>11312</v>
      </c>
      <c r="C298" s="368" t="s">
        <v>1010</v>
      </c>
      <c r="D298" s="368">
        <v>3</v>
      </c>
      <c r="E298" s="368">
        <v>0</v>
      </c>
      <c r="F298" s="367">
        <v>5396.34</v>
      </c>
      <c r="G298" s="366">
        <v>0</v>
      </c>
      <c r="H298" s="366">
        <v>2628.27</v>
      </c>
      <c r="I298" s="366">
        <v>2768.07</v>
      </c>
      <c r="J298" s="365">
        <v>0.51295322385172171</v>
      </c>
    </row>
    <row r="299" spans="1:10" ht="15" customHeight="1" x14ac:dyDescent="0.2">
      <c r="A299" s="368" t="s">
        <v>1243</v>
      </c>
      <c r="B299" s="368" t="s">
        <v>1242</v>
      </c>
      <c r="C299" s="368" t="s">
        <v>1010</v>
      </c>
      <c r="D299" s="368">
        <v>7</v>
      </c>
      <c r="E299" s="368">
        <v>0</v>
      </c>
      <c r="F299" s="367">
        <v>3125.46</v>
      </c>
      <c r="G299" s="366">
        <v>0</v>
      </c>
      <c r="H299" s="366">
        <v>2727.86</v>
      </c>
      <c r="I299" s="366">
        <v>397.6</v>
      </c>
      <c r="J299" s="365">
        <v>0.12721327420603687</v>
      </c>
    </row>
    <row r="300" spans="1:10" ht="15" customHeight="1" x14ac:dyDescent="0.2">
      <c r="A300" s="368" t="s">
        <v>3684</v>
      </c>
      <c r="B300" s="368" t="s">
        <v>3683</v>
      </c>
      <c r="C300" s="368" t="s">
        <v>1010</v>
      </c>
      <c r="D300" s="368">
        <v>2</v>
      </c>
      <c r="E300" s="368">
        <v>0</v>
      </c>
      <c r="F300" s="367">
        <v>507.76</v>
      </c>
      <c r="G300" s="366">
        <v>0</v>
      </c>
      <c r="H300" s="366">
        <v>415.72</v>
      </c>
      <c r="I300" s="366">
        <v>92.04</v>
      </c>
      <c r="J300" s="365">
        <v>0.18126674019221681</v>
      </c>
    </row>
    <row r="301" spans="1:10" ht="15" customHeight="1" x14ac:dyDescent="0.2">
      <c r="A301" s="368" t="s">
        <v>2116</v>
      </c>
      <c r="B301" s="368" t="s">
        <v>2115</v>
      </c>
      <c r="C301" s="368" t="s">
        <v>1010</v>
      </c>
      <c r="D301" s="368">
        <v>2</v>
      </c>
      <c r="E301" s="368">
        <v>0</v>
      </c>
      <c r="F301" s="367">
        <v>1061.0999999999999</v>
      </c>
      <c r="G301" s="366">
        <v>0</v>
      </c>
      <c r="H301" s="366">
        <v>821.32</v>
      </c>
      <c r="I301" s="366">
        <v>239.78</v>
      </c>
      <c r="J301" s="365">
        <v>0.22597304683818678</v>
      </c>
    </row>
    <row r="302" spans="1:10" ht="15" customHeight="1" x14ac:dyDescent="0.2">
      <c r="A302" s="368" t="s">
        <v>1241</v>
      </c>
      <c r="B302" s="368" t="s">
        <v>1240</v>
      </c>
      <c r="C302" s="368" t="s">
        <v>1010</v>
      </c>
      <c r="D302" s="368">
        <v>2</v>
      </c>
      <c r="E302" s="368">
        <v>0</v>
      </c>
      <c r="F302" s="367">
        <v>1229.24</v>
      </c>
      <c r="G302" s="366">
        <v>0</v>
      </c>
      <c r="H302" s="366">
        <v>1035.1199999999999</v>
      </c>
      <c r="I302" s="366">
        <v>194.12</v>
      </c>
      <c r="J302" s="365">
        <v>0.15791871400214766</v>
      </c>
    </row>
    <row r="303" spans="1:10" ht="15" customHeight="1" x14ac:dyDescent="0.2">
      <c r="A303" s="368" t="s">
        <v>1239</v>
      </c>
      <c r="B303" s="368" t="s">
        <v>1238</v>
      </c>
      <c r="C303" s="368" t="s">
        <v>1010</v>
      </c>
      <c r="D303" s="368">
        <v>1</v>
      </c>
      <c r="E303" s="368">
        <v>0</v>
      </c>
      <c r="F303" s="367">
        <v>436.77</v>
      </c>
      <c r="G303" s="366">
        <v>0</v>
      </c>
      <c r="H303" s="366">
        <v>381.18</v>
      </c>
      <c r="I303" s="366">
        <v>55.59</v>
      </c>
      <c r="J303" s="365">
        <v>0.12727522494676832</v>
      </c>
    </row>
    <row r="304" spans="1:10" ht="15" customHeight="1" x14ac:dyDescent="0.2">
      <c r="A304" s="368" t="s">
        <v>1237</v>
      </c>
      <c r="B304" s="368" t="s">
        <v>1236</v>
      </c>
      <c r="C304" s="368" t="s">
        <v>1010</v>
      </c>
      <c r="D304" s="368">
        <v>5</v>
      </c>
      <c r="E304" s="368">
        <v>0</v>
      </c>
      <c r="F304" s="367">
        <v>4395.0600000000004</v>
      </c>
      <c r="G304" s="366">
        <v>0</v>
      </c>
      <c r="H304" s="366">
        <v>3574.45</v>
      </c>
      <c r="I304" s="366">
        <v>820.61</v>
      </c>
      <c r="J304" s="365">
        <v>0.18671189926872442</v>
      </c>
    </row>
    <row r="305" spans="1:10" ht="15" customHeight="1" x14ac:dyDescent="0.2">
      <c r="A305" s="368" t="s">
        <v>1235</v>
      </c>
      <c r="B305" s="368" t="s">
        <v>1234</v>
      </c>
      <c r="C305" s="368" t="s">
        <v>1010</v>
      </c>
      <c r="D305" s="368">
        <v>2</v>
      </c>
      <c r="E305" s="368">
        <v>0</v>
      </c>
      <c r="F305" s="367">
        <v>1037.5</v>
      </c>
      <c r="G305" s="366">
        <v>0</v>
      </c>
      <c r="H305" s="366">
        <v>790.48</v>
      </c>
      <c r="I305" s="366">
        <v>247.02</v>
      </c>
      <c r="J305" s="365">
        <v>0.23809156626506023</v>
      </c>
    </row>
    <row r="306" spans="1:10" ht="15" customHeight="1" x14ac:dyDescent="0.2">
      <c r="A306" s="368" t="s">
        <v>1113</v>
      </c>
      <c r="B306" s="368" t="s">
        <v>1112</v>
      </c>
      <c r="C306" s="368" t="s">
        <v>1010</v>
      </c>
      <c r="D306" s="368">
        <v>21</v>
      </c>
      <c r="E306" s="368">
        <v>0</v>
      </c>
      <c r="F306" s="367">
        <v>3160.86</v>
      </c>
      <c r="G306" s="366">
        <v>0</v>
      </c>
      <c r="H306" s="366">
        <v>2771.79</v>
      </c>
      <c r="I306" s="366">
        <v>389.07</v>
      </c>
      <c r="J306" s="365">
        <v>0.12308991856646609</v>
      </c>
    </row>
    <row r="307" spans="1:10" ht="15" customHeight="1" x14ac:dyDescent="0.2">
      <c r="A307" s="368" t="s">
        <v>1233</v>
      </c>
      <c r="B307" s="368" t="s">
        <v>1232</v>
      </c>
      <c r="C307" s="368" t="s">
        <v>1010</v>
      </c>
      <c r="D307" s="368">
        <v>1</v>
      </c>
      <c r="E307" s="368">
        <v>0</v>
      </c>
      <c r="F307" s="367">
        <v>2360.84</v>
      </c>
      <c r="G307" s="366">
        <v>0</v>
      </c>
      <c r="H307" s="366">
        <v>1798.74</v>
      </c>
      <c r="I307" s="366">
        <v>562.1</v>
      </c>
      <c r="J307" s="365">
        <v>0.23809322105691194</v>
      </c>
    </row>
    <row r="308" spans="1:10" ht="15" customHeight="1" x14ac:dyDescent="0.2">
      <c r="A308" s="368" t="s">
        <v>11311</v>
      </c>
      <c r="B308" s="368" t="s">
        <v>11310</v>
      </c>
      <c r="C308" s="368" t="s">
        <v>1010</v>
      </c>
      <c r="D308" s="368">
        <v>1</v>
      </c>
      <c r="E308" s="368">
        <v>0</v>
      </c>
      <c r="F308" s="367">
        <v>783.66</v>
      </c>
      <c r="G308" s="366">
        <v>0</v>
      </c>
      <c r="H308" s="366">
        <v>452.87</v>
      </c>
      <c r="I308" s="366">
        <v>330.79</v>
      </c>
      <c r="J308" s="365">
        <v>0.42210907791644336</v>
      </c>
    </row>
    <row r="309" spans="1:10" ht="15" customHeight="1" x14ac:dyDescent="0.2">
      <c r="A309" s="368" t="s">
        <v>1231</v>
      </c>
      <c r="B309" s="368" t="s">
        <v>1230</v>
      </c>
      <c r="C309" s="368" t="s">
        <v>1010</v>
      </c>
      <c r="D309" s="368">
        <v>1</v>
      </c>
      <c r="E309" s="368">
        <v>0</v>
      </c>
      <c r="F309" s="367">
        <v>1615.11</v>
      </c>
      <c r="G309" s="366">
        <v>0</v>
      </c>
      <c r="H309" s="366">
        <v>1422.48</v>
      </c>
      <c r="I309" s="366">
        <v>192.63</v>
      </c>
      <c r="J309" s="365">
        <v>0.11926741831825696</v>
      </c>
    </row>
    <row r="310" spans="1:10" ht="27" customHeight="1" x14ac:dyDescent="0.2">
      <c r="A310" s="368" t="s">
        <v>1227</v>
      </c>
      <c r="B310" s="368" t="s">
        <v>1226</v>
      </c>
      <c r="C310" s="368" t="s">
        <v>1010</v>
      </c>
      <c r="D310" s="368">
        <v>8</v>
      </c>
      <c r="E310" s="368">
        <v>0</v>
      </c>
      <c r="F310" s="367">
        <v>4016.96</v>
      </c>
      <c r="G310" s="366">
        <v>0</v>
      </c>
      <c r="H310" s="366">
        <v>3125.04</v>
      </c>
      <c r="I310" s="366">
        <v>891.92</v>
      </c>
      <c r="J310" s="365">
        <v>0.2220385565203537</v>
      </c>
    </row>
    <row r="311" spans="1:10" ht="15" customHeight="1" x14ac:dyDescent="0.2">
      <c r="A311" s="368" t="s">
        <v>1144</v>
      </c>
      <c r="B311" s="368" t="s">
        <v>1143</v>
      </c>
      <c r="C311" s="368" t="s">
        <v>1010</v>
      </c>
      <c r="D311" s="368">
        <v>6</v>
      </c>
      <c r="E311" s="368">
        <v>0</v>
      </c>
      <c r="F311" s="367">
        <v>1046.75</v>
      </c>
      <c r="G311" s="366">
        <v>0</v>
      </c>
      <c r="H311" s="366">
        <v>921.9</v>
      </c>
      <c r="I311" s="366">
        <v>124.85</v>
      </c>
      <c r="J311" s="365">
        <v>0.11927394315739193</v>
      </c>
    </row>
    <row r="312" spans="1:10" ht="18" customHeight="1" x14ac:dyDescent="0.2">
      <c r="A312" s="368" t="s">
        <v>1225</v>
      </c>
      <c r="B312" s="368" t="s">
        <v>1224</v>
      </c>
      <c r="C312" s="368" t="s">
        <v>1010</v>
      </c>
      <c r="D312" s="368">
        <v>7</v>
      </c>
      <c r="E312" s="368">
        <v>0</v>
      </c>
      <c r="F312" s="367">
        <v>3822.22</v>
      </c>
      <c r="G312" s="366">
        <v>0</v>
      </c>
      <c r="H312" s="366">
        <v>2982.49</v>
      </c>
      <c r="I312" s="366">
        <v>839.73</v>
      </c>
      <c r="J312" s="365">
        <v>0.21969693005635468</v>
      </c>
    </row>
    <row r="313" spans="1:10" ht="15" customHeight="1" x14ac:dyDescent="0.2">
      <c r="A313" s="368" t="s">
        <v>5221</v>
      </c>
      <c r="B313" s="368" t="s">
        <v>5220</v>
      </c>
      <c r="C313" s="368" t="s">
        <v>1010</v>
      </c>
      <c r="D313" s="368">
        <v>3</v>
      </c>
      <c r="E313" s="368">
        <v>0</v>
      </c>
      <c r="F313" s="367">
        <v>1553.16</v>
      </c>
      <c r="G313" s="366">
        <v>0</v>
      </c>
      <c r="H313" s="366">
        <v>1122.5999999999999</v>
      </c>
      <c r="I313" s="366">
        <v>430.56</v>
      </c>
      <c r="J313" s="365">
        <v>0.27721548327281154</v>
      </c>
    </row>
    <row r="314" spans="1:10" ht="15" customHeight="1" x14ac:dyDescent="0.2">
      <c r="A314" s="368" t="s">
        <v>1221</v>
      </c>
      <c r="B314" s="368" t="s">
        <v>1220</v>
      </c>
      <c r="C314" s="368" t="s">
        <v>1010</v>
      </c>
      <c r="D314" s="368">
        <v>2</v>
      </c>
      <c r="E314" s="368">
        <v>0</v>
      </c>
      <c r="F314" s="367">
        <v>1947.48</v>
      </c>
      <c r="G314" s="366">
        <v>0</v>
      </c>
      <c r="H314" s="366">
        <v>1696.1</v>
      </c>
      <c r="I314" s="366">
        <v>251.38</v>
      </c>
      <c r="J314" s="365">
        <v>0.12907963111302811</v>
      </c>
    </row>
    <row r="315" spans="1:10" ht="18" customHeight="1" x14ac:dyDescent="0.2">
      <c r="A315" s="368" t="s">
        <v>2996</v>
      </c>
      <c r="B315" s="368" t="s">
        <v>2995</v>
      </c>
      <c r="C315" s="368" t="s">
        <v>1010</v>
      </c>
      <c r="D315" s="368">
        <v>1</v>
      </c>
      <c r="E315" s="368">
        <v>0</v>
      </c>
      <c r="F315" s="367">
        <v>2186.34</v>
      </c>
      <c r="G315" s="366">
        <v>0</v>
      </c>
      <c r="H315" s="366">
        <v>1617.26</v>
      </c>
      <c r="I315" s="366">
        <v>569.08000000000004</v>
      </c>
      <c r="J315" s="365">
        <v>0.26028888461995847</v>
      </c>
    </row>
    <row r="316" spans="1:10" x14ac:dyDescent="0.2">
      <c r="A316" s="368" t="s">
        <v>5987</v>
      </c>
      <c r="B316" s="368" t="s">
        <v>5986</v>
      </c>
      <c r="C316" s="368" t="s">
        <v>1010</v>
      </c>
      <c r="D316" s="368">
        <v>2</v>
      </c>
      <c r="E316" s="368">
        <v>0</v>
      </c>
      <c r="F316" s="367">
        <v>794.44</v>
      </c>
      <c r="G316" s="366">
        <v>0</v>
      </c>
      <c r="H316" s="366">
        <v>402.86</v>
      </c>
      <c r="I316" s="366">
        <v>391.58</v>
      </c>
      <c r="J316" s="365">
        <v>0.49290065958410956</v>
      </c>
    </row>
    <row r="317" spans="1:10" ht="18" customHeight="1" x14ac:dyDescent="0.2">
      <c r="A317" s="368" t="s">
        <v>11309</v>
      </c>
      <c r="B317" s="368" t="s">
        <v>11308</v>
      </c>
      <c r="C317" s="368" t="s">
        <v>1010</v>
      </c>
      <c r="D317" s="368">
        <v>4</v>
      </c>
      <c r="E317" s="368">
        <v>0</v>
      </c>
      <c r="F317" s="367">
        <v>3666.36</v>
      </c>
      <c r="G317" s="366">
        <v>0</v>
      </c>
      <c r="H317" s="366">
        <v>1827.28</v>
      </c>
      <c r="I317" s="366">
        <v>1839.08</v>
      </c>
      <c r="J317" s="365">
        <v>0.50160922549885989</v>
      </c>
    </row>
    <row r="318" spans="1:10" ht="18" customHeight="1" x14ac:dyDescent="0.2">
      <c r="A318" s="368" t="s">
        <v>2108</v>
      </c>
      <c r="B318" s="368" t="s">
        <v>2107</v>
      </c>
      <c r="C318" s="368" t="s">
        <v>1010</v>
      </c>
      <c r="D318" s="368">
        <v>1</v>
      </c>
      <c r="E318" s="368">
        <v>0</v>
      </c>
      <c r="F318" s="367">
        <v>657.28</v>
      </c>
      <c r="G318" s="366">
        <v>0</v>
      </c>
      <c r="H318" s="366">
        <v>500.78</v>
      </c>
      <c r="I318" s="366">
        <v>156.5</v>
      </c>
      <c r="J318" s="365">
        <v>0.23810248296007791</v>
      </c>
    </row>
    <row r="319" spans="1:10" ht="15" customHeight="1" x14ac:dyDescent="0.2">
      <c r="A319" s="368" t="s">
        <v>3702</v>
      </c>
      <c r="B319" s="368" t="s">
        <v>3701</v>
      </c>
      <c r="C319" s="368" t="s">
        <v>1010</v>
      </c>
      <c r="D319" s="368">
        <v>1</v>
      </c>
      <c r="E319" s="368">
        <v>0</v>
      </c>
      <c r="F319" s="367">
        <v>925.19</v>
      </c>
      <c r="G319" s="366">
        <v>0</v>
      </c>
      <c r="H319" s="366">
        <v>752.7</v>
      </c>
      <c r="I319" s="366">
        <v>172.49</v>
      </c>
      <c r="J319" s="365">
        <v>0.18643738042996574</v>
      </c>
    </row>
    <row r="320" spans="1:10" ht="15" customHeight="1" x14ac:dyDescent="0.2">
      <c r="A320" s="368" t="s">
        <v>7902</v>
      </c>
      <c r="B320" s="368" t="s">
        <v>7901</v>
      </c>
      <c r="C320" s="368" t="s">
        <v>1010</v>
      </c>
      <c r="D320" s="368">
        <v>1</v>
      </c>
      <c r="E320" s="368">
        <v>0</v>
      </c>
      <c r="F320" s="367">
        <v>1073.92</v>
      </c>
      <c r="G320" s="366">
        <v>0</v>
      </c>
      <c r="H320" s="366">
        <v>584.65</v>
      </c>
      <c r="I320" s="366">
        <v>489.27</v>
      </c>
      <c r="J320" s="365">
        <v>0.45559259535160906</v>
      </c>
    </row>
    <row r="321" spans="1:10" ht="18" customHeight="1" x14ac:dyDescent="0.2">
      <c r="A321" s="368" t="s">
        <v>1217</v>
      </c>
      <c r="B321" s="368" t="s">
        <v>1216</v>
      </c>
      <c r="C321" s="368" t="s">
        <v>1010</v>
      </c>
      <c r="D321" s="368">
        <v>2</v>
      </c>
      <c r="E321" s="368">
        <v>0</v>
      </c>
      <c r="F321" s="367">
        <v>1088.74</v>
      </c>
      <c r="G321" s="366">
        <v>0</v>
      </c>
      <c r="H321" s="366">
        <v>842.9</v>
      </c>
      <c r="I321" s="366">
        <v>245.84</v>
      </c>
      <c r="J321" s="365">
        <v>0.22580230358028547</v>
      </c>
    </row>
    <row r="322" spans="1:10" ht="15" customHeight="1" x14ac:dyDescent="0.2">
      <c r="A322" s="368" t="s">
        <v>3700</v>
      </c>
      <c r="B322" s="368" t="s">
        <v>3699</v>
      </c>
      <c r="C322" s="368" t="s">
        <v>1010</v>
      </c>
      <c r="D322" s="368">
        <v>1</v>
      </c>
      <c r="E322" s="368">
        <v>0</v>
      </c>
      <c r="F322" s="367">
        <v>503.52</v>
      </c>
      <c r="G322" s="366">
        <v>0</v>
      </c>
      <c r="H322" s="366">
        <v>389.82</v>
      </c>
      <c r="I322" s="366">
        <v>113.7</v>
      </c>
      <c r="J322" s="365">
        <v>0.22581029551954243</v>
      </c>
    </row>
    <row r="323" spans="1:10" ht="18" customHeight="1" x14ac:dyDescent="0.2">
      <c r="A323" s="368" t="s">
        <v>1209</v>
      </c>
      <c r="B323" s="368" t="s">
        <v>1208</v>
      </c>
      <c r="C323" s="368" t="s">
        <v>1010</v>
      </c>
      <c r="D323" s="368">
        <v>1</v>
      </c>
      <c r="E323" s="368">
        <v>0</v>
      </c>
      <c r="F323" s="367">
        <v>561.54</v>
      </c>
      <c r="G323" s="366">
        <v>0</v>
      </c>
      <c r="H323" s="366">
        <v>434.74</v>
      </c>
      <c r="I323" s="366">
        <v>126.8</v>
      </c>
      <c r="J323" s="365">
        <v>0.22580760052712184</v>
      </c>
    </row>
    <row r="324" spans="1:10" ht="18" customHeight="1" x14ac:dyDescent="0.2">
      <c r="A324" s="368" t="s">
        <v>7900</v>
      </c>
      <c r="B324" s="368" t="s">
        <v>7899</v>
      </c>
      <c r="C324" s="368" t="s">
        <v>1010</v>
      </c>
      <c r="D324" s="368">
        <v>1</v>
      </c>
      <c r="E324" s="368">
        <v>0</v>
      </c>
      <c r="F324" s="367">
        <v>1299.17</v>
      </c>
      <c r="G324" s="366">
        <v>0</v>
      </c>
      <c r="H324" s="366">
        <v>948.61</v>
      </c>
      <c r="I324" s="366">
        <v>350.56</v>
      </c>
      <c r="J324" s="365">
        <v>0.26983381697545356</v>
      </c>
    </row>
    <row r="325" spans="1:10" ht="18" customHeight="1" x14ac:dyDescent="0.2">
      <c r="A325" s="368" t="s">
        <v>1207</v>
      </c>
      <c r="B325" s="368" t="s">
        <v>1206</v>
      </c>
      <c r="C325" s="368" t="s">
        <v>1010</v>
      </c>
      <c r="D325" s="368">
        <v>4</v>
      </c>
      <c r="E325" s="368">
        <v>0</v>
      </c>
      <c r="F325" s="367">
        <v>3281.71</v>
      </c>
      <c r="G325" s="366">
        <v>0</v>
      </c>
      <c r="H325" s="366">
        <v>2603.6799999999998</v>
      </c>
      <c r="I325" s="366">
        <v>678.03</v>
      </c>
      <c r="J325" s="365">
        <v>0.20660874970670778</v>
      </c>
    </row>
    <row r="326" spans="1:10" ht="18" customHeight="1" x14ac:dyDescent="0.2">
      <c r="A326" s="368" t="s">
        <v>1205</v>
      </c>
      <c r="B326" s="368" t="s">
        <v>1204</v>
      </c>
      <c r="C326" s="368" t="s">
        <v>1010</v>
      </c>
      <c r="D326" s="368">
        <v>3</v>
      </c>
      <c r="E326" s="368">
        <v>0</v>
      </c>
      <c r="F326" s="367">
        <v>2386.48</v>
      </c>
      <c r="G326" s="366">
        <v>0</v>
      </c>
      <c r="H326" s="366">
        <v>1919.85</v>
      </c>
      <c r="I326" s="366">
        <v>466.63</v>
      </c>
      <c r="J326" s="365">
        <v>0.19553065602896316</v>
      </c>
    </row>
    <row r="327" spans="1:10" ht="18" customHeight="1" x14ac:dyDescent="0.2">
      <c r="A327" s="368" t="s">
        <v>1203</v>
      </c>
      <c r="B327" s="368" t="s">
        <v>1202</v>
      </c>
      <c r="C327" s="368" t="s">
        <v>1010</v>
      </c>
      <c r="D327" s="368">
        <v>1</v>
      </c>
      <c r="E327" s="368">
        <v>0</v>
      </c>
      <c r="F327" s="367">
        <v>786.31</v>
      </c>
      <c r="G327" s="366">
        <v>0</v>
      </c>
      <c r="H327" s="366">
        <v>686.23</v>
      </c>
      <c r="I327" s="366">
        <v>100.08</v>
      </c>
      <c r="J327" s="365">
        <v>0.12727804555455227</v>
      </c>
    </row>
    <row r="328" spans="1:10" ht="18" customHeight="1" x14ac:dyDescent="0.2">
      <c r="A328" s="368" t="s">
        <v>8849</v>
      </c>
      <c r="B328" s="368" t="s">
        <v>8848</v>
      </c>
      <c r="C328" s="368" t="s">
        <v>1010</v>
      </c>
      <c r="D328" s="368">
        <v>1</v>
      </c>
      <c r="E328" s="368">
        <v>0</v>
      </c>
      <c r="F328" s="367">
        <v>752.51</v>
      </c>
      <c r="G328" s="366">
        <v>0</v>
      </c>
      <c r="H328" s="366">
        <v>556.64</v>
      </c>
      <c r="I328" s="366">
        <v>195.87</v>
      </c>
      <c r="J328" s="365">
        <v>0.26028889981528486</v>
      </c>
    </row>
    <row r="329" spans="1:10" x14ac:dyDescent="0.2">
      <c r="A329" s="368" t="s">
        <v>1201</v>
      </c>
      <c r="B329" s="368" t="s">
        <v>1200</v>
      </c>
      <c r="C329" s="368" t="s">
        <v>1010</v>
      </c>
      <c r="D329" s="368">
        <v>4</v>
      </c>
      <c r="E329" s="368">
        <v>0</v>
      </c>
      <c r="F329" s="367">
        <v>3615.91</v>
      </c>
      <c r="G329" s="366">
        <v>0</v>
      </c>
      <c r="H329" s="366">
        <v>2761.32</v>
      </c>
      <c r="I329" s="366">
        <v>854.59</v>
      </c>
      <c r="J329" s="365">
        <v>0.23634161248482402</v>
      </c>
    </row>
    <row r="330" spans="1:10" x14ac:dyDescent="0.2">
      <c r="A330" s="368" t="s">
        <v>1199</v>
      </c>
      <c r="B330" s="368" t="s">
        <v>1198</v>
      </c>
      <c r="C330" s="368" t="s">
        <v>1010</v>
      </c>
      <c r="D330" s="368">
        <v>4</v>
      </c>
      <c r="E330" s="368">
        <v>0</v>
      </c>
      <c r="F330" s="367">
        <v>4751.3599999999997</v>
      </c>
      <c r="G330" s="366">
        <v>0</v>
      </c>
      <c r="H330" s="366">
        <v>3923.88</v>
      </c>
      <c r="I330" s="366">
        <v>827.48</v>
      </c>
      <c r="J330" s="365">
        <v>0.17415645204741378</v>
      </c>
    </row>
    <row r="331" spans="1:10" x14ac:dyDescent="0.2">
      <c r="A331" s="368" t="s">
        <v>1195</v>
      </c>
      <c r="B331" s="368" t="s">
        <v>1194</v>
      </c>
      <c r="C331" s="368" t="s">
        <v>1010</v>
      </c>
      <c r="D331" s="368">
        <v>1</v>
      </c>
      <c r="E331" s="368">
        <v>0</v>
      </c>
      <c r="F331" s="367">
        <v>815.23</v>
      </c>
      <c r="G331" s="366">
        <v>0</v>
      </c>
      <c r="H331" s="366">
        <v>621.13</v>
      </c>
      <c r="I331" s="366">
        <v>194.1</v>
      </c>
      <c r="J331" s="365">
        <v>0.23809231750548926</v>
      </c>
    </row>
    <row r="332" spans="1:10" ht="15" customHeight="1" x14ac:dyDescent="0.2">
      <c r="A332" s="368" t="s">
        <v>1193</v>
      </c>
      <c r="B332" s="368" t="s">
        <v>1192</v>
      </c>
      <c r="C332" s="368" t="s">
        <v>1010</v>
      </c>
      <c r="D332" s="368">
        <v>1</v>
      </c>
      <c r="E332" s="368">
        <v>0</v>
      </c>
      <c r="F332" s="367">
        <v>819.43</v>
      </c>
      <c r="G332" s="366">
        <v>0</v>
      </c>
      <c r="H332" s="366">
        <v>624.33000000000004</v>
      </c>
      <c r="I332" s="366">
        <v>195.1</v>
      </c>
      <c r="J332" s="365">
        <v>0.23809233247501313</v>
      </c>
    </row>
    <row r="333" spans="1:10" ht="15" customHeight="1" x14ac:dyDescent="0.2">
      <c r="A333" s="368" t="s">
        <v>1191</v>
      </c>
      <c r="B333" s="368" t="s">
        <v>1190</v>
      </c>
      <c r="C333" s="368" t="s">
        <v>1010</v>
      </c>
      <c r="D333" s="368">
        <v>1</v>
      </c>
      <c r="E333" s="368">
        <v>0</v>
      </c>
      <c r="F333" s="367">
        <v>990.55</v>
      </c>
      <c r="G333" s="366">
        <v>0</v>
      </c>
      <c r="H333" s="366">
        <v>864.48</v>
      </c>
      <c r="I333" s="366">
        <v>126.07</v>
      </c>
      <c r="J333" s="365">
        <v>0.12727272727272726</v>
      </c>
    </row>
    <row r="334" spans="1:10" ht="15" customHeight="1" x14ac:dyDescent="0.2">
      <c r="A334" s="368" t="s">
        <v>11307</v>
      </c>
      <c r="B334" s="368" t="s">
        <v>11306</v>
      </c>
      <c r="C334" s="368" t="s">
        <v>1010</v>
      </c>
      <c r="D334" s="368">
        <v>1</v>
      </c>
      <c r="E334" s="368">
        <v>0</v>
      </c>
      <c r="F334" s="367">
        <v>1509.8</v>
      </c>
      <c r="G334" s="366">
        <v>0</v>
      </c>
      <c r="H334" s="366">
        <v>969.74</v>
      </c>
      <c r="I334" s="366">
        <v>540.05999999999995</v>
      </c>
      <c r="J334" s="365">
        <v>0.35770300702079744</v>
      </c>
    </row>
    <row r="335" spans="1:10" ht="15" customHeight="1" x14ac:dyDescent="0.2">
      <c r="A335" s="368" t="s">
        <v>11305</v>
      </c>
      <c r="B335" s="368" t="s">
        <v>11304</v>
      </c>
      <c r="C335" s="368" t="s">
        <v>1010</v>
      </c>
      <c r="D335" s="368">
        <v>1</v>
      </c>
      <c r="E335" s="368">
        <v>0</v>
      </c>
      <c r="F335" s="367">
        <v>353.4</v>
      </c>
      <c r="G335" s="366">
        <v>0</v>
      </c>
      <c r="H335" s="366">
        <v>202.11</v>
      </c>
      <c r="I335" s="366">
        <v>151.29</v>
      </c>
      <c r="J335" s="365">
        <v>0.42809847198641765</v>
      </c>
    </row>
    <row r="336" spans="1:10" ht="15" customHeight="1" x14ac:dyDescent="0.2">
      <c r="A336" s="368" t="s">
        <v>11303</v>
      </c>
      <c r="B336" s="368" t="s">
        <v>11302</v>
      </c>
      <c r="C336" s="368" t="s">
        <v>1010</v>
      </c>
      <c r="D336" s="368">
        <v>1</v>
      </c>
      <c r="E336" s="368">
        <v>0</v>
      </c>
      <c r="F336" s="367">
        <v>2023.27</v>
      </c>
      <c r="G336" s="366">
        <v>0</v>
      </c>
      <c r="H336" s="366">
        <v>1424.67</v>
      </c>
      <c r="I336" s="366">
        <v>598.6</v>
      </c>
      <c r="J336" s="365">
        <v>0.29585769571040937</v>
      </c>
    </row>
    <row r="337" spans="1:10" ht="18" customHeight="1" x14ac:dyDescent="0.2">
      <c r="A337" s="368" t="s">
        <v>3018</v>
      </c>
      <c r="B337" s="368" t="s">
        <v>3017</v>
      </c>
      <c r="C337" s="368" t="s">
        <v>1010</v>
      </c>
      <c r="D337" s="368">
        <v>1</v>
      </c>
      <c r="E337" s="368">
        <v>0</v>
      </c>
      <c r="F337" s="367">
        <v>216.61</v>
      </c>
      <c r="G337" s="366">
        <v>0</v>
      </c>
      <c r="H337" s="366">
        <v>189.04</v>
      </c>
      <c r="I337" s="366">
        <v>27.57</v>
      </c>
      <c r="J337" s="365">
        <v>0.12727944231568256</v>
      </c>
    </row>
    <row r="338" spans="1:10" ht="15" customHeight="1" x14ac:dyDescent="0.2">
      <c r="A338" s="368" t="s">
        <v>3016</v>
      </c>
      <c r="B338" s="368" t="s">
        <v>3015</v>
      </c>
      <c r="C338" s="368" t="s">
        <v>1010</v>
      </c>
      <c r="D338" s="368">
        <v>13</v>
      </c>
      <c r="E338" s="368">
        <v>0</v>
      </c>
      <c r="F338" s="367">
        <v>2609.4899999999998</v>
      </c>
      <c r="G338" s="366">
        <v>0</v>
      </c>
      <c r="H338" s="366">
        <v>2074.2800000000002</v>
      </c>
      <c r="I338" s="366">
        <v>535.21</v>
      </c>
      <c r="J338" s="365">
        <v>0.20510137996313457</v>
      </c>
    </row>
    <row r="339" spans="1:10" ht="15" customHeight="1" x14ac:dyDescent="0.2">
      <c r="A339" s="368" t="s">
        <v>1183</v>
      </c>
      <c r="B339" s="368" t="s">
        <v>1182</v>
      </c>
      <c r="C339" s="368" t="s">
        <v>1010</v>
      </c>
      <c r="D339" s="368">
        <v>8</v>
      </c>
      <c r="E339" s="368">
        <v>0</v>
      </c>
      <c r="F339" s="367">
        <v>2677.14</v>
      </c>
      <c r="G339" s="366">
        <v>0</v>
      </c>
      <c r="H339" s="366">
        <v>2095.04</v>
      </c>
      <c r="I339" s="366">
        <v>582.1</v>
      </c>
      <c r="J339" s="365">
        <v>0.21743352981166469</v>
      </c>
    </row>
    <row r="340" spans="1:10" ht="15" customHeight="1" x14ac:dyDescent="0.2">
      <c r="A340" s="368" t="s">
        <v>3698</v>
      </c>
      <c r="B340" s="368" t="s">
        <v>3697</v>
      </c>
      <c r="C340" s="368" t="s">
        <v>1010</v>
      </c>
      <c r="D340" s="368">
        <v>6</v>
      </c>
      <c r="E340" s="368">
        <v>0</v>
      </c>
      <c r="F340" s="367">
        <v>2879.1</v>
      </c>
      <c r="G340" s="366">
        <v>0</v>
      </c>
      <c r="H340" s="366">
        <v>2190.12</v>
      </c>
      <c r="I340" s="366">
        <v>688.98</v>
      </c>
      <c r="J340" s="365">
        <v>0.2393039491507763</v>
      </c>
    </row>
    <row r="341" spans="1:10" ht="15" customHeight="1" x14ac:dyDescent="0.2">
      <c r="A341" s="368" t="s">
        <v>1181</v>
      </c>
      <c r="B341" s="368" t="s">
        <v>1180</v>
      </c>
      <c r="C341" s="368" t="s">
        <v>1010</v>
      </c>
      <c r="D341" s="368">
        <v>1</v>
      </c>
      <c r="E341" s="368">
        <v>0</v>
      </c>
      <c r="F341" s="367">
        <v>160.27000000000001</v>
      </c>
      <c r="G341" s="366">
        <v>0</v>
      </c>
      <c r="H341" s="366">
        <v>139.87</v>
      </c>
      <c r="I341" s="366">
        <v>20.399999999999999</v>
      </c>
      <c r="J341" s="365">
        <v>0.127285206214513</v>
      </c>
    </row>
    <row r="342" spans="1:10" ht="15" customHeight="1" x14ac:dyDescent="0.2">
      <c r="A342" s="368" t="s">
        <v>1179</v>
      </c>
      <c r="B342" s="368" t="s">
        <v>1178</v>
      </c>
      <c r="C342" s="368" t="s">
        <v>1010</v>
      </c>
      <c r="D342" s="368">
        <v>42</v>
      </c>
      <c r="E342" s="368">
        <v>0</v>
      </c>
      <c r="F342" s="367">
        <v>16990.29</v>
      </c>
      <c r="G342" s="366">
        <v>0</v>
      </c>
      <c r="H342" s="366">
        <v>14290.43</v>
      </c>
      <c r="I342" s="366">
        <v>2699.86</v>
      </c>
      <c r="J342" s="365">
        <v>0.15890605751873571</v>
      </c>
    </row>
    <row r="343" spans="1:10" ht="15" customHeight="1" x14ac:dyDescent="0.2">
      <c r="A343" s="368" t="s">
        <v>1177</v>
      </c>
      <c r="B343" s="368" t="s">
        <v>1176</v>
      </c>
      <c r="C343" s="368" t="s">
        <v>1010</v>
      </c>
      <c r="D343" s="368">
        <v>36</v>
      </c>
      <c r="E343" s="368">
        <v>0</v>
      </c>
      <c r="F343" s="367">
        <v>16027.24</v>
      </c>
      <c r="G343" s="366">
        <v>0</v>
      </c>
      <c r="H343" s="366">
        <v>12785.5</v>
      </c>
      <c r="I343" s="366">
        <v>3241.74</v>
      </c>
      <c r="J343" s="365">
        <v>0.20226439486773767</v>
      </c>
    </row>
    <row r="344" spans="1:10" ht="15" customHeight="1" x14ac:dyDescent="0.2">
      <c r="A344" s="368" t="s">
        <v>1175</v>
      </c>
      <c r="B344" s="368" t="s">
        <v>1174</v>
      </c>
      <c r="C344" s="368" t="s">
        <v>1010</v>
      </c>
      <c r="D344" s="368">
        <v>4</v>
      </c>
      <c r="E344" s="368">
        <v>0</v>
      </c>
      <c r="F344" s="367">
        <v>1284.3800000000001</v>
      </c>
      <c r="G344" s="366">
        <v>0</v>
      </c>
      <c r="H344" s="366">
        <v>1044.8800000000001</v>
      </c>
      <c r="I344" s="366">
        <v>239.5</v>
      </c>
      <c r="J344" s="365">
        <v>0.18647129354240957</v>
      </c>
    </row>
    <row r="345" spans="1:10" x14ac:dyDescent="0.2">
      <c r="A345" s="368" t="s">
        <v>1173</v>
      </c>
      <c r="B345" s="368" t="s">
        <v>1172</v>
      </c>
      <c r="C345" s="368" t="s">
        <v>1010</v>
      </c>
      <c r="D345" s="368">
        <v>28</v>
      </c>
      <c r="E345" s="368">
        <v>0</v>
      </c>
      <c r="F345" s="367">
        <v>8418.44</v>
      </c>
      <c r="G345" s="366">
        <v>0</v>
      </c>
      <c r="H345" s="366">
        <v>6791.4</v>
      </c>
      <c r="I345" s="366">
        <v>1627.04</v>
      </c>
      <c r="J345" s="365">
        <v>0.19327096231605856</v>
      </c>
    </row>
    <row r="346" spans="1:10" ht="15" customHeight="1" x14ac:dyDescent="0.2">
      <c r="A346" s="368" t="s">
        <v>4443</v>
      </c>
      <c r="B346" s="368" t="s">
        <v>4442</v>
      </c>
      <c r="C346" s="368" t="s">
        <v>1010</v>
      </c>
      <c r="D346" s="368">
        <v>3</v>
      </c>
      <c r="E346" s="368">
        <v>0</v>
      </c>
      <c r="F346" s="367">
        <v>2244.12</v>
      </c>
      <c r="G346" s="366">
        <v>0</v>
      </c>
      <c r="H346" s="366">
        <v>1958.49</v>
      </c>
      <c r="I346" s="366">
        <v>285.63</v>
      </c>
      <c r="J346" s="365">
        <v>0.12727928987754666</v>
      </c>
    </row>
    <row r="347" spans="1:10" ht="15" customHeight="1" x14ac:dyDescent="0.2">
      <c r="A347" s="368" t="s">
        <v>11301</v>
      </c>
      <c r="B347" s="368" t="s">
        <v>11300</v>
      </c>
      <c r="C347" s="368" t="s">
        <v>1010</v>
      </c>
      <c r="D347" s="372">
        <v>4</v>
      </c>
      <c r="E347" s="372">
        <v>0</v>
      </c>
      <c r="F347" s="373">
        <v>5293.76</v>
      </c>
      <c r="G347" s="374">
        <v>0</v>
      </c>
      <c r="H347" s="374">
        <v>4620</v>
      </c>
      <c r="I347" s="374">
        <v>673.76</v>
      </c>
      <c r="J347" s="375">
        <v>0.1272743758689476</v>
      </c>
    </row>
    <row r="348" spans="1:10" ht="15" customHeight="1" x14ac:dyDescent="0.2">
      <c r="D348" s="364">
        <f t="shared" ref="D348:I348" si="1">SUM(D65:D347)</f>
        <v>1496</v>
      </c>
      <c r="E348" s="364">
        <f t="shared" si="1"/>
        <v>0</v>
      </c>
      <c r="F348" s="1070">
        <f t="shared" si="1"/>
        <v>591736.27</v>
      </c>
      <c r="G348" s="1070">
        <f t="shared" si="1"/>
        <v>-1925.72</v>
      </c>
      <c r="H348" s="1070">
        <f t="shared" si="1"/>
        <v>465923.18999999983</v>
      </c>
      <c r="I348" s="1070">
        <f t="shared" si="1"/>
        <v>123887.36000000003</v>
      </c>
    </row>
    <row r="349" spans="1:10" ht="18" customHeight="1" x14ac:dyDescent="0.2"/>
    <row r="350" spans="1:10" ht="18" customHeight="1" x14ac:dyDescent="0.2"/>
    <row r="351" spans="1:10" ht="18" customHeight="1" x14ac:dyDescent="0.2"/>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16D4-B2B9-40EF-9CAC-B5598F48E868}">
  <dimension ref="A1:J157"/>
  <sheetViews>
    <sheetView showGridLines="0" workbookViewId="0">
      <pane ySplit="6" topLeftCell="A148" activePane="bottomLeft" state="frozen"/>
      <selection pane="bottomLeft" activeCell="G3" sqref="G3"/>
    </sheetView>
  </sheetViews>
  <sheetFormatPr baseColWidth="10" defaultColWidth="11.42578125" defaultRowHeight="12" x14ac:dyDescent="0.2"/>
  <cols>
    <col min="1" max="1" width="12" style="464" customWidth="1"/>
    <col min="2" max="2" width="45.42578125" style="464" customWidth="1"/>
    <col min="3" max="3" width="24.85546875" style="464" customWidth="1"/>
    <col min="4" max="5" width="12" style="464" customWidth="1"/>
    <col min="6" max="6" width="18.42578125" style="464" customWidth="1"/>
    <col min="7" max="7" width="12" style="464" customWidth="1"/>
    <col min="8" max="8" width="19" style="464" customWidth="1"/>
    <col min="9" max="12" width="12" style="464" customWidth="1"/>
    <col min="13" max="15" width="0" style="464" hidden="1" customWidth="1"/>
    <col min="16" max="16384" width="11.42578125" style="4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11976</v>
      </c>
    </row>
    <row r="6" spans="1:10" ht="2.4500000000000002" customHeight="1" x14ac:dyDescent="0.2"/>
    <row r="7" spans="1:10" ht="23.85" customHeight="1" x14ac:dyDescent="0.2"/>
    <row r="8" spans="1:10" ht="24" x14ac:dyDescent="0.2">
      <c r="A8" s="370" t="s">
        <v>1908</v>
      </c>
      <c r="B8" s="369" t="s">
        <v>1907</v>
      </c>
      <c r="C8" s="370" t="s">
        <v>1906</v>
      </c>
      <c r="D8" s="369" t="s">
        <v>1905</v>
      </c>
      <c r="E8" s="369" t="s">
        <v>1904</v>
      </c>
      <c r="F8" s="369" t="s">
        <v>245</v>
      </c>
      <c r="G8" s="370" t="s">
        <v>1903</v>
      </c>
      <c r="H8" s="370" t="s">
        <v>1902</v>
      </c>
      <c r="I8" s="370" t="s">
        <v>1901</v>
      </c>
      <c r="J8" s="369" t="s">
        <v>1900</v>
      </c>
    </row>
    <row r="9" spans="1:10" ht="24" customHeight="1" x14ac:dyDescent="0.2">
      <c r="A9" s="368" t="s">
        <v>1895</v>
      </c>
      <c r="B9" s="368" t="s">
        <v>1894</v>
      </c>
      <c r="C9" s="368" t="s">
        <v>1771</v>
      </c>
      <c r="D9" s="368">
        <v>15</v>
      </c>
      <c r="E9" s="368">
        <v>90</v>
      </c>
      <c r="F9" s="367">
        <v>12531.9</v>
      </c>
      <c r="G9" s="366">
        <v>-835.46</v>
      </c>
      <c r="H9" s="366">
        <v>9615.9</v>
      </c>
      <c r="I9" s="366">
        <v>2080.54</v>
      </c>
      <c r="J9" s="365">
        <v>0.17787805520312164</v>
      </c>
    </row>
    <row r="10" spans="1:10" ht="24" customHeight="1" x14ac:dyDescent="0.2">
      <c r="A10" s="368" t="s">
        <v>1895</v>
      </c>
      <c r="B10" s="368" t="s">
        <v>1894</v>
      </c>
      <c r="C10" s="368" t="s">
        <v>1774</v>
      </c>
      <c r="D10" s="368">
        <v>24</v>
      </c>
      <c r="E10" s="368">
        <v>6</v>
      </c>
      <c r="F10" s="367">
        <v>777.84</v>
      </c>
      <c r="G10" s="366">
        <v>0</v>
      </c>
      <c r="H10" s="366">
        <v>686.85</v>
      </c>
      <c r="I10" s="366">
        <v>90.99</v>
      </c>
      <c r="J10" s="365">
        <v>0.11697778463437211</v>
      </c>
    </row>
    <row r="11" spans="1:10" ht="24" customHeight="1" x14ac:dyDescent="0.2">
      <c r="A11" s="368" t="s">
        <v>1891</v>
      </c>
      <c r="B11" s="368" t="s">
        <v>1890</v>
      </c>
      <c r="C11" s="368" t="s">
        <v>1077</v>
      </c>
      <c r="D11" s="368">
        <v>39</v>
      </c>
      <c r="E11" s="368">
        <v>442.72800000000001</v>
      </c>
      <c r="F11" s="367">
        <v>23145.83</v>
      </c>
      <c r="G11" s="366">
        <v>0</v>
      </c>
      <c r="H11" s="366">
        <v>21818.11</v>
      </c>
      <c r="I11" s="366">
        <v>1327.72</v>
      </c>
      <c r="J11" s="365">
        <v>5.736324858516631E-2</v>
      </c>
    </row>
    <row r="12" spans="1:10" ht="24" customHeight="1" x14ac:dyDescent="0.2">
      <c r="A12" s="368" t="s">
        <v>1891</v>
      </c>
      <c r="B12" s="368" t="s">
        <v>1890</v>
      </c>
      <c r="C12" s="368" t="s">
        <v>1074</v>
      </c>
      <c r="D12" s="368">
        <v>36</v>
      </c>
      <c r="E12" s="368">
        <v>34.055999999999997</v>
      </c>
      <c r="F12" s="367">
        <v>1969.2</v>
      </c>
      <c r="G12" s="366">
        <v>0</v>
      </c>
      <c r="H12" s="366">
        <v>1678.77</v>
      </c>
      <c r="I12" s="366">
        <v>290.43</v>
      </c>
      <c r="J12" s="365">
        <v>0.14748628884826326</v>
      </c>
    </row>
    <row r="13" spans="1:10" ht="24" customHeight="1" x14ac:dyDescent="0.2">
      <c r="A13" s="368" t="s">
        <v>1887</v>
      </c>
      <c r="B13" s="368" t="s">
        <v>1886</v>
      </c>
      <c r="C13" s="368" t="s">
        <v>1882</v>
      </c>
      <c r="D13" s="368">
        <v>30</v>
      </c>
      <c r="E13" s="368">
        <v>454.2</v>
      </c>
      <c r="F13" s="367">
        <v>13390.44</v>
      </c>
      <c r="G13" s="366">
        <v>0</v>
      </c>
      <c r="H13" s="366">
        <v>11051.82</v>
      </c>
      <c r="I13" s="366">
        <v>2338.62</v>
      </c>
      <c r="J13" s="365">
        <v>0.17464848055777107</v>
      </c>
    </row>
    <row r="14" spans="1:10" ht="24" customHeight="1" x14ac:dyDescent="0.2">
      <c r="A14" s="368" t="s">
        <v>1887</v>
      </c>
      <c r="B14" s="368" t="s">
        <v>1886</v>
      </c>
      <c r="C14" s="368" t="s">
        <v>1885</v>
      </c>
      <c r="D14" s="368">
        <v>28</v>
      </c>
      <c r="E14" s="368">
        <v>105.98</v>
      </c>
      <c r="F14" s="367">
        <v>3505.6</v>
      </c>
      <c r="G14" s="366">
        <v>0</v>
      </c>
      <c r="H14" s="366">
        <v>2784.92</v>
      </c>
      <c r="I14" s="366">
        <v>720.68</v>
      </c>
      <c r="J14" s="365">
        <v>0.20557964399817436</v>
      </c>
    </row>
    <row r="15" spans="1:10" x14ac:dyDescent="0.2">
      <c r="A15" s="368" t="s">
        <v>3802</v>
      </c>
      <c r="B15" s="368" t="s">
        <v>3801</v>
      </c>
      <c r="C15" s="368" t="s">
        <v>1116</v>
      </c>
      <c r="D15" s="368">
        <v>2</v>
      </c>
      <c r="E15" s="368">
        <v>11.352</v>
      </c>
      <c r="F15" s="367">
        <v>2283.44</v>
      </c>
      <c r="G15" s="366">
        <v>0</v>
      </c>
      <c r="H15" s="366">
        <v>1635.14</v>
      </c>
      <c r="I15" s="366">
        <v>648.29999999999995</v>
      </c>
      <c r="J15" s="365">
        <v>0.28391374417545456</v>
      </c>
    </row>
    <row r="16" spans="1:10" ht="24" customHeight="1" x14ac:dyDescent="0.2">
      <c r="A16" s="368" t="s">
        <v>1879</v>
      </c>
      <c r="B16" s="368" t="s">
        <v>1878</v>
      </c>
      <c r="C16" s="368" t="s">
        <v>1875</v>
      </c>
      <c r="D16" s="368">
        <v>43</v>
      </c>
      <c r="E16" s="368">
        <v>976.53</v>
      </c>
      <c r="F16" s="367">
        <v>19395.28</v>
      </c>
      <c r="G16" s="366">
        <v>0</v>
      </c>
      <c r="H16" s="366">
        <v>14170.33</v>
      </c>
      <c r="I16" s="366">
        <v>5224.95</v>
      </c>
      <c r="J16" s="365">
        <v>0.26939286259337325</v>
      </c>
    </row>
    <row r="17" spans="1:10" ht="24" customHeight="1" x14ac:dyDescent="0.2">
      <c r="A17" s="368" t="s">
        <v>1877</v>
      </c>
      <c r="B17" s="368" t="s">
        <v>1876</v>
      </c>
      <c r="C17" s="368" t="s">
        <v>1875</v>
      </c>
      <c r="D17" s="368">
        <v>54</v>
      </c>
      <c r="E17" s="368">
        <v>1226.3399999999999</v>
      </c>
      <c r="F17" s="367">
        <v>30226.48</v>
      </c>
      <c r="G17" s="366">
        <v>0</v>
      </c>
      <c r="H17" s="366">
        <v>23403.74</v>
      </c>
      <c r="I17" s="366">
        <v>6822.74</v>
      </c>
      <c r="J17" s="365">
        <v>0.22572062641763116</v>
      </c>
    </row>
    <row r="18" spans="1:10" ht="24" customHeight="1" x14ac:dyDescent="0.2">
      <c r="A18" s="368" t="s">
        <v>2429</v>
      </c>
      <c r="B18" s="368" t="s">
        <v>2428</v>
      </c>
      <c r="C18" s="368" t="s">
        <v>1021</v>
      </c>
      <c r="D18" s="368">
        <v>3</v>
      </c>
      <c r="E18" s="368">
        <v>60</v>
      </c>
      <c r="F18" s="367">
        <v>5832.24</v>
      </c>
      <c r="G18" s="366">
        <v>0</v>
      </c>
      <c r="H18" s="366">
        <v>4130.25</v>
      </c>
      <c r="I18" s="366">
        <v>1701.99</v>
      </c>
      <c r="J18" s="365">
        <v>0.29182441051808566</v>
      </c>
    </row>
    <row r="19" spans="1:10" ht="24" customHeight="1" x14ac:dyDescent="0.2">
      <c r="A19" s="368" t="s">
        <v>2335</v>
      </c>
      <c r="B19" s="368" t="s">
        <v>2334</v>
      </c>
      <c r="C19" s="368" t="s">
        <v>1021</v>
      </c>
      <c r="D19" s="368">
        <v>2</v>
      </c>
      <c r="E19" s="368">
        <v>40</v>
      </c>
      <c r="F19" s="367">
        <v>3405.4</v>
      </c>
      <c r="G19" s="366">
        <v>0</v>
      </c>
      <c r="H19" s="366">
        <v>2153.7600000000002</v>
      </c>
      <c r="I19" s="366">
        <v>1251.6400000000001</v>
      </c>
      <c r="J19" s="365">
        <v>0.36754566277089329</v>
      </c>
    </row>
    <row r="20" spans="1:10" x14ac:dyDescent="0.2">
      <c r="A20" s="368" t="s">
        <v>2333</v>
      </c>
      <c r="B20" s="368" t="s">
        <v>2332</v>
      </c>
      <c r="C20" s="368" t="s">
        <v>1021</v>
      </c>
      <c r="D20" s="368">
        <v>1</v>
      </c>
      <c r="E20" s="368">
        <v>20</v>
      </c>
      <c r="F20" s="367">
        <v>1970.67</v>
      </c>
      <c r="G20" s="366">
        <v>0</v>
      </c>
      <c r="H20" s="366">
        <v>1403.92</v>
      </c>
      <c r="I20" s="366">
        <v>566.75</v>
      </c>
      <c r="J20" s="365">
        <v>0.28759254466754963</v>
      </c>
    </row>
    <row r="21" spans="1:10" ht="24" customHeight="1" x14ac:dyDescent="0.2">
      <c r="A21" s="368" t="s">
        <v>1874</v>
      </c>
      <c r="B21" s="368" t="s">
        <v>1873</v>
      </c>
      <c r="C21" s="368" t="s">
        <v>1677</v>
      </c>
      <c r="D21" s="368">
        <v>18</v>
      </c>
      <c r="E21" s="368">
        <v>216</v>
      </c>
      <c r="F21" s="367">
        <v>5944.5</v>
      </c>
      <c r="G21" s="366">
        <v>0</v>
      </c>
      <c r="H21" s="366">
        <v>4671.8999999999996</v>
      </c>
      <c r="I21" s="366">
        <v>1272.5999999999999</v>
      </c>
      <c r="J21" s="365">
        <v>0.21408024224072672</v>
      </c>
    </row>
    <row r="22" spans="1:10" ht="24" customHeight="1" x14ac:dyDescent="0.2">
      <c r="A22" s="368" t="s">
        <v>1872</v>
      </c>
      <c r="B22" s="368" t="s">
        <v>1871</v>
      </c>
      <c r="C22" s="368" t="s">
        <v>1677</v>
      </c>
      <c r="D22" s="368">
        <v>9</v>
      </c>
      <c r="E22" s="368">
        <v>108</v>
      </c>
      <c r="F22" s="367">
        <v>2890.64</v>
      </c>
      <c r="G22" s="366">
        <v>0</v>
      </c>
      <c r="H22" s="366">
        <v>2094.88</v>
      </c>
      <c r="I22" s="366">
        <v>795.76</v>
      </c>
      <c r="J22" s="365">
        <v>0.27528851742174743</v>
      </c>
    </row>
    <row r="23" spans="1:10" ht="24" customHeight="1" x14ac:dyDescent="0.2">
      <c r="A23" s="368" t="s">
        <v>1870</v>
      </c>
      <c r="B23" s="368" t="s">
        <v>1869</v>
      </c>
      <c r="C23" s="368" t="s">
        <v>1771</v>
      </c>
      <c r="D23" s="368">
        <v>2</v>
      </c>
      <c r="E23" s="368">
        <v>12</v>
      </c>
      <c r="F23" s="367">
        <v>1948.46</v>
      </c>
      <c r="G23" s="366">
        <v>0</v>
      </c>
      <c r="H23" s="366">
        <v>1422.62</v>
      </c>
      <c r="I23" s="366">
        <v>525.84</v>
      </c>
      <c r="J23" s="365">
        <v>0.26987467025240447</v>
      </c>
    </row>
    <row r="24" spans="1:10" ht="24" customHeight="1" x14ac:dyDescent="0.2">
      <c r="A24" s="368" t="s">
        <v>1868</v>
      </c>
      <c r="B24" s="368" t="s">
        <v>1867</v>
      </c>
      <c r="C24" s="368" t="s">
        <v>1866</v>
      </c>
      <c r="D24" s="368">
        <v>1</v>
      </c>
      <c r="E24" s="368">
        <v>11.28</v>
      </c>
      <c r="F24" s="367">
        <v>1559.13</v>
      </c>
      <c r="G24" s="366">
        <v>0</v>
      </c>
      <c r="H24" s="366">
        <v>1118.0999999999999</v>
      </c>
      <c r="I24" s="366">
        <v>441.03</v>
      </c>
      <c r="J24" s="365">
        <v>0.2828692924900425</v>
      </c>
    </row>
    <row r="25" spans="1:10" ht="24" customHeight="1" x14ac:dyDescent="0.2">
      <c r="A25" s="368" t="s">
        <v>1862</v>
      </c>
      <c r="B25" s="368" t="s">
        <v>1861</v>
      </c>
      <c r="C25" s="368" t="s">
        <v>1860</v>
      </c>
      <c r="D25" s="368">
        <v>20</v>
      </c>
      <c r="E25" s="368">
        <v>96</v>
      </c>
      <c r="F25" s="367">
        <v>16657</v>
      </c>
      <c r="G25" s="366">
        <v>0</v>
      </c>
      <c r="H25" s="366">
        <v>11779.2</v>
      </c>
      <c r="I25" s="366">
        <v>4877.8</v>
      </c>
      <c r="J25" s="365">
        <v>0.29283784595065138</v>
      </c>
    </row>
    <row r="26" spans="1:10" ht="24" customHeight="1" x14ac:dyDescent="0.2">
      <c r="A26" s="368" t="s">
        <v>1965</v>
      </c>
      <c r="B26" s="368" t="s">
        <v>1964</v>
      </c>
      <c r="C26" s="368" t="s">
        <v>1860</v>
      </c>
      <c r="D26" s="368">
        <v>11</v>
      </c>
      <c r="E26" s="368">
        <v>52.8</v>
      </c>
      <c r="F26" s="367">
        <v>9270.82</v>
      </c>
      <c r="G26" s="366">
        <v>0</v>
      </c>
      <c r="H26" s="366">
        <v>6574.51</v>
      </c>
      <c r="I26" s="366">
        <v>2696.31</v>
      </c>
      <c r="J26" s="365">
        <v>0.29083835086863946</v>
      </c>
    </row>
    <row r="27" spans="1:10" ht="24" customHeight="1" x14ac:dyDescent="0.2">
      <c r="A27" s="368" t="s">
        <v>4416</v>
      </c>
      <c r="B27" s="368" t="s">
        <v>4415</v>
      </c>
      <c r="C27" s="368" t="s">
        <v>1013</v>
      </c>
      <c r="D27" s="368">
        <v>126</v>
      </c>
      <c r="E27" s="368">
        <v>2394</v>
      </c>
      <c r="F27" s="367">
        <v>124771.06</v>
      </c>
      <c r="G27" s="366">
        <v>0</v>
      </c>
      <c r="H27" s="366">
        <v>94186.14</v>
      </c>
      <c r="I27" s="366">
        <v>30584.92</v>
      </c>
      <c r="J27" s="365">
        <v>0.24512831741591359</v>
      </c>
    </row>
    <row r="28" spans="1:10" ht="24" customHeight="1" x14ac:dyDescent="0.2">
      <c r="A28" s="368" t="s">
        <v>2327</v>
      </c>
      <c r="B28" s="368" t="s">
        <v>2326</v>
      </c>
      <c r="C28" s="368" t="s">
        <v>1013</v>
      </c>
      <c r="D28" s="368">
        <v>2</v>
      </c>
      <c r="E28" s="368">
        <v>38</v>
      </c>
      <c r="F28" s="367">
        <v>3827.08</v>
      </c>
      <c r="G28" s="366">
        <v>0</v>
      </c>
      <c r="H28" s="366">
        <v>2867.96</v>
      </c>
      <c r="I28" s="366">
        <v>959.12</v>
      </c>
      <c r="J28" s="365">
        <v>0.25061404517282104</v>
      </c>
    </row>
    <row r="29" spans="1:10" ht="24" customHeight="1" x14ac:dyDescent="0.2">
      <c r="A29" s="368" t="s">
        <v>1859</v>
      </c>
      <c r="B29" s="368" t="s">
        <v>1858</v>
      </c>
      <c r="C29" s="368" t="s">
        <v>1013</v>
      </c>
      <c r="D29" s="368">
        <v>6</v>
      </c>
      <c r="E29" s="368">
        <v>114</v>
      </c>
      <c r="F29" s="367">
        <v>12330.88</v>
      </c>
      <c r="G29" s="366">
        <v>0</v>
      </c>
      <c r="H29" s="366">
        <v>9020.34</v>
      </c>
      <c r="I29" s="366">
        <v>3310.54</v>
      </c>
      <c r="J29" s="365">
        <v>0.26847556703171227</v>
      </c>
    </row>
    <row r="30" spans="1:10" ht="24" customHeight="1" x14ac:dyDescent="0.2">
      <c r="A30" s="368" t="s">
        <v>1857</v>
      </c>
      <c r="B30" s="368" t="s">
        <v>1856</v>
      </c>
      <c r="C30" s="368" t="s">
        <v>1013</v>
      </c>
      <c r="D30" s="368">
        <v>35</v>
      </c>
      <c r="E30" s="368">
        <v>665</v>
      </c>
      <c r="F30" s="367">
        <v>36864.559999999998</v>
      </c>
      <c r="G30" s="366">
        <v>0</v>
      </c>
      <c r="H30" s="366">
        <v>31429.39</v>
      </c>
      <c r="I30" s="366">
        <v>5435.17</v>
      </c>
      <c r="J30" s="365">
        <v>0.14743618261007319</v>
      </c>
    </row>
    <row r="31" spans="1:10" ht="24" customHeight="1" x14ac:dyDescent="0.2">
      <c r="A31" s="368" t="s">
        <v>1855</v>
      </c>
      <c r="B31" s="368" t="s">
        <v>1854</v>
      </c>
      <c r="C31" s="368" t="s">
        <v>1013</v>
      </c>
      <c r="D31" s="368">
        <v>120</v>
      </c>
      <c r="E31" s="368">
        <v>2280</v>
      </c>
      <c r="F31" s="367">
        <v>132391.85999999999</v>
      </c>
      <c r="G31" s="366">
        <v>0</v>
      </c>
      <c r="H31" s="366">
        <v>109042</v>
      </c>
      <c r="I31" s="366">
        <v>23349.86</v>
      </c>
      <c r="J31" s="365">
        <v>0.17636930246315749</v>
      </c>
    </row>
    <row r="32" spans="1:10" ht="24" customHeight="1" x14ac:dyDescent="0.2">
      <c r="A32" s="368" t="s">
        <v>1853</v>
      </c>
      <c r="B32" s="368" t="s">
        <v>1852</v>
      </c>
      <c r="C32" s="368" t="s">
        <v>1013</v>
      </c>
      <c r="D32" s="368">
        <v>189</v>
      </c>
      <c r="E32" s="368">
        <v>3591</v>
      </c>
      <c r="F32" s="367">
        <v>219058.56</v>
      </c>
      <c r="G32" s="366">
        <v>0</v>
      </c>
      <c r="H32" s="366">
        <v>177645.93</v>
      </c>
      <c r="I32" s="366">
        <v>41412.629999999997</v>
      </c>
      <c r="J32" s="365">
        <v>0.18904821614822995</v>
      </c>
    </row>
    <row r="33" spans="1:10" ht="24" customHeight="1" x14ac:dyDescent="0.2">
      <c r="A33" s="368" t="s">
        <v>1849</v>
      </c>
      <c r="B33" s="368" t="s">
        <v>1848</v>
      </c>
      <c r="C33" s="368" t="s">
        <v>1013</v>
      </c>
      <c r="D33" s="368">
        <v>42</v>
      </c>
      <c r="E33" s="368">
        <v>798</v>
      </c>
      <c r="F33" s="367">
        <v>62858.21</v>
      </c>
      <c r="G33" s="366">
        <v>0</v>
      </c>
      <c r="H33" s="366">
        <v>53546.49</v>
      </c>
      <c r="I33" s="366">
        <v>9311.7199999999993</v>
      </c>
      <c r="J33" s="365">
        <v>0.14813848501253854</v>
      </c>
    </row>
    <row r="34" spans="1:10" x14ac:dyDescent="0.2">
      <c r="A34" s="368" t="s">
        <v>1963</v>
      </c>
      <c r="B34" s="368" t="s">
        <v>1962</v>
      </c>
      <c r="C34" s="368" t="s">
        <v>1013</v>
      </c>
      <c r="D34" s="368">
        <v>5</v>
      </c>
      <c r="E34" s="368">
        <v>95</v>
      </c>
      <c r="F34" s="367">
        <v>5152.05</v>
      </c>
      <c r="G34" s="366">
        <v>0</v>
      </c>
      <c r="H34" s="366">
        <v>4766.3999999999996</v>
      </c>
      <c r="I34" s="366">
        <v>385.65</v>
      </c>
      <c r="J34" s="365">
        <v>7.4853699013014238E-2</v>
      </c>
    </row>
    <row r="35" spans="1:10" x14ac:dyDescent="0.2">
      <c r="A35" s="368" t="s">
        <v>1847</v>
      </c>
      <c r="B35" s="368" t="s">
        <v>1846</v>
      </c>
      <c r="C35" s="368" t="s">
        <v>1013</v>
      </c>
      <c r="D35" s="368">
        <v>5</v>
      </c>
      <c r="E35" s="368">
        <v>95</v>
      </c>
      <c r="F35" s="367">
        <v>6171.9</v>
      </c>
      <c r="G35" s="366">
        <v>0</v>
      </c>
      <c r="H35" s="366">
        <v>5152.1000000000004</v>
      </c>
      <c r="I35" s="366">
        <v>1019.8</v>
      </c>
      <c r="J35" s="365">
        <v>0.16523274842431018</v>
      </c>
    </row>
    <row r="36" spans="1:10" x14ac:dyDescent="0.2">
      <c r="A36" s="368" t="s">
        <v>1843</v>
      </c>
      <c r="B36" s="368" t="s">
        <v>1842</v>
      </c>
      <c r="C36" s="368" t="s">
        <v>1013</v>
      </c>
      <c r="D36" s="368">
        <v>10</v>
      </c>
      <c r="E36" s="368">
        <v>190</v>
      </c>
      <c r="F36" s="367">
        <v>10539</v>
      </c>
      <c r="G36" s="366">
        <v>0</v>
      </c>
      <c r="H36" s="366">
        <v>9696.9</v>
      </c>
      <c r="I36" s="366">
        <v>842.1</v>
      </c>
      <c r="J36" s="365">
        <v>7.9903216623968112E-2</v>
      </c>
    </row>
    <row r="37" spans="1:10" ht="24" customHeight="1" x14ac:dyDescent="0.2">
      <c r="A37" s="368" t="s">
        <v>1841</v>
      </c>
      <c r="B37" s="368" t="s">
        <v>1840</v>
      </c>
      <c r="C37" s="368" t="s">
        <v>1013</v>
      </c>
      <c r="D37" s="368">
        <v>6</v>
      </c>
      <c r="E37" s="368">
        <v>114</v>
      </c>
      <c r="F37" s="367">
        <v>7308.06</v>
      </c>
      <c r="G37" s="366">
        <v>0</v>
      </c>
      <c r="H37" s="366">
        <v>4932.24</v>
      </c>
      <c r="I37" s="366">
        <v>2375.8200000000002</v>
      </c>
      <c r="J37" s="365">
        <v>0.32509585307181388</v>
      </c>
    </row>
    <row r="38" spans="1:10" ht="24" customHeight="1" x14ac:dyDescent="0.2">
      <c r="A38" s="368" t="s">
        <v>1839</v>
      </c>
      <c r="B38" s="368" t="s">
        <v>1838</v>
      </c>
      <c r="C38" s="368" t="s">
        <v>1013</v>
      </c>
      <c r="D38" s="368">
        <v>2</v>
      </c>
      <c r="E38" s="368">
        <v>38</v>
      </c>
      <c r="F38" s="367">
        <v>3425.54</v>
      </c>
      <c r="G38" s="366">
        <v>0</v>
      </c>
      <c r="H38" s="366">
        <v>2492.48</v>
      </c>
      <c r="I38" s="366">
        <v>933.06</v>
      </c>
      <c r="J38" s="365">
        <v>0.27238333226294248</v>
      </c>
    </row>
    <row r="39" spans="1:10" ht="24" customHeight="1" x14ac:dyDescent="0.2">
      <c r="A39" s="368" t="s">
        <v>3151</v>
      </c>
      <c r="B39" s="368" t="s">
        <v>3150</v>
      </c>
      <c r="C39" s="368" t="s">
        <v>1013</v>
      </c>
      <c r="D39" s="368">
        <v>4</v>
      </c>
      <c r="E39" s="368">
        <v>76</v>
      </c>
      <c r="F39" s="367">
        <v>4717.62</v>
      </c>
      <c r="G39" s="366">
        <v>0</v>
      </c>
      <c r="H39" s="366">
        <v>3752.24</v>
      </c>
      <c r="I39" s="366">
        <v>965.38</v>
      </c>
      <c r="J39" s="365">
        <v>0.20463284452753719</v>
      </c>
    </row>
    <row r="40" spans="1:10" ht="24" customHeight="1" x14ac:dyDescent="0.2">
      <c r="A40" s="368" t="s">
        <v>1837</v>
      </c>
      <c r="B40" s="368" t="s">
        <v>1836</v>
      </c>
      <c r="C40" s="368" t="s">
        <v>1013</v>
      </c>
      <c r="D40" s="368">
        <v>1617</v>
      </c>
      <c r="E40" s="368">
        <v>30723</v>
      </c>
      <c r="F40" s="367">
        <v>1121660.54</v>
      </c>
      <c r="G40" s="366">
        <v>0</v>
      </c>
      <c r="H40" s="366">
        <v>1060945.67</v>
      </c>
      <c r="I40" s="366">
        <v>60714.87</v>
      </c>
      <c r="J40" s="365">
        <v>5.4129451678847508E-2</v>
      </c>
    </row>
    <row r="41" spans="1:10" ht="24" customHeight="1" x14ac:dyDescent="0.2">
      <c r="A41" s="368" t="s">
        <v>3149</v>
      </c>
      <c r="B41" s="368" t="s">
        <v>3148</v>
      </c>
      <c r="C41" s="368" t="s">
        <v>1013</v>
      </c>
      <c r="D41" s="368">
        <v>8</v>
      </c>
      <c r="E41" s="368">
        <v>152</v>
      </c>
      <c r="F41" s="367">
        <v>9112.56</v>
      </c>
      <c r="G41" s="366">
        <v>0</v>
      </c>
      <c r="H41" s="366">
        <v>8441.68</v>
      </c>
      <c r="I41" s="366">
        <v>670.88</v>
      </c>
      <c r="J41" s="365">
        <v>7.3621463123425254E-2</v>
      </c>
    </row>
    <row r="42" spans="1:10" ht="24" customHeight="1" x14ac:dyDescent="0.2">
      <c r="A42" s="368" t="s">
        <v>1833</v>
      </c>
      <c r="B42" s="368" t="s">
        <v>1832</v>
      </c>
      <c r="C42" s="368" t="s">
        <v>1013</v>
      </c>
      <c r="D42" s="368">
        <v>2</v>
      </c>
      <c r="E42" s="368">
        <v>38</v>
      </c>
      <c r="F42" s="367">
        <v>3744.34</v>
      </c>
      <c r="G42" s="366">
        <v>0</v>
      </c>
      <c r="H42" s="366">
        <v>2413.14</v>
      </c>
      <c r="I42" s="366">
        <v>1331.2</v>
      </c>
      <c r="J42" s="365">
        <v>0.35552326978853416</v>
      </c>
    </row>
    <row r="43" spans="1:10" ht="24" customHeight="1" x14ac:dyDescent="0.2">
      <c r="A43" s="368" t="s">
        <v>1831</v>
      </c>
      <c r="B43" s="368" t="s">
        <v>1830</v>
      </c>
      <c r="C43" s="368" t="s">
        <v>1013</v>
      </c>
      <c r="D43" s="368">
        <v>1</v>
      </c>
      <c r="E43" s="368">
        <v>19</v>
      </c>
      <c r="F43" s="367">
        <v>1635.6</v>
      </c>
      <c r="G43" s="366">
        <v>0</v>
      </c>
      <c r="H43" s="366">
        <v>1190.0899999999999</v>
      </c>
      <c r="I43" s="366">
        <v>445.51</v>
      </c>
      <c r="J43" s="365">
        <v>0.27238322328197601</v>
      </c>
    </row>
    <row r="44" spans="1:10" ht="24" customHeight="1" x14ac:dyDescent="0.2">
      <c r="A44" s="368" t="s">
        <v>5285</v>
      </c>
      <c r="B44" s="368" t="s">
        <v>5284</v>
      </c>
      <c r="C44" s="368" t="s">
        <v>1013</v>
      </c>
      <c r="D44" s="368">
        <v>1</v>
      </c>
      <c r="E44" s="368">
        <v>19</v>
      </c>
      <c r="F44" s="367">
        <v>1612.24</v>
      </c>
      <c r="G44" s="366">
        <v>0</v>
      </c>
      <c r="H44" s="366">
        <v>992.87</v>
      </c>
      <c r="I44" s="366">
        <v>619.37</v>
      </c>
      <c r="J44" s="365">
        <v>0.38416736962238873</v>
      </c>
    </row>
    <row r="45" spans="1:10" ht="24" customHeight="1" x14ac:dyDescent="0.2">
      <c r="A45" s="368" t="s">
        <v>1827</v>
      </c>
      <c r="B45" s="368" t="s">
        <v>1826</v>
      </c>
      <c r="C45" s="368" t="s">
        <v>1013</v>
      </c>
      <c r="D45" s="368">
        <v>4</v>
      </c>
      <c r="E45" s="368">
        <v>76</v>
      </c>
      <c r="F45" s="367">
        <v>8765.66</v>
      </c>
      <c r="G45" s="366">
        <v>0</v>
      </c>
      <c r="H45" s="366">
        <v>6924.32</v>
      </c>
      <c r="I45" s="366">
        <v>1841.34</v>
      </c>
      <c r="J45" s="365">
        <v>0.21006290456166449</v>
      </c>
    </row>
    <row r="46" spans="1:10" ht="24" customHeight="1" x14ac:dyDescent="0.2">
      <c r="A46" s="368" t="s">
        <v>1825</v>
      </c>
      <c r="B46" s="368" t="s">
        <v>1824</v>
      </c>
      <c r="C46" s="368" t="s">
        <v>1013</v>
      </c>
      <c r="D46" s="368">
        <v>2</v>
      </c>
      <c r="E46" s="368">
        <v>38</v>
      </c>
      <c r="F46" s="367">
        <v>2670</v>
      </c>
      <c r="G46" s="366">
        <v>0</v>
      </c>
      <c r="H46" s="366">
        <v>2360.02</v>
      </c>
      <c r="I46" s="366">
        <v>309.98</v>
      </c>
      <c r="J46" s="365">
        <v>0.11609737827715355</v>
      </c>
    </row>
    <row r="47" spans="1:10" ht="24" customHeight="1" x14ac:dyDescent="0.2">
      <c r="A47" s="368" t="s">
        <v>11975</v>
      </c>
      <c r="B47" s="368" t="s">
        <v>11974</v>
      </c>
      <c r="C47" s="368" t="s">
        <v>1013</v>
      </c>
      <c r="D47" s="368">
        <v>2</v>
      </c>
      <c r="E47" s="368">
        <v>38</v>
      </c>
      <c r="F47" s="367">
        <v>22372.28</v>
      </c>
      <c r="G47" s="366">
        <v>0</v>
      </c>
      <c r="H47" s="366">
        <v>15177.2</v>
      </c>
      <c r="I47" s="366">
        <v>7195.08</v>
      </c>
      <c r="J47" s="365">
        <v>0.32160691713137868</v>
      </c>
    </row>
    <row r="48" spans="1:10" ht="24" customHeight="1" x14ac:dyDescent="0.2">
      <c r="A48" s="368" t="s">
        <v>1820</v>
      </c>
      <c r="B48" s="368" t="s">
        <v>1819</v>
      </c>
      <c r="C48" s="368" t="s">
        <v>1818</v>
      </c>
      <c r="D48" s="368">
        <v>14</v>
      </c>
      <c r="E48" s="368">
        <v>154.56</v>
      </c>
      <c r="F48" s="367">
        <v>4601.84</v>
      </c>
      <c r="G48" s="366">
        <v>0</v>
      </c>
      <c r="H48" s="366">
        <v>3397.57</v>
      </c>
      <c r="I48" s="366">
        <v>1204.27</v>
      </c>
      <c r="J48" s="365">
        <v>0.26169314882742556</v>
      </c>
    </row>
    <row r="49" spans="1:10" ht="24" customHeight="1" x14ac:dyDescent="0.2">
      <c r="A49" s="368" t="s">
        <v>1817</v>
      </c>
      <c r="B49" s="368" t="s">
        <v>1816</v>
      </c>
      <c r="C49" s="368" t="s">
        <v>1013</v>
      </c>
      <c r="D49" s="368">
        <v>13</v>
      </c>
      <c r="E49" s="368">
        <v>247</v>
      </c>
      <c r="F49" s="367">
        <v>9240.4</v>
      </c>
      <c r="G49" s="366">
        <v>0</v>
      </c>
      <c r="H49" s="366">
        <v>6803.84</v>
      </c>
      <c r="I49" s="366">
        <v>2436.56</v>
      </c>
      <c r="J49" s="365">
        <v>0.26368555473789013</v>
      </c>
    </row>
    <row r="50" spans="1:10" ht="24" customHeight="1" x14ac:dyDescent="0.2">
      <c r="A50" s="368" t="s">
        <v>1815</v>
      </c>
      <c r="B50" s="368" t="s">
        <v>1814</v>
      </c>
      <c r="C50" s="368" t="s">
        <v>1013</v>
      </c>
      <c r="D50" s="368">
        <v>5</v>
      </c>
      <c r="E50" s="368">
        <v>95</v>
      </c>
      <c r="F50" s="367">
        <v>3348.76</v>
      </c>
      <c r="G50" s="366">
        <v>0</v>
      </c>
      <c r="H50" s="366">
        <v>3680.5</v>
      </c>
      <c r="I50" s="366">
        <v>-331.74</v>
      </c>
      <c r="J50" s="365">
        <v>-9.9063533964810851E-2</v>
      </c>
    </row>
    <row r="51" spans="1:10" ht="24" customHeight="1" x14ac:dyDescent="0.2">
      <c r="A51" s="368" t="s">
        <v>1960</v>
      </c>
      <c r="B51" s="368" t="s">
        <v>1959</v>
      </c>
      <c r="C51" s="368" t="s">
        <v>1013</v>
      </c>
      <c r="D51" s="368">
        <v>13</v>
      </c>
      <c r="E51" s="368">
        <v>247</v>
      </c>
      <c r="F51" s="367">
        <v>13782.81</v>
      </c>
      <c r="G51" s="366">
        <v>0</v>
      </c>
      <c r="H51" s="366">
        <v>12396.71</v>
      </c>
      <c r="I51" s="366">
        <v>1386.1</v>
      </c>
      <c r="J51" s="365">
        <v>0.10056730086245112</v>
      </c>
    </row>
    <row r="52" spans="1:10" ht="24" customHeight="1" x14ac:dyDescent="0.2">
      <c r="A52" s="368" t="s">
        <v>1813</v>
      </c>
      <c r="B52" s="368" t="s">
        <v>1812</v>
      </c>
      <c r="C52" s="368" t="s">
        <v>1013</v>
      </c>
      <c r="D52" s="368">
        <v>1</v>
      </c>
      <c r="E52" s="368">
        <v>19</v>
      </c>
      <c r="F52" s="367">
        <v>1658.68</v>
      </c>
      <c r="G52" s="366">
        <v>0</v>
      </c>
      <c r="H52" s="366">
        <v>1174.27</v>
      </c>
      <c r="I52" s="366">
        <v>484.41</v>
      </c>
      <c r="J52" s="365">
        <v>0.29204548194950203</v>
      </c>
    </row>
    <row r="53" spans="1:10" ht="24" customHeight="1" x14ac:dyDescent="0.2">
      <c r="A53" s="368" t="s">
        <v>1811</v>
      </c>
      <c r="B53" s="368" t="s">
        <v>1810</v>
      </c>
      <c r="C53" s="368" t="s">
        <v>1013</v>
      </c>
      <c r="D53" s="368">
        <v>22</v>
      </c>
      <c r="E53" s="368">
        <v>418</v>
      </c>
      <c r="F53" s="367">
        <v>26949.58</v>
      </c>
      <c r="G53" s="366">
        <v>0</v>
      </c>
      <c r="H53" s="366">
        <v>21113.29</v>
      </c>
      <c r="I53" s="366">
        <v>5836.29</v>
      </c>
      <c r="J53" s="365">
        <v>0.21656330080097724</v>
      </c>
    </row>
    <row r="54" spans="1:10" ht="24" customHeight="1" x14ac:dyDescent="0.2">
      <c r="A54" s="368" t="s">
        <v>3144</v>
      </c>
      <c r="B54" s="368" t="s">
        <v>3143</v>
      </c>
      <c r="C54" s="368" t="s">
        <v>1013</v>
      </c>
      <c r="D54" s="368">
        <v>3</v>
      </c>
      <c r="E54" s="368">
        <v>57</v>
      </c>
      <c r="F54" s="367">
        <v>6545.07</v>
      </c>
      <c r="G54" s="366">
        <v>0</v>
      </c>
      <c r="H54" s="366">
        <v>3986.19</v>
      </c>
      <c r="I54" s="366">
        <v>2558.88</v>
      </c>
      <c r="J54" s="365">
        <v>0.39096296907443312</v>
      </c>
    </row>
    <row r="55" spans="1:10" ht="24" customHeight="1" x14ac:dyDescent="0.2">
      <c r="A55" s="368" t="s">
        <v>1809</v>
      </c>
      <c r="B55" s="368" t="s">
        <v>1808</v>
      </c>
      <c r="C55" s="368" t="s">
        <v>1013</v>
      </c>
      <c r="D55" s="368">
        <v>6</v>
      </c>
      <c r="E55" s="368">
        <v>114</v>
      </c>
      <c r="F55" s="367">
        <v>0.06</v>
      </c>
      <c r="G55" s="366">
        <v>0</v>
      </c>
      <c r="H55" s="366">
        <v>1106.22</v>
      </c>
      <c r="I55" s="366">
        <v>-1106.1600000000001</v>
      </c>
      <c r="J55" s="365">
        <v>-18436</v>
      </c>
    </row>
    <row r="56" spans="1:10" ht="24" customHeight="1" x14ac:dyDescent="0.2">
      <c r="A56" s="368" t="s">
        <v>1807</v>
      </c>
      <c r="B56" s="368" t="s">
        <v>1806</v>
      </c>
      <c r="C56" s="368" t="s">
        <v>1013</v>
      </c>
      <c r="D56" s="368">
        <v>25</v>
      </c>
      <c r="E56" s="368">
        <v>475</v>
      </c>
      <c r="F56" s="367">
        <v>3024.07</v>
      </c>
      <c r="G56" s="366">
        <v>0</v>
      </c>
      <c r="H56" s="366">
        <v>3746.87</v>
      </c>
      <c r="I56" s="366">
        <v>-722.8</v>
      </c>
      <c r="J56" s="365">
        <v>-0.23901563125192207</v>
      </c>
    </row>
    <row r="57" spans="1:10" ht="24" customHeight="1" x14ac:dyDescent="0.2">
      <c r="A57" s="368" t="s">
        <v>2313</v>
      </c>
      <c r="B57" s="368" t="s">
        <v>2312</v>
      </c>
      <c r="C57" s="368" t="s">
        <v>1013</v>
      </c>
      <c r="D57" s="368">
        <v>36</v>
      </c>
      <c r="E57" s="368">
        <v>684</v>
      </c>
      <c r="F57" s="367">
        <v>0.36</v>
      </c>
      <c r="G57" s="366">
        <v>0</v>
      </c>
      <c r="H57" s="366">
        <v>22270.86</v>
      </c>
      <c r="I57" s="366">
        <v>-22270.5</v>
      </c>
      <c r="J57" s="365">
        <v>-61862.5</v>
      </c>
    </row>
    <row r="58" spans="1:10" ht="24" customHeight="1" x14ac:dyDescent="0.2">
      <c r="A58" s="368" t="s">
        <v>4431</v>
      </c>
      <c r="B58" s="368" t="s">
        <v>4430</v>
      </c>
      <c r="C58" s="368" t="s">
        <v>1013</v>
      </c>
      <c r="D58" s="368">
        <v>3</v>
      </c>
      <c r="E58" s="368">
        <v>57</v>
      </c>
      <c r="F58" s="367">
        <v>5067.4799999999996</v>
      </c>
      <c r="G58" s="366">
        <v>0</v>
      </c>
      <c r="H58" s="366">
        <v>3780.75</v>
      </c>
      <c r="I58" s="366">
        <v>1286.73</v>
      </c>
      <c r="J58" s="365">
        <v>0.25391910772218146</v>
      </c>
    </row>
    <row r="59" spans="1:10" ht="24" customHeight="1" x14ac:dyDescent="0.2">
      <c r="A59" s="368" t="s">
        <v>1805</v>
      </c>
      <c r="B59" s="368" t="s">
        <v>1804</v>
      </c>
      <c r="C59" s="368" t="s">
        <v>1013</v>
      </c>
      <c r="D59" s="368">
        <v>2</v>
      </c>
      <c r="E59" s="368">
        <v>38</v>
      </c>
      <c r="F59" s="367">
        <v>3670.3</v>
      </c>
      <c r="G59" s="366">
        <v>0</v>
      </c>
      <c r="H59" s="366">
        <v>2728.26</v>
      </c>
      <c r="I59" s="366">
        <v>942.04</v>
      </c>
      <c r="J59" s="365">
        <v>0.25666566765659482</v>
      </c>
    </row>
    <row r="60" spans="1:10" ht="24" customHeight="1" x14ac:dyDescent="0.2">
      <c r="A60" s="368" t="s">
        <v>1802</v>
      </c>
      <c r="B60" s="368" t="s">
        <v>1801</v>
      </c>
      <c r="C60" s="368" t="s">
        <v>1803</v>
      </c>
      <c r="D60" s="368">
        <v>15</v>
      </c>
      <c r="E60" s="368">
        <v>85.14</v>
      </c>
      <c r="F60" s="367">
        <v>23040.09</v>
      </c>
      <c r="G60" s="366">
        <v>0</v>
      </c>
      <c r="H60" s="366">
        <v>19524.61</v>
      </c>
      <c r="I60" s="366">
        <v>3515.48</v>
      </c>
      <c r="J60" s="365">
        <v>0.15258100120268628</v>
      </c>
    </row>
    <row r="61" spans="1:10" ht="24" customHeight="1" x14ac:dyDescent="0.2">
      <c r="A61" s="368" t="s">
        <v>1802</v>
      </c>
      <c r="B61" s="368" t="s">
        <v>1801</v>
      </c>
      <c r="C61" s="368" t="s">
        <v>1800</v>
      </c>
      <c r="D61" s="368">
        <v>48</v>
      </c>
      <c r="E61" s="368">
        <v>22.704000000000001</v>
      </c>
      <c r="F61" s="367">
        <v>5620.32</v>
      </c>
      <c r="G61" s="366">
        <v>0</v>
      </c>
      <c r="H61" s="366">
        <v>5203.71</v>
      </c>
      <c r="I61" s="366">
        <v>416.61</v>
      </c>
      <c r="J61" s="365">
        <v>7.4125672559569561E-2</v>
      </c>
    </row>
    <row r="62" spans="1:10" x14ac:dyDescent="0.2">
      <c r="A62" s="368" t="s">
        <v>1799</v>
      </c>
      <c r="B62" s="368" t="s">
        <v>1798</v>
      </c>
      <c r="C62" s="368" t="s">
        <v>1013</v>
      </c>
      <c r="D62" s="368">
        <v>12</v>
      </c>
      <c r="E62" s="368">
        <v>228</v>
      </c>
      <c r="F62" s="367">
        <v>18661.16</v>
      </c>
      <c r="G62" s="366">
        <v>0</v>
      </c>
      <c r="H62" s="366">
        <v>14559.33</v>
      </c>
      <c r="I62" s="366">
        <v>4101.83</v>
      </c>
      <c r="J62" s="365">
        <v>0.21980573554912985</v>
      </c>
    </row>
    <row r="63" spans="1:10" ht="24" customHeight="1" x14ac:dyDescent="0.2">
      <c r="A63" s="368" t="s">
        <v>11973</v>
      </c>
      <c r="B63" s="368" t="s">
        <v>11972</v>
      </c>
      <c r="C63" s="368" t="s">
        <v>1013</v>
      </c>
      <c r="D63" s="368">
        <v>2</v>
      </c>
      <c r="E63" s="368">
        <v>38</v>
      </c>
      <c r="F63" s="367">
        <v>2552.66</v>
      </c>
      <c r="G63" s="366">
        <v>0</v>
      </c>
      <c r="H63" s="366">
        <v>1759.68</v>
      </c>
      <c r="I63" s="366">
        <v>792.98</v>
      </c>
      <c r="J63" s="365">
        <v>0.31064849999608252</v>
      </c>
    </row>
    <row r="64" spans="1:10" ht="24" customHeight="1" x14ac:dyDescent="0.2">
      <c r="A64" s="368" t="s">
        <v>1795</v>
      </c>
      <c r="B64" s="368" t="s">
        <v>1794</v>
      </c>
      <c r="C64" s="368" t="s">
        <v>1013</v>
      </c>
      <c r="D64" s="368">
        <v>82</v>
      </c>
      <c r="E64" s="368">
        <v>1558</v>
      </c>
      <c r="F64" s="367">
        <v>61873.58</v>
      </c>
      <c r="G64" s="366">
        <v>0</v>
      </c>
      <c r="H64" s="366">
        <v>65571.44</v>
      </c>
      <c r="I64" s="366">
        <v>-3697.86</v>
      </c>
      <c r="J64" s="365">
        <v>-5.9764765510578181E-2</v>
      </c>
    </row>
    <row r="65" spans="1:10" ht="24" customHeight="1" x14ac:dyDescent="0.2">
      <c r="A65" s="368" t="s">
        <v>1793</v>
      </c>
      <c r="B65" s="368" t="s">
        <v>1792</v>
      </c>
      <c r="C65" s="368" t="s">
        <v>1013</v>
      </c>
      <c r="D65" s="368">
        <v>1</v>
      </c>
      <c r="E65" s="368">
        <v>19</v>
      </c>
      <c r="F65" s="367">
        <v>1584.92</v>
      </c>
      <c r="G65" s="366">
        <v>0</v>
      </c>
      <c r="H65" s="366">
        <v>1153.22</v>
      </c>
      <c r="I65" s="366">
        <v>431.7</v>
      </c>
      <c r="J65" s="365">
        <v>0.27237967846957573</v>
      </c>
    </row>
    <row r="66" spans="1:10" ht="24" customHeight="1" x14ac:dyDescent="0.2">
      <c r="A66" s="368" t="s">
        <v>3142</v>
      </c>
      <c r="B66" s="368" t="s">
        <v>3141</v>
      </c>
      <c r="C66" s="368" t="s">
        <v>1013</v>
      </c>
      <c r="D66" s="368">
        <v>3</v>
      </c>
      <c r="E66" s="368">
        <v>57</v>
      </c>
      <c r="F66" s="367">
        <v>4211.7299999999996</v>
      </c>
      <c r="G66" s="366">
        <v>0</v>
      </c>
      <c r="H66" s="366">
        <v>3078.24</v>
      </c>
      <c r="I66" s="366">
        <v>1133.49</v>
      </c>
      <c r="J66" s="365">
        <v>0.26912693833650303</v>
      </c>
    </row>
    <row r="67" spans="1:10" ht="12" customHeight="1" x14ac:dyDescent="0.2">
      <c r="A67" s="368" t="s">
        <v>1789</v>
      </c>
      <c r="B67" s="368" t="s">
        <v>1788</v>
      </c>
      <c r="C67" s="368" t="s">
        <v>1785</v>
      </c>
      <c r="D67" s="368">
        <v>202</v>
      </c>
      <c r="E67" s="368">
        <v>4040</v>
      </c>
      <c r="F67" s="367">
        <v>79608.399999999994</v>
      </c>
      <c r="G67" s="366">
        <v>0</v>
      </c>
      <c r="H67" s="366">
        <v>67502.34</v>
      </c>
      <c r="I67" s="366">
        <v>12106.06</v>
      </c>
      <c r="J67" s="365">
        <v>0.15207013330251581</v>
      </c>
    </row>
    <row r="68" spans="1:10" ht="12" customHeight="1" x14ac:dyDescent="0.2">
      <c r="A68" s="368" t="s">
        <v>1787</v>
      </c>
      <c r="B68" s="368" t="s">
        <v>1786</v>
      </c>
      <c r="C68" s="368" t="s">
        <v>1785</v>
      </c>
      <c r="D68" s="368">
        <v>21</v>
      </c>
      <c r="E68" s="368">
        <v>420</v>
      </c>
      <c r="F68" s="367">
        <v>9217.02</v>
      </c>
      <c r="G68" s="366">
        <v>0</v>
      </c>
      <c r="H68" s="366">
        <v>8702.4</v>
      </c>
      <c r="I68" s="366">
        <v>514.62</v>
      </c>
      <c r="J68" s="365">
        <v>5.5833664242889783E-2</v>
      </c>
    </row>
    <row r="69" spans="1:10" ht="24" customHeight="1" x14ac:dyDescent="0.2">
      <c r="A69" s="368" t="s">
        <v>1784</v>
      </c>
      <c r="B69" s="368" t="s">
        <v>1783</v>
      </c>
      <c r="C69" s="368" t="s">
        <v>1771</v>
      </c>
      <c r="D69" s="368">
        <v>72</v>
      </c>
      <c r="E69" s="368">
        <v>432</v>
      </c>
      <c r="F69" s="367">
        <v>38618.230000000003</v>
      </c>
      <c r="G69" s="366">
        <v>0</v>
      </c>
      <c r="H69" s="366">
        <v>34147.620000000003</v>
      </c>
      <c r="I69" s="366">
        <v>4470.6099999999997</v>
      </c>
      <c r="J69" s="365">
        <v>0.11576423880638756</v>
      </c>
    </row>
    <row r="70" spans="1:10" ht="24" customHeight="1" x14ac:dyDescent="0.2">
      <c r="A70" s="368" t="s">
        <v>1784</v>
      </c>
      <c r="B70" s="368" t="s">
        <v>1783</v>
      </c>
      <c r="C70" s="368" t="s">
        <v>1774</v>
      </c>
      <c r="D70" s="368">
        <v>192</v>
      </c>
      <c r="E70" s="368">
        <v>48</v>
      </c>
      <c r="F70" s="367">
        <v>4746.24</v>
      </c>
      <c r="G70" s="366">
        <v>0</v>
      </c>
      <c r="H70" s="366">
        <v>3929.04</v>
      </c>
      <c r="I70" s="366">
        <v>817.2</v>
      </c>
      <c r="J70" s="365">
        <v>0.17217839805825244</v>
      </c>
    </row>
    <row r="71" spans="1:10" ht="24" customHeight="1" x14ac:dyDescent="0.2">
      <c r="A71" s="368" t="s">
        <v>1782</v>
      </c>
      <c r="B71" s="368" t="s">
        <v>1781</v>
      </c>
      <c r="C71" s="368" t="s">
        <v>1771</v>
      </c>
      <c r="D71" s="368">
        <v>74</v>
      </c>
      <c r="E71" s="368">
        <v>444</v>
      </c>
      <c r="F71" s="367">
        <v>56407.95</v>
      </c>
      <c r="G71" s="366">
        <v>0</v>
      </c>
      <c r="H71" s="366">
        <v>45867.98</v>
      </c>
      <c r="I71" s="366">
        <v>10539.97</v>
      </c>
      <c r="J71" s="365">
        <v>0.18685256244908741</v>
      </c>
    </row>
    <row r="72" spans="1:10" ht="24" customHeight="1" x14ac:dyDescent="0.2">
      <c r="A72" s="368" t="s">
        <v>1780</v>
      </c>
      <c r="B72" s="368" t="s">
        <v>1779</v>
      </c>
      <c r="C72" s="368" t="s">
        <v>1771</v>
      </c>
      <c r="D72" s="368">
        <v>8</v>
      </c>
      <c r="E72" s="368">
        <v>48</v>
      </c>
      <c r="F72" s="367">
        <v>8445.77</v>
      </c>
      <c r="G72" s="366">
        <v>0</v>
      </c>
      <c r="H72" s="366">
        <v>7661.49</v>
      </c>
      <c r="I72" s="366">
        <v>784.28</v>
      </c>
      <c r="J72" s="365">
        <v>9.2860686473820619E-2</v>
      </c>
    </row>
    <row r="73" spans="1:10" ht="24" customHeight="1" x14ac:dyDescent="0.2">
      <c r="A73" s="368" t="s">
        <v>1778</v>
      </c>
      <c r="B73" s="368" t="s">
        <v>1777</v>
      </c>
      <c r="C73" s="368" t="s">
        <v>1771</v>
      </c>
      <c r="D73" s="368">
        <v>60</v>
      </c>
      <c r="E73" s="368">
        <v>360</v>
      </c>
      <c r="F73" s="367">
        <v>37191.33</v>
      </c>
      <c r="G73" s="366">
        <v>0</v>
      </c>
      <c r="H73" s="366">
        <v>27901.13</v>
      </c>
      <c r="I73" s="366">
        <v>9290.2000000000007</v>
      </c>
      <c r="J73" s="365">
        <v>0.24979477743872025</v>
      </c>
    </row>
    <row r="74" spans="1:10" ht="24" customHeight="1" x14ac:dyDescent="0.2">
      <c r="A74" s="368" t="s">
        <v>1778</v>
      </c>
      <c r="B74" s="368" t="s">
        <v>1777</v>
      </c>
      <c r="C74" s="368" t="s">
        <v>1774</v>
      </c>
      <c r="D74" s="368">
        <v>120</v>
      </c>
      <c r="E74" s="368">
        <v>30</v>
      </c>
      <c r="F74" s="367">
        <v>3452.4</v>
      </c>
      <c r="G74" s="366">
        <v>0</v>
      </c>
      <c r="H74" s="366">
        <v>2197.48</v>
      </c>
      <c r="I74" s="366">
        <v>1254.92</v>
      </c>
      <c r="J74" s="365">
        <v>0.36349206349206348</v>
      </c>
    </row>
    <row r="75" spans="1:10" ht="24" customHeight="1" x14ac:dyDescent="0.2">
      <c r="A75" s="368" t="s">
        <v>1776</v>
      </c>
      <c r="B75" s="368" t="s">
        <v>1775</v>
      </c>
      <c r="C75" s="368" t="s">
        <v>1771</v>
      </c>
      <c r="D75" s="368">
        <v>78</v>
      </c>
      <c r="E75" s="368">
        <v>468</v>
      </c>
      <c r="F75" s="367">
        <v>44061.46</v>
      </c>
      <c r="G75" s="366">
        <v>0</v>
      </c>
      <c r="H75" s="366">
        <v>37189.9</v>
      </c>
      <c r="I75" s="366">
        <v>6871.56</v>
      </c>
      <c r="J75" s="365">
        <v>0.15595397882866341</v>
      </c>
    </row>
    <row r="76" spans="1:10" ht="24" customHeight="1" x14ac:dyDescent="0.2">
      <c r="A76" s="368" t="s">
        <v>1776</v>
      </c>
      <c r="B76" s="368" t="s">
        <v>1775</v>
      </c>
      <c r="C76" s="368" t="s">
        <v>1774</v>
      </c>
      <c r="D76" s="368">
        <v>72</v>
      </c>
      <c r="E76" s="368">
        <v>18</v>
      </c>
      <c r="F76" s="367">
        <v>1954.8</v>
      </c>
      <c r="G76" s="366">
        <v>0</v>
      </c>
      <c r="H76" s="366">
        <v>1434.78</v>
      </c>
      <c r="I76" s="366">
        <v>520.02</v>
      </c>
      <c r="J76" s="365">
        <v>0.26602209944751382</v>
      </c>
    </row>
    <row r="77" spans="1:10" ht="24" customHeight="1" x14ac:dyDescent="0.2">
      <c r="A77" s="368" t="s">
        <v>1773</v>
      </c>
      <c r="B77" s="368" t="s">
        <v>1772</v>
      </c>
      <c r="C77" s="368" t="s">
        <v>1771</v>
      </c>
      <c r="D77" s="368">
        <v>48</v>
      </c>
      <c r="E77" s="368">
        <v>288</v>
      </c>
      <c r="F77" s="367">
        <v>30940.16</v>
      </c>
      <c r="G77" s="366">
        <v>0</v>
      </c>
      <c r="H77" s="366">
        <v>26081.3</v>
      </c>
      <c r="I77" s="366">
        <v>4858.8599999999997</v>
      </c>
      <c r="J77" s="365">
        <v>0.15704055829058414</v>
      </c>
    </row>
    <row r="78" spans="1:10" ht="24" customHeight="1" x14ac:dyDescent="0.2">
      <c r="A78" s="368" t="s">
        <v>1773</v>
      </c>
      <c r="B78" s="368" t="s">
        <v>1772</v>
      </c>
      <c r="C78" s="368" t="s">
        <v>1774</v>
      </c>
      <c r="D78" s="368">
        <v>48</v>
      </c>
      <c r="E78" s="368">
        <v>12</v>
      </c>
      <c r="F78" s="367">
        <v>1458.72</v>
      </c>
      <c r="G78" s="366">
        <v>0</v>
      </c>
      <c r="H78" s="366">
        <v>1085.82</v>
      </c>
      <c r="I78" s="366">
        <v>372.9</v>
      </c>
      <c r="J78" s="365">
        <v>0.25563507732806845</v>
      </c>
    </row>
    <row r="79" spans="1:10" ht="24" customHeight="1" x14ac:dyDescent="0.2">
      <c r="A79" s="368" t="s">
        <v>1770</v>
      </c>
      <c r="B79" s="368" t="s">
        <v>1769</v>
      </c>
      <c r="C79" s="368" t="s">
        <v>1764</v>
      </c>
      <c r="D79" s="368">
        <v>22</v>
      </c>
      <c r="E79" s="368">
        <v>312.18</v>
      </c>
      <c r="F79" s="367">
        <v>21286.41</v>
      </c>
      <c r="G79" s="366">
        <v>0</v>
      </c>
      <c r="H79" s="366">
        <v>20822.71</v>
      </c>
      <c r="I79" s="366">
        <v>463.7</v>
      </c>
      <c r="J79" s="365">
        <v>2.1783851762697419E-2</v>
      </c>
    </row>
    <row r="80" spans="1:10" ht="24" customHeight="1" x14ac:dyDescent="0.2">
      <c r="A80" s="368" t="s">
        <v>1766</v>
      </c>
      <c r="B80" s="368" t="s">
        <v>1765</v>
      </c>
      <c r="C80" s="368" t="s">
        <v>1764</v>
      </c>
      <c r="D80" s="368">
        <v>2</v>
      </c>
      <c r="E80" s="368">
        <v>28.38</v>
      </c>
      <c r="F80" s="367">
        <v>2335.2600000000002</v>
      </c>
      <c r="G80" s="366">
        <v>0</v>
      </c>
      <c r="H80" s="366">
        <v>1995.12</v>
      </c>
      <c r="I80" s="366">
        <v>340.14</v>
      </c>
      <c r="J80" s="365">
        <v>0.14565401711158502</v>
      </c>
    </row>
    <row r="81" spans="1:10" ht="24" customHeight="1" x14ac:dyDescent="0.2">
      <c r="A81" s="368" t="s">
        <v>2419</v>
      </c>
      <c r="B81" s="368" t="s">
        <v>2418</v>
      </c>
      <c r="C81" s="368" t="s">
        <v>1764</v>
      </c>
      <c r="D81" s="368">
        <v>1</v>
      </c>
      <c r="E81" s="368">
        <v>14.19</v>
      </c>
      <c r="F81" s="367">
        <v>1770.73</v>
      </c>
      <c r="G81" s="366">
        <v>0</v>
      </c>
      <c r="H81" s="366">
        <v>1257.5999999999999</v>
      </c>
      <c r="I81" s="366">
        <v>513.13</v>
      </c>
      <c r="J81" s="365">
        <v>0.28978443918609836</v>
      </c>
    </row>
    <row r="82" spans="1:10" x14ac:dyDescent="0.2">
      <c r="A82" s="368" t="s">
        <v>1763</v>
      </c>
      <c r="B82" s="368" t="s">
        <v>1762</v>
      </c>
      <c r="C82" s="368" t="s">
        <v>1764</v>
      </c>
      <c r="D82" s="368">
        <v>57</v>
      </c>
      <c r="E82" s="368">
        <v>808.83000000000095</v>
      </c>
      <c r="F82" s="367">
        <v>68767.39</v>
      </c>
      <c r="G82" s="366">
        <v>0</v>
      </c>
      <c r="H82" s="366">
        <v>56182.94</v>
      </c>
      <c r="I82" s="366">
        <v>12584.45</v>
      </c>
      <c r="J82" s="365">
        <v>0.18300025637151562</v>
      </c>
    </row>
    <row r="83" spans="1:10" x14ac:dyDescent="0.2">
      <c r="A83" s="368" t="s">
        <v>1763</v>
      </c>
      <c r="B83" s="368" t="s">
        <v>1762</v>
      </c>
      <c r="C83" s="368" t="s">
        <v>1074</v>
      </c>
      <c r="D83" s="368">
        <v>15</v>
      </c>
      <c r="E83" s="368">
        <v>14.19</v>
      </c>
      <c r="F83" s="367">
        <v>1239.9000000000001</v>
      </c>
      <c r="G83" s="366">
        <v>0</v>
      </c>
      <c r="H83" s="366">
        <v>1024.1199999999999</v>
      </c>
      <c r="I83" s="366">
        <v>215.78</v>
      </c>
      <c r="J83" s="365">
        <v>0.17403016372288088</v>
      </c>
    </row>
    <row r="84" spans="1:10" ht="12" customHeight="1" x14ac:dyDescent="0.2">
      <c r="A84" s="368" t="s">
        <v>1761</v>
      </c>
      <c r="B84" s="368" t="s">
        <v>1760</v>
      </c>
      <c r="C84" s="368" t="s">
        <v>1099</v>
      </c>
      <c r="D84" s="368">
        <v>12000</v>
      </c>
      <c r="E84" s="368">
        <v>12000</v>
      </c>
      <c r="F84" s="367">
        <v>172010</v>
      </c>
      <c r="G84" s="366">
        <v>0</v>
      </c>
      <c r="H84" s="366">
        <v>141600</v>
      </c>
      <c r="I84" s="366">
        <v>30410</v>
      </c>
      <c r="J84" s="365">
        <v>0.17679204697401313</v>
      </c>
    </row>
    <row r="85" spans="1:10" ht="12" customHeight="1" x14ac:dyDescent="0.2">
      <c r="A85" s="368" t="s">
        <v>1757</v>
      </c>
      <c r="B85" s="368" t="s">
        <v>1756</v>
      </c>
      <c r="C85" s="368" t="s">
        <v>1099</v>
      </c>
      <c r="D85" s="368">
        <v>1000</v>
      </c>
      <c r="E85" s="368">
        <v>1000</v>
      </c>
      <c r="F85" s="367">
        <v>55900</v>
      </c>
      <c r="G85" s="366">
        <v>0</v>
      </c>
      <c r="H85" s="366">
        <v>54020</v>
      </c>
      <c r="I85" s="366">
        <v>1880</v>
      </c>
      <c r="J85" s="365">
        <v>3.3631484794275489E-2</v>
      </c>
    </row>
    <row r="86" spans="1:10" x14ac:dyDescent="0.2">
      <c r="A86" s="368" t="s">
        <v>1755</v>
      </c>
      <c r="B86" s="368" t="s">
        <v>1754</v>
      </c>
      <c r="C86" s="368" t="s">
        <v>1018</v>
      </c>
      <c r="D86" s="368">
        <v>7</v>
      </c>
      <c r="E86" s="368">
        <v>1456</v>
      </c>
      <c r="F86" s="367">
        <v>27644.42</v>
      </c>
      <c r="G86" s="366">
        <v>0</v>
      </c>
      <c r="H86" s="366">
        <v>21476.35</v>
      </c>
      <c r="I86" s="366">
        <v>6168.07</v>
      </c>
      <c r="J86" s="365">
        <v>0.22312170050954225</v>
      </c>
    </row>
    <row r="87" spans="1:10" ht="24" customHeight="1" x14ac:dyDescent="0.2">
      <c r="A87" s="368" t="s">
        <v>1753</v>
      </c>
      <c r="B87" s="368" t="s">
        <v>1752</v>
      </c>
      <c r="C87" s="368" t="s">
        <v>1018</v>
      </c>
      <c r="D87" s="368">
        <v>3</v>
      </c>
      <c r="E87" s="368">
        <v>624</v>
      </c>
      <c r="F87" s="367">
        <v>17433.900000000001</v>
      </c>
      <c r="G87" s="366">
        <v>0</v>
      </c>
      <c r="H87" s="366">
        <v>14143.44</v>
      </c>
      <c r="I87" s="366">
        <v>3290.46</v>
      </c>
      <c r="J87" s="365">
        <v>0.1887391805620085</v>
      </c>
    </row>
    <row r="88" spans="1:10" ht="24" customHeight="1" x14ac:dyDescent="0.2">
      <c r="A88" s="368" t="s">
        <v>1751</v>
      </c>
      <c r="B88" s="368" t="s">
        <v>1750</v>
      </c>
      <c r="C88" s="368" t="s">
        <v>1018</v>
      </c>
      <c r="D88" s="368">
        <v>1</v>
      </c>
      <c r="E88" s="368">
        <v>208</v>
      </c>
      <c r="F88" s="367">
        <v>10243.43</v>
      </c>
      <c r="G88" s="366">
        <v>0</v>
      </c>
      <c r="H88" s="366">
        <v>7594.98</v>
      </c>
      <c r="I88" s="366">
        <v>2648.45</v>
      </c>
      <c r="J88" s="365">
        <v>0.25855109079673511</v>
      </c>
    </row>
    <row r="89" spans="1:10" ht="24" customHeight="1" x14ac:dyDescent="0.2">
      <c r="A89" s="368" t="s">
        <v>1749</v>
      </c>
      <c r="B89" s="368" t="s">
        <v>1748</v>
      </c>
      <c r="C89" s="368" t="s">
        <v>1018</v>
      </c>
      <c r="D89" s="368">
        <v>2</v>
      </c>
      <c r="E89" s="368">
        <v>416</v>
      </c>
      <c r="F89" s="367">
        <v>13230</v>
      </c>
      <c r="G89" s="366">
        <v>0</v>
      </c>
      <c r="H89" s="366">
        <v>19252.14</v>
      </c>
      <c r="I89" s="366">
        <v>-6022.14</v>
      </c>
      <c r="J89" s="365">
        <v>-0.45518820861678005</v>
      </c>
    </row>
    <row r="90" spans="1:10" ht="24" customHeight="1" x14ac:dyDescent="0.2">
      <c r="A90" s="368" t="s">
        <v>1747</v>
      </c>
      <c r="B90" s="368" t="s">
        <v>1746</v>
      </c>
      <c r="C90" s="368" t="s">
        <v>1018</v>
      </c>
      <c r="D90" s="368">
        <v>12</v>
      </c>
      <c r="E90" s="368">
        <v>2496</v>
      </c>
      <c r="F90" s="367">
        <v>148302.01</v>
      </c>
      <c r="G90" s="366">
        <v>0</v>
      </c>
      <c r="H90" s="366">
        <v>138127.48000000001</v>
      </c>
      <c r="I90" s="366">
        <v>10174.530000000001</v>
      </c>
      <c r="J90" s="365">
        <v>6.8606824681607489E-2</v>
      </c>
    </row>
    <row r="91" spans="1:10" ht="24" customHeight="1" x14ac:dyDescent="0.2">
      <c r="A91" s="368" t="s">
        <v>1745</v>
      </c>
      <c r="B91" s="368" t="s">
        <v>1744</v>
      </c>
      <c r="C91" s="368" t="s">
        <v>1018</v>
      </c>
      <c r="D91" s="368">
        <v>1</v>
      </c>
      <c r="E91" s="368">
        <v>208</v>
      </c>
      <c r="F91" s="367">
        <v>11972.69</v>
      </c>
      <c r="G91" s="366">
        <v>0</v>
      </c>
      <c r="H91" s="366">
        <v>11091.27</v>
      </c>
      <c r="I91" s="366">
        <v>881.42</v>
      </c>
      <c r="J91" s="365">
        <v>7.3619211722678865E-2</v>
      </c>
    </row>
    <row r="92" spans="1:10" ht="24" customHeight="1" x14ac:dyDescent="0.2">
      <c r="A92" s="368" t="s">
        <v>1733</v>
      </c>
      <c r="B92" s="368" t="s">
        <v>1732</v>
      </c>
      <c r="C92" s="368" t="s">
        <v>1018</v>
      </c>
      <c r="D92" s="368">
        <v>1</v>
      </c>
      <c r="E92" s="368">
        <v>208</v>
      </c>
      <c r="F92" s="367">
        <v>13780.05</v>
      </c>
      <c r="G92" s="366">
        <v>0</v>
      </c>
      <c r="H92" s="366">
        <v>11225.95</v>
      </c>
      <c r="I92" s="366">
        <v>2554.1</v>
      </c>
      <c r="J92" s="365">
        <v>0.18534765839020903</v>
      </c>
    </row>
    <row r="93" spans="1:10" ht="24" customHeight="1" x14ac:dyDescent="0.2">
      <c r="A93" s="368" t="s">
        <v>3140</v>
      </c>
      <c r="B93" s="368" t="s">
        <v>3139</v>
      </c>
      <c r="C93" s="368" t="s">
        <v>1018</v>
      </c>
      <c r="D93" s="368">
        <v>1</v>
      </c>
      <c r="E93" s="368">
        <v>208</v>
      </c>
      <c r="F93" s="367">
        <v>14116.33</v>
      </c>
      <c r="G93" s="366">
        <v>0</v>
      </c>
      <c r="H93" s="366">
        <v>14316.33</v>
      </c>
      <c r="I93" s="366">
        <v>-200</v>
      </c>
      <c r="J93" s="365">
        <v>-1.4167988421919861E-2</v>
      </c>
    </row>
    <row r="94" spans="1:10" ht="24" customHeight="1" x14ac:dyDescent="0.2">
      <c r="A94" s="368" t="s">
        <v>1729</v>
      </c>
      <c r="B94" s="368" t="s">
        <v>1728</v>
      </c>
      <c r="C94" s="368" t="s">
        <v>1018</v>
      </c>
      <c r="D94" s="368">
        <v>1</v>
      </c>
      <c r="E94" s="368">
        <v>208</v>
      </c>
      <c r="F94" s="367">
        <v>15013.05</v>
      </c>
      <c r="G94" s="366">
        <v>0</v>
      </c>
      <c r="H94" s="366">
        <v>15213.05</v>
      </c>
      <c r="I94" s="366">
        <v>-200</v>
      </c>
      <c r="J94" s="365">
        <v>-1.3321743416560925E-2</v>
      </c>
    </row>
    <row r="95" spans="1:10" ht="24" customHeight="1" x14ac:dyDescent="0.2">
      <c r="A95" s="368" t="s">
        <v>1952</v>
      </c>
      <c r="B95" s="368" t="s">
        <v>1951</v>
      </c>
      <c r="C95" s="368" t="s">
        <v>1018</v>
      </c>
      <c r="D95" s="368">
        <v>2</v>
      </c>
      <c r="E95" s="368">
        <v>416</v>
      </c>
      <c r="F95" s="367">
        <v>17362.939999999999</v>
      </c>
      <c r="G95" s="366">
        <v>0</v>
      </c>
      <c r="H95" s="366">
        <v>15502.64</v>
      </c>
      <c r="I95" s="366">
        <v>1860.3</v>
      </c>
      <c r="J95" s="365">
        <v>0.10714199323386477</v>
      </c>
    </row>
    <row r="96" spans="1:10" ht="24" customHeight="1" x14ac:dyDescent="0.2">
      <c r="A96" s="368" t="s">
        <v>1725</v>
      </c>
      <c r="B96" s="368" t="s">
        <v>1724</v>
      </c>
      <c r="C96" s="368" t="s">
        <v>1018</v>
      </c>
      <c r="D96" s="368">
        <v>3</v>
      </c>
      <c r="E96" s="368">
        <v>624</v>
      </c>
      <c r="F96" s="367">
        <v>35811</v>
      </c>
      <c r="G96" s="366">
        <v>0</v>
      </c>
      <c r="H96" s="366">
        <v>28833.06</v>
      </c>
      <c r="I96" s="366">
        <v>6977.94</v>
      </c>
      <c r="J96" s="365">
        <v>0.19485465359805645</v>
      </c>
    </row>
    <row r="97" spans="1:10" ht="24" customHeight="1" x14ac:dyDescent="0.2">
      <c r="A97" s="368" t="s">
        <v>1723</v>
      </c>
      <c r="B97" s="368" t="s">
        <v>1722</v>
      </c>
      <c r="C97" s="368" t="s">
        <v>1018</v>
      </c>
      <c r="D97" s="368">
        <v>9</v>
      </c>
      <c r="E97" s="368">
        <v>1872</v>
      </c>
      <c r="F97" s="367">
        <v>76958.710000000006</v>
      </c>
      <c r="G97" s="366">
        <v>0</v>
      </c>
      <c r="H97" s="366">
        <v>81744.350000000006</v>
      </c>
      <c r="I97" s="366">
        <v>-4785.6400000000003</v>
      </c>
      <c r="J97" s="365">
        <v>-6.2184514267455887E-2</v>
      </c>
    </row>
    <row r="98" spans="1:10" x14ac:dyDescent="0.2">
      <c r="A98" s="368" t="s">
        <v>1721</v>
      </c>
      <c r="B98" s="368" t="s">
        <v>1720</v>
      </c>
      <c r="C98" s="368" t="s">
        <v>1719</v>
      </c>
      <c r="D98" s="368">
        <v>24</v>
      </c>
      <c r="E98" s="368">
        <v>21.6</v>
      </c>
      <c r="F98" s="367">
        <v>1935.12</v>
      </c>
      <c r="G98" s="366">
        <v>0</v>
      </c>
      <c r="H98" s="366">
        <v>1423</v>
      </c>
      <c r="I98" s="366">
        <v>512.12</v>
      </c>
      <c r="J98" s="365">
        <v>0.26464508660961594</v>
      </c>
    </row>
    <row r="99" spans="1:10" x14ac:dyDescent="0.2">
      <c r="A99" s="368" t="s">
        <v>6043</v>
      </c>
      <c r="B99" s="368" t="s">
        <v>6042</v>
      </c>
      <c r="C99" s="368" t="s">
        <v>1714</v>
      </c>
      <c r="D99" s="368">
        <v>2</v>
      </c>
      <c r="E99" s="368">
        <v>43.2</v>
      </c>
      <c r="F99" s="367">
        <v>3868.14</v>
      </c>
      <c r="G99" s="366">
        <v>0</v>
      </c>
      <c r="H99" s="366">
        <v>2519.25</v>
      </c>
      <c r="I99" s="366">
        <v>1348.89</v>
      </c>
      <c r="J99" s="365">
        <v>0.34871798849059238</v>
      </c>
    </row>
    <row r="100" spans="1:10" ht="12" customHeight="1" x14ac:dyDescent="0.2">
      <c r="A100" s="368" t="s">
        <v>1713</v>
      </c>
      <c r="B100" s="368" t="s">
        <v>1712</v>
      </c>
      <c r="C100" s="368" t="s">
        <v>1099</v>
      </c>
      <c r="D100" s="368">
        <v>1000</v>
      </c>
      <c r="E100" s="368">
        <v>1000</v>
      </c>
      <c r="F100" s="367">
        <v>30800</v>
      </c>
      <c r="G100" s="366">
        <v>0</v>
      </c>
      <c r="H100" s="366">
        <v>30800</v>
      </c>
      <c r="I100" s="366">
        <v>0</v>
      </c>
      <c r="J100" s="365">
        <v>0</v>
      </c>
    </row>
    <row r="101" spans="1:10" ht="12" customHeight="1" x14ac:dyDescent="0.2">
      <c r="A101" s="368" t="s">
        <v>1711</v>
      </c>
      <c r="B101" s="368" t="s">
        <v>1710</v>
      </c>
      <c r="C101" s="368" t="s">
        <v>1099</v>
      </c>
      <c r="D101" s="368">
        <v>1000</v>
      </c>
      <c r="E101" s="368">
        <v>1000</v>
      </c>
      <c r="F101" s="367">
        <v>35000</v>
      </c>
      <c r="G101" s="366">
        <v>0</v>
      </c>
      <c r="H101" s="366">
        <v>40770</v>
      </c>
      <c r="I101" s="366">
        <v>-5770</v>
      </c>
      <c r="J101" s="365">
        <v>-0.16485714285714287</v>
      </c>
    </row>
    <row r="102" spans="1:10" x14ac:dyDescent="0.2">
      <c r="A102" s="368" t="s">
        <v>1709</v>
      </c>
      <c r="B102" s="368" t="s">
        <v>1708</v>
      </c>
      <c r="C102" s="368" t="s">
        <v>1701</v>
      </c>
      <c r="D102" s="368">
        <v>1</v>
      </c>
      <c r="E102" s="368">
        <v>4</v>
      </c>
      <c r="F102" s="367">
        <v>483.41</v>
      </c>
      <c r="G102" s="366">
        <v>0</v>
      </c>
      <c r="H102" s="366">
        <v>356.46</v>
      </c>
      <c r="I102" s="366">
        <v>126.95</v>
      </c>
      <c r="J102" s="365">
        <v>0.26261351647669678</v>
      </c>
    </row>
    <row r="103" spans="1:10" ht="24" customHeight="1" x14ac:dyDescent="0.2">
      <c r="A103" s="368" t="s">
        <v>1707</v>
      </c>
      <c r="B103" s="368" t="s">
        <v>1706</v>
      </c>
      <c r="C103" s="368" t="s">
        <v>1701</v>
      </c>
      <c r="D103" s="368">
        <v>12</v>
      </c>
      <c r="E103" s="368">
        <v>48</v>
      </c>
      <c r="F103" s="367">
        <v>6104.28</v>
      </c>
      <c r="G103" s="366">
        <v>0</v>
      </c>
      <c r="H103" s="366">
        <v>4316.04</v>
      </c>
      <c r="I103" s="366">
        <v>1788.24</v>
      </c>
      <c r="J103" s="365">
        <v>0.29294855412923393</v>
      </c>
    </row>
    <row r="104" spans="1:10" x14ac:dyDescent="0.2">
      <c r="A104" s="368" t="s">
        <v>1700</v>
      </c>
      <c r="B104" s="368" t="s">
        <v>1699</v>
      </c>
      <c r="C104" s="368" t="s">
        <v>1684</v>
      </c>
      <c r="D104" s="368">
        <v>1</v>
      </c>
      <c r="E104" s="368">
        <v>16</v>
      </c>
      <c r="F104" s="367">
        <v>1946.49</v>
      </c>
      <c r="G104" s="366">
        <v>0</v>
      </c>
      <c r="H104" s="366">
        <v>1302.73</v>
      </c>
      <c r="I104" s="366">
        <v>643.76</v>
      </c>
      <c r="J104" s="365">
        <v>0.33072864489414278</v>
      </c>
    </row>
    <row r="105" spans="1:10" ht="24" customHeight="1" x14ac:dyDescent="0.2">
      <c r="A105" s="368" t="s">
        <v>1698</v>
      </c>
      <c r="B105" s="368" t="s">
        <v>1697</v>
      </c>
      <c r="C105" s="368" t="s">
        <v>1684</v>
      </c>
      <c r="D105" s="368">
        <v>70</v>
      </c>
      <c r="E105" s="368">
        <v>1120</v>
      </c>
      <c r="F105" s="367">
        <v>116671.07</v>
      </c>
      <c r="G105" s="366">
        <v>0</v>
      </c>
      <c r="H105" s="366">
        <v>94855.66</v>
      </c>
      <c r="I105" s="366">
        <v>21815.41</v>
      </c>
      <c r="J105" s="365">
        <v>0.1869821713300478</v>
      </c>
    </row>
    <row r="106" spans="1:10" ht="24" customHeight="1" x14ac:dyDescent="0.2">
      <c r="A106" s="368" t="s">
        <v>1696</v>
      </c>
      <c r="B106" s="368" t="s">
        <v>1695</v>
      </c>
      <c r="C106" s="368" t="s">
        <v>1684</v>
      </c>
      <c r="D106" s="368">
        <v>7</v>
      </c>
      <c r="E106" s="368">
        <v>112</v>
      </c>
      <c r="F106" s="367">
        <v>12936.79</v>
      </c>
      <c r="G106" s="366">
        <v>0</v>
      </c>
      <c r="H106" s="366">
        <v>10083.84</v>
      </c>
      <c r="I106" s="366">
        <v>2852.95</v>
      </c>
      <c r="J106" s="365">
        <v>0.22052997691081017</v>
      </c>
    </row>
    <row r="107" spans="1:10" ht="24" customHeight="1" x14ac:dyDescent="0.2">
      <c r="A107" s="368" t="s">
        <v>1694</v>
      </c>
      <c r="B107" s="368" t="s">
        <v>1693</v>
      </c>
      <c r="C107" s="368" t="s">
        <v>1684</v>
      </c>
      <c r="D107" s="368">
        <v>24</v>
      </c>
      <c r="E107" s="368">
        <v>384</v>
      </c>
      <c r="F107" s="367">
        <v>54290.7</v>
      </c>
      <c r="G107" s="366">
        <v>0</v>
      </c>
      <c r="H107" s="366">
        <v>42344.92</v>
      </c>
      <c r="I107" s="366">
        <v>11945.78</v>
      </c>
      <c r="J107" s="365">
        <v>0.22003363375311058</v>
      </c>
    </row>
    <row r="108" spans="1:10" ht="24" customHeight="1" x14ac:dyDescent="0.2">
      <c r="A108" s="368" t="s">
        <v>1692</v>
      </c>
      <c r="B108" s="368" t="s">
        <v>1691</v>
      </c>
      <c r="C108" s="368" t="s">
        <v>1684</v>
      </c>
      <c r="D108" s="368">
        <v>45</v>
      </c>
      <c r="E108" s="368">
        <v>720</v>
      </c>
      <c r="F108" s="367">
        <v>44682.52</v>
      </c>
      <c r="G108" s="366">
        <v>0</v>
      </c>
      <c r="H108" s="366">
        <v>53323.9</v>
      </c>
      <c r="I108" s="366">
        <v>-8641.3799999999992</v>
      </c>
      <c r="J108" s="365">
        <v>-0.19339509051861892</v>
      </c>
    </row>
    <row r="109" spans="1:10" x14ac:dyDescent="0.2">
      <c r="A109" s="368" t="s">
        <v>1690</v>
      </c>
      <c r="B109" s="368" t="s">
        <v>1689</v>
      </c>
      <c r="C109" s="368" t="s">
        <v>1684</v>
      </c>
      <c r="D109" s="368">
        <v>7</v>
      </c>
      <c r="E109" s="368">
        <v>112</v>
      </c>
      <c r="F109" s="367">
        <v>9470.43</v>
      </c>
      <c r="G109" s="366">
        <v>0</v>
      </c>
      <c r="H109" s="366">
        <v>8732.66</v>
      </c>
      <c r="I109" s="366">
        <v>737.77</v>
      </c>
      <c r="J109" s="365">
        <v>7.7902481724694661E-2</v>
      </c>
    </row>
    <row r="110" spans="1:10" ht="24" customHeight="1" x14ac:dyDescent="0.2">
      <c r="A110" s="368" t="s">
        <v>1688</v>
      </c>
      <c r="B110" s="368" t="s">
        <v>1687</v>
      </c>
      <c r="C110" s="368" t="s">
        <v>1684</v>
      </c>
      <c r="D110" s="368">
        <v>66</v>
      </c>
      <c r="E110" s="368">
        <v>1056</v>
      </c>
      <c r="F110" s="367">
        <v>99520.1</v>
      </c>
      <c r="G110" s="366">
        <v>0</v>
      </c>
      <c r="H110" s="366">
        <v>99451.44</v>
      </c>
      <c r="I110" s="366">
        <v>68.66</v>
      </c>
      <c r="J110" s="365">
        <v>6.8991088232427415E-4</v>
      </c>
    </row>
    <row r="111" spans="1:10" ht="24" customHeight="1" x14ac:dyDescent="0.2">
      <c r="A111" s="368" t="s">
        <v>1686</v>
      </c>
      <c r="B111" s="368" t="s">
        <v>1685</v>
      </c>
      <c r="C111" s="368" t="s">
        <v>1684</v>
      </c>
      <c r="D111" s="368">
        <v>1</v>
      </c>
      <c r="E111" s="368">
        <v>16</v>
      </c>
      <c r="F111" s="367">
        <v>2862.18</v>
      </c>
      <c r="G111" s="366">
        <v>0</v>
      </c>
      <c r="H111" s="366">
        <v>2116.4699999999998</v>
      </c>
      <c r="I111" s="366">
        <v>745.71</v>
      </c>
      <c r="J111" s="365">
        <v>0.26053916944426975</v>
      </c>
    </row>
    <row r="112" spans="1:10" ht="24" customHeight="1" x14ac:dyDescent="0.2">
      <c r="A112" s="368" t="s">
        <v>1683</v>
      </c>
      <c r="B112" s="368" t="s">
        <v>1682</v>
      </c>
      <c r="C112" s="368" t="s">
        <v>1677</v>
      </c>
      <c r="D112" s="368">
        <v>2</v>
      </c>
      <c r="E112" s="368">
        <v>24</v>
      </c>
      <c r="F112" s="367">
        <v>3123.8</v>
      </c>
      <c r="G112" s="366">
        <v>0</v>
      </c>
      <c r="H112" s="366">
        <v>2196.9699999999998</v>
      </c>
      <c r="I112" s="366">
        <v>926.83</v>
      </c>
      <c r="J112" s="365">
        <v>0.29669953262052629</v>
      </c>
    </row>
    <row r="113" spans="1:10" ht="24" customHeight="1" x14ac:dyDescent="0.2">
      <c r="A113" s="368" t="s">
        <v>1679</v>
      </c>
      <c r="B113" s="368" t="s">
        <v>1678</v>
      </c>
      <c r="C113" s="368" t="s">
        <v>1077</v>
      </c>
      <c r="D113" s="368">
        <v>160</v>
      </c>
      <c r="E113" s="368">
        <v>1816.32</v>
      </c>
      <c r="F113" s="367">
        <v>58825.23</v>
      </c>
      <c r="G113" s="366">
        <v>0</v>
      </c>
      <c r="H113" s="366">
        <v>35370.1</v>
      </c>
      <c r="I113" s="366">
        <v>23455.13</v>
      </c>
      <c r="J113" s="365">
        <v>0.39872568284050908</v>
      </c>
    </row>
    <row r="114" spans="1:10" ht="24" customHeight="1" x14ac:dyDescent="0.2">
      <c r="A114" s="368" t="s">
        <v>1679</v>
      </c>
      <c r="B114" s="368" t="s">
        <v>1678</v>
      </c>
      <c r="C114" s="368" t="s">
        <v>1074</v>
      </c>
      <c r="D114" s="368">
        <v>156</v>
      </c>
      <c r="E114" s="368">
        <v>147.57599999999999</v>
      </c>
      <c r="F114" s="367">
        <v>6004.44</v>
      </c>
      <c r="G114" s="366">
        <v>0</v>
      </c>
      <c r="H114" s="366">
        <v>2474.2399999999998</v>
      </c>
      <c r="I114" s="366">
        <v>3530.2</v>
      </c>
      <c r="J114" s="365">
        <v>0.58793159728467603</v>
      </c>
    </row>
    <row r="115" spans="1:10" ht="24" customHeight="1" x14ac:dyDescent="0.2">
      <c r="A115" s="368" t="s">
        <v>1676</v>
      </c>
      <c r="B115" s="368" t="s">
        <v>1675</v>
      </c>
      <c r="C115" s="368" t="s">
        <v>1677</v>
      </c>
      <c r="D115" s="368">
        <v>78</v>
      </c>
      <c r="E115" s="368">
        <v>936</v>
      </c>
      <c r="F115" s="367">
        <v>22999.57</v>
      </c>
      <c r="G115" s="366">
        <v>0</v>
      </c>
      <c r="H115" s="366">
        <v>17029.72</v>
      </c>
      <c r="I115" s="366">
        <v>5969.85</v>
      </c>
      <c r="J115" s="365">
        <v>0.25956354836199114</v>
      </c>
    </row>
    <row r="116" spans="1:10" ht="12" customHeight="1" x14ac:dyDescent="0.2">
      <c r="A116" s="368" t="s">
        <v>1676</v>
      </c>
      <c r="B116" s="368" t="s">
        <v>1675</v>
      </c>
      <c r="C116" s="368" t="s">
        <v>1078</v>
      </c>
      <c r="D116" s="368">
        <v>276</v>
      </c>
      <c r="E116" s="368">
        <v>276</v>
      </c>
      <c r="F116" s="367">
        <v>7380.24</v>
      </c>
      <c r="G116" s="366">
        <v>0</v>
      </c>
      <c r="H116" s="366">
        <v>5079.45</v>
      </c>
      <c r="I116" s="366">
        <v>2300.79</v>
      </c>
      <c r="J116" s="365">
        <v>0.31175002438945076</v>
      </c>
    </row>
    <row r="117" spans="1:10" ht="24" customHeight="1" x14ac:dyDescent="0.2">
      <c r="A117" s="368" t="s">
        <v>1674</v>
      </c>
      <c r="B117" s="368" t="s">
        <v>1673</v>
      </c>
      <c r="C117" s="368" t="s">
        <v>1077</v>
      </c>
      <c r="D117" s="368">
        <v>7</v>
      </c>
      <c r="E117" s="368">
        <v>79.463999999999999</v>
      </c>
      <c r="F117" s="367">
        <v>7019.97</v>
      </c>
      <c r="G117" s="366">
        <v>0</v>
      </c>
      <c r="H117" s="366">
        <v>5419.19</v>
      </c>
      <c r="I117" s="366">
        <v>1600.78</v>
      </c>
      <c r="J117" s="365">
        <v>0.22803231352840539</v>
      </c>
    </row>
    <row r="118" spans="1:10" ht="24" customHeight="1" x14ac:dyDescent="0.2">
      <c r="A118" s="368" t="s">
        <v>1672</v>
      </c>
      <c r="B118" s="368" t="s">
        <v>1671</v>
      </c>
      <c r="C118" s="368" t="s">
        <v>1077</v>
      </c>
      <c r="D118" s="368">
        <v>71</v>
      </c>
      <c r="E118" s="368">
        <v>805.99199999999905</v>
      </c>
      <c r="F118" s="367">
        <v>70438.61</v>
      </c>
      <c r="G118" s="366">
        <v>0</v>
      </c>
      <c r="H118" s="366">
        <v>55011.61</v>
      </c>
      <c r="I118" s="366">
        <v>15427</v>
      </c>
      <c r="J118" s="365">
        <v>0.21901340756156318</v>
      </c>
    </row>
    <row r="119" spans="1:10" ht="24" customHeight="1" x14ac:dyDescent="0.2">
      <c r="A119" s="368" t="s">
        <v>1672</v>
      </c>
      <c r="B119" s="368" t="s">
        <v>1671</v>
      </c>
      <c r="C119" s="368" t="s">
        <v>1074</v>
      </c>
      <c r="D119" s="368">
        <v>24</v>
      </c>
      <c r="E119" s="368">
        <v>22.704000000000001</v>
      </c>
      <c r="F119" s="367">
        <v>1750.32</v>
      </c>
      <c r="G119" s="366">
        <v>0</v>
      </c>
      <c r="H119" s="366">
        <v>1548.42</v>
      </c>
      <c r="I119" s="366">
        <v>201.9</v>
      </c>
      <c r="J119" s="365">
        <v>0.11535033593857123</v>
      </c>
    </row>
    <row r="120" spans="1:10" ht="24" customHeight="1" x14ac:dyDescent="0.2">
      <c r="A120" s="368" t="s">
        <v>1670</v>
      </c>
      <c r="B120" s="368" t="s">
        <v>1669</v>
      </c>
      <c r="C120" s="368" t="s">
        <v>1077</v>
      </c>
      <c r="D120" s="368">
        <v>435</v>
      </c>
      <c r="E120" s="368">
        <v>4938.1199999999899</v>
      </c>
      <c r="F120" s="367">
        <v>312380.57</v>
      </c>
      <c r="G120" s="366">
        <v>0</v>
      </c>
      <c r="H120" s="366">
        <v>263900.03000000003</v>
      </c>
      <c r="I120" s="366">
        <v>48480.54</v>
      </c>
      <c r="J120" s="365">
        <v>0.15519704058418229</v>
      </c>
    </row>
    <row r="121" spans="1:10" ht="24" customHeight="1" x14ac:dyDescent="0.2">
      <c r="A121" s="368" t="s">
        <v>1670</v>
      </c>
      <c r="B121" s="368" t="s">
        <v>1669</v>
      </c>
      <c r="C121" s="368" t="s">
        <v>1074</v>
      </c>
      <c r="D121" s="368">
        <v>264</v>
      </c>
      <c r="E121" s="368">
        <v>249.744</v>
      </c>
      <c r="F121" s="367">
        <v>19361.759999999998</v>
      </c>
      <c r="G121" s="366">
        <v>0</v>
      </c>
      <c r="H121" s="366">
        <v>15639.14</v>
      </c>
      <c r="I121" s="366">
        <v>3722.62</v>
      </c>
      <c r="J121" s="365">
        <v>0.19226661212617036</v>
      </c>
    </row>
    <row r="122" spans="1:10" ht="24" customHeight="1" x14ac:dyDescent="0.2">
      <c r="A122" s="368" t="s">
        <v>3130</v>
      </c>
      <c r="B122" s="368" t="s">
        <v>3129</v>
      </c>
      <c r="C122" s="368" t="s">
        <v>1077</v>
      </c>
      <c r="D122" s="368">
        <v>12</v>
      </c>
      <c r="E122" s="368">
        <v>136.22399999999999</v>
      </c>
      <c r="F122" s="367">
        <v>13348.1</v>
      </c>
      <c r="G122" s="366">
        <v>-10880.9</v>
      </c>
      <c r="H122" s="366">
        <v>1747.24</v>
      </c>
      <c r="I122" s="366">
        <v>719.96</v>
      </c>
      <c r="J122" s="365">
        <v>0.29181258106355384</v>
      </c>
    </row>
    <row r="123" spans="1:10" x14ac:dyDescent="0.2">
      <c r="A123" s="368" t="s">
        <v>1666</v>
      </c>
      <c r="B123" s="368" t="s">
        <v>1665</v>
      </c>
      <c r="C123" s="368" t="s">
        <v>1077</v>
      </c>
      <c r="D123" s="368">
        <v>22</v>
      </c>
      <c r="E123" s="368">
        <v>249.744</v>
      </c>
      <c r="F123" s="367">
        <v>27557.48</v>
      </c>
      <c r="G123" s="366">
        <v>0</v>
      </c>
      <c r="H123" s="366">
        <v>21128.14</v>
      </c>
      <c r="I123" s="366">
        <v>6429.34</v>
      </c>
      <c r="J123" s="365">
        <v>0.23330652875371768</v>
      </c>
    </row>
    <row r="124" spans="1:10" x14ac:dyDescent="0.2">
      <c r="A124" s="368" t="s">
        <v>1666</v>
      </c>
      <c r="B124" s="368" t="s">
        <v>1665</v>
      </c>
      <c r="C124" s="368" t="s">
        <v>1074</v>
      </c>
      <c r="D124" s="368">
        <v>840</v>
      </c>
      <c r="E124" s="368">
        <v>794.64</v>
      </c>
      <c r="F124" s="367">
        <v>74877.600000000006</v>
      </c>
      <c r="G124" s="366">
        <v>0</v>
      </c>
      <c r="H124" s="366">
        <v>67363.100000000006</v>
      </c>
      <c r="I124" s="366">
        <v>7514.5</v>
      </c>
      <c r="J124" s="365">
        <v>0.10035711614688506</v>
      </c>
    </row>
    <row r="125" spans="1:10" ht="24" customHeight="1" x14ac:dyDescent="0.2">
      <c r="A125" s="368" t="s">
        <v>1664</v>
      </c>
      <c r="B125" s="368" t="s">
        <v>1663</v>
      </c>
      <c r="C125" s="368" t="s">
        <v>1077</v>
      </c>
      <c r="D125" s="368">
        <v>12</v>
      </c>
      <c r="E125" s="368">
        <v>136.22399999999999</v>
      </c>
      <c r="F125" s="367">
        <v>14324.61</v>
      </c>
      <c r="G125" s="366">
        <v>0</v>
      </c>
      <c r="H125" s="366">
        <v>10783.18</v>
      </c>
      <c r="I125" s="366">
        <v>3541.43</v>
      </c>
      <c r="J125" s="365">
        <v>0.24722697511485478</v>
      </c>
    </row>
    <row r="126" spans="1:10" ht="12" customHeight="1" x14ac:dyDescent="0.2">
      <c r="A126" s="456" t="s">
        <v>1654</v>
      </c>
      <c r="B126" s="456" t="s">
        <v>1653</v>
      </c>
      <c r="C126" s="456" t="s">
        <v>1010</v>
      </c>
      <c r="D126" s="456">
        <v>10</v>
      </c>
      <c r="E126" s="456">
        <v>0</v>
      </c>
      <c r="F126" s="457">
        <v>42000</v>
      </c>
      <c r="G126" s="458">
        <v>0</v>
      </c>
      <c r="H126" s="458">
        <v>42740</v>
      </c>
      <c r="I126" s="458">
        <v>-740</v>
      </c>
      <c r="J126" s="459">
        <v>-1.7619047619047618E-2</v>
      </c>
    </row>
    <row r="127" spans="1:10" ht="24" customHeight="1" x14ac:dyDescent="0.2">
      <c r="A127" s="368" t="s">
        <v>1652</v>
      </c>
      <c r="B127" s="368" t="s">
        <v>1651</v>
      </c>
      <c r="C127" s="368" t="s">
        <v>1077</v>
      </c>
      <c r="D127" s="368">
        <v>12</v>
      </c>
      <c r="E127" s="368">
        <v>136.22399999999999</v>
      </c>
      <c r="F127" s="367">
        <v>12404.22</v>
      </c>
      <c r="G127" s="366">
        <v>0</v>
      </c>
      <c r="H127" s="366">
        <v>10571.78</v>
      </c>
      <c r="I127" s="366">
        <v>1832.44</v>
      </c>
      <c r="J127" s="365">
        <v>0.14772714447180071</v>
      </c>
    </row>
    <row r="128" spans="1:10" ht="24" customHeight="1" x14ac:dyDescent="0.2">
      <c r="A128" s="368" t="s">
        <v>1163</v>
      </c>
      <c r="B128" s="368" t="s">
        <v>1162</v>
      </c>
      <c r="C128" s="368" t="s">
        <v>1018</v>
      </c>
      <c r="D128" s="368">
        <v>2</v>
      </c>
      <c r="E128" s="368">
        <v>416</v>
      </c>
      <c r="F128" s="367">
        <v>35090.559999999998</v>
      </c>
      <c r="G128" s="366">
        <v>0</v>
      </c>
      <c r="H128" s="366">
        <v>36165.120000000003</v>
      </c>
      <c r="I128" s="366">
        <v>-1074.56</v>
      </c>
      <c r="J128" s="365">
        <v>-3.0622480803954112E-2</v>
      </c>
    </row>
    <row r="129" spans="1:10" ht="24" customHeight="1" x14ac:dyDescent="0.2">
      <c r="A129" s="368" t="s">
        <v>4047</v>
      </c>
      <c r="B129" s="368" t="s">
        <v>4046</v>
      </c>
      <c r="C129" s="368" t="s">
        <v>4045</v>
      </c>
      <c r="D129" s="368">
        <v>3</v>
      </c>
      <c r="E129" s="368">
        <v>13.284000000000001</v>
      </c>
      <c r="F129" s="367">
        <v>2111.4</v>
      </c>
      <c r="G129" s="366">
        <v>0</v>
      </c>
      <c r="H129" s="366">
        <v>1503.9</v>
      </c>
      <c r="I129" s="366">
        <v>607.5</v>
      </c>
      <c r="J129" s="365">
        <v>0.28772378516624042</v>
      </c>
    </row>
    <row r="130" spans="1:10" ht="24" customHeight="1" x14ac:dyDescent="0.2">
      <c r="A130" s="368" t="s">
        <v>2084</v>
      </c>
      <c r="B130" s="368" t="s">
        <v>2083</v>
      </c>
      <c r="C130" s="368" t="s">
        <v>1860</v>
      </c>
      <c r="D130" s="368">
        <v>2</v>
      </c>
      <c r="E130" s="368">
        <v>9.6</v>
      </c>
      <c r="F130" s="367">
        <v>1064.8599999999999</v>
      </c>
      <c r="G130" s="366">
        <v>0</v>
      </c>
      <c r="H130" s="366">
        <v>775.38</v>
      </c>
      <c r="I130" s="366">
        <v>289.48</v>
      </c>
      <c r="J130" s="365">
        <v>0.27184794245252897</v>
      </c>
    </row>
    <row r="131" spans="1:10" ht="24" customHeight="1" x14ac:dyDescent="0.2">
      <c r="A131" s="368" t="s">
        <v>1120</v>
      </c>
      <c r="B131" s="368" t="s">
        <v>1119</v>
      </c>
      <c r="C131" s="368" t="s">
        <v>1077</v>
      </c>
      <c r="D131" s="368">
        <v>95</v>
      </c>
      <c r="E131" s="368">
        <v>1078.44</v>
      </c>
      <c r="F131" s="367">
        <v>99359.21</v>
      </c>
      <c r="G131" s="366">
        <v>0</v>
      </c>
      <c r="H131" s="366">
        <v>70561.399999999994</v>
      </c>
      <c r="I131" s="366">
        <v>28797.81</v>
      </c>
      <c r="J131" s="365">
        <v>0.28983533584858412</v>
      </c>
    </row>
    <row r="132" spans="1:10" ht="24" customHeight="1" x14ac:dyDescent="0.2">
      <c r="A132" s="368" t="s">
        <v>1120</v>
      </c>
      <c r="B132" s="368" t="s">
        <v>1119</v>
      </c>
      <c r="C132" s="368" t="s">
        <v>1074</v>
      </c>
      <c r="D132" s="368">
        <v>36</v>
      </c>
      <c r="E132" s="368">
        <v>34.055999999999997</v>
      </c>
      <c r="F132" s="367">
        <v>3310.92</v>
      </c>
      <c r="G132" s="366">
        <v>0</v>
      </c>
      <c r="H132" s="366">
        <v>2225.37</v>
      </c>
      <c r="I132" s="366">
        <v>1085.55</v>
      </c>
      <c r="J132" s="365">
        <v>0.32786959515784131</v>
      </c>
    </row>
    <row r="133" spans="1:10" ht="24" customHeight="1" x14ac:dyDescent="0.2">
      <c r="A133" s="368" t="s">
        <v>1118</v>
      </c>
      <c r="B133" s="368" t="s">
        <v>1117</v>
      </c>
      <c r="C133" s="368" t="s">
        <v>1077</v>
      </c>
      <c r="D133" s="368">
        <v>59</v>
      </c>
      <c r="E133" s="368">
        <v>669.76800000000003</v>
      </c>
      <c r="F133" s="367">
        <v>58298.27</v>
      </c>
      <c r="G133" s="366">
        <v>0</v>
      </c>
      <c r="H133" s="366">
        <v>41431.93</v>
      </c>
      <c r="I133" s="366">
        <v>16866.34</v>
      </c>
      <c r="J133" s="365">
        <v>0.28931115794688245</v>
      </c>
    </row>
    <row r="134" spans="1:10" ht="24" customHeight="1" x14ac:dyDescent="0.2">
      <c r="A134" s="368" t="s">
        <v>1118</v>
      </c>
      <c r="B134" s="368" t="s">
        <v>1117</v>
      </c>
      <c r="C134" s="368" t="s">
        <v>1074</v>
      </c>
      <c r="D134" s="368">
        <v>12</v>
      </c>
      <c r="E134" s="368">
        <v>11.352</v>
      </c>
      <c r="F134" s="367">
        <v>1103.6400000000001</v>
      </c>
      <c r="G134" s="366">
        <v>0</v>
      </c>
      <c r="H134" s="366">
        <v>694.36</v>
      </c>
      <c r="I134" s="366">
        <v>409.28</v>
      </c>
      <c r="J134" s="365">
        <v>0.37084556558297993</v>
      </c>
    </row>
    <row r="135" spans="1:10" ht="24" customHeight="1" x14ac:dyDescent="0.2">
      <c r="A135" s="368" t="s">
        <v>1115</v>
      </c>
      <c r="B135" s="368" t="s">
        <v>1114</v>
      </c>
      <c r="C135" s="368" t="s">
        <v>1116</v>
      </c>
      <c r="D135" s="368">
        <v>55</v>
      </c>
      <c r="E135" s="368">
        <v>312.18</v>
      </c>
      <c r="F135" s="367">
        <v>54791.88</v>
      </c>
      <c r="G135" s="366">
        <v>0</v>
      </c>
      <c r="H135" s="366">
        <v>41416.32</v>
      </c>
      <c r="I135" s="366">
        <v>13375.56</v>
      </c>
      <c r="J135" s="365">
        <v>0.24411573393721844</v>
      </c>
    </row>
    <row r="136" spans="1:10" ht="24" customHeight="1" x14ac:dyDescent="0.2">
      <c r="A136" s="368" t="s">
        <v>1115</v>
      </c>
      <c r="B136" s="368" t="s">
        <v>1114</v>
      </c>
      <c r="C136" s="368" t="s">
        <v>1074</v>
      </c>
      <c r="D136" s="368">
        <v>12</v>
      </c>
      <c r="E136" s="368">
        <v>11.352</v>
      </c>
      <c r="F136" s="367">
        <v>2129.64</v>
      </c>
      <c r="G136" s="366">
        <v>0</v>
      </c>
      <c r="H136" s="366">
        <v>1475.92</v>
      </c>
      <c r="I136" s="366">
        <v>653.72</v>
      </c>
      <c r="J136" s="365">
        <v>0.30696267913825809</v>
      </c>
    </row>
    <row r="137" spans="1:10" ht="24" customHeight="1" x14ac:dyDescent="0.2">
      <c r="A137" s="368" t="s">
        <v>2068</v>
      </c>
      <c r="B137" s="368" t="s">
        <v>2067</v>
      </c>
      <c r="C137" s="368" t="s">
        <v>1077</v>
      </c>
      <c r="D137" s="368">
        <v>6</v>
      </c>
      <c r="E137" s="368">
        <v>68.111999999999995</v>
      </c>
      <c r="F137" s="367">
        <v>9057.9599999999991</v>
      </c>
      <c r="G137" s="366">
        <v>0</v>
      </c>
      <c r="H137" s="366">
        <v>6227.64</v>
      </c>
      <c r="I137" s="366">
        <v>2830.32</v>
      </c>
      <c r="J137" s="365">
        <v>0.31246770796073287</v>
      </c>
    </row>
    <row r="138" spans="1:10" ht="24" customHeight="1" x14ac:dyDescent="0.2">
      <c r="A138" s="368" t="s">
        <v>1109</v>
      </c>
      <c r="B138" s="368" t="s">
        <v>1108</v>
      </c>
      <c r="C138" s="368" t="s">
        <v>1077</v>
      </c>
      <c r="D138" s="368">
        <v>2</v>
      </c>
      <c r="E138" s="368">
        <v>22.704000000000001</v>
      </c>
      <c r="F138" s="367">
        <v>1789.21</v>
      </c>
      <c r="G138" s="366">
        <v>0</v>
      </c>
      <c r="H138" s="366">
        <v>1489.08</v>
      </c>
      <c r="I138" s="366">
        <v>300.13</v>
      </c>
      <c r="J138" s="365">
        <v>0.16774442351652405</v>
      </c>
    </row>
    <row r="139" spans="1:10" ht="24" customHeight="1" x14ac:dyDescent="0.2">
      <c r="A139" s="456" t="s">
        <v>2066</v>
      </c>
      <c r="B139" s="456" t="s">
        <v>2065</v>
      </c>
      <c r="C139" s="456" t="s">
        <v>2064</v>
      </c>
      <c r="D139" s="456">
        <v>1</v>
      </c>
      <c r="E139" s="456">
        <v>0</v>
      </c>
      <c r="F139" s="457">
        <v>42372.03</v>
      </c>
      <c r="G139" s="458">
        <v>0</v>
      </c>
      <c r="H139" s="458">
        <v>0</v>
      </c>
      <c r="I139" s="458">
        <v>42372.03</v>
      </c>
      <c r="J139" s="459">
        <v>1</v>
      </c>
    </row>
    <row r="140" spans="1:10" x14ac:dyDescent="0.2">
      <c r="A140" s="368" t="s">
        <v>1084</v>
      </c>
      <c r="B140" s="368" t="s">
        <v>1083</v>
      </c>
      <c r="C140" s="368" t="s">
        <v>1082</v>
      </c>
      <c r="D140" s="368">
        <v>4</v>
      </c>
      <c r="E140" s="368">
        <v>26.16</v>
      </c>
      <c r="F140" s="367">
        <v>3597.12</v>
      </c>
      <c r="G140" s="366">
        <v>0</v>
      </c>
      <c r="H140" s="366">
        <v>2653.84</v>
      </c>
      <c r="I140" s="366">
        <v>943.28</v>
      </c>
      <c r="J140" s="365">
        <v>0.26223200782848499</v>
      </c>
    </row>
    <row r="141" spans="1:10" ht="24" customHeight="1" x14ac:dyDescent="0.2">
      <c r="A141" s="368" t="s">
        <v>1080</v>
      </c>
      <c r="B141" s="368" t="s">
        <v>1079</v>
      </c>
      <c r="C141" s="368" t="s">
        <v>1081</v>
      </c>
      <c r="D141" s="368">
        <v>7</v>
      </c>
      <c r="E141" s="368">
        <v>42</v>
      </c>
      <c r="F141" s="367">
        <v>5369.63</v>
      </c>
      <c r="G141" s="366">
        <v>0</v>
      </c>
      <c r="H141" s="366">
        <v>5074.93</v>
      </c>
      <c r="I141" s="366">
        <v>294.7</v>
      </c>
      <c r="J141" s="365">
        <v>5.4882738661695497E-2</v>
      </c>
    </row>
    <row r="142" spans="1:10" ht="24" customHeight="1" x14ac:dyDescent="0.2">
      <c r="A142" s="368" t="s">
        <v>1073</v>
      </c>
      <c r="B142" s="368" t="s">
        <v>1072</v>
      </c>
      <c r="C142" s="368" t="s">
        <v>2061</v>
      </c>
      <c r="D142" s="368">
        <v>1</v>
      </c>
      <c r="E142" s="368">
        <v>5.4</v>
      </c>
      <c r="F142" s="367">
        <v>698.28</v>
      </c>
      <c r="G142" s="366">
        <v>0</v>
      </c>
      <c r="H142" s="366">
        <v>537.79</v>
      </c>
      <c r="I142" s="366">
        <v>160.49</v>
      </c>
      <c r="J142" s="365">
        <v>0.22983616887208569</v>
      </c>
    </row>
    <row r="143" spans="1:10" ht="24" customHeight="1" x14ac:dyDescent="0.2">
      <c r="A143" s="368" t="s">
        <v>1073</v>
      </c>
      <c r="B143" s="368" t="s">
        <v>1072</v>
      </c>
      <c r="C143" s="368" t="s">
        <v>1071</v>
      </c>
      <c r="D143" s="368">
        <v>24</v>
      </c>
      <c r="E143" s="368">
        <v>10.8</v>
      </c>
      <c r="F143" s="367">
        <v>1205.76</v>
      </c>
      <c r="G143" s="366">
        <v>0</v>
      </c>
      <c r="H143" s="366">
        <v>1075.58</v>
      </c>
      <c r="I143" s="366">
        <v>130.18</v>
      </c>
      <c r="J143" s="365">
        <v>0.1079651008492569</v>
      </c>
    </row>
    <row r="144" spans="1:10" ht="24" customHeight="1" x14ac:dyDescent="0.2">
      <c r="A144" s="368" t="s">
        <v>1917</v>
      </c>
      <c r="B144" s="368" t="s">
        <v>4425</v>
      </c>
      <c r="C144" s="368" t="s">
        <v>1032</v>
      </c>
      <c r="D144" s="368">
        <v>4</v>
      </c>
      <c r="E144" s="368">
        <v>20</v>
      </c>
      <c r="F144" s="367">
        <v>1406.76</v>
      </c>
      <c r="G144" s="366">
        <v>0</v>
      </c>
      <c r="H144" s="366">
        <v>1297.31</v>
      </c>
      <c r="I144" s="366">
        <v>109.45</v>
      </c>
      <c r="J144" s="365">
        <v>7.7802894594671448E-2</v>
      </c>
    </row>
    <row r="145" spans="1:10" ht="24" customHeight="1" x14ac:dyDescent="0.2">
      <c r="A145" s="368" t="s">
        <v>1029</v>
      </c>
      <c r="B145" s="368" t="s">
        <v>1028</v>
      </c>
      <c r="C145" s="368" t="s">
        <v>1021</v>
      </c>
      <c r="D145" s="368">
        <v>14</v>
      </c>
      <c r="E145" s="368">
        <v>280</v>
      </c>
      <c r="F145" s="367">
        <v>16102.07</v>
      </c>
      <c r="G145" s="366">
        <v>0</v>
      </c>
      <c r="H145" s="366">
        <v>15967</v>
      </c>
      <c r="I145" s="366">
        <v>135.07</v>
      </c>
      <c r="J145" s="365">
        <v>8.3883624900401004E-3</v>
      </c>
    </row>
    <row r="146" spans="1:10" ht="24" customHeight="1" x14ac:dyDescent="0.2">
      <c r="A146" s="368" t="s">
        <v>1027</v>
      </c>
      <c r="B146" s="368" t="s">
        <v>1026</v>
      </c>
      <c r="C146" s="368" t="s">
        <v>1021</v>
      </c>
      <c r="D146" s="368">
        <v>12</v>
      </c>
      <c r="E146" s="368">
        <v>240</v>
      </c>
      <c r="F146" s="367">
        <v>12386.22</v>
      </c>
      <c r="G146" s="366">
        <v>0</v>
      </c>
      <c r="H146" s="366">
        <v>13337.16</v>
      </c>
      <c r="I146" s="366">
        <v>-950.94</v>
      </c>
      <c r="J146" s="365">
        <v>-7.6774027911663129E-2</v>
      </c>
    </row>
    <row r="147" spans="1:10" ht="24" customHeight="1" x14ac:dyDescent="0.2">
      <c r="A147" s="368" t="s">
        <v>1023</v>
      </c>
      <c r="B147" s="368" t="s">
        <v>1022</v>
      </c>
      <c r="C147" s="368" t="s">
        <v>1021</v>
      </c>
      <c r="D147" s="368">
        <v>9</v>
      </c>
      <c r="E147" s="368">
        <v>180</v>
      </c>
      <c r="F147" s="367">
        <v>10662.94</v>
      </c>
      <c r="G147" s="366">
        <v>0</v>
      </c>
      <c r="H147" s="366">
        <v>9873.9</v>
      </c>
      <c r="I147" s="366">
        <v>789.04</v>
      </c>
      <c r="J147" s="365">
        <v>7.3998353174640388E-2</v>
      </c>
    </row>
    <row r="148" spans="1:10" ht="24" customHeight="1" x14ac:dyDescent="0.2">
      <c r="A148" s="368" t="s">
        <v>1020</v>
      </c>
      <c r="B148" s="368" t="s">
        <v>1019</v>
      </c>
      <c r="C148" s="368" t="s">
        <v>1018</v>
      </c>
      <c r="D148" s="368">
        <v>3</v>
      </c>
      <c r="E148" s="368">
        <v>624</v>
      </c>
      <c r="F148" s="367">
        <v>37837.57</v>
      </c>
      <c r="G148" s="366">
        <v>0</v>
      </c>
      <c r="H148" s="366">
        <v>31074.19</v>
      </c>
      <c r="I148" s="366">
        <v>6763.38</v>
      </c>
      <c r="J148" s="365">
        <v>0.17874773670719341</v>
      </c>
    </row>
    <row r="149" spans="1:10" ht="24" customHeight="1" x14ac:dyDescent="0.2">
      <c r="A149" s="368" t="s">
        <v>1015</v>
      </c>
      <c r="B149" s="368" t="s">
        <v>1014</v>
      </c>
      <c r="C149" s="368" t="s">
        <v>1013</v>
      </c>
      <c r="D149" s="368">
        <v>362</v>
      </c>
      <c r="E149" s="368">
        <v>6878</v>
      </c>
      <c r="F149" s="367">
        <v>372570.16</v>
      </c>
      <c r="G149" s="366">
        <v>0</v>
      </c>
      <c r="H149" s="366">
        <v>320098.19</v>
      </c>
      <c r="I149" s="366">
        <v>52471.97</v>
      </c>
      <c r="J149" s="365">
        <v>0.14083782233123554</v>
      </c>
    </row>
    <row r="150" spans="1:10" ht="24" customHeight="1" x14ac:dyDescent="0.2">
      <c r="A150" s="368" t="s">
        <v>4422</v>
      </c>
      <c r="B150" s="368" t="s">
        <v>4421</v>
      </c>
      <c r="C150" s="368" t="s">
        <v>1013</v>
      </c>
      <c r="D150" s="368">
        <v>24</v>
      </c>
      <c r="E150" s="368">
        <v>456</v>
      </c>
      <c r="F150" s="367">
        <v>30693.439999999999</v>
      </c>
      <c r="G150" s="366">
        <v>0</v>
      </c>
      <c r="H150" s="366">
        <v>17892.96</v>
      </c>
      <c r="I150" s="366">
        <v>12800.48</v>
      </c>
      <c r="J150" s="365">
        <v>0.4170428599726847</v>
      </c>
    </row>
    <row r="151" spans="1:10" ht="24" customHeight="1" x14ac:dyDescent="0.2">
      <c r="A151" s="368" t="s">
        <v>4407</v>
      </c>
      <c r="B151" s="368" t="s">
        <v>4418</v>
      </c>
      <c r="C151" s="368" t="s">
        <v>1013</v>
      </c>
      <c r="D151" s="368">
        <v>185</v>
      </c>
      <c r="E151" s="368">
        <v>3515</v>
      </c>
      <c r="F151" s="367">
        <v>185528.69</v>
      </c>
      <c r="G151" s="366">
        <v>0</v>
      </c>
      <c r="H151" s="366">
        <v>155663.26</v>
      </c>
      <c r="I151" s="366">
        <v>29865.43</v>
      </c>
      <c r="J151" s="365">
        <v>0.16097472579577854</v>
      </c>
    </row>
    <row r="152" spans="1:10" ht="24" customHeight="1" x14ac:dyDescent="0.2">
      <c r="A152" s="368" t="s">
        <v>5965</v>
      </c>
      <c r="B152" s="368" t="s">
        <v>5964</v>
      </c>
      <c r="C152" s="368" t="s">
        <v>1677</v>
      </c>
      <c r="D152" s="368">
        <v>1157</v>
      </c>
      <c r="E152" s="368">
        <v>13884</v>
      </c>
      <c r="F152" s="367">
        <v>1068198.72</v>
      </c>
      <c r="G152" s="366">
        <v>0</v>
      </c>
      <c r="H152" s="366">
        <v>941798</v>
      </c>
      <c r="I152" s="366">
        <v>126400.72</v>
      </c>
      <c r="J152" s="365">
        <v>0.11833071659175926</v>
      </c>
    </row>
    <row r="153" spans="1:10" ht="12" customHeight="1" x14ac:dyDescent="0.2">
      <c r="A153" s="368" t="s">
        <v>5965</v>
      </c>
      <c r="B153" s="368" t="s">
        <v>5964</v>
      </c>
      <c r="C153" s="368" t="s">
        <v>1078</v>
      </c>
      <c r="D153" s="368">
        <v>36</v>
      </c>
      <c r="E153" s="368">
        <v>36</v>
      </c>
      <c r="F153" s="367">
        <v>3092.4</v>
      </c>
      <c r="G153" s="366">
        <v>0</v>
      </c>
      <c r="H153" s="366">
        <v>2442</v>
      </c>
      <c r="I153" s="366">
        <v>650.4</v>
      </c>
      <c r="J153" s="365">
        <v>0.2103220799379123</v>
      </c>
    </row>
    <row r="154" spans="1:10" ht="24" customHeight="1" x14ac:dyDescent="0.2">
      <c r="A154" s="368" t="s">
        <v>4410</v>
      </c>
      <c r="B154" s="368" t="s">
        <v>6721</v>
      </c>
      <c r="C154" s="368" t="s">
        <v>1013</v>
      </c>
      <c r="D154" s="368">
        <v>153</v>
      </c>
      <c r="E154" s="368">
        <v>2907</v>
      </c>
      <c r="F154" s="367">
        <v>136242.54</v>
      </c>
      <c r="G154" s="366">
        <v>0</v>
      </c>
      <c r="H154" s="366">
        <v>96748.08</v>
      </c>
      <c r="I154" s="366">
        <v>39494.46</v>
      </c>
      <c r="J154" s="365">
        <v>0.28988346811502486</v>
      </c>
    </row>
    <row r="155" spans="1:10" ht="24" customHeight="1" x14ac:dyDescent="0.2">
      <c r="A155" s="368" t="s">
        <v>11955</v>
      </c>
      <c r="B155" s="368" t="s">
        <v>11954</v>
      </c>
      <c r="C155" s="368" t="s">
        <v>1677</v>
      </c>
      <c r="D155" s="368">
        <v>1</v>
      </c>
      <c r="E155" s="368">
        <v>12</v>
      </c>
      <c r="F155" s="367">
        <v>1687.58</v>
      </c>
      <c r="G155" s="366">
        <v>0</v>
      </c>
      <c r="H155" s="366">
        <v>1227.92</v>
      </c>
      <c r="I155" s="366">
        <v>459.66</v>
      </c>
      <c r="J155" s="365">
        <v>0.27237819836689225</v>
      </c>
    </row>
    <row r="156" spans="1:10" ht="12" customHeight="1" x14ac:dyDescent="0.2">
      <c r="A156" s="456" t="s">
        <v>7241</v>
      </c>
      <c r="B156" s="456" t="s">
        <v>7190</v>
      </c>
      <c r="C156" s="456" t="s">
        <v>1655</v>
      </c>
      <c r="D156" s="775">
        <v>1</v>
      </c>
      <c r="E156" s="775">
        <v>0</v>
      </c>
      <c r="F156" s="774">
        <v>2050</v>
      </c>
      <c r="G156" s="773">
        <v>0</v>
      </c>
      <c r="H156" s="773">
        <v>0</v>
      </c>
      <c r="I156" s="773">
        <v>2050</v>
      </c>
      <c r="J156" s="772">
        <v>1</v>
      </c>
    </row>
    <row r="157" spans="1:10" x14ac:dyDescent="0.2">
      <c r="D157" s="464">
        <f>SUM(D9:D156)</f>
        <v>23891</v>
      </c>
      <c r="E157" s="464">
        <f t="shared" ref="E157:I157" si="0">SUM(E9:E156)</f>
        <v>128062.42400000001</v>
      </c>
      <c r="F157" s="1122">
        <f t="shared" si="0"/>
        <v>6508586.2500000009</v>
      </c>
      <c r="G157" s="1122">
        <f t="shared" si="0"/>
        <v>-11716.36</v>
      </c>
      <c r="H157" s="1122">
        <f t="shared" si="0"/>
        <v>5616457.9000000013</v>
      </c>
      <c r="I157" s="1122">
        <f t="shared" si="0"/>
        <v>880411.99000000034</v>
      </c>
    </row>
  </sheetData>
  <autoFilter ref="A8:J155" xr:uid="{A0ED16D4-B2B9-40EF-9CAC-B5598F48E868}"/>
  <pageMargins left="0" right="0" top="1" bottom="1.3541653543307099" header="1" footer="1"/>
  <pageSetup paperSize="9" orientation="portrait" horizontalDpi="300" verticalDpi="300"/>
  <headerFooter alignWithMargins="0">
    <oddFooter>&amp;C&amp;"Arial,Regular"&amp;10&amp;P</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12FB2-8A55-4CB7-9E39-555E29471DB6}">
  <dimension ref="A1:J317"/>
  <sheetViews>
    <sheetView showGridLines="0" workbookViewId="0">
      <pane ySplit="6" topLeftCell="A37" activePane="bottomLeft" state="frozen"/>
      <selection pane="bottomLeft" activeCell="B66" sqref="B66"/>
    </sheetView>
  </sheetViews>
  <sheetFormatPr baseColWidth="10" defaultColWidth="11.42578125" defaultRowHeight="12" x14ac:dyDescent="0.2"/>
  <cols>
    <col min="1" max="1" width="12" style="464" customWidth="1"/>
    <col min="2" max="2" width="45.42578125" style="464" customWidth="1"/>
    <col min="3" max="3" width="24.85546875" style="464" customWidth="1"/>
    <col min="4" max="12" width="12" style="464" customWidth="1"/>
    <col min="13" max="15" width="0" style="464" hidden="1" customWidth="1"/>
    <col min="16" max="16384" width="11.42578125" style="4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11976</v>
      </c>
    </row>
    <row r="6" spans="1:10" ht="2.4500000000000002" customHeight="1" x14ac:dyDescent="0.2"/>
    <row r="7" spans="1:10" ht="23.85" customHeight="1" x14ac:dyDescent="0.2"/>
    <row r="8" spans="1:10" ht="24" x14ac:dyDescent="0.2">
      <c r="A8" s="370" t="s">
        <v>1908</v>
      </c>
      <c r="B8" s="369" t="s">
        <v>1907</v>
      </c>
      <c r="C8" s="370" t="s">
        <v>1906</v>
      </c>
      <c r="D8" s="369" t="s">
        <v>1905</v>
      </c>
      <c r="E8" s="369" t="s">
        <v>1904</v>
      </c>
      <c r="F8" s="369" t="s">
        <v>245</v>
      </c>
      <c r="G8" s="370" t="s">
        <v>1903</v>
      </c>
      <c r="H8" s="370" t="s">
        <v>1902</v>
      </c>
      <c r="I8" s="370" t="s">
        <v>1901</v>
      </c>
      <c r="J8" s="369" t="s">
        <v>1900</v>
      </c>
    </row>
    <row r="9" spans="1:10" ht="24" customHeight="1" x14ac:dyDescent="0.2">
      <c r="A9" s="368" t="s">
        <v>1055</v>
      </c>
      <c r="B9" s="368" t="s">
        <v>7196</v>
      </c>
      <c r="C9" s="368" t="s">
        <v>1010</v>
      </c>
      <c r="D9" s="368">
        <v>3</v>
      </c>
      <c r="E9" s="368">
        <v>0</v>
      </c>
      <c r="F9" s="367">
        <v>5521.2</v>
      </c>
      <c r="G9" s="366">
        <v>0</v>
      </c>
      <c r="H9" s="366">
        <v>4018.98</v>
      </c>
      <c r="I9" s="366">
        <v>1502.22</v>
      </c>
      <c r="J9" s="365">
        <v>0.27208215605303193</v>
      </c>
    </row>
    <row r="10" spans="1:10" ht="24" customHeight="1" x14ac:dyDescent="0.2">
      <c r="A10" s="368" t="s">
        <v>1059</v>
      </c>
      <c r="B10" s="368" t="s">
        <v>7197</v>
      </c>
      <c r="C10" s="368" t="s">
        <v>1010</v>
      </c>
      <c r="D10" s="368">
        <v>13</v>
      </c>
      <c r="E10" s="368">
        <v>0</v>
      </c>
      <c r="F10" s="367">
        <v>21031.919999999998</v>
      </c>
      <c r="G10" s="366">
        <v>-1926</v>
      </c>
      <c r="H10" s="366">
        <v>16070.16</v>
      </c>
      <c r="I10" s="366">
        <v>3035.76</v>
      </c>
      <c r="J10" s="365">
        <v>0.15889106622450005</v>
      </c>
    </row>
    <row r="11" spans="1:10" ht="24" customHeight="1" x14ac:dyDescent="0.2">
      <c r="A11" s="368" t="s">
        <v>4145</v>
      </c>
      <c r="B11" s="368" t="s">
        <v>8819</v>
      </c>
      <c r="C11" s="368" t="s">
        <v>1010</v>
      </c>
      <c r="D11" s="368">
        <v>1</v>
      </c>
      <c r="E11" s="368">
        <v>0</v>
      </c>
      <c r="F11" s="367">
        <v>1731.75</v>
      </c>
      <c r="G11" s="366">
        <v>0</v>
      </c>
      <c r="H11" s="366">
        <v>1204.55</v>
      </c>
      <c r="I11" s="366">
        <v>527.20000000000005</v>
      </c>
      <c r="J11" s="365">
        <v>0.30443193301573551</v>
      </c>
    </row>
    <row r="12" spans="1:10" ht="24" customHeight="1" x14ac:dyDescent="0.2">
      <c r="A12" s="368" t="s">
        <v>1045</v>
      </c>
      <c r="B12" s="368" t="s">
        <v>7192</v>
      </c>
      <c r="C12" s="368" t="s">
        <v>1010</v>
      </c>
      <c r="D12" s="368">
        <v>2</v>
      </c>
      <c r="E12" s="368">
        <v>0</v>
      </c>
      <c r="F12" s="367">
        <v>3435</v>
      </c>
      <c r="G12" s="366">
        <v>0</v>
      </c>
      <c r="H12" s="366">
        <v>2348.92</v>
      </c>
      <c r="I12" s="366">
        <v>1086.08</v>
      </c>
      <c r="J12" s="365">
        <v>0.31618049490538574</v>
      </c>
    </row>
    <row r="13" spans="1:10" ht="24" customHeight="1" x14ac:dyDescent="0.2">
      <c r="A13" s="368" t="s">
        <v>4519</v>
      </c>
      <c r="B13" s="368" t="s">
        <v>7191</v>
      </c>
      <c r="C13" s="368" t="s">
        <v>1010</v>
      </c>
      <c r="D13" s="368">
        <v>1</v>
      </c>
      <c r="E13" s="368">
        <v>0</v>
      </c>
      <c r="F13" s="367">
        <v>1889.91</v>
      </c>
      <c r="G13" s="366">
        <v>0</v>
      </c>
      <c r="H13" s="366">
        <v>1351.24</v>
      </c>
      <c r="I13" s="366">
        <v>538.66999999999996</v>
      </c>
      <c r="J13" s="365">
        <v>0.28502415458937197</v>
      </c>
    </row>
    <row r="14" spans="1:10" ht="12" customHeight="1" x14ac:dyDescent="0.2">
      <c r="A14" s="368" t="s">
        <v>11937</v>
      </c>
      <c r="B14" s="368" t="s">
        <v>11936</v>
      </c>
      <c r="C14" s="368" t="s">
        <v>1010</v>
      </c>
      <c r="D14" s="368">
        <v>2</v>
      </c>
      <c r="E14" s="368">
        <v>0</v>
      </c>
      <c r="F14" s="367">
        <v>1985.96</v>
      </c>
      <c r="G14" s="366">
        <v>0</v>
      </c>
      <c r="H14" s="366">
        <v>1527.66</v>
      </c>
      <c r="I14" s="366">
        <v>458.3</v>
      </c>
      <c r="J14" s="365">
        <v>0.230770005438176</v>
      </c>
    </row>
    <row r="15" spans="1:10" ht="12" customHeight="1" x14ac:dyDescent="0.2">
      <c r="A15" s="368" t="s">
        <v>2986</v>
      </c>
      <c r="B15" s="368" t="s">
        <v>2985</v>
      </c>
      <c r="C15" s="368" t="s">
        <v>1010</v>
      </c>
      <c r="D15" s="368">
        <v>2</v>
      </c>
      <c r="E15" s="368">
        <v>0</v>
      </c>
      <c r="F15" s="367">
        <v>5394.82</v>
      </c>
      <c r="G15" s="366">
        <v>0</v>
      </c>
      <c r="H15" s="366">
        <v>4755.62</v>
      </c>
      <c r="I15" s="366">
        <v>639.20000000000005</v>
      </c>
      <c r="J15" s="365">
        <v>0.11848402727060402</v>
      </c>
    </row>
    <row r="16" spans="1:10" ht="12" customHeight="1" x14ac:dyDescent="0.2">
      <c r="A16" s="368" t="s">
        <v>1053</v>
      </c>
      <c r="B16" s="368" t="s">
        <v>1052</v>
      </c>
      <c r="C16" s="368" t="s">
        <v>1010</v>
      </c>
      <c r="D16" s="368">
        <v>1</v>
      </c>
      <c r="E16" s="368">
        <v>0</v>
      </c>
      <c r="F16" s="367">
        <v>3379.5</v>
      </c>
      <c r="G16" s="366">
        <v>-3379.5</v>
      </c>
      <c r="H16" s="366">
        <v>0</v>
      </c>
      <c r="I16" s="366">
        <v>0</v>
      </c>
      <c r="J16" s="368" t="e">
        <v>#VALUE!</v>
      </c>
    </row>
    <row r="17" spans="1:10" ht="12" customHeight="1" x14ac:dyDescent="0.2">
      <c r="A17" s="368" t="s">
        <v>2066</v>
      </c>
      <c r="B17" s="368" t="s">
        <v>2065</v>
      </c>
      <c r="C17" s="368" t="s">
        <v>2064</v>
      </c>
      <c r="D17" s="368">
        <v>1</v>
      </c>
      <c r="E17" s="368">
        <v>0</v>
      </c>
      <c r="F17" s="367">
        <v>42372.03</v>
      </c>
      <c r="G17" s="366">
        <v>0</v>
      </c>
      <c r="H17" s="366">
        <v>0</v>
      </c>
      <c r="I17" s="366">
        <v>42372.03</v>
      </c>
      <c r="J17" s="365">
        <v>1</v>
      </c>
    </row>
    <row r="18" spans="1:10" ht="12" customHeight="1" x14ac:dyDescent="0.2">
      <c r="A18" s="368" t="s">
        <v>1650</v>
      </c>
      <c r="B18" s="368" t="s">
        <v>1649</v>
      </c>
      <c r="C18" s="368" t="s">
        <v>1159</v>
      </c>
      <c r="D18" s="368">
        <v>3</v>
      </c>
      <c r="E18" s="368">
        <v>0</v>
      </c>
      <c r="F18" s="367">
        <v>2072.7600000000002</v>
      </c>
      <c r="G18" s="366">
        <v>0</v>
      </c>
      <c r="H18" s="366">
        <v>1128.03</v>
      </c>
      <c r="I18" s="366">
        <v>944.73</v>
      </c>
      <c r="J18" s="365">
        <v>0.45578359289063858</v>
      </c>
    </row>
    <row r="19" spans="1:10" ht="12" customHeight="1" x14ac:dyDescent="0.2">
      <c r="A19" s="368" t="s">
        <v>1648</v>
      </c>
      <c r="B19" s="368" t="s">
        <v>1647</v>
      </c>
      <c r="C19" s="368" t="s">
        <v>1159</v>
      </c>
      <c r="D19" s="368">
        <v>2</v>
      </c>
      <c r="E19" s="368">
        <v>0</v>
      </c>
      <c r="F19" s="367">
        <v>5471.09</v>
      </c>
      <c r="G19" s="366">
        <v>0</v>
      </c>
      <c r="H19" s="366">
        <v>4113.6000000000004</v>
      </c>
      <c r="I19" s="366">
        <v>1357.49</v>
      </c>
      <c r="J19" s="365">
        <v>0.2481205756074201</v>
      </c>
    </row>
    <row r="20" spans="1:10" ht="12" customHeight="1" x14ac:dyDescent="0.2">
      <c r="A20" s="368" t="s">
        <v>2290</v>
      </c>
      <c r="B20" s="368" t="s">
        <v>2289</v>
      </c>
      <c r="C20" s="368" t="s">
        <v>1159</v>
      </c>
      <c r="D20" s="368">
        <v>4</v>
      </c>
      <c r="E20" s="368">
        <v>0</v>
      </c>
      <c r="F20" s="367">
        <v>2796.92</v>
      </c>
      <c r="G20" s="366">
        <v>0</v>
      </c>
      <c r="H20" s="366">
        <v>2257.52</v>
      </c>
      <c r="I20" s="366">
        <v>539.4</v>
      </c>
      <c r="J20" s="365">
        <v>0.19285499764026143</v>
      </c>
    </row>
    <row r="21" spans="1:10" ht="12" customHeight="1" x14ac:dyDescent="0.2">
      <c r="A21" s="368" t="s">
        <v>1646</v>
      </c>
      <c r="B21" s="368" t="s">
        <v>1645</v>
      </c>
      <c r="C21" s="368" t="s">
        <v>1159</v>
      </c>
      <c r="D21" s="368">
        <v>13</v>
      </c>
      <c r="E21" s="368">
        <v>0</v>
      </c>
      <c r="F21" s="367">
        <v>10370.43</v>
      </c>
      <c r="G21" s="366">
        <v>0</v>
      </c>
      <c r="H21" s="366">
        <v>7012.2</v>
      </c>
      <c r="I21" s="366">
        <v>3358.23</v>
      </c>
      <c r="J21" s="365">
        <v>0.32382745942067975</v>
      </c>
    </row>
    <row r="22" spans="1:10" ht="12" customHeight="1" x14ac:dyDescent="0.2">
      <c r="A22" s="368" t="s">
        <v>1644</v>
      </c>
      <c r="B22" s="368" t="s">
        <v>1643</v>
      </c>
      <c r="C22" s="368" t="s">
        <v>1159</v>
      </c>
      <c r="D22" s="368">
        <v>6</v>
      </c>
      <c r="E22" s="368">
        <v>0</v>
      </c>
      <c r="F22" s="367">
        <v>2916.4</v>
      </c>
      <c r="G22" s="366">
        <v>0</v>
      </c>
      <c r="H22" s="366">
        <v>2.2799999999999998</v>
      </c>
      <c r="I22" s="366">
        <v>2914.12</v>
      </c>
      <c r="J22" s="365">
        <v>0.99921821423673018</v>
      </c>
    </row>
    <row r="23" spans="1:10" ht="12" customHeight="1" x14ac:dyDescent="0.2">
      <c r="A23" s="368" t="s">
        <v>1161</v>
      </c>
      <c r="B23" s="368" t="s">
        <v>1160</v>
      </c>
      <c r="C23" s="368" t="s">
        <v>1159</v>
      </c>
      <c r="D23" s="368">
        <v>27</v>
      </c>
      <c r="E23" s="368">
        <v>0</v>
      </c>
      <c r="F23" s="367">
        <v>13272.81</v>
      </c>
      <c r="G23" s="366">
        <v>0</v>
      </c>
      <c r="H23" s="366">
        <v>10306.44</v>
      </c>
      <c r="I23" s="366">
        <v>2966.37</v>
      </c>
      <c r="J23" s="365">
        <v>0.22349223713742605</v>
      </c>
    </row>
    <row r="24" spans="1:10" ht="12" customHeight="1" x14ac:dyDescent="0.2">
      <c r="A24" s="368" t="s">
        <v>1642</v>
      </c>
      <c r="B24" s="368" t="s">
        <v>1641</v>
      </c>
      <c r="C24" s="368" t="s">
        <v>1159</v>
      </c>
      <c r="D24" s="368">
        <v>2</v>
      </c>
      <c r="E24" s="368">
        <v>0</v>
      </c>
      <c r="F24" s="367">
        <v>1610.1</v>
      </c>
      <c r="G24" s="366">
        <v>0</v>
      </c>
      <c r="H24" s="366">
        <v>1321.92</v>
      </c>
      <c r="I24" s="366">
        <v>288.18</v>
      </c>
      <c r="J24" s="365">
        <v>0.17898267188373393</v>
      </c>
    </row>
    <row r="25" spans="1:10" ht="12" customHeight="1" x14ac:dyDescent="0.2">
      <c r="A25" s="368" t="s">
        <v>1640</v>
      </c>
      <c r="B25" s="368" t="s">
        <v>1639</v>
      </c>
      <c r="C25" s="368" t="s">
        <v>1159</v>
      </c>
      <c r="D25" s="368">
        <v>1</v>
      </c>
      <c r="E25" s="368">
        <v>0</v>
      </c>
      <c r="F25" s="367">
        <v>707.41</v>
      </c>
      <c r="G25" s="366">
        <v>0</v>
      </c>
      <c r="H25" s="366">
        <v>580.79999999999995</v>
      </c>
      <c r="I25" s="366">
        <v>126.61</v>
      </c>
      <c r="J25" s="365">
        <v>0.178976830974965</v>
      </c>
    </row>
    <row r="26" spans="1:10" ht="12" customHeight="1" x14ac:dyDescent="0.2">
      <c r="A26" s="368" t="s">
        <v>1636</v>
      </c>
      <c r="B26" s="368" t="s">
        <v>1635</v>
      </c>
      <c r="C26" s="368" t="s">
        <v>1159</v>
      </c>
      <c r="D26" s="368">
        <v>1</v>
      </c>
      <c r="E26" s="368">
        <v>0</v>
      </c>
      <c r="F26" s="367">
        <v>505.72</v>
      </c>
      <c r="G26" s="366">
        <v>0</v>
      </c>
      <c r="H26" s="366">
        <v>297.33999999999997</v>
      </c>
      <c r="I26" s="366">
        <v>208.38</v>
      </c>
      <c r="J26" s="365">
        <v>0.41204619156845684</v>
      </c>
    </row>
    <row r="27" spans="1:10" ht="12" customHeight="1" x14ac:dyDescent="0.2">
      <c r="A27" s="368" t="s">
        <v>3126</v>
      </c>
      <c r="B27" s="368" t="s">
        <v>3125</v>
      </c>
      <c r="C27" s="368" t="s">
        <v>1630</v>
      </c>
      <c r="D27" s="368">
        <v>1</v>
      </c>
      <c r="E27" s="368">
        <v>0</v>
      </c>
      <c r="F27" s="367">
        <v>684.39</v>
      </c>
      <c r="G27" s="366">
        <v>0</v>
      </c>
      <c r="H27" s="366">
        <v>262.47000000000003</v>
      </c>
      <c r="I27" s="366">
        <v>421.92</v>
      </c>
      <c r="J27" s="365">
        <v>0.61649059746635693</v>
      </c>
    </row>
    <row r="28" spans="1:10" ht="12" customHeight="1" x14ac:dyDescent="0.2">
      <c r="A28" s="368" t="s">
        <v>1634</v>
      </c>
      <c r="B28" s="368" t="s">
        <v>1633</v>
      </c>
      <c r="C28" s="368" t="s">
        <v>1630</v>
      </c>
      <c r="D28" s="368">
        <v>3</v>
      </c>
      <c r="E28" s="368">
        <v>0</v>
      </c>
      <c r="F28" s="367">
        <v>1908.7</v>
      </c>
      <c r="G28" s="366">
        <v>0</v>
      </c>
      <c r="H28" s="366">
        <v>1402.23</v>
      </c>
      <c r="I28" s="366">
        <v>506.47</v>
      </c>
      <c r="J28" s="365">
        <v>0.26534814271493684</v>
      </c>
    </row>
    <row r="29" spans="1:10" ht="12" customHeight="1" x14ac:dyDescent="0.2">
      <c r="A29" s="368" t="s">
        <v>1632</v>
      </c>
      <c r="B29" s="368" t="s">
        <v>1631</v>
      </c>
      <c r="C29" s="368" t="s">
        <v>1630</v>
      </c>
      <c r="D29" s="368">
        <v>1</v>
      </c>
      <c r="E29" s="368">
        <v>0</v>
      </c>
      <c r="F29" s="367">
        <v>766.08</v>
      </c>
      <c r="G29" s="366">
        <v>0</v>
      </c>
      <c r="H29" s="366">
        <v>464.09</v>
      </c>
      <c r="I29" s="366">
        <v>301.99</v>
      </c>
      <c r="J29" s="365">
        <v>0.39420164995822893</v>
      </c>
    </row>
    <row r="30" spans="1:10" ht="12" customHeight="1" x14ac:dyDescent="0.2">
      <c r="A30" s="368" t="s">
        <v>2962</v>
      </c>
      <c r="B30" s="368" t="s">
        <v>2961</v>
      </c>
      <c r="C30" s="368" t="s">
        <v>1010</v>
      </c>
      <c r="D30" s="368">
        <v>1</v>
      </c>
      <c r="E30" s="368">
        <v>0</v>
      </c>
      <c r="F30" s="367">
        <v>1590</v>
      </c>
      <c r="G30" s="366">
        <v>0</v>
      </c>
      <c r="H30" s="366">
        <v>1089.8699999999999</v>
      </c>
      <c r="I30" s="366">
        <v>500.13</v>
      </c>
      <c r="J30" s="365">
        <v>0.31454716981132075</v>
      </c>
    </row>
    <row r="31" spans="1:10" ht="12" customHeight="1" x14ac:dyDescent="0.2">
      <c r="A31" s="368" t="s">
        <v>3668</v>
      </c>
      <c r="B31" s="368" t="s">
        <v>3667</v>
      </c>
      <c r="C31" s="368" t="s">
        <v>1010</v>
      </c>
      <c r="D31" s="368">
        <v>1</v>
      </c>
      <c r="E31" s="368">
        <v>0</v>
      </c>
      <c r="F31" s="367">
        <v>1361.52</v>
      </c>
      <c r="G31" s="366">
        <v>-1647</v>
      </c>
      <c r="H31" s="366">
        <v>0</v>
      </c>
      <c r="I31" s="366">
        <v>-285.48</v>
      </c>
      <c r="J31" s="365">
        <v>1</v>
      </c>
    </row>
    <row r="32" spans="1:10" ht="12" customHeight="1" x14ac:dyDescent="0.2">
      <c r="A32" s="368" t="s">
        <v>1070</v>
      </c>
      <c r="B32" s="368" t="s">
        <v>1069</v>
      </c>
      <c r="C32" s="368" t="s">
        <v>1010</v>
      </c>
      <c r="D32" s="368">
        <v>6</v>
      </c>
      <c r="E32" s="368">
        <v>0</v>
      </c>
      <c r="F32" s="367">
        <v>4569.24</v>
      </c>
      <c r="G32" s="366">
        <v>0</v>
      </c>
      <c r="H32" s="366">
        <v>4103.5200000000004</v>
      </c>
      <c r="I32" s="366">
        <v>465.72</v>
      </c>
      <c r="J32" s="365">
        <v>0.10192504661606744</v>
      </c>
    </row>
    <row r="33" spans="1:10" ht="12" customHeight="1" x14ac:dyDescent="0.2">
      <c r="A33" s="368" t="s">
        <v>2968</v>
      </c>
      <c r="B33" s="368" t="s">
        <v>2967</v>
      </c>
      <c r="C33" s="368" t="s">
        <v>1010</v>
      </c>
      <c r="D33" s="368">
        <v>2</v>
      </c>
      <c r="E33" s="368">
        <v>0</v>
      </c>
      <c r="F33" s="367">
        <v>3435</v>
      </c>
      <c r="G33" s="366">
        <v>-1814.25</v>
      </c>
      <c r="H33" s="366">
        <v>1165.42</v>
      </c>
      <c r="I33" s="366">
        <v>455.33</v>
      </c>
      <c r="J33" s="365">
        <v>0.28093783742094708</v>
      </c>
    </row>
    <row r="34" spans="1:10" ht="12" customHeight="1" x14ac:dyDescent="0.2">
      <c r="A34" s="368" t="s">
        <v>1039</v>
      </c>
      <c r="B34" s="368" t="s">
        <v>221</v>
      </c>
      <c r="C34" s="368" t="s">
        <v>1010</v>
      </c>
      <c r="D34" s="368">
        <v>16</v>
      </c>
      <c r="E34" s="368">
        <v>0</v>
      </c>
      <c r="F34" s="367">
        <v>10656</v>
      </c>
      <c r="G34" s="366">
        <v>-666</v>
      </c>
      <c r="H34" s="366">
        <v>9989.7000000000007</v>
      </c>
      <c r="I34" s="366">
        <v>0.3</v>
      </c>
      <c r="J34" s="365">
        <v>3.0030030030030029E-5</v>
      </c>
    </row>
    <row r="35" spans="1:10" ht="12" customHeight="1" x14ac:dyDescent="0.2">
      <c r="A35" s="368" t="s">
        <v>1068</v>
      </c>
      <c r="B35" s="368" t="s">
        <v>218</v>
      </c>
      <c r="C35" s="368" t="s">
        <v>1010</v>
      </c>
      <c r="D35" s="368">
        <v>6</v>
      </c>
      <c r="E35" s="368">
        <v>0</v>
      </c>
      <c r="F35" s="367">
        <v>1524</v>
      </c>
      <c r="G35" s="366">
        <v>0</v>
      </c>
      <c r="H35" s="366">
        <v>1515</v>
      </c>
      <c r="I35" s="366">
        <v>9</v>
      </c>
      <c r="J35" s="365">
        <v>5.905511811023622E-3</v>
      </c>
    </row>
    <row r="36" spans="1:10" ht="12" customHeight="1" x14ac:dyDescent="0.2">
      <c r="A36" s="368" t="s">
        <v>1038</v>
      </c>
      <c r="B36" s="368" t="s">
        <v>1037</v>
      </c>
      <c r="C36" s="368" t="s">
        <v>1010</v>
      </c>
      <c r="D36" s="368">
        <v>1</v>
      </c>
      <c r="E36" s="368">
        <v>0</v>
      </c>
      <c r="F36" s="367">
        <v>1065</v>
      </c>
      <c r="G36" s="366">
        <v>-1065</v>
      </c>
      <c r="H36" s="366">
        <v>0</v>
      </c>
      <c r="I36" s="366">
        <v>0</v>
      </c>
      <c r="J36" s="368" t="e">
        <v>#VALUE!</v>
      </c>
    </row>
    <row r="37" spans="1:10" ht="12" customHeight="1" x14ac:dyDescent="0.2">
      <c r="A37" s="368" t="s">
        <v>1041</v>
      </c>
      <c r="B37" s="368" t="s">
        <v>1040</v>
      </c>
      <c r="C37" s="368" t="s">
        <v>1010</v>
      </c>
      <c r="D37" s="368">
        <v>4</v>
      </c>
      <c r="E37" s="368">
        <v>0</v>
      </c>
      <c r="F37" s="367">
        <v>3728</v>
      </c>
      <c r="G37" s="366">
        <v>0</v>
      </c>
      <c r="H37" s="366">
        <v>3725.28</v>
      </c>
      <c r="I37" s="366">
        <v>2.72</v>
      </c>
      <c r="J37" s="365">
        <v>7.2961373390557937E-4</v>
      </c>
    </row>
    <row r="38" spans="1:10" ht="12" customHeight="1" x14ac:dyDescent="0.2">
      <c r="A38" s="368" t="s">
        <v>1036</v>
      </c>
      <c r="B38" s="368" t="s">
        <v>1035</v>
      </c>
      <c r="C38" s="368" t="s">
        <v>1010</v>
      </c>
      <c r="D38" s="368">
        <v>6</v>
      </c>
      <c r="E38" s="368">
        <v>0</v>
      </c>
      <c r="F38" s="367">
        <v>1998</v>
      </c>
      <c r="G38" s="366">
        <v>-333</v>
      </c>
      <c r="H38" s="366">
        <v>1633.55</v>
      </c>
      <c r="I38" s="366">
        <v>31.45</v>
      </c>
      <c r="J38" s="365">
        <v>1.8888888888888889E-2</v>
      </c>
    </row>
    <row r="39" spans="1:10" ht="12" customHeight="1" x14ac:dyDescent="0.2">
      <c r="A39" s="368" t="s">
        <v>2056</v>
      </c>
      <c r="B39" s="368" t="s">
        <v>2055</v>
      </c>
      <c r="C39" s="368" t="s">
        <v>1010</v>
      </c>
      <c r="D39" s="368">
        <v>2</v>
      </c>
      <c r="E39" s="368">
        <v>0</v>
      </c>
      <c r="F39" s="367">
        <v>822</v>
      </c>
      <c r="G39" s="366">
        <v>-411</v>
      </c>
      <c r="H39" s="366">
        <v>409.11</v>
      </c>
      <c r="I39" s="366">
        <v>1.89</v>
      </c>
      <c r="J39" s="365">
        <v>4.5985401459854016E-3</v>
      </c>
    </row>
    <row r="40" spans="1:10" ht="12" customHeight="1" x14ac:dyDescent="0.2">
      <c r="A40" s="368" t="s">
        <v>4049</v>
      </c>
      <c r="B40" s="368" t="s">
        <v>4048</v>
      </c>
      <c r="C40" s="368" t="s">
        <v>1010</v>
      </c>
      <c r="D40" s="368">
        <v>8</v>
      </c>
      <c r="E40" s="368">
        <v>0</v>
      </c>
      <c r="F40" s="367">
        <v>0.08</v>
      </c>
      <c r="G40" s="366">
        <v>0</v>
      </c>
      <c r="H40" s="366">
        <v>0</v>
      </c>
      <c r="I40" s="366">
        <v>0.08</v>
      </c>
      <c r="J40" s="365">
        <v>1</v>
      </c>
    </row>
    <row r="41" spans="1:10" ht="12" customHeight="1" x14ac:dyDescent="0.2">
      <c r="A41" s="791" t="s">
        <v>6665</v>
      </c>
      <c r="B41" s="791" t="s">
        <v>6664</v>
      </c>
      <c r="C41" s="791" t="s">
        <v>1860</v>
      </c>
      <c r="D41" s="791">
        <v>23</v>
      </c>
      <c r="E41" s="791">
        <v>110.4</v>
      </c>
      <c r="F41" s="792">
        <v>15109.74</v>
      </c>
      <c r="G41" s="793">
        <v>0</v>
      </c>
      <c r="H41" s="793">
        <v>9302.81</v>
      </c>
      <c r="I41" s="793">
        <v>5806.93</v>
      </c>
      <c r="J41" s="794">
        <v>0.38431700346928538</v>
      </c>
    </row>
    <row r="42" spans="1:10" ht="12" customHeight="1" x14ac:dyDescent="0.2">
      <c r="A42" s="368" t="s">
        <v>2058</v>
      </c>
      <c r="B42" s="368" t="s">
        <v>7865</v>
      </c>
      <c r="C42" s="368" t="s">
        <v>1010</v>
      </c>
      <c r="D42" s="368">
        <v>4</v>
      </c>
      <c r="E42" s="368">
        <v>0</v>
      </c>
      <c r="F42" s="367">
        <v>11058</v>
      </c>
      <c r="G42" s="366">
        <v>0</v>
      </c>
      <c r="H42" s="366">
        <v>7585.12</v>
      </c>
      <c r="I42" s="366">
        <v>3472.88</v>
      </c>
      <c r="J42" s="365">
        <v>0.31406040875384339</v>
      </c>
    </row>
    <row r="43" spans="1:10" ht="12" customHeight="1" x14ac:dyDescent="0.2">
      <c r="A43" s="368" t="s">
        <v>11959</v>
      </c>
      <c r="B43" s="368" t="s">
        <v>11958</v>
      </c>
      <c r="C43" s="368" t="s">
        <v>1010</v>
      </c>
      <c r="D43" s="368">
        <v>2</v>
      </c>
      <c r="E43" s="368">
        <v>0</v>
      </c>
      <c r="F43" s="367">
        <v>1760</v>
      </c>
      <c r="G43" s="366">
        <v>0</v>
      </c>
      <c r="H43" s="366">
        <v>1542.94</v>
      </c>
      <c r="I43" s="366">
        <v>217.06</v>
      </c>
      <c r="J43" s="365">
        <v>0.12332954545454546</v>
      </c>
    </row>
    <row r="44" spans="1:10" ht="12" customHeight="1" x14ac:dyDescent="0.2">
      <c r="A44" s="368" t="s">
        <v>1122</v>
      </c>
      <c r="B44" s="368" t="s">
        <v>1121</v>
      </c>
      <c r="C44" s="368" t="s">
        <v>1010</v>
      </c>
      <c r="D44" s="368">
        <v>2</v>
      </c>
      <c r="E44" s="368">
        <v>0</v>
      </c>
      <c r="F44" s="367">
        <v>6158.88</v>
      </c>
      <c r="G44" s="366">
        <v>0</v>
      </c>
      <c r="H44" s="366">
        <v>5312.06</v>
      </c>
      <c r="I44" s="366">
        <v>846.82</v>
      </c>
      <c r="J44" s="365">
        <v>0.13749577845322525</v>
      </c>
    </row>
    <row r="45" spans="1:10" ht="12" customHeight="1" x14ac:dyDescent="0.2">
      <c r="A45" s="368" t="s">
        <v>4525</v>
      </c>
      <c r="B45" s="368" t="s">
        <v>4524</v>
      </c>
      <c r="C45" s="368" t="s">
        <v>1010</v>
      </c>
      <c r="D45" s="372">
        <v>2</v>
      </c>
      <c r="E45" s="372">
        <v>0</v>
      </c>
      <c r="F45" s="373">
        <v>6528.6</v>
      </c>
      <c r="G45" s="374">
        <v>0</v>
      </c>
      <c r="H45" s="374">
        <v>5768.18</v>
      </c>
      <c r="I45" s="374">
        <v>760.42</v>
      </c>
      <c r="J45" s="375">
        <v>0.11647520142143798</v>
      </c>
    </row>
    <row r="46" spans="1:10" ht="12" customHeight="1" x14ac:dyDescent="0.2">
      <c r="A46" s="368"/>
      <c r="B46" s="368"/>
      <c r="C46" s="368"/>
      <c r="D46" s="368">
        <f>SUM(D9:D45)</f>
        <v>176</v>
      </c>
      <c r="E46" s="368">
        <f t="shared" ref="E46:I46" si="0">SUM(E9:E45)</f>
        <v>110.4</v>
      </c>
      <c r="F46" s="382">
        <f t="shared" si="0"/>
        <v>201188.95999999993</v>
      </c>
      <c r="G46" s="382">
        <f t="shared" si="0"/>
        <v>-11241.75</v>
      </c>
      <c r="H46" s="382">
        <f t="shared" si="0"/>
        <v>113568.60999999999</v>
      </c>
      <c r="I46" s="382">
        <f t="shared" si="0"/>
        <v>76378.60000000002</v>
      </c>
      <c r="J46" s="365"/>
    </row>
    <row r="47" spans="1:10" ht="12" customHeight="1" x14ac:dyDescent="0.2">
      <c r="A47" s="368"/>
      <c r="B47" s="368"/>
      <c r="C47" s="368"/>
      <c r="D47" s="368"/>
      <c r="E47" s="368"/>
      <c r="F47" s="367"/>
      <c r="G47" s="366"/>
      <c r="H47" s="366"/>
      <c r="I47" s="366"/>
      <c r="J47" s="365"/>
    </row>
    <row r="48" spans="1:10" ht="12" customHeight="1" x14ac:dyDescent="0.2">
      <c r="A48" s="368"/>
      <c r="B48" s="368"/>
      <c r="C48" s="368"/>
      <c r="D48" s="368"/>
      <c r="E48" s="368"/>
      <c r="F48" s="367"/>
      <c r="G48" s="366"/>
      <c r="H48" s="366"/>
      <c r="I48" s="366"/>
      <c r="J48" s="365"/>
    </row>
    <row r="49" spans="1:10" ht="12" customHeight="1" x14ac:dyDescent="0.2">
      <c r="A49" s="368"/>
      <c r="B49" s="368"/>
      <c r="C49" s="368"/>
      <c r="D49" s="368"/>
      <c r="E49" s="368"/>
      <c r="F49" s="367"/>
      <c r="G49" s="366"/>
      <c r="H49" s="366"/>
      <c r="I49" s="366"/>
      <c r="J49" s="365"/>
    </row>
    <row r="50" spans="1:10" ht="12" customHeight="1" x14ac:dyDescent="0.2">
      <c r="A50" s="368"/>
      <c r="B50" s="368"/>
      <c r="C50" s="368"/>
      <c r="D50" s="368"/>
      <c r="E50" s="368"/>
      <c r="F50" s="367"/>
      <c r="G50" s="366"/>
      <c r="H50" s="366"/>
      <c r="I50" s="366"/>
      <c r="J50" s="365"/>
    </row>
    <row r="51" spans="1:10" ht="12" customHeight="1" x14ac:dyDescent="0.2">
      <c r="A51" s="368"/>
      <c r="B51" s="368"/>
      <c r="C51" s="368"/>
      <c r="D51" s="368"/>
      <c r="E51" s="368"/>
      <c r="F51" s="367"/>
      <c r="G51" s="366"/>
      <c r="H51" s="366"/>
      <c r="I51" s="366"/>
      <c r="J51" s="365"/>
    </row>
    <row r="52" spans="1:10" ht="12" customHeight="1" x14ac:dyDescent="0.2">
      <c r="A52" s="368" t="s">
        <v>1625</v>
      </c>
      <c r="B52" s="368" t="s">
        <v>1624</v>
      </c>
      <c r="C52" s="368" t="s">
        <v>1010</v>
      </c>
      <c r="D52" s="368">
        <v>2</v>
      </c>
      <c r="E52" s="368">
        <v>0</v>
      </c>
      <c r="F52" s="367">
        <v>1362.76</v>
      </c>
      <c r="G52" s="366">
        <v>0</v>
      </c>
      <c r="H52" s="366">
        <v>1038.3</v>
      </c>
      <c r="I52" s="366">
        <v>324.45999999999998</v>
      </c>
      <c r="J52" s="365">
        <v>0.23809034606240276</v>
      </c>
    </row>
    <row r="53" spans="1:10" ht="12" customHeight="1" x14ac:dyDescent="0.2">
      <c r="A53" s="368" t="s">
        <v>2286</v>
      </c>
      <c r="B53" s="368" t="s">
        <v>2285</v>
      </c>
      <c r="C53" s="368" t="s">
        <v>1010</v>
      </c>
      <c r="D53" s="368">
        <v>6</v>
      </c>
      <c r="E53" s="368">
        <v>0</v>
      </c>
      <c r="F53" s="367">
        <v>2171.96</v>
      </c>
      <c r="G53" s="366">
        <v>0</v>
      </c>
      <c r="H53" s="366">
        <v>1705.8</v>
      </c>
      <c r="I53" s="366">
        <v>466.16</v>
      </c>
      <c r="J53" s="365">
        <v>0.21462642037606586</v>
      </c>
    </row>
    <row r="54" spans="1:10" ht="12" customHeight="1" x14ac:dyDescent="0.2">
      <c r="A54" s="368" t="s">
        <v>5999</v>
      </c>
      <c r="B54" s="368" t="s">
        <v>5998</v>
      </c>
      <c r="C54" s="368" t="s">
        <v>1010</v>
      </c>
      <c r="D54" s="368">
        <v>1</v>
      </c>
      <c r="E54" s="368">
        <v>0</v>
      </c>
      <c r="F54" s="367">
        <v>337.85</v>
      </c>
      <c r="G54" s="366">
        <v>0</v>
      </c>
      <c r="H54" s="366">
        <v>261.54000000000002</v>
      </c>
      <c r="I54" s="366">
        <v>76.31</v>
      </c>
      <c r="J54" s="365">
        <v>0.22586946869912683</v>
      </c>
    </row>
    <row r="55" spans="1:10" ht="12" customHeight="1" x14ac:dyDescent="0.2">
      <c r="A55" s="368" t="s">
        <v>6041</v>
      </c>
      <c r="B55" s="368" t="s">
        <v>6040</v>
      </c>
      <c r="C55" s="368" t="s">
        <v>1010</v>
      </c>
      <c r="D55" s="368">
        <v>4</v>
      </c>
      <c r="E55" s="368">
        <v>0</v>
      </c>
      <c r="F55" s="367">
        <v>1710.76</v>
      </c>
      <c r="G55" s="366">
        <v>0</v>
      </c>
      <c r="H55" s="366">
        <v>1299.3599999999999</v>
      </c>
      <c r="I55" s="366">
        <v>411.4</v>
      </c>
      <c r="J55" s="365">
        <v>0.24047791624774953</v>
      </c>
    </row>
    <row r="56" spans="1:10" ht="12" customHeight="1" x14ac:dyDescent="0.2">
      <c r="A56" s="368" t="s">
        <v>2284</v>
      </c>
      <c r="B56" s="368" t="s">
        <v>2283</v>
      </c>
      <c r="C56" s="368" t="s">
        <v>1010</v>
      </c>
      <c r="D56" s="368">
        <v>6</v>
      </c>
      <c r="E56" s="368">
        <v>0</v>
      </c>
      <c r="F56" s="367">
        <v>4210.8599999999997</v>
      </c>
      <c r="G56" s="366">
        <v>0</v>
      </c>
      <c r="H56" s="366">
        <v>3434.68</v>
      </c>
      <c r="I56" s="366">
        <v>776.18</v>
      </c>
      <c r="J56" s="365">
        <v>0.18432814199474692</v>
      </c>
    </row>
    <row r="57" spans="1:10" ht="12" customHeight="1" x14ac:dyDescent="0.2">
      <c r="A57" s="368" t="s">
        <v>3118</v>
      </c>
      <c r="B57" s="368" t="s">
        <v>3117</v>
      </c>
      <c r="C57" s="368" t="s">
        <v>1010</v>
      </c>
      <c r="D57" s="368">
        <v>1</v>
      </c>
      <c r="E57" s="368">
        <v>0</v>
      </c>
      <c r="F57" s="367">
        <v>325.32</v>
      </c>
      <c r="G57" s="366">
        <v>0</v>
      </c>
      <c r="H57" s="366">
        <v>247.22</v>
      </c>
      <c r="I57" s="366">
        <v>78.099999999999994</v>
      </c>
      <c r="J57" s="365">
        <v>0.24007131439813106</v>
      </c>
    </row>
    <row r="58" spans="1:10" ht="12" customHeight="1" x14ac:dyDescent="0.2">
      <c r="A58" s="368" t="s">
        <v>1619</v>
      </c>
      <c r="B58" s="368" t="s">
        <v>1618</v>
      </c>
      <c r="C58" s="368" t="s">
        <v>1010</v>
      </c>
      <c r="D58" s="368">
        <v>12</v>
      </c>
      <c r="E58" s="368">
        <v>0</v>
      </c>
      <c r="F58" s="367">
        <v>7829.38</v>
      </c>
      <c r="G58" s="366">
        <v>0</v>
      </c>
      <c r="H58" s="366">
        <v>6251.04</v>
      </c>
      <c r="I58" s="366">
        <v>1578.34</v>
      </c>
      <c r="J58" s="365">
        <v>0.20159195236404415</v>
      </c>
    </row>
    <row r="59" spans="1:10" ht="12" customHeight="1" x14ac:dyDescent="0.2">
      <c r="A59" s="368" t="s">
        <v>2268</v>
      </c>
      <c r="B59" s="368" t="s">
        <v>2267</v>
      </c>
      <c r="C59" s="368" t="s">
        <v>1010</v>
      </c>
      <c r="D59" s="368">
        <v>1</v>
      </c>
      <c r="E59" s="368">
        <v>0</v>
      </c>
      <c r="F59" s="367">
        <v>754.91</v>
      </c>
      <c r="G59" s="366">
        <v>0</v>
      </c>
      <c r="H59" s="366">
        <v>575.16999999999996</v>
      </c>
      <c r="I59" s="366">
        <v>179.74</v>
      </c>
      <c r="J59" s="365">
        <v>0.23809460730418194</v>
      </c>
    </row>
    <row r="60" spans="1:10" ht="12" customHeight="1" x14ac:dyDescent="0.2">
      <c r="A60" s="368" t="s">
        <v>10513</v>
      </c>
      <c r="B60" s="368" t="s">
        <v>10512</v>
      </c>
      <c r="C60" s="368" t="s">
        <v>1010</v>
      </c>
      <c r="D60" s="368">
        <v>8</v>
      </c>
      <c r="E60" s="368">
        <v>0</v>
      </c>
      <c r="F60" s="367">
        <v>2965.52</v>
      </c>
      <c r="G60" s="366">
        <v>0</v>
      </c>
      <c r="H60" s="366">
        <v>2588.08</v>
      </c>
      <c r="I60" s="366">
        <v>377.44</v>
      </c>
      <c r="J60" s="365">
        <v>0.12727616067333891</v>
      </c>
    </row>
    <row r="61" spans="1:10" ht="12" customHeight="1" x14ac:dyDescent="0.2">
      <c r="A61" s="368" t="s">
        <v>11339</v>
      </c>
      <c r="B61" s="368" t="s">
        <v>11338</v>
      </c>
      <c r="C61" s="368" t="s">
        <v>1010</v>
      </c>
      <c r="D61" s="368">
        <v>2</v>
      </c>
      <c r="E61" s="368">
        <v>0</v>
      </c>
      <c r="F61" s="367">
        <v>446.68</v>
      </c>
      <c r="G61" s="366">
        <v>0</v>
      </c>
      <c r="H61" s="366">
        <v>389.84</v>
      </c>
      <c r="I61" s="366">
        <v>56.84</v>
      </c>
      <c r="J61" s="365">
        <v>0.12724993283782574</v>
      </c>
    </row>
    <row r="62" spans="1:10" ht="12" customHeight="1" x14ac:dyDescent="0.2">
      <c r="A62" s="368" t="s">
        <v>1617</v>
      </c>
      <c r="B62" s="368" t="s">
        <v>1616</v>
      </c>
      <c r="C62" s="368" t="s">
        <v>1010</v>
      </c>
      <c r="D62" s="368">
        <v>13</v>
      </c>
      <c r="E62" s="368">
        <v>0</v>
      </c>
      <c r="F62" s="367">
        <v>9726.69</v>
      </c>
      <c r="G62" s="366">
        <v>0</v>
      </c>
      <c r="H62" s="366">
        <v>7521.02</v>
      </c>
      <c r="I62" s="366">
        <v>2205.67</v>
      </c>
      <c r="J62" s="365">
        <v>0.22676470618473499</v>
      </c>
    </row>
    <row r="63" spans="1:10" ht="12" customHeight="1" x14ac:dyDescent="0.2">
      <c r="A63" s="368" t="s">
        <v>3112</v>
      </c>
      <c r="B63" s="368" t="s">
        <v>3111</v>
      </c>
      <c r="C63" s="368" t="s">
        <v>1010</v>
      </c>
      <c r="D63" s="368">
        <v>3</v>
      </c>
      <c r="E63" s="368">
        <v>0</v>
      </c>
      <c r="F63" s="367">
        <v>2520.39</v>
      </c>
      <c r="G63" s="366">
        <v>0</v>
      </c>
      <c r="H63" s="366">
        <v>1920.3</v>
      </c>
      <c r="I63" s="366">
        <v>600.09</v>
      </c>
      <c r="J63" s="365">
        <v>0.23809410448382989</v>
      </c>
    </row>
    <row r="64" spans="1:10" ht="12" customHeight="1" x14ac:dyDescent="0.2">
      <c r="A64" s="368" t="s">
        <v>4505</v>
      </c>
      <c r="B64" s="368" t="s">
        <v>4504</v>
      </c>
      <c r="C64" s="368" t="s">
        <v>1010</v>
      </c>
      <c r="D64" s="368">
        <v>1</v>
      </c>
      <c r="E64" s="368">
        <v>0</v>
      </c>
      <c r="F64" s="367">
        <v>108.06</v>
      </c>
      <c r="G64" s="366">
        <v>0</v>
      </c>
      <c r="H64" s="366">
        <v>494.76</v>
      </c>
      <c r="I64" s="366">
        <v>-386.7</v>
      </c>
      <c r="J64" s="365">
        <v>-3.5785674625208217</v>
      </c>
    </row>
    <row r="65" spans="1:10" ht="12" customHeight="1" x14ac:dyDescent="0.2">
      <c r="A65" s="368" t="s">
        <v>3110</v>
      </c>
      <c r="B65" s="368" t="s">
        <v>3109</v>
      </c>
      <c r="C65" s="368" t="s">
        <v>1010</v>
      </c>
      <c r="D65" s="368">
        <v>1</v>
      </c>
      <c r="E65" s="368">
        <v>0</v>
      </c>
      <c r="F65" s="367">
        <v>1208.8499999999999</v>
      </c>
      <c r="G65" s="366">
        <v>0</v>
      </c>
      <c r="H65" s="366">
        <v>921.03</v>
      </c>
      <c r="I65" s="366">
        <v>287.82</v>
      </c>
      <c r="J65" s="365">
        <v>0.23809405633453282</v>
      </c>
    </row>
    <row r="66" spans="1:10" ht="12" customHeight="1" x14ac:dyDescent="0.2">
      <c r="A66" s="368" t="s">
        <v>1611</v>
      </c>
      <c r="B66" s="368" t="s">
        <v>1610</v>
      </c>
      <c r="C66" s="368" t="s">
        <v>1010</v>
      </c>
      <c r="D66" s="368">
        <v>3</v>
      </c>
      <c r="E66" s="368">
        <v>0</v>
      </c>
      <c r="F66" s="367">
        <v>3127.14</v>
      </c>
      <c r="G66" s="366">
        <v>0</v>
      </c>
      <c r="H66" s="366">
        <v>2729.16</v>
      </c>
      <c r="I66" s="366">
        <v>397.98</v>
      </c>
      <c r="J66" s="365">
        <v>0.12726644793645311</v>
      </c>
    </row>
    <row r="67" spans="1:10" ht="12" customHeight="1" x14ac:dyDescent="0.2">
      <c r="A67" s="368" t="s">
        <v>11957</v>
      </c>
      <c r="B67" s="368" t="s">
        <v>11956</v>
      </c>
      <c r="C67" s="368" t="s">
        <v>1010</v>
      </c>
      <c r="D67" s="368">
        <v>1</v>
      </c>
      <c r="E67" s="368">
        <v>0</v>
      </c>
      <c r="F67" s="367">
        <v>1213.44</v>
      </c>
      <c r="G67" s="366">
        <v>0</v>
      </c>
      <c r="H67" s="366">
        <v>924.53</v>
      </c>
      <c r="I67" s="366">
        <v>288.91000000000003</v>
      </c>
      <c r="J67" s="365">
        <v>0.23809170622362869</v>
      </c>
    </row>
    <row r="68" spans="1:10" ht="12" customHeight="1" x14ac:dyDescent="0.2">
      <c r="A68" s="368" t="s">
        <v>3680</v>
      </c>
      <c r="B68" s="368" t="s">
        <v>3679</v>
      </c>
      <c r="C68" s="368" t="s">
        <v>1010</v>
      </c>
      <c r="D68" s="368">
        <v>3</v>
      </c>
      <c r="E68" s="368">
        <v>0</v>
      </c>
      <c r="F68" s="367">
        <v>2087.67</v>
      </c>
      <c r="G68" s="366">
        <v>0</v>
      </c>
      <c r="H68" s="366">
        <v>1821.96</v>
      </c>
      <c r="I68" s="366">
        <v>265.70999999999998</v>
      </c>
      <c r="J68" s="365">
        <v>0.12727586256448575</v>
      </c>
    </row>
    <row r="69" spans="1:10" ht="12" customHeight="1" x14ac:dyDescent="0.2">
      <c r="A69" s="368" t="s">
        <v>11337</v>
      </c>
      <c r="B69" s="368" t="s">
        <v>11336</v>
      </c>
      <c r="C69" s="368" t="s">
        <v>1010</v>
      </c>
      <c r="D69" s="368">
        <v>1</v>
      </c>
      <c r="E69" s="368">
        <v>0</v>
      </c>
      <c r="F69" s="367">
        <v>968.55</v>
      </c>
      <c r="G69" s="366">
        <v>0</v>
      </c>
      <c r="H69" s="366">
        <v>480.34</v>
      </c>
      <c r="I69" s="366">
        <v>488.21</v>
      </c>
      <c r="J69" s="365">
        <v>0.50406277425016777</v>
      </c>
    </row>
    <row r="70" spans="1:10" ht="12" customHeight="1" x14ac:dyDescent="0.2">
      <c r="A70" s="368" t="s">
        <v>1607</v>
      </c>
      <c r="B70" s="368" t="s">
        <v>1606</v>
      </c>
      <c r="C70" s="368" t="s">
        <v>1010</v>
      </c>
      <c r="D70" s="368">
        <v>1</v>
      </c>
      <c r="E70" s="368">
        <v>0</v>
      </c>
      <c r="F70" s="367">
        <v>773.92</v>
      </c>
      <c r="G70" s="366">
        <v>0</v>
      </c>
      <c r="H70" s="366">
        <v>661.69</v>
      </c>
      <c r="I70" s="366">
        <v>112.23</v>
      </c>
      <c r="J70" s="365">
        <v>0.14501498862931569</v>
      </c>
    </row>
    <row r="71" spans="1:10" ht="12" customHeight="1" x14ac:dyDescent="0.2">
      <c r="A71" s="368" t="s">
        <v>5253</v>
      </c>
      <c r="B71" s="368" t="s">
        <v>5252</v>
      </c>
      <c r="C71" s="368" t="s">
        <v>1010</v>
      </c>
      <c r="D71" s="368">
        <v>2</v>
      </c>
      <c r="E71" s="368">
        <v>0</v>
      </c>
      <c r="F71" s="367">
        <v>1679.94</v>
      </c>
      <c r="G71" s="366">
        <v>0</v>
      </c>
      <c r="H71" s="366">
        <v>1390.3</v>
      </c>
      <c r="I71" s="366">
        <v>289.64</v>
      </c>
      <c r="J71" s="365">
        <v>0.17241091943759895</v>
      </c>
    </row>
    <row r="72" spans="1:10" ht="12" customHeight="1" x14ac:dyDescent="0.2">
      <c r="A72" s="368" t="s">
        <v>2254</v>
      </c>
      <c r="B72" s="368" t="s">
        <v>2253</v>
      </c>
      <c r="C72" s="368" t="s">
        <v>1010</v>
      </c>
      <c r="D72" s="368">
        <v>4</v>
      </c>
      <c r="E72" s="368">
        <v>0</v>
      </c>
      <c r="F72" s="367">
        <v>1512.52</v>
      </c>
      <c r="G72" s="366">
        <v>0</v>
      </c>
      <c r="H72" s="366">
        <v>1448.52</v>
      </c>
      <c r="I72" s="366">
        <v>64</v>
      </c>
      <c r="J72" s="365">
        <v>4.2313490069552796E-2</v>
      </c>
    </row>
    <row r="73" spans="1:10" ht="12" customHeight="1" x14ac:dyDescent="0.2">
      <c r="A73" s="368" t="s">
        <v>1601</v>
      </c>
      <c r="B73" s="368" t="s">
        <v>1600</v>
      </c>
      <c r="C73" s="368" t="s">
        <v>1010</v>
      </c>
      <c r="D73" s="368">
        <v>1</v>
      </c>
      <c r="E73" s="368">
        <v>0</v>
      </c>
      <c r="F73" s="367">
        <v>833.5</v>
      </c>
      <c r="G73" s="366">
        <v>0</v>
      </c>
      <c r="H73" s="366">
        <v>629.26</v>
      </c>
      <c r="I73" s="366">
        <v>204.24</v>
      </c>
      <c r="J73" s="365">
        <v>0.2450389922015597</v>
      </c>
    </row>
    <row r="74" spans="1:10" ht="12" customHeight="1" x14ac:dyDescent="0.2">
      <c r="A74" s="368" t="s">
        <v>2252</v>
      </c>
      <c r="B74" s="368" t="s">
        <v>2251</v>
      </c>
      <c r="C74" s="368" t="s">
        <v>1010</v>
      </c>
      <c r="D74" s="368">
        <v>1</v>
      </c>
      <c r="E74" s="368">
        <v>0</v>
      </c>
      <c r="F74" s="367">
        <v>1307.72</v>
      </c>
      <c r="G74" s="366">
        <v>0</v>
      </c>
      <c r="H74" s="366">
        <v>1068.3699999999999</v>
      </c>
      <c r="I74" s="366">
        <v>239.35</v>
      </c>
      <c r="J74" s="365">
        <v>0.18302847704401554</v>
      </c>
    </row>
    <row r="75" spans="1:10" ht="12" customHeight="1" x14ac:dyDescent="0.2">
      <c r="A75" s="368" t="s">
        <v>1597</v>
      </c>
      <c r="B75" s="368" t="s">
        <v>1596</v>
      </c>
      <c r="C75" s="368" t="s">
        <v>1010</v>
      </c>
      <c r="D75" s="368">
        <v>3</v>
      </c>
      <c r="E75" s="368">
        <v>0</v>
      </c>
      <c r="F75" s="367">
        <v>1019.04</v>
      </c>
      <c r="G75" s="366">
        <v>0</v>
      </c>
      <c r="H75" s="366">
        <v>776.19</v>
      </c>
      <c r="I75" s="366">
        <v>242.85</v>
      </c>
      <c r="J75" s="365">
        <v>0.23831252943947245</v>
      </c>
    </row>
    <row r="76" spans="1:10" ht="12" customHeight="1" x14ac:dyDescent="0.2">
      <c r="A76" s="368" t="s">
        <v>2250</v>
      </c>
      <c r="B76" s="368" t="s">
        <v>2249</v>
      </c>
      <c r="C76" s="368" t="s">
        <v>1010</v>
      </c>
      <c r="D76" s="368">
        <v>8</v>
      </c>
      <c r="E76" s="368">
        <v>0</v>
      </c>
      <c r="F76" s="367">
        <v>5385.02</v>
      </c>
      <c r="G76" s="366">
        <v>0</v>
      </c>
      <c r="H76" s="366">
        <v>4362.5600000000004</v>
      </c>
      <c r="I76" s="366">
        <v>1022.46</v>
      </c>
      <c r="J76" s="365">
        <v>0.18987116110989374</v>
      </c>
    </row>
    <row r="77" spans="1:10" ht="12" customHeight="1" x14ac:dyDescent="0.2">
      <c r="A77" s="368" t="s">
        <v>3104</v>
      </c>
      <c r="B77" s="368" t="s">
        <v>3103</v>
      </c>
      <c r="C77" s="368" t="s">
        <v>1010</v>
      </c>
      <c r="D77" s="368">
        <v>2</v>
      </c>
      <c r="E77" s="368">
        <v>0</v>
      </c>
      <c r="F77" s="367">
        <v>916.08</v>
      </c>
      <c r="G77" s="366">
        <v>0</v>
      </c>
      <c r="H77" s="366">
        <v>709.22</v>
      </c>
      <c r="I77" s="366">
        <v>206.86</v>
      </c>
      <c r="J77" s="365">
        <v>0.22580997292812854</v>
      </c>
    </row>
    <row r="78" spans="1:10" ht="12" customHeight="1" x14ac:dyDescent="0.2">
      <c r="A78" s="368" t="s">
        <v>6713</v>
      </c>
      <c r="B78" s="368" t="s">
        <v>6712</v>
      </c>
      <c r="C78" s="368" t="s">
        <v>1010</v>
      </c>
      <c r="D78" s="368">
        <v>1</v>
      </c>
      <c r="E78" s="368">
        <v>0</v>
      </c>
      <c r="F78" s="367">
        <v>620.95000000000005</v>
      </c>
      <c r="G78" s="366">
        <v>0</v>
      </c>
      <c r="H78" s="366">
        <v>473.74</v>
      </c>
      <c r="I78" s="366">
        <v>147.21</v>
      </c>
      <c r="J78" s="365">
        <v>0.23707222803768419</v>
      </c>
    </row>
    <row r="79" spans="1:10" ht="12" customHeight="1" x14ac:dyDescent="0.2">
      <c r="A79" s="368" t="s">
        <v>2244</v>
      </c>
      <c r="B79" s="368" t="s">
        <v>2243</v>
      </c>
      <c r="C79" s="368" t="s">
        <v>1010</v>
      </c>
      <c r="D79" s="368">
        <v>1</v>
      </c>
      <c r="E79" s="368">
        <v>0</v>
      </c>
      <c r="F79" s="367">
        <v>881.42</v>
      </c>
      <c r="G79" s="366">
        <v>0</v>
      </c>
      <c r="H79" s="366">
        <v>682.39</v>
      </c>
      <c r="I79" s="366">
        <v>199.03</v>
      </c>
      <c r="J79" s="365">
        <v>0.22580608563454427</v>
      </c>
    </row>
    <row r="80" spans="1:10" ht="12" customHeight="1" x14ac:dyDescent="0.2">
      <c r="A80" s="368" t="s">
        <v>8865</v>
      </c>
      <c r="B80" s="368" t="s">
        <v>8864</v>
      </c>
      <c r="C80" s="368" t="s">
        <v>1010</v>
      </c>
      <c r="D80" s="368">
        <v>1</v>
      </c>
      <c r="E80" s="368">
        <v>0</v>
      </c>
      <c r="F80" s="367">
        <v>636.16999999999996</v>
      </c>
      <c r="G80" s="366">
        <v>0</v>
      </c>
      <c r="H80" s="366">
        <v>443.94</v>
      </c>
      <c r="I80" s="366">
        <v>192.23</v>
      </c>
      <c r="J80" s="365">
        <v>0.30216765958784603</v>
      </c>
    </row>
    <row r="81" spans="1:10" ht="12" customHeight="1" x14ac:dyDescent="0.2">
      <c r="A81" s="368" t="s">
        <v>11939</v>
      </c>
      <c r="B81" s="368" t="s">
        <v>11938</v>
      </c>
      <c r="C81" s="368" t="s">
        <v>1010</v>
      </c>
      <c r="D81" s="368">
        <v>2</v>
      </c>
      <c r="E81" s="368">
        <v>0</v>
      </c>
      <c r="F81" s="367">
        <v>4214.84</v>
      </c>
      <c r="G81" s="366">
        <v>0</v>
      </c>
      <c r="H81" s="366">
        <v>3202.42</v>
      </c>
      <c r="I81" s="366">
        <v>1012.42</v>
      </c>
      <c r="J81" s="365">
        <v>0.24020366134894799</v>
      </c>
    </row>
    <row r="82" spans="1:10" ht="12" customHeight="1" x14ac:dyDescent="0.2">
      <c r="A82" s="368" t="s">
        <v>2240</v>
      </c>
      <c r="B82" s="368" t="s">
        <v>2239</v>
      </c>
      <c r="C82" s="368" t="s">
        <v>1010</v>
      </c>
      <c r="D82" s="368">
        <v>4</v>
      </c>
      <c r="E82" s="368">
        <v>0</v>
      </c>
      <c r="F82" s="367">
        <v>710.68</v>
      </c>
      <c r="G82" s="366">
        <v>0</v>
      </c>
      <c r="H82" s="366">
        <v>495.92</v>
      </c>
      <c r="I82" s="366">
        <v>214.76</v>
      </c>
      <c r="J82" s="365">
        <v>0.3021894523554905</v>
      </c>
    </row>
    <row r="83" spans="1:10" ht="12" customHeight="1" x14ac:dyDescent="0.2">
      <c r="A83" s="368" t="s">
        <v>1581</v>
      </c>
      <c r="B83" s="368" t="s">
        <v>1580</v>
      </c>
      <c r="C83" s="368" t="s">
        <v>1010</v>
      </c>
      <c r="D83" s="368">
        <v>3</v>
      </c>
      <c r="E83" s="368">
        <v>0</v>
      </c>
      <c r="F83" s="367">
        <v>625.87</v>
      </c>
      <c r="G83" s="366">
        <v>0</v>
      </c>
      <c r="H83" s="366">
        <v>500.22</v>
      </c>
      <c r="I83" s="366">
        <v>125.65</v>
      </c>
      <c r="J83" s="365">
        <v>0.20076054132647356</v>
      </c>
    </row>
    <row r="84" spans="1:10" ht="12" customHeight="1" x14ac:dyDescent="0.2">
      <c r="A84" s="368" t="s">
        <v>3690</v>
      </c>
      <c r="B84" s="368" t="s">
        <v>3689</v>
      </c>
      <c r="C84" s="368" t="s">
        <v>1010</v>
      </c>
      <c r="D84" s="368">
        <v>2</v>
      </c>
      <c r="E84" s="368">
        <v>0</v>
      </c>
      <c r="F84" s="367">
        <v>1368.34</v>
      </c>
      <c r="G84" s="366">
        <v>0</v>
      </c>
      <c r="H84" s="366">
        <v>1042.54</v>
      </c>
      <c r="I84" s="366">
        <v>325.8</v>
      </c>
      <c r="J84" s="365">
        <v>0.23809871815484457</v>
      </c>
    </row>
    <row r="85" spans="1:10" ht="12" customHeight="1" x14ac:dyDescent="0.2">
      <c r="A85" s="368" t="s">
        <v>2236</v>
      </c>
      <c r="B85" s="368" t="s">
        <v>2235</v>
      </c>
      <c r="C85" s="368" t="s">
        <v>1010</v>
      </c>
      <c r="D85" s="368">
        <v>4</v>
      </c>
      <c r="E85" s="368">
        <v>0</v>
      </c>
      <c r="F85" s="367">
        <v>1065.72</v>
      </c>
      <c r="G85" s="366">
        <v>0</v>
      </c>
      <c r="H85" s="366">
        <v>880.48</v>
      </c>
      <c r="I85" s="366">
        <v>185.24</v>
      </c>
      <c r="J85" s="365">
        <v>0.17381676237660923</v>
      </c>
    </row>
    <row r="86" spans="1:10" ht="12" customHeight="1" x14ac:dyDescent="0.2">
      <c r="A86" s="368" t="s">
        <v>1577</v>
      </c>
      <c r="B86" s="368" t="s">
        <v>1576</v>
      </c>
      <c r="C86" s="368" t="s">
        <v>1010</v>
      </c>
      <c r="D86" s="368">
        <v>1</v>
      </c>
      <c r="E86" s="368">
        <v>0</v>
      </c>
      <c r="F86" s="367">
        <v>1583.61</v>
      </c>
      <c r="G86" s="366">
        <v>0</v>
      </c>
      <c r="H86" s="366">
        <v>1206.56</v>
      </c>
      <c r="I86" s="366">
        <v>377.05</v>
      </c>
      <c r="J86" s="365">
        <v>0.23809523809523808</v>
      </c>
    </row>
    <row r="87" spans="1:10" ht="12" customHeight="1" x14ac:dyDescent="0.2">
      <c r="A87" s="368" t="s">
        <v>2998</v>
      </c>
      <c r="B87" s="368" t="s">
        <v>2997</v>
      </c>
      <c r="C87" s="368" t="s">
        <v>1010</v>
      </c>
      <c r="D87" s="368">
        <v>1</v>
      </c>
      <c r="E87" s="368">
        <v>0</v>
      </c>
      <c r="F87" s="367">
        <v>1977.35</v>
      </c>
      <c r="G87" s="366">
        <v>0</v>
      </c>
      <c r="H87" s="366">
        <v>1506.55</v>
      </c>
      <c r="I87" s="366">
        <v>470.8</v>
      </c>
      <c r="J87" s="365">
        <v>0.23809644220800566</v>
      </c>
    </row>
    <row r="88" spans="1:10" ht="12" customHeight="1" x14ac:dyDescent="0.2">
      <c r="A88" s="368" t="s">
        <v>3094</v>
      </c>
      <c r="B88" s="368" t="s">
        <v>3093</v>
      </c>
      <c r="C88" s="368" t="s">
        <v>1010</v>
      </c>
      <c r="D88" s="368">
        <v>1</v>
      </c>
      <c r="E88" s="368">
        <v>0</v>
      </c>
      <c r="F88" s="367">
        <v>2574.91</v>
      </c>
      <c r="G88" s="366">
        <v>0</v>
      </c>
      <c r="H88" s="366">
        <v>2247.19</v>
      </c>
      <c r="I88" s="366">
        <v>327.72</v>
      </c>
      <c r="J88" s="365">
        <v>0.12727435133655157</v>
      </c>
    </row>
    <row r="89" spans="1:10" ht="12" customHeight="1" x14ac:dyDescent="0.2">
      <c r="A89" s="368" t="s">
        <v>1571</v>
      </c>
      <c r="B89" s="368" t="s">
        <v>1570</v>
      </c>
      <c r="C89" s="368" t="s">
        <v>1010</v>
      </c>
      <c r="D89" s="368">
        <v>6</v>
      </c>
      <c r="E89" s="368">
        <v>0</v>
      </c>
      <c r="F89" s="367">
        <v>2350.91</v>
      </c>
      <c r="G89" s="366">
        <v>0</v>
      </c>
      <c r="H89" s="366">
        <v>1959.72</v>
      </c>
      <c r="I89" s="366">
        <v>391.19</v>
      </c>
      <c r="J89" s="365">
        <v>0.1663993942771097</v>
      </c>
    </row>
    <row r="90" spans="1:10" ht="12" customHeight="1" x14ac:dyDescent="0.2">
      <c r="A90" s="368" t="s">
        <v>1569</v>
      </c>
      <c r="B90" s="368" t="s">
        <v>1568</v>
      </c>
      <c r="C90" s="368" t="s">
        <v>1010</v>
      </c>
      <c r="D90" s="368">
        <v>3</v>
      </c>
      <c r="E90" s="368">
        <v>0</v>
      </c>
      <c r="F90" s="367">
        <v>1109.92</v>
      </c>
      <c r="G90" s="366">
        <v>0</v>
      </c>
      <c r="H90" s="366">
        <v>919.64</v>
      </c>
      <c r="I90" s="366">
        <v>190.28</v>
      </c>
      <c r="J90" s="365">
        <v>0.17143577915525443</v>
      </c>
    </row>
    <row r="91" spans="1:10" ht="12" customHeight="1" x14ac:dyDescent="0.2">
      <c r="A91" s="368" t="s">
        <v>1567</v>
      </c>
      <c r="B91" s="368" t="s">
        <v>1566</v>
      </c>
      <c r="C91" s="368" t="s">
        <v>1010</v>
      </c>
      <c r="D91" s="368">
        <v>6</v>
      </c>
      <c r="E91" s="368">
        <v>0</v>
      </c>
      <c r="F91" s="367">
        <v>3880.08</v>
      </c>
      <c r="G91" s="366">
        <v>0</v>
      </c>
      <c r="H91" s="366">
        <v>3089.18</v>
      </c>
      <c r="I91" s="366">
        <v>790.9</v>
      </c>
      <c r="J91" s="365">
        <v>0.20383600338137359</v>
      </c>
    </row>
    <row r="92" spans="1:10" ht="12" customHeight="1" x14ac:dyDescent="0.2">
      <c r="A92" s="368" t="s">
        <v>1565</v>
      </c>
      <c r="B92" s="368" t="s">
        <v>1564</v>
      </c>
      <c r="C92" s="368" t="s">
        <v>1010</v>
      </c>
      <c r="D92" s="368">
        <v>2</v>
      </c>
      <c r="E92" s="368">
        <v>0</v>
      </c>
      <c r="F92" s="367">
        <v>957.28</v>
      </c>
      <c r="G92" s="366">
        <v>0</v>
      </c>
      <c r="H92" s="366">
        <v>729.36</v>
      </c>
      <c r="I92" s="366">
        <v>227.92</v>
      </c>
      <c r="J92" s="365">
        <v>0.23809125856593683</v>
      </c>
    </row>
    <row r="93" spans="1:10" ht="12" customHeight="1" x14ac:dyDescent="0.2">
      <c r="A93" s="368" t="s">
        <v>1563</v>
      </c>
      <c r="B93" s="368" t="s">
        <v>1562</v>
      </c>
      <c r="C93" s="368" t="s">
        <v>1010</v>
      </c>
      <c r="D93" s="368">
        <v>4</v>
      </c>
      <c r="E93" s="368">
        <v>0</v>
      </c>
      <c r="F93" s="367">
        <v>751.08</v>
      </c>
      <c r="G93" s="366">
        <v>0</v>
      </c>
      <c r="H93" s="366">
        <v>589.48</v>
      </c>
      <c r="I93" s="366">
        <v>161.6</v>
      </c>
      <c r="J93" s="365">
        <v>0.21515684081589179</v>
      </c>
    </row>
    <row r="94" spans="1:10" ht="12" customHeight="1" x14ac:dyDescent="0.2">
      <c r="A94" s="368" t="s">
        <v>1561</v>
      </c>
      <c r="B94" s="368" t="s">
        <v>1560</v>
      </c>
      <c r="C94" s="368" t="s">
        <v>1010</v>
      </c>
      <c r="D94" s="368">
        <v>1</v>
      </c>
      <c r="E94" s="368">
        <v>0</v>
      </c>
      <c r="F94" s="367">
        <v>654.41</v>
      </c>
      <c r="G94" s="366">
        <v>0</v>
      </c>
      <c r="H94" s="366">
        <v>506.64</v>
      </c>
      <c r="I94" s="366">
        <v>147.77000000000001</v>
      </c>
      <c r="J94" s="365">
        <v>0.22580645161290322</v>
      </c>
    </row>
    <row r="95" spans="1:10" ht="12" customHeight="1" x14ac:dyDescent="0.2">
      <c r="A95" s="368" t="s">
        <v>1557</v>
      </c>
      <c r="B95" s="368" t="s">
        <v>1556</v>
      </c>
      <c r="C95" s="368" t="s">
        <v>1010</v>
      </c>
      <c r="D95" s="368">
        <v>2</v>
      </c>
      <c r="E95" s="368">
        <v>0</v>
      </c>
      <c r="F95" s="367">
        <v>1125.1199999999999</v>
      </c>
      <c r="G95" s="366">
        <v>0</v>
      </c>
      <c r="H95" s="366">
        <v>871.06</v>
      </c>
      <c r="I95" s="366">
        <v>254.06</v>
      </c>
      <c r="J95" s="365">
        <v>0.22580702502844141</v>
      </c>
    </row>
    <row r="96" spans="1:10" ht="12" customHeight="1" x14ac:dyDescent="0.2">
      <c r="A96" s="368" t="s">
        <v>2228</v>
      </c>
      <c r="B96" s="368" t="s">
        <v>2227</v>
      </c>
      <c r="C96" s="368" t="s">
        <v>1010</v>
      </c>
      <c r="D96" s="368">
        <v>2</v>
      </c>
      <c r="E96" s="368">
        <v>0</v>
      </c>
      <c r="F96" s="367">
        <v>1074.7</v>
      </c>
      <c r="G96" s="366">
        <v>0</v>
      </c>
      <c r="H96" s="366">
        <v>832.02</v>
      </c>
      <c r="I96" s="366">
        <v>242.68</v>
      </c>
      <c r="J96" s="365">
        <v>0.22581185447101518</v>
      </c>
    </row>
    <row r="97" spans="1:10" ht="12" customHeight="1" x14ac:dyDescent="0.2">
      <c r="A97" s="368" t="s">
        <v>1551</v>
      </c>
      <c r="B97" s="368" t="s">
        <v>1550</v>
      </c>
      <c r="C97" s="368" t="s">
        <v>1010</v>
      </c>
      <c r="D97" s="368">
        <v>4</v>
      </c>
      <c r="E97" s="368">
        <v>0</v>
      </c>
      <c r="F97" s="367">
        <v>3972.27</v>
      </c>
      <c r="G97" s="366">
        <v>0</v>
      </c>
      <c r="H97" s="366">
        <v>3038.56</v>
      </c>
      <c r="I97" s="366">
        <v>933.71</v>
      </c>
      <c r="J97" s="365">
        <v>0.23505703288044369</v>
      </c>
    </row>
    <row r="98" spans="1:10" ht="12" customHeight="1" x14ac:dyDescent="0.2">
      <c r="A98" s="368" t="s">
        <v>1549</v>
      </c>
      <c r="B98" s="368" t="s">
        <v>1548</v>
      </c>
      <c r="C98" s="368" t="s">
        <v>1010</v>
      </c>
      <c r="D98" s="368">
        <v>3</v>
      </c>
      <c r="E98" s="368">
        <v>0</v>
      </c>
      <c r="F98" s="367">
        <v>2017.21</v>
      </c>
      <c r="G98" s="366">
        <v>0</v>
      </c>
      <c r="H98" s="366">
        <v>1545.09</v>
      </c>
      <c r="I98" s="366">
        <v>472.12</v>
      </c>
      <c r="J98" s="365">
        <v>0.23404603387847572</v>
      </c>
    </row>
    <row r="99" spans="1:10" ht="12" customHeight="1" x14ac:dyDescent="0.2">
      <c r="A99" s="368" t="s">
        <v>1543</v>
      </c>
      <c r="B99" s="368" t="s">
        <v>1542</v>
      </c>
      <c r="C99" s="368" t="s">
        <v>1010</v>
      </c>
      <c r="D99" s="368">
        <v>1</v>
      </c>
      <c r="E99" s="368">
        <v>0</v>
      </c>
      <c r="F99" s="367">
        <v>1353.58</v>
      </c>
      <c r="G99" s="366">
        <v>0</v>
      </c>
      <c r="H99" s="366">
        <v>1047.93</v>
      </c>
      <c r="I99" s="366">
        <v>305.64999999999998</v>
      </c>
      <c r="J99" s="365">
        <v>0.2258085964627137</v>
      </c>
    </row>
    <row r="100" spans="1:10" ht="12" customHeight="1" x14ac:dyDescent="0.2">
      <c r="A100" s="368" t="s">
        <v>1541</v>
      </c>
      <c r="B100" s="368" t="s">
        <v>1540</v>
      </c>
      <c r="C100" s="368" t="s">
        <v>1010</v>
      </c>
      <c r="D100" s="368">
        <v>1</v>
      </c>
      <c r="E100" s="368">
        <v>0</v>
      </c>
      <c r="F100" s="367">
        <v>836.51</v>
      </c>
      <c r="G100" s="366">
        <v>0</v>
      </c>
      <c r="H100" s="366">
        <v>646.54999999999995</v>
      </c>
      <c r="I100" s="366">
        <v>189.96</v>
      </c>
      <c r="J100" s="365">
        <v>0.22708634684582371</v>
      </c>
    </row>
    <row r="101" spans="1:10" ht="12" customHeight="1" x14ac:dyDescent="0.2">
      <c r="A101" s="368" t="s">
        <v>1539</v>
      </c>
      <c r="B101" s="368" t="s">
        <v>1538</v>
      </c>
      <c r="C101" s="368" t="s">
        <v>1010</v>
      </c>
      <c r="D101" s="368">
        <v>11</v>
      </c>
      <c r="E101" s="368">
        <v>0</v>
      </c>
      <c r="F101" s="367">
        <v>5887.79</v>
      </c>
      <c r="G101" s="366">
        <v>0</v>
      </c>
      <c r="H101" s="366">
        <v>4564.78</v>
      </c>
      <c r="I101" s="366">
        <v>1323.01</v>
      </c>
      <c r="J101" s="365">
        <v>0.22470400608717361</v>
      </c>
    </row>
    <row r="102" spans="1:10" ht="12" customHeight="1" x14ac:dyDescent="0.2">
      <c r="A102" s="368" t="s">
        <v>1535</v>
      </c>
      <c r="B102" s="368" t="s">
        <v>1534</v>
      </c>
      <c r="C102" s="368" t="s">
        <v>1010</v>
      </c>
      <c r="D102" s="368">
        <v>8</v>
      </c>
      <c r="E102" s="368">
        <v>0</v>
      </c>
      <c r="F102" s="367">
        <v>2932.3</v>
      </c>
      <c r="G102" s="366">
        <v>0</v>
      </c>
      <c r="H102" s="366">
        <v>2274.7199999999998</v>
      </c>
      <c r="I102" s="366">
        <v>657.58</v>
      </c>
      <c r="J102" s="365">
        <v>0.22425399856767725</v>
      </c>
    </row>
    <row r="103" spans="1:10" ht="12" customHeight="1" x14ac:dyDescent="0.2">
      <c r="A103" s="368" t="s">
        <v>1533</v>
      </c>
      <c r="B103" s="368" t="s">
        <v>1532</v>
      </c>
      <c r="C103" s="368" t="s">
        <v>1010</v>
      </c>
      <c r="D103" s="368">
        <v>1</v>
      </c>
      <c r="E103" s="368">
        <v>0</v>
      </c>
      <c r="F103" s="367">
        <v>613.49</v>
      </c>
      <c r="G103" s="366">
        <v>0</v>
      </c>
      <c r="H103" s="366">
        <v>466.91</v>
      </c>
      <c r="I103" s="366">
        <v>146.58000000000001</v>
      </c>
      <c r="J103" s="365">
        <v>0.23892809988752872</v>
      </c>
    </row>
    <row r="104" spans="1:10" ht="12" customHeight="1" x14ac:dyDescent="0.2">
      <c r="A104" s="368" t="s">
        <v>1531</v>
      </c>
      <c r="B104" s="368" t="s">
        <v>1530</v>
      </c>
      <c r="C104" s="368" t="s">
        <v>1010</v>
      </c>
      <c r="D104" s="368">
        <v>4</v>
      </c>
      <c r="E104" s="368">
        <v>0</v>
      </c>
      <c r="F104" s="367">
        <v>940.24</v>
      </c>
      <c r="G104" s="366">
        <v>0</v>
      </c>
      <c r="H104" s="366">
        <v>828.12</v>
      </c>
      <c r="I104" s="366">
        <v>112.12</v>
      </c>
      <c r="J104" s="365">
        <v>0.11924614991916957</v>
      </c>
    </row>
    <row r="105" spans="1:10" ht="12" customHeight="1" x14ac:dyDescent="0.2">
      <c r="A105" s="368" t="s">
        <v>4455</v>
      </c>
      <c r="B105" s="368" t="s">
        <v>4454</v>
      </c>
      <c r="C105" s="368" t="s">
        <v>1010</v>
      </c>
      <c r="D105" s="368">
        <v>2</v>
      </c>
      <c r="E105" s="368">
        <v>0</v>
      </c>
      <c r="F105" s="367">
        <v>985.34</v>
      </c>
      <c r="G105" s="366">
        <v>0</v>
      </c>
      <c r="H105" s="366">
        <v>750.74</v>
      </c>
      <c r="I105" s="366">
        <v>234.6</v>
      </c>
      <c r="J105" s="365">
        <v>0.2380904053423184</v>
      </c>
    </row>
    <row r="106" spans="1:10" ht="12" customHeight="1" x14ac:dyDescent="0.2">
      <c r="A106" s="368" t="s">
        <v>1529</v>
      </c>
      <c r="B106" s="368" t="s">
        <v>1528</v>
      </c>
      <c r="C106" s="368" t="s">
        <v>1010</v>
      </c>
      <c r="D106" s="368">
        <v>12</v>
      </c>
      <c r="E106" s="368">
        <v>0</v>
      </c>
      <c r="F106" s="367">
        <v>8782</v>
      </c>
      <c r="G106" s="366">
        <v>0</v>
      </c>
      <c r="H106" s="366">
        <v>6854.28</v>
      </c>
      <c r="I106" s="366">
        <v>1927.72</v>
      </c>
      <c r="J106" s="365">
        <v>0.21950808471874289</v>
      </c>
    </row>
    <row r="107" spans="1:10" ht="12" customHeight="1" x14ac:dyDescent="0.2">
      <c r="A107" s="368" t="s">
        <v>1527</v>
      </c>
      <c r="B107" s="368" t="s">
        <v>1526</v>
      </c>
      <c r="C107" s="368" t="s">
        <v>1010</v>
      </c>
      <c r="D107" s="368">
        <v>11</v>
      </c>
      <c r="E107" s="368">
        <v>0</v>
      </c>
      <c r="F107" s="367">
        <v>5055.46</v>
      </c>
      <c r="G107" s="366">
        <v>0</v>
      </c>
      <c r="H107" s="366">
        <v>3954.5</v>
      </c>
      <c r="I107" s="366">
        <v>1100.96</v>
      </c>
      <c r="J107" s="365">
        <v>0.21777642390603427</v>
      </c>
    </row>
    <row r="108" spans="1:10" ht="12" customHeight="1" x14ac:dyDescent="0.2">
      <c r="A108" s="368" t="s">
        <v>3090</v>
      </c>
      <c r="B108" s="368" t="s">
        <v>3089</v>
      </c>
      <c r="C108" s="368" t="s">
        <v>1010</v>
      </c>
      <c r="D108" s="368">
        <v>3</v>
      </c>
      <c r="E108" s="368">
        <v>0</v>
      </c>
      <c r="F108" s="367">
        <v>1247.51</v>
      </c>
      <c r="G108" s="366">
        <v>0</v>
      </c>
      <c r="H108" s="366">
        <v>1037.79</v>
      </c>
      <c r="I108" s="366">
        <v>209.72</v>
      </c>
      <c r="J108" s="365">
        <v>0.16811087686671849</v>
      </c>
    </row>
    <row r="109" spans="1:10" ht="12" customHeight="1" x14ac:dyDescent="0.2">
      <c r="A109" s="368" t="s">
        <v>3088</v>
      </c>
      <c r="B109" s="368" t="s">
        <v>3087</v>
      </c>
      <c r="C109" s="368" t="s">
        <v>1010</v>
      </c>
      <c r="D109" s="368">
        <v>3</v>
      </c>
      <c r="E109" s="368">
        <v>0</v>
      </c>
      <c r="F109" s="367">
        <v>1724.65</v>
      </c>
      <c r="G109" s="366">
        <v>0</v>
      </c>
      <c r="H109" s="366">
        <v>1435.53</v>
      </c>
      <c r="I109" s="366">
        <v>289.12</v>
      </c>
      <c r="J109" s="365">
        <v>0.16763981097614009</v>
      </c>
    </row>
    <row r="110" spans="1:10" ht="12" customHeight="1" x14ac:dyDescent="0.2">
      <c r="A110" s="368" t="s">
        <v>1525</v>
      </c>
      <c r="B110" s="368" t="s">
        <v>1524</v>
      </c>
      <c r="C110" s="368" t="s">
        <v>1010</v>
      </c>
      <c r="D110" s="368">
        <v>1</v>
      </c>
      <c r="E110" s="368">
        <v>0</v>
      </c>
      <c r="F110" s="367">
        <v>1574.75</v>
      </c>
      <c r="G110" s="366">
        <v>0</v>
      </c>
      <c r="H110" s="366">
        <v>1199.81</v>
      </c>
      <c r="I110" s="366">
        <v>374.94</v>
      </c>
      <c r="J110" s="365">
        <v>0.23809493570408002</v>
      </c>
    </row>
    <row r="111" spans="1:10" ht="12" customHeight="1" x14ac:dyDescent="0.2">
      <c r="A111" s="368" t="s">
        <v>2224</v>
      </c>
      <c r="B111" s="368" t="s">
        <v>2223</v>
      </c>
      <c r="C111" s="368" t="s">
        <v>1010</v>
      </c>
      <c r="D111" s="368">
        <v>13</v>
      </c>
      <c r="E111" s="368">
        <v>0</v>
      </c>
      <c r="F111" s="367">
        <v>1120.95</v>
      </c>
      <c r="G111" s="366">
        <v>0</v>
      </c>
      <c r="H111" s="366">
        <v>837.94</v>
      </c>
      <c r="I111" s="366">
        <v>283.01</v>
      </c>
      <c r="J111" s="365">
        <v>0.25247334849904102</v>
      </c>
    </row>
    <row r="112" spans="1:10" ht="12" customHeight="1" x14ac:dyDescent="0.2">
      <c r="A112" s="368" t="s">
        <v>1519</v>
      </c>
      <c r="B112" s="368" t="s">
        <v>1518</v>
      </c>
      <c r="C112" s="368" t="s">
        <v>1010</v>
      </c>
      <c r="D112" s="368">
        <v>13</v>
      </c>
      <c r="E112" s="368">
        <v>0</v>
      </c>
      <c r="F112" s="367">
        <v>1162.06</v>
      </c>
      <c r="G112" s="366">
        <v>0</v>
      </c>
      <c r="H112" s="366">
        <v>994.14</v>
      </c>
      <c r="I112" s="366">
        <v>167.92</v>
      </c>
      <c r="J112" s="365">
        <v>0.1445020050599797</v>
      </c>
    </row>
    <row r="113" spans="1:10" ht="12" customHeight="1" x14ac:dyDescent="0.2">
      <c r="A113" s="368" t="s">
        <v>3750</v>
      </c>
      <c r="B113" s="368" t="s">
        <v>3749</v>
      </c>
      <c r="C113" s="368" t="s">
        <v>1010</v>
      </c>
      <c r="D113" s="368">
        <v>1</v>
      </c>
      <c r="E113" s="368">
        <v>0</v>
      </c>
      <c r="F113" s="367">
        <v>128.71</v>
      </c>
      <c r="G113" s="366">
        <v>0</v>
      </c>
      <c r="H113" s="366">
        <v>94.03</v>
      </c>
      <c r="I113" s="366">
        <v>34.68</v>
      </c>
      <c r="J113" s="365">
        <v>0.26944293372698314</v>
      </c>
    </row>
    <row r="114" spans="1:10" ht="12" customHeight="1" x14ac:dyDescent="0.2">
      <c r="A114" s="368" t="s">
        <v>1517</v>
      </c>
      <c r="B114" s="368" t="s">
        <v>1516</v>
      </c>
      <c r="C114" s="368" t="s">
        <v>1010</v>
      </c>
      <c r="D114" s="368">
        <v>24</v>
      </c>
      <c r="E114" s="368">
        <v>0</v>
      </c>
      <c r="F114" s="367">
        <v>1506.96</v>
      </c>
      <c r="G114" s="366">
        <v>0</v>
      </c>
      <c r="H114" s="366">
        <v>1315.2</v>
      </c>
      <c r="I114" s="366">
        <v>191.76</v>
      </c>
      <c r="J114" s="365">
        <v>0.12724956203217072</v>
      </c>
    </row>
    <row r="115" spans="1:10" ht="12" customHeight="1" x14ac:dyDescent="0.2">
      <c r="A115" s="368" t="s">
        <v>2222</v>
      </c>
      <c r="B115" s="368" t="s">
        <v>2221</v>
      </c>
      <c r="C115" s="368" t="s">
        <v>1010</v>
      </c>
      <c r="D115" s="368">
        <v>12</v>
      </c>
      <c r="E115" s="368">
        <v>0</v>
      </c>
      <c r="F115" s="367">
        <v>1096.68</v>
      </c>
      <c r="G115" s="366">
        <v>0</v>
      </c>
      <c r="H115" s="366">
        <v>849</v>
      </c>
      <c r="I115" s="366">
        <v>247.68</v>
      </c>
      <c r="J115" s="365">
        <v>0.22584527847685743</v>
      </c>
    </row>
    <row r="116" spans="1:10" ht="12" customHeight="1" x14ac:dyDescent="0.2">
      <c r="A116" s="368" t="s">
        <v>1515</v>
      </c>
      <c r="B116" s="368" t="s">
        <v>1514</v>
      </c>
      <c r="C116" s="368" t="s">
        <v>1010</v>
      </c>
      <c r="D116" s="368">
        <v>21</v>
      </c>
      <c r="E116" s="368">
        <v>0</v>
      </c>
      <c r="F116" s="367">
        <v>1756.7</v>
      </c>
      <c r="G116" s="366">
        <v>0</v>
      </c>
      <c r="H116" s="366">
        <v>1389.92</v>
      </c>
      <c r="I116" s="366">
        <v>366.78</v>
      </c>
      <c r="J116" s="365">
        <v>0.20878920703591963</v>
      </c>
    </row>
    <row r="117" spans="1:10" ht="12" customHeight="1" x14ac:dyDescent="0.2">
      <c r="A117" s="368" t="s">
        <v>1513</v>
      </c>
      <c r="B117" s="368" t="s">
        <v>1512</v>
      </c>
      <c r="C117" s="368" t="s">
        <v>1010</v>
      </c>
      <c r="D117" s="368">
        <v>16</v>
      </c>
      <c r="E117" s="368">
        <v>0</v>
      </c>
      <c r="F117" s="367">
        <v>2322.56</v>
      </c>
      <c r="G117" s="366">
        <v>0</v>
      </c>
      <c r="H117" s="366">
        <v>1770.88</v>
      </c>
      <c r="I117" s="366">
        <v>551.67999999999995</v>
      </c>
      <c r="J117" s="365">
        <v>0.23753100027555801</v>
      </c>
    </row>
    <row r="118" spans="1:10" ht="12" customHeight="1" x14ac:dyDescent="0.2">
      <c r="A118" s="368" t="s">
        <v>1511</v>
      </c>
      <c r="B118" s="368" t="s">
        <v>1510</v>
      </c>
      <c r="C118" s="368" t="s">
        <v>1010</v>
      </c>
      <c r="D118" s="368">
        <v>6</v>
      </c>
      <c r="E118" s="368">
        <v>0</v>
      </c>
      <c r="F118" s="367">
        <v>737.94</v>
      </c>
      <c r="G118" s="366">
        <v>0</v>
      </c>
      <c r="H118" s="366">
        <v>568.26</v>
      </c>
      <c r="I118" s="366">
        <v>169.68</v>
      </c>
      <c r="J118" s="365">
        <v>0.22993739328400684</v>
      </c>
    </row>
    <row r="119" spans="1:10" ht="12" customHeight="1" x14ac:dyDescent="0.2">
      <c r="A119" s="368" t="s">
        <v>1507</v>
      </c>
      <c r="B119" s="368" t="s">
        <v>1506</v>
      </c>
      <c r="C119" s="368" t="s">
        <v>1010</v>
      </c>
      <c r="D119" s="368">
        <v>13</v>
      </c>
      <c r="E119" s="368">
        <v>0</v>
      </c>
      <c r="F119" s="367">
        <v>1756</v>
      </c>
      <c r="G119" s="366">
        <v>0</v>
      </c>
      <c r="H119" s="366">
        <v>1460.94</v>
      </c>
      <c r="I119" s="366">
        <v>295.06</v>
      </c>
      <c r="J119" s="365">
        <v>0.16802961275626424</v>
      </c>
    </row>
    <row r="120" spans="1:10" ht="12" customHeight="1" x14ac:dyDescent="0.2">
      <c r="A120" s="368" t="s">
        <v>11971</v>
      </c>
      <c r="B120" s="368" t="s">
        <v>11970</v>
      </c>
      <c r="C120" s="368" t="s">
        <v>1010</v>
      </c>
      <c r="D120" s="368">
        <v>2</v>
      </c>
      <c r="E120" s="368">
        <v>0</v>
      </c>
      <c r="F120" s="367">
        <v>192.76</v>
      </c>
      <c r="G120" s="366">
        <v>0</v>
      </c>
      <c r="H120" s="366">
        <v>135.94</v>
      </c>
      <c r="I120" s="366">
        <v>56.82</v>
      </c>
      <c r="J120" s="365">
        <v>0.2947706993152106</v>
      </c>
    </row>
    <row r="121" spans="1:10" ht="12" customHeight="1" x14ac:dyDescent="0.2">
      <c r="A121" s="368" t="s">
        <v>1505</v>
      </c>
      <c r="B121" s="368" t="s">
        <v>1504</v>
      </c>
      <c r="C121" s="368" t="s">
        <v>1010</v>
      </c>
      <c r="D121" s="368">
        <v>32</v>
      </c>
      <c r="E121" s="368">
        <v>0</v>
      </c>
      <c r="F121" s="367">
        <v>4216.96</v>
      </c>
      <c r="G121" s="366">
        <v>0</v>
      </c>
      <c r="H121" s="366">
        <v>3291.52</v>
      </c>
      <c r="I121" s="366">
        <v>925.44</v>
      </c>
      <c r="J121" s="365">
        <v>0.21945667020792228</v>
      </c>
    </row>
    <row r="122" spans="1:10" ht="12" customHeight="1" x14ac:dyDescent="0.2">
      <c r="A122" s="368" t="s">
        <v>1503</v>
      </c>
      <c r="B122" s="368" t="s">
        <v>1502</v>
      </c>
      <c r="C122" s="368" t="s">
        <v>1010</v>
      </c>
      <c r="D122" s="368">
        <v>28</v>
      </c>
      <c r="E122" s="368">
        <v>0</v>
      </c>
      <c r="F122" s="367">
        <v>2721.88</v>
      </c>
      <c r="G122" s="366">
        <v>0</v>
      </c>
      <c r="H122" s="366">
        <v>2392.04</v>
      </c>
      <c r="I122" s="366">
        <v>329.84</v>
      </c>
      <c r="J122" s="365">
        <v>0.12118094846209237</v>
      </c>
    </row>
    <row r="123" spans="1:10" ht="12" customHeight="1" x14ac:dyDescent="0.2">
      <c r="A123" s="368" t="s">
        <v>1499</v>
      </c>
      <c r="B123" s="368" t="s">
        <v>1498</v>
      </c>
      <c r="C123" s="368" t="s">
        <v>1010</v>
      </c>
      <c r="D123" s="368">
        <v>16</v>
      </c>
      <c r="E123" s="368">
        <v>0</v>
      </c>
      <c r="F123" s="367">
        <v>2592.36</v>
      </c>
      <c r="G123" s="366">
        <v>0</v>
      </c>
      <c r="H123" s="366">
        <v>2198.4</v>
      </c>
      <c r="I123" s="366">
        <v>393.96</v>
      </c>
      <c r="J123" s="365">
        <v>0.15196963384715087</v>
      </c>
    </row>
    <row r="124" spans="1:10" ht="12" customHeight="1" x14ac:dyDescent="0.2">
      <c r="A124" s="368" t="s">
        <v>2212</v>
      </c>
      <c r="B124" s="368" t="s">
        <v>2211</v>
      </c>
      <c r="C124" s="368" t="s">
        <v>1010</v>
      </c>
      <c r="D124" s="368">
        <v>1</v>
      </c>
      <c r="E124" s="368">
        <v>0</v>
      </c>
      <c r="F124" s="367">
        <v>148.11000000000001</v>
      </c>
      <c r="G124" s="366">
        <v>0</v>
      </c>
      <c r="H124" s="366">
        <v>112.24</v>
      </c>
      <c r="I124" s="366">
        <v>35.869999999999997</v>
      </c>
      <c r="J124" s="365">
        <v>0.24218486260212005</v>
      </c>
    </row>
    <row r="125" spans="1:10" ht="12" customHeight="1" x14ac:dyDescent="0.2">
      <c r="A125" s="368" t="s">
        <v>1497</v>
      </c>
      <c r="B125" s="368" t="s">
        <v>1496</v>
      </c>
      <c r="C125" s="368" t="s">
        <v>1010</v>
      </c>
      <c r="D125" s="368">
        <v>33</v>
      </c>
      <c r="E125" s="368">
        <v>0</v>
      </c>
      <c r="F125" s="367">
        <v>9860.01</v>
      </c>
      <c r="G125" s="366">
        <v>0</v>
      </c>
      <c r="H125" s="366">
        <v>8758.74</v>
      </c>
      <c r="I125" s="366">
        <v>1101.27</v>
      </c>
      <c r="J125" s="365">
        <v>0.1116905560947707</v>
      </c>
    </row>
    <row r="126" spans="1:10" ht="12" customHeight="1" x14ac:dyDescent="0.2">
      <c r="A126" s="368" t="s">
        <v>2206</v>
      </c>
      <c r="B126" s="368" t="s">
        <v>2205</v>
      </c>
      <c r="C126" s="368" t="s">
        <v>1010</v>
      </c>
      <c r="D126" s="368">
        <v>6</v>
      </c>
      <c r="E126" s="368">
        <v>0</v>
      </c>
      <c r="F126" s="367">
        <v>1888.84</v>
      </c>
      <c r="G126" s="366">
        <v>0</v>
      </c>
      <c r="H126" s="366">
        <v>1448.46</v>
      </c>
      <c r="I126" s="366">
        <v>440.38</v>
      </c>
      <c r="J126" s="365">
        <v>0.23314838737002605</v>
      </c>
    </row>
    <row r="127" spans="1:10" ht="12" customHeight="1" x14ac:dyDescent="0.2">
      <c r="A127" s="368" t="s">
        <v>1493</v>
      </c>
      <c r="B127" s="368" t="s">
        <v>1492</v>
      </c>
      <c r="C127" s="368" t="s">
        <v>1010</v>
      </c>
      <c r="D127" s="368">
        <v>6</v>
      </c>
      <c r="E127" s="368">
        <v>0</v>
      </c>
      <c r="F127" s="367">
        <v>1807.47</v>
      </c>
      <c r="G127" s="366">
        <v>0</v>
      </c>
      <c r="H127" s="366">
        <v>1547.7</v>
      </c>
      <c r="I127" s="366">
        <v>259.77</v>
      </c>
      <c r="J127" s="365">
        <v>0.14372022772162193</v>
      </c>
    </row>
    <row r="128" spans="1:10" ht="12" customHeight="1" x14ac:dyDescent="0.2">
      <c r="A128" s="368" t="s">
        <v>1491</v>
      </c>
      <c r="B128" s="368" t="s">
        <v>1490</v>
      </c>
      <c r="C128" s="368" t="s">
        <v>1010</v>
      </c>
      <c r="D128" s="368">
        <v>6</v>
      </c>
      <c r="E128" s="368">
        <v>0</v>
      </c>
      <c r="F128" s="367">
        <v>1462.38</v>
      </c>
      <c r="G128" s="366">
        <v>0</v>
      </c>
      <c r="H128" s="366">
        <v>1287.96</v>
      </c>
      <c r="I128" s="366">
        <v>174.42</v>
      </c>
      <c r="J128" s="365">
        <v>0.11927132482665244</v>
      </c>
    </row>
    <row r="129" spans="1:10" ht="12" customHeight="1" x14ac:dyDescent="0.2">
      <c r="A129" s="368" t="s">
        <v>3076</v>
      </c>
      <c r="B129" s="368" t="s">
        <v>3075</v>
      </c>
      <c r="C129" s="368" t="s">
        <v>1010</v>
      </c>
      <c r="D129" s="368">
        <v>1</v>
      </c>
      <c r="E129" s="368">
        <v>0</v>
      </c>
      <c r="F129" s="367">
        <v>180.3</v>
      </c>
      <c r="G129" s="366">
        <v>0</v>
      </c>
      <c r="H129" s="366">
        <v>135.9</v>
      </c>
      <c r="I129" s="366">
        <v>44.4</v>
      </c>
      <c r="J129" s="365">
        <v>0.24625623960066556</v>
      </c>
    </row>
    <row r="130" spans="1:10" ht="12" customHeight="1" x14ac:dyDescent="0.2">
      <c r="A130" s="368" t="s">
        <v>1487</v>
      </c>
      <c r="B130" s="368" t="s">
        <v>1486</v>
      </c>
      <c r="C130" s="368" t="s">
        <v>1010</v>
      </c>
      <c r="D130" s="368">
        <v>3</v>
      </c>
      <c r="E130" s="368">
        <v>0</v>
      </c>
      <c r="F130" s="367">
        <v>646.20000000000005</v>
      </c>
      <c r="G130" s="366">
        <v>0</v>
      </c>
      <c r="H130" s="366">
        <v>504.51</v>
      </c>
      <c r="I130" s="366">
        <v>141.69</v>
      </c>
      <c r="J130" s="365">
        <v>0.2192664809656453</v>
      </c>
    </row>
    <row r="131" spans="1:10" ht="12" customHeight="1" x14ac:dyDescent="0.2">
      <c r="A131" s="368" t="s">
        <v>1483</v>
      </c>
      <c r="B131" s="368" t="s">
        <v>1482</v>
      </c>
      <c r="C131" s="368" t="s">
        <v>1010</v>
      </c>
      <c r="D131" s="368">
        <v>13</v>
      </c>
      <c r="E131" s="368">
        <v>0</v>
      </c>
      <c r="F131" s="367">
        <v>3223.01</v>
      </c>
      <c r="G131" s="366">
        <v>0</v>
      </c>
      <c r="H131" s="366">
        <v>2780.96</v>
      </c>
      <c r="I131" s="366">
        <v>442.05</v>
      </c>
      <c r="J131" s="365">
        <v>0.13715439914862193</v>
      </c>
    </row>
    <row r="132" spans="1:10" ht="12" customHeight="1" x14ac:dyDescent="0.2">
      <c r="A132" s="368" t="s">
        <v>3746</v>
      </c>
      <c r="B132" s="368" t="s">
        <v>3745</v>
      </c>
      <c r="C132" s="368" t="s">
        <v>1010</v>
      </c>
      <c r="D132" s="368">
        <v>9</v>
      </c>
      <c r="E132" s="368">
        <v>0</v>
      </c>
      <c r="F132" s="367">
        <v>1723.32</v>
      </c>
      <c r="G132" s="366">
        <v>0</v>
      </c>
      <c r="H132" s="366">
        <v>1130.49</v>
      </c>
      <c r="I132" s="366">
        <v>592.83000000000004</v>
      </c>
      <c r="J132" s="365">
        <v>0.34400459578023812</v>
      </c>
    </row>
    <row r="133" spans="1:10" ht="12" customHeight="1" x14ac:dyDescent="0.2">
      <c r="A133" s="368" t="s">
        <v>1479</v>
      </c>
      <c r="B133" s="368" t="s">
        <v>1478</v>
      </c>
      <c r="C133" s="368" t="s">
        <v>1010</v>
      </c>
      <c r="D133" s="368">
        <v>13</v>
      </c>
      <c r="E133" s="368">
        <v>0</v>
      </c>
      <c r="F133" s="367">
        <v>1185.6099999999999</v>
      </c>
      <c r="G133" s="366">
        <v>0</v>
      </c>
      <c r="H133" s="366">
        <v>1058.72</v>
      </c>
      <c r="I133" s="366">
        <v>126.89</v>
      </c>
      <c r="J133" s="365">
        <v>0.10702507569942898</v>
      </c>
    </row>
    <row r="134" spans="1:10" ht="12" customHeight="1" x14ac:dyDescent="0.2">
      <c r="A134" s="368" t="s">
        <v>1475</v>
      </c>
      <c r="B134" s="368" t="s">
        <v>1474</v>
      </c>
      <c r="C134" s="368" t="s">
        <v>1010</v>
      </c>
      <c r="D134" s="368">
        <v>4</v>
      </c>
      <c r="E134" s="368">
        <v>0</v>
      </c>
      <c r="F134" s="367">
        <v>801.84</v>
      </c>
      <c r="G134" s="366">
        <v>0</v>
      </c>
      <c r="H134" s="366">
        <v>624</v>
      </c>
      <c r="I134" s="366">
        <v>177.84</v>
      </c>
      <c r="J134" s="365">
        <v>0.22178988326848248</v>
      </c>
    </row>
    <row r="135" spans="1:10" ht="12" customHeight="1" x14ac:dyDescent="0.2">
      <c r="A135" s="368" t="s">
        <v>3074</v>
      </c>
      <c r="B135" s="368" t="s">
        <v>3073</v>
      </c>
      <c r="C135" s="368" t="s">
        <v>1010</v>
      </c>
      <c r="D135" s="368">
        <v>2</v>
      </c>
      <c r="E135" s="368">
        <v>0</v>
      </c>
      <c r="F135" s="367">
        <v>370.72</v>
      </c>
      <c r="G135" s="366">
        <v>0</v>
      </c>
      <c r="H135" s="366">
        <v>273.66000000000003</v>
      </c>
      <c r="I135" s="366">
        <v>97.06</v>
      </c>
      <c r="J135" s="365">
        <v>0.26181484678463529</v>
      </c>
    </row>
    <row r="136" spans="1:10" ht="12" customHeight="1" x14ac:dyDescent="0.2">
      <c r="A136" s="368" t="s">
        <v>3072</v>
      </c>
      <c r="B136" s="368" t="s">
        <v>3071</v>
      </c>
      <c r="C136" s="368" t="s">
        <v>1010</v>
      </c>
      <c r="D136" s="368">
        <v>3</v>
      </c>
      <c r="E136" s="368">
        <v>0</v>
      </c>
      <c r="F136" s="367">
        <v>503.34</v>
      </c>
      <c r="G136" s="366">
        <v>0</v>
      </c>
      <c r="H136" s="366">
        <v>391.17</v>
      </c>
      <c r="I136" s="366">
        <v>112.17</v>
      </c>
      <c r="J136" s="365">
        <v>0.22285135296221242</v>
      </c>
    </row>
    <row r="137" spans="1:10" ht="12" customHeight="1" x14ac:dyDescent="0.2">
      <c r="A137" s="368" t="s">
        <v>1471</v>
      </c>
      <c r="B137" s="368" t="s">
        <v>1470</v>
      </c>
      <c r="C137" s="368" t="s">
        <v>1010</v>
      </c>
      <c r="D137" s="368">
        <v>2</v>
      </c>
      <c r="E137" s="368">
        <v>0</v>
      </c>
      <c r="F137" s="367">
        <v>824.54</v>
      </c>
      <c r="G137" s="366">
        <v>0</v>
      </c>
      <c r="H137" s="366">
        <v>564.4</v>
      </c>
      <c r="I137" s="366">
        <v>260.14</v>
      </c>
      <c r="J137" s="365">
        <v>0.3154971256700706</v>
      </c>
    </row>
    <row r="138" spans="1:10" ht="12" customHeight="1" x14ac:dyDescent="0.2">
      <c r="A138" s="368" t="s">
        <v>1469</v>
      </c>
      <c r="B138" s="368" t="s">
        <v>1468</v>
      </c>
      <c r="C138" s="368" t="s">
        <v>1010</v>
      </c>
      <c r="D138" s="368">
        <v>2</v>
      </c>
      <c r="E138" s="368">
        <v>0</v>
      </c>
      <c r="F138" s="367">
        <v>392.04</v>
      </c>
      <c r="G138" s="366">
        <v>0</v>
      </c>
      <c r="H138" s="366">
        <v>298.58</v>
      </c>
      <c r="I138" s="366">
        <v>93.46</v>
      </c>
      <c r="J138" s="365">
        <v>0.23839404142434445</v>
      </c>
    </row>
    <row r="139" spans="1:10" ht="12" customHeight="1" x14ac:dyDescent="0.2">
      <c r="A139" s="368" t="s">
        <v>1467</v>
      </c>
      <c r="B139" s="368" t="s">
        <v>1466</v>
      </c>
      <c r="C139" s="368" t="s">
        <v>1010</v>
      </c>
      <c r="D139" s="368">
        <v>12</v>
      </c>
      <c r="E139" s="368">
        <v>0</v>
      </c>
      <c r="F139" s="367">
        <v>2422.1999999999998</v>
      </c>
      <c r="G139" s="366">
        <v>0</v>
      </c>
      <c r="H139" s="366">
        <v>1874.64</v>
      </c>
      <c r="I139" s="366">
        <v>547.55999999999995</v>
      </c>
      <c r="J139" s="365">
        <v>0.22605895466930889</v>
      </c>
    </row>
    <row r="140" spans="1:10" ht="12" customHeight="1" x14ac:dyDescent="0.2">
      <c r="A140" s="368" t="s">
        <v>1463</v>
      </c>
      <c r="B140" s="368" t="s">
        <v>1462</v>
      </c>
      <c r="C140" s="368" t="s">
        <v>1010</v>
      </c>
      <c r="D140" s="368">
        <v>36</v>
      </c>
      <c r="E140" s="368">
        <v>0</v>
      </c>
      <c r="F140" s="367">
        <v>6568.04</v>
      </c>
      <c r="G140" s="366">
        <v>0</v>
      </c>
      <c r="H140" s="366">
        <v>5811.12</v>
      </c>
      <c r="I140" s="366">
        <v>756.92</v>
      </c>
      <c r="J140" s="365">
        <v>0.11524290351459492</v>
      </c>
    </row>
    <row r="141" spans="1:10" ht="12" customHeight="1" x14ac:dyDescent="0.2">
      <c r="A141" s="368" t="s">
        <v>3066</v>
      </c>
      <c r="B141" s="368" t="s">
        <v>3065</v>
      </c>
      <c r="C141" s="368" t="s">
        <v>1010</v>
      </c>
      <c r="D141" s="368">
        <v>2</v>
      </c>
      <c r="E141" s="368">
        <v>0</v>
      </c>
      <c r="F141" s="367">
        <v>425.86</v>
      </c>
      <c r="G141" s="366">
        <v>0</v>
      </c>
      <c r="H141" s="366">
        <v>279.77999999999997</v>
      </c>
      <c r="I141" s="366">
        <v>146.08000000000001</v>
      </c>
      <c r="J141" s="365">
        <v>0.34302352885924953</v>
      </c>
    </row>
    <row r="142" spans="1:10" ht="12" customHeight="1" x14ac:dyDescent="0.2">
      <c r="A142" s="368" t="s">
        <v>1453</v>
      </c>
      <c r="B142" s="368" t="s">
        <v>1452</v>
      </c>
      <c r="C142" s="368" t="s">
        <v>1010</v>
      </c>
      <c r="D142" s="368">
        <v>14</v>
      </c>
      <c r="E142" s="368">
        <v>0</v>
      </c>
      <c r="F142" s="367">
        <v>3818.04</v>
      </c>
      <c r="G142" s="366">
        <v>0</v>
      </c>
      <c r="H142" s="366">
        <v>1929.91</v>
      </c>
      <c r="I142" s="366">
        <v>1888.13</v>
      </c>
      <c r="J142" s="365">
        <v>0.49452860630061496</v>
      </c>
    </row>
    <row r="143" spans="1:10" ht="12" customHeight="1" x14ac:dyDescent="0.2">
      <c r="A143" s="368" t="s">
        <v>1451</v>
      </c>
      <c r="B143" s="368" t="s">
        <v>1450</v>
      </c>
      <c r="C143" s="368" t="s">
        <v>1010</v>
      </c>
      <c r="D143" s="368">
        <v>5</v>
      </c>
      <c r="E143" s="368">
        <v>0</v>
      </c>
      <c r="F143" s="367">
        <v>1965.39</v>
      </c>
      <c r="G143" s="366">
        <v>0</v>
      </c>
      <c r="H143" s="366">
        <v>1648.65</v>
      </c>
      <c r="I143" s="366">
        <v>316.74</v>
      </c>
      <c r="J143" s="365">
        <v>0.16115885396791477</v>
      </c>
    </row>
    <row r="144" spans="1:10" ht="12" customHeight="1" x14ac:dyDescent="0.2">
      <c r="A144" s="368" t="s">
        <v>1449</v>
      </c>
      <c r="B144" s="368" t="s">
        <v>1448</v>
      </c>
      <c r="C144" s="368" t="s">
        <v>1010</v>
      </c>
      <c r="D144" s="368">
        <v>16</v>
      </c>
      <c r="E144" s="368">
        <v>0</v>
      </c>
      <c r="F144" s="367">
        <v>2182.7399999999998</v>
      </c>
      <c r="G144" s="366">
        <v>0</v>
      </c>
      <c r="H144" s="366">
        <v>1890.44</v>
      </c>
      <c r="I144" s="366">
        <v>292.3</v>
      </c>
      <c r="J144" s="365">
        <v>0.1339142545607814</v>
      </c>
    </row>
    <row r="145" spans="1:10" ht="12" customHeight="1" x14ac:dyDescent="0.2">
      <c r="A145" s="368" t="s">
        <v>3064</v>
      </c>
      <c r="B145" s="368" t="s">
        <v>3063</v>
      </c>
      <c r="C145" s="368" t="s">
        <v>1010</v>
      </c>
      <c r="D145" s="368">
        <v>5</v>
      </c>
      <c r="E145" s="368">
        <v>0</v>
      </c>
      <c r="F145" s="367">
        <v>2313.77</v>
      </c>
      <c r="G145" s="366">
        <v>0</v>
      </c>
      <c r="H145" s="366">
        <v>1942.8</v>
      </c>
      <c r="I145" s="366">
        <v>370.97</v>
      </c>
      <c r="J145" s="365">
        <v>0.16033140718394653</v>
      </c>
    </row>
    <row r="146" spans="1:10" ht="12" customHeight="1" x14ac:dyDescent="0.2">
      <c r="A146" s="368" t="s">
        <v>1447</v>
      </c>
      <c r="B146" s="368" t="s">
        <v>1446</v>
      </c>
      <c r="C146" s="368" t="s">
        <v>1010</v>
      </c>
      <c r="D146" s="368">
        <v>28</v>
      </c>
      <c r="E146" s="368">
        <v>0</v>
      </c>
      <c r="F146" s="367">
        <v>5195.54</v>
      </c>
      <c r="G146" s="366">
        <v>0</v>
      </c>
      <c r="H146" s="366">
        <v>4212.3500000000004</v>
      </c>
      <c r="I146" s="366">
        <v>983.19</v>
      </c>
      <c r="J146" s="365">
        <v>0.1892373073828707</v>
      </c>
    </row>
    <row r="147" spans="1:10" ht="12" customHeight="1" x14ac:dyDescent="0.2">
      <c r="A147" s="368" t="s">
        <v>1445</v>
      </c>
      <c r="B147" s="368" t="s">
        <v>1444</v>
      </c>
      <c r="C147" s="368" t="s">
        <v>1010</v>
      </c>
      <c r="D147" s="368">
        <v>7</v>
      </c>
      <c r="E147" s="368">
        <v>0</v>
      </c>
      <c r="F147" s="367">
        <v>1722.91</v>
      </c>
      <c r="G147" s="366">
        <v>0</v>
      </c>
      <c r="H147" s="366">
        <v>1300.25</v>
      </c>
      <c r="I147" s="366">
        <v>422.66</v>
      </c>
      <c r="J147" s="365">
        <v>0.24531751513427863</v>
      </c>
    </row>
    <row r="148" spans="1:10" ht="12" customHeight="1" x14ac:dyDescent="0.2">
      <c r="A148" s="368" t="s">
        <v>8857</v>
      </c>
      <c r="B148" s="368" t="s">
        <v>8856</v>
      </c>
      <c r="C148" s="368" t="s">
        <v>1010</v>
      </c>
      <c r="D148" s="368">
        <v>4</v>
      </c>
      <c r="E148" s="368">
        <v>0</v>
      </c>
      <c r="F148" s="367">
        <v>3340.68</v>
      </c>
      <c r="G148" s="366">
        <v>0</v>
      </c>
      <c r="H148" s="366">
        <v>2545.2800000000002</v>
      </c>
      <c r="I148" s="366">
        <v>795.4</v>
      </c>
      <c r="J148" s="365">
        <v>0.23809523809523808</v>
      </c>
    </row>
    <row r="149" spans="1:10" ht="12" customHeight="1" x14ac:dyDescent="0.2">
      <c r="A149" s="368" t="s">
        <v>1443</v>
      </c>
      <c r="B149" s="368" t="s">
        <v>1442</v>
      </c>
      <c r="C149" s="368" t="s">
        <v>1010</v>
      </c>
      <c r="D149" s="368">
        <v>7</v>
      </c>
      <c r="E149" s="368">
        <v>0</v>
      </c>
      <c r="F149" s="367">
        <v>1713.92</v>
      </c>
      <c r="G149" s="366">
        <v>0</v>
      </c>
      <c r="H149" s="366">
        <v>1327.9</v>
      </c>
      <c r="I149" s="366">
        <v>386.02</v>
      </c>
      <c r="J149" s="365">
        <v>0.22522638162808065</v>
      </c>
    </row>
    <row r="150" spans="1:10" ht="12" customHeight="1" x14ac:dyDescent="0.2">
      <c r="A150" s="368" t="s">
        <v>1441</v>
      </c>
      <c r="B150" s="368" t="s">
        <v>1440</v>
      </c>
      <c r="C150" s="368" t="s">
        <v>1010</v>
      </c>
      <c r="D150" s="368">
        <v>15</v>
      </c>
      <c r="E150" s="368">
        <v>0</v>
      </c>
      <c r="F150" s="367">
        <v>5388.48</v>
      </c>
      <c r="G150" s="366">
        <v>0</v>
      </c>
      <c r="H150" s="366">
        <v>4666.78</v>
      </c>
      <c r="I150" s="366">
        <v>721.7</v>
      </c>
      <c r="J150" s="365">
        <v>0.13393387374547183</v>
      </c>
    </row>
    <row r="151" spans="1:10" ht="12" customHeight="1" x14ac:dyDescent="0.2">
      <c r="A151" s="368" t="s">
        <v>2198</v>
      </c>
      <c r="B151" s="368" t="s">
        <v>2197</v>
      </c>
      <c r="C151" s="368" t="s">
        <v>1010</v>
      </c>
      <c r="D151" s="368">
        <v>1</v>
      </c>
      <c r="E151" s="368">
        <v>0</v>
      </c>
      <c r="F151" s="367">
        <v>426.26</v>
      </c>
      <c r="G151" s="366">
        <v>0</v>
      </c>
      <c r="H151" s="366">
        <v>324.77</v>
      </c>
      <c r="I151" s="366">
        <v>101.49</v>
      </c>
      <c r="J151" s="365">
        <v>0.23809412095903909</v>
      </c>
    </row>
    <row r="152" spans="1:10" ht="12" customHeight="1" x14ac:dyDescent="0.2">
      <c r="A152" s="368" t="s">
        <v>1435</v>
      </c>
      <c r="B152" s="368" t="s">
        <v>1434</v>
      </c>
      <c r="C152" s="368" t="s">
        <v>1010</v>
      </c>
      <c r="D152" s="368">
        <v>17</v>
      </c>
      <c r="E152" s="368">
        <v>0</v>
      </c>
      <c r="F152" s="367">
        <v>2738.29</v>
      </c>
      <c r="G152" s="366">
        <v>0</v>
      </c>
      <c r="H152" s="366">
        <v>2093.04</v>
      </c>
      <c r="I152" s="366">
        <v>645.25</v>
      </c>
      <c r="J152" s="365">
        <v>0.23563976058050828</v>
      </c>
    </row>
    <row r="153" spans="1:10" ht="12" customHeight="1" x14ac:dyDescent="0.2">
      <c r="A153" s="368" t="s">
        <v>1431</v>
      </c>
      <c r="B153" s="368" t="s">
        <v>1430</v>
      </c>
      <c r="C153" s="368" t="s">
        <v>1010</v>
      </c>
      <c r="D153" s="368">
        <v>1</v>
      </c>
      <c r="E153" s="368">
        <v>0</v>
      </c>
      <c r="F153" s="367">
        <v>279.43</v>
      </c>
      <c r="G153" s="366">
        <v>0</v>
      </c>
      <c r="H153" s="366">
        <v>196.36</v>
      </c>
      <c r="I153" s="366">
        <v>83.07</v>
      </c>
      <c r="J153" s="365">
        <v>0.29728375621801523</v>
      </c>
    </row>
    <row r="154" spans="1:10" ht="12" customHeight="1" x14ac:dyDescent="0.2">
      <c r="A154" s="368" t="s">
        <v>1429</v>
      </c>
      <c r="B154" s="368" t="s">
        <v>1428</v>
      </c>
      <c r="C154" s="368" t="s">
        <v>1010</v>
      </c>
      <c r="D154" s="368">
        <v>14</v>
      </c>
      <c r="E154" s="368">
        <v>0</v>
      </c>
      <c r="F154" s="367">
        <v>8358.56</v>
      </c>
      <c r="G154" s="366">
        <v>0</v>
      </c>
      <c r="H154" s="366">
        <v>6368.46</v>
      </c>
      <c r="I154" s="366">
        <v>1990.1</v>
      </c>
      <c r="J154" s="365">
        <v>0.23809125016749297</v>
      </c>
    </row>
    <row r="155" spans="1:10" ht="12" customHeight="1" x14ac:dyDescent="0.2">
      <c r="A155" s="368" t="s">
        <v>1425</v>
      </c>
      <c r="B155" s="368" t="s">
        <v>1424</v>
      </c>
      <c r="C155" s="368" t="s">
        <v>1010</v>
      </c>
      <c r="D155" s="368">
        <v>1</v>
      </c>
      <c r="E155" s="368">
        <v>0</v>
      </c>
      <c r="F155" s="367">
        <v>183.38</v>
      </c>
      <c r="G155" s="366">
        <v>0</v>
      </c>
      <c r="H155" s="366">
        <v>139.72</v>
      </c>
      <c r="I155" s="366">
        <v>43.66</v>
      </c>
      <c r="J155" s="365">
        <v>0.23808485112880357</v>
      </c>
    </row>
    <row r="156" spans="1:10" ht="12" customHeight="1" x14ac:dyDescent="0.2">
      <c r="A156" s="368" t="s">
        <v>2194</v>
      </c>
      <c r="B156" s="368" t="s">
        <v>2193</v>
      </c>
      <c r="C156" s="368" t="s">
        <v>1010</v>
      </c>
      <c r="D156" s="368">
        <v>12</v>
      </c>
      <c r="E156" s="368">
        <v>0</v>
      </c>
      <c r="F156" s="367">
        <v>6962.88</v>
      </c>
      <c r="G156" s="366">
        <v>0</v>
      </c>
      <c r="H156" s="366">
        <v>5928.48</v>
      </c>
      <c r="I156" s="366">
        <v>1034.4000000000001</v>
      </c>
      <c r="J156" s="365">
        <v>0.14855921687577553</v>
      </c>
    </row>
    <row r="157" spans="1:10" ht="12" customHeight="1" x14ac:dyDescent="0.2">
      <c r="A157" s="368" t="s">
        <v>1423</v>
      </c>
      <c r="B157" s="368" t="s">
        <v>1422</v>
      </c>
      <c r="C157" s="368" t="s">
        <v>1010</v>
      </c>
      <c r="D157" s="368">
        <v>3</v>
      </c>
      <c r="E157" s="368">
        <v>0</v>
      </c>
      <c r="F157" s="367">
        <v>649.51</v>
      </c>
      <c r="G157" s="366">
        <v>0</v>
      </c>
      <c r="H157" s="366">
        <v>540.63</v>
      </c>
      <c r="I157" s="366">
        <v>108.88</v>
      </c>
      <c r="J157" s="365">
        <v>0.16763406260103769</v>
      </c>
    </row>
    <row r="158" spans="1:10" ht="12" customHeight="1" x14ac:dyDescent="0.2">
      <c r="A158" s="368" t="s">
        <v>3060</v>
      </c>
      <c r="B158" s="368" t="s">
        <v>3059</v>
      </c>
      <c r="C158" s="368" t="s">
        <v>1010</v>
      </c>
      <c r="D158" s="368">
        <v>7</v>
      </c>
      <c r="E158" s="368">
        <v>0</v>
      </c>
      <c r="F158" s="367">
        <v>788.12</v>
      </c>
      <c r="G158" s="366">
        <v>0</v>
      </c>
      <c r="H158" s="366">
        <v>605.08000000000004</v>
      </c>
      <c r="I158" s="366">
        <v>183.04</v>
      </c>
      <c r="J158" s="365">
        <v>0.23224889610719179</v>
      </c>
    </row>
    <row r="159" spans="1:10" ht="12" customHeight="1" x14ac:dyDescent="0.2">
      <c r="A159" s="368" t="s">
        <v>1419</v>
      </c>
      <c r="B159" s="368" t="s">
        <v>1418</v>
      </c>
      <c r="C159" s="368" t="s">
        <v>1010</v>
      </c>
      <c r="D159" s="368">
        <v>3</v>
      </c>
      <c r="E159" s="368">
        <v>0</v>
      </c>
      <c r="F159" s="367">
        <v>653.82000000000005</v>
      </c>
      <c r="G159" s="366">
        <v>0</v>
      </c>
      <c r="H159" s="366">
        <v>467.04</v>
      </c>
      <c r="I159" s="366">
        <v>186.78</v>
      </c>
      <c r="J159" s="365">
        <v>0.28567495641002111</v>
      </c>
    </row>
    <row r="160" spans="1:10" ht="12" customHeight="1" x14ac:dyDescent="0.2">
      <c r="A160" s="368" t="s">
        <v>3742</v>
      </c>
      <c r="B160" s="368" t="s">
        <v>3741</v>
      </c>
      <c r="C160" s="368" t="s">
        <v>1010</v>
      </c>
      <c r="D160" s="368">
        <v>5</v>
      </c>
      <c r="E160" s="368">
        <v>0</v>
      </c>
      <c r="F160" s="367">
        <v>806.25</v>
      </c>
      <c r="G160" s="366">
        <v>0</v>
      </c>
      <c r="H160" s="366">
        <v>529.9</v>
      </c>
      <c r="I160" s="366">
        <v>276.35000000000002</v>
      </c>
      <c r="J160" s="365">
        <v>0.34275968992248063</v>
      </c>
    </row>
    <row r="161" spans="1:10" ht="12" customHeight="1" x14ac:dyDescent="0.2">
      <c r="A161" s="368" t="s">
        <v>2192</v>
      </c>
      <c r="B161" s="368" t="s">
        <v>2191</v>
      </c>
      <c r="C161" s="368" t="s">
        <v>1010</v>
      </c>
      <c r="D161" s="368">
        <v>8</v>
      </c>
      <c r="E161" s="368">
        <v>0</v>
      </c>
      <c r="F161" s="367">
        <v>1506.02</v>
      </c>
      <c r="G161" s="366">
        <v>0</v>
      </c>
      <c r="H161" s="366">
        <v>1125.2</v>
      </c>
      <c r="I161" s="366">
        <v>380.82</v>
      </c>
      <c r="J161" s="365">
        <v>0.25286516779325641</v>
      </c>
    </row>
    <row r="162" spans="1:10" ht="12" customHeight="1" x14ac:dyDescent="0.2">
      <c r="A162" s="368" t="s">
        <v>1415</v>
      </c>
      <c r="B162" s="368" t="s">
        <v>1414</v>
      </c>
      <c r="C162" s="368" t="s">
        <v>1010</v>
      </c>
      <c r="D162" s="368">
        <v>1</v>
      </c>
      <c r="E162" s="368">
        <v>0</v>
      </c>
      <c r="F162" s="367">
        <v>554.44000000000005</v>
      </c>
      <c r="G162" s="366">
        <v>0</v>
      </c>
      <c r="H162" s="366">
        <v>421.25</v>
      </c>
      <c r="I162" s="366">
        <v>133.19</v>
      </c>
      <c r="J162" s="365">
        <v>0.24022437053603637</v>
      </c>
    </row>
    <row r="163" spans="1:10" ht="12" customHeight="1" x14ac:dyDescent="0.2">
      <c r="A163" s="368" t="s">
        <v>5225</v>
      </c>
      <c r="B163" s="368" t="s">
        <v>5224</v>
      </c>
      <c r="C163" s="368" t="s">
        <v>1010</v>
      </c>
      <c r="D163" s="368">
        <v>1</v>
      </c>
      <c r="E163" s="368">
        <v>0</v>
      </c>
      <c r="F163" s="367">
        <v>1935.46</v>
      </c>
      <c r="G163" s="366">
        <v>0</v>
      </c>
      <c r="H163" s="366">
        <v>2569.52</v>
      </c>
      <c r="I163" s="366">
        <v>-634.05999999999995</v>
      </c>
      <c r="J163" s="365">
        <v>-0.32760170708772074</v>
      </c>
    </row>
    <row r="164" spans="1:10" ht="12" customHeight="1" x14ac:dyDescent="0.2">
      <c r="A164" s="368" t="s">
        <v>2190</v>
      </c>
      <c r="B164" s="368" t="s">
        <v>2189</v>
      </c>
      <c r="C164" s="368" t="s">
        <v>1010</v>
      </c>
      <c r="D164" s="368">
        <v>13</v>
      </c>
      <c r="E164" s="368">
        <v>0</v>
      </c>
      <c r="F164" s="367">
        <v>1375.67</v>
      </c>
      <c r="G164" s="366">
        <v>0</v>
      </c>
      <c r="H164" s="366">
        <v>1063.6600000000001</v>
      </c>
      <c r="I164" s="366">
        <v>312.01</v>
      </c>
      <c r="J164" s="365">
        <v>0.2268058473325725</v>
      </c>
    </row>
    <row r="165" spans="1:10" ht="12" customHeight="1" x14ac:dyDescent="0.2">
      <c r="A165" s="368" t="s">
        <v>1409</v>
      </c>
      <c r="B165" s="368" t="s">
        <v>1408</v>
      </c>
      <c r="C165" s="368" t="s">
        <v>1010</v>
      </c>
      <c r="D165" s="368">
        <v>34</v>
      </c>
      <c r="E165" s="368">
        <v>0</v>
      </c>
      <c r="F165" s="367">
        <v>6170.06</v>
      </c>
      <c r="G165" s="366">
        <v>0</v>
      </c>
      <c r="H165" s="366">
        <v>4982.16</v>
      </c>
      <c r="I165" s="366">
        <v>1187.9000000000001</v>
      </c>
      <c r="J165" s="365">
        <v>0.19252649082829015</v>
      </c>
    </row>
    <row r="166" spans="1:10" ht="12" customHeight="1" x14ac:dyDescent="0.2">
      <c r="A166" s="368" t="s">
        <v>6019</v>
      </c>
      <c r="B166" s="368" t="s">
        <v>6018</v>
      </c>
      <c r="C166" s="368" t="s">
        <v>1010</v>
      </c>
      <c r="D166" s="368">
        <v>1</v>
      </c>
      <c r="E166" s="368">
        <v>0</v>
      </c>
      <c r="F166" s="367">
        <v>197.83</v>
      </c>
      <c r="G166" s="366">
        <v>0</v>
      </c>
      <c r="H166" s="366">
        <v>113.25</v>
      </c>
      <c r="I166" s="366">
        <v>84.58</v>
      </c>
      <c r="J166" s="365">
        <v>0.42753879593590455</v>
      </c>
    </row>
    <row r="167" spans="1:10" ht="12" customHeight="1" x14ac:dyDescent="0.2">
      <c r="A167" s="368" t="s">
        <v>2188</v>
      </c>
      <c r="B167" s="368" t="s">
        <v>2187</v>
      </c>
      <c r="C167" s="368" t="s">
        <v>1010</v>
      </c>
      <c r="D167" s="368">
        <v>1</v>
      </c>
      <c r="E167" s="368">
        <v>0</v>
      </c>
      <c r="F167" s="367">
        <v>571.77</v>
      </c>
      <c r="G167" s="366">
        <v>0</v>
      </c>
      <c r="H167" s="366">
        <v>522.47</v>
      </c>
      <c r="I167" s="366">
        <v>49.3</v>
      </c>
      <c r="J167" s="365">
        <v>8.6223481469821783E-2</v>
      </c>
    </row>
    <row r="168" spans="1:10" ht="12" customHeight="1" x14ac:dyDescent="0.2">
      <c r="A168" s="368" t="s">
        <v>1407</v>
      </c>
      <c r="B168" s="368" t="s">
        <v>1406</v>
      </c>
      <c r="C168" s="368" t="s">
        <v>1010</v>
      </c>
      <c r="D168" s="368">
        <v>9</v>
      </c>
      <c r="E168" s="368">
        <v>0</v>
      </c>
      <c r="F168" s="367">
        <v>5667.19</v>
      </c>
      <c r="G168" s="366">
        <v>0</v>
      </c>
      <c r="H168" s="366">
        <v>4082.76</v>
      </c>
      <c r="I168" s="366">
        <v>1584.43</v>
      </c>
      <c r="J168" s="365">
        <v>0.27957947413091849</v>
      </c>
    </row>
    <row r="169" spans="1:10" ht="12" customHeight="1" x14ac:dyDescent="0.2">
      <c r="A169" s="368" t="s">
        <v>1405</v>
      </c>
      <c r="B169" s="368" t="s">
        <v>1404</v>
      </c>
      <c r="C169" s="368" t="s">
        <v>1010</v>
      </c>
      <c r="D169" s="368">
        <v>1</v>
      </c>
      <c r="E169" s="368">
        <v>0</v>
      </c>
      <c r="F169" s="367">
        <v>630.21</v>
      </c>
      <c r="G169" s="366">
        <v>0</v>
      </c>
      <c r="H169" s="366">
        <v>562.88</v>
      </c>
      <c r="I169" s="366">
        <v>67.33</v>
      </c>
      <c r="J169" s="365">
        <v>0.10683740340521414</v>
      </c>
    </row>
    <row r="170" spans="1:10" ht="12" customHeight="1" x14ac:dyDescent="0.2">
      <c r="A170" s="368" t="s">
        <v>1403</v>
      </c>
      <c r="B170" s="368" t="s">
        <v>1402</v>
      </c>
      <c r="C170" s="368" t="s">
        <v>1010</v>
      </c>
      <c r="D170" s="368">
        <v>17</v>
      </c>
      <c r="E170" s="368">
        <v>0</v>
      </c>
      <c r="F170" s="367">
        <v>9194.6200000000008</v>
      </c>
      <c r="G170" s="366">
        <v>0</v>
      </c>
      <c r="H170" s="366">
        <v>7330.57</v>
      </c>
      <c r="I170" s="366">
        <v>1864.05</v>
      </c>
      <c r="J170" s="365">
        <v>0.20273268498317495</v>
      </c>
    </row>
    <row r="171" spans="1:10" ht="12" customHeight="1" x14ac:dyDescent="0.2">
      <c r="A171" s="368" t="s">
        <v>1401</v>
      </c>
      <c r="B171" s="368" t="s">
        <v>1400</v>
      </c>
      <c r="C171" s="368" t="s">
        <v>1010</v>
      </c>
      <c r="D171" s="368">
        <v>1</v>
      </c>
      <c r="E171" s="368">
        <v>0</v>
      </c>
      <c r="F171" s="367">
        <v>569.63</v>
      </c>
      <c r="G171" s="366">
        <v>0</v>
      </c>
      <c r="H171" s="366">
        <v>432.46</v>
      </c>
      <c r="I171" s="366">
        <v>137.16999999999999</v>
      </c>
      <c r="J171" s="365">
        <v>0.24080543510699928</v>
      </c>
    </row>
    <row r="172" spans="1:10" ht="12" customHeight="1" x14ac:dyDescent="0.2">
      <c r="A172" s="368" t="s">
        <v>4481</v>
      </c>
      <c r="B172" s="368" t="s">
        <v>4480</v>
      </c>
      <c r="C172" s="368" t="s">
        <v>1010</v>
      </c>
      <c r="D172" s="368">
        <v>1</v>
      </c>
      <c r="E172" s="368">
        <v>0</v>
      </c>
      <c r="F172" s="367">
        <v>645.49</v>
      </c>
      <c r="G172" s="366">
        <v>0</v>
      </c>
      <c r="H172" s="366">
        <v>411.79</v>
      </c>
      <c r="I172" s="366">
        <v>233.7</v>
      </c>
      <c r="J172" s="365">
        <v>0.36205053525228897</v>
      </c>
    </row>
    <row r="173" spans="1:10" ht="12" customHeight="1" x14ac:dyDescent="0.2">
      <c r="A173" s="368" t="s">
        <v>1399</v>
      </c>
      <c r="B173" s="368" t="s">
        <v>1398</v>
      </c>
      <c r="C173" s="368" t="s">
        <v>1010</v>
      </c>
      <c r="D173" s="368">
        <v>3</v>
      </c>
      <c r="E173" s="368">
        <v>0</v>
      </c>
      <c r="F173" s="367">
        <v>5339.29</v>
      </c>
      <c r="G173" s="366">
        <v>0</v>
      </c>
      <c r="H173" s="366">
        <v>4712.97</v>
      </c>
      <c r="I173" s="366">
        <v>626.32000000000005</v>
      </c>
      <c r="J173" s="365">
        <v>0.11730398611051282</v>
      </c>
    </row>
    <row r="174" spans="1:10" ht="12" customHeight="1" x14ac:dyDescent="0.2">
      <c r="A174" s="368" t="s">
        <v>1397</v>
      </c>
      <c r="B174" s="368" t="s">
        <v>1396</v>
      </c>
      <c r="C174" s="368" t="s">
        <v>1010</v>
      </c>
      <c r="D174" s="368">
        <v>4</v>
      </c>
      <c r="E174" s="368">
        <v>0</v>
      </c>
      <c r="F174" s="367">
        <v>2072.52</v>
      </c>
      <c r="G174" s="366">
        <v>0</v>
      </c>
      <c r="H174" s="366">
        <v>1415.24</v>
      </c>
      <c r="I174" s="366">
        <v>657.28</v>
      </c>
      <c r="J174" s="365">
        <v>0.31714048597842243</v>
      </c>
    </row>
    <row r="175" spans="1:10" ht="12" customHeight="1" x14ac:dyDescent="0.2">
      <c r="A175" s="368" t="s">
        <v>2178</v>
      </c>
      <c r="B175" s="368" t="s">
        <v>2177</v>
      </c>
      <c r="C175" s="368" t="s">
        <v>1010</v>
      </c>
      <c r="D175" s="368">
        <v>4</v>
      </c>
      <c r="E175" s="368">
        <v>0</v>
      </c>
      <c r="F175" s="367">
        <v>2546.6799999999998</v>
      </c>
      <c r="G175" s="366">
        <v>-1273.3399999999999</v>
      </c>
      <c r="H175" s="366">
        <v>970.16</v>
      </c>
      <c r="I175" s="366">
        <v>303.18</v>
      </c>
      <c r="J175" s="365">
        <v>0.23809822985219972</v>
      </c>
    </row>
    <row r="176" spans="1:10" ht="12" customHeight="1" x14ac:dyDescent="0.2">
      <c r="A176" s="368" t="s">
        <v>1395</v>
      </c>
      <c r="B176" s="368" t="s">
        <v>1394</v>
      </c>
      <c r="C176" s="368" t="s">
        <v>1010</v>
      </c>
      <c r="D176" s="368">
        <v>18</v>
      </c>
      <c r="E176" s="368">
        <v>0</v>
      </c>
      <c r="F176" s="367">
        <v>4884.8599999999997</v>
      </c>
      <c r="G176" s="366">
        <v>0</v>
      </c>
      <c r="H176" s="366">
        <v>3788.64</v>
      </c>
      <c r="I176" s="366">
        <v>1096.22</v>
      </c>
      <c r="J176" s="365">
        <v>0.22441175386807402</v>
      </c>
    </row>
    <row r="177" spans="1:10" ht="12" customHeight="1" x14ac:dyDescent="0.2">
      <c r="A177" s="368" t="s">
        <v>1393</v>
      </c>
      <c r="B177" s="368" t="s">
        <v>1392</v>
      </c>
      <c r="C177" s="368" t="s">
        <v>1010</v>
      </c>
      <c r="D177" s="368">
        <v>19</v>
      </c>
      <c r="E177" s="368">
        <v>0</v>
      </c>
      <c r="F177" s="367">
        <v>8595.5499999999993</v>
      </c>
      <c r="G177" s="366">
        <v>0</v>
      </c>
      <c r="H177" s="366">
        <v>6614.09</v>
      </c>
      <c r="I177" s="366">
        <v>1981.46</v>
      </c>
      <c r="J177" s="365">
        <v>0.23052142806950762</v>
      </c>
    </row>
    <row r="178" spans="1:10" ht="12" customHeight="1" x14ac:dyDescent="0.2">
      <c r="A178" s="368" t="s">
        <v>2984</v>
      </c>
      <c r="B178" s="368" t="s">
        <v>2983</v>
      </c>
      <c r="C178" s="368" t="s">
        <v>1010</v>
      </c>
      <c r="D178" s="368">
        <v>12</v>
      </c>
      <c r="E178" s="368">
        <v>0</v>
      </c>
      <c r="F178" s="367">
        <v>6239.76</v>
      </c>
      <c r="G178" s="366">
        <v>0</v>
      </c>
      <c r="H178" s="366">
        <v>5589.48</v>
      </c>
      <c r="I178" s="366">
        <v>650.28</v>
      </c>
      <c r="J178" s="365">
        <v>0.10421554675179814</v>
      </c>
    </row>
    <row r="179" spans="1:10" ht="12" customHeight="1" x14ac:dyDescent="0.2">
      <c r="A179" s="368" t="s">
        <v>1391</v>
      </c>
      <c r="B179" s="368" t="s">
        <v>1390</v>
      </c>
      <c r="C179" s="368" t="s">
        <v>1010</v>
      </c>
      <c r="D179" s="368">
        <v>1</v>
      </c>
      <c r="E179" s="368">
        <v>0</v>
      </c>
      <c r="F179" s="367">
        <v>1541.94</v>
      </c>
      <c r="G179" s="366">
        <v>0</v>
      </c>
      <c r="H179" s="366">
        <v>1179.92</v>
      </c>
      <c r="I179" s="366">
        <v>362.02</v>
      </c>
      <c r="J179" s="365">
        <v>0.23478215754179799</v>
      </c>
    </row>
    <row r="180" spans="1:10" ht="12" customHeight="1" x14ac:dyDescent="0.2">
      <c r="A180" s="368" t="s">
        <v>1389</v>
      </c>
      <c r="B180" s="368" t="s">
        <v>1388</v>
      </c>
      <c r="C180" s="368" t="s">
        <v>1010</v>
      </c>
      <c r="D180" s="368">
        <v>19</v>
      </c>
      <c r="E180" s="368">
        <v>0</v>
      </c>
      <c r="F180" s="367">
        <v>3341.7</v>
      </c>
      <c r="G180" s="366">
        <v>0</v>
      </c>
      <c r="H180" s="366">
        <v>2568.6999999999998</v>
      </c>
      <c r="I180" s="366">
        <v>773</v>
      </c>
      <c r="J180" s="365">
        <v>0.23131938833527846</v>
      </c>
    </row>
    <row r="181" spans="1:10" ht="12" customHeight="1" x14ac:dyDescent="0.2">
      <c r="A181" s="368" t="s">
        <v>1387</v>
      </c>
      <c r="B181" s="368" t="s">
        <v>1386</v>
      </c>
      <c r="C181" s="368" t="s">
        <v>1010</v>
      </c>
      <c r="D181" s="368">
        <v>12</v>
      </c>
      <c r="E181" s="368">
        <v>0</v>
      </c>
      <c r="F181" s="367">
        <v>2469.12</v>
      </c>
      <c r="G181" s="366">
        <v>0</v>
      </c>
      <c r="H181" s="366">
        <v>1909.92</v>
      </c>
      <c r="I181" s="366">
        <v>559.20000000000005</v>
      </c>
      <c r="J181" s="365">
        <v>0.22647744945567652</v>
      </c>
    </row>
    <row r="182" spans="1:10" ht="12" customHeight="1" x14ac:dyDescent="0.2">
      <c r="A182" s="368" t="s">
        <v>1385</v>
      </c>
      <c r="B182" s="368" t="s">
        <v>1384</v>
      </c>
      <c r="C182" s="368" t="s">
        <v>1010</v>
      </c>
      <c r="D182" s="368">
        <v>17</v>
      </c>
      <c r="E182" s="368">
        <v>0</v>
      </c>
      <c r="F182" s="367">
        <v>2810.6</v>
      </c>
      <c r="G182" s="366">
        <v>0</v>
      </c>
      <c r="H182" s="366">
        <v>2142.17</v>
      </c>
      <c r="I182" s="366">
        <v>668.43</v>
      </c>
      <c r="J182" s="365">
        <v>0.23782466377285988</v>
      </c>
    </row>
    <row r="183" spans="1:10" ht="12" customHeight="1" x14ac:dyDescent="0.2">
      <c r="A183" s="368" t="s">
        <v>1383</v>
      </c>
      <c r="B183" s="368" t="s">
        <v>1382</v>
      </c>
      <c r="C183" s="368" t="s">
        <v>1010</v>
      </c>
      <c r="D183" s="368">
        <v>75</v>
      </c>
      <c r="E183" s="368">
        <v>0</v>
      </c>
      <c r="F183" s="367">
        <v>10629.99</v>
      </c>
      <c r="G183" s="366">
        <v>0</v>
      </c>
      <c r="H183" s="366">
        <v>8625</v>
      </c>
      <c r="I183" s="366">
        <v>2004.99</v>
      </c>
      <c r="J183" s="365">
        <v>0.18861635805866234</v>
      </c>
    </row>
    <row r="184" spans="1:10" ht="12" customHeight="1" x14ac:dyDescent="0.2">
      <c r="A184" s="368" t="s">
        <v>1381</v>
      </c>
      <c r="B184" s="368" t="s">
        <v>1380</v>
      </c>
      <c r="C184" s="368" t="s">
        <v>1010</v>
      </c>
      <c r="D184" s="368">
        <v>16</v>
      </c>
      <c r="E184" s="368">
        <v>0</v>
      </c>
      <c r="F184" s="367">
        <v>2944.44</v>
      </c>
      <c r="G184" s="366">
        <v>0</v>
      </c>
      <c r="H184" s="366">
        <v>2563.1999999999998</v>
      </c>
      <c r="I184" s="366">
        <v>381.24</v>
      </c>
      <c r="J184" s="365">
        <v>0.12947793128744345</v>
      </c>
    </row>
    <row r="185" spans="1:10" ht="12" customHeight="1" x14ac:dyDescent="0.2">
      <c r="A185" s="368" t="s">
        <v>1379</v>
      </c>
      <c r="B185" s="368" t="s">
        <v>1378</v>
      </c>
      <c r="C185" s="368" t="s">
        <v>1010</v>
      </c>
      <c r="D185" s="368">
        <v>19</v>
      </c>
      <c r="E185" s="368">
        <v>0</v>
      </c>
      <c r="F185" s="367">
        <v>2574.77</v>
      </c>
      <c r="G185" s="366">
        <v>0</v>
      </c>
      <c r="H185" s="366">
        <v>2186.9</v>
      </c>
      <c r="I185" s="366">
        <v>387.87</v>
      </c>
      <c r="J185" s="365">
        <v>0.15064258166748876</v>
      </c>
    </row>
    <row r="186" spans="1:10" ht="12" customHeight="1" x14ac:dyDescent="0.2">
      <c r="A186" s="368" t="s">
        <v>1377</v>
      </c>
      <c r="B186" s="368" t="s">
        <v>1376</v>
      </c>
      <c r="C186" s="368" t="s">
        <v>1010</v>
      </c>
      <c r="D186" s="368">
        <v>5</v>
      </c>
      <c r="E186" s="368">
        <v>0</v>
      </c>
      <c r="F186" s="367">
        <v>2224.35</v>
      </c>
      <c r="G186" s="366">
        <v>0</v>
      </c>
      <c r="H186" s="366">
        <v>1919.45</v>
      </c>
      <c r="I186" s="366">
        <v>304.89999999999998</v>
      </c>
      <c r="J186" s="365">
        <v>0.13707375188257243</v>
      </c>
    </row>
    <row r="187" spans="1:10" ht="12" customHeight="1" x14ac:dyDescent="0.2">
      <c r="A187" s="368" t="s">
        <v>1375</v>
      </c>
      <c r="B187" s="368" t="s">
        <v>1374</v>
      </c>
      <c r="C187" s="368" t="s">
        <v>1010</v>
      </c>
      <c r="D187" s="368">
        <v>1</v>
      </c>
      <c r="E187" s="368">
        <v>0</v>
      </c>
      <c r="F187" s="367">
        <v>366.66</v>
      </c>
      <c r="G187" s="366">
        <v>0</v>
      </c>
      <c r="H187" s="366">
        <v>256.5</v>
      </c>
      <c r="I187" s="366">
        <v>110.16</v>
      </c>
      <c r="J187" s="365">
        <v>0.30044182621502208</v>
      </c>
    </row>
    <row r="188" spans="1:10" ht="12" customHeight="1" x14ac:dyDescent="0.2">
      <c r="A188" s="368" t="s">
        <v>2172</v>
      </c>
      <c r="B188" s="368" t="s">
        <v>2171</v>
      </c>
      <c r="C188" s="368" t="s">
        <v>1010</v>
      </c>
      <c r="D188" s="368">
        <v>2</v>
      </c>
      <c r="E188" s="368">
        <v>0</v>
      </c>
      <c r="F188" s="367">
        <v>403.14</v>
      </c>
      <c r="G188" s="366">
        <v>0</v>
      </c>
      <c r="H188" s="366">
        <v>305.72000000000003</v>
      </c>
      <c r="I188" s="366">
        <v>97.42</v>
      </c>
      <c r="J188" s="365">
        <v>0.24165302376345688</v>
      </c>
    </row>
    <row r="189" spans="1:10" ht="12" customHeight="1" x14ac:dyDescent="0.2">
      <c r="A189" s="368" t="s">
        <v>1371</v>
      </c>
      <c r="B189" s="368" t="s">
        <v>1370</v>
      </c>
      <c r="C189" s="368" t="s">
        <v>1010</v>
      </c>
      <c r="D189" s="368">
        <v>5</v>
      </c>
      <c r="E189" s="368">
        <v>0</v>
      </c>
      <c r="F189" s="367">
        <v>2610.15</v>
      </c>
      <c r="G189" s="366">
        <v>0</v>
      </c>
      <c r="H189" s="366">
        <v>2152.6</v>
      </c>
      <c r="I189" s="366">
        <v>457.55</v>
      </c>
      <c r="J189" s="365">
        <v>0.17529643890197882</v>
      </c>
    </row>
    <row r="190" spans="1:10" ht="12" customHeight="1" x14ac:dyDescent="0.2">
      <c r="A190" s="368" t="s">
        <v>1369</v>
      </c>
      <c r="B190" s="368" t="s">
        <v>1368</v>
      </c>
      <c r="C190" s="368" t="s">
        <v>1010</v>
      </c>
      <c r="D190" s="368">
        <v>9</v>
      </c>
      <c r="E190" s="368">
        <v>0</v>
      </c>
      <c r="F190" s="367">
        <v>3458.55</v>
      </c>
      <c r="G190" s="366">
        <v>0</v>
      </c>
      <c r="H190" s="366">
        <v>2670.84</v>
      </c>
      <c r="I190" s="366">
        <v>787.71</v>
      </c>
      <c r="J190" s="365">
        <v>0.22775729713319165</v>
      </c>
    </row>
    <row r="191" spans="1:10" ht="12" customHeight="1" x14ac:dyDescent="0.2">
      <c r="A191" s="368" t="s">
        <v>1367</v>
      </c>
      <c r="B191" s="368" t="s">
        <v>1366</v>
      </c>
      <c r="C191" s="368" t="s">
        <v>1010</v>
      </c>
      <c r="D191" s="368">
        <v>13</v>
      </c>
      <c r="E191" s="368">
        <v>0</v>
      </c>
      <c r="F191" s="367">
        <v>3897.24</v>
      </c>
      <c r="G191" s="366">
        <v>0</v>
      </c>
      <c r="H191" s="366">
        <v>3363.62</v>
      </c>
      <c r="I191" s="366">
        <v>533.62</v>
      </c>
      <c r="J191" s="365">
        <v>0.13692254005398694</v>
      </c>
    </row>
    <row r="192" spans="1:10" ht="12" customHeight="1" x14ac:dyDescent="0.2">
      <c r="A192" s="368" t="s">
        <v>2166</v>
      </c>
      <c r="B192" s="368" t="s">
        <v>2165</v>
      </c>
      <c r="C192" s="368" t="s">
        <v>1010</v>
      </c>
      <c r="D192" s="368">
        <v>1</v>
      </c>
      <c r="E192" s="368">
        <v>0</v>
      </c>
      <c r="F192" s="367">
        <v>455.97</v>
      </c>
      <c r="G192" s="366">
        <v>0</v>
      </c>
      <c r="H192" s="366">
        <v>334.23</v>
      </c>
      <c r="I192" s="366">
        <v>121.74</v>
      </c>
      <c r="J192" s="365">
        <v>0.26698321143070192</v>
      </c>
    </row>
    <row r="193" spans="1:10" ht="12" customHeight="1" x14ac:dyDescent="0.2">
      <c r="A193" s="368" t="s">
        <v>1363</v>
      </c>
      <c r="B193" s="368" t="s">
        <v>1362</v>
      </c>
      <c r="C193" s="368" t="s">
        <v>1010</v>
      </c>
      <c r="D193" s="368">
        <v>23</v>
      </c>
      <c r="E193" s="368">
        <v>0</v>
      </c>
      <c r="F193" s="367">
        <v>7426.49</v>
      </c>
      <c r="G193" s="366">
        <v>0</v>
      </c>
      <c r="H193" s="366">
        <v>6353.98</v>
      </c>
      <c r="I193" s="366">
        <v>1072.51</v>
      </c>
      <c r="J193" s="365">
        <v>0.14441681063328707</v>
      </c>
    </row>
    <row r="194" spans="1:10" ht="12" customHeight="1" x14ac:dyDescent="0.2">
      <c r="A194" s="368" t="s">
        <v>1361</v>
      </c>
      <c r="B194" s="368" t="s">
        <v>1360</v>
      </c>
      <c r="C194" s="368" t="s">
        <v>1010</v>
      </c>
      <c r="D194" s="368">
        <v>12</v>
      </c>
      <c r="E194" s="368">
        <v>0</v>
      </c>
      <c r="F194" s="367">
        <v>3603.6</v>
      </c>
      <c r="G194" s="366">
        <v>0</v>
      </c>
      <c r="H194" s="366">
        <v>3143.4</v>
      </c>
      <c r="I194" s="366">
        <v>460.2</v>
      </c>
      <c r="J194" s="365">
        <v>0.12770562770562771</v>
      </c>
    </row>
    <row r="195" spans="1:10" ht="12" customHeight="1" x14ac:dyDescent="0.2">
      <c r="A195" s="368" t="s">
        <v>11951</v>
      </c>
      <c r="B195" s="368" t="s">
        <v>11950</v>
      </c>
      <c r="C195" s="368" t="s">
        <v>1010</v>
      </c>
      <c r="D195" s="368">
        <v>6</v>
      </c>
      <c r="E195" s="368">
        <v>0</v>
      </c>
      <c r="F195" s="367">
        <v>2128.56</v>
      </c>
      <c r="G195" s="366">
        <v>0</v>
      </c>
      <c r="H195" s="366">
        <v>1857.66</v>
      </c>
      <c r="I195" s="366">
        <v>270.89999999999998</v>
      </c>
      <c r="J195" s="365">
        <v>0.12726913970007891</v>
      </c>
    </row>
    <row r="196" spans="1:10" ht="12" customHeight="1" x14ac:dyDescent="0.2">
      <c r="A196" s="368" t="s">
        <v>5243</v>
      </c>
      <c r="B196" s="368" t="s">
        <v>5242</v>
      </c>
      <c r="C196" s="368" t="s">
        <v>1010</v>
      </c>
      <c r="D196" s="368">
        <v>3</v>
      </c>
      <c r="E196" s="368">
        <v>0</v>
      </c>
      <c r="F196" s="367">
        <v>1004.19</v>
      </c>
      <c r="G196" s="366">
        <v>0</v>
      </c>
      <c r="H196" s="366">
        <v>783</v>
      </c>
      <c r="I196" s="366">
        <v>221.19</v>
      </c>
      <c r="J196" s="365">
        <v>0.22026708093089953</v>
      </c>
    </row>
    <row r="197" spans="1:10" ht="12" customHeight="1" x14ac:dyDescent="0.2">
      <c r="A197" s="368" t="s">
        <v>1359</v>
      </c>
      <c r="B197" s="368" t="s">
        <v>1358</v>
      </c>
      <c r="C197" s="368" t="s">
        <v>1010</v>
      </c>
      <c r="D197" s="368">
        <v>7</v>
      </c>
      <c r="E197" s="368">
        <v>0</v>
      </c>
      <c r="F197" s="367">
        <v>3552.79</v>
      </c>
      <c r="G197" s="366">
        <v>0</v>
      </c>
      <c r="H197" s="366">
        <v>2706.9</v>
      </c>
      <c r="I197" s="366">
        <v>845.89</v>
      </c>
      <c r="J197" s="365">
        <v>0.23809175324181842</v>
      </c>
    </row>
    <row r="198" spans="1:10" ht="12" customHeight="1" x14ac:dyDescent="0.2">
      <c r="A198" s="368" t="s">
        <v>1357</v>
      </c>
      <c r="B198" s="368" t="s">
        <v>1356</v>
      </c>
      <c r="C198" s="368" t="s">
        <v>1010</v>
      </c>
      <c r="D198" s="368">
        <v>1</v>
      </c>
      <c r="E198" s="368">
        <v>0</v>
      </c>
      <c r="F198" s="367">
        <v>317.83999999999997</v>
      </c>
      <c r="G198" s="366">
        <v>0</v>
      </c>
      <c r="H198" s="366">
        <v>277.39</v>
      </c>
      <c r="I198" s="366">
        <v>40.450000000000003</v>
      </c>
      <c r="J198" s="365">
        <v>0.12726529071230808</v>
      </c>
    </row>
    <row r="199" spans="1:10" ht="12" customHeight="1" x14ac:dyDescent="0.2">
      <c r="A199" s="368" t="s">
        <v>1355</v>
      </c>
      <c r="B199" s="368" t="s">
        <v>1354</v>
      </c>
      <c r="C199" s="368" t="s">
        <v>1010</v>
      </c>
      <c r="D199" s="368">
        <v>3</v>
      </c>
      <c r="E199" s="368">
        <v>0</v>
      </c>
      <c r="F199" s="367">
        <v>1187.67</v>
      </c>
      <c r="G199" s="366">
        <v>0</v>
      </c>
      <c r="H199" s="366">
        <v>904.86</v>
      </c>
      <c r="I199" s="366">
        <v>282.81</v>
      </c>
      <c r="J199" s="365">
        <v>0.23812170047235343</v>
      </c>
    </row>
    <row r="200" spans="1:10" ht="12" customHeight="1" x14ac:dyDescent="0.2">
      <c r="A200" s="368" t="s">
        <v>1351</v>
      </c>
      <c r="B200" s="368" t="s">
        <v>1350</v>
      </c>
      <c r="C200" s="368" t="s">
        <v>1010</v>
      </c>
      <c r="D200" s="368">
        <v>25</v>
      </c>
      <c r="E200" s="368">
        <v>0</v>
      </c>
      <c r="F200" s="367">
        <v>4698.84</v>
      </c>
      <c r="G200" s="366">
        <v>0</v>
      </c>
      <c r="H200" s="366">
        <v>3678.2</v>
      </c>
      <c r="I200" s="366">
        <v>1020.64</v>
      </c>
      <c r="J200" s="365">
        <v>0.21721105634582152</v>
      </c>
    </row>
    <row r="201" spans="1:10" ht="12" customHeight="1" x14ac:dyDescent="0.2">
      <c r="A201" s="368" t="s">
        <v>3056</v>
      </c>
      <c r="B201" s="368" t="s">
        <v>3055</v>
      </c>
      <c r="C201" s="368" t="s">
        <v>1010</v>
      </c>
      <c r="D201" s="368">
        <v>2</v>
      </c>
      <c r="E201" s="368">
        <v>0</v>
      </c>
      <c r="F201" s="367">
        <v>443.2</v>
      </c>
      <c r="G201" s="366">
        <v>0</v>
      </c>
      <c r="H201" s="366">
        <v>287.7</v>
      </c>
      <c r="I201" s="366">
        <v>155.5</v>
      </c>
      <c r="J201" s="365">
        <v>0.35085740072202165</v>
      </c>
    </row>
    <row r="202" spans="1:10" ht="12" customHeight="1" x14ac:dyDescent="0.2">
      <c r="A202" s="368" t="s">
        <v>4113</v>
      </c>
      <c r="B202" s="368" t="s">
        <v>4112</v>
      </c>
      <c r="C202" s="368" t="s">
        <v>1010</v>
      </c>
      <c r="D202" s="368">
        <v>1</v>
      </c>
      <c r="E202" s="368">
        <v>0</v>
      </c>
      <c r="F202" s="367">
        <v>512.45000000000005</v>
      </c>
      <c r="G202" s="366">
        <v>0</v>
      </c>
      <c r="H202" s="366">
        <v>409.05</v>
      </c>
      <c r="I202" s="366">
        <v>103.4</v>
      </c>
      <c r="J202" s="365">
        <v>0.20177578300321983</v>
      </c>
    </row>
    <row r="203" spans="1:10" ht="12" customHeight="1" x14ac:dyDescent="0.2">
      <c r="A203" s="368" t="s">
        <v>2158</v>
      </c>
      <c r="B203" s="368" t="s">
        <v>2157</v>
      </c>
      <c r="C203" s="368" t="s">
        <v>1010</v>
      </c>
      <c r="D203" s="368">
        <v>1</v>
      </c>
      <c r="E203" s="368">
        <v>0</v>
      </c>
      <c r="F203" s="367">
        <v>213.93</v>
      </c>
      <c r="G203" s="366">
        <v>0</v>
      </c>
      <c r="H203" s="366">
        <v>196.98</v>
      </c>
      <c r="I203" s="366">
        <v>16.95</v>
      </c>
      <c r="J203" s="365">
        <v>7.923152433038845E-2</v>
      </c>
    </row>
    <row r="204" spans="1:10" ht="12" customHeight="1" x14ac:dyDescent="0.2">
      <c r="A204" s="368" t="s">
        <v>1347</v>
      </c>
      <c r="B204" s="368" t="s">
        <v>1346</v>
      </c>
      <c r="C204" s="368" t="s">
        <v>1010</v>
      </c>
      <c r="D204" s="368">
        <v>1</v>
      </c>
      <c r="E204" s="368">
        <v>0</v>
      </c>
      <c r="F204" s="367">
        <v>856.56</v>
      </c>
      <c r="G204" s="366">
        <v>0</v>
      </c>
      <c r="H204" s="366">
        <v>652.62</v>
      </c>
      <c r="I204" s="366">
        <v>203.94</v>
      </c>
      <c r="J204" s="365">
        <v>0.23809190249369572</v>
      </c>
    </row>
    <row r="205" spans="1:10" ht="12" customHeight="1" x14ac:dyDescent="0.2">
      <c r="A205" s="368" t="s">
        <v>3054</v>
      </c>
      <c r="B205" s="368" t="s">
        <v>3053</v>
      </c>
      <c r="C205" s="368" t="s">
        <v>1010</v>
      </c>
      <c r="D205" s="368">
        <v>2</v>
      </c>
      <c r="E205" s="368">
        <v>0</v>
      </c>
      <c r="F205" s="367">
        <v>1026.3</v>
      </c>
      <c r="G205" s="366">
        <v>0</v>
      </c>
      <c r="H205" s="366">
        <v>530.98</v>
      </c>
      <c r="I205" s="366">
        <v>495.32</v>
      </c>
      <c r="J205" s="365">
        <v>0.4826269122089058</v>
      </c>
    </row>
    <row r="206" spans="1:10" ht="12" customHeight="1" x14ac:dyDescent="0.2">
      <c r="A206" s="368" t="s">
        <v>8853</v>
      </c>
      <c r="B206" s="368" t="s">
        <v>8852</v>
      </c>
      <c r="C206" s="368" t="s">
        <v>1010</v>
      </c>
      <c r="D206" s="368">
        <v>2</v>
      </c>
      <c r="E206" s="368">
        <v>0</v>
      </c>
      <c r="F206" s="367">
        <v>784.08</v>
      </c>
      <c r="G206" s="366">
        <v>0</v>
      </c>
      <c r="H206" s="366">
        <v>437.7</v>
      </c>
      <c r="I206" s="366">
        <v>346.38</v>
      </c>
      <c r="J206" s="365">
        <v>0.44176614631160088</v>
      </c>
    </row>
    <row r="207" spans="1:10" ht="12" customHeight="1" x14ac:dyDescent="0.2">
      <c r="A207" s="368" t="s">
        <v>1343</v>
      </c>
      <c r="B207" s="368" t="s">
        <v>1342</v>
      </c>
      <c r="C207" s="368" t="s">
        <v>1010</v>
      </c>
      <c r="D207" s="368">
        <v>1</v>
      </c>
      <c r="E207" s="368">
        <v>0</v>
      </c>
      <c r="F207" s="367">
        <v>529.42999999999995</v>
      </c>
      <c r="G207" s="366">
        <v>0</v>
      </c>
      <c r="H207" s="366">
        <v>403.38</v>
      </c>
      <c r="I207" s="366">
        <v>126.05</v>
      </c>
      <c r="J207" s="365">
        <v>0.23808624369605047</v>
      </c>
    </row>
    <row r="208" spans="1:10" ht="12" customHeight="1" x14ac:dyDescent="0.2">
      <c r="A208" s="368" t="s">
        <v>4111</v>
      </c>
      <c r="B208" s="368" t="s">
        <v>4110</v>
      </c>
      <c r="C208" s="368" t="s">
        <v>1010</v>
      </c>
      <c r="D208" s="368">
        <v>1</v>
      </c>
      <c r="E208" s="368">
        <v>0</v>
      </c>
      <c r="F208" s="367">
        <v>503.95</v>
      </c>
      <c r="G208" s="366">
        <v>0</v>
      </c>
      <c r="H208" s="366">
        <v>383.96</v>
      </c>
      <c r="I208" s="366">
        <v>119.99</v>
      </c>
      <c r="J208" s="365">
        <v>0.23809901775969838</v>
      </c>
    </row>
    <row r="209" spans="1:10" ht="12" customHeight="1" x14ac:dyDescent="0.2">
      <c r="A209" s="368" t="s">
        <v>1339</v>
      </c>
      <c r="B209" s="368" t="s">
        <v>1338</v>
      </c>
      <c r="C209" s="368" t="s">
        <v>1010</v>
      </c>
      <c r="D209" s="368">
        <v>1</v>
      </c>
      <c r="E209" s="368">
        <v>0</v>
      </c>
      <c r="F209" s="367">
        <v>474.45</v>
      </c>
      <c r="G209" s="366">
        <v>0</v>
      </c>
      <c r="H209" s="366">
        <v>357.76</v>
      </c>
      <c r="I209" s="366">
        <v>116.69</v>
      </c>
      <c r="J209" s="365">
        <v>0.24594793971967541</v>
      </c>
    </row>
    <row r="210" spans="1:10" ht="12" customHeight="1" x14ac:dyDescent="0.2">
      <c r="A210" s="368" t="s">
        <v>8598</v>
      </c>
      <c r="B210" s="368" t="s">
        <v>8597</v>
      </c>
      <c r="C210" s="368" t="s">
        <v>1010</v>
      </c>
      <c r="D210" s="368">
        <v>1</v>
      </c>
      <c r="E210" s="368">
        <v>0</v>
      </c>
      <c r="F210" s="367">
        <v>760.28</v>
      </c>
      <c r="G210" s="366">
        <v>0</v>
      </c>
      <c r="H210" s="366">
        <v>644.20000000000005</v>
      </c>
      <c r="I210" s="366">
        <v>116.08</v>
      </c>
      <c r="J210" s="365">
        <v>0.15268059136107751</v>
      </c>
    </row>
    <row r="211" spans="1:10" ht="12" customHeight="1" x14ac:dyDescent="0.2">
      <c r="A211" s="368" t="s">
        <v>11969</v>
      </c>
      <c r="B211" s="368" t="s">
        <v>11968</v>
      </c>
      <c r="C211" s="368" t="s">
        <v>1010</v>
      </c>
      <c r="D211" s="368">
        <v>12</v>
      </c>
      <c r="E211" s="368">
        <v>0</v>
      </c>
      <c r="F211" s="367">
        <v>2787.24</v>
      </c>
      <c r="G211" s="366">
        <v>0</v>
      </c>
      <c r="H211" s="366">
        <v>2231.04</v>
      </c>
      <c r="I211" s="366">
        <v>556.20000000000005</v>
      </c>
      <c r="J211" s="365">
        <v>0.19955224523184226</v>
      </c>
    </row>
    <row r="212" spans="1:10" ht="12" customHeight="1" x14ac:dyDescent="0.2">
      <c r="A212" s="368" t="s">
        <v>7231</v>
      </c>
      <c r="B212" s="368" t="s">
        <v>7230</v>
      </c>
      <c r="C212" s="368" t="s">
        <v>1010</v>
      </c>
      <c r="D212" s="368">
        <v>1</v>
      </c>
      <c r="E212" s="368">
        <v>0</v>
      </c>
      <c r="F212" s="367">
        <v>264.12</v>
      </c>
      <c r="G212" s="366">
        <v>0</v>
      </c>
      <c r="H212" s="366">
        <v>141.13</v>
      </c>
      <c r="I212" s="366">
        <v>122.99</v>
      </c>
      <c r="J212" s="365">
        <v>0.46565954868998938</v>
      </c>
    </row>
    <row r="213" spans="1:10" ht="12" customHeight="1" x14ac:dyDescent="0.2">
      <c r="A213" s="368" t="s">
        <v>1333</v>
      </c>
      <c r="B213" s="368" t="s">
        <v>1332</v>
      </c>
      <c r="C213" s="368" t="s">
        <v>1010</v>
      </c>
      <c r="D213" s="368">
        <v>1</v>
      </c>
      <c r="E213" s="368">
        <v>0</v>
      </c>
      <c r="F213" s="367">
        <v>135.41999999999999</v>
      </c>
      <c r="G213" s="366">
        <v>0</v>
      </c>
      <c r="H213" s="366">
        <v>102.22</v>
      </c>
      <c r="I213" s="366">
        <v>33.200000000000003</v>
      </c>
      <c r="J213" s="365">
        <v>0.24516319598286812</v>
      </c>
    </row>
    <row r="214" spans="1:10" ht="12" customHeight="1" x14ac:dyDescent="0.2">
      <c r="A214" s="368" t="s">
        <v>1331</v>
      </c>
      <c r="B214" s="368" t="s">
        <v>1330</v>
      </c>
      <c r="C214" s="368" t="s">
        <v>1010</v>
      </c>
      <c r="D214" s="368">
        <v>4</v>
      </c>
      <c r="E214" s="368">
        <v>0</v>
      </c>
      <c r="F214" s="367">
        <v>660.86</v>
      </c>
      <c r="G214" s="366">
        <v>0</v>
      </c>
      <c r="H214" s="366">
        <v>504.48</v>
      </c>
      <c r="I214" s="366">
        <v>156.38</v>
      </c>
      <c r="J214" s="365">
        <v>0.23663105650213359</v>
      </c>
    </row>
    <row r="215" spans="1:10" ht="12" customHeight="1" x14ac:dyDescent="0.2">
      <c r="A215" s="368" t="s">
        <v>1329</v>
      </c>
      <c r="B215" s="368" t="s">
        <v>1328</v>
      </c>
      <c r="C215" s="368" t="s">
        <v>1010</v>
      </c>
      <c r="D215" s="368">
        <v>10</v>
      </c>
      <c r="E215" s="368">
        <v>0</v>
      </c>
      <c r="F215" s="367">
        <v>1830.28</v>
      </c>
      <c r="G215" s="366">
        <v>0</v>
      </c>
      <c r="H215" s="366">
        <v>1368.9</v>
      </c>
      <c r="I215" s="366">
        <v>461.38</v>
      </c>
      <c r="J215" s="365">
        <v>0.25208164870948707</v>
      </c>
    </row>
    <row r="216" spans="1:10" ht="12" customHeight="1" x14ac:dyDescent="0.2">
      <c r="A216" s="368" t="s">
        <v>1327</v>
      </c>
      <c r="B216" s="368" t="s">
        <v>1326</v>
      </c>
      <c r="C216" s="368" t="s">
        <v>1010</v>
      </c>
      <c r="D216" s="368">
        <v>4</v>
      </c>
      <c r="E216" s="368">
        <v>0</v>
      </c>
      <c r="F216" s="367">
        <v>962.52</v>
      </c>
      <c r="G216" s="366">
        <v>0</v>
      </c>
      <c r="H216" s="366">
        <v>658.96</v>
      </c>
      <c r="I216" s="366">
        <v>303.56</v>
      </c>
      <c r="J216" s="365">
        <v>0.31538045962681294</v>
      </c>
    </row>
    <row r="217" spans="1:10" ht="12" customHeight="1" x14ac:dyDescent="0.2">
      <c r="A217" s="368" t="s">
        <v>11967</v>
      </c>
      <c r="B217" s="368" t="s">
        <v>11966</v>
      </c>
      <c r="C217" s="368" t="s">
        <v>1010</v>
      </c>
      <c r="D217" s="368">
        <v>6</v>
      </c>
      <c r="E217" s="368">
        <v>0</v>
      </c>
      <c r="F217" s="367">
        <v>1299.3599999999999</v>
      </c>
      <c r="G217" s="366">
        <v>0</v>
      </c>
      <c r="H217" s="366">
        <v>740.34</v>
      </c>
      <c r="I217" s="366">
        <v>559.02</v>
      </c>
      <c r="J217" s="365">
        <v>0.43022718876985594</v>
      </c>
    </row>
    <row r="218" spans="1:10" ht="12" customHeight="1" x14ac:dyDescent="0.2">
      <c r="A218" s="368" t="s">
        <v>1325</v>
      </c>
      <c r="B218" s="368" t="s">
        <v>1324</v>
      </c>
      <c r="C218" s="368" t="s">
        <v>1010</v>
      </c>
      <c r="D218" s="368">
        <v>5</v>
      </c>
      <c r="E218" s="368">
        <v>0</v>
      </c>
      <c r="F218" s="367">
        <v>1720.4</v>
      </c>
      <c r="G218" s="366">
        <v>0</v>
      </c>
      <c r="H218" s="366">
        <v>1215.5999999999999</v>
      </c>
      <c r="I218" s="366">
        <v>504.8</v>
      </c>
      <c r="J218" s="365">
        <v>0.2934201348523599</v>
      </c>
    </row>
    <row r="219" spans="1:10" ht="12" customHeight="1" x14ac:dyDescent="0.2">
      <c r="A219" s="368" t="s">
        <v>1323</v>
      </c>
      <c r="B219" s="368" t="s">
        <v>1322</v>
      </c>
      <c r="C219" s="368" t="s">
        <v>1010</v>
      </c>
      <c r="D219" s="368">
        <v>12</v>
      </c>
      <c r="E219" s="368">
        <v>0</v>
      </c>
      <c r="F219" s="367">
        <v>1696.32</v>
      </c>
      <c r="G219" s="366">
        <v>0</v>
      </c>
      <c r="H219" s="366">
        <v>1628.52</v>
      </c>
      <c r="I219" s="366">
        <v>67.8</v>
      </c>
      <c r="J219" s="365">
        <v>3.996887379739672E-2</v>
      </c>
    </row>
    <row r="220" spans="1:10" ht="12" customHeight="1" x14ac:dyDescent="0.2">
      <c r="A220" s="368" t="s">
        <v>8600</v>
      </c>
      <c r="B220" s="368" t="s">
        <v>8599</v>
      </c>
      <c r="C220" s="368" t="s">
        <v>1010</v>
      </c>
      <c r="D220" s="368">
        <v>11</v>
      </c>
      <c r="E220" s="368">
        <v>0</v>
      </c>
      <c r="F220" s="367">
        <v>6405.96</v>
      </c>
      <c r="G220" s="366">
        <v>0</v>
      </c>
      <c r="H220" s="366">
        <v>5590.64</v>
      </c>
      <c r="I220" s="366">
        <v>815.32</v>
      </c>
      <c r="J220" s="365">
        <v>0.12727522494676832</v>
      </c>
    </row>
    <row r="221" spans="1:10" ht="12" customHeight="1" x14ac:dyDescent="0.2">
      <c r="A221" s="368" t="s">
        <v>1321</v>
      </c>
      <c r="B221" s="368" t="s">
        <v>1320</v>
      </c>
      <c r="C221" s="368" t="s">
        <v>1010</v>
      </c>
      <c r="D221" s="368">
        <v>47</v>
      </c>
      <c r="E221" s="368">
        <v>0</v>
      </c>
      <c r="F221" s="367">
        <v>17170.080000000002</v>
      </c>
      <c r="G221" s="366">
        <v>0</v>
      </c>
      <c r="H221" s="366">
        <v>13831.52</v>
      </c>
      <c r="I221" s="366">
        <v>3338.56</v>
      </c>
      <c r="J221" s="365">
        <v>0.19444056172131988</v>
      </c>
    </row>
    <row r="222" spans="1:10" ht="12" customHeight="1" x14ac:dyDescent="0.2">
      <c r="A222" s="368" t="s">
        <v>1319</v>
      </c>
      <c r="B222" s="368" t="s">
        <v>1318</v>
      </c>
      <c r="C222" s="368" t="s">
        <v>1010</v>
      </c>
      <c r="D222" s="368">
        <v>1</v>
      </c>
      <c r="E222" s="368">
        <v>0</v>
      </c>
      <c r="F222" s="367">
        <v>160.62</v>
      </c>
      <c r="G222" s="366">
        <v>0</v>
      </c>
      <c r="H222" s="366">
        <v>121.96</v>
      </c>
      <c r="I222" s="366">
        <v>38.659999999999997</v>
      </c>
      <c r="J222" s="365">
        <v>0.24069231727057652</v>
      </c>
    </row>
    <row r="223" spans="1:10" ht="12" customHeight="1" x14ac:dyDescent="0.2">
      <c r="A223" s="368" t="s">
        <v>2148</v>
      </c>
      <c r="B223" s="368" t="s">
        <v>2147</v>
      </c>
      <c r="C223" s="368" t="s">
        <v>1010</v>
      </c>
      <c r="D223" s="368">
        <v>2</v>
      </c>
      <c r="E223" s="368">
        <v>0</v>
      </c>
      <c r="F223" s="367">
        <v>1915.25</v>
      </c>
      <c r="G223" s="366">
        <v>0</v>
      </c>
      <c r="H223" s="366">
        <v>1247.7</v>
      </c>
      <c r="I223" s="366">
        <v>667.55</v>
      </c>
      <c r="J223" s="365">
        <v>0.34854457642605402</v>
      </c>
    </row>
    <row r="224" spans="1:10" ht="12" customHeight="1" x14ac:dyDescent="0.2">
      <c r="A224" s="368" t="s">
        <v>1317</v>
      </c>
      <c r="B224" s="368" t="s">
        <v>1316</v>
      </c>
      <c r="C224" s="368" t="s">
        <v>1010</v>
      </c>
      <c r="D224" s="368">
        <v>1</v>
      </c>
      <c r="E224" s="368">
        <v>0</v>
      </c>
      <c r="F224" s="367">
        <v>214.61</v>
      </c>
      <c r="G224" s="366">
        <v>0</v>
      </c>
      <c r="H224" s="366">
        <v>163.51</v>
      </c>
      <c r="I224" s="366">
        <v>51.1</v>
      </c>
      <c r="J224" s="365">
        <v>0.23810633241694237</v>
      </c>
    </row>
    <row r="225" spans="1:10" ht="12" customHeight="1" x14ac:dyDescent="0.2">
      <c r="A225" s="368" t="s">
        <v>6015</v>
      </c>
      <c r="B225" s="368" t="s">
        <v>6014</v>
      </c>
      <c r="C225" s="368" t="s">
        <v>1010</v>
      </c>
      <c r="D225" s="368">
        <v>1</v>
      </c>
      <c r="E225" s="368">
        <v>0</v>
      </c>
      <c r="F225" s="367">
        <v>1103.74</v>
      </c>
      <c r="G225" s="366">
        <v>0</v>
      </c>
      <c r="H225" s="366">
        <v>802.91</v>
      </c>
      <c r="I225" s="366">
        <v>300.83</v>
      </c>
      <c r="J225" s="365">
        <v>0.2725551307373113</v>
      </c>
    </row>
    <row r="226" spans="1:10" ht="12" customHeight="1" x14ac:dyDescent="0.2">
      <c r="A226" s="368" t="s">
        <v>2146</v>
      </c>
      <c r="B226" s="368" t="s">
        <v>2145</v>
      </c>
      <c r="C226" s="368" t="s">
        <v>1010</v>
      </c>
      <c r="D226" s="368">
        <v>6</v>
      </c>
      <c r="E226" s="368">
        <v>0</v>
      </c>
      <c r="F226" s="367">
        <v>1696.55</v>
      </c>
      <c r="G226" s="366">
        <v>0</v>
      </c>
      <c r="H226" s="366">
        <v>1260.72</v>
      </c>
      <c r="I226" s="366">
        <v>435.83</v>
      </c>
      <c r="J226" s="365">
        <v>0.25689192773569891</v>
      </c>
    </row>
    <row r="227" spans="1:10" ht="12" customHeight="1" x14ac:dyDescent="0.2">
      <c r="A227" s="368" t="s">
        <v>1311</v>
      </c>
      <c r="B227" s="368" t="s">
        <v>1310</v>
      </c>
      <c r="C227" s="368" t="s">
        <v>1010</v>
      </c>
      <c r="D227" s="368">
        <v>25</v>
      </c>
      <c r="E227" s="368">
        <v>0</v>
      </c>
      <c r="F227" s="367">
        <v>5354.29</v>
      </c>
      <c r="G227" s="366">
        <v>0</v>
      </c>
      <c r="H227" s="366">
        <v>4385.43</v>
      </c>
      <c r="I227" s="366">
        <v>968.86</v>
      </c>
      <c r="J227" s="365">
        <v>0.18095022869512112</v>
      </c>
    </row>
    <row r="228" spans="1:10" ht="12" customHeight="1" x14ac:dyDescent="0.2">
      <c r="A228" s="368" t="s">
        <v>1309</v>
      </c>
      <c r="B228" s="368" t="s">
        <v>1308</v>
      </c>
      <c r="C228" s="368" t="s">
        <v>1010</v>
      </c>
      <c r="D228" s="368">
        <v>4</v>
      </c>
      <c r="E228" s="368">
        <v>0</v>
      </c>
      <c r="F228" s="367">
        <v>1022.05</v>
      </c>
      <c r="G228" s="366">
        <v>0</v>
      </c>
      <c r="H228" s="366">
        <v>754.04</v>
      </c>
      <c r="I228" s="366">
        <v>268.01</v>
      </c>
      <c r="J228" s="365">
        <v>0.26222787534856418</v>
      </c>
    </row>
    <row r="229" spans="1:10" ht="12" customHeight="1" x14ac:dyDescent="0.2">
      <c r="A229" s="368" t="s">
        <v>1307</v>
      </c>
      <c r="B229" s="368" t="s">
        <v>1306</v>
      </c>
      <c r="C229" s="368" t="s">
        <v>1010</v>
      </c>
      <c r="D229" s="368">
        <v>24</v>
      </c>
      <c r="E229" s="368">
        <v>0</v>
      </c>
      <c r="F229" s="367">
        <v>3835.2</v>
      </c>
      <c r="G229" s="366">
        <v>0</v>
      </c>
      <c r="H229" s="366">
        <v>3347.04</v>
      </c>
      <c r="I229" s="366">
        <v>488.16</v>
      </c>
      <c r="J229" s="365">
        <v>0.12728410513141428</v>
      </c>
    </row>
    <row r="230" spans="1:10" ht="12" customHeight="1" x14ac:dyDescent="0.2">
      <c r="A230" s="368" t="s">
        <v>1305</v>
      </c>
      <c r="B230" s="368" t="s">
        <v>1304</v>
      </c>
      <c r="C230" s="368" t="s">
        <v>1010</v>
      </c>
      <c r="D230" s="368">
        <v>7</v>
      </c>
      <c r="E230" s="368">
        <v>0</v>
      </c>
      <c r="F230" s="367">
        <v>2205</v>
      </c>
      <c r="G230" s="366">
        <v>0</v>
      </c>
      <c r="H230" s="366">
        <v>1677.27</v>
      </c>
      <c r="I230" s="366">
        <v>527.73</v>
      </c>
      <c r="J230" s="365">
        <v>0.23933333333333334</v>
      </c>
    </row>
    <row r="231" spans="1:10" ht="12" customHeight="1" x14ac:dyDescent="0.2">
      <c r="A231" s="368" t="s">
        <v>1303</v>
      </c>
      <c r="B231" s="368" t="s">
        <v>1302</v>
      </c>
      <c r="C231" s="368" t="s">
        <v>1010</v>
      </c>
      <c r="D231" s="368">
        <v>12</v>
      </c>
      <c r="E231" s="368">
        <v>0</v>
      </c>
      <c r="F231" s="367">
        <v>1585.8</v>
      </c>
      <c r="G231" s="366">
        <v>0</v>
      </c>
      <c r="H231" s="366">
        <v>1405.68</v>
      </c>
      <c r="I231" s="366">
        <v>180.12</v>
      </c>
      <c r="J231" s="365">
        <v>0.11358304956488838</v>
      </c>
    </row>
    <row r="232" spans="1:10" ht="12" customHeight="1" x14ac:dyDescent="0.2">
      <c r="A232" s="368" t="s">
        <v>2144</v>
      </c>
      <c r="B232" s="368" t="s">
        <v>2143</v>
      </c>
      <c r="C232" s="368" t="s">
        <v>1010</v>
      </c>
      <c r="D232" s="368">
        <v>21</v>
      </c>
      <c r="E232" s="368">
        <v>0</v>
      </c>
      <c r="F232" s="367">
        <v>2616.58</v>
      </c>
      <c r="G232" s="366">
        <v>0</v>
      </c>
      <c r="H232" s="366">
        <v>2191.14</v>
      </c>
      <c r="I232" s="366">
        <v>425.44</v>
      </c>
      <c r="J232" s="365">
        <v>0.16259392030818856</v>
      </c>
    </row>
    <row r="233" spans="1:10" ht="12" customHeight="1" x14ac:dyDescent="0.2">
      <c r="A233" s="368" t="s">
        <v>2142</v>
      </c>
      <c r="B233" s="368" t="s">
        <v>2141</v>
      </c>
      <c r="C233" s="368" t="s">
        <v>1010</v>
      </c>
      <c r="D233" s="368">
        <v>13</v>
      </c>
      <c r="E233" s="368">
        <v>0</v>
      </c>
      <c r="F233" s="367">
        <v>1454.4</v>
      </c>
      <c r="G233" s="366">
        <v>0</v>
      </c>
      <c r="H233" s="366">
        <v>1280.3699999999999</v>
      </c>
      <c r="I233" s="366">
        <v>174.03</v>
      </c>
      <c r="J233" s="365">
        <v>0.11965759075907591</v>
      </c>
    </row>
    <row r="234" spans="1:10" ht="12" customHeight="1" x14ac:dyDescent="0.2">
      <c r="A234" s="368" t="s">
        <v>1299</v>
      </c>
      <c r="B234" s="368" t="s">
        <v>1298</v>
      </c>
      <c r="C234" s="368" t="s">
        <v>1010</v>
      </c>
      <c r="D234" s="368">
        <v>1</v>
      </c>
      <c r="E234" s="368">
        <v>0</v>
      </c>
      <c r="F234" s="367">
        <v>272.05</v>
      </c>
      <c r="G234" s="366">
        <v>0</v>
      </c>
      <c r="H234" s="366">
        <v>205.36</v>
      </c>
      <c r="I234" s="366">
        <v>66.69</v>
      </c>
      <c r="J234" s="365">
        <v>0.24513876125712186</v>
      </c>
    </row>
    <row r="235" spans="1:10" ht="12" customHeight="1" x14ac:dyDescent="0.2">
      <c r="A235" s="368" t="s">
        <v>1297</v>
      </c>
      <c r="B235" s="368" t="s">
        <v>1296</v>
      </c>
      <c r="C235" s="368" t="s">
        <v>1010</v>
      </c>
      <c r="D235" s="368">
        <v>12</v>
      </c>
      <c r="E235" s="368">
        <v>0</v>
      </c>
      <c r="F235" s="367">
        <v>1937.64</v>
      </c>
      <c r="G235" s="366">
        <v>0</v>
      </c>
      <c r="H235" s="366">
        <v>1500.12</v>
      </c>
      <c r="I235" s="366">
        <v>437.52</v>
      </c>
      <c r="J235" s="365">
        <v>0.22580045828946554</v>
      </c>
    </row>
    <row r="236" spans="1:10" ht="12" customHeight="1" x14ac:dyDescent="0.2">
      <c r="A236" s="368" t="s">
        <v>3042</v>
      </c>
      <c r="B236" s="368" t="s">
        <v>3041</v>
      </c>
      <c r="C236" s="368" t="s">
        <v>1010</v>
      </c>
      <c r="D236" s="368">
        <v>2</v>
      </c>
      <c r="E236" s="368">
        <v>0</v>
      </c>
      <c r="F236" s="367">
        <v>266.95999999999998</v>
      </c>
      <c r="G236" s="366">
        <v>0</v>
      </c>
      <c r="H236" s="366">
        <v>220.56</v>
      </c>
      <c r="I236" s="366">
        <v>46.4</v>
      </c>
      <c r="J236" s="365">
        <v>0.17380881030866047</v>
      </c>
    </row>
    <row r="237" spans="1:10" ht="12" customHeight="1" x14ac:dyDescent="0.2">
      <c r="A237" s="368" t="s">
        <v>11965</v>
      </c>
      <c r="B237" s="368" t="s">
        <v>11964</v>
      </c>
      <c r="C237" s="368" t="s">
        <v>1010</v>
      </c>
      <c r="D237" s="368">
        <v>4</v>
      </c>
      <c r="E237" s="368">
        <v>0</v>
      </c>
      <c r="F237" s="367">
        <v>1139.8</v>
      </c>
      <c r="G237" s="366">
        <v>0</v>
      </c>
      <c r="H237" s="366">
        <v>562.72</v>
      </c>
      <c r="I237" s="366">
        <v>577.08000000000004</v>
      </c>
      <c r="J237" s="365">
        <v>0.5062993507632918</v>
      </c>
    </row>
    <row r="238" spans="1:10" ht="12" customHeight="1" x14ac:dyDescent="0.2">
      <c r="A238" s="368" t="s">
        <v>10642</v>
      </c>
      <c r="B238" s="368" t="s">
        <v>10641</v>
      </c>
      <c r="C238" s="368" t="s">
        <v>1010</v>
      </c>
      <c r="D238" s="368">
        <v>5</v>
      </c>
      <c r="E238" s="368">
        <v>0</v>
      </c>
      <c r="F238" s="367">
        <v>1043.5999999999999</v>
      </c>
      <c r="G238" s="366">
        <v>0</v>
      </c>
      <c r="H238" s="366">
        <v>759.6</v>
      </c>
      <c r="I238" s="366">
        <v>284</v>
      </c>
      <c r="J238" s="365">
        <v>0.2721349175929475</v>
      </c>
    </row>
    <row r="239" spans="1:10" ht="12" customHeight="1" x14ac:dyDescent="0.2">
      <c r="A239" s="368" t="s">
        <v>1295</v>
      </c>
      <c r="B239" s="368" t="s">
        <v>1294</v>
      </c>
      <c r="C239" s="368" t="s">
        <v>1010</v>
      </c>
      <c r="D239" s="368">
        <v>6</v>
      </c>
      <c r="E239" s="368">
        <v>0</v>
      </c>
      <c r="F239" s="367">
        <v>668.58</v>
      </c>
      <c r="G239" s="366">
        <v>0</v>
      </c>
      <c r="H239" s="366">
        <v>586.98</v>
      </c>
      <c r="I239" s="366">
        <v>81.599999999999994</v>
      </c>
      <c r="J239" s="365">
        <v>0.12204971731131652</v>
      </c>
    </row>
    <row r="240" spans="1:10" ht="12" customHeight="1" x14ac:dyDescent="0.2">
      <c r="A240" s="368" t="s">
        <v>4106</v>
      </c>
      <c r="B240" s="368" t="s">
        <v>4105</v>
      </c>
      <c r="C240" s="368" t="s">
        <v>1010</v>
      </c>
      <c r="D240" s="368">
        <v>4</v>
      </c>
      <c r="E240" s="368">
        <v>0</v>
      </c>
      <c r="F240" s="367">
        <v>3282.36</v>
      </c>
      <c r="G240" s="366">
        <v>0</v>
      </c>
      <c r="H240" s="366">
        <v>2711.76</v>
      </c>
      <c r="I240" s="366">
        <v>570.6</v>
      </c>
      <c r="J240" s="365">
        <v>0.17383833583153585</v>
      </c>
    </row>
    <row r="241" spans="1:10" ht="12" customHeight="1" x14ac:dyDescent="0.2">
      <c r="A241" s="368" t="s">
        <v>10542</v>
      </c>
      <c r="B241" s="368" t="s">
        <v>10541</v>
      </c>
      <c r="C241" s="368" t="s">
        <v>1010</v>
      </c>
      <c r="D241" s="368">
        <v>2</v>
      </c>
      <c r="E241" s="368">
        <v>0</v>
      </c>
      <c r="F241" s="367">
        <v>405.64</v>
      </c>
      <c r="G241" s="366">
        <v>0</v>
      </c>
      <c r="H241" s="366">
        <v>230.82</v>
      </c>
      <c r="I241" s="366">
        <v>174.82</v>
      </c>
      <c r="J241" s="365">
        <v>0.43097327679716002</v>
      </c>
    </row>
    <row r="242" spans="1:10" ht="12" customHeight="1" x14ac:dyDescent="0.2">
      <c r="A242" s="368" t="s">
        <v>1293</v>
      </c>
      <c r="B242" s="368" t="s">
        <v>1292</v>
      </c>
      <c r="C242" s="368" t="s">
        <v>1010</v>
      </c>
      <c r="D242" s="368">
        <v>2</v>
      </c>
      <c r="E242" s="368">
        <v>0</v>
      </c>
      <c r="F242" s="367">
        <v>422.75</v>
      </c>
      <c r="G242" s="366">
        <v>0</v>
      </c>
      <c r="H242" s="366">
        <v>335.4</v>
      </c>
      <c r="I242" s="366">
        <v>87.35</v>
      </c>
      <c r="J242" s="365">
        <v>0.20662329982259017</v>
      </c>
    </row>
    <row r="243" spans="1:10" ht="12" customHeight="1" x14ac:dyDescent="0.2">
      <c r="A243" s="368" t="s">
        <v>1289</v>
      </c>
      <c r="B243" s="368" t="s">
        <v>1288</v>
      </c>
      <c r="C243" s="368" t="s">
        <v>1010</v>
      </c>
      <c r="D243" s="368">
        <v>1</v>
      </c>
      <c r="E243" s="368">
        <v>0</v>
      </c>
      <c r="F243" s="367">
        <v>86.71</v>
      </c>
      <c r="G243" s="366">
        <v>0</v>
      </c>
      <c r="H243" s="366">
        <v>70.540000000000006</v>
      </c>
      <c r="I243" s="366">
        <v>16.170000000000002</v>
      </c>
      <c r="J243" s="365">
        <v>0.18648368123630493</v>
      </c>
    </row>
    <row r="244" spans="1:10" ht="12" customHeight="1" x14ac:dyDescent="0.2">
      <c r="A244" s="368" t="s">
        <v>1285</v>
      </c>
      <c r="B244" s="368" t="s">
        <v>1284</v>
      </c>
      <c r="C244" s="368" t="s">
        <v>1010</v>
      </c>
      <c r="D244" s="368">
        <v>9</v>
      </c>
      <c r="E244" s="368">
        <v>0</v>
      </c>
      <c r="F244" s="367">
        <v>1066.03</v>
      </c>
      <c r="G244" s="366">
        <v>0</v>
      </c>
      <c r="H244" s="366">
        <v>743.67</v>
      </c>
      <c r="I244" s="366">
        <v>322.36</v>
      </c>
      <c r="J244" s="365">
        <v>0.30239299081639354</v>
      </c>
    </row>
    <row r="245" spans="1:10" ht="12" customHeight="1" x14ac:dyDescent="0.2">
      <c r="A245" s="368" t="s">
        <v>1283</v>
      </c>
      <c r="B245" s="368" t="s">
        <v>1282</v>
      </c>
      <c r="C245" s="368" t="s">
        <v>1010</v>
      </c>
      <c r="D245" s="368">
        <v>12</v>
      </c>
      <c r="E245" s="368">
        <v>0</v>
      </c>
      <c r="F245" s="367">
        <v>1317.96</v>
      </c>
      <c r="G245" s="366">
        <v>0</v>
      </c>
      <c r="H245" s="366">
        <v>971.52</v>
      </c>
      <c r="I245" s="366">
        <v>346.44</v>
      </c>
      <c r="J245" s="365">
        <v>0.26286078484931258</v>
      </c>
    </row>
    <row r="246" spans="1:10" ht="12" customHeight="1" x14ac:dyDescent="0.2">
      <c r="A246" s="368" t="s">
        <v>3036</v>
      </c>
      <c r="B246" s="368" t="s">
        <v>3035</v>
      </c>
      <c r="C246" s="368" t="s">
        <v>1010</v>
      </c>
      <c r="D246" s="368">
        <v>3</v>
      </c>
      <c r="E246" s="368">
        <v>0</v>
      </c>
      <c r="F246" s="367">
        <v>1089.3599999999999</v>
      </c>
      <c r="G246" s="366">
        <v>0</v>
      </c>
      <c r="H246" s="366">
        <v>1385.55</v>
      </c>
      <c r="I246" s="366">
        <v>-296.19</v>
      </c>
      <c r="J246" s="365">
        <v>-0.27189358889623266</v>
      </c>
    </row>
    <row r="247" spans="1:10" ht="12" customHeight="1" x14ac:dyDescent="0.2">
      <c r="A247" s="368" t="s">
        <v>1281</v>
      </c>
      <c r="B247" s="368" t="s">
        <v>1280</v>
      </c>
      <c r="C247" s="368" t="s">
        <v>1010</v>
      </c>
      <c r="D247" s="368">
        <v>25</v>
      </c>
      <c r="E247" s="368">
        <v>0</v>
      </c>
      <c r="F247" s="367">
        <v>2360.61</v>
      </c>
      <c r="G247" s="366">
        <v>0</v>
      </c>
      <c r="H247" s="366">
        <v>2021</v>
      </c>
      <c r="I247" s="366">
        <v>339.61</v>
      </c>
      <c r="J247" s="365">
        <v>0.14386535683573315</v>
      </c>
    </row>
    <row r="248" spans="1:10" ht="12" customHeight="1" x14ac:dyDescent="0.2">
      <c r="A248" s="368" t="s">
        <v>1279</v>
      </c>
      <c r="B248" s="368" t="s">
        <v>1278</v>
      </c>
      <c r="C248" s="368" t="s">
        <v>1010</v>
      </c>
      <c r="D248" s="368">
        <v>8</v>
      </c>
      <c r="E248" s="368">
        <v>0</v>
      </c>
      <c r="F248" s="367">
        <v>1257.73</v>
      </c>
      <c r="G248" s="366">
        <v>0</v>
      </c>
      <c r="H248" s="366">
        <v>1031.68</v>
      </c>
      <c r="I248" s="366">
        <v>226.05</v>
      </c>
      <c r="J248" s="365">
        <v>0.17972855859365683</v>
      </c>
    </row>
    <row r="249" spans="1:10" ht="12" customHeight="1" x14ac:dyDescent="0.2">
      <c r="A249" s="368" t="s">
        <v>2130</v>
      </c>
      <c r="B249" s="368" t="s">
        <v>2129</v>
      </c>
      <c r="C249" s="368" t="s">
        <v>1010</v>
      </c>
      <c r="D249" s="368">
        <v>20</v>
      </c>
      <c r="E249" s="368">
        <v>0</v>
      </c>
      <c r="F249" s="367">
        <v>2491.73</v>
      </c>
      <c r="G249" s="366">
        <v>0</v>
      </c>
      <c r="H249" s="366">
        <v>2062.1999999999998</v>
      </c>
      <c r="I249" s="366">
        <v>429.53</v>
      </c>
      <c r="J249" s="365">
        <v>0.17238224045141329</v>
      </c>
    </row>
    <row r="250" spans="1:10" ht="12" customHeight="1" x14ac:dyDescent="0.2">
      <c r="A250" s="368" t="s">
        <v>1277</v>
      </c>
      <c r="B250" s="368" t="s">
        <v>1276</v>
      </c>
      <c r="C250" s="368" t="s">
        <v>1010</v>
      </c>
      <c r="D250" s="368">
        <v>31</v>
      </c>
      <c r="E250" s="368">
        <v>0</v>
      </c>
      <c r="F250" s="367">
        <v>3149.89</v>
      </c>
      <c r="G250" s="366">
        <v>0</v>
      </c>
      <c r="H250" s="366">
        <v>2540.4499999999998</v>
      </c>
      <c r="I250" s="366">
        <v>609.44000000000005</v>
      </c>
      <c r="J250" s="365">
        <v>0.19347977230950922</v>
      </c>
    </row>
    <row r="251" spans="1:10" ht="12" customHeight="1" x14ac:dyDescent="0.2">
      <c r="A251" s="368" t="s">
        <v>1275</v>
      </c>
      <c r="B251" s="368" t="s">
        <v>1274</v>
      </c>
      <c r="C251" s="368" t="s">
        <v>1010</v>
      </c>
      <c r="D251" s="368">
        <v>32</v>
      </c>
      <c r="E251" s="368">
        <v>0</v>
      </c>
      <c r="F251" s="367">
        <v>17597.560000000001</v>
      </c>
      <c r="G251" s="366">
        <v>0</v>
      </c>
      <c r="H251" s="366">
        <v>13793.6</v>
      </c>
      <c r="I251" s="366">
        <v>3803.96</v>
      </c>
      <c r="J251" s="365">
        <v>0.21616405910819456</v>
      </c>
    </row>
    <row r="252" spans="1:10" ht="12" customHeight="1" x14ac:dyDescent="0.2">
      <c r="A252" s="368" t="s">
        <v>1165</v>
      </c>
      <c r="B252" s="368" t="s">
        <v>1164</v>
      </c>
      <c r="C252" s="368" t="s">
        <v>1010</v>
      </c>
      <c r="D252" s="368">
        <v>1</v>
      </c>
      <c r="E252" s="368">
        <v>0</v>
      </c>
      <c r="F252" s="367">
        <v>119.18</v>
      </c>
      <c r="G252" s="366">
        <v>0</v>
      </c>
      <c r="H252" s="366">
        <v>83.72</v>
      </c>
      <c r="I252" s="366">
        <v>35.46</v>
      </c>
      <c r="J252" s="365">
        <v>0.29753314314482293</v>
      </c>
    </row>
    <row r="253" spans="1:10" ht="12" customHeight="1" x14ac:dyDescent="0.2">
      <c r="A253" s="368" t="s">
        <v>1136</v>
      </c>
      <c r="B253" s="368" t="s">
        <v>1135</v>
      </c>
      <c r="C253" s="368" t="s">
        <v>1010</v>
      </c>
      <c r="D253" s="368">
        <v>1</v>
      </c>
      <c r="E253" s="368">
        <v>0</v>
      </c>
      <c r="F253" s="367">
        <v>314.45</v>
      </c>
      <c r="G253" s="366">
        <v>0</v>
      </c>
      <c r="H253" s="366">
        <v>227.88</v>
      </c>
      <c r="I253" s="366">
        <v>86.57</v>
      </c>
      <c r="J253" s="365">
        <v>0.27530608999840994</v>
      </c>
    </row>
    <row r="254" spans="1:10" ht="12" customHeight="1" x14ac:dyDescent="0.2">
      <c r="A254" s="368" t="s">
        <v>1134</v>
      </c>
      <c r="B254" s="368" t="s">
        <v>1133</v>
      </c>
      <c r="C254" s="368" t="s">
        <v>1010</v>
      </c>
      <c r="D254" s="368">
        <v>1</v>
      </c>
      <c r="E254" s="368">
        <v>0</v>
      </c>
      <c r="F254" s="367">
        <v>273.92</v>
      </c>
      <c r="G254" s="366">
        <v>0</v>
      </c>
      <c r="H254" s="366">
        <v>151.63999999999999</v>
      </c>
      <c r="I254" s="366">
        <v>122.28</v>
      </c>
      <c r="J254" s="365">
        <v>0.44640771028037385</v>
      </c>
    </row>
    <row r="255" spans="1:10" ht="12" customHeight="1" x14ac:dyDescent="0.2">
      <c r="A255" s="368" t="s">
        <v>11947</v>
      </c>
      <c r="B255" s="368" t="s">
        <v>11946</v>
      </c>
      <c r="C255" s="368" t="s">
        <v>1010</v>
      </c>
      <c r="D255" s="368">
        <v>2</v>
      </c>
      <c r="E255" s="368">
        <v>0</v>
      </c>
      <c r="F255" s="367">
        <v>2066.7600000000002</v>
      </c>
      <c r="G255" s="366">
        <v>0</v>
      </c>
      <c r="H255" s="366">
        <v>1902.74</v>
      </c>
      <c r="I255" s="366">
        <v>164.02</v>
      </c>
      <c r="J255" s="365">
        <v>7.9360932086938007E-2</v>
      </c>
    </row>
    <row r="256" spans="1:10" ht="12" customHeight="1" x14ac:dyDescent="0.2">
      <c r="A256" s="368" t="s">
        <v>11949</v>
      </c>
      <c r="B256" s="368" t="s">
        <v>11948</v>
      </c>
      <c r="C256" s="368" t="s">
        <v>1010</v>
      </c>
      <c r="D256" s="368">
        <v>2</v>
      </c>
      <c r="E256" s="368">
        <v>0</v>
      </c>
      <c r="F256" s="367">
        <v>2559.06</v>
      </c>
      <c r="G256" s="366">
        <v>0</v>
      </c>
      <c r="H256" s="366">
        <v>2233.36</v>
      </c>
      <c r="I256" s="366">
        <v>325.7</v>
      </c>
      <c r="J256" s="365">
        <v>0.12727329566325135</v>
      </c>
    </row>
    <row r="257" spans="1:10" ht="12" customHeight="1" x14ac:dyDescent="0.2">
      <c r="A257" s="368" t="s">
        <v>11963</v>
      </c>
      <c r="B257" s="368" t="s">
        <v>11962</v>
      </c>
      <c r="C257" s="368" t="s">
        <v>1010</v>
      </c>
      <c r="D257" s="368">
        <v>4</v>
      </c>
      <c r="E257" s="368">
        <v>0</v>
      </c>
      <c r="F257" s="367">
        <v>2406.08</v>
      </c>
      <c r="G257" s="366">
        <v>0</v>
      </c>
      <c r="H257" s="366">
        <v>1464.64</v>
      </c>
      <c r="I257" s="366">
        <v>941.44</v>
      </c>
      <c r="J257" s="365">
        <v>0.39127543556323979</v>
      </c>
    </row>
    <row r="258" spans="1:10" ht="12" customHeight="1" x14ac:dyDescent="0.2">
      <c r="A258" s="368" t="s">
        <v>1267</v>
      </c>
      <c r="B258" s="368" t="s">
        <v>1266</v>
      </c>
      <c r="C258" s="368" t="s">
        <v>1010</v>
      </c>
      <c r="D258" s="368">
        <v>5</v>
      </c>
      <c r="E258" s="368">
        <v>0</v>
      </c>
      <c r="F258" s="367">
        <v>5500.65</v>
      </c>
      <c r="G258" s="366">
        <v>0</v>
      </c>
      <c r="H258" s="366">
        <v>4493.45</v>
      </c>
      <c r="I258" s="366">
        <v>1007.2</v>
      </c>
      <c r="J258" s="365">
        <v>0.18310563297064891</v>
      </c>
    </row>
    <row r="259" spans="1:10" ht="12" customHeight="1" x14ac:dyDescent="0.2">
      <c r="A259" s="368" t="s">
        <v>4098</v>
      </c>
      <c r="B259" s="368" t="s">
        <v>4097</v>
      </c>
      <c r="C259" s="368" t="s">
        <v>1010</v>
      </c>
      <c r="D259" s="368">
        <v>1</v>
      </c>
      <c r="E259" s="368">
        <v>0</v>
      </c>
      <c r="F259" s="367">
        <v>1383.27</v>
      </c>
      <c r="G259" s="366">
        <v>0</v>
      </c>
      <c r="H259" s="366">
        <v>1092.5899999999999</v>
      </c>
      <c r="I259" s="366">
        <v>290.68</v>
      </c>
      <c r="J259" s="365">
        <v>0.21013974133755522</v>
      </c>
    </row>
    <row r="260" spans="1:10" ht="12" customHeight="1" x14ac:dyDescent="0.2">
      <c r="A260" s="368" t="s">
        <v>1261</v>
      </c>
      <c r="B260" s="368" t="s">
        <v>1260</v>
      </c>
      <c r="C260" s="368" t="s">
        <v>1010</v>
      </c>
      <c r="D260" s="368">
        <v>2</v>
      </c>
      <c r="E260" s="368">
        <v>0</v>
      </c>
      <c r="F260" s="367">
        <v>322.32</v>
      </c>
      <c r="G260" s="366">
        <v>0</v>
      </c>
      <c r="H260" s="366">
        <v>244.14</v>
      </c>
      <c r="I260" s="366">
        <v>78.180000000000007</v>
      </c>
      <c r="J260" s="365">
        <v>0.24255398361876396</v>
      </c>
    </row>
    <row r="261" spans="1:10" ht="12" customHeight="1" x14ac:dyDescent="0.2">
      <c r="A261" s="368" t="s">
        <v>2126</v>
      </c>
      <c r="B261" s="368" t="s">
        <v>2125</v>
      </c>
      <c r="C261" s="368" t="s">
        <v>1010</v>
      </c>
      <c r="D261" s="368">
        <v>6</v>
      </c>
      <c r="E261" s="368">
        <v>0</v>
      </c>
      <c r="F261" s="367">
        <v>2782.14</v>
      </c>
      <c r="G261" s="366">
        <v>0</v>
      </c>
      <c r="H261" s="366">
        <v>2319.12</v>
      </c>
      <c r="I261" s="366">
        <v>463.02</v>
      </c>
      <c r="J261" s="365">
        <v>0.16642584485324247</v>
      </c>
    </row>
    <row r="262" spans="1:10" ht="12" customHeight="1" x14ac:dyDescent="0.2">
      <c r="A262" s="368" t="s">
        <v>5995</v>
      </c>
      <c r="B262" s="368" t="s">
        <v>5994</v>
      </c>
      <c r="C262" s="368" t="s">
        <v>1010</v>
      </c>
      <c r="D262" s="368">
        <v>1</v>
      </c>
      <c r="E262" s="368">
        <v>0</v>
      </c>
      <c r="F262" s="367">
        <v>499.24</v>
      </c>
      <c r="G262" s="366">
        <v>0</v>
      </c>
      <c r="H262" s="366">
        <v>412.45</v>
      </c>
      <c r="I262" s="366">
        <v>86.79</v>
      </c>
      <c r="J262" s="365">
        <v>0.1738442432497396</v>
      </c>
    </row>
    <row r="263" spans="1:10" ht="12" customHeight="1" x14ac:dyDescent="0.2">
      <c r="A263" s="368" t="s">
        <v>2122</v>
      </c>
      <c r="B263" s="368" t="s">
        <v>2121</v>
      </c>
      <c r="C263" s="368" t="s">
        <v>1010</v>
      </c>
      <c r="D263" s="368">
        <v>4</v>
      </c>
      <c r="E263" s="368">
        <v>0</v>
      </c>
      <c r="F263" s="367">
        <v>2081.3200000000002</v>
      </c>
      <c r="G263" s="366">
        <v>0</v>
      </c>
      <c r="H263" s="366">
        <v>1843.68</v>
      </c>
      <c r="I263" s="366">
        <v>237.64</v>
      </c>
      <c r="J263" s="365">
        <v>0.11417754117579229</v>
      </c>
    </row>
    <row r="264" spans="1:10" ht="12" customHeight="1" x14ac:dyDescent="0.2">
      <c r="A264" s="368" t="s">
        <v>1255</v>
      </c>
      <c r="B264" s="368" t="s">
        <v>1254</v>
      </c>
      <c r="C264" s="368" t="s">
        <v>1010</v>
      </c>
      <c r="D264" s="368">
        <v>16</v>
      </c>
      <c r="E264" s="368">
        <v>0</v>
      </c>
      <c r="F264" s="367">
        <v>9801.06</v>
      </c>
      <c r="G264" s="366">
        <v>0</v>
      </c>
      <c r="H264" s="366">
        <v>7580.19</v>
      </c>
      <c r="I264" s="366">
        <v>2220.87</v>
      </c>
      <c r="J264" s="365">
        <v>0.22659487851314042</v>
      </c>
    </row>
    <row r="265" spans="1:10" ht="24" customHeight="1" x14ac:dyDescent="0.2">
      <c r="A265" s="368" t="s">
        <v>1251</v>
      </c>
      <c r="B265" s="368" t="s">
        <v>1250</v>
      </c>
      <c r="C265" s="368" t="s">
        <v>1010</v>
      </c>
      <c r="D265" s="368">
        <v>29</v>
      </c>
      <c r="E265" s="368">
        <v>0</v>
      </c>
      <c r="F265" s="367">
        <v>30171.79</v>
      </c>
      <c r="G265" s="366">
        <v>0</v>
      </c>
      <c r="H265" s="366">
        <v>24843.94</v>
      </c>
      <c r="I265" s="366">
        <v>5327.85</v>
      </c>
      <c r="J265" s="365">
        <v>0.17658382217296356</v>
      </c>
    </row>
    <row r="266" spans="1:10" ht="12" customHeight="1" x14ac:dyDescent="0.2">
      <c r="A266" s="368" t="s">
        <v>7906</v>
      </c>
      <c r="B266" s="368" t="s">
        <v>7905</v>
      </c>
      <c r="C266" s="368" t="s">
        <v>1010</v>
      </c>
      <c r="D266" s="368">
        <v>4</v>
      </c>
      <c r="E266" s="368">
        <v>0</v>
      </c>
      <c r="F266" s="367">
        <v>7089.12</v>
      </c>
      <c r="G266" s="366">
        <v>0</v>
      </c>
      <c r="H266" s="366">
        <v>6184.96</v>
      </c>
      <c r="I266" s="366">
        <v>904.16</v>
      </c>
      <c r="J266" s="365">
        <v>0.12754192339810866</v>
      </c>
    </row>
    <row r="267" spans="1:10" ht="12" customHeight="1" x14ac:dyDescent="0.2">
      <c r="A267" s="368" t="s">
        <v>2120</v>
      </c>
      <c r="B267" s="368" t="s">
        <v>2119</v>
      </c>
      <c r="C267" s="368" t="s">
        <v>1010</v>
      </c>
      <c r="D267" s="368">
        <v>5</v>
      </c>
      <c r="E267" s="368">
        <v>0</v>
      </c>
      <c r="F267" s="367">
        <v>3483.97</v>
      </c>
      <c r="G267" s="366">
        <v>0</v>
      </c>
      <c r="H267" s="366">
        <v>2909.35</v>
      </c>
      <c r="I267" s="366">
        <v>574.62</v>
      </c>
      <c r="J267" s="365">
        <v>0.16493253386223189</v>
      </c>
    </row>
    <row r="268" spans="1:10" ht="12" customHeight="1" x14ac:dyDescent="0.2">
      <c r="A268" s="368" t="s">
        <v>11313</v>
      </c>
      <c r="B268" s="368" t="s">
        <v>11312</v>
      </c>
      <c r="C268" s="368" t="s">
        <v>1010</v>
      </c>
      <c r="D268" s="368">
        <v>2</v>
      </c>
      <c r="E268" s="368">
        <v>0</v>
      </c>
      <c r="F268" s="367">
        <v>3597.56</v>
      </c>
      <c r="G268" s="366">
        <v>0</v>
      </c>
      <c r="H268" s="366">
        <v>1752.18</v>
      </c>
      <c r="I268" s="366">
        <v>1845.38</v>
      </c>
      <c r="J268" s="365">
        <v>0.51295322385172171</v>
      </c>
    </row>
    <row r="269" spans="1:10" ht="12" customHeight="1" x14ac:dyDescent="0.2">
      <c r="A269" s="368" t="s">
        <v>1247</v>
      </c>
      <c r="B269" s="368" t="s">
        <v>1246</v>
      </c>
      <c r="C269" s="368" t="s">
        <v>1010</v>
      </c>
      <c r="D269" s="368">
        <v>2</v>
      </c>
      <c r="E269" s="368">
        <v>0</v>
      </c>
      <c r="F269" s="367">
        <v>3206.12</v>
      </c>
      <c r="G269" s="366">
        <v>0</v>
      </c>
      <c r="H269" s="366">
        <v>2482.14</v>
      </c>
      <c r="I269" s="366">
        <v>723.98</v>
      </c>
      <c r="J269" s="365">
        <v>0.22581188477037664</v>
      </c>
    </row>
    <row r="270" spans="1:10" ht="12" customHeight="1" x14ac:dyDescent="0.2">
      <c r="A270" s="368" t="s">
        <v>1243</v>
      </c>
      <c r="B270" s="368" t="s">
        <v>1242</v>
      </c>
      <c r="C270" s="368" t="s">
        <v>1010</v>
      </c>
      <c r="D270" s="368">
        <v>7</v>
      </c>
      <c r="E270" s="368">
        <v>0</v>
      </c>
      <c r="F270" s="367">
        <v>3243.44</v>
      </c>
      <c r="G270" s="366">
        <v>0</v>
      </c>
      <c r="H270" s="366">
        <v>2730.91</v>
      </c>
      <c r="I270" s="366">
        <v>512.53</v>
      </c>
      <c r="J270" s="365">
        <v>0.1580204967565301</v>
      </c>
    </row>
    <row r="271" spans="1:10" ht="12" customHeight="1" x14ac:dyDescent="0.2">
      <c r="A271" s="368" t="s">
        <v>2116</v>
      </c>
      <c r="B271" s="368" t="s">
        <v>2115</v>
      </c>
      <c r="C271" s="368" t="s">
        <v>1010</v>
      </c>
      <c r="D271" s="368">
        <v>2</v>
      </c>
      <c r="E271" s="368">
        <v>0</v>
      </c>
      <c r="F271" s="367">
        <v>1043.99</v>
      </c>
      <c r="G271" s="366">
        <v>0</v>
      </c>
      <c r="H271" s="366">
        <v>821.32</v>
      </c>
      <c r="I271" s="366">
        <v>222.67</v>
      </c>
      <c r="J271" s="365">
        <v>0.21328748359658617</v>
      </c>
    </row>
    <row r="272" spans="1:10" ht="12" customHeight="1" x14ac:dyDescent="0.2">
      <c r="A272" s="368" t="s">
        <v>2114</v>
      </c>
      <c r="B272" s="368" t="s">
        <v>2113</v>
      </c>
      <c r="C272" s="368" t="s">
        <v>1010</v>
      </c>
      <c r="D272" s="368">
        <v>4</v>
      </c>
      <c r="E272" s="368">
        <v>0</v>
      </c>
      <c r="F272" s="367">
        <v>3238.13</v>
      </c>
      <c r="G272" s="366">
        <v>0</v>
      </c>
      <c r="H272" s="366">
        <v>2806.12</v>
      </c>
      <c r="I272" s="366">
        <v>432.01</v>
      </c>
      <c r="J272" s="365">
        <v>0.13341342070886592</v>
      </c>
    </row>
    <row r="273" spans="1:10" ht="12" customHeight="1" x14ac:dyDescent="0.2">
      <c r="A273" s="368" t="s">
        <v>1241</v>
      </c>
      <c r="B273" s="368" t="s">
        <v>1240</v>
      </c>
      <c r="C273" s="368" t="s">
        <v>1010</v>
      </c>
      <c r="D273" s="368">
        <v>1</v>
      </c>
      <c r="E273" s="368">
        <v>0</v>
      </c>
      <c r="F273" s="367">
        <v>679.32</v>
      </c>
      <c r="G273" s="366">
        <v>0</v>
      </c>
      <c r="H273" s="366">
        <v>517.55999999999995</v>
      </c>
      <c r="I273" s="366">
        <v>161.76</v>
      </c>
      <c r="J273" s="365">
        <v>0.23812047341459106</v>
      </c>
    </row>
    <row r="274" spans="1:10" ht="12" customHeight="1" x14ac:dyDescent="0.2">
      <c r="A274" s="368" t="s">
        <v>1237</v>
      </c>
      <c r="B274" s="368" t="s">
        <v>1236</v>
      </c>
      <c r="C274" s="368" t="s">
        <v>1010</v>
      </c>
      <c r="D274" s="368">
        <v>2</v>
      </c>
      <c r="E274" s="368">
        <v>0</v>
      </c>
      <c r="F274" s="367">
        <v>1638.28</v>
      </c>
      <c r="G274" s="366">
        <v>0</v>
      </c>
      <c r="H274" s="366">
        <v>1429.78</v>
      </c>
      <c r="I274" s="366">
        <v>208.5</v>
      </c>
      <c r="J274" s="365">
        <v>0.12726762214029347</v>
      </c>
    </row>
    <row r="275" spans="1:10" ht="12" customHeight="1" x14ac:dyDescent="0.2">
      <c r="A275" s="368" t="s">
        <v>1235</v>
      </c>
      <c r="B275" s="368" t="s">
        <v>1234</v>
      </c>
      <c r="C275" s="368" t="s">
        <v>1010</v>
      </c>
      <c r="D275" s="368">
        <v>2</v>
      </c>
      <c r="E275" s="368">
        <v>0</v>
      </c>
      <c r="F275" s="367">
        <v>905.74</v>
      </c>
      <c r="G275" s="366">
        <v>0</v>
      </c>
      <c r="H275" s="366">
        <v>790.48</v>
      </c>
      <c r="I275" s="366">
        <v>115.26</v>
      </c>
      <c r="J275" s="365">
        <v>0.1272550621591185</v>
      </c>
    </row>
    <row r="276" spans="1:10" ht="12" customHeight="1" x14ac:dyDescent="0.2">
      <c r="A276" s="368" t="s">
        <v>1113</v>
      </c>
      <c r="B276" s="368" t="s">
        <v>1112</v>
      </c>
      <c r="C276" s="368" t="s">
        <v>1010</v>
      </c>
      <c r="D276" s="368">
        <v>1</v>
      </c>
      <c r="E276" s="368">
        <v>0</v>
      </c>
      <c r="F276" s="367">
        <v>149.86000000000001</v>
      </c>
      <c r="G276" s="366">
        <v>0</v>
      </c>
      <c r="H276" s="366">
        <v>131.99</v>
      </c>
      <c r="I276" s="366">
        <v>17.87</v>
      </c>
      <c r="J276" s="365">
        <v>0.11924462831976511</v>
      </c>
    </row>
    <row r="277" spans="1:10" x14ac:dyDescent="0.2">
      <c r="A277" s="368" t="s">
        <v>1231</v>
      </c>
      <c r="B277" s="368" t="s">
        <v>1230</v>
      </c>
      <c r="C277" s="368" t="s">
        <v>1010</v>
      </c>
      <c r="D277" s="368">
        <v>2</v>
      </c>
      <c r="E277" s="368">
        <v>0</v>
      </c>
      <c r="F277" s="367">
        <v>3259.88</v>
      </c>
      <c r="G277" s="366">
        <v>0</v>
      </c>
      <c r="H277" s="366">
        <v>2844.96</v>
      </c>
      <c r="I277" s="366">
        <v>414.92</v>
      </c>
      <c r="J277" s="365">
        <v>0.12728075880093745</v>
      </c>
    </row>
    <row r="278" spans="1:10" ht="12" customHeight="1" x14ac:dyDescent="0.2">
      <c r="A278" s="368" t="s">
        <v>10540</v>
      </c>
      <c r="B278" s="368" t="s">
        <v>10539</v>
      </c>
      <c r="C278" s="368" t="s">
        <v>1010</v>
      </c>
      <c r="D278" s="368">
        <v>12</v>
      </c>
      <c r="E278" s="368">
        <v>0</v>
      </c>
      <c r="F278" s="367">
        <v>7672.32</v>
      </c>
      <c r="G278" s="366">
        <v>0</v>
      </c>
      <c r="H278" s="366">
        <v>7300.8</v>
      </c>
      <c r="I278" s="366">
        <v>371.52</v>
      </c>
      <c r="J278" s="365">
        <v>4.8423423423423421E-2</v>
      </c>
    </row>
    <row r="279" spans="1:10" ht="12" customHeight="1" x14ac:dyDescent="0.2">
      <c r="A279" s="368" t="s">
        <v>11961</v>
      </c>
      <c r="B279" s="368" t="s">
        <v>11960</v>
      </c>
      <c r="C279" s="368" t="s">
        <v>1010</v>
      </c>
      <c r="D279" s="368">
        <v>2</v>
      </c>
      <c r="E279" s="368">
        <v>0</v>
      </c>
      <c r="F279" s="367">
        <v>824.1</v>
      </c>
      <c r="G279" s="366">
        <v>0</v>
      </c>
      <c r="H279" s="366">
        <v>609.6</v>
      </c>
      <c r="I279" s="366">
        <v>214.5</v>
      </c>
      <c r="J279" s="365">
        <v>0.26028394612304334</v>
      </c>
    </row>
    <row r="280" spans="1:10" ht="12" customHeight="1" x14ac:dyDescent="0.2">
      <c r="A280" s="368" t="s">
        <v>7877</v>
      </c>
      <c r="B280" s="368" t="s">
        <v>7876</v>
      </c>
      <c r="C280" s="368" t="s">
        <v>1010</v>
      </c>
      <c r="D280" s="368">
        <v>1</v>
      </c>
      <c r="E280" s="368">
        <v>0</v>
      </c>
      <c r="F280" s="367">
        <v>1323.29</v>
      </c>
      <c r="G280" s="366">
        <v>0</v>
      </c>
      <c r="H280" s="366">
        <v>1095.1400000000001</v>
      </c>
      <c r="I280" s="366">
        <v>228.15</v>
      </c>
      <c r="J280" s="365">
        <v>0.17241118726809693</v>
      </c>
    </row>
    <row r="281" spans="1:10" ht="12" customHeight="1" x14ac:dyDescent="0.2">
      <c r="A281" s="368" t="s">
        <v>11943</v>
      </c>
      <c r="B281" s="368" t="s">
        <v>11942</v>
      </c>
      <c r="C281" s="368" t="s">
        <v>1010</v>
      </c>
      <c r="D281" s="368">
        <v>1</v>
      </c>
      <c r="E281" s="368">
        <v>0</v>
      </c>
      <c r="F281" s="367">
        <v>445.6</v>
      </c>
      <c r="G281" s="366">
        <v>0</v>
      </c>
      <c r="H281" s="366">
        <v>388.89</v>
      </c>
      <c r="I281" s="366">
        <v>56.71</v>
      </c>
      <c r="J281" s="365">
        <v>0.12726660682226212</v>
      </c>
    </row>
    <row r="282" spans="1:10" ht="12" customHeight="1" x14ac:dyDescent="0.2">
      <c r="A282" s="368" t="s">
        <v>7879</v>
      </c>
      <c r="B282" s="368" t="s">
        <v>7878</v>
      </c>
      <c r="C282" s="368" t="s">
        <v>1010</v>
      </c>
      <c r="D282" s="368">
        <v>1</v>
      </c>
      <c r="E282" s="368">
        <v>0</v>
      </c>
      <c r="F282" s="367">
        <v>494.19</v>
      </c>
      <c r="G282" s="366">
        <v>0</v>
      </c>
      <c r="H282" s="366">
        <v>408.99</v>
      </c>
      <c r="I282" s="366">
        <v>85.2</v>
      </c>
      <c r="J282" s="365">
        <v>0.17240332665573971</v>
      </c>
    </row>
    <row r="283" spans="1:10" ht="24" customHeight="1" x14ac:dyDescent="0.2">
      <c r="A283" s="368" t="s">
        <v>1227</v>
      </c>
      <c r="B283" s="368" t="s">
        <v>1226</v>
      </c>
      <c r="C283" s="368" t="s">
        <v>1010</v>
      </c>
      <c r="D283" s="368">
        <v>7</v>
      </c>
      <c r="E283" s="368">
        <v>0</v>
      </c>
      <c r="F283" s="367">
        <v>3572.62</v>
      </c>
      <c r="G283" s="366">
        <v>0</v>
      </c>
      <c r="H283" s="366">
        <v>2734.41</v>
      </c>
      <c r="I283" s="366">
        <v>838.21</v>
      </c>
      <c r="J283" s="365">
        <v>0.23462053059099486</v>
      </c>
    </row>
    <row r="284" spans="1:10" ht="12" customHeight="1" x14ac:dyDescent="0.2">
      <c r="A284" s="368" t="s">
        <v>1144</v>
      </c>
      <c r="B284" s="368" t="s">
        <v>1143</v>
      </c>
      <c r="C284" s="368" t="s">
        <v>1010</v>
      </c>
      <c r="D284" s="368">
        <v>11</v>
      </c>
      <c r="E284" s="368">
        <v>0</v>
      </c>
      <c r="F284" s="367">
        <v>1919.06</v>
      </c>
      <c r="G284" s="366">
        <v>0</v>
      </c>
      <c r="H284" s="366">
        <v>1690.15</v>
      </c>
      <c r="I284" s="366">
        <v>228.91</v>
      </c>
      <c r="J284" s="365">
        <v>0.11928235698727502</v>
      </c>
    </row>
    <row r="285" spans="1:10" ht="24" customHeight="1" x14ac:dyDescent="0.2">
      <c r="A285" s="368" t="s">
        <v>1225</v>
      </c>
      <c r="B285" s="368" t="s">
        <v>1224</v>
      </c>
      <c r="C285" s="368" t="s">
        <v>1010</v>
      </c>
      <c r="D285" s="368">
        <v>5</v>
      </c>
      <c r="E285" s="368">
        <v>0</v>
      </c>
      <c r="F285" s="367">
        <v>2778.34</v>
      </c>
      <c r="G285" s="366">
        <v>0</v>
      </c>
      <c r="H285" s="366">
        <v>2130.35</v>
      </c>
      <c r="I285" s="366">
        <v>647.99</v>
      </c>
      <c r="J285" s="365">
        <v>0.23322919441105119</v>
      </c>
    </row>
    <row r="286" spans="1:10" ht="24" customHeight="1" x14ac:dyDescent="0.2">
      <c r="A286" s="368" t="s">
        <v>1158</v>
      </c>
      <c r="B286" s="368" t="s">
        <v>1157</v>
      </c>
      <c r="C286" s="368" t="s">
        <v>1010</v>
      </c>
      <c r="D286" s="368">
        <v>5</v>
      </c>
      <c r="E286" s="368">
        <v>0</v>
      </c>
      <c r="F286" s="367">
        <v>2335.1</v>
      </c>
      <c r="G286" s="366">
        <v>0</v>
      </c>
      <c r="H286" s="366">
        <v>1980</v>
      </c>
      <c r="I286" s="366">
        <v>355.1</v>
      </c>
      <c r="J286" s="365">
        <v>0.15207057513596847</v>
      </c>
    </row>
    <row r="287" spans="1:10" ht="12" customHeight="1" x14ac:dyDescent="0.2">
      <c r="A287" s="368" t="s">
        <v>1221</v>
      </c>
      <c r="B287" s="368" t="s">
        <v>1220</v>
      </c>
      <c r="C287" s="368" t="s">
        <v>1010</v>
      </c>
      <c r="D287" s="368">
        <v>3</v>
      </c>
      <c r="E287" s="368">
        <v>0</v>
      </c>
      <c r="F287" s="367">
        <v>3030.98</v>
      </c>
      <c r="G287" s="366">
        <v>0</v>
      </c>
      <c r="H287" s="366">
        <v>2544.15</v>
      </c>
      <c r="I287" s="366">
        <v>486.83</v>
      </c>
      <c r="J287" s="365">
        <v>0.16061801793479336</v>
      </c>
    </row>
    <row r="288" spans="1:10" ht="24" customHeight="1" x14ac:dyDescent="0.2">
      <c r="A288" s="368" t="s">
        <v>2108</v>
      </c>
      <c r="B288" s="368" t="s">
        <v>2107</v>
      </c>
      <c r="C288" s="368" t="s">
        <v>1010</v>
      </c>
      <c r="D288" s="368">
        <v>11</v>
      </c>
      <c r="E288" s="368">
        <v>0</v>
      </c>
      <c r="F288" s="367">
        <v>6923.25</v>
      </c>
      <c r="G288" s="366">
        <v>0</v>
      </c>
      <c r="H288" s="366">
        <v>5508.58</v>
      </c>
      <c r="I288" s="366">
        <v>1414.67</v>
      </c>
      <c r="J288" s="365">
        <v>0.20433611381937675</v>
      </c>
    </row>
    <row r="289" spans="1:10" ht="24" customHeight="1" x14ac:dyDescent="0.2">
      <c r="A289" s="368" t="s">
        <v>11941</v>
      </c>
      <c r="B289" s="368" t="s">
        <v>11940</v>
      </c>
      <c r="C289" s="368" t="s">
        <v>1010</v>
      </c>
      <c r="D289" s="368">
        <v>2</v>
      </c>
      <c r="E289" s="368">
        <v>0</v>
      </c>
      <c r="F289" s="367">
        <v>1308.06</v>
      </c>
      <c r="G289" s="366">
        <v>0</v>
      </c>
      <c r="H289" s="366">
        <v>1141.58</v>
      </c>
      <c r="I289" s="366">
        <v>166.48</v>
      </c>
      <c r="J289" s="365">
        <v>0.1272724492760271</v>
      </c>
    </row>
    <row r="290" spans="1:10" ht="12" customHeight="1" x14ac:dyDescent="0.2">
      <c r="A290" s="368" t="s">
        <v>3702</v>
      </c>
      <c r="B290" s="368" t="s">
        <v>3701</v>
      </c>
      <c r="C290" s="368" t="s">
        <v>1010</v>
      </c>
      <c r="D290" s="368">
        <v>2</v>
      </c>
      <c r="E290" s="368">
        <v>0</v>
      </c>
      <c r="F290" s="367">
        <v>1927.23</v>
      </c>
      <c r="G290" s="366">
        <v>0</v>
      </c>
      <c r="H290" s="366">
        <v>1505.4</v>
      </c>
      <c r="I290" s="366">
        <v>421.83</v>
      </c>
      <c r="J290" s="365">
        <v>0.2188789091078906</v>
      </c>
    </row>
    <row r="291" spans="1:10" ht="12" customHeight="1" x14ac:dyDescent="0.2">
      <c r="A291" s="368" t="s">
        <v>5231</v>
      </c>
      <c r="B291" s="368" t="s">
        <v>5230</v>
      </c>
      <c r="C291" s="368" t="s">
        <v>1010</v>
      </c>
      <c r="D291" s="368">
        <v>1</v>
      </c>
      <c r="E291" s="368">
        <v>0</v>
      </c>
      <c r="F291" s="367">
        <v>487.37</v>
      </c>
      <c r="G291" s="366">
        <v>0</v>
      </c>
      <c r="H291" s="366">
        <v>403.35</v>
      </c>
      <c r="I291" s="366">
        <v>84.02</v>
      </c>
      <c r="J291" s="365">
        <v>0.17239468986601555</v>
      </c>
    </row>
    <row r="292" spans="1:10" ht="12" customHeight="1" x14ac:dyDescent="0.2">
      <c r="A292" s="368" t="s">
        <v>11945</v>
      </c>
      <c r="B292" s="368" t="s">
        <v>11944</v>
      </c>
      <c r="C292" s="368" t="s">
        <v>1010</v>
      </c>
      <c r="D292" s="368">
        <v>3</v>
      </c>
      <c r="E292" s="368">
        <v>0</v>
      </c>
      <c r="F292" s="367">
        <v>3240.99</v>
      </c>
      <c r="G292" s="366">
        <v>0</v>
      </c>
      <c r="H292" s="366">
        <v>2828.49</v>
      </c>
      <c r="I292" s="366">
        <v>412.5</v>
      </c>
      <c r="J292" s="365">
        <v>0.12727592494885823</v>
      </c>
    </row>
    <row r="293" spans="1:10" ht="24" customHeight="1" x14ac:dyDescent="0.2">
      <c r="A293" s="368" t="s">
        <v>1219</v>
      </c>
      <c r="B293" s="368" t="s">
        <v>1218</v>
      </c>
      <c r="C293" s="368" t="s">
        <v>1010</v>
      </c>
      <c r="D293" s="368">
        <v>1</v>
      </c>
      <c r="E293" s="368">
        <v>0</v>
      </c>
      <c r="F293" s="367">
        <v>659.3</v>
      </c>
      <c r="G293" s="366">
        <v>0</v>
      </c>
      <c r="H293" s="366">
        <v>510.42</v>
      </c>
      <c r="I293" s="366">
        <v>148.88</v>
      </c>
      <c r="J293" s="365">
        <v>0.22581525860761414</v>
      </c>
    </row>
    <row r="294" spans="1:10" ht="24" customHeight="1" x14ac:dyDescent="0.2">
      <c r="A294" s="368" t="s">
        <v>2106</v>
      </c>
      <c r="B294" s="368" t="s">
        <v>2105</v>
      </c>
      <c r="C294" s="368" t="s">
        <v>1010</v>
      </c>
      <c r="D294" s="368">
        <v>1</v>
      </c>
      <c r="E294" s="368">
        <v>0</v>
      </c>
      <c r="F294" s="367">
        <v>854.8</v>
      </c>
      <c r="G294" s="366">
        <v>0</v>
      </c>
      <c r="H294" s="366">
        <v>661.78</v>
      </c>
      <c r="I294" s="366">
        <v>193.02</v>
      </c>
      <c r="J294" s="365">
        <v>0.22580720636406176</v>
      </c>
    </row>
    <row r="295" spans="1:10" ht="24" customHeight="1" x14ac:dyDescent="0.2">
      <c r="A295" s="368" t="s">
        <v>5229</v>
      </c>
      <c r="B295" s="368" t="s">
        <v>5228</v>
      </c>
      <c r="C295" s="368" t="s">
        <v>1010</v>
      </c>
      <c r="D295" s="368">
        <v>4</v>
      </c>
      <c r="E295" s="368">
        <v>0</v>
      </c>
      <c r="F295" s="367">
        <v>5241.5600000000004</v>
      </c>
      <c r="G295" s="366">
        <v>0</v>
      </c>
      <c r="H295" s="366">
        <v>4048.88</v>
      </c>
      <c r="I295" s="366">
        <v>1192.68</v>
      </c>
      <c r="J295" s="365">
        <v>0.22754294523004601</v>
      </c>
    </row>
    <row r="296" spans="1:10" ht="12" customHeight="1" x14ac:dyDescent="0.2">
      <c r="A296" s="368" t="s">
        <v>1217</v>
      </c>
      <c r="B296" s="368" t="s">
        <v>1216</v>
      </c>
      <c r="C296" s="368" t="s">
        <v>1010</v>
      </c>
      <c r="D296" s="368">
        <v>3</v>
      </c>
      <c r="E296" s="368">
        <v>0</v>
      </c>
      <c r="F296" s="367">
        <v>1518.99</v>
      </c>
      <c r="G296" s="366">
        <v>0</v>
      </c>
      <c r="H296" s="366">
        <v>1264.3499999999999</v>
      </c>
      <c r="I296" s="366">
        <v>254.64</v>
      </c>
      <c r="J296" s="365">
        <v>0.16763770663401339</v>
      </c>
    </row>
    <row r="297" spans="1:10" x14ac:dyDescent="0.2">
      <c r="A297" s="368" t="s">
        <v>1215</v>
      </c>
      <c r="B297" s="368" t="s">
        <v>1214</v>
      </c>
      <c r="C297" s="368" t="s">
        <v>1010</v>
      </c>
      <c r="D297" s="368">
        <v>6</v>
      </c>
      <c r="E297" s="368">
        <v>0</v>
      </c>
      <c r="F297" s="367">
        <v>9185.35</v>
      </c>
      <c r="G297" s="366">
        <v>0</v>
      </c>
      <c r="H297" s="366">
        <v>7203.9</v>
      </c>
      <c r="I297" s="366">
        <v>1981.45</v>
      </c>
      <c r="J297" s="365">
        <v>0.21571850827676681</v>
      </c>
    </row>
    <row r="298" spans="1:10" x14ac:dyDescent="0.2">
      <c r="A298" s="368" t="s">
        <v>1213</v>
      </c>
      <c r="B298" s="368" t="s">
        <v>1212</v>
      </c>
      <c r="C298" s="368" t="s">
        <v>1010</v>
      </c>
      <c r="D298" s="368">
        <v>7</v>
      </c>
      <c r="E298" s="368">
        <v>0</v>
      </c>
      <c r="F298" s="367">
        <v>4730.8500000000004</v>
      </c>
      <c r="G298" s="366">
        <v>0</v>
      </c>
      <c r="H298" s="366">
        <v>3694.88</v>
      </c>
      <c r="I298" s="366">
        <v>1035.97</v>
      </c>
      <c r="J298" s="365">
        <v>0.21898178974180116</v>
      </c>
    </row>
    <row r="299" spans="1:10" x14ac:dyDescent="0.2">
      <c r="A299" s="368" t="s">
        <v>2100</v>
      </c>
      <c r="B299" s="368" t="s">
        <v>2099</v>
      </c>
      <c r="C299" s="368" t="s">
        <v>1010</v>
      </c>
      <c r="D299" s="368">
        <v>3</v>
      </c>
      <c r="E299" s="368">
        <v>0</v>
      </c>
      <c r="F299" s="367">
        <v>1585.62</v>
      </c>
      <c r="G299" s="366">
        <v>0</v>
      </c>
      <c r="H299" s="366">
        <v>1228.1099999999999</v>
      </c>
      <c r="I299" s="366">
        <v>357.51</v>
      </c>
      <c r="J299" s="365">
        <v>0.22547016309077836</v>
      </c>
    </row>
    <row r="300" spans="1:10" ht="24" customHeight="1" x14ac:dyDescent="0.2">
      <c r="A300" s="368" t="s">
        <v>3020</v>
      </c>
      <c r="B300" s="368" t="s">
        <v>3019</v>
      </c>
      <c r="C300" s="368" t="s">
        <v>1010</v>
      </c>
      <c r="D300" s="368">
        <v>1</v>
      </c>
      <c r="E300" s="368">
        <v>0</v>
      </c>
      <c r="F300" s="367">
        <v>1064.69</v>
      </c>
      <c r="G300" s="366">
        <v>0</v>
      </c>
      <c r="H300" s="366">
        <v>811.19</v>
      </c>
      <c r="I300" s="366">
        <v>253.5</v>
      </c>
      <c r="J300" s="365">
        <v>0.23809747438221454</v>
      </c>
    </row>
    <row r="301" spans="1:10" x14ac:dyDescent="0.2">
      <c r="A301" s="368" t="s">
        <v>7900</v>
      </c>
      <c r="B301" s="368" t="s">
        <v>7899</v>
      </c>
      <c r="C301" s="368" t="s">
        <v>1010</v>
      </c>
      <c r="D301" s="368">
        <v>1</v>
      </c>
      <c r="E301" s="368">
        <v>0</v>
      </c>
      <c r="F301" s="367">
        <v>1299.17</v>
      </c>
      <c r="G301" s="366">
        <v>0</v>
      </c>
      <c r="H301" s="366">
        <v>948.61</v>
      </c>
      <c r="I301" s="366">
        <v>350.56</v>
      </c>
      <c r="J301" s="365">
        <v>0.26983381697545356</v>
      </c>
    </row>
    <row r="302" spans="1:10" ht="12" customHeight="1" x14ac:dyDescent="0.2">
      <c r="A302" s="368" t="s">
        <v>1205</v>
      </c>
      <c r="B302" s="368" t="s">
        <v>1204</v>
      </c>
      <c r="C302" s="368" t="s">
        <v>1010</v>
      </c>
      <c r="D302" s="368">
        <v>1</v>
      </c>
      <c r="E302" s="368">
        <v>0</v>
      </c>
      <c r="F302" s="367">
        <v>842.75</v>
      </c>
      <c r="G302" s="366">
        <v>0</v>
      </c>
      <c r="H302" s="366">
        <v>639.95000000000005</v>
      </c>
      <c r="I302" s="366">
        <v>202.8</v>
      </c>
      <c r="J302" s="365">
        <v>0.24064075941857016</v>
      </c>
    </row>
    <row r="303" spans="1:10" ht="12" customHeight="1" x14ac:dyDescent="0.2">
      <c r="A303" s="368" t="s">
        <v>1203</v>
      </c>
      <c r="B303" s="368" t="s">
        <v>1202</v>
      </c>
      <c r="C303" s="368" t="s">
        <v>1010</v>
      </c>
      <c r="D303" s="368">
        <v>2</v>
      </c>
      <c r="E303" s="368">
        <v>0</v>
      </c>
      <c r="F303" s="367">
        <v>1686.98</v>
      </c>
      <c r="G303" s="366">
        <v>0</v>
      </c>
      <c r="H303" s="366">
        <v>1372.46</v>
      </c>
      <c r="I303" s="366">
        <v>314.52</v>
      </c>
      <c r="J303" s="365">
        <v>0.18643967326227934</v>
      </c>
    </row>
    <row r="304" spans="1:10" ht="12" customHeight="1" x14ac:dyDescent="0.2">
      <c r="A304" s="368" t="s">
        <v>1201</v>
      </c>
      <c r="B304" s="368" t="s">
        <v>1200</v>
      </c>
      <c r="C304" s="368" t="s">
        <v>1010</v>
      </c>
      <c r="D304" s="368">
        <v>3</v>
      </c>
      <c r="E304" s="368">
        <v>0</v>
      </c>
      <c r="F304" s="367">
        <v>2491.06</v>
      </c>
      <c r="G304" s="366">
        <v>0</v>
      </c>
      <c r="H304" s="366">
        <v>2070.9899999999998</v>
      </c>
      <c r="I304" s="366">
        <v>420.07</v>
      </c>
      <c r="J304" s="365">
        <v>0.16863102454376852</v>
      </c>
    </row>
    <row r="305" spans="1:10" ht="12" customHeight="1" x14ac:dyDescent="0.2">
      <c r="A305" s="368" t="s">
        <v>1195</v>
      </c>
      <c r="B305" s="368" t="s">
        <v>1194</v>
      </c>
      <c r="C305" s="368" t="s">
        <v>1010</v>
      </c>
      <c r="D305" s="368">
        <v>2</v>
      </c>
      <c r="E305" s="368">
        <v>0</v>
      </c>
      <c r="F305" s="367">
        <v>1423.42</v>
      </c>
      <c r="G305" s="366">
        <v>0</v>
      </c>
      <c r="H305" s="366">
        <v>1242.26</v>
      </c>
      <c r="I305" s="366">
        <v>181.16</v>
      </c>
      <c r="J305" s="365">
        <v>0.12727093900605585</v>
      </c>
    </row>
    <row r="306" spans="1:10" ht="12" customHeight="1" x14ac:dyDescent="0.2">
      <c r="A306" s="368" t="s">
        <v>1193</v>
      </c>
      <c r="B306" s="368" t="s">
        <v>1192</v>
      </c>
      <c r="C306" s="368" t="s">
        <v>1010</v>
      </c>
      <c r="D306" s="368">
        <v>1</v>
      </c>
      <c r="E306" s="368">
        <v>0</v>
      </c>
      <c r="F306" s="367">
        <v>819.43</v>
      </c>
      <c r="G306" s="366">
        <v>0</v>
      </c>
      <c r="H306" s="366">
        <v>624.33000000000004</v>
      </c>
      <c r="I306" s="366">
        <v>195.1</v>
      </c>
      <c r="J306" s="365">
        <v>0.23809233247501313</v>
      </c>
    </row>
    <row r="307" spans="1:10" ht="12" customHeight="1" x14ac:dyDescent="0.2">
      <c r="A307" s="368" t="s">
        <v>1191</v>
      </c>
      <c r="B307" s="368" t="s">
        <v>1190</v>
      </c>
      <c r="C307" s="368" t="s">
        <v>1010</v>
      </c>
      <c r="D307" s="368">
        <v>1</v>
      </c>
      <c r="E307" s="368">
        <v>0</v>
      </c>
      <c r="F307" s="367">
        <v>990.55</v>
      </c>
      <c r="G307" s="366">
        <v>0</v>
      </c>
      <c r="H307" s="366">
        <v>864.48</v>
      </c>
      <c r="I307" s="366">
        <v>126.07</v>
      </c>
      <c r="J307" s="365">
        <v>0.12727272727272726</v>
      </c>
    </row>
    <row r="308" spans="1:10" ht="12" customHeight="1" x14ac:dyDescent="0.2">
      <c r="A308" s="368" t="s">
        <v>11953</v>
      </c>
      <c r="B308" s="368" t="s">
        <v>11952</v>
      </c>
      <c r="C308" s="368" t="s">
        <v>1010</v>
      </c>
      <c r="D308" s="368">
        <v>1</v>
      </c>
      <c r="E308" s="368">
        <v>0</v>
      </c>
      <c r="F308" s="367">
        <v>500.38</v>
      </c>
      <c r="G308" s="366">
        <v>0</v>
      </c>
      <c r="H308" s="366">
        <v>436.7</v>
      </c>
      <c r="I308" s="366">
        <v>63.68</v>
      </c>
      <c r="J308" s="365">
        <v>0.12726327990727049</v>
      </c>
    </row>
    <row r="309" spans="1:10" ht="12" customHeight="1" x14ac:dyDescent="0.2">
      <c r="A309" s="368" t="s">
        <v>3018</v>
      </c>
      <c r="B309" s="368" t="s">
        <v>3017</v>
      </c>
      <c r="C309" s="368" t="s">
        <v>1010</v>
      </c>
      <c r="D309" s="368">
        <v>1</v>
      </c>
      <c r="E309" s="368">
        <v>0</v>
      </c>
      <c r="F309" s="367">
        <v>216.61</v>
      </c>
      <c r="G309" s="366">
        <v>0</v>
      </c>
      <c r="H309" s="366">
        <v>189.04</v>
      </c>
      <c r="I309" s="366">
        <v>27.57</v>
      </c>
      <c r="J309" s="365">
        <v>0.12727944231568256</v>
      </c>
    </row>
    <row r="310" spans="1:10" ht="12" customHeight="1" x14ac:dyDescent="0.2">
      <c r="A310" s="368" t="s">
        <v>1183</v>
      </c>
      <c r="B310" s="368" t="s">
        <v>1182</v>
      </c>
      <c r="C310" s="368" t="s">
        <v>1010</v>
      </c>
      <c r="D310" s="368">
        <v>4</v>
      </c>
      <c r="E310" s="368">
        <v>0</v>
      </c>
      <c r="F310" s="367">
        <v>1198.08</v>
      </c>
      <c r="G310" s="366">
        <v>0</v>
      </c>
      <c r="H310" s="366">
        <v>1050.1600000000001</v>
      </c>
      <c r="I310" s="366">
        <v>147.91999999999999</v>
      </c>
      <c r="J310" s="365">
        <v>0.12346420940170941</v>
      </c>
    </row>
    <row r="311" spans="1:10" ht="12" customHeight="1" x14ac:dyDescent="0.2">
      <c r="A311" s="368" t="s">
        <v>1179</v>
      </c>
      <c r="B311" s="368" t="s">
        <v>1178</v>
      </c>
      <c r="C311" s="368" t="s">
        <v>1010</v>
      </c>
      <c r="D311" s="368">
        <v>1</v>
      </c>
      <c r="E311" s="368">
        <v>0</v>
      </c>
      <c r="F311" s="367">
        <v>453.41</v>
      </c>
      <c r="G311" s="366">
        <v>0</v>
      </c>
      <c r="H311" s="366">
        <v>340.37</v>
      </c>
      <c r="I311" s="366">
        <v>113.04</v>
      </c>
      <c r="J311" s="365">
        <v>0.249310778324254</v>
      </c>
    </row>
    <row r="312" spans="1:10" ht="12" customHeight="1" x14ac:dyDescent="0.2">
      <c r="A312" s="368" t="s">
        <v>1177</v>
      </c>
      <c r="B312" s="368" t="s">
        <v>1176</v>
      </c>
      <c r="C312" s="368" t="s">
        <v>1010</v>
      </c>
      <c r="D312" s="368">
        <v>17</v>
      </c>
      <c r="E312" s="368">
        <v>0</v>
      </c>
      <c r="F312" s="367">
        <v>7577.96</v>
      </c>
      <c r="G312" s="366">
        <v>0</v>
      </c>
      <c r="H312" s="366">
        <v>6070.26</v>
      </c>
      <c r="I312" s="366">
        <v>1507.7</v>
      </c>
      <c r="J312" s="365">
        <v>0.19895855876779503</v>
      </c>
    </row>
    <row r="313" spans="1:10" ht="12" customHeight="1" x14ac:dyDescent="0.2">
      <c r="A313" s="368" t="s">
        <v>1175</v>
      </c>
      <c r="B313" s="368" t="s">
        <v>1174</v>
      </c>
      <c r="C313" s="368" t="s">
        <v>1010</v>
      </c>
      <c r="D313" s="368">
        <v>2</v>
      </c>
      <c r="E313" s="368">
        <v>0</v>
      </c>
      <c r="F313" s="367">
        <v>685.72</v>
      </c>
      <c r="G313" s="366">
        <v>0</v>
      </c>
      <c r="H313" s="366">
        <v>522.44000000000005</v>
      </c>
      <c r="I313" s="366">
        <v>163.28</v>
      </c>
      <c r="J313" s="365">
        <v>0.23811468237764685</v>
      </c>
    </row>
    <row r="314" spans="1:10" ht="12" customHeight="1" x14ac:dyDescent="0.2">
      <c r="A314" s="368" t="s">
        <v>1173</v>
      </c>
      <c r="B314" s="368" t="s">
        <v>1172</v>
      </c>
      <c r="C314" s="368" t="s">
        <v>1010</v>
      </c>
      <c r="D314" s="372">
        <v>15</v>
      </c>
      <c r="E314" s="372">
        <v>0</v>
      </c>
      <c r="F314" s="373">
        <v>4547.78</v>
      </c>
      <c r="G314" s="374">
        <v>0</v>
      </c>
      <c r="H314" s="374">
        <v>3638.25</v>
      </c>
      <c r="I314" s="374">
        <v>909.53</v>
      </c>
      <c r="J314" s="375">
        <v>0.19999428292485563</v>
      </c>
    </row>
    <row r="315" spans="1:10" ht="12" customHeight="1" x14ac:dyDescent="0.2">
      <c r="D315" s="464">
        <f>SUM(D52:D314)</f>
        <v>1818</v>
      </c>
      <c r="E315" s="464">
        <f t="shared" ref="E315:I315" si="1">SUM(E52:E314)</f>
        <v>0</v>
      </c>
      <c r="F315" s="800">
        <f t="shared" si="1"/>
        <v>633902.81000000017</v>
      </c>
      <c r="G315" s="800">
        <f t="shared" si="1"/>
        <v>-1273.3399999999999</v>
      </c>
      <c r="H315" s="800">
        <f t="shared" si="1"/>
        <v>509594.35000000009</v>
      </c>
      <c r="I315" s="800">
        <f t="shared" si="1"/>
        <v>123035.12000000007</v>
      </c>
    </row>
    <row r="316" spans="1:10" ht="11.25" customHeight="1" x14ac:dyDescent="0.2"/>
    <row r="317" spans="1:10" ht="16.5" customHeight="1" x14ac:dyDescent="0.2"/>
  </sheetData>
  <sortState xmlns:xlrd2="http://schemas.microsoft.com/office/spreadsheetml/2017/richdata2" ref="A9:J316">
    <sortCondition ref="B9:B316"/>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C7D95-2FA1-484A-B351-273499EFDB91}">
  <dimension ref="A1:J131"/>
  <sheetViews>
    <sheetView showGridLines="0" workbookViewId="0">
      <pane ySplit="6" topLeftCell="A88" activePane="bottomLeft" state="frozen"/>
      <selection pane="bottomLeft" activeCell="K100" sqref="K100"/>
    </sheetView>
  </sheetViews>
  <sheetFormatPr baseColWidth="10" defaultColWidth="11.42578125" defaultRowHeight="12" x14ac:dyDescent="0.2"/>
  <cols>
    <col min="1" max="1" width="12" style="464" customWidth="1"/>
    <col min="2" max="2" width="54.7109375" style="464" customWidth="1"/>
    <col min="3" max="3" width="19.140625" style="464" customWidth="1"/>
    <col min="4" max="5" width="12" style="464" customWidth="1"/>
    <col min="6" max="6" width="16" style="464" customWidth="1"/>
    <col min="7" max="7" width="12" style="464" customWidth="1"/>
    <col min="8" max="8" width="17.140625" style="464" customWidth="1"/>
    <col min="9" max="12" width="12" style="464" customWidth="1"/>
    <col min="13" max="15" width="0" style="464" hidden="1" customWidth="1"/>
    <col min="16" max="16384" width="11.42578125" style="4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11976</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2.5" customHeight="1" x14ac:dyDescent="0.2">
      <c r="A9" s="368" t="s">
        <v>1897</v>
      </c>
      <c r="B9" s="368" t="s">
        <v>1896</v>
      </c>
      <c r="C9" s="368" t="s">
        <v>1774</v>
      </c>
      <c r="D9" s="368">
        <v>24</v>
      </c>
      <c r="E9" s="368">
        <v>6</v>
      </c>
      <c r="F9" s="367">
        <v>1050.24</v>
      </c>
      <c r="G9" s="366">
        <v>0</v>
      </c>
      <c r="H9" s="366">
        <v>815.93</v>
      </c>
      <c r="I9" s="366">
        <v>234.31</v>
      </c>
      <c r="J9" s="365">
        <v>0.22310138634978671</v>
      </c>
    </row>
    <row r="10" spans="1:10" ht="22.5" customHeight="1" x14ac:dyDescent="0.2">
      <c r="A10" s="368" t="s">
        <v>1895</v>
      </c>
      <c r="B10" s="368" t="s">
        <v>1894</v>
      </c>
      <c r="C10" s="368" t="s">
        <v>1774</v>
      </c>
      <c r="D10" s="368">
        <v>168</v>
      </c>
      <c r="E10" s="368">
        <v>42</v>
      </c>
      <c r="F10" s="367">
        <v>5444.88</v>
      </c>
      <c r="G10" s="366">
        <v>0</v>
      </c>
      <c r="H10" s="366">
        <v>4922.47</v>
      </c>
      <c r="I10" s="366">
        <v>522.41</v>
      </c>
      <c r="J10" s="365">
        <v>9.594518152833488E-2</v>
      </c>
    </row>
    <row r="11" spans="1:10" ht="22.5" customHeight="1" x14ac:dyDescent="0.2">
      <c r="A11" s="368" t="s">
        <v>1891</v>
      </c>
      <c r="B11" s="368" t="s">
        <v>1890</v>
      </c>
      <c r="C11" s="368" t="s">
        <v>1077</v>
      </c>
      <c r="D11" s="368">
        <v>1</v>
      </c>
      <c r="E11" s="368">
        <v>11.352</v>
      </c>
      <c r="F11" s="367">
        <v>558.62</v>
      </c>
      <c r="G11" s="366">
        <v>0</v>
      </c>
      <c r="H11" s="366">
        <v>563.29999999999995</v>
      </c>
      <c r="I11" s="366">
        <v>-4.68</v>
      </c>
      <c r="J11" s="365">
        <v>-8.3777881207260756E-3</v>
      </c>
    </row>
    <row r="12" spans="1:10" ht="22.5" customHeight="1" x14ac:dyDescent="0.2">
      <c r="A12" s="368" t="s">
        <v>1891</v>
      </c>
      <c r="B12" s="368" t="s">
        <v>1890</v>
      </c>
      <c r="C12" s="368" t="s">
        <v>1074</v>
      </c>
      <c r="D12" s="368">
        <v>516</v>
      </c>
      <c r="E12" s="368">
        <v>488.13600000000002</v>
      </c>
      <c r="F12" s="367">
        <v>28225.200000000001</v>
      </c>
      <c r="G12" s="366">
        <v>0</v>
      </c>
      <c r="H12" s="366">
        <v>24223.05</v>
      </c>
      <c r="I12" s="366">
        <v>4002.15</v>
      </c>
      <c r="J12" s="365">
        <v>0.14179350367756474</v>
      </c>
    </row>
    <row r="13" spans="1:10" ht="22.5" customHeight="1" x14ac:dyDescent="0.2">
      <c r="A13" s="368" t="s">
        <v>2431</v>
      </c>
      <c r="B13" s="368" t="s">
        <v>2430</v>
      </c>
      <c r="C13" s="368" t="s">
        <v>1074</v>
      </c>
      <c r="D13" s="368">
        <v>72</v>
      </c>
      <c r="E13" s="368">
        <v>68.111999999999995</v>
      </c>
      <c r="F13" s="367">
        <v>4283.28</v>
      </c>
      <c r="G13" s="366">
        <v>0</v>
      </c>
      <c r="H13" s="366">
        <v>6292.32</v>
      </c>
      <c r="I13" s="366">
        <v>-2009.04</v>
      </c>
      <c r="J13" s="365">
        <v>-0.46904241609234043</v>
      </c>
    </row>
    <row r="14" spans="1:10" ht="22.5" customHeight="1" x14ac:dyDescent="0.2">
      <c r="A14" s="368" t="s">
        <v>2417</v>
      </c>
      <c r="B14" s="368" t="s">
        <v>2416</v>
      </c>
      <c r="C14" s="368" t="s">
        <v>1885</v>
      </c>
      <c r="D14" s="368">
        <v>12</v>
      </c>
      <c r="E14" s="368">
        <v>45.42</v>
      </c>
      <c r="F14" s="367">
        <v>1232.4000000000001</v>
      </c>
      <c r="G14" s="366">
        <v>0</v>
      </c>
      <c r="H14" s="366">
        <v>1027.02</v>
      </c>
      <c r="I14" s="366">
        <v>205.38</v>
      </c>
      <c r="J14" s="365">
        <v>0.16665043816942551</v>
      </c>
    </row>
    <row r="15" spans="1:10" ht="22.5" customHeight="1" x14ac:dyDescent="0.2">
      <c r="A15" s="368" t="s">
        <v>1887</v>
      </c>
      <c r="B15" s="368" t="s">
        <v>1886</v>
      </c>
      <c r="C15" s="368" t="s">
        <v>1885</v>
      </c>
      <c r="D15" s="368">
        <v>144</v>
      </c>
      <c r="E15" s="368">
        <v>545.04</v>
      </c>
      <c r="F15" s="367">
        <v>18028.8</v>
      </c>
      <c r="G15" s="366">
        <v>0</v>
      </c>
      <c r="H15" s="366">
        <v>16281.12</v>
      </c>
      <c r="I15" s="366">
        <v>1747.68</v>
      </c>
      <c r="J15" s="365">
        <v>9.6938232161874333E-2</v>
      </c>
    </row>
    <row r="16" spans="1:10" ht="22.5" customHeight="1" x14ac:dyDescent="0.2">
      <c r="A16" s="368" t="s">
        <v>1884</v>
      </c>
      <c r="B16" s="368" t="s">
        <v>1883</v>
      </c>
      <c r="C16" s="368" t="s">
        <v>1885</v>
      </c>
      <c r="D16" s="368">
        <v>4</v>
      </c>
      <c r="E16" s="368">
        <v>15.14</v>
      </c>
      <c r="F16" s="367">
        <v>907.64</v>
      </c>
      <c r="G16" s="366">
        <v>0</v>
      </c>
      <c r="H16" s="366">
        <v>709.1</v>
      </c>
      <c r="I16" s="366">
        <v>198.54</v>
      </c>
      <c r="J16" s="365">
        <v>0.21874311400995988</v>
      </c>
    </row>
    <row r="17" spans="1:10" ht="22.5" customHeight="1" x14ac:dyDescent="0.2">
      <c r="A17" s="368" t="s">
        <v>1027</v>
      </c>
      <c r="B17" s="368" t="s">
        <v>2414</v>
      </c>
      <c r="C17" s="368" t="s">
        <v>1021</v>
      </c>
      <c r="D17" s="368">
        <v>1</v>
      </c>
      <c r="E17" s="368">
        <v>20</v>
      </c>
      <c r="F17" s="367">
        <v>1346.33</v>
      </c>
      <c r="G17" s="366">
        <v>0</v>
      </c>
      <c r="H17" s="366">
        <v>1126.25</v>
      </c>
      <c r="I17" s="366">
        <v>220.08</v>
      </c>
      <c r="J17" s="365">
        <v>0.16346660922656406</v>
      </c>
    </row>
    <row r="18" spans="1:10" ht="22.5" customHeight="1" x14ac:dyDescent="0.2">
      <c r="A18" s="368" t="s">
        <v>1917</v>
      </c>
      <c r="B18" s="368" t="s">
        <v>1916</v>
      </c>
      <c r="C18" s="368" t="s">
        <v>1885</v>
      </c>
      <c r="D18" s="368">
        <v>116</v>
      </c>
      <c r="E18" s="368">
        <v>439.06</v>
      </c>
      <c r="F18" s="367">
        <v>40796.04</v>
      </c>
      <c r="G18" s="366">
        <v>0</v>
      </c>
      <c r="H18" s="366">
        <v>38510.660000000003</v>
      </c>
      <c r="I18" s="366">
        <v>2285.38</v>
      </c>
      <c r="J18" s="365">
        <v>5.6019652887878336E-2</v>
      </c>
    </row>
    <row r="19" spans="1:10" ht="22.5" customHeight="1" x14ac:dyDescent="0.2">
      <c r="A19" s="368" t="s">
        <v>1879</v>
      </c>
      <c r="B19" s="368" t="s">
        <v>1878</v>
      </c>
      <c r="C19" s="368" t="s">
        <v>1875</v>
      </c>
      <c r="D19" s="368">
        <v>15</v>
      </c>
      <c r="E19" s="368">
        <v>340.65</v>
      </c>
      <c r="F19" s="367">
        <v>6666.16</v>
      </c>
      <c r="G19" s="366">
        <v>0</v>
      </c>
      <c r="H19" s="366">
        <v>4947.45</v>
      </c>
      <c r="I19" s="366">
        <v>1718.71</v>
      </c>
      <c r="J19" s="365">
        <v>0.25782609478320351</v>
      </c>
    </row>
    <row r="20" spans="1:10" ht="22.5" customHeight="1" x14ac:dyDescent="0.2">
      <c r="A20" s="368" t="s">
        <v>11987</v>
      </c>
      <c r="B20" s="368" t="s">
        <v>11986</v>
      </c>
      <c r="C20" s="368" t="s">
        <v>1032</v>
      </c>
      <c r="D20" s="368">
        <v>4</v>
      </c>
      <c r="E20" s="368">
        <v>20</v>
      </c>
      <c r="F20" s="367">
        <v>1406.76</v>
      </c>
      <c r="G20" s="366">
        <v>0</v>
      </c>
      <c r="H20" s="366">
        <v>1345.92</v>
      </c>
      <c r="I20" s="366">
        <v>60.84</v>
      </c>
      <c r="J20" s="365">
        <v>4.3248315277659301E-2</v>
      </c>
    </row>
    <row r="21" spans="1:10" ht="22.5" customHeight="1" x14ac:dyDescent="0.2">
      <c r="A21" s="368" t="s">
        <v>11985</v>
      </c>
      <c r="B21" s="368" t="s">
        <v>11984</v>
      </c>
      <c r="C21" s="368" t="s">
        <v>1021</v>
      </c>
      <c r="D21" s="368">
        <v>1</v>
      </c>
      <c r="E21" s="368">
        <v>20</v>
      </c>
      <c r="F21" s="367">
        <v>1833.28</v>
      </c>
      <c r="G21" s="366">
        <v>0</v>
      </c>
      <c r="H21" s="366">
        <v>1440.86</v>
      </c>
      <c r="I21" s="366">
        <v>392.42</v>
      </c>
      <c r="J21" s="365">
        <v>0.2140534997381742</v>
      </c>
    </row>
    <row r="22" spans="1:10" ht="22.5" customHeight="1" x14ac:dyDescent="0.2">
      <c r="A22" s="368" t="s">
        <v>1034</v>
      </c>
      <c r="B22" s="368" t="s">
        <v>1918</v>
      </c>
      <c r="C22" s="368" t="s">
        <v>1032</v>
      </c>
      <c r="D22" s="368">
        <v>4</v>
      </c>
      <c r="E22" s="368">
        <v>20</v>
      </c>
      <c r="F22" s="367">
        <v>1403.52</v>
      </c>
      <c r="G22" s="366">
        <v>0</v>
      </c>
      <c r="H22" s="366">
        <v>1395.13</v>
      </c>
      <c r="I22" s="366">
        <v>8.39</v>
      </c>
      <c r="J22" s="365">
        <v>5.9778271773825806E-3</v>
      </c>
    </row>
    <row r="23" spans="1:10" ht="22.5" customHeight="1" x14ac:dyDescent="0.2">
      <c r="A23" s="368" t="s">
        <v>1874</v>
      </c>
      <c r="B23" s="368" t="s">
        <v>1873</v>
      </c>
      <c r="C23" s="368" t="s">
        <v>1677</v>
      </c>
      <c r="D23" s="368">
        <v>2</v>
      </c>
      <c r="E23" s="368">
        <v>24</v>
      </c>
      <c r="F23" s="367">
        <v>732.98</v>
      </c>
      <c r="G23" s="366">
        <v>0</v>
      </c>
      <c r="H23" s="366">
        <v>438.64</v>
      </c>
      <c r="I23" s="366">
        <v>294.33999999999997</v>
      </c>
      <c r="J23" s="365">
        <v>0.40156620917351088</v>
      </c>
    </row>
    <row r="24" spans="1:10" ht="22.5" customHeight="1" x14ac:dyDescent="0.2">
      <c r="A24" s="368" t="s">
        <v>1872</v>
      </c>
      <c r="B24" s="368" t="s">
        <v>1871</v>
      </c>
      <c r="C24" s="368" t="s">
        <v>1677</v>
      </c>
      <c r="D24" s="368">
        <v>1</v>
      </c>
      <c r="E24" s="368">
        <v>12</v>
      </c>
      <c r="F24" s="367">
        <v>333.16</v>
      </c>
      <c r="G24" s="366">
        <v>0</v>
      </c>
      <c r="H24" s="366">
        <v>171.36</v>
      </c>
      <c r="I24" s="366">
        <v>161.80000000000001</v>
      </c>
      <c r="J24" s="365">
        <v>0.48565253932044661</v>
      </c>
    </row>
    <row r="25" spans="1:10" ht="22.5" customHeight="1" x14ac:dyDescent="0.2">
      <c r="A25" s="368" t="s">
        <v>1115</v>
      </c>
      <c r="B25" s="368" t="s">
        <v>1935</v>
      </c>
      <c r="C25" s="368" t="s">
        <v>1078</v>
      </c>
      <c r="D25" s="368">
        <v>138</v>
      </c>
      <c r="E25" s="368">
        <v>138</v>
      </c>
      <c r="F25" s="367">
        <v>24490.86</v>
      </c>
      <c r="G25" s="366">
        <v>0</v>
      </c>
      <c r="H25" s="366">
        <v>17398.2</v>
      </c>
      <c r="I25" s="366">
        <v>7092.66</v>
      </c>
      <c r="J25" s="365">
        <v>0.28960436669026729</v>
      </c>
    </row>
    <row r="26" spans="1:10" ht="22.5" customHeight="1" x14ac:dyDescent="0.2">
      <c r="A26" s="368" t="s">
        <v>1080</v>
      </c>
      <c r="B26" s="368" t="s">
        <v>1933</v>
      </c>
      <c r="C26" s="368" t="s">
        <v>1078</v>
      </c>
      <c r="D26" s="368">
        <v>48</v>
      </c>
      <c r="E26" s="368">
        <v>48</v>
      </c>
      <c r="F26" s="367">
        <v>8518.56</v>
      </c>
      <c r="G26" s="366">
        <v>0</v>
      </c>
      <c r="H26" s="366">
        <v>6086.32</v>
      </c>
      <c r="I26" s="366">
        <v>2432.2399999999998</v>
      </c>
      <c r="J26" s="365">
        <v>0.28552243571683478</v>
      </c>
    </row>
    <row r="27" spans="1:10" ht="22.5" customHeight="1" x14ac:dyDescent="0.2">
      <c r="A27" s="368" t="s">
        <v>2329</v>
      </c>
      <c r="B27" s="368" t="s">
        <v>2328</v>
      </c>
      <c r="C27" s="368" t="s">
        <v>1771</v>
      </c>
      <c r="D27" s="368">
        <v>1</v>
      </c>
      <c r="E27" s="368">
        <v>6</v>
      </c>
      <c r="F27" s="367">
        <v>1328.17</v>
      </c>
      <c r="G27" s="366">
        <v>0</v>
      </c>
      <c r="H27" s="366">
        <v>578.5</v>
      </c>
      <c r="I27" s="366">
        <v>749.67</v>
      </c>
      <c r="J27" s="365">
        <v>0.56443828726744316</v>
      </c>
    </row>
    <row r="28" spans="1:10" ht="22.5" customHeight="1" x14ac:dyDescent="0.2">
      <c r="A28" s="368" t="s">
        <v>1870</v>
      </c>
      <c r="B28" s="368" t="s">
        <v>1869</v>
      </c>
      <c r="C28" s="368" t="s">
        <v>1771</v>
      </c>
      <c r="D28" s="368">
        <v>3</v>
      </c>
      <c r="E28" s="368">
        <v>18</v>
      </c>
      <c r="F28" s="367">
        <v>2965.02</v>
      </c>
      <c r="G28" s="366">
        <v>0</v>
      </c>
      <c r="H28" s="366">
        <v>2155.11</v>
      </c>
      <c r="I28" s="366">
        <v>809.91</v>
      </c>
      <c r="J28" s="365">
        <v>0.273154987150171</v>
      </c>
    </row>
    <row r="29" spans="1:10" ht="22.5" customHeight="1" x14ac:dyDescent="0.2">
      <c r="A29" s="368" t="s">
        <v>1865</v>
      </c>
      <c r="B29" s="368" t="s">
        <v>1864</v>
      </c>
      <c r="C29" s="368" t="s">
        <v>1863</v>
      </c>
      <c r="D29" s="368">
        <v>1</v>
      </c>
      <c r="E29" s="368">
        <v>11.28</v>
      </c>
      <c r="F29" s="367">
        <v>1638.19</v>
      </c>
      <c r="G29" s="366">
        <v>0</v>
      </c>
      <c r="H29" s="366">
        <v>1213.53</v>
      </c>
      <c r="I29" s="366">
        <v>424.66</v>
      </c>
      <c r="J29" s="365">
        <v>0.25922512040727874</v>
      </c>
    </row>
    <row r="30" spans="1:10" ht="22.5" customHeight="1" x14ac:dyDescent="0.2">
      <c r="A30" s="368" t="s">
        <v>1862</v>
      </c>
      <c r="B30" s="368" t="s">
        <v>1861</v>
      </c>
      <c r="C30" s="368" t="s">
        <v>1860</v>
      </c>
      <c r="D30" s="368">
        <v>10</v>
      </c>
      <c r="E30" s="368">
        <v>48</v>
      </c>
      <c r="F30" s="367">
        <v>8791.2000000000007</v>
      </c>
      <c r="G30" s="366">
        <v>0</v>
      </c>
      <c r="H30" s="366">
        <v>5963.9</v>
      </c>
      <c r="I30" s="366">
        <v>2827.3</v>
      </c>
      <c r="J30" s="365">
        <v>0.3216056966056966</v>
      </c>
    </row>
    <row r="31" spans="1:10" ht="22.5" customHeight="1" x14ac:dyDescent="0.2">
      <c r="A31" s="368" t="s">
        <v>1965</v>
      </c>
      <c r="B31" s="368" t="s">
        <v>1964</v>
      </c>
      <c r="C31" s="368" t="s">
        <v>1860</v>
      </c>
      <c r="D31" s="368">
        <v>14</v>
      </c>
      <c r="E31" s="368">
        <v>67.2</v>
      </c>
      <c r="F31" s="367">
        <v>12431.26</v>
      </c>
      <c r="G31" s="366">
        <v>0</v>
      </c>
      <c r="H31" s="366">
        <v>8409.08</v>
      </c>
      <c r="I31" s="366">
        <v>4022.18</v>
      </c>
      <c r="J31" s="365">
        <v>0.32355368643242921</v>
      </c>
    </row>
    <row r="32" spans="1:10" ht="22.5" customHeight="1" x14ac:dyDescent="0.2">
      <c r="A32" s="368" t="s">
        <v>4416</v>
      </c>
      <c r="B32" s="368" t="s">
        <v>4415</v>
      </c>
      <c r="C32" s="368" t="s">
        <v>1013</v>
      </c>
      <c r="D32" s="368">
        <v>444</v>
      </c>
      <c r="E32" s="368">
        <v>8436</v>
      </c>
      <c r="F32" s="367">
        <v>440557.89</v>
      </c>
      <c r="G32" s="366">
        <v>0</v>
      </c>
      <c r="H32" s="366">
        <v>352392.36</v>
      </c>
      <c r="I32" s="366">
        <v>88165.53</v>
      </c>
      <c r="J32" s="365">
        <v>0.20012246290720159</v>
      </c>
    </row>
    <row r="33" spans="1:10" ht="22.5" customHeight="1" x14ac:dyDescent="0.2">
      <c r="A33" s="368" t="s">
        <v>5291</v>
      </c>
      <c r="B33" s="368" t="s">
        <v>5290</v>
      </c>
      <c r="C33" s="368" t="s">
        <v>1013</v>
      </c>
      <c r="D33" s="368">
        <v>1</v>
      </c>
      <c r="E33" s="368">
        <v>19</v>
      </c>
      <c r="F33" s="367">
        <v>1184.75</v>
      </c>
      <c r="G33" s="366">
        <v>0</v>
      </c>
      <c r="H33" s="366">
        <v>959</v>
      </c>
      <c r="I33" s="366">
        <v>225.75</v>
      </c>
      <c r="J33" s="365">
        <v>0.19054652880354506</v>
      </c>
    </row>
    <row r="34" spans="1:10" ht="22.5" customHeight="1" x14ac:dyDescent="0.2">
      <c r="A34" s="368" t="s">
        <v>4410</v>
      </c>
      <c r="B34" s="368" t="s">
        <v>4409</v>
      </c>
      <c r="C34" s="368" t="s">
        <v>1013</v>
      </c>
      <c r="D34" s="368">
        <v>157</v>
      </c>
      <c r="E34" s="368">
        <v>2983</v>
      </c>
      <c r="F34" s="367">
        <v>139214.53</v>
      </c>
      <c r="G34" s="366">
        <v>0</v>
      </c>
      <c r="H34" s="366">
        <v>94131.16</v>
      </c>
      <c r="I34" s="366">
        <v>45083.37</v>
      </c>
      <c r="J34" s="365">
        <v>0.32384098125389643</v>
      </c>
    </row>
    <row r="35" spans="1:10" ht="22.5" customHeight="1" x14ac:dyDescent="0.2">
      <c r="A35" s="368" t="s">
        <v>1857</v>
      </c>
      <c r="B35" s="368" t="s">
        <v>1856</v>
      </c>
      <c r="C35" s="368" t="s">
        <v>1013</v>
      </c>
      <c r="D35" s="368">
        <v>10</v>
      </c>
      <c r="E35" s="368">
        <v>190</v>
      </c>
      <c r="F35" s="367">
        <v>11900</v>
      </c>
      <c r="G35" s="366">
        <v>0</v>
      </c>
      <c r="H35" s="366">
        <v>8966.4</v>
      </c>
      <c r="I35" s="366">
        <v>2933.6</v>
      </c>
      <c r="J35" s="365">
        <v>0.24652100840336136</v>
      </c>
    </row>
    <row r="36" spans="1:10" ht="22.5" customHeight="1" x14ac:dyDescent="0.2">
      <c r="A36" s="368" t="s">
        <v>1855</v>
      </c>
      <c r="B36" s="368" t="s">
        <v>1854</v>
      </c>
      <c r="C36" s="368" t="s">
        <v>1013</v>
      </c>
      <c r="D36" s="368">
        <v>10</v>
      </c>
      <c r="E36" s="368">
        <v>190</v>
      </c>
      <c r="F36" s="367">
        <v>11900</v>
      </c>
      <c r="G36" s="366">
        <v>0</v>
      </c>
      <c r="H36" s="366">
        <v>9075.1</v>
      </c>
      <c r="I36" s="366">
        <v>2824.9</v>
      </c>
      <c r="J36" s="365">
        <v>0.23738655462184874</v>
      </c>
    </row>
    <row r="37" spans="1:10" ht="22.5" customHeight="1" x14ac:dyDescent="0.2">
      <c r="A37" s="368" t="s">
        <v>1853</v>
      </c>
      <c r="B37" s="368" t="s">
        <v>1852</v>
      </c>
      <c r="C37" s="368" t="s">
        <v>1013</v>
      </c>
      <c r="D37" s="368">
        <v>25</v>
      </c>
      <c r="E37" s="368">
        <v>475</v>
      </c>
      <c r="F37" s="367">
        <v>30352.5</v>
      </c>
      <c r="G37" s="366">
        <v>0</v>
      </c>
      <c r="H37" s="366">
        <v>23342.75</v>
      </c>
      <c r="I37" s="366">
        <v>7009.75</v>
      </c>
      <c r="J37" s="365">
        <v>0.23094473272382834</v>
      </c>
    </row>
    <row r="38" spans="1:10" ht="22.5" customHeight="1" x14ac:dyDescent="0.2">
      <c r="A38" s="368" t="s">
        <v>1841</v>
      </c>
      <c r="B38" s="368" t="s">
        <v>1840</v>
      </c>
      <c r="C38" s="368" t="s">
        <v>1013</v>
      </c>
      <c r="D38" s="368">
        <v>198</v>
      </c>
      <c r="E38" s="368">
        <v>3762</v>
      </c>
      <c r="F38" s="367">
        <v>215325.33</v>
      </c>
      <c r="G38" s="366">
        <v>0</v>
      </c>
      <c r="H38" s="366">
        <v>180168.24</v>
      </c>
      <c r="I38" s="366">
        <v>35157.089999999997</v>
      </c>
      <c r="J38" s="365">
        <v>0.16327428825953733</v>
      </c>
    </row>
    <row r="39" spans="1:10" ht="22.5" customHeight="1" x14ac:dyDescent="0.2">
      <c r="A39" s="368" t="s">
        <v>1837</v>
      </c>
      <c r="B39" s="368" t="s">
        <v>1836</v>
      </c>
      <c r="C39" s="368" t="s">
        <v>1013</v>
      </c>
      <c r="D39" s="368">
        <v>927</v>
      </c>
      <c r="E39" s="368">
        <v>17613</v>
      </c>
      <c r="F39" s="367">
        <v>641538.44999999995</v>
      </c>
      <c r="G39" s="366">
        <v>0</v>
      </c>
      <c r="H39" s="366">
        <v>593240.27</v>
      </c>
      <c r="I39" s="366">
        <v>48298.18</v>
      </c>
      <c r="J39" s="365">
        <v>7.528493420776261E-2</v>
      </c>
    </row>
    <row r="40" spans="1:10" ht="22.5" customHeight="1" x14ac:dyDescent="0.2">
      <c r="A40" s="368" t="s">
        <v>1827</v>
      </c>
      <c r="B40" s="368" t="s">
        <v>1826</v>
      </c>
      <c r="C40" s="368" t="s">
        <v>1013</v>
      </c>
      <c r="D40" s="368">
        <v>1</v>
      </c>
      <c r="E40" s="368">
        <v>19</v>
      </c>
      <c r="F40" s="367">
        <v>2473.7600000000002</v>
      </c>
      <c r="G40" s="366">
        <v>0</v>
      </c>
      <c r="H40" s="366">
        <v>1826.12</v>
      </c>
      <c r="I40" s="366">
        <v>647.64</v>
      </c>
      <c r="J40" s="365">
        <v>0.26180389366793866</v>
      </c>
    </row>
    <row r="41" spans="1:10" ht="22.5" customHeight="1" x14ac:dyDescent="0.2">
      <c r="A41" s="368" t="s">
        <v>1820</v>
      </c>
      <c r="B41" s="368" t="s">
        <v>1819</v>
      </c>
      <c r="C41" s="368" t="s">
        <v>1818</v>
      </c>
      <c r="D41" s="368">
        <v>3</v>
      </c>
      <c r="E41" s="368">
        <v>33.119999999999997</v>
      </c>
      <c r="F41" s="367">
        <v>992.91</v>
      </c>
      <c r="G41" s="366">
        <v>0</v>
      </c>
      <c r="H41" s="366">
        <v>727.59</v>
      </c>
      <c r="I41" s="366">
        <v>265.32</v>
      </c>
      <c r="J41" s="365">
        <v>0.26721455116777953</v>
      </c>
    </row>
    <row r="42" spans="1:10" ht="22.5" customHeight="1" x14ac:dyDescent="0.2">
      <c r="A42" s="368" t="s">
        <v>1820</v>
      </c>
      <c r="B42" s="368" t="s">
        <v>1819</v>
      </c>
      <c r="C42" s="368" t="s">
        <v>1961</v>
      </c>
      <c r="D42" s="368">
        <v>336</v>
      </c>
      <c r="E42" s="368">
        <v>154.56</v>
      </c>
      <c r="F42" s="367">
        <v>4357.92</v>
      </c>
      <c r="G42" s="366">
        <v>0</v>
      </c>
      <c r="H42" s="366">
        <v>3392.69</v>
      </c>
      <c r="I42" s="366">
        <v>965.23</v>
      </c>
      <c r="J42" s="365">
        <v>0.22148869185299408</v>
      </c>
    </row>
    <row r="43" spans="1:10" ht="22.5" customHeight="1" x14ac:dyDescent="0.2">
      <c r="A43" s="368" t="s">
        <v>1817</v>
      </c>
      <c r="B43" s="368" t="s">
        <v>1816</v>
      </c>
      <c r="C43" s="368" t="s">
        <v>1013</v>
      </c>
      <c r="D43" s="368">
        <v>16</v>
      </c>
      <c r="E43" s="368">
        <v>304</v>
      </c>
      <c r="F43" s="367">
        <v>11137.27</v>
      </c>
      <c r="G43" s="366">
        <v>0</v>
      </c>
      <c r="H43" s="366">
        <v>8372.32</v>
      </c>
      <c r="I43" s="366">
        <v>2764.95</v>
      </c>
      <c r="J43" s="365">
        <v>0.24826101908277343</v>
      </c>
    </row>
    <row r="44" spans="1:10" ht="22.5" customHeight="1" x14ac:dyDescent="0.2">
      <c r="A44" s="368" t="s">
        <v>2315</v>
      </c>
      <c r="B44" s="368" t="s">
        <v>2314</v>
      </c>
      <c r="C44" s="368" t="s">
        <v>1013</v>
      </c>
      <c r="D44" s="368">
        <v>4</v>
      </c>
      <c r="E44" s="368">
        <v>76</v>
      </c>
      <c r="F44" s="367">
        <v>5792</v>
      </c>
      <c r="G44" s="366">
        <v>0</v>
      </c>
      <c r="H44" s="366">
        <v>4835.92</v>
      </c>
      <c r="I44" s="366">
        <v>956.08</v>
      </c>
      <c r="J44" s="365">
        <v>0.16506906077348066</v>
      </c>
    </row>
    <row r="45" spans="1:10" ht="22.5" customHeight="1" x14ac:dyDescent="0.2">
      <c r="A45" s="368" t="s">
        <v>1015</v>
      </c>
      <c r="B45" s="368" t="s">
        <v>1915</v>
      </c>
      <c r="C45" s="368" t="s">
        <v>1013</v>
      </c>
      <c r="D45" s="368">
        <v>313</v>
      </c>
      <c r="E45" s="368">
        <v>5947</v>
      </c>
      <c r="F45" s="367">
        <v>314525.86</v>
      </c>
      <c r="G45" s="366">
        <v>0</v>
      </c>
      <c r="H45" s="366">
        <v>282558.15999999997</v>
      </c>
      <c r="I45" s="366">
        <v>31967.7</v>
      </c>
      <c r="J45" s="365">
        <v>0.10163774768790076</v>
      </c>
    </row>
    <row r="46" spans="1:10" ht="22.5" customHeight="1" x14ac:dyDescent="0.2">
      <c r="A46" s="368" t="s">
        <v>4407</v>
      </c>
      <c r="B46" s="368" t="s">
        <v>4406</v>
      </c>
      <c r="C46" s="368" t="s">
        <v>1013</v>
      </c>
      <c r="D46" s="368">
        <v>90</v>
      </c>
      <c r="E46" s="368">
        <v>1710</v>
      </c>
      <c r="F46" s="367">
        <v>84899.4</v>
      </c>
      <c r="G46" s="366">
        <v>0</v>
      </c>
      <c r="H46" s="366">
        <v>71183.64</v>
      </c>
      <c r="I46" s="366">
        <v>13715.76</v>
      </c>
      <c r="J46" s="365">
        <v>0.16155308518081399</v>
      </c>
    </row>
    <row r="47" spans="1:10" ht="22.5" customHeight="1" x14ac:dyDescent="0.2">
      <c r="A47" s="368" t="s">
        <v>1809</v>
      </c>
      <c r="B47" s="368" t="s">
        <v>1808</v>
      </c>
      <c r="C47" s="368" t="s">
        <v>1013</v>
      </c>
      <c r="D47" s="368">
        <v>2</v>
      </c>
      <c r="E47" s="368">
        <v>38</v>
      </c>
      <c r="F47" s="367">
        <v>0.02</v>
      </c>
      <c r="G47" s="366">
        <v>0</v>
      </c>
      <c r="H47" s="366">
        <v>29.36</v>
      </c>
      <c r="I47" s="366">
        <v>-29.34</v>
      </c>
      <c r="J47" s="365">
        <v>-1467</v>
      </c>
    </row>
    <row r="48" spans="1:10" ht="22.5" customHeight="1" x14ac:dyDescent="0.2">
      <c r="A48" s="368" t="s">
        <v>1807</v>
      </c>
      <c r="B48" s="368" t="s">
        <v>1806</v>
      </c>
      <c r="C48" s="368" t="s">
        <v>1013</v>
      </c>
      <c r="D48" s="368">
        <v>2</v>
      </c>
      <c r="E48" s="368">
        <v>38</v>
      </c>
      <c r="F48" s="367">
        <v>0.02</v>
      </c>
      <c r="G48" s="366">
        <v>0</v>
      </c>
      <c r="H48" s="366">
        <v>43.3</v>
      </c>
      <c r="I48" s="366">
        <v>-43.28</v>
      </c>
      <c r="J48" s="365">
        <v>-2164</v>
      </c>
    </row>
    <row r="49" spans="1:10" ht="22.5" customHeight="1" x14ac:dyDescent="0.2">
      <c r="A49" s="368" t="s">
        <v>2313</v>
      </c>
      <c r="B49" s="368" t="s">
        <v>2422</v>
      </c>
      <c r="C49" s="368" t="s">
        <v>1013</v>
      </c>
      <c r="D49" s="368">
        <v>5</v>
      </c>
      <c r="E49" s="368">
        <v>95</v>
      </c>
      <c r="F49" s="367">
        <v>0.05</v>
      </c>
      <c r="G49" s="366">
        <v>0</v>
      </c>
      <c r="H49" s="366">
        <v>0</v>
      </c>
      <c r="I49" s="366">
        <v>0.05</v>
      </c>
      <c r="J49" s="365">
        <v>1</v>
      </c>
    </row>
    <row r="50" spans="1:10" ht="22.5" customHeight="1" x14ac:dyDescent="0.2">
      <c r="A50" s="368" t="s">
        <v>1805</v>
      </c>
      <c r="B50" s="368" t="s">
        <v>1804</v>
      </c>
      <c r="C50" s="368" t="s">
        <v>1013</v>
      </c>
      <c r="D50" s="368">
        <v>3</v>
      </c>
      <c r="E50" s="368">
        <v>57</v>
      </c>
      <c r="F50" s="367">
        <v>6032.52</v>
      </c>
      <c r="G50" s="366">
        <v>0</v>
      </c>
      <c r="H50" s="366">
        <v>3549.37</v>
      </c>
      <c r="I50" s="366">
        <v>2483.15</v>
      </c>
      <c r="J50" s="365">
        <v>0.41162731329527297</v>
      </c>
    </row>
    <row r="51" spans="1:10" ht="22.5" customHeight="1" x14ac:dyDescent="0.2">
      <c r="A51" s="368" t="s">
        <v>1802</v>
      </c>
      <c r="B51" s="368" t="s">
        <v>1801</v>
      </c>
      <c r="C51" s="368" t="s">
        <v>1800</v>
      </c>
      <c r="D51" s="368">
        <v>576</v>
      </c>
      <c r="E51" s="368">
        <v>272.44799999999998</v>
      </c>
      <c r="F51" s="367">
        <v>67443.839999999997</v>
      </c>
      <c r="G51" s="366">
        <v>0</v>
      </c>
      <c r="H51" s="366">
        <v>62404.82</v>
      </c>
      <c r="I51" s="366">
        <v>5039.0200000000004</v>
      </c>
      <c r="J51" s="365">
        <v>7.4714310454446251E-2</v>
      </c>
    </row>
    <row r="52" spans="1:10" ht="22.5" customHeight="1" x14ac:dyDescent="0.2">
      <c r="A52" s="368" t="s">
        <v>1789</v>
      </c>
      <c r="B52" s="368" t="s">
        <v>1788</v>
      </c>
      <c r="C52" s="368" t="s">
        <v>1785</v>
      </c>
      <c r="D52" s="368">
        <v>261</v>
      </c>
      <c r="E52" s="368">
        <v>5220</v>
      </c>
      <c r="F52" s="367">
        <v>97684.47</v>
      </c>
      <c r="G52" s="366">
        <v>0</v>
      </c>
      <c r="H52" s="366">
        <v>87218.37</v>
      </c>
      <c r="I52" s="366">
        <v>10466.1</v>
      </c>
      <c r="J52" s="365">
        <v>0.10714190290432041</v>
      </c>
    </row>
    <row r="53" spans="1:10" ht="22.5" customHeight="1" x14ac:dyDescent="0.2">
      <c r="A53" s="368" t="s">
        <v>1784</v>
      </c>
      <c r="B53" s="368" t="s">
        <v>1783</v>
      </c>
      <c r="C53" s="368" t="s">
        <v>1774</v>
      </c>
      <c r="D53" s="368">
        <v>1728</v>
      </c>
      <c r="E53" s="368">
        <v>432</v>
      </c>
      <c r="F53" s="367">
        <v>42716.160000000003</v>
      </c>
      <c r="G53" s="366">
        <v>0</v>
      </c>
      <c r="H53" s="366">
        <v>38270.089999999997</v>
      </c>
      <c r="I53" s="366">
        <v>4446.07</v>
      </c>
      <c r="J53" s="365">
        <v>0.10408402815234329</v>
      </c>
    </row>
    <row r="54" spans="1:10" ht="22.5" customHeight="1" x14ac:dyDescent="0.2">
      <c r="A54" s="368" t="s">
        <v>1782</v>
      </c>
      <c r="B54" s="368" t="s">
        <v>1781</v>
      </c>
      <c r="C54" s="368" t="s">
        <v>1771</v>
      </c>
      <c r="D54" s="368">
        <v>1</v>
      </c>
      <c r="E54" s="368">
        <v>6</v>
      </c>
      <c r="F54" s="367">
        <v>670.34</v>
      </c>
      <c r="G54" s="366">
        <v>0</v>
      </c>
      <c r="H54" s="366">
        <v>620.11</v>
      </c>
      <c r="I54" s="366">
        <v>50.23</v>
      </c>
      <c r="J54" s="365">
        <v>7.4932123996777761E-2</v>
      </c>
    </row>
    <row r="55" spans="1:10" ht="22.5" customHeight="1" x14ac:dyDescent="0.2">
      <c r="A55" s="368" t="s">
        <v>1782</v>
      </c>
      <c r="B55" s="368" t="s">
        <v>1781</v>
      </c>
      <c r="C55" s="368" t="s">
        <v>1774</v>
      </c>
      <c r="D55" s="368">
        <v>432</v>
      </c>
      <c r="E55" s="368">
        <v>108</v>
      </c>
      <c r="F55" s="367">
        <v>15755.04</v>
      </c>
      <c r="G55" s="366">
        <v>0</v>
      </c>
      <c r="H55" s="366">
        <v>11181.18</v>
      </c>
      <c r="I55" s="366">
        <v>4573.8599999999997</v>
      </c>
      <c r="J55" s="365">
        <v>0.29031091003259907</v>
      </c>
    </row>
    <row r="56" spans="1:10" ht="22.5" customHeight="1" x14ac:dyDescent="0.2">
      <c r="A56" s="368" t="s">
        <v>1780</v>
      </c>
      <c r="B56" s="368" t="s">
        <v>1779</v>
      </c>
      <c r="C56" s="368" t="s">
        <v>1774</v>
      </c>
      <c r="D56" s="368">
        <v>168</v>
      </c>
      <c r="E56" s="368">
        <v>42</v>
      </c>
      <c r="F56" s="367">
        <v>8984.64</v>
      </c>
      <c r="G56" s="366">
        <v>0</v>
      </c>
      <c r="H56" s="366">
        <v>6670.66</v>
      </c>
      <c r="I56" s="366">
        <v>2313.98</v>
      </c>
      <c r="J56" s="365">
        <v>0.25754843822345691</v>
      </c>
    </row>
    <row r="57" spans="1:10" ht="22.5" customHeight="1" x14ac:dyDescent="0.2">
      <c r="A57" s="368" t="s">
        <v>1778</v>
      </c>
      <c r="B57" s="368" t="s">
        <v>1777</v>
      </c>
      <c r="C57" s="368" t="s">
        <v>1771</v>
      </c>
      <c r="D57" s="368">
        <v>3</v>
      </c>
      <c r="E57" s="368">
        <v>18</v>
      </c>
      <c r="F57" s="367">
        <v>2369.83</v>
      </c>
      <c r="G57" s="366">
        <v>0</v>
      </c>
      <c r="H57" s="366">
        <v>1645.93</v>
      </c>
      <c r="I57" s="366">
        <v>723.9</v>
      </c>
      <c r="J57" s="365">
        <v>0.3054649489625838</v>
      </c>
    </row>
    <row r="58" spans="1:10" ht="22.5" customHeight="1" x14ac:dyDescent="0.2">
      <c r="A58" s="368" t="s">
        <v>1778</v>
      </c>
      <c r="B58" s="368" t="s">
        <v>1777</v>
      </c>
      <c r="C58" s="368" t="s">
        <v>1774</v>
      </c>
      <c r="D58" s="368">
        <v>720</v>
      </c>
      <c r="E58" s="368">
        <v>180</v>
      </c>
      <c r="F58" s="367">
        <v>20714.400000000001</v>
      </c>
      <c r="G58" s="366">
        <v>0</v>
      </c>
      <c r="H58" s="366">
        <v>16447.900000000001</v>
      </c>
      <c r="I58" s="366">
        <v>4266.5</v>
      </c>
      <c r="J58" s="365">
        <v>0.20596782914301162</v>
      </c>
    </row>
    <row r="59" spans="1:10" ht="22.5" customHeight="1" x14ac:dyDescent="0.2">
      <c r="A59" s="368" t="s">
        <v>1776</v>
      </c>
      <c r="B59" s="368" t="s">
        <v>1775</v>
      </c>
      <c r="C59" s="368" t="s">
        <v>1771</v>
      </c>
      <c r="D59" s="368">
        <v>2</v>
      </c>
      <c r="E59" s="368">
        <v>12</v>
      </c>
      <c r="F59" s="367">
        <v>1294.92</v>
      </c>
      <c r="G59" s="366">
        <v>0</v>
      </c>
      <c r="H59" s="366">
        <v>947.02</v>
      </c>
      <c r="I59" s="366">
        <v>347.9</v>
      </c>
      <c r="J59" s="365">
        <v>0.26866524572946593</v>
      </c>
    </row>
    <row r="60" spans="1:10" ht="22.5" customHeight="1" x14ac:dyDescent="0.2">
      <c r="A60" s="368" t="s">
        <v>1776</v>
      </c>
      <c r="B60" s="368" t="s">
        <v>1775</v>
      </c>
      <c r="C60" s="368" t="s">
        <v>1774</v>
      </c>
      <c r="D60" s="368">
        <v>384</v>
      </c>
      <c r="E60" s="368">
        <v>96</v>
      </c>
      <c r="F60" s="367">
        <v>10425.6</v>
      </c>
      <c r="G60" s="366">
        <v>0</v>
      </c>
      <c r="H60" s="366">
        <v>7576.07</v>
      </c>
      <c r="I60" s="366">
        <v>2849.53</v>
      </c>
      <c r="J60" s="365">
        <v>0.27332048035604667</v>
      </c>
    </row>
    <row r="61" spans="1:10" ht="22.5" customHeight="1" x14ac:dyDescent="0.2">
      <c r="A61" s="368" t="s">
        <v>1920</v>
      </c>
      <c r="B61" s="368" t="s">
        <v>1919</v>
      </c>
      <c r="C61" s="368" t="s">
        <v>1771</v>
      </c>
      <c r="D61" s="368">
        <v>3</v>
      </c>
      <c r="E61" s="368">
        <v>18</v>
      </c>
      <c r="F61" s="367">
        <v>1785</v>
      </c>
      <c r="G61" s="366">
        <v>0</v>
      </c>
      <c r="H61" s="366">
        <v>1654.41</v>
      </c>
      <c r="I61" s="366">
        <v>130.59</v>
      </c>
      <c r="J61" s="365">
        <v>7.3159663865546218E-2</v>
      </c>
    </row>
    <row r="62" spans="1:10" ht="22.5" customHeight="1" x14ac:dyDescent="0.2">
      <c r="A62" s="368" t="s">
        <v>1773</v>
      </c>
      <c r="B62" s="368" t="s">
        <v>1772</v>
      </c>
      <c r="C62" s="368" t="s">
        <v>1771</v>
      </c>
      <c r="D62" s="368">
        <v>3</v>
      </c>
      <c r="E62" s="368">
        <v>18</v>
      </c>
      <c r="F62" s="367">
        <v>1642.35</v>
      </c>
      <c r="G62" s="366">
        <v>0</v>
      </c>
      <c r="H62" s="366">
        <v>1633.08</v>
      </c>
      <c r="I62" s="366">
        <v>9.27</v>
      </c>
      <c r="J62" s="365">
        <v>5.6443510822906202E-3</v>
      </c>
    </row>
    <row r="63" spans="1:10" ht="22.5" customHeight="1" x14ac:dyDescent="0.2">
      <c r="A63" s="368" t="s">
        <v>1773</v>
      </c>
      <c r="B63" s="368" t="s">
        <v>1772</v>
      </c>
      <c r="C63" s="368" t="s">
        <v>1774</v>
      </c>
      <c r="D63" s="368">
        <v>288</v>
      </c>
      <c r="E63" s="368">
        <v>72</v>
      </c>
      <c r="F63" s="367">
        <v>8752.32</v>
      </c>
      <c r="G63" s="366">
        <v>0</v>
      </c>
      <c r="H63" s="366">
        <v>6532.32</v>
      </c>
      <c r="I63" s="366">
        <v>2220</v>
      </c>
      <c r="J63" s="365">
        <v>0.25364703301524627</v>
      </c>
    </row>
    <row r="64" spans="1:10" ht="22.5" customHeight="1" x14ac:dyDescent="0.2">
      <c r="A64" s="368" t="s">
        <v>1770</v>
      </c>
      <c r="B64" s="368" t="s">
        <v>1769</v>
      </c>
      <c r="C64" s="368" t="s">
        <v>1074</v>
      </c>
      <c r="D64" s="368">
        <v>30</v>
      </c>
      <c r="E64" s="368">
        <v>28.38</v>
      </c>
      <c r="F64" s="367">
        <v>2175.9</v>
      </c>
      <c r="G64" s="366">
        <v>0</v>
      </c>
      <c r="H64" s="366">
        <v>1894.02</v>
      </c>
      <c r="I64" s="366">
        <v>281.88</v>
      </c>
      <c r="J64" s="365">
        <v>0.12954639459533987</v>
      </c>
    </row>
    <row r="65" spans="1:10" ht="22.5" customHeight="1" x14ac:dyDescent="0.2">
      <c r="A65" s="368" t="s">
        <v>1768</v>
      </c>
      <c r="B65" s="368" t="s">
        <v>1767</v>
      </c>
      <c r="C65" s="368" t="s">
        <v>1074</v>
      </c>
      <c r="D65" s="368">
        <v>30</v>
      </c>
      <c r="E65" s="368">
        <v>28.38</v>
      </c>
      <c r="F65" s="367">
        <v>2175.9</v>
      </c>
      <c r="G65" s="366">
        <v>0</v>
      </c>
      <c r="H65" s="366">
        <v>1976.05</v>
      </c>
      <c r="I65" s="366">
        <v>199.85</v>
      </c>
      <c r="J65" s="365">
        <v>9.1847051794659684E-2</v>
      </c>
    </row>
    <row r="66" spans="1:10" ht="22.5" customHeight="1" x14ac:dyDescent="0.2">
      <c r="A66" s="368" t="s">
        <v>1766</v>
      </c>
      <c r="B66" s="368" t="s">
        <v>1765</v>
      </c>
      <c r="C66" s="368" t="s">
        <v>1764</v>
      </c>
      <c r="D66" s="368">
        <v>2</v>
      </c>
      <c r="E66" s="368">
        <v>28.38</v>
      </c>
      <c r="F66" s="367">
        <v>2126.48</v>
      </c>
      <c r="G66" s="366">
        <v>0</v>
      </c>
      <c r="H66" s="366">
        <v>1988.78</v>
      </c>
      <c r="I66" s="366">
        <v>137.69999999999999</v>
      </c>
      <c r="J66" s="365">
        <v>6.4754900116624659E-2</v>
      </c>
    </row>
    <row r="67" spans="1:10" ht="22.5" customHeight="1" x14ac:dyDescent="0.2">
      <c r="A67" s="368" t="s">
        <v>2419</v>
      </c>
      <c r="B67" s="368" t="s">
        <v>2418</v>
      </c>
      <c r="C67" s="368" t="s">
        <v>1764</v>
      </c>
      <c r="D67" s="368">
        <v>2</v>
      </c>
      <c r="E67" s="368">
        <v>28.38</v>
      </c>
      <c r="F67" s="367">
        <v>3482.44</v>
      </c>
      <c r="G67" s="366">
        <v>0</v>
      </c>
      <c r="H67" s="366">
        <v>2535.96</v>
      </c>
      <c r="I67" s="366">
        <v>946.48</v>
      </c>
      <c r="J67" s="365">
        <v>0.27178644858202872</v>
      </c>
    </row>
    <row r="68" spans="1:10" ht="22.5" customHeight="1" x14ac:dyDescent="0.2">
      <c r="A68" s="368" t="s">
        <v>1763</v>
      </c>
      <c r="B68" s="368" t="s">
        <v>1762</v>
      </c>
      <c r="C68" s="368" t="s">
        <v>1764</v>
      </c>
      <c r="D68" s="368">
        <v>7</v>
      </c>
      <c r="E68" s="368">
        <v>99.33</v>
      </c>
      <c r="F68" s="367">
        <v>7423.75</v>
      </c>
      <c r="G68" s="366">
        <v>0</v>
      </c>
      <c r="H68" s="366">
        <v>6853.39</v>
      </c>
      <c r="I68" s="366">
        <v>570.36</v>
      </c>
      <c r="J68" s="365">
        <v>7.6829095807374972E-2</v>
      </c>
    </row>
    <row r="69" spans="1:10" ht="22.5" customHeight="1" x14ac:dyDescent="0.2">
      <c r="A69" s="368" t="s">
        <v>1763</v>
      </c>
      <c r="B69" s="368" t="s">
        <v>1762</v>
      </c>
      <c r="C69" s="368" t="s">
        <v>1074</v>
      </c>
      <c r="D69" s="368">
        <v>450</v>
      </c>
      <c r="E69" s="368">
        <v>425.7</v>
      </c>
      <c r="F69" s="367">
        <v>37197</v>
      </c>
      <c r="G69" s="366">
        <v>0</v>
      </c>
      <c r="H69" s="366">
        <v>29297.09</v>
      </c>
      <c r="I69" s="366">
        <v>7899.91</v>
      </c>
      <c r="J69" s="365">
        <v>0.21238029948651774</v>
      </c>
    </row>
    <row r="70" spans="1:10" ht="22.5" customHeight="1" x14ac:dyDescent="0.2">
      <c r="A70" s="368" t="s">
        <v>1755</v>
      </c>
      <c r="B70" s="368" t="s">
        <v>1754</v>
      </c>
      <c r="C70" s="368" t="s">
        <v>1018</v>
      </c>
      <c r="D70" s="368">
        <v>4</v>
      </c>
      <c r="E70" s="368">
        <v>832</v>
      </c>
      <c r="F70" s="367">
        <v>16057.42</v>
      </c>
      <c r="G70" s="366">
        <v>0</v>
      </c>
      <c r="H70" s="366">
        <v>12272.2</v>
      </c>
      <c r="I70" s="366">
        <v>3785.22</v>
      </c>
      <c r="J70" s="365">
        <v>0.23573027298283286</v>
      </c>
    </row>
    <row r="71" spans="1:10" ht="22.5" customHeight="1" x14ac:dyDescent="0.2">
      <c r="A71" s="368" t="s">
        <v>1753</v>
      </c>
      <c r="B71" s="368" t="s">
        <v>1752</v>
      </c>
      <c r="C71" s="368" t="s">
        <v>1018</v>
      </c>
      <c r="D71" s="368">
        <v>1</v>
      </c>
      <c r="E71" s="368">
        <v>208</v>
      </c>
      <c r="F71" s="367">
        <v>6253.33</v>
      </c>
      <c r="G71" s="366">
        <v>0</v>
      </c>
      <c r="H71" s="366">
        <v>4734.1899999999996</v>
      </c>
      <c r="I71" s="366">
        <v>1519.14</v>
      </c>
      <c r="J71" s="365">
        <v>0.24293296531607958</v>
      </c>
    </row>
    <row r="72" spans="1:10" ht="22.5" customHeight="1" x14ac:dyDescent="0.2">
      <c r="A72" s="368" t="s">
        <v>1952</v>
      </c>
      <c r="B72" s="368" t="s">
        <v>1951</v>
      </c>
      <c r="C72" s="368" t="s">
        <v>1018</v>
      </c>
      <c r="D72" s="368">
        <v>1</v>
      </c>
      <c r="E72" s="368">
        <v>208</v>
      </c>
      <c r="F72" s="367">
        <v>8581.4699999999993</v>
      </c>
      <c r="G72" s="366">
        <v>0</v>
      </c>
      <c r="H72" s="366">
        <v>7751.32</v>
      </c>
      <c r="I72" s="366">
        <v>830.15</v>
      </c>
      <c r="J72" s="365">
        <v>9.6737505345820707E-2</v>
      </c>
    </row>
    <row r="73" spans="1:10" ht="22.5" customHeight="1" x14ac:dyDescent="0.2">
      <c r="A73" s="368" t="s">
        <v>1721</v>
      </c>
      <c r="B73" s="368" t="s">
        <v>1720</v>
      </c>
      <c r="C73" s="368" t="s">
        <v>1719</v>
      </c>
      <c r="D73" s="368">
        <v>144</v>
      </c>
      <c r="E73" s="368">
        <v>129.6</v>
      </c>
      <c r="F73" s="367">
        <v>11610.72</v>
      </c>
      <c r="G73" s="366">
        <v>0</v>
      </c>
      <c r="H73" s="366">
        <v>8522.3700000000008</v>
      </c>
      <c r="I73" s="366">
        <v>3088.35</v>
      </c>
      <c r="J73" s="365">
        <v>0.26599125635619497</v>
      </c>
    </row>
    <row r="74" spans="1:10" ht="22.5" customHeight="1" x14ac:dyDescent="0.2">
      <c r="A74" s="368" t="s">
        <v>1950</v>
      </c>
      <c r="B74" s="368" t="s">
        <v>1949</v>
      </c>
      <c r="C74" s="368" t="s">
        <v>1719</v>
      </c>
      <c r="D74" s="368">
        <v>72</v>
      </c>
      <c r="E74" s="368">
        <v>64.8</v>
      </c>
      <c r="F74" s="367">
        <v>5222.16</v>
      </c>
      <c r="G74" s="366">
        <v>0</v>
      </c>
      <c r="H74" s="366">
        <v>4318.21</v>
      </c>
      <c r="I74" s="366">
        <v>903.95</v>
      </c>
      <c r="J74" s="365">
        <v>0.17309887096527107</v>
      </c>
    </row>
    <row r="75" spans="1:10" ht="22.5" customHeight="1" x14ac:dyDescent="0.2">
      <c r="A75" s="368" t="s">
        <v>1709</v>
      </c>
      <c r="B75" s="368" t="s">
        <v>1708</v>
      </c>
      <c r="C75" s="368" t="s">
        <v>1701</v>
      </c>
      <c r="D75" s="368">
        <v>4</v>
      </c>
      <c r="E75" s="368">
        <v>16</v>
      </c>
      <c r="F75" s="367">
        <v>1924.8</v>
      </c>
      <c r="G75" s="366">
        <v>0</v>
      </c>
      <c r="H75" s="366">
        <v>1431.24</v>
      </c>
      <c r="I75" s="366">
        <v>493.56</v>
      </c>
      <c r="J75" s="365">
        <v>0.25642144638403991</v>
      </c>
    </row>
    <row r="76" spans="1:10" ht="22.5" customHeight="1" x14ac:dyDescent="0.2">
      <c r="A76" s="368" t="s">
        <v>1705</v>
      </c>
      <c r="B76" s="368" t="s">
        <v>1704</v>
      </c>
      <c r="C76" s="368" t="s">
        <v>1701</v>
      </c>
      <c r="D76" s="368">
        <v>2</v>
      </c>
      <c r="E76" s="368">
        <v>8</v>
      </c>
      <c r="F76" s="367">
        <v>1031</v>
      </c>
      <c r="G76" s="366">
        <v>0</v>
      </c>
      <c r="H76" s="366">
        <v>715.54</v>
      </c>
      <c r="I76" s="366">
        <v>315.45999999999998</v>
      </c>
      <c r="J76" s="365">
        <v>0.30597478176527643</v>
      </c>
    </row>
    <row r="77" spans="1:10" ht="22.5" customHeight="1" x14ac:dyDescent="0.2">
      <c r="A77" s="368" t="s">
        <v>5297</v>
      </c>
      <c r="B77" s="368" t="s">
        <v>5296</v>
      </c>
      <c r="C77" s="368" t="s">
        <v>1701</v>
      </c>
      <c r="D77" s="368">
        <v>4</v>
      </c>
      <c r="E77" s="368">
        <v>16</v>
      </c>
      <c r="F77" s="367">
        <v>1631.84</v>
      </c>
      <c r="G77" s="366">
        <v>0</v>
      </c>
      <c r="H77" s="366">
        <v>1066.3599999999999</v>
      </c>
      <c r="I77" s="366">
        <v>565.48</v>
      </c>
      <c r="J77" s="365">
        <v>0.34652907147759582</v>
      </c>
    </row>
    <row r="78" spans="1:10" ht="22.5" customHeight="1" x14ac:dyDescent="0.2">
      <c r="A78" s="368" t="s">
        <v>1703</v>
      </c>
      <c r="B78" s="368" t="s">
        <v>3842</v>
      </c>
      <c r="C78" s="368" t="s">
        <v>1701</v>
      </c>
      <c r="D78" s="368">
        <v>2</v>
      </c>
      <c r="E78" s="368">
        <v>8</v>
      </c>
      <c r="F78" s="367">
        <v>1189.02</v>
      </c>
      <c r="G78" s="366">
        <v>0</v>
      </c>
      <c r="H78" s="366">
        <v>756.14</v>
      </c>
      <c r="I78" s="366">
        <v>432.88</v>
      </c>
      <c r="J78" s="365">
        <v>0.36406452372542092</v>
      </c>
    </row>
    <row r="79" spans="1:10" ht="22.5" customHeight="1" x14ac:dyDescent="0.2">
      <c r="A79" s="368" t="s">
        <v>1700</v>
      </c>
      <c r="B79" s="368" t="s">
        <v>1699</v>
      </c>
      <c r="C79" s="368" t="s">
        <v>1684</v>
      </c>
      <c r="D79" s="368">
        <v>0</v>
      </c>
      <c r="E79" s="368">
        <v>0</v>
      </c>
      <c r="F79" s="367">
        <v>0</v>
      </c>
      <c r="G79" s="366">
        <v>-26459.759999999998</v>
      </c>
      <c r="H79" s="366">
        <v>-31219.439999999999</v>
      </c>
      <c r="I79" s="366">
        <v>4759.68</v>
      </c>
      <c r="J79" s="365">
        <v>-0.17988371776614753</v>
      </c>
    </row>
    <row r="80" spans="1:10" ht="22.5" customHeight="1" x14ac:dyDescent="0.2">
      <c r="A80" s="368" t="s">
        <v>1698</v>
      </c>
      <c r="B80" s="368" t="s">
        <v>1697</v>
      </c>
      <c r="C80" s="368" t="s">
        <v>1684</v>
      </c>
      <c r="D80" s="368">
        <v>5</v>
      </c>
      <c r="E80" s="368">
        <v>80</v>
      </c>
      <c r="F80" s="367">
        <v>8765.2000000000007</v>
      </c>
      <c r="G80" s="366">
        <v>0</v>
      </c>
      <c r="H80" s="366">
        <v>6739</v>
      </c>
      <c r="I80" s="366">
        <v>2026.2</v>
      </c>
      <c r="J80" s="365">
        <v>0.23116414913521655</v>
      </c>
    </row>
    <row r="81" spans="1:10" ht="22.5" customHeight="1" x14ac:dyDescent="0.2">
      <c r="A81" s="368" t="s">
        <v>1692</v>
      </c>
      <c r="B81" s="368" t="s">
        <v>1691</v>
      </c>
      <c r="C81" s="368" t="s">
        <v>1684</v>
      </c>
      <c r="D81" s="368">
        <v>5</v>
      </c>
      <c r="E81" s="368">
        <v>80</v>
      </c>
      <c r="F81" s="367">
        <v>6929.75</v>
      </c>
      <c r="G81" s="366">
        <v>0</v>
      </c>
      <c r="H81" s="366">
        <v>5868.3</v>
      </c>
      <c r="I81" s="366">
        <v>1061.45</v>
      </c>
      <c r="J81" s="365">
        <v>0.1531729138857823</v>
      </c>
    </row>
    <row r="82" spans="1:10" ht="22.5" customHeight="1" x14ac:dyDescent="0.2">
      <c r="A82" s="368" t="s">
        <v>1688</v>
      </c>
      <c r="B82" s="368" t="s">
        <v>1687</v>
      </c>
      <c r="C82" s="368" t="s">
        <v>1684</v>
      </c>
      <c r="D82" s="368">
        <v>1</v>
      </c>
      <c r="E82" s="368">
        <v>16</v>
      </c>
      <c r="F82" s="367">
        <v>1913.72</v>
      </c>
      <c r="G82" s="366">
        <v>0</v>
      </c>
      <c r="H82" s="366">
        <v>1495.52</v>
      </c>
      <c r="I82" s="366">
        <v>418.2</v>
      </c>
      <c r="J82" s="365">
        <v>0.21852726626674748</v>
      </c>
    </row>
    <row r="83" spans="1:10" ht="22.5" customHeight="1" x14ac:dyDescent="0.2">
      <c r="A83" s="368" t="s">
        <v>3838</v>
      </c>
      <c r="B83" s="368" t="s">
        <v>3837</v>
      </c>
      <c r="C83" s="368" t="s">
        <v>1684</v>
      </c>
      <c r="D83" s="368">
        <v>2</v>
      </c>
      <c r="E83" s="368">
        <v>32</v>
      </c>
      <c r="F83" s="367">
        <v>4958.92</v>
      </c>
      <c r="G83" s="366">
        <v>0</v>
      </c>
      <c r="H83" s="366">
        <v>3473.8</v>
      </c>
      <c r="I83" s="366">
        <v>1485.12</v>
      </c>
      <c r="J83" s="365">
        <v>0.29948456518758115</v>
      </c>
    </row>
    <row r="84" spans="1:10" ht="22.5" customHeight="1" x14ac:dyDescent="0.2">
      <c r="A84" s="368" t="s">
        <v>5965</v>
      </c>
      <c r="B84" s="368" t="s">
        <v>6049</v>
      </c>
      <c r="C84" s="368" t="s">
        <v>1677</v>
      </c>
      <c r="D84" s="368">
        <v>444</v>
      </c>
      <c r="E84" s="368">
        <v>5328</v>
      </c>
      <c r="F84" s="367">
        <v>402104.46</v>
      </c>
      <c r="G84" s="366">
        <v>0</v>
      </c>
      <c r="H84" s="366">
        <v>361416</v>
      </c>
      <c r="I84" s="366">
        <v>40688.46</v>
      </c>
      <c r="J84" s="365">
        <v>0.10118878064670062</v>
      </c>
    </row>
    <row r="85" spans="1:10" ht="22.5" customHeight="1" x14ac:dyDescent="0.2">
      <c r="A85" s="368" t="s">
        <v>5965</v>
      </c>
      <c r="B85" s="368" t="s">
        <v>6049</v>
      </c>
      <c r="C85" s="368" t="s">
        <v>1078</v>
      </c>
      <c r="D85" s="368">
        <v>288</v>
      </c>
      <c r="E85" s="368">
        <v>288</v>
      </c>
      <c r="F85" s="367">
        <v>24739.200000000001</v>
      </c>
      <c r="G85" s="366">
        <v>0</v>
      </c>
      <c r="H85" s="366">
        <v>19536</v>
      </c>
      <c r="I85" s="366">
        <v>5203.2</v>
      </c>
      <c r="J85" s="365">
        <v>0.2103220799379123</v>
      </c>
    </row>
    <row r="86" spans="1:10" ht="22.5" customHeight="1" x14ac:dyDescent="0.2">
      <c r="A86" s="368" t="s">
        <v>1683</v>
      </c>
      <c r="B86" s="368" t="s">
        <v>1682</v>
      </c>
      <c r="C86" s="368" t="s">
        <v>1078</v>
      </c>
      <c r="D86" s="368">
        <v>60</v>
      </c>
      <c r="E86" s="368">
        <v>60</v>
      </c>
      <c r="F86" s="367">
        <v>6223.2</v>
      </c>
      <c r="G86" s="366">
        <v>0</v>
      </c>
      <c r="H86" s="366">
        <v>5493.59</v>
      </c>
      <c r="I86" s="366">
        <v>729.61</v>
      </c>
      <c r="J86" s="365">
        <v>0.11724032652011827</v>
      </c>
    </row>
    <row r="87" spans="1:10" ht="22.5" customHeight="1" x14ac:dyDescent="0.2">
      <c r="A87" s="368" t="s">
        <v>1681</v>
      </c>
      <c r="B87" s="368" t="s">
        <v>1680</v>
      </c>
      <c r="C87" s="368" t="s">
        <v>1077</v>
      </c>
      <c r="D87" s="368">
        <v>1</v>
      </c>
      <c r="E87" s="368">
        <v>11.352</v>
      </c>
      <c r="F87" s="367">
        <v>1407.22</v>
      </c>
      <c r="G87" s="366">
        <v>0</v>
      </c>
      <c r="H87" s="366">
        <v>1028.6300000000001</v>
      </c>
      <c r="I87" s="366">
        <v>378.59</v>
      </c>
      <c r="J87" s="365">
        <v>0.26903398189337846</v>
      </c>
    </row>
    <row r="88" spans="1:10" ht="22.5" customHeight="1" x14ac:dyDescent="0.2">
      <c r="A88" s="368" t="s">
        <v>1679</v>
      </c>
      <c r="B88" s="368" t="s">
        <v>1678</v>
      </c>
      <c r="C88" s="368" t="s">
        <v>1074</v>
      </c>
      <c r="D88" s="368">
        <v>768</v>
      </c>
      <c r="E88" s="368">
        <v>726.52800000000002</v>
      </c>
      <c r="F88" s="367">
        <v>29560.32</v>
      </c>
      <c r="G88" s="366">
        <v>0</v>
      </c>
      <c r="H88" s="366">
        <v>22143.71</v>
      </c>
      <c r="I88" s="366">
        <v>7416.61</v>
      </c>
      <c r="J88" s="365">
        <v>0.25089748690135966</v>
      </c>
    </row>
    <row r="89" spans="1:10" ht="22.5" customHeight="1" x14ac:dyDescent="0.2">
      <c r="A89" s="368" t="s">
        <v>1676</v>
      </c>
      <c r="B89" s="368" t="s">
        <v>1675</v>
      </c>
      <c r="C89" s="368" t="s">
        <v>1078</v>
      </c>
      <c r="D89" s="368">
        <v>636</v>
      </c>
      <c r="E89" s="368">
        <v>636</v>
      </c>
      <c r="F89" s="367">
        <v>17006.64</v>
      </c>
      <c r="G89" s="366">
        <v>0</v>
      </c>
      <c r="H89" s="366">
        <v>14382.94</v>
      </c>
      <c r="I89" s="366">
        <v>2623.7</v>
      </c>
      <c r="J89" s="365">
        <v>0.15427503610354543</v>
      </c>
    </row>
    <row r="90" spans="1:10" ht="22.5" customHeight="1" x14ac:dyDescent="0.2">
      <c r="A90" s="368" t="s">
        <v>1674</v>
      </c>
      <c r="B90" s="368" t="s">
        <v>1673</v>
      </c>
      <c r="C90" s="368" t="s">
        <v>1074</v>
      </c>
      <c r="D90" s="368">
        <v>204</v>
      </c>
      <c r="E90" s="368">
        <v>192.98400000000001</v>
      </c>
      <c r="F90" s="367">
        <v>14877.72</v>
      </c>
      <c r="G90" s="366">
        <v>0</v>
      </c>
      <c r="H90" s="366">
        <v>13200.31</v>
      </c>
      <c r="I90" s="366">
        <v>1677.41</v>
      </c>
      <c r="J90" s="365">
        <v>0.11274644233121742</v>
      </c>
    </row>
    <row r="91" spans="1:10" ht="22.5" customHeight="1" x14ac:dyDescent="0.2">
      <c r="A91" s="368" t="s">
        <v>1672</v>
      </c>
      <c r="B91" s="368" t="s">
        <v>1671</v>
      </c>
      <c r="C91" s="368" t="s">
        <v>1074</v>
      </c>
      <c r="D91" s="368">
        <v>204</v>
      </c>
      <c r="E91" s="368">
        <v>192.98400000000001</v>
      </c>
      <c r="F91" s="367">
        <v>14877.72</v>
      </c>
      <c r="G91" s="366">
        <v>0</v>
      </c>
      <c r="H91" s="366">
        <v>13200</v>
      </c>
      <c r="I91" s="366">
        <v>1677.72</v>
      </c>
      <c r="J91" s="365">
        <v>0.11276727885724426</v>
      </c>
    </row>
    <row r="92" spans="1:10" ht="22.5" customHeight="1" x14ac:dyDescent="0.2">
      <c r="A92" s="368" t="s">
        <v>1670</v>
      </c>
      <c r="B92" s="368" t="s">
        <v>1669</v>
      </c>
      <c r="C92" s="368" t="s">
        <v>1077</v>
      </c>
      <c r="D92" s="368">
        <v>35</v>
      </c>
      <c r="E92" s="368">
        <v>397.32</v>
      </c>
      <c r="F92" s="367">
        <v>24909.74</v>
      </c>
      <c r="G92" s="366">
        <v>0</v>
      </c>
      <c r="H92" s="366">
        <v>26263.88</v>
      </c>
      <c r="I92" s="366">
        <v>-1354.14</v>
      </c>
      <c r="J92" s="365">
        <v>-5.4361868088546893E-2</v>
      </c>
    </row>
    <row r="93" spans="1:10" ht="22.5" customHeight="1" x14ac:dyDescent="0.2">
      <c r="A93" s="368" t="s">
        <v>1670</v>
      </c>
      <c r="B93" s="368" t="s">
        <v>1669</v>
      </c>
      <c r="C93" s="368" t="s">
        <v>1074</v>
      </c>
      <c r="D93" s="368">
        <v>1656</v>
      </c>
      <c r="E93" s="368">
        <v>1566.576</v>
      </c>
      <c r="F93" s="367">
        <v>121451.04</v>
      </c>
      <c r="G93" s="366">
        <v>0</v>
      </c>
      <c r="H93" s="366">
        <v>104345.49</v>
      </c>
      <c r="I93" s="366">
        <v>17105.55</v>
      </c>
      <c r="J93" s="365">
        <v>0.14084317433592994</v>
      </c>
    </row>
    <row r="94" spans="1:10" ht="22.5" customHeight="1" x14ac:dyDescent="0.2">
      <c r="A94" s="368" t="s">
        <v>1109</v>
      </c>
      <c r="B94" s="368" t="s">
        <v>1934</v>
      </c>
      <c r="C94" s="368" t="s">
        <v>1077</v>
      </c>
      <c r="D94" s="368">
        <v>2</v>
      </c>
      <c r="E94" s="368">
        <v>22.704000000000001</v>
      </c>
      <c r="F94" s="367">
        <v>1714.64</v>
      </c>
      <c r="G94" s="366">
        <v>0</v>
      </c>
      <c r="H94" s="366">
        <v>1491</v>
      </c>
      <c r="I94" s="366">
        <v>223.64</v>
      </c>
      <c r="J94" s="365">
        <v>0.1304297111930201</v>
      </c>
    </row>
    <row r="95" spans="1:10" ht="22.5" customHeight="1" x14ac:dyDescent="0.2">
      <c r="A95" s="368" t="s">
        <v>1118</v>
      </c>
      <c r="B95" s="368" t="s">
        <v>1936</v>
      </c>
      <c r="C95" s="368" t="s">
        <v>1077</v>
      </c>
      <c r="D95" s="368">
        <v>4</v>
      </c>
      <c r="E95" s="368">
        <v>45.408000000000001</v>
      </c>
      <c r="F95" s="367">
        <v>4109.42</v>
      </c>
      <c r="G95" s="366">
        <v>0</v>
      </c>
      <c r="H95" s="366">
        <v>2982</v>
      </c>
      <c r="I95" s="366">
        <v>1127.42</v>
      </c>
      <c r="J95" s="365">
        <v>0.2743501516029026</v>
      </c>
    </row>
    <row r="96" spans="1:10" ht="22.5" customHeight="1" x14ac:dyDescent="0.2">
      <c r="A96" s="368" t="s">
        <v>1118</v>
      </c>
      <c r="B96" s="368" t="s">
        <v>1936</v>
      </c>
      <c r="C96" s="368" t="s">
        <v>1074</v>
      </c>
      <c r="D96" s="368">
        <v>276</v>
      </c>
      <c r="E96" s="368">
        <v>261.096</v>
      </c>
      <c r="F96" s="367">
        <v>25383.72</v>
      </c>
      <c r="G96" s="366">
        <v>0</v>
      </c>
      <c r="H96" s="366">
        <v>17146.5</v>
      </c>
      <c r="I96" s="366">
        <v>8237.2199999999993</v>
      </c>
      <c r="J96" s="365">
        <v>0.3245079917364358</v>
      </c>
    </row>
    <row r="97" spans="1:10" ht="22.5" customHeight="1" x14ac:dyDescent="0.2">
      <c r="A97" s="368" t="s">
        <v>1120</v>
      </c>
      <c r="B97" s="368" t="s">
        <v>1937</v>
      </c>
      <c r="C97" s="368" t="s">
        <v>1077</v>
      </c>
      <c r="D97" s="368">
        <v>8</v>
      </c>
      <c r="E97" s="368">
        <v>90.816000000000003</v>
      </c>
      <c r="F97" s="367">
        <v>6905.07</v>
      </c>
      <c r="G97" s="366">
        <v>0</v>
      </c>
      <c r="H97" s="366">
        <v>5887.68</v>
      </c>
      <c r="I97" s="366">
        <v>1017.39</v>
      </c>
      <c r="J97" s="365">
        <v>0.14733956353809591</v>
      </c>
    </row>
    <row r="98" spans="1:10" ht="22.5" customHeight="1" x14ac:dyDescent="0.2">
      <c r="A98" s="368" t="s">
        <v>1120</v>
      </c>
      <c r="B98" s="368" t="s">
        <v>1937</v>
      </c>
      <c r="C98" s="368" t="s">
        <v>1074</v>
      </c>
      <c r="D98" s="368">
        <v>180</v>
      </c>
      <c r="E98" s="368">
        <v>170.28</v>
      </c>
      <c r="F98" s="367">
        <v>16554.599999999999</v>
      </c>
      <c r="G98" s="366">
        <v>0</v>
      </c>
      <c r="H98" s="366">
        <v>11039.91</v>
      </c>
      <c r="I98" s="366">
        <v>5514.69</v>
      </c>
      <c r="J98" s="365">
        <v>0.33312130767279186</v>
      </c>
    </row>
    <row r="99" spans="1:10" ht="22.5" customHeight="1" x14ac:dyDescent="0.2">
      <c r="A99" s="368" t="s">
        <v>1666</v>
      </c>
      <c r="B99" s="368" t="s">
        <v>1665</v>
      </c>
      <c r="C99" s="368" t="s">
        <v>1077</v>
      </c>
      <c r="D99" s="368">
        <v>10</v>
      </c>
      <c r="E99" s="368">
        <v>113.52</v>
      </c>
      <c r="F99" s="367">
        <v>11109.29</v>
      </c>
      <c r="G99" s="366">
        <v>0</v>
      </c>
      <c r="H99" s="366">
        <v>9628.09</v>
      </c>
      <c r="I99" s="366">
        <v>1481.2</v>
      </c>
      <c r="J99" s="365">
        <v>0.13332985276286782</v>
      </c>
    </row>
    <row r="100" spans="1:10" ht="22.5" customHeight="1" x14ac:dyDescent="0.2">
      <c r="A100" s="368" t="s">
        <v>1666</v>
      </c>
      <c r="B100" s="368" t="s">
        <v>1665</v>
      </c>
      <c r="C100" s="368" t="s">
        <v>1074</v>
      </c>
      <c r="D100" s="368">
        <v>2172</v>
      </c>
      <c r="E100" s="368">
        <v>2054.712</v>
      </c>
      <c r="F100" s="367">
        <v>193612.08</v>
      </c>
      <c r="G100" s="366">
        <v>0</v>
      </c>
      <c r="H100" s="366">
        <v>173229.11</v>
      </c>
      <c r="I100" s="366">
        <v>20382.97</v>
      </c>
      <c r="J100" s="365">
        <v>0.10527736699073735</v>
      </c>
    </row>
    <row r="101" spans="1:10" ht="22.5" customHeight="1" x14ac:dyDescent="0.2">
      <c r="A101" s="368" t="s">
        <v>1664</v>
      </c>
      <c r="B101" s="368" t="s">
        <v>1663</v>
      </c>
      <c r="C101" s="368" t="s">
        <v>1074</v>
      </c>
      <c r="D101" s="368">
        <v>48</v>
      </c>
      <c r="E101" s="368">
        <v>45.408000000000001</v>
      </c>
      <c r="F101" s="367">
        <v>4336.8</v>
      </c>
      <c r="G101" s="366">
        <v>0</v>
      </c>
      <c r="H101" s="366">
        <v>3572.24</v>
      </c>
      <c r="I101" s="366">
        <v>764.56</v>
      </c>
      <c r="J101" s="365">
        <v>0.17629588636782881</v>
      </c>
    </row>
    <row r="102" spans="1:10" ht="22.5" customHeight="1" x14ac:dyDescent="0.2">
      <c r="A102" s="368" t="s">
        <v>1084</v>
      </c>
      <c r="B102" s="368" t="s">
        <v>1921</v>
      </c>
      <c r="C102" s="368" t="s">
        <v>1082</v>
      </c>
      <c r="D102" s="368">
        <v>1</v>
      </c>
      <c r="E102" s="368">
        <v>6.54</v>
      </c>
      <c r="F102" s="367">
        <v>895.17</v>
      </c>
      <c r="G102" s="366">
        <v>0</v>
      </c>
      <c r="H102" s="366">
        <v>663.12</v>
      </c>
      <c r="I102" s="366">
        <v>232.05</v>
      </c>
      <c r="J102" s="365">
        <v>0.25922450484265558</v>
      </c>
    </row>
    <row r="103" spans="1:10" ht="22.5" customHeight="1" x14ac:dyDescent="0.2">
      <c r="A103" s="368" t="s">
        <v>1073</v>
      </c>
      <c r="B103" s="368" t="s">
        <v>1941</v>
      </c>
      <c r="C103" s="368" t="s">
        <v>2061</v>
      </c>
      <c r="D103" s="368">
        <v>3</v>
      </c>
      <c r="E103" s="368">
        <v>16.2</v>
      </c>
      <c r="F103" s="367">
        <v>2534.9699999999998</v>
      </c>
      <c r="G103" s="366">
        <v>0</v>
      </c>
      <c r="H103" s="366">
        <v>1630.23</v>
      </c>
      <c r="I103" s="366">
        <v>904.74</v>
      </c>
      <c r="J103" s="365">
        <v>0.3569036319956449</v>
      </c>
    </row>
    <row r="104" spans="1:10" ht="22.5" customHeight="1" x14ac:dyDescent="0.2">
      <c r="A104" s="368" t="s">
        <v>1073</v>
      </c>
      <c r="B104" s="368" t="s">
        <v>1941</v>
      </c>
      <c r="C104" s="368" t="s">
        <v>1940</v>
      </c>
      <c r="D104" s="372">
        <v>12</v>
      </c>
      <c r="E104" s="372">
        <v>5.4</v>
      </c>
      <c r="F104" s="373">
        <v>602.88</v>
      </c>
      <c r="G104" s="374">
        <v>-602.88</v>
      </c>
      <c r="H104" s="374">
        <v>0</v>
      </c>
      <c r="I104" s="374">
        <v>0</v>
      </c>
      <c r="J104" s="372" t="e">
        <v>#VALUE!</v>
      </c>
    </row>
    <row r="105" spans="1:10" ht="22.5" customHeight="1" x14ac:dyDescent="0.2">
      <c r="A105" s="368"/>
      <c r="B105" s="368"/>
      <c r="C105" s="368"/>
      <c r="D105" s="368">
        <f>SUM(D9:D104)</f>
        <v>16196</v>
      </c>
      <c r="E105" s="368">
        <f t="shared" ref="E105:I105" si="0">SUM(E9:E104)</f>
        <v>65656.295999999958</v>
      </c>
      <c r="F105" s="382">
        <f t="shared" si="0"/>
        <v>3432403.3600000017</v>
      </c>
      <c r="G105" s="382">
        <f t="shared" si="0"/>
        <v>-27062.639999999999</v>
      </c>
      <c r="H105" s="382">
        <f t="shared" si="0"/>
        <v>2908361.4000000008</v>
      </c>
      <c r="I105" s="382">
        <f t="shared" si="0"/>
        <v>496979.31999999995</v>
      </c>
      <c r="J105" s="368"/>
    </row>
    <row r="106" spans="1:10" ht="22.5" customHeight="1" x14ac:dyDescent="0.2">
      <c r="A106" s="368"/>
      <c r="B106" s="368"/>
      <c r="C106" s="368"/>
      <c r="D106" s="368"/>
      <c r="E106" s="368"/>
      <c r="F106" s="367"/>
      <c r="G106" s="366"/>
      <c r="H106" s="366"/>
      <c r="I106" s="366"/>
      <c r="J106" s="368"/>
    </row>
    <row r="107" spans="1:10" ht="22.5" customHeight="1" x14ac:dyDescent="0.2">
      <c r="A107" s="368"/>
      <c r="B107" s="368"/>
      <c r="C107" s="368"/>
      <c r="D107" s="368"/>
      <c r="E107" s="368"/>
      <c r="F107" s="367"/>
      <c r="G107" s="366"/>
      <c r="H107" s="366"/>
      <c r="I107" s="366"/>
      <c r="J107" s="368"/>
    </row>
    <row r="108" spans="1:10" ht="22.5" customHeight="1" x14ac:dyDescent="0.2">
      <c r="A108" s="368" t="s">
        <v>1527</v>
      </c>
      <c r="B108" s="368" t="s">
        <v>11979</v>
      </c>
      <c r="C108" s="368" t="s">
        <v>1010</v>
      </c>
      <c r="D108" s="368">
        <v>2</v>
      </c>
      <c r="E108" s="368">
        <v>0</v>
      </c>
      <c r="F108" s="367">
        <v>928.72</v>
      </c>
      <c r="G108" s="366">
        <v>0</v>
      </c>
      <c r="H108" s="366">
        <v>719</v>
      </c>
      <c r="I108" s="366">
        <v>209.72</v>
      </c>
      <c r="J108" s="365">
        <v>0.22581617710397106</v>
      </c>
    </row>
    <row r="109" spans="1:10" ht="22.5" customHeight="1" x14ac:dyDescent="0.2">
      <c r="A109" s="368" t="s">
        <v>1943</v>
      </c>
      <c r="B109" s="368" t="s">
        <v>1942</v>
      </c>
      <c r="C109" s="368" t="s">
        <v>1159</v>
      </c>
      <c r="D109" s="368">
        <v>2</v>
      </c>
      <c r="E109" s="368">
        <v>0</v>
      </c>
      <c r="F109" s="367">
        <v>1067.58</v>
      </c>
      <c r="G109" s="366">
        <v>0</v>
      </c>
      <c r="H109" s="366">
        <v>763.44</v>
      </c>
      <c r="I109" s="366">
        <v>304.14</v>
      </c>
      <c r="J109" s="365">
        <v>0.28488731523632888</v>
      </c>
    </row>
    <row r="110" spans="1:10" ht="22.5" customHeight="1" x14ac:dyDescent="0.2">
      <c r="A110" s="368" t="s">
        <v>2409</v>
      </c>
      <c r="B110" s="368" t="s">
        <v>2408</v>
      </c>
      <c r="C110" s="368" t="s">
        <v>1159</v>
      </c>
      <c r="D110" s="368">
        <v>1</v>
      </c>
      <c r="E110" s="368">
        <v>0</v>
      </c>
      <c r="F110" s="367">
        <v>734.47</v>
      </c>
      <c r="G110" s="366">
        <v>0</v>
      </c>
      <c r="H110" s="366">
        <v>522.70000000000005</v>
      </c>
      <c r="I110" s="366">
        <v>211.77</v>
      </c>
      <c r="J110" s="365">
        <v>0.28833036066823697</v>
      </c>
    </row>
    <row r="111" spans="1:10" ht="22.5" customHeight="1" x14ac:dyDescent="0.2">
      <c r="A111" s="368" t="s">
        <v>2282</v>
      </c>
      <c r="B111" s="368" t="s">
        <v>9356</v>
      </c>
      <c r="C111" s="368" t="s">
        <v>1010</v>
      </c>
      <c r="D111" s="368">
        <v>6</v>
      </c>
      <c r="E111" s="368">
        <v>0</v>
      </c>
      <c r="F111" s="367">
        <v>4302.18</v>
      </c>
      <c r="G111" s="366">
        <v>0</v>
      </c>
      <c r="H111" s="366">
        <v>2950.08</v>
      </c>
      <c r="I111" s="366">
        <v>1352.1</v>
      </c>
      <c r="J111" s="365">
        <v>0.31428252653305999</v>
      </c>
    </row>
    <row r="112" spans="1:10" ht="22.5" customHeight="1" x14ac:dyDescent="0.2">
      <c r="A112" s="368" t="s">
        <v>2278</v>
      </c>
      <c r="B112" s="368" t="s">
        <v>9337</v>
      </c>
      <c r="C112" s="368" t="s">
        <v>1010</v>
      </c>
      <c r="D112" s="368">
        <v>6</v>
      </c>
      <c r="E112" s="368">
        <v>0</v>
      </c>
      <c r="F112" s="367">
        <v>3126</v>
      </c>
      <c r="G112" s="366">
        <v>0</v>
      </c>
      <c r="H112" s="366">
        <v>2143.56</v>
      </c>
      <c r="I112" s="366">
        <v>982.44</v>
      </c>
      <c r="J112" s="365">
        <v>0.3142802303262956</v>
      </c>
    </row>
    <row r="113" spans="1:10" ht="22.5" customHeight="1" x14ac:dyDescent="0.2">
      <c r="A113" s="368" t="s">
        <v>2254</v>
      </c>
      <c r="B113" s="368" t="s">
        <v>11980</v>
      </c>
      <c r="C113" s="368" t="s">
        <v>1010</v>
      </c>
      <c r="D113" s="368">
        <v>1</v>
      </c>
      <c r="E113" s="368">
        <v>0</v>
      </c>
      <c r="F113" s="367">
        <v>468.87</v>
      </c>
      <c r="G113" s="366">
        <v>0</v>
      </c>
      <c r="H113" s="366">
        <v>362.13</v>
      </c>
      <c r="I113" s="366">
        <v>106.74</v>
      </c>
      <c r="J113" s="365">
        <v>0.22765372064751424</v>
      </c>
    </row>
    <row r="114" spans="1:10" ht="22.5" customHeight="1" x14ac:dyDescent="0.2">
      <c r="A114" s="368" t="s">
        <v>1559</v>
      </c>
      <c r="B114" s="368" t="s">
        <v>11978</v>
      </c>
      <c r="C114" s="368" t="s">
        <v>1010</v>
      </c>
      <c r="D114" s="368">
        <v>2</v>
      </c>
      <c r="E114" s="368">
        <v>0</v>
      </c>
      <c r="F114" s="367">
        <v>1181.76</v>
      </c>
      <c r="G114" s="366">
        <v>0</v>
      </c>
      <c r="H114" s="366">
        <v>914.92</v>
      </c>
      <c r="I114" s="366">
        <v>266.83999999999997</v>
      </c>
      <c r="J114" s="365">
        <v>0.22579880855672896</v>
      </c>
    </row>
    <row r="115" spans="1:10" ht="22.5" customHeight="1" x14ac:dyDescent="0.2">
      <c r="A115" s="368" t="s">
        <v>2228</v>
      </c>
      <c r="B115" s="368" t="s">
        <v>11977</v>
      </c>
      <c r="C115" s="368" t="s">
        <v>1010</v>
      </c>
      <c r="D115" s="368">
        <v>1</v>
      </c>
      <c r="E115" s="368">
        <v>0</v>
      </c>
      <c r="F115" s="367">
        <v>537.35</v>
      </c>
      <c r="G115" s="366">
        <v>0</v>
      </c>
      <c r="H115" s="366">
        <v>416.01</v>
      </c>
      <c r="I115" s="366">
        <v>121.34</v>
      </c>
      <c r="J115" s="365">
        <v>0.22581185447101518</v>
      </c>
    </row>
    <row r="116" spans="1:10" ht="22.5" customHeight="1" x14ac:dyDescent="0.2">
      <c r="A116" s="368" t="s">
        <v>1535</v>
      </c>
      <c r="B116" s="368" t="s">
        <v>11982</v>
      </c>
      <c r="C116" s="368" t="s">
        <v>1010</v>
      </c>
      <c r="D116" s="368">
        <v>1</v>
      </c>
      <c r="E116" s="368">
        <v>0</v>
      </c>
      <c r="F116" s="367">
        <v>367.28</v>
      </c>
      <c r="G116" s="366">
        <v>0</v>
      </c>
      <c r="H116" s="366">
        <v>284.33999999999997</v>
      </c>
      <c r="I116" s="366">
        <v>82.94</v>
      </c>
      <c r="J116" s="365">
        <v>0.22582226094532781</v>
      </c>
    </row>
    <row r="117" spans="1:10" ht="22.5" customHeight="1" x14ac:dyDescent="0.2">
      <c r="A117" s="368" t="s">
        <v>1525</v>
      </c>
      <c r="B117" s="368" t="s">
        <v>9345</v>
      </c>
      <c r="C117" s="368" t="s">
        <v>1010</v>
      </c>
      <c r="D117" s="368">
        <v>5</v>
      </c>
      <c r="E117" s="368">
        <v>0</v>
      </c>
      <c r="F117" s="367">
        <v>8748.6</v>
      </c>
      <c r="G117" s="366">
        <v>0</v>
      </c>
      <c r="H117" s="366">
        <v>5999.05</v>
      </c>
      <c r="I117" s="366">
        <v>2749.55</v>
      </c>
      <c r="J117" s="365">
        <v>0.31428457124568504</v>
      </c>
    </row>
    <row r="118" spans="1:10" ht="22.5" customHeight="1" x14ac:dyDescent="0.2">
      <c r="A118" s="368" t="s">
        <v>1523</v>
      </c>
      <c r="B118" s="368" t="s">
        <v>9344</v>
      </c>
      <c r="C118" s="368" t="s">
        <v>1010</v>
      </c>
      <c r="D118" s="368">
        <v>7</v>
      </c>
      <c r="E118" s="368">
        <v>0</v>
      </c>
      <c r="F118" s="367">
        <v>5537.77</v>
      </c>
      <c r="G118" s="366">
        <v>0</v>
      </c>
      <c r="H118" s="366">
        <v>3797.29</v>
      </c>
      <c r="I118" s="366">
        <v>1740.48</v>
      </c>
      <c r="J118" s="365">
        <v>0.31429257625361834</v>
      </c>
    </row>
    <row r="119" spans="1:10" ht="22.5" customHeight="1" x14ac:dyDescent="0.2">
      <c r="A119" s="368" t="s">
        <v>1503</v>
      </c>
      <c r="B119" s="368" t="s">
        <v>10089</v>
      </c>
      <c r="C119" s="368" t="s">
        <v>1010</v>
      </c>
      <c r="D119" s="368">
        <v>4</v>
      </c>
      <c r="E119" s="368">
        <v>0</v>
      </c>
      <c r="F119" s="367">
        <v>498.56</v>
      </c>
      <c r="G119" s="366">
        <v>0</v>
      </c>
      <c r="H119" s="366">
        <v>341.88</v>
      </c>
      <c r="I119" s="366">
        <v>156.68</v>
      </c>
      <c r="J119" s="365">
        <v>0.31426508344030807</v>
      </c>
    </row>
    <row r="120" spans="1:10" ht="22.5" customHeight="1" x14ac:dyDescent="0.2">
      <c r="A120" s="368" t="s">
        <v>1479</v>
      </c>
      <c r="B120" s="368" t="s">
        <v>3188</v>
      </c>
      <c r="C120" s="368" t="s">
        <v>1010</v>
      </c>
      <c r="D120" s="368">
        <v>24</v>
      </c>
      <c r="E120" s="368">
        <v>0</v>
      </c>
      <c r="F120" s="367">
        <v>2796.2</v>
      </c>
      <c r="G120" s="366">
        <v>0</v>
      </c>
      <c r="H120" s="366">
        <v>1954.56</v>
      </c>
      <c r="I120" s="366">
        <v>841.64</v>
      </c>
      <c r="J120" s="365">
        <v>0.30099420642300262</v>
      </c>
    </row>
    <row r="121" spans="1:10" ht="22.5" customHeight="1" x14ac:dyDescent="0.2">
      <c r="A121" s="368" t="s">
        <v>1409</v>
      </c>
      <c r="B121" s="368" t="s">
        <v>9352</v>
      </c>
      <c r="C121" s="368" t="s">
        <v>1010</v>
      </c>
      <c r="D121" s="368">
        <v>6</v>
      </c>
      <c r="E121" s="368">
        <v>0</v>
      </c>
      <c r="F121" s="367">
        <v>1307.6400000000001</v>
      </c>
      <c r="G121" s="366">
        <v>0</v>
      </c>
      <c r="H121" s="366">
        <v>896.64</v>
      </c>
      <c r="I121" s="366">
        <v>411</v>
      </c>
      <c r="J121" s="365">
        <v>0.31430668991465543</v>
      </c>
    </row>
    <row r="122" spans="1:10" ht="22.5" customHeight="1" x14ac:dyDescent="0.2">
      <c r="A122" s="368" t="s">
        <v>1379</v>
      </c>
      <c r="B122" s="368" t="s">
        <v>9351</v>
      </c>
      <c r="C122" s="368" t="s">
        <v>1010</v>
      </c>
      <c r="D122" s="368">
        <v>24</v>
      </c>
      <c r="E122" s="368">
        <v>0</v>
      </c>
      <c r="F122" s="367">
        <v>3951.68</v>
      </c>
      <c r="G122" s="366">
        <v>0</v>
      </c>
      <c r="H122" s="366">
        <v>2762.4</v>
      </c>
      <c r="I122" s="366">
        <v>1189.28</v>
      </c>
      <c r="J122" s="365">
        <v>0.30095554295894406</v>
      </c>
    </row>
    <row r="123" spans="1:10" ht="22.5" customHeight="1" x14ac:dyDescent="0.2">
      <c r="A123" s="368" t="s">
        <v>1359</v>
      </c>
      <c r="B123" s="368" t="s">
        <v>9343</v>
      </c>
      <c r="C123" s="368" t="s">
        <v>1010</v>
      </c>
      <c r="D123" s="368">
        <v>2</v>
      </c>
      <c r="E123" s="368">
        <v>0</v>
      </c>
      <c r="F123" s="367">
        <v>1127.8800000000001</v>
      </c>
      <c r="G123" s="366">
        <v>0</v>
      </c>
      <c r="H123" s="366">
        <v>773.4</v>
      </c>
      <c r="I123" s="366">
        <v>354.48</v>
      </c>
      <c r="J123" s="365">
        <v>0.31428875412277901</v>
      </c>
    </row>
    <row r="124" spans="1:10" ht="22.5" customHeight="1" x14ac:dyDescent="0.2">
      <c r="A124" s="368" t="s">
        <v>1343</v>
      </c>
      <c r="B124" s="368" t="s">
        <v>1342</v>
      </c>
      <c r="C124" s="368" t="s">
        <v>1010</v>
      </c>
      <c r="D124" s="368">
        <v>10</v>
      </c>
      <c r="E124" s="368">
        <v>0</v>
      </c>
      <c r="F124" s="367">
        <v>5882.7</v>
      </c>
      <c r="G124" s="366">
        <v>0</v>
      </c>
      <c r="H124" s="366">
        <v>4033.8</v>
      </c>
      <c r="I124" s="366">
        <v>1848.9</v>
      </c>
      <c r="J124" s="365">
        <v>0.31429445662705902</v>
      </c>
    </row>
    <row r="125" spans="1:10" ht="22.5" customHeight="1" x14ac:dyDescent="0.2">
      <c r="A125" s="368" t="s">
        <v>1321</v>
      </c>
      <c r="B125" s="368" t="s">
        <v>9348</v>
      </c>
      <c r="C125" s="368" t="s">
        <v>1010</v>
      </c>
      <c r="D125" s="368">
        <v>7</v>
      </c>
      <c r="E125" s="368">
        <v>0</v>
      </c>
      <c r="F125" s="367">
        <v>3004.47</v>
      </c>
      <c r="G125" s="366">
        <v>0</v>
      </c>
      <c r="H125" s="366">
        <v>2060.17</v>
      </c>
      <c r="I125" s="366">
        <v>944.3</v>
      </c>
      <c r="J125" s="365">
        <v>0.31429836210712703</v>
      </c>
    </row>
    <row r="126" spans="1:10" ht="22.5" customHeight="1" x14ac:dyDescent="0.2">
      <c r="A126" s="368" t="s">
        <v>2130</v>
      </c>
      <c r="B126" s="368" t="s">
        <v>9349</v>
      </c>
      <c r="C126" s="368" t="s">
        <v>1010</v>
      </c>
      <c r="D126" s="368">
        <v>20</v>
      </c>
      <c r="E126" s="368">
        <v>0</v>
      </c>
      <c r="F126" s="367">
        <v>3007.4</v>
      </c>
      <c r="G126" s="366">
        <v>0</v>
      </c>
      <c r="H126" s="366">
        <v>2062.1999999999998</v>
      </c>
      <c r="I126" s="366">
        <v>945.2</v>
      </c>
      <c r="J126" s="365">
        <v>0.31429141451087317</v>
      </c>
    </row>
    <row r="127" spans="1:10" ht="22.5" customHeight="1" x14ac:dyDescent="0.2">
      <c r="A127" s="368" t="s">
        <v>1275</v>
      </c>
      <c r="B127" s="368" t="s">
        <v>11983</v>
      </c>
      <c r="C127" s="368" t="s">
        <v>1010</v>
      </c>
      <c r="D127" s="368">
        <v>4</v>
      </c>
      <c r="E127" s="368">
        <v>0</v>
      </c>
      <c r="F127" s="367">
        <v>2514.6</v>
      </c>
      <c r="G127" s="366">
        <v>0</v>
      </c>
      <c r="H127" s="366">
        <v>1724.28</v>
      </c>
      <c r="I127" s="366">
        <v>790.32</v>
      </c>
      <c r="J127" s="365">
        <v>0.31429253161536624</v>
      </c>
    </row>
    <row r="128" spans="1:10" ht="22.5" customHeight="1" x14ac:dyDescent="0.2">
      <c r="A128" s="368" t="s">
        <v>7877</v>
      </c>
      <c r="B128" s="368" t="s">
        <v>10079</v>
      </c>
      <c r="C128" s="368" t="s">
        <v>1010</v>
      </c>
      <c r="D128" s="368">
        <v>3</v>
      </c>
      <c r="E128" s="368">
        <v>0</v>
      </c>
      <c r="F128" s="367">
        <v>4791.24</v>
      </c>
      <c r="G128" s="366">
        <v>0</v>
      </c>
      <c r="H128" s="366">
        <v>3285.42</v>
      </c>
      <c r="I128" s="366">
        <v>1505.82</v>
      </c>
      <c r="J128" s="365">
        <v>0.31428607208154885</v>
      </c>
    </row>
    <row r="129" spans="1:10" ht="22.5" customHeight="1" x14ac:dyDescent="0.2">
      <c r="A129" s="368" t="s">
        <v>7879</v>
      </c>
      <c r="B129" s="368" t="s">
        <v>7878</v>
      </c>
      <c r="C129" s="368" t="s">
        <v>1010</v>
      </c>
      <c r="D129" s="368">
        <v>3</v>
      </c>
      <c r="E129" s="368">
        <v>0</v>
      </c>
      <c r="F129" s="367">
        <v>1789.32</v>
      </c>
      <c r="G129" s="366">
        <v>0</v>
      </c>
      <c r="H129" s="366">
        <v>1226.97</v>
      </c>
      <c r="I129" s="366">
        <v>562.35</v>
      </c>
      <c r="J129" s="365">
        <v>0.31428140299108043</v>
      </c>
    </row>
    <row r="130" spans="1:10" ht="22.5" customHeight="1" x14ac:dyDescent="0.2">
      <c r="A130" s="368" t="s">
        <v>1205</v>
      </c>
      <c r="B130" s="368" t="s">
        <v>11981</v>
      </c>
      <c r="C130" s="368" t="s">
        <v>1010</v>
      </c>
      <c r="D130" s="372">
        <v>1</v>
      </c>
      <c r="E130" s="372">
        <v>0</v>
      </c>
      <c r="F130" s="373">
        <v>826.6</v>
      </c>
      <c r="G130" s="374">
        <v>0</v>
      </c>
      <c r="H130" s="374">
        <v>639.95000000000005</v>
      </c>
      <c r="I130" s="374">
        <v>186.65</v>
      </c>
      <c r="J130" s="375">
        <v>0.22580450036293248</v>
      </c>
    </row>
    <row r="131" spans="1:10" x14ac:dyDescent="0.2">
      <c r="D131" s="464">
        <f>SUM(D108:D130)</f>
        <v>142</v>
      </c>
      <c r="E131" s="464">
        <f t="shared" ref="E131:I131" si="1">SUM(E108:E130)</f>
        <v>0</v>
      </c>
      <c r="F131" s="800">
        <f t="shared" si="1"/>
        <v>58498.869999999995</v>
      </c>
      <c r="G131" s="800">
        <f t="shared" si="1"/>
        <v>0</v>
      </c>
      <c r="H131" s="800">
        <f t="shared" si="1"/>
        <v>40634.189999999995</v>
      </c>
      <c r="I131" s="800">
        <f t="shared" si="1"/>
        <v>17864.68</v>
      </c>
    </row>
  </sheetData>
  <sortState xmlns:xlrd2="http://schemas.microsoft.com/office/spreadsheetml/2017/richdata2" ref="A9:J130">
    <sortCondition ref="B9:B130"/>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48BA3-1014-4E91-A051-4FE682F01A52}">
  <dimension ref="A1:J165"/>
  <sheetViews>
    <sheetView showGridLines="0" workbookViewId="0">
      <pane ySplit="6" topLeftCell="A157" activePane="bottomLeft" state="frozen"/>
      <selection pane="bottomLeft" activeCell="C175" sqref="C175"/>
    </sheetView>
  </sheetViews>
  <sheetFormatPr baseColWidth="10" defaultColWidth="11.42578125" defaultRowHeight="12" x14ac:dyDescent="0.2"/>
  <cols>
    <col min="1" max="1" width="12.42578125" style="464" customWidth="1"/>
    <col min="2" max="2" width="44.42578125" style="464" customWidth="1"/>
    <col min="3" max="3" width="21.28515625" style="464" customWidth="1"/>
    <col min="4" max="5" width="12.42578125" style="464" customWidth="1"/>
    <col min="6" max="6" width="16.42578125" style="464" customWidth="1"/>
    <col min="7" max="7" width="12.42578125" style="464" customWidth="1"/>
    <col min="8" max="8" width="16.42578125" style="464" customWidth="1"/>
    <col min="9" max="9" width="16.7109375" style="464" customWidth="1"/>
    <col min="10" max="14" width="12.42578125" style="464" customWidth="1"/>
    <col min="15" max="15" width="0" style="464" hidden="1" customWidth="1"/>
    <col min="16" max="16384" width="11.42578125" style="4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12557</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7.75" customHeight="1" x14ac:dyDescent="0.2">
      <c r="A9" s="368" t="s">
        <v>1899</v>
      </c>
      <c r="B9" s="368" t="s">
        <v>1898</v>
      </c>
      <c r="C9" s="368" t="s">
        <v>1771</v>
      </c>
      <c r="D9" s="368">
        <v>5</v>
      </c>
      <c r="E9" s="368">
        <v>30</v>
      </c>
      <c r="F9" s="367">
        <v>6313.23</v>
      </c>
      <c r="G9" s="366">
        <v>0</v>
      </c>
      <c r="H9" s="366">
        <v>3073.05</v>
      </c>
      <c r="I9" s="366">
        <v>3240.18</v>
      </c>
      <c r="J9" s="365">
        <v>0.51323648908720254</v>
      </c>
    </row>
    <row r="10" spans="1:10" ht="27.75" customHeight="1" x14ac:dyDescent="0.2">
      <c r="A10" s="368" t="s">
        <v>1899</v>
      </c>
      <c r="B10" s="368" t="s">
        <v>1898</v>
      </c>
      <c r="C10" s="368" t="s">
        <v>1774</v>
      </c>
      <c r="D10" s="368">
        <v>24</v>
      </c>
      <c r="E10" s="368">
        <v>6</v>
      </c>
      <c r="F10" s="367">
        <v>894.72</v>
      </c>
      <c r="G10" s="366">
        <v>0</v>
      </c>
      <c r="H10" s="366">
        <v>614.61</v>
      </c>
      <c r="I10" s="366">
        <v>280.11</v>
      </c>
      <c r="J10" s="365">
        <v>0.31307001072961371</v>
      </c>
    </row>
    <row r="11" spans="1:10" ht="27.75" customHeight="1" x14ac:dyDescent="0.2">
      <c r="A11" s="368" t="s">
        <v>1897</v>
      </c>
      <c r="B11" s="368" t="s">
        <v>1896</v>
      </c>
      <c r="C11" s="368" t="s">
        <v>1774</v>
      </c>
      <c r="D11" s="368">
        <v>24</v>
      </c>
      <c r="E11" s="368">
        <v>6</v>
      </c>
      <c r="F11" s="367">
        <v>1050.24</v>
      </c>
      <c r="G11" s="366">
        <v>0</v>
      </c>
      <c r="H11" s="366">
        <v>595.19000000000005</v>
      </c>
      <c r="I11" s="366">
        <v>455.05</v>
      </c>
      <c r="J11" s="365">
        <v>0.43328191651432052</v>
      </c>
    </row>
    <row r="12" spans="1:10" ht="27.75" customHeight="1" x14ac:dyDescent="0.2">
      <c r="A12" s="368" t="s">
        <v>1895</v>
      </c>
      <c r="B12" s="368" t="s">
        <v>1894</v>
      </c>
      <c r="C12" s="368" t="s">
        <v>1771</v>
      </c>
      <c r="D12" s="368">
        <v>10</v>
      </c>
      <c r="E12" s="368">
        <v>60</v>
      </c>
      <c r="F12" s="367">
        <v>8354.6</v>
      </c>
      <c r="G12" s="366">
        <v>0</v>
      </c>
      <c r="H12" s="366">
        <v>6786.4</v>
      </c>
      <c r="I12" s="366">
        <v>1568.2</v>
      </c>
      <c r="J12" s="365">
        <v>0.18770497689895388</v>
      </c>
    </row>
    <row r="13" spans="1:10" ht="27.75" customHeight="1" x14ac:dyDescent="0.2">
      <c r="A13" s="368" t="s">
        <v>1895</v>
      </c>
      <c r="B13" s="368" t="s">
        <v>1894</v>
      </c>
      <c r="C13" s="368" t="s">
        <v>1774</v>
      </c>
      <c r="D13" s="368">
        <v>72</v>
      </c>
      <c r="E13" s="368">
        <v>18</v>
      </c>
      <c r="F13" s="367">
        <v>2333.52</v>
      </c>
      <c r="G13" s="366">
        <v>0</v>
      </c>
      <c r="H13" s="366">
        <v>2035.92</v>
      </c>
      <c r="I13" s="366">
        <v>297.60000000000002</v>
      </c>
      <c r="J13" s="365">
        <v>0.1275326545304947</v>
      </c>
    </row>
    <row r="14" spans="1:10" ht="27.75" customHeight="1" x14ac:dyDescent="0.2">
      <c r="A14" s="368" t="s">
        <v>1891</v>
      </c>
      <c r="B14" s="368" t="s">
        <v>1890</v>
      </c>
      <c r="C14" s="368" t="s">
        <v>1077</v>
      </c>
      <c r="D14" s="368">
        <v>43</v>
      </c>
      <c r="E14" s="368">
        <v>488.13600000000002</v>
      </c>
      <c r="F14" s="367">
        <v>28085.759999999998</v>
      </c>
      <c r="G14" s="366">
        <v>0</v>
      </c>
      <c r="H14" s="366">
        <v>24142.13</v>
      </c>
      <c r="I14" s="366">
        <v>3943.63</v>
      </c>
      <c r="J14" s="365">
        <v>0.14041386097438702</v>
      </c>
    </row>
    <row r="15" spans="1:10" ht="27.75" customHeight="1" x14ac:dyDescent="0.2">
      <c r="A15" s="368" t="s">
        <v>1891</v>
      </c>
      <c r="B15" s="368" t="s">
        <v>1890</v>
      </c>
      <c r="C15" s="368" t="s">
        <v>1074</v>
      </c>
      <c r="D15" s="368">
        <v>84</v>
      </c>
      <c r="E15" s="368">
        <v>79.463999999999999</v>
      </c>
      <c r="F15" s="367">
        <v>4594.8</v>
      </c>
      <c r="G15" s="366">
        <v>0</v>
      </c>
      <c r="H15" s="366">
        <v>3935.15</v>
      </c>
      <c r="I15" s="366">
        <v>659.65</v>
      </c>
      <c r="J15" s="365">
        <v>0.14356446417689561</v>
      </c>
    </row>
    <row r="16" spans="1:10" ht="27.75" customHeight="1" x14ac:dyDescent="0.2">
      <c r="A16" s="368" t="s">
        <v>3155</v>
      </c>
      <c r="B16" s="368" t="s">
        <v>3154</v>
      </c>
      <c r="C16" s="368" t="s">
        <v>1077</v>
      </c>
      <c r="D16" s="368">
        <v>2</v>
      </c>
      <c r="E16" s="368">
        <v>22.704000000000001</v>
      </c>
      <c r="F16" s="367">
        <v>1736.8</v>
      </c>
      <c r="G16" s="366">
        <v>0</v>
      </c>
      <c r="H16" s="366">
        <v>1605.1</v>
      </c>
      <c r="I16" s="366">
        <v>131.69999999999999</v>
      </c>
      <c r="J16" s="365">
        <v>7.5829111008751726E-2</v>
      </c>
    </row>
    <row r="17" spans="1:10" ht="27.75" customHeight="1" x14ac:dyDescent="0.2">
      <c r="A17" s="368" t="s">
        <v>1887</v>
      </c>
      <c r="B17" s="368" t="s">
        <v>1886</v>
      </c>
      <c r="C17" s="368" t="s">
        <v>1882</v>
      </c>
      <c r="D17" s="368">
        <v>30</v>
      </c>
      <c r="E17" s="368">
        <v>454.2</v>
      </c>
      <c r="F17" s="367">
        <v>15351.59</v>
      </c>
      <c r="G17" s="366">
        <v>0</v>
      </c>
      <c r="H17" s="366">
        <v>10505.95</v>
      </c>
      <c r="I17" s="366">
        <v>4845.6400000000003</v>
      </c>
      <c r="J17" s="365">
        <v>0.31564417757378876</v>
      </c>
    </row>
    <row r="18" spans="1:10" ht="27.75" customHeight="1" x14ac:dyDescent="0.2">
      <c r="A18" s="368" t="s">
        <v>1887</v>
      </c>
      <c r="B18" s="368" t="s">
        <v>1886</v>
      </c>
      <c r="C18" s="368" t="s">
        <v>1885</v>
      </c>
      <c r="D18" s="368">
        <v>56</v>
      </c>
      <c r="E18" s="368">
        <v>211.96</v>
      </c>
      <c r="F18" s="367">
        <v>7011.2</v>
      </c>
      <c r="G18" s="366">
        <v>0</v>
      </c>
      <c r="H18" s="366">
        <v>5024.0200000000004</v>
      </c>
      <c r="I18" s="366">
        <v>1987.18</v>
      </c>
      <c r="J18" s="365">
        <v>0.28342937015061614</v>
      </c>
    </row>
    <row r="19" spans="1:10" ht="27.75" customHeight="1" x14ac:dyDescent="0.2">
      <c r="A19" s="368" t="s">
        <v>1879</v>
      </c>
      <c r="B19" s="368" t="s">
        <v>1878</v>
      </c>
      <c r="C19" s="368" t="s">
        <v>1875</v>
      </c>
      <c r="D19" s="368">
        <v>35</v>
      </c>
      <c r="E19" s="368">
        <v>794.85</v>
      </c>
      <c r="F19" s="367">
        <v>15743.58</v>
      </c>
      <c r="G19" s="366">
        <v>0</v>
      </c>
      <c r="H19" s="366">
        <v>11632.67</v>
      </c>
      <c r="I19" s="366">
        <v>4110.91</v>
      </c>
      <c r="J19" s="365">
        <v>0.26111659482785998</v>
      </c>
    </row>
    <row r="20" spans="1:10" ht="27.75" customHeight="1" x14ac:dyDescent="0.2">
      <c r="A20" s="368" t="s">
        <v>1877</v>
      </c>
      <c r="B20" s="368" t="s">
        <v>1876</v>
      </c>
      <c r="C20" s="368" t="s">
        <v>1875</v>
      </c>
      <c r="D20" s="368">
        <v>44</v>
      </c>
      <c r="E20" s="368">
        <v>999.24</v>
      </c>
      <c r="F20" s="367">
        <v>24807.02</v>
      </c>
      <c r="G20" s="366">
        <v>0</v>
      </c>
      <c r="H20" s="366">
        <v>19245.05</v>
      </c>
      <c r="I20" s="366">
        <v>5561.97</v>
      </c>
      <c r="J20" s="365">
        <v>0.22420951811221179</v>
      </c>
    </row>
    <row r="21" spans="1:10" ht="27.75" customHeight="1" x14ac:dyDescent="0.2">
      <c r="A21" s="368" t="s">
        <v>11379</v>
      </c>
      <c r="B21" s="368" t="s">
        <v>11378</v>
      </c>
      <c r="C21" s="368" t="s">
        <v>1021</v>
      </c>
      <c r="D21" s="368">
        <v>1</v>
      </c>
      <c r="E21" s="368">
        <v>20</v>
      </c>
      <c r="F21" s="367">
        <v>1357.32</v>
      </c>
      <c r="G21" s="366">
        <v>0</v>
      </c>
      <c r="H21" s="366">
        <v>1324.19</v>
      </c>
      <c r="I21" s="366">
        <v>33.130000000000003</v>
      </c>
      <c r="J21" s="365">
        <v>2.4408393009754517E-2</v>
      </c>
    </row>
    <row r="22" spans="1:10" ht="27.75" customHeight="1" x14ac:dyDescent="0.2">
      <c r="A22" s="368" t="s">
        <v>2337</v>
      </c>
      <c r="B22" s="368" t="s">
        <v>2336</v>
      </c>
      <c r="C22" s="368" t="s">
        <v>1021</v>
      </c>
      <c r="D22" s="368">
        <v>1</v>
      </c>
      <c r="E22" s="368">
        <v>20</v>
      </c>
      <c r="F22" s="367">
        <v>2167.9899999999998</v>
      </c>
      <c r="G22" s="366">
        <v>0</v>
      </c>
      <c r="H22" s="366">
        <v>1472.3</v>
      </c>
      <c r="I22" s="366">
        <v>695.69</v>
      </c>
      <c r="J22" s="365">
        <v>0.32089170152998858</v>
      </c>
    </row>
    <row r="23" spans="1:10" ht="27.75" customHeight="1" x14ac:dyDescent="0.2">
      <c r="A23" s="368" t="s">
        <v>1874</v>
      </c>
      <c r="B23" s="368" t="s">
        <v>1873</v>
      </c>
      <c r="C23" s="368" t="s">
        <v>1677</v>
      </c>
      <c r="D23" s="368">
        <v>15</v>
      </c>
      <c r="E23" s="368">
        <v>180</v>
      </c>
      <c r="F23" s="367">
        <v>5050.38</v>
      </c>
      <c r="G23" s="366">
        <v>0</v>
      </c>
      <c r="H23" s="366">
        <v>3907.65</v>
      </c>
      <c r="I23" s="366">
        <v>1142.73</v>
      </c>
      <c r="J23" s="365">
        <v>0.22626614234968459</v>
      </c>
    </row>
    <row r="24" spans="1:10" ht="27.75" customHeight="1" x14ac:dyDescent="0.2">
      <c r="A24" s="368" t="s">
        <v>1872</v>
      </c>
      <c r="B24" s="368" t="s">
        <v>1871</v>
      </c>
      <c r="C24" s="368" t="s">
        <v>1677</v>
      </c>
      <c r="D24" s="368">
        <v>7</v>
      </c>
      <c r="E24" s="368">
        <v>84</v>
      </c>
      <c r="F24" s="367">
        <v>2330.29</v>
      </c>
      <c r="G24" s="366">
        <v>0</v>
      </c>
      <c r="H24" s="366">
        <v>1642.9</v>
      </c>
      <c r="I24" s="366">
        <v>687.39</v>
      </c>
      <c r="J24" s="365">
        <v>0.29498045307665571</v>
      </c>
    </row>
    <row r="25" spans="1:10" ht="27.75" customHeight="1" x14ac:dyDescent="0.2">
      <c r="A25" s="368" t="s">
        <v>1870</v>
      </c>
      <c r="B25" s="368" t="s">
        <v>1869</v>
      </c>
      <c r="C25" s="368" t="s">
        <v>1771</v>
      </c>
      <c r="D25" s="368">
        <v>16</v>
      </c>
      <c r="E25" s="368">
        <v>96</v>
      </c>
      <c r="F25" s="367">
        <v>15986.55</v>
      </c>
      <c r="G25" s="366">
        <v>0</v>
      </c>
      <c r="H25" s="366">
        <v>11407.04</v>
      </c>
      <c r="I25" s="366">
        <v>4579.51</v>
      </c>
      <c r="J25" s="365">
        <v>0.28646018058930789</v>
      </c>
    </row>
    <row r="26" spans="1:10" ht="27.75" customHeight="1" x14ac:dyDescent="0.2">
      <c r="A26" s="368" t="s">
        <v>1865</v>
      </c>
      <c r="B26" s="368" t="s">
        <v>1864</v>
      </c>
      <c r="C26" s="368" t="s">
        <v>1863</v>
      </c>
      <c r="D26" s="368">
        <v>2</v>
      </c>
      <c r="E26" s="368">
        <v>22.56</v>
      </c>
      <c r="F26" s="367">
        <v>3314.04</v>
      </c>
      <c r="G26" s="366">
        <v>0</v>
      </c>
      <c r="H26" s="366">
        <v>2418.2199999999998</v>
      </c>
      <c r="I26" s="366">
        <v>895.82</v>
      </c>
      <c r="J26" s="365">
        <v>0.27031055750684962</v>
      </c>
    </row>
    <row r="27" spans="1:10" ht="27.75" customHeight="1" x14ac:dyDescent="0.2">
      <c r="A27" s="368" t="s">
        <v>1965</v>
      </c>
      <c r="B27" s="368" t="s">
        <v>1964</v>
      </c>
      <c r="C27" s="368" t="s">
        <v>1860</v>
      </c>
      <c r="D27" s="368">
        <v>7</v>
      </c>
      <c r="E27" s="368">
        <v>33.6</v>
      </c>
      <c r="F27" s="367">
        <v>5915.14</v>
      </c>
      <c r="G27" s="366">
        <v>0</v>
      </c>
      <c r="H27" s="366">
        <v>4224.57</v>
      </c>
      <c r="I27" s="366">
        <v>1690.57</v>
      </c>
      <c r="J27" s="365">
        <v>0.28580388629854914</v>
      </c>
    </row>
    <row r="28" spans="1:10" ht="27.75" customHeight="1" x14ac:dyDescent="0.2">
      <c r="A28" s="368" t="s">
        <v>4416</v>
      </c>
      <c r="B28" s="368" t="s">
        <v>4415</v>
      </c>
      <c r="C28" s="368" t="s">
        <v>1013</v>
      </c>
      <c r="D28" s="368">
        <v>142</v>
      </c>
      <c r="E28" s="368">
        <v>2698</v>
      </c>
      <c r="F28" s="367">
        <v>150444.21</v>
      </c>
      <c r="G28" s="366">
        <v>0</v>
      </c>
      <c r="H28" s="366">
        <v>118576.76</v>
      </c>
      <c r="I28" s="366">
        <v>31867.45</v>
      </c>
      <c r="J28" s="365">
        <v>0.21182237588272756</v>
      </c>
    </row>
    <row r="29" spans="1:10" ht="27.75" customHeight="1" x14ac:dyDescent="0.2">
      <c r="A29" s="368" t="s">
        <v>1857</v>
      </c>
      <c r="B29" s="368" t="s">
        <v>1856</v>
      </c>
      <c r="C29" s="368" t="s">
        <v>1013</v>
      </c>
      <c r="D29" s="368">
        <v>3</v>
      </c>
      <c r="E29" s="368">
        <v>57</v>
      </c>
      <c r="F29" s="367">
        <v>3691.98</v>
      </c>
      <c r="G29" s="366">
        <v>0</v>
      </c>
      <c r="H29" s="366">
        <v>2700.87</v>
      </c>
      <c r="I29" s="366">
        <v>991.11</v>
      </c>
      <c r="J29" s="365">
        <v>0.26844944988867764</v>
      </c>
    </row>
    <row r="30" spans="1:10" ht="27.75" customHeight="1" x14ac:dyDescent="0.2">
      <c r="A30" s="368" t="s">
        <v>1855</v>
      </c>
      <c r="B30" s="368" t="s">
        <v>1854</v>
      </c>
      <c r="C30" s="368" t="s">
        <v>1013</v>
      </c>
      <c r="D30" s="368">
        <v>77</v>
      </c>
      <c r="E30" s="368">
        <v>1463</v>
      </c>
      <c r="F30" s="367">
        <v>89711.039999999994</v>
      </c>
      <c r="G30" s="366">
        <v>0</v>
      </c>
      <c r="H30" s="366">
        <v>70740.88</v>
      </c>
      <c r="I30" s="366">
        <v>18970.16</v>
      </c>
      <c r="J30" s="365">
        <v>0.21145847824303451</v>
      </c>
    </row>
    <row r="31" spans="1:10" ht="27.75" customHeight="1" x14ac:dyDescent="0.2">
      <c r="A31" s="368" t="s">
        <v>1853</v>
      </c>
      <c r="B31" s="368" t="s">
        <v>1852</v>
      </c>
      <c r="C31" s="368" t="s">
        <v>1013</v>
      </c>
      <c r="D31" s="368">
        <v>66</v>
      </c>
      <c r="E31" s="368">
        <v>1254</v>
      </c>
      <c r="F31" s="367">
        <v>77396.19</v>
      </c>
      <c r="G31" s="366">
        <v>0</v>
      </c>
      <c r="H31" s="366">
        <v>62694.38</v>
      </c>
      <c r="I31" s="366">
        <v>14701.81</v>
      </c>
      <c r="J31" s="365">
        <v>0.18995521614177649</v>
      </c>
    </row>
    <row r="32" spans="1:10" ht="27.75" customHeight="1" x14ac:dyDescent="0.2">
      <c r="A32" s="368" t="s">
        <v>1851</v>
      </c>
      <c r="B32" s="368" t="s">
        <v>1850</v>
      </c>
      <c r="C32" s="368" t="s">
        <v>1013</v>
      </c>
      <c r="D32" s="368">
        <v>11</v>
      </c>
      <c r="E32" s="368">
        <v>209</v>
      </c>
      <c r="F32" s="367">
        <v>13412.94</v>
      </c>
      <c r="G32" s="366">
        <v>0</v>
      </c>
      <c r="H32" s="366">
        <v>12984.44</v>
      </c>
      <c r="I32" s="366">
        <v>428.5</v>
      </c>
      <c r="J32" s="365">
        <v>3.1946761858324874E-2</v>
      </c>
    </row>
    <row r="33" spans="1:10" ht="27.75" customHeight="1" x14ac:dyDescent="0.2">
      <c r="A33" s="368" t="s">
        <v>1849</v>
      </c>
      <c r="B33" s="368" t="s">
        <v>1848</v>
      </c>
      <c r="C33" s="368" t="s">
        <v>1013</v>
      </c>
      <c r="D33" s="368">
        <v>13</v>
      </c>
      <c r="E33" s="368">
        <v>247</v>
      </c>
      <c r="F33" s="367">
        <v>18293.3</v>
      </c>
      <c r="G33" s="366">
        <v>0</v>
      </c>
      <c r="H33" s="366">
        <v>16718.91</v>
      </c>
      <c r="I33" s="366">
        <v>1574.39</v>
      </c>
      <c r="J33" s="365">
        <v>8.6063750116162754E-2</v>
      </c>
    </row>
    <row r="34" spans="1:10" ht="27.75" customHeight="1" x14ac:dyDescent="0.2">
      <c r="A34" s="368" t="s">
        <v>1847</v>
      </c>
      <c r="B34" s="368" t="s">
        <v>1846</v>
      </c>
      <c r="C34" s="368" t="s">
        <v>1013</v>
      </c>
      <c r="D34" s="368">
        <v>3</v>
      </c>
      <c r="E34" s="368">
        <v>57</v>
      </c>
      <c r="F34" s="367">
        <v>4150.03</v>
      </c>
      <c r="G34" s="366">
        <v>0</v>
      </c>
      <c r="H34" s="366">
        <v>3109.98</v>
      </c>
      <c r="I34" s="366">
        <v>1040.05</v>
      </c>
      <c r="J34" s="365">
        <v>0.2506126461736421</v>
      </c>
    </row>
    <row r="35" spans="1:10" ht="27.75" customHeight="1" x14ac:dyDescent="0.2">
      <c r="A35" s="368" t="s">
        <v>1845</v>
      </c>
      <c r="B35" s="368" t="s">
        <v>1844</v>
      </c>
      <c r="C35" s="368" t="s">
        <v>1013</v>
      </c>
      <c r="D35" s="368">
        <v>3</v>
      </c>
      <c r="E35" s="368">
        <v>57</v>
      </c>
      <c r="F35" s="367">
        <v>5124.66</v>
      </c>
      <c r="G35" s="366">
        <v>0</v>
      </c>
      <c r="H35" s="366">
        <v>4747.38</v>
      </c>
      <c r="I35" s="366">
        <v>377.28</v>
      </c>
      <c r="J35" s="365">
        <v>7.3620493847396704E-2</v>
      </c>
    </row>
    <row r="36" spans="1:10" ht="27.75" customHeight="1" x14ac:dyDescent="0.2">
      <c r="A36" s="368" t="s">
        <v>1843</v>
      </c>
      <c r="B36" s="368" t="s">
        <v>1842</v>
      </c>
      <c r="C36" s="368" t="s">
        <v>1013</v>
      </c>
      <c r="D36" s="368">
        <v>1</v>
      </c>
      <c r="E36" s="368">
        <v>19</v>
      </c>
      <c r="F36" s="367">
        <v>1502.91</v>
      </c>
      <c r="G36" s="366">
        <v>0</v>
      </c>
      <c r="H36" s="366">
        <v>969.69</v>
      </c>
      <c r="I36" s="366">
        <v>533.22</v>
      </c>
      <c r="J36" s="365">
        <v>0.35479170409405753</v>
      </c>
    </row>
    <row r="37" spans="1:10" ht="27.75" customHeight="1" x14ac:dyDescent="0.2">
      <c r="A37" s="368" t="s">
        <v>1841</v>
      </c>
      <c r="B37" s="368" t="s">
        <v>1840</v>
      </c>
      <c r="C37" s="368" t="s">
        <v>1013</v>
      </c>
      <c r="D37" s="368">
        <v>18</v>
      </c>
      <c r="E37" s="368">
        <v>342</v>
      </c>
      <c r="F37" s="367">
        <v>23385.78</v>
      </c>
      <c r="G37" s="366">
        <v>0</v>
      </c>
      <c r="H37" s="366">
        <v>14821.38</v>
      </c>
      <c r="I37" s="366">
        <v>8564.4</v>
      </c>
      <c r="J37" s="365">
        <v>0.36622255062691944</v>
      </c>
    </row>
    <row r="38" spans="1:10" ht="27.75" customHeight="1" x14ac:dyDescent="0.2">
      <c r="A38" s="368" t="s">
        <v>1839</v>
      </c>
      <c r="B38" s="368" t="s">
        <v>1838</v>
      </c>
      <c r="C38" s="368" t="s">
        <v>1013</v>
      </c>
      <c r="D38" s="368">
        <v>8</v>
      </c>
      <c r="E38" s="368">
        <v>152</v>
      </c>
      <c r="F38" s="367">
        <v>13702.16</v>
      </c>
      <c r="G38" s="366">
        <v>0</v>
      </c>
      <c r="H38" s="366">
        <v>9995</v>
      </c>
      <c r="I38" s="366">
        <v>3707.16</v>
      </c>
      <c r="J38" s="365">
        <v>0.27055296391225908</v>
      </c>
    </row>
    <row r="39" spans="1:10" ht="27.75" customHeight="1" x14ac:dyDescent="0.2">
      <c r="A39" s="368" t="s">
        <v>2325</v>
      </c>
      <c r="B39" s="368" t="s">
        <v>2324</v>
      </c>
      <c r="C39" s="368" t="s">
        <v>1013</v>
      </c>
      <c r="D39" s="368">
        <v>1</v>
      </c>
      <c r="E39" s="368">
        <v>19</v>
      </c>
      <c r="F39" s="367">
        <v>1381.24</v>
      </c>
      <c r="G39" s="366">
        <v>0</v>
      </c>
      <c r="H39" s="366">
        <v>890.17</v>
      </c>
      <c r="I39" s="366">
        <v>491.07</v>
      </c>
      <c r="J39" s="365">
        <v>0.3555283658162231</v>
      </c>
    </row>
    <row r="40" spans="1:10" ht="27.75" customHeight="1" x14ac:dyDescent="0.2">
      <c r="A40" s="368" t="s">
        <v>3151</v>
      </c>
      <c r="B40" s="368" t="s">
        <v>3150</v>
      </c>
      <c r="C40" s="368" t="s">
        <v>1013</v>
      </c>
      <c r="D40" s="368">
        <v>2</v>
      </c>
      <c r="E40" s="368">
        <v>38</v>
      </c>
      <c r="F40" s="367">
        <v>2626.76</v>
      </c>
      <c r="G40" s="366">
        <v>0</v>
      </c>
      <c r="H40" s="366">
        <v>1876.12</v>
      </c>
      <c r="I40" s="366">
        <v>750.64</v>
      </c>
      <c r="J40" s="365">
        <v>0.2857664956067551</v>
      </c>
    </row>
    <row r="41" spans="1:10" ht="27.75" customHeight="1" x14ac:dyDescent="0.2">
      <c r="A41" s="368" t="s">
        <v>1837</v>
      </c>
      <c r="B41" s="368" t="s">
        <v>1836</v>
      </c>
      <c r="C41" s="368" t="s">
        <v>1013</v>
      </c>
      <c r="D41" s="368">
        <v>782</v>
      </c>
      <c r="E41" s="368">
        <v>14858</v>
      </c>
      <c r="F41" s="367">
        <v>635994.05000000005</v>
      </c>
      <c r="G41" s="366">
        <v>0</v>
      </c>
      <c r="H41" s="366">
        <v>490416.74</v>
      </c>
      <c r="I41" s="366">
        <v>145577.31</v>
      </c>
      <c r="J41" s="365">
        <v>0.22889728292269401</v>
      </c>
    </row>
    <row r="42" spans="1:10" ht="27.75" customHeight="1" x14ac:dyDescent="0.2">
      <c r="A42" s="368" t="s">
        <v>3149</v>
      </c>
      <c r="B42" s="368" t="s">
        <v>3148</v>
      </c>
      <c r="C42" s="368" t="s">
        <v>1013</v>
      </c>
      <c r="D42" s="368">
        <v>5</v>
      </c>
      <c r="E42" s="368">
        <v>95</v>
      </c>
      <c r="F42" s="367">
        <v>5695.35</v>
      </c>
      <c r="G42" s="366">
        <v>0</v>
      </c>
      <c r="H42" s="366">
        <v>5311</v>
      </c>
      <c r="I42" s="366">
        <v>384.35</v>
      </c>
      <c r="J42" s="365">
        <v>6.7484878014520619E-2</v>
      </c>
    </row>
    <row r="43" spans="1:10" ht="27.75" customHeight="1" x14ac:dyDescent="0.2">
      <c r="A43" s="368" t="s">
        <v>1829</v>
      </c>
      <c r="B43" s="368" t="s">
        <v>1828</v>
      </c>
      <c r="C43" s="368" t="s">
        <v>1013</v>
      </c>
      <c r="D43" s="368">
        <v>4</v>
      </c>
      <c r="E43" s="368">
        <v>76</v>
      </c>
      <c r="F43" s="367">
        <v>6323.36</v>
      </c>
      <c r="G43" s="366">
        <v>0</v>
      </c>
      <c r="H43" s="366">
        <v>4631.84</v>
      </c>
      <c r="I43" s="366">
        <v>1691.52</v>
      </c>
      <c r="J43" s="365">
        <v>0.26750335264795932</v>
      </c>
    </row>
    <row r="44" spans="1:10" ht="27.75" customHeight="1" x14ac:dyDescent="0.2">
      <c r="A44" s="368" t="s">
        <v>1825</v>
      </c>
      <c r="B44" s="368" t="s">
        <v>1824</v>
      </c>
      <c r="C44" s="368" t="s">
        <v>1013</v>
      </c>
      <c r="D44" s="368">
        <v>8</v>
      </c>
      <c r="E44" s="368">
        <v>152</v>
      </c>
      <c r="F44" s="367">
        <v>12931.52</v>
      </c>
      <c r="G44" s="366">
        <v>0</v>
      </c>
      <c r="H44" s="366">
        <v>9440.08</v>
      </c>
      <c r="I44" s="366">
        <v>3491.44</v>
      </c>
      <c r="J44" s="365">
        <v>0.26999455593773974</v>
      </c>
    </row>
    <row r="45" spans="1:10" ht="27.75" customHeight="1" x14ac:dyDescent="0.2">
      <c r="A45" s="368" t="s">
        <v>1820</v>
      </c>
      <c r="B45" s="368" t="s">
        <v>1819</v>
      </c>
      <c r="C45" s="368" t="s">
        <v>1818</v>
      </c>
      <c r="D45" s="368">
        <v>41</v>
      </c>
      <c r="E45" s="368">
        <v>452.64</v>
      </c>
      <c r="F45" s="367">
        <v>14569.42</v>
      </c>
      <c r="G45" s="366">
        <v>0</v>
      </c>
      <c r="H45" s="366">
        <v>9989.49</v>
      </c>
      <c r="I45" s="366">
        <v>4579.93</v>
      </c>
      <c r="J45" s="365">
        <v>0.31435225286936613</v>
      </c>
    </row>
    <row r="46" spans="1:10" ht="27.75" customHeight="1" x14ac:dyDescent="0.2">
      <c r="A46" s="368" t="s">
        <v>1820</v>
      </c>
      <c r="B46" s="368" t="s">
        <v>1819</v>
      </c>
      <c r="C46" s="368" t="s">
        <v>1961</v>
      </c>
      <c r="D46" s="368">
        <v>72</v>
      </c>
      <c r="E46" s="368">
        <v>33.119999999999997</v>
      </c>
      <c r="F46" s="367">
        <v>933.84</v>
      </c>
      <c r="G46" s="366">
        <v>0</v>
      </c>
      <c r="H46" s="366">
        <v>731.91</v>
      </c>
      <c r="I46" s="366">
        <v>201.93</v>
      </c>
      <c r="J46" s="365">
        <v>0.21623618607041892</v>
      </c>
    </row>
    <row r="47" spans="1:10" ht="27.75" customHeight="1" x14ac:dyDescent="0.2">
      <c r="A47" s="368" t="s">
        <v>1817</v>
      </c>
      <c r="B47" s="368" t="s">
        <v>1816</v>
      </c>
      <c r="C47" s="368" t="s">
        <v>1013</v>
      </c>
      <c r="D47" s="368">
        <v>31</v>
      </c>
      <c r="E47" s="368">
        <v>589</v>
      </c>
      <c r="F47" s="367">
        <v>20024.98</v>
      </c>
      <c r="G47" s="366">
        <v>0</v>
      </c>
      <c r="H47" s="366">
        <v>16334.99</v>
      </c>
      <c r="I47" s="366">
        <v>3689.99</v>
      </c>
      <c r="J47" s="365">
        <v>0.18426934758486649</v>
      </c>
    </row>
    <row r="48" spans="1:10" ht="27.75" customHeight="1" x14ac:dyDescent="0.2">
      <c r="A48" s="368" t="s">
        <v>3146</v>
      </c>
      <c r="B48" s="368" t="s">
        <v>3145</v>
      </c>
      <c r="C48" s="368" t="s">
        <v>1013</v>
      </c>
      <c r="D48" s="368">
        <v>2</v>
      </c>
      <c r="E48" s="368">
        <v>38</v>
      </c>
      <c r="F48" s="367">
        <v>3639.12</v>
      </c>
      <c r="G48" s="366">
        <v>0</v>
      </c>
      <c r="H48" s="366">
        <v>2468.7399999999998</v>
      </c>
      <c r="I48" s="366">
        <v>1170.3800000000001</v>
      </c>
      <c r="J48" s="365">
        <v>0.32161071907494121</v>
      </c>
    </row>
    <row r="49" spans="1:10" ht="27.75" customHeight="1" x14ac:dyDescent="0.2">
      <c r="A49" s="368" t="s">
        <v>1815</v>
      </c>
      <c r="B49" s="368" t="s">
        <v>1814</v>
      </c>
      <c r="C49" s="368" t="s">
        <v>1013</v>
      </c>
      <c r="D49" s="368">
        <v>13</v>
      </c>
      <c r="E49" s="368">
        <v>247</v>
      </c>
      <c r="F49" s="367">
        <v>10187.42</v>
      </c>
      <c r="G49" s="366">
        <v>0</v>
      </c>
      <c r="H49" s="366">
        <v>9569.2999999999993</v>
      </c>
      <c r="I49" s="366">
        <v>618.12</v>
      </c>
      <c r="J49" s="365">
        <v>6.0674832293161569E-2</v>
      </c>
    </row>
    <row r="50" spans="1:10" ht="27.75" customHeight="1" x14ac:dyDescent="0.2">
      <c r="A50" s="368" t="s">
        <v>1960</v>
      </c>
      <c r="B50" s="368" t="s">
        <v>1959</v>
      </c>
      <c r="C50" s="368" t="s">
        <v>1013</v>
      </c>
      <c r="D50" s="368">
        <v>4</v>
      </c>
      <c r="E50" s="368">
        <v>76</v>
      </c>
      <c r="F50" s="367">
        <v>5057.46</v>
      </c>
      <c r="G50" s="366">
        <v>0</v>
      </c>
      <c r="H50" s="366">
        <v>3829.6</v>
      </c>
      <c r="I50" s="366">
        <v>1227.8599999999999</v>
      </c>
      <c r="J50" s="365">
        <v>0.24278194983252463</v>
      </c>
    </row>
    <row r="51" spans="1:10" ht="27.75" customHeight="1" x14ac:dyDescent="0.2">
      <c r="A51" s="368" t="s">
        <v>1813</v>
      </c>
      <c r="B51" s="368" t="s">
        <v>1812</v>
      </c>
      <c r="C51" s="368" t="s">
        <v>1013</v>
      </c>
      <c r="D51" s="368">
        <v>1</v>
      </c>
      <c r="E51" s="368">
        <v>19</v>
      </c>
      <c r="F51" s="367">
        <v>1750.83</v>
      </c>
      <c r="G51" s="366">
        <v>0</v>
      </c>
      <c r="H51" s="366">
        <v>1174.27</v>
      </c>
      <c r="I51" s="366">
        <v>576.55999999999995</v>
      </c>
      <c r="J51" s="365">
        <v>0.32930667169285427</v>
      </c>
    </row>
    <row r="52" spans="1:10" ht="27.75" customHeight="1" x14ac:dyDescent="0.2">
      <c r="A52" s="368" t="s">
        <v>2315</v>
      </c>
      <c r="B52" s="368" t="s">
        <v>2314</v>
      </c>
      <c r="C52" s="368" t="s">
        <v>1013</v>
      </c>
      <c r="D52" s="368">
        <v>1</v>
      </c>
      <c r="E52" s="368">
        <v>19</v>
      </c>
      <c r="F52" s="367">
        <v>1564</v>
      </c>
      <c r="G52" s="366">
        <v>0</v>
      </c>
      <c r="H52" s="366">
        <v>1196.02</v>
      </c>
      <c r="I52" s="366">
        <v>367.98</v>
      </c>
      <c r="J52" s="365">
        <v>0.23528132992327366</v>
      </c>
    </row>
    <row r="53" spans="1:10" ht="27.75" customHeight="1" x14ac:dyDescent="0.2">
      <c r="A53" s="368" t="s">
        <v>1811</v>
      </c>
      <c r="B53" s="368" t="s">
        <v>1810</v>
      </c>
      <c r="C53" s="368" t="s">
        <v>1013</v>
      </c>
      <c r="D53" s="368">
        <v>29</v>
      </c>
      <c r="E53" s="368">
        <v>551</v>
      </c>
      <c r="F53" s="367">
        <v>35273.39</v>
      </c>
      <c r="G53" s="366">
        <v>0</v>
      </c>
      <c r="H53" s="366">
        <v>27285.05</v>
      </c>
      <c r="I53" s="366">
        <v>7988.34</v>
      </c>
      <c r="J53" s="365">
        <v>0.22646930164636855</v>
      </c>
    </row>
    <row r="54" spans="1:10" ht="27.75" customHeight="1" x14ac:dyDescent="0.2">
      <c r="A54" s="368" t="s">
        <v>1807</v>
      </c>
      <c r="B54" s="368" t="s">
        <v>1806</v>
      </c>
      <c r="C54" s="368" t="s">
        <v>1013</v>
      </c>
      <c r="D54" s="368">
        <v>7</v>
      </c>
      <c r="E54" s="368">
        <v>133</v>
      </c>
      <c r="F54" s="367">
        <v>7.0000000000000007E-2</v>
      </c>
      <c r="G54" s="366">
        <v>0</v>
      </c>
      <c r="H54" s="366">
        <v>3726</v>
      </c>
      <c r="I54" s="366">
        <v>-3725.93</v>
      </c>
      <c r="J54" s="365">
        <v>-53227.571428571428</v>
      </c>
    </row>
    <row r="55" spans="1:10" ht="27.75" customHeight="1" x14ac:dyDescent="0.2">
      <c r="A55" s="368" t="s">
        <v>2313</v>
      </c>
      <c r="B55" s="368" t="s">
        <v>2312</v>
      </c>
      <c r="C55" s="368" t="s">
        <v>1013</v>
      </c>
      <c r="D55" s="368">
        <v>17</v>
      </c>
      <c r="E55" s="368">
        <v>323</v>
      </c>
      <c r="F55" s="367">
        <v>9324.33</v>
      </c>
      <c r="G55" s="366">
        <v>0</v>
      </c>
      <c r="H55" s="366">
        <v>10953.19</v>
      </c>
      <c r="I55" s="366">
        <v>-1628.86</v>
      </c>
      <c r="J55" s="365">
        <v>-0.17468922700076037</v>
      </c>
    </row>
    <row r="56" spans="1:10" ht="27.75" customHeight="1" x14ac:dyDescent="0.2">
      <c r="A56" s="368" t="s">
        <v>4431</v>
      </c>
      <c r="B56" s="368" t="s">
        <v>4430</v>
      </c>
      <c r="C56" s="368" t="s">
        <v>1013</v>
      </c>
      <c r="D56" s="368">
        <v>2</v>
      </c>
      <c r="E56" s="368">
        <v>38</v>
      </c>
      <c r="F56" s="367">
        <v>3405.83</v>
      </c>
      <c r="G56" s="366">
        <v>0</v>
      </c>
      <c r="H56" s="366">
        <v>2531.6799999999998</v>
      </c>
      <c r="I56" s="366">
        <v>874.15</v>
      </c>
      <c r="J56" s="365">
        <v>0.25666283989512101</v>
      </c>
    </row>
    <row r="57" spans="1:10" ht="27.75" customHeight="1" x14ac:dyDescent="0.2">
      <c r="A57" s="368" t="s">
        <v>1805</v>
      </c>
      <c r="B57" s="368" t="s">
        <v>1804</v>
      </c>
      <c r="C57" s="368" t="s">
        <v>1013</v>
      </c>
      <c r="D57" s="368">
        <v>1</v>
      </c>
      <c r="E57" s="368">
        <v>19</v>
      </c>
      <c r="F57" s="367">
        <v>1849.97</v>
      </c>
      <c r="G57" s="366">
        <v>0</v>
      </c>
      <c r="H57" s="366">
        <v>1364.13</v>
      </c>
      <c r="I57" s="366">
        <v>485.84</v>
      </c>
      <c r="J57" s="365">
        <v>0.26262047492662044</v>
      </c>
    </row>
    <row r="58" spans="1:10" ht="27.75" customHeight="1" x14ac:dyDescent="0.2">
      <c r="A58" s="368" t="s">
        <v>1802</v>
      </c>
      <c r="B58" s="368" t="s">
        <v>1801</v>
      </c>
      <c r="C58" s="368" t="s">
        <v>1803</v>
      </c>
      <c r="D58" s="368">
        <v>24</v>
      </c>
      <c r="E58" s="368">
        <v>136.22399999999999</v>
      </c>
      <c r="F58" s="367">
        <v>38749.08</v>
      </c>
      <c r="G58" s="366">
        <v>0</v>
      </c>
      <c r="H58" s="366">
        <v>31485.24</v>
      </c>
      <c r="I58" s="366">
        <v>7263.84</v>
      </c>
      <c r="J58" s="365">
        <v>0.18745838610877988</v>
      </c>
    </row>
    <row r="59" spans="1:10" ht="27.75" customHeight="1" x14ac:dyDescent="0.2">
      <c r="A59" s="368" t="s">
        <v>1802</v>
      </c>
      <c r="B59" s="368" t="s">
        <v>1801</v>
      </c>
      <c r="C59" s="368" t="s">
        <v>1800</v>
      </c>
      <c r="D59" s="368">
        <v>96</v>
      </c>
      <c r="E59" s="368">
        <v>45.408000000000001</v>
      </c>
      <c r="F59" s="367">
        <v>11240.64</v>
      </c>
      <c r="G59" s="366">
        <v>0</v>
      </c>
      <c r="H59" s="366">
        <v>10497.96</v>
      </c>
      <c r="I59" s="366">
        <v>742.68</v>
      </c>
      <c r="J59" s="365">
        <v>6.6070971047911861E-2</v>
      </c>
    </row>
    <row r="60" spans="1:10" ht="27.75" customHeight="1" x14ac:dyDescent="0.2">
      <c r="A60" s="368" t="s">
        <v>1799</v>
      </c>
      <c r="B60" s="368" t="s">
        <v>1798</v>
      </c>
      <c r="C60" s="368" t="s">
        <v>1013</v>
      </c>
      <c r="D60" s="368">
        <v>14</v>
      </c>
      <c r="E60" s="368">
        <v>266</v>
      </c>
      <c r="F60" s="367">
        <v>22307.3</v>
      </c>
      <c r="G60" s="366">
        <v>0</v>
      </c>
      <c r="H60" s="366">
        <v>17029.599999999999</v>
      </c>
      <c r="I60" s="366">
        <v>5277.7</v>
      </c>
      <c r="J60" s="365">
        <v>0.23659071245735702</v>
      </c>
    </row>
    <row r="61" spans="1:10" ht="27.75" customHeight="1" x14ac:dyDescent="0.2">
      <c r="A61" s="368" t="s">
        <v>12556</v>
      </c>
      <c r="B61" s="368" t="s">
        <v>12555</v>
      </c>
      <c r="C61" s="368" t="s">
        <v>1013</v>
      </c>
      <c r="D61" s="368">
        <v>12</v>
      </c>
      <c r="E61" s="368">
        <v>228</v>
      </c>
      <c r="F61" s="367">
        <v>26284.080000000002</v>
      </c>
      <c r="G61" s="366">
        <v>0</v>
      </c>
      <c r="H61" s="366">
        <v>19420.919999999998</v>
      </c>
      <c r="I61" s="366">
        <v>6863.16</v>
      </c>
      <c r="J61" s="365">
        <v>0.26111471278431658</v>
      </c>
    </row>
    <row r="62" spans="1:10" ht="27.75" customHeight="1" x14ac:dyDescent="0.2">
      <c r="A62" s="368" t="s">
        <v>1789</v>
      </c>
      <c r="B62" s="368" t="s">
        <v>1788</v>
      </c>
      <c r="C62" s="368" t="s">
        <v>1785</v>
      </c>
      <c r="D62" s="368">
        <v>100</v>
      </c>
      <c r="E62" s="368">
        <v>2000</v>
      </c>
      <c r="F62" s="367">
        <v>38134.15</v>
      </c>
      <c r="G62" s="366">
        <v>0</v>
      </c>
      <c r="H62" s="366">
        <v>33417</v>
      </c>
      <c r="I62" s="366">
        <v>4717.1499999999996</v>
      </c>
      <c r="J62" s="365">
        <v>0.12369883686931529</v>
      </c>
    </row>
    <row r="63" spans="1:10" ht="27.75" customHeight="1" x14ac:dyDescent="0.2">
      <c r="A63" s="368" t="s">
        <v>1787</v>
      </c>
      <c r="B63" s="368" t="s">
        <v>1786</v>
      </c>
      <c r="C63" s="368" t="s">
        <v>1785</v>
      </c>
      <c r="D63" s="368">
        <v>12</v>
      </c>
      <c r="E63" s="368">
        <v>240</v>
      </c>
      <c r="F63" s="367">
        <v>5246.88</v>
      </c>
      <c r="G63" s="366">
        <v>0</v>
      </c>
      <c r="H63" s="366">
        <v>4972.8</v>
      </c>
      <c r="I63" s="366">
        <v>274.08</v>
      </c>
      <c r="J63" s="365">
        <v>5.2236757844661967E-2</v>
      </c>
    </row>
    <row r="64" spans="1:10" ht="27.75" customHeight="1" x14ac:dyDescent="0.2">
      <c r="A64" s="368" t="s">
        <v>1784</v>
      </c>
      <c r="B64" s="368" t="s">
        <v>1783</v>
      </c>
      <c r="C64" s="368" t="s">
        <v>1771</v>
      </c>
      <c r="D64" s="368">
        <v>87</v>
      </c>
      <c r="E64" s="368">
        <v>522</v>
      </c>
      <c r="F64" s="367">
        <v>54609.62</v>
      </c>
      <c r="G64" s="366">
        <v>0</v>
      </c>
      <c r="H64" s="366">
        <v>36208.559999999998</v>
      </c>
      <c r="I64" s="366">
        <v>18401.060000000001</v>
      </c>
      <c r="J64" s="365">
        <v>0.33695638241027864</v>
      </c>
    </row>
    <row r="65" spans="1:10" ht="27.75" customHeight="1" x14ac:dyDescent="0.2">
      <c r="A65" s="368" t="s">
        <v>1784</v>
      </c>
      <c r="B65" s="368" t="s">
        <v>1783</v>
      </c>
      <c r="C65" s="368" t="s">
        <v>1774</v>
      </c>
      <c r="D65" s="368">
        <v>144</v>
      </c>
      <c r="E65" s="368">
        <v>36</v>
      </c>
      <c r="F65" s="367">
        <v>3559.68</v>
      </c>
      <c r="G65" s="366">
        <v>0</v>
      </c>
      <c r="H65" s="366">
        <v>2552.8000000000002</v>
      </c>
      <c r="I65" s="366">
        <v>1006.88</v>
      </c>
      <c r="J65" s="365">
        <v>0.28285688601222581</v>
      </c>
    </row>
    <row r="66" spans="1:10" ht="27.75" customHeight="1" x14ac:dyDescent="0.2">
      <c r="A66" s="368" t="s">
        <v>1782</v>
      </c>
      <c r="B66" s="368" t="s">
        <v>1781</v>
      </c>
      <c r="C66" s="368" t="s">
        <v>1771</v>
      </c>
      <c r="D66" s="368">
        <v>119</v>
      </c>
      <c r="E66" s="368">
        <v>714</v>
      </c>
      <c r="F66" s="367">
        <v>103521.97</v>
      </c>
      <c r="G66" s="366">
        <v>0</v>
      </c>
      <c r="H66" s="366">
        <v>74062.210000000006</v>
      </c>
      <c r="I66" s="366">
        <v>29459.759999999998</v>
      </c>
      <c r="J66" s="365">
        <v>0.28457495544182554</v>
      </c>
    </row>
    <row r="67" spans="1:10" ht="27.75" customHeight="1" x14ac:dyDescent="0.2">
      <c r="A67" s="368" t="s">
        <v>1782</v>
      </c>
      <c r="B67" s="368" t="s">
        <v>1781</v>
      </c>
      <c r="C67" s="368" t="s">
        <v>1774</v>
      </c>
      <c r="D67" s="368">
        <v>120</v>
      </c>
      <c r="E67" s="368">
        <v>30</v>
      </c>
      <c r="F67" s="367">
        <v>4376.3999999999996</v>
      </c>
      <c r="G67" s="366">
        <v>0</v>
      </c>
      <c r="H67" s="366">
        <v>3125.4</v>
      </c>
      <c r="I67" s="366">
        <v>1251</v>
      </c>
      <c r="J67" s="365">
        <v>0.28585138469975324</v>
      </c>
    </row>
    <row r="68" spans="1:10" ht="27.75" customHeight="1" x14ac:dyDescent="0.2">
      <c r="A68" s="368" t="s">
        <v>1780</v>
      </c>
      <c r="B68" s="368" t="s">
        <v>1779</v>
      </c>
      <c r="C68" s="368" t="s">
        <v>1771</v>
      </c>
      <c r="D68" s="368">
        <v>4</v>
      </c>
      <c r="E68" s="368">
        <v>24</v>
      </c>
      <c r="F68" s="367">
        <v>5898.38</v>
      </c>
      <c r="G68" s="366">
        <v>0</v>
      </c>
      <c r="H68" s="366">
        <v>3835.68</v>
      </c>
      <c r="I68" s="366">
        <v>2062.6999999999998</v>
      </c>
      <c r="J68" s="365">
        <v>0.34970619051332741</v>
      </c>
    </row>
    <row r="69" spans="1:10" ht="27.75" customHeight="1" x14ac:dyDescent="0.2">
      <c r="A69" s="368" t="s">
        <v>1780</v>
      </c>
      <c r="B69" s="368" t="s">
        <v>1779</v>
      </c>
      <c r="C69" s="368" t="s">
        <v>1774</v>
      </c>
      <c r="D69" s="368">
        <v>72</v>
      </c>
      <c r="E69" s="368">
        <v>18</v>
      </c>
      <c r="F69" s="367">
        <v>3850.56</v>
      </c>
      <c r="G69" s="366">
        <v>0</v>
      </c>
      <c r="H69" s="366">
        <v>2883.66</v>
      </c>
      <c r="I69" s="366">
        <v>966.9</v>
      </c>
      <c r="J69" s="365">
        <v>0.25110633258539017</v>
      </c>
    </row>
    <row r="70" spans="1:10" ht="27.75" customHeight="1" x14ac:dyDescent="0.2">
      <c r="A70" s="368" t="s">
        <v>1778</v>
      </c>
      <c r="B70" s="368" t="s">
        <v>1777</v>
      </c>
      <c r="C70" s="368" t="s">
        <v>1771</v>
      </c>
      <c r="D70" s="368">
        <v>103</v>
      </c>
      <c r="E70" s="368">
        <v>618</v>
      </c>
      <c r="F70" s="367">
        <v>66481.62</v>
      </c>
      <c r="G70" s="366">
        <v>0</v>
      </c>
      <c r="H70" s="366">
        <v>41467.760000000002</v>
      </c>
      <c r="I70" s="366">
        <v>25013.86</v>
      </c>
      <c r="J70" s="365">
        <v>0.37625226340754031</v>
      </c>
    </row>
    <row r="71" spans="1:10" ht="27.75" customHeight="1" x14ac:dyDescent="0.2">
      <c r="A71" s="368" t="s">
        <v>1778</v>
      </c>
      <c r="B71" s="368" t="s">
        <v>1777</v>
      </c>
      <c r="C71" s="368" t="s">
        <v>1774</v>
      </c>
      <c r="D71" s="368">
        <v>96</v>
      </c>
      <c r="E71" s="368">
        <v>24</v>
      </c>
      <c r="F71" s="367">
        <v>2761.92</v>
      </c>
      <c r="G71" s="366">
        <v>0</v>
      </c>
      <c r="H71" s="366">
        <v>1651.17</v>
      </c>
      <c r="I71" s="366">
        <v>1110.75</v>
      </c>
      <c r="J71" s="365">
        <v>0.40216588460201597</v>
      </c>
    </row>
    <row r="72" spans="1:10" ht="27.75" customHeight="1" x14ac:dyDescent="0.2">
      <c r="A72" s="368" t="s">
        <v>1776</v>
      </c>
      <c r="B72" s="368" t="s">
        <v>1775</v>
      </c>
      <c r="C72" s="368" t="s">
        <v>1771</v>
      </c>
      <c r="D72" s="368">
        <v>90</v>
      </c>
      <c r="E72" s="368">
        <v>540</v>
      </c>
      <c r="F72" s="367">
        <v>55649.42</v>
      </c>
      <c r="G72" s="366">
        <v>0</v>
      </c>
      <c r="H72" s="366">
        <v>43195.39</v>
      </c>
      <c r="I72" s="366">
        <v>12454.03</v>
      </c>
      <c r="J72" s="365">
        <v>0.22379442588979365</v>
      </c>
    </row>
    <row r="73" spans="1:10" ht="27.75" customHeight="1" x14ac:dyDescent="0.2">
      <c r="A73" s="368" t="s">
        <v>1776</v>
      </c>
      <c r="B73" s="368" t="s">
        <v>1775</v>
      </c>
      <c r="C73" s="368" t="s">
        <v>1774</v>
      </c>
      <c r="D73" s="368">
        <v>144</v>
      </c>
      <c r="E73" s="368">
        <v>36</v>
      </c>
      <c r="F73" s="367">
        <v>3909.6</v>
      </c>
      <c r="G73" s="366">
        <v>0</v>
      </c>
      <c r="H73" s="366">
        <v>2881.88</v>
      </c>
      <c r="I73" s="366">
        <v>1027.72</v>
      </c>
      <c r="J73" s="365">
        <v>0.26287088193165542</v>
      </c>
    </row>
    <row r="74" spans="1:10" ht="27.75" customHeight="1" x14ac:dyDescent="0.2">
      <c r="A74" s="368" t="s">
        <v>1773</v>
      </c>
      <c r="B74" s="368" t="s">
        <v>1772</v>
      </c>
      <c r="C74" s="368" t="s">
        <v>1771</v>
      </c>
      <c r="D74" s="368">
        <v>68</v>
      </c>
      <c r="E74" s="368">
        <v>408</v>
      </c>
      <c r="F74" s="367">
        <v>42774.35</v>
      </c>
      <c r="G74" s="366">
        <v>0</v>
      </c>
      <c r="H74" s="366">
        <v>37057.160000000003</v>
      </c>
      <c r="I74" s="366">
        <v>5717.19</v>
      </c>
      <c r="J74" s="365">
        <v>0.13365930750554947</v>
      </c>
    </row>
    <row r="75" spans="1:10" ht="27.75" customHeight="1" x14ac:dyDescent="0.2">
      <c r="A75" s="368" t="s">
        <v>1773</v>
      </c>
      <c r="B75" s="368" t="s">
        <v>1772</v>
      </c>
      <c r="C75" s="368" t="s">
        <v>1774</v>
      </c>
      <c r="D75" s="368">
        <v>120</v>
      </c>
      <c r="E75" s="368">
        <v>30</v>
      </c>
      <c r="F75" s="367">
        <v>3646.8</v>
      </c>
      <c r="G75" s="366">
        <v>0</v>
      </c>
      <c r="H75" s="366">
        <v>2725.03</v>
      </c>
      <c r="I75" s="366">
        <v>921.77</v>
      </c>
      <c r="J75" s="365">
        <v>0.2527613249972579</v>
      </c>
    </row>
    <row r="76" spans="1:10" ht="27.75" customHeight="1" x14ac:dyDescent="0.2">
      <c r="A76" s="368" t="s">
        <v>1770</v>
      </c>
      <c r="B76" s="368" t="s">
        <v>1769</v>
      </c>
      <c r="C76" s="368" t="s">
        <v>1764</v>
      </c>
      <c r="D76" s="368">
        <v>4</v>
      </c>
      <c r="E76" s="368">
        <v>56.76</v>
      </c>
      <c r="F76" s="367">
        <v>5739.41</v>
      </c>
      <c r="G76" s="366">
        <v>0</v>
      </c>
      <c r="H76" s="366">
        <v>3839.8</v>
      </c>
      <c r="I76" s="366">
        <v>1899.61</v>
      </c>
      <c r="J76" s="365">
        <v>0.3309765289463551</v>
      </c>
    </row>
    <row r="77" spans="1:10" ht="27.75" customHeight="1" x14ac:dyDescent="0.2">
      <c r="A77" s="368" t="s">
        <v>1768</v>
      </c>
      <c r="B77" s="368" t="s">
        <v>1767</v>
      </c>
      <c r="C77" s="368" t="s">
        <v>1764</v>
      </c>
      <c r="D77" s="368">
        <v>1</v>
      </c>
      <c r="E77" s="368">
        <v>14.19</v>
      </c>
      <c r="F77" s="367">
        <v>1396.71</v>
      </c>
      <c r="G77" s="366">
        <v>0</v>
      </c>
      <c r="H77" s="366">
        <v>998.38</v>
      </c>
      <c r="I77" s="366">
        <v>398.33</v>
      </c>
      <c r="J77" s="365">
        <v>0.28519162889934202</v>
      </c>
    </row>
    <row r="78" spans="1:10" ht="27.75" customHeight="1" x14ac:dyDescent="0.2">
      <c r="A78" s="368" t="s">
        <v>1766</v>
      </c>
      <c r="B78" s="368" t="s">
        <v>1765</v>
      </c>
      <c r="C78" s="368" t="s">
        <v>1764</v>
      </c>
      <c r="D78" s="368">
        <v>2</v>
      </c>
      <c r="E78" s="368">
        <v>28.38</v>
      </c>
      <c r="F78" s="367">
        <v>2797.54</v>
      </c>
      <c r="G78" s="366">
        <v>0</v>
      </c>
      <c r="H78" s="366">
        <v>1995.12</v>
      </c>
      <c r="I78" s="366">
        <v>802.42</v>
      </c>
      <c r="J78" s="365">
        <v>0.28683057257447614</v>
      </c>
    </row>
    <row r="79" spans="1:10" ht="27.75" customHeight="1" x14ac:dyDescent="0.2">
      <c r="A79" s="368" t="s">
        <v>2419</v>
      </c>
      <c r="B79" s="368" t="s">
        <v>2418</v>
      </c>
      <c r="C79" s="368" t="s">
        <v>1764</v>
      </c>
      <c r="D79" s="368">
        <v>1</v>
      </c>
      <c r="E79" s="368">
        <v>14.19</v>
      </c>
      <c r="F79" s="367">
        <v>1719.98</v>
      </c>
      <c r="G79" s="366">
        <v>0</v>
      </c>
      <c r="H79" s="366">
        <v>1257.5999999999999</v>
      </c>
      <c r="I79" s="366">
        <v>462.38</v>
      </c>
      <c r="J79" s="365">
        <v>0.26882870731055014</v>
      </c>
    </row>
    <row r="80" spans="1:10" ht="27.75" customHeight="1" x14ac:dyDescent="0.2">
      <c r="A80" s="368" t="s">
        <v>1763</v>
      </c>
      <c r="B80" s="368" t="s">
        <v>1762</v>
      </c>
      <c r="C80" s="368" t="s">
        <v>1764</v>
      </c>
      <c r="D80" s="368">
        <v>109</v>
      </c>
      <c r="E80" s="368">
        <v>1546.71</v>
      </c>
      <c r="F80" s="367">
        <v>131881.01999999999</v>
      </c>
      <c r="G80" s="366">
        <v>0</v>
      </c>
      <c r="H80" s="366">
        <v>107114.39</v>
      </c>
      <c r="I80" s="366">
        <v>24766.63</v>
      </c>
      <c r="J80" s="365">
        <v>0.18779525666392327</v>
      </c>
    </row>
    <row r="81" spans="1:10" ht="27.75" customHeight="1" x14ac:dyDescent="0.2">
      <c r="A81" s="368" t="s">
        <v>1763</v>
      </c>
      <c r="B81" s="368" t="s">
        <v>1762</v>
      </c>
      <c r="C81" s="368" t="s">
        <v>1074</v>
      </c>
      <c r="D81" s="368">
        <v>30</v>
      </c>
      <c r="E81" s="368">
        <v>28.38</v>
      </c>
      <c r="F81" s="367">
        <v>2479.8000000000002</v>
      </c>
      <c r="G81" s="366">
        <v>0</v>
      </c>
      <c r="H81" s="366">
        <v>1966.76</v>
      </c>
      <c r="I81" s="366">
        <v>513.04</v>
      </c>
      <c r="J81" s="365">
        <v>0.20688765223001854</v>
      </c>
    </row>
    <row r="82" spans="1:10" ht="27.75" customHeight="1" x14ac:dyDescent="0.2">
      <c r="A82" s="368" t="s">
        <v>1761</v>
      </c>
      <c r="B82" s="368" t="s">
        <v>1760</v>
      </c>
      <c r="C82" s="368" t="s">
        <v>1099</v>
      </c>
      <c r="D82" s="368">
        <v>15000</v>
      </c>
      <c r="E82" s="368">
        <v>15000</v>
      </c>
      <c r="F82" s="367">
        <v>210450</v>
      </c>
      <c r="G82" s="366">
        <v>0</v>
      </c>
      <c r="H82" s="366">
        <v>177000</v>
      </c>
      <c r="I82" s="366">
        <v>33450</v>
      </c>
      <c r="J82" s="365">
        <v>0.15894511760513186</v>
      </c>
    </row>
    <row r="83" spans="1:10" ht="27.75" customHeight="1" x14ac:dyDescent="0.2">
      <c r="A83" s="368" t="s">
        <v>1755</v>
      </c>
      <c r="B83" s="368" t="s">
        <v>1754</v>
      </c>
      <c r="C83" s="368" t="s">
        <v>1018</v>
      </c>
      <c r="D83" s="368">
        <v>2</v>
      </c>
      <c r="E83" s="368">
        <v>416</v>
      </c>
      <c r="F83" s="367">
        <v>7617.94</v>
      </c>
      <c r="G83" s="366">
        <v>0</v>
      </c>
      <c r="H83" s="366">
        <v>6136.1</v>
      </c>
      <c r="I83" s="366">
        <v>1481.84</v>
      </c>
      <c r="J83" s="365">
        <v>0.19451977831277223</v>
      </c>
    </row>
    <row r="84" spans="1:10" ht="27.75" customHeight="1" x14ac:dyDescent="0.2">
      <c r="A84" s="368" t="s">
        <v>1753</v>
      </c>
      <c r="B84" s="368" t="s">
        <v>1752</v>
      </c>
      <c r="C84" s="368" t="s">
        <v>1018</v>
      </c>
      <c r="D84" s="368">
        <v>3</v>
      </c>
      <c r="E84" s="368">
        <v>624</v>
      </c>
      <c r="F84" s="367">
        <v>18129.04</v>
      </c>
      <c r="G84" s="366">
        <v>0</v>
      </c>
      <c r="H84" s="366">
        <v>14393.22</v>
      </c>
      <c r="I84" s="366">
        <v>3735.82</v>
      </c>
      <c r="J84" s="365">
        <v>0.20606827498863703</v>
      </c>
    </row>
    <row r="85" spans="1:10" ht="27.75" customHeight="1" x14ac:dyDescent="0.2">
      <c r="A85" s="368" t="s">
        <v>1751</v>
      </c>
      <c r="B85" s="368" t="s">
        <v>1750</v>
      </c>
      <c r="C85" s="368" t="s">
        <v>1018</v>
      </c>
      <c r="D85" s="368">
        <v>2</v>
      </c>
      <c r="E85" s="368">
        <v>416</v>
      </c>
      <c r="F85" s="367">
        <v>18529.79</v>
      </c>
      <c r="G85" s="366">
        <v>0</v>
      </c>
      <c r="H85" s="366">
        <v>15255.04</v>
      </c>
      <c r="I85" s="366">
        <v>3274.75</v>
      </c>
      <c r="J85" s="365">
        <v>0.17672893216814653</v>
      </c>
    </row>
    <row r="86" spans="1:10" ht="27.75" customHeight="1" x14ac:dyDescent="0.2">
      <c r="A86" s="368" t="s">
        <v>1749</v>
      </c>
      <c r="B86" s="368" t="s">
        <v>1748</v>
      </c>
      <c r="C86" s="368" t="s">
        <v>1018</v>
      </c>
      <c r="D86" s="368">
        <v>1</v>
      </c>
      <c r="E86" s="368">
        <v>208</v>
      </c>
      <c r="F86" s="367">
        <v>10574</v>
      </c>
      <c r="G86" s="366">
        <v>0</v>
      </c>
      <c r="H86" s="366">
        <v>9656.84</v>
      </c>
      <c r="I86" s="366">
        <v>917.16</v>
      </c>
      <c r="J86" s="365">
        <v>8.6737280121051641E-2</v>
      </c>
    </row>
    <row r="87" spans="1:10" ht="27.75" customHeight="1" x14ac:dyDescent="0.2">
      <c r="A87" s="368" t="s">
        <v>1747</v>
      </c>
      <c r="B87" s="368" t="s">
        <v>1746</v>
      </c>
      <c r="C87" s="368" t="s">
        <v>1018</v>
      </c>
      <c r="D87" s="368">
        <v>12</v>
      </c>
      <c r="E87" s="368">
        <v>2496</v>
      </c>
      <c r="F87" s="367">
        <v>143146.29999999999</v>
      </c>
      <c r="G87" s="366">
        <v>0</v>
      </c>
      <c r="H87" s="366">
        <v>139051.79999999999</v>
      </c>
      <c r="I87" s="366">
        <v>4094.5</v>
      </c>
      <c r="J87" s="365">
        <v>2.8603603446264416E-2</v>
      </c>
    </row>
    <row r="88" spans="1:10" ht="27.75" customHeight="1" x14ac:dyDescent="0.2">
      <c r="A88" s="368" t="s">
        <v>1745</v>
      </c>
      <c r="B88" s="368" t="s">
        <v>1744</v>
      </c>
      <c r="C88" s="368" t="s">
        <v>1018</v>
      </c>
      <c r="D88" s="368">
        <v>1</v>
      </c>
      <c r="E88" s="368">
        <v>208</v>
      </c>
      <c r="F88" s="367">
        <v>14800.45</v>
      </c>
      <c r="G88" s="366">
        <v>0</v>
      </c>
      <c r="H88" s="366">
        <v>11091.27</v>
      </c>
      <c r="I88" s="366">
        <v>3709.18</v>
      </c>
      <c r="J88" s="365">
        <v>0.25061265029103846</v>
      </c>
    </row>
    <row r="89" spans="1:10" ht="27.75" customHeight="1" x14ac:dyDescent="0.2">
      <c r="A89" s="368" t="s">
        <v>1743</v>
      </c>
      <c r="B89" s="368" t="s">
        <v>1742</v>
      </c>
      <c r="C89" s="368" t="s">
        <v>1018</v>
      </c>
      <c r="D89" s="368">
        <v>1</v>
      </c>
      <c r="E89" s="368">
        <v>208</v>
      </c>
      <c r="F89" s="367">
        <v>14567.01</v>
      </c>
      <c r="G89" s="366">
        <v>0</v>
      </c>
      <c r="H89" s="366">
        <v>13425.64</v>
      </c>
      <c r="I89" s="366">
        <v>1141.3699999999999</v>
      </c>
      <c r="J89" s="365">
        <v>7.8353073142669635E-2</v>
      </c>
    </row>
    <row r="90" spans="1:10" ht="27.75" customHeight="1" x14ac:dyDescent="0.2">
      <c r="A90" s="368" t="s">
        <v>1737</v>
      </c>
      <c r="B90" s="368" t="s">
        <v>1736</v>
      </c>
      <c r="C90" s="368" t="s">
        <v>1018</v>
      </c>
      <c r="D90" s="368">
        <v>10</v>
      </c>
      <c r="E90" s="368">
        <v>2080</v>
      </c>
      <c r="F90" s="367">
        <v>75548.399999999994</v>
      </c>
      <c r="G90" s="366">
        <v>0</v>
      </c>
      <c r="H90" s="366">
        <v>89807.89</v>
      </c>
      <c r="I90" s="366">
        <v>-14259.49</v>
      </c>
      <c r="J90" s="365">
        <v>-0.18874641951384807</v>
      </c>
    </row>
    <row r="91" spans="1:10" ht="27.75" customHeight="1" x14ac:dyDescent="0.2">
      <c r="A91" s="368" t="s">
        <v>2307</v>
      </c>
      <c r="B91" s="368" t="s">
        <v>2306</v>
      </c>
      <c r="C91" s="368" t="s">
        <v>1018</v>
      </c>
      <c r="D91" s="368">
        <v>1</v>
      </c>
      <c r="E91" s="368">
        <v>208</v>
      </c>
      <c r="F91" s="367">
        <v>18509.09</v>
      </c>
      <c r="G91" s="366">
        <v>0</v>
      </c>
      <c r="H91" s="366">
        <v>11832.06</v>
      </c>
      <c r="I91" s="366">
        <v>6677.03</v>
      </c>
      <c r="J91" s="365">
        <v>0.36074328883807905</v>
      </c>
    </row>
    <row r="92" spans="1:10" ht="27.75" customHeight="1" x14ac:dyDescent="0.2">
      <c r="A92" s="368" t="s">
        <v>1733</v>
      </c>
      <c r="B92" s="368" t="s">
        <v>1732</v>
      </c>
      <c r="C92" s="368" t="s">
        <v>1018</v>
      </c>
      <c r="D92" s="368">
        <v>2</v>
      </c>
      <c r="E92" s="368">
        <v>416</v>
      </c>
      <c r="F92" s="367">
        <v>27560</v>
      </c>
      <c r="G92" s="366">
        <v>0</v>
      </c>
      <c r="H92" s="366">
        <v>22552.36</v>
      </c>
      <c r="I92" s="366">
        <v>5007.6400000000003</v>
      </c>
      <c r="J92" s="365">
        <v>0.18169956458635703</v>
      </c>
    </row>
    <row r="93" spans="1:10" ht="27.75" customHeight="1" x14ac:dyDescent="0.2">
      <c r="A93" s="368" t="s">
        <v>3140</v>
      </c>
      <c r="B93" s="368" t="s">
        <v>3139</v>
      </c>
      <c r="C93" s="368" t="s">
        <v>1018</v>
      </c>
      <c r="D93" s="368">
        <v>1</v>
      </c>
      <c r="E93" s="368">
        <v>208</v>
      </c>
      <c r="F93" s="367">
        <v>14116.33</v>
      </c>
      <c r="G93" s="366">
        <v>0</v>
      </c>
      <c r="H93" s="366">
        <v>14316.33</v>
      </c>
      <c r="I93" s="366">
        <v>-200</v>
      </c>
      <c r="J93" s="365">
        <v>-1.4167988421919861E-2</v>
      </c>
    </row>
    <row r="94" spans="1:10" ht="27.75" customHeight="1" x14ac:dyDescent="0.2">
      <c r="A94" s="368" t="s">
        <v>1729</v>
      </c>
      <c r="B94" s="368" t="s">
        <v>1728</v>
      </c>
      <c r="C94" s="368" t="s">
        <v>1018</v>
      </c>
      <c r="D94" s="368">
        <v>2</v>
      </c>
      <c r="E94" s="368">
        <v>416</v>
      </c>
      <c r="F94" s="367">
        <v>38618.46</v>
      </c>
      <c r="G94" s="366">
        <v>0</v>
      </c>
      <c r="H94" s="366">
        <v>30426.1</v>
      </c>
      <c r="I94" s="366">
        <v>8192.36</v>
      </c>
      <c r="J94" s="365">
        <v>0.21213585420029696</v>
      </c>
    </row>
    <row r="95" spans="1:10" ht="27.75" customHeight="1" x14ac:dyDescent="0.2">
      <c r="A95" s="368" t="s">
        <v>1952</v>
      </c>
      <c r="B95" s="368" t="s">
        <v>1951</v>
      </c>
      <c r="C95" s="368" t="s">
        <v>1018</v>
      </c>
      <c r="D95" s="368">
        <v>1</v>
      </c>
      <c r="E95" s="368">
        <v>208</v>
      </c>
      <c r="F95" s="367">
        <v>8526.4699999999993</v>
      </c>
      <c r="G95" s="366">
        <v>0</v>
      </c>
      <c r="H95" s="366">
        <v>7751.32</v>
      </c>
      <c r="I95" s="366">
        <v>775.15</v>
      </c>
      <c r="J95" s="365">
        <v>9.0911010066299425E-2</v>
      </c>
    </row>
    <row r="96" spans="1:10" ht="27.75" customHeight="1" x14ac:dyDescent="0.2">
      <c r="A96" s="368" t="s">
        <v>1725</v>
      </c>
      <c r="B96" s="368" t="s">
        <v>1724</v>
      </c>
      <c r="C96" s="368" t="s">
        <v>1018</v>
      </c>
      <c r="D96" s="368">
        <v>3</v>
      </c>
      <c r="E96" s="368">
        <v>624</v>
      </c>
      <c r="F96" s="367">
        <v>35811</v>
      </c>
      <c r="G96" s="366">
        <v>0</v>
      </c>
      <c r="H96" s="366">
        <v>28833.06</v>
      </c>
      <c r="I96" s="366">
        <v>6977.94</v>
      </c>
      <c r="J96" s="365">
        <v>0.19485465359805645</v>
      </c>
    </row>
    <row r="97" spans="1:10" ht="27.75" customHeight="1" x14ac:dyDescent="0.2">
      <c r="A97" s="368" t="s">
        <v>1723</v>
      </c>
      <c r="B97" s="368" t="s">
        <v>1722</v>
      </c>
      <c r="C97" s="368" t="s">
        <v>1018</v>
      </c>
      <c r="D97" s="368">
        <v>2</v>
      </c>
      <c r="E97" s="368">
        <v>416</v>
      </c>
      <c r="F97" s="367">
        <v>22634.16</v>
      </c>
      <c r="G97" s="366">
        <v>0</v>
      </c>
      <c r="H97" s="366">
        <v>18287.509999999998</v>
      </c>
      <c r="I97" s="366">
        <v>4346.6499999999996</v>
      </c>
      <c r="J97" s="365">
        <v>0.19203937764865142</v>
      </c>
    </row>
    <row r="98" spans="1:10" ht="27.75" customHeight="1" x14ac:dyDescent="0.2">
      <c r="A98" s="368" t="s">
        <v>5269</v>
      </c>
      <c r="B98" s="368" t="s">
        <v>5268</v>
      </c>
      <c r="C98" s="368" t="s">
        <v>1018</v>
      </c>
      <c r="D98" s="368">
        <v>1</v>
      </c>
      <c r="E98" s="368">
        <v>208</v>
      </c>
      <c r="F98" s="367">
        <v>12101.88</v>
      </c>
      <c r="G98" s="366">
        <v>0</v>
      </c>
      <c r="H98" s="366">
        <v>14237.59</v>
      </c>
      <c r="I98" s="366">
        <v>-2135.71</v>
      </c>
      <c r="J98" s="365">
        <v>-0.17647753902699415</v>
      </c>
    </row>
    <row r="99" spans="1:10" ht="27.75" customHeight="1" x14ac:dyDescent="0.2">
      <c r="A99" s="368" t="s">
        <v>1721</v>
      </c>
      <c r="B99" s="368" t="s">
        <v>1720</v>
      </c>
      <c r="C99" s="368" t="s">
        <v>1719</v>
      </c>
      <c r="D99" s="368">
        <v>24</v>
      </c>
      <c r="E99" s="368">
        <v>21.6</v>
      </c>
      <c r="F99" s="367">
        <v>1935.12</v>
      </c>
      <c r="G99" s="366">
        <v>0</v>
      </c>
      <c r="H99" s="366">
        <v>1423</v>
      </c>
      <c r="I99" s="366">
        <v>512.12</v>
      </c>
      <c r="J99" s="365">
        <v>0.26464508660961594</v>
      </c>
    </row>
    <row r="100" spans="1:10" ht="27.75" customHeight="1" x14ac:dyDescent="0.2">
      <c r="A100" s="368" t="s">
        <v>1718</v>
      </c>
      <c r="B100" s="368" t="s">
        <v>1717</v>
      </c>
      <c r="C100" s="368" t="s">
        <v>1714</v>
      </c>
      <c r="D100" s="368">
        <v>10</v>
      </c>
      <c r="E100" s="368">
        <v>216</v>
      </c>
      <c r="F100" s="367">
        <v>19709.84</v>
      </c>
      <c r="G100" s="366">
        <v>0</v>
      </c>
      <c r="H100" s="366">
        <v>14690.3</v>
      </c>
      <c r="I100" s="366">
        <v>5019.54</v>
      </c>
      <c r="J100" s="365">
        <v>0.25467177815750913</v>
      </c>
    </row>
    <row r="101" spans="1:10" ht="27.75" customHeight="1" x14ac:dyDescent="0.2">
      <c r="A101" s="368" t="s">
        <v>2305</v>
      </c>
      <c r="B101" s="368" t="s">
        <v>2304</v>
      </c>
      <c r="C101" s="368" t="s">
        <v>1714</v>
      </c>
      <c r="D101" s="368">
        <v>5</v>
      </c>
      <c r="E101" s="368">
        <v>108</v>
      </c>
      <c r="F101" s="367">
        <v>10518.65</v>
      </c>
      <c r="G101" s="366">
        <v>0</v>
      </c>
      <c r="H101" s="366">
        <v>7131.05</v>
      </c>
      <c r="I101" s="366">
        <v>3387.6</v>
      </c>
      <c r="J101" s="365">
        <v>0.32205653767356079</v>
      </c>
    </row>
    <row r="102" spans="1:10" ht="27.75" customHeight="1" x14ac:dyDescent="0.2">
      <c r="A102" s="368" t="s">
        <v>1713</v>
      </c>
      <c r="B102" s="368" t="s">
        <v>1712</v>
      </c>
      <c r="C102" s="368" t="s">
        <v>1099</v>
      </c>
      <c r="D102" s="368">
        <v>1000</v>
      </c>
      <c r="E102" s="368">
        <v>1000</v>
      </c>
      <c r="F102" s="367">
        <v>30800</v>
      </c>
      <c r="G102" s="366">
        <v>0</v>
      </c>
      <c r="H102" s="366">
        <v>30800</v>
      </c>
      <c r="I102" s="366">
        <v>0</v>
      </c>
      <c r="J102" s="365">
        <v>0</v>
      </c>
    </row>
    <row r="103" spans="1:10" ht="27.75" customHeight="1" x14ac:dyDescent="0.2">
      <c r="A103" s="368" t="s">
        <v>1711</v>
      </c>
      <c r="B103" s="368" t="s">
        <v>1710</v>
      </c>
      <c r="C103" s="368" t="s">
        <v>1099</v>
      </c>
      <c r="D103" s="368">
        <v>2000</v>
      </c>
      <c r="E103" s="368">
        <v>2000</v>
      </c>
      <c r="F103" s="367">
        <v>70000</v>
      </c>
      <c r="G103" s="366">
        <v>0</v>
      </c>
      <c r="H103" s="366">
        <v>82620</v>
      </c>
      <c r="I103" s="366">
        <v>-12620</v>
      </c>
      <c r="J103" s="365">
        <v>-0.1802857142857143</v>
      </c>
    </row>
    <row r="104" spans="1:10" ht="27.75" customHeight="1" x14ac:dyDescent="0.2">
      <c r="A104" s="368" t="s">
        <v>1707</v>
      </c>
      <c r="B104" s="368" t="s">
        <v>1706</v>
      </c>
      <c r="C104" s="368" t="s">
        <v>1701</v>
      </c>
      <c r="D104" s="368">
        <v>2</v>
      </c>
      <c r="E104" s="368">
        <v>8</v>
      </c>
      <c r="F104" s="367">
        <v>988.02</v>
      </c>
      <c r="G104" s="366">
        <v>0</v>
      </c>
      <c r="H104" s="366">
        <v>728.54</v>
      </c>
      <c r="I104" s="366">
        <v>259.48</v>
      </c>
      <c r="J104" s="365">
        <v>0.26262626262626265</v>
      </c>
    </row>
    <row r="105" spans="1:10" ht="27.75" customHeight="1" x14ac:dyDescent="0.2">
      <c r="A105" s="368" t="s">
        <v>2301</v>
      </c>
      <c r="B105" s="368" t="s">
        <v>2300</v>
      </c>
      <c r="C105" s="368" t="s">
        <v>1701</v>
      </c>
      <c r="D105" s="368">
        <v>1</v>
      </c>
      <c r="E105" s="368">
        <v>4</v>
      </c>
      <c r="F105" s="367">
        <v>468.42</v>
      </c>
      <c r="G105" s="366">
        <v>0</v>
      </c>
      <c r="H105" s="366">
        <v>313.56</v>
      </c>
      <c r="I105" s="366">
        <v>154.86000000000001</v>
      </c>
      <c r="J105" s="365">
        <v>0.33060074292301783</v>
      </c>
    </row>
    <row r="106" spans="1:10" ht="27.75" customHeight="1" x14ac:dyDescent="0.2">
      <c r="A106" s="368" t="s">
        <v>1703</v>
      </c>
      <c r="B106" s="368" t="s">
        <v>1702</v>
      </c>
      <c r="C106" s="368" t="s">
        <v>1701</v>
      </c>
      <c r="D106" s="368">
        <v>7</v>
      </c>
      <c r="E106" s="368">
        <v>28</v>
      </c>
      <c r="F106" s="367">
        <v>3641.02</v>
      </c>
      <c r="G106" s="366">
        <v>0</v>
      </c>
      <c r="H106" s="366">
        <v>3198.51</v>
      </c>
      <c r="I106" s="366">
        <v>442.51</v>
      </c>
      <c r="J106" s="365">
        <v>0.12153462491279916</v>
      </c>
    </row>
    <row r="107" spans="1:10" ht="27.75" customHeight="1" x14ac:dyDescent="0.2">
      <c r="A107" s="368" t="s">
        <v>5295</v>
      </c>
      <c r="B107" s="368" t="s">
        <v>5294</v>
      </c>
      <c r="C107" s="368" t="s">
        <v>1701</v>
      </c>
      <c r="D107" s="368">
        <v>1</v>
      </c>
      <c r="E107" s="368">
        <v>4</v>
      </c>
      <c r="F107" s="367">
        <v>699.88</v>
      </c>
      <c r="G107" s="366">
        <v>0</v>
      </c>
      <c r="H107" s="366">
        <v>537.54</v>
      </c>
      <c r="I107" s="366">
        <v>162.34</v>
      </c>
      <c r="J107" s="365">
        <v>0.23195404926558838</v>
      </c>
    </row>
    <row r="108" spans="1:10" ht="27.75" customHeight="1" x14ac:dyDescent="0.2">
      <c r="A108" s="368" t="s">
        <v>1700</v>
      </c>
      <c r="B108" s="368" t="s">
        <v>1699</v>
      </c>
      <c r="C108" s="368" t="s">
        <v>1684</v>
      </c>
      <c r="D108" s="368">
        <v>30</v>
      </c>
      <c r="E108" s="368">
        <v>480</v>
      </c>
      <c r="F108" s="367">
        <v>58382.7</v>
      </c>
      <c r="G108" s="366">
        <v>0</v>
      </c>
      <c r="H108" s="366">
        <v>39270.9</v>
      </c>
      <c r="I108" s="366">
        <v>19111.8</v>
      </c>
      <c r="J108" s="365">
        <v>0.32735382227954513</v>
      </c>
    </row>
    <row r="109" spans="1:10" ht="27.75" customHeight="1" x14ac:dyDescent="0.2">
      <c r="A109" s="368" t="s">
        <v>1698</v>
      </c>
      <c r="B109" s="368" t="s">
        <v>1697</v>
      </c>
      <c r="C109" s="368" t="s">
        <v>1684</v>
      </c>
      <c r="D109" s="368">
        <v>22</v>
      </c>
      <c r="E109" s="368">
        <v>352</v>
      </c>
      <c r="F109" s="367">
        <v>37009.300000000003</v>
      </c>
      <c r="G109" s="366">
        <v>0</v>
      </c>
      <c r="H109" s="366">
        <v>29969.279999999999</v>
      </c>
      <c r="I109" s="366">
        <v>7040.02</v>
      </c>
      <c r="J109" s="365">
        <v>0.19022299800320461</v>
      </c>
    </row>
    <row r="110" spans="1:10" ht="27.75" customHeight="1" x14ac:dyDescent="0.2">
      <c r="A110" s="368" t="s">
        <v>1696</v>
      </c>
      <c r="B110" s="368" t="s">
        <v>1695</v>
      </c>
      <c r="C110" s="368" t="s">
        <v>1684</v>
      </c>
      <c r="D110" s="368">
        <v>1</v>
      </c>
      <c r="E110" s="368">
        <v>16</v>
      </c>
      <c r="F110" s="367">
        <v>1962.51</v>
      </c>
      <c r="G110" s="366">
        <v>0</v>
      </c>
      <c r="H110" s="366">
        <v>1447.12</v>
      </c>
      <c r="I110" s="366">
        <v>515.39</v>
      </c>
      <c r="J110" s="365">
        <v>0.2626177701005345</v>
      </c>
    </row>
    <row r="111" spans="1:10" ht="27.75" customHeight="1" x14ac:dyDescent="0.2">
      <c r="A111" s="368" t="s">
        <v>1694</v>
      </c>
      <c r="B111" s="368" t="s">
        <v>1693</v>
      </c>
      <c r="C111" s="368" t="s">
        <v>1684</v>
      </c>
      <c r="D111" s="368">
        <v>1</v>
      </c>
      <c r="E111" s="368">
        <v>16</v>
      </c>
      <c r="F111" s="367">
        <v>2610.5500000000002</v>
      </c>
      <c r="G111" s="366">
        <v>0</v>
      </c>
      <c r="H111" s="366">
        <v>1769.23</v>
      </c>
      <c r="I111" s="366">
        <v>841.32</v>
      </c>
      <c r="J111" s="365">
        <v>0.3222769148263776</v>
      </c>
    </row>
    <row r="112" spans="1:10" ht="27.75" customHeight="1" x14ac:dyDescent="0.2">
      <c r="A112" s="368" t="s">
        <v>1692</v>
      </c>
      <c r="B112" s="368" t="s">
        <v>1691</v>
      </c>
      <c r="C112" s="368" t="s">
        <v>1684</v>
      </c>
      <c r="D112" s="368">
        <v>9</v>
      </c>
      <c r="E112" s="368">
        <v>144</v>
      </c>
      <c r="F112" s="367">
        <v>13687.52</v>
      </c>
      <c r="G112" s="366">
        <v>0</v>
      </c>
      <c r="H112" s="366">
        <v>10673.65</v>
      </c>
      <c r="I112" s="366">
        <v>3013.87</v>
      </c>
      <c r="J112" s="365">
        <v>0.22019109378470314</v>
      </c>
    </row>
    <row r="113" spans="1:10" ht="27.75" customHeight="1" x14ac:dyDescent="0.2">
      <c r="A113" s="368" t="s">
        <v>1690</v>
      </c>
      <c r="B113" s="368" t="s">
        <v>1689</v>
      </c>
      <c r="C113" s="368" t="s">
        <v>1684</v>
      </c>
      <c r="D113" s="368">
        <v>6</v>
      </c>
      <c r="E113" s="368">
        <v>96</v>
      </c>
      <c r="F113" s="367">
        <v>10621.82</v>
      </c>
      <c r="G113" s="366">
        <v>0</v>
      </c>
      <c r="H113" s="366">
        <v>7487.58</v>
      </c>
      <c r="I113" s="366">
        <v>3134.24</v>
      </c>
      <c r="J113" s="365">
        <v>0.29507560851153569</v>
      </c>
    </row>
    <row r="114" spans="1:10" ht="27.75" customHeight="1" x14ac:dyDescent="0.2">
      <c r="A114" s="368" t="s">
        <v>1688</v>
      </c>
      <c r="B114" s="368" t="s">
        <v>1687</v>
      </c>
      <c r="C114" s="368" t="s">
        <v>1684</v>
      </c>
      <c r="D114" s="368">
        <v>19</v>
      </c>
      <c r="E114" s="368">
        <v>304</v>
      </c>
      <c r="F114" s="367">
        <v>29667.21</v>
      </c>
      <c r="G114" s="366">
        <v>0</v>
      </c>
      <c r="H114" s="366">
        <v>28644.21</v>
      </c>
      <c r="I114" s="366">
        <v>1023</v>
      </c>
      <c r="J114" s="365">
        <v>3.4482514533722586E-2</v>
      </c>
    </row>
    <row r="115" spans="1:10" ht="27.75" customHeight="1" x14ac:dyDescent="0.2">
      <c r="A115" s="368" t="s">
        <v>1683</v>
      </c>
      <c r="B115" s="368" t="s">
        <v>1682</v>
      </c>
      <c r="C115" s="368" t="s">
        <v>1677</v>
      </c>
      <c r="D115" s="368">
        <v>15</v>
      </c>
      <c r="E115" s="368">
        <v>180</v>
      </c>
      <c r="F115" s="367">
        <v>22856.01</v>
      </c>
      <c r="G115" s="366">
        <v>0</v>
      </c>
      <c r="H115" s="366">
        <v>16512.78</v>
      </c>
      <c r="I115" s="366">
        <v>6343.23</v>
      </c>
      <c r="J115" s="365">
        <v>0.27753006758397464</v>
      </c>
    </row>
    <row r="116" spans="1:10" ht="27.75" customHeight="1" x14ac:dyDescent="0.2">
      <c r="A116" s="368" t="s">
        <v>1683</v>
      </c>
      <c r="B116" s="368" t="s">
        <v>1682</v>
      </c>
      <c r="C116" s="368" t="s">
        <v>1078</v>
      </c>
      <c r="D116" s="368">
        <v>12</v>
      </c>
      <c r="E116" s="368">
        <v>12</v>
      </c>
      <c r="F116" s="367">
        <v>1244.6400000000001</v>
      </c>
      <c r="G116" s="366">
        <v>0</v>
      </c>
      <c r="H116" s="366">
        <v>1098.74</v>
      </c>
      <c r="I116" s="366">
        <v>145.9</v>
      </c>
      <c r="J116" s="365">
        <v>0.11722265072631444</v>
      </c>
    </row>
    <row r="117" spans="1:10" ht="27.75" customHeight="1" x14ac:dyDescent="0.2">
      <c r="A117" s="368" t="s">
        <v>1681</v>
      </c>
      <c r="B117" s="368" t="s">
        <v>1680</v>
      </c>
      <c r="C117" s="368" t="s">
        <v>1077</v>
      </c>
      <c r="D117" s="368">
        <v>1</v>
      </c>
      <c r="E117" s="368">
        <v>11.352</v>
      </c>
      <c r="F117" s="367">
        <v>1413.69</v>
      </c>
      <c r="G117" s="366">
        <v>0</v>
      </c>
      <c r="H117" s="366">
        <v>966.73</v>
      </c>
      <c r="I117" s="366">
        <v>446.96</v>
      </c>
      <c r="J117" s="365">
        <v>0.31616549597153548</v>
      </c>
    </row>
    <row r="118" spans="1:10" ht="27.75" customHeight="1" x14ac:dyDescent="0.2">
      <c r="A118" s="368" t="s">
        <v>1679</v>
      </c>
      <c r="B118" s="368" t="s">
        <v>1678</v>
      </c>
      <c r="C118" s="368" t="s">
        <v>1077</v>
      </c>
      <c r="D118" s="368">
        <v>229</v>
      </c>
      <c r="E118" s="368">
        <v>2599.6080000000002</v>
      </c>
      <c r="F118" s="367">
        <v>93840.41</v>
      </c>
      <c r="G118" s="366">
        <v>0</v>
      </c>
      <c r="H118" s="366">
        <v>62763.94</v>
      </c>
      <c r="I118" s="366">
        <v>31076.47</v>
      </c>
      <c r="J118" s="365">
        <v>0.33116298191791788</v>
      </c>
    </row>
    <row r="119" spans="1:10" ht="27.75" customHeight="1" x14ac:dyDescent="0.2">
      <c r="A119" s="368" t="s">
        <v>1679</v>
      </c>
      <c r="B119" s="368" t="s">
        <v>1678</v>
      </c>
      <c r="C119" s="368" t="s">
        <v>1074</v>
      </c>
      <c r="D119" s="368">
        <v>120</v>
      </c>
      <c r="E119" s="368">
        <v>113.52</v>
      </c>
      <c r="F119" s="367">
        <v>4618.8</v>
      </c>
      <c r="G119" s="366">
        <v>0</v>
      </c>
      <c r="H119" s="366">
        <v>3023.86</v>
      </c>
      <c r="I119" s="366">
        <v>1594.94</v>
      </c>
      <c r="J119" s="365">
        <v>0.34531480038105133</v>
      </c>
    </row>
    <row r="120" spans="1:10" ht="27.75" customHeight="1" x14ac:dyDescent="0.2">
      <c r="A120" s="368" t="s">
        <v>1676</v>
      </c>
      <c r="B120" s="368" t="s">
        <v>1675</v>
      </c>
      <c r="C120" s="368" t="s">
        <v>1677</v>
      </c>
      <c r="D120" s="368">
        <v>135</v>
      </c>
      <c r="E120" s="368">
        <v>1620</v>
      </c>
      <c r="F120" s="367">
        <v>43240.9</v>
      </c>
      <c r="G120" s="366">
        <v>0</v>
      </c>
      <c r="H120" s="366">
        <v>31094.58</v>
      </c>
      <c r="I120" s="366">
        <v>12146.32</v>
      </c>
      <c r="J120" s="365">
        <v>0.28089887120758356</v>
      </c>
    </row>
    <row r="121" spans="1:10" ht="27.75" customHeight="1" x14ac:dyDescent="0.2">
      <c r="A121" s="368" t="s">
        <v>1676</v>
      </c>
      <c r="B121" s="368" t="s">
        <v>1675</v>
      </c>
      <c r="C121" s="368" t="s">
        <v>1078</v>
      </c>
      <c r="D121" s="368">
        <v>156</v>
      </c>
      <c r="E121" s="368">
        <v>156</v>
      </c>
      <c r="F121" s="367">
        <v>4171.4399999999996</v>
      </c>
      <c r="G121" s="366">
        <v>0</v>
      </c>
      <c r="H121" s="366">
        <v>3080.39</v>
      </c>
      <c r="I121" s="366">
        <v>1091.05</v>
      </c>
      <c r="J121" s="365">
        <v>0.26155236560995726</v>
      </c>
    </row>
    <row r="122" spans="1:10" ht="27.75" customHeight="1" x14ac:dyDescent="0.2">
      <c r="A122" s="368" t="s">
        <v>1674</v>
      </c>
      <c r="B122" s="368" t="s">
        <v>1673</v>
      </c>
      <c r="C122" s="368" t="s">
        <v>1077</v>
      </c>
      <c r="D122" s="368">
        <v>6</v>
      </c>
      <c r="E122" s="368">
        <v>68.111999999999995</v>
      </c>
      <c r="F122" s="367">
        <v>6935.7</v>
      </c>
      <c r="G122" s="366">
        <v>0</v>
      </c>
      <c r="H122" s="366">
        <v>4645.0200000000004</v>
      </c>
      <c r="I122" s="366">
        <v>2290.6799999999998</v>
      </c>
      <c r="J122" s="365">
        <v>0.33027380076992952</v>
      </c>
    </row>
    <row r="123" spans="1:10" ht="27.75" customHeight="1" x14ac:dyDescent="0.2">
      <c r="A123" s="368" t="s">
        <v>1674</v>
      </c>
      <c r="B123" s="368" t="s">
        <v>1673</v>
      </c>
      <c r="C123" s="368" t="s">
        <v>1074</v>
      </c>
      <c r="D123" s="368">
        <v>12</v>
      </c>
      <c r="E123" s="368">
        <v>11.352</v>
      </c>
      <c r="F123" s="367">
        <v>875.16</v>
      </c>
      <c r="G123" s="366">
        <v>0</v>
      </c>
      <c r="H123" s="366">
        <v>774.17</v>
      </c>
      <c r="I123" s="366">
        <v>100.99</v>
      </c>
      <c r="J123" s="365">
        <v>0.11539604186663011</v>
      </c>
    </row>
    <row r="124" spans="1:10" ht="27.75" customHeight="1" x14ac:dyDescent="0.2">
      <c r="A124" s="368" t="s">
        <v>1672</v>
      </c>
      <c r="B124" s="368" t="s">
        <v>1671</v>
      </c>
      <c r="C124" s="368" t="s">
        <v>1077</v>
      </c>
      <c r="D124" s="368">
        <v>125</v>
      </c>
      <c r="E124" s="368">
        <v>1419</v>
      </c>
      <c r="F124" s="367">
        <v>125491.81</v>
      </c>
      <c r="G124" s="366">
        <v>0</v>
      </c>
      <c r="H124" s="366">
        <v>97514.26</v>
      </c>
      <c r="I124" s="366">
        <v>27977.55</v>
      </c>
      <c r="J124" s="365">
        <v>0.22294323430349758</v>
      </c>
    </row>
    <row r="125" spans="1:10" ht="27.75" customHeight="1" x14ac:dyDescent="0.2">
      <c r="A125" s="368" t="s">
        <v>1672</v>
      </c>
      <c r="B125" s="368" t="s">
        <v>1671</v>
      </c>
      <c r="C125" s="368" t="s">
        <v>1074</v>
      </c>
      <c r="D125" s="368">
        <v>108</v>
      </c>
      <c r="E125" s="368">
        <v>102.16800000000001</v>
      </c>
      <c r="F125" s="367">
        <v>7876.44</v>
      </c>
      <c r="G125" s="366">
        <v>0</v>
      </c>
      <c r="H125" s="366">
        <v>7016.52</v>
      </c>
      <c r="I125" s="366">
        <v>859.92</v>
      </c>
      <c r="J125" s="365">
        <v>0.10917622682328565</v>
      </c>
    </row>
    <row r="126" spans="1:10" ht="27.75" customHeight="1" x14ac:dyDescent="0.2">
      <c r="A126" s="368" t="s">
        <v>1670</v>
      </c>
      <c r="B126" s="368" t="s">
        <v>1669</v>
      </c>
      <c r="C126" s="368" t="s">
        <v>1077</v>
      </c>
      <c r="D126" s="368">
        <v>559</v>
      </c>
      <c r="E126" s="368">
        <v>6345.76799999999</v>
      </c>
      <c r="F126" s="367">
        <v>434243.13</v>
      </c>
      <c r="G126" s="366">
        <v>0</v>
      </c>
      <c r="H126" s="366">
        <v>411476.07</v>
      </c>
      <c r="I126" s="366">
        <v>22767.06</v>
      </c>
      <c r="J126" s="365">
        <v>5.2429292318337886E-2</v>
      </c>
    </row>
    <row r="127" spans="1:10" ht="27.75" customHeight="1" x14ac:dyDescent="0.2">
      <c r="A127" s="368" t="s">
        <v>1670</v>
      </c>
      <c r="B127" s="368" t="s">
        <v>1669</v>
      </c>
      <c r="C127" s="368" t="s">
        <v>1074</v>
      </c>
      <c r="D127" s="368">
        <v>168</v>
      </c>
      <c r="E127" s="368">
        <v>158.928</v>
      </c>
      <c r="F127" s="367">
        <v>12321.12</v>
      </c>
      <c r="G127" s="366">
        <v>0</v>
      </c>
      <c r="H127" s="366">
        <v>10107.16</v>
      </c>
      <c r="I127" s="366">
        <v>2213.96</v>
      </c>
      <c r="J127" s="365">
        <v>0.17968821016271247</v>
      </c>
    </row>
    <row r="128" spans="1:10" ht="27.75" customHeight="1" x14ac:dyDescent="0.2">
      <c r="A128" s="368" t="s">
        <v>1668</v>
      </c>
      <c r="B128" s="368" t="s">
        <v>1667</v>
      </c>
      <c r="C128" s="368" t="s">
        <v>1077</v>
      </c>
      <c r="D128" s="368">
        <v>4</v>
      </c>
      <c r="E128" s="368">
        <v>45.408000000000001</v>
      </c>
      <c r="F128" s="367">
        <v>4601.88</v>
      </c>
      <c r="G128" s="366">
        <v>0</v>
      </c>
      <c r="H128" s="366">
        <v>4922.08</v>
      </c>
      <c r="I128" s="366">
        <v>-320.2</v>
      </c>
      <c r="J128" s="365">
        <v>-6.9580258503046583E-2</v>
      </c>
    </row>
    <row r="129" spans="1:10" ht="27.75" customHeight="1" x14ac:dyDescent="0.2">
      <c r="A129" s="368" t="s">
        <v>3130</v>
      </c>
      <c r="B129" s="368" t="s">
        <v>3129</v>
      </c>
      <c r="C129" s="368" t="s">
        <v>1077</v>
      </c>
      <c r="D129" s="368">
        <v>3</v>
      </c>
      <c r="E129" s="368">
        <v>34.055999999999997</v>
      </c>
      <c r="F129" s="367">
        <v>3769.25</v>
      </c>
      <c r="G129" s="366">
        <v>0</v>
      </c>
      <c r="H129" s="366">
        <v>2620.86</v>
      </c>
      <c r="I129" s="366">
        <v>1148.3900000000001</v>
      </c>
      <c r="J129" s="365">
        <v>0.30467334350334946</v>
      </c>
    </row>
    <row r="130" spans="1:10" ht="27.75" customHeight="1" x14ac:dyDescent="0.2">
      <c r="A130" s="368" t="s">
        <v>1666</v>
      </c>
      <c r="B130" s="368" t="s">
        <v>1665</v>
      </c>
      <c r="C130" s="368" t="s">
        <v>1077</v>
      </c>
      <c r="D130" s="368">
        <v>27</v>
      </c>
      <c r="E130" s="368">
        <v>306.50400000000002</v>
      </c>
      <c r="F130" s="367">
        <v>31159.67</v>
      </c>
      <c r="G130" s="366">
        <v>0</v>
      </c>
      <c r="H130" s="366">
        <v>25995.78</v>
      </c>
      <c r="I130" s="366">
        <v>5163.8900000000003</v>
      </c>
      <c r="J130" s="365">
        <v>0.16572351375993391</v>
      </c>
    </row>
    <row r="131" spans="1:10" ht="27.75" customHeight="1" x14ac:dyDescent="0.2">
      <c r="A131" s="368" t="s">
        <v>1666</v>
      </c>
      <c r="B131" s="368" t="s">
        <v>1665</v>
      </c>
      <c r="C131" s="368" t="s">
        <v>1074</v>
      </c>
      <c r="D131" s="368">
        <v>84</v>
      </c>
      <c r="E131" s="368">
        <v>79.463999999999999</v>
      </c>
      <c r="F131" s="367">
        <v>7487.76</v>
      </c>
      <c r="G131" s="366">
        <v>0</v>
      </c>
      <c r="H131" s="366">
        <v>6740.05</v>
      </c>
      <c r="I131" s="366">
        <v>747.71</v>
      </c>
      <c r="J131" s="365">
        <v>9.9857634325886513E-2</v>
      </c>
    </row>
    <row r="132" spans="1:10" ht="27.75" customHeight="1" x14ac:dyDescent="0.2">
      <c r="A132" s="368" t="s">
        <v>1664</v>
      </c>
      <c r="B132" s="368" t="s">
        <v>1663</v>
      </c>
      <c r="C132" s="368" t="s">
        <v>1077</v>
      </c>
      <c r="D132" s="368">
        <v>8</v>
      </c>
      <c r="E132" s="368">
        <v>90.816000000000003</v>
      </c>
      <c r="F132" s="367">
        <v>9954.77</v>
      </c>
      <c r="G132" s="366">
        <v>0</v>
      </c>
      <c r="H132" s="366">
        <v>7195.68</v>
      </c>
      <c r="I132" s="366">
        <v>2759.09</v>
      </c>
      <c r="J132" s="365">
        <v>0.27716260646905955</v>
      </c>
    </row>
    <row r="133" spans="1:10" ht="27.75" customHeight="1" x14ac:dyDescent="0.2">
      <c r="A133" s="368" t="s">
        <v>1664</v>
      </c>
      <c r="B133" s="368" t="s">
        <v>1663</v>
      </c>
      <c r="C133" s="368" t="s">
        <v>1074</v>
      </c>
      <c r="D133" s="368">
        <v>48</v>
      </c>
      <c r="E133" s="368">
        <v>45.408000000000001</v>
      </c>
      <c r="F133" s="367">
        <v>4336.8</v>
      </c>
      <c r="G133" s="366">
        <v>0</v>
      </c>
      <c r="H133" s="366">
        <v>3597.84</v>
      </c>
      <c r="I133" s="366">
        <v>738.96</v>
      </c>
      <c r="J133" s="365">
        <v>0.1703929164360819</v>
      </c>
    </row>
    <row r="134" spans="1:10" ht="27.75" customHeight="1" x14ac:dyDescent="0.2">
      <c r="A134" s="456" t="s">
        <v>3128</v>
      </c>
      <c r="B134" s="456" t="s">
        <v>3127</v>
      </c>
      <c r="C134" s="456" t="s">
        <v>1655</v>
      </c>
      <c r="D134" s="456">
        <v>1</v>
      </c>
      <c r="E134" s="456">
        <v>0</v>
      </c>
      <c r="F134" s="457">
        <v>5825.15</v>
      </c>
      <c r="G134" s="458">
        <v>0</v>
      </c>
      <c r="H134" s="458">
        <v>0</v>
      </c>
      <c r="I134" s="458">
        <v>5825.15</v>
      </c>
      <c r="J134" s="459">
        <v>1</v>
      </c>
    </row>
    <row r="135" spans="1:10" ht="27.75" customHeight="1" x14ac:dyDescent="0.2">
      <c r="A135" s="368" t="s">
        <v>1652</v>
      </c>
      <c r="B135" s="368" t="s">
        <v>1651</v>
      </c>
      <c r="C135" s="368" t="s">
        <v>1077</v>
      </c>
      <c r="D135" s="368">
        <v>18</v>
      </c>
      <c r="E135" s="368">
        <v>204.33600000000001</v>
      </c>
      <c r="F135" s="367">
        <v>14943.78</v>
      </c>
      <c r="G135" s="366">
        <v>0</v>
      </c>
      <c r="H135" s="366">
        <v>15891.12</v>
      </c>
      <c r="I135" s="366">
        <v>-947.34</v>
      </c>
      <c r="J135" s="365">
        <v>-6.3393599209838475E-2</v>
      </c>
    </row>
    <row r="136" spans="1:10" ht="27.75" customHeight="1" x14ac:dyDescent="0.2">
      <c r="A136" s="368" t="s">
        <v>1163</v>
      </c>
      <c r="B136" s="368" t="s">
        <v>1162</v>
      </c>
      <c r="C136" s="368" t="s">
        <v>1018</v>
      </c>
      <c r="D136" s="368">
        <v>2</v>
      </c>
      <c r="E136" s="368">
        <v>416</v>
      </c>
      <c r="F136" s="367">
        <v>35090.559999999998</v>
      </c>
      <c r="G136" s="366">
        <v>0</v>
      </c>
      <c r="H136" s="366">
        <v>36407.839999999997</v>
      </c>
      <c r="I136" s="366">
        <v>-1317.28</v>
      </c>
      <c r="J136" s="365">
        <v>-3.7539440806872278E-2</v>
      </c>
    </row>
    <row r="137" spans="1:10" ht="27.75" customHeight="1" x14ac:dyDescent="0.2">
      <c r="A137" s="368" t="s">
        <v>4047</v>
      </c>
      <c r="B137" s="368" t="s">
        <v>4046</v>
      </c>
      <c r="C137" s="368" t="s">
        <v>4045</v>
      </c>
      <c r="D137" s="368">
        <v>2</v>
      </c>
      <c r="E137" s="368">
        <v>8.8559999999999999</v>
      </c>
      <c r="F137" s="367">
        <v>1427.38</v>
      </c>
      <c r="G137" s="366">
        <v>0</v>
      </c>
      <c r="H137" s="366">
        <v>1002.6</v>
      </c>
      <c r="I137" s="366">
        <v>424.78</v>
      </c>
      <c r="J137" s="365">
        <v>0.29759419355742689</v>
      </c>
    </row>
    <row r="138" spans="1:10" ht="27.75" customHeight="1" x14ac:dyDescent="0.2">
      <c r="A138" s="368" t="s">
        <v>2084</v>
      </c>
      <c r="B138" s="368" t="s">
        <v>2083</v>
      </c>
      <c r="C138" s="368" t="s">
        <v>1860</v>
      </c>
      <c r="D138" s="368">
        <v>7</v>
      </c>
      <c r="E138" s="368">
        <v>33.6</v>
      </c>
      <c r="F138" s="367">
        <v>3820.16</v>
      </c>
      <c r="G138" s="366">
        <v>0</v>
      </c>
      <c r="H138" s="366">
        <v>2738.4</v>
      </c>
      <c r="I138" s="366">
        <v>1081.76</v>
      </c>
      <c r="J138" s="365">
        <v>0.28317138549170717</v>
      </c>
    </row>
    <row r="139" spans="1:10" ht="27.75" customHeight="1" x14ac:dyDescent="0.2">
      <c r="A139" s="368" t="s">
        <v>1120</v>
      </c>
      <c r="B139" s="368" t="s">
        <v>1119</v>
      </c>
      <c r="C139" s="368" t="s">
        <v>1077</v>
      </c>
      <c r="D139" s="368">
        <v>181</v>
      </c>
      <c r="E139" s="368">
        <v>2054.712</v>
      </c>
      <c r="F139" s="367">
        <v>197806.35</v>
      </c>
      <c r="G139" s="366">
        <v>0</v>
      </c>
      <c r="H139" s="366">
        <v>134519.09</v>
      </c>
      <c r="I139" s="366">
        <v>63287.26</v>
      </c>
      <c r="J139" s="365">
        <v>0.31994554269870507</v>
      </c>
    </row>
    <row r="140" spans="1:10" ht="27.75" customHeight="1" x14ac:dyDescent="0.2">
      <c r="A140" s="368" t="s">
        <v>1120</v>
      </c>
      <c r="B140" s="368" t="s">
        <v>1119</v>
      </c>
      <c r="C140" s="368" t="s">
        <v>1074</v>
      </c>
      <c r="D140" s="368">
        <v>48</v>
      </c>
      <c r="E140" s="368">
        <v>45.408000000000001</v>
      </c>
      <c r="F140" s="367">
        <v>4414.5600000000004</v>
      </c>
      <c r="G140" s="366">
        <v>0</v>
      </c>
      <c r="H140" s="366">
        <v>2972.72</v>
      </c>
      <c r="I140" s="366">
        <v>1441.84</v>
      </c>
      <c r="J140" s="365">
        <v>0.32661012649052229</v>
      </c>
    </row>
    <row r="141" spans="1:10" ht="27.75" customHeight="1" x14ac:dyDescent="0.2">
      <c r="A141" s="368" t="s">
        <v>1118</v>
      </c>
      <c r="B141" s="368" t="s">
        <v>1117</v>
      </c>
      <c r="C141" s="368" t="s">
        <v>1077</v>
      </c>
      <c r="D141" s="368">
        <v>64</v>
      </c>
      <c r="E141" s="368">
        <v>726.52800000000002</v>
      </c>
      <c r="F141" s="367">
        <v>63751.45</v>
      </c>
      <c r="G141" s="366">
        <v>0</v>
      </c>
      <c r="H141" s="366">
        <v>46520.76</v>
      </c>
      <c r="I141" s="366">
        <v>17230.689999999999</v>
      </c>
      <c r="J141" s="365">
        <v>0.2702791858067542</v>
      </c>
    </row>
    <row r="142" spans="1:10" ht="27.75" customHeight="1" x14ac:dyDescent="0.2">
      <c r="A142" s="368" t="s">
        <v>1118</v>
      </c>
      <c r="B142" s="368" t="s">
        <v>1117</v>
      </c>
      <c r="C142" s="368" t="s">
        <v>1074</v>
      </c>
      <c r="D142" s="368">
        <v>48</v>
      </c>
      <c r="E142" s="368">
        <v>45.408000000000001</v>
      </c>
      <c r="F142" s="367">
        <v>4414.5600000000004</v>
      </c>
      <c r="G142" s="366">
        <v>0</v>
      </c>
      <c r="H142" s="366">
        <v>2907.62</v>
      </c>
      <c r="I142" s="366">
        <v>1506.94</v>
      </c>
      <c r="J142" s="365">
        <v>0.34135678300895217</v>
      </c>
    </row>
    <row r="143" spans="1:10" ht="27.75" customHeight="1" x14ac:dyDescent="0.2">
      <c r="A143" s="368" t="s">
        <v>1115</v>
      </c>
      <c r="B143" s="368" t="s">
        <v>1114</v>
      </c>
      <c r="C143" s="368" t="s">
        <v>1116</v>
      </c>
      <c r="D143" s="368">
        <v>79</v>
      </c>
      <c r="E143" s="368">
        <v>448.404</v>
      </c>
      <c r="F143" s="367">
        <v>80990.87</v>
      </c>
      <c r="G143" s="366">
        <v>0</v>
      </c>
      <c r="H143" s="366">
        <v>60082.25</v>
      </c>
      <c r="I143" s="366">
        <v>20908.62</v>
      </c>
      <c r="J143" s="365">
        <v>0.25816020991007999</v>
      </c>
    </row>
    <row r="144" spans="1:10" ht="27.75" customHeight="1" x14ac:dyDescent="0.2">
      <c r="A144" s="368" t="s">
        <v>1115</v>
      </c>
      <c r="B144" s="368" t="s">
        <v>1114</v>
      </c>
      <c r="C144" s="368" t="s">
        <v>1074</v>
      </c>
      <c r="D144" s="368">
        <v>78</v>
      </c>
      <c r="E144" s="368">
        <v>73.787999999999997</v>
      </c>
      <c r="F144" s="367">
        <v>13842.66</v>
      </c>
      <c r="G144" s="366">
        <v>0</v>
      </c>
      <c r="H144" s="366">
        <v>9889.85</v>
      </c>
      <c r="I144" s="366">
        <v>3952.81</v>
      </c>
      <c r="J144" s="365">
        <v>0.2855527767062111</v>
      </c>
    </row>
    <row r="145" spans="1:10" ht="27.75" customHeight="1" x14ac:dyDescent="0.2">
      <c r="A145" s="368" t="s">
        <v>1109</v>
      </c>
      <c r="B145" s="368" t="s">
        <v>1108</v>
      </c>
      <c r="C145" s="368" t="s">
        <v>1077</v>
      </c>
      <c r="D145" s="368">
        <v>43</v>
      </c>
      <c r="E145" s="368">
        <v>488.13600000000002</v>
      </c>
      <c r="F145" s="367">
        <v>34440.22</v>
      </c>
      <c r="G145" s="366">
        <v>0</v>
      </c>
      <c r="H145" s="366">
        <v>32037.72</v>
      </c>
      <c r="I145" s="366">
        <v>2402.5</v>
      </c>
      <c r="J145" s="365">
        <v>6.9758555549296719E-2</v>
      </c>
    </row>
    <row r="146" spans="1:10" ht="27.75" customHeight="1" x14ac:dyDescent="0.2">
      <c r="A146" s="368" t="s">
        <v>1084</v>
      </c>
      <c r="B146" s="368" t="s">
        <v>1083</v>
      </c>
      <c r="C146" s="368" t="s">
        <v>1082</v>
      </c>
      <c r="D146" s="368">
        <v>2</v>
      </c>
      <c r="E146" s="368">
        <v>13.08</v>
      </c>
      <c r="F146" s="367">
        <v>2123.96</v>
      </c>
      <c r="G146" s="366">
        <v>0</v>
      </c>
      <c r="H146" s="366">
        <v>1327.6</v>
      </c>
      <c r="I146" s="366">
        <v>796.36</v>
      </c>
      <c r="J146" s="365">
        <v>0.37494114766756437</v>
      </c>
    </row>
    <row r="147" spans="1:10" ht="27.75" customHeight="1" x14ac:dyDescent="0.2">
      <c r="A147" s="368" t="s">
        <v>1080</v>
      </c>
      <c r="B147" s="368" t="s">
        <v>1079</v>
      </c>
      <c r="C147" s="368" t="s">
        <v>1081</v>
      </c>
      <c r="D147" s="368">
        <v>1</v>
      </c>
      <c r="E147" s="368">
        <v>6</v>
      </c>
      <c r="F147" s="367">
        <v>895.05</v>
      </c>
      <c r="G147" s="366">
        <v>0</v>
      </c>
      <c r="H147" s="366">
        <v>724.99</v>
      </c>
      <c r="I147" s="366">
        <v>170.06</v>
      </c>
      <c r="J147" s="365">
        <v>0.1900005586280096</v>
      </c>
    </row>
    <row r="148" spans="1:10" ht="27.75" customHeight="1" x14ac:dyDescent="0.2">
      <c r="A148" s="368" t="s">
        <v>1080</v>
      </c>
      <c r="B148" s="368" t="s">
        <v>1079</v>
      </c>
      <c r="C148" s="368" t="s">
        <v>1078</v>
      </c>
      <c r="D148" s="368">
        <v>6</v>
      </c>
      <c r="E148" s="368">
        <v>6</v>
      </c>
      <c r="F148" s="367">
        <v>1064.82</v>
      </c>
      <c r="G148" s="366">
        <v>0</v>
      </c>
      <c r="H148" s="366">
        <v>724.99</v>
      </c>
      <c r="I148" s="366">
        <v>339.83</v>
      </c>
      <c r="J148" s="365">
        <v>0.31914314156383239</v>
      </c>
    </row>
    <row r="149" spans="1:10" ht="27.75" customHeight="1" x14ac:dyDescent="0.2">
      <c r="A149" s="368" t="s">
        <v>1073</v>
      </c>
      <c r="B149" s="368" t="s">
        <v>1072</v>
      </c>
      <c r="C149" s="368" t="s">
        <v>2061</v>
      </c>
      <c r="D149" s="368">
        <v>3</v>
      </c>
      <c r="E149" s="368">
        <v>16.2</v>
      </c>
      <c r="F149" s="367">
        <v>2094.84</v>
      </c>
      <c r="G149" s="366">
        <v>0</v>
      </c>
      <c r="H149" s="366">
        <v>1620.15</v>
      </c>
      <c r="I149" s="366">
        <v>474.69</v>
      </c>
      <c r="J149" s="365">
        <v>0.22659964484161083</v>
      </c>
    </row>
    <row r="150" spans="1:10" ht="27.75" customHeight="1" x14ac:dyDescent="0.2">
      <c r="A150" s="368" t="s">
        <v>1917</v>
      </c>
      <c r="B150" s="368" t="s">
        <v>4425</v>
      </c>
      <c r="C150" s="368" t="s">
        <v>1021</v>
      </c>
      <c r="D150" s="368">
        <v>2</v>
      </c>
      <c r="E150" s="368">
        <v>40</v>
      </c>
      <c r="F150" s="367">
        <v>3329.56</v>
      </c>
      <c r="G150" s="366">
        <v>0</v>
      </c>
      <c r="H150" s="366">
        <v>2256.1799999999998</v>
      </c>
      <c r="I150" s="366">
        <v>1073.3800000000001</v>
      </c>
      <c r="J150" s="365">
        <v>0.32237893295210179</v>
      </c>
    </row>
    <row r="151" spans="1:10" ht="27.75" customHeight="1" x14ac:dyDescent="0.2">
      <c r="A151" s="368" t="s">
        <v>1917</v>
      </c>
      <c r="B151" s="368" t="s">
        <v>4425</v>
      </c>
      <c r="C151" s="368" t="s">
        <v>1032</v>
      </c>
      <c r="D151" s="368">
        <v>4</v>
      </c>
      <c r="E151" s="368">
        <v>20</v>
      </c>
      <c r="F151" s="367">
        <v>1406.76</v>
      </c>
      <c r="G151" s="366">
        <v>0</v>
      </c>
      <c r="H151" s="366">
        <v>1128.0899999999999</v>
      </c>
      <c r="I151" s="366">
        <v>278.67</v>
      </c>
      <c r="J151" s="365">
        <v>0.19809349142710911</v>
      </c>
    </row>
    <row r="152" spans="1:10" ht="27.75" customHeight="1" x14ac:dyDescent="0.2">
      <c r="A152" s="368" t="s">
        <v>1029</v>
      </c>
      <c r="B152" s="368" t="s">
        <v>1028</v>
      </c>
      <c r="C152" s="368" t="s">
        <v>1021</v>
      </c>
      <c r="D152" s="368">
        <v>16</v>
      </c>
      <c r="E152" s="368">
        <v>320</v>
      </c>
      <c r="F152" s="367">
        <v>18794.73</v>
      </c>
      <c r="G152" s="366">
        <v>0</v>
      </c>
      <c r="H152" s="366">
        <v>18251.46</v>
      </c>
      <c r="I152" s="366">
        <v>543.27</v>
      </c>
      <c r="J152" s="365">
        <v>2.8905443174762287E-2</v>
      </c>
    </row>
    <row r="153" spans="1:10" ht="27.75" customHeight="1" x14ac:dyDescent="0.2">
      <c r="A153" s="368" t="s">
        <v>1027</v>
      </c>
      <c r="B153" s="368" t="s">
        <v>1026</v>
      </c>
      <c r="C153" s="368" t="s">
        <v>1021</v>
      </c>
      <c r="D153" s="368">
        <v>22</v>
      </c>
      <c r="E153" s="368">
        <v>440</v>
      </c>
      <c r="F153" s="367">
        <v>25389.9</v>
      </c>
      <c r="G153" s="366">
        <v>0</v>
      </c>
      <c r="H153" s="366">
        <v>24799.54</v>
      </c>
      <c r="I153" s="366">
        <v>590.36</v>
      </c>
      <c r="J153" s="365">
        <v>2.3251765465795455E-2</v>
      </c>
    </row>
    <row r="154" spans="1:10" ht="27.75" customHeight="1" x14ac:dyDescent="0.2">
      <c r="A154" s="368" t="s">
        <v>1023</v>
      </c>
      <c r="B154" s="368" t="s">
        <v>1022</v>
      </c>
      <c r="C154" s="368" t="s">
        <v>1021</v>
      </c>
      <c r="D154" s="368">
        <v>4</v>
      </c>
      <c r="E154" s="368">
        <v>80</v>
      </c>
      <c r="F154" s="367">
        <v>4953.79</v>
      </c>
      <c r="G154" s="366">
        <v>0</v>
      </c>
      <c r="H154" s="366">
        <v>4403.12</v>
      </c>
      <c r="I154" s="366">
        <v>550.66999999999996</v>
      </c>
      <c r="J154" s="365">
        <v>0.11116135322651949</v>
      </c>
    </row>
    <row r="155" spans="1:10" ht="27.75" customHeight="1" x14ac:dyDescent="0.2">
      <c r="A155" s="368" t="s">
        <v>1020</v>
      </c>
      <c r="B155" s="368" t="s">
        <v>1019</v>
      </c>
      <c r="C155" s="368" t="s">
        <v>1018</v>
      </c>
      <c r="D155" s="368">
        <v>4</v>
      </c>
      <c r="E155" s="368">
        <v>832</v>
      </c>
      <c r="F155" s="367">
        <v>50662.04</v>
      </c>
      <c r="G155" s="366">
        <v>0</v>
      </c>
      <c r="H155" s="366">
        <v>41522.6</v>
      </c>
      <c r="I155" s="366">
        <v>9139.44</v>
      </c>
      <c r="J155" s="365">
        <v>0.18040015759333813</v>
      </c>
    </row>
    <row r="156" spans="1:10" ht="27.75" customHeight="1" x14ac:dyDescent="0.2">
      <c r="A156" s="368" t="s">
        <v>1015</v>
      </c>
      <c r="B156" s="368" t="s">
        <v>1014</v>
      </c>
      <c r="C156" s="368" t="s">
        <v>1013</v>
      </c>
      <c r="D156" s="368">
        <v>190</v>
      </c>
      <c r="E156" s="368">
        <v>3610</v>
      </c>
      <c r="F156" s="367">
        <v>203054.72</v>
      </c>
      <c r="G156" s="366">
        <v>0</v>
      </c>
      <c r="H156" s="366">
        <v>181878.6</v>
      </c>
      <c r="I156" s="366">
        <v>21176.12</v>
      </c>
      <c r="J156" s="365">
        <v>0.10428775061224876</v>
      </c>
    </row>
    <row r="157" spans="1:10" ht="27.75" customHeight="1" x14ac:dyDescent="0.2">
      <c r="A157" s="368" t="s">
        <v>6665</v>
      </c>
      <c r="B157" s="368" t="s">
        <v>6664</v>
      </c>
      <c r="C157" s="368" t="s">
        <v>1860</v>
      </c>
      <c r="D157" s="368">
        <v>26</v>
      </c>
      <c r="E157" s="368">
        <v>124.8</v>
      </c>
      <c r="F157" s="367">
        <v>15691.97</v>
      </c>
      <c r="G157" s="366">
        <v>0</v>
      </c>
      <c r="H157" s="366">
        <v>10516.22</v>
      </c>
      <c r="I157" s="366">
        <v>5175.75</v>
      </c>
      <c r="J157" s="365">
        <v>0.32983430378722367</v>
      </c>
    </row>
    <row r="158" spans="1:10" ht="27.75" customHeight="1" x14ac:dyDescent="0.2">
      <c r="A158" s="368" t="s">
        <v>4422</v>
      </c>
      <c r="B158" s="368" t="s">
        <v>4421</v>
      </c>
      <c r="C158" s="368" t="s">
        <v>1013</v>
      </c>
      <c r="D158" s="368">
        <v>22</v>
      </c>
      <c r="E158" s="368">
        <v>418</v>
      </c>
      <c r="F158" s="367">
        <v>31033.03</v>
      </c>
      <c r="G158" s="366">
        <v>0</v>
      </c>
      <c r="H158" s="366">
        <v>15702.46</v>
      </c>
      <c r="I158" s="366">
        <v>15330.57</v>
      </c>
      <c r="J158" s="365">
        <v>0.49400815840412621</v>
      </c>
    </row>
    <row r="159" spans="1:10" ht="27.75" customHeight="1" x14ac:dyDescent="0.2">
      <c r="A159" s="368" t="s">
        <v>4407</v>
      </c>
      <c r="B159" s="368" t="s">
        <v>4418</v>
      </c>
      <c r="C159" s="368" t="s">
        <v>1013</v>
      </c>
      <c r="D159" s="368">
        <v>119</v>
      </c>
      <c r="E159" s="368">
        <v>2261</v>
      </c>
      <c r="F159" s="367">
        <v>130971.61</v>
      </c>
      <c r="G159" s="366">
        <v>0</v>
      </c>
      <c r="H159" s="366">
        <v>104495.58</v>
      </c>
      <c r="I159" s="366">
        <v>26476.03</v>
      </c>
      <c r="J159" s="365">
        <v>0.20215090888781165</v>
      </c>
    </row>
    <row r="160" spans="1:10" ht="27.75" customHeight="1" x14ac:dyDescent="0.2">
      <c r="A160" s="368" t="s">
        <v>5965</v>
      </c>
      <c r="B160" s="368" t="s">
        <v>5964</v>
      </c>
      <c r="C160" s="368" t="s">
        <v>1677</v>
      </c>
      <c r="D160" s="368">
        <v>3444</v>
      </c>
      <c r="E160" s="368">
        <v>41328</v>
      </c>
      <c r="F160" s="367">
        <v>3025537.7</v>
      </c>
      <c r="G160" s="366">
        <v>0</v>
      </c>
      <c r="H160" s="366">
        <v>2803416</v>
      </c>
      <c r="I160" s="366">
        <v>222121.7</v>
      </c>
      <c r="J160" s="365">
        <v>7.3415611380416773E-2</v>
      </c>
    </row>
    <row r="161" spans="1:10" ht="27.75" customHeight="1" x14ac:dyDescent="0.2">
      <c r="A161" s="368" t="s">
        <v>5965</v>
      </c>
      <c r="B161" s="368" t="s">
        <v>5964</v>
      </c>
      <c r="C161" s="368" t="s">
        <v>1078</v>
      </c>
      <c r="D161" s="368">
        <v>84</v>
      </c>
      <c r="E161" s="368">
        <v>84</v>
      </c>
      <c r="F161" s="367">
        <v>7215.6</v>
      </c>
      <c r="G161" s="366">
        <v>0</v>
      </c>
      <c r="H161" s="366">
        <v>5698</v>
      </c>
      <c r="I161" s="366">
        <v>1517.6</v>
      </c>
      <c r="J161" s="365">
        <v>0.2103220799379123</v>
      </c>
    </row>
    <row r="162" spans="1:10" ht="27.75" customHeight="1" x14ac:dyDescent="0.2">
      <c r="A162" s="368" t="s">
        <v>4410</v>
      </c>
      <c r="B162" s="368" t="s">
        <v>6721</v>
      </c>
      <c r="C162" s="368" t="s">
        <v>1013</v>
      </c>
      <c r="D162" s="368">
        <v>287</v>
      </c>
      <c r="E162" s="368">
        <v>5453</v>
      </c>
      <c r="F162" s="367">
        <v>281943.38</v>
      </c>
      <c r="G162" s="366">
        <v>0</v>
      </c>
      <c r="H162" s="366">
        <v>239226.74</v>
      </c>
      <c r="I162" s="366">
        <v>42716.639999999999</v>
      </c>
      <c r="J162" s="365">
        <v>0.15150786657945295</v>
      </c>
    </row>
    <row r="163" spans="1:10" ht="27.75" customHeight="1" x14ac:dyDescent="0.2">
      <c r="A163" s="456" t="s">
        <v>7241</v>
      </c>
      <c r="B163" s="456" t="s">
        <v>7190</v>
      </c>
      <c r="C163" s="456" t="s">
        <v>1655</v>
      </c>
      <c r="D163" s="456">
        <v>3</v>
      </c>
      <c r="E163" s="456">
        <v>0</v>
      </c>
      <c r="F163" s="457">
        <v>4562.4799999999996</v>
      </c>
      <c r="G163" s="458">
        <v>0</v>
      </c>
      <c r="H163" s="458">
        <v>0</v>
      </c>
      <c r="I163" s="458">
        <v>4562.4799999999996</v>
      </c>
      <c r="J163" s="459">
        <v>1</v>
      </c>
    </row>
    <row r="164" spans="1:10" ht="27.75" customHeight="1" x14ac:dyDescent="0.2">
      <c r="A164" s="368" t="s">
        <v>11955</v>
      </c>
      <c r="B164" s="368" t="s">
        <v>11954</v>
      </c>
      <c r="C164" s="368" t="s">
        <v>1677</v>
      </c>
      <c r="D164" s="372">
        <v>4</v>
      </c>
      <c r="E164" s="372">
        <v>48</v>
      </c>
      <c r="F164" s="373">
        <v>4653.8</v>
      </c>
      <c r="G164" s="374">
        <v>0</v>
      </c>
      <c r="H164" s="374">
        <v>4911.68</v>
      </c>
      <c r="I164" s="374">
        <v>-257.88</v>
      </c>
      <c r="J164" s="375">
        <v>-5.5412780953199535E-2</v>
      </c>
    </row>
    <row r="165" spans="1:10" ht="18" customHeight="1" x14ac:dyDescent="0.2">
      <c r="D165" s="464">
        <f>SUM(D9:D164)</f>
        <v>28235</v>
      </c>
      <c r="E165" s="464">
        <f t="shared" ref="E165:I165" si="0">SUM(E9:E164)</f>
        <v>137764.03599999999</v>
      </c>
      <c r="F165" s="800">
        <f t="shared" si="0"/>
        <v>8045293.5199999986</v>
      </c>
      <c r="G165" s="800">
        <f t="shared" si="0"/>
        <v>0</v>
      </c>
      <c r="H165" s="800">
        <f t="shared" si="0"/>
        <v>6916493.4499999993</v>
      </c>
      <c r="I165" s="800">
        <f t="shared" si="0"/>
        <v>1128800.07</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09860-79A1-4874-8C17-90FD5A4EDC8C}">
  <dimension ref="A1:J236"/>
  <sheetViews>
    <sheetView showGridLines="0" workbookViewId="0">
      <pane ySplit="6" topLeftCell="A229" activePane="bottomLeft" state="frozen"/>
      <selection pane="bottomLeft" activeCell="G228" sqref="G228"/>
    </sheetView>
  </sheetViews>
  <sheetFormatPr baseColWidth="10" defaultColWidth="11.42578125" defaultRowHeight="12" x14ac:dyDescent="0.2"/>
  <cols>
    <col min="1" max="1" width="17.85546875" style="464" customWidth="1"/>
    <col min="2" max="2" width="44.42578125" style="464" customWidth="1"/>
    <col min="3" max="3" width="21.28515625" style="464" customWidth="1"/>
    <col min="4" max="9" width="12.42578125" style="464" customWidth="1"/>
    <col min="10" max="10" width="16.28515625" style="464" customWidth="1"/>
    <col min="11" max="14" width="12.42578125" style="464" customWidth="1"/>
    <col min="15" max="15" width="0" style="464" hidden="1" customWidth="1"/>
    <col min="16" max="16384" width="11.42578125" style="4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12557</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7.75" customHeight="1" x14ac:dyDescent="0.2">
      <c r="A9" s="368" t="s">
        <v>12528</v>
      </c>
      <c r="B9" s="368" t="s">
        <v>12527</v>
      </c>
      <c r="C9" s="368" t="s">
        <v>1010</v>
      </c>
      <c r="D9" s="368">
        <v>2</v>
      </c>
      <c r="E9" s="368">
        <v>0</v>
      </c>
      <c r="F9" s="367">
        <v>2158.44</v>
      </c>
      <c r="G9" s="366">
        <v>0</v>
      </c>
      <c r="H9" s="366">
        <v>1844.82</v>
      </c>
      <c r="I9" s="366">
        <v>313.62</v>
      </c>
      <c r="J9" s="365">
        <v>0.14529938288764108</v>
      </c>
    </row>
    <row r="10" spans="1:10" ht="27.75" customHeight="1" x14ac:dyDescent="0.2">
      <c r="A10" s="368" t="s">
        <v>1055</v>
      </c>
      <c r="B10" s="368" t="s">
        <v>7196</v>
      </c>
      <c r="C10" s="368" t="s">
        <v>1010</v>
      </c>
      <c r="D10" s="368">
        <v>6</v>
      </c>
      <c r="E10" s="368">
        <v>0</v>
      </c>
      <c r="F10" s="367">
        <v>11812.8</v>
      </c>
      <c r="G10" s="366">
        <v>0</v>
      </c>
      <c r="H10" s="366">
        <v>8037.96</v>
      </c>
      <c r="I10" s="366">
        <v>3774.84</v>
      </c>
      <c r="J10" s="365">
        <v>0.31955505891913855</v>
      </c>
    </row>
    <row r="11" spans="1:10" ht="27.75" customHeight="1" x14ac:dyDescent="0.2">
      <c r="A11" s="368" t="s">
        <v>1059</v>
      </c>
      <c r="B11" s="368" t="s">
        <v>7197</v>
      </c>
      <c r="C11" s="368" t="s">
        <v>1010</v>
      </c>
      <c r="D11" s="368">
        <v>5</v>
      </c>
      <c r="E11" s="368">
        <v>0</v>
      </c>
      <c r="F11" s="367">
        <v>8628.48</v>
      </c>
      <c r="G11" s="366">
        <v>0</v>
      </c>
      <c r="H11" s="366">
        <v>6695.9</v>
      </c>
      <c r="I11" s="366">
        <v>1932.58</v>
      </c>
      <c r="J11" s="365">
        <v>0.22397687657617565</v>
      </c>
    </row>
    <row r="12" spans="1:10" ht="27.75" customHeight="1" x14ac:dyDescent="0.2">
      <c r="A12" s="368" t="s">
        <v>2966</v>
      </c>
      <c r="B12" s="368" t="s">
        <v>7866</v>
      </c>
      <c r="C12" s="368" t="s">
        <v>1010</v>
      </c>
      <c r="D12" s="368">
        <v>1</v>
      </c>
      <c r="E12" s="368">
        <v>0</v>
      </c>
      <c r="F12" s="367">
        <v>1957.6</v>
      </c>
      <c r="G12" s="366">
        <v>0</v>
      </c>
      <c r="H12" s="366">
        <v>1276.54</v>
      </c>
      <c r="I12" s="366">
        <v>681.06</v>
      </c>
      <c r="J12" s="365">
        <v>0.34790559869227627</v>
      </c>
    </row>
    <row r="13" spans="1:10" ht="27.75" customHeight="1" x14ac:dyDescent="0.2">
      <c r="A13" s="368" t="s">
        <v>1045</v>
      </c>
      <c r="B13" s="368" t="s">
        <v>7192</v>
      </c>
      <c r="C13" s="368" t="s">
        <v>1010</v>
      </c>
      <c r="D13" s="368">
        <v>1</v>
      </c>
      <c r="E13" s="368">
        <v>0</v>
      </c>
      <c r="F13" s="367">
        <v>1717.5</v>
      </c>
      <c r="G13" s="366">
        <v>0</v>
      </c>
      <c r="H13" s="366">
        <v>1174.46</v>
      </c>
      <c r="I13" s="366">
        <v>543.04</v>
      </c>
      <c r="J13" s="365">
        <v>0.31618049490538574</v>
      </c>
    </row>
    <row r="14" spans="1:10" ht="27.75" customHeight="1" x14ac:dyDescent="0.2">
      <c r="A14" s="368" t="s">
        <v>1654</v>
      </c>
      <c r="B14" s="368" t="s">
        <v>1653</v>
      </c>
      <c r="C14" s="368" t="s">
        <v>1010</v>
      </c>
      <c r="D14" s="368">
        <v>7</v>
      </c>
      <c r="E14" s="368">
        <v>0</v>
      </c>
      <c r="F14" s="367">
        <v>29400</v>
      </c>
      <c r="G14" s="366">
        <v>0</v>
      </c>
      <c r="H14" s="366">
        <v>29918</v>
      </c>
      <c r="I14" s="366">
        <v>-518</v>
      </c>
      <c r="J14" s="365">
        <v>-1.7619047619047618E-2</v>
      </c>
    </row>
    <row r="15" spans="1:10" ht="27.75" customHeight="1" x14ac:dyDescent="0.2">
      <c r="A15" s="368" t="s">
        <v>6659</v>
      </c>
      <c r="B15" s="368" t="s">
        <v>6658</v>
      </c>
      <c r="C15" s="368" t="s">
        <v>1010</v>
      </c>
      <c r="D15" s="368">
        <v>5</v>
      </c>
      <c r="E15" s="368">
        <v>0</v>
      </c>
      <c r="F15" s="367">
        <v>1060</v>
      </c>
      <c r="G15" s="366">
        <v>0</v>
      </c>
      <c r="H15" s="366">
        <v>1026.6500000000001</v>
      </c>
      <c r="I15" s="366">
        <v>33.35</v>
      </c>
      <c r="J15" s="365">
        <v>3.1462264150943393E-2</v>
      </c>
    </row>
    <row r="16" spans="1:10" ht="27.75" customHeight="1" x14ac:dyDescent="0.2">
      <c r="A16" s="368" t="s">
        <v>7860</v>
      </c>
      <c r="B16" s="368" t="s">
        <v>7859</v>
      </c>
      <c r="C16" s="368" t="s">
        <v>1010</v>
      </c>
      <c r="D16" s="368">
        <v>2</v>
      </c>
      <c r="E16" s="368">
        <v>0</v>
      </c>
      <c r="F16" s="367">
        <v>4322.5</v>
      </c>
      <c r="G16" s="366">
        <v>0</v>
      </c>
      <c r="H16" s="366">
        <v>3500</v>
      </c>
      <c r="I16" s="366">
        <v>822.5</v>
      </c>
      <c r="J16" s="365">
        <v>0.19028340080971659</v>
      </c>
    </row>
    <row r="17" spans="1:10" ht="27.75" customHeight="1" x14ac:dyDescent="0.2">
      <c r="A17" s="368" t="s">
        <v>2986</v>
      </c>
      <c r="B17" s="368" t="s">
        <v>2985</v>
      </c>
      <c r="C17" s="368" t="s">
        <v>1010</v>
      </c>
      <c r="D17" s="368">
        <v>1</v>
      </c>
      <c r="E17" s="368">
        <v>0</v>
      </c>
      <c r="F17" s="367">
        <v>3043.85</v>
      </c>
      <c r="G17" s="366">
        <v>0</v>
      </c>
      <c r="H17" s="366">
        <v>2377.81</v>
      </c>
      <c r="I17" s="366">
        <v>666.04</v>
      </c>
      <c r="J17" s="365">
        <v>0.21881498759794341</v>
      </c>
    </row>
    <row r="18" spans="1:10" ht="27.75" customHeight="1" x14ac:dyDescent="0.2">
      <c r="A18" s="368" t="s">
        <v>12540</v>
      </c>
      <c r="B18" s="368" t="s">
        <v>12539</v>
      </c>
      <c r="C18" s="368" t="s">
        <v>1010</v>
      </c>
      <c r="D18" s="368">
        <v>5</v>
      </c>
      <c r="E18" s="368">
        <v>0</v>
      </c>
      <c r="F18" s="367">
        <v>1425</v>
      </c>
      <c r="G18" s="366">
        <v>0</v>
      </c>
      <c r="H18" s="366">
        <v>1377.05</v>
      </c>
      <c r="I18" s="366">
        <v>47.95</v>
      </c>
      <c r="J18" s="365">
        <v>3.3649122807017547E-2</v>
      </c>
    </row>
    <row r="19" spans="1:10" ht="27.75" customHeight="1" x14ac:dyDescent="0.2">
      <c r="A19" s="368" t="s">
        <v>1053</v>
      </c>
      <c r="B19" s="368" t="s">
        <v>1052</v>
      </c>
      <c r="C19" s="368" t="s">
        <v>1010</v>
      </c>
      <c r="D19" s="368">
        <v>2</v>
      </c>
      <c r="E19" s="368">
        <v>0</v>
      </c>
      <c r="F19" s="367">
        <v>6759</v>
      </c>
      <c r="G19" s="366">
        <v>0</v>
      </c>
      <c r="H19" s="366">
        <v>4215.76</v>
      </c>
      <c r="I19" s="366">
        <v>2543.2399999999998</v>
      </c>
      <c r="J19" s="365">
        <v>0.37627459683385117</v>
      </c>
    </row>
    <row r="20" spans="1:10" ht="27.75" customHeight="1" x14ac:dyDescent="0.2">
      <c r="A20" s="368" t="s">
        <v>1650</v>
      </c>
      <c r="B20" s="368" t="s">
        <v>1649</v>
      </c>
      <c r="C20" s="368" t="s">
        <v>1159</v>
      </c>
      <c r="D20" s="368">
        <v>6</v>
      </c>
      <c r="E20" s="368">
        <v>0</v>
      </c>
      <c r="F20" s="367">
        <v>4090.97</v>
      </c>
      <c r="G20" s="366">
        <v>0</v>
      </c>
      <c r="H20" s="366">
        <v>2256.06</v>
      </c>
      <c r="I20" s="366">
        <v>1834.91</v>
      </c>
      <c r="J20" s="365">
        <v>0.44852687748871295</v>
      </c>
    </row>
    <row r="21" spans="1:10" ht="27.75" customHeight="1" x14ac:dyDescent="0.2">
      <c r="A21" s="368" t="s">
        <v>2290</v>
      </c>
      <c r="B21" s="368" t="s">
        <v>2289</v>
      </c>
      <c r="C21" s="368" t="s">
        <v>1159</v>
      </c>
      <c r="D21" s="368">
        <v>8</v>
      </c>
      <c r="E21" s="368">
        <v>0</v>
      </c>
      <c r="F21" s="367">
        <v>5426</v>
      </c>
      <c r="G21" s="366">
        <v>0</v>
      </c>
      <c r="H21" s="366">
        <v>4515.04</v>
      </c>
      <c r="I21" s="366">
        <v>910.96</v>
      </c>
      <c r="J21" s="365">
        <v>0.16788794692222631</v>
      </c>
    </row>
    <row r="22" spans="1:10" ht="27.75" customHeight="1" x14ac:dyDescent="0.2">
      <c r="A22" s="368" t="s">
        <v>1646</v>
      </c>
      <c r="B22" s="368" t="s">
        <v>1645</v>
      </c>
      <c r="C22" s="368" t="s">
        <v>1159</v>
      </c>
      <c r="D22" s="368">
        <v>20</v>
      </c>
      <c r="E22" s="368">
        <v>0</v>
      </c>
      <c r="F22" s="367">
        <v>16007.33</v>
      </c>
      <c r="G22" s="366">
        <v>0</v>
      </c>
      <c r="H22" s="366">
        <v>10788</v>
      </c>
      <c r="I22" s="366">
        <v>5219.33</v>
      </c>
      <c r="J22" s="365">
        <v>0.3260587493354607</v>
      </c>
    </row>
    <row r="23" spans="1:10" ht="27.75" customHeight="1" x14ac:dyDescent="0.2">
      <c r="A23" s="368" t="s">
        <v>12554</v>
      </c>
      <c r="B23" s="368" t="s">
        <v>12553</v>
      </c>
      <c r="C23" s="368" t="s">
        <v>1159</v>
      </c>
      <c r="D23" s="368">
        <v>3</v>
      </c>
      <c r="E23" s="368">
        <v>0</v>
      </c>
      <c r="F23" s="367">
        <v>2402.96</v>
      </c>
      <c r="G23" s="366">
        <v>0</v>
      </c>
      <c r="H23" s="366">
        <v>1303.2</v>
      </c>
      <c r="I23" s="366">
        <v>1099.76</v>
      </c>
      <c r="J23" s="365">
        <v>0.45766887505409992</v>
      </c>
    </row>
    <row r="24" spans="1:10" ht="27.75" customHeight="1" x14ac:dyDescent="0.2">
      <c r="A24" s="368" t="s">
        <v>2288</v>
      </c>
      <c r="B24" s="368" t="s">
        <v>2287</v>
      </c>
      <c r="C24" s="368" t="s">
        <v>1159</v>
      </c>
      <c r="D24" s="368">
        <v>1</v>
      </c>
      <c r="E24" s="368">
        <v>0</v>
      </c>
      <c r="F24" s="367">
        <v>778.34</v>
      </c>
      <c r="G24" s="366">
        <v>0</v>
      </c>
      <c r="H24" s="366">
        <v>529.45000000000005</v>
      </c>
      <c r="I24" s="366">
        <v>248.89</v>
      </c>
      <c r="J24" s="365">
        <v>0.31977028034021121</v>
      </c>
    </row>
    <row r="25" spans="1:10" ht="27.75" customHeight="1" x14ac:dyDescent="0.2">
      <c r="A25" s="368" t="s">
        <v>1644</v>
      </c>
      <c r="B25" s="368" t="s">
        <v>1643</v>
      </c>
      <c r="C25" s="368" t="s">
        <v>1159</v>
      </c>
      <c r="D25" s="368">
        <v>21</v>
      </c>
      <c r="E25" s="368">
        <v>0</v>
      </c>
      <c r="F25" s="367">
        <v>9677.6</v>
      </c>
      <c r="G25" s="366">
        <v>0</v>
      </c>
      <c r="H25" s="366">
        <v>7.98</v>
      </c>
      <c r="I25" s="366">
        <v>9669.6200000000008</v>
      </c>
      <c r="J25" s="365">
        <v>0.99917541539224597</v>
      </c>
    </row>
    <row r="26" spans="1:10" ht="27.75" customHeight="1" x14ac:dyDescent="0.2">
      <c r="A26" s="368" t="s">
        <v>1161</v>
      </c>
      <c r="B26" s="368" t="s">
        <v>1160</v>
      </c>
      <c r="C26" s="368" t="s">
        <v>1159</v>
      </c>
      <c r="D26" s="368">
        <v>25</v>
      </c>
      <c r="E26" s="368">
        <v>0</v>
      </c>
      <c r="F26" s="367">
        <v>12633.8</v>
      </c>
      <c r="G26" s="366">
        <v>0</v>
      </c>
      <c r="H26" s="366">
        <v>9543</v>
      </c>
      <c r="I26" s="366">
        <v>3090.8</v>
      </c>
      <c r="J26" s="365">
        <v>0.24464531653184315</v>
      </c>
    </row>
    <row r="27" spans="1:10" ht="27.75" customHeight="1" x14ac:dyDescent="0.2">
      <c r="A27" s="368" t="s">
        <v>1642</v>
      </c>
      <c r="B27" s="368" t="s">
        <v>1641</v>
      </c>
      <c r="C27" s="368" t="s">
        <v>1159</v>
      </c>
      <c r="D27" s="368">
        <v>2</v>
      </c>
      <c r="E27" s="368">
        <v>0</v>
      </c>
      <c r="F27" s="367">
        <v>1610.1</v>
      </c>
      <c r="G27" s="366">
        <v>0</v>
      </c>
      <c r="H27" s="366">
        <v>1321.92</v>
      </c>
      <c r="I27" s="366">
        <v>288.18</v>
      </c>
      <c r="J27" s="365">
        <v>0.17898267188373393</v>
      </c>
    </row>
    <row r="28" spans="1:10" ht="27.75" customHeight="1" x14ac:dyDescent="0.2">
      <c r="A28" s="368" t="s">
        <v>1640</v>
      </c>
      <c r="B28" s="368" t="s">
        <v>1639</v>
      </c>
      <c r="C28" s="368" t="s">
        <v>1159</v>
      </c>
      <c r="D28" s="368">
        <v>5</v>
      </c>
      <c r="E28" s="368">
        <v>0</v>
      </c>
      <c r="F28" s="367">
        <v>3310.65</v>
      </c>
      <c r="G28" s="366">
        <v>0</v>
      </c>
      <c r="H28" s="366">
        <v>2904</v>
      </c>
      <c r="I28" s="366">
        <v>406.65</v>
      </c>
      <c r="J28" s="365">
        <v>0.12283086402972226</v>
      </c>
    </row>
    <row r="29" spans="1:10" ht="27.75" customHeight="1" x14ac:dyDescent="0.2">
      <c r="A29" s="368" t="s">
        <v>6665</v>
      </c>
      <c r="B29" s="368" t="s">
        <v>6664</v>
      </c>
      <c r="C29" s="368" t="s">
        <v>1860</v>
      </c>
      <c r="D29" s="368">
        <v>26</v>
      </c>
      <c r="E29" s="368">
        <v>124.8</v>
      </c>
      <c r="F29" s="367">
        <v>15691.97</v>
      </c>
      <c r="G29" s="366">
        <v>0</v>
      </c>
      <c r="H29" s="366">
        <v>10516.22</v>
      </c>
      <c r="I29" s="366">
        <v>5175.75</v>
      </c>
      <c r="J29" s="365">
        <v>0.32983430378722367</v>
      </c>
    </row>
    <row r="30" spans="1:10" ht="27.75" customHeight="1" x14ac:dyDescent="0.2">
      <c r="A30" s="368" t="s">
        <v>1636</v>
      </c>
      <c r="B30" s="368" t="s">
        <v>1635</v>
      </c>
      <c r="C30" s="368" t="s">
        <v>1159</v>
      </c>
      <c r="D30" s="368">
        <v>3</v>
      </c>
      <c r="E30" s="368">
        <v>0</v>
      </c>
      <c r="F30" s="367">
        <v>1434.72</v>
      </c>
      <c r="G30" s="366">
        <v>0</v>
      </c>
      <c r="H30" s="366">
        <v>892.02</v>
      </c>
      <c r="I30" s="366">
        <v>542.70000000000005</v>
      </c>
      <c r="J30" s="365">
        <v>0.37826196052191369</v>
      </c>
    </row>
    <row r="31" spans="1:10" ht="27.75" customHeight="1" x14ac:dyDescent="0.2">
      <c r="A31" s="368" t="s">
        <v>3126</v>
      </c>
      <c r="B31" s="368" t="s">
        <v>3125</v>
      </c>
      <c r="C31" s="368" t="s">
        <v>1630</v>
      </c>
      <c r="D31" s="368">
        <v>3</v>
      </c>
      <c r="E31" s="368">
        <v>0</v>
      </c>
      <c r="F31" s="367">
        <v>2015.98</v>
      </c>
      <c r="G31" s="366">
        <v>0</v>
      </c>
      <c r="H31" s="366">
        <v>787.41</v>
      </c>
      <c r="I31" s="366">
        <v>1228.57</v>
      </c>
      <c r="J31" s="365">
        <v>0.60941576801357156</v>
      </c>
    </row>
    <row r="32" spans="1:10" ht="27.75" customHeight="1" x14ac:dyDescent="0.2">
      <c r="A32" s="368" t="s">
        <v>1634</v>
      </c>
      <c r="B32" s="368" t="s">
        <v>1633</v>
      </c>
      <c r="C32" s="368" t="s">
        <v>1630</v>
      </c>
      <c r="D32" s="368">
        <v>2</v>
      </c>
      <c r="E32" s="368">
        <v>0</v>
      </c>
      <c r="F32" s="367">
        <v>1285.97</v>
      </c>
      <c r="G32" s="366">
        <v>0</v>
      </c>
      <c r="H32" s="366">
        <v>934.82</v>
      </c>
      <c r="I32" s="366">
        <v>351.15</v>
      </c>
      <c r="J32" s="365">
        <v>0.27306235759776665</v>
      </c>
    </row>
    <row r="33" spans="1:10" ht="27.75" customHeight="1" x14ac:dyDescent="0.2">
      <c r="A33" s="368" t="s">
        <v>1063</v>
      </c>
      <c r="B33" s="368" t="s">
        <v>1062</v>
      </c>
      <c r="C33" s="368" t="s">
        <v>1010</v>
      </c>
      <c r="D33" s="368">
        <v>1</v>
      </c>
      <c r="E33" s="368">
        <v>0</v>
      </c>
      <c r="F33" s="367">
        <v>1446.2</v>
      </c>
      <c r="G33" s="366">
        <v>0</v>
      </c>
      <c r="H33" s="366">
        <v>987.01</v>
      </c>
      <c r="I33" s="366">
        <v>459.19</v>
      </c>
      <c r="J33" s="365">
        <v>0.31751486654681232</v>
      </c>
    </row>
    <row r="34" spans="1:10" ht="27.75" customHeight="1" x14ac:dyDescent="0.2">
      <c r="A34" s="368" t="s">
        <v>1070</v>
      </c>
      <c r="B34" s="368" t="s">
        <v>1069</v>
      </c>
      <c r="C34" s="368" t="s">
        <v>1010</v>
      </c>
      <c r="D34" s="368">
        <v>7</v>
      </c>
      <c r="E34" s="368">
        <v>0</v>
      </c>
      <c r="F34" s="367">
        <v>5330.78</v>
      </c>
      <c r="G34" s="366">
        <v>0</v>
      </c>
      <c r="H34" s="366">
        <v>4787.4399999999996</v>
      </c>
      <c r="I34" s="366">
        <v>543.34</v>
      </c>
      <c r="J34" s="365">
        <v>0.10192504661606744</v>
      </c>
    </row>
    <row r="35" spans="1:10" ht="27.75" customHeight="1" x14ac:dyDescent="0.2">
      <c r="A35" s="368" t="s">
        <v>7241</v>
      </c>
      <c r="B35" s="368" t="s">
        <v>7190</v>
      </c>
      <c r="C35" s="368" t="s">
        <v>1655</v>
      </c>
      <c r="D35" s="368">
        <v>3</v>
      </c>
      <c r="E35" s="368">
        <v>0</v>
      </c>
      <c r="F35" s="367">
        <v>4562.4799999999996</v>
      </c>
      <c r="G35" s="366">
        <v>0</v>
      </c>
      <c r="H35" s="366">
        <v>0</v>
      </c>
      <c r="I35" s="366">
        <v>4562.4799999999996</v>
      </c>
      <c r="J35" s="365">
        <v>1</v>
      </c>
    </row>
    <row r="36" spans="1:10" ht="27.75" customHeight="1" x14ac:dyDescent="0.2">
      <c r="A36" s="368" t="s">
        <v>1039</v>
      </c>
      <c r="B36" s="368" t="s">
        <v>221</v>
      </c>
      <c r="C36" s="368" t="s">
        <v>1010</v>
      </c>
      <c r="D36" s="368">
        <v>11</v>
      </c>
      <c r="E36" s="368">
        <v>0</v>
      </c>
      <c r="F36" s="367">
        <v>7326</v>
      </c>
      <c r="G36" s="366">
        <v>0</v>
      </c>
      <c r="H36" s="366">
        <v>7325.78</v>
      </c>
      <c r="I36" s="366">
        <v>0.22</v>
      </c>
      <c r="J36" s="365">
        <v>3.0030030030030029E-5</v>
      </c>
    </row>
    <row r="37" spans="1:10" ht="27.75" customHeight="1" x14ac:dyDescent="0.2">
      <c r="A37" s="368" t="s">
        <v>1068</v>
      </c>
      <c r="B37" s="368" t="s">
        <v>218</v>
      </c>
      <c r="C37" s="368" t="s">
        <v>1010</v>
      </c>
      <c r="D37" s="368">
        <v>8</v>
      </c>
      <c r="E37" s="368">
        <v>0</v>
      </c>
      <c r="F37" s="367">
        <v>2032</v>
      </c>
      <c r="G37" s="366">
        <v>0</v>
      </c>
      <c r="H37" s="366">
        <v>2020</v>
      </c>
      <c r="I37" s="366">
        <v>12</v>
      </c>
      <c r="J37" s="365">
        <v>5.905511811023622E-3</v>
      </c>
    </row>
    <row r="38" spans="1:10" ht="27.75" customHeight="1" x14ac:dyDescent="0.2">
      <c r="A38" s="368" t="s">
        <v>1038</v>
      </c>
      <c r="B38" s="368" t="s">
        <v>1037</v>
      </c>
      <c r="C38" s="368" t="s">
        <v>1010</v>
      </c>
      <c r="D38" s="368">
        <v>2</v>
      </c>
      <c r="E38" s="368">
        <v>0</v>
      </c>
      <c r="F38" s="367">
        <v>2130</v>
      </c>
      <c r="G38" s="366">
        <v>0</v>
      </c>
      <c r="H38" s="366">
        <v>1781.42</v>
      </c>
      <c r="I38" s="366">
        <v>348.58</v>
      </c>
      <c r="J38" s="365">
        <v>0.16365258215962442</v>
      </c>
    </row>
    <row r="39" spans="1:10" ht="27.75" customHeight="1" x14ac:dyDescent="0.2">
      <c r="A39" s="368" t="s">
        <v>1036</v>
      </c>
      <c r="B39" s="368" t="s">
        <v>1035</v>
      </c>
      <c r="C39" s="368" t="s">
        <v>1010</v>
      </c>
      <c r="D39" s="368">
        <v>2</v>
      </c>
      <c r="E39" s="368">
        <v>0</v>
      </c>
      <c r="F39" s="367">
        <v>666</v>
      </c>
      <c r="G39" s="366">
        <v>0</v>
      </c>
      <c r="H39" s="366">
        <v>653.41999999999996</v>
      </c>
      <c r="I39" s="366">
        <v>12.58</v>
      </c>
      <c r="J39" s="365">
        <v>1.8888888888888889E-2</v>
      </c>
    </row>
    <row r="40" spans="1:10" ht="27.75" customHeight="1" x14ac:dyDescent="0.2">
      <c r="A40" s="368" t="s">
        <v>12544</v>
      </c>
      <c r="B40" s="368" t="s">
        <v>12543</v>
      </c>
      <c r="C40" s="368" t="s">
        <v>1010</v>
      </c>
      <c r="D40" s="368">
        <v>10</v>
      </c>
      <c r="E40" s="368">
        <v>0</v>
      </c>
      <c r="F40" s="367">
        <v>2200</v>
      </c>
      <c r="G40" s="366">
        <v>0</v>
      </c>
      <c r="H40" s="366">
        <v>2122.9</v>
      </c>
      <c r="I40" s="366">
        <v>77.099999999999994</v>
      </c>
      <c r="J40" s="365">
        <v>3.5045454545454546E-2</v>
      </c>
    </row>
    <row r="41" spans="1:10" ht="27.75" customHeight="1" x14ac:dyDescent="0.2">
      <c r="A41" s="368" t="s">
        <v>1103</v>
      </c>
      <c r="B41" s="368" t="s">
        <v>1102</v>
      </c>
      <c r="C41" s="368" t="s">
        <v>1010</v>
      </c>
      <c r="D41" s="368">
        <v>90</v>
      </c>
      <c r="E41" s="368">
        <v>0</v>
      </c>
      <c r="F41" s="367">
        <v>3240</v>
      </c>
      <c r="G41" s="366">
        <v>0</v>
      </c>
      <c r="H41" s="366">
        <v>1908</v>
      </c>
      <c r="I41" s="366">
        <v>1332</v>
      </c>
      <c r="J41" s="365">
        <v>0.41111111111111109</v>
      </c>
    </row>
    <row r="42" spans="1:10" ht="27.75" customHeight="1" x14ac:dyDescent="0.2">
      <c r="A42" s="368" t="s">
        <v>5961</v>
      </c>
      <c r="B42" s="368" t="s">
        <v>5960</v>
      </c>
      <c r="C42" s="368" t="s">
        <v>1010</v>
      </c>
      <c r="D42" s="368">
        <v>4</v>
      </c>
      <c r="E42" s="368">
        <v>0</v>
      </c>
      <c r="F42" s="367">
        <v>3456</v>
      </c>
      <c r="G42" s="366">
        <v>0</v>
      </c>
      <c r="H42" s="366">
        <v>2880</v>
      </c>
      <c r="I42" s="366">
        <v>576</v>
      </c>
      <c r="J42" s="365">
        <v>0.16666666666666666</v>
      </c>
    </row>
    <row r="43" spans="1:10" ht="27.75" customHeight="1" x14ac:dyDescent="0.2">
      <c r="A43" s="368" t="s">
        <v>12526</v>
      </c>
      <c r="B43" s="368" t="s">
        <v>12525</v>
      </c>
      <c r="C43" s="368" t="s">
        <v>1010</v>
      </c>
      <c r="D43" s="368">
        <v>2</v>
      </c>
      <c r="E43" s="368">
        <v>0</v>
      </c>
      <c r="F43" s="367">
        <v>4096.12</v>
      </c>
      <c r="G43" s="366">
        <v>0</v>
      </c>
      <c r="H43" s="366">
        <v>3521.56</v>
      </c>
      <c r="I43" s="366">
        <v>574.55999999999995</v>
      </c>
      <c r="J43" s="365">
        <v>0.14026932804702988</v>
      </c>
    </row>
    <row r="44" spans="1:10" ht="27.75" customHeight="1" x14ac:dyDescent="0.2">
      <c r="A44" s="368" t="s">
        <v>1122</v>
      </c>
      <c r="B44" s="368" t="s">
        <v>1121</v>
      </c>
      <c r="C44" s="368" t="s">
        <v>1010</v>
      </c>
      <c r="D44" s="368">
        <v>2</v>
      </c>
      <c r="E44" s="368">
        <v>0</v>
      </c>
      <c r="F44" s="367">
        <v>6923.92</v>
      </c>
      <c r="G44" s="366">
        <v>0</v>
      </c>
      <c r="H44" s="366">
        <v>5948.02</v>
      </c>
      <c r="I44" s="366">
        <v>975.9</v>
      </c>
      <c r="J44" s="365">
        <v>0.14094616922205919</v>
      </c>
    </row>
    <row r="45" spans="1:10" ht="27.75" customHeight="1" x14ac:dyDescent="0.2">
      <c r="A45" s="368" t="s">
        <v>2072</v>
      </c>
      <c r="B45" s="368" t="s">
        <v>2071</v>
      </c>
      <c r="C45" s="368" t="s">
        <v>1010</v>
      </c>
      <c r="D45" s="368">
        <v>2</v>
      </c>
      <c r="E45" s="368">
        <v>0</v>
      </c>
      <c r="F45" s="367">
        <v>7895.16</v>
      </c>
      <c r="G45" s="366">
        <v>0</v>
      </c>
      <c r="H45" s="366">
        <v>6140</v>
      </c>
      <c r="I45" s="366">
        <v>1755.16</v>
      </c>
      <c r="J45" s="365">
        <v>0.22230835093905632</v>
      </c>
    </row>
    <row r="46" spans="1:10" ht="27.75" customHeight="1" x14ac:dyDescent="0.2">
      <c r="A46" s="368" t="s">
        <v>2074</v>
      </c>
      <c r="B46" s="368" t="s">
        <v>2073</v>
      </c>
      <c r="C46" s="368" t="s">
        <v>1010</v>
      </c>
      <c r="D46" s="368">
        <v>3</v>
      </c>
      <c r="E46" s="368">
        <v>0</v>
      </c>
      <c r="F46" s="367">
        <v>24082.5</v>
      </c>
      <c r="G46" s="366">
        <v>0</v>
      </c>
      <c r="H46" s="366">
        <v>19500</v>
      </c>
      <c r="I46" s="366">
        <v>4582.5</v>
      </c>
      <c r="J46" s="365">
        <v>0.19028340080971659</v>
      </c>
    </row>
    <row r="47" spans="1:10" ht="27.75" customHeight="1" x14ac:dyDescent="0.2">
      <c r="A47" s="368" t="s">
        <v>12536</v>
      </c>
      <c r="B47" s="368" t="s">
        <v>12535</v>
      </c>
      <c r="C47" s="368" t="s">
        <v>1010</v>
      </c>
      <c r="D47" s="368">
        <v>1</v>
      </c>
      <c r="E47" s="368">
        <v>0</v>
      </c>
      <c r="F47" s="367">
        <v>17907.5</v>
      </c>
      <c r="G47" s="366">
        <v>0</v>
      </c>
      <c r="H47" s="366">
        <v>14500</v>
      </c>
      <c r="I47" s="366">
        <v>3407.5</v>
      </c>
      <c r="J47" s="365">
        <v>0.19028340080971659</v>
      </c>
    </row>
    <row r="48" spans="1:10" ht="27.75" customHeight="1" x14ac:dyDescent="0.2">
      <c r="A48" s="368" t="s">
        <v>3688</v>
      </c>
      <c r="B48" s="368" t="s">
        <v>3687</v>
      </c>
      <c r="C48" s="368" t="s">
        <v>1010</v>
      </c>
      <c r="D48" s="372">
        <v>9</v>
      </c>
      <c r="E48" s="372">
        <v>0</v>
      </c>
      <c r="F48" s="373">
        <v>0.09</v>
      </c>
      <c r="G48" s="374">
        <v>0</v>
      </c>
      <c r="H48" s="374">
        <v>7649.31</v>
      </c>
      <c r="I48" s="374">
        <v>-7649.22</v>
      </c>
      <c r="J48" s="375">
        <v>-84991.333333333328</v>
      </c>
    </row>
    <row r="49" spans="1:10" ht="27.75" customHeight="1" x14ac:dyDescent="0.2">
      <c r="A49" s="368"/>
      <c r="B49" s="368"/>
      <c r="C49" s="368"/>
      <c r="D49" s="368">
        <f>SUM(D9:D48)</f>
        <v>319</v>
      </c>
      <c r="E49" s="368">
        <f t="shared" ref="E49:I49" si="0">SUM(E9:E48)</f>
        <v>124.8</v>
      </c>
      <c r="F49" s="382">
        <f t="shared" si="0"/>
        <v>241946.31000000006</v>
      </c>
      <c r="G49" s="382">
        <f t="shared" si="0"/>
        <v>0</v>
      </c>
      <c r="H49" s="382">
        <f t="shared" si="0"/>
        <v>189468.92999999996</v>
      </c>
      <c r="I49" s="382">
        <f t="shared" si="0"/>
        <v>52477.380000000005</v>
      </c>
      <c r="J49" s="365"/>
    </row>
    <row r="50" spans="1:10" ht="27.75" customHeight="1" x14ac:dyDescent="0.2">
      <c r="A50" s="368"/>
      <c r="B50" s="368"/>
      <c r="C50" s="368"/>
      <c r="D50" s="368"/>
      <c r="E50" s="368"/>
      <c r="F50" s="367"/>
      <c r="G50" s="366"/>
      <c r="H50" s="366"/>
      <c r="I50" s="366"/>
      <c r="J50" s="365"/>
    </row>
    <row r="51" spans="1:10" ht="27.75" customHeight="1" x14ac:dyDescent="0.2">
      <c r="A51" s="368"/>
      <c r="B51" s="368"/>
      <c r="C51" s="368"/>
      <c r="D51" s="368"/>
      <c r="E51" s="368"/>
      <c r="F51" s="367"/>
      <c r="G51" s="366"/>
      <c r="H51" s="366"/>
      <c r="I51" s="366"/>
      <c r="J51" s="365"/>
    </row>
    <row r="52" spans="1:10" ht="27" customHeight="1" x14ac:dyDescent="0.2">
      <c r="A52" s="368"/>
      <c r="B52" s="368"/>
      <c r="C52" s="368"/>
      <c r="D52" s="368"/>
      <c r="E52" s="368"/>
      <c r="F52" s="367"/>
      <c r="G52" s="366"/>
      <c r="H52" s="366"/>
      <c r="I52" s="366"/>
      <c r="J52" s="365"/>
    </row>
    <row r="53" spans="1:10" ht="27.75" customHeight="1" x14ac:dyDescent="0.2">
      <c r="A53" s="368"/>
      <c r="B53" s="368"/>
      <c r="C53" s="368"/>
      <c r="D53" s="368"/>
      <c r="E53" s="368"/>
      <c r="F53" s="367"/>
      <c r="G53" s="366"/>
      <c r="H53" s="366"/>
      <c r="I53" s="366"/>
      <c r="J53" s="365"/>
    </row>
    <row r="54" spans="1:10" ht="27.75" customHeight="1" x14ac:dyDescent="0.2">
      <c r="A54" s="368" t="s">
        <v>9321</v>
      </c>
      <c r="B54" s="368" t="s">
        <v>9320</v>
      </c>
      <c r="C54" s="368" t="s">
        <v>1010</v>
      </c>
      <c r="D54" s="368">
        <v>1</v>
      </c>
      <c r="E54" s="368">
        <v>0</v>
      </c>
      <c r="F54" s="367">
        <v>1284.32</v>
      </c>
      <c r="G54" s="366">
        <v>0</v>
      </c>
      <c r="H54" s="366">
        <v>1061.05</v>
      </c>
      <c r="I54" s="366">
        <v>223.27</v>
      </c>
      <c r="J54" s="365">
        <v>0.17384296748473901</v>
      </c>
    </row>
    <row r="55" spans="1:10" ht="27.75" customHeight="1" x14ac:dyDescent="0.2">
      <c r="A55" s="368" t="s">
        <v>1625</v>
      </c>
      <c r="B55" s="368" t="s">
        <v>1624</v>
      </c>
      <c r="C55" s="368" t="s">
        <v>1010</v>
      </c>
      <c r="D55" s="368">
        <v>1</v>
      </c>
      <c r="E55" s="368">
        <v>0</v>
      </c>
      <c r="F55" s="367">
        <v>594.86</v>
      </c>
      <c r="G55" s="366">
        <v>0</v>
      </c>
      <c r="H55" s="366">
        <v>519.15</v>
      </c>
      <c r="I55" s="366">
        <v>75.709999999999994</v>
      </c>
      <c r="J55" s="365">
        <v>0.1272736442188078</v>
      </c>
    </row>
    <row r="56" spans="1:10" ht="27.75" customHeight="1" x14ac:dyDescent="0.2">
      <c r="A56" s="368" t="s">
        <v>2286</v>
      </c>
      <c r="B56" s="368" t="s">
        <v>2285</v>
      </c>
      <c r="C56" s="368" t="s">
        <v>1010</v>
      </c>
      <c r="D56" s="368">
        <v>1</v>
      </c>
      <c r="E56" s="368">
        <v>0</v>
      </c>
      <c r="F56" s="367">
        <v>328.18</v>
      </c>
      <c r="G56" s="366">
        <v>0</v>
      </c>
      <c r="H56" s="366">
        <v>284.51</v>
      </c>
      <c r="I56" s="366">
        <v>43.67</v>
      </c>
      <c r="J56" s="365">
        <v>0.13306721920897069</v>
      </c>
    </row>
    <row r="57" spans="1:10" ht="27.75" customHeight="1" x14ac:dyDescent="0.2">
      <c r="A57" s="368" t="s">
        <v>5999</v>
      </c>
      <c r="B57" s="368" t="s">
        <v>5998</v>
      </c>
      <c r="C57" s="368" t="s">
        <v>1010</v>
      </c>
      <c r="D57" s="368">
        <v>1</v>
      </c>
      <c r="E57" s="368">
        <v>0</v>
      </c>
      <c r="F57" s="367">
        <v>544.91999999999996</v>
      </c>
      <c r="G57" s="366">
        <v>0</v>
      </c>
      <c r="H57" s="366">
        <v>261.54000000000002</v>
      </c>
      <c r="I57" s="366">
        <v>283.38</v>
      </c>
      <c r="J57" s="365">
        <v>0.52003963884606919</v>
      </c>
    </row>
    <row r="58" spans="1:10" ht="27.75" customHeight="1" x14ac:dyDescent="0.2">
      <c r="A58" s="368" t="s">
        <v>12552</v>
      </c>
      <c r="B58" s="368" t="s">
        <v>12551</v>
      </c>
      <c r="C58" s="368" t="s">
        <v>1010</v>
      </c>
      <c r="D58" s="368">
        <v>1</v>
      </c>
      <c r="E58" s="368">
        <v>0</v>
      </c>
      <c r="F58" s="367">
        <v>986.76</v>
      </c>
      <c r="G58" s="366">
        <v>0</v>
      </c>
      <c r="H58" s="366">
        <v>861.17</v>
      </c>
      <c r="I58" s="366">
        <v>125.59</v>
      </c>
      <c r="J58" s="365">
        <v>0.1272751226235356</v>
      </c>
    </row>
    <row r="59" spans="1:10" ht="27.75" customHeight="1" x14ac:dyDescent="0.2">
      <c r="A59" s="368" t="s">
        <v>12532</v>
      </c>
      <c r="B59" s="368" t="s">
        <v>12531</v>
      </c>
      <c r="C59" s="368" t="s">
        <v>1010</v>
      </c>
      <c r="D59" s="368">
        <v>1</v>
      </c>
      <c r="E59" s="368">
        <v>0</v>
      </c>
      <c r="F59" s="367">
        <v>556.64</v>
      </c>
      <c r="G59" s="366">
        <v>0</v>
      </c>
      <c r="H59" s="366">
        <v>485.8</v>
      </c>
      <c r="I59" s="366">
        <v>70.84</v>
      </c>
      <c r="J59" s="365">
        <v>0.1272635814889336</v>
      </c>
    </row>
    <row r="60" spans="1:10" ht="27.75" customHeight="1" x14ac:dyDescent="0.2">
      <c r="A60" s="368" t="s">
        <v>5259</v>
      </c>
      <c r="B60" s="368" t="s">
        <v>5258</v>
      </c>
      <c r="C60" s="368" t="s">
        <v>1010</v>
      </c>
      <c r="D60" s="368">
        <v>1</v>
      </c>
      <c r="E60" s="368">
        <v>0</v>
      </c>
      <c r="F60" s="367">
        <v>461.74</v>
      </c>
      <c r="G60" s="366">
        <v>0</v>
      </c>
      <c r="H60" s="366">
        <v>402.97</v>
      </c>
      <c r="I60" s="366">
        <v>58.77</v>
      </c>
      <c r="J60" s="365">
        <v>0.12727942131935721</v>
      </c>
    </row>
    <row r="61" spans="1:10" ht="27.75" customHeight="1" x14ac:dyDescent="0.2">
      <c r="A61" s="368" t="s">
        <v>1619</v>
      </c>
      <c r="B61" s="368" t="s">
        <v>1618</v>
      </c>
      <c r="C61" s="368" t="s">
        <v>1010</v>
      </c>
      <c r="D61" s="368">
        <v>13</v>
      </c>
      <c r="E61" s="368">
        <v>0</v>
      </c>
      <c r="F61" s="367">
        <v>8437.74</v>
      </c>
      <c r="G61" s="366">
        <v>0</v>
      </c>
      <c r="H61" s="366">
        <v>6805.72</v>
      </c>
      <c r="I61" s="366">
        <v>1632.02</v>
      </c>
      <c r="J61" s="365">
        <v>0.19341909089400716</v>
      </c>
    </row>
    <row r="62" spans="1:10" ht="27.75" customHeight="1" x14ac:dyDescent="0.2">
      <c r="A62" s="368" t="s">
        <v>1613</v>
      </c>
      <c r="B62" s="368" t="s">
        <v>1612</v>
      </c>
      <c r="C62" s="368" t="s">
        <v>1010</v>
      </c>
      <c r="D62" s="368">
        <v>2</v>
      </c>
      <c r="E62" s="368">
        <v>0</v>
      </c>
      <c r="F62" s="367">
        <v>1233.6600000000001</v>
      </c>
      <c r="G62" s="366">
        <v>0</v>
      </c>
      <c r="H62" s="366">
        <v>996.52</v>
      </c>
      <c r="I62" s="366">
        <v>237.14</v>
      </c>
      <c r="J62" s="365">
        <v>0.19222476209004102</v>
      </c>
    </row>
    <row r="63" spans="1:10" ht="27.75" customHeight="1" x14ac:dyDescent="0.2">
      <c r="A63" s="368" t="s">
        <v>1609</v>
      </c>
      <c r="B63" s="368" t="s">
        <v>1608</v>
      </c>
      <c r="C63" s="368" t="s">
        <v>1010</v>
      </c>
      <c r="D63" s="368">
        <v>1</v>
      </c>
      <c r="E63" s="368">
        <v>0</v>
      </c>
      <c r="F63" s="367">
        <v>1255.33</v>
      </c>
      <c r="G63" s="366">
        <v>0</v>
      </c>
      <c r="H63" s="366">
        <v>1021.28</v>
      </c>
      <c r="I63" s="366">
        <v>234.05</v>
      </c>
      <c r="J63" s="365">
        <v>0.18644499852628393</v>
      </c>
    </row>
    <row r="64" spans="1:10" ht="27.75" customHeight="1" x14ac:dyDescent="0.2">
      <c r="A64" s="368" t="s">
        <v>3696</v>
      </c>
      <c r="B64" s="368" t="s">
        <v>3695</v>
      </c>
      <c r="C64" s="368" t="s">
        <v>1010</v>
      </c>
      <c r="D64" s="368">
        <v>3</v>
      </c>
      <c r="E64" s="368">
        <v>0</v>
      </c>
      <c r="F64" s="367">
        <v>2106.1799999999998</v>
      </c>
      <c r="G64" s="366">
        <v>0</v>
      </c>
      <c r="H64" s="366">
        <v>1838.13</v>
      </c>
      <c r="I64" s="366">
        <v>268.05</v>
      </c>
      <c r="J64" s="365">
        <v>0.12726832464461726</v>
      </c>
    </row>
    <row r="65" spans="1:10" ht="27.75" customHeight="1" x14ac:dyDescent="0.2">
      <c r="A65" s="368" t="s">
        <v>1603</v>
      </c>
      <c r="B65" s="368" t="s">
        <v>1602</v>
      </c>
      <c r="C65" s="368" t="s">
        <v>1010</v>
      </c>
      <c r="D65" s="368">
        <v>1</v>
      </c>
      <c r="E65" s="368">
        <v>0</v>
      </c>
      <c r="F65" s="367">
        <v>639.41</v>
      </c>
      <c r="G65" s="366">
        <v>0</v>
      </c>
      <c r="H65" s="366">
        <v>558.03</v>
      </c>
      <c r="I65" s="366">
        <v>81.38</v>
      </c>
      <c r="J65" s="365">
        <v>0.12727358033186845</v>
      </c>
    </row>
    <row r="66" spans="1:10" ht="27.75" customHeight="1" x14ac:dyDescent="0.2">
      <c r="A66" s="368" t="s">
        <v>4501</v>
      </c>
      <c r="B66" s="368" t="s">
        <v>4500</v>
      </c>
      <c r="C66" s="368" t="s">
        <v>1010</v>
      </c>
      <c r="D66" s="368">
        <v>1</v>
      </c>
      <c r="E66" s="368">
        <v>0</v>
      </c>
      <c r="F66" s="367">
        <v>1063.1400000000001</v>
      </c>
      <c r="G66" s="366">
        <v>0</v>
      </c>
      <c r="H66" s="366">
        <v>785.09</v>
      </c>
      <c r="I66" s="366">
        <v>278.05</v>
      </c>
      <c r="J66" s="365">
        <v>0.26153658031867866</v>
      </c>
    </row>
    <row r="67" spans="1:10" ht="27.75" customHeight="1" x14ac:dyDescent="0.2">
      <c r="A67" s="368" t="s">
        <v>1601</v>
      </c>
      <c r="B67" s="368" t="s">
        <v>1600</v>
      </c>
      <c r="C67" s="368" t="s">
        <v>1010</v>
      </c>
      <c r="D67" s="368">
        <v>2</v>
      </c>
      <c r="E67" s="368">
        <v>0</v>
      </c>
      <c r="F67" s="367">
        <v>1494.5</v>
      </c>
      <c r="G67" s="366">
        <v>0</v>
      </c>
      <c r="H67" s="366">
        <v>1258.52</v>
      </c>
      <c r="I67" s="366">
        <v>235.98</v>
      </c>
      <c r="J67" s="365">
        <v>0.15789896286383406</v>
      </c>
    </row>
    <row r="68" spans="1:10" ht="27.75" customHeight="1" x14ac:dyDescent="0.2">
      <c r="A68" s="368" t="s">
        <v>10654</v>
      </c>
      <c r="B68" s="368" t="s">
        <v>10653</v>
      </c>
      <c r="C68" s="368" t="s">
        <v>1010</v>
      </c>
      <c r="D68" s="368">
        <v>1</v>
      </c>
      <c r="E68" s="368">
        <v>0</v>
      </c>
      <c r="F68" s="367">
        <v>1548.57</v>
      </c>
      <c r="G68" s="366">
        <v>0</v>
      </c>
      <c r="H68" s="366">
        <v>1351.48</v>
      </c>
      <c r="I68" s="366">
        <v>197.09</v>
      </c>
      <c r="J68" s="365">
        <v>0.12727225763123398</v>
      </c>
    </row>
    <row r="69" spans="1:10" ht="27.75" customHeight="1" x14ac:dyDescent="0.2">
      <c r="A69" s="368" t="s">
        <v>1599</v>
      </c>
      <c r="B69" s="368" t="s">
        <v>1598</v>
      </c>
      <c r="C69" s="368" t="s">
        <v>1010</v>
      </c>
      <c r="D69" s="368">
        <v>3</v>
      </c>
      <c r="E69" s="368">
        <v>0</v>
      </c>
      <c r="F69" s="367">
        <v>903</v>
      </c>
      <c r="G69" s="366">
        <v>0</v>
      </c>
      <c r="H69" s="366">
        <v>769.86</v>
      </c>
      <c r="I69" s="366">
        <v>133.13999999999999</v>
      </c>
      <c r="J69" s="365">
        <v>0.14744186046511629</v>
      </c>
    </row>
    <row r="70" spans="1:10" ht="27.75" customHeight="1" x14ac:dyDescent="0.2">
      <c r="A70" s="368" t="s">
        <v>3104</v>
      </c>
      <c r="B70" s="368" t="s">
        <v>3103</v>
      </c>
      <c r="C70" s="368" t="s">
        <v>1010</v>
      </c>
      <c r="D70" s="368">
        <v>1</v>
      </c>
      <c r="E70" s="368">
        <v>0</v>
      </c>
      <c r="F70" s="367">
        <v>738.77</v>
      </c>
      <c r="G70" s="366">
        <v>0</v>
      </c>
      <c r="H70" s="366">
        <v>354.61</v>
      </c>
      <c r="I70" s="366">
        <v>384.16</v>
      </c>
      <c r="J70" s="365">
        <v>0.51999945855949758</v>
      </c>
    </row>
    <row r="71" spans="1:10" ht="27.75" customHeight="1" x14ac:dyDescent="0.2">
      <c r="A71" s="368" t="s">
        <v>6035</v>
      </c>
      <c r="B71" s="368" t="s">
        <v>6034</v>
      </c>
      <c r="C71" s="368" t="s">
        <v>1010</v>
      </c>
      <c r="D71" s="368">
        <v>2</v>
      </c>
      <c r="E71" s="368">
        <v>0</v>
      </c>
      <c r="F71" s="367">
        <v>1993.92</v>
      </c>
      <c r="G71" s="366">
        <v>0</v>
      </c>
      <c r="H71" s="366">
        <v>1724.12</v>
      </c>
      <c r="I71" s="366">
        <v>269.8</v>
      </c>
      <c r="J71" s="365">
        <v>0.13531134649333976</v>
      </c>
    </row>
    <row r="72" spans="1:10" ht="27.75" customHeight="1" x14ac:dyDescent="0.2">
      <c r="A72" s="368" t="s">
        <v>12530</v>
      </c>
      <c r="B72" s="368" t="s">
        <v>12529</v>
      </c>
      <c r="C72" s="368" t="s">
        <v>1010</v>
      </c>
      <c r="D72" s="368">
        <v>2</v>
      </c>
      <c r="E72" s="368">
        <v>0</v>
      </c>
      <c r="F72" s="367">
        <v>2270.6</v>
      </c>
      <c r="G72" s="366">
        <v>0</v>
      </c>
      <c r="H72" s="366">
        <v>1981.62</v>
      </c>
      <c r="I72" s="366">
        <v>288.98</v>
      </c>
      <c r="J72" s="365">
        <v>0.12727032502422267</v>
      </c>
    </row>
    <row r="73" spans="1:10" ht="27.75" customHeight="1" x14ac:dyDescent="0.2">
      <c r="A73" s="368" t="s">
        <v>6715</v>
      </c>
      <c r="B73" s="368" t="s">
        <v>6714</v>
      </c>
      <c r="C73" s="368" t="s">
        <v>1010</v>
      </c>
      <c r="D73" s="368">
        <v>1</v>
      </c>
      <c r="E73" s="368">
        <v>0</v>
      </c>
      <c r="F73" s="367">
        <v>1067.79</v>
      </c>
      <c r="G73" s="366">
        <v>0</v>
      </c>
      <c r="H73" s="366">
        <v>868.71</v>
      </c>
      <c r="I73" s="366">
        <v>199.08</v>
      </c>
      <c r="J73" s="365">
        <v>0.18644115415952575</v>
      </c>
    </row>
    <row r="74" spans="1:10" ht="27.75" customHeight="1" x14ac:dyDescent="0.2">
      <c r="A74" s="368" t="s">
        <v>1595</v>
      </c>
      <c r="B74" s="368" t="s">
        <v>1594</v>
      </c>
      <c r="C74" s="368" t="s">
        <v>1010</v>
      </c>
      <c r="D74" s="368">
        <v>1</v>
      </c>
      <c r="E74" s="368">
        <v>0</v>
      </c>
      <c r="F74" s="367">
        <v>871.52</v>
      </c>
      <c r="G74" s="366">
        <v>0</v>
      </c>
      <c r="H74" s="366">
        <v>726.03</v>
      </c>
      <c r="I74" s="366">
        <v>145.49</v>
      </c>
      <c r="J74" s="365">
        <v>0.16693822287497706</v>
      </c>
    </row>
    <row r="75" spans="1:10" ht="27.75" customHeight="1" x14ac:dyDescent="0.2">
      <c r="A75" s="368" t="s">
        <v>1593</v>
      </c>
      <c r="B75" s="368" t="s">
        <v>1592</v>
      </c>
      <c r="C75" s="368" t="s">
        <v>1010</v>
      </c>
      <c r="D75" s="368">
        <v>2</v>
      </c>
      <c r="E75" s="368">
        <v>0</v>
      </c>
      <c r="F75" s="367">
        <v>821.22</v>
      </c>
      <c r="G75" s="366">
        <v>0</v>
      </c>
      <c r="H75" s="366">
        <v>716.7</v>
      </c>
      <c r="I75" s="366">
        <v>104.52</v>
      </c>
      <c r="J75" s="365">
        <v>0.12727405567326661</v>
      </c>
    </row>
    <row r="76" spans="1:10" ht="27.75" customHeight="1" x14ac:dyDescent="0.2">
      <c r="A76" s="368" t="s">
        <v>7896</v>
      </c>
      <c r="B76" s="368" t="s">
        <v>7895</v>
      </c>
      <c r="C76" s="368" t="s">
        <v>1010</v>
      </c>
      <c r="D76" s="368">
        <v>1</v>
      </c>
      <c r="E76" s="368">
        <v>0</v>
      </c>
      <c r="F76" s="367">
        <v>1489.47</v>
      </c>
      <c r="G76" s="366">
        <v>0</v>
      </c>
      <c r="H76" s="366">
        <v>1230.54</v>
      </c>
      <c r="I76" s="366">
        <v>258.93</v>
      </c>
      <c r="J76" s="365">
        <v>0.17384035932244354</v>
      </c>
    </row>
    <row r="77" spans="1:10" ht="27.75" customHeight="1" x14ac:dyDescent="0.2">
      <c r="A77" s="368" t="s">
        <v>7926</v>
      </c>
      <c r="B77" s="368" t="s">
        <v>7925</v>
      </c>
      <c r="C77" s="368" t="s">
        <v>1010</v>
      </c>
      <c r="D77" s="368">
        <v>1</v>
      </c>
      <c r="E77" s="368">
        <v>0</v>
      </c>
      <c r="F77" s="367">
        <v>498.86</v>
      </c>
      <c r="G77" s="366">
        <v>0</v>
      </c>
      <c r="H77" s="366">
        <v>257.83999999999997</v>
      </c>
      <c r="I77" s="366">
        <v>241.02</v>
      </c>
      <c r="J77" s="365">
        <v>0.48314156276309989</v>
      </c>
    </row>
    <row r="78" spans="1:10" ht="27.75" customHeight="1" x14ac:dyDescent="0.2">
      <c r="A78" s="368" t="s">
        <v>12550</v>
      </c>
      <c r="B78" s="368" t="s">
        <v>12549</v>
      </c>
      <c r="C78" s="368" t="s">
        <v>1010</v>
      </c>
      <c r="D78" s="368">
        <v>1</v>
      </c>
      <c r="E78" s="368">
        <v>0</v>
      </c>
      <c r="F78" s="367">
        <v>159.71</v>
      </c>
      <c r="G78" s="366">
        <v>0</v>
      </c>
      <c r="H78" s="366">
        <v>106.63</v>
      </c>
      <c r="I78" s="366">
        <v>53.08</v>
      </c>
      <c r="J78" s="365">
        <v>0.33235238870452694</v>
      </c>
    </row>
    <row r="79" spans="1:10" ht="27.75" customHeight="1" x14ac:dyDescent="0.2">
      <c r="A79" s="368" t="s">
        <v>1575</v>
      </c>
      <c r="B79" s="368" t="s">
        <v>1574</v>
      </c>
      <c r="C79" s="368" t="s">
        <v>1010</v>
      </c>
      <c r="D79" s="368">
        <v>2</v>
      </c>
      <c r="E79" s="368">
        <v>0</v>
      </c>
      <c r="F79" s="367">
        <v>1300.5</v>
      </c>
      <c r="G79" s="366">
        <v>0</v>
      </c>
      <c r="H79" s="366">
        <v>962</v>
      </c>
      <c r="I79" s="366">
        <v>338.5</v>
      </c>
      <c r="J79" s="365">
        <v>0.26028450595924646</v>
      </c>
    </row>
    <row r="80" spans="1:10" ht="27.75" customHeight="1" x14ac:dyDescent="0.2">
      <c r="A80" s="368" t="s">
        <v>1571</v>
      </c>
      <c r="B80" s="368" t="s">
        <v>1570</v>
      </c>
      <c r="C80" s="368" t="s">
        <v>1010</v>
      </c>
      <c r="D80" s="368">
        <v>4</v>
      </c>
      <c r="E80" s="368">
        <v>0</v>
      </c>
      <c r="F80" s="367">
        <v>1497.12</v>
      </c>
      <c r="G80" s="366">
        <v>0</v>
      </c>
      <c r="H80" s="366">
        <v>1306.52</v>
      </c>
      <c r="I80" s="366">
        <v>190.6</v>
      </c>
      <c r="J80" s="365">
        <v>0.1273111039863204</v>
      </c>
    </row>
    <row r="81" spans="1:10" ht="27.75" customHeight="1" x14ac:dyDescent="0.2">
      <c r="A81" s="368" t="s">
        <v>1567</v>
      </c>
      <c r="B81" s="368" t="s">
        <v>1566</v>
      </c>
      <c r="C81" s="368" t="s">
        <v>1010</v>
      </c>
      <c r="D81" s="368">
        <v>5</v>
      </c>
      <c r="E81" s="368">
        <v>0</v>
      </c>
      <c r="F81" s="367">
        <v>3128.47</v>
      </c>
      <c r="G81" s="366">
        <v>0</v>
      </c>
      <c r="H81" s="366">
        <v>2575.15</v>
      </c>
      <c r="I81" s="366">
        <v>553.32000000000005</v>
      </c>
      <c r="J81" s="365">
        <v>0.17686600798473376</v>
      </c>
    </row>
    <row r="82" spans="1:10" ht="27.75" customHeight="1" x14ac:dyDescent="0.2">
      <c r="A82" s="368" t="s">
        <v>1565</v>
      </c>
      <c r="B82" s="368" t="s">
        <v>1564</v>
      </c>
      <c r="C82" s="368" t="s">
        <v>1010</v>
      </c>
      <c r="D82" s="368">
        <v>1</v>
      </c>
      <c r="E82" s="368">
        <v>0</v>
      </c>
      <c r="F82" s="367">
        <v>478.64</v>
      </c>
      <c r="G82" s="366">
        <v>0</v>
      </c>
      <c r="H82" s="366">
        <v>364.68</v>
      </c>
      <c r="I82" s="366">
        <v>113.96</v>
      </c>
      <c r="J82" s="365">
        <v>0.23809125856593683</v>
      </c>
    </row>
    <row r="83" spans="1:10" ht="27.75" customHeight="1" x14ac:dyDescent="0.2">
      <c r="A83" s="368" t="s">
        <v>1561</v>
      </c>
      <c r="B83" s="368" t="s">
        <v>1560</v>
      </c>
      <c r="C83" s="368" t="s">
        <v>1010</v>
      </c>
      <c r="D83" s="368">
        <v>3</v>
      </c>
      <c r="E83" s="368">
        <v>0</v>
      </c>
      <c r="F83" s="367">
        <v>2031.83</v>
      </c>
      <c r="G83" s="366">
        <v>0</v>
      </c>
      <c r="H83" s="366">
        <v>1519.92</v>
      </c>
      <c r="I83" s="366">
        <v>511.91</v>
      </c>
      <c r="J83" s="365">
        <v>0.25194529069853283</v>
      </c>
    </row>
    <row r="84" spans="1:10" ht="27.75" customHeight="1" x14ac:dyDescent="0.2">
      <c r="A84" s="368" t="s">
        <v>1559</v>
      </c>
      <c r="B84" s="368" t="s">
        <v>1558</v>
      </c>
      <c r="C84" s="368" t="s">
        <v>1010</v>
      </c>
      <c r="D84" s="368">
        <v>3</v>
      </c>
      <c r="E84" s="368">
        <v>0</v>
      </c>
      <c r="F84" s="367">
        <v>1834.59</v>
      </c>
      <c r="G84" s="366">
        <v>0</v>
      </c>
      <c r="H84" s="366">
        <v>1372.38</v>
      </c>
      <c r="I84" s="366">
        <v>462.21</v>
      </c>
      <c r="J84" s="365">
        <v>0.25194185076774644</v>
      </c>
    </row>
    <row r="85" spans="1:10" ht="27.75" customHeight="1" x14ac:dyDescent="0.2">
      <c r="A85" s="368" t="s">
        <v>1555</v>
      </c>
      <c r="B85" s="368" t="s">
        <v>1554</v>
      </c>
      <c r="C85" s="368" t="s">
        <v>1010</v>
      </c>
      <c r="D85" s="368">
        <v>4</v>
      </c>
      <c r="E85" s="368">
        <v>0</v>
      </c>
      <c r="F85" s="367">
        <v>2320.9</v>
      </c>
      <c r="G85" s="366">
        <v>0</v>
      </c>
      <c r="H85" s="366">
        <v>1954.44</v>
      </c>
      <c r="I85" s="366">
        <v>366.46</v>
      </c>
      <c r="J85" s="365">
        <v>0.15789564393123356</v>
      </c>
    </row>
    <row r="86" spans="1:10" ht="27.75" customHeight="1" x14ac:dyDescent="0.2">
      <c r="A86" s="368" t="s">
        <v>1553</v>
      </c>
      <c r="B86" s="368" t="s">
        <v>1552</v>
      </c>
      <c r="C86" s="368" t="s">
        <v>1010</v>
      </c>
      <c r="D86" s="368">
        <v>1</v>
      </c>
      <c r="E86" s="368">
        <v>0</v>
      </c>
      <c r="F86" s="367">
        <v>612.55999999999995</v>
      </c>
      <c r="G86" s="366">
        <v>0</v>
      </c>
      <c r="H86" s="366">
        <v>498.35</v>
      </c>
      <c r="I86" s="366">
        <v>114.21</v>
      </c>
      <c r="J86" s="365">
        <v>0.18644704192242392</v>
      </c>
    </row>
    <row r="87" spans="1:10" ht="27.75" customHeight="1" x14ac:dyDescent="0.2">
      <c r="A87" s="368" t="s">
        <v>1549</v>
      </c>
      <c r="B87" s="368" t="s">
        <v>1548</v>
      </c>
      <c r="C87" s="368" t="s">
        <v>1010</v>
      </c>
      <c r="D87" s="368">
        <v>2</v>
      </c>
      <c r="E87" s="368">
        <v>0</v>
      </c>
      <c r="F87" s="367">
        <v>1351.96</v>
      </c>
      <c r="G87" s="366">
        <v>0</v>
      </c>
      <c r="H87" s="366">
        <v>1030.06</v>
      </c>
      <c r="I87" s="366">
        <v>321.89999999999998</v>
      </c>
      <c r="J87" s="365">
        <v>0.23809876031835261</v>
      </c>
    </row>
    <row r="88" spans="1:10" ht="27.75" customHeight="1" x14ac:dyDescent="0.2">
      <c r="A88" s="368" t="s">
        <v>1547</v>
      </c>
      <c r="B88" s="368" t="s">
        <v>1546</v>
      </c>
      <c r="C88" s="368" t="s">
        <v>1010</v>
      </c>
      <c r="D88" s="368">
        <v>5</v>
      </c>
      <c r="E88" s="368">
        <v>0</v>
      </c>
      <c r="F88" s="367">
        <v>4140.5200000000004</v>
      </c>
      <c r="G88" s="366">
        <v>0</v>
      </c>
      <c r="H88" s="366">
        <v>3119.35</v>
      </c>
      <c r="I88" s="366">
        <v>1021.17</v>
      </c>
      <c r="J88" s="365">
        <v>0.24662844280428545</v>
      </c>
    </row>
    <row r="89" spans="1:10" ht="27.75" customHeight="1" x14ac:dyDescent="0.2">
      <c r="A89" s="368" t="s">
        <v>1539</v>
      </c>
      <c r="B89" s="368" t="s">
        <v>1538</v>
      </c>
      <c r="C89" s="368" t="s">
        <v>1010</v>
      </c>
      <c r="D89" s="368">
        <v>1</v>
      </c>
      <c r="E89" s="368">
        <v>0</v>
      </c>
      <c r="F89" s="367">
        <v>864.58</v>
      </c>
      <c r="G89" s="366">
        <v>0</v>
      </c>
      <c r="H89" s="366">
        <v>414.98</v>
      </c>
      <c r="I89" s="366">
        <v>449.6</v>
      </c>
      <c r="J89" s="365">
        <v>0.52002128200976194</v>
      </c>
    </row>
    <row r="90" spans="1:10" ht="27.75" customHeight="1" x14ac:dyDescent="0.2">
      <c r="A90" s="368" t="s">
        <v>1533</v>
      </c>
      <c r="B90" s="368" t="s">
        <v>1532</v>
      </c>
      <c r="C90" s="368" t="s">
        <v>1010</v>
      </c>
      <c r="D90" s="368">
        <v>2</v>
      </c>
      <c r="E90" s="368">
        <v>0</v>
      </c>
      <c r="F90" s="367">
        <v>1363.3</v>
      </c>
      <c r="G90" s="366">
        <v>0</v>
      </c>
      <c r="H90" s="366">
        <v>933.82</v>
      </c>
      <c r="I90" s="366">
        <v>429.48</v>
      </c>
      <c r="J90" s="365">
        <v>0.31502970732780755</v>
      </c>
    </row>
    <row r="91" spans="1:10" ht="27.75" customHeight="1" x14ac:dyDescent="0.2">
      <c r="A91" s="368" t="s">
        <v>1531</v>
      </c>
      <c r="B91" s="368" t="s">
        <v>1530</v>
      </c>
      <c r="C91" s="368" t="s">
        <v>1010</v>
      </c>
      <c r="D91" s="368">
        <v>5</v>
      </c>
      <c r="E91" s="368">
        <v>0</v>
      </c>
      <c r="F91" s="367">
        <v>1183.94</v>
      </c>
      <c r="G91" s="366">
        <v>0</v>
      </c>
      <c r="H91" s="366">
        <v>1035.1500000000001</v>
      </c>
      <c r="I91" s="366">
        <v>148.79</v>
      </c>
      <c r="J91" s="365">
        <v>0.12567359832423941</v>
      </c>
    </row>
    <row r="92" spans="1:10" ht="27.75" customHeight="1" x14ac:dyDescent="0.2">
      <c r="A92" s="368" t="s">
        <v>10552</v>
      </c>
      <c r="B92" s="368" t="s">
        <v>10551</v>
      </c>
      <c r="C92" s="368" t="s">
        <v>1010</v>
      </c>
      <c r="D92" s="368">
        <v>1</v>
      </c>
      <c r="E92" s="368">
        <v>0</v>
      </c>
      <c r="F92" s="367">
        <v>629.13</v>
      </c>
      <c r="G92" s="366">
        <v>0</v>
      </c>
      <c r="H92" s="366">
        <v>511.84</v>
      </c>
      <c r="I92" s="366">
        <v>117.29</v>
      </c>
      <c r="J92" s="365">
        <v>0.18643205696755838</v>
      </c>
    </row>
    <row r="93" spans="1:10" ht="27.75" customHeight="1" x14ac:dyDescent="0.2">
      <c r="A93" s="368" t="s">
        <v>4489</v>
      </c>
      <c r="B93" s="368" t="s">
        <v>4488</v>
      </c>
      <c r="C93" s="368" t="s">
        <v>1010</v>
      </c>
      <c r="D93" s="368">
        <v>1</v>
      </c>
      <c r="E93" s="368">
        <v>0</v>
      </c>
      <c r="F93" s="367">
        <v>570.30999999999995</v>
      </c>
      <c r="G93" s="366">
        <v>0</v>
      </c>
      <c r="H93" s="366">
        <v>394.06</v>
      </c>
      <c r="I93" s="366">
        <v>176.25</v>
      </c>
      <c r="J93" s="365">
        <v>0.30904245059704372</v>
      </c>
    </row>
    <row r="94" spans="1:10" ht="27.75" customHeight="1" x14ac:dyDescent="0.2">
      <c r="A94" s="368" t="s">
        <v>7881</v>
      </c>
      <c r="B94" s="368" t="s">
        <v>7880</v>
      </c>
      <c r="C94" s="368" t="s">
        <v>1010</v>
      </c>
      <c r="D94" s="368">
        <v>1</v>
      </c>
      <c r="E94" s="368">
        <v>0</v>
      </c>
      <c r="F94" s="367">
        <v>366.06</v>
      </c>
      <c r="G94" s="366">
        <v>0</v>
      </c>
      <c r="H94" s="366">
        <v>322.39999999999998</v>
      </c>
      <c r="I94" s="366">
        <v>43.66</v>
      </c>
      <c r="J94" s="365">
        <v>0.11927006501666393</v>
      </c>
    </row>
    <row r="95" spans="1:10" ht="27.75" customHeight="1" x14ac:dyDescent="0.2">
      <c r="A95" s="368" t="s">
        <v>2226</v>
      </c>
      <c r="B95" s="368" t="s">
        <v>2225</v>
      </c>
      <c r="C95" s="368" t="s">
        <v>1010</v>
      </c>
      <c r="D95" s="368">
        <v>6</v>
      </c>
      <c r="E95" s="368">
        <v>0</v>
      </c>
      <c r="F95" s="367">
        <v>482.4</v>
      </c>
      <c r="G95" s="366">
        <v>0</v>
      </c>
      <c r="H95" s="366">
        <v>418.92</v>
      </c>
      <c r="I95" s="366">
        <v>63.48</v>
      </c>
      <c r="J95" s="365">
        <v>0.13159203980099501</v>
      </c>
    </row>
    <row r="96" spans="1:10" ht="27.75" customHeight="1" x14ac:dyDescent="0.2">
      <c r="A96" s="368" t="s">
        <v>1519</v>
      </c>
      <c r="B96" s="368" t="s">
        <v>1518</v>
      </c>
      <c r="C96" s="368" t="s">
        <v>1010</v>
      </c>
      <c r="D96" s="368">
        <v>14</v>
      </c>
      <c r="E96" s="368">
        <v>0</v>
      </c>
      <c r="F96" s="367">
        <v>1263.3</v>
      </c>
      <c r="G96" s="366">
        <v>0</v>
      </c>
      <c r="H96" s="366">
        <v>1075.76</v>
      </c>
      <c r="I96" s="366">
        <v>187.54</v>
      </c>
      <c r="J96" s="365">
        <v>0.14845246576426818</v>
      </c>
    </row>
    <row r="97" spans="1:10" ht="27.75" customHeight="1" x14ac:dyDescent="0.2">
      <c r="A97" s="368" t="s">
        <v>1515</v>
      </c>
      <c r="B97" s="368" t="s">
        <v>1514</v>
      </c>
      <c r="C97" s="368" t="s">
        <v>1010</v>
      </c>
      <c r="D97" s="368">
        <v>13</v>
      </c>
      <c r="E97" s="368">
        <v>0</v>
      </c>
      <c r="F97" s="367">
        <v>1237.27</v>
      </c>
      <c r="G97" s="366">
        <v>0</v>
      </c>
      <c r="H97" s="366">
        <v>880.88</v>
      </c>
      <c r="I97" s="366">
        <v>356.39</v>
      </c>
      <c r="J97" s="365">
        <v>0.28804545491283229</v>
      </c>
    </row>
    <row r="98" spans="1:10" ht="27.75" customHeight="1" x14ac:dyDescent="0.2">
      <c r="A98" s="368" t="s">
        <v>1513</v>
      </c>
      <c r="B98" s="368" t="s">
        <v>1512</v>
      </c>
      <c r="C98" s="368" t="s">
        <v>1010</v>
      </c>
      <c r="D98" s="368">
        <v>5</v>
      </c>
      <c r="E98" s="368">
        <v>0</v>
      </c>
      <c r="F98" s="367">
        <v>737.5</v>
      </c>
      <c r="G98" s="366">
        <v>0</v>
      </c>
      <c r="H98" s="366">
        <v>559.79999999999995</v>
      </c>
      <c r="I98" s="366">
        <v>177.7</v>
      </c>
      <c r="J98" s="365">
        <v>0.24094915254237287</v>
      </c>
    </row>
    <row r="99" spans="1:10" ht="27.75" customHeight="1" x14ac:dyDescent="0.2">
      <c r="A99" s="368" t="s">
        <v>12548</v>
      </c>
      <c r="B99" s="368" t="s">
        <v>12547</v>
      </c>
      <c r="C99" s="368" t="s">
        <v>1010</v>
      </c>
      <c r="D99" s="368">
        <v>1</v>
      </c>
      <c r="E99" s="368">
        <v>0</v>
      </c>
      <c r="F99" s="367">
        <v>320.81</v>
      </c>
      <c r="G99" s="366">
        <v>0</v>
      </c>
      <c r="H99" s="366">
        <v>194.3</v>
      </c>
      <c r="I99" s="366">
        <v>126.51</v>
      </c>
      <c r="J99" s="365">
        <v>0.39434556279417726</v>
      </c>
    </row>
    <row r="100" spans="1:10" ht="27.75" customHeight="1" x14ac:dyDescent="0.2">
      <c r="A100" s="368" t="s">
        <v>1505</v>
      </c>
      <c r="B100" s="368" t="s">
        <v>1504</v>
      </c>
      <c r="C100" s="368" t="s">
        <v>1010</v>
      </c>
      <c r="D100" s="368">
        <v>18</v>
      </c>
      <c r="E100" s="368">
        <v>0</v>
      </c>
      <c r="F100" s="367">
        <v>2559.29</v>
      </c>
      <c r="G100" s="366">
        <v>0</v>
      </c>
      <c r="H100" s="366">
        <v>1851.48</v>
      </c>
      <c r="I100" s="366">
        <v>707.81</v>
      </c>
      <c r="J100" s="365">
        <v>0.27656498482000869</v>
      </c>
    </row>
    <row r="101" spans="1:10" ht="27.75" customHeight="1" x14ac:dyDescent="0.2">
      <c r="A101" s="368" t="s">
        <v>1503</v>
      </c>
      <c r="B101" s="368" t="s">
        <v>1502</v>
      </c>
      <c r="C101" s="368" t="s">
        <v>1010</v>
      </c>
      <c r="D101" s="368">
        <v>2</v>
      </c>
      <c r="E101" s="368">
        <v>0</v>
      </c>
      <c r="F101" s="367">
        <v>224.36</v>
      </c>
      <c r="G101" s="366">
        <v>0</v>
      </c>
      <c r="H101" s="366">
        <v>170.86</v>
      </c>
      <c r="I101" s="366">
        <v>53.5</v>
      </c>
      <c r="J101" s="365">
        <v>0.23845605277233017</v>
      </c>
    </row>
    <row r="102" spans="1:10" ht="27.75" customHeight="1" x14ac:dyDescent="0.2">
      <c r="A102" s="368" t="s">
        <v>1493</v>
      </c>
      <c r="B102" s="368" t="s">
        <v>1492</v>
      </c>
      <c r="C102" s="368" t="s">
        <v>1010</v>
      </c>
      <c r="D102" s="368">
        <v>11</v>
      </c>
      <c r="E102" s="368">
        <v>0</v>
      </c>
      <c r="F102" s="367">
        <v>3237.82</v>
      </c>
      <c r="G102" s="366">
        <v>0</v>
      </c>
      <c r="H102" s="366">
        <v>2837.45</v>
      </c>
      <c r="I102" s="366">
        <v>400.37</v>
      </c>
      <c r="J102" s="365">
        <v>0.12365418707648974</v>
      </c>
    </row>
    <row r="103" spans="1:10" ht="27.75" customHeight="1" x14ac:dyDescent="0.2">
      <c r="A103" s="368" t="s">
        <v>1491</v>
      </c>
      <c r="B103" s="368" t="s">
        <v>1490</v>
      </c>
      <c r="C103" s="368" t="s">
        <v>1010</v>
      </c>
      <c r="D103" s="368">
        <v>3</v>
      </c>
      <c r="E103" s="368">
        <v>0</v>
      </c>
      <c r="F103" s="367">
        <v>769.2</v>
      </c>
      <c r="G103" s="366">
        <v>0</v>
      </c>
      <c r="H103" s="366">
        <v>643.98</v>
      </c>
      <c r="I103" s="366">
        <v>125.22</v>
      </c>
      <c r="J103" s="365">
        <v>0.16279251170046802</v>
      </c>
    </row>
    <row r="104" spans="1:10" ht="27.75" customHeight="1" x14ac:dyDescent="0.2">
      <c r="A104" s="368" t="s">
        <v>1481</v>
      </c>
      <c r="B104" s="368" t="s">
        <v>1480</v>
      </c>
      <c r="C104" s="368" t="s">
        <v>1010</v>
      </c>
      <c r="D104" s="368">
        <v>1</v>
      </c>
      <c r="E104" s="368">
        <v>0</v>
      </c>
      <c r="F104" s="367">
        <v>153.06</v>
      </c>
      <c r="G104" s="366">
        <v>0</v>
      </c>
      <c r="H104" s="366">
        <v>133.58000000000001</v>
      </c>
      <c r="I104" s="366">
        <v>19.48</v>
      </c>
      <c r="J104" s="365">
        <v>0.1272703514961453</v>
      </c>
    </row>
    <row r="105" spans="1:10" ht="27.75" customHeight="1" x14ac:dyDescent="0.2">
      <c r="A105" s="368" t="s">
        <v>1479</v>
      </c>
      <c r="B105" s="368" t="s">
        <v>1478</v>
      </c>
      <c r="C105" s="368" t="s">
        <v>1010</v>
      </c>
      <c r="D105" s="368">
        <v>12</v>
      </c>
      <c r="E105" s="368">
        <v>0</v>
      </c>
      <c r="F105" s="367">
        <v>1119.8399999999999</v>
      </c>
      <c r="G105" s="366">
        <v>0</v>
      </c>
      <c r="H105" s="366">
        <v>977.28</v>
      </c>
      <c r="I105" s="366">
        <v>142.56</v>
      </c>
      <c r="J105" s="365">
        <v>0.12730390055722246</v>
      </c>
    </row>
    <row r="106" spans="1:10" ht="27.75" customHeight="1" x14ac:dyDescent="0.2">
      <c r="A106" s="368" t="s">
        <v>1477</v>
      </c>
      <c r="B106" s="368" t="s">
        <v>1476</v>
      </c>
      <c r="C106" s="368" t="s">
        <v>1010</v>
      </c>
      <c r="D106" s="368">
        <v>3</v>
      </c>
      <c r="E106" s="368">
        <v>0</v>
      </c>
      <c r="F106" s="367">
        <v>469.51</v>
      </c>
      <c r="G106" s="366">
        <v>0</v>
      </c>
      <c r="H106" s="366">
        <v>323.33999999999997</v>
      </c>
      <c r="I106" s="366">
        <v>146.16999999999999</v>
      </c>
      <c r="J106" s="365">
        <v>0.31132457242657241</v>
      </c>
    </row>
    <row r="107" spans="1:10" ht="27.75" customHeight="1" x14ac:dyDescent="0.2">
      <c r="A107" s="368" t="s">
        <v>3068</v>
      </c>
      <c r="B107" s="368" t="s">
        <v>3067</v>
      </c>
      <c r="C107" s="368" t="s">
        <v>1010</v>
      </c>
      <c r="D107" s="368">
        <v>2</v>
      </c>
      <c r="E107" s="368">
        <v>0</v>
      </c>
      <c r="F107" s="367">
        <v>948.2</v>
      </c>
      <c r="G107" s="366">
        <v>0</v>
      </c>
      <c r="H107" s="366">
        <v>649.70000000000005</v>
      </c>
      <c r="I107" s="366">
        <v>298.5</v>
      </c>
      <c r="J107" s="365">
        <v>0.31480700274203754</v>
      </c>
    </row>
    <row r="108" spans="1:10" ht="27.75" customHeight="1" x14ac:dyDescent="0.2">
      <c r="A108" s="368" t="s">
        <v>1469</v>
      </c>
      <c r="B108" s="368" t="s">
        <v>1468</v>
      </c>
      <c r="C108" s="368" t="s">
        <v>1010</v>
      </c>
      <c r="D108" s="368">
        <v>3</v>
      </c>
      <c r="E108" s="368">
        <v>0</v>
      </c>
      <c r="F108" s="367">
        <v>563.17999999999995</v>
      </c>
      <c r="G108" s="366">
        <v>0</v>
      </c>
      <c r="H108" s="366">
        <v>447.87</v>
      </c>
      <c r="I108" s="366">
        <v>115.31</v>
      </c>
      <c r="J108" s="365">
        <v>0.20474803792748322</v>
      </c>
    </row>
    <row r="109" spans="1:10" ht="27.75" customHeight="1" x14ac:dyDescent="0.2">
      <c r="A109" s="368" t="s">
        <v>1467</v>
      </c>
      <c r="B109" s="368" t="s">
        <v>1466</v>
      </c>
      <c r="C109" s="368" t="s">
        <v>1010</v>
      </c>
      <c r="D109" s="368">
        <v>1</v>
      </c>
      <c r="E109" s="368">
        <v>0</v>
      </c>
      <c r="F109" s="367">
        <v>205.1</v>
      </c>
      <c r="G109" s="366">
        <v>0</v>
      </c>
      <c r="H109" s="366">
        <v>156.22</v>
      </c>
      <c r="I109" s="366">
        <v>48.88</v>
      </c>
      <c r="J109" s="365">
        <v>0.23832276938078986</v>
      </c>
    </row>
    <row r="110" spans="1:10" ht="27.75" customHeight="1" x14ac:dyDescent="0.2">
      <c r="A110" s="368" t="s">
        <v>1463</v>
      </c>
      <c r="B110" s="368" t="s">
        <v>1462</v>
      </c>
      <c r="C110" s="368" t="s">
        <v>1010</v>
      </c>
      <c r="D110" s="368">
        <v>30</v>
      </c>
      <c r="E110" s="368">
        <v>0</v>
      </c>
      <c r="F110" s="367">
        <v>5261.44</v>
      </c>
      <c r="G110" s="366">
        <v>0</v>
      </c>
      <c r="H110" s="366">
        <v>4842.6000000000004</v>
      </c>
      <c r="I110" s="366">
        <v>418.84</v>
      </c>
      <c r="J110" s="365">
        <v>7.9605583262376836E-2</v>
      </c>
    </row>
    <row r="111" spans="1:10" ht="27.75" customHeight="1" x14ac:dyDescent="0.2">
      <c r="A111" s="368" t="s">
        <v>1461</v>
      </c>
      <c r="B111" s="368" t="s">
        <v>1460</v>
      </c>
      <c r="C111" s="368" t="s">
        <v>1010</v>
      </c>
      <c r="D111" s="368">
        <v>2</v>
      </c>
      <c r="E111" s="368">
        <v>0</v>
      </c>
      <c r="F111" s="367">
        <v>661.18</v>
      </c>
      <c r="G111" s="366">
        <v>0</v>
      </c>
      <c r="H111" s="366">
        <v>452.96</v>
      </c>
      <c r="I111" s="366">
        <v>208.22</v>
      </c>
      <c r="J111" s="365">
        <v>0.31492180646722528</v>
      </c>
    </row>
    <row r="112" spans="1:10" ht="27.75" customHeight="1" x14ac:dyDescent="0.2">
      <c r="A112" s="368" t="s">
        <v>4123</v>
      </c>
      <c r="B112" s="368" t="s">
        <v>4122</v>
      </c>
      <c r="C112" s="368" t="s">
        <v>1010</v>
      </c>
      <c r="D112" s="368">
        <v>1</v>
      </c>
      <c r="E112" s="368">
        <v>0</v>
      </c>
      <c r="F112" s="367">
        <v>214.04</v>
      </c>
      <c r="G112" s="366">
        <v>0</v>
      </c>
      <c r="H112" s="366">
        <v>157.02000000000001</v>
      </c>
      <c r="I112" s="366">
        <v>57.02</v>
      </c>
      <c r="J112" s="365">
        <v>0.26639880396187626</v>
      </c>
    </row>
    <row r="113" spans="1:10" ht="27.75" customHeight="1" x14ac:dyDescent="0.2">
      <c r="A113" s="368" t="s">
        <v>1453</v>
      </c>
      <c r="B113" s="368" t="s">
        <v>1452</v>
      </c>
      <c r="C113" s="368" t="s">
        <v>1010</v>
      </c>
      <c r="D113" s="368">
        <v>10</v>
      </c>
      <c r="E113" s="368">
        <v>0</v>
      </c>
      <c r="F113" s="367">
        <v>1463.79</v>
      </c>
      <c r="G113" s="366">
        <v>0</v>
      </c>
      <c r="H113" s="366">
        <v>1378.9</v>
      </c>
      <c r="I113" s="366">
        <v>84.89</v>
      </c>
      <c r="J113" s="365">
        <v>5.7993291387425795E-2</v>
      </c>
    </row>
    <row r="114" spans="1:10" ht="27.75" customHeight="1" x14ac:dyDescent="0.2">
      <c r="A114" s="368" t="s">
        <v>1451</v>
      </c>
      <c r="B114" s="368" t="s">
        <v>1450</v>
      </c>
      <c r="C114" s="368" t="s">
        <v>1010</v>
      </c>
      <c r="D114" s="368">
        <v>4</v>
      </c>
      <c r="E114" s="368">
        <v>0</v>
      </c>
      <c r="F114" s="367">
        <v>1512.36</v>
      </c>
      <c r="G114" s="366">
        <v>0</v>
      </c>
      <c r="H114" s="366">
        <v>1318.92</v>
      </c>
      <c r="I114" s="366">
        <v>193.44</v>
      </c>
      <c r="J114" s="365">
        <v>0.1279060541140998</v>
      </c>
    </row>
    <row r="115" spans="1:10" ht="27.75" customHeight="1" x14ac:dyDescent="0.2">
      <c r="A115" s="368" t="s">
        <v>1449</v>
      </c>
      <c r="B115" s="368" t="s">
        <v>1448</v>
      </c>
      <c r="C115" s="368" t="s">
        <v>1010</v>
      </c>
      <c r="D115" s="368">
        <v>6</v>
      </c>
      <c r="E115" s="368">
        <v>0</v>
      </c>
      <c r="F115" s="367">
        <v>860.66</v>
      </c>
      <c r="G115" s="366">
        <v>0</v>
      </c>
      <c r="H115" s="366">
        <v>708.96</v>
      </c>
      <c r="I115" s="366">
        <v>151.69999999999999</v>
      </c>
      <c r="J115" s="365">
        <v>0.17626007947389213</v>
      </c>
    </row>
    <row r="116" spans="1:10" ht="27.75" customHeight="1" x14ac:dyDescent="0.2">
      <c r="A116" s="368" t="s">
        <v>3064</v>
      </c>
      <c r="B116" s="368" t="s">
        <v>3063</v>
      </c>
      <c r="C116" s="368" t="s">
        <v>1010</v>
      </c>
      <c r="D116" s="368">
        <v>4</v>
      </c>
      <c r="E116" s="368">
        <v>0</v>
      </c>
      <c r="F116" s="367">
        <v>1790.44</v>
      </c>
      <c r="G116" s="366">
        <v>0</v>
      </c>
      <c r="H116" s="366">
        <v>1554.24</v>
      </c>
      <c r="I116" s="366">
        <v>236.2</v>
      </c>
      <c r="J116" s="365">
        <v>0.131922879292241</v>
      </c>
    </row>
    <row r="117" spans="1:10" ht="27.75" customHeight="1" x14ac:dyDescent="0.2">
      <c r="A117" s="368" t="s">
        <v>1447</v>
      </c>
      <c r="B117" s="368" t="s">
        <v>1446</v>
      </c>
      <c r="C117" s="368" t="s">
        <v>1010</v>
      </c>
      <c r="D117" s="368">
        <v>4</v>
      </c>
      <c r="E117" s="368">
        <v>0</v>
      </c>
      <c r="F117" s="367">
        <v>781.84</v>
      </c>
      <c r="G117" s="366">
        <v>0</v>
      </c>
      <c r="H117" s="366">
        <v>605.52</v>
      </c>
      <c r="I117" s="366">
        <v>176.32</v>
      </c>
      <c r="J117" s="365">
        <v>0.22551928783382788</v>
      </c>
    </row>
    <row r="118" spans="1:10" ht="27.75" customHeight="1" x14ac:dyDescent="0.2">
      <c r="A118" s="368" t="s">
        <v>1445</v>
      </c>
      <c r="B118" s="368" t="s">
        <v>1444</v>
      </c>
      <c r="C118" s="368" t="s">
        <v>1010</v>
      </c>
      <c r="D118" s="368">
        <v>20</v>
      </c>
      <c r="E118" s="368">
        <v>0</v>
      </c>
      <c r="F118" s="367">
        <v>4602.3</v>
      </c>
      <c r="G118" s="366">
        <v>0</v>
      </c>
      <c r="H118" s="366">
        <v>3728.02</v>
      </c>
      <c r="I118" s="366">
        <v>874.28</v>
      </c>
      <c r="J118" s="365">
        <v>0.18996588662190644</v>
      </c>
    </row>
    <row r="119" spans="1:10" ht="27.75" customHeight="1" x14ac:dyDescent="0.2">
      <c r="A119" s="368" t="s">
        <v>8857</v>
      </c>
      <c r="B119" s="368" t="s">
        <v>8856</v>
      </c>
      <c r="C119" s="368" t="s">
        <v>1010</v>
      </c>
      <c r="D119" s="368">
        <v>1</v>
      </c>
      <c r="E119" s="368">
        <v>0</v>
      </c>
      <c r="F119" s="367">
        <v>835.17</v>
      </c>
      <c r="G119" s="366">
        <v>0</v>
      </c>
      <c r="H119" s="366">
        <v>636.32000000000005</v>
      </c>
      <c r="I119" s="366">
        <v>198.85</v>
      </c>
      <c r="J119" s="365">
        <v>0.23809523809523808</v>
      </c>
    </row>
    <row r="120" spans="1:10" ht="27.75" customHeight="1" x14ac:dyDescent="0.2">
      <c r="A120" s="368" t="s">
        <v>1443</v>
      </c>
      <c r="B120" s="368" t="s">
        <v>1442</v>
      </c>
      <c r="C120" s="368" t="s">
        <v>1010</v>
      </c>
      <c r="D120" s="368">
        <v>3</v>
      </c>
      <c r="E120" s="368">
        <v>0</v>
      </c>
      <c r="F120" s="367">
        <v>754.05</v>
      </c>
      <c r="G120" s="366">
        <v>0</v>
      </c>
      <c r="H120" s="366">
        <v>569.1</v>
      </c>
      <c r="I120" s="366">
        <v>184.95</v>
      </c>
      <c r="J120" s="365">
        <v>0.24527551223393673</v>
      </c>
    </row>
    <row r="121" spans="1:10" ht="27.75" customHeight="1" x14ac:dyDescent="0.2">
      <c r="A121" s="368" t="s">
        <v>8855</v>
      </c>
      <c r="B121" s="368" t="s">
        <v>8854</v>
      </c>
      <c r="C121" s="368" t="s">
        <v>1010</v>
      </c>
      <c r="D121" s="368">
        <v>2</v>
      </c>
      <c r="E121" s="368">
        <v>0</v>
      </c>
      <c r="F121" s="367">
        <v>2318.3200000000002</v>
      </c>
      <c r="G121" s="366">
        <v>0</v>
      </c>
      <c r="H121" s="366">
        <v>1414.08</v>
      </c>
      <c r="I121" s="366">
        <v>904.24</v>
      </c>
      <c r="J121" s="365">
        <v>0.39004106421891716</v>
      </c>
    </row>
    <row r="122" spans="1:10" ht="27.75" customHeight="1" x14ac:dyDescent="0.2">
      <c r="A122" s="368" t="s">
        <v>1441</v>
      </c>
      <c r="B122" s="368" t="s">
        <v>1440</v>
      </c>
      <c r="C122" s="368" t="s">
        <v>1010</v>
      </c>
      <c r="D122" s="368">
        <v>13</v>
      </c>
      <c r="E122" s="368">
        <v>0</v>
      </c>
      <c r="F122" s="367">
        <v>4643.08</v>
      </c>
      <c r="G122" s="366">
        <v>0</v>
      </c>
      <c r="H122" s="366">
        <v>4049.32</v>
      </c>
      <c r="I122" s="366">
        <v>593.76</v>
      </c>
      <c r="J122" s="365">
        <v>0.12788063096048313</v>
      </c>
    </row>
    <row r="123" spans="1:10" ht="27.75" customHeight="1" x14ac:dyDescent="0.2">
      <c r="A123" s="368" t="s">
        <v>1437</v>
      </c>
      <c r="B123" s="368" t="s">
        <v>1436</v>
      </c>
      <c r="C123" s="368" t="s">
        <v>1010</v>
      </c>
      <c r="D123" s="368">
        <v>2</v>
      </c>
      <c r="E123" s="368">
        <v>0</v>
      </c>
      <c r="F123" s="367">
        <v>791.02</v>
      </c>
      <c r="G123" s="366">
        <v>0</v>
      </c>
      <c r="H123" s="366">
        <v>602.67999999999995</v>
      </c>
      <c r="I123" s="366">
        <v>188.34</v>
      </c>
      <c r="J123" s="365">
        <v>0.23809764607721676</v>
      </c>
    </row>
    <row r="124" spans="1:10" ht="27.75" customHeight="1" x14ac:dyDescent="0.2">
      <c r="A124" s="368" t="s">
        <v>1435</v>
      </c>
      <c r="B124" s="368" t="s">
        <v>1434</v>
      </c>
      <c r="C124" s="368" t="s">
        <v>1010</v>
      </c>
      <c r="D124" s="368">
        <v>8</v>
      </c>
      <c r="E124" s="368">
        <v>0</v>
      </c>
      <c r="F124" s="367">
        <v>1293.44</v>
      </c>
      <c r="G124" s="366">
        <v>0</v>
      </c>
      <c r="H124" s="366">
        <v>984.96</v>
      </c>
      <c r="I124" s="366">
        <v>308.48</v>
      </c>
      <c r="J124" s="365">
        <v>0.23849579416130628</v>
      </c>
    </row>
    <row r="125" spans="1:10" ht="27.75" customHeight="1" x14ac:dyDescent="0.2">
      <c r="A125" s="368" t="s">
        <v>1433</v>
      </c>
      <c r="B125" s="368" t="s">
        <v>1432</v>
      </c>
      <c r="C125" s="368" t="s">
        <v>1010</v>
      </c>
      <c r="D125" s="368">
        <v>1</v>
      </c>
      <c r="E125" s="368">
        <v>0</v>
      </c>
      <c r="F125" s="367">
        <v>273.99</v>
      </c>
      <c r="G125" s="366">
        <v>0</v>
      </c>
      <c r="H125" s="366">
        <v>235.51</v>
      </c>
      <c r="I125" s="366">
        <v>38.479999999999997</v>
      </c>
      <c r="J125" s="365">
        <v>0.14044308186430163</v>
      </c>
    </row>
    <row r="126" spans="1:10" ht="27.75" customHeight="1" x14ac:dyDescent="0.2">
      <c r="A126" s="368" t="s">
        <v>1431</v>
      </c>
      <c r="B126" s="368" t="s">
        <v>1430</v>
      </c>
      <c r="C126" s="368" t="s">
        <v>1010</v>
      </c>
      <c r="D126" s="368">
        <v>3</v>
      </c>
      <c r="E126" s="368">
        <v>0</v>
      </c>
      <c r="F126" s="367">
        <v>1101.19</v>
      </c>
      <c r="G126" s="366">
        <v>0</v>
      </c>
      <c r="H126" s="366">
        <v>589.08000000000004</v>
      </c>
      <c r="I126" s="366">
        <v>512.11</v>
      </c>
      <c r="J126" s="365">
        <v>0.46505144434657053</v>
      </c>
    </row>
    <row r="127" spans="1:10" ht="27.75" customHeight="1" x14ac:dyDescent="0.2">
      <c r="A127" s="368" t="s">
        <v>12546</v>
      </c>
      <c r="B127" s="368" t="s">
        <v>12545</v>
      </c>
      <c r="C127" s="368" t="s">
        <v>1010</v>
      </c>
      <c r="D127" s="368">
        <v>1</v>
      </c>
      <c r="E127" s="368">
        <v>0</v>
      </c>
      <c r="F127" s="367">
        <v>528.39</v>
      </c>
      <c r="G127" s="366">
        <v>0</v>
      </c>
      <c r="H127" s="366">
        <v>461.14</v>
      </c>
      <c r="I127" s="366">
        <v>67.25</v>
      </c>
      <c r="J127" s="365">
        <v>0.12727341546963417</v>
      </c>
    </row>
    <row r="128" spans="1:10" ht="27.75" customHeight="1" x14ac:dyDescent="0.2">
      <c r="A128" s="368" t="s">
        <v>1417</v>
      </c>
      <c r="B128" s="368" t="s">
        <v>1416</v>
      </c>
      <c r="C128" s="368" t="s">
        <v>1010</v>
      </c>
      <c r="D128" s="368">
        <v>1</v>
      </c>
      <c r="E128" s="368">
        <v>0</v>
      </c>
      <c r="F128" s="367">
        <v>1751.98</v>
      </c>
      <c r="G128" s="366">
        <v>0</v>
      </c>
      <c r="H128" s="366">
        <v>840.95</v>
      </c>
      <c r="I128" s="366">
        <v>911.03</v>
      </c>
      <c r="J128" s="365">
        <v>0.52000022831310855</v>
      </c>
    </row>
    <row r="129" spans="1:10" ht="27.75" customHeight="1" x14ac:dyDescent="0.2">
      <c r="A129" s="368" t="s">
        <v>1415</v>
      </c>
      <c r="B129" s="368" t="s">
        <v>1414</v>
      </c>
      <c r="C129" s="368" t="s">
        <v>1010</v>
      </c>
      <c r="D129" s="368">
        <v>1</v>
      </c>
      <c r="E129" s="368">
        <v>0</v>
      </c>
      <c r="F129" s="367">
        <v>554.44000000000005</v>
      </c>
      <c r="G129" s="366">
        <v>0</v>
      </c>
      <c r="H129" s="366">
        <v>421.25</v>
      </c>
      <c r="I129" s="366">
        <v>133.19</v>
      </c>
      <c r="J129" s="365">
        <v>0.24022437053603637</v>
      </c>
    </row>
    <row r="130" spans="1:10" ht="27.75" customHeight="1" x14ac:dyDescent="0.2">
      <c r="A130" s="368" t="s">
        <v>2190</v>
      </c>
      <c r="B130" s="368" t="s">
        <v>2189</v>
      </c>
      <c r="C130" s="368" t="s">
        <v>1010</v>
      </c>
      <c r="D130" s="368">
        <v>3</v>
      </c>
      <c r="E130" s="368">
        <v>0</v>
      </c>
      <c r="F130" s="367">
        <v>308.52999999999997</v>
      </c>
      <c r="G130" s="366">
        <v>0</v>
      </c>
      <c r="H130" s="366">
        <v>245.46</v>
      </c>
      <c r="I130" s="366">
        <v>63.07</v>
      </c>
      <c r="J130" s="365">
        <v>0.20442096392571224</v>
      </c>
    </row>
    <row r="131" spans="1:10" ht="27.75" customHeight="1" x14ac:dyDescent="0.2">
      <c r="A131" s="368" t="s">
        <v>1409</v>
      </c>
      <c r="B131" s="368" t="s">
        <v>1408</v>
      </c>
      <c r="C131" s="368" t="s">
        <v>1010</v>
      </c>
      <c r="D131" s="368">
        <v>8</v>
      </c>
      <c r="E131" s="368">
        <v>0</v>
      </c>
      <c r="F131" s="367">
        <v>1485.11</v>
      </c>
      <c r="G131" s="366">
        <v>0</v>
      </c>
      <c r="H131" s="366">
        <v>1175.8399999999999</v>
      </c>
      <c r="I131" s="366">
        <v>309.27</v>
      </c>
      <c r="J131" s="365">
        <v>0.20824720054406745</v>
      </c>
    </row>
    <row r="132" spans="1:10" ht="27.75" customHeight="1" x14ac:dyDescent="0.2">
      <c r="A132" s="368" t="s">
        <v>2188</v>
      </c>
      <c r="B132" s="368" t="s">
        <v>2187</v>
      </c>
      <c r="C132" s="368" t="s">
        <v>1010</v>
      </c>
      <c r="D132" s="368">
        <v>1</v>
      </c>
      <c r="E132" s="368">
        <v>0</v>
      </c>
      <c r="F132" s="367">
        <v>571.77</v>
      </c>
      <c r="G132" s="366">
        <v>0</v>
      </c>
      <c r="H132" s="366">
        <v>522.47</v>
      </c>
      <c r="I132" s="366">
        <v>49.3</v>
      </c>
      <c r="J132" s="365">
        <v>8.6223481469821783E-2</v>
      </c>
    </row>
    <row r="133" spans="1:10" ht="27.75" customHeight="1" x14ac:dyDescent="0.2">
      <c r="A133" s="368" t="s">
        <v>1407</v>
      </c>
      <c r="B133" s="368" t="s">
        <v>1406</v>
      </c>
      <c r="C133" s="368" t="s">
        <v>1010</v>
      </c>
      <c r="D133" s="368">
        <v>6</v>
      </c>
      <c r="E133" s="368">
        <v>0</v>
      </c>
      <c r="F133" s="367">
        <v>3582.24</v>
      </c>
      <c r="G133" s="366">
        <v>0</v>
      </c>
      <c r="H133" s="366">
        <v>2721.84</v>
      </c>
      <c r="I133" s="366">
        <v>860.4</v>
      </c>
      <c r="J133" s="365">
        <v>0.24018491223368618</v>
      </c>
    </row>
    <row r="134" spans="1:10" ht="27.75" customHeight="1" x14ac:dyDescent="0.2">
      <c r="A134" s="368" t="s">
        <v>1405</v>
      </c>
      <c r="B134" s="368" t="s">
        <v>1404</v>
      </c>
      <c r="C134" s="368" t="s">
        <v>1010</v>
      </c>
      <c r="D134" s="368">
        <v>1</v>
      </c>
      <c r="E134" s="368">
        <v>0</v>
      </c>
      <c r="F134" s="367">
        <v>630.21</v>
      </c>
      <c r="G134" s="366">
        <v>0</v>
      </c>
      <c r="H134" s="366">
        <v>562.88</v>
      </c>
      <c r="I134" s="366">
        <v>67.33</v>
      </c>
      <c r="J134" s="365">
        <v>0.10683740340521414</v>
      </c>
    </row>
    <row r="135" spans="1:10" ht="27.75" customHeight="1" x14ac:dyDescent="0.2">
      <c r="A135" s="368" t="s">
        <v>1403</v>
      </c>
      <c r="B135" s="368" t="s">
        <v>1402</v>
      </c>
      <c r="C135" s="368" t="s">
        <v>1010</v>
      </c>
      <c r="D135" s="368">
        <v>9</v>
      </c>
      <c r="E135" s="368">
        <v>0</v>
      </c>
      <c r="F135" s="367">
        <v>4725.32</v>
      </c>
      <c r="G135" s="366">
        <v>0</v>
      </c>
      <c r="H135" s="366">
        <v>3880.89</v>
      </c>
      <c r="I135" s="366">
        <v>844.43</v>
      </c>
      <c r="J135" s="365">
        <v>0.17870324126196743</v>
      </c>
    </row>
    <row r="136" spans="1:10" ht="27.75" customHeight="1" x14ac:dyDescent="0.2">
      <c r="A136" s="368" t="s">
        <v>1401</v>
      </c>
      <c r="B136" s="368" t="s">
        <v>1400</v>
      </c>
      <c r="C136" s="368" t="s">
        <v>1010</v>
      </c>
      <c r="D136" s="368">
        <v>6</v>
      </c>
      <c r="E136" s="368">
        <v>0</v>
      </c>
      <c r="F136" s="367">
        <v>3236.94</v>
      </c>
      <c r="G136" s="366">
        <v>0</v>
      </c>
      <c r="H136" s="366">
        <v>2594.7600000000002</v>
      </c>
      <c r="I136" s="366">
        <v>642.17999999999995</v>
      </c>
      <c r="J136" s="365">
        <v>0.1983910730504736</v>
      </c>
    </row>
    <row r="137" spans="1:10" ht="27.75" customHeight="1" x14ac:dyDescent="0.2">
      <c r="A137" s="368" t="s">
        <v>1399</v>
      </c>
      <c r="B137" s="368" t="s">
        <v>1398</v>
      </c>
      <c r="C137" s="368" t="s">
        <v>1010</v>
      </c>
      <c r="D137" s="368">
        <v>1</v>
      </c>
      <c r="E137" s="368">
        <v>0</v>
      </c>
      <c r="F137" s="367">
        <v>1715.31</v>
      </c>
      <c r="G137" s="366">
        <v>0</v>
      </c>
      <c r="H137" s="366">
        <v>1570.99</v>
      </c>
      <c r="I137" s="366">
        <v>144.32</v>
      </c>
      <c r="J137" s="365">
        <v>8.4136395170552256E-2</v>
      </c>
    </row>
    <row r="138" spans="1:10" ht="27.75" customHeight="1" x14ac:dyDescent="0.2">
      <c r="A138" s="368" t="s">
        <v>1397</v>
      </c>
      <c r="B138" s="368" t="s">
        <v>1396</v>
      </c>
      <c r="C138" s="368" t="s">
        <v>1010</v>
      </c>
      <c r="D138" s="368">
        <v>3</v>
      </c>
      <c r="E138" s="368">
        <v>0</v>
      </c>
      <c r="F138" s="367">
        <v>1110.27</v>
      </c>
      <c r="G138" s="366">
        <v>0</v>
      </c>
      <c r="H138" s="366">
        <v>1061.43</v>
      </c>
      <c r="I138" s="366">
        <v>48.84</v>
      </c>
      <c r="J138" s="365">
        <v>4.3989299900024321E-2</v>
      </c>
    </row>
    <row r="139" spans="1:10" ht="27.75" customHeight="1" x14ac:dyDescent="0.2">
      <c r="A139" s="368" t="s">
        <v>2178</v>
      </c>
      <c r="B139" s="368" t="s">
        <v>2177</v>
      </c>
      <c r="C139" s="368" t="s">
        <v>1010</v>
      </c>
      <c r="D139" s="368">
        <v>2</v>
      </c>
      <c r="E139" s="368">
        <v>0</v>
      </c>
      <c r="F139" s="367">
        <v>1273.3399999999999</v>
      </c>
      <c r="G139" s="366">
        <v>0</v>
      </c>
      <c r="H139" s="366">
        <v>970.16</v>
      </c>
      <c r="I139" s="366">
        <v>303.18</v>
      </c>
      <c r="J139" s="365">
        <v>0.23809822985219972</v>
      </c>
    </row>
    <row r="140" spans="1:10" ht="27.75" customHeight="1" x14ac:dyDescent="0.2">
      <c r="A140" s="368" t="s">
        <v>1395</v>
      </c>
      <c r="B140" s="368" t="s">
        <v>1394</v>
      </c>
      <c r="C140" s="368" t="s">
        <v>1010</v>
      </c>
      <c r="D140" s="368">
        <v>8</v>
      </c>
      <c r="E140" s="368">
        <v>0</v>
      </c>
      <c r="F140" s="367">
        <v>2174.98</v>
      </c>
      <c r="G140" s="366">
        <v>0</v>
      </c>
      <c r="H140" s="366">
        <v>1683.84</v>
      </c>
      <c r="I140" s="366">
        <v>491.14</v>
      </c>
      <c r="J140" s="365">
        <v>0.2258135706995007</v>
      </c>
    </row>
    <row r="141" spans="1:10" ht="27.75" customHeight="1" x14ac:dyDescent="0.2">
      <c r="A141" s="368" t="s">
        <v>1393</v>
      </c>
      <c r="B141" s="368" t="s">
        <v>1392</v>
      </c>
      <c r="C141" s="368" t="s">
        <v>1010</v>
      </c>
      <c r="D141" s="368">
        <v>12</v>
      </c>
      <c r="E141" s="368">
        <v>0</v>
      </c>
      <c r="F141" s="367">
        <v>4786.5600000000004</v>
      </c>
      <c r="G141" s="366">
        <v>0</v>
      </c>
      <c r="H141" s="366">
        <v>4177.32</v>
      </c>
      <c r="I141" s="366">
        <v>609.24</v>
      </c>
      <c r="J141" s="365">
        <v>0.12728138788608104</v>
      </c>
    </row>
    <row r="142" spans="1:10" ht="27.75" customHeight="1" x14ac:dyDescent="0.2">
      <c r="A142" s="368" t="s">
        <v>2984</v>
      </c>
      <c r="B142" s="368" t="s">
        <v>2983</v>
      </c>
      <c r="C142" s="368" t="s">
        <v>1010</v>
      </c>
      <c r="D142" s="368">
        <v>11</v>
      </c>
      <c r="E142" s="368">
        <v>0</v>
      </c>
      <c r="F142" s="367">
        <v>6748.29</v>
      </c>
      <c r="G142" s="366">
        <v>0</v>
      </c>
      <c r="H142" s="366">
        <v>5123.6899999999996</v>
      </c>
      <c r="I142" s="366">
        <v>1624.6</v>
      </c>
      <c r="J142" s="365">
        <v>0.24074246957377352</v>
      </c>
    </row>
    <row r="143" spans="1:10" ht="27.75" customHeight="1" x14ac:dyDescent="0.2">
      <c r="A143" s="368" t="s">
        <v>1389</v>
      </c>
      <c r="B143" s="368" t="s">
        <v>1388</v>
      </c>
      <c r="C143" s="368" t="s">
        <v>1010</v>
      </c>
      <c r="D143" s="368">
        <v>7</v>
      </c>
      <c r="E143" s="368">
        <v>0</v>
      </c>
      <c r="F143" s="367">
        <v>1230.93</v>
      </c>
      <c r="G143" s="366">
        <v>0</v>
      </c>
      <c r="H143" s="366">
        <v>947.08</v>
      </c>
      <c r="I143" s="366">
        <v>283.85000000000002</v>
      </c>
      <c r="J143" s="365">
        <v>0.23059800313584039</v>
      </c>
    </row>
    <row r="144" spans="1:10" ht="27.75" customHeight="1" x14ac:dyDescent="0.2">
      <c r="A144" s="368" t="s">
        <v>1387</v>
      </c>
      <c r="B144" s="368" t="s">
        <v>1386</v>
      </c>
      <c r="C144" s="368" t="s">
        <v>1010</v>
      </c>
      <c r="D144" s="368">
        <v>12</v>
      </c>
      <c r="E144" s="368">
        <v>0</v>
      </c>
      <c r="F144" s="367">
        <v>2190.2399999999998</v>
      </c>
      <c r="G144" s="366">
        <v>0</v>
      </c>
      <c r="H144" s="366">
        <v>1911.36</v>
      </c>
      <c r="I144" s="366">
        <v>278.88</v>
      </c>
      <c r="J144" s="365">
        <v>0.12732851194389655</v>
      </c>
    </row>
    <row r="145" spans="1:10" ht="27.75" customHeight="1" x14ac:dyDescent="0.2">
      <c r="A145" s="368" t="s">
        <v>1385</v>
      </c>
      <c r="B145" s="368" t="s">
        <v>1384</v>
      </c>
      <c r="C145" s="368" t="s">
        <v>1010</v>
      </c>
      <c r="D145" s="368">
        <v>4</v>
      </c>
      <c r="E145" s="368">
        <v>0</v>
      </c>
      <c r="F145" s="367">
        <v>668.8</v>
      </c>
      <c r="G145" s="366">
        <v>0</v>
      </c>
      <c r="H145" s="366">
        <v>504.04</v>
      </c>
      <c r="I145" s="366">
        <v>164.76</v>
      </c>
      <c r="J145" s="365">
        <v>0.24635167464114832</v>
      </c>
    </row>
    <row r="146" spans="1:10" ht="27.75" customHeight="1" x14ac:dyDescent="0.2">
      <c r="A146" s="368" t="s">
        <v>1383</v>
      </c>
      <c r="B146" s="368" t="s">
        <v>1382</v>
      </c>
      <c r="C146" s="368" t="s">
        <v>1010</v>
      </c>
      <c r="D146" s="368">
        <v>26</v>
      </c>
      <c r="E146" s="368">
        <v>0</v>
      </c>
      <c r="F146" s="367">
        <v>3675.1</v>
      </c>
      <c r="G146" s="366">
        <v>0</v>
      </c>
      <c r="H146" s="366">
        <v>2990</v>
      </c>
      <c r="I146" s="366">
        <v>685.1</v>
      </c>
      <c r="J146" s="365">
        <v>0.1864166961443226</v>
      </c>
    </row>
    <row r="147" spans="1:10" ht="27.75" customHeight="1" x14ac:dyDescent="0.2">
      <c r="A147" s="368" t="s">
        <v>1379</v>
      </c>
      <c r="B147" s="368" t="s">
        <v>1378</v>
      </c>
      <c r="C147" s="368" t="s">
        <v>1010</v>
      </c>
      <c r="D147" s="368">
        <v>8</v>
      </c>
      <c r="E147" s="368">
        <v>0</v>
      </c>
      <c r="F147" s="367">
        <v>1402.75</v>
      </c>
      <c r="G147" s="366">
        <v>0</v>
      </c>
      <c r="H147" s="366">
        <v>920.8</v>
      </c>
      <c r="I147" s="366">
        <v>481.95</v>
      </c>
      <c r="J147" s="365">
        <v>0.3435751202994119</v>
      </c>
    </row>
    <row r="148" spans="1:10" ht="27.75" customHeight="1" x14ac:dyDescent="0.2">
      <c r="A148" s="368" t="s">
        <v>2172</v>
      </c>
      <c r="B148" s="368" t="s">
        <v>2171</v>
      </c>
      <c r="C148" s="368" t="s">
        <v>1010</v>
      </c>
      <c r="D148" s="368">
        <v>2</v>
      </c>
      <c r="E148" s="368">
        <v>0</v>
      </c>
      <c r="F148" s="367">
        <v>639.91999999999996</v>
      </c>
      <c r="G148" s="366">
        <v>0</v>
      </c>
      <c r="H148" s="366">
        <v>305.72000000000003</v>
      </c>
      <c r="I148" s="366">
        <v>334.2</v>
      </c>
      <c r="J148" s="365">
        <v>0.52225278159769972</v>
      </c>
    </row>
    <row r="149" spans="1:10" ht="27.75" customHeight="1" x14ac:dyDescent="0.2">
      <c r="A149" s="368" t="s">
        <v>1371</v>
      </c>
      <c r="B149" s="368" t="s">
        <v>1370</v>
      </c>
      <c r="C149" s="368" t="s">
        <v>1010</v>
      </c>
      <c r="D149" s="368">
        <v>7</v>
      </c>
      <c r="E149" s="368">
        <v>0</v>
      </c>
      <c r="F149" s="367">
        <v>3596.82</v>
      </c>
      <c r="G149" s="366">
        <v>0</v>
      </c>
      <c r="H149" s="366">
        <v>3013.64</v>
      </c>
      <c r="I149" s="366">
        <v>583.17999999999995</v>
      </c>
      <c r="J149" s="365">
        <v>0.16213766604945479</v>
      </c>
    </row>
    <row r="150" spans="1:10" ht="27.75" customHeight="1" x14ac:dyDescent="0.2">
      <c r="A150" s="368" t="s">
        <v>1369</v>
      </c>
      <c r="B150" s="368" t="s">
        <v>1368</v>
      </c>
      <c r="C150" s="368" t="s">
        <v>1010</v>
      </c>
      <c r="D150" s="368">
        <v>2</v>
      </c>
      <c r="E150" s="368">
        <v>0</v>
      </c>
      <c r="F150" s="367">
        <v>775.52</v>
      </c>
      <c r="G150" s="366">
        <v>0</v>
      </c>
      <c r="H150" s="366">
        <v>593.52</v>
      </c>
      <c r="I150" s="366">
        <v>182</v>
      </c>
      <c r="J150" s="365">
        <v>0.2346812461316278</v>
      </c>
    </row>
    <row r="151" spans="1:10" ht="27.75" customHeight="1" x14ac:dyDescent="0.2">
      <c r="A151" s="368" t="s">
        <v>2168</v>
      </c>
      <c r="B151" s="368" t="s">
        <v>2167</v>
      </c>
      <c r="C151" s="368" t="s">
        <v>1010</v>
      </c>
      <c r="D151" s="368">
        <v>12</v>
      </c>
      <c r="E151" s="368">
        <v>0</v>
      </c>
      <c r="F151" s="367">
        <v>4004.04</v>
      </c>
      <c r="G151" s="366">
        <v>0</v>
      </c>
      <c r="H151" s="366">
        <v>3494.4</v>
      </c>
      <c r="I151" s="366">
        <v>509.64</v>
      </c>
      <c r="J151" s="365">
        <v>0.1272814457398028</v>
      </c>
    </row>
    <row r="152" spans="1:10" ht="27.75" customHeight="1" x14ac:dyDescent="0.2">
      <c r="A152" s="368" t="s">
        <v>1367</v>
      </c>
      <c r="B152" s="368" t="s">
        <v>1366</v>
      </c>
      <c r="C152" s="368" t="s">
        <v>1010</v>
      </c>
      <c r="D152" s="368">
        <v>6</v>
      </c>
      <c r="E152" s="368">
        <v>0</v>
      </c>
      <c r="F152" s="367">
        <v>1778.82</v>
      </c>
      <c r="G152" s="366">
        <v>0</v>
      </c>
      <c r="H152" s="366">
        <v>1552.44</v>
      </c>
      <c r="I152" s="366">
        <v>226.38</v>
      </c>
      <c r="J152" s="365">
        <v>0.12726414139710596</v>
      </c>
    </row>
    <row r="153" spans="1:10" ht="27.75" customHeight="1" x14ac:dyDescent="0.2">
      <c r="A153" s="368" t="s">
        <v>2166</v>
      </c>
      <c r="B153" s="368" t="s">
        <v>2165</v>
      </c>
      <c r="C153" s="368" t="s">
        <v>1010</v>
      </c>
      <c r="D153" s="368">
        <v>6</v>
      </c>
      <c r="E153" s="368">
        <v>0</v>
      </c>
      <c r="F153" s="367">
        <v>2388.42</v>
      </c>
      <c r="G153" s="366">
        <v>0</v>
      </c>
      <c r="H153" s="366">
        <v>2048.52</v>
      </c>
      <c r="I153" s="366">
        <v>339.9</v>
      </c>
      <c r="J153" s="365">
        <v>0.14231165372924359</v>
      </c>
    </row>
    <row r="154" spans="1:10" ht="27.75" customHeight="1" x14ac:dyDescent="0.2">
      <c r="A154" s="368" t="s">
        <v>1359</v>
      </c>
      <c r="B154" s="368" t="s">
        <v>1358</v>
      </c>
      <c r="C154" s="368" t="s">
        <v>1010</v>
      </c>
      <c r="D154" s="368">
        <v>2</v>
      </c>
      <c r="E154" s="368">
        <v>0</v>
      </c>
      <c r="F154" s="367">
        <v>998.98</v>
      </c>
      <c r="G154" s="366">
        <v>0</v>
      </c>
      <c r="H154" s="366">
        <v>773.4</v>
      </c>
      <c r="I154" s="366">
        <v>225.58</v>
      </c>
      <c r="J154" s="365">
        <v>0.22581032653306374</v>
      </c>
    </row>
    <row r="155" spans="1:10" ht="27.75" customHeight="1" x14ac:dyDescent="0.2">
      <c r="A155" s="368" t="s">
        <v>1357</v>
      </c>
      <c r="B155" s="368" t="s">
        <v>1356</v>
      </c>
      <c r="C155" s="368" t="s">
        <v>1010</v>
      </c>
      <c r="D155" s="368">
        <v>3</v>
      </c>
      <c r="E155" s="368">
        <v>0</v>
      </c>
      <c r="F155" s="367">
        <v>1092.29</v>
      </c>
      <c r="G155" s="366">
        <v>0</v>
      </c>
      <c r="H155" s="366">
        <v>832.17</v>
      </c>
      <c r="I155" s="366">
        <v>260.12</v>
      </c>
      <c r="J155" s="365">
        <v>0.23814188539673531</v>
      </c>
    </row>
    <row r="156" spans="1:10" ht="27.75" customHeight="1" x14ac:dyDescent="0.2">
      <c r="A156" s="368" t="s">
        <v>1355</v>
      </c>
      <c r="B156" s="368" t="s">
        <v>1354</v>
      </c>
      <c r="C156" s="368" t="s">
        <v>1010</v>
      </c>
      <c r="D156" s="368">
        <v>5</v>
      </c>
      <c r="E156" s="368">
        <v>0</v>
      </c>
      <c r="F156" s="367">
        <v>1979.45</v>
      </c>
      <c r="G156" s="366">
        <v>0</v>
      </c>
      <c r="H156" s="366">
        <v>1508.1</v>
      </c>
      <c r="I156" s="366">
        <v>471.35</v>
      </c>
      <c r="J156" s="365">
        <v>0.23812170047235343</v>
      </c>
    </row>
    <row r="157" spans="1:10" ht="27.75" customHeight="1" x14ac:dyDescent="0.2">
      <c r="A157" s="368" t="s">
        <v>2164</v>
      </c>
      <c r="B157" s="368" t="s">
        <v>2163</v>
      </c>
      <c r="C157" s="368" t="s">
        <v>1010</v>
      </c>
      <c r="D157" s="368">
        <v>12</v>
      </c>
      <c r="E157" s="368">
        <v>0</v>
      </c>
      <c r="F157" s="367">
        <v>1458.24</v>
      </c>
      <c r="G157" s="366">
        <v>0</v>
      </c>
      <c r="H157" s="366">
        <v>998.76</v>
      </c>
      <c r="I157" s="366">
        <v>459.48</v>
      </c>
      <c r="J157" s="365">
        <v>0.31509216589861749</v>
      </c>
    </row>
    <row r="158" spans="1:10" ht="27.75" customHeight="1" x14ac:dyDescent="0.2">
      <c r="A158" s="368" t="s">
        <v>1347</v>
      </c>
      <c r="B158" s="368" t="s">
        <v>1346</v>
      </c>
      <c r="C158" s="368" t="s">
        <v>1010</v>
      </c>
      <c r="D158" s="368">
        <v>3</v>
      </c>
      <c r="E158" s="368">
        <v>0</v>
      </c>
      <c r="F158" s="367">
        <v>2569.69</v>
      </c>
      <c r="G158" s="366">
        <v>0</v>
      </c>
      <c r="H158" s="366">
        <v>1957.86</v>
      </c>
      <c r="I158" s="366">
        <v>611.83000000000004</v>
      </c>
      <c r="J158" s="365">
        <v>0.23809486747428679</v>
      </c>
    </row>
    <row r="159" spans="1:10" ht="27.75" customHeight="1" x14ac:dyDescent="0.2">
      <c r="A159" s="368" t="s">
        <v>3054</v>
      </c>
      <c r="B159" s="368" t="s">
        <v>3053</v>
      </c>
      <c r="C159" s="368" t="s">
        <v>1010</v>
      </c>
      <c r="D159" s="368">
        <v>1</v>
      </c>
      <c r="E159" s="368">
        <v>0</v>
      </c>
      <c r="F159" s="367">
        <v>513.15</v>
      </c>
      <c r="G159" s="366">
        <v>0</v>
      </c>
      <c r="H159" s="366">
        <v>265.49</v>
      </c>
      <c r="I159" s="366">
        <v>247.66</v>
      </c>
      <c r="J159" s="365">
        <v>0.4826269122089058</v>
      </c>
    </row>
    <row r="160" spans="1:10" ht="27.75" customHeight="1" x14ac:dyDescent="0.2">
      <c r="A160" s="368" t="s">
        <v>1339</v>
      </c>
      <c r="B160" s="368" t="s">
        <v>1338</v>
      </c>
      <c r="C160" s="368" t="s">
        <v>1010</v>
      </c>
      <c r="D160" s="368">
        <v>2</v>
      </c>
      <c r="E160" s="368">
        <v>0</v>
      </c>
      <c r="F160" s="367">
        <v>1054.3399999999999</v>
      </c>
      <c r="G160" s="366">
        <v>0</v>
      </c>
      <c r="H160" s="366">
        <v>715.52</v>
      </c>
      <c r="I160" s="366">
        <v>338.82</v>
      </c>
      <c r="J160" s="365">
        <v>0.32135743687994384</v>
      </c>
    </row>
    <row r="161" spans="1:10" ht="27.75" customHeight="1" x14ac:dyDescent="0.2">
      <c r="A161" s="368" t="s">
        <v>1331</v>
      </c>
      <c r="B161" s="368" t="s">
        <v>1330</v>
      </c>
      <c r="C161" s="368" t="s">
        <v>1010</v>
      </c>
      <c r="D161" s="368">
        <v>3</v>
      </c>
      <c r="E161" s="368">
        <v>0</v>
      </c>
      <c r="F161" s="367">
        <v>465.54</v>
      </c>
      <c r="G161" s="366">
        <v>0</v>
      </c>
      <c r="H161" s="366">
        <v>378.36</v>
      </c>
      <c r="I161" s="366">
        <v>87.18</v>
      </c>
      <c r="J161" s="365">
        <v>0.18726640030931821</v>
      </c>
    </row>
    <row r="162" spans="1:10" ht="27.75" customHeight="1" x14ac:dyDescent="0.2">
      <c r="A162" s="368" t="s">
        <v>1325</v>
      </c>
      <c r="B162" s="368" t="s">
        <v>1324</v>
      </c>
      <c r="C162" s="368" t="s">
        <v>1010</v>
      </c>
      <c r="D162" s="368">
        <v>1</v>
      </c>
      <c r="E162" s="368">
        <v>0</v>
      </c>
      <c r="F162" s="367">
        <v>322.58</v>
      </c>
      <c r="G162" s="366">
        <v>0</v>
      </c>
      <c r="H162" s="366">
        <v>243.12</v>
      </c>
      <c r="I162" s="366">
        <v>79.459999999999994</v>
      </c>
      <c r="J162" s="365">
        <v>0.24632649265298531</v>
      </c>
    </row>
    <row r="163" spans="1:10" ht="27.75" customHeight="1" x14ac:dyDescent="0.2">
      <c r="A163" s="368" t="s">
        <v>3048</v>
      </c>
      <c r="B163" s="368" t="s">
        <v>3047</v>
      </c>
      <c r="C163" s="368" t="s">
        <v>1010</v>
      </c>
      <c r="D163" s="368">
        <v>1</v>
      </c>
      <c r="E163" s="368">
        <v>0</v>
      </c>
      <c r="F163" s="367">
        <v>109.11</v>
      </c>
      <c r="G163" s="366">
        <v>0</v>
      </c>
      <c r="H163" s="366">
        <v>80.040000000000006</v>
      </c>
      <c r="I163" s="366">
        <v>29.07</v>
      </c>
      <c r="J163" s="365">
        <v>0.266428375034369</v>
      </c>
    </row>
    <row r="164" spans="1:10" ht="27.75" customHeight="1" x14ac:dyDescent="0.2">
      <c r="A164" s="368" t="s">
        <v>8600</v>
      </c>
      <c r="B164" s="368" t="s">
        <v>8599</v>
      </c>
      <c r="C164" s="368" t="s">
        <v>1010</v>
      </c>
      <c r="D164" s="368">
        <v>4</v>
      </c>
      <c r="E164" s="368">
        <v>0</v>
      </c>
      <c r="F164" s="367">
        <v>2460.8000000000002</v>
      </c>
      <c r="G164" s="366">
        <v>0</v>
      </c>
      <c r="H164" s="366">
        <v>2032.96</v>
      </c>
      <c r="I164" s="366">
        <v>427.84</v>
      </c>
      <c r="J164" s="365">
        <v>0.17386215864759427</v>
      </c>
    </row>
    <row r="165" spans="1:10" ht="27.75" customHeight="1" x14ac:dyDescent="0.2">
      <c r="A165" s="368" t="s">
        <v>1321</v>
      </c>
      <c r="B165" s="368" t="s">
        <v>1320</v>
      </c>
      <c r="C165" s="368" t="s">
        <v>1010</v>
      </c>
      <c r="D165" s="368">
        <v>12</v>
      </c>
      <c r="E165" s="368">
        <v>0</v>
      </c>
      <c r="F165" s="367">
        <v>4426.9399999999996</v>
      </c>
      <c r="G165" s="366">
        <v>0</v>
      </c>
      <c r="H165" s="366">
        <v>3531.48</v>
      </c>
      <c r="I165" s="366">
        <v>895.46</v>
      </c>
      <c r="J165" s="365">
        <v>0.20227516072049767</v>
      </c>
    </row>
    <row r="166" spans="1:10" ht="27.75" customHeight="1" x14ac:dyDescent="0.2">
      <c r="A166" s="368" t="s">
        <v>1317</v>
      </c>
      <c r="B166" s="368" t="s">
        <v>1316</v>
      </c>
      <c r="C166" s="368" t="s">
        <v>1010</v>
      </c>
      <c r="D166" s="368">
        <v>14</v>
      </c>
      <c r="E166" s="368">
        <v>0</v>
      </c>
      <c r="F166" s="367">
        <v>2977.18</v>
      </c>
      <c r="G166" s="366">
        <v>0</v>
      </c>
      <c r="H166" s="366">
        <v>2289.14</v>
      </c>
      <c r="I166" s="366">
        <v>688.04</v>
      </c>
      <c r="J166" s="365">
        <v>0.2311046023418134</v>
      </c>
    </row>
    <row r="167" spans="1:10" ht="27.75" customHeight="1" x14ac:dyDescent="0.2">
      <c r="A167" s="368" t="s">
        <v>1315</v>
      </c>
      <c r="B167" s="368" t="s">
        <v>1314</v>
      </c>
      <c r="C167" s="368" t="s">
        <v>1010</v>
      </c>
      <c r="D167" s="368">
        <v>3</v>
      </c>
      <c r="E167" s="368">
        <v>0</v>
      </c>
      <c r="F167" s="367">
        <v>1394.95</v>
      </c>
      <c r="G167" s="366">
        <v>0</v>
      </c>
      <c r="H167" s="366">
        <v>977.7</v>
      </c>
      <c r="I167" s="366">
        <v>417.25</v>
      </c>
      <c r="J167" s="365">
        <v>0.29911466360801464</v>
      </c>
    </row>
    <row r="168" spans="1:10" ht="27.75" customHeight="1" x14ac:dyDescent="0.2">
      <c r="A168" s="368" t="s">
        <v>2082</v>
      </c>
      <c r="B168" s="368" t="s">
        <v>2081</v>
      </c>
      <c r="C168" s="368" t="s">
        <v>1010</v>
      </c>
      <c r="D168" s="368">
        <v>6</v>
      </c>
      <c r="E168" s="368">
        <v>0</v>
      </c>
      <c r="F168" s="367">
        <v>1029.1199999999999</v>
      </c>
      <c r="G168" s="366">
        <v>0</v>
      </c>
      <c r="H168" s="366">
        <v>898.14</v>
      </c>
      <c r="I168" s="366">
        <v>130.97999999999999</v>
      </c>
      <c r="J168" s="365">
        <v>0.12727378731343283</v>
      </c>
    </row>
    <row r="169" spans="1:10" ht="27.75" customHeight="1" x14ac:dyDescent="0.2">
      <c r="A169" s="368" t="s">
        <v>6011</v>
      </c>
      <c r="B169" s="368" t="s">
        <v>6010</v>
      </c>
      <c r="C169" s="368" t="s">
        <v>1010</v>
      </c>
      <c r="D169" s="368">
        <v>6</v>
      </c>
      <c r="E169" s="368">
        <v>0</v>
      </c>
      <c r="F169" s="367">
        <v>4463.16</v>
      </c>
      <c r="G169" s="366">
        <v>0</v>
      </c>
      <c r="H169" s="366">
        <v>3406.2</v>
      </c>
      <c r="I169" s="366">
        <v>1056.96</v>
      </c>
      <c r="J169" s="365">
        <v>0.23681875621756782</v>
      </c>
    </row>
    <row r="170" spans="1:10" ht="27.75" customHeight="1" x14ac:dyDescent="0.2">
      <c r="A170" s="368" t="s">
        <v>1313</v>
      </c>
      <c r="B170" s="368" t="s">
        <v>1312</v>
      </c>
      <c r="C170" s="368" t="s">
        <v>1010</v>
      </c>
      <c r="D170" s="368">
        <v>2</v>
      </c>
      <c r="E170" s="368">
        <v>0</v>
      </c>
      <c r="F170" s="367">
        <v>241.86</v>
      </c>
      <c r="G170" s="366">
        <v>0</v>
      </c>
      <c r="H170" s="366">
        <v>123.2</v>
      </c>
      <c r="I170" s="366">
        <v>118.66</v>
      </c>
      <c r="J170" s="365">
        <v>0.49061440502770198</v>
      </c>
    </row>
    <row r="171" spans="1:10" ht="27.75" customHeight="1" x14ac:dyDescent="0.2">
      <c r="A171" s="368" t="s">
        <v>3044</v>
      </c>
      <c r="B171" s="368" t="s">
        <v>3043</v>
      </c>
      <c r="C171" s="368" t="s">
        <v>1010</v>
      </c>
      <c r="D171" s="368">
        <v>36</v>
      </c>
      <c r="E171" s="368">
        <v>0</v>
      </c>
      <c r="F171" s="367">
        <v>4543.5600000000004</v>
      </c>
      <c r="G171" s="366">
        <v>0</v>
      </c>
      <c r="H171" s="366">
        <v>3965.4</v>
      </c>
      <c r="I171" s="366">
        <v>578.16</v>
      </c>
      <c r="J171" s="365">
        <v>0.12724823706520877</v>
      </c>
    </row>
    <row r="172" spans="1:10" ht="27.75" customHeight="1" x14ac:dyDescent="0.2">
      <c r="A172" s="368" t="s">
        <v>1299</v>
      </c>
      <c r="B172" s="368" t="s">
        <v>1298</v>
      </c>
      <c r="C172" s="368" t="s">
        <v>1010</v>
      </c>
      <c r="D172" s="368">
        <v>6</v>
      </c>
      <c r="E172" s="368">
        <v>0</v>
      </c>
      <c r="F172" s="367">
        <v>1632.24</v>
      </c>
      <c r="G172" s="366">
        <v>0</v>
      </c>
      <c r="H172" s="366">
        <v>1232.1600000000001</v>
      </c>
      <c r="I172" s="366">
        <v>400.08</v>
      </c>
      <c r="J172" s="365">
        <v>0.24511101308631084</v>
      </c>
    </row>
    <row r="173" spans="1:10" ht="27.75" customHeight="1" x14ac:dyDescent="0.2">
      <c r="A173" s="368" t="s">
        <v>5237</v>
      </c>
      <c r="B173" s="368" t="s">
        <v>5236</v>
      </c>
      <c r="C173" s="368" t="s">
        <v>1010</v>
      </c>
      <c r="D173" s="368">
        <v>2</v>
      </c>
      <c r="E173" s="368">
        <v>0</v>
      </c>
      <c r="F173" s="367">
        <v>443.06</v>
      </c>
      <c r="G173" s="366">
        <v>0</v>
      </c>
      <c r="H173" s="366">
        <v>352.56</v>
      </c>
      <c r="I173" s="366">
        <v>90.5</v>
      </c>
      <c r="J173" s="365">
        <v>0.20426127386809914</v>
      </c>
    </row>
    <row r="174" spans="1:10" ht="27.75" customHeight="1" x14ac:dyDescent="0.2">
      <c r="A174" s="368" t="s">
        <v>3042</v>
      </c>
      <c r="B174" s="368" t="s">
        <v>3041</v>
      </c>
      <c r="C174" s="368" t="s">
        <v>1010</v>
      </c>
      <c r="D174" s="368">
        <v>1</v>
      </c>
      <c r="E174" s="368">
        <v>0</v>
      </c>
      <c r="F174" s="367">
        <v>133.49</v>
      </c>
      <c r="G174" s="366">
        <v>0</v>
      </c>
      <c r="H174" s="366">
        <v>110.28</v>
      </c>
      <c r="I174" s="366">
        <v>23.21</v>
      </c>
      <c r="J174" s="365">
        <v>0.17387070192523785</v>
      </c>
    </row>
    <row r="175" spans="1:10" ht="27.75" customHeight="1" x14ac:dyDescent="0.2">
      <c r="A175" s="368" t="s">
        <v>3040</v>
      </c>
      <c r="B175" s="368" t="s">
        <v>3039</v>
      </c>
      <c r="C175" s="368" t="s">
        <v>1010</v>
      </c>
      <c r="D175" s="368">
        <v>1</v>
      </c>
      <c r="E175" s="368">
        <v>0</v>
      </c>
      <c r="F175" s="367">
        <v>1081.3699999999999</v>
      </c>
      <c r="G175" s="366">
        <v>0</v>
      </c>
      <c r="H175" s="366">
        <v>847.1</v>
      </c>
      <c r="I175" s="366">
        <v>234.27</v>
      </c>
      <c r="J175" s="365">
        <v>0.21664185246492876</v>
      </c>
    </row>
    <row r="176" spans="1:10" ht="27.75" customHeight="1" x14ac:dyDescent="0.2">
      <c r="A176" s="368" t="s">
        <v>2134</v>
      </c>
      <c r="B176" s="368" t="s">
        <v>2133</v>
      </c>
      <c r="C176" s="368" t="s">
        <v>1010</v>
      </c>
      <c r="D176" s="368">
        <v>14</v>
      </c>
      <c r="E176" s="368">
        <v>0</v>
      </c>
      <c r="F176" s="367">
        <v>1551.42</v>
      </c>
      <c r="G176" s="366">
        <v>0</v>
      </c>
      <c r="H176" s="366">
        <v>1316.24</v>
      </c>
      <c r="I176" s="366">
        <v>235.18</v>
      </c>
      <c r="J176" s="365">
        <v>0.15159015611504301</v>
      </c>
    </row>
    <row r="177" spans="1:10" ht="27.75" customHeight="1" x14ac:dyDescent="0.2">
      <c r="A177" s="368" t="s">
        <v>4106</v>
      </c>
      <c r="B177" s="368" t="s">
        <v>4105</v>
      </c>
      <c r="C177" s="368" t="s">
        <v>1010</v>
      </c>
      <c r="D177" s="368">
        <v>4</v>
      </c>
      <c r="E177" s="368">
        <v>0</v>
      </c>
      <c r="F177" s="367">
        <v>3282.4</v>
      </c>
      <c r="G177" s="366">
        <v>0</v>
      </c>
      <c r="H177" s="366">
        <v>2711.76</v>
      </c>
      <c r="I177" s="366">
        <v>570.64</v>
      </c>
      <c r="J177" s="365">
        <v>0.17384840360711673</v>
      </c>
    </row>
    <row r="178" spans="1:10" ht="27.75" customHeight="1" x14ac:dyDescent="0.2">
      <c r="A178" s="368" t="s">
        <v>1293</v>
      </c>
      <c r="B178" s="368" t="s">
        <v>1292</v>
      </c>
      <c r="C178" s="368" t="s">
        <v>1010</v>
      </c>
      <c r="D178" s="368">
        <v>2</v>
      </c>
      <c r="E178" s="368">
        <v>0</v>
      </c>
      <c r="F178" s="367">
        <v>440.22</v>
      </c>
      <c r="G178" s="366">
        <v>0</v>
      </c>
      <c r="H178" s="366">
        <v>335.4</v>
      </c>
      <c r="I178" s="366">
        <v>104.82</v>
      </c>
      <c r="J178" s="365">
        <v>0.23810821861796375</v>
      </c>
    </row>
    <row r="179" spans="1:10" ht="27.75" customHeight="1" x14ac:dyDescent="0.2">
      <c r="A179" s="368" t="s">
        <v>1283</v>
      </c>
      <c r="B179" s="368" t="s">
        <v>1282</v>
      </c>
      <c r="C179" s="368" t="s">
        <v>1010</v>
      </c>
      <c r="D179" s="368">
        <v>2</v>
      </c>
      <c r="E179" s="368">
        <v>0</v>
      </c>
      <c r="F179" s="367">
        <v>236.26</v>
      </c>
      <c r="G179" s="366">
        <v>0</v>
      </c>
      <c r="H179" s="366">
        <v>161.91999999999999</v>
      </c>
      <c r="I179" s="366">
        <v>74.34</v>
      </c>
      <c r="J179" s="365">
        <v>0.31465334800643358</v>
      </c>
    </row>
    <row r="180" spans="1:10" ht="27.75" customHeight="1" x14ac:dyDescent="0.2">
      <c r="A180" s="368" t="s">
        <v>1281</v>
      </c>
      <c r="B180" s="368" t="s">
        <v>1280</v>
      </c>
      <c r="C180" s="368" t="s">
        <v>1010</v>
      </c>
      <c r="D180" s="368">
        <v>4</v>
      </c>
      <c r="E180" s="368">
        <v>0</v>
      </c>
      <c r="F180" s="367">
        <v>435.38</v>
      </c>
      <c r="G180" s="366">
        <v>0</v>
      </c>
      <c r="H180" s="366">
        <v>323.36</v>
      </c>
      <c r="I180" s="366">
        <v>112.02</v>
      </c>
      <c r="J180" s="365">
        <v>0.25729248013229822</v>
      </c>
    </row>
    <row r="181" spans="1:10" ht="27.75" customHeight="1" x14ac:dyDescent="0.2">
      <c r="A181" s="368" t="s">
        <v>1279</v>
      </c>
      <c r="B181" s="368" t="s">
        <v>1278</v>
      </c>
      <c r="C181" s="368" t="s">
        <v>1010</v>
      </c>
      <c r="D181" s="368">
        <v>1</v>
      </c>
      <c r="E181" s="368">
        <v>0</v>
      </c>
      <c r="F181" s="367">
        <v>158.56</v>
      </c>
      <c r="G181" s="366">
        <v>0</v>
      </c>
      <c r="H181" s="366">
        <v>128.96</v>
      </c>
      <c r="I181" s="366">
        <v>29.6</v>
      </c>
      <c r="J181" s="365">
        <v>0.18668012108980828</v>
      </c>
    </row>
    <row r="182" spans="1:10" ht="27.75" customHeight="1" x14ac:dyDescent="0.2">
      <c r="A182" s="368" t="s">
        <v>4463</v>
      </c>
      <c r="B182" s="368" t="s">
        <v>4462</v>
      </c>
      <c r="C182" s="368" t="s">
        <v>1010</v>
      </c>
      <c r="D182" s="368">
        <v>1</v>
      </c>
      <c r="E182" s="368">
        <v>0</v>
      </c>
      <c r="F182" s="367">
        <v>221.82</v>
      </c>
      <c r="G182" s="366">
        <v>0</v>
      </c>
      <c r="H182" s="366">
        <v>137.32</v>
      </c>
      <c r="I182" s="366">
        <v>84.5</v>
      </c>
      <c r="J182" s="365">
        <v>0.38093950049589759</v>
      </c>
    </row>
    <row r="183" spans="1:10" ht="27.75" customHeight="1" x14ac:dyDescent="0.2">
      <c r="A183" s="368" t="s">
        <v>2130</v>
      </c>
      <c r="B183" s="368" t="s">
        <v>2129</v>
      </c>
      <c r="C183" s="368" t="s">
        <v>1010</v>
      </c>
      <c r="D183" s="368">
        <v>6</v>
      </c>
      <c r="E183" s="368">
        <v>0</v>
      </c>
      <c r="F183" s="367">
        <v>748.8</v>
      </c>
      <c r="G183" s="366">
        <v>0</v>
      </c>
      <c r="H183" s="366">
        <v>618.66</v>
      </c>
      <c r="I183" s="366">
        <v>130.13999999999999</v>
      </c>
      <c r="J183" s="365">
        <v>0.17379807692307692</v>
      </c>
    </row>
    <row r="184" spans="1:10" ht="27.75" customHeight="1" x14ac:dyDescent="0.2">
      <c r="A184" s="368" t="s">
        <v>1277</v>
      </c>
      <c r="B184" s="368" t="s">
        <v>1276</v>
      </c>
      <c r="C184" s="368" t="s">
        <v>1010</v>
      </c>
      <c r="D184" s="368">
        <v>17</v>
      </c>
      <c r="E184" s="368">
        <v>0</v>
      </c>
      <c r="F184" s="367">
        <v>1790.94</v>
      </c>
      <c r="G184" s="366">
        <v>0</v>
      </c>
      <c r="H184" s="366">
        <v>1393.15</v>
      </c>
      <c r="I184" s="366">
        <v>397.79</v>
      </c>
      <c r="J184" s="365">
        <v>0.22211241024266587</v>
      </c>
    </row>
    <row r="185" spans="1:10" ht="27.75" customHeight="1" x14ac:dyDescent="0.2">
      <c r="A185" s="368" t="s">
        <v>1275</v>
      </c>
      <c r="B185" s="368" t="s">
        <v>1274</v>
      </c>
      <c r="C185" s="368" t="s">
        <v>1010</v>
      </c>
      <c r="D185" s="368">
        <v>21</v>
      </c>
      <c r="E185" s="368">
        <v>0</v>
      </c>
      <c r="F185" s="367">
        <v>11297.66</v>
      </c>
      <c r="G185" s="366">
        <v>0</v>
      </c>
      <c r="H185" s="366">
        <v>9052.0499999999993</v>
      </c>
      <c r="I185" s="366">
        <v>2245.61</v>
      </c>
      <c r="J185" s="365">
        <v>0.19876770941947269</v>
      </c>
    </row>
    <row r="186" spans="1:10" ht="27.75" customHeight="1" x14ac:dyDescent="0.2">
      <c r="A186" s="368" t="s">
        <v>12534</v>
      </c>
      <c r="B186" s="368" t="s">
        <v>12533</v>
      </c>
      <c r="C186" s="368" t="s">
        <v>1010</v>
      </c>
      <c r="D186" s="368">
        <v>12</v>
      </c>
      <c r="E186" s="368">
        <v>0</v>
      </c>
      <c r="F186" s="367">
        <v>2636.76</v>
      </c>
      <c r="G186" s="366">
        <v>0</v>
      </c>
      <c r="H186" s="366">
        <v>2301.12</v>
      </c>
      <c r="I186" s="366">
        <v>335.64</v>
      </c>
      <c r="J186" s="365">
        <v>0.12729258635598234</v>
      </c>
    </row>
    <row r="187" spans="1:10" ht="27.75" customHeight="1" x14ac:dyDescent="0.2">
      <c r="A187" s="368" t="s">
        <v>3030</v>
      </c>
      <c r="B187" s="368" t="s">
        <v>3029</v>
      </c>
      <c r="C187" s="368" t="s">
        <v>1010</v>
      </c>
      <c r="D187" s="368">
        <v>3</v>
      </c>
      <c r="E187" s="368">
        <v>0</v>
      </c>
      <c r="F187" s="367">
        <v>447.03</v>
      </c>
      <c r="G187" s="366">
        <v>0</v>
      </c>
      <c r="H187" s="366">
        <v>255.9</v>
      </c>
      <c r="I187" s="366">
        <v>191.13</v>
      </c>
      <c r="J187" s="365">
        <v>0.42755519763774241</v>
      </c>
    </row>
    <row r="188" spans="1:10" ht="27.75" customHeight="1" x14ac:dyDescent="0.2">
      <c r="A188" s="368" t="s">
        <v>3028</v>
      </c>
      <c r="B188" s="368" t="s">
        <v>3027</v>
      </c>
      <c r="C188" s="368" t="s">
        <v>1010</v>
      </c>
      <c r="D188" s="368">
        <v>1</v>
      </c>
      <c r="E188" s="368">
        <v>0</v>
      </c>
      <c r="F188" s="367">
        <v>1400.87</v>
      </c>
      <c r="G188" s="366">
        <v>0</v>
      </c>
      <c r="H188" s="366">
        <v>960.59</v>
      </c>
      <c r="I188" s="366">
        <v>440.28</v>
      </c>
      <c r="J188" s="365">
        <v>0.3142904052481672</v>
      </c>
    </row>
    <row r="189" spans="1:10" ht="27.75" customHeight="1" x14ac:dyDescent="0.2">
      <c r="A189" s="368" t="s">
        <v>11949</v>
      </c>
      <c r="B189" s="368" t="s">
        <v>11948</v>
      </c>
      <c r="C189" s="368" t="s">
        <v>1010</v>
      </c>
      <c r="D189" s="368">
        <v>2</v>
      </c>
      <c r="E189" s="368">
        <v>0</v>
      </c>
      <c r="F189" s="367">
        <v>2559.06</v>
      </c>
      <c r="G189" s="366">
        <v>0</v>
      </c>
      <c r="H189" s="366">
        <v>2233.36</v>
      </c>
      <c r="I189" s="366">
        <v>325.7</v>
      </c>
      <c r="J189" s="365">
        <v>0.12727329566325135</v>
      </c>
    </row>
    <row r="190" spans="1:10" ht="27.75" customHeight="1" x14ac:dyDescent="0.2">
      <c r="A190" s="368" t="s">
        <v>1271</v>
      </c>
      <c r="B190" s="368" t="s">
        <v>1270</v>
      </c>
      <c r="C190" s="368" t="s">
        <v>1010</v>
      </c>
      <c r="D190" s="368">
        <v>4</v>
      </c>
      <c r="E190" s="368">
        <v>0</v>
      </c>
      <c r="F190" s="367">
        <v>4350</v>
      </c>
      <c r="G190" s="366">
        <v>0</v>
      </c>
      <c r="H190" s="366">
        <v>3600</v>
      </c>
      <c r="I190" s="366">
        <v>750</v>
      </c>
      <c r="J190" s="365">
        <v>0.17241379310344829</v>
      </c>
    </row>
    <row r="191" spans="1:10" ht="27.75" customHeight="1" x14ac:dyDescent="0.2">
      <c r="A191" s="368" t="s">
        <v>3714</v>
      </c>
      <c r="B191" s="368" t="s">
        <v>3713</v>
      </c>
      <c r="C191" s="368" t="s">
        <v>1010</v>
      </c>
      <c r="D191" s="368">
        <v>1</v>
      </c>
      <c r="E191" s="368">
        <v>0</v>
      </c>
      <c r="F191" s="367">
        <v>897.12</v>
      </c>
      <c r="G191" s="366">
        <v>0</v>
      </c>
      <c r="H191" s="366">
        <v>678.36</v>
      </c>
      <c r="I191" s="366">
        <v>218.76</v>
      </c>
      <c r="J191" s="365">
        <v>0.24384697699304442</v>
      </c>
    </row>
    <row r="192" spans="1:10" ht="27.75" customHeight="1" x14ac:dyDescent="0.2">
      <c r="A192" s="368" t="s">
        <v>1261</v>
      </c>
      <c r="B192" s="368" t="s">
        <v>1260</v>
      </c>
      <c r="C192" s="368" t="s">
        <v>1010</v>
      </c>
      <c r="D192" s="368">
        <v>2</v>
      </c>
      <c r="E192" s="368">
        <v>0</v>
      </c>
      <c r="F192" s="367">
        <v>301.86</v>
      </c>
      <c r="G192" s="366">
        <v>0</v>
      </c>
      <c r="H192" s="366">
        <v>244.14</v>
      </c>
      <c r="I192" s="366">
        <v>57.72</v>
      </c>
      <c r="J192" s="365">
        <v>0.19121447028423771</v>
      </c>
    </row>
    <row r="193" spans="1:10" ht="27.75" customHeight="1" x14ac:dyDescent="0.2">
      <c r="A193" s="368" t="s">
        <v>1259</v>
      </c>
      <c r="B193" s="368" t="s">
        <v>1258</v>
      </c>
      <c r="C193" s="368" t="s">
        <v>1010</v>
      </c>
      <c r="D193" s="368">
        <v>2</v>
      </c>
      <c r="E193" s="368">
        <v>0</v>
      </c>
      <c r="F193" s="367">
        <v>767.18</v>
      </c>
      <c r="G193" s="366">
        <v>0</v>
      </c>
      <c r="H193" s="366">
        <v>719.06</v>
      </c>
      <c r="I193" s="366">
        <v>48.12</v>
      </c>
      <c r="J193" s="365">
        <v>6.2723220104799401E-2</v>
      </c>
    </row>
    <row r="194" spans="1:10" ht="27.75" customHeight="1" x14ac:dyDescent="0.2">
      <c r="A194" s="368" t="s">
        <v>3024</v>
      </c>
      <c r="B194" s="368" t="s">
        <v>3023</v>
      </c>
      <c r="C194" s="368" t="s">
        <v>1010</v>
      </c>
      <c r="D194" s="368">
        <v>1</v>
      </c>
      <c r="E194" s="368">
        <v>0</v>
      </c>
      <c r="F194" s="367">
        <v>2417.1</v>
      </c>
      <c r="G194" s="366">
        <v>0</v>
      </c>
      <c r="H194" s="366">
        <v>1841.6</v>
      </c>
      <c r="I194" s="366">
        <v>575.5</v>
      </c>
      <c r="J194" s="365">
        <v>0.23809523809523808</v>
      </c>
    </row>
    <row r="195" spans="1:10" ht="27.75" customHeight="1" x14ac:dyDescent="0.2">
      <c r="A195" s="368" t="s">
        <v>1255</v>
      </c>
      <c r="B195" s="368" t="s">
        <v>1254</v>
      </c>
      <c r="C195" s="368" t="s">
        <v>1010</v>
      </c>
      <c r="D195" s="368">
        <v>2</v>
      </c>
      <c r="E195" s="368">
        <v>0</v>
      </c>
      <c r="F195" s="367">
        <v>1087.3399999999999</v>
      </c>
      <c r="G195" s="366">
        <v>0</v>
      </c>
      <c r="H195" s="366">
        <v>950.74</v>
      </c>
      <c r="I195" s="366">
        <v>136.6</v>
      </c>
      <c r="J195" s="365">
        <v>0.12562767855500578</v>
      </c>
    </row>
    <row r="196" spans="1:10" ht="27.75" customHeight="1" x14ac:dyDescent="0.2">
      <c r="A196" s="368" t="s">
        <v>10634</v>
      </c>
      <c r="B196" s="368" t="s">
        <v>10633</v>
      </c>
      <c r="C196" s="368" t="s">
        <v>1010</v>
      </c>
      <c r="D196" s="368">
        <v>1</v>
      </c>
      <c r="E196" s="368">
        <v>0</v>
      </c>
      <c r="F196" s="367">
        <v>801.98</v>
      </c>
      <c r="G196" s="366">
        <v>0</v>
      </c>
      <c r="H196" s="366">
        <v>611.03</v>
      </c>
      <c r="I196" s="366">
        <v>190.95</v>
      </c>
      <c r="J196" s="365">
        <v>0.23809820693782888</v>
      </c>
    </row>
    <row r="197" spans="1:10" ht="27.75" customHeight="1" x14ac:dyDescent="0.2">
      <c r="A197" s="368" t="s">
        <v>1251</v>
      </c>
      <c r="B197" s="368" t="s">
        <v>1250</v>
      </c>
      <c r="C197" s="368" t="s">
        <v>1010</v>
      </c>
      <c r="D197" s="368">
        <v>9</v>
      </c>
      <c r="E197" s="368">
        <v>0</v>
      </c>
      <c r="F197" s="367">
        <v>9155.43</v>
      </c>
      <c r="G197" s="366">
        <v>0</v>
      </c>
      <c r="H197" s="366">
        <v>7717.05</v>
      </c>
      <c r="I197" s="366">
        <v>1438.38</v>
      </c>
      <c r="J197" s="365">
        <v>0.15710676614861344</v>
      </c>
    </row>
    <row r="198" spans="1:10" ht="27.75" customHeight="1" x14ac:dyDescent="0.2">
      <c r="A198" s="368" t="s">
        <v>7906</v>
      </c>
      <c r="B198" s="368" t="s">
        <v>7905</v>
      </c>
      <c r="C198" s="368" t="s">
        <v>1010</v>
      </c>
      <c r="D198" s="368">
        <v>5</v>
      </c>
      <c r="E198" s="368">
        <v>0</v>
      </c>
      <c r="F198" s="367">
        <v>8861.4</v>
      </c>
      <c r="G198" s="366">
        <v>0</v>
      </c>
      <c r="H198" s="366">
        <v>7732.4</v>
      </c>
      <c r="I198" s="366">
        <v>1129</v>
      </c>
      <c r="J198" s="365">
        <v>0.1274065046155235</v>
      </c>
    </row>
    <row r="199" spans="1:10" ht="27.75" customHeight="1" x14ac:dyDescent="0.2">
      <c r="A199" s="368" t="s">
        <v>1243</v>
      </c>
      <c r="B199" s="368" t="s">
        <v>1242</v>
      </c>
      <c r="C199" s="368" t="s">
        <v>1010</v>
      </c>
      <c r="D199" s="368">
        <v>1</v>
      </c>
      <c r="E199" s="368">
        <v>0</v>
      </c>
      <c r="F199" s="367">
        <v>443.58</v>
      </c>
      <c r="G199" s="366">
        <v>0</v>
      </c>
      <c r="H199" s="366">
        <v>390.13</v>
      </c>
      <c r="I199" s="366">
        <v>53.45</v>
      </c>
      <c r="J199" s="365">
        <v>0.12049686640515803</v>
      </c>
    </row>
    <row r="200" spans="1:10" ht="27.75" customHeight="1" x14ac:dyDescent="0.2">
      <c r="A200" s="368" t="s">
        <v>3684</v>
      </c>
      <c r="B200" s="368" t="s">
        <v>3683</v>
      </c>
      <c r="C200" s="368" t="s">
        <v>1010</v>
      </c>
      <c r="D200" s="368">
        <v>3</v>
      </c>
      <c r="E200" s="368">
        <v>0</v>
      </c>
      <c r="F200" s="367">
        <v>890.99</v>
      </c>
      <c r="G200" s="366">
        <v>0</v>
      </c>
      <c r="H200" s="366">
        <v>623.58000000000004</v>
      </c>
      <c r="I200" s="366">
        <v>267.41000000000003</v>
      </c>
      <c r="J200" s="365">
        <v>0.30012682521689354</v>
      </c>
    </row>
    <row r="201" spans="1:10" ht="27.75" customHeight="1" x14ac:dyDescent="0.2">
      <c r="A201" s="368" t="s">
        <v>4441</v>
      </c>
      <c r="B201" s="368" t="s">
        <v>4440</v>
      </c>
      <c r="C201" s="368" t="s">
        <v>1010</v>
      </c>
      <c r="D201" s="368">
        <v>6</v>
      </c>
      <c r="E201" s="368">
        <v>0</v>
      </c>
      <c r="F201" s="367">
        <v>2646.84</v>
      </c>
      <c r="G201" s="366">
        <v>0</v>
      </c>
      <c r="H201" s="366">
        <v>2310</v>
      </c>
      <c r="I201" s="366">
        <v>336.84</v>
      </c>
      <c r="J201" s="365">
        <v>0.12726118692478577</v>
      </c>
    </row>
    <row r="202" spans="1:10" ht="27.75" customHeight="1" x14ac:dyDescent="0.2">
      <c r="A202" s="368" t="s">
        <v>1237</v>
      </c>
      <c r="B202" s="368" t="s">
        <v>1236</v>
      </c>
      <c r="C202" s="368" t="s">
        <v>1010</v>
      </c>
      <c r="D202" s="368">
        <v>1</v>
      </c>
      <c r="E202" s="368">
        <v>0</v>
      </c>
      <c r="F202" s="367">
        <v>938.29</v>
      </c>
      <c r="G202" s="366">
        <v>0</v>
      </c>
      <c r="H202" s="366">
        <v>714.89</v>
      </c>
      <c r="I202" s="366">
        <v>223.4</v>
      </c>
      <c r="J202" s="365">
        <v>0.23809270055100235</v>
      </c>
    </row>
    <row r="203" spans="1:10" ht="27.75" customHeight="1" x14ac:dyDescent="0.2">
      <c r="A203" s="368" t="s">
        <v>1113</v>
      </c>
      <c r="B203" s="368" t="s">
        <v>1112</v>
      </c>
      <c r="C203" s="368" t="s">
        <v>1010</v>
      </c>
      <c r="D203" s="368">
        <v>12</v>
      </c>
      <c r="E203" s="368">
        <v>0</v>
      </c>
      <c r="F203" s="367">
        <v>1812.12</v>
      </c>
      <c r="G203" s="366">
        <v>0</v>
      </c>
      <c r="H203" s="366">
        <v>1583.88</v>
      </c>
      <c r="I203" s="366">
        <v>228.24</v>
      </c>
      <c r="J203" s="365">
        <v>0.12595192371366135</v>
      </c>
    </row>
    <row r="204" spans="1:10" ht="27.75" customHeight="1" x14ac:dyDescent="0.2">
      <c r="A204" s="368" t="s">
        <v>1233</v>
      </c>
      <c r="B204" s="368" t="s">
        <v>1232</v>
      </c>
      <c r="C204" s="368" t="s">
        <v>1010</v>
      </c>
      <c r="D204" s="368">
        <v>4</v>
      </c>
      <c r="E204" s="368">
        <v>0</v>
      </c>
      <c r="F204" s="367">
        <v>8693.8799999999992</v>
      </c>
      <c r="G204" s="366">
        <v>0</v>
      </c>
      <c r="H204" s="366">
        <v>7194.96</v>
      </c>
      <c r="I204" s="366">
        <v>1498.92</v>
      </c>
      <c r="J204" s="365">
        <v>0.17241093734903173</v>
      </c>
    </row>
    <row r="205" spans="1:10" ht="27.75" customHeight="1" x14ac:dyDescent="0.2">
      <c r="A205" s="368" t="s">
        <v>1231</v>
      </c>
      <c r="B205" s="368" t="s">
        <v>1230</v>
      </c>
      <c r="C205" s="368" t="s">
        <v>1010</v>
      </c>
      <c r="D205" s="368">
        <v>2</v>
      </c>
      <c r="E205" s="368">
        <v>0</v>
      </c>
      <c r="F205" s="367">
        <v>3245.05</v>
      </c>
      <c r="G205" s="366">
        <v>0</v>
      </c>
      <c r="H205" s="366">
        <v>2844.96</v>
      </c>
      <c r="I205" s="366">
        <v>400.09</v>
      </c>
      <c r="J205" s="365">
        <v>0.12329239919261645</v>
      </c>
    </row>
    <row r="206" spans="1:10" ht="27.75" customHeight="1" x14ac:dyDescent="0.2">
      <c r="A206" s="368" t="s">
        <v>10540</v>
      </c>
      <c r="B206" s="368" t="s">
        <v>10539</v>
      </c>
      <c r="C206" s="368" t="s">
        <v>1010</v>
      </c>
      <c r="D206" s="368">
        <v>9</v>
      </c>
      <c r="E206" s="368">
        <v>0</v>
      </c>
      <c r="F206" s="367">
        <v>5754.24</v>
      </c>
      <c r="G206" s="366">
        <v>0</v>
      </c>
      <c r="H206" s="366">
        <v>5475.6</v>
      </c>
      <c r="I206" s="366">
        <v>278.64</v>
      </c>
      <c r="J206" s="365">
        <v>4.8423423423423421E-2</v>
      </c>
    </row>
    <row r="207" spans="1:10" ht="27.75" customHeight="1" x14ac:dyDescent="0.2">
      <c r="A207" s="368" t="s">
        <v>1144</v>
      </c>
      <c r="B207" s="368" t="s">
        <v>1143</v>
      </c>
      <c r="C207" s="368" t="s">
        <v>1010</v>
      </c>
      <c r="D207" s="368">
        <v>13</v>
      </c>
      <c r="E207" s="368">
        <v>0</v>
      </c>
      <c r="F207" s="367">
        <v>2267.98</v>
      </c>
      <c r="G207" s="366">
        <v>0</v>
      </c>
      <c r="H207" s="366">
        <v>1997.45</v>
      </c>
      <c r="I207" s="366">
        <v>270.52999999999997</v>
      </c>
      <c r="J207" s="365">
        <v>0.11928235698727502</v>
      </c>
    </row>
    <row r="208" spans="1:10" ht="27.75" customHeight="1" x14ac:dyDescent="0.2">
      <c r="A208" s="368" t="s">
        <v>12538</v>
      </c>
      <c r="B208" s="368" t="s">
        <v>12537</v>
      </c>
      <c r="C208" s="368" t="s">
        <v>1010</v>
      </c>
      <c r="D208" s="368">
        <v>1</v>
      </c>
      <c r="E208" s="368">
        <v>0</v>
      </c>
      <c r="F208" s="367">
        <v>2098.84</v>
      </c>
      <c r="G208" s="366">
        <v>0</v>
      </c>
      <c r="H208" s="366">
        <v>1831.72</v>
      </c>
      <c r="I208" s="366">
        <v>267.12</v>
      </c>
      <c r="J208" s="365">
        <v>0.12727030169045758</v>
      </c>
    </row>
    <row r="209" spans="1:10" ht="27.75" customHeight="1" x14ac:dyDescent="0.2">
      <c r="A209" s="368" t="s">
        <v>3678</v>
      </c>
      <c r="B209" s="368" t="s">
        <v>3677</v>
      </c>
      <c r="C209" s="368" t="s">
        <v>1010</v>
      </c>
      <c r="D209" s="368">
        <v>1</v>
      </c>
      <c r="E209" s="368">
        <v>0</v>
      </c>
      <c r="F209" s="367">
        <v>734.03</v>
      </c>
      <c r="G209" s="366">
        <v>0</v>
      </c>
      <c r="H209" s="366">
        <v>640.61</v>
      </c>
      <c r="I209" s="366">
        <v>93.42</v>
      </c>
      <c r="J209" s="365">
        <v>0.12727000258845006</v>
      </c>
    </row>
    <row r="210" spans="1:10" ht="27.75" customHeight="1" x14ac:dyDescent="0.2">
      <c r="A210" s="368" t="s">
        <v>3702</v>
      </c>
      <c r="B210" s="368" t="s">
        <v>3701</v>
      </c>
      <c r="C210" s="368" t="s">
        <v>1010</v>
      </c>
      <c r="D210" s="368">
        <v>2</v>
      </c>
      <c r="E210" s="368">
        <v>0</v>
      </c>
      <c r="F210" s="367">
        <v>2085.62</v>
      </c>
      <c r="G210" s="366">
        <v>0</v>
      </c>
      <c r="H210" s="366">
        <v>1505.4</v>
      </c>
      <c r="I210" s="366">
        <v>580.22</v>
      </c>
      <c r="J210" s="365">
        <v>0.27820024740844451</v>
      </c>
    </row>
    <row r="211" spans="1:10" ht="27.75" customHeight="1" x14ac:dyDescent="0.2">
      <c r="A211" s="368" t="s">
        <v>7902</v>
      </c>
      <c r="B211" s="368" t="s">
        <v>7901</v>
      </c>
      <c r="C211" s="368" t="s">
        <v>1010</v>
      </c>
      <c r="D211" s="368">
        <v>1</v>
      </c>
      <c r="E211" s="368">
        <v>0</v>
      </c>
      <c r="F211" s="367">
        <v>1088.23</v>
      </c>
      <c r="G211" s="366">
        <v>0</v>
      </c>
      <c r="H211" s="366">
        <v>584.65</v>
      </c>
      <c r="I211" s="366">
        <v>503.58</v>
      </c>
      <c r="J211" s="365">
        <v>0.46275144041241284</v>
      </c>
    </row>
    <row r="212" spans="1:10" ht="27.75" customHeight="1" x14ac:dyDescent="0.2">
      <c r="A212" s="368" t="s">
        <v>12542</v>
      </c>
      <c r="B212" s="368" t="s">
        <v>12541</v>
      </c>
      <c r="C212" s="368" t="s">
        <v>1010</v>
      </c>
      <c r="D212" s="368">
        <v>2</v>
      </c>
      <c r="E212" s="368">
        <v>0</v>
      </c>
      <c r="F212" s="367">
        <v>914.66</v>
      </c>
      <c r="G212" s="366">
        <v>0</v>
      </c>
      <c r="H212" s="366">
        <v>798.24</v>
      </c>
      <c r="I212" s="366">
        <v>116.42</v>
      </c>
      <c r="J212" s="365">
        <v>0.12728226882120133</v>
      </c>
    </row>
    <row r="213" spans="1:10" ht="27.75" customHeight="1" x14ac:dyDescent="0.2">
      <c r="A213" s="368" t="s">
        <v>4461</v>
      </c>
      <c r="B213" s="368" t="s">
        <v>4460</v>
      </c>
      <c r="C213" s="368" t="s">
        <v>1010</v>
      </c>
      <c r="D213" s="368">
        <v>2</v>
      </c>
      <c r="E213" s="368">
        <v>0</v>
      </c>
      <c r="F213" s="367">
        <v>1703.18</v>
      </c>
      <c r="G213" s="366">
        <v>0</v>
      </c>
      <c r="H213" s="366">
        <v>1297.6600000000001</v>
      </c>
      <c r="I213" s="366">
        <v>405.52</v>
      </c>
      <c r="J213" s="365">
        <v>0.23809579727333577</v>
      </c>
    </row>
    <row r="214" spans="1:10" ht="27.75" customHeight="1" x14ac:dyDescent="0.2">
      <c r="A214" s="368" t="s">
        <v>7885</v>
      </c>
      <c r="B214" s="368" t="s">
        <v>7884</v>
      </c>
      <c r="C214" s="368" t="s">
        <v>1010</v>
      </c>
      <c r="D214" s="368">
        <v>1</v>
      </c>
      <c r="E214" s="368">
        <v>0</v>
      </c>
      <c r="F214" s="367">
        <v>910.32</v>
      </c>
      <c r="G214" s="366">
        <v>0</v>
      </c>
      <c r="H214" s="366">
        <v>683.75</v>
      </c>
      <c r="I214" s="366">
        <v>226.57</v>
      </c>
      <c r="J214" s="365">
        <v>0.24889050004394059</v>
      </c>
    </row>
    <row r="215" spans="1:10" ht="27.75" customHeight="1" x14ac:dyDescent="0.2">
      <c r="A215" s="368" t="s">
        <v>1217</v>
      </c>
      <c r="B215" s="368" t="s">
        <v>1216</v>
      </c>
      <c r="C215" s="368" t="s">
        <v>1010</v>
      </c>
      <c r="D215" s="368">
        <v>3</v>
      </c>
      <c r="E215" s="368">
        <v>0</v>
      </c>
      <c r="F215" s="367">
        <v>2634.06</v>
      </c>
      <c r="G215" s="366">
        <v>0</v>
      </c>
      <c r="H215" s="366">
        <v>1264.3499999999999</v>
      </c>
      <c r="I215" s="366">
        <v>1369.71</v>
      </c>
      <c r="J215" s="365">
        <v>0.51999954442951191</v>
      </c>
    </row>
    <row r="216" spans="1:10" ht="27.75" customHeight="1" x14ac:dyDescent="0.2">
      <c r="A216" s="368" t="s">
        <v>1215</v>
      </c>
      <c r="B216" s="368" t="s">
        <v>1214</v>
      </c>
      <c r="C216" s="368" t="s">
        <v>1010</v>
      </c>
      <c r="D216" s="368">
        <v>4</v>
      </c>
      <c r="E216" s="368">
        <v>0</v>
      </c>
      <c r="F216" s="367">
        <v>6653.88</v>
      </c>
      <c r="G216" s="366">
        <v>0</v>
      </c>
      <c r="H216" s="366">
        <v>4802.6000000000004</v>
      </c>
      <c r="I216" s="366">
        <v>1851.28</v>
      </c>
      <c r="J216" s="365">
        <v>0.27822563677132739</v>
      </c>
    </row>
    <row r="217" spans="1:10" ht="27.75" customHeight="1" x14ac:dyDescent="0.2">
      <c r="A217" s="368" t="s">
        <v>1213</v>
      </c>
      <c r="B217" s="368" t="s">
        <v>1212</v>
      </c>
      <c r="C217" s="368" t="s">
        <v>1010</v>
      </c>
      <c r="D217" s="368">
        <v>4</v>
      </c>
      <c r="E217" s="368">
        <v>0</v>
      </c>
      <c r="F217" s="367">
        <v>2925.16</v>
      </c>
      <c r="G217" s="366">
        <v>0</v>
      </c>
      <c r="H217" s="366">
        <v>2111.36</v>
      </c>
      <c r="I217" s="366">
        <v>813.8</v>
      </c>
      <c r="J217" s="365">
        <v>0.27820700406131632</v>
      </c>
    </row>
    <row r="218" spans="1:10" ht="27.75" customHeight="1" x14ac:dyDescent="0.2">
      <c r="A218" s="368" t="s">
        <v>2100</v>
      </c>
      <c r="B218" s="368" t="s">
        <v>2099</v>
      </c>
      <c r="C218" s="368" t="s">
        <v>1010</v>
      </c>
      <c r="D218" s="368">
        <v>4</v>
      </c>
      <c r="E218" s="368">
        <v>0</v>
      </c>
      <c r="F218" s="367">
        <v>1875.44</v>
      </c>
      <c r="G218" s="366">
        <v>0</v>
      </c>
      <c r="H218" s="366">
        <v>1637.32</v>
      </c>
      <c r="I218" s="366">
        <v>238.12</v>
      </c>
      <c r="J218" s="365">
        <v>0.12696753828434929</v>
      </c>
    </row>
    <row r="219" spans="1:10" ht="27.75" customHeight="1" x14ac:dyDescent="0.2">
      <c r="A219" s="368" t="s">
        <v>2098</v>
      </c>
      <c r="B219" s="368" t="s">
        <v>2097</v>
      </c>
      <c r="C219" s="368" t="s">
        <v>1010</v>
      </c>
      <c r="D219" s="368">
        <v>4</v>
      </c>
      <c r="E219" s="368">
        <v>0</v>
      </c>
      <c r="F219" s="367">
        <v>2107.7600000000002</v>
      </c>
      <c r="G219" s="366">
        <v>0</v>
      </c>
      <c r="H219" s="366">
        <v>1839.2</v>
      </c>
      <c r="I219" s="366">
        <v>268.56</v>
      </c>
      <c r="J219" s="365">
        <v>0.12741488594526892</v>
      </c>
    </row>
    <row r="220" spans="1:10" ht="27.75" customHeight="1" x14ac:dyDescent="0.2">
      <c r="A220" s="368" t="s">
        <v>1207</v>
      </c>
      <c r="B220" s="368" t="s">
        <v>1206</v>
      </c>
      <c r="C220" s="368" t="s">
        <v>1010</v>
      </c>
      <c r="D220" s="368">
        <v>1</v>
      </c>
      <c r="E220" s="368">
        <v>0</v>
      </c>
      <c r="F220" s="367">
        <v>800.09</v>
      </c>
      <c r="G220" s="366">
        <v>0</v>
      </c>
      <c r="H220" s="366">
        <v>650.91999999999996</v>
      </c>
      <c r="I220" s="366">
        <v>149.16999999999999</v>
      </c>
      <c r="J220" s="365">
        <v>0.18644152532840055</v>
      </c>
    </row>
    <row r="221" spans="1:10" ht="27.75" customHeight="1" x14ac:dyDescent="0.2">
      <c r="A221" s="368" t="s">
        <v>1205</v>
      </c>
      <c r="B221" s="368" t="s">
        <v>1204</v>
      </c>
      <c r="C221" s="368" t="s">
        <v>1010</v>
      </c>
      <c r="D221" s="368">
        <v>1</v>
      </c>
      <c r="E221" s="368">
        <v>0</v>
      </c>
      <c r="F221" s="367">
        <v>786.61</v>
      </c>
      <c r="G221" s="366">
        <v>0</v>
      </c>
      <c r="H221" s="366">
        <v>639.95000000000005</v>
      </c>
      <c r="I221" s="366">
        <v>146.66</v>
      </c>
      <c r="J221" s="365">
        <v>0.18644563379565476</v>
      </c>
    </row>
    <row r="222" spans="1:10" ht="27.75" customHeight="1" x14ac:dyDescent="0.2">
      <c r="A222" s="368" t="s">
        <v>1203</v>
      </c>
      <c r="B222" s="368" t="s">
        <v>1202</v>
      </c>
      <c r="C222" s="368" t="s">
        <v>1010</v>
      </c>
      <c r="D222" s="368">
        <v>2</v>
      </c>
      <c r="E222" s="368">
        <v>0</v>
      </c>
      <c r="F222" s="367">
        <v>2859.3</v>
      </c>
      <c r="G222" s="366">
        <v>0</v>
      </c>
      <c r="H222" s="366">
        <v>1372.46</v>
      </c>
      <c r="I222" s="366">
        <v>1486.84</v>
      </c>
      <c r="J222" s="365">
        <v>0.52000139894379749</v>
      </c>
    </row>
    <row r="223" spans="1:10" ht="27.75" customHeight="1" x14ac:dyDescent="0.2">
      <c r="A223" s="368" t="s">
        <v>8849</v>
      </c>
      <c r="B223" s="368" t="s">
        <v>8848</v>
      </c>
      <c r="C223" s="368" t="s">
        <v>1010</v>
      </c>
      <c r="D223" s="368">
        <v>2</v>
      </c>
      <c r="E223" s="368">
        <v>0</v>
      </c>
      <c r="F223" s="367">
        <v>1505</v>
      </c>
      <c r="G223" s="366">
        <v>0</v>
      </c>
      <c r="H223" s="366">
        <v>1113.28</v>
      </c>
      <c r="I223" s="366">
        <v>391.72</v>
      </c>
      <c r="J223" s="365">
        <v>0.26027906976744186</v>
      </c>
    </row>
    <row r="224" spans="1:10" ht="27.75" customHeight="1" x14ac:dyDescent="0.2">
      <c r="A224" s="368" t="s">
        <v>1197</v>
      </c>
      <c r="B224" s="368" t="s">
        <v>1196</v>
      </c>
      <c r="C224" s="368" t="s">
        <v>1010</v>
      </c>
      <c r="D224" s="368">
        <v>2</v>
      </c>
      <c r="E224" s="368">
        <v>0</v>
      </c>
      <c r="F224" s="367">
        <v>3279.44</v>
      </c>
      <c r="G224" s="366">
        <v>0</v>
      </c>
      <c r="H224" s="366">
        <v>2367.1799999999998</v>
      </c>
      <c r="I224" s="366">
        <v>912.26</v>
      </c>
      <c r="J224" s="365">
        <v>0.27817554216573559</v>
      </c>
    </row>
    <row r="225" spans="1:10" ht="27.75" customHeight="1" x14ac:dyDescent="0.2">
      <c r="A225" s="368" t="s">
        <v>3018</v>
      </c>
      <c r="B225" s="368" t="s">
        <v>3017</v>
      </c>
      <c r="C225" s="368" t="s">
        <v>1010</v>
      </c>
      <c r="D225" s="368">
        <v>4</v>
      </c>
      <c r="E225" s="368">
        <v>0</v>
      </c>
      <c r="F225" s="367">
        <v>866.44</v>
      </c>
      <c r="G225" s="366">
        <v>0</v>
      </c>
      <c r="H225" s="366">
        <v>756.16</v>
      </c>
      <c r="I225" s="366">
        <v>110.28</v>
      </c>
      <c r="J225" s="365">
        <v>0.12727944231568256</v>
      </c>
    </row>
    <row r="226" spans="1:10" ht="27.75" customHeight="1" x14ac:dyDescent="0.2">
      <c r="A226" s="368" t="s">
        <v>3016</v>
      </c>
      <c r="B226" s="368" t="s">
        <v>3015</v>
      </c>
      <c r="C226" s="368" t="s">
        <v>1010</v>
      </c>
      <c r="D226" s="368">
        <v>2</v>
      </c>
      <c r="E226" s="368">
        <v>0</v>
      </c>
      <c r="F226" s="367">
        <v>365.66</v>
      </c>
      <c r="G226" s="366">
        <v>0</v>
      </c>
      <c r="H226" s="366">
        <v>319.12</v>
      </c>
      <c r="I226" s="366">
        <v>46.54</v>
      </c>
      <c r="J226" s="365">
        <v>0.1272767051359186</v>
      </c>
    </row>
    <row r="227" spans="1:10" ht="27.75" customHeight="1" x14ac:dyDescent="0.2">
      <c r="A227" s="368" t="s">
        <v>1183</v>
      </c>
      <c r="B227" s="368" t="s">
        <v>1182</v>
      </c>
      <c r="C227" s="368" t="s">
        <v>1010</v>
      </c>
      <c r="D227" s="368">
        <v>11</v>
      </c>
      <c r="E227" s="368">
        <v>0</v>
      </c>
      <c r="F227" s="367">
        <v>3322.22</v>
      </c>
      <c r="G227" s="366">
        <v>0</v>
      </c>
      <c r="H227" s="366">
        <v>2891.34</v>
      </c>
      <c r="I227" s="366">
        <v>430.88</v>
      </c>
      <c r="J227" s="365">
        <v>0.12969640782368416</v>
      </c>
    </row>
    <row r="228" spans="1:10" ht="27.75" customHeight="1" x14ac:dyDescent="0.2">
      <c r="A228" s="368" t="s">
        <v>1179</v>
      </c>
      <c r="B228" s="368" t="s">
        <v>1178</v>
      </c>
      <c r="C228" s="368" t="s">
        <v>1010</v>
      </c>
      <c r="D228" s="368">
        <v>8</v>
      </c>
      <c r="E228" s="368">
        <v>0</v>
      </c>
      <c r="F228" s="367">
        <v>3238.08</v>
      </c>
      <c r="G228" s="366">
        <v>0</v>
      </c>
      <c r="H228" s="366">
        <v>2724.76</v>
      </c>
      <c r="I228" s="366">
        <v>513.32000000000005</v>
      </c>
      <c r="J228" s="365">
        <v>0.15852604012254176</v>
      </c>
    </row>
    <row r="229" spans="1:10" ht="27.75" customHeight="1" x14ac:dyDescent="0.2">
      <c r="A229" s="368" t="s">
        <v>1177</v>
      </c>
      <c r="B229" s="368" t="s">
        <v>1176</v>
      </c>
      <c r="C229" s="368" t="s">
        <v>1010</v>
      </c>
      <c r="D229" s="368">
        <v>16</v>
      </c>
      <c r="E229" s="368">
        <v>0</v>
      </c>
      <c r="F229" s="367">
        <v>6981.33</v>
      </c>
      <c r="G229" s="366">
        <v>0</v>
      </c>
      <c r="H229" s="366">
        <v>5716.95</v>
      </c>
      <c r="I229" s="366">
        <v>1264.3800000000001</v>
      </c>
      <c r="J229" s="365">
        <v>0.18110875721388331</v>
      </c>
    </row>
    <row r="230" spans="1:10" ht="27.75" customHeight="1" x14ac:dyDescent="0.2">
      <c r="A230" s="368" t="s">
        <v>1175</v>
      </c>
      <c r="B230" s="368" t="s">
        <v>1174</v>
      </c>
      <c r="C230" s="368" t="s">
        <v>1010</v>
      </c>
      <c r="D230" s="368">
        <v>21</v>
      </c>
      <c r="E230" s="368">
        <v>0</v>
      </c>
      <c r="F230" s="367">
        <v>6373</v>
      </c>
      <c r="G230" s="366">
        <v>0</v>
      </c>
      <c r="H230" s="366">
        <v>5485.62</v>
      </c>
      <c r="I230" s="366">
        <v>887.38</v>
      </c>
      <c r="J230" s="365">
        <v>0.1392405460536639</v>
      </c>
    </row>
    <row r="231" spans="1:10" ht="27.75" customHeight="1" x14ac:dyDescent="0.2">
      <c r="A231" s="368" t="s">
        <v>1173</v>
      </c>
      <c r="B231" s="368" t="s">
        <v>1172</v>
      </c>
      <c r="C231" s="368" t="s">
        <v>1010</v>
      </c>
      <c r="D231" s="372">
        <v>20</v>
      </c>
      <c r="E231" s="372">
        <v>0</v>
      </c>
      <c r="F231" s="373">
        <v>5841.4</v>
      </c>
      <c r="G231" s="374">
        <v>0</v>
      </c>
      <c r="H231" s="374">
        <v>4851</v>
      </c>
      <c r="I231" s="374">
        <v>990.4</v>
      </c>
      <c r="J231" s="375">
        <v>0.16954839593248194</v>
      </c>
    </row>
    <row r="232" spans="1:10" ht="20.25" customHeight="1" x14ac:dyDescent="0.2">
      <c r="D232" s="464">
        <f>SUM(D54:D231)</f>
        <v>875</v>
      </c>
      <c r="E232" s="464">
        <f t="shared" ref="E232:I232" si="1">SUM(E54:E231)</f>
        <v>0</v>
      </c>
      <c r="F232" s="800">
        <f t="shared" si="1"/>
        <v>337889.81999999989</v>
      </c>
      <c r="G232" s="800">
        <f t="shared" si="1"/>
        <v>0</v>
      </c>
      <c r="H232" s="800">
        <f t="shared" si="1"/>
        <v>271553.12</v>
      </c>
      <c r="I232" s="800">
        <f t="shared" si="1"/>
        <v>66336.699999999968</v>
      </c>
    </row>
    <row r="233" spans="1:10" ht="27.75" customHeight="1" x14ac:dyDescent="0.2"/>
    <row r="234" spans="1:10" ht="27.75" customHeight="1" x14ac:dyDescent="0.2"/>
    <row r="235" spans="1:10" ht="27.75" customHeight="1" x14ac:dyDescent="0.2"/>
    <row r="236" spans="1:10" ht="27.75" customHeight="1" x14ac:dyDescent="0.2"/>
  </sheetData>
  <sortState xmlns:xlrd2="http://schemas.microsoft.com/office/spreadsheetml/2017/richdata2" ref="A9:J236">
    <sortCondition ref="B9:B236"/>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174AC-F909-4CCF-A919-BBB4530B1A81}">
  <dimension ref="A1:J138"/>
  <sheetViews>
    <sheetView showGridLines="0" workbookViewId="0">
      <pane ySplit="6" topLeftCell="A82" activePane="bottomLeft" state="frozen"/>
      <selection pane="bottomLeft" activeCell="I131" sqref="I131"/>
    </sheetView>
  </sheetViews>
  <sheetFormatPr baseColWidth="10" defaultColWidth="11.42578125" defaultRowHeight="12" x14ac:dyDescent="0.2"/>
  <cols>
    <col min="1" max="1" width="12.85546875" style="464" customWidth="1"/>
    <col min="2" max="2" width="33.85546875" style="464" customWidth="1"/>
    <col min="3" max="3" width="19" style="464" customWidth="1"/>
    <col min="4" max="5" width="12.85546875" style="464" customWidth="1"/>
    <col min="6" max="6" width="17.85546875" style="464" customWidth="1"/>
    <col min="7" max="7" width="12.85546875" style="464" customWidth="1"/>
    <col min="8" max="8" width="18.140625" style="464" customWidth="1"/>
    <col min="9" max="14" width="12.85546875" style="464" customWidth="1"/>
    <col min="15" max="15" width="0" style="464" hidden="1" customWidth="1"/>
    <col min="16" max="16384" width="11.42578125" style="4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12557</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x14ac:dyDescent="0.2">
      <c r="A9" s="368" t="s">
        <v>1891</v>
      </c>
      <c r="B9" s="368" t="s">
        <v>1890</v>
      </c>
      <c r="C9" s="368" t="s">
        <v>1074</v>
      </c>
      <c r="D9" s="368">
        <v>180</v>
      </c>
      <c r="E9" s="368">
        <v>170.28</v>
      </c>
      <c r="F9" s="367">
        <v>9846</v>
      </c>
      <c r="G9" s="366">
        <v>0</v>
      </c>
      <c r="H9" s="366">
        <v>8505.5300000000007</v>
      </c>
      <c r="I9" s="366">
        <v>1340.47</v>
      </c>
      <c r="J9" s="365">
        <v>0.13614361161893154</v>
      </c>
    </row>
    <row r="10" spans="1:10" x14ac:dyDescent="0.2">
      <c r="A10" s="368" t="s">
        <v>2431</v>
      </c>
      <c r="B10" s="368" t="s">
        <v>2430</v>
      </c>
      <c r="C10" s="368" t="s">
        <v>1074</v>
      </c>
      <c r="D10" s="368">
        <v>48</v>
      </c>
      <c r="E10" s="368">
        <v>45.408000000000001</v>
      </c>
      <c r="F10" s="367">
        <v>2855.52</v>
      </c>
      <c r="G10" s="366">
        <v>0</v>
      </c>
      <c r="H10" s="366">
        <v>4233.72</v>
      </c>
      <c r="I10" s="366">
        <v>-1378.2</v>
      </c>
      <c r="J10" s="365">
        <v>-0.48264414187258364</v>
      </c>
    </row>
    <row r="11" spans="1:10" x14ac:dyDescent="0.2">
      <c r="A11" s="368" t="s">
        <v>7252</v>
      </c>
      <c r="B11" s="368" t="s">
        <v>7251</v>
      </c>
      <c r="C11" s="368" t="s">
        <v>1074</v>
      </c>
      <c r="D11" s="368">
        <v>12</v>
      </c>
      <c r="E11" s="368">
        <v>11.352</v>
      </c>
      <c r="F11" s="367">
        <v>1098.8399999999999</v>
      </c>
      <c r="G11" s="366">
        <v>0</v>
      </c>
      <c r="H11" s="366">
        <v>944.52</v>
      </c>
      <c r="I11" s="366">
        <v>154.32</v>
      </c>
      <c r="J11" s="365">
        <v>0.14043900840886753</v>
      </c>
    </row>
    <row r="12" spans="1:10" x14ac:dyDescent="0.2">
      <c r="A12" s="368" t="s">
        <v>1887</v>
      </c>
      <c r="B12" s="368" t="s">
        <v>1886</v>
      </c>
      <c r="C12" s="368" t="s">
        <v>1885</v>
      </c>
      <c r="D12" s="368">
        <v>100</v>
      </c>
      <c r="E12" s="368">
        <v>378.5</v>
      </c>
      <c r="F12" s="367">
        <v>12520</v>
      </c>
      <c r="G12" s="366">
        <v>0</v>
      </c>
      <c r="H12" s="366">
        <v>11368.87</v>
      </c>
      <c r="I12" s="366">
        <v>1151.1300000000001</v>
      </c>
      <c r="J12" s="365">
        <v>9.1943290734824282E-2</v>
      </c>
    </row>
    <row r="13" spans="1:10" x14ac:dyDescent="0.2">
      <c r="A13" s="368" t="s">
        <v>1884</v>
      </c>
      <c r="B13" s="368" t="s">
        <v>1883</v>
      </c>
      <c r="C13" s="368" t="s">
        <v>1885</v>
      </c>
      <c r="D13" s="368">
        <v>4</v>
      </c>
      <c r="E13" s="368">
        <v>15.14</v>
      </c>
      <c r="F13" s="367">
        <v>907.64</v>
      </c>
      <c r="G13" s="366">
        <v>0</v>
      </c>
      <c r="H13" s="366">
        <v>727.23</v>
      </c>
      <c r="I13" s="366">
        <v>180.41</v>
      </c>
      <c r="J13" s="365">
        <v>0.1987682341016262</v>
      </c>
    </row>
    <row r="14" spans="1:10" ht="24" x14ac:dyDescent="0.2">
      <c r="A14" s="368" t="s">
        <v>1879</v>
      </c>
      <c r="B14" s="368" t="s">
        <v>1878</v>
      </c>
      <c r="C14" s="368" t="s">
        <v>1875</v>
      </c>
      <c r="D14" s="368">
        <v>14</v>
      </c>
      <c r="E14" s="368">
        <v>317.94</v>
      </c>
      <c r="F14" s="367">
        <v>6215.54</v>
      </c>
      <c r="G14" s="366">
        <v>0</v>
      </c>
      <c r="H14" s="366">
        <v>4656.54</v>
      </c>
      <c r="I14" s="366">
        <v>1559</v>
      </c>
      <c r="J14" s="365">
        <v>0.25082293734735839</v>
      </c>
    </row>
    <row r="15" spans="1:10" x14ac:dyDescent="0.2">
      <c r="A15" s="368" t="s">
        <v>1868</v>
      </c>
      <c r="B15" s="368" t="s">
        <v>1867</v>
      </c>
      <c r="C15" s="368" t="s">
        <v>1866</v>
      </c>
      <c r="D15" s="368">
        <v>1</v>
      </c>
      <c r="E15" s="368">
        <v>11.28</v>
      </c>
      <c r="F15" s="367">
        <v>1710.3</v>
      </c>
      <c r="G15" s="366">
        <v>0</v>
      </c>
      <c r="H15" s="366">
        <v>1143.58</v>
      </c>
      <c r="I15" s="366">
        <v>566.72</v>
      </c>
      <c r="J15" s="365">
        <v>0.33135707185873825</v>
      </c>
    </row>
    <row r="16" spans="1:10" x14ac:dyDescent="0.2">
      <c r="A16" s="368" t="s">
        <v>1965</v>
      </c>
      <c r="B16" s="368" t="s">
        <v>1964</v>
      </c>
      <c r="C16" s="368" t="s">
        <v>1860</v>
      </c>
      <c r="D16" s="368">
        <v>6</v>
      </c>
      <c r="E16" s="368">
        <v>28.8</v>
      </c>
      <c r="F16" s="367">
        <v>5010.0600000000004</v>
      </c>
      <c r="G16" s="366">
        <v>0</v>
      </c>
      <c r="H16" s="366">
        <v>3607.44</v>
      </c>
      <c r="I16" s="366">
        <v>1402.62</v>
      </c>
      <c r="J16" s="365">
        <v>0.27996071903330499</v>
      </c>
    </row>
    <row r="17" spans="1:10" x14ac:dyDescent="0.2">
      <c r="A17" s="368" t="s">
        <v>4416</v>
      </c>
      <c r="B17" s="368" t="s">
        <v>4415</v>
      </c>
      <c r="C17" s="368" t="s">
        <v>1013</v>
      </c>
      <c r="D17" s="368">
        <v>138</v>
      </c>
      <c r="E17" s="368">
        <v>2622</v>
      </c>
      <c r="F17" s="367">
        <v>136241.14000000001</v>
      </c>
      <c r="G17" s="366">
        <v>0</v>
      </c>
      <c r="H17" s="366">
        <v>103201.8</v>
      </c>
      <c r="I17" s="366">
        <v>33039.339999999997</v>
      </c>
      <c r="J17" s="365">
        <v>0.24250633839382144</v>
      </c>
    </row>
    <row r="18" spans="1:10" ht="18" customHeight="1" x14ac:dyDescent="0.2">
      <c r="A18" s="368" t="s">
        <v>2327</v>
      </c>
      <c r="B18" s="368" t="s">
        <v>2326</v>
      </c>
      <c r="C18" s="368" t="s">
        <v>1013</v>
      </c>
      <c r="D18" s="368">
        <v>10</v>
      </c>
      <c r="E18" s="368">
        <v>190</v>
      </c>
      <c r="F18" s="367">
        <v>18245.400000000001</v>
      </c>
      <c r="G18" s="366">
        <v>0</v>
      </c>
      <c r="H18" s="366">
        <v>14149.9</v>
      </c>
      <c r="I18" s="366">
        <v>4095.5</v>
      </c>
      <c r="J18" s="365">
        <v>0.22446753702303046</v>
      </c>
    </row>
    <row r="19" spans="1:10" ht="24" x14ac:dyDescent="0.2">
      <c r="A19" s="368" t="s">
        <v>1857</v>
      </c>
      <c r="B19" s="368" t="s">
        <v>1856</v>
      </c>
      <c r="C19" s="368" t="s">
        <v>1013</v>
      </c>
      <c r="D19" s="368">
        <v>8</v>
      </c>
      <c r="E19" s="368">
        <v>152</v>
      </c>
      <c r="F19" s="367">
        <v>9520</v>
      </c>
      <c r="G19" s="366">
        <v>0</v>
      </c>
      <c r="H19" s="366">
        <v>7173.12</v>
      </c>
      <c r="I19" s="366">
        <v>2346.88</v>
      </c>
      <c r="J19" s="365">
        <v>0.24652100840336136</v>
      </c>
    </row>
    <row r="20" spans="1:10" ht="24" x14ac:dyDescent="0.2">
      <c r="A20" s="368" t="s">
        <v>1855</v>
      </c>
      <c r="B20" s="368" t="s">
        <v>1854</v>
      </c>
      <c r="C20" s="368" t="s">
        <v>1013</v>
      </c>
      <c r="D20" s="368">
        <v>32</v>
      </c>
      <c r="E20" s="368">
        <v>608</v>
      </c>
      <c r="F20" s="367">
        <v>37271.360000000001</v>
      </c>
      <c r="G20" s="366">
        <v>0</v>
      </c>
      <c r="H20" s="366">
        <v>29040.32</v>
      </c>
      <c r="I20" s="366">
        <v>8231.0400000000009</v>
      </c>
      <c r="J20" s="365">
        <v>0.22084088157770471</v>
      </c>
    </row>
    <row r="21" spans="1:10" ht="24" x14ac:dyDescent="0.2">
      <c r="A21" s="368" t="s">
        <v>1853</v>
      </c>
      <c r="B21" s="368" t="s">
        <v>1852</v>
      </c>
      <c r="C21" s="368" t="s">
        <v>1013</v>
      </c>
      <c r="D21" s="368">
        <v>21</v>
      </c>
      <c r="E21" s="368">
        <v>399</v>
      </c>
      <c r="F21" s="367">
        <v>25302.22</v>
      </c>
      <c r="G21" s="366">
        <v>0</v>
      </c>
      <c r="H21" s="366">
        <v>19795.439999999999</v>
      </c>
      <c r="I21" s="366">
        <v>5506.78</v>
      </c>
      <c r="J21" s="365">
        <v>0.21764019125594514</v>
      </c>
    </row>
    <row r="22" spans="1:10" x14ac:dyDescent="0.2">
      <c r="A22" s="368" t="s">
        <v>1963</v>
      </c>
      <c r="B22" s="368" t="s">
        <v>1962</v>
      </c>
      <c r="C22" s="368" t="s">
        <v>1013</v>
      </c>
      <c r="D22" s="368">
        <v>1</v>
      </c>
      <c r="E22" s="368">
        <v>19</v>
      </c>
      <c r="F22" s="367">
        <v>1278.4000000000001</v>
      </c>
      <c r="G22" s="366">
        <v>0</v>
      </c>
      <c r="H22" s="366">
        <v>959.55</v>
      </c>
      <c r="I22" s="366">
        <v>318.85000000000002</v>
      </c>
      <c r="J22" s="365">
        <v>0.24941332916145181</v>
      </c>
    </row>
    <row r="23" spans="1:10" ht="24" x14ac:dyDescent="0.2">
      <c r="A23" s="368" t="s">
        <v>1841</v>
      </c>
      <c r="B23" s="368" t="s">
        <v>1840</v>
      </c>
      <c r="C23" s="368" t="s">
        <v>1013</v>
      </c>
      <c r="D23" s="368">
        <v>24</v>
      </c>
      <c r="E23" s="368">
        <v>456</v>
      </c>
      <c r="F23" s="367">
        <v>29794.85</v>
      </c>
      <c r="G23" s="366">
        <v>0</v>
      </c>
      <c r="H23" s="366">
        <v>22805.279999999999</v>
      </c>
      <c r="I23" s="366">
        <v>6989.57</v>
      </c>
      <c r="J23" s="365">
        <v>0.23458987039706528</v>
      </c>
    </row>
    <row r="24" spans="1:10" ht="24" x14ac:dyDescent="0.2">
      <c r="A24" s="368" t="s">
        <v>1837</v>
      </c>
      <c r="B24" s="368" t="s">
        <v>1836</v>
      </c>
      <c r="C24" s="368" t="s">
        <v>1013</v>
      </c>
      <c r="D24" s="368">
        <v>728</v>
      </c>
      <c r="E24" s="368">
        <v>13832</v>
      </c>
      <c r="F24" s="367">
        <v>555723.73</v>
      </c>
      <c r="G24" s="366">
        <v>0</v>
      </c>
      <c r="H24" s="366">
        <v>332917.76000000001</v>
      </c>
      <c r="I24" s="366">
        <v>222805.97</v>
      </c>
      <c r="J24" s="365">
        <v>0.40092937906394605</v>
      </c>
    </row>
    <row r="25" spans="1:10" x14ac:dyDescent="0.2">
      <c r="A25" s="368" t="s">
        <v>2323</v>
      </c>
      <c r="B25" s="368" t="s">
        <v>2322</v>
      </c>
      <c r="C25" s="368" t="s">
        <v>1013</v>
      </c>
      <c r="D25" s="368">
        <v>1</v>
      </c>
      <c r="E25" s="368">
        <v>19</v>
      </c>
      <c r="F25" s="367">
        <v>1125.3399999999999</v>
      </c>
      <c r="G25" s="366">
        <v>0</v>
      </c>
      <c r="H25" s="366">
        <v>829.81</v>
      </c>
      <c r="I25" s="366">
        <v>295.52999999999997</v>
      </c>
      <c r="J25" s="365">
        <v>0.26261396555707606</v>
      </c>
    </row>
    <row r="26" spans="1:10" ht="24" x14ac:dyDescent="0.2">
      <c r="A26" s="368" t="s">
        <v>1827</v>
      </c>
      <c r="B26" s="368" t="s">
        <v>1826</v>
      </c>
      <c r="C26" s="368" t="s">
        <v>1013</v>
      </c>
      <c r="D26" s="368">
        <v>1</v>
      </c>
      <c r="E26" s="368">
        <v>19</v>
      </c>
      <c r="F26" s="367">
        <v>2320.92</v>
      </c>
      <c r="G26" s="366">
        <v>0</v>
      </c>
      <c r="H26" s="366">
        <v>1826.12</v>
      </c>
      <c r="I26" s="366">
        <v>494.8</v>
      </c>
      <c r="J26" s="365">
        <v>0.21319132068317737</v>
      </c>
    </row>
    <row r="27" spans="1:10" x14ac:dyDescent="0.2">
      <c r="A27" s="368" t="s">
        <v>1820</v>
      </c>
      <c r="B27" s="368" t="s">
        <v>1819</v>
      </c>
      <c r="C27" s="368" t="s">
        <v>1818</v>
      </c>
      <c r="D27" s="368">
        <v>13</v>
      </c>
      <c r="E27" s="368">
        <v>143.52000000000001</v>
      </c>
      <c r="F27" s="367">
        <v>5034.28</v>
      </c>
      <c r="G27" s="366">
        <v>0</v>
      </c>
      <c r="H27" s="366">
        <v>3181.99</v>
      </c>
      <c r="I27" s="366">
        <v>1852.29</v>
      </c>
      <c r="J27" s="365">
        <v>0.36793543465997125</v>
      </c>
    </row>
    <row r="28" spans="1:10" x14ac:dyDescent="0.2">
      <c r="A28" s="368" t="s">
        <v>1820</v>
      </c>
      <c r="B28" s="368" t="s">
        <v>1819</v>
      </c>
      <c r="C28" s="368" t="s">
        <v>1961</v>
      </c>
      <c r="D28" s="368">
        <v>144</v>
      </c>
      <c r="E28" s="368">
        <v>66.239999999999995</v>
      </c>
      <c r="F28" s="367">
        <v>1867.68</v>
      </c>
      <c r="G28" s="366">
        <v>0</v>
      </c>
      <c r="H28" s="366">
        <v>1458.15</v>
      </c>
      <c r="I28" s="366">
        <v>409.53</v>
      </c>
      <c r="J28" s="365">
        <v>0.21927203803649448</v>
      </c>
    </row>
    <row r="29" spans="1:10" x14ac:dyDescent="0.2">
      <c r="A29" s="368" t="s">
        <v>1817</v>
      </c>
      <c r="B29" s="368" t="s">
        <v>1816</v>
      </c>
      <c r="C29" s="368" t="s">
        <v>1013</v>
      </c>
      <c r="D29" s="368">
        <v>13</v>
      </c>
      <c r="E29" s="368">
        <v>247</v>
      </c>
      <c r="F29" s="367">
        <v>8993.33</v>
      </c>
      <c r="G29" s="366">
        <v>0</v>
      </c>
      <c r="H29" s="366">
        <v>6819.11</v>
      </c>
      <c r="I29" s="366">
        <v>2174.2199999999998</v>
      </c>
      <c r="J29" s="365">
        <v>0.24175917040740194</v>
      </c>
    </row>
    <row r="30" spans="1:10" x14ac:dyDescent="0.2">
      <c r="A30" s="368" t="s">
        <v>1815</v>
      </c>
      <c r="B30" s="368" t="s">
        <v>1814</v>
      </c>
      <c r="C30" s="368" t="s">
        <v>1013</v>
      </c>
      <c r="D30" s="368">
        <v>4</v>
      </c>
      <c r="E30" s="368">
        <v>76</v>
      </c>
      <c r="F30" s="367">
        <v>3867.88</v>
      </c>
      <c r="G30" s="366">
        <v>0</v>
      </c>
      <c r="H30" s="366">
        <v>2950.84</v>
      </c>
      <c r="I30" s="366">
        <v>917.04</v>
      </c>
      <c r="J30" s="365">
        <v>0.2370911196831339</v>
      </c>
    </row>
    <row r="31" spans="1:10" ht="24" x14ac:dyDescent="0.2">
      <c r="A31" s="368" t="s">
        <v>2315</v>
      </c>
      <c r="B31" s="368" t="s">
        <v>2314</v>
      </c>
      <c r="C31" s="368" t="s">
        <v>1013</v>
      </c>
      <c r="D31" s="368">
        <v>4</v>
      </c>
      <c r="E31" s="368">
        <v>76</v>
      </c>
      <c r="F31" s="367">
        <v>5792</v>
      </c>
      <c r="G31" s="366">
        <v>0</v>
      </c>
      <c r="H31" s="366">
        <v>4826.4799999999996</v>
      </c>
      <c r="I31" s="366">
        <v>965.52</v>
      </c>
      <c r="J31" s="365">
        <v>0.16669889502762431</v>
      </c>
    </row>
    <row r="32" spans="1:10" x14ac:dyDescent="0.2">
      <c r="A32" s="368" t="s">
        <v>1811</v>
      </c>
      <c r="B32" s="368" t="s">
        <v>1810</v>
      </c>
      <c r="C32" s="368" t="s">
        <v>1013</v>
      </c>
      <c r="D32" s="368">
        <v>1</v>
      </c>
      <c r="E32" s="368">
        <v>19</v>
      </c>
      <c r="F32" s="367">
        <v>1520.13</v>
      </c>
      <c r="G32" s="366">
        <v>0</v>
      </c>
      <c r="H32" s="366">
        <v>660.73</v>
      </c>
      <c r="I32" s="366">
        <v>859.4</v>
      </c>
      <c r="J32" s="365">
        <v>0.56534638484866429</v>
      </c>
    </row>
    <row r="33" spans="1:10" x14ac:dyDescent="0.2">
      <c r="A33" s="368" t="s">
        <v>1809</v>
      </c>
      <c r="B33" s="368" t="s">
        <v>1808</v>
      </c>
      <c r="C33" s="368" t="s">
        <v>1013</v>
      </c>
      <c r="D33" s="368">
        <v>1</v>
      </c>
      <c r="E33" s="368">
        <v>19</v>
      </c>
      <c r="F33" s="367">
        <v>0.01</v>
      </c>
      <c r="G33" s="366">
        <v>0</v>
      </c>
      <c r="H33" s="366">
        <v>10.77</v>
      </c>
      <c r="I33" s="366">
        <v>-10.76</v>
      </c>
      <c r="J33" s="365">
        <v>-1076</v>
      </c>
    </row>
    <row r="34" spans="1:10" x14ac:dyDescent="0.2">
      <c r="A34" s="368" t="s">
        <v>1807</v>
      </c>
      <c r="B34" s="368" t="s">
        <v>1806</v>
      </c>
      <c r="C34" s="368" t="s">
        <v>1013</v>
      </c>
      <c r="D34" s="368">
        <v>4</v>
      </c>
      <c r="E34" s="368">
        <v>76</v>
      </c>
      <c r="F34" s="367">
        <v>0.04</v>
      </c>
      <c r="G34" s="366">
        <v>0</v>
      </c>
      <c r="H34" s="366">
        <v>72.66</v>
      </c>
      <c r="I34" s="366">
        <v>-72.62</v>
      </c>
      <c r="J34" s="365">
        <v>-1815.5</v>
      </c>
    </row>
    <row r="35" spans="1:10" ht="24" x14ac:dyDescent="0.2">
      <c r="A35" s="368" t="s">
        <v>2313</v>
      </c>
      <c r="B35" s="368" t="s">
        <v>2422</v>
      </c>
      <c r="C35" s="368" t="s">
        <v>1013</v>
      </c>
      <c r="D35" s="368">
        <v>2</v>
      </c>
      <c r="E35" s="368">
        <v>38</v>
      </c>
      <c r="F35" s="367">
        <v>0.02</v>
      </c>
      <c r="G35" s="366">
        <v>0</v>
      </c>
      <c r="H35" s="366">
        <v>0</v>
      </c>
      <c r="I35" s="366">
        <v>0.02</v>
      </c>
      <c r="J35" s="365">
        <v>1</v>
      </c>
    </row>
    <row r="36" spans="1:10" ht="18" customHeight="1" x14ac:dyDescent="0.2">
      <c r="A36" s="368" t="s">
        <v>1802</v>
      </c>
      <c r="B36" s="368" t="s">
        <v>1801</v>
      </c>
      <c r="C36" s="368" t="s">
        <v>1800</v>
      </c>
      <c r="D36" s="368">
        <v>216</v>
      </c>
      <c r="E36" s="368">
        <v>102.16800000000001</v>
      </c>
      <c r="F36" s="367">
        <v>25291.439999999999</v>
      </c>
      <c r="G36" s="366">
        <v>0</v>
      </c>
      <c r="H36" s="366">
        <v>23510.55</v>
      </c>
      <c r="I36" s="366">
        <v>1780.89</v>
      </c>
      <c r="J36" s="365">
        <v>7.0414733206175681E-2</v>
      </c>
    </row>
    <row r="37" spans="1:10" x14ac:dyDescent="0.2">
      <c r="A37" s="368" t="s">
        <v>8868</v>
      </c>
      <c r="B37" s="368" t="s">
        <v>8867</v>
      </c>
      <c r="C37" s="368" t="s">
        <v>1013</v>
      </c>
      <c r="D37" s="368">
        <v>2</v>
      </c>
      <c r="E37" s="368">
        <v>38</v>
      </c>
      <c r="F37" s="367">
        <v>2582.38</v>
      </c>
      <c r="G37" s="366">
        <v>0</v>
      </c>
      <c r="H37" s="366">
        <v>1957.98</v>
      </c>
      <c r="I37" s="366">
        <v>624.4</v>
      </c>
      <c r="J37" s="365">
        <v>0.24179245502211139</v>
      </c>
    </row>
    <row r="38" spans="1:10" x14ac:dyDescent="0.2">
      <c r="A38" s="368" t="s">
        <v>1789</v>
      </c>
      <c r="B38" s="368" t="s">
        <v>1788</v>
      </c>
      <c r="C38" s="368" t="s">
        <v>1785</v>
      </c>
      <c r="D38" s="368">
        <v>280</v>
      </c>
      <c r="E38" s="368">
        <v>5600</v>
      </c>
      <c r="F38" s="367">
        <v>104795.6</v>
      </c>
      <c r="G38" s="366">
        <v>0</v>
      </c>
      <c r="H38" s="366">
        <v>93567.6</v>
      </c>
      <c r="I38" s="366">
        <v>11228</v>
      </c>
      <c r="J38" s="365">
        <v>0.10714190290432041</v>
      </c>
    </row>
    <row r="39" spans="1:10" x14ac:dyDescent="0.2">
      <c r="A39" s="368" t="s">
        <v>1784</v>
      </c>
      <c r="B39" s="368" t="s">
        <v>1783</v>
      </c>
      <c r="C39" s="368" t="s">
        <v>1774</v>
      </c>
      <c r="D39" s="368">
        <v>600</v>
      </c>
      <c r="E39" s="368">
        <v>150</v>
      </c>
      <c r="F39" s="367">
        <v>14832</v>
      </c>
      <c r="G39" s="366">
        <v>0</v>
      </c>
      <c r="H39" s="366">
        <v>12803.39</v>
      </c>
      <c r="I39" s="366">
        <v>2028.61</v>
      </c>
      <c r="J39" s="365">
        <v>0.13677251887810141</v>
      </c>
    </row>
    <row r="40" spans="1:10" x14ac:dyDescent="0.2">
      <c r="A40" s="368" t="s">
        <v>1782</v>
      </c>
      <c r="B40" s="368" t="s">
        <v>1781</v>
      </c>
      <c r="C40" s="368" t="s">
        <v>1774</v>
      </c>
      <c r="D40" s="368">
        <v>192</v>
      </c>
      <c r="E40" s="368">
        <v>48</v>
      </c>
      <c r="F40" s="367">
        <v>7002.24</v>
      </c>
      <c r="G40" s="366">
        <v>0</v>
      </c>
      <c r="H40" s="366">
        <v>4962.72</v>
      </c>
      <c r="I40" s="366">
        <v>2039.52</v>
      </c>
      <c r="J40" s="365">
        <v>0.29126679462571975</v>
      </c>
    </row>
    <row r="41" spans="1:10" x14ac:dyDescent="0.2">
      <c r="A41" s="368" t="s">
        <v>1780</v>
      </c>
      <c r="B41" s="368" t="s">
        <v>1779</v>
      </c>
      <c r="C41" s="368" t="s">
        <v>1774</v>
      </c>
      <c r="D41" s="368">
        <v>72</v>
      </c>
      <c r="E41" s="368">
        <v>18</v>
      </c>
      <c r="F41" s="367">
        <v>3850.56</v>
      </c>
      <c r="G41" s="366">
        <v>0</v>
      </c>
      <c r="H41" s="366">
        <v>2862.72</v>
      </c>
      <c r="I41" s="366">
        <v>987.84</v>
      </c>
      <c r="J41" s="365">
        <v>0.25654450261780104</v>
      </c>
    </row>
    <row r="42" spans="1:10" x14ac:dyDescent="0.2">
      <c r="A42" s="368" t="s">
        <v>1778</v>
      </c>
      <c r="B42" s="368" t="s">
        <v>1777</v>
      </c>
      <c r="C42" s="368" t="s">
        <v>1771</v>
      </c>
      <c r="D42" s="368">
        <v>1</v>
      </c>
      <c r="E42" s="368">
        <v>6</v>
      </c>
      <c r="F42" s="367">
        <v>751.37</v>
      </c>
      <c r="G42" s="366">
        <v>0</v>
      </c>
      <c r="H42" s="366">
        <v>549.41999999999996</v>
      </c>
      <c r="I42" s="366">
        <v>201.95</v>
      </c>
      <c r="J42" s="365">
        <v>0.26877570304909698</v>
      </c>
    </row>
    <row r="43" spans="1:10" x14ac:dyDescent="0.2">
      <c r="A43" s="368" t="s">
        <v>1778</v>
      </c>
      <c r="B43" s="368" t="s">
        <v>1777</v>
      </c>
      <c r="C43" s="368" t="s">
        <v>1774</v>
      </c>
      <c r="D43" s="368">
        <v>216</v>
      </c>
      <c r="E43" s="368">
        <v>54</v>
      </c>
      <c r="F43" s="367">
        <v>6214.32</v>
      </c>
      <c r="G43" s="366">
        <v>0</v>
      </c>
      <c r="H43" s="366">
        <v>4943.79</v>
      </c>
      <c r="I43" s="366">
        <v>1270.53</v>
      </c>
      <c r="J43" s="365">
        <v>0.20445197543737689</v>
      </c>
    </row>
    <row r="44" spans="1:10" x14ac:dyDescent="0.2">
      <c r="A44" s="368" t="s">
        <v>1776</v>
      </c>
      <c r="B44" s="368" t="s">
        <v>1775</v>
      </c>
      <c r="C44" s="368" t="s">
        <v>1774</v>
      </c>
      <c r="D44" s="368">
        <v>168</v>
      </c>
      <c r="E44" s="368">
        <v>42</v>
      </c>
      <c r="F44" s="367">
        <v>4561.2</v>
      </c>
      <c r="G44" s="366">
        <v>0</v>
      </c>
      <c r="H44" s="366">
        <v>3322.24</v>
      </c>
      <c r="I44" s="366">
        <v>1238.96</v>
      </c>
      <c r="J44" s="365">
        <v>0.27163027273524509</v>
      </c>
    </row>
    <row r="45" spans="1:10" x14ac:dyDescent="0.2">
      <c r="A45" s="368" t="s">
        <v>1773</v>
      </c>
      <c r="B45" s="368" t="s">
        <v>1772</v>
      </c>
      <c r="C45" s="368" t="s">
        <v>1774</v>
      </c>
      <c r="D45" s="368">
        <v>120</v>
      </c>
      <c r="E45" s="368">
        <v>30</v>
      </c>
      <c r="F45" s="367">
        <v>3646.8</v>
      </c>
      <c r="G45" s="366">
        <v>0</v>
      </c>
      <c r="H45" s="366">
        <v>2722.13</v>
      </c>
      <c r="I45" s="366">
        <v>924.67</v>
      </c>
      <c r="J45" s="365">
        <v>0.25355654272238676</v>
      </c>
    </row>
    <row r="46" spans="1:10" x14ac:dyDescent="0.2">
      <c r="A46" s="368" t="s">
        <v>1770</v>
      </c>
      <c r="B46" s="368" t="s">
        <v>1769</v>
      </c>
      <c r="C46" s="368" t="s">
        <v>1074</v>
      </c>
      <c r="D46" s="368">
        <v>15</v>
      </c>
      <c r="E46" s="368">
        <v>14.19</v>
      </c>
      <c r="F46" s="367">
        <v>1087.95</v>
      </c>
      <c r="G46" s="366">
        <v>0</v>
      </c>
      <c r="H46" s="366">
        <v>948.64</v>
      </c>
      <c r="I46" s="366">
        <v>139.31</v>
      </c>
      <c r="J46" s="365">
        <v>0.12804816397812399</v>
      </c>
    </row>
    <row r="47" spans="1:10" x14ac:dyDescent="0.2">
      <c r="A47" s="368" t="s">
        <v>1766</v>
      </c>
      <c r="B47" s="368" t="s">
        <v>1765</v>
      </c>
      <c r="C47" s="368" t="s">
        <v>1764</v>
      </c>
      <c r="D47" s="368">
        <v>5</v>
      </c>
      <c r="E47" s="368">
        <v>70.95</v>
      </c>
      <c r="F47" s="367">
        <v>5400</v>
      </c>
      <c r="G47" s="366">
        <v>0</v>
      </c>
      <c r="H47" s="366">
        <v>4996.1499999999996</v>
      </c>
      <c r="I47" s="366">
        <v>403.85</v>
      </c>
      <c r="J47" s="365">
        <v>7.4787037037037041E-2</v>
      </c>
    </row>
    <row r="48" spans="1:10" x14ac:dyDescent="0.2">
      <c r="A48" s="368" t="s">
        <v>1763</v>
      </c>
      <c r="B48" s="368" t="s">
        <v>1762</v>
      </c>
      <c r="C48" s="368" t="s">
        <v>1764</v>
      </c>
      <c r="D48" s="368">
        <v>5</v>
      </c>
      <c r="E48" s="368">
        <v>70.95</v>
      </c>
      <c r="F48" s="367">
        <v>5185.13</v>
      </c>
      <c r="G48" s="366">
        <v>0</v>
      </c>
      <c r="H48" s="366">
        <v>4957.8</v>
      </c>
      <c r="I48" s="366">
        <v>227.33</v>
      </c>
      <c r="J48" s="365">
        <v>4.3842680897103831E-2</v>
      </c>
    </row>
    <row r="49" spans="1:10" x14ac:dyDescent="0.2">
      <c r="A49" s="368" t="s">
        <v>1763</v>
      </c>
      <c r="B49" s="368" t="s">
        <v>1762</v>
      </c>
      <c r="C49" s="368" t="s">
        <v>1074</v>
      </c>
      <c r="D49" s="368">
        <v>255</v>
      </c>
      <c r="E49" s="368">
        <v>241.23</v>
      </c>
      <c r="F49" s="367">
        <v>21078.3</v>
      </c>
      <c r="G49" s="366">
        <v>0</v>
      </c>
      <c r="H49" s="366">
        <v>16776.36</v>
      </c>
      <c r="I49" s="366">
        <v>4301.9399999999996</v>
      </c>
      <c r="J49" s="365">
        <v>0.20409330923271801</v>
      </c>
    </row>
    <row r="50" spans="1:10" ht="15" customHeight="1" x14ac:dyDescent="0.2">
      <c r="A50" s="368" t="s">
        <v>1956</v>
      </c>
      <c r="B50" s="368" t="s">
        <v>1955</v>
      </c>
      <c r="C50" s="368" t="s">
        <v>1099</v>
      </c>
      <c r="D50" s="368">
        <v>1000</v>
      </c>
      <c r="E50" s="368">
        <v>1000</v>
      </c>
      <c r="F50" s="367">
        <v>72540</v>
      </c>
      <c r="G50" s="366">
        <v>0</v>
      </c>
      <c r="H50" s="366">
        <v>56260</v>
      </c>
      <c r="I50" s="366">
        <v>16280</v>
      </c>
      <c r="J50" s="365">
        <v>0.22442790184725669</v>
      </c>
    </row>
    <row r="51" spans="1:10" x14ac:dyDescent="0.2">
      <c r="A51" s="368" t="s">
        <v>1755</v>
      </c>
      <c r="B51" s="368" t="s">
        <v>1754</v>
      </c>
      <c r="C51" s="368" t="s">
        <v>1018</v>
      </c>
      <c r="D51" s="368">
        <v>5</v>
      </c>
      <c r="E51" s="368">
        <v>1040</v>
      </c>
      <c r="F51" s="367">
        <v>19750.66</v>
      </c>
      <c r="G51" s="366">
        <v>0</v>
      </c>
      <c r="H51" s="366">
        <v>15340.25</v>
      </c>
      <c r="I51" s="366">
        <v>4410.41</v>
      </c>
      <c r="J51" s="365">
        <v>0.22330443640870734</v>
      </c>
    </row>
    <row r="52" spans="1:10" x14ac:dyDescent="0.2">
      <c r="A52" s="368" t="s">
        <v>1721</v>
      </c>
      <c r="B52" s="368" t="s">
        <v>1720</v>
      </c>
      <c r="C52" s="368" t="s">
        <v>1719</v>
      </c>
      <c r="D52" s="368">
        <v>24</v>
      </c>
      <c r="E52" s="368">
        <v>21.6</v>
      </c>
      <c r="F52" s="367">
        <v>1935.12</v>
      </c>
      <c r="G52" s="366">
        <v>0</v>
      </c>
      <c r="H52" s="366">
        <v>1424.55</v>
      </c>
      <c r="I52" s="366">
        <v>510.57</v>
      </c>
      <c r="J52" s="365">
        <v>0.26384410269130598</v>
      </c>
    </row>
    <row r="53" spans="1:10" x14ac:dyDescent="0.2">
      <c r="A53" s="368" t="s">
        <v>1705</v>
      </c>
      <c r="B53" s="368" t="s">
        <v>1704</v>
      </c>
      <c r="C53" s="368" t="s">
        <v>1701</v>
      </c>
      <c r="D53" s="368">
        <v>3</v>
      </c>
      <c r="E53" s="368">
        <v>12</v>
      </c>
      <c r="F53" s="367">
        <v>1550.7</v>
      </c>
      <c r="G53" s="366">
        <v>0</v>
      </c>
      <c r="H53" s="366">
        <v>1078.74</v>
      </c>
      <c r="I53" s="366">
        <v>471.96</v>
      </c>
      <c r="J53" s="365">
        <v>0.30435287289611146</v>
      </c>
    </row>
    <row r="54" spans="1:10" x14ac:dyDescent="0.2">
      <c r="A54" s="368" t="s">
        <v>1700</v>
      </c>
      <c r="B54" s="368" t="s">
        <v>1699</v>
      </c>
      <c r="C54" s="368" t="s">
        <v>1684</v>
      </c>
      <c r="D54" s="368">
        <v>17</v>
      </c>
      <c r="E54" s="368">
        <v>272</v>
      </c>
      <c r="F54" s="367">
        <v>18742.330000000002</v>
      </c>
      <c r="G54" s="366">
        <v>0</v>
      </c>
      <c r="H54" s="366">
        <v>22113.77</v>
      </c>
      <c r="I54" s="366">
        <v>-3371.44</v>
      </c>
      <c r="J54" s="365">
        <v>-0.17988371776614753</v>
      </c>
    </row>
    <row r="55" spans="1:10" x14ac:dyDescent="0.2">
      <c r="A55" s="368" t="s">
        <v>1698</v>
      </c>
      <c r="B55" s="368" t="s">
        <v>1697</v>
      </c>
      <c r="C55" s="368" t="s">
        <v>1684</v>
      </c>
      <c r="D55" s="368">
        <v>45</v>
      </c>
      <c r="E55" s="368">
        <v>720</v>
      </c>
      <c r="F55" s="367">
        <v>78166.850000000006</v>
      </c>
      <c r="G55" s="366">
        <v>0</v>
      </c>
      <c r="H55" s="366">
        <v>60651</v>
      </c>
      <c r="I55" s="366">
        <v>17515.849999999999</v>
      </c>
      <c r="J55" s="365">
        <v>0.22408284330249972</v>
      </c>
    </row>
    <row r="56" spans="1:10" x14ac:dyDescent="0.2">
      <c r="A56" s="368" t="s">
        <v>1690</v>
      </c>
      <c r="B56" s="368" t="s">
        <v>1689</v>
      </c>
      <c r="C56" s="368" t="s">
        <v>1684</v>
      </c>
      <c r="D56" s="368">
        <v>15</v>
      </c>
      <c r="E56" s="368">
        <v>240</v>
      </c>
      <c r="F56" s="367">
        <v>20370</v>
      </c>
      <c r="G56" s="366">
        <v>0</v>
      </c>
      <c r="H56" s="366">
        <v>18942.599999999999</v>
      </c>
      <c r="I56" s="366">
        <v>1427.4</v>
      </c>
      <c r="J56" s="365">
        <v>7.0073637702503688E-2</v>
      </c>
    </row>
    <row r="57" spans="1:10" x14ac:dyDescent="0.2">
      <c r="A57" s="368" t="s">
        <v>1688</v>
      </c>
      <c r="B57" s="368" t="s">
        <v>1687</v>
      </c>
      <c r="C57" s="368" t="s">
        <v>1684</v>
      </c>
      <c r="D57" s="368">
        <v>20</v>
      </c>
      <c r="E57" s="368">
        <v>320</v>
      </c>
      <c r="F57" s="367">
        <v>34002.089999999997</v>
      </c>
      <c r="G57" s="366">
        <v>0</v>
      </c>
      <c r="H57" s="366">
        <v>29910.400000000001</v>
      </c>
      <c r="I57" s="366">
        <v>4091.69</v>
      </c>
      <c r="J57" s="365">
        <v>0.12033642637849615</v>
      </c>
    </row>
    <row r="58" spans="1:10" ht="24" x14ac:dyDescent="0.2">
      <c r="A58" s="368" t="s">
        <v>1686</v>
      </c>
      <c r="B58" s="368" t="s">
        <v>1685</v>
      </c>
      <c r="C58" s="368" t="s">
        <v>1684</v>
      </c>
      <c r="D58" s="368">
        <v>2</v>
      </c>
      <c r="E58" s="368">
        <v>32</v>
      </c>
      <c r="F58" s="367">
        <v>5591.22</v>
      </c>
      <c r="G58" s="366">
        <v>0</v>
      </c>
      <c r="H58" s="366">
        <v>4232.9399999999996</v>
      </c>
      <c r="I58" s="366">
        <v>1358.28</v>
      </c>
      <c r="J58" s="365">
        <v>0.2429308809168661</v>
      </c>
    </row>
    <row r="59" spans="1:10" ht="15" customHeight="1" x14ac:dyDescent="0.2">
      <c r="A59" s="368" t="s">
        <v>1683</v>
      </c>
      <c r="B59" s="368" t="s">
        <v>1682</v>
      </c>
      <c r="C59" s="368" t="s">
        <v>1078</v>
      </c>
      <c r="D59" s="368">
        <v>84</v>
      </c>
      <c r="E59" s="368">
        <v>84</v>
      </c>
      <c r="F59" s="367">
        <v>8712.48</v>
      </c>
      <c r="G59" s="366">
        <v>0</v>
      </c>
      <c r="H59" s="366">
        <v>7706.18</v>
      </c>
      <c r="I59" s="366">
        <v>1006.3</v>
      </c>
      <c r="J59" s="365">
        <v>0.11550098249866858</v>
      </c>
    </row>
    <row r="60" spans="1:10" x14ac:dyDescent="0.2">
      <c r="A60" s="368" t="s">
        <v>1681</v>
      </c>
      <c r="B60" s="368" t="s">
        <v>1680</v>
      </c>
      <c r="C60" s="368" t="s">
        <v>1077</v>
      </c>
      <c r="D60" s="368">
        <v>2</v>
      </c>
      <c r="E60" s="368">
        <v>22.704000000000001</v>
      </c>
      <c r="F60" s="367">
        <v>2717.4</v>
      </c>
      <c r="G60" s="366">
        <v>0</v>
      </c>
      <c r="H60" s="366">
        <v>2057.2600000000002</v>
      </c>
      <c r="I60" s="366">
        <v>660.14</v>
      </c>
      <c r="J60" s="365">
        <v>0.24293074262162362</v>
      </c>
    </row>
    <row r="61" spans="1:10" x14ac:dyDescent="0.2">
      <c r="A61" s="368" t="s">
        <v>1679</v>
      </c>
      <c r="B61" s="368" t="s">
        <v>1678</v>
      </c>
      <c r="C61" s="368" t="s">
        <v>1077</v>
      </c>
      <c r="D61" s="368">
        <v>2</v>
      </c>
      <c r="E61" s="368">
        <v>22.704000000000001</v>
      </c>
      <c r="F61" s="367">
        <v>1220.6400000000001</v>
      </c>
      <c r="G61" s="366">
        <v>0</v>
      </c>
      <c r="H61" s="366">
        <v>682.58</v>
      </c>
      <c r="I61" s="366">
        <v>538.05999999999995</v>
      </c>
      <c r="J61" s="365">
        <v>0.44080154672958449</v>
      </c>
    </row>
    <row r="62" spans="1:10" x14ac:dyDescent="0.2">
      <c r="A62" s="368" t="s">
        <v>1679</v>
      </c>
      <c r="B62" s="368" t="s">
        <v>1678</v>
      </c>
      <c r="C62" s="368" t="s">
        <v>1074</v>
      </c>
      <c r="D62" s="368">
        <v>372</v>
      </c>
      <c r="E62" s="368">
        <v>351.91199999999998</v>
      </c>
      <c r="F62" s="367">
        <v>14318.28</v>
      </c>
      <c r="G62" s="366">
        <v>0</v>
      </c>
      <c r="H62" s="366">
        <v>10584.74</v>
      </c>
      <c r="I62" s="366">
        <v>3733.54</v>
      </c>
      <c r="J62" s="365">
        <v>0.26075338657995234</v>
      </c>
    </row>
    <row r="63" spans="1:10" x14ac:dyDescent="0.2">
      <c r="A63" s="368" t="s">
        <v>1676</v>
      </c>
      <c r="B63" s="368" t="s">
        <v>1675</v>
      </c>
      <c r="C63" s="368" t="s">
        <v>1677</v>
      </c>
      <c r="D63" s="368">
        <v>2</v>
      </c>
      <c r="E63" s="368">
        <v>24</v>
      </c>
      <c r="F63" s="367">
        <v>930.96</v>
      </c>
      <c r="G63" s="366">
        <v>0</v>
      </c>
      <c r="H63" s="366">
        <v>542.28</v>
      </c>
      <c r="I63" s="366">
        <v>388.68</v>
      </c>
      <c r="J63" s="365">
        <v>0.41750451147202888</v>
      </c>
    </row>
    <row r="64" spans="1:10" ht="15" customHeight="1" x14ac:dyDescent="0.2">
      <c r="A64" s="368" t="s">
        <v>1676</v>
      </c>
      <c r="B64" s="368" t="s">
        <v>1675</v>
      </c>
      <c r="C64" s="368" t="s">
        <v>1078</v>
      </c>
      <c r="D64" s="368">
        <v>336</v>
      </c>
      <c r="E64" s="368">
        <v>336</v>
      </c>
      <c r="F64" s="367">
        <v>8984.64</v>
      </c>
      <c r="G64" s="366">
        <v>0</v>
      </c>
      <c r="H64" s="366">
        <v>7593.36</v>
      </c>
      <c r="I64" s="366">
        <v>1391.28</v>
      </c>
      <c r="J64" s="365">
        <v>0.15485094561384763</v>
      </c>
    </row>
    <row r="65" spans="1:10" x14ac:dyDescent="0.2">
      <c r="A65" s="368" t="s">
        <v>1674</v>
      </c>
      <c r="B65" s="368" t="s">
        <v>1673</v>
      </c>
      <c r="C65" s="368" t="s">
        <v>1074</v>
      </c>
      <c r="D65" s="368">
        <v>96</v>
      </c>
      <c r="E65" s="368">
        <v>90.816000000000003</v>
      </c>
      <c r="F65" s="367">
        <v>7001.28</v>
      </c>
      <c r="G65" s="366">
        <v>0</v>
      </c>
      <c r="H65" s="366">
        <v>6230.67</v>
      </c>
      <c r="I65" s="366">
        <v>770.61</v>
      </c>
      <c r="J65" s="365">
        <v>0.11006701631701632</v>
      </c>
    </row>
    <row r="66" spans="1:10" x14ac:dyDescent="0.2">
      <c r="A66" s="368" t="s">
        <v>1672</v>
      </c>
      <c r="B66" s="368" t="s">
        <v>1671</v>
      </c>
      <c r="C66" s="368" t="s">
        <v>1077</v>
      </c>
      <c r="D66" s="368">
        <v>1</v>
      </c>
      <c r="E66" s="368">
        <v>11.352</v>
      </c>
      <c r="F66" s="367">
        <v>1277.6400000000001</v>
      </c>
      <c r="G66" s="366">
        <v>0</v>
      </c>
      <c r="H66" s="366">
        <v>779.04</v>
      </c>
      <c r="I66" s="366">
        <v>498.6</v>
      </c>
      <c r="J66" s="365">
        <v>0.3902507748661595</v>
      </c>
    </row>
    <row r="67" spans="1:10" x14ac:dyDescent="0.2">
      <c r="A67" s="368" t="s">
        <v>1672</v>
      </c>
      <c r="B67" s="368" t="s">
        <v>1671</v>
      </c>
      <c r="C67" s="368" t="s">
        <v>1074</v>
      </c>
      <c r="D67" s="368">
        <v>108</v>
      </c>
      <c r="E67" s="368">
        <v>102.16800000000001</v>
      </c>
      <c r="F67" s="367">
        <v>7876.44</v>
      </c>
      <c r="G67" s="366">
        <v>0</v>
      </c>
      <c r="H67" s="366">
        <v>7020.53</v>
      </c>
      <c r="I67" s="366">
        <v>855.91</v>
      </c>
      <c r="J67" s="365">
        <v>0.10866711356907435</v>
      </c>
    </row>
    <row r="68" spans="1:10" ht="24" x14ac:dyDescent="0.2">
      <c r="A68" s="368" t="s">
        <v>1670</v>
      </c>
      <c r="B68" s="368" t="s">
        <v>1669</v>
      </c>
      <c r="C68" s="368" t="s">
        <v>1077</v>
      </c>
      <c r="D68" s="368">
        <v>6</v>
      </c>
      <c r="E68" s="368">
        <v>68.111999999999995</v>
      </c>
      <c r="F68" s="367">
        <v>4767.5600000000004</v>
      </c>
      <c r="G68" s="366">
        <v>0</v>
      </c>
      <c r="H68" s="366">
        <v>4241.16</v>
      </c>
      <c r="I68" s="366">
        <v>526.4</v>
      </c>
      <c r="J68" s="365">
        <v>0.11041287367122805</v>
      </c>
    </row>
    <row r="69" spans="1:10" ht="24" x14ac:dyDescent="0.2">
      <c r="A69" s="368" t="s">
        <v>1670</v>
      </c>
      <c r="B69" s="368" t="s">
        <v>1669</v>
      </c>
      <c r="C69" s="368" t="s">
        <v>1074</v>
      </c>
      <c r="D69" s="368">
        <v>1008</v>
      </c>
      <c r="E69" s="368">
        <v>953.56799999999998</v>
      </c>
      <c r="F69" s="367">
        <v>73926.720000000001</v>
      </c>
      <c r="G69" s="366">
        <v>0</v>
      </c>
      <c r="H69" s="366">
        <v>60805.85</v>
      </c>
      <c r="I69" s="366">
        <v>13120.87</v>
      </c>
      <c r="J69" s="365">
        <v>0.17748481198678909</v>
      </c>
    </row>
    <row r="70" spans="1:10" x14ac:dyDescent="0.2">
      <c r="A70" s="368" t="s">
        <v>1666</v>
      </c>
      <c r="B70" s="368" t="s">
        <v>1665</v>
      </c>
      <c r="C70" s="368" t="s">
        <v>1077</v>
      </c>
      <c r="D70" s="368">
        <v>51</v>
      </c>
      <c r="E70" s="368">
        <v>578.952</v>
      </c>
      <c r="F70" s="367">
        <v>53295</v>
      </c>
      <c r="G70" s="366">
        <v>0</v>
      </c>
      <c r="H70" s="366">
        <v>49215.51</v>
      </c>
      <c r="I70" s="366">
        <v>4079.49</v>
      </c>
      <c r="J70" s="365">
        <v>7.6545454545454542E-2</v>
      </c>
    </row>
    <row r="71" spans="1:10" x14ac:dyDescent="0.2">
      <c r="A71" s="368" t="s">
        <v>1666</v>
      </c>
      <c r="B71" s="368" t="s">
        <v>1665</v>
      </c>
      <c r="C71" s="368" t="s">
        <v>1074</v>
      </c>
      <c r="D71" s="368">
        <v>516</v>
      </c>
      <c r="E71" s="368">
        <v>488.13600000000002</v>
      </c>
      <c r="F71" s="367">
        <v>45996.24</v>
      </c>
      <c r="G71" s="366">
        <v>0</v>
      </c>
      <c r="H71" s="366">
        <v>41490.51</v>
      </c>
      <c r="I71" s="366">
        <v>4505.7299999999996</v>
      </c>
      <c r="J71" s="365">
        <v>9.7958659229537018E-2</v>
      </c>
    </row>
    <row r="72" spans="1:10" x14ac:dyDescent="0.2">
      <c r="A72" s="368" t="s">
        <v>1664</v>
      </c>
      <c r="B72" s="368" t="s">
        <v>1663</v>
      </c>
      <c r="C72" s="368" t="s">
        <v>1074</v>
      </c>
      <c r="D72" s="368">
        <v>84</v>
      </c>
      <c r="E72" s="368">
        <v>79.463999999999999</v>
      </c>
      <c r="F72" s="367">
        <v>7589.4</v>
      </c>
      <c r="G72" s="366">
        <v>0</v>
      </c>
      <c r="H72" s="366">
        <v>6251.42</v>
      </c>
      <c r="I72" s="366">
        <v>1337.98</v>
      </c>
      <c r="J72" s="365">
        <v>0.17629588636782881</v>
      </c>
    </row>
    <row r="73" spans="1:10" ht="18" customHeight="1" x14ac:dyDescent="0.2">
      <c r="A73" s="368" t="s">
        <v>1073</v>
      </c>
      <c r="B73" s="368" t="s">
        <v>1941</v>
      </c>
      <c r="C73" s="368" t="s">
        <v>1940</v>
      </c>
      <c r="D73" s="368">
        <v>12</v>
      </c>
      <c r="E73" s="368">
        <v>5.4</v>
      </c>
      <c r="F73" s="367">
        <v>602.88</v>
      </c>
      <c r="G73" s="366">
        <v>0</v>
      </c>
      <c r="H73" s="366">
        <v>544.57000000000005</v>
      </c>
      <c r="I73" s="366">
        <v>58.31</v>
      </c>
      <c r="J73" s="365">
        <v>9.671908174097664E-2</v>
      </c>
    </row>
    <row r="74" spans="1:10" x14ac:dyDescent="0.2">
      <c r="A74" s="368" t="s">
        <v>1120</v>
      </c>
      <c r="B74" s="368" t="s">
        <v>1937</v>
      </c>
      <c r="C74" s="368" t="s">
        <v>1077</v>
      </c>
      <c r="D74" s="368">
        <v>20</v>
      </c>
      <c r="E74" s="368">
        <v>227.04</v>
      </c>
      <c r="F74" s="367">
        <v>16864.150000000001</v>
      </c>
      <c r="G74" s="366">
        <v>0</v>
      </c>
      <c r="H74" s="366">
        <v>14434.83</v>
      </c>
      <c r="I74" s="366">
        <v>2429.3200000000002</v>
      </c>
      <c r="J74" s="365">
        <v>0.14405232401277265</v>
      </c>
    </row>
    <row r="75" spans="1:10" x14ac:dyDescent="0.2">
      <c r="A75" s="368" t="s">
        <v>1120</v>
      </c>
      <c r="B75" s="368" t="s">
        <v>1937</v>
      </c>
      <c r="C75" s="368" t="s">
        <v>1074</v>
      </c>
      <c r="D75" s="368">
        <v>84</v>
      </c>
      <c r="E75" s="368">
        <v>79.463999999999999</v>
      </c>
      <c r="F75" s="367">
        <v>7725.48</v>
      </c>
      <c r="G75" s="366">
        <v>0</v>
      </c>
      <c r="H75" s="366">
        <v>5109.3599999999997</v>
      </c>
      <c r="I75" s="366">
        <v>2616.12</v>
      </c>
      <c r="J75" s="365">
        <v>0.3386352692648224</v>
      </c>
    </row>
    <row r="76" spans="1:10" x14ac:dyDescent="0.2">
      <c r="A76" s="368" t="s">
        <v>1118</v>
      </c>
      <c r="B76" s="368" t="s">
        <v>1936</v>
      </c>
      <c r="C76" s="368" t="s">
        <v>1074</v>
      </c>
      <c r="D76" s="368">
        <v>120</v>
      </c>
      <c r="E76" s="368">
        <v>113.52</v>
      </c>
      <c r="F76" s="367">
        <v>11036.4</v>
      </c>
      <c r="G76" s="366">
        <v>0</v>
      </c>
      <c r="H76" s="366">
        <v>7455</v>
      </c>
      <c r="I76" s="366">
        <v>3581.4</v>
      </c>
      <c r="J76" s="365">
        <v>0.3245079917364358</v>
      </c>
    </row>
    <row r="77" spans="1:10" x14ac:dyDescent="0.2">
      <c r="A77" s="368" t="s">
        <v>1115</v>
      </c>
      <c r="B77" s="368" t="s">
        <v>1935</v>
      </c>
      <c r="C77" s="368" t="s">
        <v>1081</v>
      </c>
      <c r="D77" s="368">
        <v>6</v>
      </c>
      <c r="E77" s="368">
        <v>36</v>
      </c>
      <c r="F77" s="367">
        <v>4475.26</v>
      </c>
      <c r="G77" s="366">
        <v>0</v>
      </c>
      <c r="H77" s="366">
        <v>4539.12</v>
      </c>
      <c r="I77" s="366">
        <v>-63.86</v>
      </c>
      <c r="J77" s="365">
        <v>-1.4269561991928961E-2</v>
      </c>
    </row>
    <row r="78" spans="1:10" x14ac:dyDescent="0.2">
      <c r="A78" s="368" t="s">
        <v>1115</v>
      </c>
      <c r="B78" s="368" t="s">
        <v>1935</v>
      </c>
      <c r="C78" s="368" t="s">
        <v>1078</v>
      </c>
      <c r="D78" s="368">
        <v>132</v>
      </c>
      <c r="E78" s="368">
        <v>132</v>
      </c>
      <c r="F78" s="367">
        <v>23426.04</v>
      </c>
      <c r="G78" s="366">
        <v>0</v>
      </c>
      <c r="H78" s="366">
        <v>16646.810000000001</v>
      </c>
      <c r="I78" s="366">
        <v>6779.23</v>
      </c>
      <c r="J78" s="365">
        <v>0.28938864613908283</v>
      </c>
    </row>
    <row r="79" spans="1:10" x14ac:dyDescent="0.2">
      <c r="A79" s="368" t="s">
        <v>1109</v>
      </c>
      <c r="B79" s="368" t="s">
        <v>1934</v>
      </c>
      <c r="C79" s="368" t="s">
        <v>1077</v>
      </c>
      <c r="D79" s="368">
        <v>2</v>
      </c>
      <c r="E79" s="368">
        <v>22.704000000000001</v>
      </c>
      <c r="F79" s="367">
        <v>1789.2</v>
      </c>
      <c r="G79" s="366">
        <v>0</v>
      </c>
      <c r="H79" s="366">
        <v>1491</v>
      </c>
      <c r="I79" s="366">
        <v>298.2</v>
      </c>
      <c r="J79" s="365">
        <v>0.16666666666666666</v>
      </c>
    </row>
    <row r="80" spans="1:10" ht="15" customHeight="1" x14ac:dyDescent="0.2">
      <c r="A80" s="368" t="s">
        <v>1080</v>
      </c>
      <c r="B80" s="368" t="s">
        <v>1933</v>
      </c>
      <c r="C80" s="368" t="s">
        <v>1078</v>
      </c>
      <c r="D80" s="368">
        <v>36</v>
      </c>
      <c r="E80" s="368">
        <v>36</v>
      </c>
      <c r="F80" s="367">
        <v>6388.92</v>
      </c>
      <c r="G80" s="366">
        <v>0</v>
      </c>
      <c r="H80" s="366">
        <v>4564.74</v>
      </c>
      <c r="I80" s="366">
        <v>1824.18</v>
      </c>
      <c r="J80" s="365">
        <v>0.28552243571683478</v>
      </c>
    </row>
    <row r="81" spans="1:10" x14ac:dyDescent="0.2">
      <c r="A81" s="368" t="s">
        <v>2417</v>
      </c>
      <c r="B81" s="368" t="s">
        <v>2416</v>
      </c>
      <c r="C81" s="368" t="s">
        <v>1885</v>
      </c>
      <c r="D81" s="368">
        <v>28</v>
      </c>
      <c r="E81" s="368">
        <v>105.98</v>
      </c>
      <c r="F81" s="367">
        <v>2875.6</v>
      </c>
      <c r="G81" s="366">
        <v>0</v>
      </c>
      <c r="H81" s="366">
        <v>2396.38</v>
      </c>
      <c r="I81" s="366">
        <v>479.22</v>
      </c>
      <c r="J81" s="365">
        <v>0.16665043816942551</v>
      </c>
    </row>
    <row r="82" spans="1:10" ht="24" x14ac:dyDescent="0.2">
      <c r="A82" s="368" t="s">
        <v>1027</v>
      </c>
      <c r="B82" s="368" t="s">
        <v>2414</v>
      </c>
      <c r="C82" s="368" t="s">
        <v>1021</v>
      </c>
      <c r="D82" s="368">
        <v>2</v>
      </c>
      <c r="E82" s="368">
        <v>40</v>
      </c>
      <c r="F82" s="367">
        <v>2692.66</v>
      </c>
      <c r="G82" s="366">
        <v>0</v>
      </c>
      <c r="H82" s="366">
        <v>2252.5</v>
      </c>
      <c r="I82" s="366">
        <v>440.16</v>
      </c>
      <c r="J82" s="365">
        <v>0.16346660922656406</v>
      </c>
    </row>
    <row r="83" spans="1:10" ht="24" x14ac:dyDescent="0.2">
      <c r="A83" s="368" t="s">
        <v>1917</v>
      </c>
      <c r="B83" s="368" t="s">
        <v>1916</v>
      </c>
      <c r="C83" s="368" t="s">
        <v>1885</v>
      </c>
      <c r="D83" s="368">
        <v>104</v>
      </c>
      <c r="E83" s="368">
        <v>393.64</v>
      </c>
      <c r="F83" s="367">
        <v>36575.760000000002</v>
      </c>
      <c r="G83" s="366">
        <v>0</v>
      </c>
      <c r="H83" s="366">
        <v>34928.559999999998</v>
      </c>
      <c r="I83" s="366">
        <v>1647.2</v>
      </c>
      <c r="J83" s="365">
        <v>4.5035291132706469E-2</v>
      </c>
    </row>
    <row r="84" spans="1:10" ht="24" x14ac:dyDescent="0.2">
      <c r="A84" s="368" t="s">
        <v>1015</v>
      </c>
      <c r="B84" s="368" t="s">
        <v>1915</v>
      </c>
      <c r="C84" s="368" t="s">
        <v>1013</v>
      </c>
      <c r="D84" s="368">
        <v>635</v>
      </c>
      <c r="E84" s="368">
        <v>12065</v>
      </c>
      <c r="F84" s="367">
        <v>649660.18999999994</v>
      </c>
      <c r="G84" s="366">
        <v>0</v>
      </c>
      <c r="H84" s="366">
        <v>338693.9</v>
      </c>
      <c r="I84" s="366">
        <v>310966.28999999998</v>
      </c>
      <c r="J84" s="365">
        <v>0.47865991296157456</v>
      </c>
    </row>
    <row r="85" spans="1:10" ht="24" x14ac:dyDescent="0.2">
      <c r="A85" s="368" t="s">
        <v>4410</v>
      </c>
      <c r="B85" s="368" t="s">
        <v>4409</v>
      </c>
      <c r="C85" s="368" t="s">
        <v>1013</v>
      </c>
      <c r="D85" s="368">
        <v>207</v>
      </c>
      <c r="E85" s="368">
        <v>3933</v>
      </c>
      <c r="F85" s="367">
        <v>192163.82</v>
      </c>
      <c r="G85" s="366">
        <v>0</v>
      </c>
      <c r="H85" s="366">
        <v>129665.61</v>
      </c>
      <c r="I85" s="366">
        <v>62498.21</v>
      </c>
      <c r="J85" s="365">
        <v>0.32523401127225721</v>
      </c>
    </row>
    <row r="86" spans="1:10" ht="24" x14ac:dyDescent="0.2">
      <c r="A86" s="368" t="s">
        <v>4407</v>
      </c>
      <c r="B86" s="368" t="s">
        <v>4406</v>
      </c>
      <c r="C86" s="368" t="s">
        <v>1013</v>
      </c>
      <c r="D86" s="368">
        <v>70</v>
      </c>
      <c r="E86" s="368">
        <v>1330</v>
      </c>
      <c r="F86" s="367">
        <v>71916.91</v>
      </c>
      <c r="G86" s="366">
        <v>0</v>
      </c>
      <c r="H86" s="366">
        <v>58151.02</v>
      </c>
      <c r="I86" s="366">
        <v>13765.89</v>
      </c>
      <c r="J86" s="365">
        <v>0.19141381352452436</v>
      </c>
    </row>
    <row r="87" spans="1:10" x14ac:dyDescent="0.2">
      <c r="A87" s="368" t="s">
        <v>5291</v>
      </c>
      <c r="B87" s="368" t="s">
        <v>5290</v>
      </c>
      <c r="C87" s="368" t="s">
        <v>1013</v>
      </c>
      <c r="D87" s="368">
        <v>54</v>
      </c>
      <c r="E87" s="368">
        <v>1026</v>
      </c>
      <c r="F87" s="367">
        <v>46575.09</v>
      </c>
      <c r="G87" s="366">
        <v>0</v>
      </c>
      <c r="H87" s="366">
        <v>49755.06</v>
      </c>
      <c r="I87" s="366">
        <v>-3179.97</v>
      </c>
      <c r="J87" s="365">
        <v>-6.8276196567736105E-2</v>
      </c>
    </row>
    <row r="88" spans="1:10" x14ac:dyDescent="0.2">
      <c r="A88" s="368" t="s">
        <v>5965</v>
      </c>
      <c r="B88" s="368" t="s">
        <v>6049</v>
      </c>
      <c r="C88" s="368" t="s">
        <v>1677</v>
      </c>
      <c r="D88" s="368">
        <v>1038</v>
      </c>
      <c r="E88" s="368">
        <v>12456</v>
      </c>
      <c r="F88" s="367">
        <v>907024.38</v>
      </c>
      <c r="G88" s="366">
        <v>0</v>
      </c>
      <c r="H88" s="366">
        <v>844932</v>
      </c>
      <c r="I88" s="366">
        <v>62092.38</v>
      </c>
      <c r="J88" s="365">
        <v>6.8457233751533786E-2</v>
      </c>
    </row>
    <row r="89" spans="1:10" ht="15" customHeight="1" x14ac:dyDescent="0.2">
      <c r="A89" s="368" t="s">
        <v>5965</v>
      </c>
      <c r="B89" s="368" t="s">
        <v>6049</v>
      </c>
      <c r="C89" s="368" t="s">
        <v>1078</v>
      </c>
      <c r="D89" s="372">
        <v>108</v>
      </c>
      <c r="E89" s="372">
        <v>108</v>
      </c>
      <c r="F89" s="373">
        <v>9277.2000000000007</v>
      </c>
      <c r="G89" s="374">
        <v>0</v>
      </c>
      <c r="H89" s="374">
        <v>7326</v>
      </c>
      <c r="I89" s="374">
        <v>1951.2</v>
      </c>
      <c r="J89" s="375">
        <v>0.2103220799379123</v>
      </c>
    </row>
    <row r="90" spans="1:10" ht="13.5" customHeight="1" x14ac:dyDescent="0.2">
      <c r="D90" s="464">
        <f>SUM(D9:D89)</f>
        <v>10119</v>
      </c>
      <c r="E90" s="464">
        <f t="shared" ref="E90:I90" si="0">SUM(E9:E89)</f>
        <v>65522.184000000001</v>
      </c>
      <c r="F90" s="800">
        <f t="shared" si="0"/>
        <v>3572675.5099999993</v>
      </c>
      <c r="G90" s="800">
        <f t="shared" si="0"/>
        <v>0</v>
      </c>
      <c r="H90" s="800">
        <f t="shared" si="0"/>
        <v>2704790.5500000007</v>
      </c>
      <c r="I90" s="800">
        <f t="shared" si="0"/>
        <v>867884.96</v>
      </c>
    </row>
    <row r="95" spans="1:10" x14ac:dyDescent="0.2">
      <c r="A95" s="368" t="s">
        <v>1654</v>
      </c>
      <c r="B95" s="368" t="s">
        <v>1948</v>
      </c>
      <c r="C95" s="368" t="s">
        <v>1010</v>
      </c>
      <c r="D95" s="368">
        <v>1</v>
      </c>
      <c r="E95" s="368">
        <v>0</v>
      </c>
      <c r="F95" s="367">
        <v>4274</v>
      </c>
      <c r="G95" s="366">
        <v>0</v>
      </c>
      <c r="H95" s="366">
        <v>4274</v>
      </c>
      <c r="I95" s="366">
        <v>0</v>
      </c>
      <c r="J95" s="365">
        <v>0</v>
      </c>
    </row>
    <row r="96" spans="1:10" ht="24" x14ac:dyDescent="0.2">
      <c r="A96" s="368" t="s">
        <v>1339</v>
      </c>
      <c r="B96" s="368" t="s">
        <v>12570</v>
      </c>
      <c r="C96" s="368" t="s">
        <v>1010</v>
      </c>
      <c r="D96" s="368">
        <v>3</v>
      </c>
      <c r="E96" s="368">
        <v>0</v>
      </c>
      <c r="F96" s="367">
        <v>1400.76</v>
      </c>
      <c r="G96" s="366">
        <v>0</v>
      </c>
      <c r="H96" s="366">
        <v>1082.22</v>
      </c>
      <c r="I96" s="366">
        <v>318.54000000000002</v>
      </c>
      <c r="J96" s="365">
        <v>0.22740512293326479</v>
      </c>
    </row>
    <row r="97" spans="1:10" ht="24" x14ac:dyDescent="0.2">
      <c r="A97" s="368" t="s">
        <v>1409</v>
      </c>
      <c r="B97" s="368" t="s">
        <v>9352</v>
      </c>
      <c r="C97" s="368" t="s">
        <v>1010</v>
      </c>
      <c r="D97" s="368">
        <v>10</v>
      </c>
      <c r="E97" s="368">
        <v>0</v>
      </c>
      <c r="F97" s="367">
        <v>2179.4</v>
      </c>
      <c r="G97" s="366">
        <v>0</v>
      </c>
      <c r="H97" s="366">
        <v>1479</v>
      </c>
      <c r="I97" s="366">
        <v>700.4</v>
      </c>
      <c r="J97" s="365">
        <v>0.32137285491419659</v>
      </c>
    </row>
    <row r="98" spans="1:10" ht="24" x14ac:dyDescent="0.2">
      <c r="A98" s="368" t="s">
        <v>1479</v>
      </c>
      <c r="B98" s="368" t="s">
        <v>3188</v>
      </c>
      <c r="C98" s="368" t="s">
        <v>1010</v>
      </c>
      <c r="D98" s="368">
        <v>3</v>
      </c>
      <c r="E98" s="368">
        <v>0</v>
      </c>
      <c r="F98" s="367">
        <v>315.60000000000002</v>
      </c>
      <c r="G98" s="366">
        <v>0</v>
      </c>
      <c r="H98" s="366">
        <v>244.32</v>
      </c>
      <c r="I98" s="366">
        <v>71.28</v>
      </c>
      <c r="J98" s="365">
        <v>0.22585551330798478</v>
      </c>
    </row>
    <row r="99" spans="1:10" ht="24" x14ac:dyDescent="0.2">
      <c r="A99" s="368" t="s">
        <v>1379</v>
      </c>
      <c r="B99" s="368" t="s">
        <v>9351</v>
      </c>
      <c r="C99" s="368" t="s">
        <v>1010</v>
      </c>
      <c r="D99" s="368">
        <v>19</v>
      </c>
      <c r="E99" s="368">
        <v>0</v>
      </c>
      <c r="F99" s="367">
        <v>3131.61</v>
      </c>
      <c r="G99" s="366">
        <v>0</v>
      </c>
      <c r="H99" s="366">
        <v>2186.9</v>
      </c>
      <c r="I99" s="366">
        <v>944.71</v>
      </c>
      <c r="J99" s="365">
        <v>0.30166910949958647</v>
      </c>
    </row>
    <row r="100" spans="1:10" ht="24" x14ac:dyDescent="0.2">
      <c r="A100" s="368" t="s">
        <v>2130</v>
      </c>
      <c r="B100" s="368" t="s">
        <v>9349</v>
      </c>
      <c r="C100" s="368" t="s">
        <v>1010</v>
      </c>
      <c r="D100" s="368">
        <v>22</v>
      </c>
      <c r="E100" s="368">
        <v>0</v>
      </c>
      <c r="F100" s="367">
        <v>3273.76</v>
      </c>
      <c r="G100" s="366">
        <v>0</v>
      </c>
      <c r="H100" s="366">
        <v>2268.42</v>
      </c>
      <c r="I100" s="366">
        <v>1005.34</v>
      </c>
      <c r="J100" s="365">
        <v>0.30709031816626753</v>
      </c>
    </row>
    <row r="101" spans="1:10" ht="24" x14ac:dyDescent="0.2">
      <c r="A101" s="368" t="s">
        <v>1321</v>
      </c>
      <c r="B101" s="368" t="s">
        <v>9348</v>
      </c>
      <c r="C101" s="368" t="s">
        <v>1010</v>
      </c>
      <c r="D101" s="368">
        <v>10</v>
      </c>
      <c r="E101" s="368">
        <v>0</v>
      </c>
      <c r="F101" s="367">
        <v>4292.1000000000004</v>
      </c>
      <c r="G101" s="366">
        <v>0</v>
      </c>
      <c r="H101" s="366">
        <v>2942.9</v>
      </c>
      <c r="I101" s="366">
        <v>1349.2</v>
      </c>
      <c r="J101" s="365">
        <v>0.31434495934391088</v>
      </c>
    </row>
    <row r="102" spans="1:10" ht="24" x14ac:dyDescent="0.2">
      <c r="A102" s="368" t="s">
        <v>1481</v>
      </c>
      <c r="B102" s="368" t="s">
        <v>10619</v>
      </c>
      <c r="C102" s="368" t="s">
        <v>1010</v>
      </c>
      <c r="D102" s="368">
        <v>7</v>
      </c>
      <c r="E102" s="368">
        <v>0</v>
      </c>
      <c r="F102" s="367">
        <v>1363.6</v>
      </c>
      <c r="G102" s="366">
        <v>0</v>
      </c>
      <c r="H102" s="366">
        <v>935.06</v>
      </c>
      <c r="I102" s="366">
        <v>428.54</v>
      </c>
      <c r="J102" s="365">
        <v>0.31427104722792609</v>
      </c>
    </row>
    <row r="103" spans="1:10" ht="24" x14ac:dyDescent="0.2">
      <c r="A103" s="368" t="s">
        <v>1539</v>
      </c>
      <c r="B103" s="368" t="s">
        <v>12569</v>
      </c>
      <c r="C103" s="368" t="s">
        <v>1010</v>
      </c>
      <c r="D103" s="368">
        <v>4</v>
      </c>
      <c r="E103" s="368">
        <v>0</v>
      </c>
      <c r="F103" s="367">
        <v>2144.16</v>
      </c>
      <c r="G103" s="366">
        <v>0</v>
      </c>
      <c r="H103" s="366">
        <v>1660</v>
      </c>
      <c r="I103" s="366">
        <v>484.16</v>
      </c>
      <c r="J103" s="365">
        <v>0.22580404447429298</v>
      </c>
    </row>
    <row r="104" spans="1:10" ht="24" x14ac:dyDescent="0.2">
      <c r="A104" s="368" t="s">
        <v>1535</v>
      </c>
      <c r="B104" s="368" t="s">
        <v>11982</v>
      </c>
      <c r="C104" s="368" t="s">
        <v>1010</v>
      </c>
      <c r="D104" s="368">
        <v>6</v>
      </c>
      <c r="E104" s="368">
        <v>0</v>
      </c>
      <c r="F104" s="367">
        <v>2203.6799999999998</v>
      </c>
      <c r="G104" s="366">
        <v>0</v>
      </c>
      <c r="H104" s="366">
        <v>1706.04</v>
      </c>
      <c r="I104" s="366">
        <v>497.64</v>
      </c>
      <c r="J104" s="365">
        <v>0.22582226094532781</v>
      </c>
    </row>
    <row r="105" spans="1:10" ht="24" x14ac:dyDescent="0.2">
      <c r="A105" s="368" t="s">
        <v>1555</v>
      </c>
      <c r="B105" s="368" t="s">
        <v>12568</v>
      </c>
      <c r="C105" s="368" t="s">
        <v>1010</v>
      </c>
      <c r="D105" s="368">
        <v>1</v>
      </c>
      <c r="E105" s="368">
        <v>0</v>
      </c>
      <c r="F105" s="367">
        <v>631.12</v>
      </c>
      <c r="G105" s="366">
        <v>0</v>
      </c>
      <c r="H105" s="366">
        <v>488.61</v>
      </c>
      <c r="I105" s="366">
        <v>142.51</v>
      </c>
      <c r="J105" s="365">
        <v>0.22580491824058815</v>
      </c>
    </row>
    <row r="106" spans="1:10" ht="24" x14ac:dyDescent="0.2">
      <c r="A106" s="368" t="s">
        <v>1177</v>
      </c>
      <c r="B106" s="368" t="s">
        <v>3187</v>
      </c>
      <c r="C106" s="368" t="s">
        <v>1010</v>
      </c>
      <c r="D106" s="368">
        <v>1</v>
      </c>
      <c r="E106" s="368">
        <v>0</v>
      </c>
      <c r="F106" s="367">
        <v>462.44</v>
      </c>
      <c r="G106" s="366">
        <v>0</v>
      </c>
      <c r="H106" s="366">
        <v>357.86</v>
      </c>
      <c r="I106" s="366">
        <v>104.58</v>
      </c>
      <c r="J106" s="365">
        <v>0.2261482570711876</v>
      </c>
    </row>
    <row r="107" spans="1:10" ht="24" x14ac:dyDescent="0.2">
      <c r="A107" s="368" t="s">
        <v>1173</v>
      </c>
      <c r="B107" s="368" t="s">
        <v>3186</v>
      </c>
      <c r="C107" s="368" t="s">
        <v>1010</v>
      </c>
      <c r="D107" s="368">
        <v>1</v>
      </c>
      <c r="E107" s="368">
        <v>0</v>
      </c>
      <c r="F107" s="367">
        <v>313.29000000000002</v>
      </c>
      <c r="G107" s="366">
        <v>0</v>
      </c>
      <c r="H107" s="366">
        <v>242.55</v>
      </c>
      <c r="I107" s="366">
        <v>70.739999999999995</v>
      </c>
      <c r="J107" s="365">
        <v>0.22579718471703533</v>
      </c>
    </row>
    <row r="108" spans="1:10" ht="24" x14ac:dyDescent="0.2">
      <c r="A108" s="368" t="s">
        <v>1525</v>
      </c>
      <c r="B108" s="368" t="s">
        <v>9345</v>
      </c>
      <c r="C108" s="368" t="s">
        <v>1010</v>
      </c>
      <c r="D108" s="368">
        <v>3</v>
      </c>
      <c r="E108" s="368">
        <v>0</v>
      </c>
      <c r="F108" s="367">
        <v>4649.25</v>
      </c>
      <c r="G108" s="366">
        <v>0</v>
      </c>
      <c r="H108" s="366">
        <v>3599.43</v>
      </c>
      <c r="I108" s="366">
        <v>1049.82</v>
      </c>
      <c r="J108" s="365">
        <v>0.22580416196160671</v>
      </c>
    </row>
    <row r="109" spans="1:10" ht="24" x14ac:dyDescent="0.2">
      <c r="A109" s="368" t="s">
        <v>1523</v>
      </c>
      <c r="B109" s="368" t="s">
        <v>9344</v>
      </c>
      <c r="C109" s="368" t="s">
        <v>1010</v>
      </c>
      <c r="D109" s="368">
        <v>7</v>
      </c>
      <c r="E109" s="368">
        <v>0</v>
      </c>
      <c r="F109" s="367">
        <v>4904.83</v>
      </c>
      <c r="G109" s="366">
        <v>0</v>
      </c>
      <c r="H109" s="366">
        <v>3797.29</v>
      </c>
      <c r="I109" s="366">
        <v>1107.54</v>
      </c>
      <c r="J109" s="365">
        <v>0.22580599123720904</v>
      </c>
    </row>
    <row r="110" spans="1:10" x14ac:dyDescent="0.2">
      <c r="A110" s="368" t="s">
        <v>5288</v>
      </c>
      <c r="B110" s="368" t="s">
        <v>5287</v>
      </c>
      <c r="C110" s="368" t="s">
        <v>1159</v>
      </c>
      <c r="D110" s="368">
        <v>2</v>
      </c>
      <c r="E110" s="368">
        <v>0</v>
      </c>
      <c r="F110" s="367">
        <v>1139.56</v>
      </c>
      <c r="G110" s="366">
        <v>0</v>
      </c>
      <c r="H110" s="366">
        <v>682.76</v>
      </c>
      <c r="I110" s="366">
        <v>456.8</v>
      </c>
      <c r="J110" s="365">
        <v>0.40085647091860016</v>
      </c>
    </row>
    <row r="111" spans="1:10" ht="24" x14ac:dyDescent="0.2">
      <c r="A111" s="368" t="s">
        <v>2120</v>
      </c>
      <c r="B111" s="368" t="s">
        <v>12567</v>
      </c>
      <c r="C111" s="368" t="s">
        <v>1010</v>
      </c>
      <c r="D111" s="368">
        <v>4</v>
      </c>
      <c r="E111" s="368">
        <v>0</v>
      </c>
      <c r="F111" s="367">
        <v>3394.24</v>
      </c>
      <c r="G111" s="366">
        <v>0</v>
      </c>
      <c r="H111" s="366">
        <v>2327.48</v>
      </c>
      <c r="I111" s="366">
        <v>1066.76</v>
      </c>
      <c r="J111" s="365">
        <v>0.31428537758084285</v>
      </c>
    </row>
    <row r="112" spans="1:10" x14ac:dyDescent="0.2">
      <c r="A112" s="368" t="s">
        <v>2254</v>
      </c>
      <c r="B112" s="368" t="s">
        <v>11980</v>
      </c>
      <c r="C112" s="368" t="s">
        <v>1010</v>
      </c>
      <c r="D112" s="368">
        <v>1</v>
      </c>
      <c r="E112" s="368">
        <v>0</v>
      </c>
      <c r="F112" s="367">
        <v>468.87</v>
      </c>
      <c r="G112" s="366">
        <v>0</v>
      </c>
      <c r="H112" s="366">
        <v>362.13</v>
      </c>
      <c r="I112" s="366">
        <v>106.74</v>
      </c>
      <c r="J112" s="365">
        <v>0.22765372064751424</v>
      </c>
    </row>
    <row r="113" spans="1:10" x14ac:dyDescent="0.2">
      <c r="A113" s="368" t="s">
        <v>2280</v>
      </c>
      <c r="B113" s="368" t="s">
        <v>12566</v>
      </c>
      <c r="C113" s="368" t="s">
        <v>1010</v>
      </c>
      <c r="D113" s="368">
        <v>1</v>
      </c>
      <c r="E113" s="368">
        <v>0</v>
      </c>
      <c r="F113" s="367">
        <v>182.26</v>
      </c>
      <c r="G113" s="366">
        <v>0</v>
      </c>
      <c r="H113" s="366">
        <v>138.77000000000001</v>
      </c>
      <c r="I113" s="366">
        <v>43.49</v>
      </c>
      <c r="J113" s="365">
        <v>0.23861516514868869</v>
      </c>
    </row>
    <row r="114" spans="1:10" ht="24" x14ac:dyDescent="0.2">
      <c r="A114" s="368" t="s">
        <v>1193</v>
      </c>
      <c r="B114" s="368" t="s">
        <v>12565</v>
      </c>
      <c r="C114" s="368" t="s">
        <v>1010</v>
      </c>
      <c r="D114" s="368">
        <v>2</v>
      </c>
      <c r="E114" s="368">
        <v>0</v>
      </c>
      <c r="F114" s="367">
        <v>1612.86</v>
      </c>
      <c r="G114" s="366">
        <v>0</v>
      </c>
      <c r="H114" s="366">
        <v>1248.6600000000001</v>
      </c>
      <c r="I114" s="366">
        <v>364.2</v>
      </c>
      <c r="J114" s="365">
        <v>0.22581005170938581</v>
      </c>
    </row>
    <row r="115" spans="1:10" x14ac:dyDescent="0.2">
      <c r="A115" s="368" t="s">
        <v>2224</v>
      </c>
      <c r="B115" s="368" t="s">
        <v>9340</v>
      </c>
      <c r="C115" s="368" t="s">
        <v>1010</v>
      </c>
      <c r="D115" s="368">
        <v>4</v>
      </c>
      <c r="E115" s="368">
        <v>0</v>
      </c>
      <c r="F115" s="367">
        <v>388.92</v>
      </c>
      <c r="G115" s="366">
        <v>0</v>
      </c>
      <c r="H115" s="366">
        <v>266.68</v>
      </c>
      <c r="I115" s="366">
        <v>122.24</v>
      </c>
      <c r="J115" s="365">
        <v>0.31430628406870309</v>
      </c>
    </row>
    <row r="116" spans="1:10" ht="24" x14ac:dyDescent="0.2">
      <c r="A116" s="368" t="s">
        <v>4119</v>
      </c>
      <c r="B116" s="368" t="s">
        <v>10086</v>
      </c>
      <c r="C116" s="368" t="s">
        <v>1010</v>
      </c>
      <c r="D116" s="368">
        <v>2</v>
      </c>
      <c r="E116" s="368">
        <v>0</v>
      </c>
      <c r="F116" s="367">
        <v>359.88</v>
      </c>
      <c r="G116" s="366">
        <v>0</v>
      </c>
      <c r="H116" s="366">
        <v>246.78</v>
      </c>
      <c r="I116" s="366">
        <v>113.1</v>
      </c>
      <c r="J116" s="365">
        <v>0.31427142380793599</v>
      </c>
    </row>
    <row r="117" spans="1:10" ht="24" x14ac:dyDescent="0.2">
      <c r="A117" s="368" t="s">
        <v>2409</v>
      </c>
      <c r="B117" s="368" t="s">
        <v>2408</v>
      </c>
      <c r="C117" s="368" t="s">
        <v>1159</v>
      </c>
      <c r="D117" s="368">
        <v>1</v>
      </c>
      <c r="E117" s="368">
        <v>0</v>
      </c>
      <c r="F117" s="367">
        <v>734.47</v>
      </c>
      <c r="G117" s="366">
        <v>0</v>
      </c>
      <c r="H117" s="366">
        <v>522.70000000000005</v>
      </c>
      <c r="I117" s="366">
        <v>211.77</v>
      </c>
      <c r="J117" s="365">
        <v>0.28833036066823697</v>
      </c>
    </row>
    <row r="118" spans="1:10" ht="24" x14ac:dyDescent="0.2">
      <c r="A118" s="368" t="s">
        <v>1943</v>
      </c>
      <c r="B118" s="368" t="s">
        <v>1942</v>
      </c>
      <c r="C118" s="368" t="s">
        <v>1159</v>
      </c>
      <c r="D118" s="368">
        <v>1</v>
      </c>
      <c r="E118" s="368">
        <v>0</v>
      </c>
      <c r="F118" s="367">
        <v>533.79</v>
      </c>
      <c r="G118" s="366">
        <v>0</v>
      </c>
      <c r="H118" s="366">
        <v>381.72</v>
      </c>
      <c r="I118" s="366">
        <v>152.07</v>
      </c>
      <c r="J118" s="365">
        <v>0.28488731523632888</v>
      </c>
    </row>
    <row r="119" spans="1:10" x14ac:dyDescent="0.2">
      <c r="A119" s="368" t="s">
        <v>2282</v>
      </c>
      <c r="B119" s="368" t="s">
        <v>9356</v>
      </c>
      <c r="C119" s="368" t="s">
        <v>1010</v>
      </c>
      <c r="D119" s="368">
        <v>7</v>
      </c>
      <c r="E119" s="368">
        <v>0</v>
      </c>
      <c r="F119" s="367">
        <v>5019.21</v>
      </c>
      <c r="G119" s="366">
        <v>0</v>
      </c>
      <c r="H119" s="366">
        <v>3441.76</v>
      </c>
      <c r="I119" s="366">
        <v>1577.45</v>
      </c>
      <c r="J119" s="365">
        <v>0.31428252653305999</v>
      </c>
    </row>
    <row r="120" spans="1:10" x14ac:dyDescent="0.2">
      <c r="A120" s="368" t="s">
        <v>1553</v>
      </c>
      <c r="B120" s="368" t="s">
        <v>12564</v>
      </c>
      <c r="C120" s="368" t="s">
        <v>1010</v>
      </c>
      <c r="D120" s="368">
        <v>1</v>
      </c>
      <c r="E120" s="368">
        <v>0</v>
      </c>
      <c r="F120" s="367">
        <v>643.70000000000005</v>
      </c>
      <c r="G120" s="366">
        <v>0</v>
      </c>
      <c r="H120" s="366">
        <v>498.35</v>
      </c>
      <c r="I120" s="366">
        <v>145.35</v>
      </c>
      <c r="J120" s="365">
        <v>0.22580394593754854</v>
      </c>
    </row>
    <row r="121" spans="1:10" x14ac:dyDescent="0.2">
      <c r="A121" s="368" t="s">
        <v>2278</v>
      </c>
      <c r="B121" s="368" t="s">
        <v>9337</v>
      </c>
      <c r="C121" s="368" t="s">
        <v>1010</v>
      </c>
      <c r="D121" s="368">
        <v>10</v>
      </c>
      <c r="E121" s="368">
        <v>0</v>
      </c>
      <c r="F121" s="367">
        <v>5210</v>
      </c>
      <c r="G121" s="366">
        <v>0</v>
      </c>
      <c r="H121" s="366">
        <v>3572.6</v>
      </c>
      <c r="I121" s="366">
        <v>1637.4</v>
      </c>
      <c r="J121" s="365">
        <v>0.3142802303262956</v>
      </c>
    </row>
    <row r="122" spans="1:10" x14ac:dyDescent="0.2">
      <c r="A122" s="368" t="s">
        <v>7879</v>
      </c>
      <c r="B122" s="368" t="s">
        <v>7878</v>
      </c>
      <c r="C122" s="368" t="s">
        <v>1010</v>
      </c>
      <c r="D122" s="368">
        <v>5</v>
      </c>
      <c r="E122" s="368">
        <v>0</v>
      </c>
      <c r="F122" s="367">
        <v>2982.2</v>
      </c>
      <c r="G122" s="366">
        <v>0</v>
      </c>
      <c r="H122" s="366">
        <v>2044.95</v>
      </c>
      <c r="I122" s="366">
        <v>937.25</v>
      </c>
      <c r="J122" s="365">
        <v>0.31428140299108043</v>
      </c>
    </row>
    <row r="123" spans="1:10" ht="24" x14ac:dyDescent="0.2">
      <c r="A123" s="368" t="s">
        <v>1315</v>
      </c>
      <c r="B123" s="368" t="s">
        <v>9331</v>
      </c>
      <c r="C123" s="368" t="s">
        <v>1010</v>
      </c>
      <c r="D123" s="368">
        <v>6</v>
      </c>
      <c r="E123" s="368">
        <v>0</v>
      </c>
      <c r="F123" s="367">
        <v>2886.12</v>
      </c>
      <c r="G123" s="366">
        <v>0</v>
      </c>
      <c r="H123" s="366">
        <v>1975.5</v>
      </c>
      <c r="I123" s="366">
        <v>910.62</v>
      </c>
      <c r="J123" s="365">
        <v>0.31551702631907197</v>
      </c>
    </row>
    <row r="124" spans="1:10" x14ac:dyDescent="0.2">
      <c r="A124" s="368" t="s">
        <v>1297</v>
      </c>
      <c r="B124" s="368" t="s">
        <v>1296</v>
      </c>
      <c r="C124" s="368" t="s">
        <v>1010</v>
      </c>
      <c r="D124" s="368">
        <v>7</v>
      </c>
      <c r="E124" s="368">
        <v>0</v>
      </c>
      <c r="F124" s="367">
        <v>1276.17</v>
      </c>
      <c r="G124" s="366">
        <v>0</v>
      </c>
      <c r="H124" s="366">
        <v>875.07</v>
      </c>
      <c r="I124" s="366">
        <v>401.1</v>
      </c>
      <c r="J124" s="365">
        <v>0.31429981898963305</v>
      </c>
    </row>
    <row r="125" spans="1:10" ht="24" x14ac:dyDescent="0.2">
      <c r="A125" s="368" t="s">
        <v>1343</v>
      </c>
      <c r="B125" s="368" t="s">
        <v>1342</v>
      </c>
      <c r="C125" s="368" t="s">
        <v>1010</v>
      </c>
      <c r="D125" s="368">
        <v>20</v>
      </c>
      <c r="E125" s="368">
        <v>0</v>
      </c>
      <c r="F125" s="367">
        <v>11765.4</v>
      </c>
      <c r="G125" s="366">
        <v>0</v>
      </c>
      <c r="H125" s="366">
        <v>8067.6</v>
      </c>
      <c r="I125" s="366">
        <v>3697.8</v>
      </c>
      <c r="J125" s="365">
        <v>0.31429445662705902</v>
      </c>
    </row>
    <row r="126" spans="1:10" x14ac:dyDescent="0.2">
      <c r="A126" s="368" t="s">
        <v>1545</v>
      </c>
      <c r="B126" s="368" t="s">
        <v>10083</v>
      </c>
      <c r="C126" s="368" t="s">
        <v>1010</v>
      </c>
      <c r="D126" s="368">
        <v>4</v>
      </c>
      <c r="E126" s="368">
        <v>0</v>
      </c>
      <c r="F126" s="367">
        <v>2946.44</v>
      </c>
      <c r="G126" s="366">
        <v>0</v>
      </c>
      <c r="H126" s="366">
        <v>2281.12</v>
      </c>
      <c r="I126" s="366">
        <v>665.32</v>
      </c>
      <c r="J126" s="365">
        <v>0.22580469990904278</v>
      </c>
    </row>
    <row r="127" spans="1:10" x14ac:dyDescent="0.2">
      <c r="A127" s="368" t="s">
        <v>1547</v>
      </c>
      <c r="B127" s="368" t="s">
        <v>10081</v>
      </c>
      <c r="C127" s="368" t="s">
        <v>1010</v>
      </c>
      <c r="D127" s="368">
        <v>10</v>
      </c>
      <c r="E127" s="368">
        <v>0</v>
      </c>
      <c r="F127" s="367">
        <v>8149.7</v>
      </c>
      <c r="G127" s="366">
        <v>0</v>
      </c>
      <c r="H127" s="366">
        <v>6238.7</v>
      </c>
      <c r="I127" s="366">
        <v>1911</v>
      </c>
      <c r="J127" s="365">
        <v>0.23448715903652895</v>
      </c>
    </row>
    <row r="128" spans="1:10" ht="24" x14ac:dyDescent="0.2">
      <c r="A128" s="368" t="s">
        <v>7877</v>
      </c>
      <c r="B128" s="368" t="s">
        <v>10079</v>
      </c>
      <c r="C128" s="368" t="s">
        <v>1010</v>
      </c>
      <c r="D128" s="368">
        <v>5</v>
      </c>
      <c r="E128" s="368">
        <v>0</v>
      </c>
      <c r="F128" s="367">
        <v>7985.4</v>
      </c>
      <c r="G128" s="366">
        <v>0</v>
      </c>
      <c r="H128" s="366">
        <v>5475.7</v>
      </c>
      <c r="I128" s="366">
        <v>2509.6999999999998</v>
      </c>
      <c r="J128" s="365">
        <v>0.31428607208154885</v>
      </c>
    </row>
    <row r="129" spans="1:10" ht="24" x14ac:dyDescent="0.2">
      <c r="A129" s="368" t="s">
        <v>11370</v>
      </c>
      <c r="B129" s="368" t="s">
        <v>11369</v>
      </c>
      <c r="C129" s="368" t="s">
        <v>1010</v>
      </c>
      <c r="D129" s="368">
        <v>2</v>
      </c>
      <c r="E129" s="368">
        <v>0</v>
      </c>
      <c r="F129" s="367">
        <v>4482.16</v>
      </c>
      <c r="G129" s="366">
        <v>0</v>
      </c>
      <c r="H129" s="366">
        <v>3073.48</v>
      </c>
      <c r="I129" s="366">
        <v>1408.68</v>
      </c>
      <c r="J129" s="365">
        <v>0.31428596926481872</v>
      </c>
    </row>
    <row r="130" spans="1:10" ht="24" x14ac:dyDescent="0.2">
      <c r="A130" s="368" t="s">
        <v>11368</v>
      </c>
      <c r="B130" s="368" t="s">
        <v>11367</v>
      </c>
      <c r="C130" s="368" t="s">
        <v>1010</v>
      </c>
      <c r="D130" s="368">
        <v>2</v>
      </c>
      <c r="E130" s="368">
        <v>0</v>
      </c>
      <c r="F130" s="367">
        <v>1801.8</v>
      </c>
      <c r="G130" s="366">
        <v>0</v>
      </c>
      <c r="H130" s="366">
        <v>1235.52</v>
      </c>
      <c r="I130" s="366">
        <v>566.28</v>
      </c>
      <c r="J130" s="365">
        <v>0.31428571428571428</v>
      </c>
    </row>
    <row r="131" spans="1:10" ht="24" x14ac:dyDescent="0.2">
      <c r="A131" s="368" t="s">
        <v>1559</v>
      </c>
      <c r="B131" s="368" t="s">
        <v>11978</v>
      </c>
      <c r="C131" s="368" t="s">
        <v>1010</v>
      </c>
      <c r="D131" s="368">
        <v>1</v>
      </c>
      <c r="E131" s="368">
        <v>0</v>
      </c>
      <c r="F131" s="367">
        <v>590.88</v>
      </c>
      <c r="G131" s="366">
        <v>0</v>
      </c>
      <c r="H131" s="366">
        <v>457.46</v>
      </c>
      <c r="I131" s="366">
        <v>133.41999999999999</v>
      </c>
      <c r="J131" s="365">
        <v>0.22579880855672896</v>
      </c>
    </row>
    <row r="132" spans="1:10" x14ac:dyDescent="0.2">
      <c r="A132" s="368" t="s">
        <v>2228</v>
      </c>
      <c r="B132" s="368" t="s">
        <v>11977</v>
      </c>
      <c r="C132" s="368" t="s">
        <v>1010</v>
      </c>
      <c r="D132" s="368">
        <v>1</v>
      </c>
      <c r="E132" s="368">
        <v>0</v>
      </c>
      <c r="F132" s="367">
        <v>537.35</v>
      </c>
      <c r="G132" s="366">
        <v>0</v>
      </c>
      <c r="H132" s="366">
        <v>416.01</v>
      </c>
      <c r="I132" s="366">
        <v>121.34</v>
      </c>
      <c r="J132" s="365">
        <v>0.22581185447101518</v>
      </c>
    </row>
    <row r="133" spans="1:10" ht="24" x14ac:dyDescent="0.2">
      <c r="A133" s="368" t="s">
        <v>1557</v>
      </c>
      <c r="B133" s="368" t="s">
        <v>12563</v>
      </c>
      <c r="C133" s="368" t="s">
        <v>1010</v>
      </c>
      <c r="D133" s="368">
        <v>3</v>
      </c>
      <c r="E133" s="368">
        <v>0</v>
      </c>
      <c r="F133" s="367">
        <v>1687.68</v>
      </c>
      <c r="G133" s="366">
        <v>0</v>
      </c>
      <c r="H133" s="366">
        <v>1306.5899999999999</v>
      </c>
      <c r="I133" s="366">
        <v>381.09</v>
      </c>
      <c r="J133" s="365">
        <v>0.22580702502844141</v>
      </c>
    </row>
    <row r="134" spans="1:10" x14ac:dyDescent="0.2">
      <c r="A134" s="368" t="s">
        <v>1561</v>
      </c>
      <c r="B134" s="368" t="s">
        <v>12562</v>
      </c>
      <c r="C134" s="368" t="s">
        <v>1010</v>
      </c>
      <c r="D134" s="368">
        <v>1</v>
      </c>
      <c r="E134" s="368">
        <v>0</v>
      </c>
      <c r="F134" s="367">
        <v>654.41</v>
      </c>
      <c r="G134" s="366">
        <v>0</v>
      </c>
      <c r="H134" s="366">
        <v>506.64</v>
      </c>
      <c r="I134" s="366">
        <v>147.77000000000001</v>
      </c>
      <c r="J134" s="365">
        <v>0.22580645161290322</v>
      </c>
    </row>
    <row r="135" spans="1:10" x14ac:dyDescent="0.2">
      <c r="A135" s="368" t="s">
        <v>3784</v>
      </c>
      <c r="B135" s="368" t="s">
        <v>12561</v>
      </c>
      <c r="C135" s="368" t="s">
        <v>1010</v>
      </c>
      <c r="D135" s="368">
        <v>1</v>
      </c>
      <c r="E135" s="368">
        <v>0</v>
      </c>
      <c r="F135" s="367">
        <v>706.47</v>
      </c>
      <c r="G135" s="366">
        <v>0</v>
      </c>
      <c r="H135" s="366">
        <v>546.94000000000005</v>
      </c>
      <c r="I135" s="366">
        <v>159.53</v>
      </c>
      <c r="J135" s="365">
        <v>0.22581284414058631</v>
      </c>
    </row>
    <row r="136" spans="1:10" ht="24" x14ac:dyDescent="0.2">
      <c r="A136" s="368" t="s">
        <v>1387</v>
      </c>
      <c r="B136" s="368" t="s">
        <v>12560</v>
      </c>
      <c r="C136" s="368" t="s">
        <v>1010</v>
      </c>
      <c r="D136" s="368">
        <v>1</v>
      </c>
      <c r="E136" s="368">
        <v>0</v>
      </c>
      <c r="F136" s="367">
        <v>205.75</v>
      </c>
      <c r="G136" s="366">
        <v>0</v>
      </c>
      <c r="H136" s="366">
        <v>159.16</v>
      </c>
      <c r="I136" s="366">
        <v>46.59</v>
      </c>
      <c r="J136" s="365">
        <v>0.22643985419198057</v>
      </c>
    </row>
    <row r="137" spans="1:10" x14ac:dyDescent="0.2">
      <c r="A137" s="368" t="s">
        <v>12559</v>
      </c>
      <c r="B137" s="368" t="s">
        <v>12558</v>
      </c>
      <c r="C137" s="368" t="s">
        <v>1010</v>
      </c>
      <c r="D137" s="372">
        <v>2</v>
      </c>
      <c r="E137" s="372">
        <v>0</v>
      </c>
      <c r="F137" s="373">
        <v>691.26</v>
      </c>
      <c r="G137" s="374">
        <v>0</v>
      </c>
      <c r="H137" s="374">
        <v>306.56</v>
      </c>
      <c r="I137" s="374">
        <v>384.7</v>
      </c>
      <c r="J137" s="375">
        <v>0.55651997801116804</v>
      </c>
    </row>
    <row r="138" spans="1:10" x14ac:dyDescent="0.2">
      <c r="D138" s="464">
        <f>SUM(D95:D137)</f>
        <v>205</v>
      </c>
      <c r="E138" s="464">
        <f t="shared" ref="E138:I138" si="1">SUM(E95:E137)</f>
        <v>0</v>
      </c>
      <c r="F138" s="800">
        <f t="shared" si="1"/>
        <v>104576.54999999999</v>
      </c>
      <c r="G138" s="800">
        <f t="shared" si="1"/>
        <v>0</v>
      </c>
      <c r="H138" s="800">
        <f t="shared" si="1"/>
        <v>75921.989999999991</v>
      </c>
      <c r="I138" s="800">
        <f t="shared" si="1"/>
        <v>28654.559999999998</v>
      </c>
    </row>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D85A9-67FC-426D-9783-88B51A64748E}">
  <dimension ref="A1:J116"/>
  <sheetViews>
    <sheetView showGridLines="0" workbookViewId="0">
      <pane ySplit="6" topLeftCell="A79" activePane="bottomLeft" state="frozen"/>
      <selection pane="bottomLeft" activeCell="F92" sqref="F92"/>
    </sheetView>
  </sheetViews>
  <sheetFormatPr baseColWidth="10" defaultColWidth="11.42578125" defaultRowHeight="12" x14ac:dyDescent="0.2"/>
  <cols>
    <col min="1" max="1" width="16" style="464" customWidth="1"/>
    <col min="2" max="2" width="53.42578125" style="464" customWidth="1"/>
    <col min="3" max="3" width="18" style="464" customWidth="1"/>
    <col min="4" max="5" width="11.28515625" style="464" customWidth="1"/>
    <col min="6" max="6" width="14.85546875" style="464" customWidth="1"/>
    <col min="7" max="7" width="11.28515625" style="464" customWidth="1"/>
    <col min="8" max="8" width="16.28515625" style="464" customWidth="1"/>
    <col min="9" max="9" width="15.140625" style="464" customWidth="1"/>
    <col min="10" max="10" width="16.85546875" style="464" customWidth="1"/>
    <col min="11" max="14" width="11.28515625" style="464" customWidth="1"/>
    <col min="15" max="15" width="0" style="464" hidden="1" customWidth="1"/>
    <col min="16" max="16384" width="11.42578125" style="4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14900</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0.25" customHeight="1" x14ac:dyDescent="0.2">
      <c r="A9" s="368" t="s">
        <v>1899</v>
      </c>
      <c r="B9" s="368" t="s">
        <v>1966</v>
      </c>
      <c r="C9" s="368" t="s">
        <v>1771</v>
      </c>
      <c r="D9" s="368">
        <v>2</v>
      </c>
      <c r="E9" s="368">
        <v>12</v>
      </c>
      <c r="F9" s="367">
        <v>2549.66</v>
      </c>
      <c r="G9" s="366">
        <v>0</v>
      </c>
      <c r="H9" s="366">
        <v>1449.7</v>
      </c>
      <c r="I9" s="366">
        <v>1099.96</v>
      </c>
      <c r="J9" s="365">
        <v>0.4314143846630531</v>
      </c>
    </row>
    <row r="10" spans="1:10" ht="20.25" customHeight="1" x14ac:dyDescent="0.2">
      <c r="A10" s="368" t="s">
        <v>1895</v>
      </c>
      <c r="B10" s="368" t="s">
        <v>1894</v>
      </c>
      <c r="C10" s="368" t="s">
        <v>1774</v>
      </c>
      <c r="D10" s="368">
        <v>192</v>
      </c>
      <c r="E10" s="368">
        <v>48</v>
      </c>
      <c r="F10" s="367">
        <v>6222.72</v>
      </c>
      <c r="G10" s="366">
        <v>0</v>
      </c>
      <c r="H10" s="366">
        <v>5712.89</v>
      </c>
      <c r="I10" s="366">
        <v>509.83</v>
      </c>
      <c r="J10" s="365">
        <v>8.1930409852926045E-2</v>
      </c>
    </row>
    <row r="11" spans="1:10" ht="20.25" customHeight="1" x14ac:dyDescent="0.2">
      <c r="A11" s="368" t="s">
        <v>1891</v>
      </c>
      <c r="B11" s="368" t="s">
        <v>1890</v>
      </c>
      <c r="C11" s="368" t="s">
        <v>1074</v>
      </c>
      <c r="D11" s="368">
        <v>432</v>
      </c>
      <c r="E11" s="368">
        <v>408.67200000000003</v>
      </c>
      <c r="F11" s="367">
        <v>23630.400000000001</v>
      </c>
      <c r="G11" s="366">
        <v>0</v>
      </c>
      <c r="H11" s="366">
        <v>20610.080000000002</v>
      </c>
      <c r="I11" s="366">
        <v>3020.32</v>
      </c>
      <c r="J11" s="365">
        <v>0.12781501794298869</v>
      </c>
    </row>
    <row r="12" spans="1:10" ht="20.25" customHeight="1" x14ac:dyDescent="0.2">
      <c r="A12" s="368" t="s">
        <v>2431</v>
      </c>
      <c r="B12" s="368" t="s">
        <v>2430</v>
      </c>
      <c r="C12" s="368" t="s">
        <v>1074</v>
      </c>
      <c r="D12" s="368">
        <v>36</v>
      </c>
      <c r="E12" s="368">
        <v>34.055999999999997</v>
      </c>
      <c r="F12" s="367">
        <v>2141.64</v>
      </c>
      <c r="G12" s="366">
        <v>0</v>
      </c>
      <c r="H12" s="366">
        <v>3175.29</v>
      </c>
      <c r="I12" s="366">
        <v>-1033.6500000000001</v>
      </c>
      <c r="J12" s="365">
        <v>-0.48264414187258364</v>
      </c>
    </row>
    <row r="13" spans="1:10" ht="20.25" customHeight="1" x14ac:dyDescent="0.2">
      <c r="A13" s="368" t="s">
        <v>1887</v>
      </c>
      <c r="B13" s="368" t="s">
        <v>1886</v>
      </c>
      <c r="C13" s="368" t="s">
        <v>1885</v>
      </c>
      <c r="D13" s="368">
        <v>108</v>
      </c>
      <c r="E13" s="368">
        <v>408.78</v>
      </c>
      <c r="F13" s="367">
        <v>13521.6</v>
      </c>
      <c r="G13" s="366">
        <v>0</v>
      </c>
      <c r="H13" s="366">
        <v>12295.85</v>
      </c>
      <c r="I13" s="366">
        <v>1225.75</v>
      </c>
      <c r="J13" s="365">
        <v>9.06512542894332E-2</v>
      </c>
    </row>
    <row r="14" spans="1:10" ht="20.25" customHeight="1" x14ac:dyDescent="0.2">
      <c r="A14" s="368" t="s">
        <v>2329</v>
      </c>
      <c r="B14" s="368" t="s">
        <v>2328</v>
      </c>
      <c r="C14" s="368" t="s">
        <v>1771</v>
      </c>
      <c r="D14" s="368">
        <v>1</v>
      </c>
      <c r="E14" s="368">
        <v>6</v>
      </c>
      <c r="F14" s="367">
        <v>1307.53</v>
      </c>
      <c r="G14" s="366">
        <v>0</v>
      </c>
      <c r="H14" s="366">
        <v>836.51</v>
      </c>
      <c r="I14" s="366">
        <v>471.02</v>
      </c>
      <c r="J14" s="365">
        <v>0.36023647640971906</v>
      </c>
    </row>
    <row r="15" spans="1:10" ht="20.25" customHeight="1" x14ac:dyDescent="0.2">
      <c r="A15" s="368" t="s">
        <v>1862</v>
      </c>
      <c r="B15" s="368" t="s">
        <v>1861</v>
      </c>
      <c r="C15" s="368" t="s">
        <v>1860</v>
      </c>
      <c r="D15" s="368">
        <v>20</v>
      </c>
      <c r="E15" s="368">
        <v>96</v>
      </c>
      <c r="F15" s="367">
        <v>19345.599999999999</v>
      </c>
      <c r="G15" s="366">
        <v>0</v>
      </c>
      <c r="H15" s="366">
        <v>11927.8</v>
      </c>
      <c r="I15" s="366">
        <v>7417.8</v>
      </c>
      <c r="J15" s="365">
        <v>0.38343602679679101</v>
      </c>
    </row>
    <row r="16" spans="1:10" ht="20.25" customHeight="1" x14ac:dyDescent="0.2">
      <c r="A16" s="368" t="s">
        <v>1965</v>
      </c>
      <c r="B16" s="368" t="s">
        <v>1964</v>
      </c>
      <c r="C16" s="368" t="s">
        <v>1860</v>
      </c>
      <c r="D16" s="368">
        <v>3</v>
      </c>
      <c r="E16" s="368">
        <v>14.4</v>
      </c>
      <c r="F16" s="367">
        <v>2944.26</v>
      </c>
      <c r="G16" s="366">
        <v>0</v>
      </c>
      <c r="H16" s="366">
        <v>1803.72</v>
      </c>
      <c r="I16" s="366">
        <v>1140.54</v>
      </c>
      <c r="J16" s="365">
        <v>0.38737747345682788</v>
      </c>
    </row>
    <row r="17" spans="1:10" ht="20.25" customHeight="1" x14ac:dyDescent="0.2">
      <c r="A17" s="368" t="s">
        <v>4416</v>
      </c>
      <c r="B17" s="368" t="s">
        <v>4415</v>
      </c>
      <c r="C17" s="368" t="s">
        <v>1013</v>
      </c>
      <c r="D17" s="368">
        <v>36</v>
      </c>
      <c r="E17" s="368">
        <v>684</v>
      </c>
      <c r="F17" s="367">
        <v>39042.46</v>
      </c>
      <c r="G17" s="366">
        <v>0</v>
      </c>
      <c r="H17" s="366">
        <v>27387.360000000001</v>
      </c>
      <c r="I17" s="366">
        <v>11655.1</v>
      </c>
      <c r="J17" s="365">
        <v>0.29852370982771065</v>
      </c>
    </row>
    <row r="18" spans="1:10" ht="20.25" customHeight="1" x14ac:dyDescent="0.2">
      <c r="A18" s="368" t="s">
        <v>1857</v>
      </c>
      <c r="B18" s="368" t="s">
        <v>1856</v>
      </c>
      <c r="C18" s="368" t="s">
        <v>1013</v>
      </c>
      <c r="D18" s="368">
        <v>2</v>
      </c>
      <c r="E18" s="368">
        <v>38</v>
      </c>
      <c r="F18" s="367">
        <v>2496</v>
      </c>
      <c r="G18" s="366">
        <v>0</v>
      </c>
      <c r="H18" s="366">
        <v>1793.28</v>
      </c>
      <c r="I18" s="366">
        <v>702.72</v>
      </c>
      <c r="J18" s="365">
        <v>0.28153846153846152</v>
      </c>
    </row>
    <row r="19" spans="1:10" ht="20.25" customHeight="1" x14ac:dyDescent="0.2">
      <c r="A19" s="368" t="s">
        <v>1855</v>
      </c>
      <c r="B19" s="368" t="s">
        <v>1854</v>
      </c>
      <c r="C19" s="368" t="s">
        <v>1013</v>
      </c>
      <c r="D19" s="368">
        <v>22</v>
      </c>
      <c r="E19" s="368">
        <v>418</v>
      </c>
      <c r="F19" s="367">
        <v>27456</v>
      </c>
      <c r="G19" s="366">
        <v>0</v>
      </c>
      <c r="H19" s="366">
        <v>20129.12</v>
      </c>
      <c r="I19" s="366">
        <v>7326.88</v>
      </c>
      <c r="J19" s="365">
        <v>0.26685897435897438</v>
      </c>
    </row>
    <row r="20" spans="1:10" ht="20.25" customHeight="1" x14ac:dyDescent="0.2">
      <c r="A20" s="368" t="s">
        <v>1853</v>
      </c>
      <c r="B20" s="368" t="s">
        <v>1852</v>
      </c>
      <c r="C20" s="368" t="s">
        <v>1013</v>
      </c>
      <c r="D20" s="368">
        <v>36</v>
      </c>
      <c r="E20" s="368">
        <v>684</v>
      </c>
      <c r="F20" s="367">
        <v>46613.4</v>
      </c>
      <c r="G20" s="366">
        <v>0</v>
      </c>
      <c r="H20" s="366">
        <v>33935.040000000001</v>
      </c>
      <c r="I20" s="366">
        <v>12678.36</v>
      </c>
      <c r="J20" s="365">
        <v>0.27198959955720886</v>
      </c>
    </row>
    <row r="21" spans="1:10" ht="20.25" customHeight="1" x14ac:dyDescent="0.2">
      <c r="A21" s="368" t="s">
        <v>1843</v>
      </c>
      <c r="B21" s="368" t="s">
        <v>1842</v>
      </c>
      <c r="C21" s="368" t="s">
        <v>1013</v>
      </c>
      <c r="D21" s="368">
        <v>1</v>
      </c>
      <c r="E21" s="368">
        <v>19</v>
      </c>
      <c r="F21" s="367">
        <v>1307.53</v>
      </c>
      <c r="G21" s="366">
        <v>0</v>
      </c>
      <c r="H21" s="366">
        <v>981.42</v>
      </c>
      <c r="I21" s="366">
        <v>326.11</v>
      </c>
      <c r="J21" s="365">
        <v>0.24940919137610609</v>
      </c>
    </row>
    <row r="22" spans="1:10" ht="20.25" customHeight="1" x14ac:dyDescent="0.2">
      <c r="A22" s="368" t="s">
        <v>1841</v>
      </c>
      <c r="B22" s="368" t="s">
        <v>1840</v>
      </c>
      <c r="C22" s="368" t="s">
        <v>1013</v>
      </c>
      <c r="D22" s="368">
        <v>45</v>
      </c>
      <c r="E22" s="368">
        <v>855</v>
      </c>
      <c r="F22" s="367">
        <v>53129.77</v>
      </c>
      <c r="G22" s="366">
        <v>0</v>
      </c>
      <c r="H22" s="366">
        <v>42759.9</v>
      </c>
      <c r="I22" s="366">
        <v>10369.870000000001</v>
      </c>
      <c r="J22" s="365">
        <v>0.19518002807089133</v>
      </c>
    </row>
    <row r="23" spans="1:10" ht="20.25" customHeight="1" x14ac:dyDescent="0.2">
      <c r="A23" s="368" t="s">
        <v>1837</v>
      </c>
      <c r="B23" s="368" t="s">
        <v>1836</v>
      </c>
      <c r="C23" s="368" t="s">
        <v>1013</v>
      </c>
      <c r="D23" s="368">
        <v>569</v>
      </c>
      <c r="E23" s="368">
        <v>10811</v>
      </c>
      <c r="F23" s="367">
        <v>443333.09</v>
      </c>
      <c r="G23" s="366">
        <v>0</v>
      </c>
      <c r="H23" s="366">
        <v>349107.24</v>
      </c>
      <c r="I23" s="366">
        <v>94225.85</v>
      </c>
      <c r="J23" s="365">
        <v>0.2125396279352845</v>
      </c>
    </row>
    <row r="24" spans="1:10" ht="20.25" customHeight="1" x14ac:dyDescent="0.2">
      <c r="A24" s="368" t="s">
        <v>1827</v>
      </c>
      <c r="B24" s="368" t="s">
        <v>1826</v>
      </c>
      <c r="C24" s="368" t="s">
        <v>1013</v>
      </c>
      <c r="D24" s="368">
        <v>1</v>
      </c>
      <c r="E24" s="368">
        <v>19</v>
      </c>
      <c r="F24" s="367">
        <v>2647.09</v>
      </c>
      <c r="G24" s="366">
        <v>0</v>
      </c>
      <c r="H24" s="366">
        <v>1826.12</v>
      </c>
      <c r="I24" s="366">
        <v>820.97</v>
      </c>
      <c r="J24" s="365">
        <v>0.31014056945551532</v>
      </c>
    </row>
    <row r="25" spans="1:10" ht="20.25" customHeight="1" x14ac:dyDescent="0.2">
      <c r="A25" s="368" t="s">
        <v>1820</v>
      </c>
      <c r="B25" s="368" t="s">
        <v>1819</v>
      </c>
      <c r="C25" s="368" t="s">
        <v>1818</v>
      </c>
      <c r="D25" s="368">
        <v>1</v>
      </c>
      <c r="E25" s="368">
        <v>11.04</v>
      </c>
      <c r="F25" s="367">
        <v>365.83</v>
      </c>
      <c r="G25" s="366">
        <v>0</v>
      </c>
      <c r="H25" s="366">
        <v>244.75</v>
      </c>
      <c r="I25" s="366">
        <v>121.08</v>
      </c>
      <c r="J25" s="365">
        <v>0.33097340294672389</v>
      </c>
    </row>
    <row r="26" spans="1:10" ht="20.25" customHeight="1" x14ac:dyDescent="0.2">
      <c r="A26" s="368" t="s">
        <v>1820</v>
      </c>
      <c r="B26" s="368" t="s">
        <v>1819</v>
      </c>
      <c r="C26" s="368" t="s">
        <v>1961</v>
      </c>
      <c r="D26" s="368">
        <v>72</v>
      </c>
      <c r="E26" s="368">
        <v>33.119999999999997</v>
      </c>
      <c r="F26" s="367">
        <v>933.84</v>
      </c>
      <c r="G26" s="366">
        <v>0</v>
      </c>
      <c r="H26" s="366">
        <v>734.25</v>
      </c>
      <c r="I26" s="366">
        <v>199.59</v>
      </c>
      <c r="J26" s="365">
        <v>0.21373040349524544</v>
      </c>
    </row>
    <row r="27" spans="1:10" ht="20.25" customHeight="1" x14ac:dyDescent="0.2">
      <c r="A27" s="368" t="s">
        <v>1817</v>
      </c>
      <c r="B27" s="368" t="s">
        <v>1816</v>
      </c>
      <c r="C27" s="368" t="s">
        <v>1013</v>
      </c>
      <c r="D27" s="368">
        <v>18</v>
      </c>
      <c r="E27" s="368">
        <v>342</v>
      </c>
      <c r="F27" s="367">
        <v>13446.56</v>
      </c>
      <c r="G27" s="366">
        <v>0</v>
      </c>
      <c r="H27" s="366">
        <v>9482.2199999999993</v>
      </c>
      <c r="I27" s="366">
        <v>3964.34</v>
      </c>
      <c r="J27" s="365">
        <v>0.2948218726573934</v>
      </c>
    </row>
    <row r="28" spans="1:10" ht="20.25" customHeight="1" x14ac:dyDescent="0.2">
      <c r="A28" s="368" t="s">
        <v>1815</v>
      </c>
      <c r="B28" s="368" t="s">
        <v>1814</v>
      </c>
      <c r="C28" s="368" t="s">
        <v>1013</v>
      </c>
      <c r="D28" s="368">
        <v>2</v>
      </c>
      <c r="E28" s="368">
        <v>38</v>
      </c>
      <c r="F28" s="367">
        <v>2121.92</v>
      </c>
      <c r="G28" s="366">
        <v>0</v>
      </c>
      <c r="H28" s="366">
        <v>1475.42</v>
      </c>
      <c r="I28" s="366">
        <v>646.5</v>
      </c>
      <c r="J28" s="365">
        <v>0.3046768963957171</v>
      </c>
    </row>
    <row r="29" spans="1:10" ht="20.25" customHeight="1" x14ac:dyDescent="0.2">
      <c r="A29" s="368" t="s">
        <v>2315</v>
      </c>
      <c r="B29" s="368" t="s">
        <v>2314</v>
      </c>
      <c r="C29" s="368" t="s">
        <v>1013</v>
      </c>
      <c r="D29" s="368">
        <v>1</v>
      </c>
      <c r="E29" s="368">
        <v>19</v>
      </c>
      <c r="F29" s="367">
        <v>1448</v>
      </c>
      <c r="G29" s="366">
        <v>0</v>
      </c>
      <c r="H29" s="366">
        <v>1211.4100000000001</v>
      </c>
      <c r="I29" s="366">
        <v>236.59</v>
      </c>
      <c r="J29" s="365">
        <v>0.16339088397790055</v>
      </c>
    </row>
    <row r="30" spans="1:10" ht="20.25" customHeight="1" x14ac:dyDescent="0.2">
      <c r="A30" s="368" t="s">
        <v>1807</v>
      </c>
      <c r="B30" s="368" t="s">
        <v>1806</v>
      </c>
      <c r="C30" s="368" t="s">
        <v>1013</v>
      </c>
      <c r="D30" s="368">
        <v>4</v>
      </c>
      <c r="E30" s="368">
        <v>76</v>
      </c>
      <c r="F30" s="367">
        <v>0.04</v>
      </c>
      <c r="G30" s="366">
        <v>0</v>
      </c>
      <c r="H30" s="366">
        <v>69.84</v>
      </c>
      <c r="I30" s="366">
        <v>-69.8</v>
      </c>
      <c r="J30" s="365">
        <v>-1745</v>
      </c>
    </row>
    <row r="31" spans="1:10" ht="20.25" customHeight="1" x14ac:dyDescent="0.2">
      <c r="A31" s="368" t="s">
        <v>2313</v>
      </c>
      <c r="B31" s="368" t="s">
        <v>2422</v>
      </c>
      <c r="C31" s="368" t="s">
        <v>1013</v>
      </c>
      <c r="D31" s="368">
        <v>7</v>
      </c>
      <c r="E31" s="368">
        <v>133</v>
      </c>
      <c r="F31" s="367">
        <v>7.0000000000000007E-2</v>
      </c>
      <c r="G31" s="366">
        <v>0</v>
      </c>
      <c r="H31" s="366">
        <v>0</v>
      </c>
      <c r="I31" s="366">
        <v>7.0000000000000007E-2</v>
      </c>
      <c r="J31" s="365">
        <v>1</v>
      </c>
    </row>
    <row r="32" spans="1:10" ht="20.25" customHeight="1" x14ac:dyDescent="0.2">
      <c r="A32" s="368" t="s">
        <v>1802</v>
      </c>
      <c r="B32" s="368" t="s">
        <v>1801</v>
      </c>
      <c r="C32" s="368" t="s">
        <v>1803</v>
      </c>
      <c r="D32" s="368">
        <v>1</v>
      </c>
      <c r="E32" s="368">
        <v>5.6760000000000002</v>
      </c>
      <c r="F32" s="367">
        <v>1767.07</v>
      </c>
      <c r="G32" s="366">
        <v>0</v>
      </c>
      <c r="H32" s="366">
        <v>1306.67</v>
      </c>
      <c r="I32" s="366">
        <v>460.4</v>
      </c>
      <c r="J32" s="365">
        <v>0.26054429083171576</v>
      </c>
    </row>
    <row r="33" spans="1:10" ht="20.25" customHeight="1" x14ac:dyDescent="0.2">
      <c r="A33" s="368" t="s">
        <v>1802</v>
      </c>
      <c r="B33" s="368" t="s">
        <v>1801</v>
      </c>
      <c r="C33" s="368" t="s">
        <v>1800</v>
      </c>
      <c r="D33" s="368">
        <v>672</v>
      </c>
      <c r="E33" s="368">
        <v>317.85599999999999</v>
      </c>
      <c r="F33" s="367">
        <v>78684.479999999996</v>
      </c>
      <c r="G33" s="366">
        <v>0</v>
      </c>
      <c r="H33" s="366">
        <v>74164.22</v>
      </c>
      <c r="I33" s="366">
        <v>4520.26</v>
      </c>
      <c r="J33" s="365">
        <v>5.7447923656609286E-2</v>
      </c>
    </row>
    <row r="34" spans="1:10" ht="20.25" customHeight="1" x14ac:dyDescent="0.2">
      <c r="A34" s="368" t="s">
        <v>1789</v>
      </c>
      <c r="B34" s="368" t="s">
        <v>1788</v>
      </c>
      <c r="C34" s="368" t="s">
        <v>1785</v>
      </c>
      <c r="D34" s="368">
        <v>154</v>
      </c>
      <c r="E34" s="368">
        <v>3080</v>
      </c>
      <c r="F34" s="367">
        <v>59832.47</v>
      </c>
      <c r="G34" s="366">
        <v>0</v>
      </c>
      <c r="H34" s="366">
        <v>51636.55</v>
      </c>
      <c r="I34" s="366">
        <v>8195.92</v>
      </c>
      <c r="J34" s="365">
        <v>0.13698114084208793</v>
      </c>
    </row>
    <row r="35" spans="1:10" ht="20.25" customHeight="1" x14ac:dyDescent="0.2">
      <c r="A35" s="368" t="s">
        <v>1784</v>
      </c>
      <c r="B35" s="368" t="s">
        <v>1783</v>
      </c>
      <c r="C35" s="368" t="s">
        <v>1771</v>
      </c>
      <c r="D35" s="368">
        <v>4</v>
      </c>
      <c r="E35" s="368">
        <v>24</v>
      </c>
      <c r="F35" s="367">
        <v>1729.51</v>
      </c>
      <c r="G35" s="366">
        <v>0</v>
      </c>
      <c r="H35" s="366">
        <v>2334.7600000000002</v>
      </c>
      <c r="I35" s="366">
        <v>-605.25</v>
      </c>
      <c r="J35" s="365">
        <v>-0.34995461142173218</v>
      </c>
    </row>
    <row r="36" spans="1:10" ht="20.25" customHeight="1" x14ac:dyDescent="0.2">
      <c r="A36" s="368" t="s">
        <v>1784</v>
      </c>
      <c r="B36" s="368" t="s">
        <v>1783</v>
      </c>
      <c r="C36" s="368" t="s">
        <v>1774</v>
      </c>
      <c r="D36" s="368">
        <v>1992</v>
      </c>
      <c r="E36" s="368">
        <v>498</v>
      </c>
      <c r="F36" s="367">
        <v>49242.239999999998</v>
      </c>
      <c r="G36" s="366">
        <v>0</v>
      </c>
      <c r="H36" s="366">
        <v>45352.78</v>
      </c>
      <c r="I36" s="366">
        <v>3889.46</v>
      </c>
      <c r="J36" s="365">
        <v>7.8986252453178404E-2</v>
      </c>
    </row>
    <row r="37" spans="1:10" ht="20.25" customHeight="1" x14ac:dyDescent="0.2">
      <c r="A37" s="368" t="s">
        <v>1782</v>
      </c>
      <c r="B37" s="368" t="s">
        <v>1781</v>
      </c>
      <c r="C37" s="368" t="s">
        <v>1771</v>
      </c>
      <c r="D37" s="368">
        <v>1</v>
      </c>
      <c r="E37" s="368">
        <v>6</v>
      </c>
      <c r="F37" s="367">
        <v>670.34</v>
      </c>
      <c r="G37" s="366">
        <v>0</v>
      </c>
      <c r="H37" s="366">
        <v>632.63</v>
      </c>
      <c r="I37" s="366">
        <v>37.71</v>
      </c>
      <c r="J37" s="365">
        <v>5.6255034758480774E-2</v>
      </c>
    </row>
    <row r="38" spans="1:10" ht="20.25" customHeight="1" x14ac:dyDescent="0.2">
      <c r="A38" s="368" t="s">
        <v>1782</v>
      </c>
      <c r="B38" s="368" t="s">
        <v>1781</v>
      </c>
      <c r="C38" s="368" t="s">
        <v>1774</v>
      </c>
      <c r="D38" s="368">
        <v>768</v>
      </c>
      <c r="E38" s="368">
        <v>192</v>
      </c>
      <c r="F38" s="367">
        <v>28008.959999999999</v>
      </c>
      <c r="G38" s="366">
        <v>0</v>
      </c>
      <c r="H38" s="366">
        <v>19990.48</v>
      </c>
      <c r="I38" s="366">
        <v>8018.48</v>
      </c>
      <c r="J38" s="365">
        <v>0.28628267525820311</v>
      </c>
    </row>
    <row r="39" spans="1:10" ht="20.25" customHeight="1" x14ac:dyDescent="0.2">
      <c r="A39" s="368" t="s">
        <v>1780</v>
      </c>
      <c r="B39" s="368" t="s">
        <v>1779</v>
      </c>
      <c r="C39" s="368" t="s">
        <v>1774</v>
      </c>
      <c r="D39" s="368">
        <v>96</v>
      </c>
      <c r="E39" s="368">
        <v>24</v>
      </c>
      <c r="F39" s="367">
        <v>5134.08</v>
      </c>
      <c r="G39" s="366">
        <v>0</v>
      </c>
      <c r="H39" s="366">
        <v>3818.92</v>
      </c>
      <c r="I39" s="366">
        <v>1315.16</v>
      </c>
      <c r="J39" s="365">
        <v>0.25616273996509598</v>
      </c>
    </row>
    <row r="40" spans="1:10" ht="20.25" customHeight="1" x14ac:dyDescent="0.2">
      <c r="A40" s="368" t="s">
        <v>1778</v>
      </c>
      <c r="B40" s="368" t="s">
        <v>1777</v>
      </c>
      <c r="C40" s="368" t="s">
        <v>1771</v>
      </c>
      <c r="D40" s="368">
        <v>1</v>
      </c>
      <c r="E40" s="368">
        <v>6</v>
      </c>
      <c r="F40" s="367">
        <v>834.33</v>
      </c>
      <c r="G40" s="366">
        <v>0</v>
      </c>
      <c r="H40" s="366">
        <v>556.36</v>
      </c>
      <c r="I40" s="366">
        <v>277.97000000000003</v>
      </c>
      <c r="J40" s="365">
        <v>0.33316553402131049</v>
      </c>
    </row>
    <row r="41" spans="1:10" ht="20.25" customHeight="1" x14ac:dyDescent="0.2">
      <c r="A41" s="368" t="s">
        <v>1778</v>
      </c>
      <c r="B41" s="368" t="s">
        <v>1777</v>
      </c>
      <c r="C41" s="368" t="s">
        <v>1774</v>
      </c>
      <c r="D41" s="368">
        <v>432</v>
      </c>
      <c r="E41" s="368">
        <v>108</v>
      </c>
      <c r="F41" s="367">
        <v>12428.64</v>
      </c>
      <c r="G41" s="366">
        <v>0</v>
      </c>
      <c r="H41" s="366">
        <v>9931.85</v>
      </c>
      <c r="I41" s="366">
        <v>2496.79</v>
      </c>
      <c r="J41" s="365">
        <v>0.20089004106644009</v>
      </c>
    </row>
    <row r="42" spans="1:10" ht="20.25" customHeight="1" x14ac:dyDescent="0.2">
      <c r="A42" s="368" t="s">
        <v>1776</v>
      </c>
      <c r="B42" s="368" t="s">
        <v>1775</v>
      </c>
      <c r="C42" s="368" t="s">
        <v>1771</v>
      </c>
      <c r="D42" s="368">
        <v>3</v>
      </c>
      <c r="E42" s="368">
        <v>18</v>
      </c>
      <c r="F42" s="367">
        <v>2040.85</v>
      </c>
      <c r="G42" s="366">
        <v>0</v>
      </c>
      <c r="H42" s="366">
        <v>1469.75</v>
      </c>
      <c r="I42" s="366">
        <v>571.1</v>
      </c>
      <c r="J42" s="365">
        <v>0.27983438273268491</v>
      </c>
    </row>
    <row r="43" spans="1:10" ht="20.25" customHeight="1" x14ac:dyDescent="0.2">
      <c r="A43" s="368" t="s">
        <v>1776</v>
      </c>
      <c r="B43" s="368" t="s">
        <v>1775</v>
      </c>
      <c r="C43" s="368" t="s">
        <v>1774</v>
      </c>
      <c r="D43" s="368">
        <v>336</v>
      </c>
      <c r="E43" s="368">
        <v>84</v>
      </c>
      <c r="F43" s="367">
        <v>9122.4</v>
      </c>
      <c r="G43" s="366">
        <v>0</v>
      </c>
      <c r="H43" s="366">
        <v>6688.02</v>
      </c>
      <c r="I43" s="366">
        <v>2434.38</v>
      </c>
      <c r="J43" s="365">
        <v>0.26685740594580376</v>
      </c>
    </row>
    <row r="44" spans="1:10" ht="20.25" customHeight="1" x14ac:dyDescent="0.2">
      <c r="A44" s="368" t="s">
        <v>1773</v>
      </c>
      <c r="B44" s="368" t="s">
        <v>1772</v>
      </c>
      <c r="C44" s="368" t="s">
        <v>1774</v>
      </c>
      <c r="D44" s="368">
        <v>384</v>
      </c>
      <c r="E44" s="368">
        <v>96</v>
      </c>
      <c r="F44" s="367">
        <v>11669.76</v>
      </c>
      <c r="G44" s="366">
        <v>0</v>
      </c>
      <c r="H44" s="366">
        <v>8761.18</v>
      </c>
      <c r="I44" s="366">
        <v>2908.58</v>
      </c>
      <c r="J44" s="365">
        <v>0.24924077273225842</v>
      </c>
    </row>
    <row r="45" spans="1:10" ht="20.25" customHeight="1" x14ac:dyDescent="0.2">
      <c r="A45" s="368" t="s">
        <v>1770</v>
      </c>
      <c r="B45" s="368" t="s">
        <v>1769</v>
      </c>
      <c r="C45" s="368" t="s">
        <v>1764</v>
      </c>
      <c r="D45" s="368">
        <v>1</v>
      </c>
      <c r="E45" s="368">
        <v>14.19</v>
      </c>
      <c r="F45" s="367">
        <v>1073</v>
      </c>
      <c r="G45" s="366">
        <v>0</v>
      </c>
      <c r="H45" s="366">
        <v>963.16</v>
      </c>
      <c r="I45" s="366">
        <v>109.84</v>
      </c>
      <c r="J45" s="365">
        <v>0.10236719478098788</v>
      </c>
    </row>
    <row r="46" spans="1:10" ht="20.25" customHeight="1" x14ac:dyDescent="0.2">
      <c r="A46" s="368" t="s">
        <v>1770</v>
      </c>
      <c r="B46" s="368" t="s">
        <v>1769</v>
      </c>
      <c r="C46" s="368" t="s">
        <v>1074</v>
      </c>
      <c r="D46" s="368">
        <v>15</v>
      </c>
      <c r="E46" s="368">
        <v>14.19</v>
      </c>
      <c r="F46" s="367">
        <v>1087.95</v>
      </c>
      <c r="G46" s="366">
        <v>0</v>
      </c>
      <c r="H46" s="366">
        <v>963.16</v>
      </c>
      <c r="I46" s="366">
        <v>124.79</v>
      </c>
      <c r="J46" s="365">
        <v>0.11470196240636059</v>
      </c>
    </row>
    <row r="47" spans="1:10" ht="20.25" customHeight="1" x14ac:dyDescent="0.2">
      <c r="A47" s="368" t="s">
        <v>1768</v>
      </c>
      <c r="B47" s="368" t="s">
        <v>1767</v>
      </c>
      <c r="C47" s="368" t="s">
        <v>1764</v>
      </c>
      <c r="D47" s="368">
        <v>1</v>
      </c>
      <c r="E47" s="368">
        <v>14.19</v>
      </c>
      <c r="F47" s="367">
        <v>1117</v>
      </c>
      <c r="G47" s="366">
        <v>0</v>
      </c>
      <c r="H47" s="366">
        <v>989.13</v>
      </c>
      <c r="I47" s="366">
        <v>127.87</v>
      </c>
      <c r="J47" s="365">
        <v>0.1144762757385855</v>
      </c>
    </row>
    <row r="48" spans="1:10" ht="20.25" customHeight="1" x14ac:dyDescent="0.2">
      <c r="A48" s="368" t="s">
        <v>1766</v>
      </c>
      <c r="B48" s="368" t="s">
        <v>1765</v>
      </c>
      <c r="C48" s="368" t="s">
        <v>1764</v>
      </c>
      <c r="D48" s="368">
        <v>3</v>
      </c>
      <c r="E48" s="368">
        <v>42.57</v>
      </c>
      <c r="F48" s="367">
        <v>4414.04</v>
      </c>
      <c r="G48" s="366">
        <v>0</v>
      </c>
      <c r="H48" s="366">
        <v>3202.85</v>
      </c>
      <c r="I48" s="366">
        <v>1211.19</v>
      </c>
      <c r="J48" s="365">
        <v>0.2743948854110973</v>
      </c>
    </row>
    <row r="49" spans="1:10" ht="20.25" customHeight="1" x14ac:dyDescent="0.2">
      <c r="A49" s="368" t="s">
        <v>1763</v>
      </c>
      <c r="B49" s="368" t="s">
        <v>1762</v>
      </c>
      <c r="C49" s="368" t="s">
        <v>1764</v>
      </c>
      <c r="D49" s="368">
        <v>10</v>
      </c>
      <c r="E49" s="368">
        <v>141.9</v>
      </c>
      <c r="F49" s="367">
        <v>14041.12</v>
      </c>
      <c r="G49" s="366">
        <v>0</v>
      </c>
      <c r="H49" s="366">
        <v>10317.6</v>
      </c>
      <c r="I49" s="366">
        <v>3723.52</v>
      </c>
      <c r="J49" s="365">
        <v>0.265186822703602</v>
      </c>
    </row>
    <row r="50" spans="1:10" ht="20.25" customHeight="1" x14ac:dyDescent="0.2">
      <c r="A50" s="368" t="s">
        <v>1763</v>
      </c>
      <c r="B50" s="368" t="s">
        <v>1762</v>
      </c>
      <c r="C50" s="368" t="s">
        <v>1074</v>
      </c>
      <c r="D50" s="368">
        <v>285</v>
      </c>
      <c r="E50" s="368">
        <v>269.61</v>
      </c>
      <c r="F50" s="367">
        <v>23558.1</v>
      </c>
      <c r="G50" s="366">
        <v>0</v>
      </c>
      <c r="H50" s="366">
        <v>19296.98</v>
      </c>
      <c r="I50" s="366">
        <v>4261.12</v>
      </c>
      <c r="J50" s="365">
        <v>0.18087706563772121</v>
      </c>
    </row>
    <row r="51" spans="1:10" ht="20.25" customHeight="1" x14ac:dyDescent="0.2">
      <c r="A51" s="368" t="s">
        <v>1755</v>
      </c>
      <c r="B51" s="368" t="s">
        <v>1754</v>
      </c>
      <c r="C51" s="368" t="s">
        <v>1018</v>
      </c>
      <c r="D51" s="368">
        <v>8</v>
      </c>
      <c r="E51" s="368">
        <v>1664</v>
      </c>
      <c r="F51" s="367">
        <v>32115.200000000001</v>
      </c>
      <c r="G51" s="366">
        <v>0</v>
      </c>
      <c r="H51" s="366">
        <v>24544.400000000001</v>
      </c>
      <c r="I51" s="366">
        <v>7570.8</v>
      </c>
      <c r="J51" s="365">
        <v>0.23573884017536867</v>
      </c>
    </row>
    <row r="52" spans="1:10" ht="20.25" customHeight="1" x14ac:dyDescent="0.2">
      <c r="A52" s="368" t="s">
        <v>1753</v>
      </c>
      <c r="B52" s="368" t="s">
        <v>1752</v>
      </c>
      <c r="C52" s="368" t="s">
        <v>1018</v>
      </c>
      <c r="D52" s="368">
        <v>1</v>
      </c>
      <c r="E52" s="368">
        <v>208</v>
      </c>
      <c r="F52" s="367">
        <v>6253.33</v>
      </c>
      <c r="G52" s="366">
        <v>0</v>
      </c>
      <c r="H52" s="366">
        <v>4797.74</v>
      </c>
      <c r="I52" s="366">
        <v>1455.59</v>
      </c>
      <c r="J52" s="365">
        <v>0.23277037994156713</v>
      </c>
    </row>
    <row r="53" spans="1:10" ht="20.25" customHeight="1" x14ac:dyDescent="0.2">
      <c r="A53" s="368" t="s">
        <v>1950</v>
      </c>
      <c r="B53" s="368" t="s">
        <v>1949</v>
      </c>
      <c r="C53" s="368" t="s">
        <v>1719</v>
      </c>
      <c r="D53" s="368">
        <v>24</v>
      </c>
      <c r="E53" s="368">
        <v>21.6</v>
      </c>
      <c r="F53" s="367">
        <v>1740.72</v>
      </c>
      <c r="G53" s="366">
        <v>0</v>
      </c>
      <c r="H53" s="366">
        <v>1460.41</v>
      </c>
      <c r="I53" s="366">
        <v>280.31</v>
      </c>
      <c r="J53" s="365">
        <v>0.16103106760420977</v>
      </c>
    </row>
    <row r="54" spans="1:10" ht="20.25" customHeight="1" x14ac:dyDescent="0.2">
      <c r="A54" s="368" t="s">
        <v>1705</v>
      </c>
      <c r="B54" s="368" t="s">
        <v>1704</v>
      </c>
      <c r="C54" s="368" t="s">
        <v>1701</v>
      </c>
      <c r="D54" s="368">
        <v>2</v>
      </c>
      <c r="E54" s="368">
        <v>8</v>
      </c>
      <c r="F54" s="367">
        <v>941.34</v>
      </c>
      <c r="G54" s="366">
        <v>0</v>
      </c>
      <c r="H54" s="366">
        <v>719.16</v>
      </c>
      <c r="I54" s="366">
        <v>222.18</v>
      </c>
      <c r="J54" s="365">
        <v>0.23602524061444324</v>
      </c>
    </row>
    <row r="55" spans="1:10" ht="20.25" customHeight="1" x14ac:dyDescent="0.2">
      <c r="A55" s="368" t="s">
        <v>1700</v>
      </c>
      <c r="B55" s="368" t="s">
        <v>1699</v>
      </c>
      <c r="C55" s="368" t="s">
        <v>1684</v>
      </c>
      <c r="D55" s="368">
        <v>3</v>
      </c>
      <c r="E55" s="368">
        <v>48</v>
      </c>
      <c r="F55" s="367">
        <v>3472.56</v>
      </c>
      <c r="G55" s="366">
        <v>0</v>
      </c>
      <c r="H55" s="366">
        <v>3902.43</v>
      </c>
      <c r="I55" s="366">
        <v>-429.87</v>
      </c>
      <c r="J55" s="365">
        <v>-0.12379051765844219</v>
      </c>
    </row>
    <row r="56" spans="1:10" ht="20.25" customHeight="1" x14ac:dyDescent="0.2">
      <c r="A56" s="368" t="s">
        <v>1698</v>
      </c>
      <c r="B56" s="368" t="s">
        <v>1697</v>
      </c>
      <c r="C56" s="368" t="s">
        <v>1684</v>
      </c>
      <c r="D56" s="368">
        <v>8</v>
      </c>
      <c r="E56" s="368">
        <v>128</v>
      </c>
      <c r="F56" s="367">
        <v>13888.8</v>
      </c>
      <c r="G56" s="366">
        <v>0</v>
      </c>
      <c r="H56" s="366">
        <v>10782.4</v>
      </c>
      <c r="I56" s="366">
        <v>3106.4</v>
      </c>
      <c r="J56" s="365">
        <v>0.22366223143828121</v>
      </c>
    </row>
    <row r="57" spans="1:10" ht="20.25" customHeight="1" x14ac:dyDescent="0.2">
      <c r="A57" s="368" t="s">
        <v>1692</v>
      </c>
      <c r="B57" s="368" t="s">
        <v>1691</v>
      </c>
      <c r="C57" s="368" t="s">
        <v>1684</v>
      </c>
      <c r="D57" s="368">
        <v>1</v>
      </c>
      <c r="E57" s="368">
        <v>16</v>
      </c>
      <c r="F57" s="367">
        <v>1385.95</v>
      </c>
      <c r="G57" s="366">
        <v>0</v>
      </c>
      <c r="H57" s="366">
        <v>1173.6600000000001</v>
      </c>
      <c r="I57" s="366">
        <v>212.29</v>
      </c>
      <c r="J57" s="365">
        <v>0.1531729138857823</v>
      </c>
    </row>
    <row r="58" spans="1:10" ht="20.25" customHeight="1" x14ac:dyDescent="0.2">
      <c r="A58" s="368" t="s">
        <v>1683</v>
      </c>
      <c r="B58" s="368" t="s">
        <v>1682</v>
      </c>
      <c r="C58" s="368" t="s">
        <v>1078</v>
      </c>
      <c r="D58" s="368">
        <v>60</v>
      </c>
      <c r="E58" s="368">
        <v>60</v>
      </c>
      <c r="F58" s="367">
        <v>6223.2</v>
      </c>
      <c r="G58" s="366">
        <v>0</v>
      </c>
      <c r="H58" s="366">
        <v>5531.14</v>
      </c>
      <c r="I58" s="366">
        <v>692.06</v>
      </c>
      <c r="J58" s="365">
        <v>0.11120645327162874</v>
      </c>
    </row>
    <row r="59" spans="1:10" ht="20.25" customHeight="1" x14ac:dyDescent="0.2">
      <c r="A59" s="368" t="s">
        <v>1681</v>
      </c>
      <c r="B59" s="368" t="s">
        <v>1680</v>
      </c>
      <c r="C59" s="368" t="s">
        <v>1077</v>
      </c>
      <c r="D59" s="368">
        <v>1</v>
      </c>
      <c r="E59" s="368">
        <v>11.352</v>
      </c>
      <c r="F59" s="367">
        <v>1796.2</v>
      </c>
      <c r="G59" s="366">
        <v>0</v>
      </c>
      <c r="H59" s="366">
        <v>1037.83</v>
      </c>
      <c r="I59" s="366">
        <v>758.37</v>
      </c>
      <c r="J59" s="365">
        <v>0.42220799465538361</v>
      </c>
    </row>
    <row r="60" spans="1:10" ht="20.25" customHeight="1" x14ac:dyDescent="0.2">
      <c r="A60" s="368" t="s">
        <v>1679</v>
      </c>
      <c r="B60" s="368" t="s">
        <v>1678</v>
      </c>
      <c r="C60" s="368" t="s">
        <v>1074</v>
      </c>
      <c r="D60" s="368">
        <v>660</v>
      </c>
      <c r="E60" s="368">
        <v>624.36</v>
      </c>
      <c r="F60" s="367">
        <v>25403.4</v>
      </c>
      <c r="G60" s="366">
        <v>0</v>
      </c>
      <c r="H60" s="366">
        <v>19318.05</v>
      </c>
      <c r="I60" s="366">
        <v>6085.35</v>
      </c>
      <c r="J60" s="365">
        <v>0.23954864309501878</v>
      </c>
    </row>
    <row r="61" spans="1:10" ht="20.25" customHeight="1" x14ac:dyDescent="0.2">
      <c r="A61" s="368" t="s">
        <v>1676</v>
      </c>
      <c r="B61" s="368" t="s">
        <v>1675</v>
      </c>
      <c r="C61" s="368" t="s">
        <v>1078</v>
      </c>
      <c r="D61" s="368">
        <v>828</v>
      </c>
      <c r="E61" s="368">
        <v>828</v>
      </c>
      <c r="F61" s="367">
        <v>22140.720000000001</v>
      </c>
      <c r="G61" s="366">
        <v>0</v>
      </c>
      <c r="H61" s="366">
        <v>18906.21</v>
      </c>
      <c r="I61" s="366">
        <v>3234.51</v>
      </c>
      <c r="J61" s="365">
        <v>0.14608874508146077</v>
      </c>
    </row>
    <row r="62" spans="1:10" ht="20.25" customHeight="1" x14ac:dyDescent="0.2">
      <c r="A62" s="368" t="s">
        <v>1674</v>
      </c>
      <c r="B62" s="368" t="s">
        <v>1673</v>
      </c>
      <c r="C62" s="368" t="s">
        <v>1074</v>
      </c>
      <c r="D62" s="368">
        <v>60</v>
      </c>
      <c r="E62" s="368">
        <v>56.76</v>
      </c>
      <c r="F62" s="367">
        <v>4375.8</v>
      </c>
      <c r="G62" s="366">
        <v>0</v>
      </c>
      <c r="H62" s="366">
        <v>3918.01</v>
      </c>
      <c r="I62" s="366">
        <v>457.79</v>
      </c>
      <c r="J62" s="365">
        <v>0.10461858403034874</v>
      </c>
    </row>
    <row r="63" spans="1:10" ht="20.25" customHeight="1" x14ac:dyDescent="0.2">
      <c r="A63" s="368" t="s">
        <v>1672</v>
      </c>
      <c r="B63" s="368" t="s">
        <v>1671</v>
      </c>
      <c r="C63" s="368" t="s">
        <v>1074</v>
      </c>
      <c r="D63" s="368">
        <v>96</v>
      </c>
      <c r="E63" s="368">
        <v>90.816000000000003</v>
      </c>
      <c r="F63" s="367">
        <v>7001.28</v>
      </c>
      <c r="G63" s="366">
        <v>0</v>
      </c>
      <c r="H63" s="366">
        <v>6305.75</v>
      </c>
      <c r="I63" s="366">
        <v>695.53</v>
      </c>
      <c r="J63" s="365">
        <v>9.9343262946204117E-2</v>
      </c>
    </row>
    <row r="64" spans="1:10" ht="20.25" customHeight="1" x14ac:dyDescent="0.2">
      <c r="A64" s="368" t="s">
        <v>1670</v>
      </c>
      <c r="B64" s="368" t="s">
        <v>1669</v>
      </c>
      <c r="C64" s="368" t="s">
        <v>1077</v>
      </c>
      <c r="D64" s="368">
        <v>16</v>
      </c>
      <c r="E64" s="368">
        <v>181.63200000000001</v>
      </c>
      <c r="F64" s="367">
        <v>11911.48</v>
      </c>
      <c r="G64" s="366">
        <v>0</v>
      </c>
      <c r="H64" s="366">
        <v>12278.08</v>
      </c>
      <c r="I64" s="366">
        <v>-366.6</v>
      </c>
      <c r="J64" s="365">
        <v>-3.0777031905355169E-2</v>
      </c>
    </row>
    <row r="65" spans="1:10" ht="20.25" customHeight="1" x14ac:dyDescent="0.2">
      <c r="A65" s="368" t="s">
        <v>1670</v>
      </c>
      <c r="B65" s="368" t="s">
        <v>1669</v>
      </c>
      <c r="C65" s="368" t="s">
        <v>1074</v>
      </c>
      <c r="D65" s="368">
        <v>1164</v>
      </c>
      <c r="E65" s="368">
        <v>1101.144</v>
      </c>
      <c r="F65" s="367">
        <v>85367.76</v>
      </c>
      <c r="G65" s="366">
        <v>0</v>
      </c>
      <c r="H65" s="366">
        <v>71921.98</v>
      </c>
      <c r="I65" s="366">
        <v>13445.78</v>
      </c>
      <c r="J65" s="365">
        <v>0.15750419127783136</v>
      </c>
    </row>
    <row r="66" spans="1:10" ht="20.25" customHeight="1" x14ac:dyDescent="0.2">
      <c r="A66" s="368" t="s">
        <v>1666</v>
      </c>
      <c r="B66" s="368" t="s">
        <v>1665</v>
      </c>
      <c r="C66" s="368" t="s">
        <v>1077</v>
      </c>
      <c r="D66" s="368">
        <v>34</v>
      </c>
      <c r="E66" s="368">
        <v>385.96800000000002</v>
      </c>
      <c r="F66" s="367">
        <v>35770.620000000003</v>
      </c>
      <c r="G66" s="366">
        <v>0</v>
      </c>
      <c r="H66" s="366">
        <v>34474.99</v>
      </c>
      <c r="I66" s="366">
        <v>1295.6300000000001</v>
      </c>
      <c r="J66" s="365">
        <v>3.6220507220730308E-2</v>
      </c>
    </row>
    <row r="67" spans="1:10" ht="20.25" customHeight="1" x14ac:dyDescent="0.2">
      <c r="A67" s="368" t="s">
        <v>1666</v>
      </c>
      <c r="B67" s="368" t="s">
        <v>1665</v>
      </c>
      <c r="C67" s="368" t="s">
        <v>1074</v>
      </c>
      <c r="D67" s="368">
        <v>2208</v>
      </c>
      <c r="E67" s="368">
        <v>2088.768</v>
      </c>
      <c r="F67" s="367">
        <v>196821.12</v>
      </c>
      <c r="G67" s="366">
        <v>0</v>
      </c>
      <c r="H67" s="366">
        <v>179981.95</v>
      </c>
      <c r="I67" s="366">
        <v>16839.169999999998</v>
      </c>
      <c r="J67" s="365">
        <v>8.5555706623354238E-2</v>
      </c>
    </row>
    <row r="68" spans="1:10" ht="20.25" customHeight="1" x14ac:dyDescent="0.2">
      <c r="A68" s="368" t="s">
        <v>1664</v>
      </c>
      <c r="B68" s="368" t="s">
        <v>1663</v>
      </c>
      <c r="C68" s="368" t="s">
        <v>1074</v>
      </c>
      <c r="D68" s="368">
        <v>60</v>
      </c>
      <c r="E68" s="368">
        <v>56.76</v>
      </c>
      <c r="F68" s="367">
        <v>5421</v>
      </c>
      <c r="G68" s="366">
        <v>0</v>
      </c>
      <c r="H68" s="366">
        <v>4487.43</v>
      </c>
      <c r="I68" s="366">
        <v>933.57</v>
      </c>
      <c r="J68" s="365">
        <v>0.17221361372440508</v>
      </c>
    </row>
    <row r="69" spans="1:10" ht="20.25" customHeight="1" x14ac:dyDescent="0.2">
      <c r="A69" s="368" t="s">
        <v>1660</v>
      </c>
      <c r="B69" s="368" t="s">
        <v>1659</v>
      </c>
      <c r="C69" s="368" t="s">
        <v>1658</v>
      </c>
      <c r="D69" s="368">
        <v>1</v>
      </c>
      <c r="E69" s="368">
        <v>180</v>
      </c>
      <c r="F69" s="367">
        <v>23947.49</v>
      </c>
      <c r="G69" s="366">
        <v>0</v>
      </c>
      <c r="H69" s="366">
        <v>16502.2</v>
      </c>
      <c r="I69" s="366">
        <v>7445.29</v>
      </c>
      <c r="J69" s="365">
        <v>0.31090064136157902</v>
      </c>
    </row>
    <row r="70" spans="1:10" ht="20.25" customHeight="1" x14ac:dyDescent="0.2">
      <c r="A70" s="368" t="s">
        <v>1073</v>
      </c>
      <c r="B70" s="368" t="s">
        <v>1941</v>
      </c>
      <c r="C70" s="368" t="s">
        <v>1940</v>
      </c>
      <c r="D70" s="368">
        <v>12</v>
      </c>
      <c r="E70" s="368">
        <v>5.4</v>
      </c>
      <c r="F70" s="367">
        <v>602.88</v>
      </c>
      <c r="G70" s="366">
        <v>0</v>
      </c>
      <c r="H70" s="366">
        <v>544.57000000000005</v>
      </c>
      <c r="I70" s="366">
        <v>58.31</v>
      </c>
      <c r="J70" s="365">
        <v>9.671908174097664E-2</v>
      </c>
    </row>
    <row r="71" spans="1:10" ht="20.25" customHeight="1" x14ac:dyDescent="0.2">
      <c r="A71" s="368" t="s">
        <v>1120</v>
      </c>
      <c r="B71" s="368" t="s">
        <v>1937</v>
      </c>
      <c r="C71" s="368" t="s">
        <v>1077</v>
      </c>
      <c r="D71" s="368">
        <v>1</v>
      </c>
      <c r="E71" s="368">
        <v>11.352</v>
      </c>
      <c r="F71" s="367">
        <v>951.61</v>
      </c>
      <c r="G71" s="366">
        <v>0</v>
      </c>
      <c r="H71" s="366">
        <v>783.98</v>
      </c>
      <c r="I71" s="366">
        <v>167.63</v>
      </c>
      <c r="J71" s="365">
        <v>0.17615409674131211</v>
      </c>
    </row>
    <row r="72" spans="1:10" ht="20.25" customHeight="1" x14ac:dyDescent="0.2">
      <c r="A72" s="368" t="s">
        <v>1120</v>
      </c>
      <c r="B72" s="368" t="s">
        <v>1937</v>
      </c>
      <c r="C72" s="368" t="s">
        <v>1074</v>
      </c>
      <c r="D72" s="368">
        <v>120</v>
      </c>
      <c r="E72" s="368">
        <v>113.52</v>
      </c>
      <c r="F72" s="367">
        <v>11036.4</v>
      </c>
      <c r="G72" s="366">
        <v>0</v>
      </c>
      <c r="H72" s="366">
        <v>7217.6</v>
      </c>
      <c r="I72" s="366">
        <v>3818.8</v>
      </c>
      <c r="J72" s="365">
        <v>0.34601862926316551</v>
      </c>
    </row>
    <row r="73" spans="1:10" ht="20.25" customHeight="1" x14ac:dyDescent="0.2">
      <c r="A73" s="368" t="s">
        <v>1118</v>
      </c>
      <c r="B73" s="368" t="s">
        <v>1936</v>
      </c>
      <c r="C73" s="368" t="s">
        <v>1077</v>
      </c>
      <c r="D73" s="368">
        <v>1</v>
      </c>
      <c r="E73" s="368">
        <v>11.352</v>
      </c>
      <c r="F73" s="367">
        <v>951.61</v>
      </c>
      <c r="G73" s="366">
        <v>0</v>
      </c>
      <c r="H73" s="366">
        <v>791.97</v>
      </c>
      <c r="I73" s="366">
        <v>159.63999999999999</v>
      </c>
      <c r="J73" s="365">
        <v>0.16775779993905066</v>
      </c>
    </row>
    <row r="74" spans="1:10" ht="20.25" customHeight="1" x14ac:dyDescent="0.2">
      <c r="A74" s="368" t="s">
        <v>1118</v>
      </c>
      <c r="B74" s="368" t="s">
        <v>1936</v>
      </c>
      <c r="C74" s="368" t="s">
        <v>1074</v>
      </c>
      <c r="D74" s="368">
        <v>204</v>
      </c>
      <c r="E74" s="368">
        <v>192.98400000000001</v>
      </c>
      <c r="F74" s="367">
        <v>18761.88</v>
      </c>
      <c r="G74" s="366">
        <v>0</v>
      </c>
      <c r="H74" s="366">
        <v>12703.1</v>
      </c>
      <c r="I74" s="366">
        <v>6058.78</v>
      </c>
      <c r="J74" s="365">
        <v>0.32293032467961635</v>
      </c>
    </row>
    <row r="75" spans="1:10" ht="20.25" customHeight="1" x14ac:dyDescent="0.2">
      <c r="A75" s="368" t="s">
        <v>1115</v>
      </c>
      <c r="B75" s="368" t="s">
        <v>1935</v>
      </c>
      <c r="C75" s="368" t="s">
        <v>1081</v>
      </c>
      <c r="D75" s="368">
        <v>12</v>
      </c>
      <c r="E75" s="368">
        <v>72</v>
      </c>
      <c r="F75" s="367">
        <v>9711.32</v>
      </c>
      <c r="G75" s="366">
        <v>0</v>
      </c>
      <c r="H75" s="366">
        <v>9326.2800000000007</v>
      </c>
      <c r="I75" s="366">
        <v>385.04</v>
      </c>
      <c r="J75" s="365">
        <v>3.9648575064975718E-2</v>
      </c>
    </row>
    <row r="76" spans="1:10" ht="20.25" customHeight="1" x14ac:dyDescent="0.2">
      <c r="A76" s="368" t="s">
        <v>1115</v>
      </c>
      <c r="B76" s="368" t="s">
        <v>1935</v>
      </c>
      <c r="C76" s="368" t="s">
        <v>1078</v>
      </c>
      <c r="D76" s="368">
        <v>174</v>
      </c>
      <c r="E76" s="368">
        <v>174</v>
      </c>
      <c r="F76" s="367">
        <v>30879.78</v>
      </c>
      <c r="G76" s="366">
        <v>0</v>
      </c>
      <c r="H76" s="366">
        <v>22131.34</v>
      </c>
      <c r="I76" s="366">
        <v>8748.44</v>
      </c>
      <c r="J76" s="365">
        <v>0.28330642251984955</v>
      </c>
    </row>
    <row r="77" spans="1:10" ht="20.25" customHeight="1" x14ac:dyDescent="0.2">
      <c r="A77" s="368" t="s">
        <v>1080</v>
      </c>
      <c r="B77" s="368" t="s">
        <v>1933</v>
      </c>
      <c r="C77" s="368" t="s">
        <v>1078</v>
      </c>
      <c r="D77" s="368">
        <v>36</v>
      </c>
      <c r="E77" s="368">
        <v>36</v>
      </c>
      <c r="F77" s="367">
        <v>6388.92</v>
      </c>
      <c r="G77" s="366">
        <v>0</v>
      </c>
      <c r="H77" s="366">
        <v>4564.74</v>
      </c>
      <c r="I77" s="366">
        <v>1824.18</v>
      </c>
      <c r="J77" s="365">
        <v>0.28552243571683478</v>
      </c>
    </row>
    <row r="78" spans="1:10" ht="20.25" customHeight="1" x14ac:dyDescent="0.2">
      <c r="A78" s="368" t="s">
        <v>2417</v>
      </c>
      <c r="B78" s="368" t="s">
        <v>2416</v>
      </c>
      <c r="C78" s="368" t="s">
        <v>1885</v>
      </c>
      <c r="D78" s="368">
        <v>40</v>
      </c>
      <c r="E78" s="368">
        <v>151.4</v>
      </c>
      <c r="F78" s="367">
        <v>4108</v>
      </c>
      <c r="G78" s="366">
        <v>0</v>
      </c>
      <c r="H78" s="366">
        <v>3423.4</v>
      </c>
      <c r="I78" s="366">
        <v>684.6</v>
      </c>
      <c r="J78" s="365">
        <v>0.16665043816942551</v>
      </c>
    </row>
    <row r="79" spans="1:10" ht="20.25" customHeight="1" x14ac:dyDescent="0.2">
      <c r="A79" s="368" t="s">
        <v>1088</v>
      </c>
      <c r="B79" s="368" t="s">
        <v>1923</v>
      </c>
      <c r="C79" s="368" t="s">
        <v>1013</v>
      </c>
      <c r="D79" s="368">
        <v>4</v>
      </c>
      <c r="E79" s="368">
        <v>76</v>
      </c>
      <c r="F79" s="367">
        <v>4994.4799999999996</v>
      </c>
      <c r="G79" s="366">
        <v>0</v>
      </c>
      <c r="H79" s="366">
        <v>394.08</v>
      </c>
      <c r="I79" s="366">
        <v>4600.3999999999996</v>
      </c>
      <c r="J79" s="365">
        <v>0.92109689096762826</v>
      </c>
    </row>
    <row r="80" spans="1:10" ht="20.25" customHeight="1" x14ac:dyDescent="0.2">
      <c r="A80" s="368" t="s">
        <v>1029</v>
      </c>
      <c r="B80" s="368" t="s">
        <v>3834</v>
      </c>
      <c r="C80" s="368" t="s">
        <v>1021</v>
      </c>
      <c r="D80" s="368">
        <v>1</v>
      </c>
      <c r="E80" s="368">
        <v>20</v>
      </c>
      <c r="F80" s="367">
        <v>1489.78</v>
      </c>
      <c r="G80" s="366">
        <v>0</v>
      </c>
      <c r="H80" s="366">
        <v>1113.97</v>
      </c>
      <c r="I80" s="366">
        <v>375.81</v>
      </c>
      <c r="J80" s="365">
        <v>0.25225872276443501</v>
      </c>
    </row>
    <row r="81" spans="1:10" ht="20.25" customHeight="1" x14ac:dyDescent="0.2">
      <c r="A81" s="368" t="s">
        <v>1027</v>
      </c>
      <c r="B81" s="368" t="s">
        <v>2414</v>
      </c>
      <c r="C81" s="368" t="s">
        <v>1021</v>
      </c>
      <c r="D81" s="368">
        <v>1</v>
      </c>
      <c r="E81" s="368">
        <v>20</v>
      </c>
      <c r="F81" s="367">
        <v>1489.98</v>
      </c>
      <c r="G81" s="366">
        <v>0</v>
      </c>
      <c r="H81" s="366">
        <v>1126.25</v>
      </c>
      <c r="I81" s="366">
        <v>363.73</v>
      </c>
      <c r="J81" s="365">
        <v>0.24411737070296247</v>
      </c>
    </row>
    <row r="82" spans="1:10" ht="20.25" customHeight="1" x14ac:dyDescent="0.2">
      <c r="A82" s="368" t="s">
        <v>1917</v>
      </c>
      <c r="B82" s="368" t="s">
        <v>1916</v>
      </c>
      <c r="C82" s="368" t="s">
        <v>1885</v>
      </c>
      <c r="D82" s="368">
        <v>56</v>
      </c>
      <c r="E82" s="368">
        <v>211.96</v>
      </c>
      <c r="F82" s="367">
        <v>19694.64</v>
      </c>
      <c r="G82" s="366">
        <v>0</v>
      </c>
      <c r="H82" s="366">
        <v>19056.650000000001</v>
      </c>
      <c r="I82" s="366">
        <v>637.99</v>
      </c>
      <c r="J82" s="365">
        <v>3.2394093012108875E-2</v>
      </c>
    </row>
    <row r="83" spans="1:10" ht="20.25" customHeight="1" x14ac:dyDescent="0.2">
      <c r="A83" s="368" t="s">
        <v>1015</v>
      </c>
      <c r="B83" s="368" t="s">
        <v>1915</v>
      </c>
      <c r="C83" s="368" t="s">
        <v>1013</v>
      </c>
      <c r="D83" s="368">
        <v>294</v>
      </c>
      <c r="E83" s="368">
        <v>5586</v>
      </c>
      <c r="F83" s="367">
        <v>329340.89</v>
      </c>
      <c r="G83" s="366">
        <v>0</v>
      </c>
      <c r="H83" s="366">
        <v>286167.84000000003</v>
      </c>
      <c r="I83" s="366">
        <v>43173.05</v>
      </c>
      <c r="J83" s="365">
        <v>0.13108924919708573</v>
      </c>
    </row>
    <row r="84" spans="1:10" ht="20.25" customHeight="1" x14ac:dyDescent="0.2">
      <c r="A84" s="368" t="s">
        <v>4410</v>
      </c>
      <c r="B84" s="368" t="s">
        <v>4409</v>
      </c>
      <c r="C84" s="368" t="s">
        <v>1013</v>
      </c>
      <c r="D84" s="368">
        <v>118</v>
      </c>
      <c r="E84" s="368">
        <v>2242</v>
      </c>
      <c r="F84" s="367">
        <v>111826.87</v>
      </c>
      <c r="G84" s="366">
        <v>0</v>
      </c>
      <c r="H84" s="366">
        <v>106069.64</v>
      </c>
      <c r="I84" s="366">
        <v>5757.23</v>
      </c>
      <c r="J84" s="365">
        <v>5.1483422544152405E-2</v>
      </c>
    </row>
    <row r="85" spans="1:10" ht="20.25" customHeight="1" x14ac:dyDescent="0.2">
      <c r="A85" s="368" t="s">
        <v>6724</v>
      </c>
      <c r="B85" s="368" t="s">
        <v>6723</v>
      </c>
      <c r="C85" s="368" t="s">
        <v>1074</v>
      </c>
      <c r="D85" s="368">
        <v>84</v>
      </c>
      <c r="E85" s="368">
        <v>79.463999999999999</v>
      </c>
      <c r="F85" s="367">
        <v>6082.44</v>
      </c>
      <c r="G85" s="366">
        <v>0</v>
      </c>
      <c r="H85" s="366">
        <v>5063.03</v>
      </c>
      <c r="I85" s="366">
        <v>1019.41</v>
      </c>
      <c r="J85" s="365">
        <v>0.16759885835289784</v>
      </c>
    </row>
    <row r="86" spans="1:10" ht="20.25" customHeight="1" x14ac:dyDescent="0.2">
      <c r="A86" s="368" t="s">
        <v>4407</v>
      </c>
      <c r="B86" s="368" t="s">
        <v>4406</v>
      </c>
      <c r="C86" s="368" t="s">
        <v>1013</v>
      </c>
      <c r="D86" s="368">
        <v>110</v>
      </c>
      <c r="E86" s="368">
        <v>2090</v>
      </c>
      <c r="F86" s="367">
        <v>134630.1</v>
      </c>
      <c r="G86" s="366">
        <v>0</v>
      </c>
      <c r="H86" s="366">
        <v>90692.62</v>
      </c>
      <c r="I86" s="366">
        <v>43937.48</v>
      </c>
      <c r="J86" s="365">
        <v>0.32635703308546898</v>
      </c>
    </row>
    <row r="87" spans="1:10" ht="20.25" customHeight="1" x14ac:dyDescent="0.2">
      <c r="A87" s="368" t="s">
        <v>5291</v>
      </c>
      <c r="B87" s="368" t="s">
        <v>5290</v>
      </c>
      <c r="C87" s="368" t="s">
        <v>1013</v>
      </c>
      <c r="D87" s="368">
        <v>2</v>
      </c>
      <c r="E87" s="368">
        <v>38</v>
      </c>
      <c r="F87" s="367">
        <v>2577.16</v>
      </c>
      <c r="G87" s="366">
        <v>0</v>
      </c>
      <c r="H87" s="366">
        <v>1916.52</v>
      </c>
      <c r="I87" s="366">
        <v>660.64</v>
      </c>
      <c r="J87" s="365">
        <v>0.25634419283242016</v>
      </c>
    </row>
    <row r="88" spans="1:10" ht="20.25" customHeight="1" x14ac:dyDescent="0.2">
      <c r="A88" s="368" t="s">
        <v>5965</v>
      </c>
      <c r="B88" s="368" t="s">
        <v>6049</v>
      </c>
      <c r="C88" s="368" t="s">
        <v>1677</v>
      </c>
      <c r="D88" s="368">
        <v>45</v>
      </c>
      <c r="E88" s="368">
        <v>540</v>
      </c>
      <c r="F88" s="367">
        <v>44653.23</v>
      </c>
      <c r="G88" s="366">
        <v>0</v>
      </c>
      <c r="H88" s="366">
        <v>36662.400000000001</v>
      </c>
      <c r="I88" s="366">
        <v>7990.83</v>
      </c>
      <c r="J88" s="365">
        <v>0.17895301190977675</v>
      </c>
    </row>
    <row r="89" spans="1:10" ht="20.25" customHeight="1" x14ac:dyDescent="0.2">
      <c r="A89" s="368" t="s">
        <v>5965</v>
      </c>
      <c r="B89" s="368" t="s">
        <v>6049</v>
      </c>
      <c r="C89" s="368" t="s">
        <v>1078</v>
      </c>
      <c r="D89" s="372">
        <v>192</v>
      </c>
      <c r="E89" s="372">
        <v>192</v>
      </c>
      <c r="F89" s="373">
        <v>16492.8</v>
      </c>
      <c r="G89" s="374">
        <v>0</v>
      </c>
      <c r="H89" s="374">
        <v>13028.08</v>
      </c>
      <c r="I89" s="374">
        <v>3464.72</v>
      </c>
      <c r="J89" s="375">
        <v>0.21007469926270858</v>
      </c>
    </row>
    <row r="90" spans="1:10" ht="20.25" customHeight="1" x14ac:dyDescent="0.2">
      <c r="D90" s="464">
        <f>SUM(D9:D89)</f>
        <v>13512</v>
      </c>
      <c r="E90" s="1270">
        <f t="shared" ref="E90:I90" si="0">SUM(E9:E89)</f>
        <v>39786.841999999997</v>
      </c>
      <c r="F90" s="800">
        <f t="shared" si="0"/>
        <v>2255104.0899999994</v>
      </c>
      <c r="G90" s="800">
        <f t="shared" si="0"/>
        <v>0</v>
      </c>
      <c r="H90" s="800">
        <f t="shared" si="0"/>
        <v>1856148.1400000001</v>
      </c>
      <c r="I90" s="800">
        <f t="shared" si="0"/>
        <v>398955.9499999999</v>
      </c>
    </row>
    <row r="91" spans="1:10" ht="24.75" customHeight="1" x14ac:dyDescent="0.2"/>
    <row r="92" spans="1:10" ht="24.75" customHeight="1" x14ac:dyDescent="0.2"/>
    <row r="96" spans="1:10" ht="18.75" customHeight="1" x14ac:dyDescent="0.2">
      <c r="A96" s="368" t="s">
        <v>1423</v>
      </c>
      <c r="B96" s="368" t="s">
        <v>15784</v>
      </c>
      <c r="C96" s="368" t="s">
        <v>1010</v>
      </c>
      <c r="D96" s="368">
        <v>2</v>
      </c>
      <c r="E96" s="368">
        <v>0</v>
      </c>
      <c r="F96" s="367">
        <v>435.52</v>
      </c>
      <c r="G96" s="366">
        <v>0</v>
      </c>
      <c r="H96" s="366">
        <v>360.42</v>
      </c>
      <c r="I96" s="366">
        <v>75.099999999999994</v>
      </c>
      <c r="J96" s="365">
        <v>0.1724375459221161</v>
      </c>
    </row>
    <row r="97" spans="1:10" ht="18.75" customHeight="1" x14ac:dyDescent="0.2">
      <c r="A97" s="368" t="s">
        <v>2282</v>
      </c>
      <c r="B97" s="368" t="s">
        <v>9356</v>
      </c>
      <c r="C97" s="368" t="s">
        <v>1010</v>
      </c>
      <c r="D97" s="368">
        <v>6</v>
      </c>
      <c r="E97" s="368">
        <v>0</v>
      </c>
      <c r="F97" s="367">
        <v>4302.18</v>
      </c>
      <c r="G97" s="366">
        <v>0</v>
      </c>
      <c r="H97" s="366">
        <v>2950.08</v>
      </c>
      <c r="I97" s="366">
        <v>1352.1</v>
      </c>
      <c r="J97" s="365">
        <v>0.31428252653305999</v>
      </c>
    </row>
    <row r="98" spans="1:10" ht="18.75" customHeight="1" x14ac:dyDescent="0.2">
      <c r="A98" s="368" t="s">
        <v>1339</v>
      </c>
      <c r="B98" s="368" t="s">
        <v>12570</v>
      </c>
      <c r="C98" s="368" t="s">
        <v>1010</v>
      </c>
      <c r="D98" s="368">
        <v>4</v>
      </c>
      <c r="E98" s="368">
        <v>0</v>
      </c>
      <c r="F98" s="367">
        <v>1747.2</v>
      </c>
      <c r="G98" s="366">
        <v>0</v>
      </c>
      <c r="H98" s="366">
        <v>1440</v>
      </c>
      <c r="I98" s="366">
        <v>307.2</v>
      </c>
      <c r="J98" s="365">
        <v>0.17582417582417584</v>
      </c>
    </row>
    <row r="99" spans="1:10" ht="18.75" customHeight="1" x14ac:dyDescent="0.2">
      <c r="A99" s="368" t="s">
        <v>1433</v>
      </c>
      <c r="B99" s="368" t="s">
        <v>9353</v>
      </c>
      <c r="C99" s="368" t="s">
        <v>1010</v>
      </c>
      <c r="D99" s="368">
        <v>12</v>
      </c>
      <c r="E99" s="368">
        <v>0</v>
      </c>
      <c r="F99" s="367">
        <v>4184.6400000000003</v>
      </c>
      <c r="G99" s="366">
        <v>0</v>
      </c>
      <c r="H99" s="366">
        <v>2869.44</v>
      </c>
      <c r="I99" s="366">
        <v>1315.2</v>
      </c>
      <c r="J99" s="365">
        <v>0.31429226886900663</v>
      </c>
    </row>
    <row r="100" spans="1:10" ht="18.75" customHeight="1" x14ac:dyDescent="0.2">
      <c r="A100" s="368" t="s">
        <v>1479</v>
      </c>
      <c r="B100" s="368" t="s">
        <v>3188</v>
      </c>
      <c r="C100" s="368" t="s">
        <v>1010</v>
      </c>
      <c r="D100" s="368">
        <v>12</v>
      </c>
      <c r="E100" s="368">
        <v>0</v>
      </c>
      <c r="F100" s="367">
        <v>1303.08</v>
      </c>
      <c r="G100" s="366">
        <v>0</v>
      </c>
      <c r="H100" s="366">
        <v>977.28</v>
      </c>
      <c r="I100" s="366">
        <v>325.8</v>
      </c>
      <c r="J100" s="365">
        <v>0.25002302237775115</v>
      </c>
    </row>
    <row r="101" spans="1:10" ht="18.75" customHeight="1" x14ac:dyDescent="0.2">
      <c r="A101" s="368" t="s">
        <v>1379</v>
      </c>
      <c r="B101" s="368" t="s">
        <v>9351</v>
      </c>
      <c r="C101" s="368" t="s">
        <v>1010</v>
      </c>
      <c r="D101" s="368">
        <v>6</v>
      </c>
      <c r="E101" s="368">
        <v>0</v>
      </c>
      <c r="F101" s="367">
        <v>834.48</v>
      </c>
      <c r="G101" s="366">
        <v>0</v>
      </c>
      <c r="H101" s="366">
        <v>690.6</v>
      </c>
      <c r="I101" s="366">
        <v>143.88</v>
      </c>
      <c r="J101" s="365">
        <v>0.17241875179752661</v>
      </c>
    </row>
    <row r="102" spans="1:10" ht="18.75" customHeight="1" x14ac:dyDescent="0.2">
      <c r="A102" s="368" t="s">
        <v>2130</v>
      </c>
      <c r="B102" s="368" t="s">
        <v>9349</v>
      </c>
      <c r="C102" s="368" t="s">
        <v>1010</v>
      </c>
      <c r="D102" s="368">
        <v>6</v>
      </c>
      <c r="E102" s="368">
        <v>0</v>
      </c>
      <c r="F102" s="367">
        <v>747.54</v>
      </c>
      <c r="G102" s="366">
        <v>0</v>
      </c>
      <c r="H102" s="366">
        <v>618.66</v>
      </c>
      <c r="I102" s="366">
        <v>128.88</v>
      </c>
      <c r="J102" s="365">
        <v>0.17240549000722369</v>
      </c>
    </row>
    <row r="103" spans="1:10" ht="18.75" customHeight="1" x14ac:dyDescent="0.2">
      <c r="A103" s="368" t="s">
        <v>1177</v>
      </c>
      <c r="B103" s="368" t="s">
        <v>3187</v>
      </c>
      <c r="C103" s="368" t="s">
        <v>1010</v>
      </c>
      <c r="D103" s="368">
        <v>2</v>
      </c>
      <c r="E103" s="368">
        <v>0</v>
      </c>
      <c r="F103" s="367">
        <v>865.2</v>
      </c>
      <c r="G103" s="366">
        <v>0</v>
      </c>
      <c r="H103" s="366">
        <v>715.36</v>
      </c>
      <c r="I103" s="366">
        <v>149.84</v>
      </c>
      <c r="J103" s="365">
        <v>0.17318539066111882</v>
      </c>
    </row>
    <row r="104" spans="1:10" ht="18.75" customHeight="1" x14ac:dyDescent="0.2">
      <c r="A104" s="368" t="s">
        <v>1173</v>
      </c>
      <c r="B104" s="368" t="s">
        <v>3186</v>
      </c>
      <c r="C104" s="368" t="s">
        <v>1010</v>
      </c>
      <c r="D104" s="368">
        <v>2</v>
      </c>
      <c r="E104" s="368">
        <v>0</v>
      </c>
      <c r="F104" s="367">
        <v>586.16</v>
      </c>
      <c r="G104" s="366">
        <v>0</v>
      </c>
      <c r="H104" s="366">
        <v>485.1</v>
      </c>
      <c r="I104" s="366">
        <v>101.06</v>
      </c>
      <c r="J104" s="365">
        <v>0.17241026340930804</v>
      </c>
    </row>
    <row r="105" spans="1:10" ht="18.75" customHeight="1" x14ac:dyDescent="0.2">
      <c r="A105" s="368" t="s">
        <v>3833</v>
      </c>
      <c r="B105" s="368" t="s">
        <v>3832</v>
      </c>
      <c r="C105" s="368" t="s">
        <v>1159</v>
      </c>
      <c r="D105" s="368">
        <v>1</v>
      </c>
      <c r="E105" s="368">
        <v>0</v>
      </c>
      <c r="F105" s="367">
        <v>654.64</v>
      </c>
      <c r="G105" s="366">
        <v>0</v>
      </c>
      <c r="H105" s="366">
        <v>0.5</v>
      </c>
      <c r="I105" s="366">
        <v>654.14</v>
      </c>
      <c r="J105" s="365">
        <v>0.9992362214346816</v>
      </c>
    </row>
    <row r="106" spans="1:10" ht="18.75" customHeight="1" x14ac:dyDescent="0.2">
      <c r="A106" s="368" t="s">
        <v>2412</v>
      </c>
      <c r="B106" s="368" t="s">
        <v>2411</v>
      </c>
      <c r="C106" s="368" t="s">
        <v>2410</v>
      </c>
      <c r="D106" s="368">
        <v>1</v>
      </c>
      <c r="E106" s="368">
        <v>0</v>
      </c>
      <c r="F106" s="367">
        <v>696.75</v>
      </c>
      <c r="G106" s="366">
        <v>0</v>
      </c>
      <c r="H106" s="366">
        <v>395.56</v>
      </c>
      <c r="I106" s="366">
        <v>301.19</v>
      </c>
      <c r="J106" s="365">
        <v>0.4322784355938285</v>
      </c>
    </row>
    <row r="107" spans="1:10" ht="18.75" customHeight="1" x14ac:dyDescent="0.2">
      <c r="A107" s="368" t="s">
        <v>1632</v>
      </c>
      <c r="B107" s="368" t="s">
        <v>3831</v>
      </c>
      <c r="C107" s="368" t="s">
        <v>2410</v>
      </c>
      <c r="D107" s="368">
        <v>1</v>
      </c>
      <c r="E107" s="368">
        <v>0</v>
      </c>
      <c r="F107" s="367">
        <v>810.21</v>
      </c>
      <c r="G107" s="366">
        <v>0</v>
      </c>
      <c r="H107" s="366">
        <v>395.69</v>
      </c>
      <c r="I107" s="366">
        <v>414.52</v>
      </c>
      <c r="J107" s="365">
        <v>0.51162044408239837</v>
      </c>
    </row>
    <row r="108" spans="1:10" ht="18.75" customHeight="1" x14ac:dyDescent="0.2">
      <c r="A108" s="368" t="s">
        <v>6051</v>
      </c>
      <c r="B108" s="368" t="s">
        <v>6050</v>
      </c>
      <c r="C108" s="368" t="s">
        <v>1159</v>
      </c>
      <c r="D108" s="368">
        <v>1</v>
      </c>
      <c r="E108" s="368">
        <v>0</v>
      </c>
      <c r="F108" s="367">
        <v>778.34</v>
      </c>
      <c r="G108" s="366">
        <v>0</v>
      </c>
      <c r="H108" s="366">
        <v>395.17</v>
      </c>
      <c r="I108" s="366">
        <v>383.17</v>
      </c>
      <c r="J108" s="365">
        <v>0.49229128658426907</v>
      </c>
    </row>
    <row r="109" spans="1:10" ht="18.75" customHeight="1" x14ac:dyDescent="0.2">
      <c r="A109" s="368" t="s">
        <v>4111</v>
      </c>
      <c r="B109" s="368" t="s">
        <v>15786</v>
      </c>
      <c r="C109" s="368" t="s">
        <v>1010</v>
      </c>
      <c r="D109" s="368">
        <v>4</v>
      </c>
      <c r="E109" s="368">
        <v>0</v>
      </c>
      <c r="F109" s="367">
        <v>2239.7600000000002</v>
      </c>
      <c r="G109" s="366">
        <v>0</v>
      </c>
      <c r="H109" s="366">
        <v>1535.84</v>
      </c>
      <c r="I109" s="366">
        <v>703.92</v>
      </c>
      <c r="J109" s="365">
        <v>0.31428367325070544</v>
      </c>
    </row>
    <row r="110" spans="1:10" ht="18.75" customHeight="1" x14ac:dyDescent="0.2">
      <c r="A110" s="368" t="s">
        <v>1383</v>
      </c>
      <c r="B110" s="368" t="s">
        <v>15785</v>
      </c>
      <c r="C110" s="368" t="s">
        <v>1010</v>
      </c>
      <c r="D110" s="368">
        <v>6</v>
      </c>
      <c r="E110" s="368">
        <v>0</v>
      </c>
      <c r="F110" s="367">
        <v>833.76</v>
      </c>
      <c r="G110" s="366">
        <v>0</v>
      </c>
      <c r="H110" s="366">
        <v>690</v>
      </c>
      <c r="I110" s="366">
        <v>143.76</v>
      </c>
      <c r="J110" s="365">
        <v>0.17242371905584342</v>
      </c>
    </row>
    <row r="111" spans="1:10" ht="18.75" customHeight="1" x14ac:dyDescent="0.2">
      <c r="A111" s="368" t="s">
        <v>1943</v>
      </c>
      <c r="B111" s="368" t="s">
        <v>1942</v>
      </c>
      <c r="C111" s="368" t="s">
        <v>1159</v>
      </c>
      <c r="D111" s="368">
        <v>1</v>
      </c>
      <c r="E111" s="368">
        <v>0</v>
      </c>
      <c r="F111" s="367">
        <v>580.21</v>
      </c>
      <c r="G111" s="366">
        <v>0</v>
      </c>
      <c r="H111" s="366">
        <v>381.72</v>
      </c>
      <c r="I111" s="366">
        <v>198.49</v>
      </c>
      <c r="J111" s="365">
        <v>0.34210027403871013</v>
      </c>
    </row>
    <row r="112" spans="1:10" ht="18.75" customHeight="1" x14ac:dyDescent="0.2">
      <c r="A112" s="368" t="s">
        <v>2278</v>
      </c>
      <c r="B112" s="368" t="s">
        <v>9337</v>
      </c>
      <c r="C112" s="368" t="s">
        <v>1010</v>
      </c>
      <c r="D112" s="368">
        <v>6</v>
      </c>
      <c r="E112" s="368">
        <v>0</v>
      </c>
      <c r="F112" s="367">
        <v>3126</v>
      </c>
      <c r="G112" s="366">
        <v>0</v>
      </c>
      <c r="H112" s="366">
        <v>2143.56</v>
      </c>
      <c r="I112" s="366">
        <v>982.44</v>
      </c>
      <c r="J112" s="365">
        <v>0.3142802303262956</v>
      </c>
    </row>
    <row r="113" spans="1:10" ht="18.75" customHeight="1" x14ac:dyDescent="0.2">
      <c r="A113" s="368" t="s">
        <v>7879</v>
      </c>
      <c r="B113" s="368" t="s">
        <v>7878</v>
      </c>
      <c r="C113" s="368" t="s">
        <v>1010</v>
      </c>
      <c r="D113" s="368">
        <v>3</v>
      </c>
      <c r="E113" s="368">
        <v>0</v>
      </c>
      <c r="F113" s="367">
        <v>1789.32</v>
      </c>
      <c r="G113" s="366">
        <v>0</v>
      </c>
      <c r="H113" s="366">
        <v>1226.97</v>
      </c>
      <c r="I113" s="366">
        <v>562.35</v>
      </c>
      <c r="J113" s="365">
        <v>0.31428140299108043</v>
      </c>
    </row>
    <row r="114" spans="1:10" ht="18.75" customHeight="1" x14ac:dyDescent="0.2">
      <c r="A114" s="368" t="s">
        <v>1343</v>
      </c>
      <c r="B114" s="368" t="s">
        <v>1342</v>
      </c>
      <c r="C114" s="368" t="s">
        <v>1010</v>
      </c>
      <c r="D114" s="368">
        <v>5</v>
      </c>
      <c r="E114" s="368">
        <v>0</v>
      </c>
      <c r="F114" s="367">
        <v>2941.35</v>
      </c>
      <c r="G114" s="366">
        <v>0</v>
      </c>
      <c r="H114" s="366">
        <v>2016.9</v>
      </c>
      <c r="I114" s="366">
        <v>924.45</v>
      </c>
      <c r="J114" s="365">
        <v>0.31429445662705902</v>
      </c>
    </row>
    <row r="115" spans="1:10" ht="18.75" customHeight="1" x14ac:dyDescent="0.2">
      <c r="A115" s="368" t="s">
        <v>7877</v>
      </c>
      <c r="B115" s="368" t="s">
        <v>10079</v>
      </c>
      <c r="C115" s="368" t="s">
        <v>1010</v>
      </c>
      <c r="D115" s="372">
        <v>3</v>
      </c>
      <c r="E115" s="372">
        <v>0</v>
      </c>
      <c r="F115" s="373">
        <v>4791.24</v>
      </c>
      <c r="G115" s="374">
        <v>0</v>
      </c>
      <c r="H115" s="374">
        <v>3285.42</v>
      </c>
      <c r="I115" s="374">
        <v>1505.82</v>
      </c>
      <c r="J115" s="375">
        <v>0.31428607208154885</v>
      </c>
    </row>
    <row r="116" spans="1:10" x14ac:dyDescent="0.2">
      <c r="D116" s="464">
        <f>SUM(D96:D115)</f>
        <v>84</v>
      </c>
      <c r="E116" s="464">
        <f t="shared" ref="E116:I116" si="1">SUM(E96:E115)</f>
        <v>0</v>
      </c>
      <c r="F116" s="800">
        <f t="shared" si="1"/>
        <v>34247.579999999994</v>
      </c>
      <c r="G116" s="800">
        <f t="shared" si="1"/>
        <v>0</v>
      </c>
      <c r="H116" s="800">
        <f t="shared" si="1"/>
        <v>23574.270000000004</v>
      </c>
      <c r="I116" s="800">
        <f t="shared" si="1"/>
        <v>10673.310000000001</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FAF51-91DB-4810-97BC-0B9A6BF823B3}">
  <dimension ref="A1:J149"/>
  <sheetViews>
    <sheetView showGridLines="0" workbookViewId="0">
      <pane ySplit="6" topLeftCell="A145" activePane="bottomLeft" state="frozen"/>
      <selection pane="bottomLeft" activeCell="H138" sqref="H138"/>
    </sheetView>
  </sheetViews>
  <sheetFormatPr baseColWidth="10" defaultColWidth="11.42578125" defaultRowHeight="12.75" x14ac:dyDescent="0.2"/>
  <cols>
    <col min="1" max="1" width="17.42578125" style="410" customWidth="1"/>
    <col min="2" max="2" width="51.85546875" style="410" customWidth="1"/>
    <col min="3" max="3" width="17.140625" style="410" customWidth="1"/>
    <col min="4" max="5" width="12" style="410" customWidth="1"/>
    <col min="6" max="6" width="15.140625" style="410" customWidth="1"/>
    <col min="7" max="7" width="12" style="410" customWidth="1"/>
    <col min="8" max="8" width="16.85546875" style="410" customWidth="1"/>
    <col min="9" max="12" width="12" style="410" customWidth="1"/>
    <col min="13" max="15" width="0" style="410" hidden="1" customWidth="1"/>
    <col min="16" max="16384" width="11.42578125" style="410"/>
  </cols>
  <sheetData>
    <row r="1" spans="1:10" ht="21" customHeight="1" x14ac:dyDescent="0.2">
      <c r="A1" s="414" t="s">
        <v>227</v>
      </c>
    </row>
    <row r="2" spans="1:10" ht="0.95" customHeight="1" x14ac:dyDescent="0.2"/>
    <row r="3" spans="1:10" ht="23.1" customHeight="1" x14ac:dyDescent="0.2">
      <c r="A3" s="414" t="s">
        <v>3158</v>
      </c>
    </row>
    <row r="4" spans="1:10" ht="17.100000000000001" customHeight="1" x14ac:dyDescent="0.2">
      <c r="A4" s="414" t="s">
        <v>3157</v>
      </c>
    </row>
    <row r="5" spans="1:10" ht="25.7" customHeight="1" x14ac:dyDescent="0.2">
      <c r="A5" s="417" t="s">
        <v>14900</v>
      </c>
    </row>
    <row r="6" spans="1:10" ht="2.4500000000000002" customHeight="1" x14ac:dyDescent="0.2"/>
    <row r="7" spans="1:10" ht="23.85" customHeight="1" x14ac:dyDescent="0.2"/>
    <row r="8" spans="1:10" ht="24" customHeight="1" x14ac:dyDescent="0.2">
      <c r="A8" s="416" t="s">
        <v>1908</v>
      </c>
      <c r="B8" s="415" t="s">
        <v>1907</v>
      </c>
      <c r="C8" s="416" t="s">
        <v>1906</v>
      </c>
      <c r="D8" s="415" t="s">
        <v>1905</v>
      </c>
      <c r="E8" s="415" t="s">
        <v>1904</v>
      </c>
      <c r="F8" s="415" t="s">
        <v>245</v>
      </c>
      <c r="G8" s="416" t="s">
        <v>1903</v>
      </c>
      <c r="H8" s="416" t="s">
        <v>1902</v>
      </c>
      <c r="I8" s="416" t="s">
        <v>1901</v>
      </c>
      <c r="J8" s="415" t="s">
        <v>1900</v>
      </c>
    </row>
    <row r="9" spans="1:10" ht="22.5" customHeight="1" x14ac:dyDescent="0.2">
      <c r="A9" s="414" t="s">
        <v>1899</v>
      </c>
      <c r="B9" s="414" t="s">
        <v>1898</v>
      </c>
      <c r="C9" s="414" t="s">
        <v>1771</v>
      </c>
      <c r="D9" s="414">
        <v>1</v>
      </c>
      <c r="E9" s="414">
        <v>6</v>
      </c>
      <c r="F9" s="413">
        <v>1100.8900000000001</v>
      </c>
      <c r="G9" s="412">
        <v>0</v>
      </c>
      <c r="H9" s="412">
        <v>648.61</v>
      </c>
      <c r="I9" s="412">
        <v>452.28</v>
      </c>
      <c r="J9" s="411">
        <v>0.41083123654497722</v>
      </c>
    </row>
    <row r="10" spans="1:10" ht="22.5" customHeight="1" x14ac:dyDescent="0.2">
      <c r="A10" s="414" t="s">
        <v>1899</v>
      </c>
      <c r="B10" s="414" t="s">
        <v>1898</v>
      </c>
      <c r="C10" s="414" t="s">
        <v>1774</v>
      </c>
      <c r="D10" s="414">
        <v>48</v>
      </c>
      <c r="E10" s="414">
        <v>12</v>
      </c>
      <c r="F10" s="413">
        <v>1789.44</v>
      </c>
      <c r="G10" s="412">
        <v>0</v>
      </c>
      <c r="H10" s="412">
        <v>1249.76</v>
      </c>
      <c r="I10" s="412">
        <v>539.67999999999995</v>
      </c>
      <c r="J10" s="411">
        <v>0.30159155937052934</v>
      </c>
    </row>
    <row r="11" spans="1:10" ht="22.5" customHeight="1" x14ac:dyDescent="0.2">
      <c r="A11" s="414" t="s">
        <v>1895</v>
      </c>
      <c r="B11" s="414" t="s">
        <v>1894</v>
      </c>
      <c r="C11" s="414" t="s">
        <v>1771</v>
      </c>
      <c r="D11" s="414">
        <v>8</v>
      </c>
      <c r="E11" s="414">
        <v>48</v>
      </c>
      <c r="F11" s="413">
        <v>6811.1</v>
      </c>
      <c r="G11" s="412">
        <v>0</v>
      </c>
      <c r="H11" s="412">
        <v>5769.12</v>
      </c>
      <c r="I11" s="412">
        <v>1041.98</v>
      </c>
      <c r="J11" s="411">
        <v>0.15298263129303638</v>
      </c>
    </row>
    <row r="12" spans="1:10" ht="22.5" customHeight="1" x14ac:dyDescent="0.2">
      <c r="A12" s="414" t="s">
        <v>1891</v>
      </c>
      <c r="B12" s="414" t="s">
        <v>1890</v>
      </c>
      <c r="C12" s="414" t="s">
        <v>1077</v>
      </c>
      <c r="D12" s="414">
        <v>44</v>
      </c>
      <c r="E12" s="414">
        <v>499.488</v>
      </c>
      <c r="F12" s="413">
        <v>27823.38</v>
      </c>
      <c r="G12" s="412">
        <v>0</v>
      </c>
      <c r="H12" s="412">
        <v>25976.49</v>
      </c>
      <c r="I12" s="412">
        <v>1846.89</v>
      </c>
      <c r="J12" s="411">
        <v>6.6379066813593457E-2</v>
      </c>
    </row>
    <row r="13" spans="1:10" ht="22.5" customHeight="1" x14ac:dyDescent="0.2">
      <c r="A13" s="414" t="s">
        <v>1891</v>
      </c>
      <c r="B13" s="414" t="s">
        <v>1890</v>
      </c>
      <c r="C13" s="414" t="s">
        <v>1074</v>
      </c>
      <c r="D13" s="414">
        <v>48</v>
      </c>
      <c r="E13" s="414">
        <v>45.408000000000001</v>
      </c>
      <c r="F13" s="413">
        <v>2625.6</v>
      </c>
      <c r="G13" s="412">
        <v>0</v>
      </c>
      <c r="H13" s="412">
        <v>2253.8000000000002</v>
      </c>
      <c r="I13" s="412">
        <v>371.8</v>
      </c>
      <c r="J13" s="411">
        <v>0.14160572821450335</v>
      </c>
    </row>
    <row r="14" spans="1:10" ht="22.5" customHeight="1" x14ac:dyDescent="0.2">
      <c r="A14" s="414" t="s">
        <v>1887</v>
      </c>
      <c r="B14" s="414" t="s">
        <v>1886</v>
      </c>
      <c r="C14" s="414" t="s">
        <v>1882</v>
      </c>
      <c r="D14" s="414">
        <v>9</v>
      </c>
      <c r="E14" s="414">
        <v>136.26</v>
      </c>
      <c r="F14" s="413">
        <v>5442.15</v>
      </c>
      <c r="G14" s="412">
        <v>0</v>
      </c>
      <c r="H14" s="412">
        <v>3517.66</v>
      </c>
      <c r="I14" s="412">
        <v>1924.49</v>
      </c>
      <c r="J14" s="411">
        <v>0.35362678353224369</v>
      </c>
    </row>
    <row r="15" spans="1:10" ht="22.5" customHeight="1" x14ac:dyDescent="0.2">
      <c r="A15" s="414" t="s">
        <v>1887</v>
      </c>
      <c r="B15" s="414" t="s">
        <v>1886</v>
      </c>
      <c r="C15" s="414" t="s">
        <v>1885</v>
      </c>
      <c r="D15" s="414">
        <v>12</v>
      </c>
      <c r="E15" s="414">
        <v>45.42</v>
      </c>
      <c r="F15" s="413">
        <v>1502.4</v>
      </c>
      <c r="G15" s="412">
        <v>0</v>
      </c>
      <c r="H15" s="412">
        <v>1158.54</v>
      </c>
      <c r="I15" s="412">
        <v>343.86</v>
      </c>
      <c r="J15" s="411">
        <v>0.22887380191693291</v>
      </c>
    </row>
    <row r="16" spans="1:10" ht="22.5" customHeight="1" x14ac:dyDescent="0.2">
      <c r="A16" s="414" t="s">
        <v>1879</v>
      </c>
      <c r="B16" s="414" t="s">
        <v>1878</v>
      </c>
      <c r="C16" s="414" t="s">
        <v>1875</v>
      </c>
      <c r="D16" s="414">
        <v>46</v>
      </c>
      <c r="E16" s="414">
        <v>1044.6600000000001</v>
      </c>
      <c r="F16" s="413">
        <v>21377.8</v>
      </c>
      <c r="G16" s="412">
        <v>0</v>
      </c>
      <c r="H16" s="412">
        <v>15704.43</v>
      </c>
      <c r="I16" s="412">
        <v>5673.37</v>
      </c>
      <c r="J16" s="411">
        <v>0.26538605469225085</v>
      </c>
    </row>
    <row r="17" spans="1:10" ht="22.5" customHeight="1" x14ac:dyDescent="0.2">
      <c r="A17" s="414" t="s">
        <v>1877</v>
      </c>
      <c r="B17" s="414" t="s">
        <v>1876</v>
      </c>
      <c r="C17" s="414" t="s">
        <v>1875</v>
      </c>
      <c r="D17" s="414">
        <v>29</v>
      </c>
      <c r="E17" s="414">
        <v>658.59</v>
      </c>
      <c r="F17" s="413">
        <v>16416.259999999998</v>
      </c>
      <c r="G17" s="412">
        <v>0</v>
      </c>
      <c r="H17" s="412">
        <v>13041.36</v>
      </c>
      <c r="I17" s="412">
        <v>3374.9</v>
      </c>
      <c r="J17" s="411">
        <v>0.20558275758303049</v>
      </c>
    </row>
    <row r="18" spans="1:10" ht="22.5" customHeight="1" x14ac:dyDescent="0.2">
      <c r="A18" s="414" t="s">
        <v>2333</v>
      </c>
      <c r="B18" s="414" t="s">
        <v>2332</v>
      </c>
      <c r="C18" s="414" t="s">
        <v>1021</v>
      </c>
      <c r="D18" s="414">
        <v>2</v>
      </c>
      <c r="E18" s="414">
        <v>40</v>
      </c>
      <c r="F18" s="413">
        <v>4240.22</v>
      </c>
      <c r="G18" s="412">
        <v>0</v>
      </c>
      <c r="H18" s="412">
        <v>2815.08</v>
      </c>
      <c r="I18" s="412">
        <v>1425.14</v>
      </c>
      <c r="J18" s="411">
        <v>0.33610048535217513</v>
      </c>
    </row>
    <row r="19" spans="1:10" ht="22.5" customHeight="1" x14ac:dyDescent="0.2">
      <c r="A19" s="414" t="s">
        <v>1874</v>
      </c>
      <c r="B19" s="414" t="s">
        <v>1873</v>
      </c>
      <c r="C19" s="414" t="s">
        <v>1677</v>
      </c>
      <c r="D19" s="414">
        <v>2</v>
      </c>
      <c r="E19" s="414">
        <v>24</v>
      </c>
      <c r="F19" s="413">
        <v>804.96</v>
      </c>
      <c r="G19" s="412">
        <v>0</v>
      </c>
      <c r="H19" s="412">
        <v>521.02</v>
      </c>
      <c r="I19" s="412">
        <v>283.94</v>
      </c>
      <c r="J19" s="411">
        <v>0.35273802424965217</v>
      </c>
    </row>
    <row r="20" spans="1:10" ht="22.5" customHeight="1" x14ac:dyDescent="0.2">
      <c r="A20" s="414" t="s">
        <v>1872</v>
      </c>
      <c r="B20" s="414" t="s">
        <v>1871</v>
      </c>
      <c r="C20" s="414" t="s">
        <v>1677</v>
      </c>
      <c r="D20" s="414">
        <v>2</v>
      </c>
      <c r="E20" s="414">
        <v>24</v>
      </c>
      <c r="F20" s="413">
        <v>737.98</v>
      </c>
      <c r="G20" s="412">
        <v>0</v>
      </c>
      <c r="H20" s="412">
        <v>469.4</v>
      </c>
      <c r="I20" s="412">
        <v>268.58</v>
      </c>
      <c r="J20" s="411">
        <v>0.36393940215181986</v>
      </c>
    </row>
    <row r="21" spans="1:10" ht="22.5" customHeight="1" x14ac:dyDescent="0.2">
      <c r="A21" s="414" t="s">
        <v>1870</v>
      </c>
      <c r="B21" s="414" t="s">
        <v>1869</v>
      </c>
      <c r="C21" s="414" t="s">
        <v>1771</v>
      </c>
      <c r="D21" s="414">
        <v>7</v>
      </c>
      <c r="E21" s="414">
        <v>42</v>
      </c>
      <c r="F21" s="413">
        <v>7422.38</v>
      </c>
      <c r="G21" s="412">
        <v>0</v>
      </c>
      <c r="H21" s="412">
        <v>5101.79</v>
      </c>
      <c r="I21" s="412">
        <v>2320.59</v>
      </c>
      <c r="J21" s="411">
        <v>0.31264769521366464</v>
      </c>
    </row>
    <row r="22" spans="1:10" ht="22.5" customHeight="1" x14ac:dyDescent="0.2">
      <c r="A22" s="414" t="s">
        <v>4416</v>
      </c>
      <c r="B22" s="414" t="s">
        <v>4415</v>
      </c>
      <c r="C22" s="414" t="s">
        <v>1013</v>
      </c>
      <c r="D22" s="414">
        <v>74</v>
      </c>
      <c r="E22" s="414">
        <v>1406</v>
      </c>
      <c r="F22" s="413">
        <v>81690.7</v>
      </c>
      <c r="G22" s="412">
        <v>0</v>
      </c>
      <c r="H22" s="412">
        <v>62256.5</v>
      </c>
      <c r="I22" s="412">
        <v>19434.2</v>
      </c>
      <c r="J22" s="411">
        <v>0.23789978541008952</v>
      </c>
    </row>
    <row r="23" spans="1:10" ht="22.5" customHeight="1" x14ac:dyDescent="0.2">
      <c r="A23" s="414" t="s">
        <v>2327</v>
      </c>
      <c r="B23" s="414" t="s">
        <v>2326</v>
      </c>
      <c r="C23" s="414" t="s">
        <v>1013</v>
      </c>
      <c r="D23" s="414">
        <v>4</v>
      </c>
      <c r="E23" s="414">
        <v>76</v>
      </c>
      <c r="F23" s="413">
        <v>8642.0400000000009</v>
      </c>
      <c r="G23" s="412">
        <v>0</v>
      </c>
      <c r="H23" s="412">
        <v>5898.44</v>
      </c>
      <c r="I23" s="412">
        <v>2743.6</v>
      </c>
      <c r="J23" s="411">
        <v>0.31747133778598574</v>
      </c>
    </row>
    <row r="24" spans="1:10" ht="22.5" customHeight="1" x14ac:dyDescent="0.2">
      <c r="A24" s="414" t="s">
        <v>1859</v>
      </c>
      <c r="B24" s="414" t="s">
        <v>1858</v>
      </c>
      <c r="C24" s="414" t="s">
        <v>1013</v>
      </c>
      <c r="D24" s="414">
        <v>5</v>
      </c>
      <c r="E24" s="414">
        <v>95</v>
      </c>
      <c r="F24" s="413">
        <v>12355.35</v>
      </c>
      <c r="G24" s="412">
        <v>0</v>
      </c>
      <c r="H24" s="412">
        <v>7689.65</v>
      </c>
      <c r="I24" s="412">
        <v>4665.7</v>
      </c>
      <c r="J24" s="411">
        <v>0.3776258867616053</v>
      </c>
    </row>
    <row r="25" spans="1:10" ht="22.5" customHeight="1" x14ac:dyDescent="0.2">
      <c r="A25" s="414" t="s">
        <v>1857</v>
      </c>
      <c r="B25" s="414" t="s">
        <v>1856</v>
      </c>
      <c r="C25" s="414" t="s">
        <v>1013</v>
      </c>
      <c r="D25" s="414">
        <v>23</v>
      </c>
      <c r="E25" s="414">
        <v>437</v>
      </c>
      <c r="F25" s="413">
        <v>24233.919999999998</v>
      </c>
      <c r="G25" s="412">
        <v>0</v>
      </c>
      <c r="H25" s="412">
        <v>20706.669999999998</v>
      </c>
      <c r="I25" s="412">
        <v>3527.25</v>
      </c>
      <c r="J25" s="411">
        <v>0.14555012148261609</v>
      </c>
    </row>
    <row r="26" spans="1:10" ht="22.5" customHeight="1" x14ac:dyDescent="0.2">
      <c r="A26" s="414" t="s">
        <v>1855</v>
      </c>
      <c r="B26" s="414" t="s">
        <v>1854</v>
      </c>
      <c r="C26" s="414" t="s">
        <v>1013</v>
      </c>
      <c r="D26" s="414">
        <v>78</v>
      </c>
      <c r="E26" s="414">
        <v>1482</v>
      </c>
      <c r="F26" s="413">
        <v>81004.06</v>
      </c>
      <c r="G26" s="412">
        <v>-1201.6500000000001</v>
      </c>
      <c r="H26" s="412">
        <v>75205.649999999994</v>
      </c>
      <c r="I26" s="412">
        <v>4596.76</v>
      </c>
      <c r="J26" s="411">
        <v>5.7601769169627837E-2</v>
      </c>
    </row>
    <row r="27" spans="1:10" ht="22.5" customHeight="1" x14ac:dyDescent="0.2">
      <c r="A27" s="414" t="s">
        <v>1853</v>
      </c>
      <c r="B27" s="414" t="s">
        <v>1852</v>
      </c>
      <c r="C27" s="414" t="s">
        <v>1013</v>
      </c>
      <c r="D27" s="414">
        <v>62</v>
      </c>
      <c r="E27" s="414">
        <v>1178</v>
      </c>
      <c r="F27" s="413">
        <v>68381.5</v>
      </c>
      <c r="G27" s="412">
        <v>0</v>
      </c>
      <c r="H27" s="412">
        <v>61837</v>
      </c>
      <c r="I27" s="412">
        <v>6544.5</v>
      </c>
      <c r="J27" s="411">
        <v>9.5705709877671588E-2</v>
      </c>
    </row>
    <row r="28" spans="1:10" ht="22.5" customHeight="1" x14ac:dyDescent="0.2">
      <c r="A28" s="414" t="s">
        <v>1851</v>
      </c>
      <c r="B28" s="414" t="s">
        <v>1850</v>
      </c>
      <c r="C28" s="414" t="s">
        <v>1013</v>
      </c>
      <c r="D28" s="414">
        <v>2</v>
      </c>
      <c r="E28" s="414">
        <v>38</v>
      </c>
      <c r="F28" s="413">
        <v>3556.02</v>
      </c>
      <c r="G28" s="412">
        <v>0</v>
      </c>
      <c r="H28" s="412">
        <v>2383.16</v>
      </c>
      <c r="I28" s="412">
        <v>1172.8599999999999</v>
      </c>
      <c r="J28" s="411">
        <v>0.32982379176720039</v>
      </c>
    </row>
    <row r="29" spans="1:10" ht="22.5" customHeight="1" x14ac:dyDescent="0.2">
      <c r="A29" s="414" t="s">
        <v>1849</v>
      </c>
      <c r="B29" s="414" t="s">
        <v>1848</v>
      </c>
      <c r="C29" s="414" t="s">
        <v>1013</v>
      </c>
      <c r="D29" s="414">
        <v>9</v>
      </c>
      <c r="E29" s="414">
        <v>171</v>
      </c>
      <c r="F29" s="413">
        <v>15280.5</v>
      </c>
      <c r="G29" s="412">
        <v>0</v>
      </c>
      <c r="H29" s="412">
        <v>11620.52</v>
      </c>
      <c r="I29" s="412">
        <v>3659.98</v>
      </c>
      <c r="J29" s="411">
        <v>0.23951964922613789</v>
      </c>
    </row>
    <row r="30" spans="1:10" ht="22.5" customHeight="1" x14ac:dyDescent="0.2">
      <c r="A30" s="414" t="s">
        <v>1847</v>
      </c>
      <c r="B30" s="414" t="s">
        <v>1846</v>
      </c>
      <c r="C30" s="414" t="s">
        <v>1013</v>
      </c>
      <c r="D30" s="414">
        <v>8</v>
      </c>
      <c r="E30" s="414">
        <v>152</v>
      </c>
      <c r="F30" s="413">
        <v>11376.36</v>
      </c>
      <c r="G30" s="412">
        <v>0</v>
      </c>
      <c r="H30" s="412">
        <v>8293.2800000000007</v>
      </c>
      <c r="I30" s="412">
        <v>3083.08</v>
      </c>
      <c r="J30" s="411">
        <v>0.27100759821243348</v>
      </c>
    </row>
    <row r="31" spans="1:10" ht="22.5" customHeight="1" x14ac:dyDescent="0.2">
      <c r="A31" s="414" t="s">
        <v>1843</v>
      </c>
      <c r="B31" s="414" t="s">
        <v>1842</v>
      </c>
      <c r="C31" s="414" t="s">
        <v>1013</v>
      </c>
      <c r="D31" s="414">
        <v>10</v>
      </c>
      <c r="E31" s="414">
        <v>190</v>
      </c>
      <c r="F31" s="413">
        <v>11713.3</v>
      </c>
      <c r="G31" s="412">
        <v>0</v>
      </c>
      <c r="H31" s="412">
        <v>10124.4</v>
      </c>
      <c r="I31" s="412">
        <v>1588.9</v>
      </c>
      <c r="J31" s="411">
        <v>0.13564921926357218</v>
      </c>
    </row>
    <row r="32" spans="1:10" ht="22.5" customHeight="1" x14ac:dyDescent="0.2">
      <c r="A32" s="414" t="s">
        <v>1841</v>
      </c>
      <c r="B32" s="414" t="s">
        <v>1840</v>
      </c>
      <c r="C32" s="414" t="s">
        <v>1013</v>
      </c>
      <c r="D32" s="414">
        <v>12</v>
      </c>
      <c r="E32" s="414">
        <v>228</v>
      </c>
      <c r="F32" s="413">
        <v>16560.22</v>
      </c>
      <c r="G32" s="412">
        <v>0</v>
      </c>
      <c r="H32" s="412">
        <v>11236.2</v>
      </c>
      <c r="I32" s="412">
        <v>5324.02</v>
      </c>
      <c r="J32" s="411">
        <v>0.32149452120805161</v>
      </c>
    </row>
    <row r="33" spans="1:10" ht="22.5" customHeight="1" x14ac:dyDescent="0.2">
      <c r="A33" s="414" t="s">
        <v>1839</v>
      </c>
      <c r="B33" s="414" t="s">
        <v>1838</v>
      </c>
      <c r="C33" s="414" t="s">
        <v>1013</v>
      </c>
      <c r="D33" s="414">
        <v>2</v>
      </c>
      <c r="E33" s="414">
        <v>38</v>
      </c>
      <c r="F33" s="413">
        <v>4096.8</v>
      </c>
      <c r="G33" s="412">
        <v>0</v>
      </c>
      <c r="H33" s="412">
        <v>2509.1999999999998</v>
      </c>
      <c r="I33" s="412">
        <v>1587.6</v>
      </c>
      <c r="J33" s="411">
        <v>0.38752196836555358</v>
      </c>
    </row>
    <row r="34" spans="1:10" ht="22.5" customHeight="1" x14ac:dyDescent="0.2">
      <c r="A34" s="414" t="s">
        <v>2325</v>
      </c>
      <c r="B34" s="414" t="s">
        <v>2324</v>
      </c>
      <c r="C34" s="414" t="s">
        <v>1013</v>
      </c>
      <c r="D34" s="414">
        <v>3</v>
      </c>
      <c r="E34" s="414">
        <v>57</v>
      </c>
      <c r="F34" s="413">
        <v>3948.1</v>
      </c>
      <c r="G34" s="412">
        <v>0</v>
      </c>
      <c r="H34" s="412">
        <v>2763.97</v>
      </c>
      <c r="I34" s="412">
        <v>1184.1300000000001</v>
      </c>
      <c r="J34" s="411">
        <v>0.29992401408272334</v>
      </c>
    </row>
    <row r="35" spans="1:10" ht="22.5" customHeight="1" x14ac:dyDescent="0.2">
      <c r="A35" s="414" t="s">
        <v>1837</v>
      </c>
      <c r="B35" s="414" t="s">
        <v>1836</v>
      </c>
      <c r="C35" s="414" t="s">
        <v>1013</v>
      </c>
      <c r="D35" s="414">
        <v>623</v>
      </c>
      <c r="E35" s="414">
        <v>11837</v>
      </c>
      <c r="F35" s="413">
        <v>519437.75</v>
      </c>
      <c r="G35" s="412">
        <v>0</v>
      </c>
      <c r="H35" s="412">
        <v>354597.75</v>
      </c>
      <c r="I35" s="412">
        <v>164840</v>
      </c>
      <c r="J35" s="411">
        <v>0.31734312725634595</v>
      </c>
    </row>
    <row r="36" spans="1:10" ht="22.5" customHeight="1" x14ac:dyDescent="0.2">
      <c r="A36" s="414" t="s">
        <v>1831</v>
      </c>
      <c r="B36" s="414" t="s">
        <v>1830</v>
      </c>
      <c r="C36" s="414" t="s">
        <v>1013</v>
      </c>
      <c r="D36" s="414">
        <v>2</v>
      </c>
      <c r="E36" s="414">
        <v>38</v>
      </c>
      <c r="F36" s="413">
        <v>3912.2</v>
      </c>
      <c r="G36" s="412">
        <v>0</v>
      </c>
      <c r="H36" s="412">
        <v>2420.1</v>
      </c>
      <c r="I36" s="412">
        <v>1492.1</v>
      </c>
      <c r="J36" s="411">
        <v>0.3813966566126476</v>
      </c>
    </row>
    <row r="37" spans="1:10" ht="22.5" customHeight="1" x14ac:dyDescent="0.2">
      <c r="A37" s="414" t="s">
        <v>3796</v>
      </c>
      <c r="B37" s="414" t="s">
        <v>3795</v>
      </c>
      <c r="C37" s="414" t="s">
        <v>1013</v>
      </c>
      <c r="D37" s="414">
        <v>2</v>
      </c>
      <c r="E37" s="414">
        <v>38</v>
      </c>
      <c r="F37" s="413">
        <v>3192.98</v>
      </c>
      <c r="G37" s="412">
        <v>0</v>
      </c>
      <c r="H37" s="412">
        <v>2128.52</v>
      </c>
      <c r="I37" s="412">
        <v>1064.46</v>
      </c>
      <c r="J37" s="411">
        <v>0.33337509160721335</v>
      </c>
    </row>
    <row r="38" spans="1:10" ht="22.5" customHeight="1" x14ac:dyDescent="0.2">
      <c r="A38" s="414" t="s">
        <v>1827</v>
      </c>
      <c r="B38" s="414" t="s">
        <v>1826</v>
      </c>
      <c r="C38" s="414" t="s">
        <v>1013</v>
      </c>
      <c r="D38" s="414">
        <v>2</v>
      </c>
      <c r="E38" s="414">
        <v>38</v>
      </c>
      <c r="F38" s="413">
        <v>5152.3900000000003</v>
      </c>
      <c r="G38" s="412">
        <v>0</v>
      </c>
      <c r="H38" s="412">
        <v>3552.74</v>
      </c>
      <c r="I38" s="412">
        <v>1599.65</v>
      </c>
      <c r="J38" s="411">
        <v>0.31046756941924042</v>
      </c>
    </row>
    <row r="39" spans="1:10" ht="22.5" customHeight="1" x14ac:dyDescent="0.2">
      <c r="A39" s="414" t="s">
        <v>1825</v>
      </c>
      <c r="B39" s="414" t="s">
        <v>1824</v>
      </c>
      <c r="C39" s="414" t="s">
        <v>1013</v>
      </c>
      <c r="D39" s="414">
        <v>2</v>
      </c>
      <c r="E39" s="414">
        <v>38</v>
      </c>
      <c r="F39" s="413">
        <v>3530.82</v>
      </c>
      <c r="G39" s="412">
        <v>0</v>
      </c>
      <c r="H39" s="412">
        <v>2567.4</v>
      </c>
      <c r="I39" s="412">
        <v>963.42</v>
      </c>
      <c r="J39" s="411">
        <v>0.27286012880860538</v>
      </c>
    </row>
    <row r="40" spans="1:10" ht="22.5" customHeight="1" x14ac:dyDescent="0.2">
      <c r="A40" s="414" t="s">
        <v>5279</v>
      </c>
      <c r="B40" s="414" t="s">
        <v>5278</v>
      </c>
      <c r="C40" s="414" t="s">
        <v>1013</v>
      </c>
      <c r="D40" s="414">
        <v>4</v>
      </c>
      <c r="E40" s="414">
        <v>76</v>
      </c>
      <c r="F40" s="413">
        <v>74400</v>
      </c>
      <c r="G40" s="412">
        <v>0</v>
      </c>
      <c r="H40" s="412">
        <v>86490.76</v>
      </c>
      <c r="I40" s="412">
        <v>-12090.76</v>
      </c>
      <c r="J40" s="411">
        <v>-0.16251021505376345</v>
      </c>
    </row>
    <row r="41" spans="1:10" ht="22.5" customHeight="1" x14ac:dyDescent="0.2">
      <c r="A41" s="414" t="s">
        <v>1820</v>
      </c>
      <c r="B41" s="414" t="s">
        <v>1819</v>
      </c>
      <c r="C41" s="414" t="s">
        <v>1818</v>
      </c>
      <c r="D41" s="414">
        <v>28</v>
      </c>
      <c r="E41" s="414">
        <v>309.12</v>
      </c>
      <c r="F41" s="413">
        <v>10445.030000000001</v>
      </c>
      <c r="G41" s="412">
        <v>0</v>
      </c>
      <c r="H41" s="412">
        <v>6900.25</v>
      </c>
      <c r="I41" s="412">
        <v>3544.78</v>
      </c>
      <c r="J41" s="411">
        <v>0.33937480313603696</v>
      </c>
    </row>
    <row r="42" spans="1:10" ht="22.5" customHeight="1" x14ac:dyDescent="0.2">
      <c r="A42" s="414" t="s">
        <v>1817</v>
      </c>
      <c r="B42" s="414" t="s">
        <v>1816</v>
      </c>
      <c r="C42" s="414" t="s">
        <v>1013</v>
      </c>
      <c r="D42" s="414">
        <v>7</v>
      </c>
      <c r="E42" s="414">
        <v>133</v>
      </c>
      <c r="F42" s="413">
        <v>5681.66</v>
      </c>
      <c r="G42" s="412">
        <v>0</v>
      </c>
      <c r="H42" s="412">
        <v>3704.71</v>
      </c>
      <c r="I42" s="412">
        <v>1976.95</v>
      </c>
      <c r="J42" s="411">
        <v>0.34795288700837429</v>
      </c>
    </row>
    <row r="43" spans="1:10" ht="22.5" customHeight="1" x14ac:dyDescent="0.2">
      <c r="A43" s="414" t="s">
        <v>1815</v>
      </c>
      <c r="B43" s="414" t="s">
        <v>1814</v>
      </c>
      <c r="C43" s="414" t="s">
        <v>1013</v>
      </c>
      <c r="D43" s="414">
        <v>1</v>
      </c>
      <c r="E43" s="414">
        <v>19</v>
      </c>
      <c r="F43" s="413">
        <v>1214.3499999999999</v>
      </c>
      <c r="G43" s="412">
        <v>0</v>
      </c>
      <c r="H43" s="412">
        <v>754.7</v>
      </c>
      <c r="I43" s="412">
        <v>459.65</v>
      </c>
      <c r="J43" s="411">
        <v>0.37851525507473133</v>
      </c>
    </row>
    <row r="44" spans="1:10" ht="22.5" customHeight="1" x14ac:dyDescent="0.2">
      <c r="A44" s="414" t="s">
        <v>1960</v>
      </c>
      <c r="B44" s="414" t="s">
        <v>1959</v>
      </c>
      <c r="C44" s="414" t="s">
        <v>1013</v>
      </c>
      <c r="D44" s="414">
        <v>10</v>
      </c>
      <c r="E44" s="414">
        <v>190</v>
      </c>
      <c r="F44" s="413">
        <v>10084.5</v>
      </c>
      <c r="G44" s="412">
        <v>0</v>
      </c>
      <c r="H44" s="412">
        <v>9604.2999999999993</v>
      </c>
      <c r="I44" s="412">
        <v>480.2</v>
      </c>
      <c r="J44" s="411">
        <v>4.7617631017898752E-2</v>
      </c>
    </row>
    <row r="45" spans="1:10" ht="22.5" customHeight="1" x14ac:dyDescent="0.2">
      <c r="A45" s="414" t="s">
        <v>2315</v>
      </c>
      <c r="B45" s="414" t="s">
        <v>2314</v>
      </c>
      <c r="C45" s="414" t="s">
        <v>1013</v>
      </c>
      <c r="D45" s="414">
        <v>2</v>
      </c>
      <c r="E45" s="414">
        <v>38</v>
      </c>
      <c r="F45" s="413">
        <v>3879.64</v>
      </c>
      <c r="G45" s="412">
        <v>0</v>
      </c>
      <c r="H45" s="412">
        <v>2392.04</v>
      </c>
      <c r="I45" s="412">
        <v>1487.6</v>
      </c>
      <c r="J45" s="411">
        <v>0.38343763854378243</v>
      </c>
    </row>
    <row r="46" spans="1:10" ht="22.5" customHeight="1" x14ac:dyDescent="0.2">
      <c r="A46" s="414" t="s">
        <v>1811</v>
      </c>
      <c r="B46" s="414" t="s">
        <v>1810</v>
      </c>
      <c r="C46" s="414" t="s">
        <v>1013</v>
      </c>
      <c r="D46" s="414">
        <v>20</v>
      </c>
      <c r="E46" s="414">
        <v>380</v>
      </c>
      <c r="F46" s="413">
        <v>28755.55</v>
      </c>
      <c r="G46" s="412">
        <v>0</v>
      </c>
      <c r="H46" s="412">
        <v>19734.8</v>
      </c>
      <c r="I46" s="412">
        <v>9020.75</v>
      </c>
      <c r="J46" s="411">
        <v>0.31370465875283204</v>
      </c>
    </row>
    <row r="47" spans="1:10" ht="22.5" customHeight="1" x14ac:dyDescent="0.2">
      <c r="A47" s="414" t="s">
        <v>1809</v>
      </c>
      <c r="B47" s="414" t="s">
        <v>1808</v>
      </c>
      <c r="C47" s="414" t="s">
        <v>1013</v>
      </c>
      <c r="D47" s="414">
        <v>1</v>
      </c>
      <c r="E47" s="414">
        <v>19</v>
      </c>
      <c r="F47" s="413">
        <v>1461.32</v>
      </c>
      <c r="G47" s="412">
        <v>0</v>
      </c>
      <c r="H47" s="412">
        <v>407.37</v>
      </c>
      <c r="I47" s="412">
        <v>1053.95</v>
      </c>
      <c r="J47" s="411">
        <v>0.72123148933840642</v>
      </c>
    </row>
    <row r="48" spans="1:10" ht="22.5" customHeight="1" x14ac:dyDescent="0.2">
      <c r="A48" s="414" t="s">
        <v>1807</v>
      </c>
      <c r="B48" s="414" t="s">
        <v>1806</v>
      </c>
      <c r="C48" s="414" t="s">
        <v>1013</v>
      </c>
      <c r="D48" s="414">
        <v>30</v>
      </c>
      <c r="E48" s="414">
        <v>570</v>
      </c>
      <c r="F48" s="413">
        <v>32089.55</v>
      </c>
      <c r="G48" s="412">
        <v>0</v>
      </c>
      <c r="H48" s="412">
        <v>16103.7</v>
      </c>
      <c r="I48" s="412">
        <v>15985.85</v>
      </c>
      <c r="J48" s="411">
        <v>0.49816373243002782</v>
      </c>
    </row>
    <row r="49" spans="1:10" ht="22.5" customHeight="1" x14ac:dyDescent="0.2">
      <c r="A49" s="414" t="s">
        <v>2313</v>
      </c>
      <c r="B49" s="414" t="s">
        <v>2312</v>
      </c>
      <c r="C49" s="414" t="s">
        <v>1013</v>
      </c>
      <c r="D49" s="414">
        <v>24</v>
      </c>
      <c r="E49" s="414">
        <v>456</v>
      </c>
      <c r="F49" s="413">
        <v>26700.04</v>
      </c>
      <c r="G49" s="412">
        <v>0</v>
      </c>
      <c r="H49" s="412">
        <v>14936.88</v>
      </c>
      <c r="I49" s="412">
        <v>11763.16</v>
      </c>
      <c r="J49" s="411">
        <v>0.44056713023650901</v>
      </c>
    </row>
    <row r="50" spans="1:10" ht="22.5" customHeight="1" x14ac:dyDescent="0.2">
      <c r="A50" s="414" t="s">
        <v>4431</v>
      </c>
      <c r="B50" s="414" t="s">
        <v>4430</v>
      </c>
      <c r="C50" s="414" t="s">
        <v>1013</v>
      </c>
      <c r="D50" s="414">
        <v>5</v>
      </c>
      <c r="E50" s="414">
        <v>95</v>
      </c>
      <c r="F50" s="413">
        <v>9292.75</v>
      </c>
      <c r="G50" s="412">
        <v>0</v>
      </c>
      <c r="H50" s="412">
        <v>6472.66</v>
      </c>
      <c r="I50" s="412">
        <v>2820.09</v>
      </c>
      <c r="J50" s="411">
        <v>0.30347206155336148</v>
      </c>
    </row>
    <row r="51" spans="1:10" ht="22.5" customHeight="1" x14ac:dyDescent="0.2">
      <c r="A51" s="414" t="s">
        <v>1805</v>
      </c>
      <c r="B51" s="414" t="s">
        <v>1804</v>
      </c>
      <c r="C51" s="414" t="s">
        <v>1013</v>
      </c>
      <c r="D51" s="414">
        <v>3</v>
      </c>
      <c r="E51" s="414">
        <v>57</v>
      </c>
      <c r="F51" s="413">
        <v>6008.64</v>
      </c>
      <c r="G51" s="412">
        <v>0</v>
      </c>
      <c r="H51" s="412">
        <v>4092.39</v>
      </c>
      <c r="I51" s="412">
        <v>1916.25</v>
      </c>
      <c r="J51" s="411">
        <v>0.31891576130372262</v>
      </c>
    </row>
    <row r="52" spans="1:10" ht="22.5" customHeight="1" x14ac:dyDescent="0.2">
      <c r="A52" s="414" t="s">
        <v>1802</v>
      </c>
      <c r="B52" s="414" t="s">
        <v>1801</v>
      </c>
      <c r="C52" s="414" t="s">
        <v>1803</v>
      </c>
      <c r="D52" s="414">
        <v>7</v>
      </c>
      <c r="E52" s="414">
        <v>39.731999999999999</v>
      </c>
      <c r="F52" s="413">
        <v>10557.96</v>
      </c>
      <c r="G52" s="412">
        <v>0</v>
      </c>
      <c r="H52" s="412">
        <v>9482.1200000000008</v>
      </c>
      <c r="I52" s="412">
        <v>1075.8399999999999</v>
      </c>
      <c r="J52" s="411">
        <v>0.10189847281103546</v>
      </c>
    </row>
    <row r="53" spans="1:10" ht="22.5" customHeight="1" x14ac:dyDescent="0.2">
      <c r="A53" s="414" t="s">
        <v>1802</v>
      </c>
      <c r="B53" s="414" t="s">
        <v>1801</v>
      </c>
      <c r="C53" s="414" t="s">
        <v>1800</v>
      </c>
      <c r="D53" s="414">
        <v>72</v>
      </c>
      <c r="E53" s="414">
        <v>34.055999999999997</v>
      </c>
      <c r="F53" s="413">
        <v>8430.48</v>
      </c>
      <c r="G53" s="412">
        <v>0</v>
      </c>
      <c r="H53" s="412">
        <v>7878.6</v>
      </c>
      <c r="I53" s="412">
        <v>551.88</v>
      </c>
      <c r="J53" s="411">
        <v>6.5462464770689219E-2</v>
      </c>
    </row>
    <row r="54" spans="1:10" ht="22.5" customHeight="1" x14ac:dyDescent="0.2">
      <c r="A54" s="414" t="s">
        <v>1799</v>
      </c>
      <c r="B54" s="414" t="s">
        <v>1798</v>
      </c>
      <c r="C54" s="414" t="s">
        <v>1013</v>
      </c>
      <c r="D54" s="414">
        <v>13</v>
      </c>
      <c r="E54" s="414">
        <v>247</v>
      </c>
      <c r="F54" s="413">
        <v>21996.99</v>
      </c>
      <c r="G54" s="412">
        <v>0</v>
      </c>
      <c r="H54" s="412">
        <v>16697.16</v>
      </c>
      <c r="I54" s="412">
        <v>5299.83</v>
      </c>
      <c r="J54" s="411">
        <v>0.24093432783303534</v>
      </c>
    </row>
    <row r="55" spans="1:10" ht="22.5" customHeight="1" x14ac:dyDescent="0.2">
      <c r="A55" s="414" t="s">
        <v>1795</v>
      </c>
      <c r="B55" s="414" t="s">
        <v>1794</v>
      </c>
      <c r="C55" s="414" t="s">
        <v>1013</v>
      </c>
      <c r="D55" s="414">
        <v>1</v>
      </c>
      <c r="E55" s="414">
        <v>19</v>
      </c>
      <c r="F55" s="413">
        <v>1359.38</v>
      </c>
      <c r="G55" s="412">
        <v>0</v>
      </c>
      <c r="H55" s="412">
        <v>853.27</v>
      </c>
      <c r="I55" s="412">
        <v>506.11</v>
      </c>
      <c r="J55" s="411">
        <v>0.3723094351836867</v>
      </c>
    </row>
    <row r="56" spans="1:10" ht="22.5" customHeight="1" x14ac:dyDescent="0.2">
      <c r="A56" s="414" t="s">
        <v>4059</v>
      </c>
      <c r="B56" s="414" t="s">
        <v>4058</v>
      </c>
      <c r="C56" s="414" t="s">
        <v>1013</v>
      </c>
      <c r="D56" s="414">
        <v>1</v>
      </c>
      <c r="E56" s="414">
        <v>19</v>
      </c>
      <c r="F56" s="413">
        <v>1404.7</v>
      </c>
      <c r="G56" s="412">
        <v>0</v>
      </c>
      <c r="H56" s="412">
        <v>1035.8</v>
      </c>
      <c r="I56" s="412">
        <v>368.9</v>
      </c>
      <c r="J56" s="411">
        <v>0.26261835267316863</v>
      </c>
    </row>
    <row r="57" spans="1:10" ht="22.5" customHeight="1" x14ac:dyDescent="0.2">
      <c r="A57" s="414" t="s">
        <v>1791</v>
      </c>
      <c r="B57" s="414" t="s">
        <v>1790</v>
      </c>
      <c r="C57" s="414" t="s">
        <v>1013</v>
      </c>
      <c r="D57" s="414">
        <v>2</v>
      </c>
      <c r="E57" s="414">
        <v>38</v>
      </c>
      <c r="F57" s="413">
        <v>3240.72</v>
      </c>
      <c r="G57" s="412">
        <v>0</v>
      </c>
      <c r="H57" s="412">
        <v>2373.8200000000002</v>
      </c>
      <c r="I57" s="412">
        <v>866.9</v>
      </c>
      <c r="J57" s="411">
        <v>0.26750228344318544</v>
      </c>
    </row>
    <row r="58" spans="1:10" ht="22.5" customHeight="1" x14ac:dyDescent="0.2">
      <c r="A58" s="414" t="s">
        <v>1789</v>
      </c>
      <c r="B58" s="414" t="s">
        <v>1788</v>
      </c>
      <c r="C58" s="414" t="s">
        <v>1785</v>
      </c>
      <c r="D58" s="414">
        <v>172</v>
      </c>
      <c r="E58" s="414">
        <v>3440</v>
      </c>
      <c r="F58" s="413">
        <v>69259.850000000006</v>
      </c>
      <c r="G58" s="412">
        <v>0</v>
      </c>
      <c r="H58" s="412">
        <v>57477.24</v>
      </c>
      <c r="I58" s="412">
        <v>11782.61</v>
      </c>
      <c r="J58" s="411">
        <v>0.17012179495046553</v>
      </c>
    </row>
    <row r="59" spans="1:10" ht="22.5" customHeight="1" x14ac:dyDescent="0.2">
      <c r="A59" s="414" t="s">
        <v>1787</v>
      </c>
      <c r="B59" s="414" t="s">
        <v>1786</v>
      </c>
      <c r="C59" s="414" t="s">
        <v>1785</v>
      </c>
      <c r="D59" s="414">
        <v>22</v>
      </c>
      <c r="E59" s="414">
        <v>440</v>
      </c>
      <c r="F59" s="413">
        <v>12341.72</v>
      </c>
      <c r="G59" s="412">
        <v>0</v>
      </c>
      <c r="H59" s="412">
        <v>9116.7999999999993</v>
      </c>
      <c r="I59" s="412">
        <v>3224.92</v>
      </c>
      <c r="J59" s="411">
        <v>0.26130231442619017</v>
      </c>
    </row>
    <row r="60" spans="1:10" ht="22.5" customHeight="1" x14ac:dyDescent="0.2">
      <c r="A60" s="414" t="s">
        <v>1784</v>
      </c>
      <c r="B60" s="414" t="s">
        <v>1783</v>
      </c>
      <c r="C60" s="414" t="s">
        <v>1771</v>
      </c>
      <c r="D60" s="414">
        <v>60</v>
      </c>
      <c r="E60" s="414">
        <v>360</v>
      </c>
      <c r="F60" s="413">
        <v>34101.339999999997</v>
      </c>
      <c r="G60" s="412">
        <v>0</v>
      </c>
      <c r="H60" s="412">
        <v>27142.87</v>
      </c>
      <c r="I60" s="412">
        <v>6958.47</v>
      </c>
      <c r="J60" s="411">
        <v>0.20405268531969711</v>
      </c>
    </row>
    <row r="61" spans="1:10" ht="22.5" customHeight="1" x14ac:dyDescent="0.2">
      <c r="A61" s="414" t="s">
        <v>1784</v>
      </c>
      <c r="B61" s="414" t="s">
        <v>1783</v>
      </c>
      <c r="C61" s="414" t="s">
        <v>1774</v>
      </c>
      <c r="D61" s="414">
        <v>72</v>
      </c>
      <c r="E61" s="414">
        <v>18</v>
      </c>
      <c r="F61" s="413">
        <v>1779.84</v>
      </c>
      <c r="G61" s="412">
        <v>0</v>
      </c>
      <c r="H61" s="412">
        <v>1286.46</v>
      </c>
      <c r="I61" s="412">
        <v>493.38</v>
      </c>
      <c r="J61" s="411">
        <v>0.27720469255663432</v>
      </c>
    </row>
    <row r="62" spans="1:10" ht="22.5" customHeight="1" x14ac:dyDescent="0.2">
      <c r="A62" s="414" t="s">
        <v>1782</v>
      </c>
      <c r="B62" s="414" t="s">
        <v>1781</v>
      </c>
      <c r="C62" s="414" t="s">
        <v>1771</v>
      </c>
      <c r="D62" s="414">
        <v>39</v>
      </c>
      <c r="E62" s="414">
        <v>234</v>
      </c>
      <c r="F62" s="413">
        <v>31315.040000000001</v>
      </c>
      <c r="G62" s="412">
        <v>0</v>
      </c>
      <c r="H62" s="412">
        <v>24955.98</v>
      </c>
      <c r="I62" s="412">
        <v>6359.06</v>
      </c>
      <c r="J62" s="411">
        <v>0.20306728013120851</v>
      </c>
    </row>
    <row r="63" spans="1:10" ht="22.5" customHeight="1" x14ac:dyDescent="0.2">
      <c r="A63" s="414" t="s">
        <v>1782</v>
      </c>
      <c r="B63" s="414" t="s">
        <v>1781</v>
      </c>
      <c r="C63" s="414" t="s">
        <v>1774</v>
      </c>
      <c r="D63" s="414">
        <v>48</v>
      </c>
      <c r="E63" s="414">
        <v>12</v>
      </c>
      <c r="F63" s="413">
        <v>1750.56</v>
      </c>
      <c r="G63" s="412">
        <v>0</v>
      </c>
      <c r="H63" s="412">
        <v>1268.3699999999999</v>
      </c>
      <c r="I63" s="412">
        <v>482.19</v>
      </c>
      <c r="J63" s="411">
        <v>0.27544899917740606</v>
      </c>
    </row>
    <row r="64" spans="1:10" ht="22.5" customHeight="1" x14ac:dyDescent="0.2">
      <c r="A64" s="414" t="s">
        <v>1780</v>
      </c>
      <c r="B64" s="414" t="s">
        <v>1779</v>
      </c>
      <c r="C64" s="414" t="s">
        <v>1771</v>
      </c>
      <c r="D64" s="414">
        <v>3</v>
      </c>
      <c r="E64" s="414">
        <v>18</v>
      </c>
      <c r="F64" s="413">
        <v>3719.42</v>
      </c>
      <c r="G64" s="412">
        <v>0</v>
      </c>
      <c r="H64" s="412">
        <v>2883.66</v>
      </c>
      <c r="I64" s="412">
        <v>835.76</v>
      </c>
      <c r="J64" s="411">
        <v>0.22470170080281335</v>
      </c>
    </row>
    <row r="65" spans="1:10" ht="22.5" customHeight="1" x14ac:dyDescent="0.2">
      <c r="A65" s="414" t="s">
        <v>1780</v>
      </c>
      <c r="B65" s="414" t="s">
        <v>1779</v>
      </c>
      <c r="C65" s="414" t="s">
        <v>1774</v>
      </c>
      <c r="D65" s="414">
        <v>24</v>
      </c>
      <c r="E65" s="414">
        <v>6</v>
      </c>
      <c r="F65" s="413">
        <v>1283.52</v>
      </c>
      <c r="G65" s="412">
        <v>0</v>
      </c>
      <c r="H65" s="412">
        <v>961.22</v>
      </c>
      <c r="I65" s="412">
        <v>322.3</v>
      </c>
      <c r="J65" s="411">
        <v>0.25110633258539017</v>
      </c>
    </row>
    <row r="66" spans="1:10" ht="22.5" customHeight="1" x14ac:dyDescent="0.2">
      <c r="A66" s="414" t="s">
        <v>1778</v>
      </c>
      <c r="B66" s="414" t="s">
        <v>1777</v>
      </c>
      <c r="C66" s="414" t="s">
        <v>1771</v>
      </c>
      <c r="D66" s="414">
        <v>52</v>
      </c>
      <c r="E66" s="414">
        <v>312</v>
      </c>
      <c r="F66" s="413">
        <v>32484.2</v>
      </c>
      <c r="G66" s="412">
        <v>0</v>
      </c>
      <c r="H66" s="412">
        <v>24232.03</v>
      </c>
      <c r="I66" s="412">
        <v>8252.17</v>
      </c>
      <c r="J66" s="411">
        <v>0.25403642386144648</v>
      </c>
    </row>
    <row r="67" spans="1:10" ht="22.5" customHeight="1" x14ac:dyDescent="0.2">
      <c r="A67" s="414" t="s">
        <v>1778</v>
      </c>
      <c r="B67" s="414" t="s">
        <v>1777</v>
      </c>
      <c r="C67" s="414" t="s">
        <v>1774</v>
      </c>
      <c r="D67" s="414">
        <v>48</v>
      </c>
      <c r="E67" s="414">
        <v>12</v>
      </c>
      <c r="F67" s="413">
        <v>1380.96</v>
      </c>
      <c r="G67" s="412">
        <v>0</v>
      </c>
      <c r="H67" s="412">
        <v>846.44</v>
      </c>
      <c r="I67" s="412">
        <v>534.52</v>
      </c>
      <c r="J67" s="411">
        <v>0.38706407137064069</v>
      </c>
    </row>
    <row r="68" spans="1:10" ht="22.5" customHeight="1" x14ac:dyDescent="0.2">
      <c r="A68" s="414" t="s">
        <v>1776</v>
      </c>
      <c r="B68" s="414" t="s">
        <v>1775</v>
      </c>
      <c r="C68" s="414" t="s">
        <v>1771</v>
      </c>
      <c r="D68" s="414">
        <v>45</v>
      </c>
      <c r="E68" s="414">
        <v>270</v>
      </c>
      <c r="F68" s="413">
        <v>26903.52</v>
      </c>
      <c r="G68" s="412">
        <v>0</v>
      </c>
      <c r="H68" s="412">
        <v>21727.47</v>
      </c>
      <c r="I68" s="412">
        <v>5176.05</v>
      </c>
      <c r="J68" s="411">
        <v>0.1923930400185552</v>
      </c>
    </row>
    <row r="69" spans="1:10" ht="22.5" customHeight="1" x14ac:dyDescent="0.2">
      <c r="A69" s="414" t="s">
        <v>1773</v>
      </c>
      <c r="B69" s="414" t="s">
        <v>1772</v>
      </c>
      <c r="C69" s="414" t="s">
        <v>1771</v>
      </c>
      <c r="D69" s="414">
        <v>37</v>
      </c>
      <c r="E69" s="414">
        <v>222</v>
      </c>
      <c r="F69" s="413">
        <v>23741</v>
      </c>
      <c r="G69" s="412">
        <v>0</v>
      </c>
      <c r="H69" s="412">
        <v>21408.07</v>
      </c>
      <c r="I69" s="412">
        <v>2332.9299999999998</v>
      </c>
      <c r="J69" s="411">
        <v>9.8265869171475506E-2</v>
      </c>
    </row>
    <row r="70" spans="1:10" ht="22.5" customHeight="1" x14ac:dyDescent="0.2">
      <c r="A70" s="414" t="s">
        <v>1773</v>
      </c>
      <c r="B70" s="414" t="s">
        <v>1772</v>
      </c>
      <c r="C70" s="414" t="s">
        <v>1774</v>
      </c>
      <c r="D70" s="414">
        <v>24</v>
      </c>
      <c r="E70" s="414">
        <v>6</v>
      </c>
      <c r="F70" s="413">
        <v>729.36</v>
      </c>
      <c r="G70" s="412">
        <v>0</v>
      </c>
      <c r="H70" s="412">
        <v>583.49</v>
      </c>
      <c r="I70" s="412">
        <v>145.87</v>
      </c>
      <c r="J70" s="411">
        <v>0.19999725786991335</v>
      </c>
    </row>
    <row r="71" spans="1:10" ht="22.5" customHeight="1" x14ac:dyDescent="0.2">
      <c r="A71" s="414" t="s">
        <v>1770</v>
      </c>
      <c r="B71" s="414" t="s">
        <v>1769</v>
      </c>
      <c r="C71" s="414" t="s">
        <v>1764</v>
      </c>
      <c r="D71" s="414">
        <v>1</v>
      </c>
      <c r="E71" s="414">
        <v>14.19</v>
      </c>
      <c r="F71" s="413">
        <v>1444.42</v>
      </c>
      <c r="G71" s="412">
        <v>0</v>
      </c>
      <c r="H71" s="412">
        <v>980.03</v>
      </c>
      <c r="I71" s="412">
        <v>464.39</v>
      </c>
      <c r="J71" s="411">
        <v>0.32150621010509406</v>
      </c>
    </row>
    <row r="72" spans="1:10" ht="22.5" customHeight="1" x14ac:dyDescent="0.2">
      <c r="A72" s="414" t="s">
        <v>1770</v>
      </c>
      <c r="B72" s="414" t="s">
        <v>1769</v>
      </c>
      <c r="C72" s="414" t="s">
        <v>1074</v>
      </c>
      <c r="D72" s="414">
        <v>30</v>
      </c>
      <c r="E72" s="414">
        <v>28.38</v>
      </c>
      <c r="F72" s="413">
        <v>2175.9</v>
      </c>
      <c r="G72" s="412">
        <v>0</v>
      </c>
      <c r="H72" s="412">
        <v>1960.06</v>
      </c>
      <c r="I72" s="412">
        <v>215.84</v>
      </c>
      <c r="J72" s="411">
        <v>9.9195735098120325E-2</v>
      </c>
    </row>
    <row r="73" spans="1:10" ht="22.5" customHeight="1" x14ac:dyDescent="0.2">
      <c r="A73" s="414" t="s">
        <v>1763</v>
      </c>
      <c r="B73" s="414" t="s">
        <v>1762</v>
      </c>
      <c r="C73" s="414" t="s">
        <v>1764</v>
      </c>
      <c r="D73" s="414">
        <v>26</v>
      </c>
      <c r="E73" s="414">
        <v>368.94</v>
      </c>
      <c r="F73" s="413">
        <v>34168.89</v>
      </c>
      <c r="G73" s="412">
        <v>0</v>
      </c>
      <c r="H73" s="412">
        <v>26012.91</v>
      </c>
      <c r="I73" s="412">
        <v>8155.98</v>
      </c>
      <c r="J73" s="411">
        <v>0.23869607704552298</v>
      </c>
    </row>
    <row r="74" spans="1:10" ht="22.5" customHeight="1" x14ac:dyDescent="0.2">
      <c r="A74" s="414" t="s">
        <v>1763</v>
      </c>
      <c r="B74" s="414" t="s">
        <v>1762</v>
      </c>
      <c r="C74" s="414" t="s">
        <v>1074</v>
      </c>
      <c r="D74" s="414">
        <v>30</v>
      </c>
      <c r="E74" s="414">
        <v>28.38</v>
      </c>
      <c r="F74" s="413">
        <v>2479.8000000000002</v>
      </c>
      <c r="G74" s="412">
        <v>0</v>
      </c>
      <c r="H74" s="412">
        <v>1979.22</v>
      </c>
      <c r="I74" s="412">
        <v>500.58</v>
      </c>
      <c r="J74" s="411">
        <v>0.20186305347205419</v>
      </c>
    </row>
    <row r="75" spans="1:10" ht="22.5" customHeight="1" x14ac:dyDescent="0.2">
      <c r="A75" s="414" t="s">
        <v>1761</v>
      </c>
      <c r="B75" s="414" t="s">
        <v>1760</v>
      </c>
      <c r="C75" s="414" t="s">
        <v>1099</v>
      </c>
      <c r="D75" s="414">
        <v>13000</v>
      </c>
      <c r="E75" s="414">
        <v>13000</v>
      </c>
      <c r="F75" s="413">
        <v>176970</v>
      </c>
      <c r="G75" s="412">
        <v>0</v>
      </c>
      <c r="H75" s="412">
        <v>161400</v>
      </c>
      <c r="I75" s="412">
        <v>15570</v>
      </c>
      <c r="J75" s="411">
        <v>8.7981013731140867E-2</v>
      </c>
    </row>
    <row r="76" spans="1:10" ht="22.5" customHeight="1" x14ac:dyDescent="0.2">
      <c r="A76" s="414" t="s">
        <v>7249</v>
      </c>
      <c r="B76" s="414" t="s">
        <v>7248</v>
      </c>
      <c r="C76" s="414" t="s">
        <v>1099</v>
      </c>
      <c r="D76" s="414">
        <v>1000</v>
      </c>
      <c r="E76" s="414">
        <v>1000</v>
      </c>
      <c r="F76" s="413">
        <v>35880</v>
      </c>
      <c r="G76" s="412">
        <v>0</v>
      </c>
      <c r="H76" s="412">
        <v>43280</v>
      </c>
      <c r="I76" s="412">
        <v>-7400</v>
      </c>
      <c r="J76" s="411">
        <v>-0.20624303232998886</v>
      </c>
    </row>
    <row r="77" spans="1:10" ht="22.5" customHeight="1" x14ac:dyDescent="0.2">
      <c r="A77" s="414" t="s">
        <v>1757</v>
      </c>
      <c r="B77" s="414" t="s">
        <v>1756</v>
      </c>
      <c r="C77" s="414" t="s">
        <v>1099</v>
      </c>
      <c r="D77" s="414">
        <v>1000</v>
      </c>
      <c r="E77" s="414">
        <v>1000</v>
      </c>
      <c r="F77" s="413">
        <v>59200</v>
      </c>
      <c r="G77" s="412">
        <v>0</v>
      </c>
      <c r="H77" s="412">
        <v>54020</v>
      </c>
      <c r="I77" s="412">
        <v>5180</v>
      </c>
      <c r="J77" s="411">
        <v>8.7499999999999994E-2</v>
      </c>
    </row>
    <row r="78" spans="1:10" ht="22.5" customHeight="1" x14ac:dyDescent="0.2">
      <c r="A78" s="414" t="s">
        <v>1755</v>
      </c>
      <c r="B78" s="414" t="s">
        <v>1754</v>
      </c>
      <c r="C78" s="414" t="s">
        <v>1018</v>
      </c>
      <c r="D78" s="414">
        <v>5</v>
      </c>
      <c r="E78" s="414">
        <v>1040</v>
      </c>
      <c r="F78" s="413">
        <v>20908.349999999999</v>
      </c>
      <c r="G78" s="412">
        <v>0</v>
      </c>
      <c r="H78" s="412">
        <v>15340.25</v>
      </c>
      <c r="I78" s="412">
        <v>5568.1</v>
      </c>
      <c r="J78" s="411">
        <v>0.26630987141500884</v>
      </c>
    </row>
    <row r="79" spans="1:10" ht="22.5" customHeight="1" x14ac:dyDescent="0.2">
      <c r="A79" s="414" t="s">
        <v>1753</v>
      </c>
      <c r="B79" s="414" t="s">
        <v>1752</v>
      </c>
      <c r="C79" s="414" t="s">
        <v>1018</v>
      </c>
      <c r="D79" s="414">
        <v>2</v>
      </c>
      <c r="E79" s="414">
        <v>416</v>
      </c>
      <c r="F79" s="413">
        <v>14027.95</v>
      </c>
      <c r="G79" s="412">
        <v>0</v>
      </c>
      <c r="H79" s="412">
        <v>9595.48</v>
      </c>
      <c r="I79" s="412">
        <v>4432.47</v>
      </c>
      <c r="J79" s="411">
        <v>0.31597418011897677</v>
      </c>
    </row>
    <row r="80" spans="1:10" ht="22.5" customHeight="1" x14ac:dyDescent="0.2">
      <c r="A80" s="414" t="s">
        <v>1751</v>
      </c>
      <c r="B80" s="414" t="s">
        <v>1750</v>
      </c>
      <c r="C80" s="414" t="s">
        <v>1018</v>
      </c>
      <c r="D80" s="414">
        <v>3</v>
      </c>
      <c r="E80" s="414">
        <v>624</v>
      </c>
      <c r="F80" s="413">
        <v>32029.11</v>
      </c>
      <c r="G80" s="412">
        <v>0</v>
      </c>
      <c r="H80" s="412">
        <v>22968.78</v>
      </c>
      <c r="I80" s="412">
        <v>9060.33</v>
      </c>
      <c r="J80" s="411">
        <v>0.28287798193580777</v>
      </c>
    </row>
    <row r="81" spans="1:10" ht="22.5" customHeight="1" x14ac:dyDescent="0.2">
      <c r="A81" s="414" t="s">
        <v>1749</v>
      </c>
      <c r="B81" s="414" t="s">
        <v>1748</v>
      </c>
      <c r="C81" s="414" t="s">
        <v>1018</v>
      </c>
      <c r="D81" s="414">
        <v>2</v>
      </c>
      <c r="E81" s="414">
        <v>416</v>
      </c>
      <c r="F81" s="413">
        <v>13891.51</v>
      </c>
      <c r="G81" s="412">
        <v>0</v>
      </c>
      <c r="H81" s="412">
        <v>19327.34</v>
      </c>
      <c r="I81" s="412">
        <v>-5435.83</v>
      </c>
      <c r="J81" s="411">
        <v>-0.39130591274814619</v>
      </c>
    </row>
    <row r="82" spans="1:10" ht="22.5" customHeight="1" x14ac:dyDescent="0.2">
      <c r="A82" s="414" t="s">
        <v>1747</v>
      </c>
      <c r="B82" s="414" t="s">
        <v>1746</v>
      </c>
      <c r="C82" s="414" t="s">
        <v>1018</v>
      </c>
      <c r="D82" s="414">
        <v>10</v>
      </c>
      <c r="E82" s="414">
        <v>2080</v>
      </c>
      <c r="F82" s="413">
        <v>124167.81</v>
      </c>
      <c r="G82" s="412">
        <v>0</v>
      </c>
      <c r="H82" s="412">
        <v>119318.57</v>
      </c>
      <c r="I82" s="412">
        <v>4849.24</v>
      </c>
      <c r="J82" s="411">
        <v>3.905392226858153E-2</v>
      </c>
    </row>
    <row r="83" spans="1:10" ht="22.5" customHeight="1" x14ac:dyDescent="0.2">
      <c r="A83" s="414" t="s">
        <v>1743</v>
      </c>
      <c r="B83" s="414" t="s">
        <v>1742</v>
      </c>
      <c r="C83" s="414" t="s">
        <v>1018</v>
      </c>
      <c r="D83" s="414">
        <v>2</v>
      </c>
      <c r="E83" s="414">
        <v>416</v>
      </c>
      <c r="F83" s="413">
        <v>29964.84</v>
      </c>
      <c r="G83" s="412">
        <v>0</v>
      </c>
      <c r="H83" s="412">
        <v>29133.66</v>
      </c>
      <c r="I83" s="412">
        <v>831.18</v>
      </c>
      <c r="J83" s="411">
        <v>2.7738509533172879E-2</v>
      </c>
    </row>
    <row r="84" spans="1:10" ht="22.5" customHeight="1" x14ac:dyDescent="0.2">
      <c r="A84" s="414" t="s">
        <v>2307</v>
      </c>
      <c r="B84" s="414" t="s">
        <v>2306</v>
      </c>
      <c r="C84" s="414" t="s">
        <v>1018</v>
      </c>
      <c r="D84" s="414">
        <v>1</v>
      </c>
      <c r="E84" s="414">
        <v>208</v>
      </c>
      <c r="F84" s="413">
        <v>20083.66</v>
      </c>
      <c r="G84" s="412">
        <v>0</v>
      </c>
      <c r="H84" s="412">
        <v>11832.06</v>
      </c>
      <c r="I84" s="412">
        <v>8251.6</v>
      </c>
      <c r="J84" s="411">
        <v>0.41086136690224789</v>
      </c>
    </row>
    <row r="85" spans="1:10" ht="22.5" customHeight="1" x14ac:dyDescent="0.2">
      <c r="A85" s="414" t="s">
        <v>1733</v>
      </c>
      <c r="B85" s="414" t="s">
        <v>1732</v>
      </c>
      <c r="C85" s="414" t="s">
        <v>1018</v>
      </c>
      <c r="D85" s="414">
        <v>2</v>
      </c>
      <c r="E85" s="414">
        <v>416</v>
      </c>
      <c r="F85" s="413">
        <v>28862.1</v>
      </c>
      <c r="G85" s="412">
        <v>0</v>
      </c>
      <c r="H85" s="412">
        <v>23748.12</v>
      </c>
      <c r="I85" s="412">
        <v>5113.9799999999996</v>
      </c>
      <c r="J85" s="411">
        <v>0.17718669119710623</v>
      </c>
    </row>
    <row r="86" spans="1:10" ht="22.5" customHeight="1" x14ac:dyDescent="0.2">
      <c r="A86" s="414" t="s">
        <v>1729</v>
      </c>
      <c r="B86" s="414" t="s">
        <v>1728</v>
      </c>
      <c r="C86" s="414" t="s">
        <v>1018</v>
      </c>
      <c r="D86" s="414">
        <v>1</v>
      </c>
      <c r="E86" s="414">
        <v>208</v>
      </c>
      <c r="F86" s="413">
        <v>15763.7</v>
      </c>
      <c r="G86" s="412">
        <v>0</v>
      </c>
      <c r="H86" s="412">
        <v>15213.05</v>
      </c>
      <c r="I86" s="412">
        <v>550.65</v>
      </c>
      <c r="J86" s="411">
        <v>3.4931519884291128E-2</v>
      </c>
    </row>
    <row r="87" spans="1:10" ht="22.5" customHeight="1" x14ac:dyDescent="0.2">
      <c r="A87" s="414" t="s">
        <v>1727</v>
      </c>
      <c r="B87" s="414" t="s">
        <v>1726</v>
      </c>
      <c r="C87" s="414" t="s">
        <v>1018</v>
      </c>
      <c r="D87" s="414">
        <v>1</v>
      </c>
      <c r="E87" s="414">
        <v>208</v>
      </c>
      <c r="F87" s="413">
        <v>16506.52</v>
      </c>
      <c r="G87" s="412">
        <v>0</v>
      </c>
      <c r="H87" s="412">
        <v>9949.85</v>
      </c>
      <c r="I87" s="412">
        <v>6556.67</v>
      </c>
      <c r="J87" s="411">
        <v>0.39721697850304</v>
      </c>
    </row>
    <row r="88" spans="1:10" ht="22.5" customHeight="1" x14ac:dyDescent="0.2">
      <c r="A88" s="414" t="s">
        <v>3844</v>
      </c>
      <c r="B88" s="414" t="s">
        <v>3843</v>
      </c>
      <c r="C88" s="414" t="s">
        <v>1018</v>
      </c>
      <c r="D88" s="414">
        <v>2</v>
      </c>
      <c r="E88" s="414">
        <v>416</v>
      </c>
      <c r="F88" s="413">
        <v>18922.22</v>
      </c>
      <c r="G88" s="412">
        <v>0</v>
      </c>
      <c r="H88" s="412">
        <v>17439.84</v>
      </c>
      <c r="I88" s="412">
        <v>1482.38</v>
      </c>
      <c r="J88" s="411">
        <v>7.83407020952087E-2</v>
      </c>
    </row>
    <row r="89" spans="1:10" ht="22.5" customHeight="1" x14ac:dyDescent="0.2">
      <c r="A89" s="414" t="s">
        <v>1725</v>
      </c>
      <c r="B89" s="414" t="s">
        <v>1724</v>
      </c>
      <c r="C89" s="414" t="s">
        <v>1018</v>
      </c>
      <c r="D89" s="414">
        <v>3</v>
      </c>
      <c r="E89" s="414">
        <v>624</v>
      </c>
      <c r="F89" s="413">
        <v>35811</v>
      </c>
      <c r="G89" s="412">
        <v>0</v>
      </c>
      <c r="H89" s="412">
        <v>28902.51</v>
      </c>
      <c r="I89" s="412">
        <v>6908.49</v>
      </c>
      <c r="J89" s="411">
        <v>0.19291530535310381</v>
      </c>
    </row>
    <row r="90" spans="1:10" ht="22.5" customHeight="1" x14ac:dyDescent="0.2">
      <c r="A90" s="414" t="s">
        <v>1723</v>
      </c>
      <c r="B90" s="414" t="s">
        <v>1722</v>
      </c>
      <c r="C90" s="414" t="s">
        <v>1018</v>
      </c>
      <c r="D90" s="414">
        <v>7</v>
      </c>
      <c r="E90" s="414">
        <v>1456</v>
      </c>
      <c r="F90" s="413">
        <v>74470.16</v>
      </c>
      <c r="G90" s="412">
        <v>0</v>
      </c>
      <c r="H90" s="412">
        <v>64373.51</v>
      </c>
      <c r="I90" s="412">
        <v>10096.65</v>
      </c>
      <c r="J90" s="411">
        <v>0.1355798080734619</v>
      </c>
    </row>
    <row r="91" spans="1:10" ht="22.5" customHeight="1" x14ac:dyDescent="0.2">
      <c r="A91" s="414" t="s">
        <v>1721</v>
      </c>
      <c r="B91" s="414" t="s">
        <v>1720</v>
      </c>
      <c r="C91" s="414" t="s">
        <v>1719</v>
      </c>
      <c r="D91" s="414">
        <v>48</v>
      </c>
      <c r="E91" s="414">
        <v>43.2</v>
      </c>
      <c r="F91" s="413">
        <v>3870.24</v>
      </c>
      <c r="G91" s="412">
        <v>0</v>
      </c>
      <c r="H91" s="412">
        <v>2846</v>
      </c>
      <c r="I91" s="412">
        <v>1024.24</v>
      </c>
      <c r="J91" s="411">
        <v>0.26464508660961594</v>
      </c>
    </row>
    <row r="92" spans="1:10" ht="22.5" customHeight="1" x14ac:dyDescent="0.2">
      <c r="A92" s="414" t="s">
        <v>1711</v>
      </c>
      <c r="B92" s="414" t="s">
        <v>1710</v>
      </c>
      <c r="C92" s="414" t="s">
        <v>1099</v>
      </c>
      <c r="D92" s="414">
        <v>2000</v>
      </c>
      <c r="E92" s="414">
        <v>2000</v>
      </c>
      <c r="F92" s="413">
        <v>73500</v>
      </c>
      <c r="G92" s="412">
        <v>0</v>
      </c>
      <c r="H92" s="412">
        <v>89800</v>
      </c>
      <c r="I92" s="412">
        <v>-16300</v>
      </c>
      <c r="J92" s="411">
        <v>-0.22176870748299321</v>
      </c>
    </row>
    <row r="93" spans="1:10" ht="22.5" customHeight="1" x14ac:dyDescent="0.2">
      <c r="A93" s="414" t="s">
        <v>1703</v>
      </c>
      <c r="B93" s="414" t="s">
        <v>1702</v>
      </c>
      <c r="C93" s="414" t="s">
        <v>1701</v>
      </c>
      <c r="D93" s="414">
        <v>3</v>
      </c>
      <c r="E93" s="414">
        <v>12</v>
      </c>
      <c r="F93" s="413">
        <v>1715.16</v>
      </c>
      <c r="G93" s="412">
        <v>0</v>
      </c>
      <c r="H93" s="412">
        <v>1288.3699999999999</v>
      </c>
      <c r="I93" s="412">
        <v>426.79</v>
      </c>
      <c r="J93" s="411">
        <v>0.24883392803003801</v>
      </c>
    </row>
    <row r="94" spans="1:10" ht="22.5" customHeight="1" x14ac:dyDescent="0.2">
      <c r="A94" s="414" t="s">
        <v>1698</v>
      </c>
      <c r="B94" s="414" t="s">
        <v>1697</v>
      </c>
      <c r="C94" s="414" t="s">
        <v>1684</v>
      </c>
      <c r="D94" s="414">
        <v>67</v>
      </c>
      <c r="E94" s="414">
        <v>1072</v>
      </c>
      <c r="F94" s="413">
        <v>114838.65</v>
      </c>
      <c r="G94" s="412">
        <v>0</v>
      </c>
      <c r="H94" s="412">
        <v>96558.3</v>
      </c>
      <c r="I94" s="412">
        <v>18280.349999999999</v>
      </c>
      <c r="J94" s="411">
        <v>0.1591829057551617</v>
      </c>
    </row>
    <row r="95" spans="1:10" ht="22.5" customHeight="1" x14ac:dyDescent="0.2">
      <c r="A95" s="414" t="s">
        <v>1696</v>
      </c>
      <c r="B95" s="414" t="s">
        <v>1695</v>
      </c>
      <c r="C95" s="414" t="s">
        <v>1684</v>
      </c>
      <c r="D95" s="414">
        <v>1</v>
      </c>
      <c r="E95" s="414">
        <v>16</v>
      </c>
      <c r="F95" s="413">
        <v>2159.3000000000002</v>
      </c>
      <c r="G95" s="412">
        <v>0</v>
      </c>
      <c r="H95" s="412">
        <v>1499.83</v>
      </c>
      <c r="I95" s="412">
        <v>659.47</v>
      </c>
      <c r="J95" s="411">
        <v>0.30540916037604782</v>
      </c>
    </row>
    <row r="96" spans="1:10" ht="22.5" customHeight="1" x14ac:dyDescent="0.2">
      <c r="A96" s="414" t="s">
        <v>1694</v>
      </c>
      <c r="B96" s="414" t="s">
        <v>1693</v>
      </c>
      <c r="C96" s="414" t="s">
        <v>1684</v>
      </c>
      <c r="D96" s="414">
        <v>21</v>
      </c>
      <c r="E96" s="414">
        <v>336</v>
      </c>
      <c r="F96" s="413">
        <v>58336.5</v>
      </c>
      <c r="G96" s="412">
        <v>0</v>
      </c>
      <c r="H96" s="412">
        <v>37153.83</v>
      </c>
      <c r="I96" s="412">
        <v>21182.67</v>
      </c>
      <c r="J96" s="411">
        <v>0.36311177393227223</v>
      </c>
    </row>
    <row r="97" spans="1:10" ht="22.5" customHeight="1" x14ac:dyDescent="0.2">
      <c r="A97" s="414" t="s">
        <v>1692</v>
      </c>
      <c r="B97" s="414" t="s">
        <v>1691</v>
      </c>
      <c r="C97" s="414" t="s">
        <v>1684</v>
      </c>
      <c r="D97" s="414">
        <v>17</v>
      </c>
      <c r="E97" s="414">
        <v>272</v>
      </c>
      <c r="F97" s="413">
        <v>18545.189999999999</v>
      </c>
      <c r="G97" s="412">
        <v>0</v>
      </c>
      <c r="H97" s="412">
        <v>20662.07</v>
      </c>
      <c r="I97" s="412">
        <v>-2116.88</v>
      </c>
      <c r="J97" s="411">
        <v>-0.11414711847115074</v>
      </c>
    </row>
    <row r="98" spans="1:10" ht="22.5" customHeight="1" x14ac:dyDescent="0.2">
      <c r="A98" s="414" t="s">
        <v>1690</v>
      </c>
      <c r="B98" s="414" t="s">
        <v>1689</v>
      </c>
      <c r="C98" s="414" t="s">
        <v>1684</v>
      </c>
      <c r="D98" s="414">
        <v>9</v>
      </c>
      <c r="E98" s="414">
        <v>144</v>
      </c>
      <c r="F98" s="413">
        <v>14468.28</v>
      </c>
      <c r="G98" s="412">
        <v>0</v>
      </c>
      <c r="H98" s="412">
        <v>11328.07</v>
      </c>
      <c r="I98" s="412">
        <v>3140.21</v>
      </c>
      <c r="J98" s="411">
        <v>0.21704100280060934</v>
      </c>
    </row>
    <row r="99" spans="1:10" ht="22.5" customHeight="1" x14ac:dyDescent="0.2">
      <c r="A99" s="414" t="s">
        <v>4051</v>
      </c>
      <c r="B99" s="414" t="s">
        <v>4050</v>
      </c>
      <c r="C99" s="414" t="s">
        <v>1684</v>
      </c>
      <c r="D99" s="414">
        <v>1</v>
      </c>
      <c r="E99" s="414">
        <v>16</v>
      </c>
      <c r="F99" s="413">
        <v>2283.9299999999998</v>
      </c>
      <c r="G99" s="412">
        <v>0</v>
      </c>
      <c r="H99" s="412">
        <v>1684.13</v>
      </c>
      <c r="I99" s="412">
        <v>599.79999999999995</v>
      </c>
      <c r="J99" s="411">
        <v>0.26261750579045767</v>
      </c>
    </row>
    <row r="100" spans="1:10" ht="22.5" customHeight="1" x14ac:dyDescent="0.2">
      <c r="A100" s="414" t="s">
        <v>1688</v>
      </c>
      <c r="B100" s="414" t="s">
        <v>1687</v>
      </c>
      <c r="C100" s="414" t="s">
        <v>1684</v>
      </c>
      <c r="D100" s="414">
        <v>58</v>
      </c>
      <c r="E100" s="414">
        <v>928</v>
      </c>
      <c r="F100" s="413">
        <v>94198.29</v>
      </c>
      <c r="G100" s="412">
        <v>0</v>
      </c>
      <c r="H100" s="412">
        <v>94651.36</v>
      </c>
      <c r="I100" s="412">
        <v>-453.07</v>
      </c>
      <c r="J100" s="411">
        <v>-4.8097476079448998E-3</v>
      </c>
    </row>
    <row r="101" spans="1:10" ht="22.5" customHeight="1" x14ac:dyDescent="0.2">
      <c r="A101" s="414" t="s">
        <v>1686</v>
      </c>
      <c r="B101" s="414" t="s">
        <v>1685</v>
      </c>
      <c r="C101" s="414" t="s">
        <v>1684</v>
      </c>
      <c r="D101" s="414">
        <v>1</v>
      </c>
      <c r="E101" s="414">
        <v>16</v>
      </c>
      <c r="F101" s="413">
        <v>3149.2</v>
      </c>
      <c r="G101" s="412">
        <v>0</v>
      </c>
      <c r="H101" s="412">
        <v>2134.23</v>
      </c>
      <c r="I101" s="412">
        <v>1014.97</v>
      </c>
      <c r="J101" s="411">
        <v>0.3222945509970786</v>
      </c>
    </row>
    <row r="102" spans="1:10" ht="22.5" customHeight="1" x14ac:dyDescent="0.2">
      <c r="A102" s="414" t="s">
        <v>1683</v>
      </c>
      <c r="B102" s="414" t="s">
        <v>1682</v>
      </c>
      <c r="C102" s="414" t="s">
        <v>1677</v>
      </c>
      <c r="D102" s="414">
        <v>4</v>
      </c>
      <c r="E102" s="414">
        <v>48</v>
      </c>
      <c r="F102" s="413">
        <v>6406.24</v>
      </c>
      <c r="G102" s="412">
        <v>0</v>
      </c>
      <c r="H102" s="412">
        <v>4519.91</v>
      </c>
      <c r="I102" s="412">
        <v>1886.33</v>
      </c>
      <c r="J102" s="411">
        <v>0.29445197182746824</v>
      </c>
    </row>
    <row r="103" spans="1:10" ht="22.5" customHeight="1" x14ac:dyDescent="0.2">
      <c r="A103" s="414" t="s">
        <v>1683</v>
      </c>
      <c r="B103" s="414" t="s">
        <v>1682</v>
      </c>
      <c r="C103" s="414" t="s">
        <v>1078</v>
      </c>
      <c r="D103" s="414">
        <v>12</v>
      </c>
      <c r="E103" s="414">
        <v>12</v>
      </c>
      <c r="F103" s="413">
        <v>1244.6400000000001</v>
      </c>
      <c r="G103" s="412">
        <v>0</v>
      </c>
      <c r="H103" s="412">
        <v>1138.6300000000001</v>
      </c>
      <c r="I103" s="412">
        <v>106.01</v>
      </c>
      <c r="J103" s="411">
        <v>8.5173222779277538E-2</v>
      </c>
    </row>
    <row r="104" spans="1:10" ht="22.5" customHeight="1" x14ac:dyDescent="0.2">
      <c r="A104" s="414" t="s">
        <v>1679</v>
      </c>
      <c r="B104" s="414" t="s">
        <v>1678</v>
      </c>
      <c r="C104" s="414" t="s">
        <v>1077</v>
      </c>
      <c r="D104" s="414">
        <v>90</v>
      </c>
      <c r="E104" s="414">
        <v>1021.68</v>
      </c>
      <c r="F104" s="413">
        <v>37318.050000000003</v>
      </c>
      <c r="G104" s="412">
        <v>0</v>
      </c>
      <c r="H104" s="412">
        <v>29384</v>
      </c>
      <c r="I104" s="412">
        <v>7934.05</v>
      </c>
      <c r="J104" s="411">
        <v>0.21260623210483934</v>
      </c>
    </row>
    <row r="105" spans="1:10" ht="22.5" customHeight="1" x14ac:dyDescent="0.2">
      <c r="A105" s="414" t="s">
        <v>1679</v>
      </c>
      <c r="B105" s="414" t="s">
        <v>1678</v>
      </c>
      <c r="C105" s="414" t="s">
        <v>1074</v>
      </c>
      <c r="D105" s="414">
        <v>60</v>
      </c>
      <c r="E105" s="414">
        <v>56.76</v>
      </c>
      <c r="F105" s="413">
        <v>2309.4</v>
      </c>
      <c r="G105" s="412">
        <v>0</v>
      </c>
      <c r="H105" s="412">
        <v>1658.66</v>
      </c>
      <c r="I105" s="412">
        <v>650.74</v>
      </c>
      <c r="J105" s="411">
        <v>0.28177881700874685</v>
      </c>
    </row>
    <row r="106" spans="1:10" ht="22.5" customHeight="1" x14ac:dyDescent="0.2">
      <c r="A106" s="414" t="s">
        <v>1676</v>
      </c>
      <c r="B106" s="414" t="s">
        <v>1675</v>
      </c>
      <c r="C106" s="414" t="s">
        <v>1677</v>
      </c>
      <c r="D106" s="414">
        <v>63</v>
      </c>
      <c r="E106" s="414">
        <v>756</v>
      </c>
      <c r="F106" s="413">
        <v>21403.15</v>
      </c>
      <c r="G106" s="412">
        <v>0</v>
      </c>
      <c r="H106" s="412">
        <v>15396.32</v>
      </c>
      <c r="I106" s="412">
        <v>6006.83</v>
      </c>
      <c r="J106" s="411">
        <v>0.28065167977610772</v>
      </c>
    </row>
    <row r="107" spans="1:10" ht="22.5" customHeight="1" x14ac:dyDescent="0.2">
      <c r="A107" s="414" t="s">
        <v>1676</v>
      </c>
      <c r="B107" s="414" t="s">
        <v>1675</v>
      </c>
      <c r="C107" s="414" t="s">
        <v>1078</v>
      </c>
      <c r="D107" s="414">
        <v>180</v>
      </c>
      <c r="E107" s="414">
        <v>180</v>
      </c>
      <c r="F107" s="413">
        <v>4813.2</v>
      </c>
      <c r="G107" s="412">
        <v>0</v>
      </c>
      <c r="H107" s="412">
        <v>3612.12</v>
      </c>
      <c r="I107" s="412">
        <v>1201.08</v>
      </c>
      <c r="J107" s="411">
        <v>0.24953876838693592</v>
      </c>
    </row>
    <row r="108" spans="1:10" ht="22.5" customHeight="1" x14ac:dyDescent="0.2">
      <c r="A108" s="414" t="s">
        <v>1674</v>
      </c>
      <c r="B108" s="414" t="s">
        <v>1673</v>
      </c>
      <c r="C108" s="414" t="s">
        <v>1077</v>
      </c>
      <c r="D108" s="414">
        <v>8</v>
      </c>
      <c r="E108" s="414">
        <v>90.816000000000003</v>
      </c>
      <c r="F108" s="413">
        <v>9531.9599999999991</v>
      </c>
      <c r="G108" s="412">
        <v>0</v>
      </c>
      <c r="H108" s="412">
        <v>6357</v>
      </c>
      <c r="I108" s="412">
        <v>3174.96</v>
      </c>
      <c r="J108" s="411">
        <v>0.33308574521924139</v>
      </c>
    </row>
    <row r="109" spans="1:10" ht="22.5" customHeight="1" x14ac:dyDescent="0.2">
      <c r="A109" s="414" t="s">
        <v>1672</v>
      </c>
      <c r="B109" s="414" t="s">
        <v>1671</v>
      </c>
      <c r="C109" s="414" t="s">
        <v>1077</v>
      </c>
      <c r="D109" s="414">
        <v>55</v>
      </c>
      <c r="E109" s="414">
        <v>624.36</v>
      </c>
      <c r="F109" s="413">
        <v>59130.92</v>
      </c>
      <c r="G109" s="412">
        <v>0</v>
      </c>
      <c r="H109" s="412">
        <v>43693.49</v>
      </c>
      <c r="I109" s="412">
        <v>15437.43</v>
      </c>
      <c r="J109" s="411">
        <v>0.26107204149707125</v>
      </c>
    </row>
    <row r="110" spans="1:10" ht="22.5" customHeight="1" x14ac:dyDescent="0.2">
      <c r="A110" s="414" t="s">
        <v>1672</v>
      </c>
      <c r="B110" s="414" t="s">
        <v>1671</v>
      </c>
      <c r="C110" s="414" t="s">
        <v>1074</v>
      </c>
      <c r="D110" s="414">
        <v>72</v>
      </c>
      <c r="E110" s="414">
        <v>68.111999999999995</v>
      </c>
      <c r="F110" s="413">
        <v>5250.96</v>
      </c>
      <c r="G110" s="412">
        <v>0</v>
      </c>
      <c r="H110" s="412">
        <v>4745.04</v>
      </c>
      <c r="I110" s="412">
        <v>505.92</v>
      </c>
      <c r="J110" s="411">
        <v>9.6348096348096351E-2</v>
      </c>
    </row>
    <row r="111" spans="1:10" ht="22.5" customHeight="1" x14ac:dyDescent="0.2">
      <c r="A111" s="414" t="s">
        <v>1670</v>
      </c>
      <c r="B111" s="414" t="s">
        <v>1669</v>
      </c>
      <c r="C111" s="414" t="s">
        <v>1077</v>
      </c>
      <c r="D111" s="414">
        <v>266</v>
      </c>
      <c r="E111" s="414">
        <v>3019.6320000000001</v>
      </c>
      <c r="F111" s="413">
        <v>197355.94</v>
      </c>
      <c r="G111" s="412">
        <v>0</v>
      </c>
      <c r="H111" s="412">
        <v>182956.29</v>
      </c>
      <c r="I111" s="412">
        <v>14399.65</v>
      </c>
      <c r="J111" s="411">
        <v>7.2962840642141299E-2</v>
      </c>
    </row>
    <row r="112" spans="1:10" ht="22.5" customHeight="1" x14ac:dyDescent="0.2">
      <c r="A112" s="414" t="s">
        <v>1670</v>
      </c>
      <c r="B112" s="414" t="s">
        <v>1669</v>
      </c>
      <c r="C112" s="414" t="s">
        <v>1074</v>
      </c>
      <c r="D112" s="414">
        <v>192</v>
      </c>
      <c r="E112" s="414">
        <v>181.63200000000001</v>
      </c>
      <c r="F112" s="413">
        <v>14081.28</v>
      </c>
      <c r="G112" s="412">
        <v>0</v>
      </c>
      <c r="H112" s="412">
        <v>12113.65</v>
      </c>
      <c r="I112" s="412">
        <v>1967.63</v>
      </c>
      <c r="J112" s="411">
        <v>0.13973374579583675</v>
      </c>
    </row>
    <row r="113" spans="1:10" ht="22.5" customHeight="1" x14ac:dyDescent="0.2">
      <c r="A113" s="414" t="s">
        <v>1666</v>
      </c>
      <c r="B113" s="414" t="s">
        <v>1665</v>
      </c>
      <c r="C113" s="414" t="s">
        <v>1077</v>
      </c>
      <c r="D113" s="414">
        <v>26</v>
      </c>
      <c r="E113" s="414">
        <v>295.15199999999999</v>
      </c>
      <c r="F113" s="413">
        <v>29451.88</v>
      </c>
      <c r="G113" s="412">
        <v>0</v>
      </c>
      <c r="H113" s="412">
        <v>25876.98</v>
      </c>
      <c r="I113" s="412">
        <v>3574.9</v>
      </c>
      <c r="J113" s="411">
        <v>0.12138104596378907</v>
      </c>
    </row>
    <row r="114" spans="1:10" ht="22.5" customHeight="1" x14ac:dyDescent="0.2">
      <c r="A114" s="414" t="s">
        <v>1666</v>
      </c>
      <c r="B114" s="414" t="s">
        <v>1665</v>
      </c>
      <c r="C114" s="414" t="s">
        <v>1074</v>
      </c>
      <c r="D114" s="414">
        <v>600</v>
      </c>
      <c r="E114" s="414">
        <v>567.6</v>
      </c>
      <c r="F114" s="413">
        <v>53484</v>
      </c>
      <c r="G114" s="412">
        <v>0</v>
      </c>
      <c r="H114" s="412">
        <v>50183.5</v>
      </c>
      <c r="I114" s="412">
        <v>3300.5</v>
      </c>
      <c r="J114" s="411">
        <v>6.1710044125345899E-2</v>
      </c>
    </row>
    <row r="115" spans="1:10" ht="22.5" customHeight="1" x14ac:dyDescent="0.2">
      <c r="A115" s="414" t="s">
        <v>1664</v>
      </c>
      <c r="B115" s="414" t="s">
        <v>1663</v>
      </c>
      <c r="C115" s="414" t="s">
        <v>1077</v>
      </c>
      <c r="D115" s="414">
        <v>7</v>
      </c>
      <c r="E115" s="414">
        <v>79.463999999999999</v>
      </c>
      <c r="F115" s="413">
        <v>9692.9699999999993</v>
      </c>
      <c r="G115" s="412">
        <v>0</v>
      </c>
      <c r="H115" s="412">
        <v>6321.09</v>
      </c>
      <c r="I115" s="412">
        <v>3371.88</v>
      </c>
      <c r="J115" s="411">
        <v>0.34786860993070234</v>
      </c>
    </row>
    <row r="116" spans="1:10" ht="22.5" customHeight="1" x14ac:dyDescent="0.2">
      <c r="A116" s="557" t="s">
        <v>1657</v>
      </c>
      <c r="B116" s="557" t="s">
        <v>1656</v>
      </c>
      <c r="C116" s="557" t="s">
        <v>1655</v>
      </c>
      <c r="D116" s="557">
        <v>2</v>
      </c>
      <c r="E116" s="557">
        <v>0</v>
      </c>
      <c r="F116" s="556">
        <v>37999</v>
      </c>
      <c r="G116" s="555">
        <v>0</v>
      </c>
      <c r="H116" s="555">
        <v>0</v>
      </c>
      <c r="I116" s="555">
        <v>37999</v>
      </c>
      <c r="J116" s="554">
        <v>1</v>
      </c>
    </row>
    <row r="117" spans="1:10" ht="22.5" customHeight="1" x14ac:dyDescent="0.2">
      <c r="A117" s="557" t="s">
        <v>3128</v>
      </c>
      <c r="B117" s="557" t="s">
        <v>3127</v>
      </c>
      <c r="C117" s="557" t="s">
        <v>1655</v>
      </c>
      <c r="D117" s="557">
        <v>1</v>
      </c>
      <c r="E117" s="557">
        <v>0</v>
      </c>
      <c r="F117" s="556">
        <v>5631.12</v>
      </c>
      <c r="G117" s="555">
        <v>0</v>
      </c>
      <c r="H117" s="555">
        <v>0</v>
      </c>
      <c r="I117" s="555">
        <v>5631.12</v>
      </c>
      <c r="J117" s="554">
        <v>1</v>
      </c>
    </row>
    <row r="118" spans="1:10" ht="22.5" customHeight="1" x14ac:dyDescent="0.2">
      <c r="A118" s="557" t="s">
        <v>1654</v>
      </c>
      <c r="B118" s="557" t="s">
        <v>1653</v>
      </c>
      <c r="C118" s="557" t="s">
        <v>1010</v>
      </c>
      <c r="D118" s="557">
        <v>10</v>
      </c>
      <c r="E118" s="557">
        <v>0</v>
      </c>
      <c r="F118" s="556">
        <v>43892.72</v>
      </c>
      <c r="G118" s="555">
        <v>0</v>
      </c>
      <c r="H118" s="555">
        <v>42883.16</v>
      </c>
      <c r="I118" s="555">
        <v>1009.56</v>
      </c>
      <c r="J118" s="554">
        <v>2.300062516061889E-2</v>
      </c>
    </row>
    <row r="119" spans="1:10" ht="22.5" customHeight="1" x14ac:dyDescent="0.2">
      <c r="A119" s="414" t="s">
        <v>1652</v>
      </c>
      <c r="B119" s="414" t="s">
        <v>1651</v>
      </c>
      <c r="C119" s="414" t="s">
        <v>1077</v>
      </c>
      <c r="D119" s="414">
        <v>11</v>
      </c>
      <c r="E119" s="414">
        <v>124.872</v>
      </c>
      <c r="F119" s="413">
        <v>10944.28</v>
      </c>
      <c r="G119" s="412">
        <v>0</v>
      </c>
      <c r="H119" s="412">
        <v>9832.4599999999991</v>
      </c>
      <c r="I119" s="412">
        <v>1111.82</v>
      </c>
      <c r="J119" s="411">
        <v>0.10158914062871198</v>
      </c>
    </row>
    <row r="120" spans="1:10" ht="22.5" customHeight="1" x14ac:dyDescent="0.2">
      <c r="A120" s="414" t="s">
        <v>4047</v>
      </c>
      <c r="B120" s="414" t="s">
        <v>4046</v>
      </c>
      <c r="C120" s="414" t="s">
        <v>4045</v>
      </c>
      <c r="D120" s="414">
        <v>4</v>
      </c>
      <c r="E120" s="414">
        <v>17.712</v>
      </c>
      <c r="F120" s="413">
        <v>2384.4</v>
      </c>
      <c r="G120" s="412">
        <v>0</v>
      </c>
      <c r="H120" s="412">
        <v>2032.97</v>
      </c>
      <c r="I120" s="412">
        <v>351.43</v>
      </c>
      <c r="J120" s="411">
        <v>0.1473871833584969</v>
      </c>
    </row>
    <row r="121" spans="1:10" ht="22.5" customHeight="1" x14ac:dyDescent="0.2">
      <c r="A121" s="414" t="s">
        <v>1120</v>
      </c>
      <c r="B121" s="414" t="s">
        <v>1119</v>
      </c>
      <c r="C121" s="414" t="s">
        <v>1077</v>
      </c>
      <c r="D121" s="414">
        <v>89</v>
      </c>
      <c r="E121" s="414">
        <v>1010.328</v>
      </c>
      <c r="F121" s="413">
        <v>97028.08</v>
      </c>
      <c r="G121" s="412">
        <v>0</v>
      </c>
      <c r="H121" s="412">
        <v>65165.59</v>
      </c>
      <c r="I121" s="412">
        <v>31862.49</v>
      </c>
      <c r="J121" s="411">
        <v>0.3283842161980326</v>
      </c>
    </row>
    <row r="122" spans="1:10" ht="22.5" customHeight="1" x14ac:dyDescent="0.2">
      <c r="A122" s="414" t="s">
        <v>1120</v>
      </c>
      <c r="B122" s="414" t="s">
        <v>1119</v>
      </c>
      <c r="C122" s="414" t="s">
        <v>1074</v>
      </c>
      <c r="D122" s="414">
        <v>36</v>
      </c>
      <c r="E122" s="414">
        <v>34.055999999999997</v>
      </c>
      <c r="F122" s="413">
        <v>3310.92</v>
      </c>
      <c r="G122" s="412">
        <v>0</v>
      </c>
      <c r="H122" s="412">
        <v>2235.23</v>
      </c>
      <c r="I122" s="412">
        <v>1075.69</v>
      </c>
      <c r="J122" s="411">
        <v>0.32489157092288551</v>
      </c>
    </row>
    <row r="123" spans="1:10" ht="22.5" customHeight="1" x14ac:dyDescent="0.2">
      <c r="A123" s="414" t="s">
        <v>1118</v>
      </c>
      <c r="B123" s="414" t="s">
        <v>1117</v>
      </c>
      <c r="C123" s="414" t="s">
        <v>1077</v>
      </c>
      <c r="D123" s="414">
        <v>49</v>
      </c>
      <c r="E123" s="414">
        <v>556.24800000000005</v>
      </c>
      <c r="F123" s="413">
        <v>46657.64</v>
      </c>
      <c r="G123" s="412">
        <v>0</v>
      </c>
      <c r="H123" s="412">
        <v>35339.69</v>
      </c>
      <c r="I123" s="412">
        <v>11317.95</v>
      </c>
      <c r="J123" s="411">
        <v>0.24257442082368505</v>
      </c>
    </row>
    <row r="124" spans="1:10" ht="22.5" customHeight="1" x14ac:dyDescent="0.2">
      <c r="A124" s="414" t="s">
        <v>1118</v>
      </c>
      <c r="B124" s="414" t="s">
        <v>1117</v>
      </c>
      <c r="C124" s="414" t="s">
        <v>1074</v>
      </c>
      <c r="D124" s="414">
        <v>12</v>
      </c>
      <c r="E124" s="414">
        <v>11.352</v>
      </c>
      <c r="F124" s="413">
        <v>1103.6400000000001</v>
      </c>
      <c r="G124" s="412">
        <v>0</v>
      </c>
      <c r="H124" s="412">
        <v>727.81</v>
      </c>
      <c r="I124" s="412">
        <v>375.83</v>
      </c>
      <c r="J124" s="411">
        <v>0.34053676923634518</v>
      </c>
    </row>
    <row r="125" spans="1:10" ht="22.5" customHeight="1" x14ac:dyDescent="0.2">
      <c r="A125" s="414" t="s">
        <v>1115</v>
      </c>
      <c r="B125" s="414" t="s">
        <v>1114</v>
      </c>
      <c r="C125" s="414" t="s">
        <v>1116</v>
      </c>
      <c r="D125" s="414">
        <v>21</v>
      </c>
      <c r="E125" s="414">
        <v>119.196</v>
      </c>
      <c r="F125" s="413">
        <v>23926.400000000001</v>
      </c>
      <c r="G125" s="412">
        <v>0</v>
      </c>
      <c r="H125" s="412">
        <v>15715.37</v>
      </c>
      <c r="I125" s="412">
        <v>8211.0300000000007</v>
      </c>
      <c r="J125" s="411">
        <v>0.34317866457135215</v>
      </c>
    </row>
    <row r="126" spans="1:10" ht="22.5" customHeight="1" x14ac:dyDescent="0.2">
      <c r="A126" s="414" t="s">
        <v>1115</v>
      </c>
      <c r="B126" s="414" t="s">
        <v>1114</v>
      </c>
      <c r="C126" s="414" t="s">
        <v>1074</v>
      </c>
      <c r="D126" s="414">
        <v>36</v>
      </c>
      <c r="E126" s="414">
        <v>34.055999999999997</v>
      </c>
      <c r="F126" s="413">
        <v>6388.92</v>
      </c>
      <c r="G126" s="412">
        <v>0</v>
      </c>
      <c r="H126" s="412">
        <v>4564.74</v>
      </c>
      <c r="I126" s="412">
        <v>1824.18</v>
      </c>
      <c r="J126" s="411">
        <v>0.28552243571683478</v>
      </c>
    </row>
    <row r="127" spans="1:10" ht="22.5" customHeight="1" x14ac:dyDescent="0.2">
      <c r="A127" s="414" t="s">
        <v>1109</v>
      </c>
      <c r="B127" s="414" t="s">
        <v>1108</v>
      </c>
      <c r="C127" s="414" t="s">
        <v>1077</v>
      </c>
      <c r="D127" s="414">
        <v>7</v>
      </c>
      <c r="E127" s="414">
        <v>79.463999999999999</v>
      </c>
      <c r="F127" s="413">
        <v>5709.67</v>
      </c>
      <c r="G127" s="412">
        <v>0</v>
      </c>
      <c r="H127" s="412">
        <v>4540.38</v>
      </c>
      <c r="I127" s="412">
        <v>1169.29</v>
      </c>
      <c r="J127" s="411">
        <v>0.20479117006762212</v>
      </c>
    </row>
    <row r="128" spans="1:10" ht="22.5" customHeight="1" x14ac:dyDescent="0.2">
      <c r="A128" s="414" t="s">
        <v>4412</v>
      </c>
      <c r="B128" s="414" t="s">
        <v>14879</v>
      </c>
      <c r="C128" s="414" t="s">
        <v>1018</v>
      </c>
      <c r="D128" s="414">
        <v>1</v>
      </c>
      <c r="E128" s="414">
        <v>208</v>
      </c>
      <c r="F128" s="413">
        <v>11300</v>
      </c>
      <c r="G128" s="412">
        <v>0</v>
      </c>
      <c r="H128" s="412">
        <v>10232.290000000001</v>
      </c>
      <c r="I128" s="412">
        <v>1067.71</v>
      </c>
      <c r="J128" s="411">
        <v>9.4487610619469031E-2</v>
      </c>
    </row>
    <row r="129" spans="1:10" ht="22.5" customHeight="1" x14ac:dyDescent="0.2">
      <c r="A129" s="414" t="s">
        <v>2978</v>
      </c>
      <c r="B129" s="414" t="s">
        <v>2977</v>
      </c>
      <c r="C129" s="414" t="s">
        <v>1018</v>
      </c>
      <c r="D129" s="414">
        <v>1</v>
      </c>
      <c r="E129" s="414">
        <v>208</v>
      </c>
      <c r="F129" s="413">
        <v>11300</v>
      </c>
      <c r="G129" s="412">
        <v>0</v>
      </c>
      <c r="H129" s="412">
        <v>10448.35</v>
      </c>
      <c r="I129" s="412">
        <v>851.65</v>
      </c>
      <c r="J129" s="411">
        <v>7.5367256637168145E-2</v>
      </c>
    </row>
    <row r="130" spans="1:10" ht="22.5" customHeight="1" x14ac:dyDescent="0.2">
      <c r="A130" s="414" t="s">
        <v>1080</v>
      </c>
      <c r="B130" s="414" t="s">
        <v>1079</v>
      </c>
      <c r="C130" s="414" t="s">
        <v>1081</v>
      </c>
      <c r="D130" s="414">
        <v>1</v>
      </c>
      <c r="E130" s="414">
        <v>6</v>
      </c>
      <c r="F130" s="413">
        <v>971.13</v>
      </c>
      <c r="G130" s="412">
        <v>0</v>
      </c>
      <c r="H130" s="412">
        <v>726.37</v>
      </c>
      <c r="I130" s="412">
        <v>244.76</v>
      </c>
      <c r="J130" s="411">
        <v>0.25203628762369612</v>
      </c>
    </row>
    <row r="131" spans="1:10" ht="22.5" customHeight="1" x14ac:dyDescent="0.2">
      <c r="A131" s="414" t="s">
        <v>1080</v>
      </c>
      <c r="B131" s="414" t="s">
        <v>1079</v>
      </c>
      <c r="C131" s="414" t="s">
        <v>1078</v>
      </c>
      <c r="D131" s="414">
        <v>12</v>
      </c>
      <c r="E131" s="414">
        <v>12</v>
      </c>
      <c r="F131" s="413">
        <v>2129.64</v>
      </c>
      <c r="G131" s="412">
        <v>0</v>
      </c>
      <c r="H131" s="412">
        <v>1452.74</v>
      </c>
      <c r="I131" s="412">
        <v>676.9</v>
      </c>
      <c r="J131" s="411">
        <v>0.31784714787475815</v>
      </c>
    </row>
    <row r="132" spans="1:10" ht="22.5" customHeight="1" x14ac:dyDescent="0.2">
      <c r="A132" s="414" t="s">
        <v>1073</v>
      </c>
      <c r="B132" s="414" t="s">
        <v>1072</v>
      </c>
      <c r="C132" s="414" t="s">
        <v>2061</v>
      </c>
      <c r="D132" s="414">
        <v>4</v>
      </c>
      <c r="E132" s="414">
        <v>21.6</v>
      </c>
      <c r="F132" s="413">
        <v>2793.12</v>
      </c>
      <c r="G132" s="412">
        <v>0</v>
      </c>
      <c r="H132" s="412">
        <v>2178.2800000000002</v>
      </c>
      <c r="I132" s="412">
        <v>614.84</v>
      </c>
      <c r="J132" s="411">
        <v>0.22012659678066104</v>
      </c>
    </row>
    <row r="133" spans="1:10" ht="22.5" customHeight="1" x14ac:dyDescent="0.2">
      <c r="A133" s="414" t="s">
        <v>1917</v>
      </c>
      <c r="B133" s="414" t="s">
        <v>4425</v>
      </c>
      <c r="C133" s="414" t="s">
        <v>1021</v>
      </c>
      <c r="D133" s="414">
        <v>1</v>
      </c>
      <c r="E133" s="414">
        <v>20</v>
      </c>
      <c r="F133" s="413">
        <v>1735.44</v>
      </c>
      <c r="G133" s="412">
        <v>0</v>
      </c>
      <c r="H133" s="412">
        <v>1128.0899999999999</v>
      </c>
      <c r="I133" s="412">
        <v>607.35</v>
      </c>
      <c r="J133" s="411">
        <v>0.34996888397178816</v>
      </c>
    </row>
    <row r="134" spans="1:10" ht="22.5" customHeight="1" x14ac:dyDescent="0.2">
      <c r="A134" s="414" t="s">
        <v>1917</v>
      </c>
      <c r="B134" s="414" t="s">
        <v>4425</v>
      </c>
      <c r="C134" s="414" t="s">
        <v>1032</v>
      </c>
      <c r="D134" s="414">
        <v>4</v>
      </c>
      <c r="E134" s="414">
        <v>20</v>
      </c>
      <c r="F134" s="413">
        <v>1406.76</v>
      </c>
      <c r="G134" s="412">
        <v>0</v>
      </c>
      <c r="H134" s="412">
        <v>1128.0899999999999</v>
      </c>
      <c r="I134" s="412">
        <v>278.67</v>
      </c>
      <c r="J134" s="411">
        <v>0.19809349142710911</v>
      </c>
    </row>
    <row r="135" spans="1:10" ht="22.5" customHeight="1" x14ac:dyDescent="0.2">
      <c r="A135" s="414" t="s">
        <v>1029</v>
      </c>
      <c r="B135" s="414" t="s">
        <v>1028</v>
      </c>
      <c r="C135" s="414" t="s">
        <v>1021</v>
      </c>
      <c r="D135" s="414">
        <v>5</v>
      </c>
      <c r="E135" s="414">
        <v>100</v>
      </c>
      <c r="F135" s="413">
        <v>7420.68</v>
      </c>
      <c r="G135" s="412">
        <v>0</v>
      </c>
      <c r="H135" s="412">
        <v>5568.75</v>
      </c>
      <c r="I135" s="412">
        <v>1851.93</v>
      </c>
      <c r="J135" s="411">
        <v>0.24956338233153835</v>
      </c>
    </row>
    <row r="136" spans="1:10" ht="22.5" customHeight="1" x14ac:dyDescent="0.2">
      <c r="A136" s="414" t="s">
        <v>1027</v>
      </c>
      <c r="B136" s="414" t="s">
        <v>1026</v>
      </c>
      <c r="C136" s="414" t="s">
        <v>1021</v>
      </c>
      <c r="D136" s="414">
        <v>3</v>
      </c>
      <c r="E136" s="414">
        <v>60</v>
      </c>
      <c r="F136" s="413">
        <v>4109.9399999999996</v>
      </c>
      <c r="G136" s="412">
        <v>0</v>
      </c>
      <c r="H136" s="412">
        <v>3400.77</v>
      </c>
      <c r="I136" s="412">
        <v>709.17</v>
      </c>
      <c r="J136" s="411">
        <v>0.17254996423305449</v>
      </c>
    </row>
    <row r="137" spans="1:10" ht="22.5" customHeight="1" x14ac:dyDescent="0.2">
      <c r="A137" s="414" t="s">
        <v>1023</v>
      </c>
      <c r="B137" s="414" t="s">
        <v>1022</v>
      </c>
      <c r="C137" s="414" t="s">
        <v>1021</v>
      </c>
      <c r="D137" s="414">
        <v>8</v>
      </c>
      <c r="E137" s="414">
        <v>160</v>
      </c>
      <c r="F137" s="413">
        <v>10214.4</v>
      </c>
      <c r="G137" s="412">
        <v>0</v>
      </c>
      <c r="H137" s="412">
        <v>8874.64</v>
      </c>
      <c r="I137" s="412">
        <v>1339.76</v>
      </c>
      <c r="J137" s="411">
        <v>0.1311638471177945</v>
      </c>
    </row>
    <row r="138" spans="1:10" ht="22.5" customHeight="1" x14ac:dyDescent="0.2">
      <c r="A138" s="414" t="s">
        <v>1020</v>
      </c>
      <c r="B138" s="414" t="s">
        <v>1019</v>
      </c>
      <c r="C138" s="414" t="s">
        <v>1018</v>
      </c>
      <c r="D138" s="414">
        <v>1</v>
      </c>
      <c r="E138" s="414">
        <v>208</v>
      </c>
      <c r="F138" s="413">
        <v>13454.59</v>
      </c>
      <c r="G138" s="412">
        <v>0</v>
      </c>
      <c r="H138" s="412">
        <v>10434.700000000001</v>
      </c>
      <c r="I138" s="412">
        <v>3019.89</v>
      </c>
      <c r="J138" s="411">
        <v>0.22445054067050724</v>
      </c>
    </row>
    <row r="139" spans="1:10" ht="22.5" customHeight="1" x14ac:dyDescent="0.2">
      <c r="A139" s="414" t="s">
        <v>1015</v>
      </c>
      <c r="B139" s="414" t="s">
        <v>1014</v>
      </c>
      <c r="C139" s="414" t="s">
        <v>1013</v>
      </c>
      <c r="D139" s="414">
        <v>330</v>
      </c>
      <c r="E139" s="414">
        <v>6270</v>
      </c>
      <c r="F139" s="413">
        <v>363604.16</v>
      </c>
      <c r="G139" s="412">
        <v>0</v>
      </c>
      <c r="H139" s="412">
        <v>320673.90000000002</v>
      </c>
      <c r="I139" s="412">
        <v>42930.26</v>
      </c>
      <c r="J139" s="411">
        <v>0.11806867116151806</v>
      </c>
    </row>
    <row r="140" spans="1:10" ht="22.5" customHeight="1" x14ac:dyDescent="0.2">
      <c r="A140" s="414" t="s">
        <v>6665</v>
      </c>
      <c r="B140" s="414" t="s">
        <v>6664</v>
      </c>
      <c r="C140" s="414" t="s">
        <v>1860</v>
      </c>
      <c r="D140" s="414">
        <v>35</v>
      </c>
      <c r="E140" s="414">
        <v>168</v>
      </c>
      <c r="F140" s="413">
        <v>21399.119999999999</v>
      </c>
      <c r="G140" s="412">
        <v>0</v>
      </c>
      <c r="H140" s="412">
        <v>13849.25</v>
      </c>
      <c r="I140" s="412">
        <v>7549.87</v>
      </c>
      <c r="J140" s="411">
        <v>0.35281217171547241</v>
      </c>
    </row>
    <row r="141" spans="1:10" ht="22.5" customHeight="1" x14ac:dyDescent="0.2">
      <c r="A141" s="414" t="s">
        <v>4422</v>
      </c>
      <c r="B141" s="414" t="s">
        <v>4421</v>
      </c>
      <c r="C141" s="414" t="s">
        <v>1013</v>
      </c>
      <c r="D141" s="414">
        <v>36</v>
      </c>
      <c r="E141" s="414">
        <v>684</v>
      </c>
      <c r="F141" s="413">
        <v>35882.160000000003</v>
      </c>
      <c r="G141" s="412">
        <v>0</v>
      </c>
      <c r="H141" s="412">
        <v>32072.04</v>
      </c>
      <c r="I141" s="412">
        <v>3810.12</v>
      </c>
      <c r="J141" s="411">
        <v>0.10618424308904481</v>
      </c>
    </row>
    <row r="142" spans="1:10" ht="25.5" customHeight="1" x14ac:dyDescent="0.2">
      <c r="A142" s="1215" t="s">
        <v>4420</v>
      </c>
      <c r="B142" s="1215" t="s">
        <v>4419</v>
      </c>
      <c r="C142" s="1215" t="s">
        <v>1655</v>
      </c>
      <c r="D142" s="1215">
        <v>32</v>
      </c>
      <c r="E142" s="1215">
        <v>0</v>
      </c>
      <c r="F142" s="1216">
        <v>-38400</v>
      </c>
      <c r="G142" s="1217">
        <v>0</v>
      </c>
      <c r="H142" s="1217">
        <v>0</v>
      </c>
      <c r="I142" s="1217">
        <v>38400</v>
      </c>
      <c r="J142" s="1218">
        <v>1</v>
      </c>
    </row>
    <row r="143" spans="1:10" ht="22.5" customHeight="1" x14ac:dyDescent="0.2">
      <c r="A143" s="414" t="s">
        <v>4407</v>
      </c>
      <c r="B143" s="414" t="s">
        <v>4418</v>
      </c>
      <c r="C143" s="414" t="s">
        <v>1013</v>
      </c>
      <c r="D143" s="414">
        <v>71</v>
      </c>
      <c r="E143" s="414">
        <v>1349</v>
      </c>
      <c r="F143" s="413">
        <v>85248.57</v>
      </c>
      <c r="G143" s="412">
        <v>0</v>
      </c>
      <c r="H143" s="412">
        <v>66360.03</v>
      </c>
      <c r="I143" s="412">
        <v>18888.54</v>
      </c>
      <c r="J143" s="411">
        <v>0.22157016827379039</v>
      </c>
    </row>
    <row r="144" spans="1:10" ht="22.5" customHeight="1" x14ac:dyDescent="0.2">
      <c r="A144" s="414" t="s">
        <v>5965</v>
      </c>
      <c r="B144" s="414" t="s">
        <v>5964</v>
      </c>
      <c r="C144" s="414" t="s">
        <v>1677</v>
      </c>
      <c r="D144" s="414">
        <v>366</v>
      </c>
      <c r="E144" s="414">
        <v>4392</v>
      </c>
      <c r="F144" s="413">
        <v>383106.32</v>
      </c>
      <c r="G144" s="412">
        <v>-9265.23</v>
      </c>
      <c r="H144" s="412">
        <v>290857.40000000002</v>
      </c>
      <c r="I144" s="412">
        <v>82983.69</v>
      </c>
      <c r="J144" s="411">
        <v>0.22197584005546314</v>
      </c>
    </row>
    <row r="145" spans="1:10" ht="22.5" customHeight="1" x14ac:dyDescent="0.2">
      <c r="A145" s="414" t="s">
        <v>5965</v>
      </c>
      <c r="B145" s="414" t="s">
        <v>5964</v>
      </c>
      <c r="C145" s="414" t="s">
        <v>1078</v>
      </c>
      <c r="D145" s="414">
        <v>24</v>
      </c>
      <c r="E145" s="414">
        <v>24</v>
      </c>
      <c r="F145" s="413">
        <v>2061.6</v>
      </c>
      <c r="G145" s="412">
        <v>0</v>
      </c>
      <c r="H145" s="412">
        <v>1628</v>
      </c>
      <c r="I145" s="412">
        <v>433.6</v>
      </c>
      <c r="J145" s="411">
        <v>0.2103220799379123</v>
      </c>
    </row>
    <row r="146" spans="1:10" ht="22.5" customHeight="1" x14ac:dyDescent="0.2">
      <c r="A146" s="414" t="s">
        <v>4410</v>
      </c>
      <c r="B146" s="414" t="s">
        <v>6721</v>
      </c>
      <c r="C146" s="414" t="s">
        <v>1013</v>
      </c>
      <c r="D146" s="414">
        <v>192</v>
      </c>
      <c r="E146" s="414">
        <v>3648</v>
      </c>
      <c r="F146" s="413">
        <v>187897.77</v>
      </c>
      <c r="G146" s="412">
        <v>0</v>
      </c>
      <c r="H146" s="412">
        <v>154628.23000000001</v>
      </c>
      <c r="I146" s="412">
        <v>33269.54</v>
      </c>
      <c r="J146" s="411">
        <v>0.17706192042619773</v>
      </c>
    </row>
    <row r="147" spans="1:10" ht="22.5" customHeight="1" x14ac:dyDescent="0.2">
      <c r="A147" s="414" t="s">
        <v>8596</v>
      </c>
      <c r="B147" s="414" t="s">
        <v>8595</v>
      </c>
      <c r="C147" s="414" t="s">
        <v>1018</v>
      </c>
      <c r="D147" s="414">
        <v>1</v>
      </c>
      <c r="E147" s="414">
        <v>208</v>
      </c>
      <c r="F147" s="413">
        <v>17100.580000000002</v>
      </c>
      <c r="G147" s="412">
        <v>0</v>
      </c>
      <c r="H147" s="412">
        <v>10403.92</v>
      </c>
      <c r="I147" s="412">
        <v>6696.66</v>
      </c>
      <c r="J147" s="411">
        <v>0.39160426137592996</v>
      </c>
    </row>
    <row r="148" spans="1:10" ht="22.5" customHeight="1" x14ac:dyDescent="0.2">
      <c r="A148" s="557" t="s">
        <v>7241</v>
      </c>
      <c r="B148" s="557" t="s">
        <v>7190</v>
      </c>
      <c r="C148" s="557" t="s">
        <v>1655</v>
      </c>
      <c r="D148" s="557">
        <v>1</v>
      </c>
      <c r="E148" s="584">
        <v>0</v>
      </c>
      <c r="F148" s="583">
        <v>4100</v>
      </c>
      <c r="G148" s="582">
        <v>0</v>
      </c>
      <c r="H148" s="582">
        <v>0</v>
      </c>
      <c r="I148" s="582">
        <v>4100</v>
      </c>
      <c r="J148" s="581">
        <v>1</v>
      </c>
    </row>
    <row r="149" spans="1:10" ht="13.5" customHeight="1" x14ac:dyDescent="0.2">
      <c r="E149" s="688">
        <f>SUM(E9:E148)</f>
        <v>83829.915999999997</v>
      </c>
      <c r="F149" s="422">
        <f t="shared" ref="F149:I149" si="0">SUM(F9:F148)</f>
        <v>4484033.1999999993</v>
      </c>
      <c r="G149" s="422">
        <f t="shared" si="0"/>
        <v>-10466.879999999999</v>
      </c>
      <c r="H149" s="422">
        <f t="shared" si="0"/>
        <v>3683244.9900000012</v>
      </c>
      <c r="I149" s="422">
        <f t="shared" si="0"/>
        <v>867121.33000000031</v>
      </c>
    </row>
  </sheetData>
  <autoFilter ref="A8:J148" xr:uid="{E30FAF51-91DB-4810-97BC-0B9A6BF823B3}"/>
  <pageMargins left="0" right="0" top="1" bottom="1.3541653543307099" header="1" footer="1"/>
  <pageSetup paperSize="9" orientation="portrait" horizontalDpi="300" verticalDpi="300"/>
  <headerFooter alignWithMargins="0">
    <oddFooter>&amp;C&amp;"Arial,Regular"&amp;10&amp;P</oddFooter>
  </headerFooter>
  <legacy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0DDE2-009B-4A6F-8631-7F9938DE6C67}">
  <dimension ref="A1:J270"/>
  <sheetViews>
    <sheetView showGridLines="0" workbookViewId="0">
      <pane ySplit="6" topLeftCell="A7" activePane="bottomLeft" state="frozen"/>
      <selection pane="bottomLeft" activeCell="B52" sqref="B52"/>
    </sheetView>
  </sheetViews>
  <sheetFormatPr baseColWidth="10" defaultColWidth="11.42578125" defaultRowHeight="12" x14ac:dyDescent="0.2"/>
  <cols>
    <col min="1" max="1" width="17.42578125" style="364" customWidth="1"/>
    <col min="2" max="2" width="51.85546875" style="364" customWidth="1"/>
    <col min="3" max="3" width="17.140625" style="364" customWidth="1"/>
    <col min="4" max="9" width="12" style="364" customWidth="1"/>
    <col min="10" max="10" width="19" style="364" customWidth="1"/>
    <col min="11" max="12" width="12" style="364" customWidth="1"/>
    <col min="13" max="15" width="0" style="364" hidden="1" customWidth="1"/>
    <col min="16" max="16384" width="11.42578125" style="3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14900</v>
      </c>
    </row>
    <row r="6" spans="1:10" ht="2.4500000000000002" customHeight="1" x14ac:dyDescent="0.2"/>
    <row r="7" spans="1:10" ht="23.85" customHeight="1" x14ac:dyDescent="0.2"/>
    <row r="8" spans="1:10" ht="24"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2.5" customHeight="1" x14ac:dyDescent="0.2">
      <c r="A9" s="368" t="s">
        <v>14862</v>
      </c>
      <c r="B9" s="368" t="s">
        <v>14861</v>
      </c>
      <c r="C9" s="368" t="s">
        <v>1010</v>
      </c>
      <c r="D9" s="368">
        <v>2</v>
      </c>
      <c r="E9" s="368">
        <v>0</v>
      </c>
      <c r="F9" s="367">
        <v>3086.38</v>
      </c>
      <c r="G9" s="366">
        <v>0</v>
      </c>
      <c r="H9" s="366">
        <v>2637.94</v>
      </c>
      <c r="I9" s="366">
        <v>448.44</v>
      </c>
      <c r="J9" s="365">
        <v>0.14529643141803666</v>
      </c>
    </row>
    <row r="10" spans="1:10" ht="22.5" customHeight="1" x14ac:dyDescent="0.2">
      <c r="A10" s="368" t="s">
        <v>6659</v>
      </c>
      <c r="B10" s="368" t="s">
        <v>6658</v>
      </c>
      <c r="C10" s="368" t="s">
        <v>1010</v>
      </c>
      <c r="D10" s="368">
        <v>19</v>
      </c>
      <c r="E10" s="368">
        <v>0</v>
      </c>
      <c r="F10" s="367">
        <v>4363.47</v>
      </c>
      <c r="G10" s="366">
        <v>0</v>
      </c>
      <c r="H10" s="366">
        <v>3934.77</v>
      </c>
      <c r="I10" s="366">
        <v>428.7</v>
      </c>
      <c r="J10" s="365">
        <v>9.8247495685773026E-2</v>
      </c>
    </row>
    <row r="11" spans="1:10" ht="22.5" customHeight="1" x14ac:dyDescent="0.2">
      <c r="A11" s="368" t="s">
        <v>2986</v>
      </c>
      <c r="B11" s="368" t="s">
        <v>2985</v>
      </c>
      <c r="C11" s="368" t="s">
        <v>1010</v>
      </c>
      <c r="D11" s="368">
        <v>7</v>
      </c>
      <c r="E11" s="368">
        <v>0</v>
      </c>
      <c r="F11" s="367">
        <v>26385.98</v>
      </c>
      <c r="G11" s="366">
        <v>0</v>
      </c>
      <c r="H11" s="366">
        <v>16644.669999999998</v>
      </c>
      <c r="I11" s="366">
        <v>9741.31</v>
      </c>
      <c r="J11" s="365">
        <v>0.36918507480108753</v>
      </c>
    </row>
    <row r="12" spans="1:10" ht="22.5" customHeight="1" x14ac:dyDescent="0.2">
      <c r="A12" s="368" t="s">
        <v>14864</v>
      </c>
      <c r="B12" s="368" t="s">
        <v>14863</v>
      </c>
      <c r="C12" s="368" t="s">
        <v>1010</v>
      </c>
      <c r="D12" s="368">
        <v>4</v>
      </c>
      <c r="E12" s="368">
        <v>0</v>
      </c>
      <c r="F12" s="367">
        <v>10731.72</v>
      </c>
      <c r="G12" s="366">
        <v>0</v>
      </c>
      <c r="H12" s="366">
        <v>9172</v>
      </c>
      <c r="I12" s="366">
        <v>1559.72</v>
      </c>
      <c r="J12" s="365">
        <v>0.14533737369219474</v>
      </c>
    </row>
    <row r="13" spans="1:10" ht="22.5" customHeight="1" x14ac:dyDescent="0.2">
      <c r="A13" s="368" t="s">
        <v>14870</v>
      </c>
      <c r="B13" s="368" t="s">
        <v>14869</v>
      </c>
      <c r="C13" s="368" t="s">
        <v>1010</v>
      </c>
      <c r="D13" s="368">
        <v>1</v>
      </c>
      <c r="E13" s="368">
        <v>0</v>
      </c>
      <c r="F13" s="367">
        <v>2833.21</v>
      </c>
      <c r="G13" s="366">
        <v>0</v>
      </c>
      <c r="H13" s="366">
        <v>2421.5500000000002</v>
      </c>
      <c r="I13" s="366">
        <v>411.66</v>
      </c>
      <c r="J13" s="365">
        <v>0.14529808944624648</v>
      </c>
    </row>
    <row r="14" spans="1:10" ht="22.5" customHeight="1" x14ac:dyDescent="0.2">
      <c r="A14" s="368" t="s">
        <v>12540</v>
      </c>
      <c r="B14" s="368" t="s">
        <v>12539</v>
      </c>
      <c r="C14" s="368" t="s">
        <v>1010</v>
      </c>
      <c r="D14" s="368">
        <v>7</v>
      </c>
      <c r="E14" s="368">
        <v>0</v>
      </c>
      <c r="F14" s="367">
        <v>2153.4699999999998</v>
      </c>
      <c r="G14" s="366">
        <v>0</v>
      </c>
      <c r="H14" s="366">
        <v>1950.65</v>
      </c>
      <c r="I14" s="366">
        <v>202.82</v>
      </c>
      <c r="J14" s="365">
        <v>9.4182876938150986E-2</v>
      </c>
    </row>
    <row r="15" spans="1:10" ht="22.5" customHeight="1" x14ac:dyDescent="0.2">
      <c r="A15" s="368" t="s">
        <v>3666</v>
      </c>
      <c r="B15" s="368" t="s">
        <v>3665</v>
      </c>
      <c r="C15" s="368" t="s">
        <v>1010</v>
      </c>
      <c r="D15" s="368">
        <v>1</v>
      </c>
      <c r="E15" s="368">
        <v>0</v>
      </c>
      <c r="F15" s="367">
        <v>1689.75</v>
      </c>
      <c r="G15" s="366">
        <v>0</v>
      </c>
      <c r="H15" s="366">
        <v>1061.96</v>
      </c>
      <c r="I15" s="366">
        <v>627.79</v>
      </c>
      <c r="J15" s="365">
        <v>0.37152833259357892</v>
      </c>
    </row>
    <row r="16" spans="1:10" ht="22.5" customHeight="1" x14ac:dyDescent="0.2">
      <c r="A16" s="368" t="s">
        <v>4153</v>
      </c>
      <c r="B16" s="368" t="s">
        <v>4152</v>
      </c>
      <c r="C16" s="368" t="s">
        <v>1010</v>
      </c>
      <c r="D16" s="368">
        <v>1</v>
      </c>
      <c r="E16" s="368">
        <v>0</v>
      </c>
      <c r="F16" s="367">
        <v>1293.75</v>
      </c>
      <c r="G16" s="366">
        <v>0</v>
      </c>
      <c r="H16" s="366">
        <v>877.05</v>
      </c>
      <c r="I16" s="366">
        <v>416.7</v>
      </c>
      <c r="J16" s="365">
        <v>0.32208695652173913</v>
      </c>
    </row>
    <row r="17" spans="1:10" ht="22.5" customHeight="1" x14ac:dyDescent="0.2">
      <c r="A17" s="368" t="s">
        <v>1650</v>
      </c>
      <c r="B17" s="368" t="s">
        <v>1649</v>
      </c>
      <c r="C17" s="368" t="s">
        <v>1159</v>
      </c>
      <c r="D17" s="368">
        <v>4</v>
      </c>
      <c r="E17" s="368">
        <v>0</v>
      </c>
      <c r="F17" s="367">
        <v>2911.03</v>
      </c>
      <c r="G17" s="366">
        <v>0</v>
      </c>
      <c r="H17" s="366">
        <v>312.04000000000002</v>
      </c>
      <c r="I17" s="366">
        <v>2598.9899999999998</v>
      </c>
      <c r="J17" s="365">
        <v>0.89280770036722401</v>
      </c>
    </row>
    <row r="18" spans="1:10" ht="22.5" customHeight="1" x14ac:dyDescent="0.2">
      <c r="A18" s="368" t="s">
        <v>1648</v>
      </c>
      <c r="B18" s="368" t="s">
        <v>1647</v>
      </c>
      <c r="C18" s="368" t="s">
        <v>1159</v>
      </c>
      <c r="D18" s="368">
        <v>3</v>
      </c>
      <c r="E18" s="368">
        <v>0</v>
      </c>
      <c r="F18" s="367">
        <v>7889.88</v>
      </c>
      <c r="G18" s="366">
        <v>0</v>
      </c>
      <c r="H18" s="366">
        <v>6170.4</v>
      </c>
      <c r="I18" s="366">
        <v>1719.48</v>
      </c>
      <c r="J18" s="365">
        <v>0.21793487353419824</v>
      </c>
    </row>
    <row r="19" spans="1:10" ht="22.5" customHeight="1" x14ac:dyDescent="0.2">
      <c r="A19" s="368" t="s">
        <v>1646</v>
      </c>
      <c r="B19" s="368" t="s">
        <v>1645</v>
      </c>
      <c r="C19" s="368" t="s">
        <v>1159</v>
      </c>
      <c r="D19" s="368">
        <v>29</v>
      </c>
      <c r="E19" s="368">
        <v>0</v>
      </c>
      <c r="F19" s="367">
        <v>23255.75</v>
      </c>
      <c r="G19" s="366">
        <v>0</v>
      </c>
      <c r="H19" s="366">
        <v>14715.69</v>
      </c>
      <c r="I19" s="366">
        <v>8540.06</v>
      </c>
      <c r="J19" s="365">
        <v>0.36722358986487214</v>
      </c>
    </row>
    <row r="20" spans="1:10" ht="22.5" customHeight="1" x14ac:dyDescent="0.2">
      <c r="A20" s="368" t="s">
        <v>1644</v>
      </c>
      <c r="B20" s="368" t="s">
        <v>1643</v>
      </c>
      <c r="C20" s="368" t="s">
        <v>1159</v>
      </c>
      <c r="D20" s="368">
        <v>23</v>
      </c>
      <c r="E20" s="368">
        <v>0</v>
      </c>
      <c r="F20" s="367">
        <v>10123.23</v>
      </c>
      <c r="G20" s="366">
        <v>0</v>
      </c>
      <c r="H20" s="366">
        <v>8.74</v>
      </c>
      <c r="I20" s="366">
        <v>10114.49</v>
      </c>
      <c r="J20" s="365">
        <v>0.99913663919519757</v>
      </c>
    </row>
    <row r="21" spans="1:10" ht="22.5" customHeight="1" x14ac:dyDescent="0.2">
      <c r="A21" s="368" t="s">
        <v>1161</v>
      </c>
      <c r="B21" s="368" t="s">
        <v>1160</v>
      </c>
      <c r="C21" s="368" t="s">
        <v>1159</v>
      </c>
      <c r="D21" s="368">
        <v>34</v>
      </c>
      <c r="E21" s="368">
        <v>0</v>
      </c>
      <c r="F21" s="367">
        <v>17363.900000000001</v>
      </c>
      <c r="G21" s="366">
        <v>0</v>
      </c>
      <c r="H21" s="366">
        <v>12978.48</v>
      </c>
      <c r="I21" s="366">
        <v>4385.42</v>
      </c>
      <c r="J21" s="365">
        <v>0.2525596208225111</v>
      </c>
    </row>
    <row r="22" spans="1:10" ht="22.5" customHeight="1" x14ac:dyDescent="0.2">
      <c r="A22" s="368" t="s">
        <v>3126</v>
      </c>
      <c r="B22" s="368" t="s">
        <v>3125</v>
      </c>
      <c r="C22" s="368" t="s">
        <v>1630</v>
      </c>
      <c r="D22" s="368">
        <v>2</v>
      </c>
      <c r="E22" s="368">
        <v>0</v>
      </c>
      <c r="F22" s="367">
        <v>1211.3699999999999</v>
      </c>
      <c r="G22" s="366">
        <v>0</v>
      </c>
      <c r="H22" s="366">
        <v>524.94000000000005</v>
      </c>
      <c r="I22" s="366">
        <v>686.43</v>
      </c>
      <c r="J22" s="365">
        <v>0.56665593501572598</v>
      </c>
    </row>
    <row r="23" spans="1:10" ht="22.5" customHeight="1" x14ac:dyDescent="0.2">
      <c r="A23" s="368" t="s">
        <v>1634</v>
      </c>
      <c r="B23" s="368" t="s">
        <v>1633</v>
      </c>
      <c r="C23" s="368" t="s">
        <v>1630</v>
      </c>
      <c r="D23" s="368">
        <v>3</v>
      </c>
      <c r="E23" s="368">
        <v>0</v>
      </c>
      <c r="F23" s="367">
        <v>1916.49</v>
      </c>
      <c r="G23" s="366">
        <v>0</v>
      </c>
      <c r="H23" s="366">
        <v>1212.54</v>
      </c>
      <c r="I23" s="366">
        <v>703.95</v>
      </c>
      <c r="J23" s="365">
        <v>0.36731211746474024</v>
      </c>
    </row>
    <row r="24" spans="1:10" ht="22.5" customHeight="1" x14ac:dyDescent="0.2">
      <c r="A24" s="368" t="s">
        <v>1632</v>
      </c>
      <c r="B24" s="368" t="s">
        <v>1631</v>
      </c>
      <c r="C24" s="368" t="s">
        <v>1630</v>
      </c>
      <c r="D24" s="368">
        <v>1</v>
      </c>
      <c r="E24" s="368">
        <v>0</v>
      </c>
      <c r="F24" s="367">
        <v>766.08</v>
      </c>
      <c r="G24" s="366">
        <v>0</v>
      </c>
      <c r="H24" s="366">
        <v>403.65</v>
      </c>
      <c r="I24" s="366">
        <v>362.43</v>
      </c>
      <c r="J24" s="365">
        <v>0.47309680451127817</v>
      </c>
    </row>
    <row r="25" spans="1:10" ht="22.5" customHeight="1" x14ac:dyDescent="0.2">
      <c r="A25" s="368" t="s">
        <v>2962</v>
      </c>
      <c r="B25" s="368" t="s">
        <v>2961</v>
      </c>
      <c r="C25" s="368" t="s">
        <v>1010</v>
      </c>
      <c r="D25" s="368">
        <v>4</v>
      </c>
      <c r="E25" s="368">
        <v>0</v>
      </c>
      <c r="F25" s="367">
        <v>6360</v>
      </c>
      <c r="G25" s="366">
        <v>0</v>
      </c>
      <c r="H25" s="366">
        <v>4359.4799999999996</v>
      </c>
      <c r="I25" s="366">
        <v>2000.52</v>
      </c>
      <c r="J25" s="365">
        <v>0.31454716981132075</v>
      </c>
    </row>
    <row r="26" spans="1:10" ht="22.5" customHeight="1" x14ac:dyDescent="0.2">
      <c r="A26" s="368" t="s">
        <v>3668</v>
      </c>
      <c r="B26" s="368" t="s">
        <v>3667</v>
      </c>
      <c r="C26" s="368" t="s">
        <v>1010</v>
      </c>
      <c r="D26" s="368">
        <v>1</v>
      </c>
      <c r="E26" s="368">
        <v>0</v>
      </c>
      <c r="F26" s="367">
        <v>1756.8</v>
      </c>
      <c r="G26" s="366">
        <v>0</v>
      </c>
      <c r="H26" s="366">
        <v>1037.46</v>
      </c>
      <c r="I26" s="366">
        <v>719.34</v>
      </c>
      <c r="J26" s="365">
        <v>0.40946038251366118</v>
      </c>
    </row>
    <row r="27" spans="1:10" ht="22.5" customHeight="1" x14ac:dyDescent="0.2">
      <c r="A27" s="368" t="s">
        <v>2970</v>
      </c>
      <c r="B27" s="368" t="s">
        <v>9305</v>
      </c>
      <c r="C27" s="368" t="s">
        <v>1010</v>
      </c>
      <c r="D27" s="368">
        <v>1</v>
      </c>
      <c r="E27" s="368">
        <v>0</v>
      </c>
      <c r="F27" s="367">
        <v>1396.55</v>
      </c>
      <c r="G27" s="366">
        <v>0</v>
      </c>
      <c r="H27" s="366">
        <v>985.97</v>
      </c>
      <c r="I27" s="366">
        <v>410.58</v>
      </c>
      <c r="J27" s="365">
        <v>0.29399591851347967</v>
      </c>
    </row>
    <row r="28" spans="1:10" ht="22.5" customHeight="1" x14ac:dyDescent="0.2">
      <c r="A28" s="368" t="s">
        <v>1039</v>
      </c>
      <c r="B28" s="368" t="s">
        <v>221</v>
      </c>
      <c r="C28" s="368" t="s">
        <v>1010</v>
      </c>
      <c r="D28" s="368">
        <v>10</v>
      </c>
      <c r="E28" s="368">
        <v>0</v>
      </c>
      <c r="F28" s="367">
        <v>6660</v>
      </c>
      <c r="G28" s="366">
        <v>0</v>
      </c>
      <c r="H28" s="366">
        <v>6659.8</v>
      </c>
      <c r="I28" s="366">
        <v>0.2</v>
      </c>
      <c r="J28" s="365">
        <v>3.0030030030030029E-5</v>
      </c>
    </row>
    <row r="29" spans="1:10" ht="22.5" customHeight="1" x14ac:dyDescent="0.2">
      <c r="A29" s="368" t="s">
        <v>1068</v>
      </c>
      <c r="B29" s="368" t="s">
        <v>218</v>
      </c>
      <c r="C29" s="368" t="s">
        <v>1010</v>
      </c>
      <c r="D29" s="368">
        <v>1</v>
      </c>
      <c r="E29" s="368">
        <v>0</v>
      </c>
      <c r="F29" s="367">
        <v>254</v>
      </c>
      <c r="G29" s="366">
        <v>0</v>
      </c>
      <c r="H29" s="366">
        <v>252.5</v>
      </c>
      <c r="I29" s="366">
        <v>1.5</v>
      </c>
      <c r="J29" s="365">
        <v>5.905511811023622E-3</v>
      </c>
    </row>
    <row r="30" spans="1:10" ht="22.5" customHeight="1" x14ac:dyDescent="0.2">
      <c r="A30" s="368" t="s">
        <v>1036</v>
      </c>
      <c r="B30" s="368" t="s">
        <v>1035</v>
      </c>
      <c r="C30" s="368" t="s">
        <v>1010</v>
      </c>
      <c r="D30" s="368">
        <v>6</v>
      </c>
      <c r="E30" s="368">
        <v>0</v>
      </c>
      <c r="F30" s="367">
        <v>1998</v>
      </c>
      <c r="G30" s="366">
        <v>0</v>
      </c>
      <c r="H30" s="366">
        <v>1960.26</v>
      </c>
      <c r="I30" s="366">
        <v>37.74</v>
      </c>
      <c r="J30" s="365">
        <v>1.8888888888888889E-2</v>
      </c>
    </row>
    <row r="31" spans="1:10" ht="22.5" customHeight="1" x14ac:dyDescent="0.2">
      <c r="A31" s="368" t="s">
        <v>5204</v>
      </c>
      <c r="B31" s="368" t="s">
        <v>217</v>
      </c>
      <c r="C31" s="368" t="s">
        <v>1010</v>
      </c>
      <c r="D31" s="368">
        <v>1</v>
      </c>
      <c r="E31" s="368">
        <v>0</v>
      </c>
      <c r="F31" s="367">
        <v>196</v>
      </c>
      <c r="G31" s="366">
        <v>0</v>
      </c>
      <c r="H31" s="366">
        <v>177.97</v>
      </c>
      <c r="I31" s="366">
        <v>18.03</v>
      </c>
      <c r="J31" s="365">
        <v>9.1989795918367354E-2</v>
      </c>
    </row>
    <row r="32" spans="1:10" ht="22.5" customHeight="1" x14ac:dyDescent="0.2">
      <c r="A32" s="368" t="s">
        <v>14868</v>
      </c>
      <c r="B32" s="368" t="s">
        <v>14867</v>
      </c>
      <c r="C32" s="368" t="s">
        <v>1010</v>
      </c>
      <c r="D32" s="368">
        <v>1</v>
      </c>
      <c r="E32" s="368">
        <v>0</v>
      </c>
      <c r="F32" s="367">
        <v>414.59</v>
      </c>
      <c r="G32" s="366">
        <v>0</v>
      </c>
      <c r="H32" s="366">
        <v>370.74</v>
      </c>
      <c r="I32" s="366">
        <v>43.85</v>
      </c>
      <c r="J32" s="365">
        <v>0.10576714344291951</v>
      </c>
    </row>
    <row r="33" spans="1:10" ht="22.5" customHeight="1" x14ac:dyDescent="0.2">
      <c r="A33" s="368" t="s">
        <v>14899</v>
      </c>
      <c r="B33" s="368" t="s">
        <v>14898</v>
      </c>
      <c r="C33" s="368" t="s">
        <v>1010</v>
      </c>
      <c r="D33" s="368">
        <v>1</v>
      </c>
      <c r="E33" s="368">
        <v>0</v>
      </c>
      <c r="F33" s="367">
        <v>0.01</v>
      </c>
      <c r="G33" s="366">
        <v>0</v>
      </c>
      <c r="H33" s="366">
        <v>0.01</v>
      </c>
      <c r="I33" s="366">
        <v>0</v>
      </c>
      <c r="J33" s="365">
        <v>0</v>
      </c>
    </row>
    <row r="34" spans="1:10" ht="22.5" customHeight="1" x14ac:dyDescent="0.2">
      <c r="A34" s="368" t="s">
        <v>1103</v>
      </c>
      <c r="B34" s="368" t="s">
        <v>1102</v>
      </c>
      <c r="C34" s="368" t="s">
        <v>1010</v>
      </c>
      <c r="D34" s="368">
        <v>90</v>
      </c>
      <c r="E34" s="368">
        <v>0</v>
      </c>
      <c r="F34" s="367">
        <v>3240</v>
      </c>
      <c r="G34" s="366">
        <v>0</v>
      </c>
      <c r="H34" s="366">
        <v>1908</v>
      </c>
      <c r="I34" s="366">
        <v>1332</v>
      </c>
      <c r="J34" s="365">
        <v>0.41111111111111109</v>
      </c>
    </row>
    <row r="35" spans="1:10" ht="22.5" customHeight="1" x14ac:dyDescent="0.2">
      <c r="A35" s="368" t="s">
        <v>14887</v>
      </c>
      <c r="B35" s="368" t="s">
        <v>14886</v>
      </c>
      <c r="C35" s="368" t="s">
        <v>1010</v>
      </c>
      <c r="D35" s="368">
        <v>1</v>
      </c>
      <c r="E35" s="368">
        <v>0</v>
      </c>
      <c r="F35" s="367">
        <v>3325.66</v>
      </c>
      <c r="G35" s="366">
        <v>0</v>
      </c>
      <c r="H35" s="366">
        <v>1636.96</v>
      </c>
      <c r="I35" s="366">
        <v>1688.7</v>
      </c>
      <c r="J35" s="365">
        <v>0.50777890704401529</v>
      </c>
    </row>
    <row r="36" spans="1:10" ht="22.5" customHeight="1" x14ac:dyDescent="0.2">
      <c r="A36" s="368" t="s">
        <v>14897</v>
      </c>
      <c r="B36" s="368" t="s">
        <v>14896</v>
      </c>
      <c r="C36" s="368" t="s">
        <v>1010</v>
      </c>
      <c r="D36" s="368">
        <v>7</v>
      </c>
      <c r="E36" s="368">
        <v>0</v>
      </c>
      <c r="F36" s="367">
        <v>4658.5</v>
      </c>
      <c r="G36" s="366">
        <v>0</v>
      </c>
      <c r="H36" s="366">
        <v>4314.21</v>
      </c>
      <c r="I36" s="366">
        <v>344.29</v>
      </c>
      <c r="J36" s="365">
        <v>7.3905763657829776E-2</v>
      </c>
    </row>
    <row r="37" spans="1:10" ht="22.5" customHeight="1" x14ac:dyDescent="0.2">
      <c r="A37" s="368" t="s">
        <v>14895</v>
      </c>
      <c r="B37" s="368" t="s">
        <v>14894</v>
      </c>
      <c r="C37" s="368" t="s">
        <v>1010</v>
      </c>
      <c r="D37" s="368">
        <v>4</v>
      </c>
      <c r="E37" s="368">
        <v>0</v>
      </c>
      <c r="F37" s="367">
        <v>9728.1200000000008</v>
      </c>
      <c r="G37" s="366">
        <v>0</v>
      </c>
      <c r="H37" s="366">
        <v>7678.16</v>
      </c>
      <c r="I37" s="366">
        <v>2049.96</v>
      </c>
      <c r="J37" s="365">
        <v>0.21072519664642295</v>
      </c>
    </row>
    <row r="38" spans="1:10" ht="22.5" customHeight="1" x14ac:dyDescent="0.2">
      <c r="A38" s="368" t="s">
        <v>14893</v>
      </c>
      <c r="B38" s="368" t="s">
        <v>14892</v>
      </c>
      <c r="C38" s="368" t="s">
        <v>1010</v>
      </c>
      <c r="D38" s="368">
        <v>13</v>
      </c>
      <c r="E38" s="368">
        <v>0</v>
      </c>
      <c r="F38" s="367">
        <v>27637.9</v>
      </c>
      <c r="G38" s="366">
        <v>0</v>
      </c>
      <c r="H38" s="366">
        <v>23614.76</v>
      </c>
      <c r="I38" s="366">
        <v>4023.14</v>
      </c>
      <c r="J38" s="365">
        <v>0.1455660524135336</v>
      </c>
    </row>
    <row r="39" spans="1:10" ht="22.5" customHeight="1" x14ac:dyDescent="0.2">
      <c r="A39" s="368" t="s">
        <v>14885</v>
      </c>
      <c r="B39" s="368" t="s">
        <v>14884</v>
      </c>
      <c r="C39" s="368" t="s">
        <v>1010</v>
      </c>
      <c r="D39" s="368">
        <v>6</v>
      </c>
      <c r="E39" s="368">
        <v>0</v>
      </c>
      <c r="F39" s="367">
        <v>11185.62</v>
      </c>
      <c r="G39" s="366">
        <v>0</v>
      </c>
      <c r="H39" s="366">
        <v>9560.34</v>
      </c>
      <c r="I39" s="366">
        <v>1625.28</v>
      </c>
      <c r="J39" s="365">
        <v>0.14530084161628948</v>
      </c>
    </row>
    <row r="40" spans="1:10" ht="22.5" customHeight="1" x14ac:dyDescent="0.2">
      <c r="A40" s="368" t="s">
        <v>14878</v>
      </c>
      <c r="B40" s="368" t="s">
        <v>14877</v>
      </c>
      <c r="C40" s="368" t="s">
        <v>1010</v>
      </c>
      <c r="D40" s="368">
        <v>4</v>
      </c>
      <c r="E40" s="368">
        <v>0</v>
      </c>
      <c r="F40" s="367">
        <v>1152.4000000000001</v>
      </c>
      <c r="G40" s="366">
        <v>0</v>
      </c>
      <c r="H40" s="366">
        <v>862.2</v>
      </c>
      <c r="I40" s="366">
        <v>290.2</v>
      </c>
      <c r="J40" s="365">
        <v>0.25182228392919126</v>
      </c>
    </row>
    <row r="41" spans="1:10" ht="22.5" customHeight="1" x14ac:dyDescent="0.2">
      <c r="A41" s="368" t="s">
        <v>3688</v>
      </c>
      <c r="B41" s="368" t="s">
        <v>3687</v>
      </c>
      <c r="C41" s="368" t="s">
        <v>1010</v>
      </c>
      <c r="D41" s="372">
        <v>11</v>
      </c>
      <c r="E41" s="372">
        <v>0</v>
      </c>
      <c r="F41" s="373">
        <v>0.11</v>
      </c>
      <c r="G41" s="374">
        <v>0</v>
      </c>
      <c r="H41" s="374">
        <v>17922.990000000002</v>
      </c>
      <c r="I41" s="374">
        <v>-17922.88</v>
      </c>
      <c r="J41" s="375">
        <v>-162935.27272727274</v>
      </c>
    </row>
    <row r="42" spans="1:10" ht="22.5" customHeight="1" x14ac:dyDescent="0.2">
      <c r="A42" s="368"/>
      <c r="B42" s="368"/>
      <c r="C42" s="368"/>
      <c r="D42" s="368">
        <f>SUM(D9:D41)</f>
        <v>303</v>
      </c>
      <c r="E42" s="368">
        <f t="shared" ref="E42:I42" si="0">SUM(E9:E41)</f>
        <v>0</v>
      </c>
      <c r="F42" s="382">
        <f t="shared" si="0"/>
        <v>197939.71999999997</v>
      </c>
      <c r="G42" s="382">
        <f t="shared" si="0"/>
        <v>0</v>
      </c>
      <c r="H42" s="382">
        <f t="shared" si="0"/>
        <v>158328.88</v>
      </c>
      <c r="I42" s="382">
        <f t="shared" si="0"/>
        <v>39610.839999999967</v>
      </c>
      <c r="J42" s="365"/>
    </row>
    <row r="43" spans="1:10" ht="22.5" customHeight="1" x14ac:dyDescent="0.2">
      <c r="A43" s="368"/>
      <c r="B43" s="368"/>
      <c r="C43" s="368"/>
      <c r="D43" s="368"/>
      <c r="E43" s="368"/>
      <c r="F43" s="367"/>
      <c r="G43" s="366"/>
      <c r="H43" s="366"/>
      <c r="I43" s="366"/>
      <c r="J43" s="365"/>
    </row>
    <row r="44" spans="1:10" ht="22.5" customHeight="1" x14ac:dyDescent="0.2">
      <c r="A44" s="368"/>
      <c r="B44" s="368"/>
      <c r="C44" s="368"/>
      <c r="D44" s="368"/>
      <c r="E44" s="368"/>
      <c r="F44" s="367"/>
      <c r="G44" s="366"/>
      <c r="H44" s="366"/>
      <c r="I44" s="366"/>
      <c r="J44" s="365"/>
    </row>
    <row r="45" spans="1:10" ht="22.5" customHeight="1" x14ac:dyDescent="0.2">
      <c r="A45" s="368"/>
      <c r="B45" s="368"/>
      <c r="C45" s="368"/>
      <c r="D45" s="368"/>
      <c r="E45" s="368"/>
      <c r="F45" s="367"/>
      <c r="G45" s="366"/>
      <c r="H45" s="366"/>
      <c r="I45" s="366"/>
      <c r="J45" s="365"/>
    </row>
    <row r="46" spans="1:10" ht="22.5" customHeight="1" x14ac:dyDescent="0.2">
      <c r="A46" s="368" t="s">
        <v>1138</v>
      </c>
      <c r="B46" s="368" t="s">
        <v>1137</v>
      </c>
      <c r="C46" s="368" t="s">
        <v>1010</v>
      </c>
      <c r="D46" s="368">
        <v>1</v>
      </c>
      <c r="E46" s="368">
        <v>0</v>
      </c>
      <c r="F46" s="367">
        <v>348.59</v>
      </c>
      <c r="G46" s="366">
        <v>0</v>
      </c>
      <c r="H46" s="366">
        <v>299.95</v>
      </c>
      <c r="I46" s="366">
        <v>48.64</v>
      </c>
      <c r="J46" s="365">
        <v>0.13953354944203791</v>
      </c>
    </row>
    <row r="47" spans="1:10" ht="22.5" customHeight="1" x14ac:dyDescent="0.2">
      <c r="A47" s="368" t="s">
        <v>9321</v>
      </c>
      <c r="B47" s="368" t="s">
        <v>9320</v>
      </c>
      <c r="C47" s="368" t="s">
        <v>1010</v>
      </c>
      <c r="D47" s="368">
        <v>2</v>
      </c>
      <c r="E47" s="368">
        <v>0</v>
      </c>
      <c r="F47" s="367">
        <v>2822.4</v>
      </c>
      <c r="G47" s="366">
        <v>0</v>
      </c>
      <c r="H47" s="366">
        <v>2122.1</v>
      </c>
      <c r="I47" s="366">
        <v>700.3</v>
      </c>
      <c r="J47" s="365">
        <v>0.24812216553287983</v>
      </c>
    </row>
    <row r="48" spans="1:10" ht="22.5" customHeight="1" x14ac:dyDescent="0.2">
      <c r="A48" s="368" t="s">
        <v>3122</v>
      </c>
      <c r="B48" s="368" t="s">
        <v>3121</v>
      </c>
      <c r="C48" s="368" t="s">
        <v>1010</v>
      </c>
      <c r="D48" s="368">
        <v>2</v>
      </c>
      <c r="E48" s="368">
        <v>0</v>
      </c>
      <c r="F48" s="367">
        <v>937.98</v>
      </c>
      <c r="G48" s="366">
        <v>0</v>
      </c>
      <c r="H48" s="366">
        <v>719.14</v>
      </c>
      <c r="I48" s="366">
        <v>218.84</v>
      </c>
      <c r="J48" s="365">
        <v>0.2333098786754515</v>
      </c>
    </row>
    <row r="49" spans="1:10" ht="22.5" customHeight="1" x14ac:dyDescent="0.2">
      <c r="A49" s="368" t="s">
        <v>2286</v>
      </c>
      <c r="B49" s="368" t="s">
        <v>2285</v>
      </c>
      <c r="C49" s="368" t="s">
        <v>1010</v>
      </c>
      <c r="D49" s="368">
        <v>6</v>
      </c>
      <c r="E49" s="368">
        <v>0</v>
      </c>
      <c r="F49" s="367">
        <v>2094.39</v>
      </c>
      <c r="G49" s="366">
        <v>0</v>
      </c>
      <c r="H49" s="366">
        <v>1710.96</v>
      </c>
      <c r="I49" s="366">
        <v>383.43</v>
      </c>
      <c r="J49" s="365">
        <v>0.18307478549840286</v>
      </c>
    </row>
    <row r="50" spans="1:10" ht="22.5" customHeight="1" x14ac:dyDescent="0.2">
      <c r="A50" s="368" t="s">
        <v>5999</v>
      </c>
      <c r="B50" s="368" t="s">
        <v>5998</v>
      </c>
      <c r="C50" s="368" t="s">
        <v>1010</v>
      </c>
      <c r="D50" s="368">
        <v>4</v>
      </c>
      <c r="E50" s="368">
        <v>0</v>
      </c>
      <c r="F50" s="367">
        <v>1242.43</v>
      </c>
      <c r="G50" s="366">
        <v>0</v>
      </c>
      <c r="H50" s="366">
        <v>1046.1600000000001</v>
      </c>
      <c r="I50" s="366">
        <v>196.27</v>
      </c>
      <c r="J50" s="365">
        <v>0.15797268256561739</v>
      </c>
    </row>
    <row r="51" spans="1:10" ht="22.5" customHeight="1" x14ac:dyDescent="0.2">
      <c r="A51" s="368" t="s">
        <v>6041</v>
      </c>
      <c r="B51" s="368" t="s">
        <v>6040</v>
      </c>
      <c r="C51" s="368" t="s">
        <v>1010</v>
      </c>
      <c r="D51" s="368">
        <v>3</v>
      </c>
      <c r="E51" s="368">
        <v>0</v>
      </c>
      <c r="F51" s="367">
        <v>1271.22</v>
      </c>
      <c r="G51" s="366">
        <v>0</v>
      </c>
      <c r="H51" s="366">
        <v>974.52</v>
      </c>
      <c r="I51" s="366">
        <v>296.7</v>
      </c>
      <c r="J51" s="365">
        <v>0.23339783829706895</v>
      </c>
    </row>
    <row r="52" spans="1:10" ht="22.5" customHeight="1" x14ac:dyDescent="0.2">
      <c r="A52" s="368" t="s">
        <v>3118</v>
      </c>
      <c r="B52" s="368" t="s">
        <v>3117</v>
      </c>
      <c r="C52" s="368" t="s">
        <v>1010</v>
      </c>
      <c r="D52" s="368">
        <v>1</v>
      </c>
      <c r="E52" s="368">
        <v>0</v>
      </c>
      <c r="F52" s="367">
        <v>320.16000000000003</v>
      </c>
      <c r="G52" s="366">
        <v>0</v>
      </c>
      <c r="H52" s="366">
        <v>247.86</v>
      </c>
      <c r="I52" s="366">
        <v>72.3</v>
      </c>
      <c r="J52" s="365">
        <v>0.22582458770614694</v>
      </c>
    </row>
    <row r="53" spans="1:10" ht="22.5" customHeight="1" x14ac:dyDescent="0.2">
      <c r="A53" s="368" t="s">
        <v>2280</v>
      </c>
      <c r="B53" s="368" t="s">
        <v>2279</v>
      </c>
      <c r="C53" s="368" t="s">
        <v>1010</v>
      </c>
      <c r="D53" s="368">
        <v>5</v>
      </c>
      <c r="E53" s="368">
        <v>0</v>
      </c>
      <c r="F53" s="367">
        <v>808.4</v>
      </c>
      <c r="G53" s="366">
        <v>0</v>
      </c>
      <c r="H53" s="366">
        <v>698.35</v>
      </c>
      <c r="I53" s="366">
        <v>110.05</v>
      </c>
      <c r="J53" s="365">
        <v>0.1361331024245423</v>
      </c>
    </row>
    <row r="54" spans="1:10" ht="22.5" customHeight="1" x14ac:dyDescent="0.2">
      <c r="A54" s="368" t="s">
        <v>14891</v>
      </c>
      <c r="B54" s="368" t="s">
        <v>14890</v>
      </c>
      <c r="C54" s="368" t="s">
        <v>1010</v>
      </c>
      <c r="D54" s="368">
        <v>1</v>
      </c>
      <c r="E54" s="368">
        <v>0</v>
      </c>
      <c r="F54" s="367">
        <v>666.99</v>
      </c>
      <c r="G54" s="366">
        <v>0</v>
      </c>
      <c r="H54" s="366">
        <v>322.32</v>
      </c>
      <c r="I54" s="366">
        <v>344.67</v>
      </c>
      <c r="J54" s="365">
        <v>0.51675437412854763</v>
      </c>
    </row>
    <row r="55" spans="1:10" ht="22.5" customHeight="1" x14ac:dyDescent="0.2">
      <c r="A55" s="368" t="s">
        <v>1621</v>
      </c>
      <c r="B55" s="368" t="s">
        <v>1620</v>
      </c>
      <c r="C55" s="368" t="s">
        <v>1010</v>
      </c>
      <c r="D55" s="368">
        <v>2</v>
      </c>
      <c r="E55" s="368">
        <v>0</v>
      </c>
      <c r="F55" s="367">
        <v>2536.44</v>
      </c>
      <c r="G55" s="366">
        <v>0</v>
      </c>
      <c r="H55" s="366">
        <v>2213.62</v>
      </c>
      <c r="I55" s="366">
        <v>322.82</v>
      </c>
      <c r="J55" s="365">
        <v>0.12727287063758655</v>
      </c>
    </row>
    <row r="56" spans="1:10" ht="22.5" customHeight="1" x14ac:dyDescent="0.2">
      <c r="A56" s="368" t="s">
        <v>1619</v>
      </c>
      <c r="B56" s="368" t="s">
        <v>1618</v>
      </c>
      <c r="C56" s="368" t="s">
        <v>1010</v>
      </c>
      <c r="D56" s="368">
        <v>15</v>
      </c>
      <c r="E56" s="368">
        <v>0</v>
      </c>
      <c r="F56" s="367">
        <v>9485.68</v>
      </c>
      <c r="G56" s="366">
        <v>-5796.18</v>
      </c>
      <c r="H56" s="366">
        <v>3142.97</v>
      </c>
      <c r="I56" s="366">
        <v>546.53</v>
      </c>
      <c r="J56" s="365">
        <v>0.14813118308713918</v>
      </c>
    </row>
    <row r="57" spans="1:10" ht="22.5" customHeight="1" x14ac:dyDescent="0.2">
      <c r="A57" s="368" t="s">
        <v>2272</v>
      </c>
      <c r="B57" s="368" t="s">
        <v>2271</v>
      </c>
      <c r="C57" s="368" t="s">
        <v>1010</v>
      </c>
      <c r="D57" s="368">
        <v>1</v>
      </c>
      <c r="E57" s="368">
        <v>0</v>
      </c>
      <c r="F57" s="367">
        <v>623.62</v>
      </c>
      <c r="G57" s="366">
        <v>0</v>
      </c>
      <c r="H57" s="366">
        <v>507.35</v>
      </c>
      <c r="I57" s="366">
        <v>116.27</v>
      </c>
      <c r="J57" s="365">
        <v>0.18644366761810077</v>
      </c>
    </row>
    <row r="58" spans="1:10" ht="22.5" customHeight="1" x14ac:dyDescent="0.2">
      <c r="A58" s="368" t="s">
        <v>14883</v>
      </c>
      <c r="B58" s="368" t="s">
        <v>14882</v>
      </c>
      <c r="C58" s="368" t="s">
        <v>1010</v>
      </c>
      <c r="D58" s="368">
        <v>2</v>
      </c>
      <c r="E58" s="368">
        <v>0</v>
      </c>
      <c r="F58" s="367">
        <v>861.62</v>
      </c>
      <c r="G58" s="366">
        <v>0</v>
      </c>
      <c r="H58" s="366">
        <v>751.96</v>
      </c>
      <c r="I58" s="366">
        <v>109.66</v>
      </c>
      <c r="J58" s="365">
        <v>0.12727188319676888</v>
      </c>
    </row>
    <row r="59" spans="1:10" ht="22.5" customHeight="1" x14ac:dyDescent="0.2">
      <c r="A59" s="368" t="s">
        <v>11339</v>
      </c>
      <c r="B59" s="368" t="s">
        <v>11338</v>
      </c>
      <c r="C59" s="368" t="s">
        <v>1010</v>
      </c>
      <c r="D59" s="368">
        <v>3</v>
      </c>
      <c r="E59" s="368">
        <v>0</v>
      </c>
      <c r="F59" s="367">
        <v>705.92</v>
      </c>
      <c r="G59" s="366">
        <v>0</v>
      </c>
      <c r="H59" s="366">
        <v>584.76</v>
      </c>
      <c r="I59" s="366">
        <v>121.16</v>
      </c>
      <c r="J59" s="365">
        <v>0.17163417951042612</v>
      </c>
    </row>
    <row r="60" spans="1:10" ht="22.5" customHeight="1" x14ac:dyDescent="0.2">
      <c r="A60" s="368" t="s">
        <v>3112</v>
      </c>
      <c r="B60" s="368" t="s">
        <v>3111</v>
      </c>
      <c r="C60" s="368" t="s">
        <v>1010</v>
      </c>
      <c r="D60" s="368">
        <v>6</v>
      </c>
      <c r="E60" s="368">
        <v>0</v>
      </c>
      <c r="F60" s="367">
        <v>4560.72</v>
      </c>
      <c r="G60" s="366">
        <v>0</v>
      </c>
      <c r="H60" s="366">
        <v>3840.6</v>
      </c>
      <c r="I60" s="366">
        <v>720.12</v>
      </c>
      <c r="J60" s="365">
        <v>0.15789612166500025</v>
      </c>
    </row>
    <row r="61" spans="1:10" ht="22.5" customHeight="1" x14ac:dyDescent="0.2">
      <c r="A61" s="368" t="s">
        <v>2262</v>
      </c>
      <c r="B61" s="368" t="s">
        <v>2261</v>
      </c>
      <c r="C61" s="368" t="s">
        <v>1010</v>
      </c>
      <c r="D61" s="368">
        <v>1</v>
      </c>
      <c r="E61" s="368">
        <v>0</v>
      </c>
      <c r="F61" s="367">
        <v>990.56</v>
      </c>
      <c r="G61" s="366">
        <v>0</v>
      </c>
      <c r="H61" s="366">
        <v>730.47</v>
      </c>
      <c r="I61" s="366">
        <v>260.08999999999997</v>
      </c>
      <c r="J61" s="365">
        <v>0.26256864803747376</v>
      </c>
    </row>
    <row r="62" spans="1:10" ht="22.5" customHeight="1" x14ac:dyDescent="0.2">
      <c r="A62" s="368" t="s">
        <v>1611</v>
      </c>
      <c r="B62" s="368" t="s">
        <v>1610</v>
      </c>
      <c r="C62" s="368" t="s">
        <v>1010</v>
      </c>
      <c r="D62" s="368">
        <v>3</v>
      </c>
      <c r="E62" s="368">
        <v>0</v>
      </c>
      <c r="F62" s="367">
        <v>3127.17</v>
      </c>
      <c r="G62" s="366">
        <v>0</v>
      </c>
      <c r="H62" s="366">
        <v>2729.16</v>
      </c>
      <c r="I62" s="366">
        <v>398.01</v>
      </c>
      <c r="J62" s="365">
        <v>0.12727482036473872</v>
      </c>
    </row>
    <row r="63" spans="1:10" ht="22.5" customHeight="1" x14ac:dyDescent="0.2">
      <c r="A63" s="368" t="s">
        <v>6679</v>
      </c>
      <c r="B63" s="368" t="s">
        <v>6678</v>
      </c>
      <c r="C63" s="368" t="s">
        <v>1010</v>
      </c>
      <c r="D63" s="368">
        <v>3</v>
      </c>
      <c r="E63" s="368">
        <v>0</v>
      </c>
      <c r="F63" s="367">
        <v>1891.47</v>
      </c>
      <c r="G63" s="366">
        <v>0</v>
      </c>
      <c r="H63" s="366">
        <v>1650.75</v>
      </c>
      <c r="I63" s="366">
        <v>240.72</v>
      </c>
      <c r="J63" s="365">
        <v>0.12726609462481561</v>
      </c>
    </row>
    <row r="64" spans="1:10" ht="22.5" customHeight="1" x14ac:dyDescent="0.2">
      <c r="A64" s="368" t="s">
        <v>3772</v>
      </c>
      <c r="B64" s="368" t="s">
        <v>3771</v>
      </c>
      <c r="C64" s="368" t="s">
        <v>1010</v>
      </c>
      <c r="D64" s="368">
        <v>2</v>
      </c>
      <c r="E64" s="368">
        <v>0</v>
      </c>
      <c r="F64" s="367">
        <v>869.24</v>
      </c>
      <c r="G64" s="366">
        <v>0</v>
      </c>
      <c r="H64" s="366">
        <v>645.28</v>
      </c>
      <c r="I64" s="366">
        <v>223.96</v>
      </c>
      <c r="J64" s="365">
        <v>0.25765036123510193</v>
      </c>
    </row>
    <row r="65" spans="1:10" ht="22.5" customHeight="1" x14ac:dyDescent="0.2">
      <c r="A65" s="368" t="s">
        <v>2254</v>
      </c>
      <c r="B65" s="368" t="s">
        <v>2253</v>
      </c>
      <c r="C65" s="368" t="s">
        <v>1010</v>
      </c>
      <c r="D65" s="368">
        <v>5</v>
      </c>
      <c r="E65" s="368">
        <v>0</v>
      </c>
      <c r="F65" s="367">
        <v>2079.6999999999998</v>
      </c>
      <c r="G65" s="366">
        <v>0</v>
      </c>
      <c r="H65" s="366">
        <v>1811.75</v>
      </c>
      <c r="I65" s="366">
        <v>267.95</v>
      </c>
      <c r="J65" s="365">
        <v>0.12884069817762178</v>
      </c>
    </row>
    <row r="66" spans="1:10" ht="22.5" customHeight="1" x14ac:dyDescent="0.2">
      <c r="A66" s="368" t="s">
        <v>4501</v>
      </c>
      <c r="B66" s="368" t="s">
        <v>4500</v>
      </c>
      <c r="C66" s="368" t="s">
        <v>1010</v>
      </c>
      <c r="D66" s="368">
        <v>1</v>
      </c>
      <c r="E66" s="368">
        <v>0</v>
      </c>
      <c r="F66" s="367">
        <v>1063.1400000000001</v>
      </c>
      <c r="G66" s="366">
        <v>0</v>
      </c>
      <c r="H66" s="366">
        <v>785.09</v>
      </c>
      <c r="I66" s="366">
        <v>278.05</v>
      </c>
      <c r="J66" s="365">
        <v>0.26153658031867866</v>
      </c>
    </row>
    <row r="67" spans="1:10" ht="22.5" customHeight="1" x14ac:dyDescent="0.2">
      <c r="A67" s="368" t="s">
        <v>3768</v>
      </c>
      <c r="B67" s="368" t="s">
        <v>3767</v>
      </c>
      <c r="C67" s="368" t="s">
        <v>1010</v>
      </c>
      <c r="D67" s="368">
        <v>1</v>
      </c>
      <c r="E67" s="368">
        <v>0</v>
      </c>
      <c r="F67" s="367">
        <v>778.42</v>
      </c>
      <c r="G67" s="366">
        <v>0</v>
      </c>
      <c r="H67" s="366">
        <v>602.65</v>
      </c>
      <c r="I67" s="366">
        <v>175.77</v>
      </c>
      <c r="J67" s="365">
        <v>0.22580355078235401</v>
      </c>
    </row>
    <row r="68" spans="1:10" ht="22.5" customHeight="1" x14ac:dyDescent="0.2">
      <c r="A68" s="368" t="s">
        <v>4499</v>
      </c>
      <c r="B68" s="368" t="s">
        <v>4498</v>
      </c>
      <c r="C68" s="368" t="s">
        <v>1010</v>
      </c>
      <c r="D68" s="368">
        <v>2</v>
      </c>
      <c r="E68" s="368">
        <v>0</v>
      </c>
      <c r="F68" s="367">
        <v>1313.42</v>
      </c>
      <c r="G68" s="366">
        <v>0</v>
      </c>
      <c r="H68" s="366">
        <v>1146.26</v>
      </c>
      <c r="I68" s="366">
        <v>167.16</v>
      </c>
      <c r="J68" s="365">
        <v>0.12727078923725846</v>
      </c>
    </row>
    <row r="69" spans="1:10" ht="22.5" customHeight="1" x14ac:dyDescent="0.2">
      <c r="A69" s="368" t="s">
        <v>2252</v>
      </c>
      <c r="B69" s="368" t="s">
        <v>2251</v>
      </c>
      <c r="C69" s="368" t="s">
        <v>1010</v>
      </c>
      <c r="D69" s="368">
        <v>2</v>
      </c>
      <c r="E69" s="368">
        <v>0</v>
      </c>
      <c r="F69" s="367">
        <v>2873.84</v>
      </c>
      <c r="G69" s="366">
        <v>0</v>
      </c>
      <c r="H69" s="366">
        <v>2156.7800000000002</v>
      </c>
      <c r="I69" s="366">
        <v>717.06</v>
      </c>
      <c r="J69" s="365">
        <v>0.24951284692258441</v>
      </c>
    </row>
    <row r="70" spans="1:10" ht="22.5" customHeight="1" x14ac:dyDescent="0.2">
      <c r="A70" s="368" t="s">
        <v>3108</v>
      </c>
      <c r="B70" s="368" t="s">
        <v>3107</v>
      </c>
      <c r="C70" s="368" t="s">
        <v>1010</v>
      </c>
      <c r="D70" s="368">
        <v>2</v>
      </c>
      <c r="E70" s="368">
        <v>0</v>
      </c>
      <c r="F70" s="367">
        <v>1193.76</v>
      </c>
      <c r="G70" s="366">
        <v>0</v>
      </c>
      <c r="H70" s="366">
        <v>924.2</v>
      </c>
      <c r="I70" s="366">
        <v>269.56</v>
      </c>
      <c r="J70" s="365">
        <v>0.22580753250234553</v>
      </c>
    </row>
    <row r="71" spans="1:10" ht="22.5" customHeight="1" x14ac:dyDescent="0.2">
      <c r="A71" s="368" t="s">
        <v>3106</v>
      </c>
      <c r="B71" s="368" t="s">
        <v>3105</v>
      </c>
      <c r="C71" s="368" t="s">
        <v>1010</v>
      </c>
      <c r="D71" s="368">
        <v>4</v>
      </c>
      <c r="E71" s="368">
        <v>0</v>
      </c>
      <c r="F71" s="367">
        <v>7903.86</v>
      </c>
      <c r="G71" s="366">
        <v>0</v>
      </c>
      <c r="H71" s="366">
        <v>6058.6</v>
      </c>
      <c r="I71" s="366">
        <v>1845.26</v>
      </c>
      <c r="J71" s="365">
        <v>0.23346314332490706</v>
      </c>
    </row>
    <row r="72" spans="1:10" ht="22.5" customHeight="1" x14ac:dyDescent="0.2">
      <c r="A72" s="368" t="s">
        <v>8625</v>
      </c>
      <c r="B72" s="368" t="s">
        <v>8624</v>
      </c>
      <c r="C72" s="368" t="s">
        <v>1010</v>
      </c>
      <c r="D72" s="368">
        <v>4</v>
      </c>
      <c r="E72" s="368">
        <v>0</v>
      </c>
      <c r="F72" s="367">
        <v>949.32</v>
      </c>
      <c r="G72" s="366">
        <v>0</v>
      </c>
      <c r="H72" s="366">
        <v>828.48</v>
      </c>
      <c r="I72" s="366">
        <v>120.84</v>
      </c>
      <c r="J72" s="365">
        <v>0.12729111363923651</v>
      </c>
    </row>
    <row r="73" spans="1:10" ht="22.5" customHeight="1" x14ac:dyDescent="0.2">
      <c r="A73" s="368" t="s">
        <v>1599</v>
      </c>
      <c r="B73" s="368" t="s">
        <v>1598</v>
      </c>
      <c r="C73" s="368" t="s">
        <v>1010</v>
      </c>
      <c r="D73" s="368">
        <v>4</v>
      </c>
      <c r="E73" s="368">
        <v>0</v>
      </c>
      <c r="F73" s="367">
        <v>1204</v>
      </c>
      <c r="G73" s="366">
        <v>0</v>
      </c>
      <c r="H73" s="366">
        <v>1032.96</v>
      </c>
      <c r="I73" s="366">
        <v>171.04</v>
      </c>
      <c r="J73" s="365">
        <v>0.14205980066445184</v>
      </c>
    </row>
    <row r="74" spans="1:10" ht="22.5" customHeight="1" x14ac:dyDescent="0.2">
      <c r="A74" s="368" t="s">
        <v>1597</v>
      </c>
      <c r="B74" s="368" t="s">
        <v>1596</v>
      </c>
      <c r="C74" s="368" t="s">
        <v>1010</v>
      </c>
      <c r="D74" s="368">
        <v>2</v>
      </c>
      <c r="E74" s="368">
        <v>0</v>
      </c>
      <c r="F74" s="367">
        <v>630.83000000000004</v>
      </c>
      <c r="G74" s="366">
        <v>0</v>
      </c>
      <c r="H74" s="366">
        <v>517.47</v>
      </c>
      <c r="I74" s="366">
        <v>113.36</v>
      </c>
      <c r="J74" s="365">
        <v>0.17969976063281709</v>
      </c>
    </row>
    <row r="75" spans="1:10" ht="22.5" customHeight="1" x14ac:dyDescent="0.2">
      <c r="A75" s="368" t="s">
        <v>2250</v>
      </c>
      <c r="B75" s="368" t="s">
        <v>2249</v>
      </c>
      <c r="C75" s="368" t="s">
        <v>1010</v>
      </c>
      <c r="D75" s="368">
        <v>6</v>
      </c>
      <c r="E75" s="368">
        <v>0</v>
      </c>
      <c r="F75" s="367">
        <v>3987.63</v>
      </c>
      <c r="G75" s="366">
        <v>0</v>
      </c>
      <c r="H75" s="366">
        <v>3271.92</v>
      </c>
      <c r="I75" s="366">
        <v>715.71</v>
      </c>
      <c r="J75" s="365">
        <v>0.17948254978521078</v>
      </c>
    </row>
    <row r="76" spans="1:10" ht="22.5" customHeight="1" x14ac:dyDescent="0.2">
      <c r="A76" s="368" t="s">
        <v>3104</v>
      </c>
      <c r="B76" s="368" t="s">
        <v>3103</v>
      </c>
      <c r="C76" s="368" t="s">
        <v>1010</v>
      </c>
      <c r="D76" s="368">
        <v>1</v>
      </c>
      <c r="E76" s="368">
        <v>0</v>
      </c>
      <c r="F76" s="367">
        <v>465.43</v>
      </c>
      <c r="G76" s="366">
        <v>0</v>
      </c>
      <c r="H76" s="366">
        <v>354.61</v>
      </c>
      <c r="I76" s="366">
        <v>110.82</v>
      </c>
      <c r="J76" s="365">
        <v>0.23810239993124638</v>
      </c>
    </row>
    <row r="77" spans="1:10" ht="22.5" customHeight="1" x14ac:dyDescent="0.2">
      <c r="A77" s="368" t="s">
        <v>4497</v>
      </c>
      <c r="B77" s="368" t="s">
        <v>4496</v>
      </c>
      <c r="C77" s="368" t="s">
        <v>1010</v>
      </c>
      <c r="D77" s="368">
        <v>1</v>
      </c>
      <c r="E77" s="368">
        <v>0</v>
      </c>
      <c r="F77" s="367">
        <v>674.52</v>
      </c>
      <c r="G77" s="366">
        <v>0</v>
      </c>
      <c r="H77" s="366">
        <v>488.08</v>
      </c>
      <c r="I77" s="366">
        <v>186.44</v>
      </c>
      <c r="J77" s="365">
        <v>0.27640396133546818</v>
      </c>
    </row>
    <row r="78" spans="1:10" ht="22.5" customHeight="1" x14ac:dyDescent="0.2">
      <c r="A78" s="368" t="s">
        <v>3102</v>
      </c>
      <c r="B78" s="368" t="s">
        <v>3101</v>
      </c>
      <c r="C78" s="368" t="s">
        <v>1010</v>
      </c>
      <c r="D78" s="368">
        <v>1</v>
      </c>
      <c r="E78" s="368">
        <v>0</v>
      </c>
      <c r="F78" s="367">
        <v>899.64</v>
      </c>
      <c r="G78" s="366">
        <v>0</v>
      </c>
      <c r="H78" s="366">
        <v>731.91</v>
      </c>
      <c r="I78" s="366">
        <v>167.73</v>
      </c>
      <c r="J78" s="365">
        <v>0.18644124316393224</v>
      </c>
    </row>
    <row r="79" spans="1:10" ht="22.5" customHeight="1" x14ac:dyDescent="0.2">
      <c r="A79" s="368" t="s">
        <v>6715</v>
      </c>
      <c r="B79" s="368" t="s">
        <v>6714</v>
      </c>
      <c r="C79" s="368" t="s">
        <v>1010</v>
      </c>
      <c r="D79" s="368">
        <v>1</v>
      </c>
      <c r="E79" s="368">
        <v>0</v>
      </c>
      <c r="F79" s="367">
        <v>1266.8699999999999</v>
      </c>
      <c r="G79" s="366">
        <v>0</v>
      </c>
      <c r="H79" s="366">
        <v>868.71</v>
      </c>
      <c r="I79" s="366">
        <v>398.16</v>
      </c>
      <c r="J79" s="365">
        <v>0.3142863908688342</v>
      </c>
    </row>
    <row r="80" spans="1:10" ht="22.5" customHeight="1" x14ac:dyDescent="0.2">
      <c r="A80" s="368" t="s">
        <v>14889</v>
      </c>
      <c r="B80" s="368" t="s">
        <v>14888</v>
      </c>
      <c r="C80" s="368" t="s">
        <v>1010</v>
      </c>
      <c r="D80" s="368">
        <v>2</v>
      </c>
      <c r="E80" s="368">
        <v>0</v>
      </c>
      <c r="F80" s="367">
        <v>1373.26</v>
      </c>
      <c r="G80" s="366">
        <v>0</v>
      </c>
      <c r="H80" s="366">
        <v>1101.5</v>
      </c>
      <c r="I80" s="366">
        <v>271.76</v>
      </c>
      <c r="J80" s="365">
        <v>0.19789406230429779</v>
      </c>
    </row>
    <row r="81" spans="1:10" ht="22.5" customHeight="1" x14ac:dyDescent="0.2">
      <c r="A81" s="368" t="s">
        <v>14872</v>
      </c>
      <c r="B81" s="368" t="s">
        <v>14871</v>
      </c>
      <c r="C81" s="368" t="s">
        <v>1010</v>
      </c>
      <c r="D81" s="368">
        <v>2</v>
      </c>
      <c r="E81" s="368">
        <v>0</v>
      </c>
      <c r="F81" s="367">
        <v>1087.74</v>
      </c>
      <c r="G81" s="366">
        <v>0</v>
      </c>
      <c r="H81" s="366">
        <v>949.3</v>
      </c>
      <c r="I81" s="366">
        <v>138.44</v>
      </c>
      <c r="J81" s="365">
        <v>0.12727306157721513</v>
      </c>
    </row>
    <row r="82" spans="1:10" ht="22.5" customHeight="1" x14ac:dyDescent="0.2">
      <c r="A82" s="368" t="s">
        <v>14881</v>
      </c>
      <c r="B82" s="368" t="s">
        <v>14880</v>
      </c>
      <c r="C82" s="368" t="s">
        <v>1010</v>
      </c>
      <c r="D82" s="368">
        <v>3</v>
      </c>
      <c r="E82" s="368">
        <v>0</v>
      </c>
      <c r="F82" s="367">
        <v>1375.08</v>
      </c>
      <c r="G82" s="366">
        <v>0</v>
      </c>
      <c r="H82" s="366">
        <v>1138.02</v>
      </c>
      <c r="I82" s="366">
        <v>237.06</v>
      </c>
      <c r="J82" s="365">
        <v>0.17239724234226372</v>
      </c>
    </row>
    <row r="83" spans="1:10" ht="22.5" customHeight="1" x14ac:dyDescent="0.2">
      <c r="A83" s="368" t="s">
        <v>1581</v>
      </c>
      <c r="B83" s="368" t="s">
        <v>1580</v>
      </c>
      <c r="C83" s="368" t="s">
        <v>1010</v>
      </c>
      <c r="D83" s="368">
        <v>1</v>
      </c>
      <c r="E83" s="368">
        <v>0</v>
      </c>
      <c r="F83" s="367">
        <v>201.07</v>
      </c>
      <c r="G83" s="366">
        <v>0</v>
      </c>
      <c r="H83" s="366">
        <v>173.3</v>
      </c>
      <c r="I83" s="366">
        <v>27.77</v>
      </c>
      <c r="J83" s="365">
        <v>0.1381111055851196</v>
      </c>
    </row>
    <row r="84" spans="1:10" ht="22.5" customHeight="1" x14ac:dyDescent="0.2">
      <c r="A84" s="368" t="s">
        <v>3690</v>
      </c>
      <c r="B84" s="368" t="s">
        <v>3689</v>
      </c>
      <c r="C84" s="368" t="s">
        <v>1010</v>
      </c>
      <c r="D84" s="368">
        <v>2</v>
      </c>
      <c r="E84" s="368">
        <v>0</v>
      </c>
      <c r="F84" s="367">
        <v>1954.76</v>
      </c>
      <c r="G84" s="366">
        <v>0</v>
      </c>
      <c r="H84" s="366">
        <v>1042.54</v>
      </c>
      <c r="I84" s="366">
        <v>912.22</v>
      </c>
      <c r="J84" s="365">
        <v>0.46666598457099595</v>
      </c>
    </row>
    <row r="85" spans="1:10" ht="22.5" customHeight="1" x14ac:dyDescent="0.2">
      <c r="A85" s="368" t="s">
        <v>2236</v>
      </c>
      <c r="B85" s="368" t="s">
        <v>2235</v>
      </c>
      <c r="C85" s="368" t="s">
        <v>1010</v>
      </c>
      <c r="D85" s="368">
        <v>17</v>
      </c>
      <c r="E85" s="368">
        <v>0</v>
      </c>
      <c r="F85" s="367">
        <v>4743.99</v>
      </c>
      <c r="G85" s="366">
        <v>0</v>
      </c>
      <c r="H85" s="366">
        <v>3742.04</v>
      </c>
      <c r="I85" s="366">
        <v>1001.95</v>
      </c>
      <c r="J85" s="365">
        <v>0.21120407083488793</v>
      </c>
    </row>
    <row r="86" spans="1:10" ht="22.5" customHeight="1" x14ac:dyDescent="0.2">
      <c r="A86" s="368" t="s">
        <v>6003</v>
      </c>
      <c r="B86" s="368" t="s">
        <v>6002</v>
      </c>
      <c r="C86" s="368" t="s">
        <v>1010</v>
      </c>
      <c r="D86" s="368">
        <v>1</v>
      </c>
      <c r="E86" s="368">
        <v>0</v>
      </c>
      <c r="F86" s="367">
        <v>489.68</v>
      </c>
      <c r="G86" s="366">
        <v>0</v>
      </c>
      <c r="H86" s="366">
        <v>398.38</v>
      </c>
      <c r="I86" s="366">
        <v>91.3</v>
      </c>
      <c r="J86" s="365">
        <v>0.18644829276262048</v>
      </c>
    </row>
    <row r="87" spans="1:10" ht="22.5" customHeight="1" x14ac:dyDescent="0.2">
      <c r="A87" s="368" t="s">
        <v>1571</v>
      </c>
      <c r="B87" s="368" t="s">
        <v>1570</v>
      </c>
      <c r="C87" s="368" t="s">
        <v>1010</v>
      </c>
      <c r="D87" s="368">
        <v>7</v>
      </c>
      <c r="E87" s="368">
        <v>0</v>
      </c>
      <c r="F87" s="367">
        <v>2667.59</v>
      </c>
      <c r="G87" s="366">
        <v>0</v>
      </c>
      <c r="H87" s="366">
        <v>2286.41</v>
      </c>
      <c r="I87" s="366">
        <v>381.18</v>
      </c>
      <c r="J87" s="365">
        <v>0.14289302329068559</v>
      </c>
    </row>
    <row r="88" spans="1:10" ht="22.5" customHeight="1" x14ac:dyDescent="0.2">
      <c r="A88" s="368" t="s">
        <v>1569</v>
      </c>
      <c r="B88" s="368" t="s">
        <v>1568</v>
      </c>
      <c r="C88" s="368" t="s">
        <v>1010</v>
      </c>
      <c r="D88" s="368">
        <v>2</v>
      </c>
      <c r="E88" s="368">
        <v>0</v>
      </c>
      <c r="F88" s="367">
        <v>702.94</v>
      </c>
      <c r="G88" s="366">
        <v>0</v>
      </c>
      <c r="H88" s="366">
        <v>613.17999999999995</v>
      </c>
      <c r="I88" s="366">
        <v>89.76</v>
      </c>
      <c r="J88" s="365">
        <v>0.12769226392010699</v>
      </c>
    </row>
    <row r="89" spans="1:10" ht="22.5" customHeight="1" x14ac:dyDescent="0.2">
      <c r="A89" s="368" t="s">
        <v>1567</v>
      </c>
      <c r="B89" s="368" t="s">
        <v>1566</v>
      </c>
      <c r="C89" s="368" t="s">
        <v>1010</v>
      </c>
      <c r="D89" s="368">
        <v>5</v>
      </c>
      <c r="E89" s="368">
        <v>0</v>
      </c>
      <c r="F89" s="367">
        <v>3080.09</v>
      </c>
      <c r="G89" s="366">
        <v>0</v>
      </c>
      <c r="H89" s="366">
        <v>2575.91</v>
      </c>
      <c r="I89" s="366">
        <v>504.18</v>
      </c>
      <c r="J89" s="365">
        <v>0.16369002204481037</v>
      </c>
    </row>
    <row r="90" spans="1:10" ht="22.5" customHeight="1" x14ac:dyDescent="0.2">
      <c r="A90" s="368" t="s">
        <v>1565</v>
      </c>
      <c r="B90" s="368" t="s">
        <v>1564</v>
      </c>
      <c r="C90" s="368" t="s">
        <v>1010</v>
      </c>
      <c r="D90" s="368">
        <v>1</v>
      </c>
      <c r="E90" s="368">
        <v>0</v>
      </c>
      <c r="F90" s="367">
        <v>505.23</v>
      </c>
      <c r="G90" s="366">
        <v>0</v>
      </c>
      <c r="H90" s="366">
        <v>364.68</v>
      </c>
      <c r="I90" s="366">
        <v>140.55000000000001</v>
      </c>
      <c r="J90" s="365">
        <v>0.2781901312273618</v>
      </c>
    </row>
    <row r="91" spans="1:10" ht="22.5" customHeight="1" x14ac:dyDescent="0.2">
      <c r="A91" s="368" t="s">
        <v>1563</v>
      </c>
      <c r="B91" s="368" t="s">
        <v>1562</v>
      </c>
      <c r="C91" s="368" t="s">
        <v>1010</v>
      </c>
      <c r="D91" s="368">
        <v>4</v>
      </c>
      <c r="E91" s="368">
        <v>0</v>
      </c>
      <c r="F91" s="367">
        <v>675.44</v>
      </c>
      <c r="G91" s="366">
        <v>0</v>
      </c>
      <c r="H91" s="366">
        <v>589.48</v>
      </c>
      <c r="I91" s="366">
        <v>85.96</v>
      </c>
      <c r="J91" s="365">
        <v>0.12726519009830628</v>
      </c>
    </row>
    <row r="92" spans="1:10" ht="22.5" customHeight="1" x14ac:dyDescent="0.2">
      <c r="A92" s="368" t="s">
        <v>1557</v>
      </c>
      <c r="B92" s="368" t="s">
        <v>1556</v>
      </c>
      <c r="C92" s="368" t="s">
        <v>1010</v>
      </c>
      <c r="D92" s="368">
        <v>1</v>
      </c>
      <c r="E92" s="368">
        <v>0</v>
      </c>
      <c r="F92" s="367">
        <v>535.34</v>
      </c>
      <c r="G92" s="366">
        <v>0</v>
      </c>
      <c r="H92" s="366">
        <v>435.53</v>
      </c>
      <c r="I92" s="366">
        <v>99.81</v>
      </c>
      <c r="J92" s="365">
        <v>0.18644226099301378</v>
      </c>
    </row>
    <row r="93" spans="1:10" ht="22.5" customHeight="1" x14ac:dyDescent="0.2">
      <c r="A93" s="368" t="s">
        <v>1555</v>
      </c>
      <c r="B93" s="368" t="s">
        <v>1554</v>
      </c>
      <c r="C93" s="368" t="s">
        <v>1010</v>
      </c>
      <c r="D93" s="368">
        <v>5</v>
      </c>
      <c r="E93" s="368">
        <v>0</v>
      </c>
      <c r="F93" s="367">
        <v>3170.87</v>
      </c>
      <c r="G93" s="366">
        <v>0</v>
      </c>
      <c r="H93" s="366">
        <v>2443.0500000000002</v>
      </c>
      <c r="I93" s="366">
        <v>727.82</v>
      </c>
      <c r="J93" s="365">
        <v>0.22953321958957637</v>
      </c>
    </row>
    <row r="94" spans="1:10" ht="22.5" customHeight="1" x14ac:dyDescent="0.2">
      <c r="A94" s="368" t="s">
        <v>1553</v>
      </c>
      <c r="B94" s="368" t="s">
        <v>1552</v>
      </c>
      <c r="C94" s="368" t="s">
        <v>1010</v>
      </c>
      <c r="D94" s="368">
        <v>5</v>
      </c>
      <c r="E94" s="368">
        <v>0</v>
      </c>
      <c r="F94" s="367">
        <v>3234.07</v>
      </c>
      <c r="G94" s="366">
        <v>0</v>
      </c>
      <c r="H94" s="366">
        <v>2491.75</v>
      </c>
      <c r="I94" s="366">
        <v>742.32</v>
      </c>
      <c r="J94" s="365">
        <v>0.22953120989960019</v>
      </c>
    </row>
    <row r="95" spans="1:10" ht="22.5" customHeight="1" x14ac:dyDescent="0.2">
      <c r="A95" s="368" t="s">
        <v>1551</v>
      </c>
      <c r="B95" s="368" t="s">
        <v>1550</v>
      </c>
      <c r="C95" s="368" t="s">
        <v>1010</v>
      </c>
      <c r="D95" s="368">
        <v>6</v>
      </c>
      <c r="E95" s="368">
        <v>0</v>
      </c>
      <c r="F95" s="367">
        <v>5744.77</v>
      </c>
      <c r="G95" s="366">
        <v>0</v>
      </c>
      <c r="H95" s="366">
        <v>4557.84</v>
      </c>
      <c r="I95" s="366">
        <v>1186.93</v>
      </c>
      <c r="J95" s="365">
        <v>0.20661053445133573</v>
      </c>
    </row>
    <row r="96" spans="1:10" ht="22.5" customHeight="1" x14ac:dyDescent="0.2">
      <c r="A96" s="368" t="s">
        <v>1549</v>
      </c>
      <c r="B96" s="368" t="s">
        <v>1548</v>
      </c>
      <c r="C96" s="368" t="s">
        <v>1010</v>
      </c>
      <c r="D96" s="368">
        <v>7</v>
      </c>
      <c r="E96" s="368">
        <v>0</v>
      </c>
      <c r="F96" s="367">
        <v>4485.0600000000004</v>
      </c>
      <c r="G96" s="366">
        <v>0</v>
      </c>
      <c r="H96" s="366">
        <v>3605.21</v>
      </c>
      <c r="I96" s="366">
        <v>879.85</v>
      </c>
      <c r="J96" s="365">
        <v>0.19617351830298815</v>
      </c>
    </row>
    <row r="97" spans="1:10" ht="22.5" customHeight="1" x14ac:dyDescent="0.2">
      <c r="A97" s="368" t="s">
        <v>1547</v>
      </c>
      <c r="B97" s="368" t="s">
        <v>1546</v>
      </c>
      <c r="C97" s="368" t="s">
        <v>1010</v>
      </c>
      <c r="D97" s="368">
        <v>2</v>
      </c>
      <c r="E97" s="368">
        <v>0</v>
      </c>
      <c r="F97" s="367">
        <v>1445.9</v>
      </c>
      <c r="G97" s="366">
        <v>0</v>
      </c>
      <c r="H97" s="366">
        <v>1257.1600000000001</v>
      </c>
      <c r="I97" s="366">
        <v>188.74</v>
      </c>
      <c r="J97" s="365">
        <v>0.13053461511861125</v>
      </c>
    </row>
    <row r="98" spans="1:10" ht="22.5" customHeight="1" x14ac:dyDescent="0.2">
      <c r="A98" s="368" t="s">
        <v>1539</v>
      </c>
      <c r="B98" s="368" t="s">
        <v>1538</v>
      </c>
      <c r="C98" s="368" t="s">
        <v>1010</v>
      </c>
      <c r="D98" s="368">
        <v>10</v>
      </c>
      <c r="E98" s="368">
        <v>0</v>
      </c>
      <c r="F98" s="367">
        <v>5178.84</v>
      </c>
      <c r="G98" s="366">
        <v>0</v>
      </c>
      <c r="H98" s="366">
        <v>4150</v>
      </c>
      <c r="I98" s="366">
        <v>1028.8399999999999</v>
      </c>
      <c r="J98" s="365">
        <v>0.19866224868889559</v>
      </c>
    </row>
    <row r="99" spans="1:10" ht="22.5" customHeight="1" x14ac:dyDescent="0.2">
      <c r="A99" s="368" t="s">
        <v>1535</v>
      </c>
      <c r="B99" s="368" t="s">
        <v>1534</v>
      </c>
      <c r="C99" s="368" t="s">
        <v>1010</v>
      </c>
      <c r="D99" s="368">
        <v>11</v>
      </c>
      <c r="E99" s="368">
        <v>0</v>
      </c>
      <c r="F99" s="367">
        <v>3968.98</v>
      </c>
      <c r="G99" s="366">
        <v>0</v>
      </c>
      <c r="H99" s="366">
        <v>3127.74</v>
      </c>
      <c r="I99" s="366">
        <v>841.24</v>
      </c>
      <c r="J99" s="365">
        <v>0.21195370095087404</v>
      </c>
    </row>
    <row r="100" spans="1:10" ht="22.5" customHeight="1" x14ac:dyDescent="0.2">
      <c r="A100" s="368" t="s">
        <v>1533</v>
      </c>
      <c r="B100" s="368" t="s">
        <v>1532</v>
      </c>
      <c r="C100" s="368" t="s">
        <v>1010</v>
      </c>
      <c r="D100" s="368">
        <v>2</v>
      </c>
      <c r="E100" s="368">
        <v>0</v>
      </c>
      <c r="F100" s="367">
        <v>1149.08</v>
      </c>
      <c r="G100" s="366">
        <v>0</v>
      </c>
      <c r="H100" s="366">
        <v>933.82</v>
      </c>
      <c r="I100" s="366">
        <v>215.26</v>
      </c>
      <c r="J100" s="365">
        <v>0.18733247467539249</v>
      </c>
    </row>
    <row r="101" spans="1:10" ht="22.5" customHeight="1" x14ac:dyDescent="0.2">
      <c r="A101" s="368" t="s">
        <v>1531</v>
      </c>
      <c r="B101" s="368" t="s">
        <v>1530</v>
      </c>
      <c r="C101" s="368" t="s">
        <v>1010</v>
      </c>
      <c r="D101" s="368">
        <v>11</v>
      </c>
      <c r="E101" s="368">
        <v>0</v>
      </c>
      <c r="F101" s="367">
        <v>2602.94</v>
      </c>
      <c r="G101" s="366">
        <v>0</v>
      </c>
      <c r="H101" s="366">
        <v>2277.33</v>
      </c>
      <c r="I101" s="366">
        <v>325.61</v>
      </c>
      <c r="J101" s="365">
        <v>0.12509316388391589</v>
      </c>
    </row>
    <row r="102" spans="1:10" ht="22.5" customHeight="1" x14ac:dyDescent="0.2">
      <c r="A102" s="368" t="s">
        <v>1529</v>
      </c>
      <c r="B102" s="368" t="s">
        <v>1528</v>
      </c>
      <c r="C102" s="368" t="s">
        <v>1010</v>
      </c>
      <c r="D102" s="368">
        <v>2</v>
      </c>
      <c r="E102" s="368">
        <v>0</v>
      </c>
      <c r="F102" s="367">
        <v>1308.98</v>
      </c>
      <c r="G102" s="366">
        <v>0</v>
      </c>
      <c r="H102" s="366">
        <v>1142.3800000000001</v>
      </c>
      <c r="I102" s="366">
        <v>166.6</v>
      </c>
      <c r="J102" s="365">
        <v>0.12727467188192332</v>
      </c>
    </row>
    <row r="103" spans="1:10" ht="22.5" customHeight="1" x14ac:dyDescent="0.2">
      <c r="A103" s="368" t="s">
        <v>3090</v>
      </c>
      <c r="B103" s="368" t="s">
        <v>3089</v>
      </c>
      <c r="C103" s="368" t="s">
        <v>1010</v>
      </c>
      <c r="D103" s="368">
        <v>1</v>
      </c>
      <c r="E103" s="368">
        <v>0</v>
      </c>
      <c r="F103" s="367">
        <v>479.53</v>
      </c>
      <c r="G103" s="366">
        <v>0</v>
      </c>
      <c r="H103" s="366">
        <v>345.93</v>
      </c>
      <c r="I103" s="366">
        <v>133.6</v>
      </c>
      <c r="J103" s="365">
        <v>0.27860613517402455</v>
      </c>
    </row>
    <row r="104" spans="1:10" ht="22.5" customHeight="1" x14ac:dyDescent="0.2">
      <c r="A104" s="368" t="s">
        <v>1525</v>
      </c>
      <c r="B104" s="368" t="s">
        <v>1524</v>
      </c>
      <c r="C104" s="368" t="s">
        <v>1010</v>
      </c>
      <c r="D104" s="368">
        <v>5</v>
      </c>
      <c r="E104" s="368">
        <v>0</v>
      </c>
      <c r="F104" s="367">
        <v>7773.72</v>
      </c>
      <c r="G104" s="366">
        <v>0</v>
      </c>
      <c r="H104" s="366">
        <v>5999.05</v>
      </c>
      <c r="I104" s="366">
        <v>1774.67</v>
      </c>
      <c r="J104" s="365">
        <v>0.22829095979788314</v>
      </c>
    </row>
    <row r="105" spans="1:10" ht="22.5" customHeight="1" x14ac:dyDescent="0.2">
      <c r="A105" s="368" t="s">
        <v>1523</v>
      </c>
      <c r="B105" s="368" t="s">
        <v>1522</v>
      </c>
      <c r="C105" s="368" t="s">
        <v>1010</v>
      </c>
      <c r="D105" s="368">
        <v>5</v>
      </c>
      <c r="E105" s="368">
        <v>0</v>
      </c>
      <c r="F105" s="367">
        <v>3514.75</v>
      </c>
      <c r="G105" s="366">
        <v>0</v>
      </c>
      <c r="H105" s="366">
        <v>2712.35</v>
      </c>
      <c r="I105" s="366">
        <v>802.4</v>
      </c>
      <c r="J105" s="365">
        <v>0.22829504232164449</v>
      </c>
    </row>
    <row r="106" spans="1:10" ht="22.5" customHeight="1" x14ac:dyDescent="0.2">
      <c r="A106" s="368" t="s">
        <v>7881</v>
      </c>
      <c r="B106" s="368" t="s">
        <v>7880</v>
      </c>
      <c r="C106" s="368" t="s">
        <v>1010</v>
      </c>
      <c r="D106" s="368">
        <v>1</v>
      </c>
      <c r="E106" s="368">
        <v>0</v>
      </c>
      <c r="F106" s="367">
        <v>366.06</v>
      </c>
      <c r="G106" s="366">
        <v>0</v>
      </c>
      <c r="H106" s="366">
        <v>322.39999999999998</v>
      </c>
      <c r="I106" s="366">
        <v>43.66</v>
      </c>
      <c r="J106" s="365">
        <v>0.11927006501666393</v>
      </c>
    </row>
    <row r="107" spans="1:10" ht="22.5" customHeight="1" x14ac:dyDescent="0.2">
      <c r="A107" s="368" t="s">
        <v>7920</v>
      </c>
      <c r="B107" s="368" t="s">
        <v>7919</v>
      </c>
      <c r="C107" s="368" t="s">
        <v>1010</v>
      </c>
      <c r="D107" s="368">
        <v>6</v>
      </c>
      <c r="E107" s="368">
        <v>0</v>
      </c>
      <c r="F107" s="367">
        <v>1852.08</v>
      </c>
      <c r="G107" s="366">
        <v>0</v>
      </c>
      <c r="H107" s="366">
        <v>1506.78</v>
      </c>
      <c r="I107" s="366">
        <v>345.3</v>
      </c>
      <c r="J107" s="365">
        <v>0.18643903071141635</v>
      </c>
    </row>
    <row r="108" spans="1:10" ht="22.5" customHeight="1" x14ac:dyDescent="0.2">
      <c r="A108" s="368" t="s">
        <v>1517</v>
      </c>
      <c r="B108" s="368" t="s">
        <v>1516</v>
      </c>
      <c r="C108" s="368" t="s">
        <v>1010</v>
      </c>
      <c r="D108" s="368">
        <v>24</v>
      </c>
      <c r="E108" s="368">
        <v>0</v>
      </c>
      <c r="F108" s="367">
        <v>1506.96</v>
      </c>
      <c r="G108" s="366">
        <v>0</v>
      </c>
      <c r="H108" s="366">
        <v>1315.2</v>
      </c>
      <c r="I108" s="366">
        <v>191.76</v>
      </c>
      <c r="J108" s="365">
        <v>0.12724956203217072</v>
      </c>
    </row>
    <row r="109" spans="1:10" ht="22.5" customHeight="1" x14ac:dyDescent="0.2">
      <c r="A109" s="368" t="s">
        <v>2222</v>
      </c>
      <c r="B109" s="368" t="s">
        <v>2221</v>
      </c>
      <c r="C109" s="368" t="s">
        <v>1010</v>
      </c>
      <c r="D109" s="368">
        <v>12</v>
      </c>
      <c r="E109" s="368">
        <v>0</v>
      </c>
      <c r="F109" s="367">
        <v>1096.68</v>
      </c>
      <c r="G109" s="366">
        <v>0</v>
      </c>
      <c r="H109" s="366">
        <v>849</v>
      </c>
      <c r="I109" s="366">
        <v>247.68</v>
      </c>
      <c r="J109" s="365">
        <v>0.22584527847685743</v>
      </c>
    </row>
    <row r="110" spans="1:10" ht="22.5" customHeight="1" x14ac:dyDescent="0.2">
      <c r="A110" s="368" t="s">
        <v>1515</v>
      </c>
      <c r="B110" s="368" t="s">
        <v>1514</v>
      </c>
      <c r="C110" s="368" t="s">
        <v>1010</v>
      </c>
      <c r="D110" s="368">
        <v>1</v>
      </c>
      <c r="E110" s="368">
        <v>0</v>
      </c>
      <c r="F110" s="367">
        <v>94.77</v>
      </c>
      <c r="G110" s="366">
        <v>0</v>
      </c>
      <c r="H110" s="366">
        <v>67.760000000000005</v>
      </c>
      <c r="I110" s="366">
        <v>27.01</v>
      </c>
      <c r="J110" s="365">
        <v>0.28500580352432203</v>
      </c>
    </row>
    <row r="111" spans="1:10" ht="22.5" customHeight="1" x14ac:dyDescent="0.2">
      <c r="A111" s="368" t="s">
        <v>1513</v>
      </c>
      <c r="B111" s="368" t="s">
        <v>1512</v>
      </c>
      <c r="C111" s="368" t="s">
        <v>1010</v>
      </c>
      <c r="D111" s="368">
        <v>12</v>
      </c>
      <c r="E111" s="368">
        <v>0</v>
      </c>
      <c r="F111" s="367">
        <v>1545.24</v>
      </c>
      <c r="G111" s="366">
        <v>0</v>
      </c>
      <c r="H111" s="366">
        <v>1345.08</v>
      </c>
      <c r="I111" s="366">
        <v>200.16</v>
      </c>
      <c r="J111" s="365">
        <v>0.12953327638425099</v>
      </c>
    </row>
    <row r="112" spans="1:10" ht="22.5" customHeight="1" x14ac:dyDescent="0.2">
      <c r="A112" s="368" t="s">
        <v>3748</v>
      </c>
      <c r="B112" s="368" t="s">
        <v>3747</v>
      </c>
      <c r="C112" s="368" t="s">
        <v>1010</v>
      </c>
      <c r="D112" s="368">
        <v>1</v>
      </c>
      <c r="E112" s="368">
        <v>0</v>
      </c>
      <c r="F112" s="367">
        <v>232.23</v>
      </c>
      <c r="G112" s="366">
        <v>0</v>
      </c>
      <c r="H112" s="366">
        <v>157.61000000000001</v>
      </c>
      <c r="I112" s="366">
        <v>74.62</v>
      </c>
      <c r="J112" s="365">
        <v>0.32131938164750462</v>
      </c>
    </row>
    <row r="113" spans="1:10" ht="22.5" customHeight="1" x14ac:dyDescent="0.2">
      <c r="A113" s="368" t="s">
        <v>1505</v>
      </c>
      <c r="B113" s="368" t="s">
        <v>1504</v>
      </c>
      <c r="C113" s="368" t="s">
        <v>1010</v>
      </c>
      <c r="D113" s="368">
        <v>38</v>
      </c>
      <c r="E113" s="368">
        <v>0</v>
      </c>
      <c r="F113" s="367">
        <v>4704.99</v>
      </c>
      <c r="G113" s="366">
        <v>0</v>
      </c>
      <c r="H113" s="366">
        <v>3909.3</v>
      </c>
      <c r="I113" s="366">
        <v>795.69</v>
      </c>
      <c r="J113" s="365">
        <v>0.16911619365822245</v>
      </c>
    </row>
    <row r="114" spans="1:10" ht="22.5" customHeight="1" x14ac:dyDescent="0.2">
      <c r="A114" s="368" t="s">
        <v>1503</v>
      </c>
      <c r="B114" s="368" t="s">
        <v>1502</v>
      </c>
      <c r="C114" s="368" t="s">
        <v>1010</v>
      </c>
      <c r="D114" s="368">
        <v>12</v>
      </c>
      <c r="E114" s="368">
        <v>0</v>
      </c>
      <c r="F114" s="367">
        <v>1175.1600000000001</v>
      </c>
      <c r="G114" s="366">
        <v>0</v>
      </c>
      <c r="H114" s="366">
        <v>1025.52</v>
      </c>
      <c r="I114" s="366">
        <v>149.63999999999999</v>
      </c>
      <c r="J114" s="365">
        <v>0.12733585213928317</v>
      </c>
    </row>
    <row r="115" spans="1:10" ht="22.5" customHeight="1" x14ac:dyDescent="0.2">
      <c r="A115" s="368" t="s">
        <v>1501</v>
      </c>
      <c r="B115" s="368" t="s">
        <v>1500</v>
      </c>
      <c r="C115" s="368" t="s">
        <v>1010</v>
      </c>
      <c r="D115" s="368">
        <v>2</v>
      </c>
      <c r="E115" s="368">
        <v>0</v>
      </c>
      <c r="F115" s="367">
        <v>157.16</v>
      </c>
      <c r="G115" s="366">
        <v>0</v>
      </c>
      <c r="H115" s="366">
        <v>143.69999999999999</v>
      </c>
      <c r="I115" s="366">
        <v>13.46</v>
      </c>
      <c r="J115" s="365">
        <v>8.564520234156274E-2</v>
      </c>
    </row>
    <row r="116" spans="1:10" ht="22.5" customHeight="1" x14ac:dyDescent="0.2">
      <c r="A116" s="368" t="s">
        <v>1499</v>
      </c>
      <c r="B116" s="368" t="s">
        <v>1498</v>
      </c>
      <c r="C116" s="368" t="s">
        <v>1010</v>
      </c>
      <c r="D116" s="368">
        <v>12</v>
      </c>
      <c r="E116" s="368">
        <v>0</v>
      </c>
      <c r="F116" s="367">
        <v>1925.04</v>
      </c>
      <c r="G116" s="366">
        <v>0</v>
      </c>
      <c r="H116" s="366">
        <v>1653.6</v>
      </c>
      <c r="I116" s="366">
        <v>271.44</v>
      </c>
      <c r="J116" s="365">
        <v>0.14100486223662884</v>
      </c>
    </row>
    <row r="117" spans="1:10" ht="22.5" customHeight="1" x14ac:dyDescent="0.2">
      <c r="A117" s="368" t="s">
        <v>1497</v>
      </c>
      <c r="B117" s="368" t="s">
        <v>1496</v>
      </c>
      <c r="C117" s="368" t="s">
        <v>1010</v>
      </c>
      <c r="D117" s="368">
        <v>19</v>
      </c>
      <c r="E117" s="368">
        <v>0</v>
      </c>
      <c r="F117" s="367">
        <v>5849.51</v>
      </c>
      <c r="G117" s="366">
        <v>0</v>
      </c>
      <c r="H117" s="366">
        <v>5058.37</v>
      </c>
      <c r="I117" s="366">
        <v>791.14</v>
      </c>
      <c r="J117" s="365">
        <v>0.13524893538091226</v>
      </c>
    </row>
    <row r="118" spans="1:10" ht="22.5" customHeight="1" x14ac:dyDescent="0.2">
      <c r="A118" s="368" t="s">
        <v>1495</v>
      </c>
      <c r="B118" s="368" t="s">
        <v>1494</v>
      </c>
      <c r="C118" s="368" t="s">
        <v>1010</v>
      </c>
      <c r="D118" s="368">
        <v>2</v>
      </c>
      <c r="E118" s="368">
        <v>0</v>
      </c>
      <c r="F118" s="367">
        <v>440.04</v>
      </c>
      <c r="G118" s="366">
        <v>0</v>
      </c>
      <c r="H118" s="366">
        <v>325.5</v>
      </c>
      <c r="I118" s="366">
        <v>114.54</v>
      </c>
      <c r="J118" s="365">
        <v>0.26029451868011999</v>
      </c>
    </row>
    <row r="119" spans="1:10" ht="22.5" customHeight="1" x14ac:dyDescent="0.2">
      <c r="A119" s="368" t="s">
        <v>2206</v>
      </c>
      <c r="B119" s="368" t="s">
        <v>2205</v>
      </c>
      <c r="C119" s="368" t="s">
        <v>1010</v>
      </c>
      <c r="D119" s="368">
        <v>6</v>
      </c>
      <c r="E119" s="368">
        <v>0</v>
      </c>
      <c r="F119" s="367">
        <v>1666.62</v>
      </c>
      <c r="G119" s="366">
        <v>0</v>
      </c>
      <c r="H119" s="366">
        <v>1454.52</v>
      </c>
      <c r="I119" s="366">
        <v>212.1</v>
      </c>
      <c r="J119" s="365">
        <v>0.12726356337977462</v>
      </c>
    </row>
    <row r="120" spans="1:10" ht="22.5" customHeight="1" x14ac:dyDescent="0.2">
      <c r="A120" s="368" t="s">
        <v>1493</v>
      </c>
      <c r="B120" s="368" t="s">
        <v>1492</v>
      </c>
      <c r="C120" s="368" t="s">
        <v>1010</v>
      </c>
      <c r="D120" s="368">
        <v>23</v>
      </c>
      <c r="E120" s="368">
        <v>0</v>
      </c>
      <c r="F120" s="367">
        <v>7090.98</v>
      </c>
      <c r="G120" s="366">
        <v>0</v>
      </c>
      <c r="H120" s="366">
        <v>5932.85</v>
      </c>
      <c r="I120" s="366">
        <v>1158.1300000000001</v>
      </c>
      <c r="J120" s="365">
        <v>0.16332439239710167</v>
      </c>
    </row>
    <row r="121" spans="1:10" ht="22.5" customHeight="1" x14ac:dyDescent="0.2">
      <c r="A121" s="368" t="s">
        <v>1491</v>
      </c>
      <c r="B121" s="368" t="s">
        <v>1490</v>
      </c>
      <c r="C121" s="368" t="s">
        <v>1010</v>
      </c>
      <c r="D121" s="368">
        <v>54</v>
      </c>
      <c r="E121" s="368">
        <v>0</v>
      </c>
      <c r="F121" s="367">
        <v>13310.71</v>
      </c>
      <c r="G121" s="366">
        <v>0</v>
      </c>
      <c r="H121" s="366">
        <v>11591.64</v>
      </c>
      <c r="I121" s="366">
        <v>1719.07</v>
      </c>
      <c r="J121" s="365">
        <v>0.12914938421767133</v>
      </c>
    </row>
    <row r="122" spans="1:10" ht="22.5" customHeight="1" x14ac:dyDescent="0.2">
      <c r="A122" s="368" t="s">
        <v>1487</v>
      </c>
      <c r="B122" s="368" t="s">
        <v>1486</v>
      </c>
      <c r="C122" s="368" t="s">
        <v>1010</v>
      </c>
      <c r="D122" s="368">
        <v>1</v>
      </c>
      <c r="E122" s="368">
        <v>0</v>
      </c>
      <c r="F122" s="367">
        <v>207.6</v>
      </c>
      <c r="G122" s="366">
        <v>0</v>
      </c>
      <c r="H122" s="366">
        <v>175.98</v>
      </c>
      <c r="I122" s="366">
        <v>31.62</v>
      </c>
      <c r="J122" s="365">
        <v>0.15231213872832369</v>
      </c>
    </row>
    <row r="123" spans="1:10" ht="22.5" customHeight="1" x14ac:dyDescent="0.2">
      <c r="A123" s="368" t="s">
        <v>7918</v>
      </c>
      <c r="B123" s="368" t="s">
        <v>7917</v>
      </c>
      <c r="C123" s="368" t="s">
        <v>1010</v>
      </c>
      <c r="D123" s="368">
        <v>1</v>
      </c>
      <c r="E123" s="368">
        <v>0</v>
      </c>
      <c r="F123" s="367">
        <v>652.11</v>
      </c>
      <c r="G123" s="366">
        <v>0</v>
      </c>
      <c r="H123" s="366">
        <v>470.7</v>
      </c>
      <c r="I123" s="366">
        <v>181.41</v>
      </c>
      <c r="J123" s="365">
        <v>0.27818926254772969</v>
      </c>
    </row>
    <row r="124" spans="1:10" ht="22.5" customHeight="1" x14ac:dyDescent="0.2">
      <c r="A124" s="368" t="s">
        <v>1485</v>
      </c>
      <c r="B124" s="368" t="s">
        <v>1484</v>
      </c>
      <c r="C124" s="368" t="s">
        <v>1010</v>
      </c>
      <c r="D124" s="368">
        <v>48</v>
      </c>
      <c r="E124" s="368">
        <v>0</v>
      </c>
      <c r="F124" s="367">
        <v>14352</v>
      </c>
      <c r="G124" s="366">
        <v>0</v>
      </c>
      <c r="H124" s="366">
        <v>12525.12</v>
      </c>
      <c r="I124" s="366">
        <v>1826.88</v>
      </c>
      <c r="J124" s="365">
        <v>0.12729096989966554</v>
      </c>
    </row>
    <row r="125" spans="1:10" ht="22.5" customHeight="1" x14ac:dyDescent="0.2">
      <c r="A125" s="368" t="s">
        <v>1483</v>
      </c>
      <c r="B125" s="368" t="s">
        <v>1482</v>
      </c>
      <c r="C125" s="368" t="s">
        <v>1010</v>
      </c>
      <c r="D125" s="368">
        <v>12</v>
      </c>
      <c r="E125" s="368">
        <v>0</v>
      </c>
      <c r="F125" s="367">
        <v>2942.16</v>
      </c>
      <c r="G125" s="366">
        <v>0</v>
      </c>
      <c r="H125" s="366">
        <v>2567.64</v>
      </c>
      <c r="I125" s="366">
        <v>374.52</v>
      </c>
      <c r="J125" s="365">
        <v>0.12729423280854882</v>
      </c>
    </row>
    <row r="126" spans="1:10" ht="22.5" customHeight="1" x14ac:dyDescent="0.2">
      <c r="A126" s="368" t="s">
        <v>1481</v>
      </c>
      <c r="B126" s="368" t="s">
        <v>1480</v>
      </c>
      <c r="C126" s="368" t="s">
        <v>1010</v>
      </c>
      <c r="D126" s="368">
        <v>14</v>
      </c>
      <c r="E126" s="368">
        <v>0</v>
      </c>
      <c r="F126" s="367">
        <v>2401.1999999999998</v>
      </c>
      <c r="G126" s="366">
        <v>0</v>
      </c>
      <c r="H126" s="366">
        <v>1870.12</v>
      </c>
      <c r="I126" s="366">
        <v>531.08000000000004</v>
      </c>
      <c r="J126" s="365">
        <v>0.22117274695985339</v>
      </c>
    </row>
    <row r="127" spans="1:10" ht="22.5" customHeight="1" x14ac:dyDescent="0.2">
      <c r="A127" s="368" t="s">
        <v>1477</v>
      </c>
      <c r="B127" s="368" t="s">
        <v>1476</v>
      </c>
      <c r="C127" s="368" t="s">
        <v>1010</v>
      </c>
      <c r="D127" s="368">
        <v>24</v>
      </c>
      <c r="E127" s="368">
        <v>0</v>
      </c>
      <c r="F127" s="367">
        <v>3053.04</v>
      </c>
      <c r="G127" s="366">
        <v>0</v>
      </c>
      <c r="H127" s="366">
        <v>2641.68</v>
      </c>
      <c r="I127" s="366">
        <v>411.36</v>
      </c>
      <c r="J127" s="365">
        <v>0.13473783507585882</v>
      </c>
    </row>
    <row r="128" spans="1:10" ht="22.5" customHeight="1" x14ac:dyDescent="0.2">
      <c r="A128" s="368" t="s">
        <v>6703</v>
      </c>
      <c r="B128" s="368" t="s">
        <v>6702</v>
      </c>
      <c r="C128" s="368" t="s">
        <v>1010</v>
      </c>
      <c r="D128" s="368">
        <v>2</v>
      </c>
      <c r="E128" s="368">
        <v>0</v>
      </c>
      <c r="F128" s="367">
        <v>462.68</v>
      </c>
      <c r="G128" s="366">
        <v>0</v>
      </c>
      <c r="H128" s="366">
        <v>205.2</v>
      </c>
      <c r="I128" s="366">
        <v>257.48</v>
      </c>
      <c r="J128" s="365">
        <v>0.55649693092418084</v>
      </c>
    </row>
    <row r="129" spans="1:10" ht="22.5" customHeight="1" x14ac:dyDescent="0.2">
      <c r="A129" s="368" t="s">
        <v>1471</v>
      </c>
      <c r="B129" s="368" t="s">
        <v>1470</v>
      </c>
      <c r="C129" s="368" t="s">
        <v>1010</v>
      </c>
      <c r="D129" s="368">
        <v>13</v>
      </c>
      <c r="E129" s="368">
        <v>0</v>
      </c>
      <c r="F129" s="367">
        <v>4263.1499999999996</v>
      </c>
      <c r="G129" s="366">
        <v>0</v>
      </c>
      <c r="H129" s="366">
        <v>3673.4</v>
      </c>
      <c r="I129" s="366">
        <v>589.75</v>
      </c>
      <c r="J129" s="365">
        <v>0.13833667593211593</v>
      </c>
    </row>
    <row r="130" spans="1:10" ht="22.5" customHeight="1" x14ac:dyDescent="0.2">
      <c r="A130" s="368" t="s">
        <v>1469</v>
      </c>
      <c r="B130" s="368" t="s">
        <v>1468</v>
      </c>
      <c r="C130" s="368" t="s">
        <v>1010</v>
      </c>
      <c r="D130" s="368">
        <v>1</v>
      </c>
      <c r="E130" s="368">
        <v>0</v>
      </c>
      <c r="F130" s="367">
        <v>196.02</v>
      </c>
      <c r="G130" s="366">
        <v>0</v>
      </c>
      <c r="H130" s="366">
        <v>149.29</v>
      </c>
      <c r="I130" s="366">
        <v>46.73</v>
      </c>
      <c r="J130" s="365">
        <v>0.23839404142434445</v>
      </c>
    </row>
    <row r="131" spans="1:10" ht="22.5" customHeight="1" x14ac:dyDescent="0.2">
      <c r="A131" s="368" t="s">
        <v>1467</v>
      </c>
      <c r="B131" s="368" t="s">
        <v>1466</v>
      </c>
      <c r="C131" s="368" t="s">
        <v>1010</v>
      </c>
      <c r="D131" s="368">
        <v>2</v>
      </c>
      <c r="E131" s="368">
        <v>0</v>
      </c>
      <c r="F131" s="367">
        <v>397.18</v>
      </c>
      <c r="G131" s="366">
        <v>0</v>
      </c>
      <c r="H131" s="366">
        <v>312.48</v>
      </c>
      <c r="I131" s="366">
        <v>84.7</v>
      </c>
      <c r="J131" s="365">
        <v>0.21325343672893901</v>
      </c>
    </row>
    <row r="132" spans="1:10" ht="22.5" customHeight="1" x14ac:dyDescent="0.2">
      <c r="A132" s="368" t="s">
        <v>2202</v>
      </c>
      <c r="B132" s="368" t="s">
        <v>2201</v>
      </c>
      <c r="C132" s="368" t="s">
        <v>1010</v>
      </c>
      <c r="D132" s="368">
        <v>2</v>
      </c>
      <c r="E132" s="368">
        <v>0</v>
      </c>
      <c r="F132" s="367">
        <v>1136.22</v>
      </c>
      <c r="G132" s="366">
        <v>0</v>
      </c>
      <c r="H132" s="366">
        <v>865.7</v>
      </c>
      <c r="I132" s="366">
        <v>270.52</v>
      </c>
      <c r="J132" s="365">
        <v>0.23808769428455756</v>
      </c>
    </row>
    <row r="133" spans="1:10" ht="22.5" customHeight="1" x14ac:dyDescent="0.2">
      <c r="A133" s="368" t="s">
        <v>1154</v>
      </c>
      <c r="B133" s="368" t="s">
        <v>1153</v>
      </c>
      <c r="C133" s="368" t="s">
        <v>1010</v>
      </c>
      <c r="D133" s="368">
        <v>2</v>
      </c>
      <c r="E133" s="368">
        <v>0</v>
      </c>
      <c r="F133" s="367">
        <v>1015.2</v>
      </c>
      <c r="G133" s="366">
        <v>0</v>
      </c>
      <c r="H133" s="366">
        <v>686.22</v>
      </c>
      <c r="I133" s="366">
        <v>328.98</v>
      </c>
      <c r="J133" s="365">
        <v>0.32405437352245864</v>
      </c>
    </row>
    <row r="134" spans="1:10" ht="22.5" customHeight="1" x14ac:dyDescent="0.2">
      <c r="A134" s="368" t="s">
        <v>1465</v>
      </c>
      <c r="B134" s="368" t="s">
        <v>1464</v>
      </c>
      <c r="C134" s="368" t="s">
        <v>1010</v>
      </c>
      <c r="D134" s="368">
        <v>14</v>
      </c>
      <c r="E134" s="368">
        <v>0</v>
      </c>
      <c r="F134" s="367">
        <v>5602.91</v>
      </c>
      <c r="G134" s="366">
        <v>0</v>
      </c>
      <c r="H134" s="366">
        <v>3910.48</v>
      </c>
      <c r="I134" s="366">
        <v>1692.43</v>
      </c>
      <c r="J134" s="365">
        <v>0.30206267814403587</v>
      </c>
    </row>
    <row r="135" spans="1:10" ht="22.5" customHeight="1" x14ac:dyDescent="0.2">
      <c r="A135" s="368" t="s">
        <v>1463</v>
      </c>
      <c r="B135" s="368" t="s">
        <v>1462</v>
      </c>
      <c r="C135" s="368" t="s">
        <v>1010</v>
      </c>
      <c r="D135" s="368">
        <v>41</v>
      </c>
      <c r="E135" s="368">
        <v>0</v>
      </c>
      <c r="F135" s="367">
        <v>7688.07</v>
      </c>
      <c r="G135" s="366">
        <v>0</v>
      </c>
      <c r="H135" s="366">
        <v>6618.22</v>
      </c>
      <c r="I135" s="366">
        <v>1069.8499999999999</v>
      </c>
      <c r="J135" s="365">
        <v>0.13915716168036971</v>
      </c>
    </row>
    <row r="136" spans="1:10" ht="22.5" customHeight="1" x14ac:dyDescent="0.2">
      <c r="A136" s="368" t="s">
        <v>1461</v>
      </c>
      <c r="B136" s="368" t="s">
        <v>1460</v>
      </c>
      <c r="C136" s="368" t="s">
        <v>1010</v>
      </c>
      <c r="D136" s="368">
        <v>1</v>
      </c>
      <c r="E136" s="368">
        <v>0</v>
      </c>
      <c r="F136" s="367">
        <v>259.75</v>
      </c>
      <c r="G136" s="366">
        <v>0</v>
      </c>
      <c r="H136" s="366">
        <v>226.48</v>
      </c>
      <c r="I136" s="366">
        <v>33.270000000000003</v>
      </c>
      <c r="J136" s="365">
        <v>0.12808469682386911</v>
      </c>
    </row>
    <row r="137" spans="1:10" ht="22.5" customHeight="1" x14ac:dyDescent="0.2">
      <c r="A137" s="368" t="s">
        <v>1455</v>
      </c>
      <c r="B137" s="368" t="s">
        <v>1454</v>
      </c>
      <c r="C137" s="368" t="s">
        <v>1010</v>
      </c>
      <c r="D137" s="368">
        <v>1</v>
      </c>
      <c r="E137" s="368">
        <v>0</v>
      </c>
      <c r="F137" s="367">
        <v>521.09</v>
      </c>
      <c r="G137" s="366">
        <v>0</v>
      </c>
      <c r="H137" s="366">
        <v>392.76</v>
      </c>
      <c r="I137" s="366">
        <v>128.33000000000001</v>
      </c>
      <c r="J137" s="365">
        <v>0.24627223704158591</v>
      </c>
    </row>
    <row r="138" spans="1:10" ht="22.5" customHeight="1" x14ac:dyDescent="0.2">
      <c r="A138" s="368" t="s">
        <v>1453</v>
      </c>
      <c r="B138" s="368" t="s">
        <v>1452</v>
      </c>
      <c r="C138" s="368" t="s">
        <v>1010</v>
      </c>
      <c r="D138" s="368">
        <v>47</v>
      </c>
      <c r="E138" s="368">
        <v>0</v>
      </c>
      <c r="F138" s="367">
        <v>7204.12</v>
      </c>
      <c r="G138" s="366">
        <v>0</v>
      </c>
      <c r="H138" s="366">
        <v>6481.3</v>
      </c>
      <c r="I138" s="366">
        <v>722.82</v>
      </c>
      <c r="J138" s="365">
        <v>0.10033425317734852</v>
      </c>
    </row>
    <row r="139" spans="1:10" ht="22.5" customHeight="1" x14ac:dyDescent="0.2">
      <c r="A139" s="368" t="s">
        <v>1451</v>
      </c>
      <c r="B139" s="368" t="s">
        <v>1450</v>
      </c>
      <c r="C139" s="368" t="s">
        <v>1010</v>
      </c>
      <c r="D139" s="368">
        <v>7</v>
      </c>
      <c r="E139" s="368">
        <v>0</v>
      </c>
      <c r="F139" s="367">
        <v>2696.53</v>
      </c>
      <c r="G139" s="366">
        <v>0</v>
      </c>
      <c r="H139" s="366">
        <v>2311.13</v>
      </c>
      <c r="I139" s="366">
        <v>385.4</v>
      </c>
      <c r="J139" s="365">
        <v>0.14292442509447326</v>
      </c>
    </row>
    <row r="140" spans="1:10" ht="22.5" customHeight="1" x14ac:dyDescent="0.2">
      <c r="A140" s="368" t="s">
        <v>1449</v>
      </c>
      <c r="B140" s="368" t="s">
        <v>1448</v>
      </c>
      <c r="C140" s="368" t="s">
        <v>1010</v>
      </c>
      <c r="D140" s="368">
        <v>1</v>
      </c>
      <c r="E140" s="368">
        <v>0</v>
      </c>
      <c r="F140" s="367">
        <v>184.05</v>
      </c>
      <c r="G140" s="366">
        <v>0</v>
      </c>
      <c r="H140" s="366">
        <v>118.16</v>
      </c>
      <c r="I140" s="366">
        <v>65.89</v>
      </c>
      <c r="J140" s="365">
        <v>0.35800054333061671</v>
      </c>
    </row>
    <row r="141" spans="1:10" ht="22.5" customHeight="1" x14ac:dyDescent="0.2">
      <c r="A141" s="368" t="s">
        <v>3064</v>
      </c>
      <c r="B141" s="368" t="s">
        <v>3063</v>
      </c>
      <c r="C141" s="368" t="s">
        <v>1010</v>
      </c>
      <c r="D141" s="368">
        <v>6</v>
      </c>
      <c r="E141" s="368">
        <v>0</v>
      </c>
      <c r="F141" s="367">
        <v>2710.9</v>
      </c>
      <c r="G141" s="366">
        <v>0</v>
      </c>
      <c r="H141" s="366">
        <v>2334.6999999999998</v>
      </c>
      <c r="I141" s="366">
        <v>376.2</v>
      </c>
      <c r="J141" s="365">
        <v>0.1387731011841086</v>
      </c>
    </row>
    <row r="142" spans="1:10" ht="22.5" customHeight="1" x14ac:dyDescent="0.2">
      <c r="A142" s="368" t="s">
        <v>1447</v>
      </c>
      <c r="B142" s="368" t="s">
        <v>1446</v>
      </c>
      <c r="C142" s="368" t="s">
        <v>1010</v>
      </c>
      <c r="D142" s="368">
        <v>4</v>
      </c>
      <c r="E142" s="368">
        <v>0</v>
      </c>
      <c r="F142" s="367">
        <v>803.72</v>
      </c>
      <c r="G142" s="366">
        <v>0</v>
      </c>
      <c r="H142" s="366">
        <v>605.52</v>
      </c>
      <c r="I142" s="366">
        <v>198.2</v>
      </c>
      <c r="J142" s="365">
        <v>0.24660329467973921</v>
      </c>
    </row>
    <row r="143" spans="1:10" ht="22.5" customHeight="1" x14ac:dyDescent="0.2">
      <c r="A143" s="368" t="s">
        <v>1445</v>
      </c>
      <c r="B143" s="368" t="s">
        <v>1444</v>
      </c>
      <c r="C143" s="368" t="s">
        <v>1010</v>
      </c>
      <c r="D143" s="368">
        <v>17</v>
      </c>
      <c r="E143" s="368">
        <v>0</v>
      </c>
      <c r="F143" s="367">
        <v>3612.78</v>
      </c>
      <c r="G143" s="366">
        <v>0</v>
      </c>
      <c r="H143" s="366">
        <v>3183.18</v>
      </c>
      <c r="I143" s="366">
        <v>429.6</v>
      </c>
      <c r="J143" s="365">
        <v>0.11891119857838009</v>
      </c>
    </row>
    <row r="144" spans="1:10" ht="22.5" customHeight="1" x14ac:dyDescent="0.2">
      <c r="A144" s="368" t="s">
        <v>1441</v>
      </c>
      <c r="B144" s="368" t="s">
        <v>1440</v>
      </c>
      <c r="C144" s="368" t="s">
        <v>1010</v>
      </c>
      <c r="D144" s="368">
        <v>5</v>
      </c>
      <c r="E144" s="368">
        <v>0</v>
      </c>
      <c r="F144" s="367">
        <v>1993.64</v>
      </c>
      <c r="G144" s="366">
        <v>0</v>
      </c>
      <c r="H144" s="366">
        <v>1558.15</v>
      </c>
      <c r="I144" s="366">
        <v>435.49</v>
      </c>
      <c r="J144" s="365">
        <v>0.2184396380489958</v>
      </c>
    </row>
    <row r="145" spans="1:10" ht="22.5" customHeight="1" x14ac:dyDescent="0.2">
      <c r="A145" s="368" t="s">
        <v>14874</v>
      </c>
      <c r="B145" s="368" t="s">
        <v>14873</v>
      </c>
      <c r="C145" s="368" t="s">
        <v>1010</v>
      </c>
      <c r="D145" s="368">
        <v>24</v>
      </c>
      <c r="E145" s="368">
        <v>0</v>
      </c>
      <c r="F145" s="367">
        <v>2181.96</v>
      </c>
      <c r="G145" s="366">
        <v>0</v>
      </c>
      <c r="H145" s="366">
        <v>1805.76</v>
      </c>
      <c r="I145" s="366">
        <v>376.2</v>
      </c>
      <c r="J145" s="365">
        <v>0.17241379310344829</v>
      </c>
    </row>
    <row r="146" spans="1:10" ht="22.5" customHeight="1" x14ac:dyDescent="0.2">
      <c r="A146" s="368" t="s">
        <v>2196</v>
      </c>
      <c r="B146" s="368" t="s">
        <v>2195</v>
      </c>
      <c r="C146" s="368" t="s">
        <v>1010</v>
      </c>
      <c r="D146" s="368">
        <v>2</v>
      </c>
      <c r="E146" s="368">
        <v>0</v>
      </c>
      <c r="F146" s="367">
        <v>314.86</v>
      </c>
      <c r="G146" s="366">
        <v>0</v>
      </c>
      <c r="H146" s="366">
        <v>248.7</v>
      </c>
      <c r="I146" s="366">
        <v>66.16</v>
      </c>
      <c r="J146" s="365">
        <v>0.21012513498062632</v>
      </c>
    </row>
    <row r="147" spans="1:10" ht="22.5" customHeight="1" x14ac:dyDescent="0.2">
      <c r="A147" s="368" t="s">
        <v>1435</v>
      </c>
      <c r="B147" s="368" t="s">
        <v>1434</v>
      </c>
      <c r="C147" s="368" t="s">
        <v>1010</v>
      </c>
      <c r="D147" s="368">
        <v>28</v>
      </c>
      <c r="E147" s="368">
        <v>0</v>
      </c>
      <c r="F147" s="367">
        <v>3976.05</v>
      </c>
      <c r="G147" s="366">
        <v>0</v>
      </c>
      <c r="H147" s="366">
        <v>3449.32</v>
      </c>
      <c r="I147" s="366">
        <v>526.73</v>
      </c>
      <c r="J147" s="365">
        <v>0.13247569824323135</v>
      </c>
    </row>
    <row r="148" spans="1:10" ht="22.5" customHeight="1" x14ac:dyDescent="0.2">
      <c r="A148" s="368" t="s">
        <v>1433</v>
      </c>
      <c r="B148" s="368" t="s">
        <v>1432</v>
      </c>
      <c r="C148" s="368" t="s">
        <v>1010</v>
      </c>
      <c r="D148" s="368">
        <v>13</v>
      </c>
      <c r="E148" s="368">
        <v>0</v>
      </c>
      <c r="F148" s="367">
        <v>3581.8</v>
      </c>
      <c r="G148" s="366">
        <v>0</v>
      </c>
      <c r="H148" s="366">
        <v>3090.39</v>
      </c>
      <c r="I148" s="366">
        <v>491.41</v>
      </c>
      <c r="J148" s="365">
        <v>0.13719638170752135</v>
      </c>
    </row>
    <row r="149" spans="1:10" ht="22.5" customHeight="1" x14ac:dyDescent="0.2">
      <c r="A149" s="368" t="s">
        <v>1429</v>
      </c>
      <c r="B149" s="368" t="s">
        <v>1428</v>
      </c>
      <c r="C149" s="368" t="s">
        <v>1010</v>
      </c>
      <c r="D149" s="368">
        <v>26</v>
      </c>
      <c r="E149" s="368">
        <v>0</v>
      </c>
      <c r="F149" s="367">
        <v>16175.54</v>
      </c>
      <c r="G149" s="366">
        <v>0</v>
      </c>
      <c r="H149" s="366">
        <v>11827.14</v>
      </c>
      <c r="I149" s="366">
        <v>4348.3999999999996</v>
      </c>
      <c r="J149" s="365">
        <v>0.26882564662447128</v>
      </c>
    </row>
    <row r="150" spans="1:10" ht="22.5" customHeight="1" x14ac:dyDescent="0.2">
      <c r="A150" s="368" t="s">
        <v>1425</v>
      </c>
      <c r="B150" s="368" t="s">
        <v>1424</v>
      </c>
      <c r="C150" s="368" t="s">
        <v>1010</v>
      </c>
      <c r="D150" s="368">
        <v>3</v>
      </c>
      <c r="E150" s="368">
        <v>0</v>
      </c>
      <c r="F150" s="367">
        <v>526.85</v>
      </c>
      <c r="G150" s="366">
        <v>0</v>
      </c>
      <c r="H150" s="366">
        <v>419.16</v>
      </c>
      <c r="I150" s="366">
        <v>107.69</v>
      </c>
      <c r="J150" s="365">
        <v>0.20440353041662712</v>
      </c>
    </row>
    <row r="151" spans="1:10" ht="22.5" customHeight="1" x14ac:dyDescent="0.2">
      <c r="A151" s="368" t="s">
        <v>1423</v>
      </c>
      <c r="B151" s="368" t="s">
        <v>1422</v>
      </c>
      <c r="C151" s="368" t="s">
        <v>1010</v>
      </c>
      <c r="D151" s="368">
        <v>1</v>
      </c>
      <c r="E151" s="368">
        <v>0</v>
      </c>
      <c r="F151" s="367">
        <v>218.13</v>
      </c>
      <c r="G151" s="366">
        <v>0</v>
      </c>
      <c r="H151" s="366">
        <v>180.21</v>
      </c>
      <c r="I151" s="366">
        <v>37.92</v>
      </c>
      <c r="J151" s="365">
        <v>0.17384128730573511</v>
      </c>
    </row>
    <row r="152" spans="1:10" ht="22.5" customHeight="1" x14ac:dyDescent="0.2">
      <c r="A152" s="368" t="s">
        <v>2190</v>
      </c>
      <c r="B152" s="368" t="s">
        <v>2189</v>
      </c>
      <c r="C152" s="368" t="s">
        <v>1010</v>
      </c>
      <c r="D152" s="368">
        <v>14</v>
      </c>
      <c r="E152" s="368">
        <v>0</v>
      </c>
      <c r="F152" s="367">
        <v>1482.21</v>
      </c>
      <c r="G152" s="366">
        <v>0</v>
      </c>
      <c r="H152" s="366">
        <v>1145.48</v>
      </c>
      <c r="I152" s="366">
        <v>336.73</v>
      </c>
      <c r="J152" s="365">
        <v>0.2271810337266649</v>
      </c>
    </row>
    <row r="153" spans="1:10" ht="22.5" customHeight="1" x14ac:dyDescent="0.2">
      <c r="A153" s="368" t="s">
        <v>1409</v>
      </c>
      <c r="B153" s="368" t="s">
        <v>1408</v>
      </c>
      <c r="C153" s="368" t="s">
        <v>1010</v>
      </c>
      <c r="D153" s="368">
        <v>7</v>
      </c>
      <c r="E153" s="368">
        <v>0</v>
      </c>
      <c r="F153" s="367">
        <v>1285.83</v>
      </c>
      <c r="G153" s="366">
        <v>-183.69</v>
      </c>
      <c r="H153" s="366">
        <v>896.55</v>
      </c>
      <c r="I153" s="366">
        <v>205.59</v>
      </c>
      <c r="J153" s="365">
        <v>0.18653710054983941</v>
      </c>
    </row>
    <row r="154" spans="1:10" ht="22.5" customHeight="1" x14ac:dyDescent="0.2">
      <c r="A154" s="368" t="s">
        <v>1407</v>
      </c>
      <c r="B154" s="368" t="s">
        <v>1406</v>
      </c>
      <c r="C154" s="368" t="s">
        <v>1010</v>
      </c>
      <c r="D154" s="368">
        <v>1</v>
      </c>
      <c r="E154" s="368">
        <v>0</v>
      </c>
      <c r="F154" s="367">
        <v>597.04</v>
      </c>
      <c r="G154" s="366">
        <v>0</v>
      </c>
      <c r="H154" s="366">
        <v>454.32</v>
      </c>
      <c r="I154" s="366">
        <v>142.72</v>
      </c>
      <c r="J154" s="365">
        <v>0.23904596006967707</v>
      </c>
    </row>
    <row r="155" spans="1:10" ht="22.5" customHeight="1" x14ac:dyDescent="0.2">
      <c r="A155" s="368" t="s">
        <v>1405</v>
      </c>
      <c r="B155" s="368" t="s">
        <v>1404</v>
      </c>
      <c r="C155" s="368" t="s">
        <v>1010</v>
      </c>
      <c r="D155" s="368">
        <v>2</v>
      </c>
      <c r="E155" s="368">
        <v>0</v>
      </c>
      <c r="F155" s="367">
        <v>1329.16</v>
      </c>
      <c r="G155" s="366">
        <v>0</v>
      </c>
      <c r="H155" s="366">
        <v>1125.76</v>
      </c>
      <c r="I155" s="366">
        <v>203.4</v>
      </c>
      <c r="J155" s="365">
        <v>0.15302898070962112</v>
      </c>
    </row>
    <row r="156" spans="1:10" ht="22.5" customHeight="1" x14ac:dyDescent="0.2">
      <c r="A156" s="368" t="s">
        <v>2186</v>
      </c>
      <c r="B156" s="368" t="s">
        <v>2185</v>
      </c>
      <c r="C156" s="368" t="s">
        <v>1010</v>
      </c>
      <c r="D156" s="368">
        <v>3</v>
      </c>
      <c r="E156" s="368">
        <v>0</v>
      </c>
      <c r="F156" s="367">
        <v>1772.01</v>
      </c>
      <c r="G156" s="366">
        <v>0</v>
      </c>
      <c r="H156" s="366">
        <v>1379.31</v>
      </c>
      <c r="I156" s="366">
        <v>392.7</v>
      </c>
      <c r="J156" s="365">
        <v>0.2216127448490697</v>
      </c>
    </row>
    <row r="157" spans="1:10" ht="22.5" customHeight="1" x14ac:dyDescent="0.2">
      <c r="A157" s="368" t="s">
        <v>2184</v>
      </c>
      <c r="B157" s="368" t="s">
        <v>2183</v>
      </c>
      <c r="C157" s="368" t="s">
        <v>1010</v>
      </c>
      <c r="D157" s="368">
        <v>1</v>
      </c>
      <c r="E157" s="368">
        <v>0</v>
      </c>
      <c r="F157" s="367">
        <v>371.99</v>
      </c>
      <c r="G157" s="366">
        <v>0</v>
      </c>
      <c r="H157" s="366">
        <v>201.37</v>
      </c>
      <c r="I157" s="366">
        <v>170.62</v>
      </c>
      <c r="J157" s="365">
        <v>0.45866824376999382</v>
      </c>
    </row>
    <row r="158" spans="1:10" ht="22.5" customHeight="1" x14ac:dyDescent="0.2">
      <c r="A158" s="368" t="s">
        <v>1403</v>
      </c>
      <c r="B158" s="368" t="s">
        <v>1402</v>
      </c>
      <c r="C158" s="368" t="s">
        <v>1010</v>
      </c>
      <c r="D158" s="368">
        <v>20</v>
      </c>
      <c r="E158" s="368">
        <v>0</v>
      </c>
      <c r="F158" s="367">
        <v>9845.8799999999992</v>
      </c>
      <c r="G158" s="366">
        <v>0</v>
      </c>
      <c r="H158" s="366">
        <v>8624.2000000000007</v>
      </c>
      <c r="I158" s="366">
        <v>1221.68</v>
      </c>
      <c r="J158" s="365">
        <v>0.12408032598406643</v>
      </c>
    </row>
    <row r="159" spans="1:10" ht="22.5" customHeight="1" x14ac:dyDescent="0.2">
      <c r="A159" s="368" t="s">
        <v>1401</v>
      </c>
      <c r="B159" s="368" t="s">
        <v>1400</v>
      </c>
      <c r="C159" s="368" t="s">
        <v>1010</v>
      </c>
      <c r="D159" s="368">
        <v>2</v>
      </c>
      <c r="E159" s="368">
        <v>0</v>
      </c>
      <c r="F159" s="367">
        <v>1139.26</v>
      </c>
      <c r="G159" s="366">
        <v>0</v>
      </c>
      <c r="H159" s="366">
        <v>867.1</v>
      </c>
      <c r="I159" s="366">
        <v>272.16000000000003</v>
      </c>
      <c r="J159" s="365">
        <v>0.23889191229394519</v>
      </c>
    </row>
    <row r="160" spans="1:10" ht="22.5" customHeight="1" x14ac:dyDescent="0.2">
      <c r="A160" s="368" t="s">
        <v>1397</v>
      </c>
      <c r="B160" s="368" t="s">
        <v>1396</v>
      </c>
      <c r="C160" s="368" t="s">
        <v>1010</v>
      </c>
      <c r="D160" s="368">
        <v>2</v>
      </c>
      <c r="E160" s="368">
        <v>0</v>
      </c>
      <c r="F160" s="367">
        <v>1010.36</v>
      </c>
      <c r="G160" s="366">
        <v>0</v>
      </c>
      <c r="H160" s="366">
        <v>708.55</v>
      </c>
      <c r="I160" s="366">
        <v>301.81</v>
      </c>
      <c r="J160" s="365">
        <v>0.29871530939467122</v>
      </c>
    </row>
    <row r="161" spans="1:10" ht="22.5" customHeight="1" x14ac:dyDescent="0.2">
      <c r="A161" s="368" t="s">
        <v>2178</v>
      </c>
      <c r="B161" s="368" t="s">
        <v>2177</v>
      </c>
      <c r="C161" s="368" t="s">
        <v>1010</v>
      </c>
      <c r="D161" s="368">
        <v>1</v>
      </c>
      <c r="E161" s="368">
        <v>0</v>
      </c>
      <c r="F161" s="367">
        <v>636.66</v>
      </c>
      <c r="G161" s="366">
        <v>0</v>
      </c>
      <c r="H161" s="366">
        <v>485.08</v>
      </c>
      <c r="I161" s="366">
        <v>151.58000000000001</v>
      </c>
      <c r="J161" s="365">
        <v>0.23808626268337887</v>
      </c>
    </row>
    <row r="162" spans="1:10" ht="22.5" customHeight="1" x14ac:dyDescent="0.2">
      <c r="A162" s="368" t="s">
        <v>1395</v>
      </c>
      <c r="B162" s="368" t="s">
        <v>1394</v>
      </c>
      <c r="C162" s="368" t="s">
        <v>1010</v>
      </c>
      <c r="D162" s="368">
        <v>15</v>
      </c>
      <c r="E162" s="368">
        <v>0</v>
      </c>
      <c r="F162" s="367">
        <v>4036.8</v>
      </c>
      <c r="G162" s="366">
        <v>0</v>
      </c>
      <c r="H162" s="366">
        <v>3157.2</v>
      </c>
      <c r="I162" s="366">
        <v>879.6</v>
      </c>
      <c r="J162" s="365">
        <v>0.21789536266349585</v>
      </c>
    </row>
    <row r="163" spans="1:10" ht="22.5" customHeight="1" x14ac:dyDescent="0.2">
      <c r="A163" s="368" t="s">
        <v>1393</v>
      </c>
      <c r="B163" s="368" t="s">
        <v>1392</v>
      </c>
      <c r="C163" s="368" t="s">
        <v>1010</v>
      </c>
      <c r="D163" s="368">
        <v>29</v>
      </c>
      <c r="E163" s="368">
        <v>0</v>
      </c>
      <c r="F163" s="367">
        <v>11863.67</v>
      </c>
      <c r="G163" s="366">
        <v>0</v>
      </c>
      <c r="H163" s="366">
        <v>10095.19</v>
      </c>
      <c r="I163" s="366">
        <v>1768.48</v>
      </c>
      <c r="J163" s="365">
        <v>0.14906685705182293</v>
      </c>
    </row>
    <row r="164" spans="1:10" ht="22.5" customHeight="1" x14ac:dyDescent="0.2">
      <c r="A164" s="368" t="s">
        <v>6017</v>
      </c>
      <c r="B164" s="368" t="s">
        <v>6016</v>
      </c>
      <c r="C164" s="368" t="s">
        <v>1010</v>
      </c>
      <c r="D164" s="368">
        <v>12</v>
      </c>
      <c r="E164" s="368">
        <v>0</v>
      </c>
      <c r="F164" s="367">
        <v>4805.76</v>
      </c>
      <c r="G164" s="366">
        <v>0</v>
      </c>
      <c r="H164" s="366">
        <v>3488.28</v>
      </c>
      <c r="I164" s="366">
        <v>1317.48</v>
      </c>
      <c r="J164" s="365">
        <v>0.27414602477027566</v>
      </c>
    </row>
    <row r="165" spans="1:10" ht="22.5" customHeight="1" x14ac:dyDescent="0.2">
      <c r="A165" s="368" t="s">
        <v>1389</v>
      </c>
      <c r="B165" s="368" t="s">
        <v>1388</v>
      </c>
      <c r="C165" s="368" t="s">
        <v>1010</v>
      </c>
      <c r="D165" s="368">
        <v>16</v>
      </c>
      <c r="E165" s="368">
        <v>0</v>
      </c>
      <c r="F165" s="367">
        <v>3079.44</v>
      </c>
      <c r="G165" s="366">
        <v>0</v>
      </c>
      <c r="H165" s="366">
        <v>2165.7600000000002</v>
      </c>
      <c r="I165" s="366">
        <v>913.68</v>
      </c>
      <c r="J165" s="365">
        <v>0.2967032967032967</v>
      </c>
    </row>
    <row r="166" spans="1:10" ht="22.5" customHeight="1" x14ac:dyDescent="0.2">
      <c r="A166" s="368" t="s">
        <v>1385</v>
      </c>
      <c r="B166" s="368" t="s">
        <v>1384</v>
      </c>
      <c r="C166" s="368" t="s">
        <v>1010</v>
      </c>
      <c r="D166" s="368">
        <v>4</v>
      </c>
      <c r="E166" s="368">
        <v>0</v>
      </c>
      <c r="F166" s="367">
        <v>594.5</v>
      </c>
      <c r="G166" s="366">
        <v>0</v>
      </c>
      <c r="H166" s="366">
        <v>506.65</v>
      </c>
      <c r="I166" s="366">
        <v>87.85</v>
      </c>
      <c r="J166" s="365">
        <v>0.14777123633305297</v>
      </c>
    </row>
    <row r="167" spans="1:10" ht="22.5" customHeight="1" x14ac:dyDescent="0.2">
      <c r="A167" s="368" t="s">
        <v>1383</v>
      </c>
      <c r="B167" s="368" t="s">
        <v>1382</v>
      </c>
      <c r="C167" s="368" t="s">
        <v>1010</v>
      </c>
      <c r="D167" s="368">
        <v>49</v>
      </c>
      <c r="E167" s="368">
        <v>0</v>
      </c>
      <c r="F167" s="367">
        <v>7098.83</v>
      </c>
      <c r="G167" s="366">
        <v>0</v>
      </c>
      <c r="H167" s="366">
        <v>5635</v>
      </c>
      <c r="I167" s="366">
        <v>1463.83</v>
      </c>
      <c r="J167" s="365">
        <v>0.20620722006302447</v>
      </c>
    </row>
    <row r="168" spans="1:10" ht="22.5" customHeight="1" x14ac:dyDescent="0.2">
      <c r="A168" s="368" t="s">
        <v>1381</v>
      </c>
      <c r="B168" s="368" t="s">
        <v>1380</v>
      </c>
      <c r="C168" s="368" t="s">
        <v>1010</v>
      </c>
      <c r="D168" s="368">
        <v>25</v>
      </c>
      <c r="E168" s="368">
        <v>0</v>
      </c>
      <c r="F168" s="367">
        <v>4636.3100000000004</v>
      </c>
      <c r="G168" s="366">
        <v>0</v>
      </c>
      <c r="H168" s="366">
        <v>4014</v>
      </c>
      <c r="I168" s="366">
        <v>622.30999999999995</v>
      </c>
      <c r="J168" s="365">
        <v>0.13422527829243514</v>
      </c>
    </row>
    <row r="169" spans="1:10" ht="22.5" customHeight="1" x14ac:dyDescent="0.2">
      <c r="A169" s="368" t="s">
        <v>1379</v>
      </c>
      <c r="B169" s="368" t="s">
        <v>1378</v>
      </c>
      <c r="C169" s="368" t="s">
        <v>1010</v>
      </c>
      <c r="D169" s="368">
        <v>24</v>
      </c>
      <c r="E169" s="368">
        <v>0</v>
      </c>
      <c r="F169" s="367">
        <v>3366.6</v>
      </c>
      <c r="G169" s="366">
        <v>0</v>
      </c>
      <c r="H169" s="366">
        <v>2762.4</v>
      </c>
      <c r="I169" s="366">
        <v>604.20000000000005</v>
      </c>
      <c r="J169" s="365">
        <v>0.17946890037426483</v>
      </c>
    </row>
    <row r="170" spans="1:10" ht="22.5" customHeight="1" x14ac:dyDescent="0.2">
      <c r="A170" s="368" t="s">
        <v>1375</v>
      </c>
      <c r="B170" s="368" t="s">
        <v>1374</v>
      </c>
      <c r="C170" s="368" t="s">
        <v>1010</v>
      </c>
      <c r="D170" s="368">
        <v>12</v>
      </c>
      <c r="E170" s="368">
        <v>0</v>
      </c>
      <c r="F170" s="367">
        <v>3975.84</v>
      </c>
      <c r="G170" s="366">
        <v>0</v>
      </c>
      <c r="H170" s="366">
        <v>3078</v>
      </c>
      <c r="I170" s="366">
        <v>897.84</v>
      </c>
      <c r="J170" s="365">
        <v>0.22582397681999275</v>
      </c>
    </row>
    <row r="171" spans="1:10" ht="22.5" customHeight="1" x14ac:dyDescent="0.2">
      <c r="A171" s="368" t="s">
        <v>1371</v>
      </c>
      <c r="B171" s="368" t="s">
        <v>1370</v>
      </c>
      <c r="C171" s="368" t="s">
        <v>1010</v>
      </c>
      <c r="D171" s="368">
        <v>5</v>
      </c>
      <c r="E171" s="368">
        <v>0</v>
      </c>
      <c r="F171" s="367">
        <v>2502.61</v>
      </c>
      <c r="G171" s="366">
        <v>0</v>
      </c>
      <c r="H171" s="366">
        <v>2152.6</v>
      </c>
      <c r="I171" s="366">
        <v>350.01</v>
      </c>
      <c r="J171" s="365">
        <v>0.13985798826025631</v>
      </c>
    </row>
    <row r="172" spans="1:10" ht="22.5" customHeight="1" x14ac:dyDescent="0.2">
      <c r="A172" s="368" t="s">
        <v>2170</v>
      </c>
      <c r="B172" s="368" t="s">
        <v>2169</v>
      </c>
      <c r="C172" s="368" t="s">
        <v>1010</v>
      </c>
      <c r="D172" s="368">
        <v>1</v>
      </c>
      <c r="E172" s="368">
        <v>0</v>
      </c>
      <c r="F172" s="367">
        <v>402.47</v>
      </c>
      <c r="G172" s="366">
        <v>0</v>
      </c>
      <c r="H172" s="366">
        <v>275.06</v>
      </c>
      <c r="I172" s="366">
        <v>127.41</v>
      </c>
      <c r="J172" s="365">
        <v>0.3165701791437871</v>
      </c>
    </row>
    <row r="173" spans="1:10" ht="22.5" customHeight="1" x14ac:dyDescent="0.2">
      <c r="A173" s="368" t="s">
        <v>1369</v>
      </c>
      <c r="B173" s="368" t="s">
        <v>1368</v>
      </c>
      <c r="C173" s="368" t="s">
        <v>1010</v>
      </c>
      <c r="D173" s="368">
        <v>6</v>
      </c>
      <c r="E173" s="368">
        <v>0</v>
      </c>
      <c r="F173" s="367">
        <v>2063.88</v>
      </c>
      <c r="G173" s="366">
        <v>0</v>
      </c>
      <c r="H173" s="366">
        <v>1786.2</v>
      </c>
      <c r="I173" s="366">
        <v>277.68</v>
      </c>
      <c r="J173" s="365">
        <v>0.1345427059712774</v>
      </c>
    </row>
    <row r="174" spans="1:10" ht="22.5" customHeight="1" x14ac:dyDescent="0.2">
      <c r="A174" s="368" t="s">
        <v>2168</v>
      </c>
      <c r="B174" s="368" t="s">
        <v>2167</v>
      </c>
      <c r="C174" s="368" t="s">
        <v>1010</v>
      </c>
      <c r="D174" s="368">
        <v>7</v>
      </c>
      <c r="E174" s="368">
        <v>0</v>
      </c>
      <c r="F174" s="367">
        <v>2614.7800000000002</v>
      </c>
      <c r="G174" s="366">
        <v>0</v>
      </c>
      <c r="H174" s="366">
        <v>2038.4</v>
      </c>
      <c r="I174" s="366">
        <v>576.38</v>
      </c>
      <c r="J174" s="365">
        <v>0.22043154682229479</v>
      </c>
    </row>
    <row r="175" spans="1:10" ht="22.5" customHeight="1" x14ac:dyDescent="0.2">
      <c r="A175" s="368" t="s">
        <v>1367</v>
      </c>
      <c r="B175" s="368" t="s">
        <v>1366</v>
      </c>
      <c r="C175" s="368" t="s">
        <v>1010</v>
      </c>
      <c r="D175" s="368">
        <v>30</v>
      </c>
      <c r="E175" s="368">
        <v>0</v>
      </c>
      <c r="F175" s="367">
        <v>9120.48</v>
      </c>
      <c r="G175" s="366">
        <v>0</v>
      </c>
      <c r="H175" s="366">
        <v>7762.2</v>
      </c>
      <c r="I175" s="366">
        <v>1358.28</v>
      </c>
      <c r="J175" s="365">
        <v>0.14892637229619493</v>
      </c>
    </row>
    <row r="176" spans="1:10" ht="22.5" customHeight="1" x14ac:dyDescent="0.2">
      <c r="A176" s="368" t="s">
        <v>1363</v>
      </c>
      <c r="B176" s="368" t="s">
        <v>1362</v>
      </c>
      <c r="C176" s="368" t="s">
        <v>1010</v>
      </c>
      <c r="D176" s="368">
        <v>23</v>
      </c>
      <c r="E176" s="368">
        <v>0</v>
      </c>
      <c r="F176" s="367">
        <v>7401.71</v>
      </c>
      <c r="G176" s="366">
        <v>0</v>
      </c>
      <c r="H176" s="366">
        <v>6373.69</v>
      </c>
      <c r="I176" s="366">
        <v>1028.02</v>
      </c>
      <c r="J176" s="365">
        <v>0.13888952687959943</v>
      </c>
    </row>
    <row r="177" spans="1:10" ht="22.5" customHeight="1" x14ac:dyDescent="0.2">
      <c r="A177" s="368" t="s">
        <v>1361</v>
      </c>
      <c r="B177" s="368" t="s">
        <v>1360</v>
      </c>
      <c r="C177" s="368" t="s">
        <v>1010</v>
      </c>
      <c r="D177" s="368">
        <v>13</v>
      </c>
      <c r="E177" s="368">
        <v>0</v>
      </c>
      <c r="F177" s="367">
        <v>3985.8</v>
      </c>
      <c r="G177" s="366">
        <v>0</v>
      </c>
      <c r="H177" s="366">
        <v>3405.88</v>
      </c>
      <c r="I177" s="366">
        <v>579.91999999999996</v>
      </c>
      <c r="J177" s="365">
        <v>0.14549651261980029</v>
      </c>
    </row>
    <row r="178" spans="1:10" ht="22.5" customHeight="1" x14ac:dyDescent="0.2">
      <c r="A178" s="368" t="s">
        <v>5243</v>
      </c>
      <c r="B178" s="368" t="s">
        <v>5242</v>
      </c>
      <c r="C178" s="368" t="s">
        <v>1010</v>
      </c>
      <c r="D178" s="368">
        <v>1</v>
      </c>
      <c r="E178" s="368">
        <v>0</v>
      </c>
      <c r="F178" s="367">
        <v>343.64</v>
      </c>
      <c r="G178" s="366">
        <v>0</v>
      </c>
      <c r="H178" s="366">
        <v>261</v>
      </c>
      <c r="I178" s="366">
        <v>82.64</v>
      </c>
      <c r="J178" s="365">
        <v>0.24048422768013036</v>
      </c>
    </row>
    <row r="179" spans="1:10" ht="22.5" customHeight="1" x14ac:dyDescent="0.2">
      <c r="A179" s="368" t="s">
        <v>1359</v>
      </c>
      <c r="B179" s="368" t="s">
        <v>1358</v>
      </c>
      <c r="C179" s="368" t="s">
        <v>1010</v>
      </c>
      <c r="D179" s="368">
        <v>13</v>
      </c>
      <c r="E179" s="368">
        <v>0</v>
      </c>
      <c r="F179" s="367">
        <v>6130.86</v>
      </c>
      <c r="G179" s="366">
        <v>-475.32</v>
      </c>
      <c r="H179" s="366">
        <v>4640.3999999999996</v>
      </c>
      <c r="I179" s="366">
        <v>1015.14</v>
      </c>
      <c r="J179" s="365">
        <v>0.1794947962528777</v>
      </c>
    </row>
    <row r="180" spans="1:10" ht="22.5" customHeight="1" x14ac:dyDescent="0.2">
      <c r="A180" s="368" t="s">
        <v>1357</v>
      </c>
      <c r="B180" s="368" t="s">
        <v>1356</v>
      </c>
      <c r="C180" s="368" t="s">
        <v>1010</v>
      </c>
      <c r="D180" s="368">
        <v>2</v>
      </c>
      <c r="E180" s="368">
        <v>0</v>
      </c>
      <c r="F180" s="367">
        <v>681.92</v>
      </c>
      <c r="G180" s="366">
        <v>0</v>
      </c>
      <c r="H180" s="366">
        <v>554.78</v>
      </c>
      <c r="I180" s="366">
        <v>127.14</v>
      </c>
      <c r="J180" s="365">
        <v>0.18644415767245426</v>
      </c>
    </row>
    <row r="181" spans="1:10" ht="22.5" customHeight="1" x14ac:dyDescent="0.2">
      <c r="A181" s="368" t="s">
        <v>1351</v>
      </c>
      <c r="B181" s="368" t="s">
        <v>1350</v>
      </c>
      <c r="C181" s="368" t="s">
        <v>1010</v>
      </c>
      <c r="D181" s="368">
        <v>24</v>
      </c>
      <c r="E181" s="368">
        <v>0</v>
      </c>
      <c r="F181" s="367">
        <v>4069.92</v>
      </c>
      <c r="G181" s="366">
        <v>0</v>
      </c>
      <c r="H181" s="366">
        <v>3551.04</v>
      </c>
      <c r="I181" s="366">
        <v>518.88</v>
      </c>
      <c r="J181" s="365">
        <v>0.12749144946338012</v>
      </c>
    </row>
    <row r="182" spans="1:10" ht="22.5" customHeight="1" x14ac:dyDescent="0.2">
      <c r="A182" s="368" t="s">
        <v>3056</v>
      </c>
      <c r="B182" s="368" t="s">
        <v>3055</v>
      </c>
      <c r="C182" s="368" t="s">
        <v>1010</v>
      </c>
      <c r="D182" s="368">
        <v>2</v>
      </c>
      <c r="E182" s="368">
        <v>0</v>
      </c>
      <c r="F182" s="367">
        <v>415.06</v>
      </c>
      <c r="G182" s="366">
        <v>0</v>
      </c>
      <c r="H182" s="366">
        <v>287.7</v>
      </c>
      <c r="I182" s="366">
        <v>127.36</v>
      </c>
      <c r="J182" s="365">
        <v>0.30684720281405098</v>
      </c>
    </row>
    <row r="183" spans="1:10" ht="22.5" customHeight="1" x14ac:dyDescent="0.2">
      <c r="A183" s="368" t="s">
        <v>2160</v>
      </c>
      <c r="B183" s="368" t="s">
        <v>2159</v>
      </c>
      <c r="C183" s="368" t="s">
        <v>1010</v>
      </c>
      <c r="D183" s="368">
        <v>6</v>
      </c>
      <c r="E183" s="368">
        <v>0</v>
      </c>
      <c r="F183" s="367">
        <v>2143.08</v>
      </c>
      <c r="G183" s="366">
        <v>0</v>
      </c>
      <c r="H183" s="366">
        <v>1659.18</v>
      </c>
      <c r="I183" s="366">
        <v>483.9</v>
      </c>
      <c r="J183" s="365">
        <v>0.22579651716221513</v>
      </c>
    </row>
    <row r="184" spans="1:10" ht="22.5" customHeight="1" x14ac:dyDescent="0.2">
      <c r="A184" s="368" t="s">
        <v>4113</v>
      </c>
      <c r="B184" s="368" t="s">
        <v>4112</v>
      </c>
      <c r="C184" s="368" t="s">
        <v>1010</v>
      </c>
      <c r="D184" s="368">
        <v>6</v>
      </c>
      <c r="E184" s="368">
        <v>0</v>
      </c>
      <c r="F184" s="367">
        <v>3231.06</v>
      </c>
      <c r="G184" s="366">
        <v>0</v>
      </c>
      <c r="H184" s="366">
        <v>2472</v>
      </c>
      <c r="I184" s="366">
        <v>759.06</v>
      </c>
      <c r="J184" s="365">
        <v>0.23492599951718632</v>
      </c>
    </row>
    <row r="185" spans="1:10" ht="22.5" customHeight="1" x14ac:dyDescent="0.2">
      <c r="A185" s="368" t="s">
        <v>1349</v>
      </c>
      <c r="B185" s="368" t="s">
        <v>1348</v>
      </c>
      <c r="C185" s="368" t="s">
        <v>1010</v>
      </c>
      <c r="D185" s="368">
        <v>1</v>
      </c>
      <c r="E185" s="368">
        <v>0</v>
      </c>
      <c r="F185" s="367">
        <v>185.34</v>
      </c>
      <c r="G185" s="366">
        <v>0</v>
      </c>
      <c r="H185" s="366">
        <v>140.16999999999999</v>
      </c>
      <c r="I185" s="366">
        <v>45.17</v>
      </c>
      <c r="J185" s="365">
        <v>0.24371425488291787</v>
      </c>
    </row>
    <row r="186" spans="1:10" ht="22.5" customHeight="1" x14ac:dyDescent="0.2">
      <c r="A186" s="368" t="s">
        <v>2158</v>
      </c>
      <c r="B186" s="368" t="s">
        <v>2157</v>
      </c>
      <c r="C186" s="368" t="s">
        <v>1010</v>
      </c>
      <c r="D186" s="368">
        <v>3</v>
      </c>
      <c r="E186" s="368">
        <v>0</v>
      </c>
      <c r="F186" s="367">
        <v>594.27</v>
      </c>
      <c r="G186" s="366">
        <v>0</v>
      </c>
      <c r="H186" s="366">
        <v>489</v>
      </c>
      <c r="I186" s="366">
        <v>105.27</v>
      </c>
      <c r="J186" s="365">
        <v>0.17714170326619214</v>
      </c>
    </row>
    <row r="187" spans="1:10" ht="22.5" customHeight="1" x14ac:dyDescent="0.2">
      <c r="A187" s="368" t="s">
        <v>1347</v>
      </c>
      <c r="B187" s="368" t="s">
        <v>1346</v>
      </c>
      <c r="C187" s="368" t="s">
        <v>1010</v>
      </c>
      <c r="D187" s="368">
        <v>7</v>
      </c>
      <c r="E187" s="368">
        <v>0</v>
      </c>
      <c r="F187" s="367">
        <v>5941.54</v>
      </c>
      <c r="G187" s="366">
        <v>0</v>
      </c>
      <c r="H187" s="366">
        <v>4568.34</v>
      </c>
      <c r="I187" s="366">
        <v>1373.2</v>
      </c>
      <c r="J187" s="365">
        <v>0.23111853155915807</v>
      </c>
    </row>
    <row r="188" spans="1:10" ht="22.5" customHeight="1" x14ac:dyDescent="0.2">
      <c r="A188" s="368" t="s">
        <v>1343</v>
      </c>
      <c r="B188" s="368" t="s">
        <v>1342</v>
      </c>
      <c r="C188" s="368" t="s">
        <v>1010</v>
      </c>
      <c r="D188" s="368">
        <v>1</v>
      </c>
      <c r="E188" s="368">
        <v>0</v>
      </c>
      <c r="F188" s="367">
        <v>775.55</v>
      </c>
      <c r="G188" s="366">
        <v>0</v>
      </c>
      <c r="H188" s="366">
        <v>403.38</v>
      </c>
      <c r="I188" s="366">
        <v>372.17</v>
      </c>
      <c r="J188" s="365">
        <v>0.47987879569337888</v>
      </c>
    </row>
    <row r="189" spans="1:10" ht="22.5" customHeight="1" x14ac:dyDescent="0.2">
      <c r="A189" s="368" t="s">
        <v>1339</v>
      </c>
      <c r="B189" s="368" t="s">
        <v>1338</v>
      </c>
      <c r="C189" s="368" t="s">
        <v>1010</v>
      </c>
      <c r="D189" s="368">
        <v>15</v>
      </c>
      <c r="E189" s="368">
        <v>0</v>
      </c>
      <c r="F189" s="367">
        <v>6996.27</v>
      </c>
      <c r="G189" s="366">
        <v>0</v>
      </c>
      <c r="H189" s="366">
        <v>5408.4</v>
      </c>
      <c r="I189" s="366">
        <v>1587.87</v>
      </c>
      <c r="J189" s="365">
        <v>0.22695950842377438</v>
      </c>
    </row>
    <row r="190" spans="1:10" ht="22.5" customHeight="1" x14ac:dyDescent="0.2">
      <c r="A190" s="368" t="s">
        <v>1914</v>
      </c>
      <c r="B190" s="368" t="s">
        <v>4109</v>
      </c>
      <c r="C190" s="368" t="s">
        <v>1010</v>
      </c>
      <c r="D190" s="368">
        <v>12</v>
      </c>
      <c r="E190" s="368">
        <v>0</v>
      </c>
      <c r="F190" s="367">
        <v>2213.16</v>
      </c>
      <c r="G190" s="366">
        <v>0</v>
      </c>
      <c r="H190" s="366">
        <v>1931.52</v>
      </c>
      <c r="I190" s="366">
        <v>281.64</v>
      </c>
      <c r="J190" s="365">
        <v>0.12725695385783223</v>
      </c>
    </row>
    <row r="191" spans="1:10" ht="22.5" customHeight="1" x14ac:dyDescent="0.2">
      <c r="A191" s="368" t="s">
        <v>1335</v>
      </c>
      <c r="B191" s="368" t="s">
        <v>1334</v>
      </c>
      <c r="C191" s="368" t="s">
        <v>1010</v>
      </c>
      <c r="D191" s="368">
        <v>3</v>
      </c>
      <c r="E191" s="368">
        <v>0</v>
      </c>
      <c r="F191" s="367">
        <v>2224.38</v>
      </c>
      <c r="G191" s="366">
        <v>0</v>
      </c>
      <c r="H191" s="366">
        <v>1763.88</v>
      </c>
      <c r="I191" s="366">
        <v>460.5</v>
      </c>
      <c r="J191" s="365">
        <v>0.20702397971569605</v>
      </c>
    </row>
    <row r="192" spans="1:10" ht="22.5" customHeight="1" x14ac:dyDescent="0.2">
      <c r="A192" s="368" t="s">
        <v>1333</v>
      </c>
      <c r="B192" s="368" t="s">
        <v>1332</v>
      </c>
      <c r="C192" s="368" t="s">
        <v>1010</v>
      </c>
      <c r="D192" s="368">
        <v>25</v>
      </c>
      <c r="E192" s="368">
        <v>0</v>
      </c>
      <c r="F192" s="367">
        <v>3012.94</v>
      </c>
      <c r="G192" s="366">
        <v>0</v>
      </c>
      <c r="H192" s="366">
        <v>2569.66</v>
      </c>
      <c r="I192" s="366">
        <v>443.28</v>
      </c>
      <c r="J192" s="365">
        <v>0.14712539911183098</v>
      </c>
    </row>
    <row r="193" spans="1:10" ht="22.5" customHeight="1" x14ac:dyDescent="0.2">
      <c r="A193" s="368" t="s">
        <v>1331</v>
      </c>
      <c r="B193" s="368" t="s">
        <v>1330</v>
      </c>
      <c r="C193" s="368" t="s">
        <v>1010</v>
      </c>
      <c r="D193" s="368">
        <v>1</v>
      </c>
      <c r="E193" s="368">
        <v>0</v>
      </c>
      <c r="F193" s="367">
        <v>168.56</v>
      </c>
      <c r="G193" s="366">
        <v>0</v>
      </c>
      <c r="H193" s="366">
        <v>127.96</v>
      </c>
      <c r="I193" s="366">
        <v>40.6</v>
      </c>
      <c r="J193" s="365">
        <v>0.24086378737541528</v>
      </c>
    </row>
    <row r="194" spans="1:10" ht="22.5" customHeight="1" x14ac:dyDescent="0.2">
      <c r="A194" s="368" t="s">
        <v>1329</v>
      </c>
      <c r="B194" s="368" t="s">
        <v>1328</v>
      </c>
      <c r="C194" s="368" t="s">
        <v>1010</v>
      </c>
      <c r="D194" s="368">
        <v>4</v>
      </c>
      <c r="E194" s="368">
        <v>0</v>
      </c>
      <c r="F194" s="367">
        <v>670.2</v>
      </c>
      <c r="G194" s="366">
        <v>0</v>
      </c>
      <c r="H194" s="366">
        <v>547.55999999999995</v>
      </c>
      <c r="I194" s="366">
        <v>122.64</v>
      </c>
      <c r="J194" s="365">
        <v>0.18299015219337511</v>
      </c>
    </row>
    <row r="195" spans="1:10" ht="22.5" customHeight="1" x14ac:dyDescent="0.2">
      <c r="A195" s="368" t="s">
        <v>2152</v>
      </c>
      <c r="B195" s="368" t="s">
        <v>2151</v>
      </c>
      <c r="C195" s="368" t="s">
        <v>1010</v>
      </c>
      <c r="D195" s="368">
        <v>13</v>
      </c>
      <c r="E195" s="368">
        <v>0</v>
      </c>
      <c r="F195" s="367">
        <v>2500.81</v>
      </c>
      <c r="G195" s="366">
        <v>0</v>
      </c>
      <c r="H195" s="366">
        <v>2170.35</v>
      </c>
      <c r="I195" s="366">
        <v>330.46</v>
      </c>
      <c r="J195" s="365">
        <v>0.13214118625565316</v>
      </c>
    </row>
    <row r="196" spans="1:10" ht="22.5" customHeight="1" x14ac:dyDescent="0.2">
      <c r="A196" s="368" t="s">
        <v>1327</v>
      </c>
      <c r="B196" s="368" t="s">
        <v>1326</v>
      </c>
      <c r="C196" s="368" t="s">
        <v>1010</v>
      </c>
      <c r="D196" s="368">
        <v>2</v>
      </c>
      <c r="E196" s="368">
        <v>0</v>
      </c>
      <c r="F196" s="367">
        <v>457.18</v>
      </c>
      <c r="G196" s="366">
        <v>0</v>
      </c>
      <c r="H196" s="366">
        <v>329.48</v>
      </c>
      <c r="I196" s="366">
        <v>127.7</v>
      </c>
      <c r="J196" s="365">
        <v>0.27932105516426792</v>
      </c>
    </row>
    <row r="197" spans="1:10" ht="22.5" customHeight="1" x14ac:dyDescent="0.2">
      <c r="A197" s="368" t="s">
        <v>1323</v>
      </c>
      <c r="B197" s="368" t="s">
        <v>1322</v>
      </c>
      <c r="C197" s="368" t="s">
        <v>1010</v>
      </c>
      <c r="D197" s="368">
        <v>24</v>
      </c>
      <c r="E197" s="368">
        <v>0</v>
      </c>
      <c r="F197" s="367">
        <v>3732</v>
      </c>
      <c r="G197" s="366">
        <v>0</v>
      </c>
      <c r="H197" s="366">
        <v>3257.04</v>
      </c>
      <c r="I197" s="366">
        <v>474.96</v>
      </c>
      <c r="J197" s="365">
        <v>0.12726688102893891</v>
      </c>
    </row>
    <row r="198" spans="1:10" ht="22.5" customHeight="1" x14ac:dyDescent="0.2">
      <c r="A198" s="368" t="s">
        <v>1321</v>
      </c>
      <c r="B198" s="368" t="s">
        <v>1320</v>
      </c>
      <c r="C198" s="368" t="s">
        <v>1010</v>
      </c>
      <c r="D198" s="368">
        <v>44</v>
      </c>
      <c r="E198" s="368">
        <v>0</v>
      </c>
      <c r="F198" s="367">
        <v>15468.67</v>
      </c>
      <c r="G198" s="366">
        <v>0</v>
      </c>
      <c r="H198" s="366">
        <v>12949.2</v>
      </c>
      <c r="I198" s="366">
        <v>2519.4699999999998</v>
      </c>
      <c r="J198" s="365">
        <v>0.16287567062973093</v>
      </c>
    </row>
    <row r="199" spans="1:10" ht="22.5" customHeight="1" x14ac:dyDescent="0.2">
      <c r="A199" s="368" t="s">
        <v>2148</v>
      </c>
      <c r="B199" s="368" t="s">
        <v>2147</v>
      </c>
      <c r="C199" s="368" t="s">
        <v>1010</v>
      </c>
      <c r="D199" s="368">
        <v>1</v>
      </c>
      <c r="E199" s="368">
        <v>0</v>
      </c>
      <c r="F199" s="367">
        <v>886.91</v>
      </c>
      <c r="G199" s="366">
        <v>0</v>
      </c>
      <c r="H199" s="366">
        <v>623.85</v>
      </c>
      <c r="I199" s="366">
        <v>263.06</v>
      </c>
      <c r="J199" s="365">
        <v>0.2966028120102378</v>
      </c>
    </row>
    <row r="200" spans="1:10" ht="22.5" customHeight="1" x14ac:dyDescent="0.2">
      <c r="A200" s="368" t="s">
        <v>1317</v>
      </c>
      <c r="B200" s="368" t="s">
        <v>1316</v>
      </c>
      <c r="C200" s="368" t="s">
        <v>1010</v>
      </c>
      <c r="D200" s="368">
        <v>1</v>
      </c>
      <c r="E200" s="368">
        <v>0</v>
      </c>
      <c r="F200" s="367">
        <v>200.98</v>
      </c>
      <c r="G200" s="366">
        <v>0</v>
      </c>
      <c r="H200" s="366">
        <v>163.51</v>
      </c>
      <c r="I200" s="366">
        <v>37.47</v>
      </c>
      <c r="J200" s="365">
        <v>0.18643646133943675</v>
      </c>
    </row>
    <row r="201" spans="1:10" ht="22.5" customHeight="1" x14ac:dyDescent="0.2">
      <c r="A201" s="368" t="s">
        <v>1315</v>
      </c>
      <c r="B201" s="368" t="s">
        <v>1314</v>
      </c>
      <c r="C201" s="368" t="s">
        <v>1010</v>
      </c>
      <c r="D201" s="368">
        <v>1</v>
      </c>
      <c r="E201" s="368">
        <v>0</v>
      </c>
      <c r="F201" s="367">
        <v>432.92</v>
      </c>
      <c r="G201" s="366">
        <v>0</v>
      </c>
      <c r="H201" s="366">
        <v>328.53</v>
      </c>
      <c r="I201" s="366">
        <v>104.39</v>
      </c>
      <c r="J201" s="365">
        <v>0.24113000092395823</v>
      </c>
    </row>
    <row r="202" spans="1:10" ht="22.5" customHeight="1" x14ac:dyDescent="0.2">
      <c r="A202" s="368" t="s">
        <v>3046</v>
      </c>
      <c r="B202" s="368" t="s">
        <v>3045</v>
      </c>
      <c r="C202" s="368" t="s">
        <v>1010</v>
      </c>
      <c r="D202" s="368">
        <v>1</v>
      </c>
      <c r="E202" s="368">
        <v>0</v>
      </c>
      <c r="F202" s="367">
        <v>102.03</v>
      </c>
      <c r="G202" s="366">
        <v>0</v>
      </c>
      <c r="H202" s="366">
        <v>45.89</v>
      </c>
      <c r="I202" s="366">
        <v>56.14</v>
      </c>
      <c r="J202" s="365">
        <v>0.55023032441438791</v>
      </c>
    </row>
    <row r="203" spans="1:10" ht="22.5" customHeight="1" x14ac:dyDescent="0.2">
      <c r="A203" s="368" t="s">
        <v>2146</v>
      </c>
      <c r="B203" s="368" t="s">
        <v>2145</v>
      </c>
      <c r="C203" s="368" t="s">
        <v>1010</v>
      </c>
      <c r="D203" s="368">
        <v>3</v>
      </c>
      <c r="E203" s="368">
        <v>0</v>
      </c>
      <c r="F203" s="367">
        <v>855.94</v>
      </c>
      <c r="G203" s="366">
        <v>0</v>
      </c>
      <c r="H203" s="366">
        <v>635.08000000000004</v>
      </c>
      <c r="I203" s="366">
        <v>220.86</v>
      </c>
      <c r="J203" s="365">
        <v>0.25803210505409258</v>
      </c>
    </row>
    <row r="204" spans="1:10" ht="22.5" customHeight="1" x14ac:dyDescent="0.2">
      <c r="A204" s="368" t="s">
        <v>1307</v>
      </c>
      <c r="B204" s="368" t="s">
        <v>1306</v>
      </c>
      <c r="C204" s="368" t="s">
        <v>1010</v>
      </c>
      <c r="D204" s="368">
        <v>62</v>
      </c>
      <c r="E204" s="368">
        <v>0</v>
      </c>
      <c r="F204" s="367">
        <v>10475.59</v>
      </c>
      <c r="G204" s="366">
        <v>0</v>
      </c>
      <c r="H204" s="366">
        <v>8646.52</v>
      </c>
      <c r="I204" s="366">
        <v>1829.07</v>
      </c>
      <c r="J204" s="365">
        <v>0.17460305338410534</v>
      </c>
    </row>
    <row r="205" spans="1:10" ht="22.5" customHeight="1" x14ac:dyDescent="0.2">
      <c r="A205" s="368" t="s">
        <v>1305</v>
      </c>
      <c r="B205" s="368" t="s">
        <v>1304</v>
      </c>
      <c r="C205" s="368" t="s">
        <v>1010</v>
      </c>
      <c r="D205" s="368">
        <v>26</v>
      </c>
      <c r="E205" s="368">
        <v>0</v>
      </c>
      <c r="F205" s="367">
        <v>8324.2000000000007</v>
      </c>
      <c r="G205" s="366">
        <v>0</v>
      </c>
      <c r="H205" s="366">
        <v>6238.71</v>
      </c>
      <c r="I205" s="366">
        <v>2085.4899999999998</v>
      </c>
      <c r="J205" s="365">
        <v>0.25053338458951008</v>
      </c>
    </row>
    <row r="206" spans="1:10" ht="22.5" customHeight="1" x14ac:dyDescent="0.2">
      <c r="A206" s="368" t="s">
        <v>1303</v>
      </c>
      <c r="B206" s="368" t="s">
        <v>1302</v>
      </c>
      <c r="C206" s="368" t="s">
        <v>1010</v>
      </c>
      <c r="D206" s="368">
        <v>24</v>
      </c>
      <c r="E206" s="368">
        <v>0</v>
      </c>
      <c r="F206" s="367">
        <v>3266.64</v>
      </c>
      <c r="G206" s="366">
        <v>0</v>
      </c>
      <c r="H206" s="366">
        <v>2838.48</v>
      </c>
      <c r="I206" s="366">
        <v>428.16</v>
      </c>
      <c r="J206" s="365">
        <v>0.1310704577180222</v>
      </c>
    </row>
    <row r="207" spans="1:10" ht="22.5" customHeight="1" x14ac:dyDescent="0.2">
      <c r="A207" s="368" t="s">
        <v>2144</v>
      </c>
      <c r="B207" s="368" t="s">
        <v>2143</v>
      </c>
      <c r="C207" s="368" t="s">
        <v>1010</v>
      </c>
      <c r="D207" s="368">
        <v>5</v>
      </c>
      <c r="E207" s="368">
        <v>0</v>
      </c>
      <c r="F207" s="367">
        <v>695.74</v>
      </c>
      <c r="G207" s="366">
        <v>0</v>
      </c>
      <c r="H207" s="366">
        <v>521.70000000000005</v>
      </c>
      <c r="I207" s="366">
        <v>174.04</v>
      </c>
      <c r="J207" s="365">
        <v>0.25015091844654613</v>
      </c>
    </row>
    <row r="208" spans="1:10" ht="22.5" customHeight="1" x14ac:dyDescent="0.2">
      <c r="A208" s="368" t="s">
        <v>2140</v>
      </c>
      <c r="B208" s="368" t="s">
        <v>2139</v>
      </c>
      <c r="C208" s="368" t="s">
        <v>1010</v>
      </c>
      <c r="D208" s="368">
        <v>12</v>
      </c>
      <c r="E208" s="368">
        <v>0</v>
      </c>
      <c r="F208" s="367">
        <v>1684.8</v>
      </c>
      <c r="G208" s="366">
        <v>0</v>
      </c>
      <c r="H208" s="366">
        <v>1449.12</v>
      </c>
      <c r="I208" s="366">
        <v>235.68</v>
      </c>
      <c r="J208" s="365">
        <v>0.1398860398860399</v>
      </c>
    </row>
    <row r="209" spans="1:10" ht="22.5" customHeight="1" x14ac:dyDescent="0.2">
      <c r="A209" s="368" t="s">
        <v>1299</v>
      </c>
      <c r="B209" s="368" t="s">
        <v>1298</v>
      </c>
      <c r="C209" s="368" t="s">
        <v>1010</v>
      </c>
      <c r="D209" s="368">
        <v>4</v>
      </c>
      <c r="E209" s="368">
        <v>0</v>
      </c>
      <c r="F209" s="367">
        <v>950</v>
      </c>
      <c r="G209" s="366">
        <v>0</v>
      </c>
      <c r="H209" s="366">
        <v>823.72</v>
      </c>
      <c r="I209" s="366">
        <v>126.28</v>
      </c>
      <c r="J209" s="365">
        <v>0.1329263157894737</v>
      </c>
    </row>
    <row r="210" spans="1:10" ht="22.5" customHeight="1" x14ac:dyDescent="0.2">
      <c r="A210" s="368" t="s">
        <v>2138</v>
      </c>
      <c r="B210" s="368" t="s">
        <v>2137</v>
      </c>
      <c r="C210" s="368" t="s">
        <v>1010</v>
      </c>
      <c r="D210" s="368">
        <v>12</v>
      </c>
      <c r="E210" s="368">
        <v>0</v>
      </c>
      <c r="F210" s="367">
        <v>1558.68</v>
      </c>
      <c r="G210" s="366">
        <v>0</v>
      </c>
      <c r="H210" s="366">
        <v>1356</v>
      </c>
      <c r="I210" s="366">
        <v>202.68</v>
      </c>
      <c r="J210" s="365">
        <v>0.13003310493494497</v>
      </c>
    </row>
    <row r="211" spans="1:10" ht="22.5" customHeight="1" x14ac:dyDescent="0.2">
      <c r="A211" s="368" t="s">
        <v>1297</v>
      </c>
      <c r="B211" s="368" t="s">
        <v>1296</v>
      </c>
      <c r="C211" s="368" t="s">
        <v>1010</v>
      </c>
      <c r="D211" s="368">
        <v>37</v>
      </c>
      <c r="E211" s="368">
        <v>0</v>
      </c>
      <c r="F211" s="367">
        <v>5529.06</v>
      </c>
      <c r="G211" s="366">
        <v>0</v>
      </c>
      <c r="H211" s="366">
        <v>4625.37</v>
      </c>
      <c r="I211" s="366">
        <v>903.69</v>
      </c>
      <c r="J211" s="365">
        <v>0.16344369567340561</v>
      </c>
    </row>
    <row r="212" spans="1:10" ht="22.5" customHeight="1" x14ac:dyDescent="0.2">
      <c r="A212" s="368" t="s">
        <v>2134</v>
      </c>
      <c r="B212" s="368" t="s">
        <v>2133</v>
      </c>
      <c r="C212" s="368" t="s">
        <v>1010</v>
      </c>
      <c r="D212" s="368">
        <v>14</v>
      </c>
      <c r="E212" s="368">
        <v>0</v>
      </c>
      <c r="F212" s="367">
        <v>1565.24</v>
      </c>
      <c r="G212" s="366">
        <v>0</v>
      </c>
      <c r="H212" s="366">
        <v>1320.76</v>
      </c>
      <c r="I212" s="366">
        <v>244.48</v>
      </c>
      <c r="J212" s="365">
        <v>0.15619329943011934</v>
      </c>
    </row>
    <row r="213" spans="1:10" ht="22.5" customHeight="1" x14ac:dyDescent="0.2">
      <c r="A213" s="368" t="s">
        <v>4106</v>
      </c>
      <c r="B213" s="368" t="s">
        <v>4105</v>
      </c>
      <c r="C213" s="368" t="s">
        <v>1010</v>
      </c>
      <c r="D213" s="368">
        <v>6</v>
      </c>
      <c r="E213" s="368">
        <v>0</v>
      </c>
      <c r="F213" s="367">
        <v>4923.6000000000004</v>
      </c>
      <c r="G213" s="366">
        <v>0</v>
      </c>
      <c r="H213" s="366">
        <v>4067.64</v>
      </c>
      <c r="I213" s="366">
        <v>855.96</v>
      </c>
      <c r="J213" s="365">
        <v>0.17384840360711673</v>
      </c>
    </row>
    <row r="214" spans="1:10" ht="22.5" customHeight="1" x14ac:dyDescent="0.2">
      <c r="A214" s="368" t="s">
        <v>1293</v>
      </c>
      <c r="B214" s="368" t="s">
        <v>1292</v>
      </c>
      <c r="C214" s="368" t="s">
        <v>1010</v>
      </c>
      <c r="D214" s="368">
        <v>2</v>
      </c>
      <c r="E214" s="368">
        <v>0</v>
      </c>
      <c r="F214" s="367">
        <v>398.29</v>
      </c>
      <c r="G214" s="366">
        <v>0</v>
      </c>
      <c r="H214" s="366">
        <v>335.4</v>
      </c>
      <c r="I214" s="366">
        <v>62.89</v>
      </c>
      <c r="J214" s="365">
        <v>0.15790002259660046</v>
      </c>
    </row>
    <row r="215" spans="1:10" ht="22.5" customHeight="1" x14ac:dyDescent="0.2">
      <c r="A215" s="368" t="s">
        <v>1289</v>
      </c>
      <c r="B215" s="368" t="s">
        <v>1288</v>
      </c>
      <c r="C215" s="368" t="s">
        <v>1010</v>
      </c>
      <c r="D215" s="368">
        <v>12</v>
      </c>
      <c r="E215" s="368">
        <v>0</v>
      </c>
      <c r="F215" s="367">
        <v>969.96</v>
      </c>
      <c r="G215" s="366">
        <v>0</v>
      </c>
      <c r="H215" s="366">
        <v>846.48</v>
      </c>
      <c r="I215" s="366">
        <v>123.48</v>
      </c>
      <c r="J215" s="365">
        <v>0.1273042187306693</v>
      </c>
    </row>
    <row r="216" spans="1:10" ht="22.5" customHeight="1" x14ac:dyDescent="0.2">
      <c r="A216" s="368" t="s">
        <v>1285</v>
      </c>
      <c r="B216" s="368" t="s">
        <v>1284</v>
      </c>
      <c r="C216" s="368" t="s">
        <v>1010</v>
      </c>
      <c r="D216" s="368">
        <v>12</v>
      </c>
      <c r="E216" s="368">
        <v>0</v>
      </c>
      <c r="F216" s="367">
        <v>1182.48</v>
      </c>
      <c r="G216" s="366">
        <v>0</v>
      </c>
      <c r="H216" s="366">
        <v>1001.64</v>
      </c>
      <c r="I216" s="366">
        <v>180.84</v>
      </c>
      <c r="J216" s="365">
        <v>0.15293281915973209</v>
      </c>
    </row>
    <row r="217" spans="1:10" ht="22.5" customHeight="1" x14ac:dyDescent="0.2">
      <c r="A217" s="368" t="s">
        <v>1283</v>
      </c>
      <c r="B217" s="368" t="s">
        <v>1282</v>
      </c>
      <c r="C217" s="368" t="s">
        <v>1010</v>
      </c>
      <c r="D217" s="368">
        <v>2</v>
      </c>
      <c r="E217" s="368">
        <v>0</v>
      </c>
      <c r="F217" s="367">
        <v>218.53</v>
      </c>
      <c r="G217" s="366">
        <v>0</v>
      </c>
      <c r="H217" s="366">
        <v>161.96</v>
      </c>
      <c r="I217" s="366">
        <v>56.57</v>
      </c>
      <c r="J217" s="365">
        <v>0.25886605957992037</v>
      </c>
    </row>
    <row r="218" spans="1:10" ht="22.5" customHeight="1" x14ac:dyDescent="0.2">
      <c r="A218" s="368" t="s">
        <v>1281</v>
      </c>
      <c r="B218" s="368" t="s">
        <v>1280</v>
      </c>
      <c r="C218" s="368" t="s">
        <v>1010</v>
      </c>
      <c r="D218" s="368">
        <v>27</v>
      </c>
      <c r="E218" s="368">
        <v>0</v>
      </c>
      <c r="F218" s="367">
        <v>2887.11</v>
      </c>
      <c r="G218" s="366">
        <v>0</v>
      </c>
      <c r="H218" s="366">
        <v>2187.63</v>
      </c>
      <c r="I218" s="366">
        <v>699.48</v>
      </c>
      <c r="J218" s="365">
        <v>0.24227687895507966</v>
      </c>
    </row>
    <row r="219" spans="1:10" ht="22.5" customHeight="1" x14ac:dyDescent="0.2">
      <c r="A219" s="368" t="s">
        <v>1279</v>
      </c>
      <c r="B219" s="368" t="s">
        <v>1278</v>
      </c>
      <c r="C219" s="368" t="s">
        <v>1010</v>
      </c>
      <c r="D219" s="368">
        <v>17</v>
      </c>
      <c r="E219" s="368">
        <v>0</v>
      </c>
      <c r="F219" s="367">
        <v>2647.16</v>
      </c>
      <c r="G219" s="366">
        <v>0</v>
      </c>
      <c r="H219" s="366">
        <v>2192.83</v>
      </c>
      <c r="I219" s="366">
        <v>454.33</v>
      </c>
      <c r="J219" s="365">
        <v>0.17162921772767797</v>
      </c>
    </row>
    <row r="220" spans="1:10" ht="22.5" customHeight="1" x14ac:dyDescent="0.2">
      <c r="A220" s="368" t="s">
        <v>2092</v>
      </c>
      <c r="B220" s="368" t="s">
        <v>2091</v>
      </c>
      <c r="C220" s="368" t="s">
        <v>1010</v>
      </c>
      <c r="D220" s="368">
        <v>24</v>
      </c>
      <c r="E220" s="368">
        <v>0</v>
      </c>
      <c r="F220" s="367">
        <v>6050.64</v>
      </c>
      <c r="G220" s="366">
        <v>0</v>
      </c>
      <c r="H220" s="366">
        <v>5257.2</v>
      </c>
      <c r="I220" s="366">
        <v>793.44</v>
      </c>
      <c r="J220" s="365">
        <v>0.13113323549244377</v>
      </c>
    </row>
    <row r="221" spans="1:10" ht="22.5" customHeight="1" x14ac:dyDescent="0.2">
      <c r="A221" s="368" t="s">
        <v>2130</v>
      </c>
      <c r="B221" s="368" t="s">
        <v>2129</v>
      </c>
      <c r="C221" s="368" t="s">
        <v>1010</v>
      </c>
      <c r="D221" s="368">
        <v>49</v>
      </c>
      <c r="E221" s="368">
        <v>0</v>
      </c>
      <c r="F221" s="367">
        <v>5986.89</v>
      </c>
      <c r="G221" s="366">
        <v>0</v>
      </c>
      <c r="H221" s="366">
        <v>5052.3900000000003</v>
      </c>
      <c r="I221" s="366">
        <v>934.5</v>
      </c>
      <c r="J221" s="365">
        <v>0.15609105896383599</v>
      </c>
    </row>
    <row r="222" spans="1:10" ht="22.5" customHeight="1" x14ac:dyDescent="0.2">
      <c r="A222" s="368" t="s">
        <v>1277</v>
      </c>
      <c r="B222" s="368" t="s">
        <v>1276</v>
      </c>
      <c r="C222" s="368" t="s">
        <v>1010</v>
      </c>
      <c r="D222" s="368">
        <v>14</v>
      </c>
      <c r="E222" s="368">
        <v>0</v>
      </c>
      <c r="F222" s="367">
        <v>1478.49</v>
      </c>
      <c r="G222" s="366">
        <v>0</v>
      </c>
      <c r="H222" s="366">
        <v>1147.3</v>
      </c>
      <c r="I222" s="366">
        <v>331.19</v>
      </c>
      <c r="J222" s="365">
        <v>0.22400557325379272</v>
      </c>
    </row>
    <row r="223" spans="1:10" ht="22.5" customHeight="1" x14ac:dyDescent="0.2">
      <c r="A223" s="368" t="s">
        <v>1275</v>
      </c>
      <c r="B223" s="368" t="s">
        <v>1274</v>
      </c>
      <c r="C223" s="368" t="s">
        <v>1010</v>
      </c>
      <c r="D223" s="368">
        <v>45</v>
      </c>
      <c r="E223" s="368">
        <v>0</v>
      </c>
      <c r="F223" s="367">
        <v>22761.52</v>
      </c>
      <c r="G223" s="366">
        <v>0</v>
      </c>
      <c r="H223" s="366">
        <v>19397.990000000002</v>
      </c>
      <c r="I223" s="366">
        <v>3363.53</v>
      </c>
      <c r="J223" s="365">
        <v>0.14777264435767032</v>
      </c>
    </row>
    <row r="224" spans="1:10" ht="22.5" customHeight="1" x14ac:dyDescent="0.2">
      <c r="A224" s="368" t="s">
        <v>3028</v>
      </c>
      <c r="B224" s="368" t="s">
        <v>3027</v>
      </c>
      <c r="C224" s="368" t="s">
        <v>1010</v>
      </c>
      <c r="D224" s="368">
        <v>3</v>
      </c>
      <c r="E224" s="368">
        <v>0</v>
      </c>
      <c r="F224" s="367">
        <v>3722.28</v>
      </c>
      <c r="G224" s="366">
        <v>0</v>
      </c>
      <c r="H224" s="366">
        <v>2881.77</v>
      </c>
      <c r="I224" s="366">
        <v>840.51</v>
      </c>
      <c r="J224" s="365">
        <v>0.22580515168122764</v>
      </c>
    </row>
    <row r="225" spans="1:10" ht="22.5" customHeight="1" x14ac:dyDescent="0.2">
      <c r="A225" s="368" t="s">
        <v>1271</v>
      </c>
      <c r="B225" s="368" t="s">
        <v>1270</v>
      </c>
      <c r="C225" s="368" t="s">
        <v>1010</v>
      </c>
      <c r="D225" s="368">
        <v>3</v>
      </c>
      <c r="E225" s="368">
        <v>0</v>
      </c>
      <c r="F225" s="367">
        <v>3268.11</v>
      </c>
      <c r="G225" s="366">
        <v>0</v>
      </c>
      <c r="H225" s="366">
        <v>2700</v>
      </c>
      <c r="I225" s="366">
        <v>568.11</v>
      </c>
      <c r="J225" s="365">
        <v>0.1738344180581437</v>
      </c>
    </row>
    <row r="226" spans="1:10" ht="22.5" customHeight="1" x14ac:dyDescent="0.2">
      <c r="A226" s="368" t="s">
        <v>1269</v>
      </c>
      <c r="B226" s="368" t="s">
        <v>1268</v>
      </c>
      <c r="C226" s="368" t="s">
        <v>1010</v>
      </c>
      <c r="D226" s="368">
        <v>1</v>
      </c>
      <c r="E226" s="368">
        <v>0</v>
      </c>
      <c r="F226" s="367">
        <v>1868.36</v>
      </c>
      <c r="G226" s="366">
        <v>0</v>
      </c>
      <c r="H226" s="366">
        <v>1589.86</v>
      </c>
      <c r="I226" s="366">
        <v>278.5</v>
      </c>
      <c r="J226" s="365">
        <v>0.14906120876062429</v>
      </c>
    </row>
    <row r="227" spans="1:10" ht="22.5" customHeight="1" x14ac:dyDescent="0.2">
      <c r="A227" s="368" t="s">
        <v>2126</v>
      </c>
      <c r="B227" s="368" t="s">
        <v>2125</v>
      </c>
      <c r="C227" s="368" t="s">
        <v>1010</v>
      </c>
      <c r="D227" s="368">
        <v>8</v>
      </c>
      <c r="E227" s="368">
        <v>0</v>
      </c>
      <c r="F227" s="367">
        <v>3836.98</v>
      </c>
      <c r="G227" s="366">
        <v>0</v>
      </c>
      <c r="H227" s="366">
        <v>3092.16</v>
      </c>
      <c r="I227" s="366">
        <v>744.82</v>
      </c>
      <c r="J227" s="365">
        <v>0.19411620597449036</v>
      </c>
    </row>
    <row r="228" spans="1:10" ht="22.5" customHeight="1" x14ac:dyDescent="0.2">
      <c r="A228" s="368" t="s">
        <v>1255</v>
      </c>
      <c r="B228" s="368" t="s">
        <v>1254</v>
      </c>
      <c r="C228" s="368" t="s">
        <v>1010</v>
      </c>
      <c r="D228" s="368">
        <v>8</v>
      </c>
      <c r="E228" s="368">
        <v>0</v>
      </c>
      <c r="F228" s="367">
        <v>4454.12</v>
      </c>
      <c r="G228" s="366">
        <v>0</v>
      </c>
      <c r="H228" s="366">
        <v>3807.8</v>
      </c>
      <c r="I228" s="366">
        <v>646.32000000000005</v>
      </c>
      <c r="J228" s="365">
        <v>0.14510610401156682</v>
      </c>
    </row>
    <row r="229" spans="1:10" ht="22.5" customHeight="1" x14ac:dyDescent="0.2">
      <c r="A229" s="368" t="s">
        <v>3712</v>
      </c>
      <c r="B229" s="368" t="s">
        <v>3711</v>
      </c>
      <c r="C229" s="368" t="s">
        <v>1010</v>
      </c>
      <c r="D229" s="368">
        <v>1</v>
      </c>
      <c r="E229" s="368">
        <v>0</v>
      </c>
      <c r="F229" s="367">
        <v>452.6</v>
      </c>
      <c r="G229" s="366">
        <v>0</v>
      </c>
      <c r="H229" s="366">
        <v>349.25</v>
      </c>
      <c r="I229" s="366">
        <v>103.35</v>
      </c>
      <c r="J229" s="365">
        <v>0.22834732655766682</v>
      </c>
    </row>
    <row r="230" spans="1:10" ht="22.5" customHeight="1" x14ac:dyDescent="0.2">
      <c r="A230" s="368" t="s">
        <v>1251</v>
      </c>
      <c r="B230" s="368" t="s">
        <v>1250</v>
      </c>
      <c r="C230" s="368" t="s">
        <v>1010</v>
      </c>
      <c r="D230" s="368">
        <v>29</v>
      </c>
      <c r="E230" s="368">
        <v>0</v>
      </c>
      <c r="F230" s="367">
        <v>28845.93</v>
      </c>
      <c r="G230" s="366">
        <v>-1057.0899999999999</v>
      </c>
      <c r="H230" s="366">
        <v>24034.52</v>
      </c>
      <c r="I230" s="366">
        <v>3754.32</v>
      </c>
      <c r="J230" s="365">
        <v>0.13510171709218521</v>
      </c>
    </row>
    <row r="231" spans="1:10" ht="22.5" customHeight="1" x14ac:dyDescent="0.2">
      <c r="A231" s="368" t="s">
        <v>7906</v>
      </c>
      <c r="B231" s="368" t="s">
        <v>7905</v>
      </c>
      <c r="C231" s="368" t="s">
        <v>1010</v>
      </c>
      <c r="D231" s="368">
        <v>7</v>
      </c>
      <c r="E231" s="368">
        <v>0</v>
      </c>
      <c r="F231" s="367">
        <v>12405.96</v>
      </c>
      <c r="G231" s="366">
        <v>0</v>
      </c>
      <c r="H231" s="366">
        <v>10826.02</v>
      </c>
      <c r="I231" s="366">
        <v>1579.94</v>
      </c>
      <c r="J231" s="365">
        <v>0.12735330437950793</v>
      </c>
    </row>
    <row r="232" spans="1:10" ht="22.5" customHeight="1" x14ac:dyDescent="0.2">
      <c r="A232" s="368" t="s">
        <v>2120</v>
      </c>
      <c r="B232" s="368" t="s">
        <v>2119</v>
      </c>
      <c r="C232" s="368" t="s">
        <v>1010</v>
      </c>
      <c r="D232" s="368">
        <v>4</v>
      </c>
      <c r="E232" s="368">
        <v>0</v>
      </c>
      <c r="F232" s="367">
        <v>3006.32</v>
      </c>
      <c r="G232" s="366">
        <v>0</v>
      </c>
      <c r="H232" s="366">
        <v>2327.48</v>
      </c>
      <c r="I232" s="366">
        <v>678.84</v>
      </c>
      <c r="J232" s="365">
        <v>0.22580430559621065</v>
      </c>
    </row>
    <row r="233" spans="1:10" ht="22.5" customHeight="1" x14ac:dyDescent="0.2">
      <c r="A233" s="368" t="s">
        <v>11313</v>
      </c>
      <c r="B233" s="368" t="s">
        <v>11312</v>
      </c>
      <c r="C233" s="368" t="s">
        <v>1010</v>
      </c>
      <c r="D233" s="368">
        <v>1</v>
      </c>
      <c r="E233" s="368">
        <v>0</v>
      </c>
      <c r="F233" s="367">
        <v>1684.57</v>
      </c>
      <c r="G233" s="366">
        <v>0</v>
      </c>
      <c r="H233" s="366">
        <v>1073.8499999999999</v>
      </c>
      <c r="I233" s="366">
        <v>610.72</v>
      </c>
      <c r="J233" s="365">
        <v>0.36253762087654418</v>
      </c>
    </row>
    <row r="234" spans="1:10" ht="22.5" customHeight="1" x14ac:dyDescent="0.2">
      <c r="A234" s="368" t="s">
        <v>1247</v>
      </c>
      <c r="B234" s="368" t="s">
        <v>1246</v>
      </c>
      <c r="C234" s="368" t="s">
        <v>1010</v>
      </c>
      <c r="D234" s="368">
        <v>3</v>
      </c>
      <c r="E234" s="368">
        <v>0</v>
      </c>
      <c r="F234" s="367">
        <v>4731.6099999999997</v>
      </c>
      <c r="G234" s="366">
        <v>0</v>
      </c>
      <c r="H234" s="366">
        <v>3723.21</v>
      </c>
      <c r="I234" s="366">
        <v>1008.4</v>
      </c>
      <c r="J234" s="365">
        <v>0.21311984715561932</v>
      </c>
    </row>
    <row r="235" spans="1:10" ht="22.5" customHeight="1" x14ac:dyDescent="0.2">
      <c r="A235" s="368" t="s">
        <v>1243</v>
      </c>
      <c r="B235" s="368" t="s">
        <v>1242</v>
      </c>
      <c r="C235" s="368" t="s">
        <v>1010</v>
      </c>
      <c r="D235" s="368">
        <v>7</v>
      </c>
      <c r="E235" s="368">
        <v>0</v>
      </c>
      <c r="F235" s="367">
        <v>3186.49</v>
      </c>
      <c r="G235" s="366">
        <v>0</v>
      </c>
      <c r="H235" s="366">
        <v>2731.03</v>
      </c>
      <c r="I235" s="366">
        <v>455.46</v>
      </c>
      <c r="J235" s="365">
        <v>0.14293470244689296</v>
      </c>
    </row>
    <row r="236" spans="1:10" ht="22.5" customHeight="1" x14ac:dyDescent="0.2">
      <c r="A236" s="368" t="s">
        <v>4096</v>
      </c>
      <c r="B236" s="368" t="s">
        <v>4095</v>
      </c>
      <c r="C236" s="368" t="s">
        <v>1010</v>
      </c>
      <c r="D236" s="368">
        <v>1</v>
      </c>
      <c r="E236" s="368">
        <v>0</v>
      </c>
      <c r="F236" s="367">
        <v>543.54999999999995</v>
      </c>
      <c r="G236" s="366">
        <v>0</v>
      </c>
      <c r="H236" s="366">
        <v>372.72</v>
      </c>
      <c r="I236" s="366">
        <v>170.83</v>
      </c>
      <c r="J236" s="365">
        <v>0.31428571428571428</v>
      </c>
    </row>
    <row r="237" spans="1:10" ht="22.5" customHeight="1" x14ac:dyDescent="0.2">
      <c r="A237" s="368" t="s">
        <v>2114</v>
      </c>
      <c r="B237" s="368" t="s">
        <v>2113</v>
      </c>
      <c r="C237" s="368" t="s">
        <v>1010</v>
      </c>
      <c r="D237" s="368">
        <v>1</v>
      </c>
      <c r="E237" s="368">
        <v>0</v>
      </c>
      <c r="F237" s="367">
        <v>1023.14</v>
      </c>
      <c r="G237" s="366">
        <v>0</v>
      </c>
      <c r="H237" s="366">
        <v>701.53</v>
      </c>
      <c r="I237" s="366">
        <v>321.61</v>
      </c>
      <c r="J237" s="365">
        <v>0.31433625896749223</v>
      </c>
    </row>
    <row r="238" spans="1:10" ht="22.5" customHeight="1" x14ac:dyDescent="0.2">
      <c r="A238" s="368" t="s">
        <v>1237</v>
      </c>
      <c r="B238" s="368" t="s">
        <v>1236</v>
      </c>
      <c r="C238" s="368" t="s">
        <v>1010</v>
      </c>
      <c r="D238" s="368">
        <v>5</v>
      </c>
      <c r="E238" s="368">
        <v>0</v>
      </c>
      <c r="F238" s="367">
        <v>4155.28</v>
      </c>
      <c r="G238" s="366">
        <v>0</v>
      </c>
      <c r="H238" s="366">
        <v>3574.45</v>
      </c>
      <c r="I238" s="366">
        <v>580.83000000000004</v>
      </c>
      <c r="J238" s="365">
        <v>0.13978119404709188</v>
      </c>
    </row>
    <row r="239" spans="1:10" ht="22.5" customHeight="1" x14ac:dyDescent="0.2">
      <c r="A239" s="368" t="s">
        <v>1235</v>
      </c>
      <c r="B239" s="368" t="s">
        <v>1234</v>
      </c>
      <c r="C239" s="368" t="s">
        <v>1010</v>
      </c>
      <c r="D239" s="368">
        <v>5</v>
      </c>
      <c r="E239" s="368">
        <v>0</v>
      </c>
      <c r="F239" s="367">
        <v>2297.34</v>
      </c>
      <c r="G239" s="366">
        <v>0</v>
      </c>
      <c r="H239" s="366">
        <v>1976.2</v>
      </c>
      <c r="I239" s="366">
        <v>321.14</v>
      </c>
      <c r="J239" s="365">
        <v>0.13978775453350398</v>
      </c>
    </row>
    <row r="240" spans="1:10" ht="22.5" customHeight="1" x14ac:dyDescent="0.2">
      <c r="A240" s="368" t="s">
        <v>1113</v>
      </c>
      <c r="B240" s="368" t="s">
        <v>1112</v>
      </c>
      <c r="C240" s="368" t="s">
        <v>1010</v>
      </c>
      <c r="D240" s="368">
        <v>9</v>
      </c>
      <c r="E240" s="368">
        <v>0</v>
      </c>
      <c r="F240" s="367">
        <v>1348.74</v>
      </c>
      <c r="G240" s="366">
        <v>0</v>
      </c>
      <c r="H240" s="366">
        <v>1187.9100000000001</v>
      </c>
      <c r="I240" s="366">
        <v>160.83000000000001</v>
      </c>
      <c r="J240" s="365">
        <v>0.11924462831976511</v>
      </c>
    </row>
    <row r="241" spans="1:10" ht="22.5" customHeight="1" x14ac:dyDescent="0.2">
      <c r="A241" s="368" t="s">
        <v>1233</v>
      </c>
      <c r="B241" s="368" t="s">
        <v>1232</v>
      </c>
      <c r="C241" s="368" t="s">
        <v>1010</v>
      </c>
      <c r="D241" s="368">
        <v>4</v>
      </c>
      <c r="E241" s="368">
        <v>0</v>
      </c>
      <c r="F241" s="367">
        <v>8843.7999999999993</v>
      </c>
      <c r="G241" s="366">
        <v>0</v>
      </c>
      <c r="H241" s="366">
        <v>7194.96</v>
      </c>
      <c r="I241" s="366">
        <v>1648.84</v>
      </c>
      <c r="J241" s="365">
        <v>0.1864402180058346</v>
      </c>
    </row>
    <row r="242" spans="1:10" ht="22.5" customHeight="1" x14ac:dyDescent="0.2">
      <c r="A242" s="368" t="s">
        <v>1231</v>
      </c>
      <c r="B242" s="368" t="s">
        <v>1230</v>
      </c>
      <c r="C242" s="368" t="s">
        <v>1010</v>
      </c>
      <c r="D242" s="368">
        <v>7</v>
      </c>
      <c r="E242" s="368">
        <v>0</v>
      </c>
      <c r="F242" s="367">
        <v>11409.58</v>
      </c>
      <c r="G242" s="366">
        <v>0</v>
      </c>
      <c r="H242" s="366">
        <v>9957.36</v>
      </c>
      <c r="I242" s="366">
        <v>1452.22</v>
      </c>
      <c r="J242" s="365">
        <v>0.12728075880093745</v>
      </c>
    </row>
    <row r="243" spans="1:10" ht="22.5" customHeight="1" x14ac:dyDescent="0.2">
      <c r="A243" s="368" t="s">
        <v>14866</v>
      </c>
      <c r="B243" s="368" t="s">
        <v>14865</v>
      </c>
      <c r="C243" s="368" t="s">
        <v>1010</v>
      </c>
      <c r="D243" s="368">
        <v>3</v>
      </c>
      <c r="E243" s="368">
        <v>0</v>
      </c>
      <c r="F243" s="367">
        <v>10975.89</v>
      </c>
      <c r="G243" s="366">
        <v>0</v>
      </c>
      <c r="H243" s="366">
        <v>9578.9699999999993</v>
      </c>
      <c r="I243" s="366">
        <v>1396.92</v>
      </c>
      <c r="J243" s="365">
        <v>0.12727168366301048</v>
      </c>
    </row>
    <row r="244" spans="1:10" ht="22.5" customHeight="1" x14ac:dyDescent="0.2">
      <c r="A244" s="368" t="s">
        <v>14876</v>
      </c>
      <c r="B244" s="368" t="s">
        <v>14875</v>
      </c>
      <c r="C244" s="368" t="s">
        <v>1010</v>
      </c>
      <c r="D244" s="368">
        <v>4</v>
      </c>
      <c r="E244" s="368">
        <v>0</v>
      </c>
      <c r="F244" s="367">
        <v>9041.44</v>
      </c>
      <c r="G244" s="366">
        <v>0</v>
      </c>
      <c r="H244" s="366">
        <v>7890.72</v>
      </c>
      <c r="I244" s="366">
        <v>1150.72</v>
      </c>
      <c r="J244" s="365">
        <v>0.12727176202020918</v>
      </c>
    </row>
    <row r="245" spans="1:10" ht="22.5" customHeight="1" x14ac:dyDescent="0.2">
      <c r="A245" s="368" t="s">
        <v>1227</v>
      </c>
      <c r="B245" s="368" t="s">
        <v>1226</v>
      </c>
      <c r="C245" s="368" t="s">
        <v>1010</v>
      </c>
      <c r="D245" s="368">
        <v>6</v>
      </c>
      <c r="E245" s="368">
        <v>0</v>
      </c>
      <c r="F245" s="367">
        <v>3035.5</v>
      </c>
      <c r="G245" s="366">
        <v>0</v>
      </c>
      <c r="H245" s="366">
        <v>2343.7800000000002</v>
      </c>
      <c r="I245" s="366">
        <v>691.72</v>
      </c>
      <c r="J245" s="365">
        <v>0.22787679130291549</v>
      </c>
    </row>
    <row r="246" spans="1:10" ht="22.5" customHeight="1" x14ac:dyDescent="0.2">
      <c r="A246" s="368" t="s">
        <v>1144</v>
      </c>
      <c r="B246" s="368" t="s">
        <v>1143</v>
      </c>
      <c r="C246" s="368" t="s">
        <v>1010</v>
      </c>
      <c r="D246" s="368">
        <v>5</v>
      </c>
      <c r="E246" s="368">
        <v>0</v>
      </c>
      <c r="F246" s="367">
        <v>872.3</v>
      </c>
      <c r="G246" s="366">
        <v>0</v>
      </c>
      <c r="H246" s="366">
        <v>768.25</v>
      </c>
      <c r="I246" s="366">
        <v>104.05</v>
      </c>
      <c r="J246" s="365">
        <v>0.11928235698727502</v>
      </c>
    </row>
    <row r="247" spans="1:10" ht="22.5" customHeight="1" x14ac:dyDescent="0.2">
      <c r="A247" s="368" t="s">
        <v>1225</v>
      </c>
      <c r="B247" s="368" t="s">
        <v>1224</v>
      </c>
      <c r="C247" s="368" t="s">
        <v>1010</v>
      </c>
      <c r="D247" s="368">
        <v>6</v>
      </c>
      <c r="E247" s="368">
        <v>0</v>
      </c>
      <c r="F247" s="367">
        <v>3310.91</v>
      </c>
      <c r="G247" s="366">
        <v>0</v>
      </c>
      <c r="H247" s="366">
        <v>2556.42</v>
      </c>
      <c r="I247" s="366">
        <v>754.49</v>
      </c>
      <c r="J247" s="365">
        <v>0.22787994841297407</v>
      </c>
    </row>
    <row r="248" spans="1:10" ht="22.5" customHeight="1" x14ac:dyDescent="0.2">
      <c r="A248" s="368" t="s">
        <v>1221</v>
      </c>
      <c r="B248" s="368" t="s">
        <v>1220</v>
      </c>
      <c r="C248" s="368" t="s">
        <v>1010</v>
      </c>
      <c r="D248" s="368">
        <v>4</v>
      </c>
      <c r="E248" s="368">
        <v>0</v>
      </c>
      <c r="F248" s="367">
        <v>4059.62</v>
      </c>
      <c r="G248" s="366">
        <v>0</v>
      </c>
      <c r="H248" s="366">
        <v>3397.74</v>
      </c>
      <c r="I248" s="366">
        <v>661.88</v>
      </c>
      <c r="J248" s="365">
        <v>0.16303989043309472</v>
      </c>
    </row>
    <row r="249" spans="1:10" ht="22.5" customHeight="1" x14ac:dyDescent="0.2">
      <c r="A249" s="368" t="s">
        <v>3702</v>
      </c>
      <c r="B249" s="368" t="s">
        <v>3701</v>
      </c>
      <c r="C249" s="368" t="s">
        <v>1010</v>
      </c>
      <c r="D249" s="368">
        <v>15</v>
      </c>
      <c r="E249" s="368">
        <v>0</v>
      </c>
      <c r="F249" s="367">
        <v>13642.77</v>
      </c>
      <c r="G249" s="366">
        <v>0</v>
      </c>
      <c r="H249" s="366">
        <v>11290.5</v>
      </c>
      <c r="I249" s="366">
        <v>2352.27</v>
      </c>
      <c r="J249" s="365">
        <v>0.17241879764886456</v>
      </c>
    </row>
    <row r="250" spans="1:10" ht="22.5" customHeight="1" x14ac:dyDescent="0.2">
      <c r="A250" s="368" t="s">
        <v>1215</v>
      </c>
      <c r="B250" s="368" t="s">
        <v>1214</v>
      </c>
      <c r="C250" s="368" t="s">
        <v>1010</v>
      </c>
      <c r="D250" s="368">
        <v>3</v>
      </c>
      <c r="E250" s="368">
        <v>0</v>
      </c>
      <c r="F250" s="367">
        <v>4305</v>
      </c>
      <c r="G250" s="366">
        <v>0</v>
      </c>
      <c r="H250" s="366">
        <v>3601.95</v>
      </c>
      <c r="I250" s="366">
        <v>703.05</v>
      </c>
      <c r="J250" s="365">
        <v>0.16331010452961672</v>
      </c>
    </row>
    <row r="251" spans="1:10" ht="22.5" customHeight="1" x14ac:dyDescent="0.2">
      <c r="A251" s="368" t="s">
        <v>1213</v>
      </c>
      <c r="B251" s="368" t="s">
        <v>1212</v>
      </c>
      <c r="C251" s="368" t="s">
        <v>1010</v>
      </c>
      <c r="D251" s="368">
        <v>4</v>
      </c>
      <c r="E251" s="368">
        <v>0</v>
      </c>
      <c r="F251" s="367">
        <v>2531.4899999999998</v>
      </c>
      <c r="G251" s="366">
        <v>0</v>
      </c>
      <c r="H251" s="366">
        <v>2111.36</v>
      </c>
      <c r="I251" s="366">
        <v>420.13</v>
      </c>
      <c r="J251" s="365">
        <v>0.16596154833714533</v>
      </c>
    </row>
    <row r="252" spans="1:10" ht="22.5" customHeight="1" x14ac:dyDescent="0.2">
      <c r="A252" s="368" t="s">
        <v>3700</v>
      </c>
      <c r="B252" s="368" t="s">
        <v>3699</v>
      </c>
      <c r="C252" s="368" t="s">
        <v>1010</v>
      </c>
      <c r="D252" s="368">
        <v>3</v>
      </c>
      <c r="E252" s="368">
        <v>0</v>
      </c>
      <c r="F252" s="367">
        <v>1510.56</v>
      </c>
      <c r="G252" s="366">
        <v>0</v>
      </c>
      <c r="H252" s="366">
        <v>1169.46</v>
      </c>
      <c r="I252" s="366">
        <v>341.1</v>
      </c>
      <c r="J252" s="365">
        <v>0.22581029551954243</v>
      </c>
    </row>
    <row r="253" spans="1:10" ht="22.5" customHeight="1" x14ac:dyDescent="0.2">
      <c r="A253" s="368" t="s">
        <v>1209</v>
      </c>
      <c r="B253" s="368" t="s">
        <v>1208</v>
      </c>
      <c r="C253" s="368" t="s">
        <v>1010</v>
      </c>
      <c r="D253" s="368">
        <v>3</v>
      </c>
      <c r="E253" s="368">
        <v>0</v>
      </c>
      <c r="F253" s="367">
        <v>1684.62</v>
      </c>
      <c r="G253" s="366">
        <v>0</v>
      </c>
      <c r="H253" s="366">
        <v>1304.22</v>
      </c>
      <c r="I253" s="366">
        <v>380.4</v>
      </c>
      <c r="J253" s="365">
        <v>0.22580760052712184</v>
      </c>
    </row>
    <row r="254" spans="1:10" ht="22.5" customHeight="1" x14ac:dyDescent="0.2">
      <c r="A254" s="368" t="s">
        <v>1207</v>
      </c>
      <c r="B254" s="368" t="s">
        <v>1206</v>
      </c>
      <c r="C254" s="368" t="s">
        <v>1010</v>
      </c>
      <c r="D254" s="368">
        <v>3</v>
      </c>
      <c r="E254" s="368">
        <v>0</v>
      </c>
      <c r="F254" s="367">
        <v>2427.38</v>
      </c>
      <c r="G254" s="366">
        <v>0</v>
      </c>
      <c r="H254" s="366">
        <v>1952.76</v>
      </c>
      <c r="I254" s="366">
        <v>474.62</v>
      </c>
      <c r="J254" s="365">
        <v>0.1955276882894314</v>
      </c>
    </row>
    <row r="255" spans="1:10" ht="22.5" customHeight="1" x14ac:dyDescent="0.2">
      <c r="A255" s="368" t="s">
        <v>1205</v>
      </c>
      <c r="B255" s="368" t="s">
        <v>1204</v>
      </c>
      <c r="C255" s="368" t="s">
        <v>1010</v>
      </c>
      <c r="D255" s="368">
        <v>3</v>
      </c>
      <c r="E255" s="368">
        <v>0</v>
      </c>
      <c r="F255" s="367">
        <v>2386.48</v>
      </c>
      <c r="G255" s="366">
        <v>0</v>
      </c>
      <c r="H255" s="366">
        <v>1919.85</v>
      </c>
      <c r="I255" s="366">
        <v>466.63</v>
      </c>
      <c r="J255" s="365">
        <v>0.19553065602896316</v>
      </c>
    </row>
    <row r="256" spans="1:10" ht="22.5" customHeight="1" x14ac:dyDescent="0.2">
      <c r="A256" s="368" t="s">
        <v>1201</v>
      </c>
      <c r="B256" s="368" t="s">
        <v>1200</v>
      </c>
      <c r="C256" s="368" t="s">
        <v>1010</v>
      </c>
      <c r="D256" s="368">
        <v>2</v>
      </c>
      <c r="E256" s="368">
        <v>0</v>
      </c>
      <c r="F256" s="367">
        <v>1709.14</v>
      </c>
      <c r="G256" s="366">
        <v>0</v>
      </c>
      <c r="H256" s="366">
        <v>1380.66</v>
      </c>
      <c r="I256" s="366">
        <v>328.48</v>
      </c>
      <c r="J256" s="365">
        <v>0.1921902243233439</v>
      </c>
    </row>
    <row r="257" spans="1:10" ht="22.5" customHeight="1" x14ac:dyDescent="0.2">
      <c r="A257" s="368" t="s">
        <v>1195</v>
      </c>
      <c r="B257" s="368" t="s">
        <v>1194</v>
      </c>
      <c r="C257" s="368" t="s">
        <v>1010</v>
      </c>
      <c r="D257" s="368">
        <v>1</v>
      </c>
      <c r="E257" s="368">
        <v>0</v>
      </c>
      <c r="F257" s="367">
        <v>711.71</v>
      </c>
      <c r="G257" s="366">
        <v>0</v>
      </c>
      <c r="H257" s="366">
        <v>621.13</v>
      </c>
      <c r="I257" s="366">
        <v>90.58</v>
      </c>
      <c r="J257" s="365">
        <v>0.12727093900605585</v>
      </c>
    </row>
    <row r="258" spans="1:10" ht="22.5" customHeight="1" x14ac:dyDescent="0.2">
      <c r="A258" s="368" t="s">
        <v>1193</v>
      </c>
      <c r="B258" s="368" t="s">
        <v>1192</v>
      </c>
      <c r="C258" s="368" t="s">
        <v>1010</v>
      </c>
      <c r="D258" s="368">
        <v>1</v>
      </c>
      <c r="E258" s="368">
        <v>0</v>
      </c>
      <c r="F258" s="367">
        <v>755.7</v>
      </c>
      <c r="G258" s="366">
        <v>0</v>
      </c>
      <c r="H258" s="366">
        <v>624.33000000000004</v>
      </c>
      <c r="I258" s="366">
        <v>131.37</v>
      </c>
      <c r="J258" s="365">
        <v>0.17383882493052799</v>
      </c>
    </row>
    <row r="259" spans="1:10" ht="22.5" customHeight="1" x14ac:dyDescent="0.2">
      <c r="A259" s="368" t="s">
        <v>6007</v>
      </c>
      <c r="B259" s="368" t="s">
        <v>6006</v>
      </c>
      <c r="C259" s="368" t="s">
        <v>1010</v>
      </c>
      <c r="D259" s="368">
        <v>1</v>
      </c>
      <c r="E259" s="368">
        <v>0</v>
      </c>
      <c r="F259" s="367">
        <v>2885.01</v>
      </c>
      <c r="G259" s="366">
        <v>0</v>
      </c>
      <c r="H259" s="366">
        <v>2065.89</v>
      </c>
      <c r="I259" s="366">
        <v>819.12</v>
      </c>
      <c r="J259" s="365">
        <v>0.28392275936651867</v>
      </c>
    </row>
    <row r="260" spans="1:10" ht="22.5" customHeight="1" x14ac:dyDescent="0.2">
      <c r="A260" s="368" t="s">
        <v>1185</v>
      </c>
      <c r="B260" s="368" t="s">
        <v>1184</v>
      </c>
      <c r="C260" s="368" t="s">
        <v>1010</v>
      </c>
      <c r="D260" s="368">
        <v>6</v>
      </c>
      <c r="E260" s="368">
        <v>0</v>
      </c>
      <c r="F260" s="367">
        <v>9775.2900000000009</v>
      </c>
      <c r="G260" s="366">
        <v>0</v>
      </c>
      <c r="H260" s="366">
        <v>7629.48</v>
      </c>
      <c r="I260" s="366">
        <v>2145.81</v>
      </c>
      <c r="J260" s="365">
        <v>0.21951369217690728</v>
      </c>
    </row>
    <row r="261" spans="1:10" ht="22.5" customHeight="1" x14ac:dyDescent="0.2">
      <c r="A261" s="368" t="s">
        <v>3018</v>
      </c>
      <c r="B261" s="368" t="s">
        <v>3017</v>
      </c>
      <c r="C261" s="368" t="s">
        <v>1010</v>
      </c>
      <c r="D261" s="368">
        <v>7</v>
      </c>
      <c r="E261" s="368">
        <v>0</v>
      </c>
      <c r="F261" s="367">
        <v>1571.41</v>
      </c>
      <c r="G261" s="366">
        <v>0</v>
      </c>
      <c r="H261" s="366">
        <v>1323.28</v>
      </c>
      <c r="I261" s="366">
        <v>248.13</v>
      </c>
      <c r="J261" s="365">
        <v>0.15790277521461618</v>
      </c>
    </row>
    <row r="262" spans="1:10" ht="22.5" customHeight="1" x14ac:dyDescent="0.2">
      <c r="A262" s="368" t="s">
        <v>1183</v>
      </c>
      <c r="B262" s="368" t="s">
        <v>1182</v>
      </c>
      <c r="C262" s="368" t="s">
        <v>1010</v>
      </c>
      <c r="D262" s="368">
        <v>15</v>
      </c>
      <c r="E262" s="368">
        <v>0</v>
      </c>
      <c r="F262" s="367">
        <v>4525.8</v>
      </c>
      <c r="G262" s="366">
        <v>0</v>
      </c>
      <c r="H262" s="366">
        <v>3947.26</v>
      </c>
      <c r="I262" s="366">
        <v>578.54</v>
      </c>
      <c r="J262" s="365">
        <v>0.12783154359450263</v>
      </c>
    </row>
    <row r="263" spans="1:10" ht="22.5" customHeight="1" x14ac:dyDescent="0.2">
      <c r="A263" s="368" t="s">
        <v>1181</v>
      </c>
      <c r="B263" s="368" t="s">
        <v>1180</v>
      </c>
      <c r="C263" s="368" t="s">
        <v>1010</v>
      </c>
      <c r="D263" s="368">
        <v>2</v>
      </c>
      <c r="E263" s="368">
        <v>0</v>
      </c>
      <c r="F263" s="367">
        <v>361.34</v>
      </c>
      <c r="G263" s="366">
        <v>0</v>
      </c>
      <c r="H263" s="366">
        <v>279.74</v>
      </c>
      <c r="I263" s="366">
        <v>81.599999999999994</v>
      </c>
      <c r="J263" s="365">
        <v>0.22582609176952453</v>
      </c>
    </row>
    <row r="264" spans="1:10" ht="22.5" customHeight="1" x14ac:dyDescent="0.2">
      <c r="A264" s="368" t="s">
        <v>1179</v>
      </c>
      <c r="B264" s="368" t="s">
        <v>1178</v>
      </c>
      <c r="C264" s="368" t="s">
        <v>1010</v>
      </c>
      <c r="D264" s="368">
        <v>8</v>
      </c>
      <c r="E264" s="368">
        <v>0</v>
      </c>
      <c r="F264" s="367">
        <v>3536.29</v>
      </c>
      <c r="G264" s="366">
        <v>0</v>
      </c>
      <c r="H264" s="366">
        <v>2725.04</v>
      </c>
      <c r="I264" s="366">
        <v>811.25</v>
      </c>
      <c r="J264" s="365">
        <v>0.22940709048183267</v>
      </c>
    </row>
    <row r="265" spans="1:10" ht="22.5" customHeight="1" x14ac:dyDescent="0.2">
      <c r="A265" s="368" t="s">
        <v>1177</v>
      </c>
      <c r="B265" s="368" t="s">
        <v>1176</v>
      </c>
      <c r="C265" s="368" t="s">
        <v>1010</v>
      </c>
      <c r="D265" s="368">
        <v>28</v>
      </c>
      <c r="E265" s="368">
        <v>0</v>
      </c>
      <c r="F265" s="367">
        <v>12347.83</v>
      </c>
      <c r="G265" s="366">
        <v>0</v>
      </c>
      <c r="H265" s="366">
        <v>10010.450000000001</v>
      </c>
      <c r="I265" s="366">
        <v>2337.38</v>
      </c>
      <c r="J265" s="365">
        <v>0.18929479916714112</v>
      </c>
    </row>
    <row r="266" spans="1:10" ht="22.5" customHeight="1" x14ac:dyDescent="0.2">
      <c r="A266" s="368" t="s">
        <v>1175</v>
      </c>
      <c r="B266" s="368" t="s">
        <v>1174</v>
      </c>
      <c r="C266" s="368" t="s">
        <v>1010</v>
      </c>
      <c r="D266" s="368">
        <v>23</v>
      </c>
      <c r="E266" s="368">
        <v>0</v>
      </c>
      <c r="F266" s="367">
        <v>7178.44</v>
      </c>
      <c r="G266" s="366">
        <v>0</v>
      </c>
      <c r="H266" s="366">
        <v>6008.06</v>
      </c>
      <c r="I266" s="366">
        <v>1170.3800000000001</v>
      </c>
      <c r="J266" s="365">
        <v>0.16304099497941058</v>
      </c>
    </row>
    <row r="267" spans="1:10" ht="22.5" customHeight="1" x14ac:dyDescent="0.2">
      <c r="A267" s="368" t="s">
        <v>1173</v>
      </c>
      <c r="B267" s="368" t="s">
        <v>1172</v>
      </c>
      <c r="C267" s="368" t="s">
        <v>1010</v>
      </c>
      <c r="D267" s="368">
        <v>28</v>
      </c>
      <c r="E267" s="368">
        <v>0</v>
      </c>
      <c r="F267" s="367">
        <v>8345.16</v>
      </c>
      <c r="G267" s="366">
        <v>0</v>
      </c>
      <c r="H267" s="366">
        <v>6791.4</v>
      </c>
      <c r="I267" s="366">
        <v>1553.76</v>
      </c>
      <c r="J267" s="365">
        <v>0.1861869634614555</v>
      </c>
    </row>
    <row r="268" spans="1:10" ht="22.5" customHeight="1" x14ac:dyDescent="0.2">
      <c r="A268" s="368" t="s">
        <v>1171</v>
      </c>
      <c r="B268" s="368" t="s">
        <v>1170</v>
      </c>
      <c r="C268" s="368" t="s">
        <v>1010</v>
      </c>
      <c r="D268" s="372">
        <v>1</v>
      </c>
      <c r="E268" s="372">
        <v>0</v>
      </c>
      <c r="F268" s="373">
        <v>801.53</v>
      </c>
      <c r="G268" s="374">
        <v>0</v>
      </c>
      <c r="H268" s="374">
        <v>564.91</v>
      </c>
      <c r="I268" s="374">
        <v>236.62</v>
      </c>
      <c r="J268" s="375">
        <v>0.29521041009070154</v>
      </c>
    </row>
    <row r="269" spans="1:10" ht="16.5" customHeight="1" x14ac:dyDescent="0.2">
      <c r="D269" s="364">
        <f>SUM(D46:D268)</f>
        <v>2046</v>
      </c>
      <c r="E269" s="364">
        <f t="shared" ref="E269:I269" si="1">SUM(E46:E268)</f>
        <v>0</v>
      </c>
      <c r="F269" s="376">
        <f t="shared" si="1"/>
        <v>715627.67999999982</v>
      </c>
      <c r="G269" s="376">
        <f t="shared" si="1"/>
        <v>-7512.28</v>
      </c>
      <c r="H269" s="376">
        <f t="shared" si="1"/>
        <v>582426.41000000027</v>
      </c>
      <c r="I269" s="376">
        <f t="shared" si="1"/>
        <v>125688.99000000003</v>
      </c>
    </row>
    <row r="270" spans="1:10" ht="13.5" customHeight="1" x14ac:dyDescent="0.2"/>
  </sheetData>
  <sortState xmlns:xlrd2="http://schemas.microsoft.com/office/spreadsheetml/2017/richdata2" ref="A9:J269">
    <sortCondition ref="B9:B269"/>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52214-3B59-4762-9940-812950EDDF8F}">
  <dimension ref="A1:J141"/>
  <sheetViews>
    <sheetView showGridLines="0" workbookViewId="0">
      <pane ySplit="6" topLeftCell="A122" activePane="bottomLeft" state="frozen"/>
      <selection pane="bottomLeft" activeCell="F140" sqref="F140"/>
    </sheetView>
  </sheetViews>
  <sheetFormatPr baseColWidth="10" defaultColWidth="16.28515625" defaultRowHeight="12" x14ac:dyDescent="0.2"/>
  <cols>
    <col min="1" max="1" width="16.28515625" style="464"/>
    <col min="2" max="2" width="43.42578125" style="464" customWidth="1"/>
    <col min="3" max="3" width="19.28515625" style="464" customWidth="1"/>
    <col min="4" max="5" width="13.28515625" style="464" customWidth="1"/>
    <col min="6" max="16384" width="16.28515625" style="4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15864</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6.25" customHeight="1" x14ac:dyDescent="0.2">
      <c r="A9" s="368" t="s">
        <v>1899</v>
      </c>
      <c r="B9" s="368" t="s">
        <v>1898</v>
      </c>
      <c r="C9" s="368" t="s">
        <v>1771</v>
      </c>
      <c r="D9" s="368">
        <v>1</v>
      </c>
      <c r="E9" s="368">
        <v>6</v>
      </c>
      <c r="F9" s="367">
        <v>1470.96</v>
      </c>
      <c r="G9" s="366">
        <v>0</v>
      </c>
      <c r="H9" s="366">
        <v>648.61</v>
      </c>
      <c r="I9" s="366">
        <v>822.35</v>
      </c>
      <c r="J9" s="365">
        <v>0.55905667047370422</v>
      </c>
    </row>
    <row r="10" spans="1:10" ht="26.25" customHeight="1" x14ac:dyDescent="0.2">
      <c r="A10" s="368" t="s">
        <v>1895</v>
      </c>
      <c r="B10" s="368" t="s">
        <v>1894</v>
      </c>
      <c r="C10" s="368" t="s">
        <v>1774</v>
      </c>
      <c r="D10" s="368">
        <v>24</v>
      </c>
      <c r="E10" s="368">
        <v>6</v>
      </c>
      <c r="F10" s="367">
        <v>777.84</v>
      </c>
      <c r="G10" s="366">
        <v>0</v>
      </c>
      <c r="H10" s="366">
        <v>721.14</v>
      </c>
      <c r="I10" s="366">
        <v>56.7</v>
      </c>
      <c r="J10" s="365">
        <v>7.2894168466522677E-2</v>
      </c>
    </row>
    <row r="11" spans="1:10" ht="26.25" customHeight="1" x14ac:dyDescent="0.2">
      <c r="A11" s="368" t="s">
        <v>1891</v>
      </c>
      <c r="B11" s="368" t="s">
        <v>1890</v>
      </c>
      <c r="C11" s="368" t="s">
        <v>1077</v>
      </c>
      <c r="D11" s="368">
        <v>9</v>
      </c>
      <c r="E11" s="368">
        <v>102.16800000000001</v>
      </c>
      <c r="F11" s="367">
        <v>6245.15</v>
      </c>
      <c r="G11" s="366">
        <v>0</v>
      </c>
      <c r="H11" s="366">
        <v>5496</v>
      </c>
      <c r="I11" s="366">
        <v>749.15</v>
      </c>
      <c r="J11" s="365">
        <v>0.11995708669927864</v>
      </c>
    </row>
    <row r="12" spans="1:10" ht="26.25" customHeight="1" x14ac:dyDescent="0.2">
      <c r="A12" s="368" t="s">
        <v>1891</v>
      </c>
      <c r="B12" s="368" t="s">
        <v>1890</v>
      </c>
      <c r="C12" s="368" t="s">
        <v>1074</v>
      </c>
      <c r="D12" s="368">
        <v>108</v>
      </c>
      <c r="E12" s="368">
        <v>102.16800000000001</v>
      </c>
      <c r="F12" s="367">
        <v>5907.6</v>
      </c>
      <c r="G12" s="366">
        <v>0</v>
      </c>
      <c r="H12" s="366">
        <v>5368.5</v>
      </c>
      <c r="I12" s="366">
        <v>539.1</v>
      </c>
      <c r="J12" s="365">
        <v>9.1255332114564283E-2</v>
      </c>
    </row>
    <row r="13" spans="1:10" ht="26.25" customHeight="1" x14ac:dyDescent="0.2">
      <c r="A13" s="368" t="s">
        <v>3155</v>
      </c>
      <c r="B13" s="368" t="s">
        <v>3154</v>
      </c>
      <c r="C13" s="368" t="s">
        <v>1077</v>
      </c>
      <c r="D13" s="368">
        <v>1</v>
      </c>
      <c r="E13" s="368">
        <v>11.352</v>
      </c>
      <c r="F13" s="367">
        <v>980.21</v>
      </c>
      <c r="G13" s="366">
        <v>0</v>
      </c>
      <c r="H13" s="366">
        <v>802.55</v>
      </c>
      <c r="I13" s="366">
        <v>177.66</v>
      </c>
      <c r="J13" s="365">
        <v>0.1812468756694994</v>
      </c>
    </row>
    <row r="14" spans="1:10" ht="26.25" customHeight="1" x14ac:dyDescent="0.2">
      <c r="A14" s="368" t="s">
        <v>1887</v>
      </c>
      <c r="B14" s="368" t="s">
        <v>1886</v>
      </c>
      <c r="C14" s="368" t="s">
        <v>1882</v>
      </c>
      <c r="D14" s="368">
        <v>12</v>
      </c>
      <c r="E14" s="368">
        <v>181.68</v>
      </c>
      <c r="F14" s="367">
        <v>6606.91</v>
      </c>
      <c r="G14" s="366">
        <v>0</v>
      </c>
      <c r="H14" s="366">
        <v>4730.88</v>
      </c>
      <c r="I14" s="366">
        <v>1876.03</v>
      </c>
      <c r="J14" s="365">
        <v>0.28394968298342188</v>
      </c>
    </row>
    <row r="15" spans="1:10" ht="26.25" customHeight="1" x14ac:dyDescent="0.2">
      <c r="A15" s="368" t="s">
        <v>1887</v>
      </c>
      <c r="B15" s="368" t="s">
        <v>1886</v>
      </c>
      <c r="C15" s="368" t="s">
        <v>1885</v>
      </c>
      <c r="D15" s="368">
        <v>20</v>
      </c>
      <c r="E15" s="368">
        <v>75.7</v>
      </c>
      <c r="F15" s="367">
        <v>2504</v>
      </c>
      <c r="G15" s="366">
        <v>0</v>
      </c>
      <c r="H15" s="366">
        <v>1983.45</v>
      </c>
      <c r="I15" s="366">
        <v>520.54999999999995</v>
      </c>
      <c r="J15" s="365">
        <v>0.20788738019169328</v>
      </c>
    </row>
    <row r="16" spans="1:10" ht="26.25" customHeight="1" x14ac:dyDescent="0.2">
      <c r="A16" s="368" t="s">
        <v>1879</v>
      </c>
      <c r="B16" s="368" t="s">
        <v>1878</v>
      </c>
      <c r="C16" s="368" t="s">
        <v>1875</v>
      </c>
      <c r="D16" s="368">
        <v>34</v>
      </c>
      <c r="E16" s="368">
        <v>772.14</v>
      </c>
      <c r="F16" s="367">
        <v>16260.74</v>
      </c>
      <c r="G16" s="366">
        <v>0</v>
      </c>
      <c r="H16" s="366">
        <v>11964.98</v>
      </c>
      <c r="I16" s="366">
        <v>4295.76</v>
      </c>
      <c r="J16" s="365">
        <v>0.26417985897320784</v>
      </c>
    </row>
    <row r="17" spans="1:10" ht="26.25" customHeight="1" x14ac:dyDescent="0.2">
      <c r="A17" s="368" t="s">
        <v>1877</v>
      </c>
      <c r="B17" s="368" t="s">
        <v>1876</v>
      </c>
      <c r="C17" s="368" t="s">
        <v>1875</v>
      </c>
      <c r="D17" s="368">
        <v>23</v>
      </c>
      <c r="E17" s="368">
        <v>522.33000000000004</v>
      </c>
      <c r="F17" s="367">
        <v>13750.29</v>
      </c>
      <c r="G17" s="366">
        <v>0</v>
      </c>
      <c r="H17" s="366">
        <v>10385.31</v>
      </c>
      <c r="I17" s="366">
        <v>3364.98</v>
      </c>
      <c r="J17" s="365">
        <v>0.24472065680069294</v>
      </c>
    </row>
    <row r="18" spans="1:10" ht="26.25" customHeight="1" x14ac:dyDescent="0.2">
      <c r="A18" s="368" t="s">
        <v>2429</v>
      </c>
      <c r="B18" s="368" t="s">
        <v>2428</v>
      </c>
      <c r="C18" s="368" t="s">
        <v>1021</v>
      </c>
      <c r="D18" s="368">
        <v>1</v>
      </c>
      <c r="E18" s="368">
        <v>20</v>
      </c>
      <c r="F18" s="367">
        <v>2004.53</v>
      </c>
      <c r="G18" s="366">
        <v>0</v>
      </c>
      <c r="H18" s="366">
        <v>1392.12</v>
      </c>
      <c r="I18" s="366">
        <v>612.41</v>
      </c>
      <c r="J18" s="365">
        <v>0.30551301302549727</v>
      </c>
    </row>
    <row r="19" spans="1:10" ht="26.25" customHeight="1" x14ac:dyDescent="0.2">
      <c r="A19" s="368" t="s">
        <v>9325</v>
      </c>
      <c r="B19" s="368" t="s">
        <v>9324</v>
      </c>
      <c r="C19" s="368" t="s">
        <v>1021</v>
      </c>
      <c r="D19" s="368">
        <v>1</v>
      </c>
      <c r="E19" s="368">
        <v>20</v>
      </c>
      <c r="F19" s="367">
        <v>3499.97</v>
      </c>
      <c r="G19" s="366">
        <v>0</v>
      </c>
      <c r="H19" s="366">
        <v>2207.44</v>
      </c>
      <c r="I19" s="366">
        <v>1292.53</v>
      </c>
      <c r="J19" s="365">
        <v>0.36929745112100959</v>
      </c>
    </row>
    <row r="20" spans="1:10" ht="26.25" customHeight="1" x14ac:dyDescent="0.2">
      <c r="A20" s="368" t="s">
        <v>2337</v>
      </c>
      <c r="B20" s="368" t="s">
        <v>2336</v>
      </c>
      <c r="C20" s="368" t="s">
        <v>1021</v>
      </c>
      <c r="D20" s="368">
        <v>1</v>
      </c>
      <c r="E20" s="368">
        <v>20</v>
      </c>
      <c r="F20" s="367">
        <v>2194.5700000000002</v>
      </c>
      <c r="G20" s="366">
        <v>0</v>
      </c>
      <c r="H20" s="366">
        <v>1539.31</v>
      </c>
      <c r="I20" s="366">
        <v>655.26</v>
      </c>
      <c r="J20" s="365">
        <v>0.29858241022159238</v>
      </c>
    </row>
    <row r="21" spans="1:10" ht="26.25" customHeight="1" x14ac:dyDescent="0.2">
      <c r="A21" s="368" t="s">
        <v>1874</v>
      </c>
      <c r="B21" s="368" t="s">
        <v>1873</v>
      </c>
      <c r="C21" s="368" t="s">
        <v>1677</v>
      </c>
      <c r="D21" s="368">
        <v>13</v>
      </c>
      <c r="E21" s="368">
        <v>156</v>
      </c>
      <c r="F21" s="367">
        <v>4838.7700000000004</v>
      </c>
      <c r="G21" s="366">
        <v>0</v>
      </c>
      <c r="H21" s="366">
        <v>3501.29</v>
      </c>
      <c r="I21" s="366">
        <v>1337.48</v>
      </c>
      <c r="J21" s="365">
        <v>0.27640908743337667</v>
      </c>
    </row>
    <row r="22" spans="1:10" ht="26.25" customHeight="1" x14ac:dyDescent="0.2">
      <c r="A22" s="368" t="s">
        <v>1872</v>
      </c>
      <c r="B22" s="368" t="s">
        <v>1871</v>
      </c>
      <c r="C22" s="368" t="s">
        <v>1677</v>
      </c>
      <c r="D22" s="368">
        <v>10</v>
      </c>
      <c r="E22" s="368">
        <v>120</v>
      </c>
      <c r="F22" s="367">
        <v>3666.72</v>
      </c>
      <c r="G22" s="366">
        <v>0</v>
      </c>
      <c r="H22" s="366">
        <v>2660.6</v>
      </c>
      <c r="I22" s="366">
        <v>1006.12</v>
      </c>
      <c r="J22" s="365">
        <v>0.2743923724745822</v>
      </c>
    </row>
    <row r="23" spans="1:10" ht="26.25" customHeight="1" x14ac:dyDescent="0.2">
      <c r="A23" s="368" t="s">
        <v>1870</v>
      </c>
      <c r="B23" s="368" t="s">
        <v>1869</v>
      </c>
      <c r="C23" s="368" t="s">
        <v>1771</v>
      </c>
      <c r="D23" s="368">
        <v>3</v>
      </c>
      <c r="E23" s="368">
        <v>18</v>
      </c>
      <c r="F23" s="367">
        <v>3450.5</v>
      </c>
      <c r="G23" s="366">
        <v>0</v>
      </c>
      <c r="H23" s="366">
        <v>2302.65</v>
      </c>
      <c r="I23" s="366">
        <v>1147.8499999999999</v>
      </c>
      <c r="J23" s="365">
        <v>0.3326619330531807</v>
      </c>
    </row>
    <row r="24" spans="1:10" ht="26.25" customHeight="1" x14ac:dyDescent="0.2">
      <c r="A24" s="368" t="s">
        <v>1862</v>
      </c>
      <c r="B24" s="368" t="s">
        <v>1861</v>
      </c>
      <c r="C24" s="368" t="s">
        <v>1860</v>
      </c>
      <c r="D24" s="368">
        <v>4</v>
      </c>
      <c r="E24" s="368">
        <v>19.2</v>
      </c>
      <c r="F24" s="367">
        <v>3665.48</v>
      </c>
      <c r="G24" s="366">
        <v>0</v>
      </c>
      <c r="H24" s="366">
        <v>2383.12</v>
      </c>
      <c r="I24" s="366">
        <v>1282.3599999999999</v>
      </c>
      <c r="J24" s="365">
        <v>0.34984776891430319</v>
      </c>
    </row>
    <row r="25" spans="1:10" ht="26.25" customHeight="1" x14ac:dyDescent="0.2">
      <c r="A25" s="368" t="s">
        <v>1965</v>
      </c>
      <c r="B25" s="368" t="s">
        <v>1964</v>
      </c>
      <c r="C25" s="368" t="s">
        <v>1860</v>
      </c>
      <c r="D25" s="368">
        <v>5</v>
      </c>
      <c r="E25" s="368">
        <v>24</v>
      </c>
      <c r="F25" s="367">
        <v>4621.91</v>
      </c>
      <c r="G25" s="366">
        <v>0</v>
      </c>
      <c r="H25" s="366">
        <v>3141.85</v>
      </c>
      <c r="I25" s="366">
        <v>1480.06</v>
      </c>
      <c r="J25" s="365">
        <v>0.32022691917410767</v>
      </c>
    </row>
    <row r="26" spans="1:10" ht="26.25" customHeight="1" x14ac:dyDescent="0.2">
      <c r="A26" s="368" t="s">
        <v>4416</v>
      </c>
      <c r="B26" s="368" t="s">
        <v>4415</v>
      </c>
      <c r="C26" s="368" t="s">
        <v>1013</v>
      </c>
      <c r="D26" s="368">
        <v>112</v>
      </c>
      <c r="E26" s="368">
        <v>2128</v>
      </c>
      <c r="F26" s="367">
        <v>109846.6</v>
      </c>
      <c r="G26" s="366">
        <v>0</v>
      </c>
      <c r="H26" s="366">
        <v>98071.679999999993</v>
      </c>
      <c r="I26" s="366">
        <v>11774.92</v>
      </c>
      <c r="J26" s="365">
        <v>0.10719421447728013</v>
      </c>
    </row>
    <row r="27" spans="1:10" ht="26.25" customHeight="1" x14ac:dyDescent="0.2">
      <c r="A27" s="368" t="s">
        <v>2327</v>
      </c>
      <c r="B27" s="368" t="s">
        <v>2326</v>
      </c>
      <c r="C27" s="368" t="s">
        <v>1013</v>
      </c>
      <c r="D27" s="368">
        <v>5</v>
      </c>
      <c r="E27" s="368">
        <v>95</v>
      </c>
      <c r="F27" s="367">
        <v>10693.59</v>
      </c>
      <c r="G27" s="366">
        <v>0</v>
      </c>
      <c r="H27" s="366">
        <v>7766.95</v>
      </c>
      <c r="I27" s="366">
        <v>2926.64</v>
      </c>
      <c r="J27" s="365">
        <v>0.27368171025820143</v>
      </c>
    </row>
    <row r="28" spans="1:10" ht="26.25" customHeight="1" x14ac:dyDescent="0.2">
      <c r="A28" s="368" t="s">
        <v>1859</v>
      </c>
      <c r="B28" s="368" t="s">
        <v>1858</v>
      </c>
      <c r="C28" s="368" t="s">
        <v>1013</v>
      </c>
      <c r="D28" s="368">
        <v>3</v>
      </c>
      <c r="E28" s="368">
        <v>57</v>
      </c>
      <c r="F28" s="367">
        <v>6821.45</v>
      </c>
      <c r="G28" s="366">
        <v>0</v>
      </c>
      <c r="H28" s="366">
        <v>4662.04</v>
      </c>
      <c r="I28" s="366">
        <v>2159.41</v>
      </c>
      <c r="J28" s="365">
        <v>0.3165617280783411</v>
      </c>
    </row>
    <row r="29" spans="1:10" ht="26.25" customHeight="1" x14ac:dyDescent="0.2">
      <c r="A29" s="368" t="s">
        <v>1857</v>
      </c>
      <c r="B29" s="368" t="s">
        <v>1856</v>
      </c>
      <c r="C29" s="368" t="s">
        <v>1013</v>
      </c>
      <c r="D29" s="368">
        <v>32</v>
      </c>
      <c r="E29" s="368">
        <v>608</v>
      </c>
      <c r="F29" s="367">
        <v>31542.720000000001</v>
      </c>
      <c r="G29" s="366">
        <v>0</v>
      </c>
      <c r="H29" s="366">
        <v>27967.96</v>
      </c>
      <c r="I29" s="366">
        <v>3574.76</v>
      </c>
      <c r="J29" s="365">
        <v>0.11333074636556391</v>
      </c>
    </row>
    <row r="30" spans="1:10" ht="26.25" customHeight="1" x14ac:dyDescent="0.2">
      <c r="A30" s="368" t="s">
        <v>1855</v>
      </c>
      <c r="B30" s="368" t="s">
        <v>1854</v>
      </c>
      <c r="C30" s="368" t="s">
        <v>1013</v>
      </c>
      <c r="D30" s="368">
        <v>81</v>
      </c>
      <c r="E30" s="368">
        <v>1539</v>
      </c>
      <c r="F30" s="367">
        <v>81507.56</v>
      </c>
      <c r="G30" s="366">
        <v>0</v>
      </c>
      <c r="H30" s="366">
        <v>60127.87</v>
      </c>
      <c r="I30" s="366">
        <v>21379.69</v>
      </c>
      <c r="J30" s="365">
        <v>0.26230315322897657</v>
      </c>
    </row>
    <row r="31" spans="1:10" ht="26.25" customHeight="1" x14ac:dyDescent="0.2">
      <c r="A31" s="368" t="s">
        <v>1853</v>
      </c>
      <c r="B31" s="368" t="s">
        <v>1852</v>
      </c>
      <c r="C31" s="368" t="s">
        <v>1013</v>
      </c>
      <c r="D31" s="368">
        <v>130</v>
      </c>
      <c r="E31" s="368">
        <v>2470</v>
      </c>
      <c r="F31" s="367">
        <v>135286.81</v>
      </c>
      <c r="G31" s="366">
        <v>0</v>
      </c>
      <c r="H31" s="366">
        <v>123801.56</v>
      </c>
      <c r="I31" s="366">
        <v>11485.25</v>
      </c>
      <c r="J31" s="365">
        <v>8.4895563728644347E-2</v>
      </c>
    </row>
    <row r="32" spans="1:10" ht="26.25" customHeight="1" x14ac:dyDescent="0.2">
      <c r="A32" s="368" t="s">
        <v>1851</v>
      </c>
      <c r="B32" s="368" t="s">
        <v>1850</v>
      </c>
      <c r="C32" s="368" t="s">
        <v>1013</v>
      </c>
      <c r="D32" s="368">
        <v>9</v>
      </c>
      <c r="E32" s="368">
        <v>171</v>
      </c>
      <c r="F32" s="367">
        <v>13090.05</v>
      </c>
      <c r="G32" s="366">
        <v>0</v>
      </c>
      <c r="H32" s="366">
        <v>11215.08</v>
      </c>
      <c r="I32" s="366">
        <v>1874.97</v>
      </c>
      <c r="J32" s="365">
        <v>0.14323627488053903</v>
      </c>
    </row>
    <row r="33" spans="1:10" ht="26.25" customHeight="1" x14ac:dyDescent="0.2">
      <c r="A33" s="368" t="s">
        <v>1849</v>
      </c>
      <c r="B33" s="368" t="s">
        <v>1848</v>
      </c>
      <c r="C33" s="368" t="s">
        <v>1013</v>
      </c>
      <c r="D33" s="368">
        <v>6</v>
      </c>
      <c r="E33" s="368">
        <v>114</v>
      </c>
      <c r="F33" s="367">
        <v>11083.5</v>
      </c>
      <c r="G33" s="366">
        <v>0</v>
      </c>
      <c r="H33" s="366">
        <v>7991.76</v>
      </c>
      <c r="I33" s="366">
        <v>3091.74</v>
      </c>
      <c r="J33" s="365">
        <v>0.27894979022871835</v>
      </c>
    </row>
    <row r="34" spans="1:10" ht="26.25" customHeight="1" x14ac:dyDescent="0.2">
      <c r="A34" s="368" t="s">
        <v>1847</v>
      </c>
      <c r="B34" s="368" t="s">
        <v>1846</v>
      </c>
      <c r="C34" s="368" t="s">
        <v>1013</v>
      </c>
      <c r="D34" s="368">
        <v>3</v>
      </c>
      <c r="E34" s="368">
        <v>57</v>
      </c>
      <c r="F34" s="367">
        <v>3966.06</v>
      </c>
      <c r="G34" s="366">
        <v>0</v>
      </c>
      <c r="H34" s="366">
        <v>3348.9</v>
      </c>
      <c r="I34" s="366">
        <v>617.16</v>
      </c>
      <c r="J34" s="365">
        <v>0.15561035385243793</v>
      </c>
    </row>
    <row r="35" spans="1:10" ht="26.25" customHeight="1" x14ac:dyDescent="0.2">
      <c r="A35" s="368" t="s">
        <v>1845</v>
      </c>
      <c r="B35" s="368" t="s">
        <v>1844</v>
      </c>
      <c r="C35" s="368" t="s">
        <v>1013</v>
      </c>
      <c r="D35" s="368">
        <v>3</v>
      </c>
      <c r="E35" s="368">
        <v>57</v>
      </c>
      <c r="F35" s="367">
        <v>7699.77</v>
      </c>
      <c r="G35" s="366">
        <v>0</v>
      </c>
      <c r="H35" s="366">
        <v>5122.8599999999997</v>
      </c>
      <c r="I35" s="366">
        <v>2576.91</v>
      </c>
      <c r="J35" s="365">
        <v>0.33467363310852144</v>
      </c>
    </row>
    <row r="36" spans="1:10" ht="26.25" customHeight="1" x14ac:dyDescent="0.2">
      <c r="A36" s="368" t="s">
        <v>3151</v>
      </c>
      <c r="B36" s="368" t="s">
        <v>3150</v>
      </c>
      <c r="C36" s="368" t="s">
        <v>1013</v>
      </c>
      <c r="D36" s="368">
        <v>2</v>
      </c>
      <c r="E36" s="368">
        <v>38</v>
      </c>
      <c r="F36" s="367">
        <v>2850.22</v>
      </c>
      <c r="G36" s="366">
        <v>0</v>
      </c>
      <c r="H36" s="366">
        <v>1982.5</v>
      </c>
      <c r="I36" s="366">
        <v>867.72</v>
      </c>
      <c r="J36" s="365">
        <v>0.30443965728961275</v>
      </c>
    </row>
    <row r="37" spans="1:10" ht="26.25" customHeight="1" x14ac:dyDescent="0.2">
      <c r="A37" s="368" t="s">
        <v>1837</v>
      </c>
      <c r="B37" s="368" t="s">
        <v>1836</v>
      </c>
      <c r="C37" s="368" t="s">
        <v>1013</v>
      </c>
      <c r="D37" s="368">
        <v>880</v>
      </c>
      <c r="E37" s="368">
        <v>16720</v>
      </c>
      <c r="F37" s="367">
        <v>702582.47</v>
      </c>
      <c r="G37" s="366">
        <v>0</v>
      </c>
      <c r="H37" s="366">
        <v>563608.19999999995</v>
      </c>
      <c r="I37" s="366">
        <v>138974.26999999999</v>
      </c>
      <c r="J37" s="365">
        <v>0.19780492103652969</v>
      </c>
    </row>
    <row r="38" spans="1:10" ht="26.25" customHeight="1" x14ac:dyDescent="0.2">
      <c r="A38" s="368" t="s">
        <v>1833</v>
      </c>
      <c r="B38" s="368" t="s">
        <v>1832</v>
      </c>
      <c r="C38" s="368" t="s">
        <v>1013</v>
      </c>
      <c r="D38" s="368">
        <v>3</v>
      </c>
      <c r="E38" s="368">
        <v>57</v>
      </c>
      <c r="F38" s="367">
        <v>5870.76</v>
      </c>
      <c r="G38" s="366">
        <v>0</v>
      </c>
      <c r="H38" s="366">
        <v>3643.68</v>
      </c>
      <c r="I38" s="366">
        <v>2227.08</v>
      </c>
      <c r="J38" s="365">
        <v>0.37935122539500848</v>
      </c>
    </row>
    <row r="39" spans="1:10" ht="26.25" customHeight="1" x14ac:dyDescent="0.2">
      <c r="A39" s="368" t="s">
        <v>1825</v>
      </c>
      <c r="B39" s="368" t="s">
        <v>1824</v>
      </c>
      <c r="C39" s="368" t="s">
        <v>1013</v>
      </c>
      <c r="D39" s="368">
        <v>1</v>
      </c>
      <c r="E39" s="368">
        <v>19</v>
      </c>
      <c r="F39" s="367">
        <v>1765.41</v>
      </c>
      <c r="G39" s="366">
        <v>0</v>
      </c>
      <c r="H39" s="366">
        <v>1283.7</v>
      </c>
      <c r="I39" s="366">
        <v>481.71</v>
      </c>
      <c r="J39" s="365">
        <v>0.27286012880860538</v>
      </c>
    </row>
    <row r="40" spans="1:10" ht="26.25" customHeight="1" x14ac:dyDescent="0.2">
      <c r="A40" s="368" t="s">
        <v>1820</v>
      </c>
      <c r="B40" s="368" t="s">
        <v>1819</v>
      </c>
      <c r="C40" s="368" t="s">
        <v>1818</v>
      </c>
      <c r="D40" s="368">
        <v>27</v>
      </c>
      <c r="E40" s="368">
        <v>298.08</v>
      </c>
      <c r="F40" s="367">
        <v>10119.14</v>
      </c>
      <c r="G40" s="366">
        <v>0</v>
      </c>
      <c r="H40" s="366">
        <v>7074.81</v>
      </c>
      <c r="I40" s="366">
        <v>3044.33</v>
      </c>
      <c r="J40" s="365">
        <v>0.30084868872255943</v>
      </c>
    </row>
    <row r="41" spans="1:10" ht="26.25" customHeight="1" x14ac:dyDescent="0.2">
      <c r="A41" s="368" t="s">
        <v>1817</v>
      </c>
      <c r="B41" s="368" t="s">
        <v>1816</v>
      </c>
      <c r="C41" s="368" t="s">
        <v>1013</v>
      </c>
      <c r="D41" s="368">
        <v>7</v>
      </c>
      <c r="E41" s="368">
        <v>133</v>
      </c>
      <c r="F41" s="367">
        <v>5843.32</v>
      </c>
      <c r="G41" s="366">
        <v>0</v>
      </c>
      <c r="H41" s="366">
        <v>3786.79</v>
      </c>
      <c r="I41" s="366">
        <v>2056.5300000000002</v>
      </c>
      <c r="J41" s="365">
        <v>0.35194546935646176</v>
      </c>
    </row>
    <row r="42" spans="1:10" ht="26.25" customHeight="1" x14ac:dyDescent="0.2">
      <c r="A42" s="368" t="s">
        <v>3146</v>
      </c>
      <c r="B42" s="368" t="s">
        <v>3145</v>
      </c>
      <c r="C42" s="368" t="s">
        <v>1013</v>
      </c>
      <c r="D42" s="368">
        <v>1</v>
      </c>
      <c r="E42" s="368">
        <v>19</v>
      </c>
      <c r="F42" s="367">
        <v>2020.48</v>
      </c>
      <c r="G42" s="366">
        <v>0</v>
      </c>
      <c r="H42" s="366">
        <v>1234.3699999999999</v>
      </c>
      <c r="I42" s="366">
        <v>786.11</v>
      </c>
      <c r="J42" s="365">
        <v>0.38907091384225528</v>
      </c>
    </row>
    <row r="43" spans="1:10" ht="26.25" customHeight="1" x14ac:dyDescent="0.2">
      <c r="A43" s="368" t="s">
        <v>1815</v>
      </c>
      <c r="B43" s="368" t="s">
        <v>1814</v>
      </c>
      <c r="C43" s="368" t="s">
        <v>1013</v>
      </c>
      <c r="D43" s="368">
        <v>12</v>
      </c>
      <c r="E43" s="368">
        <v>228</v>
      </c>
      <c r="F43" s="367">
        <v>12787.9</v>
      </c>
      <c r="G43" s="366">
        <v>0</v>
      </c>
      <c r="H43" s="366">
        <v>9150.7000000000007</v>
      </c>
      <c r="I43" s="366">
        <v>3637.2</v>
      </c>
      <c r="J43" s="365">
        <v>0.28442512062183783</v>
      </c>
    </row>
    <row r="44" spans="1:10" ht="26.25" customHeight="1" x14ac:dyDescent="0.2">
      <c r="A44" s="368" t="s">
        <v>1960</v>
      </c>
      <c r="B44" s="368" t="s">
        <v>1959</v>
      </c>
      <c r="C44" s="368" t="s">
        <v>1013</v>
      </c>
      <c r="D44" s="368">
        <v>14</v>
      </c>
      <c r="E44" s="368">
        <v>266</v>
      </c>
      <c r="F44" s="367">
        <v>14118.3</v>
      </c>
      <c r="G44" s="366">
        <v>0</v>
      </c>
      <c r="H44" s="366">
        <v>14732.86</v>
      </c>
      <c r="I44" s="366">
        <v>-614.55999999999995</v>
      </c>
      <c r="J44" s="365">
        <v>-4.3529320102278606E-2</v>
      </c>
    </row>
    <row r="45" spans="1:10" ht="26.25" customHeight="1" x14ac:dyDescent="0.2">
      <c r="A45" s="368" t="s">
        <v>1811</v>
      </c>
      <c r="B45" s="368" t="s">
        <v>1810</v>
      </c>
      <c r="C45" s="368" t="s">
        <v>1013</v>
      </c>
      <c r="D45" s="368">
        <v>33</v>
      </c>
      <c r="E45" s="368">
        <v>627</v>
      </c>
      <c r="F45" s="367">
        <v>43059.14</v>
      </c>
      <c r="G45" s="366">
        <v>0</v>
      </c>
      <c r="H45" s="366">
        <v>37165.86</v>
      </c>
      <c r="I45" s="366">
        <v>5893.28</v>
      </c>
      <c r="J45" s="365">
        <v>0.13686478643094127</v>
      </c>
    </row>
    <row r="46" spans="1:10" ht="26.25" customHeight="1" x14ac:dyDescent="0.2">
      <c r="A46" s="368" t="s">
        <v>1805</v>
      </c>
      <c r="B46" s="368" t="s">
        <v>1804</v>
      </c>
      <c r="C46" s="368" t="s">
        <v>1013</v>
      </c>
      <c r="D46" s="368">
        <v>5</v>
      </c>
      <c r="E46" s="368">
        <v>95</v>
      </c>
      <c r="F46" s="367">
        <v>10434.42</v>
      </c>
      <c r="G46" s="366">
        <v>0</v>
      </c>
      <c r="H46" s="366">
        <v>7439.65</v>
      </c>
      <c r="I46" s="366">
        <v>2994.77</v>
      </c>
      <c r="J46" s="365">
        <v>0.28700876522125812</v>
      </c>
    </row>
    <row r="47" spans="1:10" ht="26.25" customHeight="1" x14ac:dyDescent="0.2">
      <c r="A47" s="368" t="s">
        <v>1802</v>
      </c>
      <c r="B47" s="368" t="s">
        <v>1801</v>
      </c>
      <c r="C47" s="368" t="s">
        <v>1803</v>
      </c>
      <c r="D47" s="368">
        <v>8</v>
      </c>
      <c r="E47" s="368">
        <v>45.408000000000001</v>
      </c>
      <c r="F47" s="367">
        <v>13353.45</v>
      </c>
      <c r="G47" s="366">
        <v>0</v>
      </c>
      <c r="H47" s="366">
        <v>10900.8</v>
      </c>
      <c r="I47" s="366">
        <v>2452.65</v>
      </c>
      <c r="J47" s="365">
        <v>0.18367163542005999</v>
      </c>
    </row>
    <row r="48" spans="1:10" ht="26.25" customHeight="1" x14ac:dyDescent="0.2">
      <c r="A48" s="368" t="s">
        <v>1802</v>
      </c>
      <c r="B48" s="368" t="s">
        <v>1801</v>
      </c>
      <c r="C48" s="368" t="s">
        <v>1800</v>
      </c>
      <c r="D48" s="368">
        <v>348</v>
      </c>
      <c r="E48" s="368">
        <v>164.60400000000001</v>
      </c>
      <c r="F48" s="367">
        <v>40747.32</v>
      </c>
      <c r="G48" s="366">
        <v>0</v>
      </c>
      <c r="H48" s="366">
        <v>39515.4</v>
      </c>
      <c r="I48" s="366">
        <v>1231.92</v>
      </c>
      <c r="J48" s="365">
        <v>3.0233153984114785E-2</v>
      </c>
    </row>
    <row r="49" spans="1:10" ht="26.25" customHeight="1" x14ac:dyDescent="0.2">
      <c r="A49" s="368" t="s">
        <v>1799</v>
      </c>
      <c r="B49" s="368" t="s">
        <v>1798</v>
      </c>
      <c r="C49" s="368" t="s">
        <v>1013</v>
      </c>
      <c r="D49" s="368">
        <v>15</v>
      </c>
      <c r="E49" s="368">
        <v>285</v>
      </c>
      <c r="F49" s="367">
        <v>26029.06</v>
      </c>
      <c r="G49" s="366">
        <v>0</v>
      </c>
      <c r="H49" s="366">
        <v>19884.349999999999</v>
      </c>
      <c r="I49" s="366">
        <v>6144.71</v>
      </c>
      <c r="J49" s="365">
        <v>0.2360711450970569</v>
      </c>
    </row>
    <row r="50" spans="1:10" ht="26.25" customHeight="1" x14ac:dyDescent="0.2">
      <c r="A50" s="368" t="s">
        <v>1795</v>
      </c>
      <c r="B50" s="368" t="s">
        <v>1794</v>
      </c>
      <c r="C50" s="368" t="s">
        <v>1013</v>
      </c>
      <c r="D50" s="368">
        <v>25</v>
      </c>
      <c r="E50" s="368">
        <v>475</v>
      </c>
      <c r="F50" s="367">
        <v>21570.17</v>
      </c>
      <c r="G50" s="366">
        <v>0</v>
      </c>
      <c r="H50" s="366">
        <v>21419.5</v>
      </c>
      <c r="I50" s="366">
        <v>150.66999999999999</v>
      </c>
      <c r="J50" s="365">
        <v>6.9851095285758062E-3</v>
      </c>
    </row>
    <row r="51" spans="1:10" ht="26.25" customHeight="1" x14ac:dyDescent="0.2">
      <c r="A51" s="368" t="s">
        <v>1789</v>
      </c>
      <c r="B51" s="368" t="s">
        <v>1788</v>
      </c>
      <c r="C51" s="368" t="s">
        <v>1785</v>
      </c>
      <c r="D51" s="368">
        <v>129</v>
      </c>
      <c r="E51" s="368">
        <v>2580</v>
      </c>
      <c r="F51" s="367">
        <v>52530.82</v>
      </c>
      <c r="G51" s="366">
        <v>0</v>
      </c>
      <c r="H51" s="366">
        <v>43111.08</v>
      </c>
      <c r="I51" s="366">
        <v>9419.74</v>
      </c>
      <c r="J51" s="365">
        <v>0.17931835063682616</v>
      </c>
    </row>
    <row r="52" spans="1:10" ht="26.25" customHeight="1" x14ac:dyDescent="0.2">
      <c r="A52" s="368" t="s">
        <v>1787</v>
      </c>
      <c r="B52" s="368" t="s">
        <v>1786</v>
      </c>
      <c r="C52" s="368" t="s">
        <v>1785</v>
      </c>
      <c r="D52" s="368">
        <v>3</v>
      </c>
      <c r="E52" s="368">
        <v>60</v>
      </c>
      <c r="F52" s="367">
        <v>1849.24</v>
      </c>
      <c r="G52" s="366">
        <v>0</v>
      </c>
      <c r="H52" s="366">
        <v>1291.22</v>
      </c>
      <c r="I52" s="366">
        <v>558.02</v>
      </c>
      <c r="J52" s="365">
        <v>0.3017563972226428</v>
      </c>
    </row>
    <row r="53" spans="1:10" ht="26.25" customHeight="1" x14ac:dyDescent="0.2">
      <c r="A53" s="368" t="s">
        <v>1784</v>
      </c>
      <c r="B53" s="368" t="s">
        <v>1783</v>
      </c>
      <c r="C53" s="368" t="s">
        <v>1771</v>
      </c>
      <c r="D53" s="368">
        <v>40</v>
      </c>
      <c r="E53" s="368">
        <v>240</v>
      </c>
      <c r="F53" s="367">
        <v>28511.759999999998</v>
      </c>
      <c r="G53" s="366">
        <v>0</v>
      </c>
      <c r="H53" s="366">
        <v>18852.32</v>
      </c>
      <c r="I53" s="366">
        <v>9659.44</v>
      </c>
      <c r="J53" s="365">
        <v>0.33878792470194757</v>
      </c>
    </row>
    <row r="54" spans="1:10" ht="26.25" customHeight="1" x14ac:dyDescent="0.2">
      <c r="A54" s="368" t="s">
        <v>1784</v>
      </c>
      <c r="B54" s="368" t="s">
        <v>1783</v>
      </c>
      <c r="C54" s="368" t="s">
        <v>1774</v>
      </c>
      <c r="D54" s="368">
        <v>168</v>
      </c>
      <c r="E54" s="368">
        <v>42</v>
      </c>
      <c r="F54" s="367">
        <v>4152.96</v>
      </c>
      <c r="G54" s="366">
        <v>-24.02</v>
      </c>
      <c r="H54" s="366">
        <v>3272.43</v>
      </c>
      <c r="I54" s="366">
        <v>856.51</v>
      </c>
      <c r="J54" s="365">
        <v>0.20743953653964456</v>
      </c>
    </row>
    <row r="55" spans="1:10" ht="26.25" customHeight="1" x14ac:dyDescent="0.2">
      <c r="A55" s="368" t="s">
        <v>1782</v>
      </c>
      <c r="B55" s="368" t="s">
        <v>1781</v>
      </c>
      <c r="C55" s="368" t="s">
        <v>1771</v>
      </c>
      <c r="D55" s="368">
        <v>43</v>
      </c>
      <c r="E55" s="368">
        <v>258</v>
      </c>
      <c r="F55" s="367">
        <v>41038.120000000003</v>
      </c>
      <c r="G55" s="366">
        <v>0</v>
      </c>
      <c r="H55" s="366">
        <v>27699.06</v>
      </c>
      <c r="I55" s="366">
        <v>13339.06</v>
      </c>
      <c r="J55" s="365">
        <v>0.32504071823952951</v>
      </c>
    </row>
    <row r="56" spans="1:10" ht="26.25" customHeight="1" x14ac:dyDescent="0.2">
      <c r="A56" s="368" t="s">
        <v>1782</v>
      </c>
      <c r="B56" s="368" t="s">
        <v>1781</v>
      </c>
      <c r="C56" s="368" t="s">
        <v>1774</v>
      </c>
      <c r="D56" s="368">
        <v>96</v>
      </c>
      <c r="E56" s="368">
        <v>24</v>
      </c>
      <c r="F56" s="367">
        <v>3501.12</v>
      </c>
      <c r="G56" s="366">
        <v>0</v>
      </c>
      <c r="H56" s="366">
        <v>2573.16</v>
      </c>
      <c r="I56" s="366">
        <v>927.96</v>
      </c>
      <c r="J56" s="365">
        <v>0.26504661365505894</v>
      </c>
    </row>
    <row r="57" spans="1:10" ht="26.25" customHeight="1" x14ac:dyDescent="0.2">
      <c r="A57" s="368" t="s">
        <v>1780</v>
      </c>
      <c r="B57" s="368" t="s">
        <v>1779</v>
      </c>
      <c r="C57" s="368" t="s">
        <v>1771</v>
      </c>
      <c r="D57" s="368">
        <v>3</v>
      </c>
      <c r="E57" s="368">
        <v>18</v>
      </c>
      <c r="F57" s="367">
        <v>5222.8100000000004</v>
      </c>
      <c r="G57" s="366">
        <v>0</v>
      </c>
      <c r="H57" s="366">
        <v>2883.66</v>
      </c>
      <c r="I57" s="366">
        <v>2339.15</v>
      </c>
      <c r="J57" s="365">
        <v>0.44787193101031819</v>
      </c>
    </row>
    <row r="58" spans="1:10" ht="26.25" customHeight="1" x14ac:dyDescent="0.2">
      <c r="A58" s="368" t="s">
        <v>1778</v>
      </c>
      <c r="B58" s="368" t="s">
        <v>1777</v>
      </c>
      <c r="C58" s="368" t="s">
        <v>1771</v>
      </c>
      <c r="D58" s="368">
        <v>44</v>
      </c>
      <c r="E58" s="368">
        <v>264</v>
      </c>
      <c r="F58" s="367">
        <v>33418.019999999997</v>
      </c>
      <c r="G58" s="366">
        <v>0</v>
      </c>
      <c r="H58" s="366">
        <v>20345.490000000002</v>
      </c>
      <c r="I58" s="366">
        <v>13072.53</v>
      </c>
      <c r="J58" s="365">
        <v>0.39118206285112045</v>
      </c>
    </row>
    <row r="59" spans="1:10" ht="26.25" customHeight="1" x14ac:dyDescent="0.2">
      <c r="A59" s="368" t="s">
        <v>1778</v>
      </c>
      <c r="B59" s="368" t="s">
        <v>1777</v>
      </c>
      <c r="C59" s="368" t="s">
        <v>1774</v>
      </c>
      <c r="D59" s="368">
        <v>48</v>
      </c>
      <c r="E59" s="368">
        <v>12</v>
      </c>
      <c r="F59" s="367">
        <v>1380.96</v>
      </c>
      <c r="G59" s="366">
        <v>0</v>
      </c>
      <c r="H59" s="366">
        <v>956.02</v>
      </c>
      <c r="I59" s="366">
        <v>424.94</v>
      </c>
      <c r="J59" s="365">
        <v>0.30771347468427762</v>
      </c>
    </row>
    <row r="60" spans="1:10" ht="26.25" customHeight="1" x14ac:dyDescent="0.2">
      <c r="A60" s="368" t="s">
        <v>1776</v>
      </c>
      <c r="B60" s="368" t="s">
        <v>1775</v>
      </c>
      <c r="C60" s="368" t="s">
        <v>1771</v>
      </c>
      <c r="D60" s="368">
        <v>46</v>
      </c>
      <c r="E60" s="368">
        <v>276</v>
      </c>
      <c r="F60" s="367">
        <v>31442.94</v>
      </c>
      <c r="G60" s="366">
        <v>0</v>
      </c>
      <c r="H60" s="366">
        <v>23260.63</v>
      </c>
      <c r="I60" s="366">
        <v>8182.31</v>
      </c>
      <c r="J60" s="365">
        <v>0.2602272561026418</v>
      </c>
    </row>
    <row r="61" spans="1:10" ht="26.25" customHeight="1" x14ac:dyDescent="0.2">
      <c r="A61" s="368" t="s">
        <v>1776</v>
      </c>
      <c r="B61" s="368" t="s">
        <v>1775</v>
      </c>
      <c r="C61" s="368" t="s">
        <v>1774</v>
      </c>
      <c r="D61" s="368">
        <v>24</v>
      </c>
      <c r="E61" s="368">
        <v>6</v>
      </c>
      <c r="F61" s="367">
        <v>651.6</v>
      </c>
      <c r="G61" s="366">
        <v>0</v>
      </c>
      <c r="H61" s="366">
        <v>506.17</v>
      </c>
      <c r="I61" s="366">
        <v>145.43</v>
      </c>
      <c r="J61" s="365">
        <v>0.22318907305095151</v>
      </c>
    </row>
    <row r="62" spans="1:10" ht="26.25" customHeight="1" x14ac:dyDescent="0.2">
      <c r="A62" s="368" t="s">
        <v>1773</v>
      </c>
      <c r="B62" s="368" t="s">
        <v>1772</v>
      </c>
      <c r="C62" s="368" t="s">
        <v>1771</v>
      </c>
      <c r="D62" s="368">
        <v>26</v>
      </c>
      <c r="E62" s="368">
        <v>156</v>
      </c>
      <c r="F62" s="367">
        <v>19981.919999999998</v>
      </c>
      <c r="G62" s="366">
        <v>0</v>
      </c>
      <c r="H62" s="366">
        <v>15239.42</v>
      </c>
      <c r="I62" s="366">
        <v>4742.5</v>
      </c>
      <c r="J62" s="365">
        <v>0.23733955495768175</v>
      </c>
    </row>
    <row r="63" spans="1:10" ht="26.25" customHeight="1" x14ac:dyDescent="0.2">
      <c r="A63" s="368" t="s">
        <v>1768</v>
      </c>
      <c r="B63" s="368" t="s">
        <v>1767</v>
      </c>
      <c r="C63" s="368" t="s">
        <v>1764</v>
      </c>
      <c r="D63" s="368">
        <v>2</v>
      </c>
      <c r="E63" s="368">
        <v>28.38</v>
      </c>
      <c r="F63" s="367">
        <v>3116.04</v>
      </c>
      <c r="G63" s="366">
        <v>0</v>
      </c>
      <c r="H63" s="366">
        <v>1996.76</v>
      </c>
      <c r="I63" s="366">
        <v>1119.28</v>
      </c>
      <c r="J63" s="365">
        <v>0.35919949679721697</v>
      </c>
    </row>
    <row r="64" spans="1:10" ht="26.25" customHeight="1" x14ac:dyDescent="0.2">
      <c r="A64" s="368" t="s">
        <v>1766</v>
      </c>
      <c r="B64" s="368" t="s">
        <v>1765</v>
      </c>
      <c r="C64" s="368" t="s">
        <v>1764</v>
      </c>
      <c r="D64" s="368">
        <v>2</v>
      </c>
      <c r="E64" s="368">
        <v>28.38</v>
      </c>
      <c r="F64" s="367">
        <v>3120.66</v>
      </c>
      <c r="G64" s="366">
        <v>0</v>
      </c>
      <c r="H64" s="366">
        <v>1999.2</v>
      </c>
      <c r="I64" s="366">
        <v>1121.46</v>
      </c>
      <c r="J64" s="365">
        <v>0.35936628790063641</v>
      </c>
    </row>
    <row r="65" spans="1:10" ht="26.25" customHeight="1" x14ac:dyDescent="0.2">
      <c r="A65" s="368" t="s">
        <v>1763</v>
      </c>
      <c r="B65" s="368" t="s">
        <v>1762</v>
      </c>
      <c r="C65" s="368" t="s">
        <v>1764</v>
      </c>
      <c r="D65" s="368">
        <v>31</v>
      </c>
      <c r="E65" s="368">
        <v>439.89</v>
      </c>
      <c r="F65" s="367">
        <v>44199.12</v>
      </c>
      <c r="G65" s="366">
        <v>0</v>
      </c>
      <c r="H65" s="366">
        <v>32817.33</v>
      </c>
      <c r="I65" s="366">
        <v>11381.79</v>
      </c>
      <c r="J65" s="365">
        <v>0.257511688015508</v>
      </c>
    </row>
    <row r="66" spans="1:10" ht="26.25" customHeight="1" x14ac:dyDescent="0.2">
      <c r="A66" s="368" t="s">
        <v>1763</v>
      </c>
      <c r="B66" s="368" t="s">
        <v>1762</v>
      </c>
      <c r="C66" s="368" t="s">
        <v>1074</v>
      </c>
      <c r="D66" s="368">
        <v>30</v>
      </c>
      <c r="E66" s="368">
        <v>28.38</v>
      </c>
      <c r="F66" s="367">
        <v>2479.8000000000002</v>
      </c>
      <c r="G66" s="366">
        <v>0</v>
      </c>
      <c r="H66" s="366">
        <v>2128.86</v>
      </c>
      <c r="I66" s="366">
        <v>350.94</v>
      </c>
      <c r="J66" s="365">
        <v>0.14151947737720785</v>
      </c>
    </row>
    <row r="67" spans="1:10" ht="26.25" customHeight="1" x14ac:dyDescent="0.2">
      <c r="A67" s="368" t="s">
        <v>1761</v>
      </c>
      <c r="B67" s="368" t="s">
        <v>1760</v>
      </c>
      <c r="C67" s="368" t="s">
        <v>1099</v>
      </c>
      <c r="D67" s="368">
        <v>8000</v>
      </c>
      <c r="E67" s="368">
        <v>8000</v>
      </c>
      <c r="F67" s="367">
        <v>115130</v>
      </c>
      <c r="G67" s="366">
        <v>0</v>
      </c>
      <c r="H67" s="366">
        <v>92450</v>
      </c>
      <c r="I67" s="366">
        <v>22680</v>
      </c>
      <c r="J67" s="365">
        <v>0.19699470164162253</v>
      </c>
    </row>
    <row r="68" spans="1:10" ht="26.25" customHeight="1" x14ac:dyDescent="0.2">
      <c r="A68" s="368" t="s">
        <v>1757</v>
      </c>
      <c r="B68" s="368" t="s">
        <v>1756</v>
      </c>
      <c r="C68" s="368" t="s">
        <v>1099</v>
      </c>
      <c r="D68" s="368">
        <v>1000</v>
      </c>
      <c r="E68" s="368">
        <v>1000</v>
      </c>
      <c r="F68" s="367">
        <v>58700</v>
      </c>
      <c r="G68" s="366">
        <v>0</v>
      </c>
      <c r="H68" s="366">
        <v>59400</v>
      </c>
      <c r="I68" s="366">
        <v>-700</v>
      </c>
      <c r="J68" s="365">
        <v>-1.192504258943782E-2</v>
      </c>
    </row>
    <row r="69" spans="1:10" ht="26.25" customHeight="1" x14ac:dyDescent="0.2">
      <c r="A69" s="368" t="s">
        <v>1755</v>
      </c>
      <c r="B69" s="368" t="s">
        <v>1754</v>
      </c>
      <c r="C69" s="368" t="s">
        <v>1018</v>
      </c>
      <c r="D69" s="368">
        <v>3</v>
      </c>
      <c r="E69" s="368">
        <v>624</v>
      </c>
      <c r="F69" s="367">
        <v>11524.07</v>
      </c>
      <c r="G69" s="366">
        <v>0</v>
      </c>
      <c r="H69" s="366">
        <v>9204.15</v>
      </c>
      <c r="I69" s="366">
        <v>2319.92</v>
      </c>
      <c r="J69" s="365">
        <v>0.20131082161076772</v>
      </c>
    </row>
    <row r="70" spans="1:10" ht="26.25" customHeight="1" x14ac:dyDescent="0.2">
      <c r="A70" s="368" t="s">
        <v>1753</v>
      </c>
      <c r="B70" s="368" t="s">
        <v>1752</v>
      </c>
      <c r="C70" s="368" t="s">
        <v>1018</v>
      </c>
      <c r="D70" s="368">
        <v>4</v>
      </c>
      <c r="E70" s="368">
        <v>832</v>
      </c>
      <c r="F70" s="367">
        <v>25200</v>
      </c>
      <c r="G70" s="366">
        <v>0</v>
      </c>
      <c r="H70" s="366">
        <v>19971.04</v>
      </c>
      <c r="I70" s="366">
        <v>5228.96</v>
      </c>
      <c r="J70" s="365">
        <v>0.20749841269841271</v>
      </c>
    </row>
    <row r="71" spans="1:10" ht="26.25" customHeight="1" x14ac:dyDescent="0.2">
      <c r="A71" s="368" t="s">
        <v>1751</v>
      </c>
      <c r="B71" s="368" t="s">
        <v>1750</v>
      </c>
      <c r="C71" s="368" t="s">
        <v>1018</v>
      </c>
      <c r="D71" s="368">
        <v>5</v>
      </c>
      <c r="E71" s="368">
        <v>1040</v>
      </c>
      <c r="F71" s="367">
        <v>55721.599999999999</v>
      </c>
      <c r="G71" s="366">
        <v>0</v>
      </c>
      <c r="H71" s="366">
        <v>39916.050000000003</v>
      </c>
      <c r="I71" s="366">
        <v>15805.55</v>
      </c>
      <c r="J71" s="365">
        <v>0.28365212054212369</v>
      </c>
    </row>
    <row r="72" spans="1:10" ht="26.25" customHeight="1" x14ac:dyDescent="0.2">
      <c r="A72" s="368" t="s">
        <v>1749</v>
      </c>
      <c r="B72" s="368" t="s">
        <v>1748</v>
      </c>
      <c r="C72" s="368" t="s">
        <v>1018</v>
      </c>
      <c r="D72" s="368">
        <v>1</v>
      </c>
      <c r="E72" s="368">
        <v>208</v>
      </c>
      <c r="F72" s="367">
        <v>6945.75</v>
      </c>
      <c r="G72" s="366">
        <v>0</v>
      </c>
      <c r="H72" s="366">
        <v>9864.31</v>
      </c>
      <c r="I72" s="366">
        <v>-2918.56</v>
      </c>
      <c r="J72" s="365">
        <v>-0.42019364359500416</v>
      </c>
    </row>
    <row r="73" spans="1:10" ht="26.25" customHeight="1" x14ac:dyDescent="0.2">
      <c r="A73" s="368" t="s">
        <v>1747</v>
      </c>
      <c r="B73" s="368" t="s">
        <v>1746</v>
      </c>
      <c r="C73" s="368" t="s">
        <v>1018</v>
      </c>
      <c r="D73" s="368">
        <v>6</v>
      </c>
      <c r="E73" s="368">
        <v>1248</v>
      </c>
      <c r="F73" s="367">
        <v>75258.149999999994</v>
      </c>
      <c r="G73" s="366">
        <v>0</v>
      </c>
      <c r="H73" s="366">
        <v>74323.14</v>
      </c>
      <c r="I73" s="366">
        <v>935.01</v>
      </c>
      <c r="J73" s="365">
        <v>1.2424036466482368E-2</v>
      </c>
    </row>
    <row r="74" spans="1:10" ht="26.25" customHeight="1" x14ac:dyDescent="0.2">
      <c r="A74" s="368" t="s">
        <v>1743</v>
      </c>
      <c r="B74" s="368" t="s">
        <v>1742</v>
      </c>
      <c r="C74" s="368" t="s">
        <v>1018</v>
      </c>
      <c r="D74" s="368">
        <v>1</v>
      </c>
      <c r="E74" s="368">
        <v>208</v>
      </c>
      <c r="F74" s="367">
        <v>16314.84</v>
      </c>
      <c r="G74" s="366">
        <v>0</v>
      </c>
      <c r="H74" s="366">
        <v>14566.83</v>
      </c>
      <c r="I74" s="366">
        <v>1748.01</v>
      </c>
      <c r="J74" s="365">
        <v>0.10714233176666152</v>
      </c>
    </row>
    <row r="75" spans="1:10" ht="26.25" customHeight="1" x14ac:dyDescent="0.2">
      <c r="A75" s="368" t="s">
        <v>1739</v>
      </c>
      <c r="B75" s="368" t="s">
        <v>1738</v>
      </c>
      <c r="C75" s="368" t="s">
        <v>1018</v>
      </c>
      <c r="D75" s="368">
        <v>2</v>
      </c>
      <c r="E75" s="368">
        <v>416</v>
      </c>
      <c r="F75" s="367">
        <v>31342.02</v>
      </c>
      <c r="G75" s="366">
        <v>0</v>
      </c>
      <c r="H75" s="366">
        <v>25129.22</v>
      </c>
      <c r="I75" s="366">
        <v>6212.8</v>
      </c>
      <c r="J75" s="365">
        <v>0.198225896097316</v>
      </c>
    </row>
    <row r="76" spans="1:10" ht="26.25" customHeight="1" x14ac:dyDescent="0.2">
      <c r="A76" s="368" t="s">
        <v>1737</v>
      </c>
      <c r="B76" s="368" t="s">
        <v>1736</v>
      </c>
      <c r="C76" s="368" t="s">
        <v>1018</v>
      </c>
      <c r="D76" s="368">
        <v>2</v>
      </c>
      <c r="E76" s="368">
        <v>416</v>
      </c>
      <c r="F76" s="367">
        <v>15865.16</v>
      </c>
      <c r="G76" s="366">
        <v>0</v>
      </c>
      <c r="H76" s="366">
        <v>18365.080000000002</v>
      </c>
      <c r="I76" s="366">
        <v>-2499.92</v>
      </c>
      <c r="J76" s="365">
        <v>-0.15757294600243552</v>
      </c>
    </row>
    <row r="77" spans="1:10" ht="26.25" customHeight="1" x14ac:dyDescent="0.2">
      <c r="A77" s="368" t="s">
        <v>2307</v>
      </c>
      <c r="B77" s="368" t="s">
        <v>2306</v>
      </c>
      <c r="C77" s="368" t="s">
        <v>1018</v>
      </c>
      <c r="D77" s="368">
        <v>1</v>
      </c>
      <c r="E77" s="368">
        <v>208</v>
      </c>
      <c r="F77" s="367">
        <v>20083.66</v>
      </c>
      <c r="G77" s="366">
        <v>0</v>
      </c>
      <c r="H77" s="366">
        <v>12453.09</v>
      </c>
      <c r="I77" s="366">
        <v>7630.57</v>
      </c>
      <c r="J77" s="365">
        <v>0.37993921426672228</v>
      </c>
    </row>
    <row r="78" spans="1:10" ht="26.25" customHeight="1" x14ac:dyDescent="0.2">
      <c r="A78" s="368" t="s">
        <v>1733</v>
      </c>
      <c r="B78" s="368" t="s">
        <v>1732</v>
      </c>
      <c r="C78" s="368" t="s">
        <v>1018</v>
      </c>
      <c r="D78" s="368">
        <v>1</v>
      </c>
      <c r="E78" s="368">
        <v>208</v>
      </c>
      <c r="F78" s="367">
        <v>14431.05</v>
      </c>
      <c r="G78" s="366">
        <v>0</v>
      </c>
      <c r="H78" s="366">
        <v>12127.1</v>
      </c>
      <c r="I78" s="366">
        <v>2303.9499999999998</v>
      </c>
      <c r="J78" s="365">
        <v>0.15965227755430131</v>
      </c>
    </row>
    <row r="79" spans="1:10" ht="26.25" customHeight="1" x14ac:dyDescent="0.2">
      <c r="A79" s="368" t="s">
        <v>4055</v>
      </c>
      <c r="B79" s="368" t="s">
        <v>4054</v>
      </c>
      <c r="C79" s="368" t="s">
        <v>1018</v>
      </c>
      <c r="D79" s="368">
        <v>1</v>
      </c>
      <c r="E79" s="368">
        <v>208</v>
      </c>
      <c r="F79" s="367">
        <v>11918.22</v>
      </c>
      <c r="G79" s="366">
        <v>0</v>
      </c>
      <c r="H79" s="366">
        <v>6424.54</v>
      </c>
      <c r="I79" s="366">
        <v>5493.68</v>
      </c>
      <c r="J79" s="365">
        <v>0.46094802747390129</v>
      </c>
    </row>
    <row r="80" spans="1:10" ht="26.25" customHeight="1" x14ac:dyDescent="0.2">
      <c r="A80" s="368" t="s">
        <v>1725</v>
      </c>
      <c r="B80" s="368" t="s">
        <v>1724</v>
      </c>
      <c r="C80" s="368" t="s">
        <v>1018</v>
      </c>
      <c r="D80" s="368">
        <v>10</v>
      </c>
      <c r="E80" s="368">
        <v>2080</v>
      </c>
      <c r="F80" s="367">
        <v>122945.57</v>
      </c>
      <c r="G80" s="366">
        <v>0</v>
      </c>
      <c r="H80" s="366">
        <v>97709.06</v>
      </c>
      <c r="I80" s="366">
        <v>25236.51</v>
      </c>
      <c r="J80" s="365">
        <v>0.2052657122985399</v>
      </c>
    </row>
    <row r="81" spans="1:10" ht="26.25" customHeight="1" x14ac:dyDescent="0.2">
      <c r="A81" s="368" t="s">
        <v>1723</v>
      </c>
      <c r="B81" s="368" t="s">
        <v>1722</v>
      </c>
      <c r="C81" s="368" t="s">
        <v>1018</v>
      </c>
      <c r="D81" s="368">
        <v>12</v>
      </c>
      <c r="E81" s="368">
        <v>2496</v>
      </c>
      <c r="F81" s="367">
        <v>134863.79</v>
      </c>
      <c r="G81" s="366">
        <v>0</v>
      </c>
      <c r="H81" s="366">
        <v>110445.6</v>
      </c>
      <c r="I81" s="366">
        <v>24418.19</v>
      </c>
      <c r="J81" s="365">
        <v>0.18105816246154732</v>
      </c>
    </row>
    <row r="82" spans="1:10" ht="26.25" customHeight="1" x14ac:dyDescent="0.2">
      <c r="A82" s="368" t="s">
        <v>1721</v>
      </c>
      <c r="B82" s="368" t="s">
        <v>1720</v>
      </c>
      <c r="C82" s="368" t="s">
        <v>1719</v>
      </c>
      <c r="D82" s="368">
        <v>24</v>
      </c>
      <c r="E82" s="368">
        <v>21.6</v>
      </c>
      <c r="F82" s="367">
        <v>1935.12</v>
      </c>
      <c r="G82" s="366">
        <v>0</v>
      </c>
      <c r="H82" s="366">
        <v>1444.23</v>
      </c>
      <c r="I82" s="366">
        <v>490.89</v>
      </c>
      <c r="J82" s="365">
        <v>0.25367419074786057</v>
      </c>
    </row>
    <row r="83" spans="1:10" ht="26.25" customHeight="1" x14ac:dyDescent="0.2">
      <c r="A83" s="368" t="s">
        <v>1718</v>
      </c>
      <c r="B83" s="368" t="s">
        <v>1717</v>
      </c>
      <c r="C83" s="368" t="s">
        <v>1714</v>
      </c>
      <c r="D83" s="368">
        <v>1</v>
      </c>
      <c r="E83" s="368">
        <v>21.6</v>
      </c>
      <c r="F83" s="367">
        <v>2120.7199999999998</v>
      </c>
      <c r="G83" s="366">
        <v>0</v>
      </c>
      <c r="H83" s="366">
        <v>1536.95</v>
      </c>
      <c r="I83" s="366">
        <v>583.77</v>
      </c>
      <c r="J83" s="365">
        <v>0.27526971971783171</v>
      </c>
    </row>
    <row r="84" spans="1:10" ht="26.25" customHeight="1" x14ac:dyDescent="0.2">
      <c r="A84" s="368" t="s">
        <v>2305</v>
      </c>
      <c r="B84" s="368" t="s">
        <v>2304</v>
      </c>
      <c r="C84" s="368" t="s">
        <v>1714</v>
      </c>
      <c r="D84" s="368">
        <v>1</v>
      </c>
      <c r="E84" s="368">
        <v>21.6</v>
      </c>
      <c r="F84" s="367">
        <v>2290.36</v>
      </c>
      <c r="G84" s="366">
        <v>0</v>
      </c>
      <c r="H84" s="366">
        <v>1513.77</v>
      </c>
      <c r="I84" s="366">
        <v>776.59</v>
      </c>
      <c r="J84" s="365">
        <v>0.33906896732391417</v>
      </c>
    </row>
    <row r="85" spans="1:10" ht="26.25" customHeight="1" x14ac:dyDescent="0.2">
      <c r="A85" s="368" t="s">
        <v>1713</v>
      </c>
      <c r="B85" s="368" t="s">
        <v>1712</v>
      </c>
      <c r="C85" s="368" t="s">
        <v>1099</v>
      </c>
      <c r="D85" s="368">
        <v>1000</v>
      </c>
      <c r="E85" s="368">
        <v>1000</v>
      </c>
      <c r="F85" s="367">
        <v>32340</v>
      </c>
      <c r="G85" s="366">
        <v>0</v>
      </c>
      <c r="H85" s="366">
        <v>32110</v>
      </c>
      <c r="I85" s="366">
        <v>230</v>
      </c>
      <c r="J85" s="365">
        <v>7.1119356833642547E-3</v>
      </c>
    </row>
    <row r="86" spans="1:10" ht="26.25" customHeight="1" x14ac:dyDescent="0.2">
      <c r="A86" s="368" t="s">
        <v>1711</v>
      </c>
      <c r="B86" s="368" t="s">
        <v>1710</v>
      </c>
      <c r="C86" s="368" t="s">
        <v>1099</v>
      </c>
      <c r="D86" s="368">
        <v>1000</v>
      </c>
      <c r="E86" s="368">
        <v>1000</v>
      </c>
      <c r="F86" s="367">
        <v>36750</v>
      </c>
      <c r="G86" s="366">
        <v>0</v>
      </c>
      <c r="H86" s="366">
        <v>44900</v>
      </c>
      <c r="I86" s="366">
        <v>-8150</v>
      </c>
      <c r="J86" s="365">
        <v>-0.22176870748299321</v>
      </c>
    </row>
    <row r="87" spans="1:10" ht="26.25" customHeight="1" x14ac:dyDescent="0.2">
      <c r="A87" s="368" t="s">
        <v>1707</v>
      </c>
      <c r="B87" s="368" t="s">
        <v>1706</v>
      </c>
      <c r="C87" s="368" t="s">
        <v>1701</v>
      </c>
      <c r="D87" s="368">
        <v>3</v>
      </c>
      <c r="E87" s="368">
        <v>12</v>
      </c>
      <c r="F87" s="367">
        <v>1780.81</v>
      </c>
      <c r="G87" s="366">
        <v>0</v>
      </c>
      <c r="H87" s="366">
        <v>1092.81</v>
      </c>
      <c r="I87" s="366">
        <v>688</v>
      </c>
      <c r="J87" s="365">
        <v>0.38634104705162259</v>
      </c>
    </row>
    <row r="88" spans="1:10" ht="26.25" customHeight="1" x14ac:dyDescent="0.2">
      <c r="A88" s="368" t="s">
        <v>1698</v>
      </c>
      <c r="B88" s="368" t="s">
        <v>1697</v>
      </c>
      <c r="C88" s="368" t="s">
        <v>1684</v>
      </c>
      <c r="D88" s="368">
        <v>40</v>
      </c>
      <c r="E88" s="368">
        <v>640</v>
      </c>
      <c r="F88" s="367">
        <v>74232.89</v>
      </c>
      <c r="G88" s="366">
        <v>0</v>
      </c>
      <c r="H88" s="366">
        <v>58828.87</v>
      </c>
      <c r="I88" s="366">
        <v>15404.02</v>
      </c>
      <c r="J88" s="365">
        <v>0.20750936680492973</v>
      </c>
    </row>
    <row r="89" spans="1:10" ht="26.25" customHeight="1" x14ac:dyDescent="0.2">
      <c r="A89" s="368" t="s">
        <v>1696</v>
      </c>
      <c r="B89" s="368" t="s">
        <v>1695</v>
      </c>
      <c r="C89" s="368" t="s">
        <v>1684</v>
      </c>
      <c r="D89" s="368">
        <v>1</v>
      </c>
      <c r="E89" s="368">
        <v>16</v>
      </c>
      <c r="F89" s="367">
        <v>2347.6</v>
      </c>
      <c r="G89" s="366">
        <v>0</v>
      </c>
      <c r="H89" s="366">
        <v>1499.83</v>
      </c>
      <c r="I89" s="366">
        <v>847.77</v>
      </c>
      <c r="J89" s="365">
        <v>0.36112199693303798</v>
      </c>
    </row>
    <row r="90" spans="1:10" ht="26.25" customHeight="1" x14ac:dyDescent="0.2">
      <c r="A90" s="368" t="s">
        <v>1694</v>
      </c>
      <c r="B90" s="368" t="s">
        <v>1693</v>
      </c>
      <c r="C90" s="368" t="s">
        <v>1684</v>
      </c>
      <c r="D90" s="368">
        <v>15</v>
      </c>
      <c r="E90" s="368">
        <v>240</v>
      </c>
      <c r="F90" s="367">
        <v>31113.15</v>
      </c>
      <c r="G90" s="366">
        <v>0</v>
      </c>
      <c r="H90" s="366">
        <v>29013.45</v>
      </c>
      <c r="I90" s="366">
        <v>2099.6999999999998</v>
      </c>
      <c r="J90" s="365">
        <v>6.7485934403941739E-2</v>
      </c>
    </row>
    <row r="91" spans="1:10" ht="26.25" customHeight="1" x14ac:dyDescent="0.2">
      <c r="A91" s="368" t="s">
        <v>1692</v>
      </c>
      <c r="B91" s="368" t="s">
        <v>1691</v>
      </c>
      <c r="C91" s="368" t="s">
        <v>1684</v>
      </c>
      <c r="D91" s="368">
        <v>8</v>
      </c>
      <c r="E91" s="368">
        <v>128</v>
      </c>
      <c r="F91" s="367">
        <v>13797.47</v>
      </c>
      <c r="G91" s="366">
        <v>0</v>
      </c>
      <c r="H91" s="366">
        <v>9855.2800000000007</v>
      </c>
      <c r="I91" s="366">
        <v>3942.19</v>
      </c>
      <c r="J91" s="365">
        <v>0.28571832372166783</v>
      </c>
    </row>
    <row r="92" spans="1:10" ht="26.25" customHeight="1" x14ac:dyDescent="0.2">
      <c r="A92" s="368" t="s">
        <v>1688</v>
      </c>
      <c r="B92" s="368" t="s">
        <v>1687</v>
      </c>
      <c r="C92" s="368" t="s">
        <v>1684</v>
      </c>
      <c r="D92" s="368">
        <v>12</v>
      </c>
      <c r="E92" s="368">
        <v>192</v>
      </c>
      <c r="F92" s="367">
        <v>26715.9</v>
      </c>
      <c r="G92" s="366">
        <v>0</v>
      </c>
      <c r="H92" s="366">
        <v>19691.16</v>
      </c>
      <c r="I92" s="366">
        <v>7024.74</v>
      </c>
      <c r="J92" s="365">
        <v>0.26294229279193287</v>
      </c>
    </row>
    <row r="93" spans="1:10" ht="26.25" customHeight="1" x14ac:dyDescent="0.2">
      <c r="A93" s="368" t="s">
        <v>1683</v>
      </c>
      <c r="B93" s="368" t="s">
        <v>1682</v>
      </c>
      <c r="C93" s="368" t="s">
        <v>1677</v>
      </c>
      <c r="D93" s="368">
        <v>2</v>
      </c>
      <c r="E93" s="368">
        <v>24</v>
      </c>
      <c r="F93" s="367">
        <v>3374.31</v>
      </c>
      <c r="G93" s="366">
        <v>0</v>
      </c>
      <c r="H93" s="366">
        <v>2277.2600000000002</v>
      </c>
      <c r="I93" s="366">
        <v>1097.05</v>
      </c>
      <c r="J93" s="365">
        <v>0.32511832048626238</v>
      </c>
    </row>
    <row r="94" spans="1:10" ht="26.25" customHeight="1" x14ac:dyDescent="0.2">
      <c r="A94" s="368" t="s">
        <v>1681</v>
      </c>
      <c r="B94" s="368" t="s">
        <v>1680</v>
      </c>
      <c r="C94" s="368" t="s">
        <v>1077</v>
      </c>
      <c r="D94" s="368">
        <v>2</v>
      </c>
      <c r="E94" s="368">
        <v>22.704000000000001</v>
      </c>
      <c r="F94" s="367">
        <v>3276.11</v>
      </c>
      <c r="G94" s="366">
        <v>0</v>
      </c>
      <c r="H94" s="366">
        <v>1933.46</v>
      </c>
      <c r="I94" s="366">
        <v>1342.65</v>
      </c>
      <c r="J94" s="365">
        <v>0.40983056124489103</v>
      </c>
    </row>
    <row r="95" spans="1:10" ht="26.25" customHeight="1" x14ac:dyDescent="0.2">
      <c r="A95" s="368" t="s">
        <v>1679</v>
      </c>
      <c r="B95" s="368" t="s">
        <v>1678</v>
      </c>
      <c r="C95" s="368" t="s">
        <v>1077</v>
      </c>
      <c r="D95" s="368">
        <v>99</v>
      </c>
      <c r="E95" s="368">
        <v>1123.848</v>
      </c>
      <c r="F95" s="367">
        <v>41403.26</v>
      </c>
      <c r="G95" s="366">
        <v>-1173.0999999999999</v>
      </c>
      <c r="H95" s="366">
        <v>29954.37</v>
      </c>
      <c r="I95" s="366">
        <v>10275.790000000001</v>
      </c>
      <c r="J95" s="365">
        <v>0.25542503435233666</v>
      </c>
    </row>
    <row r="96" spans="1:10" ht="26.25" customHeight="1" x14ac:dyDescent="0.2">
      <c r="A96" s="368" t="s">
        <v>1679</v>
      </c>
      <c r="B96" s="368" t="s">
        <v>1678</v>
      </c>
      <c r="C96" s="368" t="s">
        <v>1074</v>
      </c>
      <c r="D96" s="368">
        <v>396</v>
      </c>
      <c r="E96" s="368">
        <v>374.61599999999999</v>
      </c>
      <c r="F96" s="367">
        <v>15242.04</v>
      </c>
      <c r="G96" s="366">
        <v>0</v>
      </c>
      <c r="H96" s="366">
        <v>10746.28</v>
      </c>
      <c r="I96" s="366">
        <v>4495.76</v>
      </c>
      <c r="J96" s="365">
        <v>0.29495789277550771</v>
      </c>
    </row>
    <row r="97" spans="1:10" ht="26.25" customHeight="1" x14ac:dyDescent="0.2">
      <c r="A97" s="368" t="s">
        <v>1676</v>
      </c>
      <c r="B97" s="368" t="s">
        <v>1675</v>
      </c>
      <c r="C97" s="368" t="s">
        <v>1677</v>
      </c>
      <c r="D97" s="368">
        <v>53</v>
      </c>
      <c r="E97" s="368">
        <v>636</v>
      </c>
      <c r="F97" s="367">
        <v>18329.240000000002</v>
      </c>
      <c r="G97" s="366">
        <v>0</v>
      </c>
      <c r="H97" s="366">
        <v>12565.49</v>
      </c>
      <c r="I97" s="366">
        <v>5763.75</v>
      </c>
      <c r="J97" s="365">
        <v>0.31445657321307374</v>
      </c>
    </row>
    <row r="98" spans="1:10" ht="26.25" customHeight="1" x14ac:dyDescent="0.2">
      <c r="A98" s="368" t="s">
        <v>1676</v>
      </c>
      <c r="B98" s="368" t="s">
        <v>1675</v>
      </c>
      <c r="C98" s="368" t="s">
        <v>1078</v>
      </c>
      <c r="D98" s="368">
        <v>504</v>
      </c>
      <c r="E98" s="368">
        <v>504</v>
      </c>
      <c r="F98" s="367">
        <v>13476.96</v>
      </c>
      <c r="G98" s="366">
        <v>0</v>
      </c>
      <c r="H98" s="366">
        <v>10247.82</v>
      </c>
      <c r="I98" s="366">
        <v>3229.14</v>
      </c>
      <c r="J98" s="365">
        <v>0.23960448053566977</v>
      </c>
    </row>
    <row r="99" spans="1:10" ht="26.25" customHeight="1" x14ac:dyDescent="0.2">
      <c r="A99" s="368" t="s">
        <v>1674</v>
      </c>
      <c r="B99" s="368" t="s">
        <v>1673</v>
      </c>
      <c r="C99" s="368" t="s">
        <v>1077</v>
      </c>
      <c r="D99" s="368">
        <v>8</v>
      </c>
      <c r="E99" s="368">
        <v>90.816000000000003</v>
      </c>
      <c r="F99" s="367">
        <v>9883.6200000000008</v>
      </c>
      <c r="G99" s="366">
        <v>0</v>
      </c>
      <c r="H99" s="366">
        <v>6439.41</v>
      </c>
      <c r="I99" s="366">
        <v>3444.21</v>
      </c>
      <c r="J99" s="365">
        <v>0.34847657032544754</v>
      </c>
    </row>
    <row r="100" spans="1:10" ht="26.25" customHeight="1" x14ac:dyDescent="0.2">
      <c r="A100" s="368" t="s">
        <v>1674</v>
      </c>
      <c r="B100" s="368" t="s">
        <v>1673</v>
      </c>
      <c r="C100" s="368" t="s">
        <v>1074</v>
      </c>
      <c r="D100" s="368">
        <v>12</v>
      </c>
      <c r="E100" s="368">
        <v>11.352</v>
      </c>
      <c r="F100" s="367">
        <v>875.16</v>
      </c>
      <c r="G100" s="366">
        <v>0</v>
      </c>
      <c r="H100" s="366">
        <v>804.59</v>
      </c>
      <c r="I100" s="366">
        <v>70.569999999999993</v>
      </c>
      <c r="J100" s="365">
        <v>8.0636683577860052E-2</v>
      </c>
    </row>
    <row r="101" spans="1:10" ht="26.25" customHeight="1" x14ac:dyDescent="0.2">
      <c r="A101" s="368" t="s">
        <v>1672</v>
      </c>
      <c r="B101" s="368" t="s">
        <v>1671</v>
      </c>
      <c r="C101" s="368" t="s">
        <v>1077</v>
      </c>
      <c r="D101" s="368">
        <v>56</v>
      </c>
      <c r="E101" s="368">
        <v>635.71199999999999</v>
      </c>
      <c r="F101" s="367">
        <v>62169.69</v>
      </c>
      <c r="G101" s="366">
        <v>0</v>
      </c>
      <c r="H101" s="366">
        <v>44803.96</v>
      </c>
      <c r="I101" s="366">
        <v>17365.73</v>
      </c>
      <c r="J101" s="365">
        <v>0.27932791686752823</v>
      </c>
    </row>
    <row r="102" spans="1:10" ht="26.25" customHeight="1" x14ac:dyDescent="0.2">
      <c r="A102" s="368" t="s">
        <v>1672</v>
      </c>
      <c r="B102" s="368" t="s">
        <v>1671</v>
      </c>
      <c r="C102" s="368" t="s">
        <v>1074</v>
      </c>
      <c r="D102" s="368">
        <v>108</v>
      </c>
      <c r="E102" s="368">
        <v>102.16800000000001</v>
      </c>
      <c r="F102" s="367">
        <v>7876.44</v>
      </c>
      <c r="G102" s="366">
        <v>0</v>
      </c>
      <c r="H102" s="366">
        <v>7198.84</v>
      </c>
      <c r="I102" s="366">
        <v>677.6</v>
      </c>
      <c r="J102" s="365">
        <v>8.6028713479693875E-2</v>
      </c>
    </row>
    <row r="103" spans="1:10" ht="26.25" customHeight="1" x14ac:dyDescent="0.2">
      <c r="A103" s="368" t="s">
        <v>1670</v>
      </c>
      <c r="B103" s="368" t="s">
        <v>1669</v>
      </c>
      <c r="C103" s="368" t="s">
        <v>1077</v>
      </c>
      <c r="D103" s="368">
        <v>183</v>
      </c>
      <c r="E103" s="368">
        <v>2077.4160000000002</v>
      </c>
      <c r="F103" s="367">
        <v>155030.69</v>
      </c>
      <c r="G103" s="366">
        <v>0</v>
      </c>
      <c r="H103" s="366">
        <v>109631.94</v>
      </c>
      <c r="I103" s="366">
        <v>45398.75</v>
      </c>
      <c r="J103" s="365">
        <v>0.29283717952877586</v>
      </c>
    </row>
    <row r="104" spans="1:10" ht="26.25" customHeight="1" x14ac:dyDescent="0.2">
      <c r="A104" s="368" t="s">
        <v>1670</v>
      </c>
      <c r="B104" s="368" t="s">
        <v>1669</v>
      </c>
      <c r="C104" s="368" t="s">
        <v>1074</v>
      </c>
      <c r="D104" s="368">
        <v>252</v>
      </c>
      <c r="E104" s="368">
        <v>238.392</v>
      </c>
      <c r="F104" s="367">
        <v>18481.68</v>
      </c>
      <c r="G104" s="366">
        <v>0</v>
      </c>
      <c r="H104" s="366">
        <v>13604.79</v>
      </c>
      <c r="I104" s="366">
        <v>4876.8900000000003</v>
      </c>
      <c r="J104" s="365">
        <v>0.26387698520913683</v>
      </c>
    </row>
    <row r="105" spans="1:10" ht="26.25" customHeight="1" x14ac:dyDescent="0.2">
      <c r="A105" s="368" t="s">
        <v>1668</v>
      </c>
      <c r="B105" s="368" t="s">
        <v>1667</v>
      </c>
      <c r="C105" s="368" t="s">
        <v>1077</v>
      </c>
      <c r="D105" s="368">
        <v>1</v>
      </c>
      <c r="E105" s="368">
        <v>11.352</v>
      </c>
      <c r="F105" s="367">
        <v>1298.5899999999999</v>
      </c>
      <c r="G105" s="366">
        <v>0</v>
      </c>
      <c r="H105" s="366">
        <v>1288.2</v>
      </c>
      <c r="I105" s="366">
        <v>10.39</v>
      </c>
      <c r="J105" s="365">
        <v>8.0009856844731591E-3</v>
      </c>
    </row>
    <row r="106" spans="1:10" ht="26.25" customHeight="1" x14ac:dyDescent="0.2">
      <c r="A106" s="368" t="s">
        <v>3130</v>
      </c>
      <c r="B106" s="368" t="s">
        <v>3129</v>
      </c>
      <c r="C106" s="368" t="s">
        <v>1077</v>
      </c>
      <c r="D106" s="368">
        <v>2</v>
      </c>
      <c r="E106" s="368">
        <v>22.704000000000001</v>
      </c>
      <c r="F106" s="367">
        <v>2714.56</v>
      </c>
      <c r="G106" s="366">
        <v>0</v>
      </c>
      <c r="H106" s="366">
        <v>1747.24</v>
      </c>
      <c r="I106" s="366">
        <v>967.32</v>
      </c>
      <c r="J106" s="365">
        <v>0.35634504302723091</v>
      </c>
    </row>
    <row r="107" spans="1:10" ht="26.25" customHeight="1" x14ac:dyDescent="0.2">
      <c r="A107" s="368" t="s">
        <v>1666</v>
      </c>
      <c r="B107" s="368" t="s">
        <v>1665</v>
      </c>
      <c r="C107" s="368" t="s">
        <v>1077</v>
      </c>
      <c r="D107" s="368">
        <v>63</v>
      </c>
      <c r="E107" s="368">
        <v>715.17600000000004</v>
      </c>
      <c r="F107" s="367">
        <v>77799.17</v>
      </c>
      <c r="G107" s="366">
        <v>0</v>
      </c>
      <c r="H107" s="366">
        <v>65221.96</v>
      </c>
      <c r="I107" s="366">
        <v>12577.21</v>
      </c>
      <c r="J107" s="365">
        <v>0.16166252159245401</v>
      </c>
    </row>
    <row r="108" spans="1:10" ht="26.25" customHeight="1" x14ac:dyDescent="0.2">
      <c r="A108" s="368" t="s">
        <v>1666</v>
      </c>
      <c r="B108" s="368" t="s">
        <v>1665</v>
      </c>
      <c r="C108" s="368" t="s">
        <v>1074</v>
      </c>
      <c r="D108" s="368">
        <v>1380</v>
      </c>
      <c r="E108" s="368">
        <v>1305.48</v>
      </c>
      <c r="F108" s="367">
        <v>123013.2</v>
      </c>
      <c r="G108" s="366">
        <v>0</v>
      </c>
      <c r="H108" s="366">
        <v>119364.2</v>
      </c>
      <c r="I108" s="366">
        <v>3649</v>
      </c>
      <c r="J108" s="365">
        <v>2.9663483268462246E-2</v>
      </c>
    </row>
    <row r="109" spans="1:10" ht="26.25" customHeight="1" x14ac:dyDescent="0.2">
      <c r="A109" s="368" t="s">
        <v>1664</v>
      </c>
      <c r="B109" s="368" t="s">
        <v>1663</v>
      </c>
      <c r="C109" s="368" t="s">
        <v>1077</v>
      </c>
      <c r="D109" s="368">
        <v>2</v>
      </c>
      <c r="E109" s="368">
        <v>22.704000000000001</v>
      </c>
      <c r="F109" s="367">
        <v>2705.88</v>
      </c>
      <c r="G109" s="366">
        <v>0</v>
      </c>
      <c r="H109" s="366">
        <v>1839.9</v>
      </c>
      <c r="I109" s="366">
        <v>865.98</v>
      </c>
      <c r="J109" s="365">
        <v>0.32003636524901324</v>
      </c>
    </row>
    <row r="110" spans="1:10" ht="26.25" customHeight="1" x14ac:dyDescent="0.2">
      <c r="A110" s="368" t="s">
        <v>1652</v>
      </c>
      <c r="B110" s="368" t="s">
        <v>1651</v>
      </c>
      <c r="C110" s="368" t="s">
        <v>1077</v>
      </c>
      <c r="D110" s="368">
        <v>34</v>
      </c>
      <c r="E110" s="368">
        <v>385.96800000000002</v>
      </c>
      <c r="F110" s="367">
        <v>31947.279999999999</v>
      </c>
      <c r="G110" s="366">
        <v>0</v>
      </c>
      <c r="H110" s="366">
        <v>29542.28</v>
      </c>
      <c r="I110" s="366">
        <v>2405</v>
      </c>
      <c r="J110" s="365">
        <v>7.5280274251829885E-2</v>
      </c>
    </row>
    <row r="111" spans="1:10" ht="26.25" customHeight="1" x14ac:dyDescent="0.2">
      <c r="A111" s="368" t="s">
        <v>4047</v>
      </c>
      <c r="B111" s="368" t="s">
        <v>4046</v>
      </c>
      <c r="C111" s="368" t="s">
        <v>4045</v>
      </c>
      <c r="D111" s="368">
        <v>5</v>
      </c>
      <c r="E111" s="368">
        <v>22.14</v>
      </c>
      <c r="F111" s="367">
        <v>2980.5</v>
      </c>
      <c r="G111" s="366">
        <v>0</v>
      </c>
      <c r="H111" s="366">
        <v>2645.35</v>
      </c>
      <c r="I111" s="366">
        <v>335.15</v>
      </c>
      <c r="J111" s="365">
        <v>0.1124475759100822</v>
      </c>
    </row>
    <row r="112" spans="1:10" ht="26.25" customHeight="1" x14ac:dyDescent="0.2">
      <c r="A112" s="368" t="s">
        <v>2084</v>
      </c>
      <c r="B112" s="368" t="s">
        <v>2083</v>
      </c>
      <c r="C112" s="368" t="s">
        <v>1860</v>
      </c>
      <c r="D112" s="368">
        <v>3</v>
      </c>
      <c r="E112" s="368">
        <v>14.4</v>
      </c>
      <c r="F112" s="367">
        <v>1876.45</v>
      </c>
      <c r="G112" s="366">
        <v>0</v>
      </c>
      <c r="H112" s="366">
        <v>1289.7</v>
      </c>
      <c r="I112" s="366">
        <v>586.75</v>
      </c>
      <c r="J112" s="365">
        <v>0.31269151855898103</v>
      </c>
    </row>
    <row r="113" spans="1:10" ht="26.25" customHeight="1" x14ac:dyDescent="0.2">
      <c r="A113" s="368" t="s">
        <v>2080</v>
      </c>
      <c r="B113" s="368" t="s">
        <v>2079</v>
      </c>
      <c r="C113" s="368" t="s">
        <v>1018</v>
      </c>
      <c r="D113" s="368">
        <v>1</v>
      </c>
      <c r="E113" s="368">
        <v>208</v>
      </c>
      <c r="F113" s="367">
        <v>8000</v>
      </c>
      <c r="G113" s="366">
        <v>0</v>
      </c>
      <c r="H113" s="366">
        <v>8857.73</v>
      </c>
      <c r="I113" s="366">
        <v>-857.73</v>
      </c>
      <c r="J113" s="365">
        <v>-0.10721625</v>
      </c>
    </row>
    <row r="114" spans="1:10" ht="26.25" customHeight="1" x14ac:dyDescent="0.2">
      <c r="A114" s="368" t="s">
        <v>1120</v>
      </c>
      <c r="B114" s="368" t="s">
        <v>1119</v>
      </c>
      <c r="C114" s="368" t="s">
        <v>1077</v>
      </c>
      <c r="D114" s="368">
        <v>83</v>
      </c>
      <c r="E114" s="368">
        <v>942.21600000000001</v>
      </c>
      <c r="F114" s="367">
        <v>89971.05</v>
      </c>
      <c r="G114" s="366">
        <v>0</v>
      </c>
      <c r="H114" s="366">
        <v>59438.11</v>
      </c>
      <c r="I114" s="366">
        <v>30532.94</v>
      </c>
      <c r="J114" s="365">
        <v>0.33936405099195799</v>
      </c>
    </row>
    <row r="115" spans="1:10" ht="26.25" customHeight="1" x14ac:dyDescent="0.2">
      <c r="A115" s="368" t="s">
        <v>1120</v>
      </c>
      <c r="B115" s="368" t="s">
        <v>1119</v>
      </c>
      <c r="C115" s="368" t="s">
        <v>1074</v>
      </c>
      <c r="D115" s="368">
        <v>60</v>
      </c>
      <c r="E115" s="368">
        <v>56.76</v>
      </c>
      <c r="F115" s="367">
        <v>5518.2</v>
      </c>
      <c r="G115" s="366">
        <v>0</v>
      </c>
      <c r="H115" s="366">
        <v>3625.25</v>
      </c>
      <c r="I115" s="366">
        <v>1892.95</v>
      </c>
      <c r="J115" s="365">
        <v>0.34303758471965495</v>
      </c>
    </row>
    <row r="116" spans="1:10" ht="26.25" customHeight="1" x14ac:dyDescent="0.2">
      <c r="A116" s="368" t="s">
        <v>1118</v>
      </c>
      <c r="B116" s="368" t="s">
        <v>1117</v>
      </c>
      <c r="C116" s="368" t="s">
        <v>1077</v>
      </c>
      <c r="D116" s="368">
        <v>17</v>
      </c>
      <c r="E116" s="368">
        <v>192.98400000000001</v>
      </c>
      <c r="F116" s="367">
        <v>19387.5</v>
      </c>
      <c r="G116" s="366">
        <v>0</v>
      </c>
      <c r="H116" s="366">
        <v>11902.22</v>
      </c>
      <c r="I116" s="366">
        <v>7485.28</v>
      </c>
      <c r="J116" s="365">
        <v>0.38608794326241136</v>
      </c>
    </row>
    <row r="117" spans="1:10" ht="26.25" customHeight="1" x14ac:dyDescent="0.2">
      <c r="A117" s="368" t="s">
        <v>1118</v>
      </c>
      <c r="B117" s="368" t="s">
        <v>1117</v>
      </c>
      <c r="C117" s="368" t="s">
        <v>1074</v>
      </c>
      <c r="D117" s="368">
        <v>48</v>
      </c>
      <c r="E117" s="368">
        <v>45.408000000000001</v>
      </c>
      <c r="F117" s="367">
        <v>4414.5600000000004</v>
      </c>
      <c r="G117" s="366">
        <v>0</v>
      </c>
      <c r="H117" s="366">
        <v>2853.24</v>
      </c>
      <c r="I117" s="366">
        <v>1561.32</v>
      </c>
      <c r="J117" s="365">
        <v>0.35367511144938568</v>
      </c>
    </row>
    <row r="118" spans="1:10" ht="26.25" customHeight="1" x14ac:dyDescent="0.2">
      <c r="A118" s="368" t="s">
        <v>1115</v>
      </c>
      <c r="B118" s="368" t="s">
        <v>1114</v>
      </c>
      <c r="C118" s="368" t="s">
        <v>1116</v>
      </c>
      <c r="D118" s="368">
        <v>33</v>
      </c>
      <c r="E118" s="368">
        <v>187.30799999999999</v>
      </c>
      <c r="F118" s="367">
        <v>34147.879999999997</v>
      </c>
      <c r="G118" s="366">
        <v>0</v>
      </c>
      <c r="H118" s="366">
        <v>25205.85</v>
      </c>
      <c r="I118" s="366">
        <v>8942.0300000000007</v>
      </c>
      <c r="J118" s="365">
        <v>0.26186193696358312</v>
      </c>
    </row>
    <row r="119" spans="1:10" ht="26.25" customHeight="1" x14ac:dyDescent="0.2">
      <c r="A119" s="368" t="s">
        <v>1115</v>
      </c>
      <c r="B119" s="368" t="s">
        <v>1114</v>
      </c>
      <c r="C119" s="368" t="s">
        <v>1074</v>
      </c>
      <c r="D119" s="368">
        <v>42</v>
      </c>
      <c r="E119" s="368">
        <v>39.731999999999999</v>
      </c>
      <c r="F119" s="367">
        <v>7453.74</v>
      </c>
      <c r="G119" s="366">
        <v>0</v>
      </c>
      <c r="H119" s="366">
        <v>5216.3999999999996</v>
      </c>
      <c r="I119" s="366">
        <v>2237.34</v>
      </c>
      <c r="J119" s="365">
        <v>0.30016340789992674</v>
      </c>
    </row>
    <row r="120" spans="1:10" ht="26.25" customHeight="1" x14ac:dyDescent="0.2">
      <c r="A120" s="368" t="s">
        <v>2068</v>
      </c>
      <c r="B120" s="368" t="s">
        <v>2067</v>
      </c>
      <c r="C120" s="368" t="s">
        <v>1077</v>
      </c>
      <c r="D120" s="368">
        <v>2</v>
      </c>
      <c r="E120" s="368">
        <v>22.704000000000001</v>
      </c>
      <c r="F120" s="367">
        <v>3083.43</v>
      </c>
      <c r="G120" s="366">
        <v>0</v>
      </c>
      <c r="H120" s="366">
        <v>2093.3200000000002</v>
      </c>
      <c r="I120" s="366">
        <v>990.11</v>
      </c>
      <c r="J120" s="365">
        <v>0.32110668962810895</v>
      </c>
    </row>
    <row r="121" spans="1:10" ht="26.25" customHeight="1" x14ac:dyDescent="0.2">
      <c r="A121" s="368" t="s">
        <v>1109</v>
      </c>
      <c r="B121" s="368" t="s">
        <v>1108</v>
      </c>
      <c r="C121" s="368" t="s">
        <v>1077</v>
      </c>
      <c r="D121" s="368">
        <v>20</v>
      </c>
      <c r="E121" s="368">
        <v>227.04</v>
      </c>
      <c r="F121" s="367">
        <v>17202.38</v>
      </c>
      <c r="G121" s="366">
        <v>0</v>
      </c>
      <c r="H121" s="366">
        <v>12258.24</v>
      </c>
      <c r="I121" s="366">
        <v>4944.1400000000003</v>
      </c>
      <c r="J121" s="365">
        <v>0.28741023044485703</v>
      </c>
    </row>
    <row r="122" spans="1:10" ht="26.25" customHeight="1" x14ac:dyDescent="0.2">
      <c r="A122" s="368" t="s">
        <v>1084</v>
      </c>
      <c r="B122" s="368" t="s">
        <v>1083</v>
      </c>
      <c r="C122" s="368" t="s">
        <v>1082</v>
      </c>
      <c r="D122" s="368">
        <v>7</v>
      </c>
      <c r="E122" s="368">
        <v>45.78</v>
      </c>
      <c r="F122" s="367">
        <v>6996.98</v>
      </c>
      <c r="G122" s="366">
        <v>0</v>
      </c>
      <c r="H122" s="366">
        <v>4646.6000000000004</v>
      </c>
      <c r="I122" s="366">
        <v>2350.38</v>
      </c>
      <c r="J122" s="365">
        <v>0.3359134941074578</v>
      </c>
    </row>
    <row r="123" spans="1:10" ht="26.25" customHeight="1" x14ac:dyDescent="0.2">
      <c r="A123" s="368" t="s">
        <v>1080</v>
      </c>
      <c r="B123" s="368" t="s">
        <v>1079</v>
      </c>
      <c r="C123" s="368" t="s">
        <v>1081</v>
      </c>
      <c r="D123" s="368">
        <v>1</v>
      </c>
      <c r="E123" s="368">
        <v>6</v>
      </c>
      <c r="F123" s="367">
        <v>1252.42</v>
      </c>
      <c r="G123" s="366">
        <v>0</v>
      </c>
      <c r="H123" s="366">
        <v>726.37</v>
      </c>
      <c r="I123" s="366">
        <v>526.04999999999995</v>
      </c>
      <c r="J123" s="365">
        <v>0.42002682806087416</v>
      </c>
    </row>
    <row r="124" spans="1:10" ht="26.25" customHeight="1" x14ac:dyDescent="0.2">
      <c r="A124" s="368" t="s">
        <v>1080</v>
      </c>
      <c r="B124" s="368" t="s">
        <v>1079</v>
      </c>
      <c r="C124" s="368" t="s">
        <v>1078</v>
      </c>
      <c r="D124" s="368">
        <v>12</v>
      </c>
      <c r="E124" s="368">
        <v>12</v>
      </c>
      <c r="F124" s="367">
        <v>2129.64</v>
      </c>
      <c r="G124" s="366">
        <v>0</v>
      </c>
      <c r="H124" s="366">
        <v>1452.74</v>
      </c>
      <c r="I124" s="366">
        <v>676.9</v>
      </c>
      <c r="J124" s="365">
        <v>0.31784714787475815</v>
      </c>
    </row>
    <row r="125" spans="1:10" ht="26.25" customHeight="1" x14ac:dyDescent="0.2">
      <c r="A125" s="368" t="s">
        <v>1073</v>
      </c>
      <c r="B125" s="368" t="s">
        <v>1072</v>
      </c>
      <c r="C125" s="368" t="s">
        <v>1071</v>
      </c>
      <c r="D125" s="368">
        <v>24</v>
      </c>
      <c r="E125" s="368">
        <v>10.8</v>
      </c>
      <c r="F125" s="367">
        <v>1205.76</v>
      </c>
      <c r="G125" s="366">
        <v>0</v>
      </c>
      <c r="H125" s="366">
        <v>1144.82</v>
      </c>
      <c r="I125" s="366">
        <v>60.94</v>
      </c>
      <c r="J125" s="365">
        <v>5.0540737791932057E-2</v>
      </c>
    </row>
    <row r="126" spans="1:10" ht="26.25" customHeight="1" x14ac:dyDescent="0.2">
      <c r="A126" s="368" t="s">
        <v>1917</v>
      </c>
      <c r="B126" s="368" t="s">
        <v>4425</v>
      </c>
      <c r="C126" s="368" t="s">
        <v>1021</v>
      </c>
      <c r="D126" s="368">
        <v>5</v>
      </c>
      <c r="E126" s="368">
        <v>100</v>
      </c>
      <c r="F126" s="367">
        <v>8043.74</v>
      </c>
      <c r="G126" s="366">
        <v>0</v>
      </c>
      <c r="H126" s="366">
        <v>5640.45</v>
      </c>
      <c r="I126" s="366">
        <v>2403.29</v>
      </c>
      <c r="J126" s="365">
        <v>0.29877768301809854</v>
      </c>
    </row>
    <row r="127" spans="1:10" ht="26.25" customHeight="1" x14ac:dyDescent="0.2">
      <c r="A127" s="368" t="s">
        <v>1029</v>
      </c>
      <c r="B127" s="368" t="s">
        <v>1028</v>
      </c>
      <c r="C127" s="368" t="s">
        <v>1021</v>
      </c>
      <c r="D127" s="368">
        <v>11</v>
      </c>
      <c r="E127" s="368">
        <v>220</v>
      </c>
      <c r="F127" s="367">
        <v>16389.78</v>
      </c>
      <c r="G127" s="366">
        <v>0</v>
      </c>
      <c r="H127" s="366">
        <v>12251.25</v>
      </c>
      <c r="I127" s="366">
        <v>4138.53</v>
      </c>
      <c r="J127" s="365">
        <v>0.25250674505698062</v>
      </c>
    </row>
    <row r="128" spans="1:10" ht="26.25" customHeight="1" x14ac:dyDescent="0.2">
      <c r="A128" s="368" t="s">
        <v>1027</v>
      </c>
      <c r="B128" s="368" t="s">
        <v>1026</v>
      </c>
      <c r="C128" s="368" t="s">
        <v>1021</v>
      </c>
      <c r="D128" s="368">
        <v>6</v>
      </c>
      <c r="E128" s="368">
        <v>120</v>
      </c>
      <c r="F128" s="367">
        <v>8764.56</v>
      </c>
      <c r="G128" s="366">
        <v>0</v>
      </c>
      <c r="H128" s="366">
        <v>6308.16</v>
      </c>
      <c r="I128" s="366">
        <v>2456.4</v>
      </c>
      <c r="J128" s="365">
        <v>0.28026506749911007</v>
      </c>
    </row>
    <row r="129" spans="1:10" ht="26.25" customHeight="1" x14ac:dyDescent="0.2">
      <c r="A129" s="368" t="s">
        <v>1023</v>
      </c>
      <c r="B129" s="368" t="s">
        <v>1022</v>
      </c>
      <c r="C129" s="368" t="s">
        <v>1021</v>
      </c>
      <c r="D129" s="368">
        <v>7</v>
      </c>
      <c r="E129" s="368">
        <v>140</v>
      </c>
      <c r="F129" s="367">
        <v>8764.57</v>
      </c>
      <c r="G129" s="366">
        <v>0</v>
      </c>
      <c r="H129" s="366">
        <v>7289.87</v>
      </c>
      <c r="I129" s="366">
        <v>1474.7</v>
      </c>
      <c r="J129" s="365">
        <v>0.16825697096377804</v>
      </c>
    </row>
    <row r="130" spans="1:10" ht="26.25" customHeight="1" x14ac:dyDescent="0.2">
      <c r="A130" s="368" t="s">
        <v>1020</v>
      </c>
      <c r="B130" s="368" t="s">
        <v>1019</v>
      </c>
      <c r="C130" s="368" t="s">
        <v>1018</v>
      </c>
      <c r="D130" s="368">
        <v>6</v>
      </c>
      <c r="E130" s="368">
        <v>1248</v>
      </c>
      <c r="F130" s="367">
        <v>78320.88</v>
      </c>
      <c r="G130" s="366">
        <v>0</v>
      </c>
      <c r="H130" s="366">
        <v>62608.2</v>
      </c>
      <c r="I130" s="366">
        <v>15712.68</v>
      </c>
      <c r="J130" s="365">
        <v>0.20061929845527782</v>
      </c>
    </row>
    <row r="131" spans="1:10" ht="26.25" customHeight="1" x14ac:dyDescent="0.2">
      <c r="A131" s="368" t="s">
        <v>1015</v>
      </c>
      <c r="B131" s="368" t="s">
        <v>1014</v>
      </c>
      <c r="C131" s="368" t="s">
        <v>1013</v>
      </c>
      <c r="D131" s="368">
        <v>251</v>
      </c>
      <c r="E131" s="368">
        <v>4769</v>
      </c>
      <c r="F131" s="367">
        <v>280403.21999999997</v>
      </c>
      <c r="G131" s="366">
        <v>0</v>
      </c>
      <c r="H131" s="366">
        <v>260446.5</v>
      </c>
      <c r="I131" s="366">
        <v>19956.72</v>
      </c>
      <c r="J131" s="365">
        <v>7.1171507944880238E-2</v>
      </c>
    </row>
    <row r="132" spans="1:10" ht="26.25" customHeight="1" x14ac:dyDescent="0.2">
      <c r="A132" s="368" t="s">
        <v>4407</v>
      </c>
      <c r="B132" s="368" t="s">
        <v>4418</v>
      </c>
      <c r="C132" s="368" t="s">
        <v>1013</v>
      </c>
      <c r="D132" s="368">
        <v>123</v>
      </c>
      <c r="E132" s="368">
        <v>2337</v>
      </c>
      <c r="F132" s="367">
        <v>137091.13</v>
      </c>
      <c r="G132" s="366">
        <v>0</v>
      </c>
      <c r="H132" s="366">
        <v>119609.61</v>
      </c>
      <c r="I132" s="366">
        <v>17481.52</v>
      </c>
      <c r="J132" s="365">
        <v>0.1275175133504261</v>
      </c>
    </row>
    <row r="133" spans="1:10" ht="26.25" customHeight="1" x14ac:dyDescent="0.2">
      <c r="A133" s="368" t="s">
        <v>5965</v>
      </c>
      <c r="B133" s="368" t="s">
        <v>5964</v>
      </c>
      <c r="C133" s="368" t="s">
        <v>1677</v>
      </c>
      <c r="D133" s="368">
        <v>1926</v>
      </c>
      <c r="E133" s="368">
        <v>23112</v>
      </c>
      <c r="F133" s="367">
        <v>1876557.43</v>
      </c>
      <c r="G133" s="366">
        <v>-1029.47</v>
      </c>
      <c r="H133" s="366">
        <v>1674307.74</v>
      </c>
      <c r="I133" s="366">
        <v>201220.22</v>
      </c>
      <c r="J133" s="365">
        <v>0.10728724086843258</v>
      </c>
    </row>
    <row r="134" spans="1:10" ht="26.25" customHeight="1" x14ac:dyDescent="0.2">
      <c r="A134" s="368" t="s">
        <v>5965</v>
      </c>
      <c r="B134" s="368" t="s">
        <v>5964</v>
      </c>
      <c r="C134" s="368" t="s">
        <v>1078</v>
      </c>
      <c r="D134" s="368">
        <v>24</v>
      </c>
      <c r="E134" s="368">
        <v>24</v>
      </c>
      <c r="F134" s="367">
        <v>2061.6</v>
      </c>
      <c r="G134" s="366">
        <v>0</v>
      </c>
      <c r="H134" s="366">
        <v>1689.71</v>
      </c>
      <c r="I134" s="366">
        <v>371.89</v>
      </c>
      <c r="J134" s="365">
        <v>0.18038901823826153</v>
      </c>
    </row>
    <row r="135" spans="1:10" ht="26.25" customHeight="1" x14ac:dyDescent="0.2">
      <c r="A135" s="368" t="s">
        <v>4410</v>
      </c>
      <c r="B135" s="368" t="s">
        <v>6721</v>
      </c>
      <c r="C135" s="368" t="s">
        <v>1013</v>
      </c>
      <c r="D135" s="368">
        <v>75</v>
      </c>
      <c r="E135" s="368">
        <v>1425</v>
      </c>
      <c r="F135" s="367">
        <v>71072.899999999994</v>
      </c>
      <c r="G135" s="366">
        <v>0</v>
      </c>
      <c r="H135" s="366">
        <v>61252.5</v>
      </c>
      <c r="I135" s="366">
        <v>9820.4</v>
      </c>
      <c r="J135" s="365">
        <v>0.13817362173205258</v>
      </c>
    </row>
    <row r="136" spans="1:10" ht="26.25" customHeight="1" x14ac:dyDescent="0.2">
      <c r="A136" s="368" t="s">
        <v>11955</v>
      </c>
      <c r="B136" s="368" t="s">
        <v>11954</v>
      </c>
      <c r="C136" s="368" t="s">
        <v>1677</v>
      </c>
      <c r="D136" s="368">
        <v>3</v>
      </c>
      <c r="E136" s="368">
        <v>36</v>
      </c>
      <c r="F136" s="367">
        <v>3939.72</v>
      </c>
      <c r="G136" s="366">
        <v>0</v>
      </c>
      <c r="H136" s="366">
        <v>3733.2</v>
      </c>
      <c r="I136" s="366">
        <v>206.52</v>
      </c>
      <c r="J136" s="365">
        <v>5.2419968931802258E-2</v>
      </c>
    </row>
    <row r="137" spans="1:10" ht="24" x14ac:dyDescent="0.2">
      <c r="A137" s="456" t="s">
        <v>7241</v>
      </c>
      <c r="B137" s="456" t="s">
        <v>7190</v>
      </c>
      <c r="C137" s="456" t="s">
        <v>1655</v>
      </c>
      <c r="D137" s="456">
        <v>1</v>
      </c>
      <c r="E137" s="456">
        <v>0</v>
      </c>
      <c r="F137" s="457">
        <v>1558</v>
      </c>
      <c r="G137" s="458">
        <v>0</v>
      </c>
      <c r="H137" s="458">
        <v>0</v>
      </c>
      <c r="I137" s="458">
        <v>1558</v>
      </c>
      <c r="J137" s="459">
        <v>1</v>
      </c>
    </row>
    <row r="138" spans="1:10" ht="24" x14ac:dyDescent="0.2">
      <c r="A138" s="456" t="s">
        <v>2066</v>
      </c>
      <c r="B138" s="456" t="s">
        <v>2065</v>
      </c>
      <c r="C138" s="456" t="s">
        <v>2064</v>
      </c>
      <c r="D138" s="456">
        <v>1</v>
      </c>
      <c r="E138" s="456">
        <v>0</v>
      </c>
      <c r="F138" s="457">
        <v>1483</v>
      </c>
      <c r="G138" s="458">
        <v>0</v>
      </c>
      <c r="H138" s="458">
        <v>0</v>
      </c>
      <c r="I138" s="458">
        <v>1483</v>
      </c>
      <c r="J138" s="459">
        <v>1</v>
      </c>
    </row>
    <row r="139" spans="1:10" x14ac:dyDescent="0.2">
      <c r="A139" s="456" t="s">
        <v>3128</v>
      </c>
      <c r="B139" s="456" t="s">
        <v>3127</v>
      </c>
      <c r="C139" s="456" t="s">
        <v>1655</v>
      </c>
      <c r="D139" s="775">
        <v>1</v>
      </c>
      <c r="E139" s="775">
        <v>0</v>
      </c>
      <c r="F139" s="774">
        <v>3356.77</v>
      </c>
      <c r="G139" s="773">
        <v>0</v>
      </c>
      <c r="H139" s="773">
        <v>0</v>
      </c>
      <c r="I139" s="773">
        <v>3356.77</v>
      </c>
      <c r="J139" s="772">
        <v>1</v>
      </c>
    </row>
    <row r="140" spans="1:10" ht="15" customHeight="1" x14ac:dyDescent="0.2">
      <c r="D140" s="464">
        <f t="shared" ref="D140:I140" si="0">SUM(D9:D139)</f>
        <v>19879</v>
      </c>
      <c r="E140" s="464">
        <f t="shared" si="0"/>
        <v>99757.339999999982</v>
      </c>
      <c r="F140" s="1273">
        <f t="shared" si="0"/>
        <v>5917727.2799999993</v>
      </c>
      <c r="G140" s="1273">
        <f t="shared" si="0"/>
        <v>-2226.59</v>
      </c>
      <c r="H140" s="1273">
        <f t="shared" si="0"/>
        <v>4984603.120000002</v>
      </c>
      <c r="I140" s="1273">
        <f t="shared" si="0"/>
        <v>930897.57000000018</v>
      </c>
    </row>
    <row r="141" spans="1:10" ht="15" customHeight="1" x14ac:dyDescent="0.2"/>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4DC69-D0BC-4A92-9977-BC9798EC9E82}">
  <dimension ref="A1:J272"/>
  <sheetViews>
    <sheetView showGridLines="0" workbookViewId="0">
      <pane ySplit="6" topLeftCell="A7" activePane="bottomLeft" state="frozen"/>
      <selection pane="bottomLeft" activeCell="E43" sqref="E43"/>
    </sheetView>
  </sheetViews>
  <sheetFormatPr baseColWidth="10" defaultColWidth="16.28515625" defaultRowHeight="12" x14ac:dyDescent="0.2"/>
  <cols>
    <col min="1" max="1" width="16.28515625" style="464"/>
    <col min="2" max="2" width="43.42578125" style="464" customWidth="1"/>
    <col min="3" max="3" width="19.28515625" style="464" customWidth="1"/>
    <col min="4" max="5" width="13.28515625" style="464" customWidth="1"/>
    <col min="6" max="16384" width="16.28515625" style="464"/>
  </cols>
  <sheetData>
    <row r="1" spans="1:10" ht="21" customHeight="1" x14ac:dyDescent="0.2">
      <c r="A1" s="368" t="s">
        <v>227</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15864</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6.25" customHeight="1" x14ac:dyDescent="0.2">
      <c r="A9" s="368" t="s">
        <v>15863</v>
      </c>
      <c r="B9" s="368" t="s">
        <v>15862</v>
      </c>
      <c r="C9" s="368" t="s">
        <v>1010</v>
      </c>
      <c r="D9" s="368">
        <v>1</v>
      </c>
      <c r="E9" s="368">
        <v>0</v>
      </c>
      <c r="F9" s="367">
        <v>5583.72</v>
      </c>
      <c r="G9" s="366">
        <v>0</v>
      </c>
      <c r="H9" s="366">
        <v>4759.4799999999996</v>
      </c>
      <c r="I9" s="366">
        <v>824.24</v>
      </c>
      <c r="J9" s="365">
        <v>0.14761485174758046</v>
      </c>
    </row>
    <row r="10" spans="1:10" ht="26.25" customHeight="1" x14ac:dyDescent="0.2">
      <c r="A10" s="368" t="s">
        <v>2972</v>
      </c>
      <c r="B10" s="368" t="s">
        <v>7195</v>
      </c>
      <c r="C10" s="368" t="s">
        <v>1010</v>
      </c>
      <c r="D10" s="368">
        <v>1</v>
      </c>
      <c r="E10" s="368">
        <v>0</v>
      </c>
      <c r="F10" s="367">
        <v>1314.4</v>
      </c>
      <c r="G10" s="366">
        <v>0</v>
      </c>
      <c r="H10" s="366">
        <v>842.9</v>
      </c>
      <c r="I10" s="366">
        <v>471.5</v>
      </c>
      <c r="J10" s="365">
        <v>0.35871880706025561</v>
      </c>
    </row>
    <row r="11" spans="1:10" ht="26.25" customHeight="1" x14ac:dyDescent="0.2">
      <c r="A11" s="368" t="s">
        <v>4145</v>
      </c>
      <c r="B11" s="368" t="s">
        <v>8819</v>
      </c>
      <c r="C11" s="368" t="s">
        <v>1010</v>
      </c>
      <c r="D11" s="368">
        <v>3</v>
      </c>
      <c r="E11" s="368">
        <v>0</v>
      </c>
      <c r="F11" s="367">
        <v>5195.25</v>
      </c>
      <c r="G11" s="366">
        <v>0</v>
      </c>
      <c r="H11" s="366">
        <v>3613.65</v>
      </c>
      <c r="I11" s="366">
        <v>1581.6</v>
      </c>
      <c r="J11" s="365">
        <v>0.30443193301573551</v>
      </c>
    </row>
    <row r="12" spans="1:10" ht="26.25" customHeight="1" x14ac:dyDescent="0.2">
      <c r="A12" s="368" t="s">
        <v>15861</v>
      </c>
      <c r="B12" s="368" t="s">
        <v>15860</v>
      </c>
      <c r="C12" s="368" t="s">
        <v>1010</v>
      </c>
      <c r="D12" s="368">
        <v>4</v>
      </c>
      <c r="E12" s="368">
        <v>0</v>
      </c>
      <c r="F12" s="367">
        <v>3960</v>
      </c>
      <c r="G12" s="366">
        <v>0</v>
      </c>
      <c r="H12" s="366">
        <v>3413.76</v>
      </c>
      <c r="I12" s="366">
        <v>546.24</v>
      </c>
      <c r="J12" s="365">
        <v>0.13793939393939394</v>
      </c>
    </row>
    <row r="13" spans="1:10" ht="26.25" customHeight="1" x14ac:dyDescent="0.2">
      <c r="A13" s="368" t="s">
        <v>14862</v>
      </c>
      <c r="B13" s="368" t="s">
        <v>14861</v>
      </c>
      <c r="C13" s="368" t="s">
        <v>1010</v>
      </c>
      <c r="D13" s="368">
        <v>4</v>
      </c>
      <c r="E13" s="368">
        <v>0</v>
      </c>
      <c r="F13" s="367">
        <v>6120</v>
      </c>
      <c r="G13" s="366">
        <v>0</v>
      </c>
      <c r="H13" s="366">
        <v>5275.88</v>
      </c>
      <c r="I13" s="366">
        <v>844.12</v>
      </c>
      <c r="J13" s="365">
        <v>0.13792810457516338</v>
      </c>
    </row>
    <row r="14" spans="1:10" ht="26.25" customHeight="1" x14ac:dyDescent="0.2">
      <c r="A14" s="368" t="s">
        <v>1654</v>
      </c>
      <c r="B14" s="368" t="s">
        <v>1653</v>
      </c>
      <c r="C14" s="368" t="s">
        <v>1010</v>
      </c>
      <c r="D14" s="368">
        <v>8</v>
      </c>
      <c r="E14" s="368">
        <v>0</v>
      </c>
      <c r="F14" s="367">
        <v>36800</v>
      </c>
      <c r="G14" s="366">
        <v>0</v>
      </c>
      <c r="H14" s="366">
        <v>34611.85</v>
      </c>
      <c r="I14" s="366">
        <v>2188.15</v>
      </c>
      <c r="J14" s="365">
        <v>5.946059782608696E-2</v>
      </c>
    </row>
    <row r="15" spans="1:10" ht="26.25" customHeight="1" x14ac:dyDescent="0.2">
      <c r="A15" s="368" t="s">
        <v>15859</v>
      </c>
      <c r="B15" s="368" t="s">
        <v>15858</v>
      </c>
      <c r="C15" s="368" t="s">
        <v>1010</v>
      </c>
      <c r="D15" s="368">
        <v>3</v>
      </c>
      <c r="E15" s="368">
        <v>0</v>
      </c>
      <c r="F15" s="367">
        <v>753.3</v>
      </c>
      <c r="G15" s="366">
        <v>0</v>
      </c>
      <c r="H15" s="366">
        <v>627.78</v>
      </c>
      <c r="I15" s="366">
        <v>125.52</v>
      </c>
      <c r="J15" s="365">
        <v>0.1666268418956591</v>
      </c>
    </row>
    <row r="16" spans="1:10" ht="26.25" customHeight="1" x14ac:dyDescent="0.2">
      <c r="A16" s="368" t="s">
        <v>4517</v>
      </c>
      <c r="B16" s="368" t="s">
        <v>4516</v>
      </c>
      <c r="C16" s="368" t="s">
        <v>1010</v>
      </c>
      <c r="D16" s="368">
        <v>3</v>
      </c>
      <c r="E16" s="368">
        <v>0</v>
      </c>
      <c r="F16" s="367">
        <v>1141.6199999999999</v>
      </c>
      <c r="G16" s="366">
        <v>0</v>
      </c>
      <c r="H16" s="366">
        <v>868.41</v>
      </c>
      <c r="I16" s="366">
        <v>273.20999999999998</v>
      </c>
      <c r="J16" s="365">
        <v>0.23931781153098228</v>
      </c>
    </row>
    <row r="17" spans="1:10" ht="26.25" customHeight="1" x14ac:dyDescent="0.2">
      <c r="A17" s="368" t="s">
        <v>3666</v>
      </c>
      <c r="B17" s="368" t="s">
        <v>3665</v>
      </c>
      <c r="C17" s="368" t="s">
        <v>1010</v>
      </c>
      <c r="D17" s="368">
        <v>1</v>
      </c>
      <c r="E17" s="368">
        <v>0</v>
      </c>
      <c r="F17" s="367">
        <v>1689.75</v>
      </c>
      <c r="G17" s="366">
        <v>0</v>
      </c>
      <c r="H17" s="366">
        <v>1061.96</v>
      </c>
      <c r="I17" s="366">
        <v>627.79</v>
      </c>
      <c r="J17" s="365">
        <v>0.37152833259357892</v>
      </c>
    </row>
    <row r="18" spans="1:10" ht="26.25" customHeight="1" x14ac:dyDescent="0.2">
      <c r="A18" s="368" t="s">
        <v>1650</v>
      </c>
      <c r="B18" s="368" t="s">
        <v>1649</v>
      </c>
      <c r="C18" s="368" t="s">
        <v>1159</v>
      </c>
      <c r="D18" s="368">
        <v>5</v>
      </c>
      <c r="E18" s="368">
        <v>0</v>
      </c>
      <c r="F18" s="367">
        <v>3749.29</v>
      </c>
      <c r="G18" s="366">
        <v>0</v>
      </c>
      <c r="H18" s="366">
        <v>390.05</v>
      </c>
      <c r="I18" s="366">
        <v>3359.24</v>
      </c>
      <c r="J18" s="365">
        <v>0.89596696974627199</v>
      </c>
    </row>
    <row r="19" spans="1:10" ht="26.25" customHeight="1" x14ac:dyDescent="0.2">
      <c r="A19" s="368" t="s">
        <v>2290</v>
      </c>
      <c r="B19" s="368" t="s">
        <v>2289</v>
      </c>
      <c r="C19" s="368" t="s">
        <v>1159</v>
      </c>
      <c r="D19" s="368">
        <v>2</v>
      </c>
      <c r="E19" s="368">
        <v>0</v>
      </c>
      <c r="F19" s="367">
        <v>1388.81</v>
      </c>
      <c r="G19" s="366">
        <v>0</v>
      </c>
      <c r="H19" s="366">
        <v>1128.76</v>
      </c>
      <c r="I19" s="366">
        <v>260.05</v>
      </c>
      <c r="J19" s="365">
        <v>0.18724663560890259</v>
      </c>
    </row>
    <row r="20" spans="1:10" ht="26.25" customHeight="1" x14ac:dyDescent="0.2">
      <c r="A20" s="368" t="s">
        <v>1646</v>
      </c>
      <c r="B20" s="368" t="s">
        <v>1645</v>
      </c>
      <c r="C20" s="368" t="s">
        <v>1159</v>
      </c>
      <c r="D20" s="368">
        <v>13</v>
      </c>
      <c r="E20" s="368">
        <v>0</v>
      </c>
      <c r="F20" s="367">
        <v>10254.19</v>
      </c>
      <c r="G20" s="366">
        <v>0</v>
      </c>
      <c r="H20" s="366">
        <v>6565.91</v>
      </c>
      <c r="I20" s="366">
        <v>3688.28</v>
      </c>
      <c r="J20" s="365">
        <v>0.35968516284562702</v>
      </c>
    </row>
    <row r="21" spans="1:10" ht="26.25" customHeight="1" x14ac:dyDescent="0.2">
      <c r="A21" s="368" t="s">
        <v>1644</v>
      </c>
      <c r="B21" s="368" t="s">
        <v>1643</v>
      </c>
      <c r="C21" s="368" t="s">
        <v>1159</v>
      </c>
      <c r="D21" s="368">
        <v>2</v>
      </c>
      <c r="E21" s="368">
        <v>0</v>
      </c>
      <c r="F21" s="367">
        <v>953.98</v>
      </c>
      <c r="G21" s="366">
        <v>0</v>
      </c>
      <c r="H21" s="366">
        <v>0.76</v>
      </c>
      <c r="I21" s="366">
        <v>953.22</v>
      </c>
      <c r="J21" s="365">
        <v>0.99920333759617597</v>
      </c>
    </row>
    <row r="22" spans="1:10" ht="26.25" customHeight="1" x14ac:dyDescent="0.2">
      <c r="A22" s="368" t="s">
        <v>1161</v>
      </c>
      <c r="B22" s="368" t="s">
        <v>1160</v>
      </c>
      <c r="C22" s="368" t="s">
        <v>1159</v>
      </c>
      <c r="D22" s="368">
        <v>28</v>
      </c>
      <c r="E22" s="368">
        <v>0</v>
      </c>
      <c r="F22" s="367">
        <v>13722.32</v>
      </c>
      <c r="G22" s="366">
        <v>0</v>
      </c>
      <c r="H22" s="366">
        <v>10688.16</v>
      </c>
      <c r="I22" s="366">
        <v>3034.16</v>
      </c>
      <c r="J22" s="365">
        <v>0.22111129896402357</v>
      </c>
    </row>
    <row r="23" spans="1:10" ht="26.25" customHeight="1" x14ac:dyDescent="0.2">
      <c r="A23" s="368" t="s">
        <v>1640</v>
      </c>
      <c r="B23" s="368" t="s">
        <v>1639</v>
      </c>
      <c r="C23" s="368" t="s">
        <v>1159</v>
      </c>
      <c r="D23" s="368">
        <v>3</v>
      </c>
      <c r="E23" s="368">
        <v>0</v>
      </c>
      <c r="F23" s="367">
        <v>1952.43</v>
      </c>
      <c r="G23" s="366">
        <v>0</v>
      </c>
      <c r="H23" s="366">
        <v>1742.4</v>
      </c>
      <c r="I23" s="366">
        <v>210.03</v>
      </c>
      <c r="J23" s="365">
        <v>0.10757363900370308</v>
      </c>
    </row>
    <row r="24" spans="1:10" ht="26.25" customHeight="1" x14ac:dyDescent="0.2">
      <c r="A24" s="368" t="s">
        <v>6665</v>
      </c>
      <c r="B24" s="368" t="s">
        <v>6664</v>
      </c>
      <c r="C24" s="368" t="s">
        <v>1860</v>
      </c>
      <c r="D24" s="368">
        <v>23</v>
      </c>
      <c r="E24" s="368">
        <v>110.4</v>
      </c>
      <c r="F24" s="367">
        <v>13966.18</v>
      </c>
      <c r="G24" s="366">
        <v>0</v>
      </c>
      <c r="H24" s="366">
        <v>9082.01</v>
      </c>
      <c r="I24" s="366">
        <v>4884.17</v>
      </c>
      <c r="J24" s="365">
        <v>0.34971428129544907</v>
      </c>
    </row>
    <row r="25" spans="1:10" ht="26.25" customHeight="1" x14ac:dyDescent="0.2">
      <c r="A25" s="368" t="s">
        <v>1634</v>
      </c>
      <c r="B25" s="368" t="s">
        <v>1633</v>
      </c>
      <c r="C25" s="368" t="s">
        <v>1630</v>
      </c>
      <c r="D25" s="368">
        <v>2</v>
      </c>
      <c r="E25" s="368">
        <v>0</v>
      </c>
      <c r="F25" s="367">
        <v>1317.78</v>
      </c>
      <c r="G25" s="366">
        <v>0</v>
      </c>
      <c r="H25" s="366">
        <v>808.36</v>
      </c>
      <c r="I25" s="366">
        <v>509.42</v>
      </c>
      <c r="J25" s="365">
        <v>0.38657439026241103</v>
      </c>
    </row>
    <row r="26" spans="1:10" ht="26.25" customHeight="1" x14ac:dyDescent="0.2">
      <c r="A26" s="368" t="s">
        <v>3786</v>
      </c>
      <c r="B26" s="368" t="s">
        <v>3785</v>
      </c>
      <c r="C26" s="368" t="s">
        <v>1630</v>
      </c>
      <c r="D26" s="368">
        <v>1</v>
      </c>
      <c r="E26" s="368">
        <v>0</v>
      </c>
      <c r="F26" s="367">
        <v>704.88</v>
      </c>
      <c r="G26" s="366">
        <v>0</v>
      </c>
      <c r="H26" s="366">
        <v>582.28</v>
      </c>
      <c r="I26" s="366">
        <v>122.6</v>
      </c>
      <c r="J26" s="365">
        <v>0.17393031437975259</v>
      </c>
    </row>
    <row r="27" spans="1:10" ht="26.25" customHeight="1" x14ac:dyDescent="0.2">
      <c r="A27" s="368" t="s">
        <v>1068</v>
      </c>
      <c r="B27" s="368" t="s">
        <v>218</v>
      </c>
      <c r="C27" s="368" t="s">
        <v>1010</v>
      </c>
      <c r="D27" s="368">
        <v>1</v>
      </c>
      <c r="E27" s="368">
        <v>0</v>
      </c>
      <c r="F27" s="367">
        <v>287</v>
      </c>
      <c r="G27" s="366">
        <v>0</v>
      </c>
      <c r="H27" s="366">
        <v>252.5</v>
      </c>
      <c r="I27" s="366">
        <v>34.5</v>
      </c>
      <c r="J27" s="365">
        <v>0.12020905923344948</v>
      </c>
    </row>
    <row r="28" spans="1:10" ht="26.25" customHeight="1" x14ac:dyDescent="0.2">
      <c r="A28" s="368" t="s">
        <v>1036</v>
      </c>
      <c r="B28" s="368" t="s">
        <v>1035</v>
      </c>
      <c r="C28" s="368" t="s">
        <v>1010</v>
      </c>
      <c r="D28" s="368">
        <v>4</v>
      </c>
      <c r="E28" s="368">
        <v>0</v>
      </c>
      <c r="F28" s="367">
        <v>1332</v>
      </c>
      <c r="G28" s="366">
        <v>0</v>
      </c>
      <c r="H28" s="366">
        <v>1306.8399999999999</v>
      </c>
      <c r="I28" s="366">
        <v>25.16</v>
      </c>
      <c r="J28" s="365">
        <v>1.8888888888888889E-2</v>
      </c>
    </row>
    <row r="29" spans="1:10" ht="26.25" customHeight="1" x14ac:dyDescent="0.2">
      <c r="A29" s="368" t="s">
        <v>12544</v>
      </c>
      <c r="B29" s="368" t="s">
        <v>15857</v>
      </c>
      <c r="C29" s="368" t="s">
        <v>1010</v>
      </c>
      <c r="D29" s="368">
        <v>1</v>
      </c>
      <c r="E29" s="368">
        <v>0</v>
      </c>
      <c r="F29" s="367">
        <v>293.91000000000003</v>
      </c>
      <c r="G29" s="366">
        <v>0</v>
      </c>
      <c r="H29" s="366">
        <v>244.93</v>
      </c>
      <c r="I29" s="366">
        <v>48.98</v>
      </c>
      <c r="J29" s="365">
        <v>0.16664965465618728</v>
      </c>
    </row>
    <row r="30" spans="1:10" ht="26.25" customHeight="1" x14ac:dyDescent="0.2">
      <c r="A30" s="368" t="s">
        <v>15856</v>
      </c>
      <c r="B30" s="368" t="s">
        <v>15855</v>
      </c>
      <c r="C30" s="368" t="s">
        <v>1010</v>
      </c>
      <c r="D30" s="368">
        <v>2</v>
      </c>
      <c r="E30" s="368">
        <v>0</v>
      </c>
      <c r="F30" s="367">
        <v>905.08</v>
      </c>
      <c r="G30" s="366">
        <v>0</v>
      </c>
      <c r="H30" s="366">
        <v>818.07</v>
      </c>
      <c r="I30" s="366">
        <v>87.01</v>
      </c>
      <c r="J30" s="365">
        <v>9.6135148274185706E-2</v>
      </c>
    </row>
    <row r="31" spans="1:10" ht="26.25" customHeight="1" x14ac:dyDescent="0.2">
      <c r="A31" s="368" t="s">
        <v>14897</v>
      </c>
      <c r="B31" s="368" t="s">
        <v>14896</v>
      </c>
      <c r="C31" s="368" t="s">
        <v>1010</v>
      </c>
      <c r="D31" s="368">
        <v>19</v>
      </c>
      <c r="E31" s="368">
        <v>0</v>
      </c>
      <c r="F31" s="367">
        <v>12650</v>
      </c>
      <c r="G31" s="366">
        <v>0</v>
      </c>
      <c r="H31" s="366">
        <v>12043.83</v>
      </c>
      <c r="I31" s="366">
        <v>606.16999999999996</v>
      </c>
      <c r="J31" s="365">
        <v>4.7918577075098813E-2</v>
      </c>
    </row>
    <row r="32" spans="1:10" ht="26.25" customHeight="1" x14ac:dyDescent="0.2">
      <c r="A32" s="368" t="s">
        <v>15854</v>
      </c>
      <c r="B32" s="368" t="s">
        <v>15853</v>
      </c>
      <c r="C32" s="368" t="s">
        <v>1010</v>
      </c>
      <c r="D32" s="368">
        <v>2</v>
      </c>
      <c r="E32" s="368">
        <v>0</v>
      </c>
      <c r="F32" s="367">
        <v>1932.18</v>
      </c>
      <c r="G32" s="366">
        <v>0</v>
      </c>
      <c r="H32" s="366">
        <v>1495.88</v>
      </c>
      <c r="I32" s="366">
        <v>436.3</v>
      </c>
      <c r="J32" s="365">
        <v>0.22580711941951578</v>
      </c>
    </row>
    <row r="33" spans="1:10" ht="26.25" customHeight="1" x14ac:dyDescent="0.2">
      <c r="A33" s="368" t="s">
        <v>14895</v>
      </c>
      <c r="B33" s="368" t="s">
        <v>14894</v>
      </c>
      <c r="C33" s="368" t="s">
        <v>1010</v>
      </c>
      <c r="D33" s="368">
        <v>2</v>
      </c>
      <c r="E33" s="368">
        <v>0</v>
      </c>
      <c r="F33" s="367">
        <v>4862.0600000000004</v>
      </c>
      <c r="G33" s="366">
        <v>0</v>
      </c>
      <c r="H33" s="366">
        <v>3839.08</v>
      </c>
      <c r="I33" s="366">
        <v>1022.98</v>
      </c>
      <c r="J33" s="365">
        <v>0.21040052981657981</v>
      </c>
    </row>
    <row r="34" spans="1:10" ht="26.25" customHeight="1" x14ac:dyDescent="0.2">
      <c r="A34" s="368" t="s">
        <v>14893</v>
      </c>
      <c r="B34" s="368" t="s">
        <v>14892</v>
      </c>
      <c r="C34" s="368" t="s">
        <v>1010</v>
      </c>
      <c r="D34" s="368">
        <v>17</v>
      </c>
      <c r="E34" s="368">
        <v>0</v>
      </c>
      <c r="F34" s="367">
        <v>38410.339999999997</v>
      </c>
      <c r="G34" s="366">
        <v>0</v>
      </c>
      <c r="H34" s="366">
        <v>32056.959999999999</v>
      </c>
      <c r="I34" s="366">
        <v>6353.38</v>
      </c>
      <c r="J34" s="365">
        <v>0.16540806459927196</v>
      </c>
    </row>
    <row r="35" spans="1:10" ht="26.25" customHeight="1" x14ac:dyDescent="0.2">
      <c r="A35" s="368" t="s">
        <v>15852</v>
      </c>
      <c r="B35" s="368" t="s">
        <v>15851</v>
      </c>
      <c r="C35" s="368" t="s">
        <v>1010</v>
      </c>
      <c r="D35" s="368">
        <v>1</v>
      </c>
      <c r="E35" s="368">
        <v>0</v>
      </c>
      <c r="F35" s="367">
        <v>2301.7199999999998</v>
      </c>
      <c r="G35" s="366">
        <v>0</v>
      </c>
      <c r="H35" s="366">
        <v>1841.38</v>
      </c>
      <c r="I35" s="366">
        <v>460.34</v>
      </c>
      <c r="J35" s="365">
        <v>0.19999826216916045</v>
      </c>
    </row>
    <row r="36" spans="1:10" ht="26.25" customHeight="1" x14ac:dyDescent="0.2">
      <c r="A36" s="368" t="s">
        <v>15850</v>
      </c>
      <c r="B36" s="368" t="s">
        <v>15849</v>
      </c>
      <c r="C36" s="368" t="s">
        <v>1010</v>
      </c>
      <c r="D36" s="368">
        <v>1</v>
      </c>
      <c r="E36" s="368">
        <v>0</v>
      </c>
      <c r="F36" s="367">
        <v>2366.25</v>
      </c>
      <c r="G36" s="366">
        <v>0</v>
      </c>
      <c r="H36" s="366">
        <v>1860.98</v>
      </c>
      <c r="I36" s="366">
        <v>505.27</v>
      </c>
      <c r="J36" s="365">
        <v>0.21353195985208664</v>
      </c>
    </row>
    <row r="37" spans="1:10" ht="26.25" customHeight="1" x14ac:dyDescent="0.2">
      <c r="A37" s="368" t="s">
        <v>15848</v>
      </c>
      <c r="B37" s="368" t="s">
        <v>15847</v>
      </c>
      <c r="C37" s="368" t="s">
        <v>1010</v>
      </c>
      <c r="D37" s="368">
        <v>1</v>
      </c>
      <c r="E37" s="368">
        <v>0</v>
      </c>
      <c r="F37" s="367">
        <v>1624.5</v>
      </c>
      <c r="G37" s="366">
        <v>0</v>
      </c>
      <c r="H37" s="366">
        <v>2043.1</v>
      </c>
      <c r="I37" s="366">
        <v>-418.6</v>
      </c>
      <c r="J37" s="365">
        <v>-0.25767928593413358</v>
      </c>
    </row>
    <row r="38" spans="1:10" ht="26.25" customHeight="1" x14ac:dyDescent="0.2">
      <c r="A38" s="368" t="s">
        <v>2072</v>
      </c>
      <c r="B38" s="368" t="s">
        <v>2071</v>
      </c>
      <c r="C38" s="368" t="s">
        <v>1010</v>
      </c>
      <c r="D38" s="368">
        <v>2</v>
      </c>
      <c r="E38" s="368">
        <v>0</v>
      </c>
      <c r="F38" s="367">
        <v>7977.06</v>
      </c>
      <c r="G38" s="366">
        <v>0</v>
      </c>
      <c r="H38" s="366">
        <v>6818</v>
      </c>
      <c r="I38" s="366">
        <v>1159.06</v>
      </c>
      <c r="J38" s="365">
        <v>0.14529914529914531</v>
      </c>
    </row>
    <row r="39" spans="1:10" ht="26.25" customHeight="1" x14ac:dyDescent="0.2">
      <c r="A39" s="368" t="s">
        <v>3688</v>
      </c>
      <c r="B39" s="368" t="s">
        <v>3687</v>
      </c>
      <c r="C39" s="368" t="s">
        <v>1010</v>
      </c>
      <c r="D39" s="372">
        <v>1</v>
      </c>
      <c r="E39" s="372">
        <v>0</v>
      </c>
      <c r="F39" s="373">
        <v>0.01</v>
      </c>
      <c r="G39" s="374">
        <v>0</v>
      </c>
      <c r="H39" s="374">
        <v>2516.21</v>
      </c>
      <c r="I39" s="374">
        <v>-2516.1999999999998</v>
      </c>
      <c r="J39" s="375">
        <v>-251620</v>
      </c>
    </row>
    <row r="40" spans="1:10" ht="26.25" customHeight="1" x14ac:dyDescent="0.2">
      <c r="A40" s="368"/>
      <c r="B40" s="368"/>
      <c r="C40" s="368"/>
      <c r="D40" s="368">
        <f t="shared" ref="D40:I40" si="0">SUM(D9:D39)</f>
        <v>161</v>
      </c>
      <c r="E40" s="368">
        <f t="shared" si="0"/>
        <v>110.4</v>
      </c>
      <c r="F40" s="1274">
        <f t="shared" si="0"/>
        <v>185510.01</v>
      </c>
      <c r="G40" s="1274">
        <f t="shared" si="0"/>
        <v>0</v>
      </c>
      <c r="H40" s="1274">
        <f t="shared" si="0"/>
        <v>153202.12</v>
      </c>
      <c r="I40" s="1274">
        <f t="shared" si="0"/>
        <v>32307.889999999981</v>
      </c>
      <c r="J40" s="365"/>
    </row>
    <row r="41" spans="1:10" ht="26.25" customHeight="1" x14ac:dyDescent="0.2">
      <c r="A41" s="368"/>
      <c r="B41" s="368"/>
      <c r="C41" s="368"/>
      <c r="D41" s="368"/>
      <c r="E41" s="368"/>
      <c r="F41" s="367"/>
      <c r="G41" s="366"/>
      <c r="H41" s="366"/>
      <c r="I41" s="366"/>
      <c r="J41" s="365"/>
    </row>
    <row r="42" spans="1:10" ht="26.25" customHeight="1" x14ac:dyDescent="0.2">
      <c r="A42" s="368"/>
      <c r="B42" s="368"/>
      <c r="C42" s="368"/>
      <c r="D42" s="368"/>
      <c r="E42" s="368"/>
      <c r="F42" s="367"/>
      <c r="G42" s="366"/>
      <c r="H42" s="366"/>
      <c r="I42" s="366"/>
      <c r="J42" s="365"/>
    </row>
    <row r="43" spans="1:10" ht="26.25" customHeight="1" x14ac:dyDescent="0.2">
      <c r="A43" s="368"/>
      <c r="B43" s="368"/>
      <c r="C43" s="368"/>
      <c r="D43" s="368"/>
      <c r="E43" s="368"/>
      <c r="F43" s="367"/>
      <c r="G43" s="366"/>
      <c r="H43" s="366"/>
      <c r="I43" s="366"/>
      <c r="J43" s="365"/>
    </row>
    <row r="44" spans="1:10" ht="26.25" customHeight="1" x14ac:dyDescent="0.2">
      <c r="A44" s="368" t="s">
        <v>1625</v>
      </c>
      <c r="B44" s="368" t="s">
        <v>1624</v>
      </c>
      <c r="C44" s="368" t="s">
        <v>1010</v>
      </c>
      <c r="D44" s="368">
        <v>8</v>
      </c>
      <c r="E44" s="368">
        <v>0</v>
      </c>
      <c r="F44" s="367">
        <v>5018.4399999999996</v>
      </c>
      <c r="G44" s="366">
        <v>0</v>
      </c>
      <c r="H44" s="366">
        <v>4153.2</v>
      </c>
      <c r="I44" s="366">
        <v>865.24</v>
      </c>
      <c r="J44" s="365">
        <v>0.17241214401288049</v>
      </c>
    </row>
    <row r="45" spans="1:10" ht="26.25" customHeight="1" x14ac:dyDescent="0.2">
      <c r="A45" s="368" t="s">
        <v>2286</v>
      </c>
      <c r="B45" s="368" t="s">
        <v>2285</v>
      </c>
      <c r="C45" s="368" t="s">
        <v>1010</v>
      </c>
      <c r="D45" s="368">
        <v>1</v>
      </c>
      <c r="E45" s="368">
        <v>0</v>
      </c>
      <c r="F45" s="367">
        <v>417.68</v>
      </c>
      <c r="G45" s="366">
        <v>0</v>
      </c>
      <c r="H45" s="366">
        <v>285.33999999999997</v>
      </c>
      <c r="I45" s="366">
        <v>132.34</v>
      </c>
      <c r="J45" s="365">
        <v>0.31684543190959585</v>
      </c>
    </row>
    <row r="46" spans="1:10" ht="26.25" customHeight="1" x14ac:dyDescent="0.2">
      <c r="A46" s="368" t="s">
        <v>3120</v>
      </c>
      <c r="B46" s="368" t="s">
        <v>3119</v>
      </c>
      <c r="C46" s="368" t="s">
        <v>1010</v>
      </c>
      <c r="D46" s="368">
        <v>2</v>
      </c>
      <c r="E46" s="368">
        <v>0</v>
      </c>
      <c r="F46" s="367">
        <v>663.9</v>
      </c>
      <c r="G46" s="366">
        <v>0</v>
      </c>
      <c r="H46" s="366">
        <v>579.4</v>
      </c>
      <c r="I46" s="366">
        <v>84.5</v>
      </c>
      <c r="J46" s="365">
        <v>0.12727820454887784</v>
      </c>
    </row>
    <row r="47" spans="1:10" ht="26.25" customHeight="1" x14ac:dyDescent="0.2">
      <c r="A47" s="368" t="s">
        <v>2284</v>
      </c>
      <c r="B47" s="368" t="s">
        <v>2283</v>
      </c>
      <c r="C47" s="368" t="s">
        <v>1010</v>
      </c>
      <c r="D47" s="368">
        <v>1</v>
      </c>
      <c r="E47" s="368">
        <v>0</v>
      </c>
      <c r="F47" s="367">
        <v>656.74</v>
      </c>
      <c r="G47" s="366">
        <v>0</v>
      </c>
      <c r="H47" s="366">
        <v>572.84</v>
      </c>
      <c r="I47" s="366">
        <v>83.9</v>
      </c>
      <c r="J47" s="365">
        <v>0.12775223071535158</v>
      </c>
    </row>
    <row r="48" spans="1:10" ht="26.25" customHeight="1" x14ac:dyDescent="0.2">
      <c r="A48" s="368" t="s">
        <v>1619</v>
      </c>
      <c r="B48" s="368" t="s">
        <v>1618</v>
      </c>
      <c r="C48" s="368" t="s">
        <v>1010</v>
      </c>
      <c r="D48" s="368">
        <v>4</v>
      </c>
      <c r="E48" s="368">
        <v>0</v>
      </c>
      <c r="F48" s="367">
        <v>2903.54</v>
      </c>
      <c r="G48" s="366">
        <v>0</v>
      </c>
      <c r="H48" s="366">
        <v>2095.2399999999998</v>
      </c>
      <c r="I48" s="366">
        <v>808.3</v>
      </c>
      <c r="J48" s="365">
        <v>0.27838431707501876</v>
      </c>
    </row>
    <row r="49" spans="1:10" ht="26.25" customHeight="1" x14ac:dyDescent="0.2">
      <c r="A49" s="368" t="s">
        <v>2268</v>
      </c>
      <c r="B49" s="368" t="s">
        <v>2267</v>
      </c>
      <c r="C49" s="368" t="s">
        <v>1010</v>
      </c>
      <c r="D49" s="368">
        <v>1</v>
      </c>
      <c r="E49" s="368">
        <v>0</v>
      </c>
      <c r="F49" s="367">
        <v>696.19</v>
      </c>
      <c r="G49" s="366">
        <v>0</v>
      </c>
      <c r="H49" s="366">
        <v>575.16999999999996</v>
      </c>
      <c r="I49" s="366">
        <v>121.02</v>
      </c>
      <c r="J49" s="365">
        <v>0.1738318562461397</v>
      </c>
    </row>
    <row r="50" spans="1:10" ht="26.25" customHeight="1" x14ac:dyDescent="0.2">
      <c r="A50" s="368" t="s">
        <v>1615</v>
      </c>
      <c r="B50" s="368" t="s">
        <v>1614</v>
      </c>
      <c r="C50" s="368" t="s">
        <v>1010</v>
      </c>
      <c r="D50" s="368">
        <v>1</v>
      </c>
      <c r="E50" s="368">
        <v>0</v>
      </c>
      <c r="F50" s="367">
        <v>819.59</v>
      </c>
      <c r="G50" s="366">
        <v>0</v>
      </c>
      <c r="H50" s="366">
        <v>578.54</v>
      </c>
      <c r="I50" s="366">
        <v>241.05</v>
      </c>
      <c r="J50" s="365">
        <v>0.2941104698690809</v>
      </c>
    </row>
    <row r="51" spans="1:10" ht="26.25" customHeight="1" x14ac:dyDescent="0.2">
      <c r="A51" s="368" t="s">
        <v>2260</v>
      </c>
      <c r="B51" s="368" t="s">
        <v>2259</v>
      </c>
      <c r="C51" s="368" t="s">
        <v>1010</v>
      </c>
      <c r="D51" s="368">
        <v>5</v>
      </c>
      <c r="E51" s="368">
        <v>0</v>
      </c>
      <c r="F51" s="367">
        <v>3207.7</v>
      </c>
      <c r="G51" s="366">
        <v>0</v>
      </c>
      <c r="H51" s="366">
        <v>2654.65</v>
      </c>
      <c r="I51" s="366">
        <v>553.04999999999995</v>
      </c>
      <c r="J51" s="365">
        <v>0.17241325560370357</v>
      </c>
    </row>
    <row r="52" spans="1:10" ht="26.25" customHeight="1" x14ac:dyDescent="0.2">
      <c r="A52" s="368" t="s">
        <v>3680</v>
      </c>
      <c r="B52" s="368" t="s">
        <v>3679</v>
      </c>
      <c r="C52" s="368" t="s">
        <v>1010</v>
      </c>
      <c r="D52" s="368">
        <v>3</v>
      </c>
      <c r="E52" s="368">
        <v>0</v>
      </c>
      <c r="F52" s="367">
        <v>2087.67</v>
      </c>
      <c r="G52" s="366">
        <v>0</v>
      </c>
      <c r="H52" s="366">
        <v>1821.96</v>
      </c>
      <c r="I52" s="366">
        <v>265.70999999999998</v>
      </c>
      <c r="J52" s="365">
        <v>0.12727586256448575</v>
      </c>
    </row>
    <row r="53" spans="1:10" ht="26.25" customHeight="1" x14ac:dyDescent="0.2">
      <c r="A53" s="368" t="s">
        <v>3776</v>
      </c>
      <c r="B53" s="368" t="s">
        <v>3775</v>
      </c>
      <c r="C53" s="368" t="s">
        <v>1010</v>
      </c>
      <c r="D53" s="368">
        <v>1</v>
      </c>
      <c r="E53" s="368">
        <v>0</v>
      </c>
      <c r="F53" s="367">
        <v>2125.77</v>
      </c>
      <c r="G53" s="366">
        <v>0</v>
      </c>
      <c r="H53" s="366">
        <v>1756.23</v>
      </c>
      <c r="I53" s="366">
        <v>369.54</v>
      </c>
      <c r="J53" s="365">
        <v>0.1738381856927137</v>
      </c>
    </row>
    <row r="54" spans="1:10" ht="26.25" customHeight="1" x14ac:dyDescent="0.2">
      <c r="A54" s="368" t="s">
        <v>4503</v>
      </c>
      <c r="B54" s="368" t="s">
        <v>4502</v>
      </c>
      <c r="C54" s="368" t="s">
        <v>1010</v>
      </c>
      <c r="D54" s="368">
        <v>1</v>
      </c>
      <c r="E54" s="368">
        <v>0</v>
      </c>
      <c r="F54" s="367">
        <v>546.88</v>
      </c>
      <c r="G54" s="366">
        <v>0</v>
      </c>
      <c r="H54" s="366">
        <v>438.65</v>
      </c>
      <c r="I54" s="366">
        <v>108.23</v>
      </c>
      <c r="J54" s="365">
        <v>0.19790447630193095</v>
      </c>
    </row>
    <row r="55" spans="1:10" ht="26.25" customHeight="1" x14ac:dyDescent="0.2">
      <c r="A55" s="368" t="s">
        <v>1607</v>
      </c>
      <c r="B55" s="368" t="s">
        <v>1606</v>
      </c>
      <c r="C55" s="368" t="s">
        <v>1010</v>
      </c>
      <c r="D55" s="368">
        <v>2</v>
      </c>
      <c r="E55" s="368">
        <v>0</v>
      </c>
      <c r="F55" s="367">
        <v>1773</v>
      </c>
      <c r="G55" s="366">
        <v>0</v>
      </c>
      <c r="H55" s="366">
        <v>1323.38</v>
      </c>
      <c r="I55" s="366">
        <v>449.62</v>
      </c>
      <c r="J55" s="365">
        <v>0.25359278059785673</v>
      </c>
    </row>
    <row r="56" spans="1:10" ht="26.25" customHeight="1" x14ac:dyDescent="0.2">
      <c r="A56" s="368" t="s">
        <v>4499</v>
      </c>
      <c r="B56" s="368" t="s">
        <v>4498</v>
      </c>
      <c r="C56" s="368" t="s">
        <v>1010</v>
      </c>
      <c r="D56" s="368">
        <v>1</v>
      </c>
      <c r="E56" s="368">
        <v>0</v>
      </c>
      <c r="F56" s="367">
        <v>656.71</v>
      </c>
      <c r="G56" s="366">
        <v>0</v>
      </c>
      <c r="H56" s="366">
        <v>573.13</v>
      </c>
      <c r="I56" s="366">
        <v>83.58</v>
      </c>
      <c r="J56" s="365">
        <v>0.12727078923725846</v>
      </c>
    </row>
    <row r="57" spans="1:10" ht="26.25" customHeight="1" x14ac:dyDescent="0.2">
      <c r="A57" s="368" t="s">
        <v>1601</v>
      </c>
      <c r="B57" s="368" t="s">
        <v>1600</v>
      </c>
      <c r="C57" s="368" t="s">
        <v>1010</v>
      </c>
      <c r="D57" s="368">
        <v>10</v>
      </c>
      <c r="E57" s="368">
        <v>0</v>
      </c>
      <c r="F57" s="367">
        <v>7564.24</v>
      </c>
      <c r="G57" s="366">
        <v>0</v>
      </c>
      <c r="H57" s="366">
        <v>6292.6</v>
      </c>
      <c r="I57" s="366">
        <v>1271.6400000000001</v>
      </c>
      <c r="J57" s="365">
        <v>0.16811239406243295</v>
      </c>
    </row>
    <row r="58" spans="1:10" ht="26.25" customHeight="1" x14ac:dyDescent="0.2">
      <c r="A58" s="368" t="s">
        <v>1599</v>
      </c>
      <c r="B58" s="368" t="s">
        <v>1598</v>
      </c>
      <c r="C58" s="368" t="s">
        <v>1010</v>
      </c>
      <c r="D58" s="368">
        <v>2</v>
      </c>
      <c r="E58" s="368">
        <v>0</v>
      </c>
      <c r="F58" s="367">
        <v>602</v>
      </c>
      <c r="G58" s="366">
        <v>0</v>
      </c>
      <c r="H58" s="366">
        <v>519.26</v>
      </c>
      <c r="I58" s="366">
        <v>82.74</v>
      </c>
      <c r="J58" s="365">
        <v>0.13744186046511628</v>
      </c>
    </row>
    <row r="59" spans="1:10" ht="26.25" customHeight="1" x14ac:dyDescent="0.2">
      <c r="A59" s="368" t="s">
        <v>1597</v>
      </c>
      <c r="B59" s="368" t="s">
        <v>1596</v>
      </c>
      <c r="C59" s="368" t="s">
        <v>1010</v>
      </c>
      <c r="D59" s="368">
        <v>3</v>
      </c>
      <c r="E59" s="368">
        <v>0</v>
      </c>
      <c r="F59" s="367">
        <v>889.62</v>
      </c>
      <c r="G59" s="366">
        <v>0</v>
      </c>
      <c r="H59" s="366">
        <v>776.25</v>
      </c>
      <c r="I59" s="366">
        <v>113.37</v>
      </c>
      <c r="J59" s="365">
        <v>0.12743643353341877</v>
      </c>
    </row>
    <row r="60" spans="1:10" ht="26.25" customHeight="1" x14ac:dyDescent="0.2">
      <c r="A60" s="368" t="s">
        <v>2250</v>
      </c>
      <c r="B60" s="368" t="s">
        <v>2249</v>
      </c>
      <c r="C60" s="368" t="s">
        <v>1010</v>
      </c>
      <c r="D60" s="368">
        <v>3</v>
      </c>
      <c r="E60" s="368">
        <v>0</v>
      </c>
      <c r="F60" s="367">
        <v>2044.94</v>
      </c>
      <c r="G60" s="366">
        <v>0</v>
      </c>
      <c r="H60" s="366">
        <v>1635.96</v>
      </c>
      <c r="I60" s="366">
        <v>408.98</v>
      </c>
      <c r="J60" s="365">
        <v>0.1999960879047796</v>
      </c>
    </row>
    <row r="61" spans="1:10" ht="26.25" customHeight="1" x14ac:dyDescent="0.2">
      <c r="A61" s="368" t="s">
        <v>1593</v>
      </c>
      <c r="B61" s="368" t="s">
        <v>1592</v>
      </c>
      <c r="C61" s="368" t="s">
        <v>1010</v>
      </c>
      <c r="D61" s="368">
        <v>2</v>
      </c>
      <c r="E61" s="368">
        <v>0</v>
      </c>
      <c r="F61" s="367">
        <v>925.74</v>
      </c>
      <c r="G61" s="366">
        <v>0</v>
      </c>
      <c r="H61" s="366">
        <v>716.7</v>
      </c>
      <c r="I61" s="366">
        <v>209.04</v>
      </c>
      <c r="J61" s="365">
        <v>0.22580854235530495</v>
      </c>
    </row>
    <row r="62" spans="1:10" ht="26.25" customHeight="1" x14ac:dyDescent="0.2">
      <c r="A62" s="368" t="s">
        <v>15846</v>
      </c>
      <c r="B62" s="368" t="s">
        <v>15845</v>
      </c>
      <c r="C62" s="368" t="s">
        <v>1010</v>
      </c>
      <c r="D62" s="368">
        <v>1</v>
      </c>
      <c r="E62" s="368">
        <v>0</v>
      </c>
      <c r="F62" s="367">
        <v>498.14</v>
      </c>
      <c r="G62" s="366">
        <v>0</v>
      </c>
      <c r="H62" s="366">
        <v>434.74</v>
      </c>
      <c r="I62" s="366">
        <v>63.4</v>
      </c>
      <c r="J62" s="365">
        <v>0.12727345726101097</v>
      </c>
    </row>
    <row r="63" spans="1:10" ht="26.25" customHeight="1" x14ac:dyDescent="0.2">
      <c r="A63" s="368" t="s">
        <v>1587</v>
      </c>
      <c r="B63" s="368" t="s">
        <v>1586</v>
      </c>
      <c r="C63" s="368" t="s">
        <v>1010</v>
      </c>
      <c r="D63" s="368">
        <v>2</v>
      </c>
      <c r="E63" s="368">
        <v>0</v>
      </c>
      <c r="F63" s="367">
        <v>818.88</v>
      </c>
      <c r="G63" s="366">
        <v>0</v>
      </c>
      <c r="H63" s="366">
        <v>561.52</v>
      </c>
      <c r="I63" s="366">
        <v>257.36</v>
      </c>
      <c r="J63" s="365">
        <v>0.31428292301680344</v>
      </c>
    </row>
    <row r="64" spans="1:10" ht="26.25" customHeight="1" x14ac:dyDescent="0.2">
      <c r="A64" s="368" t="s">
        <v>3758</v>
      </c>
      <c r="B64" s="368" t="s">
        <v>3757</v>
      </c>
      <c r="C64" s="368" t="s">
        <v>1010</v>
      </c>
      <c r="D64" s="368">
        <v>12</v>
      </c>
      <c r="E64" s="368">
        <v>0</v>
      </c>
      <c r="F64" s="367">
        <v>4124.6400000000003</v>
      </c>
      <c r="G64" s="366">
        <v>0</v>
      </c>
      <c r="H64" s="366">
        <v>3599.64</v>
      </c>
      <c r="I64" s="366">
        <v>525</v>
      </c>
      <c r="J64" s="365">
        <v>0.12728383568020482</v>
      </c>
    </row>
    <row r="65" spans="1:10" ht="26.25" customHeight="1" x14ac:dyDescent="0.2">
      <c r="A65" s="368" t="s">
        <v>2236</v>
      </c>
      <c r="B65" s="368" t="s">
        <v>2235</v>
      </c>
      <c r="C65" s="368" t="s">
        <v>1010</v>
      </c>
      <c r="D65" s="368">
        <v>2</v>
      </c>
      <c r="E65" s="368">
        <v>0</v>
      </c>
      <c r="F65" s="367">
        <v>531.96</v>
      </c>
      <c r="G65" s="366">
        <v>0</v>
      </c>
      <c r="H65" s="366">
        <v>440.24</v>
      </c>
      <c r="I65" s="366">
        <v>91.72</v>
      </c>
      <c r="J65" s="365">
        <v>0.17241897887059177</v>
      </c>
    </row>
    <row r="66" spans="1:10" ht="26.25" customHeight="1" x14ac:dyDescent="0.2">
      <c r="A66" s="368" t="s">
        <v>2234</v>
      </c>
      <c r="B66" s="368" t="s">
        <v>2233</v>
      </c>
      <c r="C66" s="368" t="s">
        <v>1010</v>
      </c>
      <c r="D66" s="368">
        <v>3</v>
      </c>
      <c r="E66" s="368">
        <v>0</v>
      </c>
      <c r="F66" s="367">
        <v>1026.51</v>
      </c>
      <c r="G66" s="366">
        <v>0</v>
      </c>
      <c r="H66" s="366">
        <v>849.06</v>
      </c>
      <c r="I66" s="366">
        <v>177.45</v>
      </c>
      <c r="J66" s="365">
        <v>0.17286728819008096</v>
      </c>
    </row>
    <row r="67" spans="1:10" ht="26.25" customHeight="1" x14ac:dyDescent="0.2">
      <c r="A67" s="368" t="s">
        <v>1569</v>
      </c>
      <c r="B67" s="368" t="s">
        <v>1568</v>
      </c>
      <c r="C67" s="368" t="s">
        <v>1010</v>
      </c>
      <c r="D67" s="368">
        <v>1</v>
      </c>
      <c r="E67" s="368">
        <v>0</v>
      </c>
      <c r="F67" s="367">
        <v>402.6</v>
      </c>
      <c r="G67" s="366">
        <v>0</v>
      </c>
      <c r="H67" s="366">
        <v>306.58999999999997</v>
      </c>
      <c r="I67" s="366">
        <v>96.01</v>
      </c>
      <c r="J67" s="365">
        <v>0.23847491306507701</v>
      </c>
    </row>
    <row r="68" spans="1:10" ht="26.25" customHeight="1" x14ac:dyDescent="0.2">
      <c r="A68" s="368" t="s">
        <v>1567</v>
      </c>
      <c r="B68" s="368" t="s">
        <v>1566</v>
      </c>
      <c r="C68" s="368" t="s">
        <v>1010</v>
      </c>
      <c r="D68" s="368">
        <v>14</v>
      </c>
      <c r="E68" s="368">
        <v>0</v>
      </c>
      <c r="F68" s="367">
        <v>9439.2099999999991</v>
      </c>
      <c r="G68" s="366">
        <v>0</v>
      </c>
      <c r="H68" s="366">
        <v>7213.24</v>
      </c>
      <c r="I68" s="366">
        <v>2225.9699999999998</v>
      </c>
      <c r="J68" s="365">
        <v>0.23582164185350257</v>
      </c>
    </row>
    <row r="69" spans="1:10" ht="26.25" customHeight="1" x14ac:dyDescent="0.2">
      <c r="A69" s="368" t="s">
        <v>1565</v>
      </c>
      <c r="B69" s="368" t="s">
        <v>1564</v>
      </c>
      <c r="C69" s="368" t="s">
        <v>1010</v>
      </c>
      <c r="D69" s="368">
        <v>1</v>
      </c>
      <c r="E69" s="368">
        <v>0</v>
      </c>
      <c r="F69" s="367">
        <v>531.83000000000004</v>
      </c>
      <c r="G69" s="366">
        <v>0</v>
      </c>
      <c r="H69" s="366">
        <v>364.68</v>
      </c>
      <c r="I69" s="366">
        <v>167.15</v>
      </c>
      <c r="J69" s="365">
        <v>0.31429216102890023</v>
      </c>
    </row>
    <row r="70" spans="1:10" ht="26.25" customHeight="1" x14ac:dyDescent="0.2">
      <c r="A70" s="368" t="s">
        <v>1555</v>
      </c>
      <c r="B70" s="368" t="s">
        <v>1554</v>
      </c>
      <c r="C70" s="368" t="s">
        <v>1010</v>
      </c>
      <c r="D70" s="368">
        <v>1</v>
      </c>
      <c r="E70" s="368">
        <v>0</v>
      </c>
      <c r="F70" s="367">
        <v>641.29999999999995</v>
      </c>
      <c r="G70" s="366">
        <v>0</v>
      </c>
      <c r="H70" s="366">
        <v>488.61</v>
      </c>
      <c r="I70" s="366">
        <v>152.69</v>
      </c>
      <c r="J70" s="365">
        <v>0.23809449555590206</v>
      </c>
    </row>
    <row r="71" spans="1:10" ht="26.25" customHeight="1" x14ac:dyDescent="0.2">
      <c r="A71" s="368" t="s">
        <v>1553</v>
      </c>
      <c r="B71" s="368" t="s">
        <v>1552</v>
      </c>
      <c r="C71" s="368" t="s">
        <v>1010</v>
      </c>
      <c r="D71" s="368">
        <v>1</v>
      </c>
      <c r="E71" s="368">
        <v>0</v>
      </c>
      <c r="F71" s="367">
        <v>654.08000000000004</v>
      </c>
      <c r="G71" s="366">
        <v>0</v>
      </c>
      <c r="H71" s="366">
        <v>498.35</v>
      </c>
      <c r="I71" s="366">
        <v>155.72999999999999</v>
      </c>
      <c r="J71" s="365">
        <v>0.23809014187866928</v>
      </c>
    </row>
    <row r="72" spans="1:10" ht="26.25" customHeight="1" x14ac:dyDescent="0.2">
      <c r="A72" s="368" t="s">
        <v>1547</v>
      </c>
      <c r="B72" s="368" t="s">
        <v>1546</v>
      </c>
      <c r="C72" s="368" t="s">
        <v>1010</v>
      </c>
      <c r="D72" s="368">
        <v>5</v>
      </c>
      <c r="E72" s="368">
        <v>0</v>
      </c>
      <c r="F72" s="367">
        <v>4186.5600000000004</v>
      </c>
      <c r="G72" s="366">
        <v>0</v>
      </c>
      <c r="H72" s="366">
        <v>3146.65</v>
      </c>
      <c r="I72" s="366">
        <v>1039.9100000000001</v>
      </c>
      <c r="J72" s="365">
        <v>0.2483924749675151</v>
      </c>
    </row>
    <row r="73" spans="1:10" ht="26.25" customHeight="1" x14ac:dyDescent="0.2">
      <c r="A73" s="368" t="s">
        <v>1545</v>
      </c>
      <c r="B73" s="368" t="s">
        <v>1544</v>
      </c>
      <c r="C73" s="368" t="s">
        <v>1010</v>
      </c>
      <c r="D73" s="368">
        <v>3</v>
      </c>
      <c r="E73" s="368">
        <v>0</v>
      </c>
      <c r="F73" s="367">
        <v>2287.0500000000002</v>
      </c>
      <c r="G73" s="366">
        <v>0</v>
      </c>
      <c r="H73" s="366">
        <v>1710.84</v>
      </c>
      <c r="I73" s="366">
        <v>576.21</v>
      </c>
      <c r="J73" s="365">
        <v>0.25194464484816687</v>
      </c>
    </row>
    <row r="74" spans="1:10" ht="26.25" customHeight="1" x14ac:dyDescent="0.2">
      <c r="A74" s="368" t="s">
        <v>1531</v>
      </c>
      <c r="B74" s="368" t="s">
        <v>1530</v>
      </c>
      <c r="C74" s="368" t="s">
        <v>1010</v>
      </c>
      <c r="D74" s="368">
        <v>4</v>
      </c>
      <c r="E74" s="368">
        <v>0</v>
      </c>
      <c r="F74" s="367">
        <v>940.24</v>
      </c>
      <c r="G74" s="366">
        <v>0</v>
      </c>
      <c r="H74" s="366">
        <v>828.12</v>
      </c>
      <c r="I74" s="366">
        <v>112.12</v>
      </c>
      <c r="J74" s="365">
        <v>0.11924614991916957</v>
      </c>
    </row>
    <row r="75" spans="1:10" ht="26.25" customHeight="1" x14ac:dyDescent="0.2">
      <c r="A75" s="368" t="s">
        <v>4455</v>
      </c>
      <c r="B75" s="368" t="s">
        <v>4454</v>
      </c>
      <c r="C75" s="368" t="s">
        <v>1010</v>
      </c>
      <c r="D75" s="368">
        <v>1</v>
      </c>
      <c r="E75" s="368">
        <v>0</v>
      </c>
      <c r="F75" s="367">
        <v>454.35</v>
      </c>
      <c r="G75" s="366">
        <v>0</v>
      </c>
      <c r="H75" s="366">
        <v>375.37</v>
      </c>
      <c r="I75" s="366">
        <v>78.98</v>
      </c>
      <c r="J75" s="365">
        <v>0.17383074722130515</v>
      </c>
    </row>
    <row r="76" spans="1:10" ht="26.25" customHeight="1" x14ac:dyDescent="0.2">
      <c r="A76" s="368" t="s">
        <v>1529</v>
      </c>
      <c r="B76" s="368" t="s">
        <v>1528</v>
      </c>
      <c r="C76" s="368" t="s">
        <v>1010</v>
      </c>
      <c r="D76" s="368">
        <v>4</v>
      </c>
      <c r="E76" s="368">
        <v>0</v>
      </c>
      <c r="F76" s="367">
        <v>2998.72</v>
      </c>
      <c r="G76" s="366">
        <v>0</v>
      </c>
      <c r="H76" s="366">
        <v>2284.7600000000002</v>
      </c>
      <c r="I76" s="366">
        <v>713.96</v>
      </c>
      <c r="J76" s="365">
        <v>0.23808825098708783</v>
      </c>
    </row>
    <row r="77" spans="1:10" ht="26.25" customHeight="1" x14ac:dyDescent="0.2">
      <c r="A77" s="368" t="s">
        <v>1527</v>
      </c>
      <c r="B77" s="368" t="s">
        <v>1526</v>
      </c>
      <c r="C77" s="368" t="s">
        <v>1010</v>
      </c>
      <c r="D77" s="368">
        <v>4</v>
      </c>
      <c r="E77" s="368">
        <v>0</v>
      </c>
      <c r="F77" s="367">
        <v>1887.36</v>
      </c>
      <c r="G77" s="366">
        <v>0</v>
      </c>
      <c r="H77" s="366">
        <v>1438</v>
      </c>
      <c r="I77" s="366">
        <v>449.36</v>
      </c>
      <c r="J77" s="365">
        <v>0.23808918277382163</v>
      </c>
    </row>
    <row r="78" spans="1:10" ht="26.25" customHeight="1" x14ac:dyDescent="0.2">
      <c r="A78" s="368" t="s">
        <v>4135</v>
      </c>
      <c r="B78" s="368" t="s">
        <v>4134</v>
      </c>
      <c r="C78" s="368" t="s">
        <v>1010</v>
      </c>
      <c r="D78" s="368">
        <v>1</v>
      </c>
      <c r="E78" s="368">
        <v>0</v>
      </c>
      <c r="F78" s="367">
        <v>1275.47</v>
      </c>
      <c r="G78" s="366">
        <v>0</v>
      </c>
      <c r="H78" s="366">
        <v>858.87</v>
      </c>
      <c r="I78" s="366">
        <v>416.6</v>
      </c>
      <c r="J78" s="365">
        <v>0.32662469521039306</v>
      </c>
    </row>
    <row r="79" spans="1:10" ht="26.25" customHeight="1" x14ac:dyDescent="0.2">
      <c r="A79" s="368" t="s">
        <v>4491</v>
      </c>
      <c r="B79" s="368" t="s">
        <v>4490</v>
      </c>
      <c r="C79" s="368" t="s">
        <v>1010</v>
      </c>
      <c r="D79" s="368">
        <v>1</v>
      </c>
      <c r="E79" s="368">
        <v>0</v>
      </c>
      <c r="F79" s="367">
        <v>724.89</v>
      </c>
      <c r="G79" s="366">
        <v>0</v>
      </c>
      <c r="H79" s="366">
        <v>523.23</v>
      </c>
      <c r="I79" s="366">
        <v>201.66</v>
      </c>
      <c r="J79" s="365">
        <v>0.27819393287257377</v>
      </c>
    </row>
    <row r="80" spans="1:10" ht="26.25" customHeight="1" x14ac:dyDescent="0.2">
      <c r="A80" s="368" t="s">
        <v>7881</v>
      </c>
      <c r="B80" s="368" t="s">
        <v>7880</v>
      </c>
      <c r="C80" s="368" t="s">
        <v>1010</v>
      </c>
      <c r="D80" s="368">
        <v>4</v>
      </c>
      <c r="E80" s="368">
        <v>0</v>
      </c>
      <c r="F80" s="367">
        <v>1512.6</v>
      </c>
      <c r="G80" s="366">
        <v>0</v>
      </c>
      <c r="H80" s="366">
        <v>1289.5999999999999</v>
      </c>
      <c r="I80" s="366">
        <v>223</v>
      </c>
      <c r="J80" s="365">
        <v>0.1474282692053418</v>
      </c>
    </row>
    <row r="81" spans="1:10" ht="26.25" customHeight="1" x14ac:dyDescent="0.2">
      <c r="A81" s="368" t="s">
        <v>4133</v>
      </c>
      <c r="B81" s="368" t="s">
        <v>4132</v>
      </c>
      <c r="C81" s="368" t="s">
        <v>1010</v>
      </c>
      <c r="D81" s="368">
        <v>1</v>
      </c>
      <c r="E81" s="368">
        <v>0</v>
      </c>
      <c r="F81" s="367">
        <v>374.98</v>
      </c>
      <c r="G81" s="366">
        <v>0</v>
      </c>
      <c r="H81" s="366">
        <v>253.38</v>
      </c>
      <c r="I81" s="366">
        <v>121.6</v>
      </c>
      <c r="J81" s="365">
        <v>0.32428396181129659</v>
      </c>
    </row>
    <row r="82" spans="1:10" ht="26.25" customHeight="1" x14ac:dyDescent="0.2">
      <c r="A82" s="368" t="s">
        <v>4487</v>
      </c>
      <c r="B82" s="368" t="s">
        <v>4486</v>
      </c>
      <c r="C82" s="368" t="s">
        <v>1010</v>
      </c>
      <c r="D82" s="368">
        <v>1</v>
      </c>
      <c r="E82" s="368">
        <v>0</v>
      </c>
      <c r="F82" s="367">
        <v>463.63</v>
      </c>
      <c r="G82" s="366">
        <v>0</v>
      </c>
      <c r="H82" s="366">
        <v>404.62</v>
      </c>
      <c r="I82" s="366">
        <v>59.01</v>
      </c>
      <c r="J82" s="365">
        <v>0.12727821754416238</v>
      </c>
    </row>
    <row r="83" spans="1:10" ht="26.25" customHeight="1" x14ac:dyDescent="0.2">
      <c r="A83" s="368" t="s">
        <v>3750</v>
      </c>
      <c r="B83" s="368" t="s">
        <v>3749</v>
      </c>
      <c r="C83" s="368" t="s">
        <v>1010</v>
      </c>
      <c r="D83" s="368">
        <v>8</v>
      </c>
      <c r="E83" s="368">
        <v>0</v>
      </c>
      <c r="F83" s="367">
        <v>1002.17</v>
      </c>
      <c r="G83" s="366">
        <v>0</v>
      </c>
      <c r="H83" s="366">
        <v>752.24</v>
      </c>
      <c r="I83" s="366">
        <v>249.93</v>
      </c>
      <c r="J83" s="365">
        <v>0.24938882624704392</v>
      </c>
    </row>
    <row r="84" spans="1:10" ht="26.25" customHeight="1" x14ac:dyDescent="0.2">
      <c r="A84" s="368" t="s">
        <v>2222</v>
      </c>
      <c r="B84" s="368" t="s">
        <v>2221</v>
      </c>
      <c r="C84" s="368" t="s">
        <v>1010</v>
      </c>
      <c r="D84" s="368">
        <v>1</v>
      </c>
      <c r="E84" s="368">
        <v>0</v>
      </c>
      <c r="F84" s="367">
        <v>103.18</v>
      </c>
      <c r="G84" s="366">
        <v>0</v>
      </c>
      <c r="H84" s="366">
        <v>70.75</v>
      </c>
      <c r="I84" s="366">
        <v>32.43</v>
      </c>
      <c r="J84" s="365">
        <v>0.31430509788718741</v>
      </c>
    </row>
    <row r="85" spans="1:10" ht="26.25" customHeight="1" x14ac:dyDescent="0.2">
      <c r="A85" s="368" t="s">
        <v>1515</v>
      </c>
      <c r="B85" s="368" t="s">
        <v>1514</v>
      </c>
      <c r="C85" s="368" t="s">
        <v>1010</v>
      </c>
      <c r="D85" s="368">
        <v>5</v>
      </c>
      <c r="E85" s="368">
        <v>0</v>
      </c>
      <c r="F85" s="367">
        <v>473.85</v>
      </c>
      <c r="G85" s="366">
        <v>0</v>
      </c>
      <c r="H85" s="366">
        <v>338.8</v>
      </c>
      <c r="I85" s="366">
        <v>135.05000000000001</v>
      </c>
      <c r="J85" s="365">
        <v>0.28500580352432203</v>
      </c>
    </row>
    <row r="86" spans="1:10" ht="26.25" customHeight="1" x14ac:dyDescent="0.2">
      <c r="A86" s="368" t="s">
        <v>1513</v>
      </c>
      <c r="B86" s="368" t="s">
        <v>1512</v>
      </c>
      <c r="C86" s="368" t="s">
        <v>1010</v>
      </c>
      <c r="D86" s="368">
        <v>1</v>
      </c>
      <c r="E86" s="368">
        <v>0</v>
      </c>
      <c r="F86" s="367">
        <v>135.80000000000001</v>
      </c>
      <c r="G86" s="366">
        <v>0</v>
      </c>
      <c r="H86" s="366">
        <v>112.09</v>
      </c>
      <c r="I86" s="366">
        <v>23.71</v>
      </c>
      <c r="J86" s="365">
        <v>0.17459499263622974</v>
      </c>
    </row>
    <row r="87" spans="1:10" ht="26.25" customHeight="1" x14ac:dyDescent="0.2">
      <c r="A87" s="368" t="s">
        <v>2220</v>
      </c>
      <c r="B87" s="368" t="s">
        <v>2219</v>
      </c>
      <c r="C87" s="368" t="s">
        <v>1010</v>
      </c>
      <c r="D87" s="368">
        <v>8</v>
      </c>
      <c r="E87" s="368">
        <v>0</v>
      </c>
      <c r="F87" s="367">
        <v>1331.68</v>
      </c>
      <c r="G87" s="366">
        <v>0</v>
      </c>
      <c r="H87" s="366">
        <v>740.72</v>
      </c>
      <c r="I87" s="366">
        <v>590.96</v>
      </c>
      <c r="J87" s="365">
        <v>0.44377027514117506</v>
      </c>
    </row>
    <row r="88" spans="1:10" ht="26.25" customHeight="1" x14ac:dyDescent="0.2">
      <c r="A88" s="368" t="s">
        <v>1511</v>
      </c>
      <c r="B88" s="368" t="s">
        <v>1510</v>
      </c>
      <c r="C88" s="368" t="s">
        <v>1010</v>
      </c>
      <c r="D88" s="368">
        <v>1</v>
      </c>
      <c r="E88" s="368">
        <v>0</v>
      </c>
      <c r="F88" s="367">
        <v>81.48</v>
      </c>
      <c r="G88" s="366">
        <v>0</v>
      </c>
      <c r="H88" s="366">
        <v>94.71</v>
      </c>
      <c r="I88" s="366">
        <v>-13.23</v>
      </c>
      <c r="J88" s="365">
        <v>-0.16237113402061856</v>
      </c>
    </row>
    <row r="89" spans="1:10" ht="26.25" customHeight="1" x14ac:dyDescent="0.2">
      <c r="A89" s="368" t="s">
        <v>3748</v>
      </c>
      <c r="B89" s="368" t="s">
        <v>3747</v>
      </c>
      <c r="C89" s="368" t="s">
        <v>1010</v>
      </c>
      <c r="D89" s="368">
        <v>12</v>
      </c>
      <c r="E89" s="368">
        <v>0</v>
      </c>
      <c r="F89" s="367">
        <v>2189.52</v>
      </c>
      <c r="G89" s="366">
        <v>0</v>
      </c>
      <c r="H89" s="366">
        <v>1904.4</v>
      </c>
      <c r="I89" s="366">
        <v>285.12</v>
      </c>
      <c r="J89" s="365">
        <v>0.13022032226241367</v>
      </c>
    </row>
    <row r="90" spans="1:10" ht="26.25" customHeight="1" x14ac:dyDescent="0.2">
      <c r="A90" s="368" t="s">
        <v>2218</v>
      </c>
      <c r="B90" s="368" t="s">
        <v>2217</v>
      </c>
      <c r="C90" s="368" t="s">
        <v>1010</v>
      </c>
      <c r="D90" s="368">
        <v>6</v>
      </c>
      <c r="E90" s="368">
        <v>0</v>
      </c>
      <c r="F90" s="367">
        <v>1379.22</v>
      </c>
      <c r="G90" s="366">
        <v>0</v>
      </c>
      <c r="H90" s="366">
        <v>1141.44</v>
      </c>
      <c r="I90" s="366">
        <v>237.78</v>
      </c>
      <c r="J90" s="365">
        <v>0.1724017923173968</v>
      </c>
    </row>
    <row r="91" spans="1:10" ht="26.25" customHeight="1" x14ac:dyDescent="0.2">
      <c r="A91" s="368" t="s">
        <v>1507</v>
      </c>
      <c r="B91" s="368" t="s">
        <v>1506</v>
      </c>
      <c r="C91" s="368" t="s">
        <v>1010</v>
      </c>
      <c r="D91" s="368">
        <v>1</v>
      </c>
      <c r="E91" s="368">
        <v>0</v>
      </c>
      <c r="F91" s="367">
        <v>147.5</v>
      </c>
      <c r="G91" s="366">
        <v>0</v>
      </c>
      <c r="H91" s="366">
        <v>112.38</v>
      </c>
      <c r="I91" s="366">
        <v>35.119999999999997</v>
      </c>
      <c r="J91" s="365">
        <v>0.23810169491525424</v>
      </c>
    </row>
    <row r="92" spans="1:10" ht="26.25" customHeight="1" x14ac:dyDescent="0.2">
      <c r="A92" s="368" t="s">
        <v>15844</v>
      </c>
      <c r="B92" s="368" t="s">
        <v>15843</v>
      </c>
      <c r="C92" s="368" t="s">
        <v>1010</v>
      </c>
      <c r="D92" s="368">
        <v>1</v>
      </c>
      <c r="E92" s="368">
        <v>0</v>
      </c>
      <c r="F92" s="367">
        <v>278</v>
      </c>
      <c r="G92" s="366">
        <v>0</v>
      </c>
      <c r="H92" s="366">
        <v>242.62</v>
      </c>
      <c r="I92" s="366">
        <v>35.380000000000003</v>
      </c>
      <c r="J92" s="365">
        <v>0.12726618705035972</v>
      </c>
    </row>
    <row r="93" spans="1:10" ht="26.25" customHeight="1" x14ac:dyDescent="0.2">
      <c r="A93" s="368" t="s">
        <v>1505</v>
      </c>
      <c r="B93" s="368" t="s">
        <v>1504</v>
      </c>
      <c r="C93" s="368" t="s">
        <v>1010</v>
      </c>
      <c r="D93" s="368">
        <v>3</v>
      </c>
      <c r="E93" s="368">
        <v>0</v>
      </c>
      <c r="F93" s="367">
        <v>435.87</v>
      </c>
      <c r="G93" s="366">
        <v>0</v>
      </c>
      <c r="H93" s="366">
        <v>308.67</v>
      </c>
      <c r="I93" s="366">
        <v>127.2</v>
      </c>
      <c r="J93" s="365">
        <v>0.2918301328377727</v>
      </c>
    </row>
    <row r="94" spans="1:10" ht="26.25" customHeight="1" x14ac:dyDescent="0.2">
      <c r="A94" s="368" t="s">
        <v>3080</v>
      </c>
      <c r="B94" s="368" t="s">
        <v>3079</v>
      </c>
      <c r="C94" s="368" t="s">
        <v>1010</v>
      </c>
      <c r="D94" s="368">
        <v>1</v>
      </c>
      <c r="E94" s="368">
        <v>0</v>
      </c>
      <c r="F94" s="367">
        <v>74.599999999999994</v>
      </c>
      <c r="G94" s="366">
        <v>0</v>
      </c>
      <c r="H94" s="366">
        <v>63.95</v>
      </c>
      <c r="I94" s="366">
        <v>10.65</v>
      </c>
      <c r="J94" s="365">
        <v>0.14276139410187669</v>
      </c>
    </row>
    <row r="95" spans="1:10" ht="26.25" customHeight="1" x14ac:dyDescent="0.2">
      <c r="A95" s="368" t="s">
        <v>1497</v>
      </c>
      <c r="B95" s="368" t="s">
        <v>1496</v>
      </c>
      <c r="C95" s="368" t="s">
        <v>1010</v>
      </c>
      <c r="D95" s="368">
        <v>4</v>
      </c>
      <c r="E95" s="368">
        <v>0</v>
      </c>
      <c r="F95" s="367">
        <v>1477.66</v>
      </c>
      <c r="G95" s="366">
        <v>0</v>
      </c>
      <c r="H95" s="366">
        <v>1064.92</v>
      </c>
      <c r="I95" s="366">
        <v>412.74</v>
      </c>
      <c r="J95" s="365">
        <v>0.27932000595536188</v>
      </c>
    </row>
    <row r="96" spans="1:10" ht="26.25" customHeight="1" x14ac:dyDescent="0.2">
      <c r="A96" s="368" t="s">
        <v>1495</v>
      </c>
      <c r="B96" s="368" t="s">
        <v>1494</v>
      </c>
      <c r="C96" s="368" t="s">
        <v>1010</v>
      </c>
      <c r="D96" s="368">
        <v>1</v>
      </c>
      <c r="E96" s="368">
        <v>0</v>
      </c>
      <c r="F96" s="367">
        <v>186.48</v>
      </c>
      <c r="G96" s="366">
        <v>0</v>
      </c>
      <c r="H96" s="366">
        <v>162.75</v>
      </c>
      <c r="I96" s="366">
        <v>23.73</v>
      </c>
      <c r="J96" s="365">
        <v>0.12725225225225226</v>
      </c>
    </row>
    <row r="97" spans="1:10" ht="26.25" customHeight="1" x14ac:dyDescent="0.2">
      <c r="A97" s="368" t="s">
        <v>1493</v>
      </c>
      <c r="B97" s="368" t="s">
        <v>1492</v>
      </c>
      <c r="C97" s="368" t="s">
        <v>1010</v>
      </c>
      <c r="D97" s="368">
        <v>4</v>
      </c>
      <c r="E97" s="368">
        <v>0</v>
      </c>
      <c r="F97" s="367">
        <v>1210.32</v>
      </c>
      <c r="G97" s="366">
        <v>0</v>
      </c>
      <c r="H97" s="366">
        <v>1031.8</v>
      </c>
      <c r="I97" s="366">
        <v>178.52</v>
      </c>
      <c r="J97" s="365">
        <v>0.14749818229889616</v>
      </c>
    </row>
    <row r="98" spans="1:10" ht="26.25" customHeight="1" x14ac:dyDescent="0.2">
      <c r="A98" s="368" t="s">
        <v>1491</v>
      </c>
      <c r="B98" s="368" t="s">
        <v>1490</v>
      </c>
      <c r="C98" s="368" t="s">
        <v>1010</v>
      </c>
      <c r="D98" s="368">
        <v>11</v>
      </c>
      <c r="E98" s="368">
        <v>0</v>
      </c>
      <c r="F98" s="367">
        <v>2867.97</v>
      </c>
      <c r="G98" s="366">
        <v>0</v>
      </c>
      <c r="H98" s="366">
        <v>2361.2600000000002</v>
      </c>
      <c r="I98" s="366">
        <v>506.71</v>
      </c>
      <c r="J98" s="365">
        <v>0.17667897502414601</v>
      </c>
    </row>
    <row r="99" spans="1:10" ht="26.25" customHeight="1" x14ac:dyDescent="0.2">
      <c r="A99" s="368" t="s">
        <v>3076</v>
      </c>
      <c r="B99" s="368" t="s">
        <v>3075</v>
      </c>
      <c r="C99" s="368" t="s">
        <v>1010</v>
      </c>
      <c r="D99" s="368">
        <v>1</v>
      </c>
      <c r="E99" s="368">
        <v>0</v>
      </c>
      <c r="F99" s="367">
        <v>180.3</v>
      </c>
      <c r="G99" s="366">
        <v>0</v>
      </c>
      <c r="H99" s="366">
        <v>135.9</v>
      </c>
      <c r="I99" s="366">
        <v>44.4</v>
      </c>
      <c r="J99" s="365">
        <v>0.24625623960066556</v>
      </c>
    </row>
    <row r="100" spans="1:10" ht="26.25" customHeight="1" x14ac:dyDescent="0.2">
      <c r="A100" s="368" t="s">
        <v>1483</v>
      </c>
      <c r="B100" s="368" t="s">
        <v>1482</v>
      </c>
      <c r="C100" s="368" t="s">
        <v>1010</v>
      </c>
      <c r="D100" s="368">
        <v>14</v>
      </c>
      <c r="E100" s="368">
        <v>0</v>
      </c>
      <c r="F100" s="367">
        <v>3120.46</v>
      </c>
      <c r="G100" s="366">
        <v>0</v>
      </c>
      <c r="H100" s="366">
        <v>2995.58</v>
      </c>
      <c r="I100" s="366">
        <v>124.88</v>
      </c>
      <c r="J100" s="365">
        <v>4.0019740679258828E-2</v>
      </c>
    </row>
    <row r="101" spans="1:10" ht="26.25" customHeight="1" x14ac:dyDescent="0.2">
      <c r="A101" s="368" t="s">
        <v>1481</v>
      </c>
      <c r="B101" s="368" t="s">
        <v>1480</v>
      </c>
      <c r="C101" s="368" t="s">
        <v>1010</v>
      </c>
      <c r="D101" s="368">
        <v>2</v>
      </c>
      <c r="E101" s="368">
        <v>0</v>
      </c>
      <c r="F101" s="367">
        <v>322.82</v>
      </c>
      <c r="G101" s="366">
        <v>0</v>
      </c>
      <c r="H101" s="366">
        <v>267.16000000000003</v>
      </c>
      <c r="I101" s="366">
        <v>55.66</v>
      </c>
      <c r="J101" s="365">
        <v>0.17241806579517999</v>
      </c>
    </row>
    <row r="102" spans="1:10" ht="26.25" customHeight="1" x14ac:dyDescent="0.2">
      <c r="A102" s="368" t="s">
        <v>1479</v>
      </c>
      <c r="B102" s="368" t="s">
        <v>1478</v>
      </c>
      <c r="C102" s="368" t="s">
        <v>1010</v>
      </c>
      <c r="D102" s="368">
        <v>1</v>
      </c>
      <c r="E102" s="368">
        <v>0</v>
      </c>
      <c r="F102" s="367">
        <v>112.83</v>
      </c>
      <c r="G102" s="366">
        <v>0</v>
      </c>
      <c r="H102" s="366">
        <v>81.44</v>
      </c>
      <c r="I102" s="366">
        <v>31.39</v>
      </c>
      <c r="J102" s="365">
        <v>0.2782061508464061</v>
      </c>
    </row>
    <row r="103" spans="1:10" ht="26.25" customHeight="1" x14ac:dyDescent="0.2">
      <c r="A103" s="368" t="s">
        <v>1475</v>
      </c>
      <c r="B103" s="368" t="s">
        <v>1474</v>
      </c>
      <c r="C103" s="368" t="s">
        <v>1010</v>
      </c>
      <c r="D103" s="368">
        <v>1</v>
      </c>
      <c r="E103" s="368">
        <v>0</v>
      </c>
      <c r="F103" s="367">
        <v>217.36</v>
      </c>
      <c r="G103" s="366">
        <v>0</v>
      </c>
      <c r="H103" s="366">
        <v>156</v>
      </c>
      <c r="I103" s="366">
        <v>61.36</v>
      </c>
      <c r="J103" s="365">
        <v>0.28229665071770332</v>
      </c>
    </row>
    <row r="104" spans="1:10" ht="26.25" customHeight="1" x14ac:dyDescent="0.2">
      <c r="A104" s="368" t="s">
        <v>1473</v>
      </c>
      <c r="B104" s="368" t="s">
        <v>1472</v>
      </c>
      <c r="C104" s="368" t="s">
        <v>1010</v>
      </c>
      <c r="D104" s="368">
        <v>2</v>
      </c>
      <c r="E104" s="368">
        <v>0</v>
      </c>
      <c r="F104" s="367">
        <v>557.52</v>
      </c>
      <c r="G104" s="366">
        <v>0</v>
      </c>
      <c r="H104" s="366">
        <v>253.54</v>
      </c>
      <c r="I104" s="366">
        <v>303.98</v>
      </c>
      <c r="J104" s="365">
        <v>0.54523604534366477</v>
      </c>
    </row>
    <row r="105" spans="1:10" ht="26.25" customHeight="1" x14ac:dyDescent="0.2">
      <c r="A105" s="368" t="s">
        <v>6025</v>
      </c>
      <c r="B105" s="368" t="s">
        <v>6024</v>
      </c>
      <c r="C105" s="368" t="s">
        <v>1010</v>
      </c>
      <c r="D105" s="368">
        <v>1</v>
      </c>
      <c r="E105" s="368">
        <v>0</v>
      </c>
      <c r="F105" s="367">
        <v>766.35</v>
      </c>
      <c r="G105" s="366">
        <v>0</v>
      </c>
      <c r="H105" s="366">
        <v>403.62</v>
      </c>
      <c r="I105" s="366">
        <v>362.73</v>
      </c>
      <c r="J105" s="365">
        <v>0.47332158935212371</v>
      </c>
    </row>
    <row r="106" spans="1:10" ht="26.25" customHeight="1" x14ac:dyDescent="0.2">
      <c r="A106" s="368" t="s">
        <v>1469</v>
      </c>
      <c r="B106" s="368" t="s">
        <v>1468</v>
      </c>
      <c r="C106" s="368" t="s">
        <v>1010</v>
      </c>
      <c r="D106" s="368">
        <v>15</v>
      </c>
      <c r="E106" s="368">
        <v>0</v>
      </c>
      <c r="F106" s="367">
        <v>2641.62</v>
      </c>
      <c r="G106" s="366">
        <v>0</v>
      </c>
      <c r="H106" s="366">
        <v>2240.1</v>
      </c>
      <c r="I106" s="366">
        <v>401.52</v>
      </c>
      <c r="J106" s="365">
        <v>0.15199763781316011</v>
      </c>
    </row>
    <row r="107" spans="1:10" ht="26.25" customHeight="1" x14ac:dyDescent="0.2">
      <c r="A107" s="368" t="s">
        <v>1467</v>
      </c>
      <c r="B107" s="368" t="s">
        <v>1466</v>
      </c>
      <c r="C107" s="368" t="s">
        <v>1010</v>
      </c>
      <c r="D107" s="368">
        <v>13</v>
      </c>
      <c r="E107" s="368">
        <v>0</v>
      </c>
      <c r="F107" s="367">
        <v>2353.8200000000002</v>
      </c>
      <c r="G107" s="366">
        <v>0</v>
      </c>
      <c r="H107" s="366">
        <v>2031.38</v>
      </c>
      <c r="I107" s="366">
        <v>322.44</v>
      </c>
      <c r="J107" s="365">
        <v>0.1369858357903323</v>
      </c>
    </row>
    <row r="108" spans="1:10" ht="26.25" customHeight="1" x14ac:dyDescent="0.2">
      <c r="A108" s="368" t="s">
        <v>1465</v>
      </c>
      <c r="B108" s="368" t="s">
        <v>1464</v>
      </c>
      <c r="C108" s="368" t="s">
        <v>1010</v>
      </c>
      <c r="D108" s="368">
        <v>7</v>
      </c>
      <c r="E108" s="368">
        <v>0</v>
      </c>
      <c r="F108" s="367">
        <v>2441.13</v>
      </c>
      <c r="G108" s="366">
        <v>0</v>
      </c>
      <c r="H108" s="366">
        <v>1955.24</v>
      </c>
      <c r="I108" s="366">
        <v>485.89</v>
      </c>
      <c r="J108" s="365">
        <v>0.19904306612101771</v>
      </c>
    </row>
    <row r="109" spans="1:10" ht="26.25" customHeight="1" x14ac:dyDescent="0.2">
      <c r="A109" s="368" t="s">
        <v>1463</v>
      </c>
      <c r="B109" s="368" t="s">
        <v>1462</v>
      </c>
      <c r="C109" s="368" t="s">
        <v>1010</v>
      </c>
      <c r="D109" s="368">
        <v>55</v>
      </c>
      <c r="E109" s="368">
        <v>0</v>
      </c>
      <c r="F109" s="367">
        <v>9828.48</v>
      </c>
      <c r="G109" s="366">
        <v>0</v>
      </c>
      <c r="H109" s="366">
        <v>8878.65</v>
      </c>
      <c r="I109" s="366">
        <v>949.83</v>
      </c>
      <c r="J109" s="365">
        <v>9.6640579214690367E-2</v>
      </c>
    </row>
    <row r="110" spans="1:10" ht="26.25" customHeight="1" x14ac:dyDescent="0.2">
      <c r="A110" s="368" t="s">
        <v>1457</v>
      </c>
      <c r="B110" s="368" t="s">
        <v>1456</v>
      </c>
      <c r="C110" s="368" t="s">
        <v>1010</v>
      </c>
      <c r="D110" s="368">
        <v>1</v>
      </c>
      <c r="E110" s="368">
        <v>0</v>
      </c>
      <c r="F110" s="367">
        <v>265.66000000000003</v>
      </c>
      <c r="G110" s="366">
        <v>0</v>
      </c>
      <c r="H110" s="366">
        <v>219.48</v>
      </c>
      <c r="I110" s="366">
        <v>46.18</v>
      </c>
      <c r="J110" s="365">
        <v>0.17383121282842731</v>
      </c>
    </row>
    <row r="111" spans="1:10" ht="26.25" customHeight="1" x14ac:dyDescent="0.2">
      <c r="A111" s="368" t="s">
        <v>1455</v>
      </c>
      <c r="B111" s="368" t="s">
        <v>1454</v>
      </c>
      <c r="C111" s="368" t="s">
        <v>1010</v>
      </c>
      <c r="D111" s="368">
        <v>2</v>
      </c>
      <c r="E111" s="368">
        <v>0</v>
      </c>
      <c r="F111" s="367">
        <v>1042.18</v>
      </c>
      <c r="G111" s="366">
        <v>0</v>
      </c>
      <c r="H111" s="366">
        <v>785.52</v>
      </c>
      <c r="I111" s="366">
        <v>256.66000000000003</v>
      </c>
      <c r="J111" s="365">
        <v>0.24627223704158591</v>
      </c>
    </row>
    <row r="112" spans="1:10" ht="26.25" customHeight="1" x14ac:dyDescent="0.2">
      <c r="A112" s="368" t="s">
        <v>1453</v>
      </c>
      <c r="B112" s="368" t="s">
        <v>1452</v>
      </c>
      <c r="C112" s="368" t="s">
        <v>1010</v>
      </c>
      <c r="D112" s="368">
        <v>38</v>
      </c>
      <c r="E112" s="368">
        <v>0</v>
      </c>
      <c r="F112" s="367">
        <v>5600.56</v>
      </c>
      <c r="G112" s="366">
        <v>0</v>
      </c>
      <c r="H112" s="366">
        <v>5240.2</v>
      </c>
      <c r="I112" s="366">
        <v>360.36</v>
      </c>
      <c r="J112" s="365">
        <v>6.4343565643435657E-2</v>
      </c>
    </row>
    <row r="113" spans="1:10" ht="26.25" customHeight="1" x14ac:dyDescent="0.2">
      <c r="A113" s="368" t="s">
        <v>1451</v>
      </c>
      <c r="B113" s="368" t="s">
        <v>1450</v>
      </c>
      <c r="C113" s="368" t="s">
        <v>1010</v>
      </c>
      <c r="D113" s="368">
        <v>5</v>
      </c>
      <c r="E113" s="368">
        <v>0</v>
      </c>
      <c r="F113" s="367">
        <v>1890.45</v>
      </c>
      <c r="G113" s="366">
        <v>0</v>
      </c>
      <c r="H113" s="366">
        <v>1656.2</v>
      </c>
      <c r="I113" s="366">
        <v>234.25</v>
      </c>
      <c r="J113" s="365">
        <v>0.12391229601417651</v>
      </c>
    </row>
    <row r="114" spans="1:10" ht="26.25" customHeight="1" x14ac:dyDescent="0.2">
      <c r="A114" s="368" t="s">
        <v>1449</v>
      </c>
      <c r="B114" s="368" t="s">
        <v>1448</v>
      </c>
      <c r="C114" s="368" t="s">
        <v>1010</v>
      </c>
      <c r="D114" s="368">
        <v>23</v>
      </c>
      <c r="E114" s="368">
        <v>0</v>
      </c>
      <c r="F114" s="367">
        <v>2832.22</v>
      </c>
      <c r="G114" s="366">
        <v>0</v>
      </c>
      <c r="H114" s="366">
        <v>2718.14</v>
      </c>
      <c r="I114" s="366">
        <v>114.08</v>
      </c>
      <c r="J114" s="365">
        <v>4.0279356829624816E-2</v>
      </c>
    </row>
    <row r="115" spans="1:10" ht="26.25" customHeight="1" x14ac:dyDescent="0.2">
      <c r="A115" s="368" t="s">
        <v>3064</v>
      </c>
      <c r="B115" s="368" t="s">
        <v>3063</v>
      </c>
      <c r="C115" s="368" t="s">
        <v>1010</v>
      </c>
      <c r="D115" s="368">
        <v>17</v>
      </c>
      <c r="E115" s="368">
        <v>0</v>
      </c>
      <c r="F115" s="367">
        <v>7609.49</v>
      </c>
      <c r="G115" s="366">
        <v>0</v>
      </c>
      <c r="H115" s="366">
        <v>6636.91</v>
      </c>
      <c r="I115" s="366">
        <v>972.58</v>
      </c>
      <c r="J115" s="365">
        <v>0.12781145648394307</v>
      </c>
    </row>
    <row r="116" spans="1:10" ht="26.25" customHeight="1" x14ac:dyDescent="0.2">
      <c r="A116" s="368" t="s">
        <v>1447</v>
      </c>
      <c r="B116" s="368" t="s">
        <v>1446</v>
      </c>
      <c r="C116" s="368" t="s">
        <v>1010</v>
      </c>
      <c r="D116" s="368">
        <v>13</v>
      </c>
      <c r="E116" s="368">
        <v>0</v>
      </c>
      <c r="F116" s="367">
        <v>2305.9699999999998</v>
      </c>
      <c r="G116" s="366">
        <v>0</v>
      </c>
      <c r="H116" s="366">
        <v>1970.93</v>
      </c>
      <c r="I116" s="366">
        <v>335.04</v>
      </c>
      <c r="J116" s="365">
        <v>0.14529243658850721</v>
      </c>
    </row>
    <row r="117" spans="1:10" ht="26.25" customHeight="1" x14ac:dyDescent="0.2">
      <c r="A117" s="368" t="s">
        <v>8857</v>
      </c>
      <c r="B117" s="368" t="s">
        <v>8856</v>
      </c>
      <c r="C117" s="368" t="s">
        <v>1010</v>
      </c>
      <c r="D117" s="368">
        <v>2</v>
      </c>
      <c r="E117" s="368">
        <v>0</v>
      </c>
      <c r="F117" s="367">
        <v>1670.34</v>
      </c>
      <c r="G117" s="366">
        <v>0</v>
      </c>
      <c r="H117" s="366">
        <v>1272.6400000000001</v>
      </c>
      <c r="I117" s="366">
        <v>397.7</v>
      </c>
      <c r="J117" s="365">
        <v>0.23809523809523808</v>
      </c>
    </row>
    <row r="118" spans="1:10" ht="26.25" customHeight="1" x14ac:dyDescent="0.2">
      <c r="A118" s="368" t="s">
        <v>1443</v>
      </c>
      <c r="B118" s="368" t="s">
        <v>1442</v>
      </c>
      <c r="C118" s="368" t="s">
        <v>1010</v>
      </c>
      <c r="D118" s="368">
        <v>3</v>
      </c>
      <c r="E118" s="368">
        <v>0</v>
      </c>
      <c r="F118" s="367">
        <v>803.53</v>
      </c>
      <c r="G118" s="366">
        <v>0</v>
      </c>
      <c r="H118" s="366">
        <v>569.1</v>
      </c>
      <c r="I118" s="366">
        <v>234.43</v>
      </c>
      <c r="J118" s="365">
        <v>0.29175015245230423</v>
      </c>
    </row>
    <row r="119" spans="1:10" ht="26.25" customHeight="1" x14ac:dyDescent="0.2">
      <c r="A119" s="368" t="s">
        <v>3062</v>
      </c>
      <c r="B119" s="368" t="s">
        <v>3061</v>
      </c>
      <c r="C119" s="368" t="s">
        <v>1010</v>
      </c>
      <c r="D119" s="368">
        <v>1</v>
      </c>
      <c r="E119" s="368">
        <v>0</v>
      </c>
      <c r="F119" s="367">
        <v>2523.08</v>
      </c>
      <c r="G119" s="366">
        <v>0</v>
      </c>
      <c r="H119" s="366">
        <v>1730.11</v>
      </c>
      <c r="I119" s="366">
        <v>792.97</v>
      </c>
      <c r="J119" s="365">
        <v>0.31428650696767441</v>
      </c>
    </row>
    <row r="120" spans="1:10" ht="26.25" customHeight="1" x14ac:dyDescent="0.2">
      <c r="A120" s="368" t="s">
        <v>1441</v>
      </c>
      <c r="B120" s="368" t="s">
        <v>1440</v>
      </c>
      <c r="C120" s="368" t="s">
        <v>1010</v>
      </c>
      <c r="D120" s="368">
        <v>3</v>
      </c>
      <c r="E120" s="368">
        <v>0</v>
      </c>
      <c r="F120" s="367">
        <v>1110.45</v>
      </c>
      <c r="G120" s="366">
        <v>0</v>
      </c>
      <c r="H120" s="366">
        <v>934.89</v>
      </c>
      <c r="I120" s="366">
        <v>175.56</v>
      </c>
      <c r="J120" s="365">
        <v>0.15810110099112615</v>
      </c>
    </row>
    <row r="121" spans="1:10" ht="26.25" customHeight="1" x14ac:dyDescent="0.2">
      <c r="A121" s="368" t="s">
        <v>1439</v>
      </c>
      <c r="B121" s="368" t="s">
        <v>1438</v>
      </c>
      <c r="C121" s="368" t="s">
        <v>1010</v>
      </c>
      <c r="D121" s="368">
        <v>2</v>
      </c>
      <c r="E121" s="368">
        <v>0</v>
      </c>
      <c r="F121" s="367">
        <v>474</v>
      </c>
      <c r="G121" s="366">
        <v>0</v>
      </c>
      <c r="H121" s="366">
        <v>391.6</v>
      </c>
      <c r="I121" s="366">
        <v>82.4</v>
      </c>
      <c r="J121" s="365">
        <v>0.17383966244725738</v>
      </c>
    </row>
    <row r="122" spans="1:10" ht="26.25" customHeight="1" x14ac:dyDescent="0.2">
      <c r="A122" s="368" t="s">
        <v>6021</v>
      </c>
      <c r="B122" s="368" t="s">
        <v>6020</v>
      </c>
      <c r="C122" s="368" t="s">
        <v>1010</v>
      </c>
      <c r="D122" s="368">
        <v>12</v>
      </c>
      <c r="E122" s="368">
        <v>0</v>
      </c>
      <c r="F122" s="367">
        <v>3314.4</v>
      </c>
      <c r="G122" s="366">
        <v>0</v>
      </c>
      <c r="H122" s="366">
        <v>2479.3200000000002</v>
      </c>
      <c r="I122" s="366">
        <v>835.08</v>
      </c>
      <c r="J122" s="365">
        <v>0.25195510499637941</v>
      </c>
    </row>
    <row r="123" spans="1:10" ht="26.25" customHeight="1" x14ac:dyDescent="0.2">
      <c r="A123" s="368" t="s">
        <v>2198</v>
      </c>
      <c r="B123" s="368" t="s">
        <v>2197</v>
      </c>
      <c r="C123" s="368" t="s">
        <v>1010</v>
      </c>
      <c r="D123" s="368">
        <v>12</v>
      </c>
      <c r="E123" s="368">
        <v>0</v>
      </c>
      <c r="F123" s="367">
        <v>4465.5600000000004</v>
      </c>
      <c r="G123" s="366">
        <v>0</v>
      </c>
      <c r="H123" s="366">
        <v>3897.24</v>
      </c>
      <c r="I123" s="366">
        <v>568.32000000000005</v>
      </c>
      <c r="J123" s="365">
        <v>0.12726735280681481</v>
      </c>
    </row>
    <row r="124" spans="1:10" ht="26.25" customHeight="1" x14ac:dyDescent="0.2">
      <c r="A124" s="368" t="s">
        <v>1437</v>
      </c>
      <c r="B124" s="368" t="s">
        <v>1436</v>
      </c>
      <c r="C124" s="368" t="s">
        <v>1010</v>
      </c>
      <c r="D124" s="368">
        <v>2</v>
      </c>
      <c r="E124" s="368">
        <v>0</v>
      </c>
      <c r="F124" s="367">
        <v>740.8</v>
      </c>
      <c r="G124" s="366">
        <v>0</v>
      </c>
      <c r="H124" s="366">
        <v>602.67999999999995</v>
      </c>
      <c r="I124" s="366">
        <v>138.12</v>
      </c>
      <c r="J124" s="365">
        <v>0.18644708423326134</v>
      </c>
    </row>
    <row r="125" spans="1:10" ht="26.25" customHeight="1" x14ac:dyDescent="0.2">
      <c r="A125" s="368" t="s">
        <v>1435</v>
      </c>
      <c r="B125" s="368" t="s">
        <v>1434</v>
      </c>
      <c r="C125" s="368" t="s">
        <v>1010</v>
      </c>
      <c r="D125" s="368">
        <v>5</v>
      </c>
      <c r="E125" s="368">
        <v>0</v>
      </c>
      <c r="F125" s="367">
        <v>762.21</v>
      </c>
      <c r="G125" s="366">
        <v>0</v>
      </c>
      <c r="H125" s="366">
        <v>615.95000000000005</v>
      </c>
      <c r="I125" s="366">
        <v>146.26</v>
      </c>
      <c r="J125" s="365">
        <v>0.19188937431941328</v>
      </c>
    </row>
    <row r="126" spans="1:10" ht="26.25" customHeight="1" x14ac:dyDescent="0.2">
      <c r="A126" s="368" t="s">
        <v>1429</v>
      </c>
      <c r="B126" s="368" t="s">
        <v>1428</v>
      </c>
      <c r="C126" s="368" t="s">
        <v>1010</v>
      </c>
      <c r="D126" s="368">
        <v>22</v>
      </c>
      <c r="E126" s="368">
        <v>0</v>
      </c>
      <c r="F126" s="367">
        <v>13134.88</v>
      </c>
      <c r="G126" s="366">
        <v>0</v>
      </c>
      <c r="H126" s="366">
        <v>10007.58</v>
      </c>
      <c r="I126" s="366">
        <v>3127.3</v>
      </c>
      <c r="J126" s="365">
        <v>0.23809125016749297</v>
      </c>
    </row>
    <row r="127" spans="1:10" ht="26.25" customHeight="1" x14ac:dyDescent="0.2">
      <c r="A127" s="368" t="s">
        <v>1421</v>
      </c>
      <c r="B127" s="368" t="s">
        <v>1420</v>
      </c>
      <c r="C127" s="368" t="s">
        <v>1010</v>
      </c>
      <c r="D127" s="368">
        <v>1</v>
      </c>
      <c r="E127" s="368">
        <v>0</v>
      </c>
      <c r="F127" s="367">
        <v>464.16</v>
      </c>
      <c r="G127" s="366">
        <v>0</v>
      </c>
      <c r="H127" s="366">
        <v>383.38</v>
      </c>
      <c r="I127" s="366">
        <v>80.78</v>
      </c>
      <c r="J127" s="365">
        <v>0.1740348155808342</v>
      </c>
    </row>
    <row r="128" spans="1:10" ht="26.25" customHeight="1" x14ac:dyDescent="0.2">
      <c r="A128" s="368" t="s">
        <v>2192</v>
      </c>
      <c r="B128" s="368" t="s">
        <v>2191</v>
      </c>
      <c r="C128" s="368" t="s">
        <v>1010</v>
      </c>
      <c r="D128" s="368">
        <v>1</v>
      </c>
      <c r="E128" s="368">
        <v>0</v>
      </c>
      <c r="F128" s="367">
        <v>211.32</v>
      </c>
      <c r="G128" s="366">
        <v>0</v>
      </c>
      <c r="H128" s="366">
        <v>144.27000000000001</v>
      </c>
      <c r="I128" s="366">
        <v>67.05</v>
      </c>
      <c r="J128" s="365">
        <v>0.31729131175468483</v>
      </c>
    </row>
    <row r="129" spans="1:10" ht="26.25" customHeight="1" x14ac:dyDescent="0.2">
      <c r="A129" s="368" t="s">
        <v>5225</v>
      </c>
      <c r="B129" s="368" t="s">
        <v>5224</v>
      </c>
      <c r="C129" s="368" t="s">
        <v>1010</v>
      </c>
      <c r="D129" s="368">
        <v>1</v>
      </c>
      <c r="E129" s="368">
        <v>0</v>
      </c>
      <c r="F129" s="367">
        <v>1935.46</v>
      </c>
      <c r="G129" s="366">
        <v>0</v>
      </c>
      <c r="H129" s="366">
        <v>2569.52</v>
      </c>
      <c r="I129" s="366">
        <v>-634.05999999999995</v>
      </c>
      <c r="J129" s="365">
        <v>-0.32760170708772074</v>
      </c>
    </row>
    <row r="130" spans="1:10" ht="26.25" customHeight="1" x14ac:dyDescent="0.2">
      <c r="A130" s="368" t="s">
        <v>2190</v>
      </c>
      <c r="B130" s="368" t="s">
        <v>2189</v>
      </c>
      <c r="C130" s="368" t="s">
        <v>1010</v>
      </c>
      <c r="D130" s="368">
        <v>2</v>
      </c>
      <c r="E130" s="368">
        <v>0</v>
      </c>
      <c r="F130" s="367">
        <v>197.72</v>
      </c>
      <c r="G130" s="366">
        <v>0</v>
      </c>
      <c r="H130" s="366">
        <v>163.63999999999999</v>
      </c>
      <c r="I130" s="366">
        <v>34.08</v>
      </c>
      <c r="J130" s="365">
        <v>0.17236496055027312</v>
      </c>
    </row>
    <row r="131" spans="1:10" ht="26.25" customHeight="1" x14ac:dyDescent="0.2">
      <c r="A131" s="368" t="s">
        <v>1409</v>
      </c>
      <c r="B131" s="368" t="s">
        <v>1408</v>
      </c>
      <c r="C131" s="368" t="s">
        <v>1010</v>
      </c>
      <c r="D131" s="368">
        <v>2</v>
      </c>
      <c r="E131" s="368">
        <v>0</v>
      </c>
      <c r="F131" s="367">
        <v>435.88</v>
      </c>
      <c r="G131" s="366">
        <v>0</v>
      </c>
      <c r="H131" s="366">
        <v>298.8</v>
      </c>
      <c r="I131" s="366">
        <v>137.08000000000001</v>
      </c>
      <c r="J131" s="365">
        <v>0.31449022666789023</v>
      </c>
    </row>
    <row r="132" spans="1:10" ht="26.25" customHeight="1" x14ac:dyDescent="0.2">
      <c r="A132" s="368" t="s">
        <v>2188</v>
      </c>
      <c r="B132" s="368" t="s">
        <v>2187</v>
      </c>
      <c r="C132" s="368" t="s">
        <v>1010</v>
      </c>
      <c r="D132" s="368">
        <v>9</v>
      </c>
      <c r="E132" s="368">
        <v>0</v>
      </c>
      <c r="F132" s="367">
        <v>5145.93</v>
      </c>
      <c r="G132" s="366">
        <v>0</v>
      </c>
      <c r="H132" s="366">
        <v>4535.46</v>
      </c>
      <c r="I132" s="366">
        <v>610.47</v>
      </c>
      <c r="J132" s="365">
        <v>0.11863161760847893</v>
      </c>
    </row>
    <row r="133" spans="1:10" ht="26.25" customHeight="1" x14ac:dyDescent="0.2">
      <c r="A133" s="368" t="s">
        <v>6001</v>
      </c>
      <c r="B133" s="368" t="s">
        <v>6000</v>
      </c>
      <c r="C133" s="368" t="s">
        <v>1010</v>
      </c>
      <c r="D133" s="368">
        <v>6</v>
      </c>
      <c r="E133" s="368">
        <v>0</v>
      </c>
      <c r="F133" s="367">
        <v>5559.66</v>
      </c>
      <c r="G133" s="366">
        <v>0</v>
      </c>
      <c r="H133" s="366">
        <v>4890.3599999999997</v>
      </c>
      <c r="I133" s="366">
        <v>669.3</v>
      </c>
      <c r="J133" s="365">
        <v>0.12038505951802808</v>
      </c>
    </row>
    <row r="134" spans="1:10" ht="26.25" customHeight="1" x14ac:dyDescent="0.2">
      <c r="A134" s="368" t="s">
        <v>1407</v>
      </c>
      <c r="B134" s="368" t="s">
        <v>1406</v>
      </c>
      <c r="C134" s="368" t="s">
        <v>1010</v>
      </c>
      <c r="D134" s="368">
        <v>1</v>
      </c>
      <c r="E134" s="368">
        <v>0</v>
      </c>
      <c r="F134" s="367">
        <v>521.23</v>
      </c>
      <c r="G134" s="366">
        <v>0</v>
      </c>
      <c r="H134" s="366">
        <v>454.32</v>
      </c>
      <c r="I134" s="366">
        <v>66.91</v>
      </c>
      <c r="J134" s="365">
        <v>0.12836943383918809</v>
      </c>
    </row>
    <row r="135" spans="1:10" ht="26.25" customHeight="1" x14ac:dyDescent="0.2">
      <c r="A135" s="368" t="s">
        <v>1405</v>
      </c>
      <c r="B135" s="368" t="s">
        <v>1404</v>
      </c>
      <c r="C135" s="368" t="s">
        <v>1010</v>
      </c>
      <c r="D135" s="368">
        <v>6</v>
      </c>
      <c r="E135" s="368">
        <v>0</v>
      </c>
      <c r="F135" s="367">
        <v>3781.26</v>
      </c>
      <c r="G135" s="366">
        <v>0</v>
      </c>
      <c r="H135" s="366">
        <v>3330.9</v>
      </c>
      <c r="I135" s="366">
        <v>450.36</v>
      </c>
      <c r="J135" s="365">
        <v>0.11910315609082686</v>
      </c>
    </row>
    <row r="136" spans="1:10" ht="26.25" customHeight="1" x14ac:dyDescent="0.2">
      <c r="A136" s="368" t="s">
        <v>2186</v>
      </c>
      <c r="B136" s="368" t="s">
        <v>2185</v>
      </c>
      <c r="C136" s="368" t="s">
        <v>1010</v>
      </c>
      <c r="D136" s="368">
        <v>2</v>
      </c>
      <c r="E136" s="368">
        <v>0</v>
      </c>
      <c r="F136" s="367">
        <v>1163.79</v>
      </c>
      <c r="G136" s="366">
        <v>0</v>
      </c>
      <c r="H136" s="366">
        <v>919.54</v>
      </c>
      <c r="I136" s="366">
        <v>244.25</v>
      </c>
      <c r="J136" s="365">
        <v>0.20987463373976406</v>
      </c>
    </row>
    <row r="137" spans="1:10" ht="26.25" customHeight="1" x14ac:dyDescent="0.2">
      <c r="A137" s="368" t="s">
        <v>2184</v>
      </c>
      <c r="B137" s="368" t="s">
        <v>2183</v>
      </c>
      <c r="C137" s="368" t="s">
        <v>1010</v>
      </c>
      <c r="D137" s="368">
        <v>2</v>
      </c>
      <c r="E137" s="368">
        <v>0</v>
      </c>
      <c r="F137" s="367">
        <v>860.63</v>
      </c>
      <c r="G137" s="366">
        <v>0</v>
      </c>
      <c r="H137" s="366">
        <v>402.74</v>
      </c>
      <c r="I137" s="366">
        <v>457.89</v>
      </c>
      <c r="J137" s="365">
        <v>0.53204048197250853</v>
      </c>
    </row>
    <row r="138" spans="1:10" ht="26.25" customHeight="1" x14ac:dyDescent="0.2">
      <c r="A138" s="368" t="s">
        <v>1403</v>
      </c>
      <c r="B138" s="368" t="s">
        <v>1402</v>
      </c>
      <c r="C138" s="368" t="s">
        <v>1010</v>
      </c>
      <c r="D138" s="368">
        <v>18</v>
      </c>
      <c r="E138" s="368">
        <v>0</v>
      </c>
      <c r="F138" s="367">
        <v>9603.2900000000009</v>
      </c>
      <c r="G138" s="366">
        <v>0</v>
      </c>
      <c r="H138" s="366">
        <v>7761.78</v>
      </c>
      <c r="I138" s="366">
        <v>1841.51</v>
      </c>
      <c r="J138" s="365">
        <v>0.19175824118609353</v>
      </c>
    </row>
    <row r="139" spans="1:10" ht="26.25" customHeight="1" x14ac:dyDescent="0.2">
      <c r="A139" s="368" t="s">
        <v>5245</v>
      </c>
      <c r="B139" s="368" t="s">
        <v>5244</v>
      </c>
      <c r="C139" s="368" t="s">
        <v>1010</v>
      </c>
      <c r="D139" s="368">
        <v>2</v>
      </c>
      <c r="E139" s="368">
        <v>0</v>
      </c>
      <c r="F139" s="367">
        <v>283.22000000000003</v>
      </c>
      <c r="G139" s="366">
        <v>0</v>
      </c>
      <c r="H139" s="366">
        <v>234.38</v>
      </c>
      <c r="I139" s="366">
        <v>48.84</v>
      </c>
      <c r="J139" s="365">
        <v>0.1724454487677424</v>
      </c>
    </row>
    <row r="140" spans="1:10" ht="26.25" customHeight="1" x14ac:dyDescent="0.2">
      <c r="A140" s="368" t="s">
        <v>1401</v>
      </c>
      <c r="B140" s="368" t="s">
        <v>1400</v>
      </c>
      <c r="C140" s="368" t="s">
        <v>1010</v>
      </c>
      <c r="D140" s="368">
        <v>6</v>
      </c>
      <c r="E140" s="368">
        <v>0</v>
      </c>
      <c r="F140" s="367">
        <v>2983.74</v>
      </c>
      <c r="G140" s="366">
        <v>0</v>
      </c>
      <c r="H140" s="366">
        <v>2602.08</v>
      </c>
      <c r="I140" s="366">
        <v>381.66</v>
      </c>
      <c r="J140" s="365">
        <v>0.1279132900319733</v>
      </c>
    </row>
    <row r="141" spans="1:10" ht="26.25" customHeight="1" x14ac:dyDescent="0.2">
      <c r="A141" s="368" t="s">
        <v>1399</v>
      </c>
      <c r="B141" s="368" t="s">
        <v>1398</v>
      </c>
      <c r="C141" s="368" t="s">
        <v>1010</v>
      </c>
      <c r="D141" s="368">
        <v>4</v>
      </c>
      <c r="E141" s="368">
        <v>0</v>
      </c>
      <c r="F141" s="367">
        <v>7247.64</v>
      </c>
      <c r="G141" s="366">
        <v>0</v>
      </c>
      <c r="H141" s="366">
        <v>6165.56</v>
      </c>
      <c r="I141" s="366">
        <v>1082.08</v>
      </c>
      <c r="J141" s="365">
        <v>0.14930101384726616</v>
      </c>
    </row>
    <row r="142" spans="1:10" ht="26.25" customHeight="1" x14ac:dyDescent="0.2">
      <c r="A142" s="368" t="s">
        <v>1397</v>
      </c>
      <c r="B142" s="368" t="s">
        <v>1396</v>
      </c>
      <c r="C142" s="368" t="s">
        <v>1010</v>
      </c>
      <c r="D142" s="368">
        <v>4</v>
      </c>
      <c r="E142" s="368">
        <v>0</v>
      </c>
      <c r="F142" s="367">
        <v>1480.36</v>
      </c>
      <c r="G142" s="366">
        <v>0</v>
      </c>
      <c r="H142" s="366">
        <v>1418.96</v>
      </c>
      <c r="I142" s="366">
        <v>61.4</v>
      </c>
      <c r="J142" s="365">
        <v>4.1476397633008186E-2</v>
      </c>
    </row>
    <row r="143" spans="1:10" ht="26.25" customHeight="1" x14ac:dyDescent="0.2">
      <c r="A143" s="368" t="s">
        <v>2178</v>
      </c>
      <c r="B143" s="368" t="s">
        <v>2177</v>
      </c>
      <c r="C143" s="368" t="s">
        <v>1010</v>
      </c>
      <c r="D143" s="368">
        <v>1</v>
      </c>
      <c r="E143" s="368">
        <v>0</v>
      </c>
      <c r="F143" s="367">
        <v>636.66999999999996</v>
      </c>
      <c r="G143" s="366">
        <v>0</v>
      </c>
      <c r="H143" s="366">
        <v>485.08</v>
      </c>
      <c r="I143" s="366">
        <v>151.59</v>
      </c>
      <c r="J143" s="365">
        <v>0.23809822985219972</v>
      </c>
    </row>
    <row r="144" spans="1:10" ht="26.25" customHeight="1" x14ac:dyDescent="0.2">
      <c r="A144" s="368" t="s">
        <v>1395</v>
      </c>
      <c r="B144" s="368" t="s">
        <v>1394</v>
      </c>
      <c r="C144" s="368" t="s">
        <v>1010</v>
      </c>
      <c r="D144" s="368">
        <v>21</v>
      </c>
      <c r="E144" s="368">
        <v>0</v>
      </c>
      <c r="F144" s="367">
        <v>5407.15</v>
      </c>
      <c r="G144" s="366">
        <v>0</v>
      </c>
      <c r="H144" s="366">
        <v>4420.08</v>
      </c>
      <c r="I144" s="366">
        <v>987.07</v>
      </c>
      <c r="J144" s="365">
        <v>0.18254903229982522</v>
      </c>
    </row>
    <row r="145" spans="1:10" ht="26.25" customHeight="1" x14ac:dyDescent="0.2">
      <c r="A145" s="368" t="s">
        <v>7890</v>
      </c>
      <c r="B145" s="368" t="s">
        <v>7889</v>
      </c>
      <c r="C145" s="368" t="s">
        <v>1010</v>
      </c>
      <c r="D145" s="368">
        <v>1</v>
      </c>
      <c r="E145" s="368">
        <v>0</v>
      </c>
      <c r="F145" s="367">
        <v>387.51</v>
      </c>
      <c r="G145" s="366">
        <v>0</v>
      </c>
      <c r="H145" s="366">
        <v>221.83</v>
      </c>
      <c r="I145" s="366">
        <v>165.68</v>
      </c>
      <c r="J145" s="365">
        <v>0.4275502567675673</v>
      </c>
    </row>
    <row r="146" spans="1:10" ht="26.25" customHeight="1" x14ac:dyDescent="0.2">
      <c r="A146" s="368" t="s">
        <v>1393</v>
      </c>
      <c r="B146" s="368" t="s">
        <v>1392</v>
      </c>
      <c r="C146" s="368" t="s">
        <v>1010</v>
      </c>
      <c r="D146" s="368">
        <v>24</v>
      </c>
      <c r="E146" s="368">
        <v>0</v>
      </c>
      <c r="F146" s="367">
        <v>9573.1200000000008</v>
      </c>
      <c r="G146" s="366">
        <v>0</v>
      </c>
      <c r="H146" s="366">
        <v>8354.64</v>
      </c>
      <c r="I146" s="366">
        <v>1218.48</v>
      </c>
      <c r="J146" s="365">
        <v>0.12728138788608104</v>
      </c>
    </row>
    <row r="147" spans="1:10" ht="26.25" customHeight="1" x14ac:dyDescent="0.2">
      <c r="A147" s="368" t="s">
        <v>2984</v>
      </c>
      <c r="B147" s="368" t="s">
        <v>2983</v>
      </c>
      <c r="C147" s="368" t="s">
        <v>1010</v>
      </c>
      <c r="D147" s="368">
        <v>2</v>
      </c>
      <c r="E147" s="368">
        <v>0</v>
      </c>
      <c r="F147" s="367">
        <v>1261.06</v>
      </c>
      <c r="G147" s="366">
        <v>0</v>
      </c>
      <c r="H147" s="366">
        <v>934.84</v>
      </c>
      <c r="I147" s="366">
        <v>326.22000000000003</v>
      </c>
      <c r="J147" s="365">
        <v>0.25868713621873662</v>
      </c>
    </row>
    <row r="148" spans="1:10" ht="26.25" customHeight="1" x14ac:dyDescent="0.2">
      <c r="A148" s="368" t="s">
        <v>4477</v>
      </c>
      <c r="B148" s="368" t="s">
        <v>4476</v>
      </c>
      <c r="C148" s="368" t="s">
        <v>1010</v>
      </c>
      <c r="D148" s="368">
        <v>2</v>
      </c>
      <c r="E148" s="368">
        <v>0</v>
      </c>
      <c r="F148" s="367">
        <v>310.56</v>
      </c>
      <c r="G148" s="366">
        <v>0</v>
      </c>
      <c r="H148" s="366">
        <v>257.02</v>
      </c>
      <c r="I148" s="366">
        <v>53.54</v>
      </c>
      <c r="J148" s="365">
        <v>0.17239824832560535</v>
      </c>
    </row>
    <row r="149" spans="1:10" ht="26.25" customHeight="1" x14ac:dyDescent="0.2">
      <c r="A149" s="368" t="s">
        <v>4117</v>
      </c>
      <c r="B149" s="368" t="s">
        <v>4116</v>
      </c>
      <c r="C149" s="368" t="s">
        <v>1010</v>
      </c>
      <c r="D149" s="368">
        <v>1</v>
      </c>
      <c r="E149" s="368">
        <v>0</v>
      </c>
      <c r="F149" s="367">
        <v>405.17</v>
      </c>
      <c r="G149" s="366">
        <v>0</v>
      </c>
      <c r="H149" s="366">
        <v>248.92</v>
      </c>
      <c r="I149" s="366">
        <v>156.25</v>
      </c>
      <c r="J149" s="365">
        <v>0.38564059530567418</v>
      </c>
    </row>
    <row r="150" spans="1:10" ht="26.25" customHeight="1" x14ac:dyDescent="0.2">
      <c r="A150" s="368" t="s">
        <v>1389</v>
      </c>
      <c r="B150" s="368" t="s">
        <v>1388</v>
      </c>
      <c r="C150" s="368" t="s">
        <v>1010</v>
      </c>
      <c r="D150" s="368">
        <v>16</v>
      </c>
      <c r="E150" s="368">
        <v>0</v>
      </c>
      <c r="F150" s="367">
        <v>2739.63</v>
      </c>
      <c r="G150" s="366">
        <v>0</v>
      </c>
      <c r="H150" s="366">
        <v>2165.7600000000002</v>
      </c>
      <c r="I150" s="366">
        <v>573.87</v>
      </c>
      <c r="J150" s="365">
        <v>0.2094698919197118</v>
      </c>
    </row>
    <row r="151" spans="1:10" ht="26.25" customHeight="1" x14ac:dyDescent="0.2">
      <c r="A151" s="368" t="s">
        <v>1385</v>
      </c>
      <c r="B151" s="368" t="s">
        <v>1384</v>
      </c>
      <c r="C151" s="368" t="s">
        <v>1010</v>
      </c>
      <c r="D151" s="368">
        <v>12</v>
      </c>
      <c r="E151" s="368">
        <v>0</v>
      </c>
      <c r="F151" s="367">
        <v>1751.64</v>
      </c>
      <c r="G151" s="366">
        <v>0</v>
      </c>
      <c r="H151" s="366">
        <v>1525.2</v>
      </c>
      <c r="I151" s="366">
        <v>226.44</v>
      </c>
      <c r="J151" s="365">
        <v>0.12927313831609236</v>
      </c>
    </row>
    <row r="152" spans="1:10" ht="26.25" customHeight="1" x14ac:dyDescent="0.2">
      <c r="A152" s="368" t="s">
        <v>1383</v>
      </c>
      <c r="B152" s="368" t="s">
        <v>1382</v>
      </c>
      <c r="C152" s="368" t="s">
        <v>1010</v>
      </c>
      <c r="D152" s="368">
        <v>56</v>
      </c>
      <c r="E152" s="368">
        <v>0</v>
      </c>
      <c r="F152" s="367">
        <v>8191.24</v>
      </c>
      <c r="G152" s="366">
        <v>0</v>
      </c>
      <c r="H152" s="366">
        <v>6440</v>
      </c>
      <c r="I152" s="366">
        <v>1751.24</v>
      </c>
      <c r="J152" s="365">
        <v>0.21379424848985012</v>
      </c>
    </row>
    <row r="153" spans="1:10" ht="26.25" customHeight="1" x14ac:dyDescent="0.2">
      <c r="A153" s="368" t="s">
        <v>1381</v>
      </c>
      <c r="B153" s="368" t="s">
        <v>1380</v>
      </c>
      <c r="C153" s="368" t="s">
        <v>1010</v>
      </c>
      <c r="D153" s="368">
        <v>2</v>
      </c>
      <c r="E153" s="368">
        <v>0</v>
      </c>
      <c r="F153" s="367">
        <v>422.38</v>
      </c>
      <c r="G153" s="366">
        <v>0</v>
      </c>
      <c r="H153" s="366">
        <v>321.12</v>
      </c>
      <c r="I153" s="366">
        <v>101.26</v>
      </c>
      <c r="J153" s="365">
        <v>0.23973672995880488</v>
      </c>
    </row>
    <row r="154" spans="1:10" ht="26.25" customHeight="1" x14ac:dyDescent="0.2">
      <c r="A154" s="368" t="s">
        <v>15842</v>
      </c>
      <c r="B154" s="368" t="s">
        <v>15841</v>
      </c>
      <c r="C154" s="368" t="s">
        <v>1010</v>
      </c>
      <c r="D154" s="368">
        <v>12</v>
      </c>
      <c r="E154" s="368">
        <v>0</v>
      </c>
      <c r="F154" s="367">
        <v>2079.84</v>
      </c>
      <c r="G154" s="366">
        <v>0</v>
      </c>
      <c r="H154" s="366">
        <v>1559.04</v>
      </c>
      <c r="I154" s="366">
        <v>520.79999999999995</v>
      </c>
      <c r="J154" s="365">
        <v>0.25040387722132473</v>
      </c>
    </row>
    <row r="155" spans="1:10" ht="26.25" customHeight="1" x14ac:dyDescent="0.2">
      <c r="A155" s="368" t="s">
        <v>1379</v>
      </c>
      <c r="B155" s="368" t="s">
        <v>1378</v>
      </c>
      <c r="C155" s="368" t="s">
        <v>1010</v>
      </c>
      <c r="D155" s="368">
        <v>3</v>
      </c>
      <c r="E155" s="368">
        <v>0</v>
      </c>
      <c r="F155" s="367">
        <v>449.85</v>
      </c>
      <c r="G155" s="366">
        <v>0</v>
      </c>
      <c r="H155" s="366">
        <v>345.3</v>
      </c>
      <c r="I155" s="366">
        <v>104.55</v>
      </c>
      <c r="J155" s="365">
        <v>0.23241080360120039</v>
      </c>
    </row>
    <row r="156" spans="1:10" ht="26.25" customHeight="1" x14ac:dyDescent="0.2">
      <c r="A156" s="368" t="s">
        <v>1375</v>
      </c>
      <c r="B156" s="368" t="s">
        <v>1374</v>
      </c>
      <c r="C156" s="368" t="s">
        <v>1010</v>
      </c>
      <c r="D156" s="368">
        <v>4</v>
      </c>
      <c r="E156" s="368">
        <v>0</v>
      </c>
      <c r="F156" s="367">
        <v>1346.6</v>
      </c>
      <c r="G156" s="366">
        <v>0</v>
      </c>
      <c r="H156" s="366">
        <v>1026</v>
      </c>
      <c r="I156" s="366">
        <v>320.60000000000002</v>
      </c>
      <c r="J156" s="365">
        <v>0.23808109312342196</v>
      </c>
    </row>
    <row r="157" spans="1:10" ht="26.25" customHeight="1" x14ac:dyDescent="0.2">
      <c r="A157" s="368" t="s">
        <v>1373</v>
      </c>
      <c r="B157" s="368" t="s">
        <v>1372</v>
      </c>
      <c r="C157" s="368" t="s">
        <v>1010</v>
      </c>
      <c r="D157" s="368">
        <v>1</v>
      </c>
      <c r="E157" s="368">
        <v>0</v>
      </c>
      <c r="F157" s="367">
        <v>682.31</v>
      </c>
      <c r="G157" s="366">
        <v>0</v>
      </c>
      <c r="H157" s="366">
        <v>512.6</v>
      </c>
      <c r="I157" s="366">
        <v>169.71</v>
      </c>
      <c r="J157" s="365">
        <v>0.24872858378156557</v>
      </c>
    </row>
    <row r="158" spans="1:10" ht="26.25" customHeight="1" x14ac:dyDescent="0.2">
      <c r="A158" s="368" t="s">
        <v>1371</v>
      </c>
      <c r="B158" s="368" t="s">
        <v>1370</v>
      </c>
      <c r="C158" s="368" t="s">
        <v>1010</v>
      </c>
      <c r="D158" s="368">
        <v>3</v>
      </c>
      <c r="E158" s="368">
        <v>0</v>
      </c>
      <c r="F158" s="367">
        <v>1695.24</v>
      </c>
      <c r="G158" s="366">
        <v>0</v>
      </c>
      <c r="H158" s="366">
        <v>1291.5899999999999</v>
      </c>
      <c r="I158" s="366">
        <v>403.65</v>
      </c>
      <c r="J158" s="365">
        <v>0.23810787853047355</v>
      </c>
    </row>
    <row r="159" spans="1:10" ht="26.25" customHeight="1" x14ac:dyDescent="0.2">
      <c r="A159" s="368" t="s">
        <v>1369</v>
      </c>
      <c r="B159" s="368" t="s">
        <v>1368</v>
      </c>
      <c r="C159" s="368" t="s">
        <v>1010</v>
      </c>
      <c r="D159" s="368">
        <v>3</v>
      </c>
      <c r="E159" s="368">
        <v>0</v>
      </c>
      <c r="F159" s="367">
        <v>1225.83</v>
      </c>
      <c r="G159" s="366">
        <v>0</v>
      </c>
      <c r="H159" s="366">
        <v>893.1</v>
      </c>
      <c r="I159" s="366">
        <v>332.73</v>
      </c>
      <c r="J159" s="365">
        <v>0.27143241721935341</v>
      </c>
    </row>
    <row r="160" spans="1:10" ht="26.25" customHeight="1" x14ac:dyDescent="0.2">
      <c r="A160" s="368" t="s">
        <v>2168</v>
      </c>
      <c r="B160" s="368" t="s">
        <v>2167</v>
      </c>
      <c r="C160" s="368" t="s">
        <v>1010</v>
      </c>
      <c r="D160" s="368">
        <v>19</v>
      </c>
      <c r="E160" s="368">
        <v>0</v>
      </c>
      <c r="F160" s="367">
        <v>6649.12</v>
      </c>
      <c r="G160" s="366">
        <v>0</v>
      </c>
      <c r="H160" s="366">
        <v>5532.8</v>
      </c>
      <c r="I160" s="366">
        <v>1116.32</v>
      </c>
      <c r="J160" s="365">
        <v>0.16788988618042688</v>
      </c>
    </row>
    <row r="161" spans="1:10" ht="26.25" customHeight="1" x14ac:dyDescent="0.2">
      <c r="A161" s="368" t="s">
        <v>1363</v>
      </c>
      <c r="B161" s="368" t="s">
        <v>1362</v>
      </c>
      <c r="C161" s="368" t="s">
        <v>1010</v>
      </c>
      <c r="D161" s="368">
        <v>1</v>
      </c>
      <c r="E161" s="368">
        <v>0</v>
      </c>
      <c r="F161" s="367">
        <v>404.62</v>
      </c>
      <c r="G161" s="366">
        <v>0</v>
      </c>
      <c r="H161" s="366">
        <v>277.18</v>
      </c>
      <c r="I161" s="366">
        <v>127.44</v>
      </c>
      <c r="J161" s="365">
        <v>0.31496218674311699</v>
      </c>
    </row>
    <row r="162" spans="1:10" ht="26.25" customHeight="1" x14ac:dyDescent="0.2">
      <c r="A162" s="368" t="s">
        <v>5243</v>
      </c>
      <c r="B162" s="368" t="s">
        <v>5242</v>
      </c>
      <c r="C162" s="368" t="s">
        <v>1010</v>
      </c>
      <c r="D162" s="368">
        <v>0</v>
      </c>
      <c r="E162" s="368">
        <v>0</v>
      </c>
      <c r="F162" s="367">
        <v>0</v>
      </c>
      <c r="G162" s="366">
        <v>-343.64</v>
      </c>
      <c r="H162" s="366">
        <v>-261</v>
      </c>
      <c r="I162" s="366">
        <v>-82.64</v>
      </c>
      <c r="J162" s="365">
        <v>0.24048422768013036</v>
      </c>
    </row>
    <row r="163" spans="1:10" ht="26.25" customHeight="1" x14ac:dyDescent="0.2">
      <c r="A163" s="368" t="s">
        <v>1359</v>
      </c>
      <c r="B163" s="368" t="s">
        <v>1358</v>
      </c>
      <c r="C163" s="368" t="s">
        <v>1010</v>
      </c>
      <c r="D163" s="368">
        <v>10</v>
      </c>
      <c r="E163" s="368">
        <v>0</v>
      </c>
      <c r="F163" s="367">
        <v>4656.57</v>
      </c>
      <c r="G163" s="366">
        <v>0</v>
      </c>
      <c r="H163" s="366">
        <v>3867</v>
      </c>
      <c r="I163" s="366">
        <v>789.57</v>
      </c>
      <c r="J163" s="365">
        <v>0.16956042752498082</v>
      </c>
    </row>
    <row r="164" spans="1:10" ht="26.25" customHeight="1" x14ac:dyDescent="0.2">
      <c r="A164" s="368" t="s">
        <v>1357</v>
      </c>
      <c r="B164" s="368" t="s">
        <v>1356</v>
      </c>
      <c r="C164" s="368" t="s">
        <v>1010</v>
      </c>
      <c r="D164" s="368">
        <v>1</v>
      </c>
      <c r="E164" s="368">
        <v>0</v>
      </c>
      <c r="F164" s="367">
        <v>364.07</v>
      </c>
      <c r="G164" s="366">
        <v>0</v>
      </c>
      <c r="H164" s="366">
        <v>277.39</v>
      </c>
      <c r="I164" s="366">
        <v>86.68</v>
      </c>
      <c r="J164" s="365">
        <v>0.23808608234680145</v>
      </c>
    </row>
    <row r="165" spans="1:10" ht="26.25" customHeight="1" x14ac:dyDescent="0.2">
      <c r="A165" s="368" t="s">
        <v>1351</v>
      </c>
      <c r="B165" s="368" t="s">
        <v>1350</v>
      </c>
      <c r="C165" s="368" t="s">
        <v>1010</v>
      </c>
      <c r="D165" s="368">
        <v>3</v>
      </c>
      <c r="E165" s="368">
        <v>0</v>
      </c>
      <c r="F165" s="367">
        <v>545.73</v>
      </c>
      <c r="G165" s="366">
        <v>0</v>
      </c>
      <c r="H165" s="366">
        <v>443.88</v>
      </c>
      <c r="I165" s="366">
        <v>101.85</v>
      </c>
      <c r="J165" s="365">
        <v>0.18663075147050739</v>
      </c>
    </row>
    <row r="166" spans="1:10" ht="26.25" customHeight="1" x14ac:dyDescent="0.2">
      <c r="A166" s="368" t="s">
        <v>3056</v>
      </c>
      <c r="B166" s="368" t="s">
        <v>3055</v>
      </c>
      <c r="C166" s="368" t="s">
        <v>1010</v>
      </c>
      <c r="D166" s="368">
        <v>2</v>
      </c>
      <c r="E166" s="368">
        <v>0</v>
      </c>
      <c r="F166" s="367">
        <v>415.06</v>
      </c>
      <c r="G166" s="366">
        <v>0</v>
      </c>
      <c r="H166" s="366">
        <v>287.7</v>
      </c>
      <c r="I166" s="366">
        <v>127.36</v>
      </c>
      <c r="J166" s="365">
        <v>0.30684720281405098</v>
      </c>
    </row>
    <row r="167" spans="1:10" ht="26.25" customHeight="1" x14ac:dyDescent="0.2">
      <c r="A167" s="368" t="s">
        <v>2078</v>
      </c>
      <c r="B167" s="368" t="s">
        <v>2077</v>
      </c>
      <c r="C167" s="368" t="s">
        <v>1010</v>
      </c>
      <c r="D167" s="368">
        <v>8</v>
      </c>
      <c r="E167" s="368">
        <v>0</v>
      </c>
      <c r="F167" s="367">
        <v>5124.6899999999996</v>
      </c>
      <c r="G167" s="366">
        <v>0</v>
      </c>
      <c r="H167" s="366">
        <v>4117.6000000000004</v>
      </c>
      <c r="I167" s="366">
        <v>1007.09</v>
      </c>
      <c r="J167" s="365">
        <v>0.19651693917756555</v>
      </c>
    </row>
    <row r="168" spans="1:10" ht="26.25" customHeight="1" x14ac:dyDescent="0.2">
      <c r="A168" s="368" t="s">
        <v>1349</v>
      </c>
      <c r="B168" s="368" t="s">
        <v>1348</v>
      </c>
      <c r="C168" s="368" t="s">
        <v>1010</v>
      </c>
      <c r="D168" s="368">
        <v>1</v>
      </c>
      <c r="E168" s="368">
        <v>0</v>
      </c>
      <c r="F168" s="367">
        <v>185.34</v>
      </c>
      <c r="G168" s="366">
        <v>0</v>
      </c>
      <c r="H168" s="366">
        <v>140.16999999999999</v>
      </c>
      <c r="I168" s="366">
        <v>45.17</v>
      </c>
      <c r="J168" s="365">
        <v>0.24371425488291787</v>
      </c>
    </row>
    <row r="169" spans="1:10" ht="26.25" customHeight="1" x14ac:dyDescent="0.2">
      <c r="A169" s="368" t="s">
        <v>6683</v>
      </c>
      <c r="B169" s="368" t="s">
        <v>6682</v>
      </c>
      <c r="C169" s="368" t="s">
        <v>1010</v>
      </c>
      <c r="D169" s="368">
        <v>3</v>
      </c>
      <c r="E169" s="368">
        <v>0</v>
      </c>
      <c r="F169" s="367">
        <v>571.59</v>
      </c>
      <c r="G169" s="366">
        <v>0</v>
      </c>
      <c r="H169" s="366">
        <v>498.84</v>
      </c>
      <c r="I169" s="366">
        <v>72.75</v>
      </c>
      <c r="J169" s="365">
        <v>0.12727654437621372</v>
      </c>
    </row>
    <row r="170" spans="1:10" ht="26.25" customHeight="1" x14ac:dyDescent="0.2">
      <c r="A170" s="368" t="s">
        <v>2158</v>
      </c>
      <c r="B170" s="368" t="s">
        <v>2157</v>
      </c>
      <c r="C170" s="368" t="s">
        <v>1010</v>
      </c>
      <c r="D170" s="368">
        <v>2</v>
      </c>
      <c r="E170" s="368">
        <v>0</v>
      </c>
      <c r="F170" s="367">
        <v>400.71</v>
      </c>
      <c r="G170" s="366">
        <v>0</v>
      </c>
      <c r="H170" s="366">
        <v>326</v>
      </c>
      <c r="I170" s="366">
        <v>74.709999999999994</v>
      </c>
      <c r="J170" s="365">
        <v>0.18644406179032219</v>
      </c>
    </row>
    <row r="171" spans="1:10" ht="26.25" customHeight="1" x14ac:dyDescent="0.2">
      <c r="A171" s="368" t="s">
        <v>1347</v>
      </c>
      <c r="B171" s="368" t="s">
        <v>1346</v>
      </c>
      <c r="C171" s="368" t="s">
        <v>1010</v>
      </c>
      <c r="D171" s="368">
        <v>9</v>
      </c>
      <c r="E171" s="368">
        <v>0</v>
      </c>
      <c r="F171" s="367">
        <v>7165.25</v>
      </c>
      <c r="G171" s="366">
        <v>0</v>
      </c>
      <c r="H171" s="366">
        <v>5873.58</v>
      </c>
      <c r="I171" s="366">
        <v>1291.67</v>
      </c>
      <c r="J171" s="365">
        <v>0.18026865775792889</v>
      </c>
    </row>
    <row r="172" spans="1:10" ht="26.25" customHeight="1" x14ac:dyDescent="0.2">
      <c r="A172" s="368" t="s">
        <v>3054</v>
      </c>
      <c r="B172" s="368" t="s">
        <v>3053</v>
      </c>
      <c r="C172" s="368" t="s">
        <v>1010</v>
      </c>
      <c r="D172" s="368">
        <v>1</v>
      </c>
      <c r="E172" s="368">
        <v>0</v>
      </c>
      <c r="F172" s="367">
        <v>513.15</v>
      </c>
      <c r="G172" s="366">
        <v>0</v>
      </c>
      <c r="H172" s="366">
        <v>390.97</v>
      </c>
      <c r="I172" s="366">
        <v>122.18</v>
      </c>
      <c r="J172" s="365">
        <v>0.23809802202085159</v>
      </c>
    </row>
    <row r="173" spans="1:10" ht="26.25" customHeight="1" x14ac:dyDescent="0.2">
      <c r="A173" s="368" t="s">
        <v>1343</v>
      </c>
      <c r="B173" s="368" t="s">
        <v>1342</v>
      </c>
      <c r="C173" s="368" t="s">
        <v>1010</v>
      </c>
      <c r="D173" s="368">
        <v>3</v>
      </c>
      <c r="E173" s="368">
        <v>0</v>
      </c>
      <c r="F173" s="367">
        <v>1576.55</v>
      </c>
      <c r="G173" s="366">
        <v>0</v>
      </c>
      <c r="H173" s="366">
        <v>1210.1400000000001</v>
      </c>
      <c r="I173" s="366">
        <v>366.41</v>
      </c>
      <c r="J173" s="365">
        <v>0.23241254638292475</v>
      </c>
    </row>
    <row r="174" spans="1:10" ht="26.25" customHeight="1" x14ac:dyDescent="0.2">
      <c r="A174" s="368" t="s">
        <v>4111</v>
      </c>
      <c r="B174" s="368" t="s">
        <v>4110</v>
      </c>
      <c r="C174" s="368" t="s">
        <v>1010</v>
      </c>
      <c r="D174" s="368">
        <v>1</v>
      </c>
      <c r="E174" s="368">
        <v>0</v>
      </c>
      <c r="F174" s="367">
        <v>503.95</v>
      </c>
      <c r="G174" s="366">
        <v>0</v>
      </c>
      <c r="H174" s="366">
        <v>383.96</v>
      </c>
      <c r="I174" s="366">
        <v>119.99</v>
      </c>
      <c r="J174" s="365">
        <v>0.23809901775969838</v>
      </c>
    </row>
    <row r="175" spans="1:10" ht="26.25" customHeight="1" x14ac:dyDescent="0.2">
      <c r="A175" s="368" t="s">
        <v>8598</v>
      </c>
      <c r="B175" s="368" t="s">
        <v>8597</v>
      </c>
      <c r="C175" s="368" t="s">
        <v>1010</v>
      </c>
      <c r="D175" s="368">
        <v>1</v>
      </c>
      <c r="E175" s="368">
        <v>0</v>
      </c>
      <c r="F175" s="367">
        <v>760.28</v>
      </c>
      <c r="G175" s="366">
        <v>0</v>
      </c>
      <c r="H175" s="366">
        <v>644.20000000000005</v>
      </c>
      <c r="I175" s="366">
        <v>116.08</v>
      </c>
      <c r="J175" s="365">
        <v>0.15268059136107751</v>
      </c>
    </row>
    <row r="176" spans="1:10" ht="26.25" customHeight="1" x14ac:dyDescent="0.2">
      <c r="A176" s="368" t="s">
        <v>2154</v>
      </c>
      <c r="B176" s="368" t="s">
        <v>2153</v>
      </c>
      <c r="C176" s="368" t="s">
        <v>1010</v>
      </c>
      <c r="D176" s="368">
        <v>1</v>
      </c>
      <c r="E176" s="368">
        <v>0</v>
      </c>
      <c r="F176" s="367">
        <v>169.44</v>
      </c>
      <c r="G176" s="366">
        <v>0</v>
      </c>
      <c r="H176" s="366">
        <v>113.26</v>
      </c>
      <c r="I176" s="366">
        <v>56.18</v>
      </c>
      <c r="J176" s="365">
        <v>0.33156279508970726</v>
      </c>
    </row>
    <row r="177" spans="1:10" ht="26.25" customHeight="1" x14ac:dyDescent="0.2">
      <c r="A177" s="368" t="s">
        <v>1331</v>
      </c>
      <c r="B177" s="368" t="s">
        <v>1330</v>
      </c>
      <c r="C177" s="368" t="s">
        <v>1010</v>
      </c>
      <c r="D177" s="368">
        <v>1</v>
      </c>
      <c r="E177" s="368">
        <v>0</v>
      </c>
      <c r="F177" s="367">
        <v>177.92</v>
      </c>
      <c r="G177" s="366">
        <v>0</v>
      </c>
      <c r="H177" s="366">
        <v>127.96</v>
      </c>
      <c r="I177" s="366">
        <v>49.96</v>
      </c>
      <c r="J177" s="365">
        <v>0.28080035971223022</v>
      </c>
    </row>
    <row r="178" spans="1:10" ht="26.25" customHeight="1" x14ac:dyDescent="0.2">
      <c r="A178" s="368" t="s">
        <v>1329</v>
      </c>
      <c r="B178" s="368" t="s">
        <v>1328</v>
      </c>
      <c r="C178" s="368" t="s">
        <v>1010</v>
      </c>
      <c r="D178" s="368">
        <v>6</v>
      </c>
      <c r="E178" s="368">
        <v>0</v>
      </c>
      <c r="F178" s="367">
        <v>1071.4000000000001</v>
      </c>
      <c r="G178" s="366">
        <v>0</v>
      </c>
      <c r="H178" s="366">
        <v>821.34</v>
      </c>
      <c r="I178" s="366">
        <v>250.06</v>
      </c>
      <c r="J178" s="365">
        <v>0.23339555721485905</v>
      </c>
    </row>
    <row r="179" spans="1:10" ht="26.25" customHeight="1" x14ac:dyDescent="0.2">
      <c r="A179" s="368" t="s">
        <v>1327</v>
      </c>
      <c r="B179" s="368" t="s">
        <v>1326</v>
      </c>
      <c r="C179" s="368" t="s">
        <v>1010</v>
      </c>
      <c r="D179" s="368">
        <v>12</v>
      </c>
      <c r="E179" s="368">
        <v>0</v>
      </c>
      <c r="F179" s="367">
        <v>2351.2199999999998</v>
      </c>
      <c r="G179" s="366">
        <v>0</v>
      </c>
      <c r="H179" s="366">
        <v>1977</v>
      </c>
      <c r="I179" s="366">
        <v>374.22</v>
      </c>
      <c r="J179" s="365">
        <v>0.15915992548549263</v>
      </c>
    </row>
    <row r="180" spans="1:10" ht="26.25" customHeight="1" x14ac:dyDescent="0.2">
      <c r="A180" s="368" t="s">
        <v>1325</v>
      </c>
      <c r="B180" s="368" t="s">
        <v>1324</v>
      </c>
      <c r="C180" s="368" t="s">
        <v>1010</v>
      </c>
      <c r="D180" s="368">
        <v>10</v>
      </c>
      <c r="E180" s="368">
        <v>0</v>
      </c>
      <c r="F180" s="367">
        <v>3114.1</v>
      </c>
      <c r="G180" s="366">
        <v>0</v>
      </c>
      <c r="H180" s="366">
        <v>2431.1999999999998</v>
      </c>
      <c r="I180" s="366">
        <v>682.9</v>
      </c>
      <c r="J180" s="365">
        <v>0.21929289361292187</v>
      </c>
    </row>
    <row r="181" spans="1:10" ht="26.25" customHeight="1" x14ac:dyDescent="0.2">
      <c r="A181" s="368" t="s">
        <v>2150</v>
      </c>
      <c r="B181" s="368" t="s">
        <v>2149</v>
      </c>
      <c r="C181" s="368" t="s">
        <v>1010</v>
      </c>
      <c r="D181" s="368">
        <v>2</v>
      </c>
      <c r="E181" s="368">
        <v>0</v>
      </c>
      <c r="F181" s="367">
        <v>214.9</v>
      </c>
      <c r="G181" s="366">
        <v>0</v>
      </c>
      <c r="H181" s="366">
        <v>163.74</v>
      </c>
      <c r="I181" s="366">
        <v>51.16</v>
      </c>
      <c r="J181" s="365">
        <v>0.23806421591437879</v>
      </c>
    </row>
    <row r="182" spans="1:10" ht="26.25" customHeight="1" x14ac:dyDescent="0.2">
      <c r="A182" s="368" t="s">
        <v>8615</v>
      </c>
      <c r="B182" s="368" t="s">
        <v>8614</v>
      </c>
      <c r="C182" s="368" t="s">
        <v>1010</v>
      </c>
      <c r="D182" s="368">
        <v>1</v>
      </c>
      <c r="E182" s="368">
        <v>0</v>
      </c>
      <c r="F182" s="367">
        <v>227.88</v>
      </c>
      <c r="G182" s="366">
        <v>0</v>
      </c>
      <c r="H182" s="366">
        <v>164.48</v>
      </c>
      <c r="I182" s="366">
        <v>63.4</v>
      </c>
      <c r="J182" s="365">
        <v>0.27821660523082326</v>
      </c>
    </row>
    <row r="183" spans="1:10" ht="26.25" customHeight="1" x14ac:dyDescent="0.2">
      <c r="A183" s="368" t="s">
        <v>8600</v>
      </c>
      <c r="B183" s="368" t="s">
        <v>15840</v>
      </c>
      <c r="C183" s="368" t="s">
        <v>1010</v>
      </c>
      <c r="D183" s="368">
        <v>13</v>
      </c>
      <c r="E183" s="368">
        <v>0</v>
      </c>
      <c r="F183" s="367">
        <v>7997.34</v>
      </c>
      <c r="G183" s="366">
        <v>0</v>
      </c>
      <c r="H183" s="366">
        <v>6607.12</v>
      </c>
      <c r="I183" s="366">
        <v>1390.22</v>
      </c>
      <c r="J183" s="365">
        <v>0.1738353002373289</v>
      </c>
    </row>
    <row r="184" spans="1:10" ht="26.25" customHeight="1" x14ac:dyDescent="0.2">
      <c r="A184" s="368" t="s">
        <v>3726</v>
      </c>
      <c r="B184" s="368" t="s">
        <v>3725</v>
      </c>
      <c r="C184" s="368" t="s">
        <v>1010</v>
      </c>
      <c r="D184" s="368">
        <v>5</v>
      </c>
      <c r="E184" s="368">
        <v>0</v>
      </c>
      <c r="F184" s="367">
        <v>614.79999999999995</v>
      </c>
      <c r="G184" s="366">
        <v>0</v>
      </c>
      <c r="H184" s="366">
        <v>453.4</v>
      </c>
      <c r="I184" s="366">
        <v>161.4</v>
      </c>
      <c r="J184" s="365">
        <v>0.26252439817826934</v>
      </c>
    </row>
    <row r="185" spans="1:10" ht="26.25" customHeight="1" x14ac:dyDescent="0.2">
      <c r="A185" s="368" t="s">
        <v>1321</v>
      </c>
      <c r="B185" s="368" t="s">
        <v>1320</v>
      </c>
      <c r="C185" s="368" t="s">
        <v>1010</v>
      </c>
      <c r="D185" s="368">
        <v>9</v>
      </c>
      <c r="E185" s="368">
        <v>0</v>
      </c>
      <c r="F185" s="367">
        <v>3510.28</v>
      </c>
      <c r="G185" s="366">
        <v>0</v>
      </c>
      <c r="H185" s="366">
        <v>2648.7</v>
      </c>
      <c r="I185" s="366">
        <v>861.58</v>
      </c>
      <c r="J185" s="365">
        <v>0.24544480782159828</v>
      </c>
    </row>
    <row r="186" spans="1:10" ht="26.25" customHeight="1" x14ac:dyDescent="0.2">
      <c r="A186" s="368" t="s">
        <v>1319</v>
      </c>
      <c r="B186" s="368" t="s">
        <v>1318</v>
      </c>
      <c r="C186" s="368" t="s">
        <v>1010</v>
      </c>
      <c r="D186" s="368">
        <v>25</v>
      </c>
      <c r="E186" s="368">
        <v>0</v>
      </c>
      <c r="F186" s="367">
        <v>3513.41</v>
      </c>
      <c r="G186" s="366">
        <v>0</v>
      </c>
      <c r="H186" s="366">
        <v>3054.28</v>
      </c>
      <c r="I186" s="366">
        <v>459.13</v>
      </c>
      <c r="J186" s="365">
        <v>0.13067931155202495</v>
      </c>
    </row>
    <row r="187" spans="1:10" ht="26.25" customHeight="1" x14ac:dyDescent="0.2">
      <c r="A187" s="368" t="s">
        <v>2148</v>
      </c>
      <c r="B187" s="368" t="s">
        <v>2147</v>
      </c>
      <c r="C187" s="368" t="s">
        <v>1010</v>
      </c>
      <c r="D187" s="368">
        <v>1</v>
      </c>
      <c r="E187" s="368">
        <v>0</v>
      </c>
      <c r="F187" s="367">
        <v>999.71</v>
      </c>
      <c r="G187" s="366">
        <v>0</v>
      </c>
      <c r="H187" s="366">
        <v>623.85</v>
      </c>
      <c r="I187" s="366">
        <v>375.86</v>
      </c>
      <c r="J187" s="365">
        <v>0.37596903101899554</v>
      </c>
    </row>
    <row r="188" spans="1:10" ht="26.25" customHeight="1" x14ac:dyDescent="0.2">
      <c r="A188" s="368" t="s">
        <v>1317</v>
      </c>
      <c r="B188" s="368" t="s">
        <v>1316</v>
      </c>
      <c r="C188" s="368" t="s">
        <v>1010</v>
      </c>
      <c r="D188" s="368">
        <v>14</v>
      </c>
      <c r="E188" s="368">
        <v>0</v>
      </c>
      <c r="F188" s="367">
        <v>2660.84</v>
      </c>
      <c r="G188" s="366">
        <v>0</v>
      </c>
      <c r="H188" s="366">
        <v>2289.14</v>
      </c>
      <c r="I188" s="366">
        <v>371.7</v>
      </c>
      <c r="J188" s="365">
        <v>0.13969272861201726</v>
      </c>
    </row>
    <row r="189" spans="1:10" ht="26.25" customHeight="1" x14ac:dyDescent="0.2">
      <c r="A189" s="368" t="s">
        <v>3046</v>
      </c>
      <c r="B189" s="368" t="s">
        <v>3045</v>
      </c>
      <c r="C189" s="368" t="s">
        <v>1010</v>
      </c>
      <c r="D189" s="368">
        <v>6</v>
      </c>
      <c r="E189" s="368">
        <v>0</v>
      </c>
      <c r="F189" s="367">
        <v>480.96</v>
      </c>
      <c r="G189" s="366">
        <v>0</v>
      </c>
      <c r="H189" s="366">
        <v>337.26</v>
      </c>
      <c r="I189" s="366">
        <v>143.69999999999999</v>
      </c>
      <c r="J189" s="365">
        <v>0.29877744510978044</v>
      </c>
    </row>
    <row r="190" spans="1:10" ht="26.25" customHeight="1" x14ac:dyDescent="0.2">
      <c r="A190" s="368" t="s">
        <v>2082</v>
      </c>
      <c r="B190" s="368" t="s">
        <v>2081</v>
      </c>
      <c r="C190" s="368" t="s">
        <v>1010</v>
      </c>
      <c r="D190" s="368">
        <v>6</v>
      </c>
      <c r="E190" s="368">
        <v>0</v>
      </c>
      <c r="F190" s="367">
        <v>1085.22</v>
      </c>
      <c r="G190" s="366">
        <v>0</v>
      </c>
      <c r="H190" s="366">
        <v>898.14</v>
      </c>
      <c r="I190" s="366">
        <v>187.08</v>
      </c>
      <c r="J190" s="365">
        <v>0.1723890086802676</v>
      </c>
    </row>
    <row r="191" spans="1:10" ht="26.25" customHeight="1" x14ac:dyDescent="0.2">
      <c r="A191" s="368" t="s">
        <v>2146</v>
      </c>
      <c r="B191" s="368" t="s">
        <v>2145</v>
      </c>
      <c r="C191" s="368" t="s">
        <v>1010</v>
      </c>
      <c r="D191" s="368">
        <v>1</v>
      </c>
      <c r="E191" s="368">
        <v>0</v>
      </c>
      <c r="F191" s="367">
        <v>261.95999999999998</v>
      </c>
      <c r="G191" s="366">
        <v>0</v>
      </c>
      <c r="H191" s="366">
        <v>214.84</v>
      </c>
      <c r="I191" s="366">
        <v>47.12</v>
      </c>
      <c r="J191" s="365">
        <v>0.17987479004428156</v>
      </c>
    </row>
    <row r="192" spans="1:10" ht="26.25" customHeight="1" x14ac:dyDescent="0.2">
      <c r="A192" s="368" t="s">
        <v>1311</v>
      </c>
      <c r="B192" s="368" t="s">
        <v>1310</v>
      </c>
      <c r="C192" s="368" t="s">
        <v>1010</v>
      </c>
      <c r="D192" s="368">
        <v>3</v>
      </c>
      <c r="E192" s="368">
        <v>0</v>
      </c>
      <c r="F192" s="367">
        <v>658.05</v>
      </c>
      <c r="G192" s="366">
        <v>0</v>
      </c>
      <c r="H192" s="366">
        <v>528.21</v>
      </c>
      <c r="I192" s="366">
        <v>129.84</v>
      </c>
      <c r="J192" s="365">
        <v>0.19731023478459084</v>
      </c>
    </row>
    <row r="193" spans="1:10" ht="26.25" customHeight="1" x14ac:dyDescent="0.2">
      <c r="A193" s="368" t="s">
        <v>1307</v>
      </c>
      <c r="B193" s="368" t="s">
        <v>1306</v>
      </c>
      <c r="C193" s="368" t="s">
        <v>1010</v>
      </c>
      <c r="D193" s="368">
        <v>34</v>
      </c>
      <c r="E193" s="368">
        <v>0</v>
      </c>
      <c r="F193" s="367">
        <v>6183.26</v>
      </c>
      <c r="G193" s="366">
        <v>0</v>
      </c>
      <c r="H193" s="366">
        <v>4741.6400000000003</v>
      </c>
      <c r="I193" s="366">
        <v>1441.62</v>
      </c>
      <c r="J193" s="365">
        <v>0.23314885675193991</v>
      </c>
    </row>
    <row r="194" spans="1:10" ht="26.25" customHeight="1" x14ac:dyDescent="0.2">
      <c r="A194" s="368" t="s">
        <v>1305</v>
      </c>
      <c r="B194" s="368" t="s">
        <v>1304</v>
      </c>
      <c r="C194" s="368" t="s">
        <v>1010</v>
      </c>
      <c r="D194" s="368">
        <v>4</v>
      </c>
      <c r="E194" s="368">
        <v>0</v>
      </c>
      <c r="F194" s="367">
        <v>1277.5</v>
      </c>
      <c r="G194" s="366">
        <v>0</v>
      </c>
      <c r="H194" s="366">
        <v>959.96</v>
      </c>
      <c r="I194" s="366">
        <v>317.54000000000002</v>
      </c>
      <c r="J194" s="365">
        <v>0.24856360078277887</v>
      </c>
    </row>
    <row r="195" spans="1:10" ht="26.25" customHeight="1" x14ac:dyDescent="0.2">
      <c r="A195" s="368" t="s">
        <v>1297</v>
      </c>
      <c r="B195" s="368" t="s">
        <v>1296</v>
      </c>
      <c r="C195" s="368" t="s">
        <v>1010</v>
      </c>
      <c r="D195" s="368">
        <v>2</v>
      </c>
      <c r="E195" s="368">
        <v>0</v>
      </c>
      <c r="F195" s="367">
        <v>317.74</v>
      </c>
      <c r="G195" s="366">
        <v>0</v>
      </c>
      <c r="H195" s="366">
        <v>250.02</v>
      </c>
      <c r="I195" s="366">
        <v>67.72</v>
      </c>
      <c r="J195" s="365">
        <v>0.2131302322653742</v>
      </c>
    </row>
    <row r="196" spans="1:10" ht="26.25" customHeight="1" x14ac:dyDescent="0.2">
      <c r="A196" s="368" t="s">
        <v>5237</v>
      </c>
      <c r="B196" s="368" t="s">
        <v>5236</v>
      </c>
      <c r="C196" s="368" t="s">
        <v>1010</v>
      </c>
      <c r="D196" s="368">
        <v>1</v>
      </c>
      <c r="E196" s="368">
        <v>0</v>
      </c>
      <c r="F196" s="367">
        <v>218.15</v>
      </c>
      <c r="G196" s="366">
        <v>0</v>
      </c>
      <c r="H196" s="366">
        <v>176.28</v>
      </c>
      <c r="I196" s="366">
        <v>41.87</v>
      </c>
      <c r="J196" s="365">
        <v>0.19193215677286271</v>
      </c>
    </row>
    <row r="197" spans="1:10" ht="26.25" customHeight="1" x14ac:dyDescent="0.2">
      <c r="A197" s="368" t="s">
        <v>4108</v>
      </c>
      <c r="B197" s="368" t="s">
        <v>4107</v>
      </c>
      <c r="C197" s="368" t="s">
        <v>1010</v>
      </c>
      <c r="D197" s="368">
        <v>1</v>
      </c>
      <c r="E197" s="368">
        <v>0</v>
      </c>
      <c r="F197" s="367">
        <v>235.82</v>
      </c>
      <c r="G197" s="366">
        <v>0</v>
      </c>
      <c r="H197" s="366">
        <v>182</v>
      </c>
      <c r="I197" s="366">
        <v>53.82</v>
      </c>
      <c r="J197" s="365">
        <v>0.22822491730981256</v>
      </c>
    </row>
    <row r="198" spans="1:10" ht="26.25" customHeight="1" x14ac:dyDescent="0.2">
      <c r="A198" s="368" t="s">
        <v>3042</v>
      </c>
      <c r="B198" s="368" t="s">
        <v>3041</v>
      </c>
      <c r="C198" s="368" t="s">
        <v>1010</v>
      </c>
      <c r="D198" s="368">
        <v>2</v>
      </c>
      <c r="E198" s="368">
        <v>0</v>
      </c>
      <c r="F198" s="367">
        <v>266.95999999999998</v>
      </c>
      <c r="G198" s="366">
        <v>0</v>
      </c>
      <c r="H198" s="366">
        <v>220.56</v>
      </c>
      <c r="I198" s="366">
        <v>46.4</v>
      </c>
      <c r="J198" s="365">
        <v>0.17380881030866047</v>
      </c>
    </row>
    <row r="199" spans="1:10" ht="26.25" customHeight="1" x14ac:dyDescent="0.2">
      <c r="A199" s="368" t="s">
        <v>6695</v>
      </c>
      <c r="B199" s="368" t="s">
        <v>6694</v>
      </c>
      <c r="C199" s="368" t="s">
        <v>1010</v>
      </c>
      <c r="D199" s="368">
        <v>1</v>
      </c>
      <c r="E199" s="368">
        <v>0</v>
      </c>
      <c r="F199" s="367">
        <v>124.35</v>
      </c>
      <c r="G199" s="366">
        <v>0</v>
      </c>
      <c r="H199" s="366">
        <v>63.04</v>
      </c>
      <c r="I199" s="366">
        <v>61.31</v>
      </c>
      <c r="J199" s="365">
        <v>0.49304382790510654</v>
      </c>
    </row>
    <row r="200" spans="1:10" ht="26.25" customHeight="1" x14ac:dyDescent="0.2">
      <c r="A200" s="368" t="s">
        <v>4106</v>
      </c>
      <c r="B200" s="368" t="s">
        <v>4105</v>
      </c>
      <c r="C200" s="368" t="s">
        <v>1010</v>
      </c>
      <c r="D200" s="368">
        <v>8</v>
      </c>
      <c r="E200" s="368">
        <v>0</v>
      </c>
      <c r="F200" s="367">
        <v>6638.2</v>
      </c>
      <c r="G200" s="366">
        <v>0</v>
      </c>
      <c r="H200" s="366">
        <v>5423.52</v>
      </c>
      <c r="I200" s="366">
        <v>1214.68</v>
      </c>
      <c r="J200" s="365">
        <v>0.18298333885691903</v>
      </c>
    </row>
    <row r="201" spans="1:10" ht="26.25" customHeight="1" x14ac:dyDescent="0.2">
      <c r="A201" s="368" t="s">
        <v>1293</v>
      </c>
      <c r="B201" s="368" t="s">
        <v>1292</v>
      </c>
      <c r="C201" s="368" t="s">
        <v>1010</v>
      </c>
      <c r="D201" s="368">
        <v>6</v>
      </c>
      <c r="E201" s="368">
        <v>0</v>
      </c>
      <c r="F201" s="367">
        <v>1245.8900000000001</v>
      </c>
      <c r="G201" s="366">
        <v>0</v>
      </c>
      <c r="H201" s="366">
        <v>1006.2</v>
      </c>
      <c r="I201" s="366">
        <v>239.69</v>
      </c>
      <c r="J201" s="365">
        <v>0.19238456043470933</v>
      </c>
    </row>
    <row r="202" spans="1:10" ht="26.25" customHeight="1" x14ac:dyDescent="0.2">
      <c r="A202" s="368" t="s">
        <v>1283</v>
      </c>
      <c r="B202" s="368" t="s">
        <v>1282</v>
      </c>
      <c r="C202" s="368" t="s">
        <v>1010</v>
      </c>
      <c r="D202" s="368">
        <v>4</v>
      </c>
      <c r="E202" s="368">
        <v>0</v>
      </c>
      <c r="F202" s="367">
        <v>398.24</v>
      </c>
      <c r="G202" s="366">
        <v>0</v>
      </c>
      <c r="H202" s="366">
        <v>320.95999999999998</v>
      </c>
      <c r="I202" s="366">
        <v>77.28</v>
      </c>
      <c r="J202" s="365">
        <v>0.19405383688228203</v>
      </c>
    </row>
    <row r="203" spans="1:10" ht="26.25" customHeight="1" x14ac:dyDescent="0.2">
      <c r="A203" s="368" t="s">
        <v>1281</v>
      </c>
      <c r="B203" s="368" t="s">
        <v>1280</v>
      </c>
      <c r="C203" s="368" t="s">
        <v>1010</v>
      </c>
      <c r="D203" s="368">
        <v>25</v>
      </c>
      <c r="E203" s="368">
        <v>0</v>
      </c>
      <c r="F203" s="367">
        <v>2419.44</v>
      </c>
      <c r="G203" s="366">
        <v>0</v>
      </c>
      <c r="H203" s="366">
        <v>2043.25</v>
      </c>
      <c r="I203" s="366">
        <v>376.19</v>
      </c>
      <c r="J203" s="365">
        <v>0.15548639354561386</v>
      </c>
    </row>
    <row r="204" spans="1:10" ht="26.25" customHeight="1" x14ac:dyDescent="0.2">
      <c r="A204" s="368" t="s">
        <v>1279</v>
      </c>
      <c r="B204" s="368" t="s">
        <v>1278</v>
      </c>
      <c r="C204" s="368" t="s">
        <v>1010</v>
      </c>
      <c r="D204" s="368">
        <v>7</v>
      </c>
      <c r="E204" s="368">
        <v>0</v>
      </c>
      <c r="F204" s="367">
        <v>1147.5899999999999</v>
      </c>
      <c r="G204" s="366">
        <v>0</v>
      </c>
      <c r="H204" s="366">
        <v>902.93</v>
      </c>
      <c r="I204" s="366">
        <v>244.66</v>
      </c>
      <c r="J204" s="365">
        <v>0.21319460783032268</v>
      </c>
    </row>
    <row r="205" spans="1:10" ht="26.25" customHeight="1" x14ac:dyDescent="0.2">
      <c r="A205" s="368" t="s">
        <v>2130</v>
      </c>
      <c r="B205" s="368" t="s">
        <v>2129</v>
      </c>
      <c r="C205" s="368" t="s">
        <v>1010</v>
      </c>
      <c r="D205" s="368">
        <v>6</v>
      </c>
      <c r="E205" s="368">
        <v>0</v>
      </c>
      <c r="F205" s="367">
        <v>769.02</v>
      </c>
      <c r="G205" s="366">
        <v>0</v>
      </c>
      <c r="H205" s="366">
        <v>618.66</v>
      </c>
      <c r="I205" s="366">
        <v>150.36000000000001</v>
      </c>
      <c r="J205" s="365">
        <v>0.1955215729109776</v>
      </c>
    </row>
    <row r="206" spans="1:10" ht="26.25" customHeight="1" x14ac:dyDescent="0.2">
      <c r="A206" s="368" t="s">
        <v>1275</v>
      </c>
      <c r="B206" s="368" t="s">
        <v>1274</v>
      </c>
      <c r="C206" s="368" t="s">
        <v>1010</v>
      </c>
      <c r="D206" s="368">
        <v>19</v>
      </c>
      <c r="E206" s="368">
        <v>0</v>
      </c>
      <c r="F206" s="367">
        <v>9919.14</v>
      </c>
      <c r="G206" s="366">
        <v>0</v>
      </c>
      <c r="H206" s="366">
        <v>8190.33</v>
      </c>
      <c r="I206" s="366">
        <v>1728.81</v>
      </c>
      <c r="J206" s="365">
        <v>0.17429031145845306</v>
      </c>
    </row>
    <row r="207" spans="1:10" ht="26.25" customHeight="1" x14ac:dyDescent="0.2">
      <c r="A207" s="368" t="s">
        <v>8847</v>
      </c>
      <c r="B207" s="368" t="s">
        <v>8846</v>
      </c>
      <c r="C207" s="368" t="s">
        <v>1010</v>
      </c>
      <c r="D207" s="368">
        <v>1</v>
      </c>
      <c r="E207" s="368">
        <v>0</v>
      </c>
      <c r="F207" s="367">
        <v>1843.51</v>
      </c>
      <c r="G207" s="366">
        <v>0</v>
      </c>
      <c r="H207" s="366">
        <v>1283.49</v>
      </c>
      <c r="I207" s="366">
        <v>560.02</v>
      </c>
      <c r="J207" s="365">
        <v>0.30377920380144396</v>
      </c>
    </row>
    <row r="208" spans="1:10" ht="26.25" customHeight="1" x14ac:dyDescent="0.2">
      <c r="A208" s="368" t="s">
        <v>2128</v>
      </c>
      <c r="B208" s="368" t="s">
        <v>2127</v>
      </c>
      <c r="C208" s="368" t="s">
        <v>1010</v>
      </c>
      <c r="D208" s="368">
        <v>2</v>
      </c>
      <c r="E208" s="368">
        <v>0</v>
      </c>
      <c r="F208" s="367">
        <v>938.84</v>
      </c>
      <c r="G208" s="366">
        <v>0</v>
      </c>
      <c r="H208" s="366">
        <v>776.98</v>
      </c>
      <c r="I208" s="366">
        <v>161.86000000000001</v>
      </c>
      <c r="J208" s="365">
        <v>0.17240424353457459</v>
      </c>
    </row>
    <row r="209" spans="1:10" ht="26.25" customHeight="1" x14ac:dyDescent="0.2">
      <c r="A209" s="368" t="s">
        <v>9293</v>
      </c>
      <c r="B209" s="368" t="s">
        <v>9292</v>
      </c>
      <c r="C209" s="368" t="s">
        <v>1010</v>
      </c>
      <c r="D209" s="368">
        <v>1</v>
      </c>
      <c r="E209" s="368">
        <v>0</v>
      </c>
      <c r="F209" s="367">
        <v>770.37</v>
      </c>
      <c r="G209" s="366">
        <v>0</v>
      </c>
      <c r="H209" s="366">
        <v>672.32</v>
      </c>
      <c r="I209" s="366">
        <v>98.05</v>
      </c>
      <c r="J209" s="365">
        <v>0.12727650349831898</v>
      </c>
    </row>
    <row r="210" spans="1:10" ht="26.25" customHeight="1" x14ac:dyDescent="0.2">
      <c r="A210" s="368" t="s">
        <v>3716</v>
      </c>
      <c r="B210" s="368" t="s">
        <v>3715</v>
      </c>
      <c r="C210" s="368" t="s">
        <v>1010</v>
      </c>
      <c r="D210" s="368">
        <v>1</v>
      </c>
      <c r="E210" s="368">
        <v>0</v>
      </c>
      <c r="F210" s="367">
        <v>1207.55</v>
      </c>
      <c r="G210" s="366">
        <v>0</v>
      </c>
      <c r="H210" s="366">
        <v>1050.81</v>
      </c>
      <c r="I210" s="366">
        <v>156.74</v>
      </c>
      <c r="J210" s="365">
        <v>0.12980000828123059</v>
      </c>
    </row>
    <row r="211" spans="1:10" ht="26.25" customHeight="1" x14ac:dyDescent="0.2">
      <c r="A211" s="368" t="s">
        <v>1271</v>
      </c>
      <c r="B211" s="368" t="s">
        <v>1270</v>
      </c>
      <c r="C211" s="368" t="s">
        <v>1010</v>
      </c>
      <c r="D211" s="368">
        <v>1</v>
      </c>
      <c r="E211" s="368">
        <v>0</v>
      </c>
      <c r="F211" s="367">
        <v>1181.25</v>
      </c>
      <c r="G211" s="366">
        <v>0</v>
      </c>
      <c r="H211" s="366">
        <v>900</v>
      </c>
      <c r="I211" s="366">
        <v>281.25</v>
      </c>
      <c r="J211" s="365">
        <v>0.23809523809523808</v>
      </c>
    </row>
    <row r="212" spans="1:10" ht="26.25" customHeight="1" x14ac:dyDescent="0.2">
      <c r="A212" s="368" t="s">
        <v>1269</v>
      </c>
      <c r="B212" s="368" t="s">
        <v>1268</v>
      </c>
      <c r="C212" s="368" t="s">
        <v>1010</v>
      </c>
      <c r="D212" s="368">
        <v>4</v>
      </c>
      <c r="E212" s="368">
        <v>0</v>
      </c>
      <c r="F212" s="367">
        <v>8560.48</v>
      </c>
      <c r="G212" s="366">
        <v>0</v>
      </c>
      <c r="H212" s="366">
        <v>6359.44</v>
      </c>
      <c r="I212" s="366">
        <v>2201.04</v>
      </c>
      <c r="J212" s="365">
        <v>0.25711642337812834</v>
      </c>
    </row>
    <row r="213" spans="1:10" ht="26.25" customHeight="1" x14ac:dyDescent="0.2">
      <c r="A213" s="368" t="s">
        <v>1140</v>
      </c>
      <c r="B213" s="368" t="s">
        <v>1139</v>
      </c>
      <c r="C213" s="368" t="s">
        <v>1010</v>
      </c>
      <c r="D213" s="368">
        <v>1</v>
      </c>
      <c r="E213" s="368">
        <v>0</v>
      </c>
      <c r="F213" s="367">
        <v>1497.75</v>
      </c>
      <c r="G213" s="366">
        <v>0</v>
      </c>
      <c r="H213" s="366">
        <v>1081.08</v>
      </c>
      <c r="I213" s="366">
        <v>416.67</v>
      </c>
      <c r="J213" s="365">
        <v>0.2781972959439159</v>
      </c>
    </row>
    <row r="214" spans="1:10" ht="26.25" customHeight="1" x14ac:dyDescent="0.2">
      <c r="A214" s="368" t="s">
        <v>1267</v>
      </c>
      <c r="B214" s="368" t="s">
        <v>1266</v>
      </c>
      <c r="C214" s="368" t="s">
        <v>1010</v>
      </c>
      <c r="D214" s="368">
        <v>4</v>
      </c>
      <c r="E214" s="368">
        <v>0</v>
      </c>
      <c r="F214" s="367">
        <v>4718.12</v>
      </c>
      <c r="G214" s="366">
        <v>0</v>
      </c>
      <c r="H214" s="366">
        <v>3594.76</v>
      </c>
      <c r="I214" s="366">
        <v>1123.3599999999999</v>
      </c>
      <c r="J214" s="365">
        <v>0.23809483438318652</v>
      </c>
    </row>
    <row r="215" spans="1:10" ht="26.25" customHeight="1" x14ac:dyDescent="0.2">
      <c r="A215" s="368" t="s">
        <v>3714</v>
      </c>
      <c r="B215" s="368" t="s">
        <v>3713</v>
      </c>
      <c r="C215" s="368" t="s">
        <v>1010</v>
      </c>
      <c r="D215" s="368">
        <v>1</v>
      </c>
      <c r="E215" s="368">
        <v>0</v>
      </c>
      <c r="F215" s="367">
        <v>1012.87</v>
      </c>
      <c r="G215" s="366">
        <v>0</v>
      </c>
      <c r="H215" s="366">
        <v>678.36</v>
      </c>
      <c r="I215" s="366">
        <v>334.51</v>
      </c>
      <c r="J215" s="365">
        <v>0.33025955946962593</v>
      </c>
    </row>
    <row r="216" spans="1:10" ht="26.25" customHeight="1" x14ac:dyDescent="0.2">
      <c r="A216" s="368" t="s">
        <v>9287</v>
      </c>
      <c r="B216" s="368" t="s">
        <v>9286</v>
      </c>
      <c r="C216" s="368" t="s">
        <v>1010</v>
      </c>
      <c r="D216" s="368">
        <v>12</v>
      </c>
      <c r="E216" s="368">
        <v>0</v>
      </c>
      <c r="F216" s="367">
        <v>3054.72</v>
      </c>
      <c r="G216" s="366">
        <v>0</v>
      </c>
      <c r="H216" s="366">
        <v>2523.7199999999998</v>
      </c>
      <c r="I216" s="366">
        <v>531</v>
      </c>
      <c r="J216" s="365">
        <v>0.17382935260842239</v>
      </c>
    </row>
    <row r="217" spans="1:10" ht="26.25" customHeight="1" x14ac:dyDescent="0.2">
      <c r="A217" s="368" t="s">
        <v>15839</v>
      </c>
      <c r="B217" s="368" t="s">
        <v>15838</v>
      </c>
      <c r="C217" s="368" t="s">
        <v>1010</v>
      </c>
      <c r="D217" s="368">
        <v>1</v>
      </c>
      <c r="E217" s="368">
        <v>0</v>
      </c>
      <c r="F217" s="367">
        <v>290.14999999999998</v>
      </c>
      <c r="G217" s="366">
        <v>0</v>
      </c>
      <c r="H217" s="366">
        <v>253.22</v>
      </c>
      <c r="I217" s="366">
        <v>36.93</v>
      </c>
      <c r="J217" s="365">
        <v>0.12727899362398759</v>
      </c>
    </row>
    <row r="218" spans="1:10" ht="26.25" customHeight="1" x14ac:dyDescent="0.2">
      <c r="A218" s="368" t="s">
        <v>2126</v>
      </c>
      <c r="B218" s="368" t="s">
        <v>2125</v>
      </c>
      <c r="C218" s="368" t="s">
        <v>1010</v>
      </c>
      <c r="D218" s="368">
        <v>3</v>
      </c>
      <c r="E218" s="368">
        <v>0</v>
      </c>
      <c r="F218" s="367">
        <v>1376.99</v>
      </c>
      <c r="G218" s="366">
        <v>0</v>
      </c>
      <c r="H218" s="366">
        <v>1159.56</v>
      </c>
      <c r="I218" s="366">
        <v>217.43</v>
      </c>
      <c r="J218" s="365">
        <v>0.1579023812809098</v>
      </c>
    </row>
    <row r="219" spans="1:10" ht="26.25" customHeight="1" x14ac:dyDescent="0.2">
      <c r="A219" s="368" t="s">
        <v>15837</v>
      </c>
      <c r="B219" s="368" t="s">
        <v>15836</v>
      </c>
      <c r="C219" s="368" t="s">
        <v>1010</v>
      </c>
      <c r="D219" s="368">
        <v>1</v>
      </c>
      <c r="E219" s="368">
        <v>0</v>
      </c>
      <c r="F219" s="367">
        <v>1430.29</v>
      </c>
      <c r="G219" s="366">
        <v>0</v>
      </c>
      <c r="H219" s="366">
        <v>706.17</v>
      </c>
      <c r="I219" s="366">
        <v>724.12</v>
      </c>
      <c r="J219" s="365">
        <v>0.50627495123366595</v>
      </c>
    </row>
    <row r="220" spans="1:10" ht="26.25" customHeight="1" x14ac:dyDescent="0.2">
      <c r="A220" s="368" t="s">
        <v>1257</v>
      </c>
      <c r="B220" s="368" t="s">
        <v>1256</v>
      </c>
      <c r="C220" s="368" t="s">
        <v>1010</v>
      </c>
      <c r="D220" s="368">
        <v>1</v>
      </c>
      <c r="E220" s="368">
        <v>0</v>
      </c>
      <c r="F220" s="367">
        <v>1064.27</v>
      </c>
      <c r="G220" s="366">
        <v>0</v>
      </c>
      <c r="H220" s="366">
        <v>768.2</v>
      </c>
      <c r="I220" s="366">
        <v>296.07</v>
      </c>
      <c r="J220" s="365">
        <v>0.27819068469467334</v>
      </c>
    </row>
    <row r="221" spans="1:10" ht="26.25" customHeight="1" x14ac:dyDescent="0.2">
      <c r="A221" s="368" t="s">
        <v>1255</v>
      </c>
      <c r="B221" s="368" t="s">
        <v>1254</v>
      </c>
      <c r="C221" s="368" t="s">
        <v>1010</v>
      </c>
      <c r="D221" s="368">
        <v>8</v>
      </c>
      <c r="E221" s="368">
        <v>0</v>
      </c>
      <c r="F221" s="367">
        <v>4922.99</v>
      </c>
      <c r="G221" s="366">
        <v>0</v>
      </c>
      <c r="H221" s="366">
        <v>3812.46</v>
      </c>
      <c r="I221" s="366">
        <v>1110.53</v>
      </c>
      <c r="J221" s="365">
        <v>0.22558038915374601</v>
      </c>
    </row>
    <row r="222" spans="1:10" ht="26.25" customHeight="1" x14ac:dyDescent="0.2">
      <c r="A222" s="368" t="s">
        <v>3712</v>
      </c>
      <c r="B222" s="368" t="s">
        <v>3711</v>
      </c>
      <c r="C222" s="368" t="s">
        <v>1010</v>
      </c>
      <c r="D222" s="368">
        <v>1</v>
      </c>
      <c r="E222" s="368">
        <v>0</v>
      </c>
      <c r="F222" s="367">
        <v>401.5</v>
      </c>
      <c r="G222" s="366">
        <v>0</v>
      </c>
      <c r="H222" s="366">
        <v>349.54</v>
      </c>
      <c r="I222" s="366">
        <v>51.96</v>
      </c>
      <c r="J222" s="365">
        <v>0.12941469489414695</v>
      </c>
    </row>
    <row r="223" spans="1:10" ht="26.25" customHeight="1" x14ac:dyDescent="0.2">
      <c r="A223" s="368" t="s">
        <v>1251</v>
      </c>
      <c r="B223" s="368" t="s">
        <v>1250</v>
      </c>
      <c r="C223" s="368" t="s">
        <v>1010</v>
      </c>
      <c r="D223" s="368">
        <v>10</v>
      </c>
      <c r="E223" s="368">
        <v>0</v>
      </c>
      <c r="F223" s="367">
        <v>10445.450000000001</v>
      </c>
      <c r="G223" s="366">
        <v>0</v>
      </c>
      <c r="H223" s="366">
        <v>8585.2999999999993</v>
      </c>
      <c r="I223" s="366">
        <v>1860.15</v>
      </c>
      <c r="J223" s="365">
        <v>0.17808232292529283</v>
      </c>
    </row>
    <row r="224" spans="1:10" ht="26.25" customHeight="1" x14ac:dyDescent="0.2">
      <c r="A224" s="368" t="s">
        <v>7906</v>
      </c>
      <c r="B224" s="368" t="s">
        <v>7905</v>
      </c>
      <c r="C224" s="368" t="s">
        <v>1010</v>
      </c>
      <c r="D224" s="368">
        <v>7</v>
      </c>
      <c r="E224" s="368">
        <v>0</v>
      </c>
      <c r="F224" s="367">
        <v>12405.96</v>
      </c>
      <c r="G224" s="366">
        <v>0</v>
      </c>
      <c r="H224" s="366">
        <v>10826.9</v>
      </c>
      <c r="I224" s="366">
        <v>1579.06</v>
      </c>
      <c r="J224" s="365">
        <v>0.12728237073148713</v>
      </c>
    </row>
    <row r="225" spans="1:10" ht="26.25" customHeight="1" x14ac:dyDescent="0.2">
      <c r="A225" s="368" t="s">
        <v>2120</v>
      </c>
      <c r="B225" s="368" t="s">
        <v>2119</v>
      </c>
      <c r="C225" s="368" t="s">
        <v>1010</v>
      </c>
      <c r="D225" s="368">
        <v>4</v>
      </c>
      <c r="E225" s="368">
        <v>0</v>
      </c>
      <c r="F225" s="367">
        <v>2776</v>
      </c>
      <c r="G225" s="366">
        <v>0</v>
      </c>
      <c r="H225" s="366">
        <v>2327.48</v>
      </c>
      <c r="I225" s="366">
        <v>448.52</v>
      </c>
      <c r="J225" s="365">
        <v>0.16157060518731989</v>
      </c>
    </row>
    <row r="226" spans="1:10" ht="26.25" customHeight="1" x14ac:dyDescent="0.2">
      <c r="A226" s="368" t="s">
        <v>1247</v>
      </c>
      <c r="B226" s="368" t="s">
        <v>1246</v>
      </c>
      <c r="C226" s="368" t="s">
        <v>1010</v>
      </c>
      <c r="D226" s="368">
        <v>1</v>
      </c>
      <c r="E226" s="368">
        <v>0</v>
      </c>
      <c r="F226" s="367">
        <v>1628.92</v>
      </c>
      <c r="G226" s="366">
        <v>0</v>
      </c>
      <c r="H226" s="366">
        <v>1241.07</v>
      </c>
      <c r="I226" s="366">
        <v>387.85</v>
      </c>
      <c r="J226" s="365">
        <v>0.23810254647250939</v>
      </c>
    </row>
    <row r="227" spans="1:10" ht="26.25" customHeight="1" x14ac:dyDescent="0.2">
      <c r="A227" s="368" t="s">
        <v>15835</v>
      </c>
      <c r="B227" s="368" t="s">
        <v>15834</v>
      </c>
      <c r="C227" s="368" t="s">
        <v>1010</v>
      </c>
      <c r="D227" s="368">
        <v>1</v>
      </c>
      <c r="E227" s="368">
        <v>0</v>
      </c>
      <c r="F227" s="367">
        <v>722.21</v>
      </c>
      <c r="G227" s="366">
        <v>0</v>
      </c>
      <c r="H227" s="366">
        <v>375.71</v>
      </c>
      <c r="I227" s="366">
        <v>346.5</v>
      </c>
      <c r="J227" s="365">
        <v>0.47977735007823208</v>
      </c>
    </row>
    <row r="228" spans="1:10" ht="26.25" customHeight="1" x14ac:dyDescent="0.2">
      <c r="A228" s="368" t="s">
        <v>1243</v>
      </c>
      <c r="B228" s="368" t="s">
        <v>1242</v>
      </c>
      <c r="C228" s="368" t="s">
        <v>1010</v>
      </c>
      <c r="D228" s="368">
        <v>7</v>
      </c>
      <c r="E228" s="368">
        <v>0</v>
      </c>
      <c r="F228" s="367">
        <v>3503.91</v>
      </c>
      <c r="G228" s="366">
        <v>0</v>
      </c>
      <c r="H228" s="366">
        <v>2731.18</v>
      </c>
      <c r="I228" s="366">
        <v>772.73</v>
      </c>
      <c r="J228" s="365">
        <v>0.22053363242777355</v>
      </c>
    </row>
    <row r="229" spans="1:10" ht="26.25" customHeight="1" x14ac:dyDescent="0.2">
      <c r="A229" s="368" t="s">
        <v>4096</v>
      </c>
      <c r="B229" s="368" t="s">
        <v>4095</v>
      </c>
      <c r="C229" s="368" t="s">
        <v>1010</v>
      </c>
      <c r="D229" s="368">
        <v>1</v>
      </c>
      <c r="E229" s="368">
        <v>0</v>
      </c>
      <c r="F229" s="367">
        <v>427.08</v>
      </c>
      <c r="G229" s="366">
        <v>0</v>
      </c>
      <c r="H229" s="366">
        <v>372.72</v>
      </c>
      <c r="I229" s="366">
        <v>54.36</v>
      </c>
      <c r="J229" s="365">
        <v>0.12728294464737286</v>
      </c>
    </row>
    <row r="230" spans="1:10" ht="26.25" customHeight="1" x14ac:dyDescent="0.2">
      <c r="A230" s="368" t="s">
        <v>1241</v>
      </c>
      <c r="B230" s="368" t="s">
        <v>1240</v>
      </c>
      <c r="C230" s="368" t="s">
        <v>1010</v>
      </c>
      <c r="D230" s="368">
        <v>1</v>
      </c>
      <c r="E230" s="368">
        <v>0</v>
      </c>
      <c r="F230" s="367">
        <v>679.32</v>
      </c>
      <c r="G230" s="366">
        <v>0</v>
      </c>
      <c r="H230" s="366">
        <v>517.55999999999995</v>
      </c>
      <c r="I230" s="366">
        <v>161.76</v>
      </c>
      <c r="J230" s="365">
        <v>0.23812047341459106</v>
      </c>
    </row>
    <row r="231" spans="1:10" ht="26.25" customHeight="1" x14ac:dyDescent="0.2">
      <c r="A231" s="368" t="s">
        <v>1239</v>
      </c>
      <c r="B231" s="368" t="s">
        <v>1238</v>
      </c>
      <c r="C231" s="368" t="s">
        <v>1010</v>
      </c>
      <c r="D231" s="368">
        <v>1</v>
      </c>
      <c r="E231" s="368">
        <v>0</v>
      </c>
      <c r="F231" s="367">
        <v>500.3</v>
      </c>
      <c r="G231" s="366">
        <v>0</v>
      </c>
      <c r="H231" s="366">
        <v>381.18</v>
      </c>
      <c r="I231" s="366">
        <v>119.12</v>
      </c>
      <c r="J231" s="365">
        <v>0.23809714171497101</v>
      </c>
    </row>
    <row r="232" spans="1:10" ht="26.25" customHeight="1" x14ac:dyDescent="0.2">
      <c r="A232" s="368" t="s">
        <v>1237</v>
      </c>
      <c r="B232" s="368" t="s">
        <v>1236</v>
      </c>
      <c r="C232" s="368" t="s">
        <v>1010</v>
      </c>
      <c r="D232" s="368">
        <v>3</v>
      </c>
      <c r="E232" s="368">
        <v>0</v>
      </c>
      <c r="F232" s="367">
        <v>2695.71</v>
      </c>
      <c r="G232" s="366">
        <v>0</v>
      </c>
      <c r="H232" s="366">
        <v>2144.67</v>
      </c>
      <c r="I232" s="366">
        <v>551.04</v>
      </c>
      <c r="J232" s="365">
        <v>0.20441367951300399</v>
      </c>
    </row>
    <row r="233" spans="1:10" ht="26.25" customHeight="1" x14ac:dyDescent="0.2">
      <c r="A233" s="368" t="s">
        <v>1113</v>
      </c>
      <c r="B233" s="368" t="s">
        <v>1112</v>
      </c>
      <c r="C233" s="368" t="s">
        <v>1010</v>
      </c>
      <c r="D233" s="368">
        <v>10</v>
      </c>
      <c r="E233" s="368">
        <v>0</v>
      </c>
      <c r="F233" s="367">
        <v>1538.2</v>
      </c>
      <c r="G233" s="366">
        <v>0</v>
      </c>
      <c r="H233" s="366">
        <v>1319.9</v>
      </c>
      <c r="I233" s="366">
        <v>218.3</v>
      </c>
      <c r="J233" s="365">
        <v>0.14191912625146275</v>
      </c>
    </row>
    <row r="234" spans="1:10" ht="26.25" customHeight="1" x14ac:dyDescent="0.2">
      <c r="A234" s="368" t="s">
        <v>1231</v>
      </c>
      <c r="B234" s="368" t="s">
        <v>1230</v>
      </c>
      <c r="C234" s="368" t="s">
        <v>1010</v>
      </c>
      <c r="D234" s="368">
        <v>1</v>
      </c>
      <c r="E234" s="368">
        <v>0</v>
      </c>
      <c r="F234" s="367">
        <v>1615.11</v>
      </c>
      <c r="G234" s="366">
        <v>0</v>
      </c>
      <c r="H234" s="366">
        <v>1422.48</v>
      </c>
      <c r="I234" s="366">
        <v>192.63</v>
      </c>
      <c r="J234" s="365">
        <v>0.11926741831825696</v>
      </c>
    </row>
    <row r="235" spans="1:10" ht="26.25" customHeight="1" x14ac:dyDescent="0.2">
      <c r="A235" s="368" t="s">
        <v>10540</v>
      </c>
      <c r="B235" s="368" t="s">
        <v>10539</v>
      </c>
      <c r="C235" s="368" t="s">
        <v>1010</v>
      </c>
      <c r="D235" s="368">
        <v>10</v>
      </c>
      <c r="E235" s="368">
        <v>0</v>
      </c>
      <c r="F235" s="367">
        <v>7928.1</v>
      </c>
      <c r="G235" s="366">
        <v>0</v>
      </c>
      <c r="H235" s="366">
        <v>6137.9</v>
      </c>
      <c r="I235" s="366">
        <v>1790.2</v>
      </c>
      <c r="J235" s="365">
        <v>0.22580441719958125</v>
      </c>
    </row>
    <row r="236" spans="1:10" ht="26.25" customHeight="1" x14ac:dyDescent="0.2">
      <c r="A236" s="368" t="s">
        <v>7877</v>
      </c>
      <c r="B236" s="368" t="s">
        <v>7876</v>
      </c>
      <c r="C236" s="368" t="s">
        <v>1010</v>
      </c>
      <c r="D236" s="368">
        <v>1</v>
      </c>
      <c r="E236" s="368">
        <v>0</v>
      </c>
      <c r="F236" s="367">
        <v>1517.22</v>
      </c>
      <c r="G236" s="366">
        <v>0</v>
      </c>
      <c r="H236" s="366">
        <v>1095.1400000000001</v>
      </c>
      <c r="I236" s="366">
        <v>422.08</v>
      </c>
      <c r="J236" s="365">
        <v>0.27819301090151727</v>
      </c>
    </row>
    <row r="237" spans="1:10" ht="26.25" customHeight="1" x14ac:dyDescent="0.2">
      <c r="A237" s="368" t="s">
        <v>7879</v>
      </c>
      <c r="B237" s="368" t="s">
        <v>7878</v>
      </c>
      <c r="C237" s="368" t="s">
        <v>1010</v>
      </c>
      <c r="D237" s="368">
        <v>1</v>
      </c>
      <c r="E237" s="368">
        <v>0</v>
      </c>
      <c r="F237" s="367">
        <v>566.62</v>
      </c>
      <c r="G237" s="366">
        <v>0</v>
      </c>
      <c r="H237" s="366">
        <v>408.99</v>
      </c>
      <c r="I237" s="366">
        <v>157.63</v>
      </c>
      <c r="J237" s="365">
        <v>0.27819349828809431</v>
      </c>
    </row>
    <row r="238" spans="1:10" ht="26.25" customHeight="1" x14ac:dyDescent="0.2">
      <c r="A238" s="368" t="s">
        <v>1227</v>
      </c>
      <c r="B238" s="368" t="s">
        <v>1226</v>
      </c>
      <c r="C238" s="368" t="s">
        <v>1010</v>
      </c>
      <c r="D238" s="368">
        <v>4</v>
      </c>
      <c r="E238" s="368">
        <v>0</v>
      </c>
      <c r="F238" s="367">
        <v>1888.04</v>
      </c>
      <c r="G238" s="366">
        <v>0</v>
      </c>
      <c r="H238" s="366">
        <v>1562.52</v>
      </c>
      <c r="I238" s="366">
        <v>325.52</v>
      </c>
      <c r="J238" s="365">
        <v>0.17241160144912185</v>
      </c>
    </row>
    <row r="239" spans="1:10" ht="26.25" customHeight="1" x14ac:dyDescent="0.2">
      <c r="A239" s="368" t="s">
        <v>1144</v>
      </c>
      <c r="B239" s="368" t="s">
        <v>1143</v>
      </c>
      <c r="C239" s="368" t="s">
        <v>1010</v>
      </c>
      <c r="D239" s="368">
        <v>4</v>
      </c>
      <c r="E239" s="368">
        <v>0</v>
      </c>
      <c r="F239" s="367">
        <v>697.84</v>
      </c>
      <c r="G239" s="366">
        <v>0</v>
      </c>
      <c r="H239" s="366">
        <v>614.6</v>
      </c>
      <c r="I239" s="366">
        <v>83.24</v>
      </c>
      <c r="J239" s="365">
        <v>0.11928235698727502</v>
      </c>
    </row>
    <row r="240" spans="1:10" ht="26.25" customHeight="1" x14ac:dyDescent="0.2">
      <c r="A240" s="368" t="s">
        <v>1225</v>
      </c>
      <c r="B240" s="368" t="s">
        <v>1224</v>
      </c>
      <c r="C240" s="368" t="s">
        <v>1010</v>
      </c>
      <c r="D240" s="368">
        <v>4</v>
      </c>
      <c r="E240" s="368">
        <v>0</v>
      </c>
      <c r="F240" s="367">
        <v>2059.36</v>
      </c>
      <c r="G240" s="366">
        <v>0</v>
      </c>
      <c r="H240" s="366">
        <v>1704.28</v>
      </c>
      <c r="I240" s="366">
        <v>355.08</v>
      </c>
      <c r="J240" s="365">
        <v>0.17242250019423511</v>
      </c>
    </row>
    <row r="241" spans="1:10" ht="26.25" customHeight="1" x14ac:dyDescent="0.2">
      <c r="A241" s="368" t="s">
        <v>15833</v>
      </c>
      <c r="B241" s="368" t="s">
        <v>15832</v>
      </c>
      <c r="C241" s="368" t="s">
        <v>1010</v>
      </c>
      <c r="D241" s="368">
        <v>1</v>
      </c>
      <c r="E241" s="368">
        <v>0</v>
      </c>
      <c r="F241" s="367">
        <v>2470.12</v>
      </c>
      <c r="G241" s="366">
        <v>0</v>
      </c>
      <c r="H241" s="366">
        <v>2155.7399999999998</v>
      </c>
      <c r="I241" s="366">
        <v>314.38</v>
      </c>
      <c r="J241" s="365">
        <v>0.12727316891487053</v>
      </c>
    </row>
    <row r="242" spans="1:10" ht="26.25" customHeight="1" x14ac:dyDescent="0.2">
      <c r="A242" s="368" t="s">
        <v>3678</v>
      </c>
      <c r="B242" s="368" t="s">
        <v>3677</v>
      </c>
      <c r="C242" s="368" t="s">
        <v>1010</v>
      </c>
      <c r="D242" s="368">
        <v>1</v>
      </c>
      <c r="E242" s="368">
        <v>0</v>
      </c>
      <c r="F242" s="367">
        <v>734.03</v>
      </c>
      <c r="G242" s="366">
        <v>0</v>
      </c>
      <c r="H242" s="366">
        <v>640.61</v>
      </c>
      <c r="I242" s="366">
        <v>93.42</v>
      </c>
      <c r="J242" s="365">
        <v>0.12727000258845006</v>
      </c>
    </row>
    <row r="243" spans="1:10" ht="26.25" customHeight="1" x14ac:dyDescent="0.2">
      <c r="A243" s="368" t="s">
        <v>2108</v>
      </c>
      <c r="B243" s="368" t="s">
        <v>2107</v>
      </c>
      <c r="C243" s="368" t="s">
        <v>1010</v>
      </c>
      <c r="D243" s="368">
        <v>3</v>
      </c>
      <c r="E243" s="368">
        <v>0</v>
      </c>
      <c r="F243" s="367">
        <v>1784.03</v>
      </c>
      <c r="G243" s="366">
        <v>0</v>
      </c>
      <c r="H243" s="366">
        <v>1502.34</v>
      </c>
      <c r="I243" s="366">
        <v>281.69</v>
      </c>
      <c r="J243" s="365">
        <v>0.15789532687230595</v>
      </c>
    </row>
    <row r="244" spans="1:10" ht="26.25" customHeight="1" x14ac:dyDescent="0.2">
      <c r="A244" s="368" t="s">
        <v>15831</v>
      </c>
      <c r="B244" s="368" t="s">
        <v>15830</v>
      </c>
      <c r="C244" s="368" t="s">
        <v>1010</v>
      </c>
      <c r="D244" s="368">
        <v>1</v>
      </c>
      <c r="E244" s="368">
        <v>0</v>
      </c>
      <c r="F244" s="367">
        <v>783.37</v>
      </c>
      <c r="G244" s="366">
        <v>0</v>
      </c>
      <c r="H244" s="366">
        <v>683.67</v>
      </c>
      <c r="I244" s="366">
        <v>99.7</v>
      </c>
      <c r="J244" s="365">
        <v>0.12727063839564956</v>
      </c>
    </row>
    <row r="245" spans="1:10" ht="26.25" customHeight="1" x14ac:dyDescent="0.2">
      <c r="A245" s="368" t="s">
        <v>1215</v>
      </c>
      <c r="B245" s="368" t="s">
        <v>1214</v>
      </c>
      <c r="C245" s="368" t="s">
        <v>1010</v>
      </c>
      <c r="D245" s="368">
        <v>1</v>
      </c>
      <c r="E245" s="368">
        <v>0</v>
      </c>
      <c r="F245" s="367">
        <v>1751.02</v>
      </c>
      <c r="G245" s="366">
        <v>0</v>
      </c>
      <c r="H245" s="366">
        <v>1200.6500000000001</v>
      </c>
      <c r="I245" s="366">
        <v>550.37</v>
      </c>
      <c r="J245" s="365">
        <v>0.31431394273052277</v>
      </c>
    </row>
    <row r="246" spans="1:10" ht="26.25" customHeight="1" x14ac:dyDescent="0.2">
      <c r="A246" s="368" t="s">
        <v>1213</v>
      </c>
      <c r="B246" s="368" t="s">
        <v>1212</v>
      </c>
      <c r="C246" s="368" t="s">
        <v>1010</v>
      </c>
      <c r="D246" s="368">
        <v>1</v>
      </c>
      <c r="E246" s="368">
        <v>0</v>
      </c>
      <c r="F246" s="367">
        <v>769.78</v>
      </c>
      <c r="G246" s="366">
        <v>0</v>
      </c>
      <c r="H246" s="366">
        <v>527.84</v>
      </c>
      <c r="I246" s="366">
        <v>241.94</v>
      </c>
      <c r="J246" s="365">
        <v>0.31429759151965497</v>
      </c>
    </row>
    <row r="247" spans="1:10" ht="26.25" customHeight="1" x14ac:dyDescent="0.2">
      <c r="A247" s="368" t="s">
        <v>4084</v>
      </c>
      <c r="B247" s="368" t="s">
        <v>4083</v>
      </c>
      <c r="C247" s="368" t="s">
        <v>1010</v>
      </c>
      <c r="D247" s="368">
        <v>3</v>
      </c>
      <c r="E247" s="368">
        <v>0</v>
      </c>
      <c r="F247" s="367">
        <v>1447.5</v>
      </c>
      <c r="G247" s="366">
        <v>0</v>
      </c>
      <c r="H247" s="366">
        <v>1263.27</v>
      </c>
      <c r="I247" s="366">
        <v>184.23</v>
      </c>
      <c r="J247" s="365">
        <v>0.12727461139896373</v>
      </c>
    </row>
    <row r="248" spans="1:10" ht="26.25" customHeight="1" x14ac:dyDescent="0.2">
      <c r="A248" s="368" t="s">
        <v>3700</v>
      </c>
      <c r="B248" s="368" t="s">
        <v>3699</v>
      </c>
      <c r="C248" s="368" t="s">
        <v>1010</v>
      </c>
      <c r="D248" s="368">
        <v>1</v>
      </c>
      <c r="E248" s="368">
        <v>0</v>
      </c>
      <c r="F248" s="367">
        <v>523.97</v>
      </c>
      <c r="G248" s="366">
        <v>0</v>
      </c>
      <c r="H248" s="366">
        <v>389.82</v>
      </c>
      <c r="I248" s="366">
        <v>134.15</v>
      </c>
      <c r="J248" s="365">
        <v>0.25602610836498274</v>
      </c>
    </row>
    <row r="249" spans="1:10" ht="26.25" customHeight="1" x14ac:dyDescent="0.2">
      <c r="A249" s="368" t="s">
        <v>1211</v>
      </c>
      <c r="B249" s="368" t="s">
        <v>1210</v>
      </c>
      <c r="C249" s="368" t="s">
        <v>1010</v>
      </c>
      <c r="D249" s="368">
        <v>1</v>
      </c>
      <c r="E249" s="368">
        <v>0</v>
      </c>
      <c r="F249" s="367">
        <v>746.39</v>
      </c>
      <c r="G249" s="366">
        <v>0</v>
      </c>
      <c r="H249" s="366">
        <v>651.4</v>
      </c>
      <c r="I249" s="366">
        <v>94.99</v>
      </c>
      <c r="J249" s="365">
        <v>0.12726590656359277</v>
      </c>
    </row>
    <row r="250" spans="1:10" ht="26.25" customHeight="1" x14ac:dyDescent="0.2">
      <c r="A250" s="368" t="s">
        <v>8841</v>
      </c>
      <c r="B250" s="368" t="s">
        <v>8840</v>
      </c>
      <c r="C250" s="368" t="s">
        <v>1010</v>
      </c>
      <c r="D250" s="368">
        <v>3</v>
      </c>
      <c r="E250" s="368">
        <v>0</v>
      </c>
      <c r="F250" s="367">
        <v>1353.18</v>
      </c>
      <c r="G250" s="366">
        <v>0</v>
      </c>
      <c r="H250" s="366">
        <v>1180.95</v>
      </c>
      <c r="I250" s="366">
        <v>172.23</v>
      </c>
      <c r="J250" s="365">
        <v>0.12727796745444064</v>
      </c>
    </row>
    <row r="251" spans="1:10" ht="26.25" customHeight="1" x14ac:dyDescent="0.2">
      <c r="A251" s="368" t="s">
        <v>3020</v>
      </c>
      <c r="B251" s="368" t="s">
        <v>3019</v>
      </c>
      <c r="C251" s="368" t="s">
        <v>1010</v>
      </c>
      <c r="D251" s="368">
        <v>1</v>
      </c>
      <c r="E251" s="368">
        <v>0</v>
      </c>
      <c r="F251" s="367">
        <v>929.48</v>
      </c>
      <c r="G251" s="366">
        <v>0</v>
      </c>
      <c r="H251" s="366">
        <v>811.19</v>
      </c>
      <c r="I251" s="366">
        <v>118.29</v>
      </c>
      <c r="J251" s="365">
        <v>0.1272647071480828</v>
      </c>
    </row>
    <row r="252" spans="1:10" ht="26.25" customHeight="1" x14ac:dyDescent="0.2">
      <c r="A252" s="368" t="s">
        <v>7900</v>
      </c>
      <c r="B252" s="368" t="s">
        <v>7899</v>
      </c>
      <c r="C252" s="368" t="s">
        <v>1010</v>
      </c>
      <c r="D252" s="368">
        <v>1</v>
      </c>
      <c r="E252" s="368">
        <v>0</v>
      </c>
      <c r="F252" s="367">
        <v>1299.17</v>
      </c>
      <c r="G252" s="366">
        <v>0</v>
      </c>
      <c r="H252" s="366">
        <v>989.84</v>
      </c>
      <c r="I252" s="366">
        <v>309.33</v>
      </c>
      <c r="J252" s="365">
        <v>0.23809817037031336</v>
      </c>
    </row>
    <row r="253" spans="1:10" ht="26.25" customHeight="1" x14ac:dyDescent="0.2">
      <c r="A253" s="368" t="s">
        <v>1203</v>
      </c>
      <c r="B253" s="368" t="s">
        <v>1202</v>
      </c>
      <c r="C253" s="368" t="s">
        <v>1010</v>
      </c>
      <c r="D253" s="368">
        <v>1</v>
      </c>
      <c r="E253" s="368">
        <v>0</v>
      </c>
      <c r="F253" s="367">
        <v>900.68</v>
      </c>
      <c r="G253" s="366">
        <v>0</v>
      </c>
      <c r="H253" s="366">
        <v>686.23</v>
      </c>
      <c r="I253" s="366">
        <v>214.45</v>
      </c>
      <c r="J253" s="365">
        <v>0.23809788160056847</v>
      </c>
    </row>
    <row r="254" spans="1:10" ht="26.25" customHeight="1" x14ac:dyDescent="0.2">
      <c r="A254" s="368" t="s">
        <v>1130</v>
      </c>
      <c r="B254" s="368" t="s">
        <v>1129</v>
      </c>
      <c r="C254" s="368" t="s">
        <v>1010</v>
      </c>
      <c r="D254" s="368">
        <v>1</v>
      </c>
      <c r="E254" s="368">
        <v>0</v>
      </c>
      <c r="F254" s="367">
        <v>1787.38</v>
      </c>
      <c r="G254" s="366">
        <v>0</v>
      </c>
      <c r="H254" s="366">
        <v>1479.21</v>
      </c>
      <c r="I254" s="366">
        <v>308.17</v>
      </c>
      <c r="J254" s="365">
        <v>0.17241437187391601</v>
      </c>
    </row>
    <row r="255" spans="1:10" ht="26.25" customHeight="1" x14ac:dyDescent="0.2">
      <c r="A255" s="368" t="s">
        <v>1132</v>
      </c>
      <c r="B255" s="368" t="s">
        <v>1131</v>
      </c>
      <c r="C255" s="368" t="s">
        <v>1010</v>
      </c>
      <c r="D255" s="368">
        <v>1</v>
      </c>
      <c r="E255" s="368">
        <v>0</v>
      </c>
      <c r="F255" s="367">
        <v>910.86</v>
      </c>
      <c r="G255" s="366">
        <v>0</v>
      </c>
      <c r="H255" s="366">
        <v>753.81</v>
      </c>
      <c r="I255" s="366">
        <v>157.05000000000001</v>
      </c>
      <c r="J255" s="365">
        <v>0.17241947170805613</v>
      </c>
    </row>
    <row r="256" spans="1:10" ht="26.25" customHeight="1" x14ac:dyDescent="0.2">
      <c r="A256" s="368" t="s">
        <v>8849</v>
      </c>
      <c r="B256" s="368" t="s">
        <v>8848</v>
      </c>
      <c r="C256" s="368" t="s">
        <v>1010</v>
      </c>
      <c r="D256" s="368">
        <v>2</v>
      </c>
      <c r="E256" s="368">
        <v>0</v>
      </c>
      <c r="F256" s="367">
        <v>1392.48</v>
      </c>
      <c r="G256" s="366">
        <v>0</v>
      </c>
      <c r="H256" s="366">
        <v>1113.28</v>
      </c>
      <c r="I256" s="366">
        <v>279.2</v>
      </c>
      <c r="J256" s="365">
        <v>0.2005055727909916</v>
      </c>
    </row>
    <row r="257" spans="1:10" ht="26.25" customHeight="1" x14ac:dyDescent="0.2">
      <c r="A257" s="368" t="s">
        <v>1201</v>
      </c>
      <c r="B257" s="368" t="s">
        <v>1200</v>
      </c>
      <c r="C257" s="368" t="s">
        <v>1010</v>
      </c>
      <c r="D257" s="368">
        <v>2</v>
      </c>
      <c r="E257" s="368">
        <v>0</v>
      </c>
      <c r="F257" s="367">
        <v>1625.15</v>
      </c>
      <c r="G257" s="366">
        <v>0</v>
      </c>
      <c r="H257" s="366">
        <v>1380.66</v>
      </c>
      <c r="I257" s="366">
        <v>244.49</v>
      </c>
      <c r="J257" s="365">
        <v>0.15044149770790388</v>
      </c>
    </row>
    <row r="258" spans="1:10" ht="26.25" customHeight="1" x14ac:dyDescent="0.2">
      <c r="A258" s="368" t="s">
        <v>1199</v>
      </c>
      <c r="B258" s="368" t="s">
        <v>1198</v>
      </c>
      <c r="C258" s="368" t="s">
        <v>1010</v>
      </c>
      <c r="D258" s="368">
        <v>3</v>
      </c>
      <c r="E258" s="368">
        <v>0</v>
      </c>
      <c r="F258" s="367">
        <v>3934.1</v>
      </c>
      <c r="G258" s="366">
        <v>0</v>
      </c>
      <c r="H258" s="366">
        <v>2942.91</v>
      </c>
      <c r="I258" s="366">
        <v>991.19</v>
      </c>
      <c r="J258" s="365">
        <v>0.25194834905060876</v>
      </c>
    </row>
    <row r="259" spans="1:10" ht="26.25" customHeight="1" x14ac:dyDescent="0.2">
      <c r="A259" s="368" t="s">
        <v>1195</v>
      </c>
      <c r="B259" s="368" t="s">
        <v>1194</v>
      </c>
      <c r="C259" s="368" t="s">
        <v>1010</v>
      </c>
      <c r="D259" s="368">
        <v>1</v>
      </c>
      <c r="E259" s="368">
        <v>0</v>
      </c>
      <c r="F259" s="367">
        <v>711.71</v>
      </c>
      <c r="G259" s="366">
        <v>0</v>
      </c>
      <c r="H259" s="366">
        <v>621.13</v>
      </c>
      <c r="I259" s="366">
        <v>90.58</v>
      </c>
      <c r="J259" s="365">
        <v>0.12727093900605585</v>
      </c>
    </row>
    <row r="260" spans="1:10" ht="26.25" customHeight="1" x14ac:dyDescent="0.2">
      <c r="A260" s="368" t="s">
        <v>1185</v>
      </c>
      <c r="B260" s="368" t="s">
        <v>1184</v>
      </c>
      <c r="C260" s="368" t="s">
        <v>1010</v>
      </c>
      <c r="D260" s="368">
        <v>1</v>
      </c>
      <c r="E260" s="368">
        <v>0</v>
      </c>
      <c r="F260" s="367">
        <v>1668.95</v>
      </c>
      <c r="G260" s="366">
        <v>0</v>
      </c>
      <c r="H260" s="366">
        <v>1271.58</v>
      </c>
      <c r="I260" s="366">
        <v>397.37</v>
      </c>
      <c r="J260" s="365">
        <v>0.23809580874202343</v>
      </c>
    </row>
    <row r="261" spans="1:10" ht="26.25" customHeight="1" x14ac:dyDescent="0.2">
      <c r="A261" s="368" t="s">
        <v>1183</v>
      </c>
      <c r="B261" s="368" t="s">
        <v>1182</v>
      </c>
      <c r="C261" s="368" t="s">
        <v>1010</v>
      </c>
      <c r="D261" s="368">
        <v>5</v>
      </c>
      <c r="E261" s="368">
        <v>0</v>
      </c>
      <c r="F261" s="367">
        <v>1563.82</v>
      </c>
      <c r="G261" s="366">
        <v>0</v>
      </c>
      <c r="H261" s="366">
        <v>1315.85</v>
      </c>
      <c r="I261" s="366">
        <v>247.97</v>
      </c>
      <c r="J261" s="365">
        <v>0.15856684273126062</v>
      </c>
    </row>
    <row r="262" spans="1:10" ht="26.25" customHeight="1" x14ac:dyDescent="0.2">
      <c r="A262" s="368" t="s">
        <v>3698</v>
      </c>
      <c r="B262" s="368" t="s">
        <v>3697</v>
      </c>
      <c r="C262" s="368" t="s">
        <v>1010</v>
      </c>
      <c r="D262" s="368">
        <v>1</v>
      </c>
      <c r="E262" s="368">
        <v>0</v>
      </c>
      <c r="F262" s="367">
        <v>509.53</v>
      </c>
      <c r="G262" s="366">
        <v>0</v>
      </c>
      <c r="H262" s="366">
        <v>366.28</v>
      </c>
      <c r="I262" s="366">
        <v>143.25</v>
      </c>
      <c r="J262" s="365">
        <v>0.28114144407591307</v>
      </c>
    </row>
    <row r="263" spans="1:10" ht="26.25" customHeight="1" x14ac:dyDescent="0.2">
      <c r="A263" s="368" t="s">
        <v>1181</v>
      </c>
      <c r="B263" s="368" t="s">
        <v>1180</v>
      </c>
      <c r="C263" s="368" t="s">
        <v>1010</v>
      </c>
      <c r="D263" s="368">
        <v>1</v>
      </c>
      <c r="E263" s="368">
        <v>0</v>
      </c>
      <c r="F263" s="367">
        <v>160.27000000000001</v>
      </c>
      <c r="G263" s="366">
        <v>0</v>
      </c>
      <c r="H263" s="366">
        <v>139.87</v>
      </c>
      <c r="I263" s="366">
        <v>20.399999999999999</v>
      </c>
      <c r="J263" s="365">
        <v>0.127285206214513</v>
      </c>
    </row>
    <row r="264" spans="1:10" ht="26.25" customHeight="1" x14ac:dyDescent="0.2">
      <c r="A264" s="368" t="s">
        <v>1179</v>
      </c>
      <c r="B264" s="368" t="s">
        <v>1178</v>
      </c>
      <c r="C264" s="368" t="s">
        <v>1010</v>
      </c>
      <c r="D264" s="368">
        <v>22</v>
      </c>
      <c r="E264" s="368">
        <v>0</v>
      </c>
      <c r="F264" s="367">
        <v>8805.34</v>
      </c>
      <c r="G264" s="366">
        <v>0</v>
      </c>
      <c r="H264" s="366">
        <v>7495.66</v>
      </c>
      <c r="I264" s="366">
        <v>1309.68</v>
      </c>
      <c r="J264" s="365">
        <v>0.14873701640141096</v>
      </c>
    </row>
    <row r="265" spans="1:10" ht="26.25" customHeight="1" x14ac:dyDescent="0.2">
      <c r="A265" s="368" t="s">
        <v>1177</v>
      </c>
      <c r="B265" s="368" t="s">
        <v>1176</v>
      </c>
      <c r="C265" s="368" t="s">
        <v>1010</v>
      </c>
      <c r="D265" s="368">
        <v>17</v>
      </c>
      <c r="E265" s="368">
        <v>0</v>
      </c>
      <c r="F265" s="367">
        <v>7205.89</v>
      </c>
      <c r="G265" s="366">
        <v>0</v>
      </c>
      <c r="H265" s="366">
        <v>6080.61</v>
      </c>
      <c r="I265" s="366">
        <v>1125.28</v>
      </c>
      <c r="J265" s="365">
        <v>0.15616114040042242</v>
      </c>
    </row>
    <row r="266" spans="1:10" ht="26.25" customHeight="1" x14ac:dyDescent="0.2">
      <c r="A266" s="368" t="s">
        <v>1175</v>
      </c>
      <c r="B266" s="368" t="s">
        <v>1174</v>
      </c>
      <c r="C266" s="368" t="s">
        <v>1010</v>
      </c>
      <c r="D266" s="368">
        <v>1</v>
      </c>
      <c r="E266" s="368">
        <v>0</v>
      </c>
      <c r="F266" s="367">
        <v>380.96</v>
      </c>
      <c r="G266" s="366">
        <v>0</v>
      </c>
      <c r="H266" s="366">
        <v>261.22000000000003</v>
      </c>
      <c r="I266" s="366">
        <v>119.74</v>
      </c>
      <c r="J266" s="365">
        <v>0.31431121377572446</v>
      </c>
    </row>
    <row r="267" spans="1:10" ht="26.25" customHeight="1" x14ac:dyDescent="0.2">
      <c r="A267" s="368" t="s">
        <v>1173</v>
      </c>
      <c r="B267" s="368" t="s">
        <v>1172</v>
      </c>
      <c r="C267" s="368" t="s">
        <v>1010</v>
      </c>
      <c r="D267" s="368">
        <v>8</v>
      </c>
      <c r="E267" s="368">
        <v>0</v>
      </c>
      <c r="F267" s="367">
        <v>2445.7199999999998</v>
      </c>
      <c r="G267" s="366">
        <v>0</v>
      </c>
      <c r="H267" s="366">
        <v>1940.4</v>
      </c>
      <c r="I267" s="366">
        <v>505.32</v>
      </c>
      <c r="J267" s="365">
        <v>0.2066140032383102</v>
      </c>
    </row>
    <row r="268" spans="1:10" ht="26.25" customHeight="1" x14ac:dyDescent="0.2">
      <c r="A268" s="368" t="s">
        <v>8839</v>
      </c>
      <c r="B268" s="368" t="s">
        <v>8838</v>
      </c>
      <c r="C268" s="368" t="s">
        <v>1010</v>
      </c>
      <c r="D268" s="368">
        <v>1</v>
      </c>
      <c r="E268" s="368">
        <v>0</v>
      </c>
      <c r="F268" s="367">
        <v>475.52</v>
      </c>
      <c r="G268" s="366">
        <v>0</v>
      </c>
      <c r="H268" s="366">
        <v>299.64</v>
      </c>
      <c r="I268" s="366">
        <v>175.88</v>
      </c>
      <c r="J268" s="365">
        <v>0.36986877523553163</v>
      </c>
    </row>
    <row r="269" spans="1:10" ht="26.25" customHeight="1" x14ac:dyDescent="0.2">
      <c r="A269" s="368" t="s">
        <v>2988</v>
      </c>
      <c r="B269" s="368" t="s">
        <v>2987</v>
      </c>
      <c r="C269" s="368" t="s">
        <v>1010</v>
      </c>
      <c r="D269" s="372">
        <v>1</v>
      </c>
      <c r="E269" s="372">
        <v>0</v>
      </c>
      <c r="F269" s="373">
        <v>662.97</v>
      </c>
      <c r="G269" s="374">
        <v>0</v>
      </c>
      <c r="H269" s="374">
        <v>578.59</v>
      </c>
      <c r="I269" s="374">
        <v>84.38</v>
      </c>
      <c r="J269" s="375">
        <v>0.12727574400048267</v>
      </c>
    </row>
    <row r="270" spans="1:10" ht="18.75" customHeight="1" x14ac:dyDescent="0.2">
      <c r="D270" s="464">
        <f t="shared" ref="D270:I270" si="1">SUM(D44:D269)</f>
        <v>1194</v>
      </c>
      <c r="E270" s="464">
        <f t="shared" si="1"/>
        <v>0</v>
      </c>
      <c r="F270" s="1273">
        <f t="shared" si="1"/>
        <v>463987.99000000034</v>
      </c>
      <c r="G270" s="1273">
        <f t="shared" si="1"/>
        <v>-343.64</v>
      </c>
      <c r="H270" s="1273">
        <f t="shared" si="1"/>
        <v>377154.64000000013</v>
      </c>
      <c r="I270" s="1273">
        <f t="shared" si="1"/>
        <v>86489.71000000005</v>
      </c>
    </row>
    <row r="271" spans="1:10" ht="26.25" customHeight="1" x14ac:dyDescent="0.2"/>
    <row r="272" spans="1:10" ht="26.25" customHeight="1" x14ac:dyDescent="0.2"/>
  </sheetData>
  <pageMargins left="0" right="0" top="1" bottom="1.3541653543307099" header="1" footer="1"/>
  <pageSetup paperSize="9" orientation="portrait" horizontalDpi="300" verticalDpi="300"/>
  <headerFooter alignWithMargins="0">
    <oddFooter>&amp;C&amp;"Arial,Regular"&amp;10&amp;P</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3AE99-4A60-49DC-BF66-B1E7C10DD3DD}">
  <dimension ref="A1:J109"/>
  <sheetViews>
    <sheetView showGridLines="0" workbookViewId="0">
      <pane ySplit="6" topLeftCell="A97" activePane="bottomLeft" state="frozen"/>
      <selection pane="bottomLeft" activeCell="I110" sqref="I110"/>
    </sheetView>
  </sheetViews>
  <sheetFormatPr baseColWidth="10" defaultColWidth="11.42578125" defaultRowHeight="12" x14ac:dyDescent="0.2"/>
  <cols>
    <col min="1" max="1" width="14.28515625" style="364" customWidth="1"/>
    <col min="2" max="2" width="50" style="364" customWidth="1"/>
    <col min="3" max="3" width="21.42578125" style="364" customWidth="1"/>
    <col min="4" max="14" width="14.28515625" style="364" customWidth="1"/>
    <col min="15" max="15" width="0" style="364" hidden="1" customWidth="1"/>
    <col min="16" max="16384" width="11.42578125" style="364"/>
  </cols>
  <sheetData>
    <row r="1" spans="1:10" ht="21" customHeight="1" x14ac:dyDescent="0.2">
      <c r="A1" s="368" t="s">
        <v>1969</v>
      </c>
    </row>
    <row r="2" spans="1:10" ht="0.95" customHeight="1" x14ac:dyDescent="0.2"/>
    <row r="3" spans="1:10" ht="23.1" customHeight="1" x14ac:dyDescent="0.2">
      <c r="A3" s="368" t="s">
        <v>3158</v>
      </c>
    </row>
    <row r="4" spans="1:10" ht="17.100000000000001" customHeight="1" x14ac:dyDescent="0.2">
      <c r="A4" s="368" t="s">
        <v>3157</v>
      </c>
    </row>
    <row r="5" spans="1:10" ht="25.7" customHeight="1" x14ac:dyDescent="0.2">
      <c r="A5" s="371" t="s">
        <v>15864</v>
      </c>
    </row>
    <row r="6" spans="1:10" ht="2.4500000000000002" customHeight="1" x14ac:dyDescent="0.2"/>
    <row r="7" spans="1:10" ht="23.85" customHeight="1" x14ac:dyDescent="0.2"/>
    <row r="8" spans="1:10" ht="22.5" customHeight="1" x14ac:dyDescent="0.2">
      <c r="A8" s="370" t="s">
        <v>1908</v>
      </c>
      <c r="B8" s="369" t="s">
        <v>1907</v>
      </c>
      <c r="C8" s="370" t="s">
        <v>1906</v>
      </c>
      <c r="D8" s="369" t="s">
        <v>1905</v>
      </c>
      <c r="E8" s="369" t="s">
        <v>1904</v>
      </c>
      <c r="F8" s="369" t="s">
        <v>245</v>
      </c>
      <c r="G8" s="370" t="s">
        <v>1903</v>
      </c>
      <c r="H8" s="370" t="s">
        <v>1902</v>
      </c>
      <c r="I8" s="370" t="s">
        <v>1901</v>
      </c>
      <c r="J8" s="369" t="s">
        <v>1900</v>
      </c>
    </row>
    <row r="9" spans="1:10" ht="23.25" customHeight="1" x14ac:dyDescent="0.2">
      <c r="A9" s="368" t="s">
        <v>1899</v>
      </c>
      <c r="B9" s="368" t="s">
        <v>1966</v>
      </c>
      <c r="C9" s="368" t="s">
        <v>1774</v>
      </c>
      <c r="D9" s="368">
        <v>72</v>
      </c>
      <c r="E9" s="368">
        <v>18</v>
      </c>
      <c r="F9" s="367">
        <v>2684.16</v>
      </c>
      <c r="G9" s="366">
        <v>0</v>
      </c>
      <c r="H9" s="366">
        <v>2187.6</v>
      </c>
      <c r="I9" s="366">
        <v>496.56</v>
      </c>
      <c r="J9" s="365">
        <v>0.18499642346208869</v>
      </c>
    </row>
    <row r="10" spans="1:10" ht="23.25" customHeight="1" x14ac:dyDescent="0.2">
      <c r="A10" s="368" t="s">
        <v>1895</v>
      </c>
      <c r="B10" s="368" t="s">
        <v>1894</v>
      </c>
      <c r="C10" s="368" t="s">
        <v>1774</v>
      </c>
      <c r="D10" s="368">
        <v>144</v>
      </c>
      <c r="E10" s="368">
        <v>36</v>
      </c>
      <c r="F10" s="367">
        <v>4667.04</v>
      </c>
      <c r="G10" s="366">
        <v>0</v>
      </c>
      <c r="H10" s="366">
        <v>4540.55</v>
      </c>
      <c r="I10" s="366">
        <v>126.49</v>
      </c>
      <c r="J10" s="365">
        <v>2.7102831773458125E-2</v>
      </c>
    </row>
    <row r="11" spans="1:10" ht="23.25" customHeight="1" x14ac:dyDescent="0.2">
      <c r="A11" s="368" t="s">
        <v>1891</v>
      </c>
      <c r="B11" s="368" t="s">
        <v>1890</v>
      </c>
      <c r="C11" s="368" t="s">
        <v>1077</v>
      </c>
      <c r="D11" s="368">
        <v>3</v>
      </c>
      <c r="E11" s="368">
        <v>34.055999999999997</v>
      </c>
      <c r="F11" s="367">
        <v>2348.04</v>
      </c>
      <c r="G11" s="366">
        <v>0</v>
      </c>
      <c r="H11" s="366">
        <v>1854.03</v>
      </c>
      <c r="I11" s="366">
        <v>494.01</v>
      </c>
      <c r="J11" s="365">
        <v>0.21039249757244341</v>
      </c>
    </row>
    <row r="12" spans="1:10" ht="23.25" customHeight="1" x14ac:dyDescent="0.2">
      <c r="A12" s="368" t="s">
        <v>1891</v>
      </c>
      <c r="B12" s="368" t="s">
        <v>1890</v>
      </c>
      <c r="C12" s="368" t="s">
        <v>1074</v>
      </c>
      <c r="D12" s="368">
        <v>624</v>
      </c>
      <c r="E12" s="368">
        <v>590.30399999999997</v>
      </c>
      <c r="F12" s="367">
        <v>34132.800000000003</v>
      </c>
      <c r="G12" s="366">
        <v>0</v>
      </c>
      <c r="H12" s="366">
        <v>31342.34</v>
      </c>
      <c r="I12" s="366">
        <v>2790.46</v>
      </c>
      <c r="J12" s="365">
        <v>8.1753035203675051E-2</v>
      </c>
    </row>
    <row r="13" spans="1:10" ht="23.25" customHeight="1" x14ac:dyDescent="0.2">
      <c r="A13" s="368" t="s">
        <v>2431</v>
      </c>
      <c r="B13" s="368" t="s">
        <v>2430</v>
      </c>
      <c r="C13" s="368" t="s">
        <v>1074</v>
      </c>
      <c r="D13" s="368">
        <v>132</v>
      </c>
      <c r="E13" s="368">
        <v>124.872</v>
      </c>
      <c r="F13" s="367">
        <v>7852.68</v>
      </c>
      <c r="G13" s="366">
        <v>0</v>
      </c>
      <c r="H13" s="366">
        <v>11642.73</v>
      </c>
      <c r="I13" s="366">
        <v>-3790.05</v>
      </c>
      <c r="J13" s="365">
        <v>-0.48264414187258364</v>
      </c>
    </row>
    <row r="14" spans="1:10" ht="23.25" customHeight="1" x14ac:dyDescent="0.2">
      <c r="A14" s="368" t="s">
        <v>1887</v>
      </c>
      <c r="B14" s="368" t="s">
        <v>1886</v>
      </c>
      <c r="C14" s="368" t="s">
        <v>1885</v>
      </c>
      <c r="D14" s="368">
        <v>120</v>
      </c>
      <c r="E14" s="368">
        <v>454.2</v>
      </c>
      <c r="F14" s="367">
        <v>15024</v>
      </c>
      <c r="G14" s="366">
        <v>0</v>
      </c>
      <c r="H14" s="366">
        <v>13968.33</v>
      </c>
      <c r="I14" s="366">
        <v>1055.67</v>
      </c>
      <c r="J14" s="365">
        <v>7.0265575079872203E-2</v>
      </c>
    </row>
    <row r="15" spans="1:10" ht="23.25" customHeight="1" x14ac:dyDescent="0.2">
      <c r="A15" s="368" t="s">
        <v>1029</v>
      </c>
      <c r="B15" s="368" t="s">
        <v>3834</v>
      </c>
      <c r="C15" s="368" t="s">
        <v>1021</v>
      </c>
      <c r="D15" s="368">
        <v>1</v>
      </c>
      <c r="E15" s="368">
        <v>20</v>
      </c>
      <c r="F15" s="367">
        <v>1460.76</v>
      </c>
      <c r="G15" s="366">
        <v>0</v>
      </c>
      <c r="H15" s="366">
        <v>1113.97</v>
      </c>
      <c r="I15" s="366">
        <v>346.79</v>
      </c>
      <c r="J15" s="365">
        <v>0.23740381719105125</v>
      </c>
    </row>
    <row r="16" spans="1:10" ht="23.25" customHeight="1" x14ac:dyDescent="0.2">
      <c r="A16" s="368" t="s">
        <v>1027</v>
      </c>
      <c r="B16" s="368" t="s">
        <v>2414</v>
      </c>
      <c r="C16" s="368" t="s">
        <v>1021</v>
      </c>
      <c r="D16" s="368">
        <v>2</v>
      </c>
      <c r="E16" s="368">
        <v>40</v>
      </c>
      <c r="F16" s="367">
        <v>2921.52</v>
      </c>
      <c r="G16" s="366">
        <v>0</v>
      </c>
      <c r="H16" s="366">
        <v>2252.5</v>
      </c>
      <c r="I16" s="366">
        <v>669.02</v>
      </c>
      <c r="J16" s="365">
        <v>0.22899723431638325</v>
      </c>
    </row>
    <row r="17" spans="1:10" ht="23.25" customHeight="1" x14ac:dyDescent="0.2">
      <c r="A17" s="368" t="s">
        <v>1917</v>
      </c>
      <c r="B17" s="368" t="s">
        <v>1916</v>
      </c>
      <c r="C17" s="368" t="s">
        <v>1885</v>
      </c>
      <c r="D17" s="368">
        <v>124</v>
      </c>
      <c r="E17" s="368">
        <v>469.34</v>
      </c>
      <c r="F17" s="367">
        <v>43609.56</v>
      </c>
      <c r="G17" s="366">
        <v>0</v>
      </c>
      <c r="H17" s="366">
        <v>43847.14</v>
      </c>
      <c r="I17" s="366">
        <v>-237.58</v>
      </c>
      <c r="J17" s="365">
        <v>-5.4478880318902549E-3</v>
      </c>
    </row>
    <row r="18" spans="1:10" ht="23.25" customHeight="1" x14ac:dyDescent="0.2">
      <c r="A18" s="368" t="s">
        <v>1879</v>
      </c>
      <c r="B18" s="368" t="s">
        <v>1878</v>
      </c>
      <c r="C18" s="368" t="s">
        <v>1875</v>
      </c>
      <c r="D18" s="368">
        <v>14</v>
      </c>
      <c r="E18" s="368">
        <v>317.94</v>
      </c>
      <c r="F18" s="367">
        <v>6351.98</v>
      </c>
      <c r="G18" s="366">
        <v>0</v>
      </c>
      <c r="H18" s="366">
        <v>4656.54</v>
      </c>
      <c r="I18" s="366">
        <v>1695.44</v>
      </c>
      <c r="J18" s="365">
        <v>0.2669151980957119</v>
      </c>
    </row>
    <row r="19" spans="1:10" ht="23.25" customHeight="1" x14ac:dyDescent="0.2">
      <c r="A19" s="368" t="s">
        <v>15866</v>
      </c>
      <c r="B19" s="368" t="s">
        <v>15865</v>
      </c>
      <c r="C19" s="368" t="s">
        <v>1021</v>
      </c>
      <c r="D19" s="368">
        <v>1</v>
      </c>
      <c r="E19" s="368">
        <v>20</v>
      </c>
      <c r="F19" s="367">
        <v>1752.49</v>
      </c>
      <c r="G19" s="366">
        <v>0</v>
      </c>
      <c r="H19" s="366">
        <v>1413.84</v>
      </c>
      <c r="I19" s="366">
        <v>338.65</v>
      </c>
      <c r="J19" s="365">
        <v>0.19323933374798144</v>
      </c>
    </row>
    <row r="20" spans="1:10" ht="23.25" customHeight="1" x14ac:dyDescent="0.2">
      <c r="A20" s="368" t="s">
        <v>2335</v>
      </c>
      <c r="B20" s="368" t="s">
        <v>2334</v>
      </c>
      <c r="C20" s="368" t="s">
        <v>1021</v>
      </c>
      <c r="D20" s="368">
        <v>1</v>
      </c>
      <c r="E20" s="368">
        <v>20</v>
      </c>
      <c r="F20" s="367">
        <v>1730.52</v>
      </c>
      <c r="G20" s="366">
        <v>0</v>
      </c>
      <c r="H20" s="366">
        <v>782.65</v>
      </c>
      <c r="I20" s="366">
        <v>947.87</v>
      </c>
      <c r="J20" s="365">
        <v>0.54773709636409862</v>
      </c>
    </row>
    <row r="21" spans="1:10" ht="23.25" customHeight="1" x14ac:dyDescent="0.2">
      <c r="A21" s="368" t="s">
        <v>1115</v>
      </c>
      <c r="B21" s="368" t="s">
        <v>1935</v>
      </c>
      <c r="C21" s="368" t="s">
        <v>1081</v>
      </c>
      <c r="D21" s="368">
        <v>12</v>
      </c>
      <c r="E21" s="368">
        <v>72</v>
      </c>
      <c r="F21" s="367">
        <v>9711.32</v>
      </c>
      <c r="G21" s="366">
        <v>0</v>
      </c>
      <c r="H21" s="366">
        <v>9494.4</v>
      </c>
      <c r="I21" s="366">
        <v>216.92</v>
      </c>
      <c r="J21" s="365">
        <v>2.2336819299539096E-2</v>
      </c>
    </row>
    <row r="22" spans="1:10" ht="23.25" customHeight="1" x14ac:dyDescent="0.2">
      <c r="A22" s="368" t="s">
        <v>1115</v>
      </c>
      <c r="B22" s="368" t="s">
        <v>1935</v>
      </c>
      <c r="C22" s="368" t="s">
        <v>1078</v>
      </c>
      <c r="D22" s="368">
        <v>204</v>
      </c>
      <c r="E22" s="368">
        <v>204</v>
      </c>
      <c r="F22" s="367">
        <v>36203.879999999997</v>
      </c>
      <c r="G22" s="366">
        <v>0</v>
      </c>
      <c r="H22" s="366">
        <v>26947.26</v>
      </c>
      <c r="I22" s="366">
        <v>9256.6200000000008</v>
      </c>
      <c r="J22" s="365">
        <v>0.25568033039552668</v>
      </c>
    </row>
    <row r="23" spans="1:10" ht="23.25" customHeight="1" x14ac:dyDescent="0.2">
      <c r="A23" s="368" t="s">
        <v>1080</v>
      </c>
      <c r="B23" s="368" t="s">
        <v>1933</v>
      </c>
      <c r="C23" s="368" t="s">
        <v>1078</v>
      </c>
      <c r="D23" s="368">
        <v>48</v>
      </c>
      <c r="E23" s="368">
        <v>48</v>
      </c>
      <c r="F23" s="367">
        <v>8518.56</v>
      </c>
      <c r="G23" s="366">
        <v>0</v>
      </c>
      <c r="H23" s="366">
        <v>6168.88</v>
      </c>
      <c r="I23" s="366">
        <v>2349.6799999999998</v>
      </c>
      <c r="J23" s="365">
        <v>0.27583065682462765</v>
      </c>
    </row>
    <row r="24" spans="1:10" ht="23.25" customHeight="1" x14ac:dyDescent="0.2">
      <c r="A24" s="368" t="s">
        <v>1965</v>
      </c>
      <c r="B24" s="368" t="s">
        <v>1964</v>
      </c>
      <c r="C24" s="368" t="s">
        <v>1860</v>
      </c>
      <c r="D24" s="368">
        <v>2</v>
      </c>
      <c r="E24" s="368">
        <v>9.6</v>
      </c>
      <c r="F24" s="367">
        <v>1962.84</v>
      </c>
      <c r="G24" s="366">
        <v>0</v>
      </c>
      <c r="H24" s="366">
        <v>1202.48</v>
      </c>
      <c r="I24" s="366">
        <v>760.36</v>
      </c>
      <c r="J24" s="365">
        <v>0.38737747345682788</v>
      </c>
    </row>
    <row r="25" spans="1:10" ht="23.25" customHeight="1" x14ac:dyDescent="0.2">
      <c r="A25" s="368" t="s">
        <v>4416</v>
      </c>
      <c r="B25" s="368" t="s">
        <v>4415</v>
      </c>
      <c r="C25" s="368" t="s">
        <v>1013</v>
      </c>
      <c r="D25" s="368">
        <v>295</v>
      </c>
      <c r="E25" s="368">
        <v>5605</v>
      </c>
      <c r="F25" s="367">
        <v>302356.73</v>
      </c>
      <c r="G25" s="366">
        <v>-8529.2099999999991</v>
      </c>
      <c r="H25" s="366">
        <v>193606.24</v>
      </c>
      <c r="I25" s="366">
        <v>100221.28</v>
      </c>
      <c r="J25" s="365">
        <v>0.34108881291990623</v>
      </c>
    </row>
    <row r="26" spans="1:10" ht="23.25" customHeight="1" x14ac:dyDescent="0.2">
      <c r="A26" s="368" t="s">
        <v>2327</v>
      </c>
      <c r="B26" s="368" t="s">
        <v>2326</v>
      </c>
      <c r="C26" s="368" t="s">
        <v>1013</v>
      </c>
      <c r="D26" s="368">
        <v>10</v>
      </c>
      <c r="E26" s="368">
        <v>190</v>
      </c>
      <c r="F26" s="367">
        <v>20075</v>
      </c>
      <c r="G26" s="366">
        <v>0</v>
      </c>
      <c r="H26" s="366">
        <v>15610.2</v>
      </c>
      <c r="I26" s="366">
        <v>4464.8</v>
      </c>
      <c r="J26" s="365">
        <v>0.22240597758405978</v>
      </c>
    </row>
    <row r="27" spans="1:10" ht="23.25" customHeight="1" x14ac:dyDescent="0.2">
      <c r="A27" s="368" t="s">
        <v>1859</v>
      </c>
      <c r="B27" s="368" t="s">
        <v>1858</v>
      </c>
      <c r="C27" s="368" t="s">
        <v>1013</v>
      </c>
      <c r="D27" s="368">
        <v>3</v>
      </c>
      <c r="E27" s="368">
        <v>57</v>
      </c>
      <c r="F27" s="367">
        <v>6398.79</v>
      </c>
      <c r="G27" s="366">
        <v>0</v>
      </c>
      <c r="H27" s="366">
        <v>4510.17</v>
      </c>
      <c r="I27" s="366">
        <v>1888.62</v>
      </c>
      <c r="J27" s="365">
        <v>0.29515267730305261</v>
      </c>
    </row>
    <row r="28" spans="1:10" ht="23.25" customHeight="1" x14ac:dyDescent="0.2">
      <c r="A28" s="368" t="s">
        <v>5291</v>
      </c>
      <c r="B28" s="368" t="s">
        <v>5290</v>
      </c>
      <c r="C28" s="368" t="s">
        <v>1013</v>
      </c>
      <c r="D28" s="368">
        <v>29</v>
      </c>
      <c r="E28" s="368">
        <v>551</v>
      </c>
      <c r="F28" s="367">
        <v>30891.66</v>
      </c>
      <c r="G28" s="366">
        <v>0</v>
      </c>
      <c r="H28" s="366">
        <v>23825.06</v>
      </c>
      <c r="I28" s="366">
        <v>7066.6</v>
      </c>
      <c r="J28" s="365">
        <v>0.22875429808563216</v>
      </c>
    </row>
    <row r="29" spans="1:10" ht="23.25" customHeight="1" x14ac:dyDescent="0.2">
      <c r="A29" s="368" t="s">
        <v>4410</v>
      </c>
      <c r="B29" s="368" t="s">
        <v>4409</v>
      </c>
      <c r="C29" s="368" t="s">
        <v>1013</v>
      </c>
      <c r="D29" s="368">
        <v>110</v>
      </c>
      <c r="E29" s="368">
        <v>2090</v>
      </c>
      <c r="F29" s="367">
        <v>103470.15</v>
      </c>
      <c r="G29" s="366">
        <v>-6243.1</v>
      </c>
      <c r="H29" s="366">
        <v>83975.11</v>
      </c>
      <c r="I29" s="366">
        <v>13251.94</v>
      </c>
      <c r="J29" s="365">
        <v>0.13629890035746225</v>
      </c>
    </row>
    <row r="30" spans="1:10" ht="23.25" customHeight="1" x14ac:dyDescent="0.2">
      <c r="A30" s="368" t="s">
        <v>1857</v>
      </c>
      <c r="B30" s="368" t="s">
        <v>1856</v>
      </c>
      <c r="C30" s="368" t="s">
        <v>1013</v>
      </c>
      <c r="D30" s="368">
        <v>2</v>
      </c>
      <c r="E30" s="368">
        <v>38</v>
      </c>
      <c r="F30" s="367">
        <v>2642</v>
      </c>
      <c r="G30" s="366">
        <v>0</v>
      </c>
      <c r="H30" s="366">
        <v>1793.28</v>
      </c>
      <c r="I30" s="366">
        <v>848.72</v>
      </c>
      <c r="J30" s="365">
        <v>0.32124148372445116</v>
      </c>
    </row>
    <row r="31" spans="1:10" ht="23.25" customHeight="1" x14ac:dyDescent="0.2">
      <c r="A31" s="368" t="s">
        <v>1855</v>
      </c>
      <c r="B31" s="368" t="s">
        <v>1854</v>
      </c>
      <c r="C31" s="368" t="s">
        <v>1013</v>
      </c>
      <c r="D31" s="368">
        <v>27</v>
      </c>
      <c r="E31" s="368">
        <v>513</v>
      </c>
      <c r="F31" s="367">
        <v>28905.88</v>
      </c>
      <c r="G31" s="366">
        <v>0</v>
      </c>
      <c r="H31" s="366">
        <v>24769.86</v>
      </c>
      <c r="I31" s="366">
        <v>4136.0200000000004</v>
      </c>
      <c r="J31" s="365">
        <v>0.14308576663294803</v>
      </c>
    </row>
    <row r="32" spans="1:10" ht="23.25" customHeight="1" x14ac:dyDescent="0.2">
      <c r="A32" s="368" t="s">
        <v>1853</v>
      </c>
      <c r="B32" s="368" t="s">
        <v>1852</v>
      </c>
      <c r="C32" s="368" t="s">
        <v>1013</v>
      </c>
      <c r="D32" s="368">
        <v>30</v>
      </c>
      <c r="E32" s="368">
        <v>570</v>
      </c>
      <c r="F32" s="367">
        <v>33375.050000000003</v>
      </c>
      <c r="G32" s="366">
        <v>0</v>
      </c>
      <c r="H32" s="366">
        <v>30781.5</v>
      </c>
      <c r="I32" s="366">
        <v>2593.5500000000002</v>
      </c>
      <c r="J32" s="365">
        <v>7.7709246877532764E-2</v>
      </c>
    </row>
    <row r="33" spans="1:10" ht="23.25" customHeight="1" x14ac:dyDescent="0.2">
      <c r="A33" s="368" t="s">
        <v>1851</v>
      </c>
      <c r="B33" s="368" t="s">
        <v>1850</v>
      </c>
      <c r="C33" s="368" t="s">
        <v>1013</v>
      </c>
      <c r="D33" s="368">
        <v>1</v>
      </c>
      <c r="E33" s="368">
        <v>19</v>
      </c>
      <c r="F33" s="367">
        <v>1769.87</v>
      </c>
      <c r="G33" s="366">
        <v>0</v>
      </c>
      <c r="H33" s="366">
        <v>904.75</v>
      </c>
      <c r="I33" s="366">
        <v>865.12</v>
      </c>
      <c r="J33" s="365">
        <v>0.48880426245995467</v>
      </c>
    </row>
    <row r="34" spans="1:10" ht="23.25" customHeight="1" x14ac:dyDescent="0.2">
      <c r="A34" s="368" t="s">
        <v>1841</v>
      </c>
      <c r="B34" s="368" t="s">
        <v>1840</v>
      </c>
      <c r="C34" s="368" t="s">
        <v>1013</v>
      </c>
      <c r="D34" s="368">
        <v>51</v>
      </c>
      <c r="E34" s="368">
        <v>969</v>
      </c>
      <c r="F34" s="367">
        <v>58349.79</v>
      </c>
      <c r="G34" s="366">
        <v>0</v>
      </c>
      <c r="H34" s="366">
        <v>47938.080000000002</v>
      </c>
      <c r="I34" s="366">
        <v>10411.709999999999</v>
      </c>
      <c r="J34" s="365">
        <v>0.17843611776494825</v>
      </c>
    </row>
    <row r="35" spans="1:10" ht="23.25" customHeight="1" x14ac:dyDescent="0.2">
      <c r="A35" s="368" t="s">
        <v>1837</v>
      </c>
      <c r="B35" s="368" t="s">
        <v>1836</v>
      </c>
      <c r="C35" s="368" t="s">
        <v>1013</v>
      </c>
      <c r="D35" s="368">
        <v>294</v>
      </c>
      <c r="E35" s="368">
        <v>5586</v>
      </c>
      <c r="F35" s="367">
        <v>241138.35</v>
      </c>
      <c r="G35" s="366">
        <v>-9726.5</v>
      </c>
      <c r="H35" s="366">
        <v>152509.85</v>
      </c>
      <c r="I35" s="366">
        <v>78902</v>
      </c>
      <c r="J35" s="365">
        <v>0.34095920325601303</v>
      </c>
    </row>
    <row r="36" spans="1:10" ht="23.25" customHeight="1" x14ac:dyDescent="0.2">
      <c r="A36" s="368" t="s">
        <v>1820</v>
      </c>
      <c r="B36" s="368" t="s">
        <v>1819</v>
      </c>
      <c r="C36" s="368" t="s">
        <v>1818</v>
      </c>
      <c r="D36" s="368">
        <v>2</v>
      </c>
      <c r="E36" s="368">
        <v>22.08</v>
      </c>
      <c r="F36" s="367">
        <v>841</v>
      </c>
      <c r="G36" s="366">
        <v>0</v>
      </c>
      <c r="H36" s="366">
        <v>496.66</v>
      </c>
      <c r="I36" s="366">
        <v>344.34</v>
      </c>
      <c r="J36" s="365">
        <v>0.40944114149821642</v>
      </c>
    </row>
    <row r="37" spans="1:10" ht="23.25" customHeight="1" x14ac:dyDescent="0.2">
      <c r="A37" s="368" t="s">
        <v>1820</v>
      </c>
      <c r="B37" s="368" t="s">
        <v>1819</v>
      </c>
      <c r="C37" s="368" t="s">
        <v>1961</v>
      </c>
      <c r="D37" s="368">
        <v>264</v>
      </c>
      <c r="E37" s="368">
        <v>121.44</v>
      </c>
      <c r="F37" s="367">
        <v>3424.08</v>
      </c>
      <c r="G37" s="366">
        <v>0</v>
      </c>
      <c r="H37" s="366">
        <v>2710.83</v>
      </c>
      <c r="I37" s="366">
        <v>713.25</v>
      </c>
      <c r="J37" s="365">
        <v>0.20830412840821477</v>
      </c>
    </row>
    <row r="38" spans="1:10" ht="23.25" customHeight="1" x14ac:dyDescent="0.2">
      <c r="A38" s="368" t="s">
        <v>1817</v>
      </c>
      <c r="B38" s="368" t="s">
        <v>1816</v>
      </c>
      <c r="C38" s="368" t="s">
        <v>1013</v>
      </c>
      <c r="D38" s="368">
        <v>13</v>
      </c>
      <c r="E38" s="368">
        <v>247</v>
      </c>
      <c r="F38" s="367">
        <v>9954.41</v>
      </c>
      <c r="G38" s="366">
        <v>0</v>
      </c>
      <c r="H38" s="366">
        <v>7121.12</v>
      </c>
      <c r="I38" s="366">
        <v>2833.29</v>
      </c>
      <c r="J38" s="365">
        <v>0.28462661272742434</v>
      </c>
    </row>
    <row r="39" spans="1:10" ht="23.25" customHeight="1" x14ac:dyDescent="0.2">
      <c r="A39" s="368" t="s">
        <v>1815</v>
      </c>
      <c r="B39" s="368" t="s">
        <v>1814</v>
      </c>
      <c r="C39" s="368" t="s">
        <v>1013</v>
      </c>
      <c r="D39" s="368">
        <v>4</v>
      </c>
      <c r="E39" s="368">
        <v>76</v>
      </c>
      <c r="F39" s="367">
        <v>4192.68</v>
      </c>
      <c r="G39" s="366">
        <v>0</v>
      </c>
      <c r="H39" s="366">
        <v>3028.18</v>
      </c>
      <c r="I39" s="366">
        <v>1164.5</v>
      </c>
      <c r="J39" s="365">
        <v>0.27774597632063502</v>
      </c>
    </row>
    <row r="40" spans="1:10" ht="23.25" customHeight="1" x14ac:dyDescent="0.2">
      <c r="A40" s="368" t="s">
        <v>1015</v>
      </c>
      <c r="B40" s="368" t="s">
        <v>1915</v>
      </c>
      <c r="C40" s="368" t="s">
        <v>1013</v>
      </c>
      <c r="D40" s="368">
        <v>133</v>
      </c>
      <c r="E40" s="368">
        <v>2527</v>
      </c>
      <c r="F40" s="367">
        <v>133131.01999999999</v>
      </c>
      <c r="G40" s="366">
        <v>0</v>
      </c>
      <c r="H40" s="366">
        <v>115048.85</v>
      </c>
      <c r="I40" s="366">
        <v>18082.169999999998</v>
      </c>
      <c r="J40" s="365">
        <v>0.13582236506563233</v>
      </c>
    </row>
    <row r="41" spans="1:10" ht="23.25" customHeight="1" x14ac:dyDescent="0.2">
      <c r="A41" s="368" t="s">
        <v>4407</v>
      </c>
      <c r="B41" s="368" t="s">
        <v>4406</v>
      </c>
      <c r="C41" s="368" t="s">
        <v>1013</v>
      </c>
      <c r="D41" s="368">
        <v>101</v>
      </c>
      <c r="E41" s="368">
        <v>1919</v>
      </c>
      <c r="F41" s="367">
        <v>108103.33</v>
      </c>
      <c r="G41" s="366">
        <v>0</v>
      </c>
      <c r="H41" s="366">
        <v>87681.85</v>
      </c>
      <c r="I41" s="366">
        <v>20421.48</v>
      </c>
      <c r="J41" s="365">
        <v>0.18890703921886587</v>
      </c>
    </row>
    <row r="42" spans="1:10" ht="23.25" customHeight="1" x14ac:dyDescent="0.2">
      <c r="A42" s="368" t="s">
        <v>1802</v>
      </c>
      <c r="B42" s="368" t="s">
        <v>1801</v>
      </c>
      <c r="C42" s="368" t="s">
        <v>1803</v>
      </c>
      <c r="D42" s="368">
        <v>3</v>
      </c>
      <c r="E42" s="368">
        <v>17.027999999999999</v>
      </c>
      <c r="F42" s="367">
        <v>5301.21</v>
      </c>
      <c r="G42" s="366">
        <v>0</v>
      </c>
      <c r="H42" s="366">
        <v>4299.12</v>
      </c>
      <c r="I42" s="366">
        <v>1002.09</v>
      </c>
      <c r="J42" s="365">
        <v>0.18903042890208085</v>
      </c>
    </row>
    <row r="43" spans="1:10" ht="23.25" customHeight="1" x14ac:dyDescent="0.2">
      <c r="A43" s="368" t="s">
        <v>1802</v>
      </c>
      <c r="B43" s="368" t="s">
        <v>1801</v>
      </c>
      <c r="C43" s="368" t="s">
        <v>1800</v>
      </c>
      <c r="D43" s="368">
        <v>864</v>
      </c>
      <c r="E43" s="368">
        <v>408.67200000000003</v>
      </c>
      <c r="F43" s="367">
        <v>101165.75999999999</v>
      </c>
      <c r="G43" s="366">
        <v>0</v>
      </c>
      <c r="H43" s="366">
        <v>101683.12</v>
      </c>
      <c r="I43" s="366">
        <v>-517.36</v>
      </c>
      <c r="J43" s="365">
        <v>-5.1139832291083468E-3</v>
      </c>
    </row>
    <row r="44" spans="1:10" ht="23.25" customHeight="1" x14ac:dyDescent="0.2">
      <c r="A44" s="368" t="s">
        <v>8868</v>
      </c>
      <c r="B44" s="368" t="s">
        <v>8867</v>
      </c>
      <c r="C44" s="368" t="s">
        <v>1013</v>
      </c>
      <c r="D44" s="368">
        <v>3</v>
      </c>
      <c r="E44" s="368">
        <v>57</v>
      </c>
      <c r="F44" s="367">
        <v>4302</v>
      </c>
      <c r="G44" s="366">
        <v>0</v>
      </c>
      <c r="H44" s="366">
        <v>2936.97</v>
      </c>
      <c r="I44" s="366">
        <v>1365.03</v>
      </c>
      <c r="J44" s="365">
        <v>0.31730125523012553</v>
      </c>
    </row>
    <row r="45" spans="1:10" ht="23.25" customHeight="1" x14ac:dyDescent="0.2">
      <c r="A45" s="368" t="s">
        <v>1789</v>
      </c>
      <c r="B45" s="368" t="s">
        <v>1788</v>
      </c>
      <c r="C45" s="368" t="s">
        <v>1785</v>
      </c>
      <c r="D45" s="368">
        <v>242</v>
      </c>
      <c r="E45" s="368">
        <v>4840</v>
      </c>
      <c r="F45" s="367">
        <v>98271.360000000001</v>
      </c>
      <c r="G45" s="366">
        <v>0</v>
      </c>
      <c r="H45" s="366">
        <v>84677.98</v>
      </c>
      <c r="I45" s="366">
        <v>13593.38</v>
      </c>
      <c r="J45" s="365">
        <v>0.13832494024708725</v>
      </c>
    </row>
    <row r="46" spans="1:10" ht="23.25" customHeight="1" x14ac:dyDescent="0.2">
      <c r="A46" s="368" t="s">
        <v>1784</v>
      </c>
      <c r="B46" s="368" t="s">
        <v>1783</v>
      </c>
      <c r="C46" s="368" t="s">
        <v>1771</v>
      </c>
      <c r="D46" s="368">
        <v>1</v>
      </c>
      <c r="E46" s="368">
        <v>6</v>
      </c>
      <c r="F46" s="367">
        <v>806.83</v>
      </c>
      <c r="G46" s="366">
        <v>0</v>
      </c>
      <c r="H46" s="366">
        <v>583.53</v>
      </c>
      <c r="I46" s="366">
        <v>223.3</v>
      </c>
      <c r="J46" s="365">
        <v>0.27676214320240944</v>
      </c>
    </row>
    <row r="47" spans="1:10" ht="23.25" customHeight="1" x14ac:dyDescent="0.2">
      <c r="A47" s="368" t="s">
        <v>1784</v>
      </c>
      <c r="B47" s="368" t="s">
        <v>1783</v>
      </c>
      <c r="C47" s="368" t="s">
        <v>1774</v>
      </c>
      <c r="D47" s="368">
        <v>2472</v>
      </c>
      <c r="E47" s="368">
        <v>618</v>
      </c>
      <c r="F47" s="367">
        <v>61107.839999999997</v>
      </c>
      <c r="G47" s="366">
        <v>0</v>
      </c>
      <c r="H47" s="366">
        <v>60510.81</v>
      </c>
      <c r="I47" s="366">
        <v>597.03</v>
      </c>
      <c r="J47" s="365">
        <v>9.7701047852452316E-3</v>
      </c>
    </row>
    <row r="48" spans="1:10" ht="23.25" customHeight="1" x14ac:dyDescent="0.2">
      <c r="A48" s="368" t="s">
        <v>1782</v>
      </c>
      <c r="B48" s="368" t="s">
        <v>1781</v>
      </c>
      <c r="C48" s="368" t="s">
        <v>1771</v>
      </c>
      <c r="D48" s="368">
        <v>5</v>
      </c>
      <c r="E48" s="368">
        <v>30</v>
      </c>
      <c r="F48" s="367">
        <v>4129.54</v>
      </c>
      <c r="G48" s="366">
        <v>0</v>
      </c>
      <c r="H48" s="366">
        <v>3441.55</v>
      </c>
      <c r="I48" s="366">
        <v>687.99</v>
      </c>
      <c r="J48" s="365">
        <v>0.16660209127408865</v>
      </c>
    </row>
    <row r="49" spans="1:10" ht="23.25" customHeight="1" x14ac:dyDescent="0.2">
      <c r="A49" s="368" t="s">
        <v>1782</v>
      </c>
      <c r="B49" s="368" t="s">
        <v>1781</v>
      </c>
      <c r="C49" s="368" t="s">
        <v>1774</v>
      </c>
      <c r="D49" s="368">
        <v>1560</v>
      </c>
      <c r="E49" s="368">
        <v>390</v>
      </c>
      <c r="F49" s="367">
        <v>56893.2</v>
      </c>
      <c r="G49" s="366">
        <v>0</v>
      </c>
      <c r="H49" s="366">
        <v>42624.31</v>
      </c>
      <c r="I49" s="366">
        <v>14268.89</v>
      </c>
      <c r="J49" s="365">
        <v>0.25080132599326455</v>
      </c>
    </row>
    <row r="50" spans="1:10" ht="23.25" customHeight="1" x14ac:dyDescent="0.2">
      <c r="A50" s="368" t="s">
        <v>1780</v>
      </c>
      <c r="B50" s="368" t="s">
        <v>1779</v>
      </c>
      <c r="C50" s="368" t="s">
        <v>1771</v>
      </c>
      <c r="D50" s="368">
        <v>1</v>
      </c>
      <c r="E50" s="368">
        <v>6</v>
      </c>
      <c r="F50" s="367">
        <v>1597.56</v>
      </c>
      <c r="G50" s="366">
        <v>0</v>
      </c>
      <c r="H50" s="366">
        <v>1036.07</v>
      </c>
      <c r="I50" s="366">
        <v>561.49</v>
      </c>
      <c r="J50" s="365">
        <v>0.35146723753724429</v>
      </c>
    </row>
    <row r="51" spans="1:10" ht="23.25" customHeight="1" x14ac:dyDescent="0.2">
      <c r="A51" s="368" t="s">
        <v>1780</v>
      </c>
      <c r="B51" s="368" t="s">
        <v>1779</v>
      </c>
      <c r="C51" s="368" t="s">
        <v>1774</v>
      </c>
      <c r="D51" s="368">
        <v>120</v>
      </c>
      <c r="E51" s="368">
        <v>30</v>
      </c>
      <c r="F51" s="367">
        <v>6417.6</v>
      </c>
      <c r="G51" s="366">
        <v>0</v>
      </c>
      <c r="H51" s="366">
        <v>4971.2</v>
      </c>
      <c r="I51" s="366">
        <v>1446.4</v>
      </c>
      <c r="J51" s="365">
        <v>0.22538020443779605</v>
      </c>
    </row>
    <row r="52" spans="1:10" ht="23.25" customHeight="1" x14ac:dyDescent="0.2">
      <c r="A52" s="368" t="s">
        <v>1778</v>
      </c>
      <c r="B52" s="368" t="s">
        <v>1777</v>
      </c>
      <c r="C52" s="368" t="s">
        <v>1771</v>
      </c>
      <c r="D52" s="368">
        <v>1</v>
      </c>
      <c r="E52" s="368">
        <v>6</v>
      </c>
      <c r="F52" s="367">
        <v>806.83</v>
      </c>
      <c r="G52" s="366">
        <v>0</v>
      </c>
      <c r="H52" s="366">
        <v>579.07000000000005</v>
      </c>
      <c r="I52" s="366">
        <v>227.76</v>
      </c>
      <c r="J52" s="365">
        <v>0.2822899495556685</v>
      </c>
    </row>
    <row r="53" spans="1:10" ht="23.25" customHeight="1" x14ac:dyDescent="0.2">
      <c r="A53" s="368" t="s">
        <v>1778</v>
      </c>
      <c r="B53" s="368" t="s">
        <v>1777</v>
      </c>
      <c r="C53" s="368" t="s">
        <v>1774</v>
      </c>
      <c r="D53" s="368">
        <v>648</v>
      </c>
      <c r="E53" s="368">
        <v>162</v>
      </c>
      <c r="F53" s="367">
        <v>18642.96</v>
      </c>
      <c r="G53" s="366">
        <v>0</v>
      </c>
      <c r="H53" s="366">
        <v>15121.84</v>
      </c>
      <c r="I53" s="366">
        <v>3521.12</v>
      </c>
      <c r="J53" s="365">
        <v>0.18887129511622619</v>
      </c>
    </row>
    <row r="54" spans="1:10" ht="23.25" customHeight="1" x14ac:dyDescent="0.2">
      <c r="A54" s="368" t="s">
        <v>1776</v>
      </c>
      <c r="B54" s="368" t="s">
        <v>1775</v>
      </c>
      <c r="C54" s="368" t="s">
        <v>1771</v>
      </c>
      <c r="D54" s="368">
        <v>1</v>
      </c>
      <c r="E54" s="368">
        <v>6</v>
      </c>
      <c r="F54" s="367">
        <v>774.63</v>
      </c>
      <c r="G54" s="366">
        <v>0</v>
      </c>
      <c r="H54" s="366">
        <v>522.83000000000004</v>
      </c>
      <c r="I54" s="366">
        <v>251.8</v>
      </c>
      <c r="J54" s="365">
        <v>0.32505841498521876</v>
      </c>
    </row>
    <row r="55" spans="1:10" ht="23.25" customHeight="1" x14ac:dyDescent="0.2">
      <c r="A55" s="368" t="s">
        <v>1776</v>
      </c>
      <c r="B55" s="368" t="s">
        <v>1775</v>
      </c>
      <c r="C55" s="368" t="s">
        <v>1774</v>
      </c>
      <c r="D55" s="368">
        <v>384</v>
      </c>
      <c r="E55" s="368">
        <v>96</v>
      </c>
      <c r="F55" s="367">
        <v>10425.6</v>
      </c>
      <c r="G55" s="366">
        <v>0</v>
      </c>
      <c r="H55" s="366">
        <v>8324.41</v>
      </c>
      <c r="I55" s="366">
        <v>2101.19</v>
      </c>
      <c r="J55" s="365">
        <v>0.20154139809699201</v>
      </c>
    </row>
    <row r="56" spans="1:10" ht="23.25" customHeight="1" x14ac:dyDescent="0.2">
      <c r="A56" s="368" t="s">
        <v>1920</v>
      </c>
      <c r="B56" s="368" t="s">
        <v>1919</v>
      </c>
      <c r="C56" s="368" t="s">
        <v>1771</v>
      </c>
      <c r="D56" s="368">
        <v>10</v>
      </c>
      <c r="E56" s="368">
        <v>60</v>
      </c>
      <c r="F56" s="367">
        <v>5950</v>
      </c>
      <c r="G56" s="366">
        <v>0</v>
      </c>
      <c r="H56" s="366">
        <v>5574.78</v>
      </c>
      <c r="I56" s="366">
        <v>375.22</v>
      </c>
      <c r="J56" s="365">
        <v>6.3062184873949587E-2</v>
      </c>
    </row>
    <row r="57" spans="1:10" ht="23.25" customHeight="1" x14ac:dyDescent="0.2">
      <c r="A57" s="368" t="s">
        <v>1773</v>
      </c>
      <c r="B57" s="368" t="s">
        <v>1772</v>
      </c>
      <c r="C57" s="368" t="s">
        <v>1771</v>
      </c>
      <c r="D57" s="368">
        <v>2</v>
      </c>
      <c r="E57" s="368">
        <v>12</v>
      </c>
      <c r="F57" s="367">
        <v>1617.5</v>
      </c>
      <c r="G57" s="366">
        <v>0</v>
      </c>
      <c r="H57" s="366">
        <v>1137.6500000000001</v>
      </c>
      <c r="I57" s="366">
        <v>479.85</v>
      </c>
      <c r="J57" s="365">
        <v>0.29666151468315299</v>
      </c>
    </row>
    <row r="58" spans="1:10" ht="23.25" customHeight="1" x14ac:dyDescent="0.2">
      <c r="A58" s="368" t="s">
        <v>1773</v>
      </c>
      <c r="B58" s="368" t="s">
        <v>1772</v>
      </c>
      <c r="C58" s="368" t="s">
        <v>1774</v>
      </c>
      <c r="D58" s="368">
        <v>384</v>
      </c>
      <c r="E58" s="368">
        <v>96</v>
      </c>
      <c r="F58" s="367">
        <v>11669.76</v>
      </c>
      <c r="G58" s="366">
        <v>0</v>
      </c>
      <c r="H58" s="366">
        <v>8897.39</v>
      </c>
      <c r="I58" s="366">
        <v>2772.37</v>
      </c>
      <c r="J58" s="365">
        <v>0.23756872463529669</v>
      </c>
    </row>
    <row r="59" spans="1:10" ht="23.25" customHeight="1" x14ac:dyDescent="0.2">
      <c r="A59" s="368" t="s">
        <v>1768</v>
      </c>
      <c r="B59" s="368" t="s">
        <v>1767</v>
      </c>
      <c r="C59" s="368" t="s">
        <v>1764</v>
      </c>
      <c r="D59" s="368">
        <v>3</v>
      </c>
      <c r="E59" s="368">
        <v>42.57</v>
      </c>
      <c r="F59" s="367">
        <v>3747.01</v>
      </c>
      <c r="G59" s="366">
        <v>0</v>
      </c>
      <c r="H59" s="366">
        <v>3104.35</v>
      </c>
      <c r="I59" s="366">
        <v>642.66</v>
      </c>
      <c r="J59" s="365">
        <v>0.17151275283492703</v>
      </c>
    </row>
    <row r="60" spans="1:10" ht="23.25" customHeight="1" x14ac:dyDescent="0.2">
      <c r="A60" s="368" t="s">
        <v>1766</v>
      </c>
      <c r="B60" s="368" t="s">
        <v>1765</v>
      </c>
      <c r="C60" s="368" t="s">
        <v>1764</v>
      </c>
      <c r="D60" s="368">
        <v>3</v>
      </c>
      <c r="E60" s="368">
        <v>42.57</v>
      </c>
      <c r="F60" s="367">
        <v>3755.3</v>
      </c>
      <c r="G60" s="366">
        <v>0</v>
      </c>
      <c r="H60" s="366">
        <v>3309.09</v>
      </c>
      <c r="I60" s="366">
        <v>446.21</v>
      </c>
      <c r="J60" s="365">
        <v>0.11882139908928714</v>
      </c>
    </row>
    <row r="61" spans="1:10" ht="23.25" customHeight="1" x14ac:dyDescent="0.2">
      <c r="A61" s="368" t="s">
        <v>1763</v>
      </c>
      <c r="B61" s="368" t="s">
        <v>1762</v>
      </c>
      <c r="C61" s="368" t="s">
        <v>1764</v>
      </c>
      <c r="D61" s="368">
        <v>7</v>
      </c>
      <c r="E61" s="368">
        <v>99.33</v>
      </c>
      <c r="F61" s="367">
        <v>8732.01</v>
      </c>
      <c r="G61" s="366">
        <v>0</v>
      </c>
      <c r="H61" s="366">
        <v>7682.92</v>
      </c>
      <c r="I61" s="366">
        <v>1049.0899999999999</v>
      </c>
      <c r="J61" s="365">
        <v>0.12014301403685979</v>
      </c>
    </row>
    <row r="62" spans="1:10" ht="23.25" customHeight="1" x14ac:dyDescent="0.2">
      <c r="A62" s="368" t="s">
        <v>1763</v>
      </c>
      <c r="B62" s="368" t="s">
        <v>1762</v>
      </c>
      <c r="C62" s="368" t="s">
        <v>1074</v>
      </c>
      <c r="D62" s="368">
        <v>375</v>
      </c>
      <c r="E62" s="368">
        <v>354.75</v>
      </c>
      <c r="F62" s="367">
        <v>30997.5</v>
      </c>
      <c r="G62" s="366">
        <v>0</v>
      </c>
      <c r="H62" s="366">
        <v>25716.69</v>
      </c>
      <c r="I62" s="366">
        <v>5280.81</v>
      </c>
      <c r="J62" s="365">
        <v>0.17036244858456326</v>
      </c>
    </row>
    <row r="63" spans="1:10" ht="23.25" customHeight="1" x14ac:dyDescent="0.2">
      <c r="A63" s="368" t="s">
        <v>1755</v>
      </c>
      <c r="B63" s="368" t="s">
        <v>1754</v>
      </c>
      <c r="C63" s="368" t="s">
        <v>1018</v>
      </c>
      <c r="D63" s="368">
        <v>2</v>
      </c>
      <c r="E63" s="368">
        <v>416</v>
      </c>
      <c r="F63" s="367">
        <v>8028.8</v>
      </c>
      <c r="G63" s="366">
        <v>0</v>
      </c>
      <c r="H63" s="366">
        <v>6449.04</v>
      </c>
      <c r="I63" s="366">
        <v>1579.76</v>
      </c>
      <c r="J63" s="365">
        <v>0.19676165803108808</v>
      </c>
    </row>
    <row r="64" spans="1:10" ht="23.25" customHeight="1" x14ac:dyDescent="0.2">
      <c r="A64" s="368" t="s">
        <v>1753</v>
      </c>
      <c r="B64" s="368" t="s">
        <v>1752</v>
      </c>
      <c r="C64" s="368" t="s">
        <v>1018</v>
      </c>
      <c r="D64" s="368">
        <v>1</v>
      </c>
      <c r="E64" s="368">
        <v>208</v>
      </c>
      <c r="F64" s="367">
        <v>6778.51</v>
      </c>
      <c r="G64" s="366">
        <v>0</v>
      </c>
      <c r="H64" s="366">
        <v>4797.74</v>
      </c>
      <c r="I64" s="366">
        <v>1980.77</v>
      </c>
      <c r="J64" s="365">
        <v>0.29221318549356717</v>
      </c>
    </row>
    <row r="65" spans="1:10" ht="23.25" customHeight="1" x14ac:dyDescent="0.2">
      <c r="A65" s="368" t="s">
        <v>1721</v>
      </c>
      <c r="B65" s="368" t="s">
        <v>1720</v>
      </c>
      <c r="C65" s="368" t="s">
        <v>1719</v>
      </c>
      <c r="D65" s="368">
        <v>48</v>
      </c>
      <c r="E65" s="368">
        <v>43.2</v>
      </c>
      <c r="F65" s="367">
        <v>3870.24</v>
      </c>
      <c r="G65" s="366">
        <v>0</v>
      </c>
      <c r="H65" s="366">
        <v>2857</v>
      </c>
      <c r="I65" s="366">
        <v>1013.24</v>
      </c>
      <c r="J65" s="365">
        <v>0.26180288560916121</v>
      </c>
    </row>
    <row r="66" spans="1:10" ht="23.25" customHeight="1" x14ac:dyDescent="0.2">
      <c r="A66" s="368" t="s">
        <v>5297</v>
      </c>
      <c r="B66" s="368" t="s">
        <v>5296</v>
      </c>
      <c r="C66" s="368" t="s">
        <v>1701</v>
      </c>
      <c r="D66" s="368">
        <v>3</v>
      </c>
      <c r="E66" s="368">
        <v>12</v>
      </c>
      <c r="F66" s="367">
        <v>1273.3800000000001</v>
      </c>
      <c r="G66" s="366">
        <v>0</v>
      </c>
      <c r="H66" s="366">
        <v>849.78</v>
      </c>
      <c r="I66" s="366">
        <v>423.6</v>
      </c>
      <c r="J66" s="365">
        <v>0.33265796541488007</v>
      </c>
    </row>
    <row r="67" spans="1:10" ht="23.25" customHeight="1" x14ac:dyDescent="0.2">
      <c r="A67" s="368" t="s">
        <v>1688</v>
      </c>
      <c r="B67" s="368" t="s">
        <v>1687</v>
      </c>
      <c r="C67" s="368" t="s">
        <v>1684</v>
      </c>
      <c r="D67" s="368">
        <v>13</v>
      </c>
      <c r="E67" s="368">
        <v>208</v>
      </c>
      <c r="F67" s="367">
        <v>21732.11</v>
      </c>
      <c r="G67" s="366">
        <v>0</v>
      </c>
      <c r="H67" s="366">
        <v>19599.72</v>
      </c>
      <c r="I67" s="366">
        <v>2132.39</v>
      </c>
      <c r="J67" s="365">
        <v>9.8121627398352021E-2</v>
      </c>
    </row>
    <row r="68" spans="1:10" ht="23.25" customHeight="1" x14ac:dyDescent="0.2">
      <c r="A68" s="368" t="s">
        <v>1686</v>
      </c>
      <c r="B68" s="368" t="s">
        <v>1685</v>
      </c>
      <c r="C68" s="368" t="s">
        <v>1684</v>
      </c>
      <c r="D68" s="368">
        <v>3</v>
      </c>
      <c r="E68" s="368">
        <v>48</v>
      </c>
      <c r="F68" s="367">
        <v>9118.0499999999993</v>
      </c>
      <c r="G68" s="366">
        <v>0</v>
      </c>
      <c r="H68" s="366">
        <v>6349.41</v>
      </c>
      <c r="I68" s="366">
        <v>2768.64</v>
      </c>
      <c r="J68" s="365">
        <v>0.30364387122246533</v>
      </c>
    </row>
    <row r="69" spans="1:10" ht="23.25" customHeight="1" x14ac:dyDescent="0.2">
      <c r="A69" s="368" t="s">
        <v>5965</v>
      </c>
      <c r="B69" s="368" t="s">
        <v>6049</v>
      </c>
      <c r="C69" s="368" t="s">
        <v>1677</v>
      </c>
      <c r="D69" s="368">
        <v>442</v>
      </c>
      <c r="E69" s="368">
        <v>5304</v>
      </c>
      <c r="F69" s="367">
        <v>425982.18</v>
      </c>
      <c r="G69" s="366">
        <v>0</v>
      </c>
      <c r="H69" s="366">
        <v>360634.45</v>
      </c>
      <c r="I69" s="366">
        <v>65347.73</v>
      </c>
      <c r="J69" s="365">
        <v>0.15340484430592849</v>
      </c>
    </row>
    <row r="70" spans="1:10" ht="23.25" customHeight="1" x14ac:dyDescent="0.2">
      <c r="A70" s="368" t="s">
        <v>5965</v>
      </c>
      <c r="B70" s="368" t="s">
        <v>6049</v>
      </c>
      <c r="C70" s="368" t="s">
        <v>1078</v>
      </c>
      <c r="D70" s="368">
        <v>276</v>
      </c>
      <c r="E70" s="368">
        <v>276</v>
      </c>
      <c r="F70" s="367">
        <v>23708.400000000001</v>
      </c>
      <c r="G70" s="366">
        <v>0</v>
      </c>
      <c r="H70" s="366">
        <v>18741.13</v>
      </c>
      <c r="I70" s="366">
        <v>4967.2700000000004</v>
      </c>
      <c r="J70" s="365">
        <v>0.20951519292740126</v>
      </c>
    </row>
    <row r="71" spans="1:10" ht="23.25" customHeight="1" x14ac:dyDescent="0.2">
      <c r="A71" s="368" t="s">
        <v>1683</v>
      </c>
      <c r="B71" s="368" t="s">
        <v>1682</v>
      </c>
      <c r="C71" s="368" t="s">
        <v>1078</v>
      </c>
      <c r="D71" s="368">
        <v>84</v>
      </c>
      <c r="E71" s="368">
        <v>84</v>
      </c>
      <c r="F71" s="367">
        <v>8712.48</v>
      </c>
      <c r="G71" s="366">
        <v>0</v>
      </c>
      <c r="H71" s="366">
        <v>7919.15</v>
      </c>
      <c r="I71" s="366">
        <v>793.33</v>
      </c>
      <c r="J71" s="365">
        <v>9.1056737002552665E-2</v>
      </c>
    </row>
    <row r="72" spans="1:10" ht="23.25" customHeight="1" x14ac:dyDescent="0.2">
      <c r="A72" s="368" t="s">
        <v>1681</v>
      </c>
      <c r="B72" s="368" t="s">
        <v>1680</v>
      </c>
      <c r="C72" s="368" t="s">
        <v>1077</v>
      </c>
      <c r="D72" s="368">
        <v>1</v>
      </c>
      <c r="E72" s="368">
        <v>11.352</v>
      </c>
      <c r="F72" s="367">
        <v>1562.52</v>
      </c>
      <c r="G72" s="366">
        <v>0</v>
      </c>
      <c r="H72" s="366">
        <v>1037.83</v>
      </c>
      <c r="I72" s="366">
        <v>524.69000000000005</v>
      </c>
      <c r="J72" s="365">
        <v>0.33579730179453704</v>
      </c>
    </row>
    <row r="73" spans="1:10" ht="23.25" customHeight="1" x14ac:dyDescent="0.2">
      <c r="A73" s="368" t="s">
        <v>1679</v>
      </c>
      <c r="B73" s="368" t="s">
        <v>1678</v>
      </c>
      <c r="C73" s="368" t="s">
        <v>1077</v>
      </c>
      <c r="D73" s="368">
        <v>5</v>
      </c>
      <c r="E73" s="368">
        <v>56.76</v>
      </c>
      <c r="F73" s="367">
        <v>2053.37</v>
      </c>
      <c r="G73" s="366">
        <v>0</v>
      </c>
      <c r="H73" s="366">
        <v>1921.74</v>
      </c>
      <c r="I73" s="366">
        <v>131.63</v>
      </c>
      <c r="J73" s="365">
        <v>6.410437475954163E-2</v>
      </c>
    </row>
    <row r="74" spans="1:10" ht="23.25" customHeight="1" x14ac:dyDescent="0.2">
      <c r="A74" s="368" t="s">
        <v>1679</v>
      </c>
      <c r="B74" s="368" t="s">
        <v>1678</v>
      </c>
      <c r="C74" s="368" t="s">
        <v>1074</v>
      </c>
      <c r="D74" s="368">
        <v>888</v>
      </c>
      <c r="E74" s="368">
        <v>840.048</v>
      </c>
      <c r="F74" s="367">
        <v>34179.120000000003</v>
      </c>
      <c r="G74" s="366">
        <v>0</v>
      </c>
      <c r="H74" s="366">
        <v>27525.119999999999</v>
      </c>
      <c r="I74" s="366">
        <v>6654</v>
      </c>
      <c r="J74" s="365">
        <v>0.19468026093123522</v>
      </c>
    </row>
    <row r="75" spans="1:10" ht="23.25" customHeight="1" x14ac:dyDescent="0.2">
      <c r="A75" s="368" t="s">
        <v>1676</v>
      </c>
      <c r="B75" s="368" t="s">
        <v>1675</v>
      </c>
      <c r="C75" s="368" t="s">
        <v>1677</v>
      </c>
      <c r="D75" s="368">
        <v>4</v>
      </c>
      <c r="E75" s="368">
        <v>48</v>
      </c>
      <c r="F75" s="367">
        <v>1186.1199999999999</v>
      </c>
      <c r="G75" s="366">
        <v>0</v>
      </c>
      <c r="H75" s="366">
        <v>1228.24</v>
      </c>
      <c r="I75" s="366">
        <v>-42.12</v>
      </c>
      <c r="J75" s="365">
        <v>-3.5510740903112667E-2</v>
      </c>
    </row>
    <row r="76" spans="1:10" ht="23.25" customHeight="1" x14ac:dyDescent="0.2">
      <c r="A76" s="368" t="s">
        <v>1676</v>
      </c>
      <c r="B76" s="368" t="s">
        <v>1675</v>
      </c>
      <c r="C76" s="368" t="s">
        <v>1078</v>
      </c>
      <c r="D76" s="368">
        <v>1212</v>
      </c>
      <c r="E76" s="368">
        <v>1212</v>
      </c>
      <c r="F76" s="367">
        <v>32408.880000000001</v>
      </c>
      <c r="G76" s="366">
        <v>0</v>
      </c>
      <c r="H76" s="366">
        <v>30003.87</v>
      </c>
      <c r="I76" s="366">
        <v>2405.0100000000002</v>
      </c>
      <c r="J76" s="365">
        <v>7.4208365114746322E-2</v>
      </c>
    </row>
    <row r="77" spans="1:10" ht="23.25" customHeight="1" x14ac:dyDescent="0.2">
      <c r="A77" s="368" t="s">
        <v>1674</v>
      </c>
      <c r="B77" s="368" t="s">
        <v>1673</v>
      </c>
      <c r="C77" s="368" t="s">
        <v>1074</v>
      </c>
      <c r="D77" s="368">
        <v>216</v>
      </c>
      <c r="E77" s="368">
        <v>204.33600000000001</v>
      </c>
      <c r="F77" s="367">
        <v>15752.88</v>
      </c>
      <c r="G77" s="366">
        <v>0</v>
      </c>
      <c r="H77" s="366">
        <v>14286.16</v>
      </c>
      <c r="I77" s="366">
        <v>1466.72</v>
      </c>
      <c r="J77" s="365">
        <v>9.310805389236762E-2</v>
      </c>
    </row>
    <row r="78" spans="1:10" ht="23.25" customHeight="1" x14ac:dyDescent="0.2">
      <c r="A78" s="368" t="s">
        <v>1672</v>
      </c>
      <c r="B78" s="368" t="s">
        <v>1671</v>
      </c>
      <c r="C78" s="368" t="s">
        <v>1074</v>
      </c>
      <c r="D78" s="368">
        <v>108</v>
      </c>
      <c r="E78" s="368">
        <v>102.16800000000001</v>
      </c>
      <c r="F78" s="367">
        <v>7876.44</v>
      </c>
      <c r="G78" s="366">
        <v>0</v>
      </c>
      <c r="H78" s="366">
        <v>7148.1</v>
      </c>
      <c r="I78" s="366">
        <v>728.34</v>
      </c>
      <c r="J78" s="365">
        <v>9.2470710117768945E-2</v>
      </c>
    </row>
    <row r="79" spans="1:10" ht="23.25" customHeight="1" x14ac:dyDescent="0.2">
      <c r="A79" s="368" t="s">
        <v>1670</v>
      </c>
      <c r="B79" s="368" t="s">
        <v>1669</v>
      </c>
      <c r="C79" s="368" t="s">
        <v>1077</v>
      </c>
      <c r="D79" s="368">
        <v>25</v>
      </c>
      <c r="E79" s="368">
        <v>283.8</v>
      </c>
      <c r="F79" s="367">
        <v>20899.14</v>
      </c>
      <c r="G79" s="366">
        <v>0</v>
      </c>
      <c r="H79" s="366">
        <v>19986.509999999998</v>
      </c>
      <c r="I79" s="366">
        <v>912.63</v>
      </c>
      <c r="J79" s="365">
        <v>4.3668304054616601E-2</v>
      </c>
    </row>
    <row r="80" spans="1:10" ht="23.25" customHeight="1" x14ac:dyDescent="0.2">
      <c r="A80" s="368" t="s">
        <v>1670</v>
      </c>
      <c r="B80" s="368" t="s">
        <v>1669</v>
      </c>
      <c r="C80" s="368" t="s">
        <v>1074</v>
      </c>
      <c r="D80" s="368">
        <v>2400</v>
      </c>
      <c r="E80" s="368">
        <v>2270.4</v>
      </c>
      <c r="F80" s="367">
        <v>176016</v>
      </c>
      <c r="G80" s="366">
        <v>0</v>
      </c>
      <c r="H80" s="366">
        <v>157218.16</v>
      </c>
      <c r="I80" s="366">
        <v>18797.84</v>
      </c>
      <c r="J80" s="365">
        <v>0.10679620034542314</v>
      </c>
    </row>
    <row r="81" spans="1:10" ht="23.25" customHeight="1" x14ac:dyDescent="0.2">
      <c r="A81" s="368" t="s">
        <v>1109</v>
      </c>
      <c r="B81" s="368" t="s">
        <v>1934</v>
      </c>
      <c r="C81" s="368" t="s">
        <v>1077</v>
      </c>
      <c r="D81" s="368">
        <v>5</v>
      </c>
      <c r="E81" s="368">
        <v>56.76</v>
      </c>
      <c r="F81" s="367">
        <v>4468.6899999999996</v>
      </c>
      <c r="G81" s="366">
        <v>0</v>
      </c>
      <c r="H81" s="366">
        <v>3727.5</v>
      </c>
      <c r="I81" s="366">
        <v>741.19</v>
      </c>
      <c r="J81" s="365">
        <v>0.16586292627145763</v>
      </c>
    </row>
    <row r="82" spans="1:10" ht="23.25" customHeight="1" x14ac:dyDescent="0.2">
      <c r="A82" s="368" t="s">
        <v>1118</v>
      </c>
      <c r="B82" s="368" t="s">
        <v>1936</v>
      </c>
      <c r="C82" s="368" t="s">
        <v>1077</v>
      </c>
      <c r="D82" s="368">
        <v>9</v>
      </c>
      <c r="E82" s="368">
        <v>102.16800000000001</v>
      </c>
      <c r="F82" s="367">
        <v>6951.26</v>
      </c>
      <c r="G82" s="366">
        <v>-1013.35</v>
      </c>
      <c r="H82" s="366">
        <v>6343.25</v>
      </c>
      <c r="I82" s="366">
        <v>-405.34</v>
      </c>
      <c r="J82" s="365">
        <v>-6.8263075728665468E-2</v>
      </c>
    </row>
    <row r="83" spans="1:10" ht="23.25" customHeight="1" x14ac:dyDescent="0.2">
      <c r="A83" s="368" t="s">
        <v>1118</v>
      </c>
      <c r="B83" s="368" t="s">
        <v>1936</v>
      </c>
      <c r="C83" s="368" t="s">
        <v>1074</v>
      </c>
      <c r="D83" s="368">
        <v>336</v>
      </c>
      <c r="E83" s="368">
        <v>317.85599999999999</v>
      </c>
      <c r="F83" s="367">
        <v>30901.919999999998</v>
      </c>
      <c r="G83" s="366">
        <v>0</v>
      </c>
      <c r="H83" s="366">
        <v>22179.81</v>
      </c>
      <c r="I83" s="366">
        <v>8722.11</v>
      </c>
      <c r="J83" s="365">
        <v>0.28225139408813432</v>
      </c>
    </row>
    <row r="84" spans="1:10" ht="23.25" customHeight="1" x14ac:dyDescent="0.2">
      <c r="A84" s="368" t="s">
        <v>1120</v>
      </c>
      <c r="B84" s="368" t="s">
        <v>1937</v>
      </c>
      <c r="C84" s="368" t="s">
        <v>1074</v>
      </c>
      <c r="D84" s="368">
        <v>228</v>
      </c>
      <c r="E84" s="368">
        <v>215.68799999999999</v>
      </c>
      <c r="F84" s="367">
        <v>20969.16</v>
      </c>
      <c r="G84" s="366">
        <v>0</v>
      </c>
      <c r="H84" s="366">
        <v>14312.03</v>
      </c>
      <c r="I84" s="366">
        <v>6657.13</v>
      </c>
      <c r="J84" s="365">
        <v>0.31747242140362325</v>
      </c>
    </row>
    <row r="85" spans="1:10" ht="23.25" customHeight="1" x14ac:dyDescent="0.2">
      <c r="A85" s="368" t="s">
        <v>1666</v>
      </c>
      <c r="B85" s="368" t="s">
        <v>1665</v>
      </c>
      <c r="C85" s="368" t="s">
        <v>1077</v>
      </c>
      <c r="D85" s="368">
        <v>32</v>
      </c>
      <c r="E85" s="368">
        <v>363.26400000000001</v>
      </c>
      <c r="F85" s="367">
        <v>33440</v>
      </c>
      <c r="G85" s="366">
        <v>0</v>
      </c>
      <c r="H85" s="366">
        <v>32903.26</v>
      </c>
      <c r="I85" s="366">
        <v>536.74</v>
      </c>
      <c r="J85" s="365">
        <v>1.6050837320574163E-2</v>
      </c>
    </row>
    <row r="86" spans="1:10" ht="23.25" customHeight="1" x14ac:dyDescent="0.2">
      <c r="A86" s="368" t="s">
        <v>1666</v>
      </c>
      <c r="B86" s="368" t="s">
        <v>1665</v>
      </c>
      <c r="C86" s="368" t="s">
        <v>1074</v>
      </c>
      <c r="D86" s="368">
        <v>2304</v>
      </c>
      <c r="E86" s="368">
        <v>2179.5839999999998</v>
      </c>
      <c r="F86" s="367">
        <v>205378.56</v>
      </c>
      <c r="G86" s="366">
        <v>0</v>
      </c>
      <c r="H86" s="366">
        <v>196996.71</v>
      </c>
      <c r="I86" s="366">
        <v>8381.85</v>
      </c>
      <c r="J86" s="365">
        <v>4.0811708875551564E-2</v>
      </c>
    </row>
    <row r="87" spans="1:10" ht="23.25" customHeight="1" x14ac:dyDescent="0.2">
      <c r="A87" s="368" t="s">
        <v>1664</v>
      </c>
      <c r="B87" s="368" t="s">
        <v>1663</v>
      </c>
      <c r="C87" s="368" t="s">
        <v>1074</v>
      </c>
      <c r="D87" s="368">
        <v>120</v>
      </c>
      <c r="E87" s="368">
        <v>113.52</v>
      </c>
      <c r="F87" s="367">
        <v>10842</v>
      </c>
      <c r="G87" s="366">
        <v>0</v>
      </c>
      <c r="H87" s="366">
        <v>9502.8700000000008</v>
      </c>
      <c r="I87" s="366">
        <v>1339.13</v>
      </c>
      <c r="J87" s="365">
        <v>0.12351318944844125</v>
      </c>
    </row>
    <row r="88" spans="1:10" ht="23.25" customHeight="1" x14ac:dyDescent="0.2">
      <c r="A88" s="368" t="s">
        <v>6724</v>
      </c>
      <c r="B88" s="368" t="s">
        <v>6723</v>
      </c>
      <c r="C88" s="368" t="s">
        <v>1074</v>
      </c>
      <c r="D88" s="368">
        <v>12</v>
      </c>
      <c r="E88" s="368">
        <v>11.352</v>
      </c>
      <c r="F88" s="367">
        <v>868.92</v>
      </c>
      <c r="G88" s="366">
        <v>0</v>
      </c>
      <c r="H88" s="366">
        <v>723.29</v>
      </c>
      <c r="I88" s="366">
        <v>145.63</v>
      </c>
      <c r="J88" s="365">
        <v>0.16759885835289784</v>
      </c>
    </row>
    <row r="89" spans="1:10" ht="23.25" customHeight="1" x14ac:dyDescent="0.2">
      <c r="A89" s="368" t="s">
        <v>1073</v>
      </c>
      <c r="B89" s="368" t="s">
        <v>1941</v>
      </c>
      <c r="C89" s="368" t="s">
        <v>2061</v>
      </c>
      <c r="D89" s="368">
        <v>1</v>
      </c>
      <c r="E89" s="368">
        <v>5.4</v>
      </c>
      <c r="F89" s="367">
        <v>816.31</v>
      </c>
      <c r="G89" s="366">
        <v>0</v>
      </c>
      <c r="H89" s="366">
        <v>544.57000000000005</v>
      </c>
      <c r="I89" s="366">
        <v>271.74</v>
      </c>
      <c r="J89" s="365">
        <v>0.33288824098687997</v>
      </c>
    </row>
    <row r="90" spans="1:10" ht="23.25" customHeight="1" x14ac:dyDescent="0.2">
      <c r="A90" s="368" t="s">
        <v>1073</v>
      </c>
      <c r="B90" s="368" t="s">
        <v>1941</v>
      </c>
      <c r="C90" s="368" t="s">
        <v>1940</v>
      </c>
      <c r="D90" s="372">
        <v>60</v>
      </c>
      <c r="E90" s="372">
        <v>27</v>
      </c>
      <c r="F90" s="373">
        <v>3014.4</v>
      </c>
      <c r="G90" s="374">
        <v>0</v>
      </c>
      <c r="H90" s="374">
        <v>2722.85</v>
      </c>
      <c r="I90" s="374">
        <v>291.55</v>
      </c>
      <c r="J90" s="375">
        <v>9.671908174097664E-2</v>
      </c>
    </row>
    <row r="91" spans="1:10" ht="23.25" customHeight="1" x14ac:dyDescent="0.2">
      <c r="A91" s="368"/>
      <c r="B91" s="368"/>
      <c r="C91" s="368"/>
      <c r="D91" s="368">
        <f>SUM(D9:D90)</f>
        <v>18800</v>
      </c>
      <c r="E91" s="368">
        <f t="shared" ref="E91:I91" si="0">SUM(E9:E90)</f>
        <v>45979.40800000001</v>
      </c>
      <c r="F91" s="382">
        <f t="shared" si="0"/>
        <v>2825853.7800000007</v>
      </c>
      <c r="G91" s="382">
        <f t="shared" si="0"/>
        <v>-25512.159999999996</v>
      </c>
      <c r="H91" s="382">
        <f t="shared" si="0"/>
        <v>2324971.7999999998</v>
      </c>
      <c r="I91" s="382">
        <f t="shared" si="0"/>
        <v>475369.82</v>
      </c>
      <c r="J91" s="368"/>
    </row>
    <row r="92" spans="1:10" ht="23.25" customHeight="1" x14ac:dyDescent="0.2">
      <c r="A92" s="368"/>
      <c r="B92" s="368"/>
      <c r="C92" s="368"/>
      <c r="D92" s="368"/>
      <c r="E92" s="368"/>
      <c r="F92" s="367"/>
      <c r="G92" s="366"/>
      <c r="H92" s="366"/>
      <c r="I92" s="366"/>
      <c r="J92" s="365"/>
    </row>
    <row r="93" spans="1:10" ht="23.25" customHeight="1" x14ac:dyDescent="0.2">
      <c r="A93" s="368"/>
      <c r="B93" s="368"/>
      <c r="C93" s="368"/>
      <c r="D93" s="368"/>
      <c r="E93" s="368"/>
      <c r="F93" s="367"/>
      <c r="G93" s="366"/>
      <c r="H93" s="366"/>
      <c r="I93" s="366"/>
      <c r="J93" s="365"/>
    </row>
    <row r="94" spans="1:10" ht="23.25" customHeight="1" x14ac:dyDescent="0.2">
      <c r="A94" s="368"/>
      <c r="B94" s="368"/>
      <c r="C94" s="368"/>
      <c r="D94" s="368"/>
      <c r="E94" s="368"/>
      <c r="F94" s="367"/>
      <c r="G94" s="366"/>
      <c r="H94" s="366"/>
      <c r="I94" s="366"/>
      <c r="J94" s="365"/>
    </row>
    <row r="95" spans="1:10" ht="23.25" customHeight="1" x14ac:dyDescent="0.2">
      <c r="A95" s="368" t="s">
        <v>2278</v>
      </c>
      <c r="B95" s="368" t="s">
        <v>9337</v>
      </c>
      <c r="C95" s="368" t="s">
        <v>1010</v>
      </c>
      <c r="D95" s="368">
        <v>3</v>
      </c>
      <c r="E95" s="368">
        <v>0</v>
      </c>
      <c r="F95" s="367">
        <v>1563</v>
      </c>
      <c r="G95" s="366">
        <v>-1563</v>
      </c>
      <c r="H95" s="366">
        <v>0</v>
      </c>
      <c r="I95" s="366">
        <v>0</v>
      </c>
      <c r="J95" s="368" t="e">
        <v>#VALUE!</v>
      </c>
    </row>
    <row r="96" spans="1:10" ht="23.25" customHeight="1" x14ac:dyDescent="0.2">
      <c r="A96" s="368" t="s">
        <v>2244</v>
      </c>
      <c r="B96" s="368" t="s">
        <v>10617</v>
      </c>
      <c r="C96" s="368" t="s">
        <v>1010</v>
      </c>
      <c r="D96" s="368">
        <v>1</v>
      </c>
      <c r="E96" s="368">
        <v>0</v>
      </c>
      <c r="F96" s="367">
        <v>995.15</v>
      </c>
      <c r="G96" s="366">
        <v>0</v>
      </c>
      <c r="H96" s="366">
        <v>682.39</v>
      </c>
      <c r="I96" s="366">
        <v>312.76</v>
      </c>
      <c r="J96" s="365">
        <v>0.31428427875194692</v>
      </c>
    </row>
    <row r="97" spans="1:10" ht="23.25" customHeight="1" x14ac:dyDescent="0.2">
      <c r="A97" s="368" t="s">
        <v>1549</v>
      </c>
      <c r="B97" s="368" t="s">
        <v>9355</v>
      </c>
      <c r="C97" s="368" t="s">
        <v>1010</v>
      </c>
      <c r="D97" s="368">
        <v>1</v>
      </c>
      <c r="E97" s="368">
        <v>0</v>
      </c>
      <c r="F97" s="367">
        <v>751.09</v>
      </c>
      <c r="G97" s="366">
        <v>0</v>
      </c>
      <c r="H97" s="366">
        <v>515.03</v>
      </c>
      <c r="I97" s="366">
        <v>236.06</v>
      </c>
      <c r="J97" s="365">
        <v>0.31428989868058421</v>
      </c>
    </row>
    <row r="98" spans="1:10" ht="23.25" customHeight="1" x14ac:dyDescent="0.2">
      <c r="A98" s="368" t="s">
        <v>1523</v>
      </c>
      <c r="B98" s="368" t="s">
        <v>9344</v>
      </c>
      <c r="C98" s="368" t="s">
        <v>1010</v>
      </c>
      <c r="D98" s="368">
        <v>2</v>
      </c>
      <c r="E98" s="368">
        <v>0</v>
      </c>
      <c r="F98" s="367">
        <v>1582.22</v>
      </c>
      <c r="G98" s="366">
        <v>-1582.22</v>
      </c>
      <c r="H98" s="366">
        <v>0</v>
      </c>
      <c r="I98" s="366">
        <v>0</v>
      </c>
      <c r="J98" s="368" t="e">
        <v>#VALUE!</v>
      </c>
    </row>
    <row r="99" spans="1:10" ht="23.25" customHeight="1" x14ac:dyDescent="0.2">
      <c r="A99" s="368" t="s">
        <v>1481</v>
      </c>
      <c r="B99" s="368" t="s">
        <v>10619</v>
      </c>
      <c r="C99" s="368" t="s">
        <v>1010</v>
      </c>
      <c r="D99" s="368">
        <v>2</v>
      </c>
      <c r="E99" s="368">
        <v>0</v>
      </c>
      <c r="F99" s="367">
        <v>389.6</v>
      </c>
      <c r="G99" s="366">
        <v>0</v>
      </c>
      <c r="H99" s="366">
        <v>267.16000000000003</v>
      </c>
      <c r="I99" s="366">
        <v>122.44</v>
      </c>
      <c r="J99" s="365">
        <v>0.31427104722792609</v>
      </c>
    </row>
    <row r="100" spans="1:10" ht="23.25" customHeight="1" x14ac:dyDescent="0.2">
      <c r="A100" s="368" t="s">
        <v>1479</v>
      </c>
      <c r="B100" s="368" t="s">
        <v>3188</v>
      </c>
      <c r="C100" s="368" t="s">
        <v>1010</v>
      </c>
      <c r="D100" s="368">
        <v>3</v>
      </c>
      <c r="E100" s="368">
        <v>0</v>
      </c>
      <c r="F100" s="367">
        <v>356.31</v>
      </c>
      <c r="G100" s="366">
        <v>0</v>
      </c>
      <c r="H100" s="366">
        <v>244.32</v>
      </c>
      <c r="I100" s="366">
        <v>111.99</v>
      </c>
      <c r="J100" s="365">
        <v>0.31430495916477225</v>
      </c>
    </row>
    <row r="101" spans="1:10" ht="23.25" customHeight="1" x14ac:dyDescent="0.2">
      <c r="A101" s="368" t="s">
        <v>1403</v>
      </c>
      <c r="B101" s="368" t="s">
        <v>10616</v>
      </c>
      <c r="C101" s="368" t="s">
        <v>1010</v>
      </c>
      <c r="D101" s="368">
        <v>3</v>
      </c>
      <c r="E101" s="368">
        <v>0</v>
      </c>
      <c r="F101" s="367">
        <v>1886.55</v>
      </c>
      <c r="G101" s="366">
        <v>0</v>
      </c>
      <c r="H101" s="366">
        <v>1293.6300000000001</v>
      </c>
      <c r="I101" s="366">
        <v>592.91999999999996</v>
      </c>
      <c r="J101" s="365">
        <v>0.31428798600620178</v>
      </c>
    </row>
    <row r="102" spans="1:10" ht="23.25" customHeight="1" x14ac:dyDescent="0.2">
      <c r="A102" s="368" t="s">
        <v>1379</v>
      </c>
      <c r="B102" s="368" t="s">
        <v>9351</v>
      </c>
      <c r="C102" s="368" t="s">
        <v>1010</v>
      </c>
      <c r="D102" s="368">
        <v>6</v>
      </c>
      <c r="E102" s="368">
        <v>0</v>
      </c>
      <c r="F102" s="367">
        <v>1007.1</v>
      </c>
      <c r="G102" s="366">
        <v>0</v>
      </c>
      <c r="H102" s="366">
        <v>690.6</v>
      </c>
      <c r="I102" s="366">
        <v>316.5</v>
      </c>
      <c r="J102" s="365">
        <v>0.31426869228477805</v>
      </c>
    </row>
    <row r="103" spans="1:10" ht="23.25" customHeight="1" x14ac:dyDescent="0.2">
      <c r="A103" s="368" t="s">
        <v>1331</v>
      </c>
      <c r="B103" s="368" t="s">
        <v>10618</v>
      </c>
      <c r="C103" s="368" t="s">
        <v>1010</v>
      </c>
      <c r="D103" s="368">
        <v>3</v>
      </c>
      <c r="E103" s="368">
        <v>0</v>
      </c>
      <c r="F103" s="367">
        <v>561.87</v>
      </c>
      <c r="G103" s="366">
        <v>-561.87</v>
      </c>
      <c r="H103" s="366">
        <v>0</v>
      </c>
      <c r="I103" s="366">
        <v>0</v>
      </c>
      <c r="J103" s="368" t="e">
        <v>#VALUE!</v>
      </c>
    </row>
    <row r="104" spans="1:10" ht="23.25" customHeight="1" x14ac:dyDescent="0.2">
      <c r="A104" s="368" t="s">
        <v>2130</v>
      </c>
      <c r="B104" s="368" t="s">
        <v>9349</v>
      </c>
      <c r="C104" s="368" t="s">
        <v>1010</v>
      </c>
      <c r="D104" s="368">
        <v>15</v>
      </c>
      <c r="E104" s="368">
        <v>0</v>
      </c>
      <c r="F104" s="367">
        <v>2255.5500000000002</v>
      </c>
      <c r="G104" s="366">
        <v>0</v>
      </c>
      <c r="H104" s="366">
        <v>1546.65</v>
      </c>
      <c r="I104" s="366">
        <v>708.9</v>
      </c>
      <c r="J104" s="365">
        <v>0.31429141451087317</v>
      </c>
    </row>
    <row r="105" spans="1:10" ht="23.25" customHeight="1" x14ac:dyDescent="0.2">
      <c r="A105" s="368" t="s">
        <v>1275</v>
      </c>
      <c r="B105" s="368" t="s">
        <v>11983</v>
      </c>
      <c r="C105" s="368" t="s">
        <v>1010</v>
      </c>
      <c r="D105" s="368">
        <v>2</v>
      </c>
      <c r="E105" s="368">
        <v>0</v>
      </c>
      <c r="F105" s="367">
        <v>1257.3</v>
      </c>
      <c r="G105" s="366">
        <v>0</v>
      </c>
      <c r="H105" s="366">
        <v>862.14</v>
      </c>
      <c r="I105" s="366">
        <v>395.16</v>
      </c>
      <c r="J105" s="365">
        <v>0.31429253161536624</v>
      </c>
    </row>
    <row r="106" spans="1:10" ht="23.25" customHeight="1" x14ac:dyDescent="0.2">
      <c r="A106" s="368" t="s">
        <v>2106</v>
      </c>
      <c r="B106" s="368" t="s">
        <v>9341</v>
      </c>
      <c r="C106" s="368" t="s">
        <v>1010</v>
      </c>
      <c r="D106" s="368">
        <v>1</v>
      </c>
      <c r="E106" s="368">
        <v>0</v>
      </c>
      <c r="F106" s="367">
        <v>965.1</v>
      </c>
      <c r="G106" s="366">
        <v>0</v>
      </c>
      <c r="H106" s="366">
        <v>661.78</v>
      </c>
      <c r="I106" s="366">
        <v>303.32</v>
      </c>
      <c r="J106" s="365">
        <v>0.31428867474873068</v>
      </c>
    </row>
    <row r="107" spans="1:10" ht="23.25" customHeight="1" x14ac:dyDescent="0.2">
      <c r="A107" s="368" t="s">
        <v>11370</v>
      </c>
      <c r="B107" s="368" t="s">
        <v>11369</v>
      </c>
      <c r="C107" s="368" t="s">
        <v>1010</v>
      </c>
      <c r="D107" s="368">
        <v>2</v>
      </c>
      <c r="E107" s="368">
        <v>0</v>
      </c>
      <c r="F107" s="367">
        <v>4482.16</v>
      </c>
      <c r="G107" s="366">
        <v>0</v>
      </c>
      <c r="H107" s="366">
        <v>3073.48</v>
      </c>
      <c r="I107" s="366">
        <v>1408.68</v>
      </c>
      <c r="J107" s="365">
        <v>0.31428596926481872</v>
      </c>
    </row>
    <row r="108" spans="1:10" ht="23.25" customHeight="1" x14ac:dyDescent="0.2">
      <c r="A108" s="368" t="s">
        <v>11368</v>
      </c>
      <c r="B108" s="368" t="s">
        <v>11367</v>
      </c>
      <c r="C108" s="368" t="s">
        <v>1010</v>
      </c>
      <c r="D108" s="372">
        <v>2</v>
      </c>
      <c r="E108" s="372">
        <v>0</v>
      </c>
      <c r="F108" s="373">
        <v>1801.8</v>
      </c>
      <c r="G108" s="374">
        <v>0</v>
      </c>
      <c r="H108" s="374">
        <v>1235.52</v>
      </c>
      <c r="I108" s="374">
        <v>566.28</v>
      </c>
      <c r="J108" s="375">
        <v>0.31428571428571428</v>
      </c>
    </row>
    <row r="109" spans="1:10" x14ac:dyDescent="0.2">
      <c r="D109" s="364">
        <f>SUM(D95:D108)</f>
        <v>46</v>
      </c>
      <c r="E109" s="364">
        <f t="shared" ref="E109:I109" si="1">SUM(E95:E108)</f>
        <v>0</v>
      </c>
      <c r="F109" s="376">
        <f t="shared" si="1"/>
        <v>19854.8</v>
      </c>
      <c r="G109" s="376">
        <f t="shared" si="1"/>
        <v>-3707.09</v>
      </c>
      <c r="H109" s="376">
        <f t="shared" si="1"/>
        <v>11072.7</v>
      </c>
      <c r="I109" s="376">
        <f t="shared" si="1"/>
        <v>5075.01</v>
      </c>
    </row>
  </sheetData>
  <sortState xmlns:xlrd2="http://schemas.microsoft.com/office/spreadsheetml/2017/richdata2" ref="A9:J108">
    <sortCondition ref="B9:B108"/>
  </sortState>
  <pageMargins left="0" right="0" top="1" bottom="1.3541653543307099" header="1" footer="1"/>
  <pageSetup paperSize="9" orientation="portrait" horizontalDpi="300" verticalDpi="300"/>
  <headerFooter alignWithMargins="0">
    <oddFooter>&amp;C&amp;"Arial,Regular"&amp;10&amp;P</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307E9-997D-4120-920E-252829BC361A}">
  <sheetPr codeName="Hoja33">
    <tabColor rgb="FF92D050"/>
  </sheetPr>
  <dimension ref="A1:O47"/>
  <sheetViews>
    <sheetView zoomScaleNormal="100" workbookViewId="0">
      <selection activeCell="J1" sqref="A1:J1048576"/>
    </sheetView>
  </sheetViews>
  <sheetFormatPr baseColWidth="10" defaultColWidth="10.7109375" defaultRowHeight="15" x14ac:dyDescent="0.25"/>
  <cols>
    <col min="1" max="1" width="38.85546875" customWidth="1"/>
    <col min="2" max="2" width="15.85546875" style="2" customWidth="1"/>
    <col min="3" max="3" width="15" style="2" customWidth="1"/>
    <col min="4" max="4" width="16.140625" style="2" customWidth="1"/>
    <col min="5" max="5" width="15.140625" style="2" customWidth="1"/>
    <col min="6" max="6" width="17.42578125" style="2" customWidth="1"/>
    <col min="7" max="7" width="15.42578125" style="2" customWidth="1"/>
    <col min="8" max="8" width="15.28515625" style="2" customWidth="1"/>
    <col min="9" max="9" width="14.7109375" style="2" customWidth="1"/>
    <col min="10" max="10" width="15.28515625" customWidth="1"/>
    <col min="11" max="11" width="16.85546875" customWidth="1"/>
    <col min="12" max="12" width="15" customWidth="1"/>
    <col min="13" max="13" width="18.28515625" customWidth="1"/>
    <col min="15" max="15" width="12.42578125" bestFit="1" customWidth="1"/>
  </cols>
  <sheetData>
    <row r="1" spans="1:15" ht="15.75" x14ac:dyDescent="0.25">
      <c r="B1" s="1" t="s">
        <v>0</v>
      </c>
    </row>
    <row r="2" spans="1:15" ht="15.75" x14ac:dyDescent="0.25">
      <c r="B2" s="1" t="s">
        <v>8866</v>
      </c>
    </row>
    <row r="4" spans="1:15" x14ac:dyDescent="0.25">
      <c r="B4" s="3" t="s">
        <v>1</v>
      </c>
      <c r="C4" s="3" t="s">
        <v>2</v>
      </c>
      <c r="D4" s="3" t="s">
        <v>3</v>
      </c>
      <c r="E4" s="3" t="s">
        <v>4</v>
      </c>
      <c r="F4" s="3" t="s">
        <v>5</v>
      </c>
      <c r="G4" s="3" t="s">
        <v>6</v>
      </c>
      <c r="H4" s="3" t="s">
        <v>7</v>
      </c>
      <c r="I4" s="3" t="s">
        <v>8</v>
      </c>
      <c r="J4" s="3" t="s">
        <v>9</v>
      </c>
      <c r="K4" s="3" t="s">
        <v>10</v>
      </c>
      <c r="L4" s="3" t="s">
        <v>11</v>
      </c>
      <c r="M4" s="3" t="s">
        <v>12</v>
      </c>
    </row>
    <row r="5" spans="1:15" x14ac:dyDescent="0.25">
      <c r="A5" s="4" t="s">
        <v>13</v>
      </c>
      <c r="B5" s="5">
        <f>+'UTILIDAD ACEITES MID ENE 24'!F169</f>
        <v>6779900.4100000001</v>
      </c>
      <c r="C5" s="2">
        <f>+'UTILIDAD MID ACEITES FEB 24'!F164</f>
        <v>7811401.2600000007</v>
      </c>
      <c r="D5" s="2">
        <f>+'UTILIDAD MERIDA MZO 24 ACEITES'!F164</f>
        <v>6496422.7500000009</v>
      </c>
      <c r="E5" s="2">
        <f>+'UTILIDAD MID ABR 24 ACEITES'!F170</f>
        <v>6548358.3799999999</v>
      </c>
      <c r="F5" s="2">
        <f>+'UTILIDAD ACEITES MYO 24 MID'!F157</f>
        <v>7520485.2799999993</v>
      </c>
      <c r="G5" s="2">
        <f>+'UTILIDAD MID JUN 24 ACEITES'!F157</f>
        <v>6508586.2500000009</v>
      </c>
      <c r="H5" s="2">
        <f>+'UTILIDAD MID JUL 24 ACEITES'!F165</f>
        <v>8045293.5199999986</v>
      </c>
      <c r="I5" s="2">
        <f>+'UTILIDAD MID AGO 24 ACEITES'!F149</f>
        <v>4484033.1999999993</v>
      </c>
      <c r="J5" s="2">
        <f>+'UTILIDAD MID SEPT 24 ACEITES'!F140</f>
        <v>5917727.2799999993</v>
      </c>
      <c r="K5" s="2"/>
      <c r="L5" s="2"/>
      <c r="M5" s="2"/>
    </row>
    <row r="6" spans="1:15" x14ac:dyDescent="0.25">
      <c r="A6" s="4" t="s">
        <v>14</v>
      </c>
      <c r="B6" s="2">
        <f>+B5*0.16</f>
        <v>1084784.0656000001</v>
      </c>
      <c r="C6" s="2">
        <f t="shared" ref="C6:M6" si="0">+C5*0.16</f>
        <v>1249824.2016</v>
      </c>
      <c r="D6" s="2">
        <f t="shared" si="0"/>
        <v>1039427.6400000001</v>
      </c>
      <c r="E6" s="2">
        <f t="shared" si="0"/>
        <v>1047737.3408</v>
      </c>
      <c r="F6" s="2">
        <f t="shared" si="0"/>
        <v>1203277.6447999999</v>
      </c>
      <c r="G6" s="2">
        <f t="shared" si="0"/>
        <v>1041373.8000000002</v>
      </c>
      <c r="H6" s="2">
        <f t="shared" si="0"/>
        <v>1287246.9631999999</v>
      </c>
      <c r="I6" s="2">
        <f t="shared" si="0"/>
        <v>717445.31199999992</v>
      </c>
      <c r="J6" s="2">
        <f t="shared" si="0"/>
        <v>946836.36479999986</v>
      </c>
      <c r="K6" s="2">
        <f t="shared" si="0"/>
        <v>0</v>
      </c>
      <c r="L6" s="2">
        <f t="shared" si="0"/>
        <v>0</v>
      </c>
      <c r="M6" s="2">
        <f t="shared" si="0"/>
        <v>0</v>
      </c>
    </row>
    <row r="7" spans="1:15" x14ac:dyDescent="0.25">
      <c r="A7" s="4" t="s">
        <v>15</v>
      </c>
      <c r="B7" s="6">
        <f>+B5+B6</f>
        <v>7864684.4756000005</v>
      </c>
      <c r="C7" s="6">
        <f t="shared" ref="C7:M7" si="1">+C5+C6</f>
        <v>9061225.4616</v>
      </c>
      <c r="D7" s="6">
        <f t="shared" si="1"/>
        <v>7535850.3900000006</v>
      </c>
      <c r="E7" s="6">
        <f t="shared" si="1"/>
        <v>7596095.7208000002</v>
      </c>
      <c r="F7" s="6">
        <f t="shared" si="1"/>
        <v>8723762.9247999992</v>
      </c>
      <c r="G7" s="6">
        <f t="shared" si="1"/>
        <v>7549960.0500000007</v>
      </c>
      <c r="H7" s="6">
        <f t="shared" si="1"/>
        <v>9332540.4831999987</v>
      </c>
      <c r="I7" s="6">
        <f t="shared" si="1"/>
        <v>5201478.5119999992</v>
      </c>
      <c r="J7" s="6">
        <f t="shared" si="1"/>
        <v>6864563.644799999</v>
      </c>
      <c r="K7" s="6">
        <f t="shared" si="1"/>
        <v>0</v>
      </c>
      <c r="L7" s="6">
        <f t="shared" si="1"/>
        <v>0</v>
      </c>
      <c r="M7" s="6">
        <f t="shared" si="1"/>
        <v>0</v>
      </c>
    </row>
    <row r="8" spans="1:15" x14ac:dyDescent="0.25">
      <c r="A8" s="4" t="s">
        <v>16</v>
      </c>
      <c r="B8" s="7">
        <f>+'UTILIDAD ACEITES MID ENE 24'!F168</f>
        <v>4100</v>
      </c>
      <c r="C8" s="7">
        <f>+'UTILIDAD MID ACEITES FEB 24'!F163</f>
        <v>4489.5</v>
      </c>
      <c r="D8" s="8">
        <v>0</v>
      </c>
      <c r="E8" s="7">
        <f>+'UTILIDAD MID ABR 24 ACEITES'!F137</f>
        <v>400</v>
      </c>
      <c r="F8" s="8">
        <v>0</v>
      </c>
      <c r="G8" s="7">
        <f>+'UTILIDAD MID JUN 24 ACEITES'!F156</f>
        <v>2050</v>
      </c>
      <c r="H8" s="7">
        <f>+'UTILIDAD MID JUL 24 ACEITES'!F163</f>
        <v>4562.4799999999996</v>
      </c>
      <c r="I8" s="7">
        <f>+'UTILIDAD MID AGO 24 ACEITES'!F148+'UTILIDAD MID AGO 24 ACEITES'!F116</f>
        <v>42099</v>
      </c>
      <c r="J8" s="7">
        <f>+'UTILIDAD MID SEPT 24 ACEITES'!F137</f>
        <v>1558</v>
      </c>
      <c r="K8" s="8"/>
      <c r="L8" s="8"/>
      <c r="M8" s="8"/>
    </row>
    <row r="9" spans="1:15" x14ac:dyDescent="0.25">
      <c r="A9" s="4" t="s">
        <v>17</v>
      </c>
      <c r="B9" s="9">
        <f>+B7-B8</f>
        <v>7860584.4756000005</v>
      </c>
      <c r="C9" s="9">
        <f t="shared" ref="C9:M9" si="2">+C7-C8</f>
        <v>9056735.9616</v>
      </c>
      <c r="D9" s="9">
        <f t="shared" si="2"/>
        <v>7535850.3900000006</v>
      </c>
      <c r="E9" s="9">
        <f t="shared" si="2"/>
        <v>7595695.7208000002</v>
      </c>
      <c r="F9" s="9">
        <f t="shared" si="2"/>
        <v>8723762.9247999992</v>
      </c>
      <c r="G9" s="9">
        <f t="shared" si="2"/>
        <v>7547910.0500000007</v>
      </c>
      <c r="H9" s="9">
        <f t="shared" si="2"/>
        <v>9327978.0031999983</v>
      </c>
      <c r="I9" s="9">
        <f t="shared" si="2"/>
        <v>5159379.5119999992</v>
      </c>
      <c r="J9" s="9">
        <f t="shared" si="2"/>
        <v>6863005.644799999</v>
      </c>
      <c r="K9" s="9">
        <f t="shared" si="2"/>
        <v>0</v>
      </c>
      <c r="L9" s="9">
        <f t="shared" si="2"/>
        <v>0</v>
      </c>
      <c r="M9" s="9">
        <f t="shared" si="2"/>
        <v>0</v>
      </c>
    </row>
    <row r="12" spans="1:15" x14ac:dyDescent="0.25">
      <c r="B12" s="3" t="s">
        <v>1</v>
      </c>
      <c r="C12" s="3" t="s">
        <v>2</v>
      </c>
      <c r="D12" s="3" t="s">
        <v>3</v>
      </c>
      <c r="E12" s="3" t="s">
        <v>4</v>
      </c>
      <c r="F12" s="3" t="s">
        <v>5</v>
      </c>
      <c r="G12" s="3" t="s">
        <v>6</v>
      </c>
      <c r="H12" s="3" t="s">
        <v>7</v>
      </c>
      <c r="I12" s="3" t="s">
        <v>8</v>
      </c>
      <c r="J12" s="3" t="s">
        <v>9</v>
      </c>
      <c r="K12" s="3" t="s">
        <v>10</v>
      </c>
      <c r="L12" s="3" t="s">
        <v>11</v>
      </c>
      <c r="M12" s="3" t="s">
        <v>12</v>
      </c>
    </row>
    <row r="13" spans="1:15" x14ac:dyDescent="0.25">
      <c r="A13" s="4" t="s">
        <v>18</v>
      </c>
      <c r="B13" s="2">
        <v>22728.82</v>
      </c>
      <c r="C13" s="2">
        <v>54842.052300000003</v>
      </c>
      <c r="D13" s="2">
        <v>87735.415200000018</v>
      </c>
      <c r="E13" s="2">
        <v>11457.779999999999</v>
      </c>
      <c r="F13" s="2">
        <v>126414.32829999999</v>
      </c>
      <c r="G13" s="2">
        <v>111998.19140000001</v>
      </c>
      <c r="H13" s="2">
        <v>35845.422399999996</v>
      </c>
      <c r="I13" s="2">
        <v>110767.54029999999</v>
      </c>
      <c r="J13" s="2">
        <v>136629.90230000002</v>
      </c>
      <c r="K13" s="2"/>
      <c r="L13" s="2"/>
      <c r="M13" s="2"/>
      <c r="O13" s="31"/>
    </row>
    <row r="14" spans="1:15" x14ac:dyDescent="0.25">
      <c r="A14" s="4" t="s">
        <v>19</v>
      </c>
      <c r="B14" s="2">
        <v>3760.34</v>
      </c>
      <c r="C14" s="2">
        <v>17788.16</v>
      </c>
      <c r="D14" s="2">
        <v>559.36</v>
      </c>
      <c r="E14" s="2">
        <v>28428.27</v>
      </c>
      <c r="F14" s="2">
        <v>11115.8</v>
      </c>
      <c r="G14" s="2">
        <v>24231.449999999997</v>
      </c>
      <c r="H14" s="2">
        <v>0</v>
      </c>
      <c r="I14" s="2">
        <v>17979.16</v>
      </c>
      <c r="J14" s="2">
        <v>2570.2299999999996</v>
      </c>
      <c r="K14" s="2"/>
      <c r="L14" s="2"/>
      <c r="M14" s="2"/>
    </row>
    <row r="16" spans="1:15" hidden="1" x14ac:dyDescent="0.25">
      <c r="A16" s="10" t="s">
        <v>20</v>
      </c>
      <c r="B16" s="11"/>
    </row>
    <row r="17" spans="1:13" hidden="1" x14ac:dyDescent="0.25">
      <c r="A17" s="12" t="s">
        <v>21</v>
      </c>
    </row>
    <row r="18" spans="1:13" hidden="1" x14ac:dyDescent="0.25">
      <c r="A18" s="12" t="s">
        <v>22</v>
      </c>
    </row>
    <row r="19" spans="1:13" hidden="1" x14ac:dyDescent="0.25">
      <c r="A19" s="12" t="s">
        <v>23</v>
      </c>
    </row>
    <row r="20" spans="1:13" hidden="1" x14ac:dyDescent="0.25">
      <c r="A20" s="12" t="s">
        <v>24</v>
      </c>
      <c r="B20" s="6"/>
      <c r="C20" s="6"/>
      <c r="D20" s="6"/>
      <c r="E20" s="6"/>
      <c r="F20" s="6"/>
      <c r="G20" s="6"/>
      <c r="H20" s="6"/>
      <c r="I20" s="6"/>
    </row>
    <row r="21" spans="1:13" x14ac:dyDescent="0.25">
      <c r="A21" s="13" t="s">
        <v>25</v>
      </c>
    </row>
    <row r="22" spans="1:13" ht="17.25" x14ac:dyDescent="0.4">
      <c r="A22" s="14" t="s">
        <v>24</v>
      </c>
    </row>
    <row r="23" spans="1:13" x14ac:dyDescent="0.25">
      <c r="A23" s="12" t="s">
        <v>26</v>
      </c>
      <c r="B23" s="5">
        <f>+'UTILIDAD ACEITES MID ENE 24'!H169</f>
        <v>5560818.549999998</v>
      </c>
      <c r="C23" s="2">
        <f>+'UTILIDAD MID ACEITES FEB 24'!H164</f>
        <v>6994220.7299999986</v>
      </c>
      <c r="D23" s="2">
        <f>+'UTILIDAD MERIDA MZO 24 ACEITES'!H164</f>
        <v>5349716.18</v>
      </c>
      <c r="E23" s="2">
        <f>+'UTILIDAD MID ABR 24 ACEITES'!H170</f>
        <v>5302090.62</v>
      </c>
      <c r="F23" s="2">
        <f>+'UTILIDAD ACEITES MYO 24 MID'!H157</f>
        <v>6170087.8199999984</v>
      </c>
      <c r="G23" s="2">
        <f>+'UTILIDAD MID JUN 24 ACEITES'!H157</f>
        <v>5616457.9000000013</v>
      </c>
      <c r="H23" s="2">
        <f>+'UTILIDAD MID JUL 24 ACEITES'!H165</f>
        <v>6916493.4499999993</v>
      </c>
      <c r="I23" s="2">
        <f>+'UTILIDAD MID AGO 24 ACEITES'!H149</f>
        <v>3683244.9900000012</v>
      </c>
      <c r="J23" s="2">
        <f>+'UTILIDAD MID SEPT 24 ACEITES'!H140</f>
        <v>4984603.120000002</v>
      </c>
      <c r="K23" s="2"/>
      <c r="L23" s="2"/>
      <c r="M23" s="2"/>
    </row>
    <row r="24" spans="1:13" x14ac:dyDescent="0.25">
      <c r="A24" s="12" t="s">
        <v>14</v>
      </c>
      <c r="B24" s="2">
        <f>+B23*0.16</f>
        <v>889730.96799999964</v>
      </c>
      <c r="C24" s="2">
        <f t="shared" ref="C24:M24" si="3">+C23*0.16</f>
        <v>1119075.3167999999</v>
      </c>
      <c r="D24" s="2">
        <f t="shared" si="3"/>
        <v>855954.58880000003</v>
      </c>
      <c r="E24" s="2">
        <f t="shared" si="3"/>
        <v>848334.49920000008</v>
      </c>
      <c r="F24" s="2">
        <f t="shared" si="3"/>
        <v>987214.05119999975</v>
      </c>
      <c r="G24" s="2">
        <f t="shared" si="3"/>
        <v>898633.2640000002</v>
      </c>
      <c r="H24" s="2">
        <f t="shared" si="3"/>
        <v>1106638.9519999998</v>
      </c>
      <c r="I24" s="2">
        <f t="shared" si="3"/>
        <v>589319.19840000023</v>
      </c>
      <c r="J24" s="2">
        <f t="shared" si="3"/>
        <v>797536.49920000031</v>
      </c>
      <c r="K24" s="2">
        <f t="shared" si="3"/>
        <v>0</v>
      </c>
      <c r="L24" s="2">
        <f t="shared" si="3"/>
        <v>0</v>
      </c>
      <c r="M24" s="2">
        <f t="shared" si="3"/>
        <v>0</v>
      </c>
    </row>
    <row r="25" spans="1:13" x14ac:dyDescent="0.25">
      <c r="A25" s="12" t="s">
        <v>15</v>
      </c>
      <c r="B25" s="6">
        <f>+B23+B24</f>
        <v>6450549.5179999974</v>
      </c>
      <c r="C25" s="6">
        <f>+C23+C24</f>
        <v>8113296.0467999987</v>
      </c>
      <c r="D25" s="6">
        <f>+D23+D24</f>
        <v>6205670.7687999997</v>
      </c>
      <c r="E25" s="6">
        <f>+E23+E24</f>
        <v>6150425.1192000005</v>
      </c>
      <c r="F25" s="6">
        <f t="shared" ref="F25:M25" si="4">+F23+F24</f>
        <v>7157301.8711999981</v>
      </c>
      <c r="G25" s="6">
        <f t="shared" si="4"/>
        <v>6515091.1640000017</v>
      </c>
      <c r="H25" s="6">
        <f t="shared" si="4"/>
        <v>8023132.4019999988</v>
      </c>
      <c r="I25" s="6">
        <f t="shared" si="4"/>
        <v>4272564.1884000013</v>
      </c>
      <c r="J25" s="6">
        <f t="shared" si="4"/>
        <v>5782139.6192000024</v>
      </c>
      <c r="K25" s="6">
        <f t="shared" si="4"/>
        <v>0</v>
      </c>
      <c r="L25" s="6">
        <f t="shared" si="4"/>
        <v>0</v>
      </c>
      <c r="M25" s="6">
        <f t="shared" si="4"/>
        <v>0</v>
      </c>
    </row>
    <row r="27" spans="1:13" hidden="1" x14ac:dyDescent="0.25">
      <c r="A27" s="12" t="s">
        <v>27</v>
      </c>
      <c r="B27" s="15">
        <f>+B20-B25</f>
        <v>-6450549.5179999974</v>
      </c>
      <c r="C27" s="15">
        <f>+C20-C25</f>
        <v>-8113296.0467999987</v>
      </c>
      <c r="D27" s="16">
        <f t="shared" ref="D27:I27" si="5">+D20-D25</f>
        <v>-6205670.7687999997</v>
      </c>
      <c r="E27" s="16">
        <f t="shared" si="5"/>
        <v>-6150425.1192000005</v>
      </c>
      <c r="F27" s="16">
        <f t="shared" si="5"/>
        <v>-7157301.8711999981</v>
      </c>
      <c r="G27" s="15">
        <f t="shared" si="5"/>
        <v>-6515091.1640000017</v>
      </c>
      <c r="H27" s="15">
        <f t="shared" si="5"/>
        <v>-8023132.4019999988</v>
      </c>
      <c r="I27" s="15">
        <f t="shared" si="5"/>
        <v>-4272564.1884000013</v>
      </c>
    </row>
    <row r="30" spans="1:13" x14ac:dyDescent="0.25">
      <c r="A30" s="17" t="s">
        <v>8871</v>
      </c>
      <c r="B30" s="3" t="s">
        <v>1</v>
      </c>
      <c r="C30" s="3" t="s">
        <v>2</v>
      </c>
      <c r="D30" s="3" t="s">
        <v>3</v>
      </c>
      <c r="E30" s="3" t="s">
        <v>4</v>
      </c>
      <c r="F30" s="3" t="s">
        <v>5</v>
      </c>
      <c r="G30" s="3" t="s">
        <v>6</v>
      </c>
      <c r="H30" s="3" t="s">
        <v>7</v>
      </c>
      <c r="I30" s="3" t="s">
        <v>8</v>
      </c>
      <c r="J30" s="3" t="s">
        <v>9</v>
      </c>
      <c r="K30" s="3" t="s">
        <v>10</v>
      </c>
      <c r="L30" s="3" t="s">
        <v>11</v>
      </c>
      <c r="M30" s="3" t="s">
        <v>12</v>
      </c>
    </row>
    <row r="31" spans="1:13" x14ac:dyDescent="0.25">
      <c r="A31" s="12" t="s">
        <v>28</v>
      </c>
      <c r="B31" s="5">
        <f>+'UTILIDAD FILTROS MID ENE 24'!I278+'UTILIDAD OTROS MID ENE 24'!I48</f>
        <v>233447.65000000005</v>
      </c>
      <c r="C31" s="2">
        <f>+'UTILIDAD MID OTROS FEB 24'!I253+'UTILIDAD MID OTROS FEB 24'!I302</f>
        <v>170370.30000000002</v>
      </c>
      <c r="D31" s="2">
        <f>+'UTILIDAD MERIDA MZO 24 OTROS'!I41+'UTILIDAD MERIDA MZO 24 OTROS'!I340</f>
        <v>188644.16000000009</v>
      </c>
      <c r="E31" s="2">
        <f>+'UTILIDAD MID ABR 24 OTROS'!I43+'UTILIDAD MID ABR 24 OTROS'!I290</f>
        <v>152101.60000000003</v>
      </c>
      <c r="F31" s="2">
        <f>+'UTILIDAD MID MYO 24 OTROS '!I57+'UTILIDAD MID MYO 24 OTROS '!I348</f>
        <v>150344.46000000002</v>
      </c>
      <c r="G31" s="2">
        <f>+'UTILIDAD MID JUN 24'!I46+'UTILIDAD MID JUN 24'!I315</f>
        <v>199413.72000000009</v>
      </c>
      <c r="H31" s="2">
        <f>+'UTILIDAD MID JUL 24 OTROS'!I49+'UTILIDAD MID JUL 24 OTROS'!I232</f>
        <v>118814.07999999997</v>
      </c>
      <c r="I31" s="2">
        <f>+'UTILIDAD MID AGO 24 OTROS'!I42+'UTILIDAD MID AGO 24 OTROS'!I269</f>
        <v>165299.83000000002</v>
      </c>
      <c r="J31" s="2">
        <f>+'UTILIDAD MID SEPT 24 OTROS'!I40+'UTILIDAD MID SEPT 24 OTROS'!I270</f>
        <v>118797.60000000003</v>
      </c>
      <c r="K31" s="2"/>
      <c r="L31" s="2"/>
      <c r="M31" s="2"/>
    </row>
    <row r="32" spans="1:13" x14ac:dyDescent="0.25">
      <c r="A32" t="s">
        <v>14</v>
      </c>
      <c r="B32" s="2">
        <f>+B31*0.16</f>
        <v>37351.624000000011</v>
      </c>
      <c r="C32" s="2">
        <f t="shared" ref="C32:M32" si="6">+C31*0.16</f>
        <v>27259.248000000003</v>
      </c>
      <c r="D32" s="2">
        <f t="shared" si="6"/>
        <v>30183.065600000016</v>
      </c>
      <c r="E32" s="2">
        <f t="shared" si="6"/>
        <v>24336.256000000005</v>
      </c>
      <c r="F32" s="2">
        <f t="shared" si="6"/>
        <v>24055.113600000004</v>
      </c>
      <c r="G32" s="2">
        <f t="shared" si="6"/>
        <v>31906.195200000016</v>
      </c>
      <c r="H32" s="2">
        <f t="shared" si="6"/>
        <v>19010.252799999995</v>
      </c>
      <c r="I32" s="2">
        <f t="shared" si="6"/>
        <v>26447.972800000003</v>
      </c>
      <c r="J32" s="2">
        <f t="shared" si="6"/>
        <v>19007.616000000005</v>
      </c>
      <c r="K32" s="2">
        <f t="shared" si="6"/>
        <v>0</v>
      </c>
      <c r="L32" s="2">
        <f t="shared" si="6"/>
        <v>0</v>
      </c>
      <c r="M32" s="2">
        <f t="shared" si="6"/>
        <v>0</v>
      </c>
    </row>
    <row r="33" spans="1:13" x14ac:dyDescent="0.25">
      <c r="B33" s="6">
        <f>+B31+B32</f>
        <v>270799.27400000009</v>
      </c>
      <c r="C33" s="6">
        <f t="shared" ref="C33:M33" si="7">+C31+C32</f>
        <v>197629.54800000001</v>
      </c>
      <c r="D33" s="6">
        <f t="shared" si="7"/>
        <v>218827.22560000012</v>
      </c>
      <c r="E33" s="6">
        <f t="shared" si="7"/>
        <v>176437.85600000003</v>
      </c>
      <c r="F33" s="6">
        <f t="shared" si="7"/>
        <v>174399.57360000003</v>
      </c>
      <c r="G33" s="6">
        <f t="shared" si="7"/>
        <v>231319.9152000001</v>
      </c>
      <c r="H33" s="6">
        <f t="shared" si="7"/>
        <v>137824.33279999997</v>
      </c>
      <c r="I33" s="6">
        <f t="shared" si="7"/>
        <v>191747.8028</v>
      </c>
      <c r="J33" s="6">
        <f t="shared" si="7"/>
        <v>137805.21600000004</v>
      </c>
      <c r="K33" s="6">
        <f t="shared" si="7"/>
        <v>0</v>
      </c>
      <c r="L33" s="6">
        <f t="shared" si="7"/>
        <v>0</v>
      </c>
      <c r="M33" s="6">
        <f t="shared" si="7"/>
        <v>0</v>
      </c>
    </row>
    <row r="36" spans="1:13" x14ac:dyDescent="0.25">
      <c r="A36" s="12" t="s">
        <v>29</v>
      </c>
      <c r="B36" s="5">
        <f>+'UTILIDAD FILTROS MID ENE 24'!F278+'UTILIDAD OTROS MID ENE 24'!F48</f>
        <v>965178.64000000036</v>
      </c>
      <c r="C36" s="2">
        <f>+'UTILIDAD MID OTROS FEB 24'!F253+'UTILIDAD MID OTROS FEB 24'!F302</f>
        <v>747022.53999999992</v>
      </c>
      <c r="D36" s="2">
        <f>+'UTILIDAD MERIDA MZO 24 OTROS'!F340+'UTILIDAD MERIDA MZO 24 OTROS'!F41</f>
        <v>933114.81000000029</v>
      </c>
      <c r="E36" s="2">
        <f>+'UTILIDAD MID ABR 24 OTROS'!F290+'UTILIDAD MID ABR 24 OTROS'!F43</f>
        <v>770737.91999999993</v>
      </c>
      <c r="F36" s="2">
        <f>+'UTILIDAD MID MYO 24 OTROS '!F348+'UTILIDAD MID MYO 24 OTROS '!F57</f>
        <v>857265.04</v>
      </c>
      <c r="G36" s="2">
        <f>+'UTILIDAD MID JUN 24'!F315+'UTILIDAD MID JUN 24'!F46</f>
        <v>835091.77000000014</v>
      </c>
      <c r="H36" s="2">
        <f>+'UTILIDAD MID JUL 24 OTROS'!F49+'UTILIDAD MID JUL 24 OTROS'!F232</f>
        <v>579836.12999999989</v>
      </c>
      <c r="I36" s="2">
        <f>+'UTILIDAD MID AGO 24 OTROS'!F269+'UTILIDAD MID AGO 24 OTROS'!F42</f>
        <v>913567.39999999979</v>
      </c>
      <c r="J36" s="2">
        <f>+'UTILIDAD MID SEPT 24 OTROS'!F270+'UTILIDAD MID SEPT 24 OTROS'!F40</f>
        <v>649498.00000000035</v>
      </c>
      <c r="K36" s="2"/>
      <c r="L36" s="2"/>
      <c r="M36" s="2"/>
    </row>
    <row r="37" spans="1:13" x14ac:dyDescent="0.25">
      <c r="A37" s="12" t="s">
        <v>14</v>
      </c>
      <c r="B37" s="2">
        <f t="shared" ref="B37:M37" si="8">+B36*0.16</f>
        <v>154428.58240000007</v>
      </c>
      <c r="C37" s="2">
        <f t="shared" si="8"/>
        <v>119523.60639999999</v>
      </c>
      <c r="D37" s="2">
        <f t="shared" si="8"/>
        <v>149298.36960000006</v>
      </c>
      <c r="E37" s="2">
        <f t="shared" si="8"/>
        <v>123318.06719999999</v>
      </c>
      <c r="F37" s="2">
        <f t="shared" si="8"/>
        <v>137162.40640000001</v>
      </c>
      <c r="G37" s="2">
        <f t="shared" si="8"/>
        <v>133614.68320000003</v>
      </c>
      <c r="H37" s="2">
        <f t="shared" si="8"/>
        <v>92773.780799999979</v>
      </c>
      <c r="I37" s="2">
        <f t="shared" si="8"/>
        <v>146170.78399999996</v>
      </c>
      <c r="J37" s="2">
        <f t="shared" si="8"/>
        <v>103919.68000000005</v>
      </c>
      <c r="K37" s="2">
        <f t="shared" si="8"/>
        <v>0</v>
      </c>
      <c r="L37" s="2">
        <f t="shared" si="8"/>
        <v>0</v>
      </c>
      <c r="M37" s="2">
        <f t="shared" si="8"/>
        <v>0</v>
      </c>
    </row>
    <row r="38" spans="1:13" x14ac:dyDescent="0.25">
      <c r="A38" s="12" t="s">
        <v>30</v>
      </c>
      <c r="B38" s="18">
        <f t="shared" ref="B38:M38" si="9">+B36+B37</f>
        <v>1119607.2224000003</v>
      </c>
      <c r="C38" s="18">
        <f t="shared" si="9"/>
        <v>866546.14639999997</v>
      </c>
      <c r="D38" s="18">
        <f t="shared" si="9"/>
        <v>1082413.1796000004</v>
      </c>
      <c r="E38" s="18">
        <f t="shared" si="9"/>
        <v>894055.98719999986</v>
      </c>
      <c r="F38" s="18">
        <f t="shared" si="9"/>
        <v>994427.44640000002</v>
      </c>
      <c r="G38" s="18">
        <f t="shared" si="9"/>
        <v>968706.45320000011</v>
      </c>
      <c r="H38" s="18">
        <f t="shared" si="9"/>
        <v>672609.91079999984</v>
      </c>
      <c r="I38" s="18">
        <f t="shared" si="9"/>
        <v>1059738.1839999997</v>
      </c>
      <c r="J38" s="18">
        <f t="shared" si="9"/>
        <v>753417.6800000004</v>
      </c>
      <c r="K38" s="18">
        <f t="shared" si="9"/>
        <v>0</v>
      </c>
      <c r="L38" s="18">
        <f t="shared" si="9"/>
        <v>0</v>
      </c>
      <c r="M38" s="18">
        <f t="shared" si="9"/>
        <v>0</v>
      </c>
    </row>
    <row r="40" spans="1:13" hidden="1" x14ac:dyDescent="0.25">
      <c r="A40" t="s">
        <v>31</v>
      </c>
    </row>
    <row r="41" spans="1:13" x14ac:dyDescent="0.25">
      <c r="B41" s="86"/>
      <c r="C41" s="86"/>
      <c r="D41" s="86"/>
      <c r="E41" s="86"/>
      <c r="F41" s="86"/>
      <c r="G41" s="86"/>
      <c r="H41" s="86"/>
      <c r="I41" s="86"/>
      <c r="J41" s="87"/>
      <c r="K41" s="87"/>
      <c r="L41" s="87"/>
      <c r="M41" s="87"/>
    </row>
    <row r="42" spans="1:13" hidden="1" x14ac:dyDescent="0.25">
      <c r="A42" t="s">
        <v>32</v>
      </c>
      <c r="B42" s="86"/>
      <c r="C42" s="86"/>
      <c r="D42" s="86"/>
      <c r="E42" s="86"/>
      <c r="F42" s="86"/>
      <c r="G42" s="86"/>
      <c r="H42" s="86"/>
      <c r="I42" s="86"/>
      <c r="J42" s="86"/>
      <c r="K42" s="86"/>
      <c r="L42" s="86"/>
      <c r="M42" s="86"/>
    </row>
    <row r="43" spans="1:13" hidden="1" x14ac:dyDescent="0.25">
      <c r="A43" t="s">
        <v>14</v>
      </c>
      <c r="B43" s="86"/>
      <c r="C43" s="86"/>
      <c r="D43" s="86"/>
      <c r="E43" s="86"/>
      <c r="F43" s="86"/>
      <c r="G43" s="86"/>
      <c r="H43" s="86"/>
      <c r="I43" s="86"/>
      <c r="J43" s="86"/>
      <c r="K43" s="86"/>
      <c r="L43" s="86"/>
      <c r="M43" s="86"/>
    </row>
    <row r="44" spans="1:13" hidden="1" x14ac:dyDescent="0.25">
      <c r="A44" t="s">
        <v>33</v>
      </c>
      <c r="B44" s="942"/>
      <c r="C44" s="942"/>
      <c r="D44" s="942"/>
      <c r="E44" s="942"/>
      <c r="F44" s="942"/>
      <c r="G44" s="942"/>
      <c r="H44" s="942"/>
      <c r="I44" s="942"/>
      <c r="J44" s="942"/>
      <c r="K44" s="942"/>
      <c r="L44" s="942"/>
      <c r="M44" s="942"/>
    </row>
    <row r="45" spans="1:13" hidden="1" x14ac:dyDescent="0.25">
      <c r="B45" s="86"/>
      <c r="C45" s="86"/>
      <c r="D45" s="86"/>
      <c r="E45" s="86"/>
      <c r="F45" s="86"/>
      <c r="G45" s="86"/>
      <c r="H45" s="86"/>
      <c r="I45" s="86"/>
      <c r="J45" s="87"/>
      <c r="K45" s="87"/>
      <c r="L45" s="87"/>
      <c r="M45" s="87"/>
    </row>
    <row r="46" spans="1:13" x14ac:dyDescent="0.25">
      <c r="A46" s="242" t="s">
        <v>9361</v>
      </c>
      <c r="B46" s="1008">
        <f>+'UTILIDAD ACEITES MID ENE 24'!E169</f>
        <v>127151.04399999999</v>
      </c>
      <c r="C46" s="1008">
        <f>+'UTILIDAD MID ACEITES FEB 24'!E164</f>
        <v>148718.856</v>
      </c>
      <c r="D46" s="1008">
        <f>+'UTILIDAD MERIDA MZO 24 ACEITES'!E164</f>
        <v>128982.51599999997</v>
      </c>
      <c r="E46" s="86">
        <f>+'UTILIDAD MID ABR 24 ACEITES'!E170</f>
        <v>129075.696</v>
      </c>
      <c r="F46" s="86">
        <f>+'UTILIDAD ACEITES MYO 24 MID'!E157</f>
        <v>140674.92200000002</v>
      </c>
      <c r="G46" s="86">
        <f>+'UTILIDAD MID JUN 24 ACEITES'!E157</f>
        <v>128062.42400000001</v>
      </c>
      <c r="H46" s="86">
        <f>+'UTILIDAD MID JUL 24 ACEITES'!E165</f>
        <v>137764.03599999999</v>
      </c>
      <c r="I46" s="86">
        <f>+'UTILIDAD MID AGO 24 ACEITES'!E149</f>
        <v>83829.915999999997</v>
      </c>
      <c r="J46" s="87">
        <f>+'UTILIDAD MID SEPT 24 ACEITES'!E140</f>
        <v>99757.339999999982</v>
      </c>
      <c r="K46" s="87"/>
      <c r="L46" s="87"/>
      <c r="M46" s="87"/>
    </row>
    <row r="47" spans="1:13" x14ac:dyDescent="0.25">
      <c r="B47" s="86"/>
      <c r="C47" s="86"/>
      <c r="D47" s="86"/>
      <c r="E47" s="86"/>
      <c r="F47" s="86"/>
      <c r="G47" s="86"/>
      <c r="H47" s="86"/>
      <c r="I47" s="86"/>
      <c r="J47" s="87"/>
      <c r="K47" s="87"/>
      <c r="L47" s="87"/>
      <c r="M47" s="87"/>
    </row>
  </sheetData>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989F4-F72F-4579-83CC-6DB331D4C879}">
  <sheetPr codeName="Hoja34"/>
  <dimension ref="A1:J100"/>
  <sheetViews>
    <sheetView showGridLines="0" workbookViewId="0">
      <pane ySplit="5" topLeftCell="A54" activePane="bottomLeft" state="frozen"/>
      <selection pane="bottomLeft" activeCell="M84" sqref="M84"/>
    </sheetView>
  </sheetViews>
  <sheetFormatPr baseColWidth="10" defaultColWidth="12" defaultRowHeight="26.25" customHeight="1" x14ac:dyDescent="0.2"/>
  <cols>
    <col min="1" max="1" width="12" style="410"/>
    <col min="2" max="2" width="42.42578125" style="410" customWidth="1"/>
    <col min="3" max="3" width="17" style="410" customWidth="1"/>
    <col min="4" max="5" width="12" style="410"/>
    <col min="6" max="6" width="13.42578125" style="410" bestFit="1" customWidth="1"/>
    <col min="7" max="7" width="12.140625" style="410" bestFit="1" customWidth="1"/>
    <col min="8" max="8" width="13.42578125" style="410" bestFit="1" customWidth="1"/>
    <col min="9" max="9" width="12.140625" style="410" bestFit="1" customWidth="1"/>
    <col min="10" max="10" width="17.140625" style="410" customWidth="1"/>
    <col min="11" max="16384" width="12" style="410"/>
  </cols>
  <sheetData>
    <row r="1" spans="1:10" ht="26.25" customHeight="1" x14ac:dyDescent="0.2">
      <c r="A1" s="414" t="s">
        <v>1969</v>
      </c>
    </row>
    <row r="2" spans="1:10" ht="26.25" customHeight="1" x14ac:dyDescent="0.2">
      <c r="A2" s="414" t="s">
        <v>3158</v>
      </c>
    </row>
    <row r="3" spans="1:10" ht="26.25" customHeight="1" x14ac:dyDescent="0.2">
      <c r="A3" s="414" t="s">
        <v>3157</v>
      </c>
    </row>
    <row r="4" spans="1:10" ht="26.25" customHeight="1" x14ac:dyDescent="0.2">
      <c r="A4" s="417" t="s">
        <v>4417</v>
      </c>
    </row>
    <row r="6" spans="1:10" ht="26.25" customHeight="1" x14ac:dyDescent="0.2">
      <c r="A6" s="416" t="s">
        <v>1908</v>
      </c>
      <c r="B6" s="415" t="s">
        <v>1907</v>
      </c>
      <c r="C6" s="416" t="s">
        <v>1906</v>
      </c>
      <c r="D6" s="415" t="s">
        <v>1905</v>
      </c>
      <c r="E6" s="415" t="s">
        <v>1904</v>
      </c>
      <c r="F6" s="415" t="s">
        <v>245</v>
      </c>
      <c r="G6" s="416" t="s">
        <v>1903</v>
      </c>
      <c r="H6" s="416" t="s">
        <v>1902</v>
      </c>
      <c r="I6" s="416" t="s">
        <v>1901</v>
      </c>
      <c r="J6" s="415" t="s">
        <v>1900</v>
      </c>
    </row>
    <row r="7" spans="1:10" ht="26.25" customHeight="1" x14ac:dyDescent="0.2">
      <c r="A7" s="414" t="s">
        <v>1891</v>
      </c>
      <c r="B7" s="414" t="s">
        <v>1890</v>
      </c>
      <c r="C7" s="414" t="s">
        <v>1074</v>
      </c>
      <c r="D7" s="414">
        <v>336</v>
      </c>
      <c r="E7" s="414">
        <v>317.85599999999999</v>
      </c>
      <c r="F7" s="413">
        <v>18379.2</v>
      </c>
      <c r="G7" s="412">
        <v>0</v>
      </c>
      <c r="H7" s="412">
        <v>15943.08</v>
      </c>
      <c r="I7" s="412">
        <v>2436.12</v>
      </c>
      <c r="J7" s="411">
        <v>0.13254766257508488</v>
      </c>
    </row>
    <row r="8" spans="1:10" ht="26.25" customHeight="1" x14ac:dyDescent="0.2">
      <c r="A8" s="414" t="s">
        <v>1887</v>
      </c>
      <c r="B8" s="414" t="s">
        <v>1886</v>
      </c>
      <c r="C8" s="414" t="s">
        <v>1885</v>
      </c>
      <c r="D8" s="414">
        <v>136</v>
      </c>
      <c r="E8" s="414">
        <v>514.76</v>
      </c>
      <c r="F8" s="413">
        <v>17027.2</v>
      </c>
      <c r="G8" s="412">
        <v>0</v>
      </c>
      <c r="H8" s="412">
        <v>15531.54</v>
      </c>
      <c r="I8" s="412">
        <v>1495.66</v>
      </c>
      <c r="J8" s="411">
        <v>8.7839456869009583E-2</v>
      </c>
    </row>
    <row r="9" spans="1:10" ht="26.25" customHeight="1" x14ac:dyDescent="0.2">
      <c r="A9" s="414" t="s">
        <v>1881</v>
      </c>
      <c r="B9" s="414" t="s">
        <v>1880</v>
      </c>
      <c r="C9" s="414" t="s">
        <v>1077</v>
      </c>
      <c r="D9" s="414">
        <v>100</v>
      </c>
      <c r="E9" s="414">
        <v>1135.2</v>
      </c>
      <c r="F9" s="413">
        <v>92503.66</v>
      </c>
      <c r="G9" s="412">
        <v>0</v>
      </c>
      <c r="H9" s="412">
        <v>81400</v>
      </c>
      <c r="I9" s="412">
        <v>11103.66</v>
      </c>
      <c r="J9" s="411">
        <v>0.12003481808179266</v>
      </c>
    </row>
    <row r="10" spans="1:10" ht="26.25" customHeight="1" x14ac:dyDescent="0.2">
      <c r="A10" s="414" t="s">
        <v>1881</v>
      </c>
      <c r="B10" s="414" t="s">
        <v>1880</v>
      </c>
      <c r="C10" s="414" t="s">
        <v>1074</v>
      </c>
      <c r="D10" s="414">
        <v>192</v>
      </c>
      <c r="E10" s="414">
        <v>181.63200000000001</v>
      </c>
      <c r="F10" s="413">
        <v>16492.8</v>
      </c>
      <c r="G10" s="412">
        <v>0</v>
      </c>
      <c r="H10" s="412">
        <v>13024</v>
      </c>
      <c r="I10" s="412">
        <v>3468.8</v>
      </c>
      <c r="J10" s="411">
        <v>0.2103220799379123</v>
      </c>
    </row>
    <row r="11" spans="1:10" ht="26.25" customHeight="1" x14ac:dyDescent="0.2">
      <c r="A11" s="414" t="s">
        <v>1879</v>
      </c>
      <c r="B11" s="414" t="s">
        <v>1878</v>
      </c>
      <c r="C11" s="414" t="s">
        <v>1875</v>
      </c>
      <c r="D11" s="414">
        <v>15</v>
      </c>
      <c r="E11" s="414">
        <v>340.65</v>
      </c>
      <c r="F11" s="413">
        <v>6733.5</v>
      </c>
      <c r="G11" s="412">
        <v>0</v>
      </c>
      <c r="H11" s="412">
        <v>5088.45</v>
      </c>
      <c r="I11" s="412">
        <v>1645.05</v>
      </c>
      <c r="J11" s="411">
        <v>0.24430830920026733</v>
      </c>
    </row>
    <row r="12" spans="1:10" ht="26.25" customHeight="1" x14ac:dyDescent="0.2">
      <c r="A12" s="414" t="s">
        <v>1868</v>
      </c>
      <c r="B12" s="414" t="s">
        <v>1867</v>
      </c>
      <c r="C12" s="414" t="s">
        <v>1866</v>
      </c>
      <c r="D12" s="414">
        <v>1</v>
      </c>
      <c r="E12" s="414">
        <v>11.28</v>
      </c>
      <c r="F12" s="413">
        <v>1559.12</v>
      </c>
      <c r="G12" s="412">
        <v>0</v>
      </c>
      <c r="H12" s="412">
        <v>1180.1300000000001</v>
      </c>
      <c r="I12" s="412">
        <v>378.99</v>
      </c>
      <c r="J12" s="411">
        <v>0.24307942942172509</v>
      </c>
    </row>
    <row r="13" spans="1:10" ht="26.25" customHeight="1" x14ac:dyDescent="0.2">
      <c r="A13" s="414" t="s">
        <v>1965</v>
      </c>
      <c r="B13" s="414" t="s">
        <v>1964</v>
      </c>
      <c r="C13" s="414" t="s">
        <v>1860</v>
      </c>
      <c r="D13" s="414">
        <v>13</v>
      </c>
      <c r="E13" s="414">
        <v>62.4</v>
      </c>
      <c r="F13" s="413">
        <v>11024.73</v>
      </c>
      <c r="G13" s="412">
        <v>0</v>
      </c>
      <c r="H13" s="412">
        <v>7903.35</v>
      </c>
      <c r="I13" s="412">
        <v>3121.38</v>
      </c>
      <c r="J13" s="411">
        <v>0.28312530102778027</v>
      </c>
    </row>
    <row r="14" spans="1:10" ht="26.25" customHeight="1" x14ac:dyDescent="0.2">
      <c r="A14" s="414" t="s">
        <v>4416</v>
      </c>
      <c r="B14" s="414" t="s">
        <v>4415</v>
      </c>
      <c r="C14" s="414" t="s">
        <v>1013</v>
      </c>
      <c r="D14" s="414">
        <v>158</v>
      </c>
      <c r="E14" s="414">
        <v>3002</v>
      </c>
      <c r="F14" s="413">
        <v>150403.62</v>
      </c>
      <c r="G14" s="412">
        <v>0</v>
      </c>
      <c r="H14" s="412">
        <v>144699.56</v>
      </c>
      <c r="I14" s="412">
        <v>5704.06</v>
      </c>
      <c r="J14" s="411">
        <v>3.7925018028156503E-2</v>
      </c>
    </row>
    <row r="15" spans="1:10" ht="26.25" customHeight="1" x14ac:dyDescent="0.2">
      <c r="A15" s="414" t="s">
        <v>1857</v>
      </c>
      <c r="B15" s="414" t="s">
        <v>1856</v>
      </c>
      <c r="C15" s="414" t="s">
        <v>1013</v>
      </c>
      <c r="D15" s="414">
        <v>1</v>
      </c>
      <c r="E15" s="414">
        <v>19</v>
      </c>
      <c r="F15" s="413">
        <v>1182.79</v>
      </c>
      <c r="G15" s="412">
        <v>0</v>
      </c>
      <c r="H15" s="412">
        <v>908.92</v>
      </c>
      <c r="I15" s="412">
        <v>273.87</v>
      </c>
      <c r="J15" s="411">
        <v>0.23154575199316871</v>
      </c>
    </row>
    <row r="16" spans="1:10" ht="26.25" customHeight="1" x14ac:dyDescent="0.2">
      <c r="A16" s="414" t="s">
        <v>1855</v>
      </c>
      <c r="B16" s="414" t="s">
        <v>1854</v>
      </c>
      <c r="C16" s="414" t="s">
        <v>1013</v>
      </c>
      <c r="D16" s="414">
        <v>21</v>
      </c>
      <c r="E16" s="414">
        <v>399</v>
      </c>
      <c r="F16" s="413">
        <v>24294.05</v>
      </c>
      <c r="G16" s="412">
        <v>0</v>
      </c>
      <c r="H16" s="412">
        <v>19302.240000000002</v>
      </c>
      <c r="I16" s="412">
        <v>4991.8100000000004</v>
      </c>
      <c r="J16" s="411">
        <v>0.20547459151520639</v>
      </c>
    </row>
    <row r="17" spans="1:10" ht="26.25" customHeight="1" x14ac:dyDescent="0.2">
      <c r="A17" s="414" t="s">
        <v>1853</v>
      </c>
      <c r="B17" s="414" t="s">
        <v>1852</v>
      </c>
      <c r="C17" s="414" t="s">
        <v>1013</v>
      </c>
      <c r="D17" s="414">
        <v>49</v>
      </c>
      <c r="E17" s="414">
        <v>931</v>
      </c>
      <c r="F17" s="413">
        <v>59992.38</v>
      </c>
      <c r="G17" s="412">
        <v>0</v>
      </c>
      <c r="H17" s="412">
        <v>46364.78</v>
      </c>
      <c r="I17" s="412">
        <v>13627.6</v>
      </c>
      <c r="J17" s="411">
        <v>0.22715551541712464</v>
      </c>
    </row>
    <row r="18" spans="1:10" ht="26.25" customHeight="1" x14ac:dyDescent="0.2">
      <c r="A18" s="414" t="s">
        <v>3846</v>
      </c>
      <c r="B18" s="414" t="s">
        <v>3845</v>
      </c>
      <c r="C18" s="414" t="s">
        <v>1013</v>
      </c>
      <c r="D18" s="414">
        <v>10</v>
      </c>
      <c r="E18" s="414">
        <v>190</v>
      </c>
      <c r="F18" s="413">
        <v>15600.2</v>
      </c>
      <c r="G18" s="412">
        <v>0</v>
      </c>
      <c r="H18" s="412">
        <v>12260.8</v>
      </c>
      <c r="I18" s="412">
        <v>3339.4</v>
      </c>
      <c r="J18" s="411">
        <v>0.21406135818771554</v>
      </c>
    </row>
    <row r="19" spans="1:10" ht="26.25" customHeight="1" x14ac:dyDescent="0.2">
      <c r="A19" s="414" t="s">
        <v>1841</v>
      </c>
      <c r="B19" s="414" t="s">
        <v>1840</v>
      </c>
      <c r="C19" s="414" t="s">
        <v>1013</v>
      </c>
      <c r="D19" s="414">
        <v>92</v>
      </c>
      <c r="E19" s="414">
        <v>1748</v>
      </c>
      <c r="F19" s="413">
        <v>119647.2</v>
      </c>
      <c r="G19" s="412">
        <v>0</v>
      </c>
      <c r="H19" s="412">
        <v>99154.84</v>
      </c>
      <c r="I19" s="412">
        <v>20492.36</v>
      </c>
      <c r="J19" s="411">
        <v>0.17127320990378378</v>
      </c>
    </row>
    <row r="20" spans="1:10" ht="26.25" customHeight="1" x14ac:dyDescent="0.2">
      <c r="A20" s="414" t="s">
        <v>1839</v>
      </c>
      <c r="B20" s="414" t="s">
        <v>1838</v>
      </c>
      <c r="C20" s="414" t="s">
        <v>1013</v>
      </c>
      <c r="D20" s="414">
        <v>15</v>
      </c>
      <c r="E20" s="414">
        <v>285</v>
      </c>
      <c r="F20" s="413">
        <v>24692.1</v>
      </c>
      <c r="G20" s="412">
        <v>0</v>
      </c>
      <c r="H20" s="412">
        <v>19195.349999999999</v>
      </c>
      <c r="I20" s="412">
        <v>5496.75</v>
      </c>
      <c r="J20" s="411">
        <v>0.22261168551885016</v>
      </c>
    </row>
    <row r="21" spans="1:10" ht="26.25" customHeight="1" x14ac:dyDescent="0.2">
      <c r="A21" s="414" t="s">
        <v>1837</v>
      </c>
      <c r="B21" s="414" t="s">
        <v>1836</v>
      </c>
      <c r="C21" s="414" t="s">
        <v>1013</v>
      </c>
      <c r="D21" s="414">
        <v>515</v>
      </c>
      <c r="E21" s="414">
        <v>9785</v>
      </c>
      <c r="F21" s="413">
        <v>471681.59</v>
      </c>
      <c r="G21" s="412">
        <v>0</v>
      </c>
      <c r="H21" s="412">
        <v>441169.6</v>
      </c>
      <c r="I21" s="412">
        <v>30511.99</v>
      </c>
      <c r="J21" s="411">
        <v>6.4687684757846919E-2</v>
      </c>
    </row>
    <row r="22" spans="1:10" ht="26.25" customHeight="1" x14ac:dyDescent="0.2">
      <c r="A22" s="414" t="s">
        <v>1827</v>
      </c>
      <c r="B22" s="414" t="s">
        <v>1826</v>
      </c>
      <c r="C22" s="414" t="s">
        <v>1013</v>
      </c>
      <c r="D22" s="414">
        <v>1</v>
      </c>
      <c r="E22" s="414">
        <v>19</v>
      </c>
      <c r="F22" s="413">
        <v>2473.7600000000002</v>
      </c>
      <c r="G22" s="412">
        <v>0</v>
      </c>
      <c r="H22" s="412">
        <v>1848.27</v>
      </c>
      <c r="I22" s="412">
        <v>625.49</v>
      </c>
      <c r="J22" s="411">
        <v>0.2528499126835263</v>
      </c>
    </row>
    <row r="23" spans="1:10" ht="26.25" customHeight="1" x14ac:dyDescent="0.2">
      <c r="A23" s="414" t="s">
        <v>1823</v>
      </c>
      <c r="B23" s="414" t="s">
        <v>1822</v>
      </c>
      <c r="C23" s="414" t="s">
        <v>1821</v>
      </c>
      <c r="D23" s="414">
        <v>24</v>
      </c>
      <c r="E23" s="414">
        <v>10.632</v>
      </c>
      <c r="F23" s="413">
        <v>1254.48</v>
      </c>
      <c r="G23" s="412">
        <v>0</v>
      </c>
      <c r="H23" s="412">
        <v>1013.35</v>
      </c>
      <c r="I23" s="412">
        <v>241.13</v>
      </c>
      <c r="J23" s="411">
        <v>0.1922151010777374</v>
      </c>
    </row>
    <row r="24" spans="1:10" ht="26.25" customHeight="1" x14ac:dyDescent="0.2">
      <c r="A24" s="414" t="s">
        <v>1820</v>
      </c>
      <c r="B24" s="414" t="s">
        <v>1819</v>
      </c>
      <c r="C24" s="414" t="s">
        <v>1961</v>
      </c>
      <c r="D24" s="414">
        <v>48</v>
      </c>
      <c r="E24" s="414">
        <v>22.08</v>
      </c>
      <c r="F24" s="413">
        <v>622.55999999999995</v>
      </c>
      <c r="G24" s="412">
        <v>0</v>
      </c>
      <c r="H24" s="412">
        <v>490.96</v>
      </c>
      <c r="I24" s="412">
        <v>131.6</v>
      </c>
      <c r="J24" s="411">
        <v>0.21138524800822411</v>
      </c>
    </row>
    <row r="25" spans="1:10" ht="26.25" customHeight="1" x14ac:dyDescent="0.2">
      <c r="A25" s="414" t="s">
        <v>1815</v>
      </c>
      <c r="B25" s="414" t="s">
        <v>1814</v>
      </c>
      <c r="C25" s="414" t="s">
        <v>1013</v>
      </c>
      <c r="D25" s="414">
        <v>3</v>
      </c>
      <c r="E25" s="414">
        <v>57</v>
      </c>
      <c r="F25" s="413">
        <v>2900.91</v>
      </c>
      <c r="G25" s="412">
        <v>0</v>
      </c>
      <c r="H25" s="412">
        <v>2240.4</v>
      </c>
      <c r="I25" s="412">
        <v>660.51</v>
      </c>
      <c r="J25" s="411">
        <v>0.22769062121885891</v>
      </c>
    </row>
    <row r="26" spans="1:10" ht="26.25" customHeight="1" x14ac:dyDescent="0.2">
      <c r="A26" s="414" t="s">
        <v>1960</v>
      </c>
      <c r="B26" s="414" t="s">
        <v>1959</v>
      </c>
      <c r="C26" s="414" t="s">
        <v>1013</v>
      </c>
      <c r="D26" s="414">
        <v>1</v>
      </c>
      <c r="E26" s="414">
        <v>19</v>
      </c>
      <c r="F26" s="413">
        <v>1302.48</v>
      </c>
      <c r="G26" s="412">
        <v>0</v>
      </c>
      <c r="H26" s="412">
        <v>973.15</v>
      </c>
      <c r="I26" s="412">
        <v>329.33</v>
      </c>
      <c r="J26" s="411">
        <v>0.25284841225968918</v>
      </c>
    </row>
    <row r="27" spans="1:10" ht="26.25" customHeight="1" x14ac:dyDescent="0.2">
      <c r="A27" s="414" t="s">
        <v>1811</v>
      </c>
      <c r="B27" s="414" t="s">
        <v>1810</v>
      </c>
      <c r="C27" s="414" t="s">
        <v>1013</v>
      </c>
      <c r="D27" s="414">
        <v>25</v>
      </c>
      <c r="E27" s="414">
        <v>475</v>
      </c>
      <c r="F27" s="413">
        <v>27280.17</v>
      </c>
      <c r="G27" s="412">
        <v>0</v>
      </c>
      <c r="H27" s="412">
        <v>17893.5</v>
      </c>
      <c r="I27" s="412">
        <v>9386.67</v>
      </c>
      <c r="J27" s="411">
        <v>0.34408399947654283</v>
      </c>
    </row>
    <row r="28" spans="1:10" ht="26.25" customHeight="1" x14ac:dyDescent="0.2">
      <c r="A28" s="609" t="s">
        <v>1807</v>
      </c>
      <c r="B28" s="609" t="s">
        <v>1806</v>
      </c>
      <c r="C28" s="609" t="s">
        <v>1013</v>
      </c>
      <c r="D28" s="609">
        <v>1</v>
      </c>
      <c r="E28" s="609">
        <v>19</v>
      </c>
      <c r="F28" s="608">
        <v>0.01</v>
      </c>
      <c r="G28" s="607">
        <v>0</v>
      </c>
      <c r="H28" s="607">
        <v>181.36</v>
      </c>
      <c r="I28" s="607">
        <v>-181.35</v>
      </c>
      <c r="J28" s="606">
        <v>-18135</v>
      </c>
    </row>
    <row r="29" spans="1:10" ht="26.25" customHeight="1" x14ac:dyDescent="0.2">
      <c r="A29" s="609" t="s">
        <v>2313</v>
      </c>
      <c r="B29" s="609" t="s">
        <v>2422</v>
      </c>
      <c r="C29" s="609" t="s">
        <v>1013</v>
      </c>
      <c r="D29" s="609">
        <v>6</v>
      </c>
      <c r="E29" s="609">
        <v>114</v>
      </c>
      <c r="F29" s="608">
        <v>3026.58</v>
      </c>
      <c r="G29" s="607">
        <v>0</v>
      </c>
      <c r="H29" s="607">
        <v>3388.37</v>
      </c>
      <c r="I29" s="607">
        <v>-361.79</v>
      </c>
      <c r="J29" s="606">
        <v>-0.11953756385094727</v>
      </c>
    </row>
    <row r="30" spans="1:10" ht="26.25" customHeight="1" x14ac:dyDescent="0.2">
      <c r="A30" s="414" t="s">
        <v>1802</v>
      </c>
      <c r="B30" s="414" t="s">
        <v>1801</v>
      </c>
      <c r="C30" s="414" t="s">
        <v>1800</v>
      </c>
      <c r="D30" s="414">
        <v>396</v>
      </c>
      <c r="E30" s="414">
        <v>187.30799999999999</v>
      </c>
      <c r="F30" s="413">
        <v>46367.64</v>
      </c>
      <c r="G30" s="412">
        <v>0</v>
      </c>
      <c r="H30" s="412">
        <v>43453.08</v>
      </c>
      <c r="I30" s="412">
        <v>2914.56</v>
      </c>
      <c r="J30" s="411">
        <v>6.2857630882227344E-2</v>
      </c>
    </row>
    <row r="31" spans="1:10" ht="26.25" customHeight="1" x14ac:dyDescent="0.2">
      <c r="A31" s="414" t="s">
        <v>1799</v>
      </c>
      <c r="B31" s="414" t="s">
        <v>1798</v>
      </c>
      <c r="C31" s="414" t="s">
        <v>1013</v>
      </c>
      <c r="D31" s="414">
        <v>4</v>
      </c>
      <c r="E31" s="414">
        <v>76</v>
      </c>
      <c r="F31" s="413">
        <v>6358.92</v>
      </c>
      <c r="G31" s="412">
        <v>0</v>
      </c>
      <c r="H31" s="412">
        <v>4872.08</v>
      </c>
      <c r="I31" s="412">
        <v>1486.84</v>
      </c>
      <c r="J31" s="411">
        <v>0.23381957942543702</v>
      </c>
    </row>
    <row r="32" spans="1:10" ht="26.25" customHeight="1" x14ac:dyDescent="0.2">
      <c r="A32" s="414" t="s">
        <v>1795</v>
      </c>
      <c r="B32" s="414" t="s">
        <v>1794</v>
      </c>
      <c r="C32" s="414" t="s">
        <v>1013</v>
      </c>
      <c r="D32" s="414">
        <v>214</v>
      </c>
      <c r="E32" s="414">
        <v>4066</v>
      </c>
      <c r="F32" s="413">
        <v>84774.67</v>
      </c>
      <c r="G32" s="412">
        <v>0</v>
      </c>
      <c r="H32" s="412">
        <v>63845.88</v>
      </c>
      <c r="I32" s="412">
        <v>20928.79</v>
      </c>
      <c r="J32" s="411">
        <v>0.2468755112818487</v>
      </c>
    </row>
    <row r="33" spans="1:10" ht="26.25" customHeight="1" x14ac:dyDescent="0.2">
      <c r="A33" s="414" t="s">
        <v>1789</v>
      </c>
      <c r="B33" s="414" t="s">
        <v>1788</v>
      </c>
      <c r="C33" s="414" t="s">
        <v>1785</v>
      </c>
      <c r="D33" s="414">
        <v>27</v>
      </c>
      <c r="E33" s="414">
        <v>540</v>
      </c>
      <c r="F33" s="413">
        <v>10105.290000000001</v>
      </c>
      <c r="G33" s="412">
        <v>0</v>
      </c>
      <c r="H33" s="412">
        <v>9022.59</v>
      </c>
      <c r="I33" s="412">
        <v>1082.7</v>
      </c>
      <c r="J33" s="411">
        <v>0.10714190290432041</v>
      </c>
    </row>
    <row r="34" spans="1:10" ht="26.25" customHeight="1" x14ac:dyDescent="0.2">
      <c r="A34" s="414" t="s">
        <v>1784</v>
      </c>
      <c r="B34" s="414" t="s">
        <v>1783</v>
      </c>
      <c r="C34" s="414" t="s">
        <v>1774</v>
      </c>
      <c r="D34" s="414">
        <v>2064</v>
      </c>
      <c r="E34" s="414">
        <v>516</v>
      </c>
      <c r="F34" s="413">
        <v>51022.080000000002</v>
      </c>
      <c r="G34" s="412">
        <v>0</v>
      </c>
      <c r="H34" s="412">
        <v>46405.59</v>
      </c>
      <c r="I34" s="412">
        <v>4616.49</v>
      </c>
      <c r="J34" s="411">
        <v>9.0480239143523739E-2</v>
      </c>
    </row>
    <row r="35" spans="1:10" ht="26.25" customHeight="1" x14ac:dyDescent="0.2">
      <c r="A35" s="414" t="s">
        <v>1782</v>
      </c>
      <c r="B35" s="414" t="s">
        <v>1781</v>
      </c>
      <c r="C35" s="414" t="s">
        <v>1774</v>
      </c>
      <c r="D35" s="414">
        <v>672</v>
      </c>
      <c r="E35" s="414">
        <v>168</v>
      </c>
      <c r="F35" s="413">
        <v>24507.84</v>
      </c>
      <c r="G35" s="412">
        <v>0</v>
      </c>
      <c r="H35" s="412">
        <v>17552.169999999998</v>
      </c>
      <c r="I35" s="412">
        <v>6955.67</v>
      </c>
      <c r="J35" s="411">
        <v>0.28381407745439824</v>
      </c>
    </row>
    <row r="36" spans="1:10" ht="26.25" customHeight="1" x14ac:dyDescent="0.2">
      <c r="A36" s="414" t="s">
        <v>1780</v>
      </c>
      <c r="B36" s="414" t="s">
        <v>1779</v>
      </c>
      <c r="C36" s="414" t="s">
        <v>1774</v>
      </c>
      <c r="D36" s="414">
        <v>144</v>
      </c>
      <c r="E36" s="414">
        <v>36</v>
      </c>
      <c r="F36" s="413">
        <v>7701.12</v>
      </c>
      <c r="G36" s="412">
        <v>0</v>
      </c>
      <c r="H36" s="412">
        <v>5783.4</v>
      </c>
      <c r="I36" s="412">
        <v>1917.72</v>
      </c>
      <c r="J36" s="411">
        <v>0.24901832460732984</v>
      </c>
    </row>
    <row r="37" spans="1:10" ht="26.25" customHeight="1" x14ac:dyDescent="0.2">
      <c r="A37" s="414" t="s">
        <v>1778</v>
      </c>
      <c r="B37" s="414" t="s">
        <v>1777</v>
      </c>
      <c r="C37" s="414" t="s">
        <v>1771</v>
      </c>
      <c r="D37" s="414">
        <v>2</v>
      </c>
      <c r="E37" s="414">
        <v>12</v>
      </c>
      <c r="F37" s="413">
        <v>1684.1</v>
      </c>
      <c r="G37" s="412">
        <v>0</v>
      </c>
      <c r="H37" s="412">
        <v>1118.25</v>
      </c>
      <c r="I37" s="412">
        <v>565.85</v>
      </c>
      <c r="J37" s="411">
        <v>0.33599548720384775</v>
      </c>
    </row>
    <row r="38" spans="1:10" ht="26.25" customHeight="1" x14ac:dyDescent="0.2">
      <c r="A38" s="414" t="s">
        <v>1778</v>
      </c>
      <c r="B38" s="414" t="s">
        <v>1777</v>
      </c>
      <c r="C38" s="414" t="s">
        <v>1774</v>
      </c>
      <c r="D38" s="414">
        <v>408</v>
      </c>
      <c r="E38" s="414">
        <v>102</v>
      </c>
      <c r="F38" s="413">
        <v>11738.16</v>
      </c>
      <c r="G38" s="412">
        <v>0</v>
      </c>
      <c r="H38" s="412">
        <v>9508.65</v>
      </c>
      <c r="I38" s="412">
        <v>2229.5100000000002</v>
      </c>
      <c r="J38" s="411">
        <v>0.18993692367457932</v>
      </c>
    </row>
    <row r="39" spans="1:10" ht="26.25" customHeight="1" x14ac:dyDescent="0.2">
      <c r="A39" s="414" t="s">
        <v>1776</v>
      </c>
      <c r="B39" s="414" t="s">
        <v>1775</v>
      </c>
      <c r="C39" s="414" t="s">
        <v>1774</v>
      </c>
      <c r="D39" s="414">
        <v>336</v>
      </c>
      <c r="E39" s="414">
        <v>84</v>
      </c>
      <c r="F39" s="413">
        <v>9122.4</v>
      </c>
      <c r="G39" s="412">
        <v>0</v>
      </c>
      <c r="H39" s="412">
        <v>6717.96</v>
      </c>
      <c r="I39" s="412">
        <v>2404.44</v>
      </c>
      <c r="J39" s="411">
        <v>0.26357537490134175</v>
      </c>
    </row>
    <row r="40" spans="1:10" ht="26.25" customHeight="1" x14ac:dyDescent="0.2">
      <c r="A40" s="414" t="s">
        <v>1773</v>
      </c>
      <c r="B40" s="414" t="s">
        <v>1772</v>
      </c>
      <c r="C40" s="414" t="s">
        <v>1774</v>
      </c>
      <c r="D40" s="414">
        <v>216</v>
      </c>
      <c r="E40" s="414">
        <v>54</v>
      </c>
      <c r="F40" s="413">
        <v>6564.24</v>
      </c>
      <c r="G40" s="412">
        <v>0</v>
      </c>
      <c r="H40" s="412">
        <v>4993.53</v>
      </c>
      <c r="I40" s="412">
        <v>1570.71</v>
      </c>
      <c r="J40" s="411">
        <v>0.23928284157800447</v>
      </c>
    </row>
    <row r="41" spans="1:10" ht="26.25" customHeight="1" x14ac:dyDescent="0.2">
      <c r="A41" s="414" t="s">
        <v>1770</v>
      </c>
      <c r="B41" s="414" t="s">
        <v>1769</v>
      </c>
      <c r="C41" s="414" t="s">
        <v>1764</v>
      </c>
      <c r="D41" s="414">
        <v>1</v>
      </c>
      <c r="E41" s="414">
        <v>14.19</v>
      </c>
      <c r="F41" s="413">
        <v>1294.8599999999999</v>
      </c>
      <c r="G41" s="412">
        <v>0</v>
      </c>
      <c r="H41" s="412">
        <v>959.64</v>
      </c>
      <c r="I41" s="412">
        <v>335.22</v>
      </c>
      <c r="J41" s="411">
        <v>0.25888513043881189</v>
      </c>
    </row>
    <row r="42" spans="1:10" ht="26.25" customHeight="1" x14ac:dyDescent="0.2">
      <c r="A42" s="414" t="s">
        <v>1768</v>
      </c>
      <c r="B42" s="414" t="s">
        <v>1767</v>
      </c>
      <c r="C42" s="414" t="s">
        <v>1764</v>
      </c>
      <c r="D42" s="414">
        <v>6</v>
      </c>
      <c r="E42" s="414">
        <v>85.14</v>
      </c>
      <c r="F42" s="413">
        <v>8609.98</v>
      </c>
      <c r="G42" s="412">
        <v>0</v>
      </c>
      <c r="H42" s="412">
        <v>6022.63</v>
      </c>
      <c r="I42" s="412">
        <v>2587.35</v>
      </c>
      <c r="J42" s="411">
        <v>0.30050592452014985</v>
      </c>
    </row>
    <row r="43" spans="1:10" ht="26.25" customHeight="1" x14ac:dyDescent="0.2">
      <c r="A43" s="414" t="s">
        <v>1768</v>
      </c>
      <c r="B43" s="414" t="s">
        <v>1767</v>
      </c>
      <c r="C43" s="414" t="s">
        <v>1074</v>
      </c>
      <c r="D43" s="414">
        <v>30</v>
      </c>
      <c r="E43" s="414">
        <v>28.38</v>
      </c>
      <c r="F43" s="413">
        <v>2175.9</v>
      </c>
      <c r="G43" s="412">
        <v>0</v>
      </c>
      <c r="H43" s="412">
        <v>2006.07</v>
      </c>
      <c r="I43" s="412">
        <v>169.83</v>
      </c>
      <c r="J43" s="411">
        <v>7.8050461877843647E-2</v>
      </c>
    </row>
    <row r="44" spans="1:10" ht="26.25" customHeight="1" x14ac:dyDescent="0.2">
      <c r="A44" s="414" t="s">
        <v>1766</v>
      </c>
      <c r="B44" s="414" t="s">
        <v>1765</v>
      </c>
      <c r="C44" s="414" t="s">
        <v>1764</v>
      </c>
      <c r="D44" s="414">
        <v>5</v>
      </c>
      <c r="E44" s="414">
        <v>70.95</v>
      </c>
      <c r="F44" s="413">
        <v>7264.33</v>
      </c>
      <c r="G44" s="412">
        <v>0</v>
      </c>
      <c r="H44" s="412">
        <v>5034.75</v>
      </c>
      <c r="I44" s="412">
        <v>2229.58</v>
      </c>
      <c r="J44" s="411">
        <v>0.30692162938633022</v>
      </c>
    </row>
    <row r="45" spans="1:10" ht="26.25" customHeight="1" x14ac:dyDescent="0.2">
      <c r="A45" s="414" t="s">
        <v>1763</v>
      </c>
      <c r="B45" s="414" t="s">
        <v>1762</v>
      </c>
      <c r="C45" s="414" t="s">
        <v>1764</v>
      </c>
      <c r="D45" s="414">
        <v>21</v>
      </c>
      <c r="E45" s="414">
        <v>297.99</v>
      </c>
      <c r="F45" s="413">
        <v>24629.34</v>
      </c>
      <c r="G45" s="412">
        <v>0</v>
      </c>
      <c r="H45" s="412">
        <v>21337.59</v>
      </c>
      <c r="I45" s="412">
        <v>3291.75</v>
      </c>
      <c r="J45" s="411">
        <v>0.13365157166209082</v>
      </c>
    </row>
    <row r="46" spans="1:10" ht="26.25" customHeight="1" x14ac:dyDescent="0.2">
      <c r="A46" s="414" t="s">
        <v>1763</v>
      </c>
      <c r="B46" s="414" t="s">
        <v>1762</v>
      </c>
      <c r="C46" s="414" t="s">
        <v>1074</v>
      </c>
      <c r="D46" s="414">
        <v>315</v>
      </c>
      <c r="E46" s="414">
        <v>297.99</v>
      </c>
      <c r="F46" s="413">
        <v>26037.9</v>
      </c>
      <c r="G46" s="412">
        <v>0</v>
      </c>
      <c r="H46" s="412">
        <v>21059.17</v>
      </c>
      <c r="I46" s="412">
        <v>4978.7299999999996</v>
      </c>
      <c r="J46" s="411">
        <v>0.19121088874294778</v>
      </c>
    </row>
    <row r="47" spans="1:10" ht="26.25" customHeight="1" x14ac:dyDescent="0.2">
      <c r="A47" s="414" t="s">
        <v>1952</v>
      </c>
      <c r="B47" s="414" t="s">
        <v>1951</v>
      </c>
      <c r="C47" s="414" t="s">
        <v>1018</v>
      </c>
      <c r="D47" s="414">
        <v>4</v>
      </c>
      <c r="E47" s="414">
        <v>832</v>
      </c>
      <c r="F47" s="413">
        <v>34725.879999999997</v>
      </c>
      <c r="G47" s="412">
        <v>0</v>
      </c>
      <c r="H47" s="412">
        <v>31005.279999999999</v>
      </c>
      <c r="I47" s="412">
        <v>3720.6</v>
      </c>
      <c r="J47" s="411">
        <v>0.10714199323386477</v>
      </c>
    </row>
    <row r="48" spans="1:10" ht="26.25" customHeight="1" x14ac:dyDescent="0.2">
      <c r="A48" s="414" t="s">
        <v>1723</v>
      </c>
      <c r="B48" s="414" t="s">
        <v>1722</v>
      </c>
      <c r="C48" s="414" t="s">
        <v>1018</v>
      </c>
      <c r="D48" s="414">
        <v>2</v>
      </c>
      <c r="E48" s="414">
        <v>416</v>
      </c>
      <c r="F48" s="413">
        <v>23383.3</v>
      </c>
      <c r="G48" s="412">
        <v>0</v>
      </c>
      <c r="H48" s="412">
        <v>16617.68</v>
      </c>
      <c r="I48" s="412">
        <v>6765.62</v>
      </c>
      <c r="J48" s="411">
        <v>0.289335551440558</v>
      </c>
    </row>
    <row r="49" spans="1:10" ht="26.25" customHeight="1" x14ac:dyDescent="0.2">
      <c r="A49" s="414" t="s">
        <v>1950</v>
      </c>
      <c r="B49" s="414" t="s">
        <v>1949</v>
      </c>
      <c r="C49" s="414" t="s">
        <v>1719</v>
      </c>
      <c r="D49" s="414">
        <v>96</v>
      </c>
      <c r="E49" s="414">
        <v>86.4</v>
      </c>
      <c r="F49" s="413">
        <v>6962.88</v>
      </c>
      <c r="G49" s="412">
        <v>0</v>
      </c>
      <c r="H49" s="412">
        <v>5362.47</v>
      </c>
      <c r="I49" s="412">
        <v>1600.41</v>
      </c>
      <c r="J49" s="411">
        <v>0.2298488556459396</v>
      </c>
    </row>
    <row r="50" spans="1:10" ht="26.25" customHeight="1" x14ac:dyDescent="0.2">
      <c r="A50" s="414" t="s">
        <v>1705</v>
      </c>
      <c r="B50" s="414" t="s">
        <v>1704</v>
      </c>
      <c r="C50" s="414" t="s">
        <v>1701</v>
      </c>
      <c r="D50" s="414">
        <v>12</v>
      </c>
      <c r="E50" s="414">
        <v>48</v>
      </c>
      <c r="F50" s="413">
        <v>5724.36</v>
      </c>
      <c r="G50" s="412">
        <v>0</v>
      </c>
      <c r="H50" s="412">
        <v>4415.04</v>
      </c>
      <c r="I50" s="412">
        <v>1309.32</v>
      </c>
      <c r="J50" s="411">
        <v>0.22872775297151124</v>
      </c>
    </row>
    <row r="51" spans="1:10" ht="26.25" customHeight="1" x14ac:dyDescent="0.2">
      <c r="A51" s="414" t="s">
        <v>1703</v>
      </c>
      <c r="B51" s="414" t="s">
        <v>3842</v>
      </c>
      <c r="C51" s="414" t="s">
        <v>1701</v>
      </c>
      <c r="D51" s="414">
        <v>5</v>
      </c>
      <c r="E51" s="414">
        <v>20</v>
      </c>
      <c r="F51" s="413">
        <v>2823.9</v>
      </c>
      <c r="G51" s="412">
        <v>0</v>
      </c>
      <c r="H51" s="412">
        <v>1915.75</v>
      </c>
      <c r="I51" s="412">
        <v>908.15</v>
      </c>
      <c r="J51" s="411">
        <v>0.32159424908814049</v>
      </c>
    </row>
    <row r="52" spans="1:10" ht="26.25" customHeight="1" x14ac:dyDescent="0.2">
      <c r="A52" s="414" t="s">
        <v>1698</v>
      </c>
      <c r="B52" s="414" t="s">
        <v>1697</v>
      </c>
      <c r="C52" s="414" t="s">
        <v>1684</v>
      </c>
      <c r="D52" s="414">
        <v>2</v>
      </c>
      <c r="E52" s="414">
        <v>32</v>
      </c>
      <c r="F52" s="413">
        <v>3556.9</v>
      </c>
      <c r="G52" s="412">
        <v>0</v>
      </c>
      <c r="H52" s="412">
        <v>2777.72</v>
      </c>
      <c r="I52" s="412">
        <v>779.18</v>
      </c>
      <c r="J52" s="411">
        <v>0.21906154235429728</v>
      </c>
    </row>
    <row r="53" spans="1:10" ht="26.25" customHeight="1" x14ac:dyDescent="0.2">
      <c r="A53" s="414" t="s">
        <v>1696</v>
      </c>
      <c r="B53" s="414" t="s">
        <v>1695</v>
      </c>
      <c r="C53" s="414" t="s">
        <v>1684</v>
      </c>
      <c r="D53" s="414">
        <v>1</v>
      </c>
      <c r="E53" s="414">
        <v>16</v>
      </c>
      <c r="F53" s="413">
        <v>1886.16</v>
      </c>
      <c r="G53" s="412">
        <v>0</v>
      </c>
      <c r="H53" s="412">
        <v>1444.37</v>
      </c>
      <c r="I53" s="412">
        <v>441.79</v>
      </c>
      <c r="J53" s="411">
        <v>0.23422721296178478</v>
      </c>
    </row>
    <row r="54" spans="1:10" ht="26.25" customHeight="1" x14ac:dyDescent="0.2">
      <c r="A54" s="414" t="s">
        <v>3838</v>
      </c>
      <c r="B54" s="414" t="s">
        <v>3837</v>
      </c>
      <c r="C54" s="414" t="s">
        <v>1684</v>
      </c>
      <c r="D54" s="414">
        <v>1</v>
      </c>
      <c r="E54" s="414">
        <v>16</v>
      </c>
      <c r="F54" s="413">
        <v>2560.3200000000002</v>
      </c>
      <c r="G54" s="412">
        <v>0</v>
      </c>
      <c r="H54" s="412">
        <v>1736.9</v>
      </c>
      <c r="I54" s="412">
        <v>823.42</v>
      </c>
      <c r="J54" s="411">
        <v>0.32160823647044118</v>
      </c>
    </row>
    <row r="55" spans="1:10" ht="26.25" customHeight="1" x14ac:dyDescent="0.2">
      <c r="A55" s="414" t="s">
        <v>1683</v>
      </c>
      <c r="B55" s="414" t="s">
        <v>1682</v>
      </c>
      <c r="C55" s="414" t="s">
        <v>1078</v>
      </c>
      <c r="D55" s="414">
        <v>108</v>
      </c>
      <c r="E55" s="414">
        <v>108</v>
      </c>
      <c r="F55" s="413">
        <v>11201.76</v>
      </c>
      <c r="G55" s="412">
        <v>0</v>
      </c>
      <c r="H55" s="412">
        <v>10014.700000000001</v>
      </c>
      <c r="I55" s="412">
        <v>1187.06</v>
      </c>
      <c r="J55" s="411">
        <v>0.1059708474382597</v>
      </c>
    </row>
    <row r="56" spans="1:10" ht="26.25" customHeight="1" x14ac:dyDescent="0.2">
      <c r="A56" s="414" t="s">
        <v>1679</v>
      </c>
      <c r="B56" s="414" t="s">
        <v>1678</v>
      </c>
      <c r="C56" s="414" t="s">
        <v>1074</v>
      </c>
      <c r="D56" s="414">
        <v>804</v>
      </c>
      <c r="E56" s="414">
        <v>760.58399999999995</v>
      </c>
      <c r="F56" s="413">
        <v>30945.96</v>
      </c>
      <c r="G56" s="412">
        <v>0</v>
      </c>
      <c r="H56" s="412">
        <v>23970.06</v>
      </c>
      <c r="I56" s="412">
        <v>6975.9</v>
      </c>
      <c r="J56" s="411">
        <v>0.22542199369481508</v>
      </c>
    </row>
    <row r="57" spans="1:10" ht="26.25" customHeight="1" x14ac:dyDescent="0.2">
      <c r="A57" s="414" t="s">
        <v>1676</v>
      </c>
      <c r="B57" s="414" t="s">
        <v>1675</v>
      </c>
      <c r="C57" s="414" t="s">
        <v>1078</v>
      </c>
      <c r="D57" s="414">
        <v>1044</v>
      </c>
      <c r="E57" s="414">
        <v>1044</v>
      </c>
      <c r="F57" s="413">
        <v>27916.560000000001</v>
      </c>
      <c r="G57" s="412">
        <v>0</v>
      </c>
      <c r="H57" s="412">
        <v>24416.78</v>
      </c>
      <c r="I57" s="412">
        <v>3499.78</v>
      </c>
      <c r="J57" s="411">
        <v>0.12536573274071017</v>
      </c>
    </row>
    <row r="58" spans="1:10" ht="26.25" customHeight="1" x14ac:dyDescent="0.2">
      <c r="A58" s="414" t="s">
        <v>1674</v>
      </c>
      <c r="B58" s="414" t="s">
        <v>1673</v>
      </c>
      <c r="C58" s="414" t="s">
        <v>1074</v>
      </c>
      <c r="D58" s="414">
        <v>120</v>
      </c>
      <c r="E58" s="414">
        <v>113.52</v>
      </c>
      <c r="F58" s="413">
        <v>8751.6</v>
      </c>
      <c r="G58" s="412">
        <v>0</v>
      </c>
      <c r="H58" s="412">
        <v>7832.87</v>
      </c>
      <c r="I58" s="412">
        <v>918.73</v>
      </c>
      <c r="J58" s="411">
        <v>0.10497851821381234</v>
      </c>
    </row>
    <row r="59" spans="1:10" ht="26.25" customHeight="1" x14ac:dyDescent="0.2">
      <c r="A59" s="414" t="s">
        <v>1672</v>
      </c>
      <c r="B59" s="414" t="s">
        <v>1671</v>
      </c>
      <c r="C59" s="414" t="s">
        <v>1074</v>
      </c>
      <c r="D59" s="414">
        <v>204</v>
      </c>
      <c r="E59" s="414">
        <v>192.98400000000001</v>
      </c>
      <c r="F59" s="413">
        <v>14877.72</v>
      </c>
      <c r="G59" s="412">
        <v>0</v>
      </c>
      <c r="H59" s="412">
        <v>13331.23</v>
      </c>
      <c r="I59" s="412">
        <v>1546.49</v>
      </c>
      <c r="J59" s="411">
        <v>0.10394670688788336</v>
      </c>
    </row>
    <row r="60" spans="1:10" ht="26.25" customHeight="1" x14ac:dyDescent="0.2">
      <c r="A60" s="414" t="s">
        <v>1670</v>
      </c>
      <c r="B60" s="414" t="s">
        <v>1669</v>
      </c>
      <c r="C60" s="414" t="s">
        <v>1077</v>
      </c>
      <c r="D60" s="414">
        <v>36</v>
      </c>
      <c r="E60" s="414">
        <v>408.67200000000003</v>
      </c>
      <c r="F60" s="413">
        <v>27748.12</v>
      </c>
      <c r="G60" s="412">
        <v>0</v>
      </c>
      <c r="H60" s="412">
        <v>27306.47</v>
      </c>
      <c r="I60" s="412">
        <v>441.65</v>
      </c>
      <c r="J60" s="411">
        <v>1.5916393615135006E-2</v>
      </c>
    </row>
    <row r="61" spans="1:10" ht="26.25" customHeight="1" x14ac:dyDescent="0.2">
      <c r="A61" s="414" t="s">
        <v>1670</v>
      </c>
      <c r="B61" s="414" t="s">
        <v>1669</v>
      </c>
      <c r="C61" s="414" t="s">
        <v>1074</v>
      </c>
      <c r="D61" s="414">
        <v>1656</v>
      </c>
      <c r="E61" s="414">
        <v>1566.576</v>
      </c>
      <c r="F61" s="413">
        <v>121451.04</v>
      </c>
      <c r="G61" s="412">
        <v>0</v>
      </c>
      <c r="H61" s="412">
        <v>106470.75</v>
      </c>
      <c r="I61" s="412">
        <v>14980.29</v>
      </c>
      <c r="J61" s="411">
        <v>0.12334427107417112</v>
      </c>
    </row>
    <row r="62" spans="1:10" ht="26.25" customHeight="1" x14ac:dyDescent="0.2">
      <c r="A62" s="414" t="s">
        <v>3836</v>
      </c>
      <c r="B62" s="414" t="s">
        <v>3835</v>
      </c>
      <c r="C62" s="414" t="s">
        <v>1074</v>
      </c>
      <c r="D62" s="414">
        <v>48</v>
      </c>
      <c r="E62" s="414">
        <v>45.408000000000001</v>
      </c>
      <c r="F62" s="413">
        <v>3475.68</v>
      </c>
      <c r="G62" s="412">
        <v>0</v>
      </c>
      <c r="H62" s="412">
        <v>2891.56</v>
      </c>
      <c r="I62" s="412">
        <v>584.12</v>
      </c>
      <c r="J62" s="411">
        <v>0.16805919992634535</v>
      </c>
    </row>
    <row r="63" spans="1:10" ht="26.25" customHeight="1" x14ac:dyDescent="0.2">
      <c r="A63" s="414" t="s">
        <v>1666</v>
      </c>
      <c r="B63" s="414" t="s">
        <v>1665</v>
      </c>
      <c r="C63" s="414" t="s">
        <v>1077</v>
      </c>
      <c r="D63" s="414">
        <v>24</v>
      </c>
      <c r="E63" s="414">
        <v>272.44799999999998</v>
      </c>
      <c r="F63" s="413">
        <v>25348.49</v>
      </c>
      <c r="G63" s="412">
        <v>0</v>
      </c>
      <c r="H63" s="412">
        <v>23251.13</v>
      </c>
      <c r="I63" s="412">
        <v>2097.36</v>
      </c>
      <c r="J63" s="411">
        <v>8.2741023232547575E-2</v>
      </c>
    </row>
    <row r="64" spans="1:10" ht="26.25" customHeight="1" x14ac:dyDescent="0.2">
      <c r="A64" s="414" t="s">
        <v>1666</v>
      </c>
      <c r="B64" s="414" t="s">
        <v>1665</v>
      </c>
      <c r="C64" s="414" t="s">
        <v>1074</v>
      </c>
      <c r="D64" s="414">
        <v>1368</v>
      </c>
      <c r="E64" s="414">
        <v>1294.1279999999999</v>
      </c>
      <c r="F64" s="413">
        <v>121943.52</v>
      </c>
      <c r="G64" s="412">
        <v>0</v>
      </c>
      <c r="H64" s="412">
        <v>110457.87</v>
      </c>
      <c r="I64" s="412">
        <v>11485.65</v>
      </c>
      <c r="J64" s="411">
        <v>9.4188276671035909E-2</v>
      </c>
    </row>
    <row r="65" spans="1:10" ht="26.25" customHeight="1" x14ac:dyDescent="0.2">
      <c r="A65" s="414" t="s">
        <v>1664</v>
      </c>
      <c r="B65" s="414" t="s">
        <v>1663</v>
      </c>
      <c r="C65" s="414" t="s">
        <v>1077</v>
      </c>
      <c r="D65" s="414">
        <v>1</v>
      </c>
      <c r="E65" s="414">
        <v>11.352</v>
      </c>
      <c r="F65" s="413">
        <v>1329.2</v>
      </c>
      <c r="G65" s="412">
        <v>0</v>
      </c>
      <c r="H65" s="412">
        <v>906.93</v>
      </c>
      <c r="I65" s="412">
        <v>422.27</v>
      </c>
      <c r="J65" s="411">
        <v>0.3176873307252483</v>
      </c>
    </row>
    <row r="66" spans="1:10" ht="26.25" customHeight="1" x14ac:dyDescent="0.2">
      <c r="A66" s="414" t="s">
        <v>1664</v>
      </c>
      <c r="B66" s="414" t="s">
        <v>1663</v>
      </c>
      <c r="C66" s="414" t="s">
        <v>1074</v>
      </c>
      <c r="D66" s="414">
        <v>24</v>
      </c>
      <c r="E66" s="414">
        <v>22.704000000000001</v>
      </c>
      <c r="F66" s="413">
        <v>2168.4</v>
      </c>
      <c r="G66" s="412">
        <v>0</v>
      </c>
      <c r="H66" s="412">
        <v>1813.86</v>
      </c>
      <c r="I66" s="412">
        <v>354.54</v>
      </c>
      <c r="J66" s="411">
        <v>0.16350304371887106</v>
      </c>
    </row>
    <row r="67" spans="1:10" ht="26.25" customHeight="1" x14ac:dyDescent="0.2">
      <c r="A67" s="414" t="s">
        <v>4414</v>
      </c>
      <c r="B67" s="414" t="s">
        <v>4413</v>
      </c>
      <c r="C67" s="414" t="s">
        <v>1074</v>
      </c>
      <c r="D67" s="414">
        <v>72</v>
      </c>
      <c r="E67" s="414">
        <v>68.111999999999995</v>
      </c>
      <c r="F67" s="413">
        <v>5679.36</v>
      </c>
      <c r="G67" s="412">
        <v>0</v>
      </c>
      <c r="H67" s="412">
        <v>4716.24</v>
      </c>
      <c r="I67" s="412">
        <v>963.12</v>
      </c>
      <c r="J67" s="411">
        <v>0.16958248816768087</v>
      </c>
    </row>
    <row r="68" spans="1:10" ht="26.25" customHeight="1" x14ac:dyDescent="0.2">
      <c r="A68" s="414" t="s">
        <v>1660</v>
      </c>
      <c r="B68" s="414" t="s">
        <v>1659</v>
      </c>
      <c r="C68" s="414" t="s">
        <v>1658</v>
      </c>
      <c r="D68" s="414">
        <v>1</v>
      </c>
      <c r="E68" s="414">
        <v>180</v>
      </c>
      <c r="F68" s="413">
        <v>22276.99</v>
      </c>
      <c r="G68" s="412">
        <v>0</v>
      </c>
      <c r="H68" s="412">
        <v>16502.2</v>
      </c>
      <c r="I68" s="412">
        <v>5774.79</v>
      </c>
      <c r="J68" s="411">
        <v>0.25922667290329621</v>
      </c>
    </row>
    <row r="69" spans="1:10" ht="26.25" customHeight="1" x14ac:dyDescent="0.2">
      <c r="A69" s="602" t="s">
        <v>1654</v>
      </c>
      <c r="B69" s="602" t="s">
        <v>1948</v>
      </c>
      <c r="C69" s="602" t="s">
        <v>1010</v>
      </c>
      <c r="D69" s="602">
        <v>7</v>
      </c>
      <c r="E69" s="602">
        <v>0</v>
      </c>
      <c r="F69" s="605">
        <v>7.0000000000000007E-2</v>
      </c>
      <c r="G69" s="604">
        <v>0</v>
      </c>
      <c r="H69" s="604">
        <v>29918</v>
      </c>
      <c r="I69" s="604">
        <v>-29917.93</v>
      </c>
      <c r="J69" s="603">
        <v>-427399</v>
      </c>
    </row>
    <row r="70" spans="1:10" ht="26.25" customHeight="1" x14ac:dyDescent="0.2">
      <c r="A70" s="414" t="s">
        <v>1073</v>
      </c>
      <c r="B70" s="414" t="s">
        <v>1941</v>
      </c>
      <c r="C70" s="414" t="s">
        <v>1940</v>
      </c>
      <c r="D70" s="414">
        <v>24</v>
      </c>
      <c r="E70" s="414">
        <v>10.8</v>
      </c>
      <c r="F70" s="413">
        <v>1205.76</v>
      </c>
      <c r="G70" s="412">
        <v>0</v>
      </c>
      <c r="H70" s="412">
        <v>1091.28</v>
      </c>
      <c r="I70" s="412">
        <v>114.48</v>
      </c>
      <c r="J70" s="411">
        <v>9.4944267515923567E-2</v>
      </c>
    </row>
    <row r="71" spans="1:10" ht="26.25" customHeight="1" x14ac:dyDescent="0.2">
      <c r="A71" s="414" t="s">
        <v>1120</v>
      </c>
      <c r="B71" s="414" t="s">
        <v>1937</v>
      </c>
      <c r="C71" s="414" t="s">
        <v>1077</v>
      </c>
      <c r="D71" s="414">
        <v>5</v>
      </c>
      <c r="E71" s="414">
        <v>56.76</v>
      </c>
      <c r="F71" s="413">
        <v>4034.46</v>
      </c>
      <c r="G71" s="412">
        <v>0</v>
      </c>
      <c r="H71" s="412">
        <v>3727.5</v>
      </c>
      <c r="I71" s="412">
        <v>306.95999999999998</v>
      </c>
      <c r="J71" s="411">
        <v>7.6084531758897095E-2</v>
      </c>
    </row>
    <row r="72" spans="1:10" ht="26.25" customHeight="1" x14ac:dyDescent="0.2">
      <c r="A72" s="414" t="s">
        <v>1120</v>
      </c>
      <c r="B72" s="414" t="s">
        <v>1937</v>
      </c>
      <c r="C72" s="414" t="s">
        <v>1074</v>
      </c>
      <c r="D72" s="414">
        <v>180</v>
      </c>
      <c r="E72" s="414">
        <v>170.28</v>
      </c>
      <c r="F72" s="413">
        <v>16554.599999999999</v>
      </c>
      <c r="G72" s="412">
        <v>0</v>
      </c>
      <c r="H72" s="412">
        <v>11182.5</v>
      </c>
      <c r="I72" s="412">
        <v>5372.1</v>
      </c>
      <c r="J72" s="411">
        <v>0.3245079917364358</v>
      </c>
    </row>
    <row r="73" spans="1:10" ht="26.25" customHeight="1" x14ac:dyDescent="0.2">
      <c r="A73" s="414" t="s">
        <v>1118</v>
      </c>
      <c r="B73" s="414" t="s">
        <v>1936</v>
      </c>
      <c r="C73" s="414" t="s">
        <v>1077</v>
      </c>
      <c r="D73" s="414">
        <v>3</v>
      </c>
      <c r="E73" s="414">
        <v>34.055999999999997</v>
      </c>
      <c r="F73" s="413">
        <v>2455.7600000000002</v>
      </c>
      <c r="G73" s="412">
        <v>0</v>
      </c>
      <c r="H73" s="412">
        <v>2236.5700000000002</v>
      </c>
      <c r="I73" s="412">
        <v>219.19</v>
      </c>
      <c r="J73" s="411">
        <v>8.9255464703391213E-2</v>
      </c>
    </row>
    <row r="74" spans="1:10" ht="26.25" customHeight="1" x14ac:dyDescent="0.2">
      <c r="A74" s="414" t="s">
        <v>1118</v>
      </c>
      <c r="B74" s="414" t="s">
        <v>1936</v>
      </c>
      <c r="C74" s="414" t="s">
        <v>1074</v>
      </c>
      <c r="D74" s="414">
        <v>204</v>
      </c>
      <c r="E74" s="414">
        <v>192.98400000000001</v>
      </c>
      <c r="F74" s="413">
        <v>18761.88</v>
      </c>
      <c r="G74" s="412">
        <v>0</v>
      </c>
      <c r="H74" s="412">
        <v>12673.93</v>
      </c>
      <c r="I74" s="412">
        <v>6087.95</v>
      </c>
      <c r="J74" s="411">
        <v>0.32448507292446171</v>
      </c>
    </row>
    <row r="75" spans="1:10" ht="26.25" customHeight="1" x14ac:dyDescent="0.2">
      <c r="A75" s="414" t="s">
        <v>1115</v>
      </c>
      <c r="B75" s="414" t="s">
        <v>1935</v>
      </c>
      <c r="C75" s="414" t="s">
        <v>1078</v>
      </c>
      <c r="D75" s="414">
        <v>114</v>
      </c>
      <c r="E75" s="414">
        <v>114</v>
      </c>
      <c r="F75" s="413">
        <v>20231.580000000002</v>
      </c>
      <c r="G75" s="412">
        <v>0</v>
      </c>
      <c r="H75" s="412">
        <v>14455.01</v>
      </c>
      <c r="I75" s="412">
        <v>5776.57</v>
      </c>
      <c r="J75" s="411">
        <v>0.28552243571683478</v>
      </c>
    </row>
    <row r="76" spans="1:10" ht="26.25" customHeight="1" x14ac:dyDescent="0.2">
      <c r="A76" s="414" t="s">
        <v>1109</v>
      </c>
      <c r="B76" s="414" t="s">
        <v>1934</v>
      </c>
      <c r="C76" s="414" t="s">
        <v>1077</v>
      </c>
      <c r="D76" s="414">
        <v>3</v>
      </c>
      <c r="E76" s="414">
        <v>34.055999999999997</v>
      </c>
      <c r="F76" s="413">
        <v>2543.4699999999998</v>
      </c>
      <c r="G76" s="412">
        <v>0</v>
      </c>
      <c r="H76" s="412">
        <v>2236.5</v>
      </c>
      <c r="I76" s="412">
        <v>306.97000000000003</v>
      </c>
      <c r="J76" s="411">
        <v>0.12068945181189478</v>
      </c>
    </row>
    <row r="77" spans="1:10" ht="26.25" customHeight="1" x14ac:dyDescent="0.2">
      <c r="A77" s="414" t="s">
        <v>1080</v>
      </c>
      <c r="B77" s="414" t="s">
        <v>1933</v>
      </c>
      <c r="C77" s="414" t="s">
        <v>1078</v>
      </c>
      <c r="D77" s="414">
        <v>90</v>
      </c>
      <c r="E77" s="414">
        <v>90</v>
      </c>
      <c r="F77" s="413">
        <v>15972.3</v>
      </c>
      <c r="G77" s="412">
        <v>0</v>
      </c>
      <c r="H77" s="412">
        <v>11421.13</v>
      </c>
      <c r="I77" s="412">
        <v>4551.17</v>
      </c>
      <c r="J77" s="411">
        <v>0.28494142985042853</v>
      </c>
    </row>
    <row r="78" spans="1:10" ht="26.25" customHeight="1" x14ac:dyDescent="0.2">
      <c r="A78" s="414" t="s">
        <v>1094</v>
      </c>
      <c r="B78" s="414" t="s">
        <v>1932</v>
      </c>
      <c r="C78" s="414" t="s">
        <v>1013</v>
      </c>
      <c r="D78" s="414">
        <v>115</v>
      </c>
      <c r="E78" s="414">
        <v>2185</v>
      </c>
      <c r="F78" s="413">
        <v>116268.75</v>
      </c>
      <c r="G78" s="412">
        <v>0</v>
      </c>
      <c r="H78" s="412">
        <v>86209.75</v>
      </c>
      <c r="I78" s="412">
        <v>30059</v>
      </c>
      <c r="J78" s="411">
        <v>0.25853034456808044</v>
      </c>
    </row>
    <row r="79" spans="1:10" ht="26.25" customHeight="1" x14ac:dyDescent="0.2">
      <c r="A79" s="414" t="s">
        <v>1098</v>
      </c>
      <c r="B79" s="414" t="s">
        <v>1929</v>
      </c>
      <c r="C79" s="414" t="s">
        <v>1013</v>
      </c>
      <c r="D79" s="414">
        <v>185</v>
      </c>
      <c r="E79" s="414">
        <v>3515</v>
      </c>
      <c r="F79" s="413">
        <v>183253.3</v>
      </c>
      <c r="G79" s="412">
        <v>0</v>
      </c>
      <c r="H79" s="412">
        <v>152312.35</v>
      </c>
      <c r="I79" s="412">
        <v>30940.95</v>
      </c>
      <c r="J79" s="411">
        <v>0.16884252561891108</v>
      </c>
    </row>
    <row r="80" spans="1:10" ht="26.25" customHeight="1" x14ac:dyDescent="0.2">
      <c r="A80" s="414" t="s">
        <v>1096</v>
      </c>
      <c r="B80" s="414" t="s">
        <v>1928</v>
      </c>
      <c r="C80" s="414" t="s">
        <v>1013</v>
      </c>
      <c r="D80" s="414">
        <v>119</v>
      </c>
      <c r="E80" s="414">
        <v>2261</v>
      </c>
      <c r="F80" s="413">
        <v>125957.04</v>
      </c>
      <c r="G80" s="412">
        <v>0</v>
      </c>
      <c r="H80" s="412">
        <v>87190.83</v>
      </c>
      <c r="I80" s="412">
        <v>38766.21</v>
      </c>
      <c r="J80" s="411">
        <v>0.30777326936231592</v>
      </c>
    </row>
    <row r="81" spans="1:10" ht="26.25" customHeight="1" x14ac:dyDescent="0.2">
      <c r="A81" s="414" t="s">
        <v>1092</v>
      </c>
      <c r="B81" s="414" t="s">
        <v>1927</v>
      </c>
      <c r="C81" s="414" t="s">
        <v>1013</v>
      </c>
      <c r="D81" s="414">
        <v>10</v>
      </c>
      <c r="E81" s="414">
        <v>190</v>
      </c>
      <c r="F81" s="413">
        <v>12894.3</v>
      </c>
      <c r="G81" s="412">
        <v>0</v>
      </c>
      <c r="H81" s="412">
        <v>9891</v>
      </c>
      <c r="I81" s="412">
        <v>3003.3</v>
      </c>
      <c r="J81" s="411">
        <v>0.23291687024499197</v>
      </c>
    </row>
    <row r="82" spans="1:10" ht="26.25" customHeight="1" x14ac:dyDescent="0.2">
      <c r="A82" s="414" t="s">
        <v>1090</v>
      </c>
      <c r="B82" s="414" t="s">
        <v>1924</v>
      </c>
      <c r="C82" s="414" t="s">
        <v>1013</v>
      </c>
      <c r="D82" s="414">
        <v>20</v>
      </c>
      <c r="E82" s="414">
        <v>380</v>
      </c>
      <c r="F82" s="413">
        <v>23697</v>
      </c>
      <c r="G82" s="412">
        <v>0</v>
      </c>
      <c r="H82" s="412">
        <v>19150.400000000001</v>
      </c>
      <c r="I82" s="412">
        <v>4546.6000000000004</v>
      </c>
      <c r="J82" s="411">
        <v>0.1918639490230831</v>
      </c>
    </row>
    <row r="83" spans="1:10" ht="26.25" customHeight="1" x14ac:dyDescent="0.2">
      <c r="A83" s="602" t="s">
        <v>1088</v>
      </c>
      <c r="B83" s="602" t="s">
        <v>1923</v>
      </c>
      <c r="C83" s="602" t="s">
        <v>1013</v>
      </c>
      <c r="D83" s="602">
        <v>10</v>
      </c>
      <c r="E83" s="602">
        <v>190</v>
      </c>
      <c r="F83" s="605">
        <v>0.1</v>
      </c>
      <c r="G83" s="604">
        <v>0</v>
      </c>
      <c r="H83" s="604">
        <v>985.2</v>
      </c>
      <c r="I83" s="604">
        <v>-985.1</v>
      </c>
      <c r="J83" s="603">
        <v>-9851</v>
      </c>
    </row>
    <row r="84" spans="1:10" ht="26.25" customHeight="1" x14ac:dyDescent="0.2">
      <c r="A84" s="414" t="s">
        <v>1076</v>
      </c>
      <c r="B84" s="414" t="s">
        <v>1922</v>
      </c>
      <c r="C84" s="414" t="s">
        <v>1074</v>
      </c>
      <c r="D84" s="414">
        <v>36</v>
      </c>
      <c r="E84" s="414">
        <v>34.055999999999997</v>
      </c>
      <c r="F84" s="413">
        <v>2669.4</v>
      </c>
      <c r="G84" s="412">
        <v>0</v>
      </c>
      <c r="H84" s="412">
        <v>2131.71</v>
      </c>
      <c r="I84" s="412">
        <v>537.69000000000005</v>
      </c>
      <c r="J84" s="411">
        <v>0.20142728703079343</v>
      </c>
    </row>
    <row r="85" spans="1:10" ht="26.25" customHeight="1" x14ac:dyDescent="0.2">
      <c r="A85" s="414" t="s">
        <v>1920</v>
      </c>
      <c r="B85" s="414" t="s">
        <v>1919</v>
      </c>
      <c r="C85" s="414" t="s">
        <v>1771</v>
      </c>
      <c r="D85" s="414">
        <v>2</v>
      </c>
      <c r="E85" s="414">
        <v>12</v>
      </c>
      <c r="F85" s="413">
        <v>1190</v>
      </c>
      <c r="G85" s="412">
        <v>0</v>
      </c>
      <c r="H85" s="412">
        <v>1117.0999999999999</v>
      </c>
      <c r="I85" s="412">
        <v>72.900000000000006</v>
      </c>
      <c r="J85" s="411">
        <v>6.1260504201680673E-2</v>
      </c>
    </row>
    <row r="86" spans="1:10" ht="26.25" customHeight="1" x14ac:dyDescent="0.2">
      <c r="A86" s="414" t="s">
        <v>1034</v>
      </c>
      <c r="B86" s="414" t="s">
        <v>1918</v>
      </c>
      <c r="C86" s="414" t="s">
        <v>1032</v>
      </c>
      <c r="D86" s="414">
        <v>28</v>
      </c>
      <c r="E86" s="414">
        <v>140</v>
      </c>
      <c r="F86" s="413">
        <v>9824.64</v>
      </c>
      <c r="G86" s="412">
        <v>0</v>
      </c>
      <c r="H86" s="412">
        <v>7995.89</v>
      </c>
      <c r="I86" s="412">
        <v>1828.75</v>
      </c>
      <c r="J86" s="411">
        <v>0.18613913588691292</v>
      </c>
    </row>
    <row r="87" spans="1:10" ht="26.25" customHeight="1" x14ac:dyDescent="0.2">
      <c r="A87" s="414" t="s">
        <v>1029</v>
      </c>
      <c r="B87" s="414" t="s">
        <v>3834</v>
      </c>
      <c r="C87" s="414" t="s">
        <v>1021</v>
      </c>
      <c r="D87" s="414">
        <v>3</v>
      </c>
      <c r="E87" s="414">
        <v>60</v>
      </c>
      <c r="F87" s="413">
        <v>4038.99</v>
      </c>
      <c r="G87" s="412">
        <v>0</v>
      </c>
      <c r="H87" s="412">
        <v>3433.14</v>
      </c>
      <c r="I87" s="412">
        <v>605.85</v>
      </c>
      <c r="J87" s="411">
        <v>0.15000037137997371</v>
      </c>
    </row>
    <row r="88" spans="1:10" ht="26.25" customHeight="1" x14ac:dyDescent="0.2">
      <c r="A88" s="414" t="s">
        <v>1917</v>
      </c>
      <c r="B88" s="414" t="s">
        <v>1916</v>
      </c>
      <c r="C88" s="414" t="s">
        <v>1885</v>
      </c>
      <c r="D88" s="414">
        <v>68</v>
      </c>
      <c r="E88" s="414">
        <v>257.38</v>
      </c>
      <c r="F88" s="413">
        <v>23914.92</v>
      </c>
      <c r="G88" s="412">
        <v>0</v>
      </c>
      <c r="H88" s="412">
        <v>22966.78</v>
      </c>
      <c r="I88" s="412">
        <v>948.14</v>
      </c>
      <c r="J88" s="411">
        <v>3.964637974954547E-2</v>
      </c>
    </row>
    <row r="89" spans="1:10" ht="26.25" customHeight="1" x14ac:dyDescent="0.2">
      <c r="A89" s="414" t="s">
        <v>1015</v>
      </c>
      <c r="B89" s="414" t="s">
        <v>1915</v>
      </c>
      <c r="C89" s="414" t="s">
        <v>1013</v>
      </c>
      <c r="D89" s="414">
        <v>29</v>
      </c>
      <c r="E89" s="414">
        <v>551</v>
      </c>
      <c r="F89" s="413">
        <v>32533.54</v>
      </c>
      <c r="G89" s="412">
        <v>0</v>
      </c>
      <c r="H89" s="412">
        <v>21594.46</v>
      </c>
      <c r="I89" s="412">
        <v>10939.08</v>
      </c>
      <c r="J89" s="411">
        <v>0.33624007716344423</v>
      </c>
    </row>
    <row r="90" spans="1:10" ht="26.25" customHeight="1" x14ac:dyDescent="0.2">
      <c r="A90" s="414" t="s">
        <v>4412</v>
      </c>
      <c r="B90" s="414" t="s">
        <v>4411</v>
      </c>
      <c r="C90" s="414" t="s">
        <v>1018</v>
      </c>
      <c r="D90" s="414">
        <v>2</v>
      </c>
      <c r="E90" s="414">
        <v>416</v>
      </c>
      <c r="F90" s="413">
        <v>25651.119999999999</v>
      </c>
      <c r="G90" s="412">
        <v>0</v>
      </c>
      <c r="H90" s="412">
        <v>20427.34</v>
      </c>
      <c r="I90" s="412">
        <v>5223.78</v>
      </c>
      <c r="J90" s="411">
        <v>0.20364724815134777</v>
      </c>
    </row>
    <row r="91" spans="1:10" ht="26.25" customHeight="1" x14ac:dyDescent="0.2">
      <c r="A91" s="602" t="s">
        <v>4410</v>
      </c>
      <c r="B91" s="602" t="s">
        <v>4409</v>
      </c>
      <c r="C91" s="602" t="s">
        <v>1013</v>
      </c>
      <c r="D91" s="602">
        <v>6</v>
      </c>
      <c r="E91" s="602">
        <v>114</v>
      </c>
      <c r="F91" s="605">
        <v>5271.96</v>
      </c>
      <c r="G91" s="604">
        <v>0</v>
      </c>
      <c r="H91" s="604">
        <v>5754</v>
      </c>
      <c r="I91" s="604">
        <v>-482.04</v>
      </c>
      <c r="J91" s="603">
        <v>-9.1434684633419069E-2</v>
      </c>
    </row>
    <row r="92" spans="1:10" ht="26.25" customHeight="1" x14ac:dyDescent="0.2">
      <c r="A92" s="414" t="s">
        <v>1485</v>
      </c>
      <c r="B92" s="414" t="s">
        <v>4408</v>
      </c>
      <c r="C92" s="414" t="s">
        <v>1010</v>
      </c>
      <c r="D92" s="414">
        <v>2</v>
      </c>
      <c r="E92" s="414">
        <v>0</v>
      </c>
      <c r="F92" s="413">
        <v>761.08</v>
      </c>
      <c r="G92" s="412">
        <v>0</v>
      </c>
      <c r="H92" s="412">
        <v>521.88</v>
      </c>
      <c r="I92" s="412">
        <v>239.2</v>
      </c>
      <c r="J92" s="411">
        <v>0.31429021916224315</v>
      </c>
    </row>
    <row r="93" spans="1:10" ht="26.25" customHeight="1" x14ac:dyDescent="0.2">
      <c r="A93" s="602" t="s">
        <v>4407</v>
      </c>
      <c r="B93" s="602" t="s">
        <v>4406</v>
      </c>
      <c r="C93" s="602" t="s">
        <v>1013</v>
      </c>
      <c r="D93" s="601">
        <v>6</v>
      </c>
      <c r="E93" s="601">
        <v>114</v>
      </c>
      <c r="F93" s="600">
        <v>5659.96</v>
      </c>
      <c r="G93" s="599">
        <v>0</v>
      </c>
      <c r="H93" s="599">
        <v>5834.64</v>
      </c>
      <c r="I93" s="599">
        <v>-174.68</v>
      </c>
      <c r="J93" s="598">
        <v>-3.0862408921617821E-2</v>
      </c>
    </row>
    <row r="94" spans="1:10" ht="21" customHeight="1" x14ac:dyDescent="0.2">
      <c r="D94" s="410">
        <f t="shared" ref="D94:I94" si="0">SUM(D7:D93)</f>
        <v>13528</v>
      </c>
      <c r="E94" s="410">
        <f t="shared" si="0"/>
        <v>44971.697999999989</v>
      </c>
      <c r="F94" s="433">
        <f t="shared" si="0"/>
        <v>2562117.94</v>
      </c>
      <c r="G94" s="433">
        <f t="shared" si="0"/>
        <v>0</v>
      </c>
      <c r="H94" s="433">
        <f t="shared" si="0"/>
        <v>2196465.7799999998</v>
      </c>
      <c r="I94" s="433">
        <f t="shared" si="0"/>
        <v>365652.16000000021</v>
      </c>
    </row>
    <row r="96" spans="1:10" ht="26.25" customHeight="1" x14ac:dyDescent="0.2">
      <c r="A96" s="414" t="s">
        <v>1945</v>
      </c>
      <c r="B96" s="414" t="s">
        <v>1944</v>
      </c>
      <c r="C96" s="414" t="s">
        <v>1159</v>
      </c>
      <c r="D96" s="414">
        <v>1</v>
      </c>
      <c r="E96" s="414">
        <v>0</v>
      </c>
      <c r="F96" s="413">
        <v>925.34</v>
      </c>
      <c r="G96" s="412">
        <v>0</v>
      </c>
      <c r="H96" s="412">
        <f>+F96*0.8</f>
        <v>740.27200000000005</v>
      </c>
      <c r="I96" s="412">
        <f>+F96-H96</f>
        <v>185.06799999999998</v>
      </c>
      <c r="J96" s="411">
        <v>0.57618821190049063</v>
      </c>
    </row>
    <row r="97" spans="1:10" ht="26.25" customHeight="1" x14ac:dyDescent="0.2">
      <c r="A97" s="414" t="s">
        <v>3833</v>
      </c>
      <c r="B97" s="414" t="s">
        <v>3832</v>
      </c>
      <c r="C97" s="414" t="s">
        <v>1159</v>
      </c>
      <c r="D97" s="414">
        <v>2</v>
      </c>
      <c r="E97" s="414">
        <v>0</v>
      </c>
      <c r="F97" s="413">
        <v>1249.76</v>
      </c>
      <c r="G97" s="412">
        <v>0</v>
      </c>
      <c r="H97" s="412">
        <f>+F97*0.8</f>
        <v>999.80799999999999</v>
      </c>
      <c r="I97" s="412">
        <f>+F97-H97</f>
        <v>249.952</v>
      </c>
      <c r="J97" s="411">
        <v>0.99919984637050319</v>
      </c>
    </row>
    <row r="98" spans="1:10" ht="26.25" customHeight="1" x14ac:dyDescent="0.2">
      <c r="A98" s="414" t="s">
        <v>2409</v>
      </c>
      <c r="B98" s="414" t="s">
        <v>2408</v>
      </c>
      <c r="C98" s="414" t="s">
        <v>1159</v>
      </c>
      <c r="D98" s="414">
        <v>2</v>
      </c>
      <c r="E98" s="414">
        <v>0</v>
      </c>
      <c r="F98" s="413">
        <v>1309.28</v>
      </c>
      <c r="G98" s="412">
        <v>0</v>
      </c>
      <c r="H98" s="412">
        <f>+F98*0.8</f>
        <v>1047.424</v>
      </c>
      <c r="I98" s="412">
        <f>+F98-H98</f>
        <v>261.85599999999999</v>
      </c>
      <c r="J98" s="411">
        <v>0.20154588781620433</v>
      </c>
    </row>
    <row r="99" spans="1:10" ht="26.25" customHeight="1" x14ac:dyDescent="0.2">
      <c r="A99" s="414" t="s">
        <v>1943</v>
      </c>
      <c r="B99" s="414" t="s">
        <v>1942</v>
      </c>
      <c r="C99" s="414" t="s">
        <v>1159</v>
      </c>
      <c r="D99" s="418">
        <v>1</v>
      </c>
      <c r="E99" s="418">
        <v>0</v>
      </c>
      <c r="F99" s="419">
        <v>580.21</v>
      </c>
      <c r="G99" s="420">
        <v>0</v>
      </c>
      <c r="H99" s="420">
        <f>+F99*0.8</f>
        <v>464.16800000000006</v>
      </c>
      <c r="I99" s="420">
        <f>+F99-H99</f>
        <v>116.04199999999997</v>
      </c>
      <c r="J99" s="421">
        <v>0.34210027403871013</v>
      </c>
    </row>
    <row r="100" spans="1:10" ht="18.75" customHeight="1" x14ac:dyDescent="0.2">
      <c r="D100" s="410">
        <f t="shared" ref="D100:J100" si="1">SUM(D96:D99)</f>
        <v>6</v>
      </c>
      <c r="E100" s="410">
        <f t="shared" si="1"/>
        <v>0</v>
      </c>
      <c r="F100" s="597">
        <f t="shared" si="1"/>
        <v>4064.59</v>
      </c>
      <c r="G100" s="410">
        <f t="shared" si="1"/>
        <v>0</v>
      </c>
      <c r="H100" s="596">
        <f t="shared" si="1"/>
        <v>3251.672</v>
      </c>
      <c r="I100" s="596">
        <f t="shared" si="1"/>
        <v>812.91799999999989</v>
      </c>
      <c r="J100" s="595">
        <f t="shared" si="1"/>
        <v>2.1190342201259083</v>
      </c>
    </row>
  </sheetData>
  <pageMargins left="0" right="0" top="1" bottom="1.3541653543307099" header="1" footer="1"/>
  <pageSetup paperSize="9" orientation="portrait" horizontalDpi="300" verticalDpi="300" r:id="rId1"/>
  <headerFooter alignWithMargins="0">
    <oddFooter>&amp;C&amp;"Arial,Regular"&amp;10&amp;P</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6768A-1360-4CF4-80BB-550D9E91EE3B}">
  <sheetPr codeName="Hoja36"/>
  <dimension ref="A1:GZ662"/>
  <sheetViews>
    <sheetView zoomScaleNormal="100" workbookViewId="0">
      <selection activeCell="R95" sqref="R95"/>
    </sheetView>
  </sheetViews>
  <sheetFormatPr baseColWidth="10" defaultColWidth="10.85546875" defaultRowHeight="12.75" x14ac:dyDescent="0.2"/>
  <cols>
    <col min="1" max="1" width="2.85546875" style="278" customWidth="1"/>
    <col min="2" max="2" width="10.85546875" style="279"/>
    <col min="3" max="3" width="49.140625" style="279" customWidth="1"/>
    <col min="4" max="4" width="8" style="281" customWidth="1"/>
    <col min="5" max="5" width="14.140625" style="280" customWidth="1"/>
    <col min="6" max="6" width="14.140625" style="280" hidden="1" customWidth="1"/>
    <col min="7" max="7" width="34.42578125" style="279" hidden="1" customWidth="1"/>
    <col min="8" max="8" width="12" style="278" hidden="1" customWidth="1"/>
    <col min="9" max="9" width="2" style="278" hidden="1" customWidth="1"/>
    <col min="10" max="12" width="0" style="278" hidden="1" customWidth="1"/>
    <col min="13" max="13" width="44.7109375" style="278" hidden="1" customWidth="1"/>
    <col min="14" max="15" width="10.85546875" style="315"/>
    <col min="16" max="16384" width="10.85546875" style="278"/>
  </cols>
  <sheetData>
    <row r="1" spans="2:12" ht="18.75" x14ac:dyDescent="0.3">
      <c r="B1" s="308"/>
      <c r="C1" s="310" t="s">
        <v>872</v>
      </c>
    </row>
    <row r="2" spans="2:12" ht="18.75" x14ac:dyDescent="0.3">
      <c r="B2" s="308"/>
      <c r="C2" s="310" t="s">
        <v>871</v>
      </c>
    </row>
    <row r="3" spans="2:12" ht="18.75" x14ac:dyDescent="0.3">
      <c r="B3" s="308"/>
      <c r="C3" s="309" t="s">
        <v>870</v>
      </c>
    </row>
    <row r="4" spans="2:12" ht="13.5" thickBot="1" x14ac:dyDescent="0.25">
      <c r="B4" s="308"/>
      <c r="C4" s="289"/>
    </row>
    <row r="5" spans="2:12" x14ac:dyDescent="0.2">
      <c r="B5" s="307"/>
      <c r="C5" s="306"/>
      <c r="D5" s="305" t="s">
        <v>869</v>
      </c>
      <c r="E5" s="304" t="s">
        <v>868</v>
      </c>
      <c r="F5" s="303"/>
    </row>
    <row r="6" spans="2:12" x14ac:dyDescent="0.2">
      <c r="B6" s="302" t="s">
        <v>41</v>
      </c>
      <c r="C6" s="289" t="s">
        <v>867</v>
      </c>
      <c r="D6" s="281" t="s">
        <v>866</v>
      </c>
      <c r="E6" s="301" t="s">
        <v>865</v>
      </c>
      <c r="F6" s="300" t="s">
        <v>864</v>
      </c>
    </row>
    <row r="7" spans="2:12" ht="13.5" thickBot="1" x14ac:dyDescent="0.25">
      <c r="B7" s="299"/>
      <c r="C7" s="298"/>
      <c r="D7" s="297" t="s">
        <v>863</v>
      </c>
      <c r="E7" s="296"/>
      <c r="F7" s="295"/>
      <c r="G7" s="285"/>
      <c r="H7" s="285"/>
      <c r="I7" s="285"/>
    </row>
    <row r="8" spans="2:12" x14ac:dyDescent="0.2">
      <c r="B8" s="290"/>
      <c r="C8" s="289" t="s">
        <v>862</v>
      </c>
      <c r="F8" s="280">
        <v>198831.47</v>
      </c>
      <c r="G8" s="285"/>
      <c r="H8" s="285"/>
      <c r="I8" s="285"/>
    </row>
    <row r="9" spans="2:12" x14ac:dyDescent="0.2">
      <c r="B9" s="290">
        <v>44928</v>
      </c>
      <c r="C9" s="289" t="s">
        <v>861</v>
      </c>
      <c r="D9" s="281" t="s">
        <v>785</v>
      </c>
      <c r="E9" s="280">
        <v>0.01</v>
      </c>
      <c r="F9" s="280">
        <v>0.01</v>
      </c>
      <c r="G9" s="285" t="s">
        <v>860</v>
      </c>
      <c r="H9" s="285"/>
      <c r="I9" s="285"/>
      <c r="J9" s="279"/>
      <c r="K9" s="279"/>
      <c r="L9" s="279"/>
    </row>
    <row r="10" spans="2:12" x14ac:dyDescent="0.2">
      <c r="B10" s="290">
        <v>44928</v>
      </c>
      <c r="C10" s="289" t="s">
        <v>756</v>
      </c>
      <c r="D10" s="281" t="s">
        <v>785</v>
      </c>
      <c r="E10" s="397">
        <v>285.67</v>
      </c>
      <c r="F10" s="280">
        <v>8380.82</v>
      </c>
      <c r="G10" s="285" t="s">
        <v>859</v>
      </c>
      <c r="H10" s="285"/>
      <c r="I10" s="285"/>
      <c r="J10" s="279"/>
      <c r="K10" s="279"/>
      <c r="L10" s="279"/>
    </row>
    <row r="11" spans="2:12" x14ac:dyDescent="0.2">
      <c r="B11" s="290">
        <v>44928</v>
      </c>
      <c r="C11" s="289" t="s">
        <v>726</v>
      </c>
      <c r="D11" s="281" t="s">
        <v>785</v>
      </c>
      <c r="E11" s="280">
        <v>45.71</v>
      </c>
      <c r="F11" s="280">
        <v>4387.2</v>
      </c>
      <c r="G11" s="285" t="s">
        <v>858</v>
      </c>
      <c r="H11" s="285"/>
      <c r="I11" s="285"/>
      <c r="J11" s="279"/>
      <c r="K11" s="279"/>
      <c r="L11" s="279"/>
    </row>
    <row r="12" spans="2:12" x14ac:dyDescent="0.2">
      <c r="B12" s="290">
        <v>44928</v>
      </c>
      <c r="C12" s="289" t="s">
        <v>855</v>
      </c>
      <c r="D12" s="281" t="s">
        <v>785</v>
      </c>
      <c r="E12" s="397">
        <v>299</v>
      </c>
      <c r="F12" s="280">
        <v>7608.44</v>
      </c>
      <c r="G12" s="285" t="s">
        <v>857</v>
      </c>
      <c r="H12" s="285"/>
      <c r="I12" s="285"/>
      <c r="J12" s="279"/>
      <c r="K12" s="279"/>
      <c r="L12" s="279"/>
    </row>
    <row r="13" spans="2:12" x14ac:dyDescent="0.2">
      <c r="B13" s="290">
        <v>44928</v>
      </c>
      <c r="C13" s="289" t="s">
        <v>726</v>
      </c>
      <c r="D13" s="281" t="s">
        <v>785</v>
      </c>
      <c r="E13" s="280">
        <v>47.84</v>
      </c>
      <c r="F13" s="280">
        <v>1926.91</v>
      </c>
      <c r="G13" s="285" t="s">
        <v>856</v>
      </c>
      <c r="H13" s="285"/>
      <c r="I13" s="285"/>
      <c r="J13" s="279"/>
      <c r="K13" s="279"/>
      <c r="L13" s="279"/>
    </row>
    <row r="14" spans="2:12" x14ac:dyDescent="0.2">
      <c r="B14" s="290">
        <v>44928</v>
      </c>
      <c r="C14" s="289" t="s">
        <v>855</v>
      </c>
      <c r="D14" s="281" t="s">
        <v>785</v>
      </c>
      <c r="E14" s="397">
        <v>299</v>
      </c>
      <c r="F14" s="280">
        <v>42884.19</v>
      </c>
      <c r="G14" s="285" t="s">
        <v>854</v>
      </c>
      <c r="H14" s="285"/>
      <c r="I14" s="285"/>
      <c r="J14" s="279"/>
      <c r="K14" s="279"/>
      <c r="L14" s="279"/>
    </row>
    <row r="15" spans="2:12" x14ac:dyDescent="0.2">
      <c r="B15" s="290">
        <v>44928</v>
      </c>
      <c r="C15" s="289" t="s">
        <v>726</v>
      </c>
      <c r="D15" s="281" t="s">
        <v>785</v>
      </c>
      <c r="E15" s="280">
        <v>47.84</v>
      </c>
      <c r="F15" s="280">
        <v>28855.11</v>
      </c>
      <c r="G15" s="285" t="s">
        <v>853</v>
      </c>
      <c r="H15" s="285"/>
      <c r="I15" s="285"/>
      <c r="J15" s="279"/>
      <c r="K15" s="279"/>
      <c r="L15" s="279"/>
    </row>
    <row r="16" spans="2:12" x14ac:dyDescent="0.2">
      <c r="B16" s="290">
        <v>44928</v>
      </c>
      <c r="C16" s="289" t="s">
        <v>852</v>
      </c>
      <c r="D16" s="281" t="s">
        <v>724</v>
      </c>
      <c r="E16" s="392">
        <v>3690</v>
      </c>
      <c r="F16" s="280">
        <v>10103.6</v>
      </c>
      <c r="G16" s="285" t="s">
        <v>851</v>
      </c>
      <c r="H16" s="285"/>
      <c r="I16" s="285"/>
      <c r="J16" s="279"/>
      <c r="K16" s="279"/>
      <c r="L16" s="279"/>
    </row>
    <row r="17" spans="2:15" x14ac:dyDescent="0.2">
      <c r="B17" s="290">
        <v>44928</v>
      </c>
      <c r="C17" s="289" t="s">
        <v>850</v>
      </c>
      <c r="D17" s="281" t="s">
        <v>724</v>
      </c>
      <c r="E17" s="395">
        <v>4053</v>
      </c>
      <c r="F17" s="280">
        <v>7687.32</v>
      </c>
      <c r="G17" s="285" t="s">
        <v>849</v>
      </c>
      <c r="H17" s="285"/>
      <c r="I17" s="285"/>
      <c r="J17" s="279"/>
      <c r="K17" s="279"/>
      <c r="L17" s="279"/>
    </row>
    <row r="18" spans="2:15" x14ac:dyDescent="0.2">
      <c r="B18" s="290">
        <v>44928</v>
      </c>
      <c r="C18" s="289" t="s">
        <v>2027</v>
      </c>
      <c r="D18" s="281" t="s">
        <v>724</v>
      </c>
      <c r="E18" s="392">
        <v>4500</v>
      </c>
      <c r="F18" s="280">
        <v>5445.92</v>
      </c>
      <c r="G18" s="285" t="s">
        <v>848</v>
      </c>
      <c r="H18" s="285"/>
      <c r="I18" s="285"/>
      <c r="J18" s="279"/>
      <c r="K18" s="279"/>
      <c r="L18" s="279"/>
    </row>
    <row r="19" spans="2:15" x14ac:dyDescent="0.2">
      <c r="B19" s="290">
        <v>44928</v>
      </c>
      <c r="C19" s="289" t="s">
        <v>847</v>
      </c>
      <c r="D19" s="281" t="s">
        <v>785</v>
      </c>
      <c r="E19" s="280">
        <v>36304.339999999997</v>
      </c>
      <c r="F19" s="280">
        <v>2020.72</v>
      </c>
      <c r="G19" s="285" t="s">
        <v>846</v>
      </c>
      <c r="H19" s="285"/>
      <c r="I19" s="285"/>
      <c r="J19" s="279"/>
      <c r="K19" s="279"/>
      <c r="L19" s="279"/>
    </row>
    <row r="20" spans="2:15" x14ac:dyDescent="0.2">
      <c r="B20" s="290">
        <v>44930</v>
      </c>
      <c r="C20" s="289" t="s">
        <v>756</v>
      </c>
      <c r="D20" s="281" t="s">
        <v>785</v>
      </c>
      <c r="E20" s="397">
        <v>26.54</v>
      </c>
      <c r="F20" s="280">
        <v>33329.379999999997</v>
      </c>
      <c r="G20" s="285" t="s">
        <v>845</v>
      </c>
      <c r="H20" s="285"/>
      <c r="I20" s="285"/>
      <c r="J20" s="279"/>
      <c r="K20" s="279"/>
      <c r="L20" s="279"/>
    </row>
    <row r="21" spans="2:15" x14ac:dyDescent="0.2">
      <c r="B21" s="290">
        <v>44930</v>
      </c>
      <c r="C21" s="289" t="s">
        <v>726</v>
      </c>
      <c r="D21" s="281" t="s">
        <v>785</v>
      </c>
      <c r="E21" s="280">
        <v>4.25</v>
      </c>
      <c r="F21" s="280">
        <v>14265.62</v>
      </c>
      <c r="G21" s="285" t="s">
        <v>844</v>
      </c>
      <c r="H21" s="285"/>
      <c r="I21" s="285"/>
      <c r="J21" s="279"/>
      <c r="K21" s="279"/>
      <c r="L21" s="279"/>
    </row>
    <row r="22" spans="2:15" x14ac:dyDescent="0.2">
      <c r="B22" s="290">
        <v>44931</v>
      </c>
      <c r="C22" s="289" t="s">
        <v>756</v>
      </c>
      <c r="D22" s="281" t="s">
        <v>785</v>
      </c>
      <c r="E22" s="397">
        <v>50.53</v>
      </c>
      <c r="F22" s="280">
        <v>11712.01</v>
      </c>
      <c r="G22" s="285" t="s">
        <v>843</v>
      </c>
      <c r="H22" s="285"/>
      <c r="I22" s="285"/>
      <c r="J22" s="279"/>
      <c r="K22" s="279"/>
      <c r="L22" s="279"/>
    </row>
    <row r="23" spans="2:15" x14ac:dyDescent="0.2">
      <c r="B23" s="290">
        <v>44931</v>
      </c>
      <c r="C23" s="289" t="s">
        <v>726</v>
      </c>
      <c r="D23" s="281" t="s">
        <v>785</v>
      </c>
      <c r="E23" s="280">
        <v>8.08</v>
      </c>
      <c r="F23" s="280">
        <v>14012.8</v>
      </c>
      <c r="G23" s="285" t="s">
        <v>842</v>
      </c>
      <c r="H23" s="285"/>
      <c r="I23" s="285"/>
      <c r="J23" s="279"/>
      <c r="K23" s="279"/>
      <c r="L23" s="279"/>
    </row>
    <row r="24" spans="2:15" x14ac:dyDescent="0.2">
      <c r="B24" s="290">
        <v>44931</v>
      </c>
      <c r="C24" s="289" t="s">
        <v>841</v>
      </c>
      <c r="D24" s="281" t="s">
        <v>724</v>
      </c>
      <c r="E24" s="280">
        <v>6406.99</v>
      </c>
      <c r="F24" s="280">
        <v>16518.05</v>
      </c>
      <c r="G24" s="285" t="s">
        <v>840</v>
      </c>
      <c r="H24" s="285"/>
      <c r="I24" s="285"/>
      <c r="J24" s="279"/>
      <c r="K24" s="279"/>
      <c r="L24" s="279"/>
    </row>
    <row r="25" spans="2:15" x14ac:dyDescent="0.2">
      <c r="B25" s="394">
        <v>44931</v>
      </c>
      <c r="C25" s="389" t="s">
        <v>839</v>
      </c>
      <c r="D25" s="399">
        <v>1215</v>
      </c>
      <c r="E25" s="398">
        <v>170288</v>
      </c>
      <c r="F25" s="280">
        <v>1142.53</v>
      </c>
      <c r="G25" s="285" t="s">
        <v>838</v>
      </c>
      <c r="H25" s="285"/>
      <c r="I25" s="285"/>
      <c r="J25" s="279"/>
      <c r="K25" s="279"/>
      <c r="L25" s="279"/>
    </row>
    <row r="26" spans="2:15" x14ac:dyDescent="0.2">
      <c r="B26" s="290">
        <v>44931</v>
      </c>
      <c r="C26" s="289" t="s">
        <v>2028</v>
      </c>
      <c r="D26" s="281" t="s">
        <v>724</v>
      </c>
      <c r="E26" s="293">
        <v>20000</v>
      </c>
      <c r="F26" s="280">
        <v>55385.36</v>
      </c>
      <c r="G26" s="285" t="s">
        <v>837</v>
      </c>
      <c r="H26" s="285"/>
      <c r="I26" s="285"/>
      <c r="J26" s="279"/>
      <c r="K26" s="279"/>
      <c r="L26" s="290"/>
      <c r="M26" s="289"/>
      <c r="N26" s="390"/>
      <c r="O26" s="313"/>
    </row>
    <row r="27" spans="2:15" x14ac:dyDescent="0.2">
      <c r="B27" s="290">
        <v>44932</v>
      </c>
      <c r="C27" s="289" t="s">
        <v>756</v>
      </c>
      <c r="D27" s="281" t="s">
        <v>724</v>
      </c>
      <c r="E27" s="397">
        <v>193.75</v>
      </c>
      <c r="F27" s="280">
        <v>2906.69</v>
      </c>
      <c r="G27" s="285" t="s">
        <v>836</v>
      </c>
      <c r="H27" s="285"/>
      <c r="I27" s="285"/>
      <c r="J27" s="279"/>
      <c r="K27" s="279"/>
      <c r="L27" s="358"/>
    </row>
    <row r="28" spans="2:15" x14ac:dyDescent="0.2">
      <c r="B28" s="290">
        <v>44932</v>
      </c>
      <c r="C28" s="289" t="s">
        <v>726</v>
      </c>
      <c r="D28" s="281" t="s">
        <v>785</v>
      </c>
      <c r="E28" s="280">
        <v>31</v>
      </c>
      <c r="F28" s="280">
        <v>6277.38</v>
      </c>
      <c r="G28" s="285" t="s">
        <v>835</v>
      </c>
      <c r="H28" s="285"/>
      <c r="I28" s="285"/>
      <c r="J28" s="279"/>
      <c r="K28" s="279"/>
      <c r="L28" s="290"/>
      <c r="M28" s="289"/>
      <c r="N28" s="390"/>
      <c r="O28" s="313"/>
    </row>
    <row r="29" spans="2:15" x14ac:dyDescent="0.2">
      <c r="B29" s="290">
        <v>44932</v>
      </c>
      <c r="C29" s="289" t="s">
        <v>758</v>
      </c>
      <c r="D29" s="281" t="s">
        <v>724</v>
      </c>
      <c r="E29" s="393">
        <v>23953.53</v>
      </c>
      <c r="F29" s="280">
        <v>30788.27</v>
      </c>
      <c r="G29" s="285" t="s">
        <v>834</v>
      </c>
      <c r="H29" s="285"/>
      <c r="I29" s="285"/>
      <c r="J29" s="279"/>
      <c r="K29" s="279"/>
      <c r="L29" s="279"/>
    </row>
    <row r="30" spans="2:15" x14ac:dyDescent="0.2">
      <c r="B30" s="290">
        <v>44932</v>
      </c>
      <c r="C30" s="289" t="s">
        <v>833</v>
      </c>
      <c r="D30" s="281" t="s">
        <v>724</v>
      </c>
      <c r="E30" s="280">
        <v>3480.01</v>
      </c>
      <c r="F30" s="280">
        <v>2366.11</v>
      </c>
      <c r="G30" s="285" t="s">
        <v>832</v>
      </c>
      <c r="H30" s="285"/>
      <c r="I30" s="285"/>
      <c r="J30" s="279"/>
      <c r="K30" s="279"/>
      <c r="L30" s="279"/>
    </row>
    <row r="31" spans="2:15" x14ac:dyDescent="0.2">
      <c r="B31" s="290">
        <v>44935</v>
      </c>
      <c r="C31" s="289" t="s">
        <v>831</v>
      </c>
      <c r="D31" s="281" t="s">
        <v>724</v>
      </c>
      <c r="E31" s="280">
        <v>28007.38</v>
      </c>
      <c r="F31" s="280">
        <v>3427.59</v>
      </c>
      <c r="G31" s="285" t="s">
        <v>830</v>
      </c>
      <c r="H31" s="285"/>
      <c r="I31" s="285"/>
      <c r="J31" s="279"/>
      <c r="K31" s="279"/>
      <c r="L31" s="279"/>
    </row>
    <row r="32" spans="2:15" x14ac:dyDescent="0.2">
      <c r="B32" s="290">
        <v>44935</v>
      </c>
      <c r="C32" s="289" t="s">
        <v>829</v>
      </c>
      <c r="D32" s="281" t="s">
        <v>724</v>
      </c>
      <c r="E32" s="400">
        <v>9803.93</v>
      </c>
      <c r="F32" s="280">
        <v>20207.2</v>
      </c>
      <c r="G32" s="285" t="s">
        <v>828</v>
      </c>
      <c r="H32" s="285"/>
      <c r="I32" s="285"/>
      <c r="J32" s="279"/>
      <c r="K32" s="279"/>
      <c r="L32" s="279"/>
    </row>
    <row r="33" spans="2:15" x14ac:dyDescent="0.2">
      <c r="B33" s="290">
        <v>44935</v>
      </c>
      <c r="C33" s="289" t="s">
        <v>827</v>
      </c>
      <c r="D33" s="281" t="s">
        <v>724</v>
      </c>
      <c r="E33" s="280">
        <v>1115.81</v>
      </c>
      <c r="F33" s="280">
        <v>5501.32</v>
      </c>
      <c r="G33" s="285" t="s">
        <v>826</v>
      </c>
      <c r="H33" s="285"/>
      <c r="I33" s="285"/>
      <c r="J33" s="279"/>
      <c r="K33" s="279"/>
      <c r="L33" s="279"/>
    </row>
    <row r="34" spans="2:15" x14ac:dyDescent="0.2">
      <c r="B34" s="290">
        <v>44935</v>
      </c>
      <c r="C34" s="289" t="s">
        <v>2029</v>
      </c>
      <c r="D34" s="281" t="s">
        <v>724</v>
      </c>
      <c r="E34" s="280">
        <v>19769</v>
      </c>
      <c r="F34" s="280">
        <v>2681.02</v>
      </c>
      <c r="G34" s="285" t="s">
        <v>825</v>
      </c>
      <c r="H34" s="285"/>
      <c r="I34" s="285"/>
      <c r="J34" s="279"/>
      <c r="K34" s="279"/>
      <c r="L34" s="279"/>
      <c r="N34" s="315">
        <f>+E34-2938</f>
        <v>16831</v>
      </c>
      <c r="O34" s="315">
        <f>+E34-N34</f>
        <v>2938</v>
      </c>
    </row>
    <row r="35" spans="2:15" x14ac:dyDescent="0.2">
      <c r="B35" s="290">
        <v>44935</v>
      </c>
      <c r="C35" s="289" t="s">
        <v>725</v>
      </c>
      <c r="D35" s="281" t="s">
        <v>724</v>
      </c>
      <c r="E35" s="280">
        <v>782818.94</v>
      </c>
      <c r="F35" s="282">
        <v>5000</v>
      </c>
      <c r="G35" s="285" t="s">
        <v>715</v>
      </c>
      <c r="H35" s="285"/>
      <c r="I35" s="285"/>
      <c r="J35" s="279"/>
      <c r="K35" s="279"/>
      <c r="L35" s="279"/>
    </row>
    <row r="36" spans="2:15" x14ac:dyDescent="0.2">
      <c r="B36" s="290">
        <v>44936</v>
      </c>
      <c r="C36" s="289" t="s">
        <v>756</v>
      </c>
      <c r="D36" s="281" t="s">
        <v>785</v>
      </c>
      <c r="E36" s="397">
        <v>72.94</v>
      </c>
      <c r="F36" s="280">
        <v>5579.6</v>
      </c>
      <c r="G36" s="285" t="s">
        <v>824</v>
      </c>
      <c r="H36" s="285"/>
      <c r="I36" s="285"/>
      <c r="J36" s="279"/>
      <c r="K36" s="279"/>
      <c r="L36" s="279"/>
    </row>
    <row r="37" spans="2:15" x14ac:dyDescent="0.2">
      <c r="B37" s="290">
        <v>44936</v>
      </c>
      <c r="C37" s="289" t="s">
        <v>726</v>
      </c>
      <c r="D37" s="281" t="s">
        <v>785</v>
      </c>
      <c r="E37" s="280">
        <v>11.67</v>
      </c>
      <c r="F37" s="280">
        <v>12896.81</v>
      </c>
      <c r="G37" s="285" t="s">
        <v>823</v>
      </c>
      <c r="H37" s="285"/>
      <c r="I37" s="285"/>
      <c r="J37" s="279"/>
      <c r="K37" s="279"/>
      <c r="L37" s="279"/>
    </row>
    <row r="38" spans="2:15" x14ac:dyDescent="0.2">
      <c r="B38" s="290">
        <v>44937</v>
      </c>
      <c r="C38" s="289" t="s">
        <v>822</v>
      </c>
      <c r="D38" s="281" t="s">
        <v>724</v>
      </c>
      <c r="E38" s="280">
        <v>4233.18</v>
      </c>
      <c r="F38" s="280">
        <v>4850.67</v>
      </c>
      <c r="G38" s="285" t="s">
        <v>821</v>
      </c>
      <c r="H38" s="285"/>
      <c r="I38" s="285"/>
      <c r="J38" s="279"/>
      <c r="K38" s="279"/>
      <c r="L38" s="279"/>
    </row>
    <row r="39" spans="2:15" x14ac:dyDescent="0.2">
      <c r="B39" s="290">
        <v>44937</v>
      </c>
      <c r="C39" s="289" t="s">
        <v>820</v>
      </c>
      <c r="D39" s="281" t="s">
        <v>724</v>
      </c>
      <c r="E39" s="280">
        <v>24939.3</v>
      </c>
      <c r="F39" s="280">
        <v>2144.4499999999998</v>
      </c>
      <c r="G39" s="285" t="s">
        <v>819</v>
      </c>
      <c r="H39" s="285"/>
      <c r="I39" s="285"/>
      <c r="J39" s="279"/>
      <c r="K39" s="279"/>
      <c r="L39" s="279"/>
      <c r="N39" s="315">
        <f>+E39*0.55</f>
        <v>13716.615000000002</v>
      </c>
      <c r="O39" s="315">
        <f>+E39*0.45</f>
        <v>11222.684999999999</v>
      </c>
    </row>
    <row r="40" spans="2:15" x14ac:dyDescent="0.2">
      <c r="B40" s="290">
        <v>44937</v>
      </c>
      <c r="C40" s="289" t="s">
        <v>818</v>
      </c>
      <c r="D40" s="281" t="s">
        <v>724</v>
      </c>
      <c r="E40" s="280">
        <v>63132.9</v>
      </c>
      <c r="F40" s="280">
        <v>565.29</v>
      </c>
      <c r="G40" s="285" t="s">
        <v>817</v>
      </c>
      <c r="H40" s="285"/>
      <c r="I40" s="285"/>
      <c r="J40" s="279"/>
      <c r="K40" s="279"/>
      <c r="L40" s="279"/>
      <c r="N40" s="315">
        <f>+E40*0.55</f>
        <v>34723.095000000001</v>
      </c>
      <c r="O40" s="315">
        <f>+E40*0.45</f>
        <v>28409.805</v>
      </c>
    </row>
    <row r="41" spans="2:15" x14ac:dyDescent="0.2">
      <c r="B41" s="290">
        <v>44937</v>
      </c>
      <c r="C41" s="289" t="s">
        <v>725</v>
      </c>
      <c r="D41" s="281" t="s">
        <v>724</v>
      </c>
      <c r="E41" s="280">
        <v>399336.94</v>
      </c>
      <c r="F41" s="280">
        <v>2000</v>
      </c>
      <c r="G41" s="285" t="s">
        <v>816</v>
      </c>
      <c r="H41" s="285"/>
      <c r="I41" s="285"/>
      <c r="J41" s="279"/>
      <c r="K41" s="279"/>
      <c r="L41" s="279"/>
    </row>
    <row r="42" spans="2:15" x14ac:dyDescent="0.2">
      <c r="B42" s="290">
        <v>44938</v>
      </c>
      <c r="C42" s="289" t="s">
        <v>756</v>
      </c>
      <c r="D42" s="281" t="s">
        <v>785</v>
      </c>
      <c r="E42" s="397">
        <v>47.57</v>
      </c>
      <c r="F42" s="280">
        <v>4263.41</v>
      </c>
      <c r="G42" s="285" t="s">
        <v>815</v>
      </c>
      <c r="H42" s="285"/>
      <c r="I42" s="285"/>
      <c r="J42" s="279"/>
      <c r="K42" s="279"/>
      <c r="L42" s="279"/>
    </row>
    <row r="43" spans="2:15" x14ac:dyDescent="0.2">
      <c r="B43" s="290">
        <v>44938</v>
      </c>
      <c r="C43" s="289" t="s">
        <v>726</v>
      </c>
      <c r="D43" s="281" t="s">
        <v>785</v>
      </c>
      <c r="E43" s="280">
        <v>7.61</v>
      </c>
      <c r="F43" s="280">
        <v>9623.6</v>
      </c>
      <c r="G43" s="285" t="s">
        <v>814</v>
      </c>
      <c r="H43" s="285"/>
      <c r="I43" s="285"/>
      <c r="J43" s="279"/>
      <c r="K43" s="279"/>
      <c r="L43" s="279"/>
    </row>
    <row r="44" spans="2:15" x14ac:dyDescent="0.2">
      <c r="B44" s="290">
        <v>44939</v>
      </c>
      <c r="C44" s="289" t="s">
        <v>813</v>
      </c>
      <c r="D44" s="281" t="s">
        <v>724</v>
      </c>
      <c r="E44" s="280">
        <v>66982.59</v>
      </c>
      <c r="F44" s="280">
        <v>10896.58</v>
      </c>
      <c r="G44" s="285" t="s">
        <v>812</v>
      </c>
      <c r="H44" s="285"/>
      <c r="I44" s="285"/>
      <c r="J44" s="279"/>
      <c r="K44" s="279"/>
      <c r="L44" s="279"/>
    </row>
    <row r="45" spans="2:15" x14ac:dyDescent="0.2">
      <c r="B45" s="290">
        <v>44939</v>
      </c>
      <c r="C45" s="289" t="s">
        <v>811</v>
      </c>
      <c r="D45" s="281" t="s">
        <v>724</v>
      </c>
      <c r="E45" s="280">
        <v>19023.29</v>
      </c>
      <c r="F45" s="280">
        <v>18583.87</v>
      </c>
      <c r="G45" s="285" t="s">
        <v>810</v>
      </c>
      <c r="H45" s="285"/>
      <c r="I45" s="285"/>
      <c r="J45" s="279"/>
      <c r="K45" s="279"/>
      <c r="L45" s="279"/>
    </row>
    <row r="46" spans="2:15" x14ac:dyDescent="0.2">
      <c r="B46" s="290">
        <v>44939</v>
      </c>
      <c r="C46" s="289" t="s">
        <v>725</v>
      </c>
      <c r="D46" s="281" t="s">
        <v>724</v>
      </c>
      <c r="E46" s="280">
        <v>466890.94</v>
      </c>
      <c r="F46" s="280">
        <v>3428.62</v>
      </c>
      <c r="G46" s="285" t="s">
        <v>809</v>
      </c>
      <c r="H46" s="285"/>
      <c r="I46" s="285"/>
      <c r="J46" s="279"/>
      <c r="K46" s="279"/>
      <c r="L46" s="279"/>
    </row>
    <row r="47" spans="2:15" x14ac:dyDescent="0.2">
      <c r="B47" s="290">
        <v>44939</v>
      </c>
      <c r="C47" s="289" t="s">
        <v>758</v>
      </c>
      <c r="D47" s="281" t="s">
        <v>724</v>
      </c>
      <c r="E47" s="396">
        <v>26894.720000000001</v>
      </c>
      <c r="F47" s="359">
        <v>5103.6000000000004</v>
      </c>
      <c r="G47" s="285" t="s">
        <v>808</v>
      </c>
      <c r="H47" s="285"/>
      <c r="I47" s="285"/>
      <c r="J47" s="279"/>
      <c r="K47" s="279"/>
      <c r="L47" s="279"/>
    </row>
    <row r="48" spans="2:15" x14ac:dyDescent="0.2">
      <c r="B48" s="290">
        <v>44939</v>
      </c>
      <c r="C48" s="289" t="s">
        <v>735</v>
      </c>
      <c r="D48" s="281" t="s">
        <v>724</v>
      </c>
      <c r="E48" s="280">
        <v>6018.81</v>
      </c>
      <c r="F48" s="280">
        <v>3275.77</v>
      </c>
      <c r="G48" s="285" t="s">
        <v>807</v>
      </c>
      <c r="H48" s="285"/>
      <c r="I48" s="285"/>
      <c r="J48" s="279"/>
      <c r="K48" s="279"/>
      <c r="L48" s="279"/>
    </row>
    <row r="49" spans="2:15" x14ac:dyDescent="0.2">
      <c r="B49" s="290">
        <v>44939</v>
      </c>
      <c r="C49" s="289" t="s">
        <v>806</v>
      </c>
      <c r="D49" s="281" t="s">
        <v>724</v>
      </c>
      <c r="E49" s="280">
        <v>492.21</v>
      </c>
      <c r="F49" s="280">
        <v>2681.02</v>
      </c>
      <c r="G49" s="285" t="s">
        <v>805</v>
      </c>
      <c r="H49" s="285"/>
      <c r="I49" s="285"/>
      <c r="J49" s="279"/>
      <c r="K49" s="279"/>
      <c r="L49" s="279"/>
    </row>
    <row r="50" spans="2:15" x14ac:dyDescent="0.2">
      <c r="B50" s="290">
        <v>44942</v>
      </c>
      <c r="C50" s="279" t="s">
        <v>804</v>
      </c>
      <c r="D50" s="281">
        <v>1217</v>
      </c>
      <c r="E50" s="280">
        <v>4176</v>
      </c>
      <c r="F50" s="280">
        <v>20000</v>
      </c>
      <c r="G50" s="285" t="s">
        <v>676</v>
      </c>
      <c r="H50" s="285"/>
      <c r="I50" s="285"/>
      <c r="J50" s="279"/>
      <c r="K50" s="279"/>
      <c r="L50" s="279"/>
    </row>
    <row r="51" spans="2:15" x14ac:dyDescent="0.2">
      <c r="B51" s="290">
        <v>44942</v>
      </c>
      <c r="C51" s="289" t="s">
        <v>803</v>
      </c>
      <c r="D51" s="281" t="s">
        <v>724</v>
      </c>
      <c r="E51" s="392">
        <v>2964</v>
      </c>
      <c r="F51" s="280">
        <v>5051.8</v>
      </c>
      <c r="G51" s="285" t="s">
        <v>802</v>
      </c>
      <c r="H51" s="285"/>
      <c r="I51" s="285"/>
      <c r="J51" s="279"/>
      <c r="K51" s="279"/>
      <c r="L51" s="279"/>
    </row>
    <row r="52" spans="2:15" x14ac:dyDescent="0.2">
      <c r="B52" s="290">
        <v>44942</v>
      </c>
      <c r="C52" s="289" t="s">
        <v>756</v>
      </c>
      <c r="D52" s="281" t="s">
        <v>724</v>
      </c>
      <c r="E52" s="397">
        <v>80.099999999999994</v>
      </c>
      <c r="F52" s="280">
        <v>4850.68</v>
      </c>
      <c r="G52" s="285" t="s">
        <v>801</v>
      </c>
      <c r="H52" s="285"/>
      <c r="I52" s="285"/>
      <c r="J52" s="279"/>
      <c r="K52" s="279"/>
      <c r="L52" s="279"/>
    </row>
    <row r="53" spans="2:15" x14ac:dyDescent="0.2">
      <c r="B53" s="290">
        <v>44942</v>
      </c>
      <c r="C53" s="289" t="s">
        <v>726</v>
      </c>
      <c r="D53" s="281" t="s">
        <v>724</v>
      </c>
      <c r="E53" s="280">
        <v>12.82</v>
      </c>
      <c r="F53" s="280">
        <v>57806</v>
      </c>
      <c r="G53" s="285" t="s">
        <v>800</v>
      </c>
      <c r="H53" s="285"/>
      <c r="I53" s="285"/>
      <c r="J53" s="279"/>
      <c r="K53" s="279"/>
      <c r="L53" s="279"/>
    </row>
    <row r="54" spans="2:15" x14ac:dyDescent="0.2">
      <c r="B54" s="290">
        <v>44942</v>
      </c>
      <c r="C54" s="289" t="s">
        <v>798</v>
      </c>
      <c r="D54" s="281" t="s">
        <v>724</v>
      </c>
      <c r="E54" s="280">
        <v>1710.86</v>
      </c>
      <c r="F54" s="280">
        <v>11470.1</v>
      </c>
      <c r="G54" s="285" t="s">
        <v>799</v>
      </c>
      <c r="H54" s="285"/>
      <c r="I54" s="285"/>
      <c r="J54" s="279"/>
      <c r="K54" s="279"/>
      <c r="L54" s="279"/>
    </row>
    <row r="55" spans="2:15" x14ac:dyDescent="0.2">
      <c r="B55" s="290">
        <v>44942</v>
      </c>
      <c r="C55" s="289" t="s">
        <v>798</v>
      </c>
      <c r="D55" s="281" t="s">
        <v>724</v>
      </c>
      <c r="E55" s="280">
        <v>7402.23</v>
      </c>
      <c r="F55" s="280">
        <v>963.7</v>
      </c>
      <c r="G55" s="285" t="s">
        <v>797</v>
      </c>
      <c r="H55" s="285"/>
      <c r="I55" s="285"/>
      <c r="J55" s="279"/>
      <c r="K55" s="279"/>
      <c r="L55" s="279"/>
    </row>
    <row r="56" spans="2:15" x14ac:dyDescent="0.2">
      <c r="B56" s="290">
        <v>44943</v>
      </c>
      <c r="C56" s="289" t="s">
        <v>796</v>
      </c>
      <c r="D56" s="281">
        <v>1216</v>
      </c>
      <c r="E56" s="280">
        <v>8380</v>
      </c>
      <c r="F56" s="280">
        <v>3262.88</v>
      </c>
      <c r="G56" s="285" t="s">
        <v>795</v>
      </c>
      <c r="H56" s="285"/>
      <c r="I56" s="285"/>
      <c r="J56" s="279"/>
      <c r="K56" s="279"/>
      <c r="L56" s="279"/>
      <c r="N56" s="315">
        <f>+E56*0.6</f>
        <v>5028</v>
      </c>
      <c r="O56" s="315">
        <f>+E56*0.4</f>
        <v>3352</v>
      </c>
    </row>
    <row r="57" spans="2:15" x14ac:dyDescent="0.2">
      <c r="B57" s="290">
        <v>44943</v>
      </c>
      <c r="C57" s="289" t="s">
        <v>725</v>
      </c>
      <c r="D57" s="281" t="s">
        <v>724</v>
      </c>
      <c r="E57" s="280">
        <v>250000</v>
      </c>
      <c r="F57" s="280">
        <v>4180.8999999999996</v>
      </c>
      <c r="G57" s="285" t="s">
        <v>794</v>
      </c>
      <c r="H57" s="285"/>
      <c r="I57" s="285"/>
      <c r="J57" s="279"/>
      <c r="K57" s="279"/>
      <c r="L57" s="279"/>
    </row>
    <row r="58" spans="2:15" x14ac:dyDescent="0.2">
      <c r="B58" s="290">
        <v>44944</v>
      </c>
      <c r="C58" s="289" t="s">
        <v>756</v>
      </c>
      <c r="D58" s="281" t="s">
        <v>724</v>
      </c>
      <c r="E58" s="397">
        <v>80.64</v>
      </c>
      <c r="F58" s="280">
        <v>5020.8500000000004</v>
      </c>
      <c r="G58" s="285" t="s">
        <v>793</v>
      </c>
      <c r="H58" s="285"/>
      <c r="I58" s="285"/>
      <c r="J58" s="279"/>
      <c r="K58" s="279"/>
      <c r="L58" s="279"/>
    </row>
    <row r="59" spans="2:15" x14ac:dyDescent="0.2">
      <c r="B59" s="290">
        <v>44944</v>
      </c>
      <c r="C59" s="289" t="s">
        <v>726</v>
      </c>
      <c r="D59" s="281" t="s">
        <v>724</v>
      </c>
      <c r="E59" s="280">
        <v>12.9</v>
      </c>
      <c r="F59" s="280">
        <v>766.34</v>
      </c>
      <c r="G59" s="285" t="s">
        <v>792</v>
      </c>
      <c r="H59" s="285"/>
      <c r="I59" s="285"/>
      <c r="J59" s="279"/>
      <c r="K59" s="279"/>
      <c r="L59" s="279"/>
    </row>
    <row r="60" spans="2:15" x14ac:dyDescent="0.2">
      <c r="B60" s="290">
        <v>44944</v>
      </c>
      <c r="C60" s="289" t="s">
        <v>725</v>
      </c>
      <c r="D60" s="281" t="s">
        <v>724</v>
      </c>
      <c r="E60" s="280">
        <v>250412.47</v>
      </c>
      <c r="F60" s="280">
        <v>11593.38</v>
      </c>
      <c r="G60" s="285" t="s">
        <v>791</v>
      </c>
      <c r="H60" s="285"/>
      <c r="I60" s="285"/>
      <c r="J60" s="279"/>
      <c r="K60" s="279"/>
      <c r="L60" s="279"/>
    </row>
    <row r="61" spans="2:15" x14ac:dyDescent="0.2">
      <c r="B61" s="290">
        <v>44944</v>
      </c>
      <c r="C61" s="289" t="s">
        <v>725</v>
      </c>
      <c r="D61" s="281" t="s">
        <v>724</v>
      </c>
      <c r="E61" s="280">
        <v>669209.41</v>
      </c>
      <c r="F61" s="280">
        <v>9531.52</v>
      </c>
      <c r="G61" s="285" t="s">
        <v>790</v>
      </c>
      <c r="H61" s="285"/>
      <c r="I61" s="285"/>
      <c r="J61" s="279"/>
      <c r="K61" s="279"/>
      <c r="L61" s="279"/>
    </row>
    <row r="62" spans="2:15" x14ac:dyDescent="0.2">
      <c r="B62" s="290">
        <v>44944</v>
      </c>
      <c r="C62" s="289" t="s">
        <v>789</v>
      </c>
      <c r="D62" s="281" t="s">
        <v>724</v>
      </c>
      <c r="E62" s="280">
        <v>534.41</v>
      </c>
      <c r="F62" s="280">
        <v>19570.650000000001</v>
      </c>
      <c r="G62" s="285" t="s">
        <v>788</v>
      </c>
      <c r="H62" s="285"/>
      <c r="I62" s="285"/>
      <c r="J62" s="279"/>
      <c r="K62" s="279"/>
      <c r="L62" s="279"/>
    </row>
    <row r="63" spans="2:15" x14ac:dyDescent="0.2">
      <c r="B63" s="290">
        <v>44945</v>
      </c>
      <c r="C63" s="289" t="s">
        <v>756</v>
      </c>
      <c r="D63" s="281" t="s">
        <v>724</v>
      </c>
      <c r="E63" s="397">
        <v>52.26</v>
      </c>
      <c r="F63" s="280">
        <v>23424.2</v>
      </c>
      <c r="G63" s="285" t="s">
        <v>787</v>
      </c>
      <c r="H63" s="285"/>
      <c r="I63" s="285"/>
      <c r="J63" s="279"/>
      <c r="K63" s="279"/>
      <c r="L63" s="279"/>
    </row>
    <row r="64" spans="2:15" x14ac:dyDescent="0.2">
      <c r="B64" s="290">
        <v>44945</v>
      </c>
      <c r="C64" s="289" t="s">
        <v>726</v>
      </c>
      <c r="D64" s="281" t="s">
        <v>724</v>
      </c>
      <c r="E64" s="280">
        <v>8.36</v>
      </c>
      <c r="F64" s="280">
        <v>10000</v>
      </c>
      <c r="G64" s="285" t="s">
        <v>676</v>
      </c>
      <c r="H64" s="285"/>
      <c r="I64" s="285"/>
      <c r="J64" s="279"/>
      <c r="K64" s="279"/>
      <c r="L64" s="279"/>
    </row>
    <row r="65" spans="1:12" x14ac:dyDescent="0.2">
      <c r="B65" s="290">
        <v>44945</v>
      </c>
      <c r="C65" s="289" t="s">
        <v>756</v>
      </c>
      <c r="D65" s="281" t="s">
        <v>724</v>
      </c>
      <c r="E65" s="397">
        <v>60.43</v>
      </c>
      <c r="F65" s="280">
        <v>7484.41</v>
      </c>
      <c r="G65" s="285" t="s">
        <v>786</v>
      </c>
      <c r="H65" s="285"/>
      <c r="I65" s="285"/>
      <c r="J65" s="279"/>
      <c r="K65" s="279"/>
      <c r="L65" s="279"/>
    </row>
    <row r="66" spans="1:12" x14ac:dyDescent="0.2">
      <c r="A66" s="294"/>
      <c r="B66" s="290">
        <v>44945</v>
      </c>
      <c r="C66" s="289" t="s">
        <v>726</v>
      </c>
      <c r="D66" s="281" t="s">
        <v>785</v>
      </c>
      <c r="E66" s="280">
        <v>9.67</v>
      </c>
      <c r="F66" s="280">
        <v>20207.2</v>
      </c>
      <c r="G66" s="285" t="s">
        <v>784</v>
      </c>
      <c r="H66" s="285"/>
      <c r="I66" s="285"/>
      <c r="J66" s="279"/>
      <c r="K66" s="279"/>
      <c r="L66" s="279"/>
    </row>
    <row r="67" spans="1:12" x14ac:dyDescent="0.2">
      <c r="B67" s="290">
        <v>44945</v>
      </c>
      <c r="C67" s="289" t="s">
        <v>2030</v>
      </c>
      <c r="D67" s="281" t="s">
        <v>724</v>
      </c>
      <c r="E67" s="293">
        <v>8000</v>
      </c>
      <c r="F67" s="280">
        <v>33420.839999999997</v>
      </c>
      <c r="G67" s="285" t="s">
        <v>783</v>
      </c>
      <c r="H67" s="285"/>
      <c r="I67" s="285"/>
      <c r="J67" s="279"/>
      <c r="K67" s="279"/>
      <c r="L67" s="279"/>
    </row>
    <row r="68" spans="1:12" x14ac:dyDescent="0.2">
      <c r="B68" s="290">
        <v>44946</v>
      </c>
      <c r="C68" s="289" t="s">
        <v>725</v>
      </c>
      <c r="D68" s="281" t="s">
        <v>724</v>
      </c>
      <c r="E68" s="280">
        <v>600000</v>
      </c>
      <c r="F68" s="282">
        <v>871</v>
      </c>
      <c r="G68" s="285" t="s">
        <v>782</v>
      </c>
      <c r="H68" s="285"/>
      <c r="I68" s="285"/>
      <c r="J68" s="279"/>
      <c r="K68" s="279"/>
      <c r="L68" s="279"/>
    </row>
    <row r="69" spans="1:12" x14ac:dyDescent="0.2">
      <c r="B69" s="290">
        <v>44946</v>
      </c>
      <c r="C69" s="289" t="s">
        <v>758</v>
      </c>
      <c r="D69" s="281" t="s">
        <v>724</v>
      </c>
      <c r="E69" s="393">
        <v>26852.52</v>
      </c>
      <c r="F69" s="280">
        <v>1085.8800000000001</v>
      </c>
      <c r="G69" s="285" t="s">
        <v>781</v>
      </c>
      <c r="H69" s="285"/>
      <c r="I69" s="285"/>
      <c r="J69" s="279"/>
      <c r="K69" s="279"/>
      <c r="L69" s="279"/>
    </row>
    <row r="70" spans="1:12" x14ac:dyDescent="0.2">
      <c r="B70" s="290">
        <v>44949</v>
      </c>
      <c r="C70" s="289" t="s">
        <v>780</v>
      </c>
      <c r="D70" s="281" t="s">
        <v>724</v>
      </c>
      <c r="E70" s="280">
        <v>1298.97</v>
      </c>
      <c r="F70" s="280">
        <v>43395.83</v>
      </c>
      <c r="G70" s="285" t="s">
        <v>779</v>
      </c>
      <c r="H70" s="285"/>
      <c r="I70" s="285"/>
      <c r="J70" s="279"/>
      <c r="K70" s="279"/>
      <c r="L70" s="279"/>
    </row>
    <row r="71" spans="1:12" x14ac:dyDescent="0.2">
      <c r="B71" s="290">
        <v>44949</v>
      </c>
      <c r="C71" s="289" t="s">
        <v>778</v>
      </c>
      <c r="D71" s="281" t="s">
        <v>724</v>
      </c>
      <c r="E71" s="392">
        <v>4574</v>
      </c>
      <c r="F71" s="280">
        <v>1497.01</v>
      </c>
      <c r="G71" s="285" t="s">
        <v>777</v>
      </c>
      <c r="H71" s="285"/>
      <c r="I71" s="285"/>
      <c r="J71" s="279"/>
      <c r="K71" s="279"/>
      <c r="L71" s="279"/>
    </row>
    <row r="72" spans="1:12" x14ac:dyDescent="0.2">
      <c r="B72" s="290">
        <v>44949</v>
      </c>
      <c r="C72" s="289" t="s">
        <v>756</v>
      </c>
      <c r="D72" s="281" t="s">
        <v>724</v>
      </c>
      <c r="E72" s="397">
        <v>557.91</v>
      </c>
      <c r="F72" s="280">
        <v>15619.41</v>
      </c>
      <c r="G72" s="285" t="s">
        <v>776</v>
      </c>
      <c r="H72" s="285"/>
      <c r="I72" s="285"/>
      <c r="J72" s="279"/>
      <c r="K72" s="279"/>
      <c r="L72" s="279"/>
    </row>
    <row r="73" spans="1:12" x14ac:dyDescent="0.2">
      <c r="B73" s="290">
        <v>44949</v>
      </c>
      <c r="C73" s="289" t="s">
        <v>726</v>
      </c>
      <c r="D73" s="281" t="s">
        <v>724</v>
      </c>
      <c r="E73" s="280">
        <v>89.27</v>
      </c>
      <c r="F73" s="280">
        <v>14600.87</v>
      </c>
      <c r="G73" s="285" t="s">
        <v>775</v>
      </c>
      <c r="H73" s="285"/>
      <c r="I73" s="285"/>
      <c r="J73" s="279"/>
      <c r="K73" s="279"/>
      <c r="L73" s="279"/>
    </row>
    <row r="74" spans="1:12" x14ac:dyDescent="0.2">
      <c r="B74" s="290">
        <v>44949</v>
      </c>
      <c r="C74" s="289" t="s">
        <v>725</v>
      </c>
      <c r="D74" s="281" t="s">
        <v>724</v>
      </c>
      <c r="E74" s="280">
        <v>1269885.68</v>
      </c>
      <c r="F74" s="280">
        <v>30135.91</v>
      </c>
      <c r="G74" s="285" t="s">
        <v>774</v>
      </c>
      <c r="H74" s="285"/>
      <c r="I74" s="285"/>
      <c r="J74" s="279"/>
      <c r="K74" s="279"/>
      <c r="L74" s="279"/>
    </row>
    <row r="75" spans="1:12" x14ac:dyDescent="0.2">
      <c r="B75" s="290">
        <v>44950</v>
      </c>
      <c r="C75" s="289" t="s">
        <v>756</v>
      </c>
      <c r="D75" s="281" t="s">
        <v>724</v>
      </c>
      <c r="E75" s="397">
        <v>14.85</v>
      </c>
      <c r="F75" s="280">
        <v>13542.08</v>
      </c>
      <c r="G75" s="285" t="s">
        <v>773</v>
      </c>
      <c r="H75" s="285"/>
      <c r="I75" s="285"/>
      <c r="J75" s="279"/>
      <c r="K75" s="279"/>
      <c r="L75" s="279"/>
    </row>
    <row r="76" spans="1:12" x14ac:dyDescent="0.2">
      <c r="B76" s="290">
        <v>44950</v>
      </c>
      <c r="C76" s="289" t="s">
        <v>726</v>
      </c>
      <c r="D76" s="281" t="s">
        <v>724</v>
      </c>
      <c r="E76" s="280">
        <v>2.38</v>
      </c>
      <c r="F76" s="280">
        <v>1555.82</v>
      </c>
      <c r="G76" s="285" t="s">
        <v>772</v>
      </c>
      <c r="H76" s="285"/>
      <c r="I76" s="285"/>
      <c r="J76" s="279"/>
      <c r="K76" s="279"/>
      <c r="L76" s="279"/>
    </row>
    <row r="77" spans="1:12" ht="12.75" customHeight="1" x14ac:dyDescent="0.2">
      <c r="B77" s="401">
        <v>44950</v>
      </c>
      <c r="C77" s="402" t="s">
        <v>771</v>
      </c>
      <c r="D77" s="403">
        <v>1218</v>
      </c>
      <c r="E77" s="404">
        <v>32480</v>
      </c>
      <c r="F77" s="280">
        <v>47626.06</v>
      </c>
      <c r="G77" s="285" t="s">
        <v>770</v>
      </c>
      <c r="H77" s="285"/>
      <c r="I77" s="285"/>
      <c r="J77" s="279"/>
      <c r="K77" s="279"/>
      <c r="L77" s="279"/>
    </row>
    <row r="78" spans="1:12" x14ac:dyDescent="0.2">
      <c r="B78" s="290">
        <v>44951</v>
      </c>
      <c r="C78" s="289" t="s">
        <v>769</v>
      </c>
      <c r="D78" s="281" t="s">
        <v>724</v>
      </c>
      <c r="E78" s="280">
        <v>7160</v>
      </c>
      <c r="F78" s="280">
        <v>1173.8399999999999</v>
      </c>
      <c r="G78" s="285" t="s">
        <v>768</v>
      </c>
      <c r="H78" s="285"/>
      <c r="I78" s="285"/>
      <c r="J78" s="279"/>
      <c r="K78" s="279"/>
      <c r="L78" s="279"/>
    </row>
    <row r="79" spans="1:12" x14ac:dyDescent="0.2">
      <c r="B79" s="290">
        <v>44951</v>
      </c>
      <c r="C79" s="289" t="s">
        <v>756</v>
      </c>
      <c r="D79" s="281" t="s">
        <v>724</v>
      </c>
      <c r="E79" s="397">
        <v>67.08</v>
      </c>
      <c r="F79" s="280">
        <v>2858.48</v>
      </c>
      <c r="G79" s="285" t="s">
        <v>767</v>
      </c>
      <c r="H79" s="285"/>
      <c r="I79" s="285"/>
      <c r="J79" s="279"/>
      <c r="K79" s="279"/>
      <c r="L79" s="279"/>
    </row>
    <row r="80" spans="1:12" x14ac:dyDescent="0.2">
      <c r="B80" s="290">
        <v>44951</v>
      </c>
      <c r="C80" s="289" t="s">
        <v>726</v>
      </c>
      <c r="D80" s="281" t="s">
        <v>724</v>
      </c>
      <c r="E80" s="280">
        <v>10.88</v>
      </c>
      <c r="F80" s="280">
        <v>2856.55</v>
      </c>
      <c r="G80" s="285" t="s">
        <v>766</v>
      </c>
      <c r="H80" s="285"/>
      <c r="I80" s="285"/>
      <c r="J80" s="279"/>
      <c r="K80" s="279"/>
      <c r="L80" s="279"/>
    </row>
    <row r="81" spans="2:12" x14ac:dyDescent="0.2">
      <c r="B81" s="290">
        <v>44952</v>
      </c>
      <c r="C81" s="289" t="s">
        <v>765</v>
      </c>
      <c r="D81" s="281" t="s">
        <v>724</v>
      </c>
      <c r="E81" s="280">
        <v>20000</v>
      </c>
      <c r="F81" s="280">
        <v>2540.66</v>
      </c>
      <c r="G81" s="285" t="s">
        <v>764</v>
      </c>
      <c r="H81" s="285"/>
      <c r="I81" s="285"/>
      <c r="J81" s="279"/>
      <c r="K81" s="279"/>
      <c r="L81" s="279"/>
    </row>
    <row r="82" spans="2:12" x14ac:dyDescent="0.2">
      <c r="B82" s="290">
        <v>44953</v>
      </c>
      <c r="C82" s="289" t="s">
        <v>756</v>
      </c>
      <c r="D82" s="281" t="s">
        <v>724</v>
      </c>
      <c r="E82" s="397">
        <v>17.54</v>
      </c>
      <c r="F82" s="280">
        <v>673.04</v>
      </c>
      <c r="G82" s="285" t="s">
        <v>763</v>
      </c>
      <c r="H82" s="285"/>
      <c r="I82" s="285"/>
      <c r="J82" s="279"/>
      <c r="K82" s="279"/>
      <c r="L82" s="279"/>
    </row>
    <row r="83" spans="2:12" x14ac:dyDescent="0.2">
      <c r="B83" s="290">
        <v>44953</v>
      </c>
      <c r="C83" s="289" t="s">
        <v>726</v>
      </c>
      <c r="D83" s="281" t="s">
        <v>724</v>
      </c>
      <c r="E83" s="280">
        <v>2.81</v>
      </c>
      <c r="F83" s="280">
        <v>5103.6000000000004</v>
      </c>
      <c r="G83" s="285" t="s">
        <v>762</v>
      </c>
      <c r="H83" s="285"/>
      <c r="I83" s="285"/>
      <c r="J83" s="279"/>
      <c r="K83" s="279"/>
      <c r="L83" s="279"/>
    </row>
    <row r="84" spans="2:12" x14ac:dyDescent="0.2">
      <c r="B84" s="290">
        <v>44953</v>
      </c>
      <c r="C84" s="289" t="s">
        <v>725</v>
      </c>
      <c r="D84" s="281" t="s">
        <v>724</v>
      </c>
      <c r="E84" s="280">
        <v>558113.48</v>
      </c>
      <c r="F84" s="280">
        <v>19174.8</v>
      </c>
      <c r="G84" s="285" t="s">
        <v>761</v>
      </c>
      <c r="H84" s="285"/>
      <c r="I84" s="285"/>
      <c r="J84" s="279"/>
      <c r="K84" s="279"/>
      <c r="L84" s="279"/>
    </row>
    <row r="85" spans="2:12" x14ac:dyDescent="0.2">
      <c r="B85" s="290">
        <v>44953</v>
      </c>
      <c r="C85" s="289" t="s">
        <v>760</v>
      </c>
      <c r="D85" s="281" t="s">
        <v>724</v>
      </c>
      <c r="E85" s="280">
        <v>2974.43</v>
      </c>
      <c r="F85" s="280">
        <v>9035.52</v>
      </c>
      <c r="G85" s="285" t="s">
        <v>759</v>
      </c>
      <c r="H85" s="285"/>
      <c r="I85" s="285"/>
      <c r="J85" s="279"/>
      <c r="K85" s="279"/>
      <c r="L85" s="279"/>
    </row>
    <row r="86" spans="2:12" x14ac:dyDescent="0.2">
      <c r="B86" s="290">
        <v>44953</v>
      </c>
      <c r="C86" s="289" t="s">
        <v>758</v>
      </c>
      <c r="D86" s="281" t="s">
        <v>724</v>
      </c>
      <c r="E86" s="393">
        <v>27232.58</v>
      </c>
      <c r="F86" s="280">
        <v>6616.69</v>
      </c>
      <c r="G86" s="285" t="s">
        <v>757</v>
      </c>
      <c r="H86" s="285"/>
      <c r="I86" s="285"/>
      <c r="J86" s="279"/>
      <c r="K86" s="279"/>
      <c r="L86" s="279"/>
    </row>
    <row r="87" spans="2:12" x14ac:dyDescent="0.2">
      <c r="B87" s="290">
        <v>44956</v>
      </c>
      <c r="C87" s="289" t="s">
        <v>756</v>
      </c>
      <c r="D87" s="281" t="s">
        <v>724</v>
      </c>
      <c r="E87" s="397">
        <v>16.260000000000002</v>
      </c>
      <c r="F87" s="280">
        <v>29857.85</v>
      </c>
      <c r="G87" s="285" t="s">
        <v>755</v>
      </c>
      <c r="H87" s="285"/>
      <c r="I87" s="285"/>
      <c r="J87" s="279"/>
      <c r="K87" s="279"/>
      <c r="L87" s="279"/>
    </row>
    <row r="88" spans="2:12" x14ac:dyDescent="0.2">
      <c r="B88" s="290">
        <v>44956</v>
      </c>
      <c r="C88" s="289" t="s">
        <v>726</v>
      </c>
      <c r="D88" s="281" t="s">
        <v>724</v>
      </c>
      <c r="E88" s="280">
        <v>2.6</v>
      </c>
      <c r="F88" s="280">
        <v>8252.26</v>
      </c>
      <c r="G88" s="285" t="s">
        <v>754</v>
      </c>
      <c r="H88" s="285"/>
      <c r="I88" s="285"/>
      <c r="J88" s="279"/>
      <c r="K88" s="279"/>
      <c r="L88" s="279"/>
    </row>
    <row r="89" spans="2:12" x14ac:dyDescent="0.2">
      <c r="B89" s="290">
        <v>44956</v>
      </c>
      <c r="C89" s="289" t="s">
        <v>753</v>
      </c>
      <c r="D89" s="281" t="s">
        <v>724</v>
      </c>
      <c r="E89" s="280">
        <v>64263.199999999997</v>
      </c>
      <c r="F89" s="280">
        <v>16569.98</v>
      </c>
      <c r="G89" s="285" t="s">
        <v>752</v>
      </c>
      <c r="H89" s="285"/>
      <c r="I89" s="285"/>
      <c r="J89" s="279"/>
      <c r="K89" s="279"/>
      <c r="L89" s="279"/>
    </row>
    <row r="90" spans="2:12" x14ac:dyDescent="0.2">
      <c r="B90" s="290">
        <v>44956</v>
      </c>
      <c r="C90" s="289" t="s">
        <v>751</v>
      </c>
      <c r="D90" s="281" t="s">
        <v>724</v>
      </c>
      <c r="E90" s="392">
        <v>2962</v>
      </c>
      <c r="F90" s="280">
        <v>6586.07</v>
      </c>
      <c r="G90" s="285" t="s">
        <v>750</v>
      </c>
      <c r="H90" s="285"/>
      <c r="I90" s="285"/>
      <c r="J90" s="279"/>
      <c r="K90" s="279"/>
      <c r="L90" s="279"/>
    </row>
    <row r="91" spans="2:12" x14ac:dyDescent="0.2">
      <c r="B91" s="290">
        <v>44956</v>
      </c>
      <c r="C91" s="289" t="s">
        <v>749</v>
      </c>
      <c r="D91" s="281" t="s">
        <v>724</v>
      </c>
      <c r="E91" s="280">
        <v>1500</v>
      </c>
      <c r="F91" s="280">
        <v>3000</v>
      </c>
      <c r="G91" s="285" t="s">
        <v>748</v>
      </c>
      <c r="H91" s="285"/>
      <c r="I91" s="285"/>
      <c r="J91" s="279"/>
      <c r="K91" s="279"/>
      <c r="L91" s="279"/>
    </row>
    <row r="92" spans="2:12" x14ac:dyDescent="0.2">
      <c r="B92" s="290">
        <v>44956</v>
      </c>
      <c r="C92" s="289" t="s">
        <v>747</v>
      </c>
      <c r="D92" s="281" t="s">
        <v>746</v>
      </c>
      <c r="E92" s="397">
        <v>1156</v>
      </c>
      <c r="F92" s="280">
        <v>11485.16</v>
      </c>
      <c r="G92" s="285" t="s">
        <v>745</v>
      </c>
      <c r="H92" s="285"/>
      <c r="I92" s="285"/>
      <c r="J92" s="279"/>
      <c r="K92" s="279"/>
      <c r="L92" s="279"/>
    </row>
    <row r="93" spans="2:12" x14ac:dyDescent="0.2">
      <c r="B93" s="290">
        <v>44956</v>
      </c>
      <c r="C93" s="289" t="s">
        <v>726</v>
      </c>
      <c r="D93" s="281" t="s">
        <v>724</v>
      </c>
      <c r="E93" s="280">
        <v>184.96</v>
      </c>
      <c r="F93" s="280">
        <v>32546.38</v>
      </c>
      <c r="G93" s="285" t="s">
        <v>744</v>
      </c>
      <c r="H93" s="285"/>
      <c r="I93" s="285"/>
      <c r="J93" s="279"/>
      <c r="K93" s="279"/>
      <c r="L93" s="279"/>
    </row>
    <row r="94" spans="2:12" x14ac:dyDescent="0.2">
      <c r="B94" s="290">
        <v>44956</v>
      </c>
      <c r="C94" s="289" t="s">
        <v>725</v>
      </c>
      <c r="D94" s="281" t="s">
        <v>724</v>
      </c>
      <c r="E94" s="280">
        <v>1000000</v>
      </c>
      <c r="F94" s="280">
        <v>10922.58</v>
      </c>
      <c r="G94" s="285" t="s">
        <v>743</v>
      </c>
      <c r="H94" s="285"/>
      <c r="I94" s="285"/>
      <c r="J94" s="279"/>
      <c r="K94" s="279"/>
      <c r="L94" s="279"/>
    </row>
    <row r="95" spans="2:12" x14ac:dyDescent="0.2">
      <c r="B95" s="290">
        <v>44957</v>
      </c>
      <c r="C95" s="289" t="s">
        <v>742</v>
      </c>
      <c r="D95" s="281" t="s">
        <v>724</v>
      </c>
      <c r="E95" s="280">
        <v>4500</v>
      </c>
      <c r="F95" s="280">
        <v>27396</v>
      </c>
      <c r="G95" s="285" t="s">
        <v>741</v>
      </c>
      <c r="H95" s="285"/>
      <c r="I95" s="285"/>
      <c r="J95" s="279"/>
      <c r="K95" s="279"/>
      <c r="L95" s="279"/>
    </row>
    <row r="96" spans="2:12" x14ac:dyDescent="0.2">
      <c r="B96" s="290">
        <v>44957</v>
      </c>
      <c r="C96" s="279" t="s">
        <v>739</v>
      </c>
      <c r="D96" s="281" t="s">
        <v>724</v>
      </c>
      <c r="E96" s="280">
        <v>230000</v>
      </c>
      <c r="F96" s="280">
        <v>2412.86</v>
      </c>
      <c r="G96" s="285" t="s">
        <v>740</v>
      </c>
      <c r="H96" s="285"/>
      <c r="I96" s="285"/>
      <c r="J96" s="279"/>
      <c r="K96" s="279"/>
      <c r="L96" s="279"/>
    </row>
    <row r="97" spans="2:12" x14ac:dyDescent="0.2">
      <c r="B97" s="290">
        <v>44957</v>
      </c>
      <c r="C97" s="289" t="s">
        <v>739</v>
      </c>
      <c r="D97" s="281" t="s">
        <v>724</v>
      </c>
      <c r="E97" s="280">
        <v>266000</v>
      </c>
      <c r="F97" s="280">
        <v>5051.8</v>
      </c>
      <c r="G97" s="285" t="s">
        <v>738</v>
      </c>
      <c r="H97" s="285"/>
      <c r="I97" s="285"/>
      <c r="J97" s="279"/>
      <c r="K97" s="279"/>
      <c r="L97" s="279"/>
    </row>
    <row r="98" spans="2:12" x14ac:dyDescent="0.2">
      <c r="B98" s="290">
        <v>44957</v>
      </c>
      <c r="C98" s="289" t="s">
        <v>737</v>
      </c>
      <c r="D98" s="281" t="s">
        <v>724</v>
      </c>
      <c r="E98" s="280">
        <v>368859.62</v>
      </c>
      <c r="F98" s="280">
        <v>4562.42</v>
      </c>
      <c r="G98" s="285" t="s">
        <v>736</v>
      </c>
      <c r="H98" s="285"/>
      <c r="I98" s="285"/>
      <c r="J98" s="279"/>
      <c r="K98" s="279"/>
      <c r="L98" s="279"/>
    </row>
    <row r="99" spans="2:12" x14ac:dyDescent="0.2">
      <c r="B99" s="290">
        <v>44957</v>
      </c>
      <c r="C99" s="289" t="s">
        <v>735</v>
      </c>
      <c r="D99" s="281" t="s">
        <v>724</v>
      </c>
      <c r="E99" s="280">
        <v>51567.97</v>
      </c>
      <c r="F99" s="280">
        <v>28982.92</v>
      </c>
      <c r="G99" s="285" t="s">
        <v>734</v>
      </c>
      <c r="H99" s="285"/>
      <c r="I99" s="285"/>
      <c r="J99" s="279"/>
      <c r="K99" s="279"/>
      <c r="L99" s="279"/>
    </row>
    <row r="100" spans="2:12" x14ac:dyDescent="0.2">
      <c r="B100" s="290">
        <v>44957</v>
      </c>
      <c r="C100" s="289" t="s">
        <v>733</v>
      </c>
      <c r="D100" s="281" t="s">
        <v>724</v>
      </c>
      <c r="E100" s="280">
        <v>5800.01</v>
      </c>
      <c r="F100" s="280">
        <v>4268.63</v>
      </c>
      <c r="G100" s="285" t="s">
        <v>732</v>
      </c>
      <c r="H100" s="285"/>
      <c r="I100" s="285"/>
      <c r="J100" s="279"/>
      <c r="K100" s="279"/>
      <c r="L100" s="279"/>
    </row>
    <row r="101" spans="2:12" x14ac:dyDescent="0.2">
      <c r="B101" s="290">
        <v>44957</v>
      </c>
      <c r="C101" s="289" t="s">
        <v>731</v>
      </c>
      <c r="D101" s="281" t="s">
        <v>724</v>
      </c>
      <c r="E101" s="280">
        <v>2500</v>
      </c>
      <c r="F101" s="280">
        <v>10198.85</v>
      </c>
      <c r="G101" s="285" t="s">
        <v>730</v>
      </c>
      <c r="H101" s="285"/>
      <c r="I101" s="285"/>
      <c r="J101" s="279"/>
      <c r="K101" s="279"/>
      <c r="L101" s="279"/>
    </row>
    <row r="102" spans="2:12" x14ac:dyDescent="0.2">
      <c r="B102" s="290">
        <v>44957</v>
      </c>
      <c r="C102" s="289" t="s">
        <v>726</v>
      </c>
      <c r="D102" s="281" t="s">
        <v>724</v>
      </c>
      <c r="E102" s="280">
        <v>400</v>
      </c>
      <c r="F102" s="280">
        <v>35157.339999999997</v>
      </c>
      <c r="G102" s="285" t="s">
        <v>729</v>
      </c>
      <c r="H102" s="285"/>
      <c r="I102" s="285"/>
      <c r="J102" s="279"/>
      <c r="K102" s="279"/>
      <c r="L102" s="279"/>
    </row>
    <row r="103" spans="2:12" x14ac:dyDescent="0.2">
      <c r="B103" s="290">
        <v>44957</v>
      </c>
      <c r="C103" s="289" t="s">
        <v>728</v>
      </c>
      <c r="D103" s="281" t="s">
        <v>724</v>
      </c>
      <c r="E103" s="397">
        <v>600</v>
      </c>
      <c r="F103" s="282">
        <v>4042</v>
      </c>
      <c r="G103" s="285" t="s">
        <v>727</v>
      </c>
      <c r="H103" s="285"/>
      <c r="I103" s="285"/>
      <c r="J103" s="279"/>
      <c r="K103" s="279"/>
      <c r="L103" s="279"/>
    </row>
    <row r="104" spans="2:12" x14ac:dyDescent="0.2">
      <c r="B104" s="290">
        <v>44957</v>
      </c>
      <c r="C104" s="289" t="s">
        <v>726</v>
      </c>
      <c r="D104" s="281" t="s">
        <v>724</v>
      </c>
      <c r="E104" s="280">
        <v>96</v>
      </c>
      <c r="F104" s="282">
        <v>5000</v>
      </c>
      <c r="G104" s="285" t="s">
        <v>715</v>
      </c>
      <c r="H104" s="285"/>
      <c r="I104" s="285"/>
      <c r="J104" s="279"/>
      <c r="K104" s="279"/>
      <c r="L104" s="279"/>
    </row>
    <row r="105" spans="2:12" x14ac:dyDescent="0.2">
      <c r="B105" s="290">
        <v>44957</v>
      </c>
      <c r="C105" s="289" t="s">
        <v>725</v>
      </c>
      <c r="D105" s="281" t="s">
        <v>724</v>
      </c>
      <c r="E105" s="280">
        <v>200000.85</v>
      </c>
      <c r="F105" s="282">
        <v>871</v>
      </c>
      <c r="G105" s="285" t="s">
        <v>561</v>
      </c>
      <c r="H105" s="285"/>
      <c r="I105" s="285"/>
      <c r="J105" s="279"/>
      <c r="K105" s="279"/>
      <c r="L105" s="279"/>
    </row>
    <row r="106" spans="2:12" x14ac:dyDescent="0.2">
      <c r="B106" s="290"/>
      <c r="C106" s="289"/>
      <c r="F106" s="280">
        <v>10000</v>
      </c>
      <c r="G106" s="285" t="s">
        <v>676</v>
      </c>
      <c r="H106" s="285"/>
      <c r="I106" s="285"/>
      <c r="J106" s="279"/>
      <c r="K106" s="279"/>
      <c r="L106" s="279"/>
    </row>
    <row r="107" spans="2:12" x14ac:dyDescent="0.2">
      <c r="B107" s="290"/>
      <c r="C107" s="289"/>
      <c r="F107" s="280">
        <v>7367.37</v>
      </c>
      <c r="G107" s="285" t="s">
        <v>723</v>
      </c>
      <c r="H107" s="285"/>
      <c r="I107" s="285"/>
      <c r="J107" s="279"/>
      <c r="K107" s="279"/>
      <c r="L107" s="279"/>
    </row>
    <row r="108" spans="2:12" x14ac:dyDescent="0.2">
      <c r="B108" s="290"/>
      <c r="C108" s="289"/>
      <c r="F108" s="280">
        <v>5145.6400000000003</v>
      </c>
      <c r="G108" s="285" t="s">
        <v>722</v>
      </c>
      <c r="H108" s="285"/>
      <c r="I108" s="285"/>
      <c r="J108" s="279"/>
      <c r="K108" s="279"/>
      <c r="L108" s="279"/>
    </row>
    <row r="109" spans="2:12" x14ac:dyDescent="0.2">
      <c r="B109" s="290"/>
      <c r="C109" s="289"/>
      <c r="F109" s="280">
        <v>9693.4599999999991</v>
      </c>
      <c r="G109" s="285" t="s">
        <v>721</v>
      </c>
      <c r="H109" s="285"/>
      <c r="I109" s="285"/>
      <c r="J109" s="279"/>
      <c r="K109" s="279"/>
      <c r="L109" s="279"/>
    </row>
    <row r="110" spans="2:12" x14ac:dyDescent="0.2">
      <c r="B110" s="290"/>
      <c r="C110" s="289"/>
      <c r="F110" s="280">
        <v>10344.15</v>
      </c>
      <c r="G110" s="285" t="s">
        <v>720</v>
      </c>
      <c r="H110" s="285"/>
      <c r="I110" s="285"/>
      <c r="J110" s="279"/>
      <c r="K110" s="279"/>
      <c r="L110" s="279"/>
    </row>
    <row r="111" spans="2:12" x14ac:dyDescent="0.2">
      <c r="B111" s="290"/>
      <c r="C111" s="289"/>
      <c r="F111" s="280">
        <v>21187.71</v>
      </c>
      <c r="G111" s="285" t="s">
        <v>719</v>
      </c>
      <c r="H111" s="285"/>
      <c r="I111" s="285"/>
      <c r="J111" s="279"/>
      <c r="K111" s="279"/>
      <c r="L111" s="279"/>
    </row>
    <row r="112" spans="2:12" x14ac:dyDescent="0.2">
      <c r="B112" s="290"/>
      <c r="C112" s="289"/>
      <c r="F112" s="280">
        <v>21845.16</v>
      </c>
      <c r="G112" s="285" t="s">
        <v>718</v>
      </c>
      <c r="H112" s="285"/>
      <c r="I112" s="285"/>
      <c r="J112" s="279"/>
      <c r="K112" s="279"/>
      <c r="L112" s="279"/>
    </row>
    <row r="113" spans="2:12" x14ac:dyDescent="0.2">
      <c r="B113" s="290"/>
      <c r="C113" s="289"/>
      <c r="F113" s="360">
        <v>4233.18</v>
      </c>
      <c r="G113" s="361" t="s">
        <v>717</v>
      </c>
      <c r="H113" s="285"/>
      <c r="I113" s="285"/>
      <c r="J113" s="279"/>
      <c r="K113" s="279"/>
      <c r="L113" s="279"/>
    </row>
    <row r="114" spans="2:12" x14ac:dyDescent="0.2">
      <c r="B114" s="290"/>
      <c r="C114" s="289"/>
      <c r="F114" s="280">
        <v>77375.45</v>
      </c>
      <c r="G114" s="285" t="s">
        <v>716</v>
      </c>
      <c r="H114" s="285"/>
      <c r="I114" s="285"/>
      <c r="J114" s="279"/>
      <c r="K114" s="279"/>
      <c r="L114" s="279"/>
    </row>
    <row r="115" spans="2:12" x14ac:dyDescent="0.2">
      <c r="B115" s="290"/>
      <c r="C115" s="289"/>
      <c r="F115" s="282">
        <v>5000</v>
      </c>
      <c r="G115" s="285" t="s">
        <v>715</v>
      </c>
      <c r="H115" s="285"/>
      <c r="I115" s="285"/>
      <c r="J115" s="279"/>
      <c r="K115" s="279"/>
      <c r="L115" s="279"/>
    </row>
    <row r="116" spans="2:12" x14ac:dyDescent="0.2">
      <c r="B116" s="290"/>
      <c r="C116" s="289"/>
      <c r="F116" s="282">
        <v>568</v>
      </c>
      <c r="G116" s="285" t="s">
        <v>715</v>
      </c>
      <c r="H116" s="285"/>
      <c r="I116" s="285"/>
      <c r="J116" s="279"/>
      <c r="K116" s="279"/>
      <c r="L116" s="279"/>
    </row>
    <row r="117" spans="2:12" x14ac:dyDescent="0.2">
      <c r="B117" s="290"/>
      <c r="C117" s="289"/>
      <c r="F117" s="280">
        <v>50000</v>
      </c>
      <c r="G117" s="285" t="s">
        <v>714</v>
      </c>
      <c r="H117" s="285"/>
      <c r="I117" s="285"/>
      <c r="J117" s="279"/>
      <c r="K117" s="279"/>
      <c r="L117" s="279"/>
    </row>
    <row r="118" spans="2:12" x14ac:dyDescent="0.2">
      <c r="B118" s="290"/>
      <c r="C118" s="289"/>
      <c r="F118" s="280">
        <v>40008.400000000001</v>
      </c>
      <c r="G118" s="285" t="s">
        <v>713</v>
      </c>
      <c r="H118" s="285"/>
      <c r="I118" s="285"/>
      <c r="J118" s="279"/>
      <c r="K118" s="279"/>
      <c r="L118" s="279"/>
    </row>
    <row r="119" spans="2:12" x14ac:dyDescent="0.2">
      <c r="B119" s="290"/>
      <c r="C119" s="289"/>
      <c r="F119" s="280">
        <v>5698.52</v>
      </c>
      <c r="G119" s="285" t="s">
        <v>712</v>
      </c>
      <c r="H119" s="285"/>
      <c r="I119" s="285"/>
      <c r="J119" s="279"/>
      <c r="K119" s="279"/>
      <c r="L119" s="279"/>
    </row>
    <row r="120" spans="2:12" x14ac:dyDescent="0.2">
      <c r="B120" s="290"/>
      <c r="C120" s="289"/>
      <c r="F120" s="280">
        <v>15403.32</v>
      </c>
      <c r="G120" s="285" t="s">
        <v>711</v>
      </c>
      <c r="H120" s="285"/>
      <c r="I120" s="285"/>
      <c r="J120" s="279"/>
      <c r="K120" s="279"/>
      <c r="L120" s="279"/>
    </row>
    <row r="121" spans="2:12" x14ac:dyDescent="0.2">
      <c r="B121" s="290"/>
      <c r="C121" s="289"/>
      <c r="F121" s="280">
        <v>29153.52</v>
      </c>
      <c r="G121" s="285" t="s">
        <v>710</v>
      </c>
      <c r="H121" s="285"/>
      <c r="I121" s="285"/>
      <c r="J121" s="279"/>
      <c r="K121" s="279"/>
      <c r="L121" s="279"/>
    </row>
    <row r="122" spans="2:12" x14ac:dyDescent="0.2">
      <c r="B122" s="290"/>
      <c r="C122" s="289"/>
      <c r="F122" s="280">
        <v>90</v>
      </c>
      <c r="G122" s="285" t="s">
        <v>709</v>
      </c>
      <c r="H122" s="285"/>
      <c r="I122" s="285"/>
      <c r="J122" s="279"/>
      <c r="K122" s="279"/>
      <c r="L122" s="279"/>
    </row>
    <row r="123" spans="2:12" x14ac:dyDescent="0.2">
      <c r="B123" s="290"/>
      <c r="C123" s="289"/>
      <c r="F123" s="280">
        <v>11787.58</v>
      </c>
      <c r="G123" s="285" t="s">
        <v>708</v>
      </c>
      <c r="H123" s="285"/>
      <c r="I123" s="285"/>
      <c r="J123" s="279"/>
      <c r="K123" s="279"/>
      <c r="L123" s="279"/>
    </row>
    <row r="124" spans="2:12" x14ac:dyDescent="0.2">
      <c r="B124" s="290"/>
      <c r="F124" s="280">
        <v>4293</v>
      </c>
      <c r="G124" s="285" t="s">
        <v>707</v>
      </c>
      <c r="H124" s="285"/>
      <c r="I124" s="285"/>
      <c r="J124" s="279"/>
      <c r="K124" s="279"/>
      <c r="L124" s="279"/>
    </row>
    <row r="125" spans="2:12" x14ac:dyDescent="0.2">
      <c r="B125" s="290"/>
      <c r="C125" s="289"/>
      <c r="F125" s="280">
        <v>31474.51</v>
      </c>
      <c r="G125" s="285" t="s">
        <v>706</v>
      </c>
      <c r="H125" s="285"/>
      <c r="I125" s="285"/>
      <c r="J125" s="279"/>
      <c r="K125" s="279"/>
      <c r="L125" s="279"/>
    </row>
    <row r="126" spans="2:12" x14ac:dyDescent="0.2">
      <c r="B126" s="290"/>
      <c r="C126" s="289"/>
      <c r="F126" s="280">
        <v>6474.39</v>
      </c>
      <c r="G126" s="285" t="s">
        <v>705</v>
      </c>
      <c r="H126" s="285"/>
      <c r="I126" s="285"/>
      <c r="J126" s="279"/>
      <c r="K126" s="279"/>
      <c r="L126" s="279"/>
    </row>
    <row r="127" spans="2:12" x14ac:dyDescent="0.2">
      <c r="B127" s="290"/>
      <c r="C127" s="289"/>
      <c r="F127" s="280">
        <v>2000</v>
      </c>
      <c r="G127" s="285" t="s">
        <v>546</v>
      </c>
      <c r="H127" s="285"/>
      <c r="I127" s="285"/>
      <c r="J127" s="279"/>
      <c r="K127" s="279"/>
      <c r="L127" s="279"/>
    </row>
    <row r="128" spans="2:12" x14ac:dyDescent="0.2">
      <c r="B128" s="290"/>
      <c r="C128" s="289"/>
      <c r="F128" s="280">
        <v>1603.6</v>
      </c>
      <c r="G128" s="285" t="s">
        <v>546</v>
      </c>
      <c r="H128" s="285"/>
      <c r="I128" s="285"/>
      <c r="J128" s="279"/>
      <c r="K128" s="279"/>
      <c r="L128" s="279"/>
    </row>
    <row r="129" spans="2:12" x14ac:dyDescent="0.2">
      <c r="B129" s="290"/>
      <c r="C129" s="289"/>
      <c r="F129" s="280">
        <v>81602.2</v>
      </c>
      <c r="G129" s="285" t="s">
        <v>704</v>
      </c>
      <c r="H129" s="285"/>
      <c r="I129" s="285"/>
      <c r="J129" s="279"/>
      <c r="K129" s="279"/>
      <c r="L129" s="279"/>
    </row>
    <row r="130" spans="2:12" x14ac:dyDescent="0.2">
      <c r="B130" s="290"/>
      <c r="C130" s="289"/>
      <c r="F130" s="280">
        <v>3375.33</v>
      </c>
      <c r="G130" s="285" t="s">
        <v>703</v>
      </c>
      <c r="H130" s="285"/>
      <c r="I130" s="285"/>
      <c r="J130" s="279"/>
      <c r="K130" s="279"/>
      <c r="L130" s="279"/>
    </row>
    <row r="131" spans="2:12" x14ac:dyDescent="0.2">
      <c r="B131" s="290"/>
      <c r="C131" s="289"/>
      <c r="F131" s="280">
        <v>4343.21</v>
      </c>
      <c r="G131" s="285" t="s">
        <v>702</v>
      </c>
      <c r="H131" s="285"/>
      <c r="I131" s="285"/>
      <c r="J131" s="279"/>
      <c r="K131" s="279"/>
      <c r="L131" s="279"/>
    </row>
    <row r="132" spans="2:12" x14ac:dyDescent="0.2">
      <c r="B132" s="290"/>
      <c r="C132" s="289"/>
      <c r="F132" s="280">
        <v>1414.78</v>
      </c>
      <c r="G132" s="285" t="s">
        <v>701</v>
      </c>
      <c r="H132" s="285"/>
      <c r="I132" s="285"/>
      <c r="J132" s="279"/>
      <c r="K132" s="279"/>
      <c r="L132" s="279"/>
    </row>
    <row r="133" spans="2:12" x14ac:dyDescent="0.2">
      <c r="B133" s="290"/>
      <c r="C133" s="289"/>
      <c r="F133" s="280">
        <v>1326.14</v>
      </c>
      <c r="G133" s="285" t="s">
        <v>700</v>
      </c>
      <c r="H133" s="285"/>
      <c r="I133" s="285"/>
      <c r="J133" s="279"/>
      <c r="K133" s="279"/>
      <c r="L133" s="279"/>
    </row>
    <row r="134" spans="2:12" x14ac:dyDescent="0.2">
      <c r="B134" s="290"/>
      <c r="C134" s="289"/>
      <c r="F134" s="282">
        <v>5000</v>
      </c>
      <c r="G134" s="285" t="s">
        <v>699</v>
      </c>
      <c r="H134" s="285"/>
      <c r="I134" s="285"/>
      <c r="J134" s="279"/>
      <c r="K134" s="279"/>
      <c r="L134" s="279"/>
    </row>
    <row r="135" spans="2:12" x14ac:dyDescent="0.2">
      <c r="B135" s="290"/>
      <c r="C135" s="289"/>
      <c r="F135" s="282">
        <v>104</v>
      </c>
      <c r="G135" s="285" t="s">
        <v>699</v>
      </c>
      <c r="H135" s="285"/>
      <c r="I135" s="285"/>
      <c r="J135" s="279"/>
      <c r="K135" s="279"/>
      <c r="L135" s="279"/>
    </row>
    <row r="136" spans="2:12" x14ac:dyDescent="0.2">
      <c r="B136" s="290"/>
      <c r="C136" s="289"/>
      <c r="F136" s="280">
        <v>6739.25</v>
      </c>
      <c r="G136" s="285" t="s">
        <v>698</v>
      </c>
      <c r="H136" s="285"/>
      <c r="I136" s="285"/>
      <c r="J136" s="279"/>
      <c r="K136" s="279"/>
      <c r="L136" s="279"/>
    </row>
    <row r="137" spans="2:12" x14ac:dyDescent="0.2">
      <c r="B137" s="290"/>
      <c r="C137" s="289"/>
      <c r="F137" s="280">
        <v>40008.400000000001</v>
      </c>
      <c r="G137" s="285" t="s">
        <v>697</v>
      </c>
      <c r="H137" s="285"/>
      <c r="I137" s="285"/>
      <c r="J137" s="279"/>
      <c r="K137" s="279"/>
      <c r="L137" s="279"/>
    </row>
    <row r="138" spans="2:12" x14ac:dyDescent="0.2">
      <c r="B138" s="290"/>
      <c r="C138" s="289"/>
      <c r="F138" s="280">
        <v>8194.1</v>
      </c>
      <c r="G138" s="285" t="s">
        <v>696</v>
      </c>
      <c r="H138" s="285"/>
      <c r="I138" s="285"/>
      <c r="J138" s="279"/>
      <c r="K138" s="279"/>
      <c r="L138" s="279"/>
    </row>
    <row r="139" spans="2:12" x14ac:dyDescent="0.2">
      <c r="B139" s="290"/>
      <c r="C139" s="289"/>
      <c r="F139" s="280">
        <v>1627.64</v>
      </c>
      <c r="G139" s="285" t="s">
        <v>695</v>
      </c>
      <c r="H139" s="285"/>
      <c r="I139" s="285"/>
      <c r="J139" s="279"/>
      <c r="K139" s="279"/>
      <c r="L139" s="279"/>
    </row>
    <row r="140" spans="2:12" x14ac:dyDescent="0.2">
      <c r="B140" s="290"/>
      <c r="C140" s="289"/>
      <c r="F140" s="280">
        <v>14749.4</v>
      </c>
      <c r="G140" s="285" t="s">
        <v>694</v>
      </c>
      <c r="H140" s="285"/>
      <c r="I140" s="285"/>
      <c r="J140" s="279"/>
      <c r="K140" s="279"/>
      <c r="L140" s="279"/>
    </row>
    <row r="141" spans="2:12" x14ac:dyDescent="0.2">
      <c r="B141" s="290"/>
      <c r="C141" s="289"/>
      <c r="F141" s="280">
        <v>2145.9699999999998</v>
      </c>
      <c r="G141" s="285" t="s">
        <v>693</v>
      </c>
      <c r="H141" s="285"/>
      <c r="I141" s="285"/>
      <c r="J141" s="279"/>
      <c r="K141" s="279"/>
      <c r="L141" s="279"/>
    </row>
    <row r="142" spans="2:12" x14ac:dyDescent="0.2">
      <c r="B142" s="290"/>
      <c r="C142" s="289"/>
      <c r="F142" s="280">
        <v>4804.9399999999996</v>
      </c>
      <c r="G142" s="285" t="s">
        <v>692</v>
      </c>
      <c r="H142" s="285"/>
      <c r="I142" s="285"/>
      <c r="J142" s="279"/>
      <c r="K142" s="279"/>
      <c r="L142" s="279"/>
    </row>
    <row r="143" spans="2:12" x14ac:dyDescent="0.2">
      <c r="B143" s="290"/>
      <c r="C143" s="289"/>
      <c r="F143" s="280">
        <v>9772.8799999999992</v>
      </c>
      <c r="G143" s="285" t="s">
        <v>691</v>
      </c>
      <c r="H143" s="285"/>
      <c r="I143" s="285"/>
      <c r="J143" s="279"/>
      <c r="K143" s="279"/>
      <c r="L143" s="279"/>
    </row>
    <row r="144" spans="2:12" x14ac:dyDescent="0.2">
      <c r="B144" s="290"/>
      <c r="C144" s="289"/>
      <c r="F144" s="280">
        <v>21425.06</v>
      </c>
      <c r="G144" s="285" t="s">
        <v>690</v>
      </c>
      <c r="H144" s="285"/>
      <c r="I144" s="285"/>
      <c r="J144" s="279"/>
      <c r="K144" s="279"/>
      <c r="L144" s="279"/>
    </row>
    <row r="145" spans="2:12" x14ac:dyDescent="0.2">
      <c r="B145" s="290"/>
      <c r="C145" s="289"/>
      <c r="F145" s="280">
        <v>1876.1</v>
      </c>
      <c r="G145" s="285" t="s">
        <v>689</v>
      </c>
      <c r="H145" s="285"/>
      <c r="I145" s="285"/>
      <c r="J145" s="279"/>
      <c r="K145" s="279"/>
      <c r="L145" s="279"/>
    </row>
    <row r="146" spans="2:12" x14ac:dyDescent="0.2">
      <c r="B146" s="290"/>
      <c r="C146" s="289"/>
      <c r="F146" s="280">
        <v>212000</v>
      </c>
      <c r="G146" s="285" t="s">
        <v>688</v>
      </c>
      <c r="H146" s="285"/>
      <c r="I146" s="285"/>
      <c r="J146" s="279"/>
      <c r="K146" s="279"/>
      <c r="L146" s="279"/>
    </row>
    <row r="147" spans="2:12" x14ac:dyDescent="0.2">
      <c r="B147" s="290"/>
      <c r="C147" s="289"/>
      <c r="F147" s="280">
        <v>7500</v>
      </c>
      <c r="G147" s="285" t="s">
        <v>687</v>
      </c>
      <c r="H147" s="285"/>
      <c r="I147" s="285"/>
      <c r="J147" s="279"/>
      <c r="K147" s="279"/>
      <c r="L147" s="279"/>
    </row>
    <row r="148" spans="2:12" x14ac:dyDescent="0.2">
      <c r="B148" s="290"/>
      <c r="C148" s="289"/>
      <c r="F148" s="280">
        <v>287</v>
      </c>
      <c r="G148" s="285" t="s">
        <v>686</v>
      </c>
      <c r="H148" s="285"/>
      <c r="I148" s="285"/>
      <c r="J148" s="279"/>
      <c r="K148" s="279"/>
      <c r="L148" s="279"/>
    </row>
    <row r="149" spans="2:12" x14ac:dyDescent="0.2">
      <c r="B149" s="290"/>
      <c r="C149" s="289"/>
      <c r="F149" s="280">
        <v>14261.85</v>
      </c>
      <c r="G149" s="285" t="s">
        <v>685</v>
      </c>
      <c r="H149" s="285"/>
      <c r="I149" s="285"/>
      <c r="J149" s="279"/>
      <c r="K149" s="279"/>
      <c r="L149" s="279"/>
    </row>
    <row r="150" spans="2:12" x14ac:dyDescent="0.2">
      <c r="B150" s="290"/>
      <c r="C150" s="289"/>
      <c r="F150" s="280">
        <v>5320.5</v>
      </c>
      <c r="G150" s="285" t="s">
        <v>684</v>
      </c>
      <c r="H150" s="285"/>
      <c r="I150" s="285"/>
      <c r="J150" s="279"/>
      <c r="K150" s="279"/>
      <c r="L150" s="279"/>
    </row>
    <row r="151" spans="2:12" x14ac:dyDescent="0.2">
      <c r="B151" s="290"/>
      <c r="C151" s="289"/>
      <c r="F151" s="280">
        <v>7290.91</v>
      </c>
      <c r="G151" s="285" t="s">
        <v>683</v>
      </c>
      <c r="H151" s="285"/>
      <c r="I151" s="285"/>
      <c r="J151" s="279"/>
      <c r="K151" s="279"/>
      <c r="L151" s="279"/>
    </row>
    <row r="152" spans="2:12" x14ac:dyDescent="0.2">
      <c r="B152" s="290"/>
      <c r="C152" s="289"/>
      <c r="F152" s="280">
        <v>3064.04</v>
      </c>
      <c r="G152" s="285" t="s">
        <v>682</v>
      </c>
      <c r="H152" s="285"/>
      <c r="I152" s="285"/>
      <c r="J152" s="279"/>
      <c r="K152" s="279"/>
      <c r="L152" s="279"/>
    </row>
    <row r="153" spans="2:12" x14ac:dyDescent="0.2">
      <c r="B153" s="290"/>
      <c r="F153" s="280">
        <v>6385.85</v>
      </c>
      <c r="G153" s="285" t="s">
        <v>681</v>
      </c>
      <c r="H153" s="285"/>
      <c r="I153" s="285"/>
      <c r="J153" s="279"/>
      <c r="K153" s="279"/>
      <c r="L153" s="279"/>
    </row>
    <row r="154" spans="2:12" x14ac:dyDescent="0.2">
      <c r="B154" s="290"/>
      <c r="C154" s="289"/>
      <c r="F154" s="280">
        <v>26172.61</v>
      </c>
      <c r="G154" s="285" t="s">
        <v>680</v>
      </c>
      <c r="H154" s="285"/>
      <c r="I154" s="285"/>
      <c r="J154" s="279"/>
      <c r="K154" s="279"/>
      <c r="L154" s="279"/>
    </row>
    <row r="155" spans="2:12" x14ac:dyDescent="0.2">
      <c r="B155" s="290"/>
      <c r="C155" s="289"/>
      <c r="F155" s="280">
        <v>17262.57</v>
      </c>
      <c r="G155" s="285" t="s">
        <v>679</v>
      </c>
      <c r="H155" s="285"/>
      <c r="I155" s="285"/>
      <c r="J155" s="279"/>
      <c r="K155" s="279"/>
      <c r="L155" s="279"/>
    </row>
    <row r="156" spans="2:12" x14ac:dyDescent="0.2">
      <c r="B156" s="290"/>
      <c r="C156" s="289"/>
      <c r="F156" s="280">
        <v>6945.62</v>
      </c>
      <c r="G156" s="285" t="s">
        <v>678</v>
      </c>
      <c r="H156" s="285"/>
      <c r="I156" s="285"/>
      <c r="J156" s="279"/>
      <c r="K156" s="279"/>
      <c r="L156" s="279"/>
    </row>
    <row r="157" spans="2:12" x14ac:dyDescent="0.2">
      <c r="B157" s="290"/>
      <c r="C157" s="289"/>
      <c r="F157" s="280">
        <v>55387.68</v>
      </c>
      <c r="G157" s="285" t="s">
        <v>677</v>
      </c>
      <c r="H157" s="285"/>
      <c r="I157" s="285"/>
      <c r="J157" s="279"/>
      <c r="K157" s="279"/>
      <c r="L157" s="279"/>
    </row>
    <row r="158" spans="2:12" x14ac:dyDescent="0.2">
      <c r="B158" s="290"/>
      <c r="C158" s="289"/>
      <c r="F158" s="280">
        <v>10518</v>
      </c>
      <c r="G158" s="285" t="s">
        <v>676</v>
      </c>
      <c r="H158" s="285"/>
      <c r="I158" s="285"/>
      <c r="J158" s="279"/>
      <c r="K158" s="279"/>
      <c r="L158" s="279"/>
    </row>
    <row r="159" spans="2:12" x14ac:dyDescent="0.2">
      <c r="B159" s="290"/>
      <c r="C159" s="289"/>
      <c r="F159" s="280">
        <v>101036</v>
      </c>
      <c r="G159" s="285" t="s">
        <v>675</v>
      </c>
      <c r="H159" s="285"/>
      <c r="I159" s="285"/>
      <c r="J159" s="279"/>
      <c r="K159" s="279"/>
      <c r="L159" s="279"/>
    </row>
    <row r="160" spans="2:12" x14ac:dyDescent="0.2">
      <c r="B160" s="290"/>
      <c r="C160" s="289"/>
      <c r="F160" s="362">
        <v>5408.08</v>
      </c>
      <c r="G160" s="285" t="s">
        <v>674</v>
      </c>
      <c r="H160" s="285"/>
      <c r="I160" s="285"/>
      <c r="J160" s="279"/>
      <c r="K160" s="279"/>
      <c r="L160" s="279"/>
    </row>
    <row r="161" spans="2:12" x14ac:dyDescent="0.2">
      <c r="B161" s="290"/>
      <c r="C161" s="289"/>
      <c r="F161" s="280">
        <v>62187.19</v>
      </c>
      <c r="G161" s="285" t="s">
        <v>673</v>
      </c>
      <c r="H161" s="285"/>
      <c r="I161" s="285"/>
      <c r="J161" s="279"/>
      <c r="K161" s="279"/>
      <c r="L161" s="279"/>
    </row>
    <row r="162" spans="2:12" x14ac:dyDescent="0.2">
      <c r="B162" s="290"/>
      <c r="C162" s="289"/>
      <c r="F162" s="280">
        <v>12342.07</v>
      </c>
      <c r="G162" s="285" t="s">
        <v>672</v>
      </c>
      <c r="H162" s="285"/>
      <c r="I162" s="285"/>
      <c r="J162" s="279"/>
      <c r="K162" s="279"/>
      <c r="L162" s="279"/>
    </row>
    <row r="163" spans="2:12" x14ac:dyDescent="0.2">
      <c r="B163" s="290"/>
      <c r="C163" s="289"/>
      <c r="F163" s="280">
        <v>403.38</v>
      </c>
      <c r="G163" s="285" t="s">
        <v>671</v>
      </c>
      <c r="H163" s="285"/>
      <c r="I163" s="285"/>
      <c r="J163" s="279"/>
      <c r="K163" s="279"/>
      <c r="L163" s="279"/>
    </row>
    <row r="164" spans="2:12" x14ac:dyDescent="0.2">
      <c r="B164" s="290"/>
      <c r="C164" s="289"/>
      <c r="F164" s="280">
        <v>11941.13</v>
      </c>
      <c r="G164" s="285" t="s">
        <v>670</v>
      </c>
      <c r="H164" s="285"/>
      <c r="I164" s="285"/>
      <c r="J164" s="279"/>
      <c r="K164" s="279"/>
      <c r="L164" s="279"/>
    </row>
    <row r="165" spans="2:12" x14ac:dyDescent="0.2">
      <c r="B165" s="290"/>
      <c r="C165" s="289"/>
      <c r="F165" s="280">
        <v>2436.5</v>
      </c>
      <c r="G165" s="285" t="s">
        <v>669</v>
      </c>
      <c r="H165" s="285"/>
      <c r="I165" s="285"/>
      <c r="J165" s="279"/>
      <c r="K165" s="279"/>
      <c r="L165" s="279"/>
    </row>
    <row r="166" spans="2:12" x14ac:dyDescent="0.2">
      <c r="B166" s="290"/>
      <c r="C166" s="289"/>
      <c r="F166" s="280">
        <v>591.19000000000005</v>
      </c>
      <c r="G166" s="285" t="s">
        <v>668</v>
      </c>
      <c r="H166" s="285"/>
      <c r="I166" s="285"/>
      <c r="J166" s="279"/>
      <c r="K166" s="279"/>
      <c r="L166" s="279"/>
    </row>
    <row r="167" spans="2:12" x14ac:dyDescent="0.2">
      <c r="B167" s="290"/>
      <c r="C167" s="289"/>
      <c r="F167" s="280">
        <v>2284.08</v>
      </c>
      <c r="G167" s="285" t="s">
        <v>667</v>
      </c>
      <c r="H167" s="285"/>
      <c r="I167" s="285"/>
      <c r="J167" s="279"/>
      <c r="K167" s="279"/>
      <c r="L167" s="279"/>
    </row>
    <row r="168" spans="2:12" x14ac:dyDescent="0.2">
      <c r="B168" s="290"/>
      <c r="C168" s="289"/>
      <c r="F168" s="280">
        <v>8091</v>
      </c>
      <c r="G168" s="285" t="s">
        <v>666</v>
      </c>
      <c r="H168" s="285"/>
      <c r="I168" s="285"/>
      <c r="J168" s="279"/>
      <c r="K168" s="279"/>
      <c r="L168" s="279"/>
    </row>
    <row r="169" spans="2:12" x14ac:dyDescent="0.2">
      <c r="B169" s="290"/>
      <c r="C169" s="289"/>
      <c r="F169" s="280">
        <v>1555.94</v>
      </c>
      <c r="G169" s="285" t="s">
        <v>665</v>
      </c>
      <c r="H169" s="285"/>
      <c r="I169" s="285"/>
      <c r="J169" s="279"/>
      <c r="K169" s="279"/>
      <c r="L169" s="279"/>
    </row>
    <row r="170" spans="2:12" x14ac:dyDescent="0.2">
      <c r="B170" s="290"/>
      <c r="C170" s="289"/>
      <c r="F170" s="280">
        <v>11593.38</v>
      </c>
      <c r="G170" s="285" t="s">
        <v>664</v>
      </c>
      <c r="H170" s="285"/>
      <c r="I170" s="285"/>
      <c r="J170" s="279"/>
      <c r="K170" s="279"/>
      <c r="L170" s="279"/>
    </row>
    <row r="171" spans="2:12" x14ac:dyDescent="0.2">
      <c r="B171" s="290"/>
      <c r="C171" s="289"/>
      <c r="F171" s="280">
        <v>33367.68</v>
      </c>
      <c r="G171" s="285" t="s">
        <v>663</v>
      </c>
      <c r="H171" s="285"/>
      <c r="I171" s="285"/>
      <c r="J171" s="279"/>
      <c r="K171" s="279"/>
      <c r="L171" s="279"/>
    </row>
    <row r="172" spans="2:12" x14ac:dyDescent="0.2">
      <c r="B172" s="290"/>
      <c r="C172" s="289"/>
      <c r="F172" s="280">
        <v>500</v>
      </c>
      <c r="G172" s="285" t="s">
        <v>662</v>
      </c>
      <c r="H172" s="285"/>
      <c r="I172" s="285"/>
      <c r="J172" s="279"/>
      <c r="K172" s="279"/>
      <c r="L172" s="279"/>
    </row>
    <row r="173" spans="2:12" x14ac:dyDescent="0.2">
      <c r="B173" s="290"/>
      <c r="C173" s="289"/>
      <c r="F173" s="280">
        <v>52284.28</v>
      </c>
      <c r="G173" s="285" t="s">
        <v>661</v>
      </c>
      <c r="H173" s="285"/>
      <c r="I173" s="285"/>
      <c r="J173" s="279"/>
      <c r="K173" s="279"/>
      <c r="L173" s="279"/>
    </row>
    <row r="174" spans="2:12" x14ac:dyDescent="0.2">
      <c r="B174" s="290"/>
      <c r="C174" s="289"/>
      <c r="F174" s="280">
        <v>50518</v>
      </c>
      <c r="G174" s="285" t="s">
        <v>660</v>
      </c>
      <c r="H174" s="285"/>
      <c r="I174" s="285"/>
      <c r="J174" s="279"/>
      <c r="K174" s="279"/>
      <c r="L174" s="279"/>
    </row>
    <row r="175" spans="2:12" x14ac:dyDescent="0.2">
      <c r="B175" s="290"/>
      <c r="C175" s="289"/>
      <c r="F175" s="280">
        <v>29204</v>
      </c>
      <c r="G175" s="285" t="s">
        <v>659</v>
      </c>
      <c r="H175" s="285"/>
      <c r="I175" s="285"/>
      <c r="J175" s="279"/>
      <c r="K175" s="279"/>
      <c r="L175" s="279"/>
    </row>
    <row r="176" spans="2:12" x14ac:dyDescent="0.2">
      <c r="B176" s="290"/>
      <c r="C176" s="289"/>
      <c r="F176" s="280">
        <v>13821.27</v>
      </c>
      <c r="G176" s="285" t="s">
        <v>658</v>
      </c>
      <c r="H176" s="285"/>
      <c r="I176" s="285"/>
      <c r="J176" s="279"/>
      <c r="K176" s="279"/>
      <c r="L176" s="279"/>
    </row>
    <row r="177" spans="2:12" x14ac:dyDescent="0.2">
      <c r="B177" s="290"/>
      <c r="C177" s="289"/>
      <c r="F177" s="280">
        <v>1713.08</v>
      </c>
      <c r="G177" s="285" t="s">
        <v>657</v>
      </c>
      <c r="H177" s="285"/>
      <c r="I177" s="285"/>
      <c r="J177" s="279"/>
      <c r="K177" s="279"/>
      <c r="L177" s="279"/>
    </row>
    <row r="178" spans="2:12" x14ac:dyDescent="0.2">
      <c r="B178" s="290"/>
      <c r="C178" s="289"/>
      <c r="F178" s="280">
        <v>7050.97</v>
      </c>
      <c r="G178" s="285" t="s">
        <v>656</v>
      </c>
      <c r="H178" s="285"/>
      <c r="I178" s="285"/>
      <c r="J178" s="279"/>
      <c r="K178" s="279"/>
      <c r="L178" s="279"/>
    </row>
    <row r="179" spans="2:12" x14ac:dyDescent="0.2">
      <c r="B179" s="290"/>
      <c r="C179" s="289"/>
      <c r="F179" s="280">
        <v>2627.9</v>
      </c>
      <c r="G179" s="285" t="s">
        <v>655</v>
      </c>
      <c r="H179" s="285"/>
      <c r="I179" s="285"/>
      <c r="J179" s="279"/>
      <c r="K179" s="279"/>
      <c r="L179" s="279"/>
    </row>
    <row r="180" spans="2:12" x14ac:dyDescent="0.2">
      <c r="B180" s="290"/>
      <c r="C180" s="289"/>
      <c r="F180" s="280">
        <v>4899.21</v>
      </c>
      <c r="G180" s="285" t="s">
        <v>654</v>
      </c>
      <c r="H180" s="285"/>
      <c r="I180" s="285"/>
      <c r="J180" s="279"/>
      <c r="K180" s="279"/>
      <c r="L180" s="279"/>
    </row>
    <row r="181" spans="2:12" x14ac:dyDescent="0.2">
      <c r="B181" s="290"/>
      <c r="C181" s="289"/>
      <c r="F181" s="280">
        <v>16501.04</v>
      </c>
      <c r="G181" s="285" t="s">
        <v>653</v>
      </c>
      <c r="H181" s="285"/>
      <c r="I181" s="285"/>
      <c r="J181" s="279"/>
      <c r="K181" s="279"/>
      <c r="L181" s="279"/>
    </row>
    <row r="182" spans="2:12" x14ac:dyDescent="0.2">
      <c r="B182" s="290"/>
      <c r="C182" s="289"/>
      <c r="F182" s="280">
        <v>2313.9899999999998</v>
      </c>
      <c r="G182" s="285" t="s">
        <v>652</v>
      </c>
      <c r="H182" s="285"/>
      <c r="I182" s="285"/>
      <c r="J182" s="279"/>
      <c r="K182" s="279"/>
      <c r="L182" s="279"/>
    </row>
    <row r="183" spans="2:12" x14ac:dyDescent="0.2">
      <c r="B183" s="290"/>
      <c r="C183" s="289"/>
      <c r="F183" s="280">
        <v>16288.14</v>
      </c>
      <c r="G183" s="285" t="s">
        <v>651</v>
      </c>
      <c r="H183" s="285"/>
      <c r="I183" s="285"/>
      <c r="J183" s="279"/>
      <c r="K183" s="279"/>
      <c r="L183" s="279"/>
    </row>
    <row r="184" spans="2:12" x14ac:dyDescent="0.2">
      <c r="B184" s="290"/>
      <c r="C184" s="289"/>
      <c r="F184" s="280">
        <v>15290.02</v>
      </c>
      <c r="G184" s="285" t="s">
        <v>650</v>
      </c>
      <c r="H184" s="285"/>
      <c r="I184" s="285"/>
      <c r="J184" s="279"/>
      <c r="K184" s="279"/>
      <c r="L184" s="279"/>
    </row>
    <row r="185" spans="2:12" x14ac:dyDescent="0.2">
      <c r="B185" s="290"/>
      <c r="C185" s="289"/>
      <c r="F185" s="280">
        <v>8774.89</v>
      </c>
      <c r="G185" s="285" t="s">
        <v>649</v>
      </c>
      <c r="H185" s="285"/>
      <c r="I185" s="285"/>
      <c r="J185" s="279"/>
      <c r="K185" s="279"/>
      <c r="L185" s="279"/>
    </row>
    <row r="186" spans="2:12" x14ac:dyDescent="0.2">
      <c r="B186" s="290"/>
      <c r="C186" s="289"/>
      <c r="F186" s="280">
        <v>21992.16</v>
      </c>
      <c r="G186" s="285" t="s">
        <v>648</v>
      </c>
      <c r="H186" s="285"/>
      <c r="I186" s="285"/>
      <c r="J186" s="279"/>
      <c r="K186" s="279"/>
      <c r="L186" s="279"/>
    </row>
    <row r="187" spans="2:12" x14ac:dyDescent="0.2">
      <c r="B187" s="290"/>
      <c r="C187" s="289"/>
      <c r="F187" s="280">
        <v>422.84</v>
      </c>
      <c r="G187" s="285" t="s">
        <v>647</v>
      </c>
      <c r="H187" s="285"/>
      <c r="I187" s="285"/>
      <c r="J187" s="279"/>
      <c r="K187" s="279"/>
      <c r="L187" s="279"/>
    </row>
    <row r="188" spans="2:12" x14ac:dyDescent="0.2">
      <c r="B188" s="290"/>
      <c r="C188" s="289"/>
      <c r="F188" s="280">
        <v>35308.29</v>
      </c>
      <c r="G188" s="285" t="s">
        <v>646</v>
      </c>
      <c r="H188" s="285"/>
      <c r="I188" s="285"/>
      <c r="J188" s="279"/>
      <c r="K188" s="279"/>
      <c r="L188" s="279"/>
    </row>
    <row r="189" spans="2:12" x14ac:dyDescent="0.2">
      <c r="B189" s="290"/>
      <c r="C189" s="289"/>
      <c r="F189" s="280">
        <v>57650</v>
      </c>
      <c r="G189" s="285" t="s">
        <v>645</v>
      </c>
      <c r="H189" s="285"/>
      <c r="I189" s="285"/>
      <c r="J189" s="279"/>
      <c r="K189" s="279"/>
      <c r="L189" s="279"/>
    </row>
    <row r="190" spans="2:12" x14ac:dyDescent="0.2">
      <c r="B190" s="290"/>
      <c r="C190" s="289"/>
      <c r="F190" s="280">
        <v>23942.5</v>
      </c>
      <c r="G190" s="285" t="s">
        <v>644</v>
      </c>
      <c r="H190" s="285"/>
      <c r="I190" s="285"/>
      <c r="J190" s="279"/>
      <c r="K190" s="279"/>
      <c r="L190" s="279"/>
    </row>
    <row r="191" spans="2:12" x14ac:dyDescent="0.2">
      <c r="B191" s="290"/>
      <c r="C191" s="289"/>
      <c r="F191" s="280">
        <v>4815.22</v>
      </c>
      <c r="G191" s="285" t="s">
        <v>643</v>
      </c>
      <c r="H191" s="285"/>
      <c r="I191" s="285"/>
      <c r="J191" s="279"/>
      <c r="K191" s="279"/>
      <c r="L191" s="279"/>
    </row>
    <row r="192" spans="2:12" x14ac:dyDescent="0.2">
      <c r="B192" s="290"/>
      <c r="C192" s="289"/>
      <c r="F192" s="280">
        <v>19101.68</v>
      </c>
      <c r="G192" s="285" t="s">
        <v>642</v>
      </c>
      <c r="H192" s="285"/>
      <c r="I192" s="285"/>
      <c r="J192" s="279"/>
      <c r="K192" s="279"/>
      <c r="L192" s="279"/>
    </row>
    <row r="193" spans="2:12" x14ac:dyDescent="0.2">
      <c r="B193" s="290"/>
      <c r="C193" s="289"/>
      <c r="F193" s="280">
        <v>11261.42</v>
      </c>
      <c r="G193" s="285" t="s">
        <v>641</v>
      </c>
      <c r="H193" s="285"/>
      <c r="I193" s="285"/>
      <c r="J193" s="279"/>
      <c r="K193" s="279"/>
      <c r="L193" s="279"/>
    </row>
    <row r="194" spans="2:12" x14ac:dyDescent="0.2">
      <c r="B194" s="290"/>
      <c r="C194" s="289"/>
      <c r="F194" s="280">
        <v>15641.58</v>
      </c>
      <c r="G194" s="285" t="s">
        <v>640</v>
      </c>
      <c r="H194" s="285"/>
      <c r="I194" s="285"/>
      <c r="J194" s="279"/>
      <c r="K194" s="279"/>
      <c r="L194" s="279"/>
    </row>
    <row r="195" spans="2:12" x14ac:dyDescent="0.2">
      <c r="B195" s="290"/>
      <c r="C195" s="289"/>
      <c r="F195" s="282">
        <v>871</v>
      </c>
      <c r="G195" s="285" t="s">
        <v>561</v>
      </c>
      <c r="H195" s="285"/>
      <c r="I195" s="285"/>
      <c r="J195" s="279"/>
      <c r="K195" s="279"/>
      <c r="L195" s="279"/>
    </row>
    <row r="196" spans="2:12" x14ac:dyDescent="0.2">
      <c r="B196" s="290"/>
      <c r="C196" s="289"/>
      <c r="F196" s="280">
        <v>11000.87</v>
      </c>
      <c r="G196" s="285" t="s">
        <v>639</v>
      </c>
      <c r="H196" s="285"/>
      <c r="I196" s="285"/>
      <c r="J196" s="279"/>
      <c r="K196" s="279"/>
      <c r="L196" s="279"/>
    </row>
    <row r="197" spans="2:12" x14ac:dyDescent="0.2">
      <c r="B197" s="290"/>
      <c r="C197" s="289"/>
      <c r="F197" s="280">
        <v>8143.87</v>
      </c>
      <c r="G197" s="285" t="s">
        <v>638</v>
      </c>
      <c r="H197" s="285"/>
      <c r="I197" s="285"/>
      <c r="J197" s="279"/>
      <c r="K197" s="279"/>
      <c r="L197" s="279"/>
    </row>
    <row r="198" spans="2:12" x14ac:dyDescent="0.2">
      <c r="B198" s="290"/>
      <c r="C198" s="289"/>
      <c r="F198" s="280">
        <v>210658.78</v>
      </c>
      <c r="G198" s="285" t="s">
        <v>637</v>
      </c>
      <c r="H198" s="285"/>
      <c r="I198" s="285"/>
      <c r="J198" s="279"/>
      <c r="K198" s="279"/>
      <c r="L198" s="279"/>
    </row>
    <row r="199" spans="2:12" x14ac:dyDescent="0.2">
      <c r="B199" s="290"/>
      <c r="C199" s="289"/>
      <c r="F199" s="280">
        <v>122309.47</v>
      </c>
      <c r="G199" s="285" t="s">
        <v>636</v>
      </c>
      <c r="H199" s="285"/>
      <c r="I199" s="285"/>
      <c r="J199" s="279"/>
      <c r="K199" s="279"/>
      <c r="L199" s="279"/>
    </row>
    <row r="200" spans="2:12" x14ac:dyDescent="0.2">
      <c r="B200" s="290"/>
      <c r="C200" s="289"/>
      <c r="F200" s="280">
        <v>10000</v>
      </c>
      <c r="G200" s="285" t="s">
        <v>568</v>
      </c>
      <c r="H200" s="285"/>
      <c r="I200" s="285"/>
      <c r="J200" s="279"/>
      <c r="K200" s="279"/>
      <c r="L200" s="279"/>
    </row>
    <row r="201" spans="2:12" x14ac:dyDescent="0.2">
      <c r="B201" s="290"/>
      <c r="C201" s="289"/>
      <c r="F201" s="282">
        <v>5000</v>
      </c>
      <c r="G201" s="285" t="s">
        <v>635</v>
      </c>
      <c r="H201" s="285"/>
      <c r="I201" s="285"/>
      <c r="J201" s="279"/>
      <c r="K201" s="279"/>
      <c r="L201" s="279"/>
    </row>
    <row r="202" spans="2:12" x14ac:dyDescent="0.2">
      <c r="B202" s="290"/>
      <c r="C202" s="289"/>
      <c r="F202" s="282">
        <v>5000</v>
      </c>
      <c r="G202" s="285" t="s">
        <v>635</v>
      </c>
      <c r="H202" s="285"/>
      <c r="I202" s="285"/>
      <c r="J202" s="279"/>
      <c r="K202" s="279"/>
      <c r="L202" s="279"/>
    </row>
    <row r="203" spans="2:12" x14ac:dyDescent="0.2">
      <c r="B203" s="290"/>
      <c r="C203" s="289"/>
      <c r="F203" s="280">
        <v>1443.2</v>
      </c>
      <c r="G203" s="285" t="s">
        <v>635</v>
      </c>
      <c r="H203" s="285"/>
      <c r="I203" s="285"/>
      <c r="J203" s="279"/>
      <c r="K203" s="279"/>
      <c r="L203" s="279"/>
    </row>
    <row r="204" spans="2:12" x14ac:dyDescent="0.2">
      <c r="B204" s="290"/>
      <c r="C204" s="289"/>
      <c r="F204" s="280">
        <v>19736.310000000001</v>
      </c>
      <c r="G204" s="285" t="s">
        <v>634</v>
      </c>
      <c r="H204" s="285"/>
      <c r="I204" s="285"/>
      <c r="J204" s="279"/>
      <c r="K204" s="279"/>
      <c r="L204" s="279"/>
    </row>
    <row r="205" spans="2:12" x14ac:dyDescent="0.2">
      <c r="B205" s="290"/>
      <c r="C205" s="289"/>
      <c r="F205" s="280">
        <v>8016.88</v>
      </c>
      <c r="G205" s="285" t="s">
        <v>633</v>
      </c>
      <c r="H205" s="285"/>
      <c r="I205" s="285"/>
      <c r="J205" s="279"/>
      <c r="K205" s="279"/>
      <c r="L205" s="279"/>
    </row>
    <row r="206" spans="2:12" x14ac:dyDescent="0.2">
      <c r="B206" s="290"/>
      <c r="C206" s="289"/>
      <c r="F206" s="280">
        <v>14749.4</v>
      </c>
      <c r="G206" s="285" t="s">
        <v>632</v>
      </c>
      <c r="H206" s="285"/>
      <c r="I206" s="285"/>
      <c r="J206" s="279"/>
      <c r="K206" s="279"/>
      <c r="L206" s="279"/>
    </row>
    <row r="207" spans="2:12" x14ac:dyDescent="0.2">
      <c r="B207" s="290"/>
      <c r="C207" s="289"/>
      <c r="F207" s="280">
        <v>12558.65</v>
      </c>
      <c r="G207" s="285" t="s">
        <v>631</v>
      </c>
      <c r="H207" s="285"/>
      <c r="I207" s="285"/>
      <c r="J207" s="279"/>
      <c r="K207" s="279"/>
      <c r="L207" s="279"/>
    </row>
    <row r="208" spans="2:12" x14ac:dyDescent="0.2">
      <c r="B208" s="290"/>
      <c r="C208" s="289"/>
      <c r="F208" s="280">
        <v>33792.78</v>
      </c>
      <c r="G208" s="285" t="s">
        <v>630</v>
      </c>
      <c r="H208" s="285"/>
      <c r="I208" s="285"/>
      <c r="J208" s="279"/>
      <c r="K208" s="279"/>
      <c r="L208" s="279"/>
    </row>
    <row r="209" spans="2:12" x14ac:dyDescent="0.2">
      <c r="B209" s="290"/>
      <c r="C209" s="289"/>
      <c r="F209" s="280">
        <v>200912.12</v>
      </c>
      <c r="G209" s="285" t="s">
        <v>629</v>
      </c>
      <c r="H209" s="285"/>
      <c r="I209" s="285"/>
      <c r="J209" s="279"/>
      <c r="K209" s="279"/>
      <c r="L209" s="279"/>
    </row>
    <row r="210" spans="2:12" x14ac:dyDescent="0.2">
      <c r="B210" s="290"/>
      <c r="C210" s="289"/>
      <c r="F210" s="280">
        <v>16462.5</v>
      </c>
      <c r="G210" s="285" t="s">
        <v>628</v>
      </c>
      <c r="H210" s="285"/>
      <c r="I210" s="285"/>
      <c r="J210" s="279"/>
      <c r="K210" s="279"/>
      <c r="L210" s="279"/>
    </row>
    <row r="211" spans="2:12" x14ac:dyDescent="0.2">
      <c r="B211" s="290"/>
      <c r="C211" s="289"/>
      <c r="F211" s="280">
        <v>10103.6</v>
      </c>
      <c r="G211" s="285" t="s">
        <v>627</v>
      </c>
      <c r="H211" s="285"/>
      <c r="I211" s="285"/>
      <c r="J211" s="279"/>
      <c r="K211" s="279"/>
      <c r="L211" s="279"/>
    </row>
    <row r="212" spans="2:12" x14ac:dyDescent="0.2">
      <c r="B212" s="290"/>
      <c r="C212" s="289"/>
      <c r="F212" s="280">
        <v>4261</v>
      </c>
      <c r="G212" s="285" t="s">
        <v>626</v>
      </c>
      <c r="H212" s="285"/>
      <c r="I212" s="285"/>
      <c r="J212" s="279"/>
      <c r="K212" s="279"/>
      <c r="L212" s="279"/>
    </row>
    <row r="213" spans="2:12" x14ac:dyDescent="0.2">
      <c r="B213" s="290"/>
      <c r="C213" s="289"/>
      <c r="F213" s="280">
        <v>35640.589999999997</v>
      </c>
      <c r="G213" s="285" t="s">
        <v>625</v>
      </c>
      <c r="H213" s="285"/>
      <c r="I213" s="285"/>
      <c r="J213" s="279"/>
      <c r="K213" s="279"/>
      <c r="L213" s="279"/>
    </row>
    <row r="214" spans="2:12" x14ac:dyDescent="0.2">
      <c r="B214" s="290"/>
      <c r="C214" s="289"/>
      <c r="F214" s="280">
        <v>2296.75</v>
      </c>
      <c r="G214" s="285" t="s">
        <v>624</v>
      </c>
      <c r="H214" s="285"/>
      <c r="I214" s="285"/>
      <c r="J214" s="279"/>
      <c r="K214" s="279"/>
      <c r="L214" s="279"/>
    </row>
    <row r="215" spans="2:12" x14ac:dyDescent="0.2">
      <c r="B215" s="290"/>
      <c r="C215" s="289"/>
      <c r="F215" s="280">
        <v>4661.41</v>
      </c>
      <c r="G215" s="285" t="s">
        <v>623</v>
      </c>
      <c r="H215" s="285"/>
      <c r="I215" s="285"/>
      <c r="J215" s="279"/>
      <c r="K215" s="279"/>
      <c r="L215" s="279"/>
    </row>
    <row r="216" spans="2:12" x14ac:dyDescent="0.2">
      <c r="B216" s="290"/>
      <c r="C216" s="289"/>
      <c r="F216" s="280">
        <v>2815.22</v>
      </c>
      <c r="G216" s="285" t="s">
        <v>622</v>
      </c>
      <c r="H216" s="285"/>
      <c r="I216" s="285"/>
      <c r="J216" s="279"/>
      <c r="K216" s="279"/>
      <c r="L216" s="279"/>
    </row>
    <row r="217" spans="2:12" x14ac:dyDescent="0.2">
      <c r="B217" s="290"/>
      <c r="C217" s="289"/>
      <c r="F217" s="280">
        <v>5278.6</v>
      </c>
      <c r="G217" s="285" t="s">
        <v>621</v>
      </c>
      <c r="H217" s="285"/>
      <c r="I217" s="285"/>
      <c r="J217" s="279"/>
      <c r="K217" s="279"/>
      <c r="L217" s="279"/>
    </row>
    <row r="218" spans="2:12" x14ac:dyDescent="0.2">
      <c r="B218" s="290"/>
      <c r="C218" s="289"/>
      <c r="F218" s="280">
        <v>6103.6</v>
      </c>
      <c r="G218" s="285" t="s">
        <v>620</v>
      </c>
      <c r="H218" s="285"/>
      <c r="I218" s="285"/>
      <c r="J218" s="279"/>
      <c r="K218" s="279"/>
      <c r="L218" s="279"/>
    </row>
    <row r="219" spans="2:12" x14ac:dyDescent="0.2">
      <c r="B219" s="290"/>
      <c r="C219" s="289"/>
      <c r="F219" s="280">
        <v>2150.9499999999998</v>
      </c>
      <c r="G219" s="285" t="s">
        <v>619</v>
      </c>
      <c r="H219" s="285"/>
      <c r="I219" s="285"/>
      <c r="J219" s="279"/>
      <c r="K219" s="279"/>
      <c r="L219" s="279"/>
    </row>
    <row r="220" spans="2:12" x14ac:dyDescent="0.2">
      <c r="B220" s="290"/>
      <c r="C220" s="289"/>
      <c r="F220" s="280">
        <v>64556.17</v>
      </c>
      <c r="G220" s="285" t="s">
        <v>618</v>
      </c>
      <c r="H220" s="285"/>
      <c r="I220" s="285"/>
      <c r="J220" s="279"/>
      <c r="K220" s="279"/>
      <c r="L220" s="279"/>
    </row>
    <row r="221" spans="2:12" x14ac:dyDescent="0.2">
      <c r="B221" s="290"/>
      <c r="C221" s="289"/>
      <c r="F221" s="280">
        <v>101036</v>
      </c>
      <c r="G221" s="285" t="s">
        <v>617</v>
      </c>
      <c r="H221" s="285"/>
      <c r="I221" s="285"/>
      <c r="J221" s="279"/>
      <c r="K221" s="279"/>
      <c r="L221" s="279"/>
    </row>
    <row r="222" spans="2:12" x14ac:dyDescent="0.2">
      <c r="B222" s="290"/>
      <c r="C222" s="289"/>
      <c r="F222" s="280">
        <v>96573.52</v>
      </c>
      <c r="G222" s="285" t="s">
        <v>616</v>
      </c>
      <c r="H222" s="285"/>
      <c r="I222" s="285"/>
      <c r="J222" s="279"/>
      <c r="K222" s="279"/>
      <c r="L222" s="279"/>
    </row>
    <row r="223" spans="2:12" x14ac:dyDescent="0.2">
      <c r="B223" s="290"/>
      <c r="C223" s="289"/>
      <c r="F223" s="280">
        <v>87000</v>
      </c>
      <c r="G223" s="285" t="s">
        <v>615</v>
      </c>
      <c r="H223" s="285"/>
      <c r="I223" s="285"/>
      <c r="J223" s="279"/>
      <c r="K223" s="279"/>
      <c r="L223" s="279"/>
    </row>
    <row r="224" spans="2:12" x14ac:dyDescent="0.2">
      <c r="B224" s="290"/>
      <c r="C224" s="289"/>
      <c r="F224" s="280">
        <v>7055.29</v>
      </c>
      <c r="G224" s="285" t="s">
        <v>614</v>
      </c>
      <c r="H224" s="285"/>
      <c r="I224" s="285"/>
      <c r="J224" s="279"/>
      <c r="K224" s="279"/>
      <c r="L224" s="279"/>
    </row>
    <row r="225" spans="2:12" x14ac:dyDescent="0.2">
      <c r="B225" s="290"/>
      <c r="C225" s="289"/>
      <c r="F225" s="280">
        <v>19174.8</v>
      </c>
      <c r="G225" s="285" t="s">
        <v>613</v>
      </c>
      <c r="H225" s="285"/>
      <c r="I225" s="285"/>
      <c r="J225" s="279"/>
      <c r="K225" s="279"/>
      <c r="L225" s="279"/>
    </row>
    <row r="226" spans="2:12" x14ac:dyDescent="0.2">
      <c r="B226" s="290"/>
      <c r="C226" s="289"/>
      <c r="F226" s="280">
        <v>92631.41</v>
      </c>
      <c r="G226" s="285" t="s">
        <v>612</v>
      </c>
      <c r="H226" s="285"/>
      <c r="I226" s="285"/>
      <c r="J226" s="279"/>
      <c r="K226" s="279"/>
      <c r="L226" s="279"/>
    </row>
    <row r="227" spans="2:12" x14ac:dyDescent="0.2">
      <c r="B227" s="290"/>
      <c r="C227" s="289"/>
      <c r="F227" s="280">
        <v>14261.85</v>
      </c>
      <c r="G227" s="285" t="s">
        <v>611</v>
      </c>
      <c r="H227" s="285"/>
      <c r="I227" s="285"/>
      <c r="J227" s="279"/>
      <c r="K227" s="279"/>
      <c r="L227" s="279"/>
    </row>
    <row r="228" spans="2:12" x14ac:dyDescent="0.2">
      <c r="B228" s="290"/>
      <c r="C228" s="289"/>
      <c r="F228" s="280">
        <v>2505.6</v>
      </c>
      <c r="G228" s="285" t="s">
        <v>610</v>
      </c>
      <c r="H228" s="285"/>
      <c r="I228" s="285"/>
      <c r="J228" s="279"/>
      <c r="K228" s="279"/>
      <c r="L228" s="279"/>
    </row>
    <row r="229" spans="2:12" x14ac:dyDescent="0.2">
      <c r="B229" s="290"/>
      <c r="C229" s="289"/>
      <c r="F229" s="280">
        <v>5431.19</v>
      </c>
      <c r="G229" s="285" t="s">
        <v>609</v>
      </c>
      <c r="H229" s="285"/>
      <c r="I229" s="285"/>
      <c r="J229" s="279"/>
      <c r="K229" s="279"/>
      <c r="L229" s="279"/>
    </row>
    <row r="230" spans="2:12" x14ac:dyDescent="0.2">
      <c r="B230" s="290"/>
      <c r="C230" s="289"/>
      <c r="F230" s="280">
        <v>3628.07</v>
      </c>
      <c r="G230" s="285" t="s">
        <v>608</v>
      </c>
      <c r="H230" s="285"/>
      <c r="I230" s="285"/>
      <c r="J230" s="279"/>
      <c r="K230" s="279"/>
      <c r="L230" s="279"/>
    </row>
    <row r="231" spans="2:12" x14ac:dyDescent="0.2">
      <c r="B231" s="290"/>
      <c r="C231" s="289"/>
      <c r="F231" s="280">
        <v>3568.74</v>
      </c>
      <c r="G231" s="285" t="s">
        <v>607</v>
      </c>
      <c r="H231" s="285"/>
      <c r="I231" s="285"/>
      <c r="J231" s="279"/>
      <c r="K231" s="279"/>
      <c r="L231" s="279"/>
    </row>
    <row r="232" spans="2:12" x14ac:dyDescent="0.2">
      <c r="B232" s="290"/>
      <c r="C232" s="289"/>
      <c r="F232" s="280">
        <v>6100.8</v>
      </c>
      <c r="G232" s="285" t="s">
        <v>436</v>
      </c>
      <c r="H232" s="285"/>
      <c r="I232" s="285"/>
      <c r="J232" s="279"/>
      <c r="K232" s="279"/>
      <c r="L232" s="279"/>
    </row>
    <row r="233" spans="2:12" x14ac:dyDescent="0.2">
      <c r="B233" s="290"/>
      <c r="C233" s="289"/>
      <c r="F233" s="280">
        <v>3621.11</v>
      </c>
      <c r="G233" s="285" t="s">
        <v>436</v>
      </c>
      <c r="H233" s="285"/>
      <c r="I233" s="285"/>
      <c r="J233" s="279"/>
      <c r="K233" s="279"/>
      <c r="L233" s="279"/>
    </row>
    <row r="234" spans="2:12" x14ac:dyDescent="0.2">
      <c r="B234" s="290"/>
      <c r="C234" s="289"/>
      <c r="F234" s="280">
        <v>27994.75</v>
      </c>
      <c r="G234" s="285" t="s">
        <v>436</v>
      </c>
      <c r="H234" s="285"/>
      <c r="I234" s="285"/>
      <c r="J234" s="279"/>
      <c r="K234" s="279"/>
      <c r="L234" s="279"/>
    </row>
    <row r="235" spans="2:12" x14ac:dyDescent="0.2">
      <c r="B235" s="290"/>
      <c r="C235" s="289"/>
      <c r="F235" s="280">
        <v>15166.83</v>
      </c>
      <c r="G235" s="285" t="s">
        <v>606</v>
      </c>
      <c r="H235" s="285"/>
      <c r="I235" s="285"/>
      <c r="J235" s="279"/>
      <c r="K235" s="279"/>
      <c r="L235" s="279"/>
    </row>
    <row r="236" spans="2:12" x14ac:dyDescent="0.2">
      <c r="B236" s="290"/>
      <c r="C236" s="289"/>
      <c r="F236" s="280">
        <v>13751.8</v>
      </c>
      <c r="G236" s="285" t="s">
        <v>605</v>
      </c>
      <c r="H236" s="285"/>
      <c r="I236" s="285"/>
      <c r="J236" s="279"/>
      <c r="K236" s="279"/>
      <c r="L236" s="279"/>
    </row>
    <row r="237" spans="2:12" x14ac:dyDescent="0.2">
      <c r="B237" s="290"/>
      <c r="C237" s="289"/>
      <c r="F237" s="280">
        <v>20197.919999999998</v>
      </c>
      <c r="G237" s="285" t="s">
        <v>604</v>
      </c>
      <c r="H237" s="285"/>
      <c r="I237" s="285"/>
      <c r="J237" s="279"/>
      <c r="K237" s="279"/>
      <c r="L237" s="279"/>
    </row>
    <row r="238" spans="2:12" x14ac:dyDescent="0.2">
      <c r="B238" s="290"/>
      <c r="C238" s="289"/>
      <c r="F238" s="280">
        <v>1874.51</v>
      </c>
      <c r="G238" s="285" t="s">
        <v>603</v>
      </c>
      <c r="H238" s="285"/>
      <c r="I238" s="285"/>
      <c r="J238" s="279"/>
      <c r="K238" s="279"/>
      <c r="L238" s="279"/>
    </row>
    <row r="239" spans="2:12" x14ac:dyDescent="0.2">
      <c r="B239" s="290"/>
      <c r="C239" s="289"/>
      <c r="F239" s="280">
        <v>4483.16</v>
      </c>
      <c r="G239" s="285" t="s">
        <v>602</v>
      </c>
      <c r="H239" s="285"/>
      <c r="I239" s="285"/>
      <c r="J239" s="279"/>
      <c r="K239" s="279"/>
      <c r="L239" s="279"/>
    </row>
    <row r="240" spans="2:12" x14ac:dyDescent="0.2">
      <c r="B240" s="290"/>
      <c r="C240" s="289"/>
      <c r="F240" s="280">
        <v>1142.53</v>
      </c>
      <c r="G240" s="285" t="s">
        <v>601</v>
      </c>
      <c r="H240" s="285"/>
      <c r="I240" s="285"/>
      <c r="J240" s="279"/>
      <c r="K240" s="279"/>
      <c r="L240" s="279"/>
    </row>
    <row r="241" spans="2:12" x14ac:dyDescent="0.2">
      <c r="B241" s="290"/>
      <c r="C241" s="289"/>
      <c r="F241" s="280">
        <v>42036.99</v>
      </c>
      <c r="G241" s="285" t="s">
        <v>600</v>
      </c>
      <c r="H241" s="285"/>
      <c r="I241" s="285"/>
      <c r="J241" s="279"/>
      <c r="K241" s="279"/>
      <c r="L241" s="279"/>
    </row>
    <row r="242" spans="2:12" x14ac:dyDescent="0.2">
      <c r="B242" s="290"/>
      <c r="C242" s="289"/>
      <c r="F242" s="280">
        <v>13547.63</v>
      </c>
      <c r="G242" s="285" t="s">
        <v>599</v>
      </c>
      <c r="H242" s="285"/>
      <c r="I242" s="285"/>
      <c r="J242" s="279"/>
      <c r="K242" s="279"/>
      <c r="L242" s="279"/>
    </row>
    <row r="243" spans="2:12" x14ac:dyDescent="0.2">
      <c r="B243" s="290"/>
      <c r="C243" s="289"/>
      <c r="F243" s="280">
        <v>40008.400000000001</v>
      </c>
      <c r="G243" s="285" t="s">
        <v>598</v>
      </c>
      <c r="H243" s="285"/>
      <c r="I243" s="285"/>
      <c r="J243" s="279"/>
      <c r="K243" s="279"/>
      <c r="L243" s="279"/>
    </row>
    <row r="244" spans="2:12" x14ac:dyDescent="0.2">
      <c r="B244" s="290"/>
      <c r="C244" s="289"/>
      <c r="F244" s="280">
        <v>5066.5</v>
      </c>
      <c r="G244" s="285" t="s">
        <v>597</v>
      </c>
      <c r="H244" s="285"/>
      <c r="I244" s="285"/>
      <c r="J244" s="279"/>
      <c r="K244" s="279"/>
      <c r="L244" s="279"/>
    </row>
    <row r="245" spans="2:12" x14ac:dyDescent="0.2">
      <c r="B245" s="290"/>
      <c r="C245" s="289"/>
      <c r="F245" s="280">
        <v>40562.19</v>
      </c>
      <c r="G245" s="285" t="s">
        <v>596</v>
      </c>
      <c r="H245" s="285"/>
      <c r="I245" s="285"/>
      <c r="J245" s="279"/>
      <c r="K245" s="279"/>
      <c r="L245" s="279"/>
    </row>
    <row r="246" spans="2:12" x14ac:dyDescent="0.2">
      <c r="B246" s="290"/>
      <c r="C246" s="289"/>
      <c r="F246" s="280">
        <v>20281.09</v>
      </c>
      <c r="G246" s="285" t="s">
        <v>595</v>
      </c>
      <c r="H246" s="285"/>
      <c r="I246" s="285"/>
      <c r="J246" s="279"/>
      <c r="K246" s="279"/>
      <c r="L246" s="279"/>
    </row>
    <row r="247" spans="2:12" x14ac:dyDescent="0.2">
      <c r="B247" s="290"/>
      <c r="C247" s="289"/>
      <c r="F247" s="280">
        <v>3318.22</v>
      </c>
      <c r="G247" s="285" t="s">
        <v>594</v>
      </c>
      <c r="H247" s="285"/>
      <c r="I247" s="285"/>
      <c r="J247" s="279"/>
      <c r="K247" s="279"/>
      <c r="L247" s="279"/>
    </row>
    <row r="248" spans="2:12" x14ac:dyDescent="0.2">
      <c r="B248" s="290"/>
      <c r="C248" s="289"/>
      <c r="F248" s="280">
        <v>112069</v>
      </c>
      <c r="G248" s="285" t="s">
        <v>593</v>
      </c>
      <c r="H248" s="285"/>
      <c r="I248" s="285"/>
      <c r="J248" s="279"/>
      <c r="K248" s="279"/>
      <c r="L248" s="279"/>
    </row>
    <row r="249" spans="2:12" x14ac:dyDescent="0.2">
      <c r="B249" s="290"/>
      <c r="C249" s="289"/>
      <c r="F249" s="280">
        <v>5050</v>
      </c>
      <c r="G249" s="285" t="s">
        <v>592</v>
      </c>
      <c r="H249" s="285"/>
      <c r="I249" s="285"/>
      <c r="J249" s="279"/>
      <c r="K249" s="279"/>
      <c r="L249" s="279"/>
    </row>
    <row r="250" spans="2:12" x14ac:dyDescent="0.2">
      <c r="B250" s="290"/>
      <c r="C250" s="289"/>
      <c r="F250" s="280">
        <v>5789.94</v>
      </c>
      <c r="G250" s="285" t="s">
        <v>591</v>
      </c>
      <c r="H250" s="285"/>
      <c r="I250" s="285"/>
      <c r="J250" s="279"/>
      <c r="K250" s="279"/>
      <c r="L250" s="279"/>
    </row>
    <row r="251" spans="2:12" x14ac:dyDescent="0.2">
      <c r="B251" s="290"/>
      <c r="C251" s="289"/>
      <c r="F251" s="280">
        <v>90059.51</v>
      </c>
      <c r="G251" s="285" t="s">
        <v>590</v>
      </c>
      <c r="H251" s="285"/>
      <c r="I251" s="285"/>
      <c r="J251" s="279"/>
      <c r="K251" s="279"/>
      <c r="L251" s="279"/>
    </row>
    <row r="252" spans="2:12" x14ac:dyDescent="0.2">
      <c r="B252" s="290"/>
      <c r="C252" s="289"/>
      <c r="F252" s="280">
        <v>25500.57</v>
      </c>
      <c r="G252" s="285" t="s">
        <v>589</v>
      </c>
      <c r="H252" s="285"/>
      <c r="I252" s="285"/>
      <c r="J252" s="279"/>
      <c r="K252" s="279"/>
      <c r="L252" s="279"/>
    </row>
    <row r="253" spans="2:12" x14ac:dyDescent="0.2">
      <c r="B253" s="290"/>
      <c r="C253" s="289"/>
      <c r="F253" s="280">
        <v>4227.04</v>
      </c>
      <c r="G253" s="285" t="s">
        <v>588</v>
      </c>
      <c r="H253" s="285"/>
      <c r="I253" s="285"/>
      <c r="J253" s="279"/>
      <c r="K253" s="279"/>
      <c r="L253" s="279"/>
    </row>
    <row r="254" spans="2:12" x14ac:dyDescent="0.2">
      <c r="B254" s="290"/>
      <c r="C254" s="289"/>
      <c r="F254" s="280">
        <v>5049.4799999999996</v>
      </c>
      <c r="G254" s="285" t="s">
        <v>587</v>
      </c>
      <c r="H254" s="285"/>
      <c r="I254" s="285"/>
      <c r="J254" s="279"/>
      <c r="K254" s="279"/>
      <c r="L254" s="279"/>
    </row>
    <row r="255" spans="2:12" x14ac:dyDescent="0.2">
      <c r="B255" s="290"/>
      <c r="C255" s="289"/>
      <c r="F255" s="280">
        <v>20197.919999999998</v>
      </c>
      <c r="G255" s="285" t="s">
        <v>586</v>
      </c>
      <c r="H255" s="285"/>
      <c r="I255" s="285"/>
      <c r="J255" s="279"/>
      <c r="K255" s="279"/>
      <c r="L255" s="279"/>
    </row>
    <row r="256" spans="2:12" x14ac:dyDescent="0.2">
      <c r="B256" s="290"/>
      <c r="C256" s="289"/>
      <c r="F256" s="280">
        <v>11237.42</v>
      </c>
      <c r="G256" s="285" t="s">
        <v>585</v>
      </c>
      <c r="H256" s="285"/>
      <c r="I256" s="285"/>
      <c r="J256" s="279"/>
      <c r="K256" s="279"/>
      <c r="L256" s="279"/>
    </row>
    <row r="257" spans="2:12" x14ac:dyDescent="0.2">
      <c r="B257" s="290"/>
      <c r="C257" s="289"/>
      <c r="F257" s="280">
        <v>5447.48</v>
      </c>
      <c r="G257" s="285" t="s">
        <v>584</v>
      </c>
      <c r="H257" s="285"/>
      <c r="I257" s="285"/>
      <c r="J257" s="279"/>
      <c r="K257" s="279"/>
      <c r="L257" s="279"/>
    </row>
    <row r="258" spans="2:12" x14ac:dyDescent="0.2">
      <c r="B258" s="290"/>
      <c r="C258" s="289"/>
      <c r="F258" s="280">
        <v>7513.31</v>
      </c>
      <c r="G258" s="285" t="s">
        <v>583</v>
      </c>
      <c r="H258" s="285"/>
      <c r="I258" s="285"/>
      <c r="J258" s="279"/>
      <c r="K258" s="279"/>
      <c r="L258" s="279"/>
    </row>
    <row r="259" spans="2:12" x14ac:dyDescent="0.2">
      <c r="B259" s="290"/>
      <c r="C259" s="289"/>
      <c r="F259" s="280">
        <v>62156</v>
      </c>
      <c r="G259" s="285" t="s">
        <v>582</v>
      </c>
      <c r="H259" s="285"/>
      <c r="I259" s="285"/>
      <c r="J259" s="279"/>
      <c r="K259" s="279"/>
      <c r="L259" s="279"/>
    </row>
    <row r="260" spans="2:12" x14ac:dyDescent="0.2">
      <c r="B260" s="290"/>
      <c r="C260" s="289"/>
      <c r="F260" s="280">
        <v>27037.19</v>
      </c>
      <c r="G260" s="285" t="s">
        <v>581</v>
      </c>
      <c r="H260" s="285"/>
      <c r="I260" s="285"/>
      <c r="J260" s="279"/>
      <c r="K260" s="279"/>
      <c r="L260" s="279"/>
    </row>
    <row r="261" spans="2:12" x14ac:dyDescent="0.2">
      <c r="B261" s="290"/>
      <c r="C261" s="289"/>
      <c r="F261" s="280">
        <v>16353.61</v>
      </c>
      <c r="G261" s="285" t="s">
        <v>580</v>
      </c>
      <c r="H261" s="285"/>
      <c r="I261" s="285"/>
      <c r="J261" s="279"/>
      <c r="K261" s="279"/>
      <c r="L261" s="279"/>
    </row>
    <row r="262" spans="2:12" x14ac:dyDescent="0.2">
      <c r="B262" s="290"/>
      <c r="C262" s="289"/>
      <c r="F262" s="280">
        <v>21449.66</v>
      </c>
      <c r="G262" s="285" t="s">
        <v>579</v>
      </c>
      <c r="H262" s="285"/>
      <c r="I262" s="285"/>
      <c r="J262" s="279"/>
      <c r="K262" s="279"/>
      <c r="L262" s="279"/>
    </row>
    <row r="263" spans="2:12" x14ac:dyDescent="0.2">
      <c r="B263" s="290"/>
      <c r="C263" s="289"/>
      <c r="F263" s="280">
        <v>24606.44</v>
      </c>
      <c r="G263" s="285" t="s">
        <v>578</v>
      </c>
      <c r="H263" s="285"/>
      <c r="I263" s="285"/>
      <c r="J263" s="279"/>
      <c r="K263" s="279"/>
      <c r="L263" s="279"/>
    </row>
    <row r="264" spans="2:12" x14ac:dyDescent="0.2">
      <c r="B264" s="290"/>
      <c r="C264" s="289"/>
      <c r="F264" s="280">
        <v>25790.41</v>
      </c>
      <c r="G264" s="285" t="s">
        <v>577</v>
      </c>
      <c r="H264" s="285"/>
      <c r="I264" s="285"/>
      <c r="J264" s="279"/>
      <c r="K264" s="279"/>
      <c r="L264" s="279"/>
    </row>
    <row r="265" spans="2:12" x14ac:dyDescent="0.2">
      <c r="B265" s="290"/>
      <c r="C265" s="289"/>
      <c r="F265" s="280">
        <v>23750.45</v>
      </c>
      <c r="G265" s="285" t="s">
        <v>576</v>
      </c>
      <c r="H265" s="285"/>
      <c r="I265" s="285"/>
      <c r="J265" s="279"/>
      <c r="K265" s="279"/>
      <c r="L265" s="279"/>
    </row>
    <row r="266" spans="2:12" x14ac:dyDescent="0.2">
      <c r="B266" s="290"/>
      <c r="C266" s="289"/>
      <c r="F266" s="280">
        <v>12367.99</v>
      </c>
      <c r="G266" s="285" t="s">
        <v>575</v>
      </c>
      <c r="H266" s="285"/>
      <c r="I266" s="285"/>
      <c r="J266" s="279"/>
      <c r="K266" s="279"/>
      <c r="L266" s="279"/>
    </row>
    <row r="267" spans="2:12" x14ac:dyDescent="0.2">
      <c r="B267" s="290"/>
      <c r="C267" s="289"/>
      <c r="F267" s="280">
        <v>2377</v>
      </c>
      <c r="G267" s="285" t="s">
        <v>574</v>
      </c>
      <c r="H267" s="285"/>
      <c r="I267" s="285"/>
      <c r="J267" s="279"/>
      <c r="K267" s="279"/>
      <c r="L267" s="279"/>
    </row>
    <row r="268" spans="2:12" x14ac:dyDescent="0.2">
      <c r="B268" s="290"/>
      <c r="C268" s="289"/>
      <c r="F268" s="280">
        <v>63873.03</v>
      </c>
      <c r="G268" s="285" t="s">
        <v>573</v>
      </c>
      <c r="H268" s="285"/>
      <c r="I268" s="285"/>
      <c r="J268" s="279"/>
      <c r="K268" s="279"/>
      <c r="L268" s="279"/>
    </row>
    <row r="269" spans="2:12" x14ac:dyDescent="0.2">
      <c r="B269" s="290"/>
      <c r="C269" s="289"/>
      <c r="F269" s="280">
        <v>5049.4799999999996</v>
      </c>
      <c r="G269" s="285" t="s">
        <v>572</v>
      </c>
      <c r="H269" s="285"/>
      <c r="I269" s="285"/>
      <c r="J269" s="279"/>
      <c r="K269" s="279"/>
      <c r="L269" s="279"/>
    </row>
    <row r="270" spans="2:12" x14ac:dyDescent="0.2">
      <c r="B270" s="290"/>
      <c r="C270" s="289"/>
      <c r="F270" s="280">
        <v>8298.7900000000009</v>
      </c>
      <c r="G270" s="285" t="s">
        <v>571</v>
      </c>
      <c r="H270" s="285"/>
      <c r="I270" s="285"/>
      <c r="J270" s="279"/>
      <c r="K270" s="279"/>
      <c r="L270" s="279"/>
    </row>
    <row r="271" spans="2:12" x14ac:dyDescent="0.2">
      <c r="B271" s="290"/>
      <c r="C271" s="289"/>
      <c r="F271" s="280">
        <v>14130.85</v>
      </c>
      <c r="G271" s="285" t="s">
        <v>570</v>
      </c>
      <c r="H271" s="285"/>
      <c r="I271" s="285"/>
      <c r="J271" s="279"/>
      <c r="K271" s="279"/>
      <c r="L271" s="279"/>
    </row>
    <row r="272" spans="2:12" x14ac:dyDescent="0.2">
      <c r="B272" s="290"/>
      <c r="C272" s="289"/>
      <c r="F272" s="280">
        <v>16757.36</v>
      </c>
      <c r="G272" s="285" t="s">
        <v>569</v>
      </c>
      <c r="H272" s="285"/>
      <c r="I272" s="285"/>
      <c r="J272" s="279"/>
      <c r="K272" s="279"/>
      <c r="L272" s="279"/>
    </row>
    <row r="273" spans="2:12" x14ac:dyDescent="0.2">
      <c r="B273" s="290"/>
      <c r="C273" s="289"/>
      <c r="F273" s="280">
        <v>5000</v>
      </c>
      <c r="G273" s="285" t="s">
        <v>568</v>
      </c>
      <c r="H273" s="285"/>
      <c r="I273" s="285"/>
      <c r="J273" s="279"/>
      <c r="K273" s="279"/>
      <c r="L273" s="279"/>
    </row>
    <row r="274" spans="2:12" x14ac:dyDescent="0.2">
      <c r="B274" s="290"/>
      <c r="C274" s="289"/>
      <c r="F274" s="280">
        <v>11470.09</v>
      </c>
      <c r="G274" s="285" t="s">
        <v>567</v>
      </c>
      <c r="H274" s="285"/>
      <c r="I274" s="285"/>
      <c r="J274" s="279"/>
      <c r="K274" s="279"/>
      <c r="L274" s="279"/>
    </row>
    <row r="275" spans="2:12" x14ac:dyDescent="0.2">
      <c r="B275" s="290"/>
      <c r="C275" s="289"/>
      <c r="F275" s="280">
        <v>36489.46</v>
      </c>
      <c r="G275" s="285" t="s">
        <v>566</v>
      </c>
      <c r="H275" s="285"/>
      <c r="I275" s="285"/>
      <c r="J275" s="279"/>
      <c r="K275" s="279"/>
      <c r="L275" s="279"/>
    </row>
    <row r="276" spans="2:12" x14ac:dyDescent="0.2">
      <c r="B276" s="290"/>
      <c r="C276" s="289"/>
      <c r="F276" s="280">
        <v>383.79</v>
      </c>
      <c r="G276" s="285" t="s">
        <v>565</v>
      </c>
      <c r="H276" s="285"/>
      <c r="I276" s="285"/>
      <c r="J276" s="279"/>
      <c r="K276" s="279"/>
      <c r="L276" s="279"/>
    </row>
    <row r="277" spans="2:12" x14ac:dyDescent="0.2">
      <c r="B277" s="290"/>
      <c r="C277" s="289"/>
      <c r="F277" s="280">
        <v>468956.12</v>
      </c>
      <c r="G277" s="285" t="s">
        <v>564</v>
      </c>
      <c r="H277" s="285"/>
      <c r="I277" s="285"/>
      <c r="J277" s="279"/>
      <c r="K277" s="279"/>
      <c r="L277" s="279"/>
    </row>
    <row r="278" spans="2:12" x14ac:dyDescent="0.2">
      <c r="B278" s="290"/>
      <c r="C278" s="289"/>
      <c r="F278" s="280">
        <v>3029.69</v>
      </c>
      <c r="G278" s="285" t="s">
        <v>563</v>
      </c>
      <c r="H278" s="285"/>
      <c r="I278" s="285"/>
      <c r="J278" s="279"/>
      <c r="K278" s="279"/>
      <c r="L278" s="279"/>
    </row>
    <row r="279" spans="2:12" x14ac:dyDescent="0.2">
      <c r="B279" s="290"/>
      <c r="C279" s="289"/>
      <c r="F279" s="280">
        <v>1500.35</v>
      </c>
      <c r="G279" s="285" t="s">
        <v>562</v>
      </c>
      <c r="H279" s="285"/>
      <c r="I279" s="285"/>
      <c r="J279" s="279"/>
      <c r="K279" s="279"/>
      <c r="L279" s="279"/>
    </row>
    <row r="280" spans="2:12" x14ac:dyDescent="0.2">
      <c r="B280" s="290"/>
      <c r="C280" s="289"/>
      <c r="F280" s="282">
        <v>419</v>
      </c>
      <c r="G280" s="285" t="s">
        <v>561</v>
      </c>
      <c r="H280" s="285"/>
      <c r="I280" s="285"/>
      <c r="J280" s="279"/>
      <c r="K280" s="279"/>
      <c r="L280" s="279"/>
    </row>
    <row r="281" spans="2:12" x14ac:dyDescent="0.2">
      <c r="B281" s="290"/>
      <c r="C281" s="289"/>
      <c r="F281" s="280">
        <v>11784.18</v>
      </c>
      <c r="G281" s="285" t="s">
        <v>560</v>
      </c>
      <c r="H281" s="285"/>
      <c r="I281" s="285"/>
      <c r="J281" s="279"/>
      <c r="K281" s="279"/>
      <c r="L281" s="279"/>
    </row>
    <row r="282" spans="2:12" x14ac:dyDescent="0.2">
      <c r="B282" s="290"/>
      <c r="C282" s="289"/>
      <c r="F282" s="280">
        <v>930.32</v>
      </c>
      <c r="G282" s="285" t="s">
        <v>559</v>
      </c>
      <c r="H282" s="285"/>
      <c r="I282" s="285"/>
      <c r="J282" s="279"/>
      <c r="K282" s="279"/>
      <c r="L282" s="279"/>
    </row>
    <row r="283" spans="2:12" x14ac:dyDescent="0.2">
      <c r="B283" s="290"/>
      <c r="C283" s="289"/>
      <c r="F283" s="280">
        <v>1561.74</v>
      </c>
      <c r="G283" s="285" t="s">
        <v>558</v>
      </c>
      <c r="H283" s="285"/>
      <c r="I283" s="285"/>
      <c r="J283" s="279"/>
      <c r="K283" s="279"/>
      <c r="L283" s="279"/>
    </row>
    <row r="284" spans="2:12" x14ac:dyDescent="0.2">
      <c r="B284" s="290"/>
      <c r="C284" s="289"/>
      <c r="F284" s="280">
        <v>40779.56</v>
      </c>
      <c r="G284" s="285" t="s">
        <v>557</v>
      </c>
      <c r="H284" s="285"/>
      <c r="I284" s="285"/>
      <c r="J284" s="279"/>
    </row>
    <row r="285" spans="2:12" x14ac:dyDescent="0.2">
      <c r="B285" s="290"/>
      <c r="C285" s="289"/>
      <c r="F285" s="280">
        <v>21588.36</v>
      </c>
      <c r="G285" s="285" t="s">
        <v>556</v>
      </c>
      <c r="H285" s="285"/>
      <c r="I285" s="285"/>
      <c r="J285" s="279"/>
    </row>
    <row r="286" spans="2:12" x14ac:dyDescent="0.2">
      <c r="B286" s="290"/>
      <c r="C286" s="289"/>
      <c r="F286" s="280">
        <v>30310.799999999999</v>
      </c>
      <c r="G286" s="285" t="s">
        <v>555</v>
      </c>
      <c r="H286" s="285"/>
      <c r="I286" s="285"/>
      <c r="J286" s="279"/>
    </row>
    <row r="287" spans="2:12" x14ac:dyDescent="0.2">
      <c r="B287" s="290"/>
      <c r="C287" s="289"/>
      <c r="F287" s="280">
        <v>3030.72</v>
      </c>
      <c r="G287" s="285" t="s">
        <v>554</v>
      </c>
      <c r="H287" s="285"/>
      <c r="I287" s="285"/>
      <c r="J287" s="279"/>
    </row>
    <row r="288" spans="2:12" x14ac:dyDescent="0.2">
      <c r="B288" s="290"/>
      <c r="C288" s="289"/>
      <c r="F288" s="280">
        <v>40649.71</v>
      </c>
      <c r="G288" s="285" t="s">
        <v>553</v>
      </c>
      <c r="H288" s="285"/>
      <c r="I288" s="285"/>
      <c r="J288" s="279"/>
    </row>
    <row r="289" spans="2:10" x14ac:dyDescent="0.2">
      <c r="B289" s="290"/>
      <c r="C289" s="289"/>
      <c r="F289" s="280">
        <v>12148.07</v>
      </c>
      <c r="G289" s="285" t="s">
        <v>552</v>
      </c>
      <c r="H289" s="285"/>
      <c r="I289" s="285"/>
      <c r="J289" s="279"/>
    </row>
    <row r="290" spans="2:10" x14ac:dyDescent="0.2">
      <c r="B290" s="290"/>
      <c r="C290" s="289"/>
      <c r="F290" s="280">
        <v>9657.91</v>
      </c>
      <c r="G290" s="285" t="s">
        <v>496</v>
      </c>
      <c r="H290" s="285"/>
      <c r="I290" s="285"/>
      <c r="J290" s="279"/>
    </row>
    <row r="291" spans="2:10" x14ac:dyDescent="0.2">
      <c r="B291" s="290"/>
      <c r="C291" s="289"/>
      <c r="F291" s="280">
        <v>6100.8</v>
      </c>
      <c r="G291" s="285" t="s">
        <v>436</v>
      </c>
      <c r="H291" s="285"/>
      <c r="I291" s="285"/>
      <c r="J291" s="279"/>
    </row>
    <row r="292" spans="2:10" x14ac:dyDescent="0.2">
      <c r="B292" s="290"/>
      <c r="C292" s="289"/>
      <c r="F292" s="280">
        <v>1771.21</v>
      </c>
      <c r="G292" s="285" t="s">
        <v>490</v>
      </c>
      <c r="H292" s="285"/>
      <c r="I292" s="285"/>
      <c r="J292" s="279"/>
    </row>
    <row r="293" spans="2:10" x14ac:dyDescent="0.2">
      <c r="B293" s="290"/>
      <c r="C293" s="289"/>
      <c r="F293" s="280">
        <v>5117.63</v>
      </c>
      <c r="G293" s="285" t="s">
        <v>551</v>
      </c>
      <c r="H293" s="285"/>
      <c r="I293" s="285"/>
      <c r="J293" s="279"/>
    </row>
    <row r="294" spans="2:10" x14ac:dyDescent="0.2">
      <c r="B294" s="290"/>
      <c r="C294" s="289"/>
      <c r="F294" s="280">
        <v>7588.86</v>
      </c>
      <c r="G294" s="285" t="s">
        <v>550</v>
      </c>
      <c r="H294" s="285"/>
      <c r="I294" s="285"/>
      <c r="J294" s="279"/>
    </row>
    <row r="295" spans="2:10" x14ac:dyDescent="0.2">
      <c r="B295" s="290"/>
      <c r="C295" s="289"/>
      <c r="F295" s="280">
        <v>5739.12</v>
      </c>
      <c r="G295" s="285" t="s">
        <v>549</v>
      </c>
      <c r="H295" s="285"/>
      <c r="I295" s="285"/>
      <c r="J295" s="279"/>
    </row>
    <row r="296" spans="2:10" x14ac:dyDescent="0.2">
      <c r="B296" s="290"/>
      <c r="C296" s="289"/>
      <c r="F296" s="280">
        <v>1876.79</v>
      </c>
      <c r="G296" s="285" t="s">
        <v>436</v>
      </c>
      <c r="H296" s="285"/>
      <c r="I296" s="285"/>
      <c r="J296" s="279"/>
    </row>
    <row r="297" spans="2:10" x14ac:dyDescent="0.2">
      <c r="B297" s="290"/>
      <c r="C297" s="289"/>
      <c r="F297" s="280">
        <v>12142.97</v>
      </c>
      <c r="G297" s="285" t="s">
        <v>548</v>
      </c>
      <c r="H297" s="285"/>
      <c r="I297" s="285"/>
      <c r="J297" s="279"/>
    </row>
    <row r="298" spans="2:10" x14ac:dyDescent="0.2">
      <c r="B298" s="290"/>
      <c r="C298" s="289"/>
      <c r="F298" s="280">
        <v>19849.580000000002</v>
      </c>
      <c r="G298" s="285" t="s">
        <v>547</v>
      </c>
      <c r="H298" s="285"/>
      <c r="I298" s="285"/>
      <c r="J298" s="279"/>
    </row>
    <row r="299" spans="2:10" x14ac:dyDescent="0.2">
      <c r="B299" s="290"/>
      <c r="C299" s="289"/>
      <c r="F299" s="280">
        <v>3000</v>
      </c>
      <c r="G299" s="285" t="s">
        <v>546</v>
      </c>
      <c r="H299" s="285"/>
      <c r="I299" s="285"/>
      <c r="J299" s="279"/>
    </row>
    <row r="300" spans="2:10" x14ac:dyDescent="0.2">
      <c r="B300" s="290"/>
      <c r="C300" s="289"/>
      <c r="F300" s="280">
        <v>6866.46</v>
      </c>
      <c r="G300" s="285" t="s">
        <v>545</v>
      </c>
      <c r="H300" s="285"/>
      <c r="I300" s="285"/>
      <c r="J300" s="279"/>
    </row>
    <row r="301" spans="2:10" x14ac:dyDescent="0.2">
      <c r="B301" s="290"/>
      <c r="C301" s="289"/>
      <c r="F301" s="280">
        <v>9374.27</v>
      </c>
      <c r="G301" s="285" t="s">
        <v>544</v>
      </c>
      <c r="H301" s="285"/>
      <c r="I301" s="285"/>
      <c r="J301" s="279"/>
    </row>
    <row r="302" spans="2:10" x14ac:dyDescent="0.2">
      <c r="B302" s="290"/>
      <c r="C302" s="289"/>
      <c r="F302" s="280">
        <v>11999.63</v>
      </c>
      <c r="G302" s="285" t="s">
        <v>543</v>
      </c>
      <c r="H302" s="285"/>
      <c r="I302" s="285"/>
      <c r="J302" s="279"/>
    </row>
    <row r="303" spans="2:10" x14ac:dyDescent="0.2">
      <c r="B303" s="290"/>
      <c r="C303" s="289"/>
      <c r="F303" s="280">
        <v>15850.54</v>
      </c>
      <c r="G303" s="285" t="s">
        <v>542</v>
      </c>
      <c r="H303" s="285"/>
      <c r="I303" s="285"/>
      <c r="J303" s="279"/>
    </row>
    <row r="304" spans="2:10" x14ac:dyDescent="0.2">
      <c r="B304" s="290"/>
      <c r="C304" s="289"/>
      <c r="F304" s="280">
        <v>12570.41</v>
      </c>
      <c r="G304" s="285" t="s">
        <v>541</v>
      </c>
      <c r="H304" s="285"/>
      <c r="I304" s="285"/>
      <c r="J304" s="279"/>
    </row>
    <row r="305" spans="2:10" x14ac:dyDescent="0.2">
      <c r="B305" s="290"/>
      <c r="C305" s="289"/>
      <c r="F305" s="280">
        <v>31598</v>
      </c>
      <c r="G305" s="285" t="s">
        <v>540</v>
      </c>
      <c r="H305" s="285"/>
      <c r="I305" s="285"/>
      <c r="J305" s="279"/>
    </row>
    <row r="306" spans="2:10" x14ac:dyDescent="0.2">
      <c r="B306" s="290"/>
      <c r="C306" s="289"/>
      <c r="F306" s="280">
        <v>5049.4799999999996</v>
      </c>
      <c r="G306" s="285" t="s">
        <v>539</v>
      </c>
      <c r="H306" s="285"/>
      <c r="I306" s="285"/>
      <c r="J306" s="279"/>
    </row>
    <row r="307" spans="2:10" x14ac:dyDescent="0.2">
      <c r="B307" s="290"/>
      <c r="C307" s="289"/>
      <c r="F307" s="280">
        <v>13889.85</v>
      </c>
      <c r="G307" s="285" t="s">
        <v>538</v>
      </c>
      <c r="H307" s="285"/>
      <c r="I307" s="285"/>
      <c r="J307" s="279"/>
    </row>
    <row r="308" spans="2:10" x14ac:dyDescent="0.2">
      <c r="B308" s="290"/>
      <c r="C308" s="289"/>
      <c r="F308" s="280">
        <v>41349.879999999997</v>
      </c>
      <c r="G308" s="285" t="s">
        <v>537</v>
      </c>
      <c r="H308" s="285"/>
      <c r="I308" s="285"/>
      <c r="J308" s="279"/>
    </row>
    <row r="309" spans="2:10" x14ac:dyDescent="0.2">
      <c r="B309" s="290"/>
      <c r="C309" s="289"/>
      <c r="F309" s="280">
        <v>30846.77</v>
      </c>
      <c r="G309" s="285" t="s">
        <v>536</v>
      </c>
      <c r="H309" s="285"/>
      <c r="I309" s="285"/>
      <c r="J309" s="279"/>
    </row>
    <row r="310" spans="2:10" x14ac:dyDescent="0.2">
      <c r="B310" s="290"/>
      <c r="C310" s="289"/>
      <c r="F310" s="280">
        <v>5610.2</v>
      </c>
      <c r="G310" s="285" t="s">
        <v>535</v>
      </c>
      <c r="H310" s="285"/>
      <c r="I310" s="285"/>
      <c r="J310" s="279"/>
    </row>
    <row r="311" spans="2:10" x14ac:dyDescent="0.2">
      <c r="B311" s="290"/>
      <c r="C311" s="289"/>
      <c r="F311" s="280">
        <v>32548.240000000002</v>
      </c>
      <c r="G311" s="285" t="s">
        <v>534</v>
      </c>
      <c r="H311" s="285"/>
      <c r="I311" s="285"/>
      <c r="J311" s="279"/>
    </row>
    <row r="312" spans="2:10" x14ac:dyDescent="0.2">
      <c r="B312" s="290"/>
      <c r="C312" s="289"/>
      <c r="F312" s="280">
        <v>47648.77</v>
      </c>
      <c r="G312" s="285" t="s">
        <v>533</v>
      </c>
      <c r="H312" s="285"/>
      <c r="I312" s="285"/>
      <c r="J312" s="279"/>
    </row>
    <row r="313" spans="2:10" x14ac:dyDescent="0.2">
      <c r="B313" s="290"/>
      <c r="C313" s="289"/>
      <c r="F313" s="280">
        <v>13108.53</v>
      </c>
      <c r="G313" s="285" t="s">
        <v>532</v>
      </c>
      <c r="H313" s="285"/>
      <c r="I313" s="285"/>
      <c r="J313" s="279"/>
    </row>
    <row r="314" spans="2:10" x14ac:dyDescent="0.2">
      <c r="B314" s="290"/>
      <c r="C314" s="289"/>
      <c r="F314" s="280">
        <v>3052.17</v>
      </c>
      <c r="G314" s="285" t="s">
        <v>531</v>
      </c>
      <c r="H314" s="285"/>
      <c r="I314" s="285"/>
      <c r="J314" s="279"/>
    </row>
    <row r="315" spans="2:10" x14ac:dyDescent="0.2">
      <c r="B315" s="290"/>
      <c r="C315" s="289"/>
      <c r="F315" s="280">
        <v>7483.86</v>
      </c>
      <c r="G315" s="285" t="s">
        <v>530</v>
      </c>
      <c r="H315" s="285"/>
      <c r="I315" s="285"/>
      <c r="J315" s="279"/>
    </row>
    <row r="316" spans="2:10" x14ac:dyDescent="0.2">
      <c r="B316" s="290"/>
      <c r="C316" s="289"/>
      <c r="F316" s="280">
        <v>2471.9899999999998</v>
      </c>
      <c r="G316" s="285" t="s">
        <v>529</v>
      </c>
      <c r="H316" s="285"/>
      <c r="I316" s="285"/>
      <c r="J316" s="279"/>
    </row>
    <row r="317" spans="2:10" x14ac:dyDescent="0.2">
      <c r="B317" s="290"/>
      <c r="C317" s="289"/>
      <c r="F317" s="280">
        <v>2580.0500000000002</v>
      </c>
      <c r="G317" s="285" t="s">
        <v>528</v>
      </c>
      <c r="H317" s="285"/>
      <c r="I317" s="285"/>
      <c r="J317" s="279"/>
    </row>
    <row r="318" spans="2:10" x14ac:dyDescent="0.2">
      <c r="B318" s="290"/>
      <c r="C318" s="289"/>
      <c r="F318" s="280">
        <v>9785.1200000000008</v>
      </c>
      <c r="G318" s="285" t="s">
        <v>527</v>
      </c>
      <c r="H318" s="285"/>
      <c r="I318" s="285"/>
      <c r="J318" s="279"/>
    </row>
    <row r="319" spans="2:10" x14ac:dyDescent="0.2">
      <c r="B319" s="290"/>
      <c r="C319" s="289"/>
      <c r="F319" s="280">
        <v>23549.35</v>
      </c>
      <c r="G319" s="285" t="s">
        <v>526</v>
      </c>
      <c r="H319" s="285"/>
      <c r="I319" s="285"/>
      <c r="J319" s="279"/>
    </row>
    <row r="320" spans="2:10" x14ac:dyDescent="0.2">
      <c r="B320" s="290"/>
      <c r="C320" s="289"/>
      <c r="F320" s="280">
        <v>1256.67</v>
      </c>
      <c r="G320" s="285" t="s">
        <v>525</v>
      </c>
      <c r="H320" s="285"/>
      <c r="I320" s="285"/>
      <c r="J320" s="279"/>
    </row>
    <row r="321" spans="2:10" x14ac:dyDescent="0.2">
      <c r="B321" s="290"/>
      <c r="C321" s="289"/>
      <c r="F321" s="280">
        <v>19174.8</v>
      </c>
      <c r="G321" s="285" t="s">
        <v>524</v>
      </c>
      <c r="H321" s="285"/>
      <c r="I321" s="285"/>
      <c r="J321" s="279"/>
    </row>
    <row r="322" spans="2:10" x14ac:dyDescent="0.2">
      <c r="B322" s="290"/>
      <c r="C322" s="289"/>
      <c r="F322" s="280">
        <v>4795.17</v>
      </c>
      <c r="G322" s="285" t="s">
        <v>523</v>
      </c>
      <c r="H322" s="285"/>
      <c r="I322" s="285"/>
    </row>
    <row r="323" spans="2:10" x14ac:dyDescent="0.2">
      <c r="B323" s="290"/>
      <c r="C323" s="289"/>
      <c r="F323" s="280">
        <v>28910.86</v>
      </c>
      <c r="G323" s="285" t="s">
        <v>522</v>
      </c>
      <c r="H323" s="285"/>
      <c r="I323" s="285"/>
    </row>
    <row r="324" spans="2:10" x14ac:dyDescent="0.2">
      <c r="B324" s="290"/>
      <c r="C324" s="289"/>
      <c r="F324" s="280">
        <v>3837.44</v>
      </c>
      <c r="G324" s="285" t="s">
        <v>521</v>
      </c>
      <c r="H324" s="285"/>
      <c r="I324" s="285"/>
    </row>
    <row r="325" spans="2:10" x14ac:dyDescent="0.2">
      <c r="B325" s="290"/>
      <c r="C325" s="289"/>
      <c r="F325" s="280">
        <v>465.16</v>
      </c>
      <c r="G325" s="285" t="s">
        <v>520</v>
      </c>
      <c r="H325" s="285"/>
      <c r="I325" s="285"/>
    </row>
    <row r="326" spans="2:10" x14ac:dyDescent="0.2">
      <c r="B326" s="290"/>
      <c r="C326" s="289"/>
      <c r="F326" s="280">
        <v>28320.639999999999</v>
      </c>
      <c r="G326" s="285" t="s">
        <v>519</v>
      </c>
      <c r="H326" s="285"/>
      <c r="I326" s="285"/>
    </row>
    <row r="327" spans="2:10" x14ac:dyDescent="0.2">
      <c r="B327" s="290"/>
      <c r="C327" s="289"/>
      <c r="F327" s="280">
        <v>89563.6</v>
      </c>
      <c r="G327" s="285" t="s">
        <v>518</v>
      </c>
      <c r="H327" s="285"/>
      <c r="I327" s="285"/>
    </row>
    <row r="328" spans="2:10" x14ac:dyDescent="0.2">
      <c r="B328" s="290"/>
      <c r="C328" s="289"/>
      <c r="F328" s="280">
        <v>22940.18</v>
      </c>
      <c r="G328" s="285" t="s">
        <v>517</v>
      </c>
      <c r="H328" s="285"/>
      <c r="I328" s="285"/>
    </row>
    <row r="329" spans="2:10" x14ac:dyDescent="0.2">
      <c r="B329" s="290"/>
      <c r="C329" s="289"/>
      <c r="F329" s="280">
        <v>4139.0600000000004</v>
      </c>
      <c r="G329" s="285" t="s">
        <v>516</v>
      </c>
      <c r="H329" s="285"/>
      <c r="I329" s="285"/>
    </row>
    <row r="330" spans="2:10" x14ac:dyDescent="0.2">
      <c r="B330" s="290"/>
      <c r="C330" s="289"/>
      <c r="F330" s="280">
        <v>4293</v>
      </c>
      <c r="G330" s="285" t="s">
        <v>515</v>
      </c>
      <c r="H330" s="285"/>
      <c r="I330" s="285"/>
    </row>
    <row r="331" spans="2:10" x14ac:dyDescent="0.2">
      <c r="B331" s="290"/>
      <c r="C331" s="289"/>
      <c r="F331" s="280">
        <v>161966.65</v>
      </c>
      <c r="G331" s="285" t="s">
        <v>514</v>
      </c>
      <c r="H331" s="285"/>
      <c r="I331" s="285"/>
    </row>
    <row r="332" spans="2:10" x14ac:dyDescent="0.2">
      <c r="B332" s="290"/>
      <c r="C332" s="289"/>
      <c r="F332" s="280">
        <v>1000</v>
      </c>
      <c r="G332" s="285" t="s">
        <v>513</v>
      </c>
      <c r="H332" s="285"/>
      <c r="I332" s="285"/>
    </row>
    <row r="333" spans="2:10" x14ac:dyDescent="0.2">
      <c r="B333" s="290"/>
      <c r="C333" s="289"/>
      <c r="F333" s="280">
        <v>12497.51</v>
      </c>
      <c r="G333" s="285" t="s">
        <v>512</v>
      </c>
      <c r="H333" s="285"/>
      <c r="I333" s="285"/>
    </row>
    <row r="334" spans="2:10" x14ac:dyDescent="0.2">
      <c r="B334" s="290"/>
      <c r="C334" s="289"/>
      <c r="F334" s="280">
        <v>1771.9</v>
      </c>
      <c r="G334" s="285" t="s">
        <v>511</v>
      </c>
      <c r="H334" s="285"/>
      <c r="I334" s="285"/>
    </row>
    <row r="335" spans="2:10" x14ac:dyDescent="0.2">
      <c r="B335" s="290"/>
      <c r="C335" s="289"/>
      <c r="F335" s="280">
        <v>5644.24</v>
      </c>
      <c r="G335" s="285" t="s">
        <v>510</v>
      </c>
      <c r="H335" s="285"/>
      <c r="I335" s="285"/>
    </row>
    <row r="336" spans="2:10" x14ac:dyDescent="0.2">
      <c r="B336" s="290"/>
      <c r="C336" s="289"/>
      <c r="F336" s="280">
        <v>3344.95</v>
      </c>
      <c r="G336" s="285" t="s">
        <v>509</v>
      </c>
      <c r="H336" s="285"/>
      <c r="I336" s="285"/>
    </row>
    <row r="337" spans="2:9" x14ac:dyDescent="0.2">
      <c r="B337" s="290"/>
      <c r="C337" s="289"/>
      <c r="F337" s="280">
        <v>614.65</v>
      </c>
      <c r="G337" s="285" t="s">
        <v>508</v>
      </c>
      <c r="H337" s="285"/>
      <c r="I337" s="285"/>
    </row>
    <row r="338" spans="2:9" x14ac:dyDescent="0.2">
      <c r="B338" s="290"/>
      <c r="C338" s="289"/>
      <c r="F338" s="280">
        <v>10858.76</v>
      </c>
      <c r="G338" s="285" t="s">
        <v>507</v>
      </c>
      <c r="H338" s="285"/>
      <c r="I338" s="285"/>
    </row>
    <row r="339" spans="2:9" x14ac:dyDescent="0.2">
      <c r="B339" s="290"/>
      <c r="C339" s="289"/>
      <c r="F339" s="280">
        <v>140954</v>
      </c>
      <c r="G339" s="285" t="s">
        <v>506</v>
      </c>
      <c r="H339" s="285"/>
      <c r="I339" s="285"/>
    </row>
    <row r="340" spans="2:9" x14ac:dyDescent="0.2">
      <c r="B340" s="290"/>
      <c r="C340" s="289"/>
      <c r="F340" s="280">
        <v>3063.05</v>
      </c>
      <c r="G340" s="285" t="s">
        <v>505</v>
      </c>
      <c r="H340" s="285"/>
      <c r="I340" s="285"/>
    </row>
    <row r="341" spans="2:9" x14ac:dyDescent="0.2">
      <c r="B341" s="290"/>
      <c r="C341" s="289"/>
      <c r="F341" s="280">
        <v>24157.09</v>
      </c>
      <c r="G341" s="285" t="s">
        <v>504</v>
      </c>
      <c r="H341" s="285"/>
      <c r="I341" s="285"/>
    </row>
    <row r="342" spans="2:9" x14ac:dyDescent="0.2">
      <c r="B342" s="290"/>
      <c r="C342" s="289"/>
      <c r="F342" s="280">
        <v>6520.71</v>
      </c>
      <c r="G342" s="285" t="s">
        <v>503</v>
      </c>
      <c r="H342" s="285"/>
      <c r="I342" s="285"/>
    </row>
    <row r="343" spans="2:9" x14ac:dyDescent="0.2">
      <c r="B343" s="290"/>
      <c r="C343" s="289"/>
      <c r="F343" s="280">
        <v>6547.22</v>
      </c>
      <c r="G343" s="285" t="s">
        <v>502</v>
      </c>
      <c r="H343" s="285"/>
      <c r="I343" s="285"/>
    </row>
    <row r="344" spans="2:9" x14ac:dyDescent="0.2">
      <c r="B344" s="290"/>
      <c r="C344" s="289"/>
      <c r="F344" s="280">
        <v>2023.07</v>
      </c>
      <c r="G344" s="285" t="s">
        <v>501</v>
      </c>
      <c r="H344" s="285"/>
      <c r="I344" s="285"/>
    </row>
    <row r="345" spans="2:9" x14ac:dyDescent="0.2">
      <c r="B345" s="290"/>
      <c r="C345" s="289"/>
      <c r="F345" s="280">
        <v>52063.23</v>
      </c>
      <c r="G345" s="285" t="s">
        <v>500</v>
      </c>
      <c r="H345" s="285"/>
      <c r="I345" s="285"/>
    </row>
    <row r="346" spans="2:9" x14ac:dyDescent="0.2">
      <c r="B346" s="290"/>
      <c r="C346" s="289"/>
      <c r="F346" s="280">
        <v>4000</v>
      </c>
      <c r="G346" s="285" t="s">
        <v>432</v>
      </c>
      <c r="H346" s="285"/>
      <c r="I346" s="285"/>
    </row>
    <row r="347" spans="2:9" x14ac:dyDescent="0.2">
      <c r="B347" s="290"/>
      <c r="C347" s="289"/>
      <c r="F347" s="280">
        <v>40008.400000000001</v>
      </c>
      <c r="G347" s="285" t="s">
        <v>499</v>
      </c>
      <c r="H347" s="285"/>
      <c r="I347" s="285"/>
    </row>
    <row r="348" spans="2:9" x14ac:dyDescent="0.2">
      <c r="B348" s="290"/>
      <c r="C348" s="289"/>
      <c r="F348" s="280">
        <v>29451.89</v>
      </c>
      <c r="G348" s="285" t="s">
        <v>436</v>
      </c>
      <c r="H348" s="285"/>
      <c r="I348" s="285"/>
    </row>
    <row r="349" spans="2:9" x14ac:dyDescent="0.2">
      <c r="B349" s="290"/>
      <c r="C349" s="289"/>
      <c r="F349" s="280">
        <v>175219.1</v>
      </c>
      <c r="G349" s="285" t="s">
        <v>498</v>
      </c>
      <c r="H349" s="285"/>
      <c r="I349" s="285"/>
    </row>
    <row r="350" spans="2:9" x14ac:dyDescent="0.2">
      <c r="B350" s="290"/>
      <c r="C350" s="289"/>
      <c r="F350" s="280">
        <v>6702.54</v>
      </c>
      <c r="G350" s="285" t="s">
        <v>497</v>
      </c>
      <c r="H350" s="285"/>
      <c r="I350" s="285"/>
    </row>
    <row r="351" spans="2:9" x14ac:dyDescent="0.2">
      <c r="B351" s="290"/>
      <c r="C351" s="289"/>
      <c r="F351" s="280">
        <v>9657.6299999999992</v>
      </c>
      <c r="G351" s="285" t="s">
        <v>496</v>
      </c>
      <c r="H351" s="285"/>
      <c r="I351" s="285"/>
    </row>
    <row r="352" spans="2:9" x14ac:dyDescent="0.2">
      <c r="B352" s="290"/>
      <c r="C352" s="289"/>
      <c r="F352" s="280">
        <v>29275.66</v>
      </c>
      <c r="G352" s="285" t="s">
        <v>495</v>
      </c>
      <c r="H352" s="285"/>
      <c r="I352" s="285"/>
    </row>
    <row r="353" spans="2:9" x14ac:dyDescent="0.2">
      <c r="B353" s="290"/>
      <c r="C353" s="289"/>
      <c r="F353" s="280">
        <v>19732.39</v>
      </c>
      <c r="G353" s="285" t="s">
        <v>494</v>
      </c>
      <c r="H353" s="285"/>
      <c r="I353" s="285"/>
    </row>
    <row r="354" spans="2:9" x14ac:dyDescent="0.2">
      <c r="B354" s="290"/>
      <c r="C354" s="289"/>
      <c r="F354" s="280">
        <v>6096</v>
      </c>
      <c r="G354" s="285" t="s">
        <v>493</v>
      </c>
      <c r="H354" s="285"/>
      <c r="I354" s="285"/>
    </row>
    <row r="355" spans="2:9" x14ac:dyDescent="0.2">
      <c r="B355" s="290"/>
      <c r="C355" s="289"/>
      <c r="F355" s="280">
        <v>2868.3</v>
      </c>
      <c r="G355" s="285" t="s">
        <v>492</v>
      </c>
      <c r="H355" s="285"/>
      <c r="I355" s="285"/>
    </row>
    <row r="356" spans="2:9" x14ac:dyDescent="0.2">
      <c r="B356" s="290"/>
      <c r="C356" s="289"/>
      <c r="F356" s="280">
        <v>3260.85</v>
      </c>
      <c r="G356" s="285" t="s">
        <v>491</v>
      </c>
      <c r="H356" s="285"/>
      <c r="I356" s="285"/>
    </row>
    <row r="357" spans="2:9" x14ac:dyDescent="0.2">
      <c r="B357" s="290"/>
      <c r="C357" s="289"/>
      <c r="F357" s="280">
        <v>1771.24</v>
      </c>
      <c r="G357" s="285" t="s">
        <v>490</v>
      </c>
      <c r="H357" s="285"/>
      <c r="I357" s="285"/>
    </row>
    <row r="358" spans="2:9" x14ac:dyDescent="0.2">
      <c r="B358" s="290"/>
      <c r="C358" s="289"/>
      <c r="F358" s="280">
        <v>12201.6</v>
      </c>
      <c r="G358" s="285" t="s">
        <v>489</v>
      </c>
      <c r="H358" s="285"/>
      <c r="I358" s="285"/>
    </row>
    <row r="359" spans="2:9" x14ac:dyDescent="0.2">
      <c r="B359" s="290"/>
      <c r="C359" s="289"/>
      <c r="F359" s="280">
        <v>16427.830000000002</v>
      </c>
      <c r="G359" s="285" t="s">
        <v>488</v>
      </c>
      <c r="H359" s="285"/>
      <c r="I359" s="285"/>
    </row>
    <row r="360" spans="2:9" x14ac:dyDescent="0.2">
      <c r="B360" s="290"/>
      <c r="C360" s="289"/>
      <c r="F360" s="280">
        <v>6100.8</v>
      </c>
      <c r="G360" s="285" t="s">
        <v>487</v>
      </c>
      <c r="H360" s="285"/>
      <c r="I360" s="285"/>
    </row>
    <row r="361" spans="2:9" x14ac:dyDescent="0.2">
      <c r="B361" s="290"/>
      <c r="C361" s="289"/>
      <c r="F361" s="280">
        <v>3621.11</v>
      </c>
      <c r="G361" s="285" t="s">
        <v>486</v>
      </c>
      <c r="H361" s="285"/>
      <c r="I361" s="285"/>
    </row>
    <row r="362" spans="2:9" x14ac:dyDescent="0.2">
      <c r="B362" s="290"/>
      <c r="C362" s="289"/>
      <c r="F362" s="280">
        <v>6637.01</v>
      </c>
      <c r="G362" s="285" t="s">
        <v>485</v>
      </c>
      <c r="H362" s="285"/>
      <c r="I362" s="285"/>
    </row>
    <row r="363" spans="2:9" x14ac:dyDescent="0.2">
      <c r="B363" s="290"/>
      <c r="C363" s="289"/>
      <c r="F363" s="280">
        <v>6346.79</v>
      </c>
      <c r="G363" s="285" t="s">
        <v>484</v>
      </c>
      <c r="H363" s="285"/>
      <c r="I363" s="285"/>
    </row>
    <row r="364" spans="2:9" x14ac:dyDescent="0.2">
      <c r="B364" s="290"/>
      <c r="C364" s="289"/>
      <c r="F364" s="280">
        <v>58394.41</v>
      </c>
      <c r="G364" s="285" t="s">
        <v>483</v>
      </c>
      <c r="H364" s="285"/>
      <c r="I364" s="285"/>
    </row>
    <row r="365" spans="2:9" x14ac:dyDescent="0.2">
      <c r="B365" s="290"/>
      <c r="C365" s="289"/>
      <c r="F365" s="280">
        <v>3739.37</v>
      </c>
      <c r="G365" s="285" t="s">
        <v>482</v>
      </c>
      <c r="H365" s="285"/>
      <c r="I365" s="285"/>
    </row>
    <row r="366" spans="2:9" x14ac:dyDescent="0.2">
      <c r="B366" s="290"/>
      <c r="C366" s="289"/>
      <c r="F366" s="280">
        <v>2955.04</v>
      </c>
      <c r="G366" s="285" t="s">
        <v>481</v>
      </c>
      <c r="H366" s="285"/>
      <c r="I366" s="285"/>
    </row>
    <row r="367" spans="2:9" x14ac:dyDescent="0.2">
      <c r="B367" s="290"/>
      <c r="C367" s="289"/>
      <c r="F367" s="280">
        <v>7673.23</v>
      </c>
      <c r="G367" s="285" t="s">
        <v>480</v>
      </c>
      <c r="H367" s="285"/>
      <c r="I367" s="285"/>
    </row>
    <row r="368" spans="2:9" x14ac:dyDescent="0.2">
      <c r="B368" s="290"/>
      <c r="C368" s="289"/>
      <c r="F368" s="280">
        <v>1642.34</v>
      </c>
      <c r="G368" s="285" t="s">
        <v>479</v>
      </c>
      <c r="H368" s="285"/>
      <c r="I368" s="285"/>
    </row>
    <row r="369" spans="2:9" x14ac:dyDescent="0.2">
      <c r="B369" s="290"/>
      <c r="C369" s="289"/>
      <c r="F369" s="280">
        <v>19831.099999999999</v>
      </c>
      <c r="G369" s="285" t="s">
        <v>478</v>
      </c>
      <c r="H369" s="285"/>
      <c r="I369" s="285"/>
    </row>
    <row r="370" spans="2:9" x14ac:dyDescent="0.2">
      <c r="B370" s="290"/>
      <c r="C370" s="289"/>
      <c r="F370" s="280">
        <v>33996.07</v>
      </c>
      <c r="G370" s="285" t="s">
        <v>477</v>
      </c>
      <c r="H370" s="285"/>
      <c r="I370" s="285"/>
    </row>
    <row r="371" spans="2:9" x14ac:dyDescent="0.2">
      <c r="B371" s="290"/>
      <c r="C371" s="289"/>
      <c r="F371" s="280">
        <v>2014.92</v>
      </c>
      <c r="G371" s="285" t="s">
        <v>476</v>
      </c>
      <c r="H371" s="285"/>
      <c r="I371" s="285"/>
    </row>
    <row r="372" spans="2:9" x14ac:dyDescent="0.2">
      <c r="B372" s="290"/>
      <c r="C372" s="289"/>
      <c r="F372" s="280">
        <v>12846.84</v>
      </c>
      <c r="G372" s="285" t="s">
        <v>475</v>
      </c>
      <c r="H372" s="285"/>
      <c r="I372" s="285"/>
    </row>
    <row r="373" spans="2:9" x14ac:dyDescent="0.2">
      <c r="B373" s="290"/>
      <c r="C373" s="289"/>
      <c r="F373" s="280">
        <v>5081.45</v>
      </c>
      <c r="G373" s="285" t="s">
        <v>474</v>
      </c>
      <c r="H373" s="285"/>
      <c r="I373" s="285"/>
    </row>
    <row r="374" spans="2:9" x14ac:dyDescent="0.2">
      <c r="B374" s="290"/>
      <c r="C374" s="289"/>
      <c r="F374" s="280">
        <v>3749.03</v>
      </c>
      <c r="G374" s="285" t="s">
        <v>473</v>
      </c>
      <c r="H374" s="285"/>
      <c r="I374" s="285"/>
    </row>
    <row r="375" spans="2:9" x14ac:dyDescent="0.2">
      <c r="B375" s="290"/>
      <c r="C375" s="289"/>
      <c r="F375" s="280">
        <v>3891.04</v>
      </c>
      <c r="G375" s="285" t="s">
        <v>472</v>
      </c>
      <c r="H375" s="285"/>
      <c r="I375" s="285"/>
    </row>
    <row r="376" spans="2:9" x14ac:dyDescent="0.2">
      <c r="B376" s="290"/>
      <c r="C376" s="289"/>
      <c r="F376" s="280">
        <v>4218.54</v>
      </c>
      <c r="G376" s="285" t="s">
        <v>471</v>
      </c>
      <c r="H376" s="285"/>
      <c r="I376" s="285"/>
    </row>
    <row r="377" spans="2:9" x14ac:dyDescent="0.2">
      <c r="B377" s="290"/>
      <c r="C377" s="289"/>
      <c r="F377" s="280">
        <v>1205.23</v>
      </c>
      <c r="G377" s="285" t="s">
        <v>470</v>
      </c>
      <c r="H377" s="285"/>
      <c r="I377" s="285"/>
    </row>
    <row r="378" spans="2:9" x14ac:dyDescent="0.2">
      <c r="B378" s="290"/>
      <c r="C378" s="289"/>
      <c r="F378" s="280">
        <v>3041.35</v>
      </c>
      <c r="G378" s="285" t="s">
        <v>469</v>
      </c>
      <c r="H378" s="285"/>
      <c r="I378" s="285"/>
    </row>
    <row r="379" spans="2:9" x14ac:dyDescent="0.2">
      <c r="B379" s="290"/>
      <c r="C379" s="289"/>
      <c r="F379" s="280">
        <v>2309.7800000000002</v>
      </c>
      <c r="G379" s="285" t="s">
        <v>468</v>
      </c>
      <c r="H379" s="285"/>
      <c r="I379" s="285"/>
    </row>
    <row r="380" spans="2:9" x14ac:dyDescent="0.2">
      <c r="B380" s="290"/>
      <c r="C380" s="289"/>
      <c r="F380" s="280">
        <v>13889.85</v>
      </c>
      <c r="G380" s="285" t="s">
        <v>467</v>
      </c>
      <c r="H380" s="285"/>
      <c r="I380" s="285"/>
    </row>
    <row r="381" spans="2:9" x14ac:dyDescent="0.2">
      <c r="B381" s="290"/>
      <c r="C381" s="289"/>
      <c r="F381" s="280">
        <v>17956.77</v>
      </c>
      <c r="G381" s="285" t="s">
        <v>466</v>
      </c>
      <c r="H381" s="285"/>
      <c r="I381" s="285"/>
    </row>
    <row r="382" spans="2:9" x14ac:dyDescent="0.2">
      <c r="B382" s="290"/>
      <c r="C382" s="289"/>
      <c r="F382" s="280">
        <v>4293.1099999999997</v>
      </c>
      <c r="G382" s="285" t="s">
        <v>465</v>
      </c>
      <c r="H382" s="285"/>
      <c r="I382" s="285"/>
    </row>
    <row r="383" spans="2:9" x14ac:dyDescent="0.2">
      <c r="B383" s="290"/>
      <c r="C383" s="289"/>
      <c r="F383" s="280">
        <v>25476.63</v>
      </c>
      <c r="G383" s="285" t="s">
        <v>464</v>
      </c>
      <c r="H383" s="285"/>
      <c r="I383" s="285"/>
    </row>
    <row r="384" spans="2:9" x14ac:dyDescent="0.2">
      <c r="B384" s="290"/>
      <c r="C384" s="289"/>
      <c r="F384" s="280">
        <v>2954.94</v>
      </c>
      <c r="G384" s="285" t="s">
        <v>463</v>
      </c>
      <c r="H384" s="285"/>
      <c r="I384" s="285"/>
    </row>
    <row r="385" spans="2:9" x14ac:dyDescent="0.2">
      <c r="B385" s="290"/>
      <c r="C385" s="289"/>
      <c r="F385" s="280">
        <v>61693.54</v>
      </c>
      <c r="G385" s="285" t="s">
        <v>462</v>
      </c>
      <c r="H385" s="285"/>
      <c r="I385" s="285"/>
    </row>
    <row r="386" spans="2:9" x14ac:dyDescent="0.2">
      <c r="B386" s="290"/>
      <c r="C386" s="289"/>
      <c r="F386" s="280">
        <v>69706.41</v>
      </c>
      <c r="G386" s="285" t="s">
        <v>461</v>
      </c>
      <c r="H386" s="285"/>
      <c r="I386" s="285"/>
    </row>
    <row r="387" spans="2:9" x14ac:dyDescent="0.2">
      <c r="B387" s="290"/>
      <c r="C387" s="289"/>
      <c r="F387" s="280">
        <v>931.47</v>
      </c>
      <c r="G387" s="285" t="s">
        <v>460</v>
      </c>
      <c r="H387" s="285"/>
      <c r="I387" s="285"/>
    </row>
    <row r="388" spans="2:9" x14ac:dyDescent="0.2">
      <c r="B388" s="290"/>
      <c r="C388" s="289"/>
      <c r="F388" s="280">
        <v>15511.28</v>
      </c>
      <c r="G388" s="285" t="s">
        <v>459</v>
      </c>
      <c r="H388" s="285"/>
      <c r="I388" s="285"/>
    </row>
    <row r="389" spans="2:9" x14ac:dyDescent="0.2">
      <c r="B389" s="290"/>
      <c r="C389" s="289"/>
      <c r="F389" s="280">
        <v>7498.05</v>
      </c>
      <c r="G389" s="285" t="s">
        <v>458</v>
      </c>
      <c r="H389" s="285"/>
      <c r="I389" s="285"/>
    </row>
    <row r="390" spans="2:9" x14ac:dyDescent="0.2">
      <c r="B390" s="290"/>
      <c r="C390" s="289"/>
      <c r="F390" s="280">
        <v>7310.45</v>
      </c>
      <c r="G390" s="285" t="s">
        <v>457</v>
      </c>
      <c r="H390" s="285"/>
      <c r="I390" s="285"/>
    </row>
    <row r="391" spans="2:9" x14ac:dyDescent="0.2">
      <c r="B391" s="290"/>
      <c r="C391" s="289"/>
      <c r="F391" s="280">
        <v>40681</v>
      </c>
      <c r="G391" s="285" t="s">
        <v>456</v>
      </c>
      <c r="H391" s="285"/>
      <c r="I391" s="285"/>
    </row>
    <row r="392" spans="2:9" x14ac:dyDescent="0.2">
      <c r="B392" s="290"/>
      <c r="C392" s="289"/>
      <c r="F392" s="280">
        <v>42854.74</v>
      </c>
      <c r="G392" s="285" t="s">
        <v>455</v>
      </c>
      <c r="H392" s="285"/>
      <c r="I392" s="285"/>
    </row>
    <row r="393" spans="2:9" x14ac:dyDescent="0.2">
      <c r="B393" s="290"/>
      <c r="C393" s="289"/>
      <c r="F393" s="280">
        <v>66774.2</v>
      </c>
      <c r="G393" s="285" t="s">
        <v>454</v>
      </c>
      <c r="H393" s="285"/>
      <c r="I393" s="285"/>
    </row>
    <row r="394" spans="2:9" x14ac:dyDescent="0.2">
      <c r="B394" s="290"/>
      <c r="C394" s="289"/>
      <c r="F394" s="280">
        <v>22084.18</v>
      </c>
      <c r="G394" s="285" t="s">
        <v>453</v>
      </c>
      <c r="H394" s="285"/>
      <c r="I394" s="285"/>
    </row>
    <row r="395" spans="2:9" x14ac:dyDescent="0.2">
      <c r="B395" s="290"/>
      <c r="C395" s="289"/>
      <c r="F395" s="280">
        <v>18032.39</v>
      </c>
      <c r="G395" s="285" t="s">
        <v>452</v>
      </c>
      <c r="H395" s="285"/>
      <c r="I395" s="285"/>
    </row>
    <row r="396" spans="2:9" x14ac:dyDescent="0.2">
      <c r="B396" s="290"/>
      <c r="C396" s="289"/>
      <c r="F396" s="280">
        <v>6347.02</v>
      </c>
      <c r="G396" s="285" t="s">
        <v>451</v>
      </c>
      <c r="H396" s="285"/>
      <c r="I396" s="285"/>
    </row>
    <row r="397" spans="2:9" x14ac:dyDescent="0.2">
      <c r="B397" s="290"/>
      <c r="C397" s="289"/>
      <c r="F397" s="280">
        <v>8194.26</v>
      </c>
      <c r="G397" s="285" t="s">
        <v>450</v>
      </c>
      <c r="H397" s="285"/>
      <c r="I397" s="285"/>
    </row>
    <row r="398" spans="2:9" x14ac:dyDescent="0.2">
      <c r="B398" s="290"/>
      <c r="C398" s="289"/>
      <c r="F398" s="280">
        <v>5927.93</v>
      </c>
      <c r="G398" s="285" t="s">
        <v>449</v>
      </c>
      <c r="H398" s="285"/>
      <c r="I398" s="285"/>
    </row>
    <row r="399" spans="2:9" x14ac:dyDescent="0.2">
      <c r="B399" s="290"/>
      <c r="C399" s="289"/>
      <c r="F399" s="280">
        <v>1549.79</v>
      </c>
      <c r="G399" s="285" t="s">
        <v>448</v>
      </c>
      <c r="H399" s="285"/>
      <c r="I399" s="285"/>
    </row>
    <row r="400" spans="2:9" x14ac:dyDescent="0.2">
      <c r="B400" s="290"/>
      <c r="C400" s="289"/>
      <c r="F400" s="280">
        <v>3841.86</v>
      </c>
      <c r="G400" s="285" t="s">
        <v>447</v>
      </c>
      <c r="H400" s="285"/>
      <c r="I400" s="285"/>
    </row>
    <row r="401" spans="2:9" x14ac:dyDescent="0.2">
      <c r="B401" s="290"/>
      <c r="C401" s="289"/>
      <c r="F401" s="280">
        <v>4201.49</v>
      </c>
      <c r="G401" s="285" t="s">
        <v>446</v>
      </c>
      <c r="H401" s="285"/>
      <c r="I401" s="285"/>
    </row>
    <row r="402" spans="2:9" x14ac:dyDescent="0.2">
      <c r="B402" s="290"/>
      <c r="C402" s="289"/>
      <c r="F402" s="280">
        <v>3670.31</v>
      </c>
      <c r="G402" s="285" t="s">
        <v>445</v>
      </c>
      <c r="H402" s="285"/>
      <c r="I402" s="285"/>
    </row>
    <row r="403" spans="2:9" x14ac:dyDescent="0.2">
      <c r="B403" s="290"/>
      <c r="C403" s="289"/>
      <c r="F403" s="280">
        <v>3837.6</v>
      </c>
      <c r="G403" s="285" t="s">
        <v>444</v>
      </c>
      <c r="H403" s="285"/>
      <c r="I403" s="285"/>
    </row>
    <row r="404" spans="2:9" x14ac:dyDescent="0.2">
      <c r="B404" s="290"/>
      <c r="C404" s="289"/>
      <c r="F404" s="280">
        <v>2130.35</v>
      </c>
      <c r="G404" s="285" t="s">
        <v>443</v>
      </c>
      <c r="H404" s="285"/>
      <c r="I404" s="285"/>
    </row>
    <row r="405" spans="2:9" x14ac:dyDescent="0.2">
      <c r="B405" s="290"/>
      <c r="C405" s="289"/>
      <c r="F405" s="280">
        <v>5283.8</v>
      </c>
      <c r="G405" s="285" t="s">
        <v>442</v>
      </c>
      <c r="H405" s="285"/>
      <c r="I405" s="285"/>
    </row>
    <row r="406" spans="2:9" x14ac:dyDescent="0.2">
      <c r="B406" s="290"/>
      <c r="C406" s="289"/>
      <c r="F406" s="280">
        <v>2845.69</v>
      </c>
      <c r="G406" s="285" t="s">
        <v>441</v>
      </c>
      <c r="H406" s="285"/>
      <c r="I406" s="285"/>
    </row>
    <row r="407" spans="2:9" x14ac:dyDescent="0.2">
      <c r="B407" s="290"/>
      <c r="C407" s="289"/>
      <c r="F407" s="280">
        <v>51223.92</v>
      </c>
      <c r="G407" s="285" t="s">
        <v>440</v>
      </c>
      <c r="H407" s="285"/>
      <c r="I407" s="285"/>
    </row>
    <row r="408" spans="2:9" x14ac:dyDescent="0.2">
      <c r="B408" s="290"/>
      <c r="C408" s="289"/>
      <c r="F408" s="280">
        <v>3244.78</v>
      </c>
      <c r="G408" s="285" t="s">
        <v>439</v>
      </c>
      <c r="H408" s="285"/>
      <c r="I408" s="285"/>
    </row>
    <row r="409" spans="2:9" x14ac:dyDescent="0.2">
      <c r="B409" s="290"/>
      <c r="C409" s="289"/>
      <c r="F409" s="280">
        <v>13841.18</v>
      </c>
      <c r="G409" s="285" t="s">
        <v>438</v>
      </c>
      <c r="H409" s="285"/>
      <c r="I409" s="285"/>
    </row>
    <row r="410" spans="2:9" x14ac:dyDescent="0.2">
      <c r="B410" s="290"/>
      <c r="C410" s="289"/>
      <c r="F410" s="280">
        <v>60287.06</v>
      </c>
      <c r="G410" s="285" t="s">
        <v>437</v>
      </c>
      <c r="H410" s="285"/>
      <c r="I410" s="285"/>
    </row>
    <row r="411" spans="2:9" x14ac:dyDescent="0.2">
      <c r="B411" s="290"/>
      <c r="C411" s="289"/>
      <c r="F411" s="280">
        <v>11382.55</v>
      </c>
      <c r="G411" s="285" t="s">
        <v>436</v>
      </c>
      <c r="H411" s="285"/>
      <c r="I411" s="285"/>
    </row>
    <row r="412" spans="2:9" x14ac:dyDescent="0.2">
      <c r="B412" s="290"/>
      <c r="C412" s="289"/>
      <c r="F412" s="280">
        <v>1317.11</v>
      </c>
      <c r="G412" s="285" t="s">
        <v>435</v>
      </c>
      <c r="H412" s="285"/>
      <c r="I412" s="285"/>
    </row>
    <row r="413" spans="2:9" x14ac:dyDescent="0.2">
      <c r="B413" s="290"/>
      <c r="C413" s="289"/>
      <c r="F413" s="280">
        <v>25966.6</v>
      </c>
      <c r="G413" s="285" t="s">
        <v>434</v>
      </c>
      <c r="H413" s="285"/>
      <c r="I413" s="285"/>
    </row>
    <row r="414" spans="2:9" x14ac:dyDescent="0.2">
      <c r="B414" s="290"/>
      <c r="C414" s="289"/>
      <c r="F414" s="280">
        <v>136734</v>
      </c>
      <c r="G414" s="285" t="s">
        <v>433</v>
      </c>
      <c r="H414" s="285"/>
      <c r="I414" s="285"/>
    </row>
    <row r="415" spans="2:9" x14ac:dyDescent="0.2">
      <c r="B415" s="290"/>
      <c r="C415" s="289"/>
      <c r="F415" s="280">
        <v>36008.400000000001</v>
      </c>
      <c r="G415" s="285" t="s">
        <v>432</v>
      </c>
      <c r="H415" s="285"/>
      <c r="I415" s="285"/>
    </row>
    <row r="416" spans="2:9" x14ac:dyDescent="0.2">
      <c r="B416" s="290"/>
      <c r="C416" s="289"/>
      <c r="F416" s="280">
        <v>7535.78</v>
      </c>
      <c r="G416" s="285" t="s">
        <v>431</v>
      </c>
      <c r="H416" s="285"/>
      <c r="I416" s="285"/>
    </row>
    <row r="417" spans="2:9" x14ac:dyDescent="0.2">
      <c r="B417" s="290"/>
      <c r="C417" s="289"/>
      <c r="F417" s="280">
        <v>6724.75</v>
      </c>
      <c r="G417" s="285" t="s">
        <v>430</v>
      </c>
      <c r="H417" s="285"/>
      <c r="I417" s="285"/>
    </row>
    <row r="418" spans="2:9" x14ac:dyDescent="0.2">
      <c r="B418" s="290"/>
      <c r="C418" s="289"/>
      <c r="F418" s="280">
        <v>91595.31</v>
      </c>
      <c r="G418" s="285" t="s">
        <v>429</v>
      </c>
      <c r="H418" s="285"/>
      <c r="I418" s="285"/>
    </row>
    <row r="419" spans="2:9" x14ac:dyDescent="0.2">
      <c r="B419" s="290"/>
      <c r="C419" s="289"/>
      <c r="F419" s="280">
        <v>5234.93</v>
      </c>
      <c r="G419" s="285" t="s">
        <v>428</v>
      </c>
      <c r="H419" s="285"/>
      <c r="I419" s="285"/>
    </row>
    <row r="420" spans="2:9" x14ac:dyDescent="0.2">
      <c r="B420" s="290"/>
      <c r="C420" s="289"/>
      <c r="F420" s="280">
        <v>6609.62</v>
      </c>
      <c r="G420" s="285" t="s">
        <v>427</v>
      </c>
      <c r="H420" s="285"/>
      <c r="I420" s="285"/>
    </row>
    <row r="421" spans="2:9" x14ac:dyDescent="0.2">
      <c r="B421" s="290"/>
      <c r="C421" s="289"/>
      <c r="F421" s="280">
        <v>4737.6000000000004</v>
      </c>
      <c r="G421" s="285" t="s">
        <v>426</v>
      </c>
      <c r="H421" s="285"/>
      <c r="I421" s="285"/>
    </row>
    <row r="422" spans="2:9" x14ac:dyDescent="0.2">
      <c r="B422" s="290"/>
      <c r="C422" s="289"/>
      <c r="F422" s="280">
        <v>19697.21</v>
      </c>
      <c r="G422" s="285" t="s">
        <v>425</v>
      </c>
      <c r="H422" s="285"/>
      <c r="I422" s="285"/>
    </row>
    <row r="423" spans="2:9" x14ac:dyDescent="0.2">
      <c r="B423" s="290"/>
      <c r="C423" s="289"/>
      <c r="F423" s="280">
        <v>1269.5899999999999</v>
      </c>
      <c r="G423" s="285" t="s">
        <v>424</v>
      </c>
      <c r="H423" s="285"/>
      <c r="I423" s="285"/>
    </row>
    <row r="424" spans="2:9" x14ac:dyDescent="0.2">
      <c r="B424" s="290"/>
      <c r="C424" s="289"/>
      <c r="F424" s="280">
        <v>30486.77</v>
      </c>
      <c r="G424" s="285" t="s">
        <v>423</v>
      </c>
      <c r="H424" s="285"/>
      <c r="I424" s="285"/>
    </row>
    <row r="425" spans="2:9" x14ac:dyDescent="0.2">
      <c r="B425" s="290"/>
      <c r="C425" s="289"/>
      <c r="F425" s="280">
        <v>52457.52</v>
      </c>
      <c r="G425" s="285" t="s">
        <v>422</v>
      </c>
      <c r="H425" s="285"/>
      <c r="I425" s="285"/>
    </row>
    <row r="426" spans="2:9" x14ac:dyDescent="0.2">
      <c r="B426" s="290"/>
      <c r="C426" s="289"/>
      <c r="F426" s="280">
        <v>89730.08</v>
      </c>
      <c r="G426" s="285" t="s">
        <v>421</v>
      </c>
      <c r="H426" s="285"/>
      <c r="I426" s="285"/>
    </row>
    <row r="427" spans="2:9" x14ac:dyDescent="0.2">
      <c r="B427" s="290"/>
      <c r="C427" s="289"/>
      <c r="F427" s="280">
        <v>2010</v>
      </c>
      <c r="G427" s="285" t="s">
        <v>420</v>
      </c>
      <c r="H427" s="285"/>
      <c r="I427" s="285"/>
    </row>
    <row r="428" spans="2:9" x14ac:dyDescent="0.2">
      <c r="B428" s="290"/>
      <c r="C428" s="289"/>
      <c r="F428" s="280">
        <v>83011.47</v>
      </c>
      <c r="G428" s="285" t="s">
        <v>419</v>
      </c>
      <c r="H428" s="285"/>
      <c r="I428" s="285"/>
    </row>
    <row r="429" spans="2:9" x14ac:dyDescent="0.2">
      <c r="B429" s="290"/>
      <c r="C429" s="289"/>
      <c r="F429" s="280">
        <v>44607.61</v>
      </c>
      <c r="G429" s="285" t="s">
        <v>418</v>
      </c>
      <c r="H429" s="285"/>
      <c r="I429" s="285"/>
    </row>
    <row r="430" spans="2:9" x14ac:dyDescent="0.2">
      <c r="B430" s="290"/>
      <c r="C430" s="289"/>
      <c r="F430" s="280">
        <v>5049.41</v>
      </c>
      <c r="G430" s="285" t="s">
        <v>417</v>
      </c>
      <c r="H430" s="285"/>
      <c r="I430" s="285"/>
    </row>
    <row r="431" spans="2:9" x14ac:dyDescent="0.2">
      <c r="B431" s="290"/>
      <c r="C431" s="289"/>
      <c r="F431" s="280">
        <v>3617.2</v>
      </c>
      <c r="G431" s="285" t="s">
        <v>416</v>
      </c>
      <c r="H431" s="285"/>
      <c r="I431" s="285"/>
    </row>
    <row r="432" spans="2:9" x14ac:dyDescent="0.2">
      <c r="B432" s="290"/>
      <c r="C432" s="289"/>
      <c r="G432" s="285"/>
      <c r="H432" s="285"/>
      <c r="I432" s="285"/>
    </row>
    <row r="433" spans="2:9" x14ac:dyDescent="0.2">
      <c r="B433" s="290"/>
      <c r="C433" s="289"/>
      <c r="G433" s="285"/>
      <c r="H433" s="285"/>
      <c r="I433" s="285"/>
    </row>
    <row r="434" spans="2:9" x14ac:dyDescent="0.2">
      <c r="B434" s="290"/>
      <c r="C434" s="289"/>
      <c r="G434" s="285"/>
      <c r="H434" s="285"/>
      <c r="I434" s="285"/>
    </row>
    <row r="435" spans="2:9" x14ac:dyDescent="0.2">
      <c r="B435" s="290"/>
      <c r="C435" s="289"/>
      <c r="G435" s="285"/>
      <c r="H435" s="285"/>
      <c r="I435" s="285"/>
    </row>
    <row r="436" spans="2:9" x14ac:dyDescent="0.2">
      <c r="B436" s="290"/>
      <c r="C436" s="289"/>
      <c r="G436" s="285"/>
      <c r="H436" s="285"/>
      <c r="I436" s="285"/>
    </row>
    <row r="437" spans="2:9" x14ac:dyDescent="0.2">
      <c r="B437" s="290"/>
      <c r="C437" s="289"/>
      <c r="G437" s="285"/>
      <c r="H437" s="285"/>
      <c r="I437" s="285"/>
    </row>
    <row r="438" spans="2:9" x14ac:dyDescent="0.2">
      <c r="B438" s="290"/>
      <c r="C438" s="289"/>
      <c r="G438" s="285"/>
      <c r="H438" s="285"/>
      <c r="I438" s="285"/>
    </row>
    <row r="439" spans="2:9" x14ac:dyDescent="0.2">
      <c r="B439" s="290"/>
      <c r="C439" s="289"/>
      <c r="G439" s="285"/>
      <c r="H439" s="285"/>
      <c r="I439" s="285"/>
    </row>
    <row r="440" spans="2:9" x14ac:dyDescent="0.2">
      <c r="B440" s="290"/>
      <c r="C440" s="289"/>
      <c r="G440" s="285"/>
      <c r="H440" s="285"/>
      <c r="I440" s="285"/>
    </row>
    <row r="441" spans="2:9" x14ac:dyDescent="0.2">
      <c r="B441" s="290"/>
      <c r="C441" s="289"/>
      <c r="G441" s="285"/>
      <c r="H441" s="285"/>
      <c r="I441" s="285"/>
    </row>
    <row r="442" spans="2:9" x14ac:dyDescent="0.2">
      <c r="B442" s="290"/>
      <c r="C442" s="289"/>
      <c r="G442" s="285"/>
      <c r="H442" s="285"/>
      <c r="I442" s="285"/>
    </row>
    <row r="443" spans="2:9" x14ac:dyDescent="0.2">
      <c r="B443" s="290"/>
      <c r="C443" s="289"/>
      <c r="G443" s="285"/>
      <c r="H443" s="285"/>
      <c r="I443" s="285"/>
    </row>
    <row r="444" spans="2:9" x14ac:dyDescent="0.2">
      <c r="B444" s="290"/>
      <c r="C444" s="289"/>
      <c r="G444" s="285"/>
      <c r="H444" s="285"/>
      <c r="I444" s="285"/>
    </row>
    <row r="445" spans="2:9" x14ac:dyDescent="0.2">
      <c r="B445" s="290"/>
      <c r="C445" s="289"/>
      <c r="G445" s="285"/>
      <c r="H445" s="285"/>
      <c r="I445" s="285"/>
    </row>
    <row r="446" spans="2:9" x14ac:dyDescent="0.2">
      <c r="B446" s="290"/>
      <c r="C446" s="289"/>
      <c r="G446" s="285"/>
      <c r="H446" s="285"/>
      <c r="I446" s="285"/>
    </row>
    <row r="447" spans="2:9" x14ac:dyDescent="0.2">
      <c r="B447" s="290"/>
      <c r="C447" s="289"/>
      <c r="G447" s="285"/>
      <c r="H447" s="285"/>
      <c r="I447" s="285"/>
    </row>
    <row r="448" spans="2:9" x14ac:dyDescent="0.2">
      <c r="B448" s="290"/>
      <c r="C448" s="289"/>
      <c r="G448" s="285"/>
      <c r="H448" s="285"/>
      <c r="I448" s="285"/>
    </row>
    <row r="449" spans="2:9" x14ac:dyDescent="0.2">
      <c r="B449" s="290"/>
      <c r="C449" s="289"/>
      <c r="G449" s="285"/>
      <c r="H449" s="285"/>
      <c r="I449" s="285"/>
    </row>
    <row r="450" spans="2:9" x14ac:dyDescent="0.2">
      <c r="B450" s="290"/>
      <c r="C450" s="289"/>
      <c r="G450" s="285"/>
      <c r="H450" s="285"/>
      <c r="I450" s="285"/>
    </row>
    <row r="451" spans="2:9" x14ac:dyDescent="0.2">
      <c r="B451" s="290"/>
      <c r="C451" s="289"/>
      <c r="G451" s="285"/>
      <c r="H451" s="285"/>
      <c r="I451" s="285"/>
    </row>
    <row r="452" spans="2:9" x14ac:dyDescent="0.2">
      <c r="B452" s="290"/>
      <c r="C452" s="289"/>
      <c r="G452" s="285"/>
      <c r="H452" s="285"/>
      <c r="I452" s="285"/>
    </row>
    <row r="453" spans="2:9" x14ac:dyDescent="0.2">
      <c r="B453" s="290"/>
      <c r="C453" s="289"/>
      <c r="G453" s="285"/>
      <c r="H453" s="285"/>
      <c r="I453" s="285"/>
    </row>
    <row r="454" spans="2:9" x14ac:dyDescent="0.2">
      <c r="B454" s="290"/>
      <c r="C454" s="289"/>
      <c r="G454" s="285"/>
      <c r="H454" s="285"/>
      <c r="I454" s="285"/>
    </row>
    <row r="455" spans="2:9" x14ac:dyDescent="0.2">
      <c r="B455" s="290"/>
      <c r="C455" s="289"/>
      <c r="G455" s="285"/>
      <c r="H455" s="285"/>
      <c r="I455" s="285"/>
    </row>
    <row r="456" spans="2:9" x14ac:dyDescent="0.2">
      <c r="B456" s="290"/>
      <c r="C456" s="289"/>
      <c r="G456" s="285"/>
      <c r="H456" s="285"/>
      <c r="I456" s="285"/>
    </row>
    <row r="457" spans="2:9" x14ac:dyDescent="0.2">
      <c r="B457" s="290"/>
      <c r="C457" s="289"/>
      <c r="G457" s="285"/>
      <c r="H457" s="285"/>
      <c r="I457" s="285"/>
    </row>
    <row r="458" spans="2:9" x14ac:dyDescent="0.2">
      <c r="B458" s="290"/>
      <c r="C458" s="289"/>
      <c r="G458" s="285"/>
      <c r="H458" s="285"/>
      <c r="I458" s="285"/>
    </row>
    <row r="459" spans="2:9" x14ac:dyDescent="0.2">
      <c r="B459" s="290"/>
      <c r="C459" s="289"/>
      <c r="G459" s="285"/>
      <c r="H459" s="285"/>
      <c r="I459" s="285"/>
    </row>
    <row r="460" spans="2:9" x14ac:dyDescent="0.2">
      <c r="B460" s="290"/>
      <c r="C460" s="289"/>
      <c r="G460" s="285"/>
      <c r="H460" s="285"/>
      <c r="I460" s="285"/>
    </row>
    <row r="461" spans="2:9" x14ac:dyDescent="0.2">
      <c r="B461" s="290"/>
      <c r="C461" s="289"/>
      <c r="G461" s="285"/>
      <c r="H461" s="285"/>
      <c r="I461" s="285"/>
    </row>
    <row r="462" spans="2:9" x14ac:dyDescent="0.2">
      <c r="B462" s="290"/>
      <c r="C462" s="289"/>
      <c r="G462" s="285"/>
      <c r="H462" s="285"/>
      <c r="I462" s="285"/>
    </row>
    <row r="463" spans="2:9" x14ac:dyDescent="0.2">
      <c r="B463" s="290"/>
      <c r="C463" s="289"/>
      <c r="G463" s="285"/>
      <c r="H463" s="285"/>
      <c r="I463" s="285"/>
    </row>
    <row r="464" spans="2:9"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ht="15.75" customHeight="1" thickBot="1" x14ac:dyDescent="0.25">
      <c r="B548" s="290"/>
      <c r="C548" s="289"/>
      <c r="E548" s="292">
        <f>SUM(E9:E201)</f>
        <v>8148465.2299999986</v>
      </c>
      <c r="F548" s="291">
        <f>SUM(F8:F547)</f>
        <v>8625439.0200000014</v>
      </c>
      <c r="G548" s="286"/>
      <c r="H548" s="285"/>
      <c r="I548" s="285"/>
    </row>
    <row r="549" spans="2:9" ht="15.75" customHeight="1" thickTop="1" x14ac:dyDescent="0.25">
      <c r="B549" s="290"/>
      <c r="C549" s="289"/>
      <c r="E549" s="280">
        <f>F548-E548</f>
        <v>476973.79000000283</v>
      </c>
      <c r="F549" s="287"/>
      <c r="G549" s="286"/>
      <c r="H549" s="285"/>
      <c r="I549" s="285"/>
    </row>
    <row r="550" spans="2:9" ht="15.75" customHeight="1" x14ac:dyDescent="0.25">
      <c r="B550" s="290"/>
      <c r="C550" s="289"/>
      <c r="F550" s="287"/>
      <c r="G550" s="286"/>
      <c r="H550" s="280"/>
      <c r="I550" s="285"/>
    </row>
    <row r="551" spans="2:9" ht="15.75" customHeight="1" x14ac:dyDescent="0.25">
      <c r="B551" s="290"/>
      <c r="C551" s="289"/>
      <c r="F551" s="287"/>
      <c r="G551" s="286"/>
      <c r="H551" s="285"/>
      <c r="I551" s="285"/>
    </row>
    <row r="552" spans="2:9" ht="15.75" customHeight="1" x14ac:dyDescent="0.25">
      <c r="B552" s="278"/>
      <c r="C552" s="278"/>
      <c r="D552" s="283"/>
      <c r="F552" s="287"/>
      <c r="G552" s="286"/>
      <c r="H552" s="285"/>
      <c r="I552" s="285"/>
    </row>
    <row r="553" spans="2:9" ht="15.75" customHeight="1" x14ac:dyDescent="0.25">
      <c r="B553" s="278"/>
      <c r="C553" s="278"/>
      <c r="D553" s="283"/>
      <c r="F553" s="287"/>
      <c r="G553" s="286"/>
      <c r="H553" s="285"/>
      <c r="I553" s="285"/>
    </row>
    <row r="554" spans="2:9" ht="15.75" customHeight="1" x14ac:dyDescent="0.25">
      <c r="B554" s="278"/>
      <c r="C554" s="278"/>
      <c r="D554" s="288"/>
      <c r="F554" s="287"/>
      <c r="G554" s="286"/>
      <c r="H554" s="285"/>
      <c r="I554" s="285"/>
    </row>
    <row r="555" spans="2:9" ht="15.75" customHeight="1" x14ac:dyDescent="0.25">
      <c r="B555" s="278"/>
      <c r="C555" s="278"/>
      <c r="D555" s="283"/>
      <c r="F555" s="287"/>
      <c r="G555" s="286"/>
      <c r="H555" s="285"/>
      <c r="I555" s="285"/>
    </row>
    <row r="556" spans="2:9" ht="15.75" customHeight="1" x14ac:dyDescent="0.2">
      <c r="B556" s="278"/>
      <c r="C556" s="278"/>
      <c r="D556" s="283"/>
      <c r="G556" s="285"/>
      <c r="H556" s="285"/>
      <c r="I556" s="285"/>
    </row>
    <row r="557" spans="2:9" ht="15.75" customHeight="1" x14ac:dyDescent="0.2">
      <c r="B557" s="278"/>
      <c r="C557" s="278"/>
      <c r="D557" s="283"/>
      <c r="G557" s="285"/>
    </row>
    <row r="558" spans="2:9" ht="15.75" customHeight="1" x14ac:dyDescent="0.2">
      <c r="B558" s="278"/>
      <c r="C558" s="278"/>
      <c r="D558" s="283"/>
      <c r="G558" s="285"/>
    </row>
    <row r="559" spans="2:9" ht="15.75" customHeight="1" x14ac:dyDescent="0.2">
      <c r="B559" s="278"/>
      <c r="C559" s="278"/>
    </row>
    <row r="560" spans="2:9" ht="15.75" customHeight="1" x14ac:dyDescent="0.2">
      <c r="B560" s="278"/>
      <c r="C560" s="278"/>
      <c r="D560" s="283"/>
      <c r="G560" s="284"/>
    </row>
    <row r="561" spans="2:7" ht="15.75" customHeight="1" x14ac:dyDescent="0.2">
      <c r="B561" s="278"/>
      <c r="C561" s="278"/>
      <c r="D561" s="283"/>
    </row>
    <row r="562" spans="2:7" ht="15.75" customHeight="1" x14ac:dyDescent="0.2">
      <c r="B562" s="278"/>
      <c r="C562" s="278"/>
      <c r="D562" s="283"/>
    </row>
    <row r="563" spans="2:7" ht="15.75" customHeight="1" x14ac:dyDescent="0.2">
      <c r="B563" s="278"/>
      <c r="C563" s="278"/>
      <c r="D563" s="283"/>
    </row>
    <row r="564" spans="2:7" ht="15.75" customHeight="1" x14ac:dyDescent="0.2">
      <c r="B564" s="278"/>
      <c r="C564" s="278"/>
      <c r="D564" s="283"/>
    </row>
    <row r="565" spans="2:7" ht="15.75" customHeight="1" x14ac:dyDescent="0.2">
      <c r="B565" s="278"/>
      <c r="C565" s="278"/>
    </row>
    <row r="566" spans="2:7" ht="15.75" customHeight="1" x14ac:dyDescent="0.2">
      <c r="D566" s="283"/>
    </row>
    <row r="567" spans="2:7" ht="15.75" customHeight="1" x14ac:dyDescent="0.2">
      <c r="B567" s="278"/>
      <c r="C567" s="278"/>
      <c r="D567" s="283"/>
    </row>
    <row r="568" spans="2:7" ht="15.75" customHeight="1" x14ac:dyDescent="0.2">
      <c r="B568" s="278"/>
      <c r="C568" s="278"/>
      <c r="F568" s="282"/>
      <c r="G568" s="278"/>
    </row>
    <row r="569" spans="2:7" ht="15.75" customHeight="1" x14ac:dyDescent="0.2">
      <c r="F569" s="282"/>
      <c r="G569" s="278"/>
    </row>
    <row r="570" spans="2:7" ht="15.75" customHeight="1" x14ac:dyDescent="0.2"/>
    <row r="571" spans="2:7" ht="15.75" customHeight="1" x14ac:dyDescent="0.2"/>
    <row r="572" spans="2:7" ht="15.75" customHeight="1" x14ac:dyDescent="0.2"/>
    <row r="573" spans="2:7" ht="15.75" customHeight="1" x14ac:dyDescent="0.2"/>
    <row r="574" spans="2:7" ht="15.75" customHeight="1" x14ac:dyDescent="0.2"/>
    <row r="575" spans="2:7" ht="15.75" customHeight="1" x14ac:dyDescent="0.2"/>
    <row r="576" spans="2:7"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 customHeight="1" x14ac:dyDescent="0.2"/>
    <row r="629" ht="18" customHeight="1" x14ac:dyDescent="0.2"/>
    <row r="630" ht="18" customHeight="1" x14ac:dyDescent="0.2"/>
    <row r="631" ht="18" customHeight="1" x14ac:dyDescent="0.2"/>
    <row r="632" ht="18" customHeight="1" x14ac:dyDescent="0.2"/>
    <row r="633" ht="18"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9" ht="15.75" customHeight="1" x14ac:dyDescent="0.2"/>
    <row r="659" spans="1:208" s="279" customFormat="1" x14ac:dyDescent="0.2">
      <c r="A659" s="278"/>
      <c r="D659" s="281"/>
      <c r="E659" s="280"/>
      <c r="F659" s="280"/>
      <c r="H659" s="278"/>
      <c r="I659" s="278"/>
      <c r="J659" s="278"/>
      <c r="K659" s="278"/>
      <c r="L659" s="278"/>
      <c r="M659" s="278"/>
      <c r="N659" s="315"/>
      <c r="O659" s="315"/>
      <c r="P659" s="278"/>
      <c r="Q659" s="278"/>
      <c r="R659" s="278"/>
      <c r="S659" s="278"/>
      <c r="T659" s="278"/>
      <c r="U659" s="278"/>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8"/>
      <c r="AR659" s="278"/>
      <c r="AS659" s="278"/>
      <c r="AT659" s="278"/>
      <c r="AU659" s="278"/>
      <c r="AV659" s="278"/>
      <c r="AW659" s="278"/>
      <c r="AX659" s="278"/>
      <c r="AY659" s="278"/>
      <c r="AZ659" s="278"/>
      <c r="BA659" s="278"/>
      <c r="BB659" s="278"/>
      <c r="BC659" s="278"/>
      <c r="BD659" s="278"/>
      <c r="BE659" s="278"/>
      <c r="BF659" s="278"/>
      <c r="BG659" s="278"/>
      <c r="BH659" s="278"/>
      <c r="BI659" s="278"/>
      <c r="BJ659" s="278"/>
      <c r="BK659" s="278"/>
      <c r="BL659" s="278"/>
      <c r="BM659" s="278"/>
      <c r="BN659" s="278"/>
      <c r="BO659" s="278"/>
      <c r="BP659" s="278"/>
      <c r="BQ659" s="278"/>
      <c r="BR659" s="278"/>
      <c r="BS659" s="278"/>
      <c r="BT659" s="278"/>
      <c r="BU659" s="278"/>
      <c r="BV659" s="278"/>
      <c r="BW659" s="278"/>
      <c r="BX659" s="278"/>
      <c r="BY659" s="278"/>
      <c r="BZ659" s="278"/>
      <c r="CA659" s="278"/>
      <c r="CB659" s="278"/>
      <c r="CC659" s="278"/>
      <c r="CD659" s="278"/>
      <c r="CE659" s="278"/>
      <c r="CF659" s="278"/>
      <c r="CG659" s="278"/>
      <c r="CH659" s="278"/>
      <c r="CI659" s="278"/>
      <c r="CJ659" s="278"/>
      <c r="CK659" s="278"/>
      <c r="CL659" s="278"/>
      <c r="CM659" s="278"/>
      <c r="CN659" s="278"/>
      <c r="CO659" s="278"/>
      <c r="CP659" s="278"/>
      <c r="CQ659" s="278"/>
      <c r="CR659" s="278"/>
      <c r="CS659" s="278"/>
      <c r="CT659" s="278"/>
      <c r="CU659" s="278"/>
      <c r="CV659" s="278"/>
      <c r="CW659" s="278"/>
      <c r="CX659" s="278"/>
      <c r="CY659" s="278"/>
      <c r="CZ659" s="278"/>
      <c r="DA659" s="278"/>
      <c r="DB659" s="278"/>
      <c r="DC659" s="278"/>
      <c r="DD659" s="278"/>
      <c r="DE659" s="278"/>
      <c r="DF659" s="278"/>
      <c r="DG659" s="278"/>
      <c r="DH659" s="278"/>
      <c r="DI659" s="278"/>
      <c r="DJ659" s="278"/>
      <c r="DK659" s="278"/>
      <c r="DL659" s="278"/>
      <c r="DM659" s="278"/>
      <c r="DN659" s="278"/>
      <c r="DO659" s="278"/>
      <c r="DP659" s="278"/>
      <c r="DQ659" s="278"/>
      <c r="DR659" s="278"/>
      <c r="DS659" s="278"/>
      <c r="DT659" s="278"/>
      <c r="DU659" s="278"/>
      <c r="DV659" s="278"/>
      <c r="DW659" s="278"/>
      <c r="DX659" s="278"/>
      <c r="DY659" s="278"/>
      <c r="DZ659" s="278"/>
      <c r="EA659" s="278"/>
      <c r="EB659" s="278"/>
      <c r="EC659" s="278"/>
      <c r="ED659" s="278"/>
      <c r="EE659" s="278"/>
      <c r="EF659" s="278"/>
      <c r="EG659" s="278"/>
      <c r="EH659" s="278"/>
      <c r="EI659" s="278"/>
      <c r="EJ659" s="278"/>
      <c r="EK659" s="278"/>
      <c r="EL659" s="278"/>
      <c r="EM659" s="278"/>
      <c r="EN659" s="278"/>
      <c r="EO659" s="278"/>
      <c r="EP659" s="278"/>
      <c r="EQ659" s="278"/>
      <c r="ER659" s="278"/>
      <c r="ES659" s="278"/>
      <c r="ET659" s="278"/>
      <c r="EU659" s="278"/>
      <c r="EV659" s="278"/>
      <c r="EW659" s="278"/>
      <c r="EX659" s="278"/>
      <c r="EY659" s="278"/>
      <c r="EZ659" s="278"/>
      <c r="FA659" s="278"/>
      <c r="FB659" s="278"/>
      <c r="FC659" s="278"/>
      <c r="FD659" s="278"/>
      <c r="FE659" s="278"/>
      <c r="FF659" s="278"/>
      <c r="FG659" s="278"/>
      <c r="FH659" s="278"/>
      <c r="FI659" s="278"/>
      <c r="FJ659" s="278"/>
      <c r="FK659" s="278"/>
      <c r="FL659" s="278"/>
      <c r="FM659" s="278"/>
      <c r="FN659" s="278"/>
      <c r="FO659" s="278"/>
      <c r="FP659" s="278"/>
      <c r="FQ659" s="278"/>
      <c r="FR659" s="278"/>
      <c r="FS659" s="278"/>
      <c r="FT659" s="278"/>
      <c r="FU659" s="278"/>
      <c r="FV659" s="278"/>
      <c r="FW659" s="278"/>
      <c r="FX659" s="278"/>
      <c r="FY659" s="278"/>
      <c r="FZ659" s="278"/>
      <c r="GA659" s="278"/>
      <c r="GB659" s="278"/>
      <c r="GC659" s="278"/>
      <c r="GD659" s="278"/>
      <c r="GE659" s="278"/>
      <c r="GF659" s="278"/>
      <c r="GG659" s="278"/>
      <c r="GH659" s="278"/>
      <c r="GI659" s="278"/>
      <c r="GJ659" s="278"/>
      <c r="GK659" s="278"/>
      <c r="GL659" s="278"/>
      <c r="GM659" s="278"/>
      <c r="GN659" s="278"/>
      <c r="GO659" s="278"/>
      <c r="GP659" s="278"/>
      <c r="GQ659" s="278"/>
      <c r="GR659" s="278"/>
      <c r="GS659" s="278"/>
      <c r="GT659" s="278"/>
      <c r="GU659" s="278"/>
      <c r="GV659" s="278"/>
      <c r="GW659" s="278"/>
      <c r="GX659" s="278"/>
      <c r="GY659" s="278"/>
      <c r="GZ659" s="278"/>
    </row>
    <row r="660" spans="1:208" s="280" customFormat="1" x14ac:dyDescent="0.2">
      <c r="A660" s="278"/>
      <c r="B660" s="279"/>
      <c r="C660" s="279"/>
      <c r="D660" s="281"/>
      <c r="G660" s="279"/>
      <c r="H660" s="278"/>
      <c r="I660" s="278"/>
      <c r="J660" s="278"/>
      <c r="K660" s="278"/>
      <c r="L660" s="278"/>
      <c r="M660" s="278"/>
      <c r="N660" s="315"/>
      <c r="O660" s="315"/>
      <c r="P660" s="278"/>
      <c r="Q660" s="278"/>
      <c r="R660" s="278"/>
      <c r="S660" s="278"/>
      <c r="T660" s="278"/>
      <c r="U660" s="278"/>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8"/>
      <c r="AR660" s="278"/>
      <c r="AS660" s="278"/>
      <c r="AT660" s="278"/>
      <c r="AU660" s="278"/>
      <c r="AV660" s="278"/>
      <c r="AW660" s="278"/>
      <c r="AX660" s="278"/>
      <c r="AY660" s="278"/>
      <c r="AZ660" s="278"/>
      <c r="BA660" s="278"/>
      <c r="BB660" s="278"/>
      <c r="BC660" s="278"/>
      <c r="BD660" s="278"/>
      <c r="BE660" s="278"/>
      <c r="BF660" s="278"/>
      <c r="BG660" s="278"/>
      <c r="BH660" s="278"/>
      <c r="BI660" s="278"/>
      <c r="BJ660" s="278"/>
      <c r="BK660" s="278"/>
      <c r="BL660" s="278"/>
      <c r="BM660" s="278"/>
      <c r="BN660" s="278"/>
      <c r="BO660" s="278"/>
      <c r="BP660" s="278"/>
      <c r="BQ660" s="278"/>
      <c r="BR660" s="278"/>
      <c r="BS660" s="278"/>
      <c r="BT660" s="278"/>
      <c r="BU660" s="278"/>
      <c r="BV660" s="278"/>
      <c r="BW660" s="278"/>
      <c r="BX660" s="278"/>
      <c r="BY660" s="278"/>
      <c r="BZ660" s="278"/>
      <c r="CA660" s="278"/>
      <c r="CB660" s="278"/>
      <c r="CC660" s="278"/>
      <c r="CD660" s="278"/>
      <c r="CE660" s="278"/>
      <c r="CF660" s="278"/>
      <c r="CG660" s="278"/>
      <c r="CH660" s="278"/>
      <c r="CI660" s="278"/>
      <c r="CJ660" s="278"/>
      <c r="CK660" s="278"/>
      <c r="CL660" s="278"/>
      <c r="CM660" s="278"/>
      <c r="CN660" s="278"/>
      <c r="CO660" s="278"/>
      <c r="CP660" s="278"/>
      <c r="CQ660" s="278"/>
      <c r="CR660" s="278"/>
      <c r="CS660" s="278"/>
      <c r="CT660" s="278"/>
      <c r="CU660" s="278"/>
      <c r="CV660" s="278"/>
      <c r="CW660" s="278"/>
      <c r="CX660" s="278"/>
      <c r="CY660" s="278"/>
      <c r="CZ660" s="278"/>
      <c r="DA660" s="278"/>
      <c r="DB660" s="278"/>
      <c r="DC660" s="278"/>
      <c r="DD660" s="278"/>
      <c r="DE660" s="278"/>
      <c r="DF660" s="278"/>
      <c r="DG660" s="278"/>
      <c r="DH660" s="278"/>
      <c r="DI660" s="278"/>
      <c r="DJ660" s="278"/>
      <c r="DK660" s="278"/>
      <c r="DL660" s="278"/>
      <c r="DM660" s="278"/>
      <c r="DN660" s="278"/>
      <c r="DO660" s="278"/>
      <c r="DP660" s="278"/>
      <c r="DQ660" s="278"/>
      <c r="DR660" s="278"/>
      <c r="DS660" s="278"/>
      <c r="DT660" s="278"/>
      <c r="DU660" s="278"/>
      <c r="DV660" s="278"/>
      <c r="DW660" s="278"/>
      <c r="DX660" s="278"/>
      <c r="DY660" s="278"/>
      <c r="DZ660" s="278"/>
      <c r="EA660" s="278"/>
      <c r="EB660" s="278"/>
      <c r="EC660" s="278"/>
      <c r="ED660" s="278"/>
      <c r="EE660" s="278"/>
      <c r="EF660" s="278"/>
      <c r="EG660" s="278"/>
      <c r="EH660" s="278"/>
      <c r="EI660" s="278"/>
      <c r="EJ660" s="278"/>
      <c r="EK660" s="278"/>
      <c r="EL660" s="278"/>
      <c r="EM660" s="278"/>
      <c r="EN660" s="278"/>
      <c r="EO660" s="278"/>
      <c r="EP660" s="278"/>
      <c r="EQ660" s="278"/>
      <c r="ER660" s="278"/>
      <c r="ES660" s="278"/>
      <c r="ET660" s="278"/>
      <c r="EU660" s="278"/>
      <c r="EV660" s="278"/>
      <c r="EW660" s="278"/>
      <c r="EX660" s="278"/>
      <c r="EY660" s="278"/>
      <c r="EZ660" s="278"/>
      <c r="FA660" s="278"/>
      <c r="FB660" s="278"/>
      <c r="FC660" s="278"/>
      <c r="FD660" s="278"/>
      <c r="FE660" s="278"/>
      <c r="FF660" s="278"/>
      <c r="FG660" s="278"/>
      <c r="FH660" s="278"/>
      <c r="FI660" s="278"/>
      <c r="FJ660" s="278"/>
      <c r="FK660" s="278"/>
      <c r="FL660" s="278"/>
      <c r="FM660" s="278"/>
      <c r="FN660" s="278"/>
      <c r="FO660" s="278"/>
      <c r="FP660" s="278"/>
      <c r="FQ660" s="278"/>
      <c r="FR660" s="278"/>
      <c r="FS660" s="278"/>
      <c r="FT660" s="278"/>
      <c r="FU660" s="278"/>
      <c r="FV660" s="278"/>
      <c r="FW660" s="278"/>
      <c r="FX660" s="278"/>
      <c r="FY660" s="278"/>
      <c r="FZ660" s="278"/>
      <c r="GA660" s="278"/>
      <c r="GB660" s="278"/>
      <c r="GC660" s="278"/>
      <c r="GD660" s="278"/>
      <c r="GE660" s="278"/>
      <c r="GF660" s="278"/>
      <c r="GG660" s="278"/>
      <c r="GH660" s="278"/>
      <c r="GI660" s="278"/>
      <c r="GJ660" s="278"/>
      <c r="GK660" s="278"/>
      <c r="GL660" s="278"/>
      <c r="GM660" s="278"/>
      <c r="GN660" s="278"/>
      <c r="GO660" s="278"/>
      <c r="GP660" s="278"/>
      <c r="GQ660" s="278"/>
      <c r="GR660" s="278"/>
      <c r="GS660" s="278"/>
      <c r="GT660" s="278"/>
      <c r="GU660" s="278"/>
      <c r="GV660" s="278"/>
      <c r="GW660" s="278"/>
      <c r="GX660" s="278"/>
      <c r="GY660" s="278"/>
      <c r="GZ660" s="278"/>
    </row>
    <row r="661" spans="1:208" s="280" customFormat="1" x14ac:dyDescent="0.2">
      <c r="A661" s="278"/>
      <c r="B661" s="279"/>
      <c r="C661" s="279"/>
      <c r="D661" s="281"/>
      <c r="G661" s="279"/>
      <c r="H661" s="278"/>
      <c r="I661" s="278"/>
      <c r="J661" s="278"/>
      <c r="K661" s="278"/>
      <c r="L661" s="278"/>
      <c r="M661" s="278"/>
      <c r="N661" s="315"/>
      <c r="O661" s="315"/>
      <c r="P661" s="278"/>
      <c r="Q661" s="278"/>
      <c r="R661" s="278"/>
      <c r="S661" s="278"/>
      <c r="T661" s="278"/>
      <c r="U661" s="278"/>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8"/>
      <c r="AR661" s="278"/>
      <c r="AS661" s="278"/>
      <c r="AT661" s="278"/>
      <c r="AU661" s="278"/>
      <c r="AV661" s="278"/>
      <c r="AW661" s="278"/>
      <c r="AX661" s="278"/>
      <c r="AY661" s="278"/>
      <c r="AZ661" s="278"/>
      <c r="BA661" s="278"/>
      <c r="BB661" s="278"/>
      <c r="BC661" s="278"/>
      <c r="BD661" s="278"/>
      <c r="BE661" s="278"/>
      <c r="BF661" s="278"/>
      <c r="BG661" s="278"/>
      <c r="BH661" s="278"/>
      <c r="BI661" s="278"/>
      <c r="BJ661" s="278"/>
      <c r="BK661" s="278"/>
      <c r="BL661" s="278"/>
      <c r="BM661" s="278"/>
      <c r="BN661" s="278"/>
      <c r="BO661" s="278"/>
      <c r="BP661" s="278"/>
      <c r="BQ661" s="278"/>
      <c r="BR661" s="278"/>
      <c r="BS661" s="278"/>
      <c r="BT661" s="278"/>
      <c r="BU661" s="278"/>
      <c r="BV661" s="278"/>
      <c r="BW661" s="278"/>
      <c r="BX661" s="278"/>
      <c r="BY661" s="278"/>
      <c r="BZ661" s="278"/>
      <c r="CA661" s="278"/>
      <c r="CB661" s="278"/>
      <c r="CC661" s="278"/>
      <c r="CD661" s="278"/>
      <c r="CE661" s="278"/>
      <c r="CF661" s="278"/>
      <c r="CG661" s="278"/>
      <c r="CH661" s="278"/>
      <c r="CI661" s="278"/>
      <c r="CJ661" s="278"/>
      <c r="CK661" s="278"/>
      <c r="CL661" s="278"/>
      <c r="CM661" s="278"/>
      <c r="CN661" s="278"/>
      <c r="CO661" s="278"/>
      <c r="CP661" s="278"/>
      <c r="CQ661" s="278"/>
      <c r="CR661" s="278"/>
      <c r="CS661" s="278"/>
      <c r="CT661" s="278"/>
      <c r="CU661" s="278"/>
      <c r="CV661" s="278"/>
      <c r="CW661" s="278"/>
      <c r="CX661" s="278"/>
      <c r="CY661" s="278"/>
      <c r="CZ661" s="278"/>
      <c r="DA661" s="278"/>
      <c r="DB661" s="278"/>
      <c r="DC661" s="278"/>
      <c r="DD661" s="278"/>
      <c r="DE661" s="278"/>
      <c r="DF661" s="278"/>
      <c r="DG661" s="278"/>
      <c r="DH661" s="278"/>
      <c r="DI661" s="278"/>
      <c r="DJ661" s="278"/>
      <c r="DK661" s="278"/>
      <c r="DL661" s="278"/>
      <c r="DM661" s="278"/>
      <c r="DN661" s="278"/>
      <c r="DO661" s="278"/>
      <c r="DP661" s="278"/>
      <c r="DQ661" s="278"/>
      <c r="DR661" s="278"/>
      <c r="DS661" s="278"/>
      <c r="DT661" s="278"/>
      <c r="DU661" s="278"/>
      <c r="DV661" s="278"/>
      <c r="DW661" s="278"/>
      <c r="DX661" s="278"/>
      <c r="DY661" s="278"/>
      <c r="DZ661" s="278"/>
      <c r="EA661" s="278"/>
      <c r="EB661" s="278"/>
      <c r="EC661" s="278"/>
      <c r="ED661" s="278"/>
      <c r="EE661" s="278"/>
      <c r="EF661" s="278"/>
      <c r="EG661" s="278"/>
      <c r="EH661" s="278"/>
      <c r="EI661" s="278"/>
      <c r="EJ661" s="278"/>
      <c r="EK661" s="278"/>
      <c r="EL661" s="278"/>
      <c r="EM661" s="278"/>
      <c r="EN661" s="278"/>
      <c r="EO661" s="278"/>
      <c r="EP661" s="278"/>
      <c r="EQ661" s="278"/>
      <c r="ER661" s="278"/>
      <c r="ES661" s="278"/>
      <c r="ET661" s="278"/>
      <c r="EU661" s="278"/>
      <c r="EV661" s="278"/>
      <c r="EW661" s="278"/>
      <c r="EX661" s="278"/>
      <c r="EY661" s="278"/>
      <c r="EZ661" s="278"/>
      <c r="FA661" s="278"/>
      <c r="FB661" s="278"/>
      <c r="FC661" s="278"/>
      <c r="FD661" s="278"/>
      <c r="FE661" s="278"/>
      <c r="FF661" s="278"/>
      <c r="FG661" s="278"/>
      <c r="FH661" s="278"/>
      <c r="FI661" s="278"/>
      <c r="FJ661" s="278"/>
      <c r="FK661" s="278"/>
      <c r="FL661" s="278"/>
      <c r="FM661" s="278"/>
      <c r="FN661" s="278"/>
      <c r="FO661" s="278"/>
      <c r="FP661" s="278"/>
      <c r="FQ661" s="278"/>
      <c r="FR661" s="278"/>
      <c r="FS661" s="278"/>
      <c r="FT661" s="278"/>
      <c r="FU661" s="278"/>
      <c r="FV661" s="278"/>
      <c r="FW661" s="278"/>
      <c r="FX661" s="278"/>
      <c r="FY661" s="278"/>
      <c r="FZ661" s="278"/>
      <c r="GA661" s="278"/>
      <c r="GB661" s="278"/>
      <c r="GC661" s="278"/>
      <c r="GD661" s="278"/>
      <c r="GE661" s="278"/>
      <c r="GF661" s="278"/>
      <c r="GG661" s="278"/>
      <c r="GH661" s="278"/>
      <c r="GI661" s="278"/>
      <c r="GJ661" s="278"/>
      <c r="GK661" s="278"/>
      <c r="GL661" s="278"/>
      <c r="GM661" s="278"/>
      <c r="GN661" s="278"/>
      <c r="GO661" s="278"/>
      <c r="GP661" s="278"/>
      <c r="GQ661" s="278"/>
      <c r="GR661" s="278"/>
      <c r="GS661" s="278"/>
      <c r="GT661" s="278"/>
      <c r="GU661" s="278"/>
      <c r="GV661" s="278"/>
      <c r="GW661" s="278"/>
      <c r="GX661" s="278"/>
      <c r="GY661" s="278"/>
      <c r="GZ661" s="278"/>
    </row>
    <row r="662" spans="1:208" s="280" customFormat="1" x14ac:dyDescent="0.2">
      <c r="A662" s="278"/>
      <c r="B662" s="279"/>
      <c r="C662" s="279"/>
      <c r="D662" s="281"/>
      <c r="G662" s="279"/>
      <c r="H662" s="278"/>
      <c r="I662" s="278"/>
      <c r="J662" s="278"/>
      <c r="K662" s="278"/>
      <c r="L662" s="278"/>
      <c r="M662" s="278"/>
      <c r="N662" s="315"/>
      <c r="O662" s="315"/>
      <c r="P662" s="278"/>
      <c r="Q662" s="278"/>
      <c r="R662" s="278"/>
      <c r="S662" s="278"/>
      <c r="T662" s="278"/>
      <c r="U662" s="278"/>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8"/>
      <c r="AR662" s="278"/>
      <c r="AS662" s="278"/>
      <c r="AT662" s="278"/>
      <c r="AU662" s="278"/>
      <c r="AV662" s="278"/>
      <c r="AW662" s="278"/>
      <c r="AX662" s="278"/>
      <c r="AY662" s="278"/>
      <c r="AZ662" s="278"/>
      <c r="BA662" s="278"/>
      <c r="BB662" s="278"/>
      <c r="BC662" s="278"/>
      <c r="BD662" s="278"/>
      <c r="BE662" s="278"/>
      <c r="BF662" s="278"/>
      <c r="BG662" s="278"/>
      <c r="BH662" s="278"/>
      <c r="BI662" s="278"/>
      <c r="BJ662" s="278"/>
      <c r="BK662" s="278"/>
      <c r="BL662" s="278"/>
      <c r="BM662" s="278"/>
      <c r="BN662" s="278"/>
      <c r="BO662" s="278"/>
      <c r="BP662" s="278"/>
      <c r="BQ662" s="278"/>
      <c r="BR662" s="278"/>
      <c r="BS662" s="278"/>
      <c r="BT662" s="278"/>
      <c r="BU662" s="278"/>
      <c r="BV662" s="278"/>
      <c r="BW662" s="278"/>
      <c r="BX662" s="278"/>
      <c r="BY662" s="278"/>
      <c r="BZ662" s="278"/>
      <c r="CA662" s="278"/>
      <c r="CB662" s="278"/>
      <c r="CC662" s="278"/>
      <c r="CD662" s="278"/>
      <c r="CE662" s="278"/>
      <c r="CF662" s="278"/>
      <c r="CG662" s="278"/>
      <c r="CH662" s="278"/>
      <c r="CI662" s="278"/>
      <c r="CJ662" s="278"/>
      <c r="CK662" s="278"/>
      <c r="CL662" s="278"/>
      <c r="CM662" s="278"/>
      <c r="CN662" s="278"/>
      <c r="CO662" s="278"/>
      <c r="CP662" s="278"/>
      <c r="CQ662" s="278"/>
      <c r="CR662" s="278"/>
      <c r="CS662" s="278"/>
      <c r="CT662" s="278"/>
      <c r="CU662" s="278"/>
      <c r="CV662" s="278"/>
      <c r="CW662" s="278"/>
      <c r="CX662" s="278"/>
      <c r="CY662" s="278"/>
      <c r="CZ662" s="278"/>
      <c r="DA662" s="278"/>
      <c r="DB662" s="278"/>
      <c r="DC662" s="278"/>
      <c r="DD662" s="278"/>
      <c r="DE662" s="278"/>
      <c r="DF662" s="278"/>
      <c r="DG662" s="278"/>
      <c r="DH662" s="278"/>
      <c r="DI662" s="278"/>
      <c r="DJ662" s="278"/>
      <c r="DK662" s="278"/>
      <c r="DL662" s="278"/>
      <c r="DM662" s="278"/>
      <c r="DN662" s="278"/>
      <c r="DO662" s="278"/>
      <c r="DP662" s="278"/>
      <c r="DQ662" s="278"/>
      <c r="DR662" s="278"/>
      <c r="DS662" s="278"/>
      <c r="DT662" s="278"/>
      <c r="DU662" s="278"/>
      <c r="DV662" s="278"/>
      <c r="DW662" s="278"/>
      <c r="DX662" s="278"/>
      <c r="DY662" s="278"/>
      <c r="DZ662" s="278"/>
      <c r="EA662" s="278"/>
      <c r="EB662" s="278"/>
      <c r="EC662" s="278"/>
      <c r="ED662" s="278"/>
      <c r="EE662" s="278"/>
      <c r="EF662" s="278"/>
      <c r="EG662" s="278"/>
      <c r="EH662" s="278"/>
      <c r="EI662" s="278"/>
      <c r="EJ662" s="278"/>
      <c r="EK662" s="278"/>
      <c r="EL662" s="278"/>
      <c r="EM662" s="278"/>
      <c r="EN662" s="278"/>
      <c r="EO662" s="278"/>
      <c r="EP662" s="278"/>
      <c r="EQ662" s="278"/>
      <c r="ER662" s="278"/>
      <c r="ES662" s="278"/>
      <c r="ET662" s="278"/>
      <c r="EU662" s="278"/>
      <c r="EV662" s="278"/>
      <c r="EW662" s="278"/>
      <c r="EX662" s="278"/>
      <c r="EY662" s="278"/>
      <c r="EZ662" s="278"/>
      <c r="FA662" s="278"/>
      <c r="FB662" s="278"/>
      <c r="FC662" s="278"/>
      <c r="FD662" s="278"/>
      <c r="FE662" s="278"/>
      <c r="FF662" s="278"/>
      <c r="FG662" s="278"/>
      <c r="FH662" s="278"/>
      <c r="FI662" s="278"/>
      <c r="FJ662" s="278"/>
      <c r="FK662" s="278"/>
      <c r="FL662" s="278"/>
      <c r="FM662" s="278"/>
      <c r="FN662" s="278"/>
      <c r="FO662" s="278"/>
      <c r="FP662" s="278"/>
      <c r="FQ662" s="278"/>
      <c r="FR662" s="278"/>
      <c r="FS662" s="278"/>
      <c r="FT662" s="278"/>
      <c r="FU662" s="278"/>
      <c r="FV662" s="278"/>
      <c r="FW662" s="278"/>
      <c r="FX662" s="278"/>
      <c r="FY662" s="278"/>
      <c r="FZ662" s="278"/>
      <c r="GA662" s="278"/>
      <c r="GB662" s="278"/>
      <c r="GC662" s="278"/>
      <c r="GD662" s="278"/>
      <c r="GE662" s="278"/>
      <c r="GF662" s="278"/>
      <c r="GG662" s="278"/>
      <c r="GH662" s="278"/>
      <c r="GI662" s="278"/>
      <c r="GJ662" s="278"/>
      <c r="GK662" s="278"/>
      <c r="GL662" s="278"/>
      <c r="GM662" s="278"/>
      <c r="GN662" s="278"/>
      <c r="GO662" s="278"/>
      <c r="GP662" s="278"/>
      <c r="GQ662" s="278"/>
      <c r="GR662" s="278"/>
      <c r="GS662" s="278"/>
      <c r="GT662" s="278"/>
      <c r="GU662" s="278"/>
      <c r="GV662" s="278"/>
      <c r="GW662" s="278"/>
      <c r="GX662" s="278"/>
      <c r="GY662" s="278"/>
      <c r="GZ662" s="278"/>
    </row>
  </sheetData>
  <pageMargins left="0.70866141732283472" right="0.55118110236220474" top="0.31496062992125984" bottom="0.39370078740157483" header="0.31496062992125984" footer="0.31496062992125984"/>
  <pageSetup paperSize="9" scale="65" orientation="landscape" r:id="rId1"/>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283BE-9888-44DE-AB97-29D8559B1014}">
  <sheetPr codeName="Hoja37">
    <tabColor rgb="FFFFFF00"/>
  </sheetPr>
  <dimension ref="A2:F860"/>
  <sheetViews>
    <sheetView topLeftCell="A830" workbookViewId="0">
      <selection activeCell="H851" sqref="H851"/>
    </sheetView>
  </sheetViews>
  <sheetFormatPr baseColWidth="10" defaultRowHeight="15" x14ac:dyDescent="0.25"/>
  <cols>
    <col min="3" max="3" width="61.42578125" customWidth="1"/>
    <col min="4" max="4" width="24.7109375" style="2" customWidth="1"/>
    <col min="5" max="5" width="27.28515625" customWidth="1"/>
    <col min="8" max="8" width="25" customWidth="1"/>
  </cols>
  <sheetData>
    <row r="2" spans="1:5" x14ac:dyDescent="0.25">
      <c r="B2" s="20"/>
    </row>
    <row r="3" spans="1:5" x14ac:dyDescent="0.25">
      <c r="B3" s="12" t="s">
        <v>40</v>
      </c>
    </row>
    <row r="4" spans="1:5" x14ac:dyDescent="0.25">
      <c r="A4" s="21"/>
      <c r="B4" s="22" t="s">
        <v>41</v>
      </c>
      <c r="C4" s="22" t="s">
        <v>42</v>
      </c>
      <c r="D4" s="23" t="s">
        <v>43</v>
      </c>
      <c r="E4" s="22" t="s">
        <v>44</v>
      </c>
    </row>
    <row r="5" spans="1:5" x14ac:dyDescent="0.25">
      <c r="B5" s="21">
        <v>44928</v>
      </c>
      <c r="C5" t="s">
        <v>88</v>
      </c>
      <c r="D5" s="34">
        <v>500</v>
      </c>
      <c r="E5" t="s">
        <v>1977</v>
      </c>
    </row>
    <row r="6" spans="1:5" x14ac:dyDescent="0.25">
      <c r="B6" s="21">
        <v>44929</v>
      </c>
      <c r="C6" t="s">
        <v>1978</v>
      </c>
      <c r="D6" s="2">
        <v>500</v>
      </c>
      <c r="E6" t="s">
        <v>1977</v>
      </c>
    </row>
    <row r="7" spans="1:5" x14ac:dyDescent="0.25">
      <c r="B7" s="21">
        <v>44930</v>
      </c>
      <c r="C7" t="s">
        <v>1979</v>
      </c>
      <c r="D7" s="2">
        <v>300</v>
      </c>
      <c r="E7" t="s">
        <v>1980</v>
      </c>
    </row>
    <row r="8" spans="1:5" x14ac:dyDescent="0.25">
      <c r="B8" s="21">
        <v>44930</v>
      </c>
      <c r="C8" t="s">
        <v>1981</v>
      </c>
      <c r="D8" s="2">
        <v>500</v>
      </c>
      <c r="E8" t="s">
        <v>1977</v>
      </c>
    </row>
    <row r="9" spans="1:5" x14ac:dyDescent="0.25">
      <c r="B9" s="21">
        <v>44931</v>
      </c>
      <c r="C9" t="s">
        <v>1982</v>
      </c>
      <c r="D9" s="2">
        <v>500</v>
      </c>
      <c r="E9" t="s">
        <v>1977</v>
      </c>
    </row>
    <row r="10" spans="1:5" x14ac:dyDescent="0.25">
      <c r="B10" s="21">
        <v>44931</v>
      </c>
      <c r="C10" t="s">
        <v>1983</v>
      </c>
      <c r="D10" s="2">
        <v>850</v>
      </c>
      <c r="E10" t="s">
        <v>1984</v>
      </c>
    </row>
    <row r="11" spans="1:5" x14ac:dyDescent="0.25">
      <c r="B11" s="21">
        <v>44932</v>
      </c>
      <c r="C11" t="s">
        <v>1985</v>
      </c>
      <c r="D11" s="2">
        <v>500</v>
      </c>
      <c r="E11" t="s">
        <v>1986</v>
      </c>
    </row>
    <row r="12" spans="1:5" x14ac:dyDescent="0.25">
      <c r="B12" s="21">
        <v>44935</v>
      </c>
      <c r="C12" t="s">
        <v>1987</v>
      </c>
      <c r="D12" s="2">
        <v>200</v>
      </c>
      <c r="E12" t="s">
        <v>1977</v>
      </c>
    </row>
    <row r="13" spans="1:5" x14ac:dyDescent="0.25">
      <c r="B13" s="21">
        <v>44935</v>
      </c>
      <c r="C13" t="s">
        <v>1988</v>
      </c>
      <c r="D13" s="2">
        <v>600</v>
      </c>
      <c r="E13" t="s">
        <v>1977</v>
      </c>
    </row>
    <row r="14" spans="1:5" x14ac:dyDescent="0.25">
      <c r="B14" s="21">
        <v>44935</v>
      </c>
      <c r="C14" t="s">
        <v>1989</v>
      </c>
      <c r="D14" s="2">
        <v>96</v>
      </c>
      <c r="E14" t="s">
        <v>1984</v>
      </c>
    </row>
    <row r="15" spans="1:5" x14ac:dyDescent="0.25">
      <c r="B15" s="21">
        <v>44937</v>
      </c>
      <c r="C15" t="s">
        <v>1979</v>
      </c>
      <c r="D15" s="2">
        <v>300</v>
      </c>
      <c r="E15" t="s">
        <v>1980</v>
      </c>
    </row>
    <row r="16" spans="1:5" x14ac:dyDescent="0.25">
      <c r="B16" s="21">
        <v>44939</v>
      </c>
      <c r="C16" t="s">
        <v>1990</v>
      </c>
      <c r="D16" s="2">
        <v>360</v>
      </c>
      <c r="E16" t="s">
        <v>1991</v>
      </c>
    </row>
    <row r="17" spans="2:5" x14ac:dyDescent="0.25">
      <c r="B17" s="21">
        <v>44940</v>
      </c>
      <c r="C17" t="s">
        <v>1992</v>
      </c>
      <c r="D17" s="2">
        <v>1700</v>
      </c>
      <c r="E17" t="s">
        <v>1993</v>
      </c>
    </row>
    <row r="18" spans="2:5" x14ac:dyDescent="0.25">
      <c r="B18" s="21">
        <v>44940</v>
      </c>
      <c r="C18" t="s">
        <v>1994</v>
      </c>
      <c r="D18" s="2">
        <v>250</v>
      </c>
      <c r="E18" t="s">
        <v>1977</v>
      </c>
    </row>
    <row r="19" spans="2:5" x14ac:dyDescent="0.25">
      <c r="B19" s="21">
        <v>44942</v>
      </c>
      <c r="C19" t="s">
        <v>1989</v>
      </c>
      <c r="D19" s="2">
        <v>128</v>
      </c>
      <c r="E19" t="s">
        <v>1995</v>
      </c>
    </row>
    <row r="20" spans="2:5" x14ac:dyDescent="0.25">
      <c r="B20" s="21">
        <v>44943</v>
      </c>
      <c r="C20" t="s">
        <v>1990</v>
      </c>
      <c r="D20" s="2">
        <v>433</v>
      </c>
      <c r="E20" t="s">
        <v>1991</v>
      </c>
    </row>
    <row r="21" spans="2:5" x14ac:dyDescent="0.25">
      <c r="B21" s="21">
        <v>44943</v>
      </c>
      <c r="C21" t="s">
        <v>1996</v>
      </c>
      <c r="D21" s="2">
        <v>1000</v>
      </c>
      <c r="E21" t="s">
        <v>1997</v>
      </c>
    </row>
    <row r="22" spans="2:5" x14ac:dyDescent="0.25">
      <c r="B22" s="21">
        <v>44943</v>
      </c>
      <c r="C22" t="s">
        <v>1998</v>
      </c>
      <c r="D22" s="2">
        <v>550</v>
      </c>
      <c r="E22" t="s">
        <v>1999</v>
      </c>
    </row>
    <row r="23" spans="2:5" x14ac:dyDescent="0.25">
      <c r="B23" s="21">
        <v>44943</v>
      </c>
      <c r="C23" t="s">
        <v>2000</v>
      </c>
      <c r="D23" s="2">
        <v>534.41</v>
      </c>
      <c r="E23" t="s">
        <v>2001</v>
      </c>
    </row>
    <row r="24" spans="2:5" x14ac:dyDescent="0.25">
      <c r="B24" s="21">
        <v>44943</v>
      </c>
      <c r="C24" t="s">
        <v>2002</v>
      </c>
      <c r="D24" s="2">
        <v>500</v>
      </c>
      <c r="E24" t="s">
        <v>2003</v>
      </c>
    </row>
    <row r="25" spans="2:5" x14ac:dyDescent="0.25">
      <c r="B25" s="21">
        <v>44945</v>
      </c>
      <c r="C25" t="s">
        <v>2004</v>
      </c>
      <c r="D25" s="2">
        <v>200</v>
      </c>
      <c r="E25" t="s">
        <v>1977</v>
      </c>
    </row>
    <row r="26" spans="2:5" x14ac:dyDescent="0.25">
      <c r="B26" s="21">
        <v>44946</v>
      </c>
      <c r="C26" t="s">
        <v>1987</v>
      </c>
      <c r="D26" s="2">
        <v>100</v>
      </c>
      <c r="E26" t="s">
        <v>1977</v>
      </c>
    </row>
    <row r="27" spans="2:5" x14ac:dyDescent="0.25">
      <c r="B27" s="21">
        <v>44946</v>
      </c>
      <c r="C27" t="s">
        <v>1983</v>
      </c>
      <c r="D27" s="2">
        <v>250</v>
      </c>
      <c r="E27" t="s">
        <v>2005</v>
      </c>
    </row>
    <row r="28" spans="2:5" x14ac:dyDescent="0.25">
      <c r="B28" s="21">
        <v>44947</v>
      </c>
      <c r="C28" t="s">
        <v>2006</v>
      </c>
      <c r="D28" s="2">
        <v>145</v>
      </c>
      <c r="E28" t="s">
        <v>2007</v>
      </c>
    </row>
    <row r="29" spans="2:5" x14ac:dyDescent="0.25">
      <c r="B29" s="21">
        <v>44947</v>
      </c>
      <c r="C29" t="s">
        <v>2008</v>
      </c>
      <c r="D29" s="2">
        <v>500</v>
      </c>
      <c r="E29" t="s">
        <v>1977</v>
      </c>
    </row>
    <row r="30" spans="2:5" x14ac:dyDescent="0.25">
      <c r="B30" s="21">
        <v>44947</v>
      </c>
      <c r="C30" t="s">
        <v>1990</v>
      </c>
      <c r="D30" s="2">
        <v>420</v>
      </c>
      <c r="E30" t="s">
        <v>1991</v>
      </c>
    </row>
    <row r="31" spans="2:5" x14ac:dyDescent="0.25">
      <c r="B31" s="21">
        <v>44949</v>
      </c>
      <c r="C31" t="s">
        <v>2009</v>
      </c>
      <c r="D31" s="2">
        <v>100</v>
      </c>
      <c r="E31" t="s">
        <v>2010</v>
      </c>
    </row>
    <row r="32" spans="2:5" x14ac:dyDescent="0.25">
      <c r="B32" s="21">
        <v>44949</v>
      </c>
      <c r="C32" t="s">
        <v>2011</v>
      </c>
      <c r="D32" s="2">
        <v>200</v>
      </c>
      <c r="E32" t="s">
        <v>1977</v>
      </c>
    </row>
    <row r="33" spans="2:5" x14ac:dyDescent="0.25">
      <c r="B33" s="21">
        <v>44949</v>
      </c>
      <c r="C33" t="s">
        <v>1989</v>
      </c>
      <c r="D33" s="2">
        <v>100</v>
      </c>
      <c r="E33" t="s">
        <v>1995</v>
      </c>
    </row>
    <row r="34" spans="2:5" x14ac:dyDescent="0.25">
      <c r="B34" s="21">
        <v>44951</v>
      </c>
      <c r="C34" t="s">
        <v>2012</v>
      </c>
      <c r="D34" s="2">
        <v>300</v>
      </c>
      <c r="E34" t="s">
        <v>2013</v>
      </c>
    </row>
    <row r="35" spans="2:5" x14ac:dyDescent="0.25">
      <c r="B35" s="21">
        <v>44951</v>
      </c>
      <c r="C35" t="s">
        <v>2014</v>
      </c>
      <c r="D35" s="2">
        <v>298</v>
      </c>
      <c r="E35" t="s">
        <v>2015</v>
      </c>
    </row>
    <row r="36" spans="2:5" x14ac:dyDescent="0.25">
      <c r="B36" s="21">
        <v>44952</v>
      </c>
      <c r="C36" t="s">
        <v>1983</v>
      </c>
      <c r="D36" s="2">
        <v>250</v>
      </c>
      <c r="E36" t="s">
        <v>2015</v>
      </c>
    </row>
    <row r="37" spans="2:5" x14ac:dyDescent="0.25">
      <c r="B37" s="21">
        <v>44953</v>
      </c>
      <c r="C37" t="s">
        <v>1981</v>
      </c>
      <c r="D37" s="2">
        <v>485</v>
      </c>
      <c r="E37" t="s">
        <v>2016</v>
      </c>
    </row>
    <row r="38" spans="2:5" x14ac:dyDescent="0.25">
      <c r="B38" s="21">
        <v>44953</v>
      </c>
      <c r="C38" t="s">
        <v>2017</v>
      </c>
      <c r="D38" s="2">
        <v>200</v>
      </c>
      <c r="E38" t="s">
        <v>2018</v>
      </c>
    </row>
    <row r="39" spans="2:5" x14ac:dyDescent="0.25">
      <c r="B39" s="21">
        <v>44954</v>
      </c>
      <c r="C39" t="s">
        <v>1990</v>
      </c>
      <c r="D39" s="2">
        <v>281</v>
      </c>
      <c r="E39" t="s">
        <v>1991</v>
      </c>
    </row>
    <row r="40" spans="2:5" x14ac:dyDescent="0.25">
      <c r="B40" s="21">
        <v>44956</v>
      </c>
      <c r="C40" t="s">
        <v>2019</v>
      </c>
      <c r="D40" s="2">
        <v>102</v>
      </c>
      <c r="E40" t="s">
        <v>2020</v>
      </c>
    </row>
    <row r="41" spans="2:5" x14ac:dyDescent="0.25">
      <c r="B41" s="21">
        <v>44956</v>
      </c>
      <c r="C41" t="s">
        <v>2021</v>
      </c>
      <c r="D41" s="2">
        <v>500</v>
      </c>
      <c r="E41" t="s">
        <v>2010</v>
      </c>
    </row>
    <row r="42" spans="2:5" x14ac:dyDescent="0.25">
      <c r="B42" s="21">
        <v>44956</v>
      </c>
      <c r="C42" t="s">
        <v>1979</v>
      </c>
      <c r="D42" s="2">
        <v>300</v>
      </c>
      <c r="E42" t="s">
        <v>1980</v>
      </c>
    </row>
    <row r="43" spans="2:5" ht="14.25" customHeight="1" x14ac:dyDescent="0.25">
      <c r="B43" s="21">
        <v>44956</v>
      </c>
      <c r="C43" t="s">
        <v>2022</v>
      </c>
      <c r="D43" s="2">
        <v>400</v>
      </c>
      <c r="E43" t="s">
        <v>1984</v>
      </c>
    </row>
    <row r="44" spans="2:5" x14ac:dyDescent="0.25">
      <c r="D44" s="11">
        <f>SUM(D5:D43)</f>
        <v>15432.41</v>
      </c>
    </row>
    <row r="47" spans="2:5" x14ac:dyDescent="0.25">
      <c r="B47" t="s">
        <v>2023</v>
      </c>
    </row>
    <row r="49" spans="2:5" x14ac:dyDescent="0.25">
      <c r="B49" s="21">
        <v>44954</v>
      </c>
      <c r="C49" t="s">
        <v>2024</v>
      </c>
      <c r="D49" s="2">
        <v>65000</v>
      </c>
    </row>
    <row r="50" spans="2:5" x14ac:dyDescent="0.25">
      <c r="B50" s="21">
        <v>44954</v>
      </c>
      <c r="C50" t="s">
        <v>2025</v>
      </c>
      <c r="D50" s="2">
        <v>40000</v>
      </c>
    </row>
    <row r="51" spans="2:5" x14ac:dyDescent="0.25">
      <c r="D51" s="53">
        <f>SUM(D49:D50)</f>
        <v>105000</v>
      </c>
    </row>
    <row r="54" spans="2:5" x14ac:dyDescent="0.25">
      <c r="B54" s="12" t="s">
        <v>2379</v>
      </c>
    </row>
    <row r="55" spans="2:5" x14ac:dyDescent="0.25">
      <c r="B55" s="22" t="s">
        <v>41</v>
      </c>
      <c r="C55" s="22" t="s">
        <v>42</v>
      </c>
      <c r="D55" s="23" t="s">
        <v>43</v>
      </c>
      <c r="E55" s="22" t="s">
        <v>44</v>
      </c>
    </row>
    <row r="56" spans="2:5" x14ac:dyDescent="0.25">
      <c r="B56" s="21">
        <v>44960</v>
      </c>
      <c r="C56" t="s">
        <v>2380</v>
      </c>
      <c r="D56" s="34">
        <v>250</v>
      </c>
      <c r="E56" t="s">
        <v>2381</v>
      </c>
    </row>
    <row r="57" spans="2:5" x14ac:dyDescent="0.25">
      <c r="B57" s="21">
        <v>44961</v>
      </c>
      <c r="C57" t="s">
        <v>2382</v>
      </c>
      <c r="D57" s="2">
        <v>500</v>
      </c>
      <c r="E57" t="s">
        <v>2383</v>
      </c>
    </row>
    <row r="58" spans="2:5" x14ac:dyDescent="0.25">
      <c r="B58" s="21">
        <v>44964</v>
      </c>
      <c r="C58" t="s">
        <v>2384</v>
      </c>
      <c r="D58" s="2">
        <v>575</v>
      </c>
      <c r="E58" t="s">
        <v>405</v>
      </c>
    </row>
    <row r="59" spans="2:5" x14ac:dyDescent="0.25">
      <c r="B59" s="21">
        <v>44964</v>
      </c>
      <c r="C59" t="s">
        <v>2385</v>
      </c>
      <c r="D59" s="2">
        <v>300</v>
      </c>
      <c r="E59" t="s">
        <v>2386</v>
      </c>
    </row>
    <row r="60" spans="2:5" x14ac:dyDescent="0.25">
      <c r="B60" s="21">
        <v>44965</v>
      </c>
      <c r="C60" t="s">
        <v>2387</v>
      </c>
      <c r="D60" s="2">
        <v>615</v>
      </c>
      <c r="E60" t="s">
        <v>2388</v>
      </c>
    </row>
    <row r="61" spans="2:5" x14ac:dyDescent="0.25">
      <c r="B61" s="21">
        <v>44966</v>
      </c>
      <c r="C61" t="s">
        <v>2389</v>
      </c>
      <c r="D61" s="2">
        <v>160</v>
      </c>
      <c r="E61" t="s">
        <v>2381</v>
      </c>
    </row>
    <row r="62" spans="2:5" x14ac:dyDescent="0.25">
      <c r="B62" s="21">
        <v>44967</v>
      </c>
      <c r="C62" t="s">
        <v>2390</v>
      </c>
      <c r="D62" s="2">
        <v>500</v>
      </c>
      <c r="E62" t="s">
        <v>2391</v>
      </c>
    </row>
    <row r="63" spans="2:5" x14ac:dyDescent="0.25">
      <c r="B63" s="21">
        <v>44967</v>
      </c>
      <c r="C63" t="s">
        <v>2380</v>
      </c>
      <c r="D63" s="2">
        <v>250</v>
      </c>
      <c r="E63" t="s">
        <v>2381</v>
      </c>
    </row>
    <row r="64" spans="2:5" x14ac:dyDescent="0.25">
      <c r="B64" s="21">
        <v>44968</v>
      </c>
      <c r="C64" t="s">
        <v>2392</v>
      </c>
      <c r="D64" s="2">
        <v>610</v>
      </c>
      <c r="E64" t="s">
        <v>2393</v>
      </c>
    </row>
    <row r="65" spans="2:5" x14ac:dyDescent="0.25">
      <c r="B65" s="21">
        <v>44968</v>
      </c>
      <c r="C65" t="s">
        <v>2394</v>
      </c>
      <c r="D65" s="2">
        <v>500</v>
      </c>
      <c r="E65" t="s">
        <v>2383</v>
      </c>
    </row>
    <row r="66" spans="2:5" x14ac:dyDescent="0.25">
      <c r="B66" s="21">
        <v>44971</v>
      </c>
      <c r="C66" t="s">
        <v>2395</v>
      </c>
      <c r="D66" s="2">
        <v>600</v>
      </c>
      <c r="E66" t="s">
        <v>2388</v>
      </c>
    </row>
    <row r="67" spans="2:5" x14ac:dyDescent="0.25">
      <c r="B67" s="21">
        <v>44971</v>
      </c>
      <c r="C67" t="s">
        <v>2396</v>
      </c>
      <c r="D67" s="2">
        <v>250</v>
      </c>
      <c r="E67" t="s">
        <v>2397</v>
      </c>
    </row>
    <row r="68" spans="2:5" x14ac:dyDescent="0.25">
      <c r="B68" s="21">
        <v>44972</v>
      </c>
      <c r="C68" t="s">
        <v>2398</v>
      </c>
      <c r="D68" s="2">
        <v>300</v>
      </c>
      <c r="E68" t="s">
        <v>2399</v>
      </c>
    </row>
    <row r="69" spans="2:5" x14ac:dyDescent="0.25">
      <c r="B69" s="21">
        <v>44973</v>
      </c>
      <c r="C69" t="s">
        <v>2389</v>
      </c>
      <c r="D69" s="2">
        <v>65</v>
      </c>
      <c r="E69" t="s">
        <v>2399</v>
      </c>
    </row>
    <row r="70" spans="2:5" x14ac:dyDescent="0.25">
      <c r="B70" s="21">
        <v>44973</v>
      </c>
      <c r="C70" t="s">
        <v>2380</v>
      </c>
      <c r="D70" s="2">
        <v>250</v>
      </c>
      <c r="E70" t="s">
        <v>2399</v>
      </c>
    </row>
    <row r="71" spans="2:5" x14ac:dyDescent="0.25">
      <c r="B71" s="21">
        <v>44977</v>
      </c>
      <c r="C71" t="s">
        <v>2392</v>
      </c>
      <c r="D71" s="2">
        <v>212</v>
      </c>
      <c r="E71" t="s">
        <v>2393</v>
      </c>
    </row>
    <row r="72" spans="2:5" x14ac:dyDescent="0.25">
      <c r="B72" s="21">
        <v>44977</v>
      </c>
      <c r="C72" t="s">
        <v>2385</v>
      </c>
      <c r="D72" s="2">
        <v>300</v>
      </c>
      <c r="E72" t="s">
        <v>2386</v>
      </c>
    </row>
    <row r="73" spans="2:5" x14ac:dyDescent="0.25">
      <c r="B73" s="21">
        <v>44980</v>
      </c>
      <c r="C73" t="s">
        <v>2380</v>
      </c>
      <c r="D73" s="2">
        <v>250</v>
      </c>
      <c r="E73" t="s">
        <v>2381</v>
      </c>
    </row>
    <row r="74" spans="2:5" x14ac:dyDescent="0.25">
      <c r="B74" s="21">
        <v>44980</v>
      </c>
      <c r="C74" t="s">
        <v>2400</v>
      </c>
      <c r="D74" s="2">
        <v>100</v>
      </c>
      <c r="E74" t="s">
        <v>2401</v>
      </c>
    </row>
    <row r="75" spans="2:5" x14ac:dyDescent="0.25">
      <c r="B75" s="21">
        <v>44981</v>
      </c>
      <c r="C75" t="s">
        <v>2402</v>
      </c>
      <c r="D75" s="2">
        <v>6000</v>
      </c>
      <c r="E75" t="s">
        <v>2403</v>
      </c>
    </row>
    <row r="76" spans="2:5" x14ac:dyDescent="0.25">
      <c r="B76" s="21">
        <v>44984</v>
      </c>
      <c r="C76" t="s">
        <v>2404</v>
      </c>
      <c r="D76" s="2">
        <v>600</v>
      </c>
      <c r="E76" t="s">
        <v>2388</v>
      </c>
    </row>
    <row r="77" spans="2:5" x14ac:dyDescent="0.25">
      <c r="B77" s="21">
        <v>44984</v>
      </c>
      <c r="C77" t="s">
        <v>2385</v>
      </c>
      <c r="D77" s="2">
        <v>300</v>
      </c>
      <c r="E77" t="s">
        <v>2386</v>
      </c>
    </row>
    <row r="78" spans="2:5" x14ac:dyDescent="0.25">
      <c r="B78" s="21">
        <v>44985</v>
      </c>
      <c r="C78" t="s">
        <v>2405</v>
      </c>
      <c r="D78" s="2">
        <v>200</v>
      </c>
      <c r="E78" t="s">
        <v>2383</v>
      </c>
    </row>
    <row r="79" spans="2:5" x14ac:dyDescent="0.25">
      <c r="B79" s="21">
        <v>44985</v>
      </c>
      <c r="C79" t="s">
        <v>2406</v>
      </c>
      <c r="D79" s="2">
        <v>410</v>
      </c>
      <c r="E79" t="s">
        <v>405</v>
      </c>
    </row>
    <row r="80" spans="2:5" x14ac:dyDescent="0.25">
      <c r="B80" s="21">
        <v>44985</v>
      </c>
      <c r="C80" t="s">
        <v>2407</v>
      </c>
      <c r="D80" s="2">
        <v>600</v>
      </c>
      <c r="E80" t="s">
        <v>405</v>
      </c>
    </row>
    <row r="81" spans="2:5" x14ac:dyDescent="0.25">
      <c r="D81" s="11">
        <f>SUM(D56:D80)</f>
        <v>14697</v>
      </c>
    </row>
    <row r="84" spans="2:5" x14ac:dyDescent="0.25">
      <c r="B84" s="12" t="s">
        <v>3613</v>
      </c>
    </row>
    <row r="85" spans="2:5" x14ac:dyDescent="0.25">
      <c r="B85" s="22" t="s">
        <v>41</v>
      </c>
      <c r="C85" s="22" t="s">
        <v>42</v>
      </c>
      <c r="D85" s="23" t="s">
        <v>43</v>
      </c>
      <c r="E85" s="22" t="s">
        <v>44</v>
      </c>
    </row>
    <row r="86" spans="2:5" x14ac:dyDescent="0.25">
      <c r="B86" s="501">
        <v>44985</v>
      </c>
      <c r="C86" s="502" t="s">
        <v>2389</v>
      </c>
      <c r="D86" s="503">
        <v>224</v>
      </c>
      <c r="E86" s="502" t="s">
        <v>2399</v>
      </c>
    </row>
    <row r="87" spans="2:5" x14ac:dyDescent="0.25">
      <c r="B87" s="501">
        <v>44985</v>
      </c>
      <c r="C87" s="502" t="s">
        <v>3614</v>
      </c>
      <c r="D87" s="503">
        <v>200</v>
      </c>
      <c r="E87" s="502" t="s">
        <v>2399</v>
      </c>
    </row>
    <row r="88" spans="2:5" x14ac:dyDescent="0.25">
      <c r="B88" s="21">
        <v>44986</v>
      </c>
      <c r="C88" t="s">
        <v>3615</v>
      </c>
      <c r="D88" s="504">
        <v>205</v>
      </c>
      <c r="E88" t="s">
        <v>2388</v>
      </c>
    </row>
    <row r="89" spans="2:5" x14ac:dyDescent="0.25">
      <c r="B89" s="21">
        <v>44986</v>
      </c>
      <c r="C89" t="s">
        <v>3616</v>
      </c>
      <c r="D89" s="2">
        <v>255</v>
      </c>
      <c r="E89" t="s">
        <v>2388</v>
      </c>
    </row>
    <row r="90" spans="2:5" x14ac:dyDescent="0.25">
      <c r="B90" s="21">
        <v>44986</v>
      </c>
      <c r="C90" t="s">
        <v>3617</v>
      </c>
      <c r="D90" s="2">
        <v>600</v>
      </c>
      <c r="E90" t="s">
        <v>405</v>
      </c>
    </row>
    <row r="91" spans="2:5" x14ac:dyDescent="0.25">
      <c r="B91" s="21">
        <v>44991</v>
      </c>
      <c r="C91" t="s">
        <v>2389</v>
      </c>
      <c r="D91" s="2">
        <v>96</v>
      </c>
      <c r="E91" t="s">
        <v>2399</v>
      </c>
    </row>
    <row r="92" spans="2:5" x14ac:dyDescent="0.25">
      <c r="B92" s="21">
        <v>44991</v>
      </c>
      <c r="C92" t="s">
        <v>2385</v>
      </c>
      <c r="D92" s="2">
        <v>300</v>
      </c>
      <c r="E92" t="s">
        <v>2386</v>
      </c>
    </row>
    <row r="93" spans="2:5" x14ac:dyDescent="0.25">
      <c r="B93" s="21">
        <v>44991</v>
      </c>
      <c r="C93" t="s">
        <v>3618</v>
      </c>
      <c r="D93" s="2">
        <v>100</v>
      </c>
      <c r="E93" t="s">
        <v>2388</v>
      </c>
    </row>
    <row r="94" spans="2:5" x14ac:dyDescent="0.25">
      <c r="B94" s="21">
        <v>44993</v>
      </c>
      <c r="C94" t="s">
        <v>3619</v>
      </c>
      <c r="D94" s="2">
        <v>500</v>
      </c>
      <c r="E94" t="s">
        <v>3620</v>
      </c>
    </row>
    <row r="95" spans="2:5" x14ac:dyDescent="0.25">
      <c r="B95" s="21">
        <v>44993</v>
      </c>
      <c r="C95" t="s">
        <v>3621</v>
      </c>
      <c r="D95" s="2">
        <v>1000</v>
      </c>
      <c r="E95" t="s">
        <v>2388</v>
      </c>
    </row>
    <row r="96" spans="2:5" x14ac:dyDescent="0.25">
      <c r="B96" s="21">
        <v>44994</v>
      </c>
      <c r="C96" t="s">
        <v>3622</v>
      </c>
      <c r="D96" s="2">
        <v>100</v>
      </c>
      <c r="E96" t="s">
        <v>2388</v>
      </c>
    </row>
    <row r="97" spans="2:5" x14ac:dyDescent="0.25">
      <c r="B97" s="21">
        <v>44994</v>
      </c>
      <c r="C97" t="s">
        <v>3623</v>
      </c>
      <c r="D97" s="2">
        <v>200</v>
      </c>
      <c r="E97" t="s">
        <v>2388</v>
      </c>
    </row>
    <row r="98" spans="2:5" x14ac:dyDescent="0.25">
      <c r="B98" s="21">
        <v>44994</v>
      </c>
      <c r="C98" t="s">
        <v>3624</v>
      </c>
      <c r="D98" s="2">
        <v>135</v>
      </c>
      <c r="E98" t="s">
        <v>2383</v>
      </c>
    </row>
    <row r="99" spans="2:5" x14ac:dyDescent="0.25">
      <c r="B99" s="21">
        <v>44995</v>
      </c>
      <c r="C99" t="s">
        <v>3625</v>
      </c>
      <c r="D99" s="2">
        <v>300</v>
      </c>
      <c r="E99" t="s">
        <v>2383</v>
      </c>
    </row>
    <row r="100" spans="2:5" x14ac:dyDescent="0.25">
      <c r="B100" s="21">
        <v>44995</v>
      </c>
      <c r="C100" t="s">
        <v>3626</v>
      </c>
      <c r="D100" s="2">
        <v>324</v>
      </c>
      <c r="E100" t="s">
        <v>2388</v>
      </c>
    </row>
    <row r="101" spans="2:5" x14ac:dyDescent="0.25">
      <c r="B101" s="21">
        <v>44995</v>
      </c>
      <c r="C101" t="s">
        <v>2395</v>
      </c>
      <c r="D101" s="2">
        <v>560</v>
      </c>
      <c r="E101" t="s">
        <v>2388</v>
      </c>
    </row>
    <row r="102" spans="2:5" x14ac:dyDescent="0.25">
      <c r="B102" s="21">
        <v>44998</v>
      </c>
      <c r="C102" t="s">
        <v>3627</v>
      </c>
      <c r="D102" s="2">
        <v>400</v>
      </c>
      <c r="E102" t="s">
        <v>2399</v>
      </c>
    </row>
    <row r="103" spans="2:5" x14ac:dyDescent="0.25">
      <c r="B103" s="505">
        <v>44998</v>
      </c>
      <c r="C103" s="506" t="s">
        <v>2024</v>
      </c>
      <c r="D103" s="507">
        <f>35110.62+38690</f>
        <v>73800.62</v>
      </c>
      <c r="E103" s="506" t="s">
        <v>3628</v>
      </c>
    </row>
    <row r="104" spans="2:5" x14ac:dyDescent="0.25">
      <c r="B104" s="21">
        <v>44999</v>
      </c>
      <c r="C104" t="s">
        <v>2385</v>
      </c>
      <c r="D104" s="2">
        <v>300</v>
      </c>
      <c r="E104" t="s">
        <v>2386</v>
      </c>
    </row>
    <row r="105" spans="2:5" x14ac:dyDescent="0.25">
      <c r="B105" s="21">
        <v>44999</v>
      </c>
      <c r="C105" t="s">
        <v>3629</v>
      </c>
      <c r="D105" s="2">
        <v>100</v>
      </c>
      <c r="E105" t="s">
        <v>2393</v>
      </c>
    </row>
    <row r="106" spans="2:5" x14ac:dyDescent="0.25">
      <c r="B106" s="21">
        <v>45001</v>
      </c>
      <c r="C106" t="s">
        <v>3630</v>
      </c>
      <c r="D106" s="2">
        <v>400</v>
      </c>
      <c r="E106" t="s">
        <v>2399</v>
      </c>
    </row>
    <row r="107" spans="2:5" x14ac:dyDescent="0.25">
      <c r="B107" s="21">
        <v>45001</v>
      </c>
      <c r="C107" t="s">
        <v>2389</v>
      </c>
      <c r="D107" s="2">
        <v>160</v>
      </c>
      <c r="E107" t="s">
        <v>2399</v>
      </c>
    </row>
    <row r="108" spans="2:5" x14ac:dyDescent="0.25">
      <c r="B108" s="21">
        <v>45003</v>
      </c>
      <c r="C108" t="s">
        <v>2380</v>
      </c>
      <c r="D108" s="2">
        <v>350</v>
      </c>
      <c r="E108" t="s">
        <v>2381</v>
      </c>
    </row>
    <row r="109" spans="2:5" x14ac:dyDescent="0.25">
      <c r="B109" s="21">
        <v>45003</v>
      </c>
      <c r="C109" t="s">
        <v>3631</v>
      </c>
      <c r="D109" s="2">
        <v>180</v>
      </c>
      <c r="E109" t="s">
        <v>2393</v>
      </c>
    </row>
    <row r="110" spans="2:5" x14ac:dyDescent="0.25">
      <c r="B110" s="21">
        <v>45006</v>
      </c>
      <c r="C110" t="s">
        <v>3632</v>
      </c>
      <c r="D110" s="2">
        <v>500</v>
      </c>
      <c r="E110" t="s">
        <v>2401</v>
      </c>
    </row>
    <row r="111" spans="2:5" x14ac:dyDescent="0.25">
      <c r="B111" s="21">
        <v>45006</v>
      </c>
      <c r="C111" t="s">
        <v>2398</v>
      </c>
      <c r="D111" s="2">
        <v>348</v>
      </c>
      <c r="E111" t="s">
        <v>2383</v>
      </c>
    </row>
    <row r="112" spans="2:5" x14ac:dyDescent="0.25">
      <c r="B112" s="21">
        <v>45006</v>
      </c>
      <c r="C112" t="s">
        <v>2385</v>
      </c>
      <c r="D112" s="2">
        <v>300</v>
      </c>
      <c r="E112" t="s">
        <v>2386</v>
      </c>
    </row>
    <row r="113" spans="2:5" x14ac:dyDescent="0.25">
      <c r="B113" s="21">
        <v>45008</v>
      </c>
      <c r="C113" t="s">
        <v>3633</v>
      </c>
      <c r="D113" s="2">
        <v>1200</v>
      </c>
      <c r="E113" t="s">
        <v>405</v>
      </c>
    </row>
    <row r="114" spans="2:5" x14ac:dyDescent="0.25">
      <c r="B114" s="21">
        <v>45008</v>
      </c>
      <c r="C114" t="s">
        <v>2389</v>
      </c>
      <c r="D114" s="2">
        <v>64</v>
      </c>
      <c r="E114" t="s">
        <v>2399</v>
      </c>
    </row>
    <row r="115" spans="2:5" x14ac:dyDescent="0.25">
      <c r="B115" s="21">
        <v>45009</v>
      </c>
      <c r="C115" t="s">
        <v>3634</v>
      </c>
      <c r="D115" s="2">
        <v>100</v>
      </c>
      <c r="E115" t="s">
        <v>2401</v>
      </c>
    </row>
    <row r="116" spans="2:5" x14ac:dyDescent="0.25">
      <c r="B116" s="505">
        <v>45009</v>
      </c>
      <c r="C116" s="506" t="s">
        <v>2024</v>
      </c>
      <c r="D116" s="507">
        <v>29000</v>
      </c>
      <c r="E116" s="506" t="s">
        <v>3635</v>
      </c>
    </row>
    <row r="117" spans="2:5" x14ac:dyDescent="0.25">
      <c r="B117" s="21">
        <v>45010</v>
      </c>
      <c r="C117" t="s">
        <v>3631</v>
      </c>
      <c r="D117" s="2">
        <v>220</v>
      </c>
      <c r="E117" t="s">
        <v>2393</v>
      </c>
    </row>
    <row r="118" spans="2:5" x14ac:dyDescent="0.25">
      <c r="B118" s="21">
        <v>45009</v>
      </c>
      <c r="C118" t="s">
        <v>3623</v>
      </c>
      <c r="D118" s="2">
        <v>360</v>
      </c>
      <c r="E118" t="s">
        <v>2388</v>
      </c>
    </row>
    <row r="119" spans="2:5" x14ac:dyDescent="0.25">
      <c r="B119" s="21">
        <v>45012</v>
      </c>
      <c r="C119" t="s">
        <v>3636</v>
      </c>
      <c r="D119" s="2">
        <v>620</v>
      </c>
      <c r="E119" t="s">
        <v>405</v>
      </c>
    </row>
    <row r="120" spans="2:5" x14ac:dyDescent="0.25">
      <c r="B120" s="21">
        <v>45012</v>
      </c>
      <c r="C120" t="s">
        <v>3637</v>
      </c>
      <c r="D120" s="2">
        <v>2000</v>
      </c>
      <c r="E120" t="s">
        <v>2386</v>
      </c>
    </row>
    <row r="121" spans="2:5" x14ac:dyDescent="0.25">
      <c r="B121" s="21">
        <v>45012</v>
      </c>
      <c r="C121" t="s">
        <v>2385</v>
      </c>
      <c r="D121" s="2">
        <v>300</v>
      </c>
      <c r="E121" t="s">
        <v>2386</v>
      </c>
    </row>
    <row r="122" spans="2:5" x14ac:dyDescent="0.25">
      <c r="B122" s="21">
        <v>45014</v>
      </c>
      <c r="C122" t="s">
        <v>3638</v>
      </c>
      <c r="D122" s="2">
        <v>196</v>
      </c>
      <c r="E122" t="s">
        <v>2399</v>
      </c>
    </row>
    <row r="123" spans="2:5" x14ac:dyDescent="0.25">
      <c r="B123" s="21">
        <v>45014</v>
      </c>
      <c r="C123" t="s">
        <v>3639</v>
      </c>
      <c r="D123" s="2">
        <v>250</v>
      </c>
      <c r="E123" t="s">
        <v>2399</v>
      </c>
    </row>
    <row r="124" spans="2:5" x14ac:dyDescent="0.25">
      <c r="B124" s="21">
        <v>45014</v>
      </c>
      <c r="C124" t="s">
        <v>3640</v>
      </c>
      <c r="D124" s="2">
        <v>200</v>
      </c>
      <c r="E124" t="s">
        <v>2388</v>
      </c>
    </row>
    <row r="125" spans="2:5" x14ac:dyDescent="0.25">
      <c r="B125" s="21">
        <v>45015</v>
      </c>
      <c r="C125" t="s">
        <v>3641</v>
      </c>
      <c r="D125" s="2">
        <v>1864</v>
      </c>
      <c r="E125" t="s">
        <v>2399</v>
      </c>
    </row>
    <row r="126" spans="2:5" x14ac:dyDescent="0.25">
      <c r="B126" s="21">
        <v>45015</v>
      </c>
      <c r="C126" t="s">
        <v>3642</v>
      </c>
      <c r="D126" s="2">
        <v>1663</v>
      </c>
      <c r="E126" t="s">
        <v>2399</v>
      </c>
    </row>
    <row r="127" spans="2:5" x14ac:dyDescent="0.25">
      <c r="B127" s="21">
        <v>45016</v>
      </c>
      <c r="C127" t="s">
        <v>3643</v>
      </c>
      <c r="D127" s="2">
        <v>500</v>
      </c>
      <c r="E127" t="s">
        <v>2388</v>
      </c>
    </row>
    <row r="128" spans="2:5" x14ac:dyDescent="0.25">
      <c r="B128" s="21">
        <v>45016</v>
      </c>
      <c r="C128" t="s">
        <v>2406</v>
      </c>
      <c r="D128" s="2">
        <v>400</v>
      </c>
      <c r="E128" t="s">
        <v>410</v>
      </c>
    </row>
    <row r="129" spans="2:5" x14ac:dyDescent="0.25">
      <c r="B129" s="21"/>
    </row>
    <row r="131" spans="2:5" x14ac:dyDescent="0.25">
      <c r="D131" s="2">
        <f>SUM(D86:D130)</f>
        <v>120874.62</v>
      </c>
      <c r="E131" t="s">
        <v>3645</v>
      </c>
    </row>
    <row r="132" spans="2:5" x14ac:dyDescent="0.25">
      <c r="D132" s="2">
        <f>+D103+D116</f>
        <v>102800.62</v>
      </c>
      <c r="E132" t="s">
        <v>3644</v>
      </c>
    </row>
    <row r="133" spans="2:5" x14ac:dyDescent="0.25">
      <c r="D133" s="11">
        <f>+D131-D132</f>
        <v>18074</v>
      </c>
      <c r="E133" t="s">
        <v>3646</v>
      </c>
    </row>
    <row r="138" spans="2:5" x14ac:dyDescent="0.25">
      <c r="B138" s="12" t="s">
        <v>3948</v>
      </c>
    </row>
    <row r="139" spans="2:5" x14ac:dyDescent="0.25">
      <c r="B139" s="22" t="s">
        <v>41</v>
      </c>
      <c r="C139" s="22" t="s">
        <v>42</v>
      </c>
      <c r="D139" s="23" t="s">
        <v>43</v>
      </c>
      <c r="E139" s="22" t="s">
        <v>44</v>
      </c>
    </row>
    <row r="140" spans="2:5" x14ac:dyDescent="0.25">
      <c r="B140" s="501">
        <v>45017</v>
      </c>
      <c r="C140" s="502" t="s">
        <v>3949</v>
      </c>
      <c r="D140" s="537">
        <v>145</v>
      </c>
      <c r="E140" s="502" t="s">
        <v>1991</v>
      </c>
    </row>
    <row r="141" spans="2:5" x14ac:dyDescent="0.25">
      <c r="B141" s="501">
        <v>45017</v>
      </c>
      <c r="C141" s="502" t="s">
        <v>3950</v>
      </c>
      <c r="D141" s="537">
        <v>500</v>
      </c>
      <c r="E141" s="502" t="s">
        <v>1991</v>
      </c>
    </row>
    <row r="142" spans="2:5" x14ac:dyDescent="0.25">
      <c r="B142" s="501">
        <v>45019</v>
      </c>
      <c r="C142" s="502" t="s">
        <v>3951</v>
      </c>
      <c r="D142" s="537">
        <v>538</v>
      </c>
      <c r="E142" s="502" t="s">
        <v>1977</v>
      </c>
    </row>
    <row r="143" spans="2:5" x14ac:dyDescent="0.25">
      <c r="B143" s="21">
        <v>45020</v>
      </c>
      <c r="C143" t="s">
        <v>2012</v>
      </c>
      <c r="D143" s="524">
        <v>300</v>
      </c>
      <c r="E143" t="s">
        <v>1980</v>
      </c>
    </row>
    <row r="144" spans="2:5" x14ac:dyDescent="0.25">
      <c r="B144" s="21">
        <v>45020</v>
      </c>
      <c r="C144" s="502" t="s">
        <v>3952</v>
      </c>
      <c r="D144" s="36">
        <v>350</v>
      </c>
      <c r="E144" s="502" t="s">
        <v>3953</v>
      </c>
    </row>
    <row r="145" spans="2:5" x14ac:dyDescent="0.25">
      <c r="B145" s="21">
        <v>45021</v>
      </c>
      <c r="C145" s="502" t="s">
        <v>3954</v>
      </c>
      <c r="D145" s="36">
        <v>100</v>
      </c>
      <c r="E145" s="502" t="s">
        <v>3955</v>
      </c>
    </row>
    <row r="146" spans="2:5" x14ac:dyDescent="0.25">
      <c r="B146" s="21">
        <v>45022</v>
      </c>
      <c r="C146" s="502" t="s">
        <v>3949</v>
      </c>
      <c r="D146" s="36">
        <v>200</v>
      </c>
      <c r="E146" s="502" t="s">
        <v>1991</v>
      </c>
    </row>
    <row r="147" spans="2:5" x14ac:dyDescent="0.25">
      <c r="B147" s="21">
        <v>45022</v>
      </c>
      <c r="C147" s="502" t="s">
        <v>3956</v>
      </c>
      <c r="D147" s="36">
        <v>135</v>
      </c>
      <c r="E147" s="502" t="s">
        <v>2005</v>
      </c>
    </row>
    <row r="148" spans="2:5" x14ac:dyDescent="0.25">
      <c r="B148" s="21">
        <v>45022</v>
      </c>
      <c r="C148" s="502" t="s">
        <v>3957</v>
      </c>
      <c r="D148" s="36">
        <v>850</v>
      </c>
      <c r="E148" s="502" t="s">
        <v>1984</v>
      </c>
    </row>
    <row r="149" spans="2:5" x14ac:dyDescent="0.25">
      <c r="B149" s="21">
        <v>45026</v>
      </c>
      <c r="C149" s="502" t="s">
        <v>3958</v>
      </c>
      <c r="D149" s="36">
        <v>620</v>
      </c>
      <c r="E149" s="502" t="s">
        <v>1977</v>
      </c>
    </row>
    <row r="150" spans="2:5" x14ac:dyDescent="0.25">
      <c r="B150" s="21">
        <v>45026</v>
      </c>
      <c r="C150" s="502" t="s">
        <v>2012</v>
      </c>
      <c r="D150" s="36">
        <v>300</v>
      </c>
      <c r="E150" s="502" t="s">
        <v>1980</v>
      </c>
    </row>
    <row r="151" spans="2:5" x14ac:dyDescent="0.25">
      <c r="B151" s="21">
        <v>45026</v>
      </c>
      <c r="C151" s="502" t="s">
        <v>3959</v>
      </c>
      <c r="D151" s="36">
        <v>400</v>
      </c>
      <c r="E151" s="502" t="s">
        <v>2005</v>
      </c>
    </row>
    <row r="152" spans="2:5" x14ac:dyDescent="0.25">
      <c r="B152" s="21">
        <v>45027</v>
      </c>
      <c r="C152" s="502" t="s">
        <v>171</v>
      </c>
      <c r="D152" s="36">
        <v>500</v>
      </c>
      <c r="E152" s="502" t="s">
        <v>1977</v>
      </c>
    </row>
    <row r="153" spans="2:5" x14ac:dyDescent="0.25">
      <c r="B153" s="21">
        <v>45027</v>
      </c>
      <c r="C153" s="502" t="s">
        <v>3959</v>
      </c>
      <c r="D153" s="36">
        <v>500</v>
      </c>
      <c r="E153" s="502" t="s">
        <v>2005</v>
      </c>
    </row>
    <row r="154" spans="2:5" x14ac:dyDescent="0.25">
      <c r="B154" s="21">
        <v>45028</v>
      </c>
      <c r="C154" s="502" t="s">
        <v>3960</v>
      </c>
      <c r="D154" s="36">
        <v>500</v>
      </c>
      <c r="E154" s="502" t="s">
        <v>1977</v>
      </c>
    </row>
    <row r="155" spans="2:5" x14ac:dyDescent="0.25">
      <c r="B155" s="21">
        <v>45028</v>
      </c>
      <c r="C155" s="502" t="s">
        <v>3961</v>
      </c>
      <c r="D155" s="36">
        <v>500</v>
      </c>
      <c r="E155" s="502" t="s">
        <v>1977</v>
      </c>
    </row>
    <row r="156" spans="2:5" x14ac:dyDescent="0.25">
      <c r="B156" s="21">
        <v>45028</v>
      </c>
      <c r="C156" s="502" t="s">
        <v>3962</v>
      </c>
      <c r="D156" s="36">
        <v>400</v>
      </c>
      <c r="E156" s="502" t="s">
        <v>3963</v>
      </c>
    </row>
    <row r="157" spans="2:5" x14ac:dyDescent="0.25">
      <c r="B157" s="21">
        <v>45030</v>
      </c>
      <c r="C157" s="502" t="s">
        <v>3964</v>
      </c>
      <c r="D157" s="36">
        <v>850</v>
      </c>
      <c r="E157" s="502" t="s">
        <v>1984</v>
      </c>
    </row>
    <row r="158" spans="2:5" x14ac:dyDescent="0.25">
      <c r="B158" s="21">
        <v>45029</v>
      </c>
      <c r="C158" s="502" t="s">
        <v>1989</v>
      </c>
      <c r="D158" s="36">
        <v>160</v>
      </c>
      <c r="E158" s="502" t="s">
        <v>1984</v>
      </c>
    </row>
    <row r="159" spans="2:5" x14ac:dyDescent="0.25">
      <c r="B159" s="21">
        <v>45030</v>
      </c>
      <c r="C159" s="502" t="s">
        <v>3965</v>
      </c>
      <c r="D159" s="36">
        <v>149</v>
      </c>
      <c r="E159" s="502" t="s">
        <v>2010</v>
      </c>
    </row>
    <row r="160" spans="2:5" x14ac:dyDescent="0.25">
      <c r="B160" s="21">
        <v>45030</v>
      </c>
      <c r="C160" s="502" t="s">
        <v>3966</v>
      </c>
      <c r="D160" s="36">
        <v>100</v>
      </c>
      <c r="E160" s="502" t="s">
        <v>1977</v>
      </c>
    </row>
    <row r="161" spans="2:5" x14ac:dyDescent="0.25">
      <c r="B161" s="21">
        <v>45033</v>
      </c>
      <c r="C161" s="502" t="s">
        <v>3959</v>
      </c>
      <c r="D161" s="36">
        <v>500</v>
      </c>
      <c r="E161" s="502" t="s">
        <v>3967</v>
      </c>
    </row>
    <row r="162" spans="2:5" x14ac:dyDescent="0.25">
      <c r="B162" s="21">
        <v>45033</v>
      </c>
      <c r="C162" s="502" t="s">
        <v>2012</v>
      </c>
      <c r="D162" s="36">
        <v>300</v>
      </c>
      <c r="E162" s="502" t="s">
        <v>1980</v>
      </c>
    </row>
    <row r="163" spans="2:5" x14ac:dyDescent="0.25">
      <c r="B163" s="21">
        <v>45033</v>
      </c>
      <c r="C163" s="502" t="s">
        <v>1989</v>
      </c>
      <c r="D163" s="36">
        <v>96</v>
      </c>
      <c r="E163" s="502" t="s">
        <v>3968</v>
      </c>
    </row>
    <row r="164" spans="2:5" x14ac:dyDescent="0.25">
      <c r="B164" s="21">
        <v>45034</v>
      </c>
      <c r="C164" s="502" t="s">
        <v>3969</v>
      </c>
      <c r="D164" s="36">
        <v>988</v>
      </c>
      <c r="E164" s="502" t="s">
        <v>1977</v>
      </c>
    </row>
    <row r="165" spans="2:5" x14ac:dyDescent="0.25">
      <c r="B165" s="21">
        <v>45035</v>
      </c>
      <c r="C165" s="502" t="s">
        <v>3970</v>
      </c>
      <c r="D165" s="36">
        <v>700</v>
      </c>
      <c r="E165" s="502" t="s">
        <v>1997</v>
      </c>
    </row>
    <row r="166" spans="2:5" x14ac:dyDescent="0.25">
      <c r="B166" s="21">
        <v>45036</v>
      </c>
      <c r="C166" s="502" t="s">
        <v>3971</v>
      </c>
      <c r="D166" s="36">
        <v>100</v>
      </c>
      <c r="E166" s="502" t="s">
        <v>3972</v>
      </c>
    </row>
    <row r="167" spans="2:5" x14ac:dyDescent="0.25">
      <c r="B167" s="21">
        <v>45036</v>
      </c>
      <c r="C167" s="502" t="s">
        <v>171</v>
      </c>
      <c r="D167" s="36">
        <v>100</v>
      </c>
      <c r="E167" s="502" t="s">
        <v>3973</v>
      </c>
    </row>
    <row r="168" spans="2:5" x14ac:dyDescent="0.25">
      <c r="B168" s="21">
        <v>45037</v>
      </c>
      <c r="C168" s="502" t="s">
        <v>3964</v>
      </c>
      <c r="D168" s="36">
        <v>850</v>
      </c>
      <c r="E168" s="502" t="s">
        <v>1984</v>
      </c>
    </row>
    <row r="169" spans="2:5" x14ac:dyDescent="0.25">
      <c r="B169" s="21">
        <v>45038</v>
      </c>
      <c r="C169" s="502" t="s">
        <v>1990</v>
      </c>
      <c r="D169" s="36">
        <v>220</v>
      </c>
      <c r="E169" s="502" t="s">
        <v>1991</v>
      </c>
    </row>
    <row r="170" spans="2:5" x14ac:dyDescent="0.25">
      <c r="B170" s="21">
        <v>45040</v>
      </c>
      <c r="C170" s="502" t="s">
        <v>2012</v>
      </c>
      <c r="D170" s="36">
        <v>300</v>
      </c>
      <c r="E170" s="502" t="s">
        <v>1980</v>
      </c>
    </row>
    <row r="171" spans="2:5" x14ac:dyDescent="0.25">
      <c r="B171" s="523">
        <v>45042</v>
      </c>
      <c r="C171" s="521" t="s">
        <v>3974</v>
      </c>
      <c r="D171" s="536">
        <v>28026</v>
      </c>
      <c r="E171" s="521" t="s">
        <v>3975</v>
      </c>
    </row>
    <row r="172" spans="2:5" x14ac:dyDescent="0.25">
      <c r="B172" s="21">
        <v>45042</v>
      </c>
      <c r="C172" s="502" t="s">
        <v>3976</v>
      </c>
      <c r="D172" s="36">
        <v>200</v>
      </c>
      <c r="E172" s="502" t="s">
        <v>1977</v>
      </c>
    </row>
    <row r="173" spans="2:5" x14ac:dyDescent="0.25">
      <c r="B173" s="21">
        <v>45042</v>
      </c>
      <c r="C173" s="502" t="s">
        <v>1989</v>
      </c>
      <c r="D173" s="36">
        <v>196</v>
      </c>
      <c r="E173" s="502" t="s">
        <v>3975</v>
      </c>
    </row>
    <row r="174" spans="2:5" x14ac:dyDescent="0.25">
      <c r="B174" s="534">
        <v>45043</v>
      </c>
      <c r="C174" s="530" t="s">
        <v>3644</v>
      </c>
      <c r="D174" s="79">
        <v>87600</v>
      </c>
      <c r="E174" s="530" t="s">
        <v>3977</v>
      </c>
    </row>
    <row r="175" spans="2:5" x14ac:dyDescent="0.25">
      <c r="B175" s="21">
        <v>45043</v>
      </c>
      <c r="C175" s="502" t="s">
        <v>3978</v>
      </c>
      <c r="D175" s="36">
        <v>250</v>
      </c>
      <c r="E175" s="502" t="s">
        <v>1984</v>
      </c>
    </row>
    <row r="176" spans="2:5" x14ac:dyDescent="0.25">
      <c r="B176" s="21">
        <v>45045</v>
      </c>
      <c r="C176" s="502" t="s">
        <v>3979</v>
      </c>
      <c r="D176" s="36">
        <v>400</v>
      </c>
      <c r="E176" s="502" t="s">
        <v>1991</v>
      </c>
    </row>
    <row r="177" spans="2:5" x14ac:dyDescent="0.25">
      <c r="B177" s="21">
        <v>45045</v>
      </c>
      <c r="C177" s="502" t="s">
        <v>3980</v>
      </c>
      <c r="D177" s="36">
        <v>140</v>
      </c>
      <c r="E177" s="502" t="s">
        <v>2005</v>
      </c>
    </row>
    <row r="178" spans="2:5" x14ac:dyDescent="0.25">
      <c r="B178" s="21">
        <v>45045</v>
      </c>
      <c r="C178" s="502" t="s">
        <v>3981</v>
      </c>
      <c r="D178" s="36">
        <v>500</v>
      </c>
      <c r="E178" s="502" t="s">
        <v>3982</v>
      </c>
    </row>
    <row r="179" spans="2:5" x14ac:dyDescent="0.25">
      <c r="B179" s="534">
        <v>45045</v>
      </c>
      <c r="C179" s="530" t="s">
        <v>3983</v>
      </c>
      <c r="D179" s="79">
        <v>33350</v>
      </c>
      <c r="E179" s="530" t="s">
        <v>3977</v>
      </c>
    </row>
    <row r="180" spans="2:5" x14ac:dyDescent="0.25">
      <c r="D180" s="18">
        <f>SUM(D140:D179)</f>
        <v>162913</v>
      </c>
    </row>
    <row r="182" spans="2:5" x14ac:dyDescent="0.25">
      <c r="D182" s="2">
        <f>+D180-D171-D174-D179</f>
        <v>13937</v>
      </c>
      <c r="E182" t="s">
        <v>3646</v>
      </c>
    </row>
    <row r="184" spans="2:5" x14ac:dyDescent="0.25">
      <c r="B184" s="12" t="s">
        <v>4367</v>
      </c>
    </row>
    <row r="185" spans="2:5" x14ac:dyDescent="0.25">
      <c r="B185" s="22" t="s">
        <v>41</v>
      </c>
      <c r="C185" s="22" t="s">
        <v>42</v>
      </c>
      <c r="D185" s="23" t="s">
        <v>43</v>
      </c>
      <c r="E185" s="22" t="s">
        <v>44</v>
      </c>
    </row>
    <row r="186" spans="2:5" x14ac:dyDescent="0.25">
      <c r="B186" s="21">
        <v>45048</v>
      </c>
      <c r="C186" s="502" t="s">
        <v>3981</v>
      </c>
      <c r="D186" s="36">
        <v>500</v>
      </c>
      <c r="E186" s="502" t="s">
        <v>3982</v>
      </c>
    </row>
    <row r="187" spans="2:5" x14ac:dyDescent="0.25">
      <c r="B187" s="21">
        <v>45048</v>
      </c>
      <c r="C187" t="s">
        <v>4368</v>
      </c>
      <c r="D187" s="36">
        <v>300</v>
      </c>
      <c r="E187" t="s">
        <v>2003</v>
      </c>
    </row>
    <row r="188" spans="2:5" x14ac:dyDescent="0.25">
      <c r="B188" s="21">
        <v>45048</v>
      </c>
      <c r="C188" t="s">
        <v>4369</v>
      </c>
      <c r="D188" s="36">
        <v>87</v>
      </c>
      <c r="E188" t="s">
        <v>2010</v>
      </c>
    </row>
    <row r="189" spans="2:5" x14ac:dyDescent="0.25">
      <c r="B189" s="21">
        <v>45048</v>
      </c>
      <c r="C189" t="s">
        <v>1979</v>
      </c>
      <c r="D189" s="36">
        <v>300</v>
      </c>
      <c r="E189" t="s">
        <v>1980</v>
      </c>
    </row>
    <row r="190" spans="2:5" x14ac:dyDescent="0.25">
      <c r="B190" s="21">
        <v>45049</v>
      </c>
      <c r="C190" t="s">
        <v>171</v>
      </c>
      <c r="D190" s="36">
        <v>523.5</v>
      </c>
      <c r="E190" t="s">
        <v>1977</v>
      </c>
    </row>
    <row r="191" spans="2:5" x14ac:dyDescent="0.25">
      <c r="B191" s="21">
        <v>45050</v>
      </c>
      <c r="C191" t="s">
        <v>1989</v>
      </c>
      <c r="D191" s="36">
        <v>320</v>
      </c>
      <c r="E191" t="s">
        <v>1984</v>
      </c>
    </row>
    <row r="192" spans="2:5" x14ac:dyDescent="0.25">
      <c r="B192" s="21">
        <v>45053</v>
      </c>
      <c r="C192" t="s">
        <v>4370</v>
      </c>
      <c r="D192" s="36">
        <v>26</v>
      </c>
      <c r="E192" t="s">
        <v>3982</v>
      </c>
    </row>
    <row r="193" spans="2:5" x14ac:dyDescent="0.25">
      <c r="B193" s="21">
        <v>45055</v>
      </c>
      <c r="C193" t="s">
        <v>1979</v>
      </c>
      <c r="D193" s="36">
        <v>300</v>
      </c>
      <c r="E193" t="s">
        <v>1980</v>
      </c>
    </row>
    <row r="194" spans="2:5" x14ac:dyDescent="0.25">
      <c r="B194" s="21">
        <v>45055</v>
      </c>
      <c r="C194" t="s">
        <v>4371</v>
      </c>
      <c r="D194" s="36">
        <v>585</v>
      </c>
      <c r="E194" t="s">
        <v>3968</v>
      </c>
    </row>
    <row r="195" spans="2:5" x14ac:dyDescent="0.25">
      <c r="B195" s="21">
        <v>45056</v>
      </c>
      <c r="C195" t="s">
        <v>1987</v>
      </c>
      <c r="D195" s="36">
        <v>39</v>
      </c>
      <c r="E195" t="s">
        <v>3982</v>
      </c>
    </row>
    <row r="196" spans="2:5" x14ac:dyDescent="0.25">
      <c r="B196" s="21">
        <v>45057</v>
      </c>
      <c r="C196" t="s">
        <v>4372</v>
      </c>
      <c r="D196" s="36">
        <v>2000</v>
      </c>
      <c r="E196" t="s">
        <v>4373</v>
      </c>
    </row>
    <row r="197" spans="2:5" x14ac:dyDescent="0.25">
      <c r="B197" s="21">
        <v>45057</v>
      </c>
      <c r="C197" t="s">
        <v>4374</v>
      </c>
      <c r="D197" s="36">
        <v>500</v>
      </c>
      <c r="E197" t="s">
        <v>4375</v>
      </c>
    </row>
    <row r="198" spans="2:5" x14ac:dyDescent="0.25">
      <c r="B198" s="21">
        <v>45057</v>
      </c>
      <c r="C198" t="s">
        <v>1989</v>
      </c>
      <c r="D198" s="36">
        <v>132</v>
      </c>
      <c r="E198" t="s">
        <v>3968</v>
      </c>
    </row>
    <row r="199" spans="2:5" x14ac:dyDescent="0.25">
      <c r="B199" s="21">
        <v>45057</v>
      </c>
      <c r="C199" t="s">
        <v>4368</v>
      </c>
      <c r="D199" s="36">
        <v>300</v>
      </c>
      <c r="E199" t="s">
        <v>3982</v>
      </c>
    </row>
    <row r="200" spans="2:5" x14ac:dyDescent="0.25">
      <c r="B200" s="21">
        <v>45057</v>
      </c>
      <c r="C200" t="s">
        <v>3978</v>
      </c>
      <c r="D200" s="36">
        <v>250</v>
      </c>
      <c r="E200" t="s">
        <v>1984</v>
      </c>
    </row>
    <row r="201" spans="2:5" x14ac:dyDescent="0.25">
      <c r="B201" s="21">
        <v>45058</v>
      </c>
      <c r="C201" t="s">
        <v>3959</v>
      </c>
      <c r="D201" s="36">
        <v>500</v>
      </c>
      <c r="E201" t="s">
        <v>2003</v>
      </c>
    </row>
    <row r="202" spans="2:5" x14ac:dyDescent="0.25">
      <c r="B202" s="21">
        <v>45061</v>
      </c>
      <c r="C202" t="s">
        <v>3951</v>
      </c>
      <c r="D202" s="36">
        <v>800</v>
      </c>
      <c r="E202" t="s">
        <v>4376</v>
      </c>
    </row>
    <row r="203" spans="2:5" x14ac:dyDescent="0.25">
      <c r="B203" s="21">
        <v>45061</v>
      </c>
      <c r="C203" t="s">
        <v>4377</v>
      </c>
      <c r="D203" s="36">
        <v>2134</v>
      </c>
      <c r="E203" t="s">
        <v>4378</v>
      </c>
    </row>
    <row r="204" spans="2:5" x14ac:dyDescent="0.25">
      <c r="B204" s="21">
        <v>45061</v>
      </c>
      <c r="C204" t="s">
        <v>4379</v>
      </c>
      <c r="D204" s="36">
        <v>650</v>
      </c>
      <c r="E204" t="s">
        <v>4380</v>
      </c>
    </row>
    <row r="205" spans="2:5" x14ac:dyDescent="0.25">
      <c r="B205" s="21">
        <v>45062</v>
      </c>
      <c r="C205" t="s">
        <v>1979</v>
      </c>
      <c r="D205" s="36">
        <v>300</v>
      </c>
      <c r="E205" t="s">
        <v>1980</v>
      </c>
    </row>
    <row r="206" spans="2:5" x14ac:dyDescent="0.25">
      <c r="B206" s="21">
        <v>45064</v>
      </c>
      <c r="C206" t="s">
        <v>1989</v>
      </c>
      <c r="D206" s="36">
        <v>198</v>
      </c>
      <c r="E206" t="s">
        <v>1977</v>
      </c>
    </row>
    <row r="207" spans="2:5" x14ac:dyDescent="0.25">
      <c r="B207" s="21">
        <v>45065</v>
      </c>
      <c r="C207" t="s">
        <v>3978</v>
      </c>
      <c r="D207" s="36">
        <v>250</v>
      </c>
      <c r="E207" t="s">
        <v>4375</v>
      </c>
    </row>
    <row r="208" spans="2:5" x14ac:dyDescent="0.25">
      <c r="B208" s="21">
        <v>45065</v>
      </c>
      <c r="C208" t="s">
        <v>4381</v>
      </c>
      <c r="D208" s="36">
        <v>250</v>
      </c>
      <c r="E208" t="s">
        <v>3968</v>
      </c>
    </row>
    <row r="209" spans="2:5" x14ac:dyDescent="0.25">
      <c r="B209" s="21">
        <v>45066</v>
      </c>
      <c r="C209" t="s">
        <v>4382</v>
      </c>
      <c r="D209" s="36">
        <v>100</v>
      </c>
      <c r="E209" t="s">
        <v>1977</v>
      </c>
    </row>
    <row r="210" spans="2:5" x14ac:dyDescent="0.25">
      <c r="B210" s="21">
        <v>45068</v>
      </c>
      <c r="C210" t="s">
        <v>1987</v>
      </c>
      <c r="D210" s="36">
        <v>50</v>
      </c>
      <c r="E210" t="s">
        <v>1977</v>
      </c>
    </row>
    <row r="211" spans="2:5" x14ac:dyDescent="0.25">
      <c r="B211" s="21">
        <v>45068</v>
      </c>
      <c r="C211" t="s">
        <v>1979</v>
      </c>
      <c r="D211" s="36">
        <v>300</v>
      </c>
      <c r="E211" t="s">
        <v>1980</v>
      </c>
    </row>
    <row r="212" spans="2:5" x14ac:dyDescent="0.25">
      <c r="B212" s="21">
        <v>45068</v>
      </c>
      <c r="C212" t="s">
        <v>4368</v>
      </c>
      <c r="D212" s="2">
        <v>293</v>
      </c>
      <c r="E212" t="s">
        <v>2003</v>
      </c>
    </row>
    <row r="213" spans="2:5" x14ac:dyDescent="0.25">
      <c r="B213" s="21">
        <v>45071</v>
      </c>
      <c r="C213" t="s">
        <v>4383</v>
      </c>
      <c r="D213" s="2">
        <v>308</v>
      </c>
      <c r="E213" t="s">
        <v>1991</v>
      </c>
    </row>
    <row r="214" spans="2:5" x14ac:dyDescent="0.25">
      <c r="B214" s="21">
        <v>45071</v>
      </c>
      <c r="C214" t="s">
        <v>1989</v>
      </c>
      <c r="D214" s="2">
        <v>132</v>
      </c>
      <c r="E214" t="s">
        <v>3968</v>
      </c>
    </row>
    <row r="215" spans="2:5" x14ac:dyDescent="0.25">
      <c r="B215" s="21">
        <v>45071</v>
      </c>
      <c r="C215" t="s">
        <v>4384</v>
      </c>
      <c r="D215" s="2">
        <v>580</v>
      </c>
      <c r="E215" t="s">
        <v>3968</v>
      </c>
    </row>
    <row r="216" spans="2:5" x14ac:dyDescent="0.25">
      <c r="B216" s="21">
        <v>45072</v>
      </c>
      <c r="C216" t="s">
        <v>3978</v>
      </c>
      <c r="D216" s="2">
        <v>250</v>
      </c>
      <c r="E216" t="s">
        <v>1984</v>
      </c>
    </row>
    <row r="217" spans="2:5" x14ac:dyDescent="0.25">
      <c r="B217" s="21">
        <v>45073</v>
      </c>
      <c r="C217" t="s">
        <v>4385</v>
      </c>
      <c r="D217" s="2">
        <v>270</v>
      </c>
      <c r="E217" t="s">
        <v>1984</v>
      </c>
    </row>
    <row r="218" spans="2:5" x14ac:dyDescent="0.25">
      <c r="B218" s="21">
        <v>45073</v>
      </c>
      <c r="C218" t="s">
        <v>4386</v>
      </c>
      <c r="D218" s="2">
        <v>380</v>
      </c>
      <c r="E218" t="s">
        <v>3968</v>
      </c>
    </row>
    <row r="219" spans="2:5" x14ac:dyDescent="0.25">
      <c r="B219" s="21">
        <v>45073</v>
      </c>
      <c r="C219" t="s">
        <v>4387</v>
      </c>
      <c r="D219" s="2">
        <v>100</v>
      </c>
      <c r="E219" t="s">
        <v>1977</v>
      </c>
    </row>
    <row r="220" spans="2:5" x14ac:dyDescent="0.25">
      <c r="B220" s="21">
        <v>45073</v>
      </c>
      <c r="C220" t="s">
        <v>4388</v>
      </c>
      <c r="D220" s="2">
        <v>300</v>
      </c>
      <c r="E220" t="s">
        <v>1977</v>
      </c>
    </row>
    <row r="221" spans="2:5" x14ac:dyDescent="0.25">
      <c r="B221" s="21">
        <v>45075</v>
      </c>
      <c r="C221" t="s">
        <v>1979</v>
      </c>
      <c r="D221" s="2">
        <v>300</v>
      </c>
      <c r="E221" t="s">
        <v>1980</v>
      </c>
    </row>
    <row r="222" spans="2:5" x14ac:dyDescent="0.25">
      <c r="B222" s="21">
        <v>45075</v>
      </c>
      <c r="C222" t="s">
        <v>4389</v>
      </c>
      <c r="D222" s="2">
        <v>657.91</v>
      </c>
      <c r="E222" t="s">
        <v>3982</v>
      </c>
    </row>
    <row r="223" spans="2:5" x14ac:dyDescent="0.25">
      <c r="B223" s="21">
        <v>45076</v>
      </c>
      <c r="C223" t="s">
        <v>4390</v>
      </c>
      <c r="D223" s="2">
        <v>1033</v>
      </c>
      <c r="E223" t="s">
        <v>4391</v>
      </c>
    </row>
    <row r="224" spans="2:5" x14ac:dyDescent="0.25">
      <c r="B224" s="21">
        <v>45076</v>
      </c>
      <c r="C224" t="s">
        <v>171</v>
      </c>
      <c r="D224" s="2">
        <v>500</v>
      </c>
      <c r="E224" t="s">
        <v>1977</v>
      </c>
    </row>
    <row r="225" spans="2:5" x14ac:dyDescent="0.25">
      <c r="B225" s="21">
        <v>45077</v>
      </c>
      <c r="C225" t="s">
        <v>4392</v>
      </c>
      <c r="D225" s="2">
        <v>500</v>
      </c>
      <c r="E225" t="s">
        <v>1999</v>
      </c>
    </row>
    <row r="226" spans="2:5" x14ac:dyDescent="0.25">
      <c r="D226" s="460">
        <f>SUM(D186:D225)</f>
        <v>17298.41</v>
      </c>
    </row>
    <row r="228" spans="2:5" x14ac:dyDescent="0.25">
      <c r="B228" s="12" t="s">
        <v>5164</v>
      </c>
    </row>
    <row r="229" spans="2:5" x14ac:dyDescent="0.25">
      <c r="B229" s="22" t="s">
        <v>41</v>
      </c>
      <c r="C229" s="22" t="s">
        <v>42</v>
      </c>
      <c r="D229" s="23" t="s">
        <v>43</v>
      </c>
      <c r="E229" s="22" t="s">
        <v>44</v>
      </c>
    </row>
    <row r="230" spans="2:5" x14ac:dyDescent="0.25">
      <c r="B230" s="621">
        <v>45078</v>
      </c>
      <c r="C230" s="622" t="s">
        <v>5165</v>
      </c>
      <c r="D230" s="623">
        <v>16290</v>
      </c>
      <c r="E230" s="622" t="s">
        <v>2018</v>
      </c>
    </row>
    <row r="231" spans="2:5" x14ac:dyDescent="0.25">
      <c r="B231" s="21">
        <v>45078</v>
      </c>
      <c r="C231" t="s">
        <v>1989</v>
      </c>
      <c r="D231" s="36">
        <v>100</v>
      </c>
      <c r="E231" t="s">
        <v>1984</v>
      </c>
    </row>
    <row r="232" spans="2:5" x14ac:dyDescent="0.25">
      <c r="B232" s="21">
        <v>45079</v>
      </c>
      <c r="C232" t="s">
        <v>5166</v>
      </c>
      <c r="D232" s="36">
        <v>15865</v>
      </c>
      <c r="E232" t="s">
        <v>5167</v>
      </c>
    </row>
    <row r="233" spans="2:5" x14ac:dyDescent="0.25">
      <c r="B233" s="21">
        <v>45079</v>
      </c>
      <c r="C233" t="s">
        <v>2009</v>
      </c>
      <c r="D233" s="36">
        <v>67</v>
      </c>
      <c r="E233" t="s">
        <v>3955</v>
      </c>
    </row>
    <row r="234" spans="2:5" x14ac:dyDescent="0.25">
      <c r="B234" s="21">
        <v>45080</v>
      </c>
      <c r="C234" t="s">
        <v>1990</v>
      </c>
      <c r="D234" s="36">
        <v>400</v>
      </c>
      <c r="E234" t="s">
        <v>1991</v>
      </c>
    </row>
    <row r="235" spans="2:5" x14ac:dyDescent="0.25">
      <c r="B235" s="21">
        <v>45080</v>
      </c>
      <c r="C235" t="s">
        <v>1987</v>
      </c>
      <c r="D235" s="36">
        <v>40</v>
      </c>
      <c r="E235" t="s">
        <v>5168</v>
      </c>
    </row>
    <row r="236" spans="2:5" x14ac:dyDescent="0.25">
      <c r="B236" s="21">
        <v>45083</v>
      </c>
      <c r="C236" t="s">
        <v>5169</v>
      </c>
      <c r="D236" s="36">
        <v>1500</v>
      </c>
      <c r="E236" t="s">
        <v>2018</v>
      </c>
    </row>
    <row r="237" spans="2:5" x14ac:dyDescent="0.25">
      <c r="B237" s="21">
        <v>45083</v>
      </c>
      <c r="C237" t="s">
        <v>5170</v>
      </c>
      <c r="D237" s="36">
        <v>100</v>
      </c>
      <c r="E237" t="s">
        <v>2018</v>
      </c>
    </row>
    <row r="238" spans="2:5" x14ac:dyDescent="0.25">
      <c r="B238" s="523">
        <v>45083</v>
      </c>
      <c r="C238" s="620" t="s">
        <v>5171</v>
      </c>
      <c r="D238" s="536">
        <v>1000</v>
      </c>
      <c r="E238" s="620" t="s">
        <v>5172</v>
      </c>
    </row>
    <row r="239" spans="2:5" x14ac:dyDescent="0.25">
      <c r="B239" s="21">
        <v>45083</v>
      </c>
      <c r="C239" t="s">
        <v>1979</v>
      </c>
      <c r="D239" s="36">
        <v>300</v>
      </c>
      <c r="E239" t="s">
        <v>1980</v>
      </c>
    </row>
    <row r="240" spans="2:5" x14ac:dyDescent="0.25">
      <c r="B240" s="21">
        <v>45085</v>
      </c>
      <c r="C240" t="s">
        <v>1989</v>
      </c>
      <c r="D240" s="36">
        <v>165</v>
      </c>
      <c r="E240" t="s">
        <v>5173</v>
      </c>
    </row>
    <row r="241" spans="2:5" x14ac:dyDescent="0.25">
      <c r="B241" s="21">
        <v>45085</v>
      </c>
      <c r="C241" t="s">
        <v>5174</v>
      </c>
      <c r="D241" s="36">
        <v>150</v>
      </c>
      <c r="E241" t="s">
        <v>3982</v>
      </c>
    </row>
    <row r="242" spans="2:5" x14ac:dyDescent="0.25">
      <c r="B242" s="21">
        <v>45085</v>
      </c>
      <c r="C242" t="s">
        <v>3978</v>
      </c>
      <c r="D242" s="36">
        <v>250</v>
      </c>
      <c r="E242" t="s">
        <v>1984</v>
      </c>
    </row>
    <row r="243" spans="2:5" x14ac:dyDescent="0.25">
      <c r="B243" s="21">
        <v>45085</v>
      </c>
      <c r="C243" t="s">
        <v>1988</v>
      </c>
      <c r="D243" s="36">
        <v>605</v>
      </c>
      <c r="E243" t="s">
        <v>2018</v>
      </c>
    </row>
    <row r="244" spans="2:5" x14ac:dyDescent="0.25">
      <c r="B244" s="21">
        <v>45086</v>
      </c>
      <c r="C244" t="s">
        <v>5175</v>
      </c>
      <c r="D244" s="36">
        <v>283</v>
      </c>
      <c r="E244" t="s">
        <v>2001</v>
      </c>
    </row>
    <row r="245" spans="2:5" x14ac:dyDescent="0.25">
      <c r="B245" s="21">
        <v>45086</v>
      </c>
      <c r="C245" t="s">
        <v>171</v>
      </c>
      <c r="D245" s="36">
        <v>129</v>
      </c>
      <c r="E245" t="s">
        <v>2018</v>
      </c>
    </row>
    <row r="246" spans="2:5" x14ac:dyDescent="0.25">
      <c r="B246" s="21">
        <v>45086</v>
      </c>
      <c r="C246" t="s">
        <v>5176</v>
      </c>
      <c r="D246" s="36">
        <v>880</v>
      </c>
      <c r="E246" t="s">
        <v>2010</v>
      </c>
    </row>
    <row r="247" spans="2:5" x14ac:dyDescent="0.25">
      <c r="B247" s="21">
        <v>45087</v>
      </c>
      <c r="C247" t="s">
        <v>5177</v>
      </c>
      <c r="D247" s="36">
        <v>658</v>
      </c>
      <c r="E247" t="s">
        <v>5167</v>
      </c>
    </row>
    <row r="248" spans="2:5" x14ac:dyDescent="0.25">
      <c r="B248" s="21">
        <v>45089</v>
      </c>
      <c r="C248" t="s">
        <v>2002</v>
      </c>
      <c r="D248" s="36">
        <v>300</v>
      </c>
      <c r="E248" t="s">
        <v>3982</v>
      </c>
    </row>
    <row r="249" spans="2:5" x14ac:dyDescent="0.25">
      <c r="B249" s="21">
        <v>45090</v>
      </c>
      <c r="C249" t="s">
        <v>5178</v>
      </c>
      <c r="D249" s="36">
        <v>200</v>
      </c>
      <c r="E249" t="s">
        <v>2005</v>
      </c>
    </row>
    <row r="250" spans="2:5" x14ac:dyDescent="0.25">
      <c r="B250" s="523">
        <v>45090</v>
      </c>
      <c r="C250" s="620" t="s">
        <v>5171</v>
      </c>
      <c r="D250" s="536">
        <v>1500</v>
      </c>
      <c r="E250" s="620" t="s">
        <v>5172</v>
      </c>
    </row>
    <row r="251" spans="2:5" x14ac:dyDescent="0.25">
      <c r="B251" s="21">
        <v>45090</v>
      </c>
      <c r="C251" t="s">
        <v>5179</v>
      </c>
      <c r="D251" s="36">
        <v>1000</v>
      </c>
      <c r="E251" t="s">
        <v>3977</v>
      </c>
    </row>
    <row r="252" spans="2:5" x14ac:dyDescent="0.25">
      <c r="B252" s="21">
        <v>45090</v>
      </c>
      <c r="C252" t="s">
        <v>1979</v>
      </c>
      <c r="D252" s="36">
        <v>300</v>
      </c>
      <c r="E252" t="s">
        <v>1980</v>
      </c>
    </row>
    <row r="253" spans="2:5" x14ac:dyDescent="0.25">
      <c r="B253" s="21">
        <v>45092</v>
      </c>
      <c r="C253" t="s">
        <v>1989</v>
      </c>
      <c r="D253" s="36">
        <v>231</v>
      </c>
      <c r="E253" t="s">
        <v>1984</v>
      </c>
    </row>
    <row r="254" spans="2:5" x14ac:dyDescent="0.25">
      <c r="B254" s="21">
        <v>45093</v>
      </c>
      <c r="C254" t="s">
        <v>3978</v>
      </c>
      <c r="D254" s="36">
        <v>250</v>
      </c>
      <c r="E254" t="s">
        <v>1984</v>
      </c>
    </row>
    <row r="255" spans="2:5" x14ac:dyDescent="0.25">
      <c r="B255" s="523">
        <v>45093</v>
      </c>
      <c r="C255" s="620" t="s">
        <v>5180</v>
      </c>
      <c r="D255" s="536">
        <v>2500</v>
      </c>
      <c r="E255" s="620" t="s">
        <v>5172</v>
      </c>
    </row>
    <row r="256" spans="2:5" x14ac:dyDescent="0.25">
      <c r="B256" s="523">
        <v>45093</v>
      </c>
      <c r="C256" s="620" t="s">
        <v>5181</v>
      </c>
      <c r="D256" s="431">
        <v>600</v>
      </c>
      <c r="E256" s="620" t="s">
        <v>5172</v>
      </c>
    </row>
    <row r="257" spans="2:5" x14ac:dyDescent="0.25">
      <c r="B257" s="21">
        <v>45092</v>
      </c>
      <c r="C257" t="s">
        <v>5182</v>
      </c>
      <c r="D257" s="2">
        <v>532</v>
      </c>
      <c r="E257" t="s">
        <v>2018</v>
      </c>
    </row>
    <row r="258" spans="2:5" x14ac:dyDescent="0.25">
      <c r="B258" s="624">
        <v>45094</v>
      </c>
      <c r="C258" s="625" t="s">
        <v>5183</v>
      </c>
      <c r="D258" s="626">
        <v>8500</v>
      </c>
      <c r="E258" s="625" t="s">
        <v>2005</v>
      </c>
    </row>
    <row r="259" spans="2:5" x14ac:dyDescent="0.25">
      <c r="B259" s="21">
        <v>45094</v>
      </c>
      <c r="C259" t="s">
        <v>1990</v>
      </c>
      <c r="D259" s="2">
        <v>340</v>
      </c>
      <c r="E259" t="s">
        <v>1991</v>
      </c>
    </row>
    <row r="260" spans="2:5" x14ac:dyDescent="0.25">
      <c r="B260" s="21">
        <v>45098</v>
      </c>
      <c r="C260" t="s">
        <v>1987</v>
      </c>
      <c r="D260" s="2">
        <v>78</v>
      </c>
      <c r="E260" t="s">
        <v>2018</v>
      </c>
    </row>
    <row r="261" spans="2:5" x14ac:dyDescent="0.25">
      <c r="B261" s="21">
        <v>45098</v>
      </c>
      <c r="C261" t="s">
        <v>171</v>
      </c>
      <c r="D261" s="2">
        <v>500</v>
      </c>
      <c r="E261" t="s">
        <v>2018</v>
      </c>
    </row>
    <row r="262" spans="2:5" x14ac:dyDescent="0.25">
      <c r="B262" s="21">
        <v>45100</v>
      </c>
      <c r="C262" t="s">
        <v>1989</v>
      </c>
      <c r="D262" s="2">
        <v>264</v>
      </c>
      <c r="E262" t="s">
        <v>1984</v>
      </c>
    </row>
    <row r="263" spans="2:5" x14ac:dyDescent="0.25">
      <c r="B263" s="523">
        <v>45100</v>
      </c>
      <c r="C263" s="620" t="s">
        <v>5184</v>
      </c>
      <c r="D263" s="431">
        <v>3000</v>
      </c>
      <c r="E263" s="620" t="s">
        <v>5172</v>
      </c>
    </row>
    <row r="264" spans="2:5" x14ac:dyDescent="0.25">
      <c r="B264" s="21">
        <v>45100</v>
      </c>
      <c r="C264" t="s">
        <v>5185</v>
      </c>
      <c r="D264" s="2">
        <v>500</v>
      </c>
      <c r="E264" t="s">
        <v>2005</v>
      </c>
    </row>
    <row r="265" spans="2:5" x14ac:dyDescent="0.25">
      <c r="B265" s="21">
        <v>45100</v>
      </c>
      <c r="C265" t="s">
        <v>5186</v>
      </c>
      <c r="D265" s="2">
        <v>300</v>
      </c>
      <c r="E265" t="s">
        <v>2018</v>
      </c>
    </row>
    <row r="266" spans="2:5" x14ac:dyDescent="0.25">
      <c r="B266" s="21">
        <v>45100</v>
      </c>
      <c r="C266" t="s">
        <v>2002</v>
      </c>
      <c r="D266" s="2">
        <v>300</v>
      </c>
      <c r="E266" t="s">
        <v>3982</v>
      </c>
    </row>
    <row r="267" spans="2:5" x14ac:dyDescent="0.25">
      <c r="B267" s="21">
        <v>45100</v>
      </c>
      <c r="C267" t="s">
        <v>1990</v>
      </c>
      <c r="D267" s="2">
        <v>120</v>
      </c>
      <c r="E267" t="s">
        <v>1991</v>
      </c>
    </row>
    <row r="268" spans="2:5" x14ac:dyDescent="0.25">
      <c r="B268" s="21">
        <v>45100</v>
      </c>
      <c r="C268" t="s">
        <v>5187</v>
      </c>
      <c r="D268" s="2">
        <v>870</v>
      </c>
      <c r="E268" t="s">
        <v>1991</v>
      </c>
    </row>
    <row r="269" spans="2:5" x14ac:dyDescent="0.25">
      <c r="B269" s="21">
        <v>45103</v>
      </c>
      <c r="C269" t="s">
        <v>171</v>
      </c>
      <c r="D269" s="2">
        <v>200</v>
      </c>
      <c r="E269" t="s">
        <v>2018</v>
      </c>
    </row>
    <row r="270" spans="2:5" x14ac:dyDescent="0.25">
      <c r="B270" s="21">
        <v>45103</v>
      </c>
      <c r="C270" t="s">
        <v>5188</v>
      </c>
      <c r="D270" s="2">
        <v>479</v>
      </c>
      <c r="E270" t="s">
        <v>2018</v>
      </c>
    </row>
    <row r="271" spans="2:5" x14ac:dyDescent="0.25">
      <c r="B271" s="21">
        <v>45103</v>
      </c>
      <c r="C271" t="s">
        <v>1987</v>
      </c>
      <c r="D271" s="2">
        <v>200</v>
      </c>
      <c r="E271" t="s">
        <v>2018</v>
      </c>
    </row>
    <row r="272" spans="2:5" x14ac:dyDescent="0.25">
      <c r="B272" s="21">
        <v>45104</v>
      </c>
      <c r="C272" t="s">
        <v>1979</v>
      </c>
      <c r="D272" s="2">
        <v>300</v>
      </c>
      <c r="E272" t="s">
        <v>2013</v>
      </c>
    </row>
    <row r="273" spans="2:5" x14ac:dyDescent="0.25">
      <c r="B273" s="21">
        <v>45105</v>
      </c>
      <c r="C273" t="s">
        <v>5189</v>
      </c>
      <c r="D273" s="2">
        <v>300</v>
      </c>
      <c r="E273" t="s">
        <v>3982</v>
      </c>
    </row>
    <row r="274" spans="2:5" x14ac:dyDescent="0.25">
      <c r="B274" s="21">
        <v>45105</v>
      </c>
      <c r="C274" t="s">
        <v>5190</v>
      </c>
      <c r="D274" s="2">
        <v>500</v>
      </c>
      <c r="E274" t="s">
        <v>2010</v>
      </c>
    </row>
    <row r="275" spans="2:5" x14ac:dyDescent="0.25">
      <c r="B275" s="21">
        <v>45105</v>
      </c>
      <c r="C275" t="s">
        <v>5191</v>
      </c>
      <c r="D275" s="2">
        <v>436</v>
      </c>
      <c r="E275" t="s">
        <v>5167</v>
      </c>
    </row>
    <row r="276" spans="2:5" x14ac:dyDescent="0.25">
      <c r="B276" s="21">
        <v>45107</v>
      </c>
      <c r="C276" t="s">
        <v>5192</v>
      </c>
      <c r="D276" s="2">
        <v>700</v>
      </c>
      <c r="E276" t="s">
        <v>3982</v>
      </c>
    </row>
    <row r="277" spans="2:5" x14ac:dyDescent="0.25">
      <c r="B277" s="21">
        <v>45107</v>
      </c>
      <c r="C277" t="s">
        <v>3965</v>
      </c>
      <c r="D277" s="2">
        <v>308</v>
      </c>
      <c r="E277" t="s">
        <v>2010</v>
      </c>
    </row>
    <row r="278" spans="2:5" x14ac:dyDescent="0.25">
      <c r="D278" s="460">
        <f>SUM(D230:D277)</f>
        <v>64390</v>
      </c>
    </row>
    <row r="281" spans="2:5" x14ac:dyDescent="0.25">
      <c r="B281" s="12" t="s">
        <v>5922</v>
      </c>
    </row>
    <row r="282" spans="2:5" x14ac:dyDescent="0.25">
      <c r="B282" s="22" t="s">
        <v>41</v>
      </c>
      <c r="C282" s="22" t="s">
        <v>42</v>
      </c>
      <c r="D282" s="23" t="s">
        <v>43</v>
      </c>
      <c r="E282" s="22" t="s">
        <v>44</v>
      </c>
    </row>
    <row r="283" spans="2:5" x14ac:dyDescent="0.25">
      <c r="B283" s="21">
        <v>45108</v>
      </c>
      <c r="C283" t="s">
        <v>5923</v>
      </c>
      <c r="D283" s="2">
        <v>465</v>
      </c>
      <c r="E283" t="s">
        <v>1991</v>
      </c>
    </row>
    <row r="284" spans="2:5" x14ac:dyDescent="0.25">
      <c r="B284" s="21">
        <v>45110</v>
      </c>
      <c r="C284" t="s">
        <v>1989</v>
      </c>
      <c r="D284" s="2">
        <v>264</v>
      </c>
      <c r="E284" t="s">
        <v>5173</v>
      </c>
    </row>
    <row r="285" spans="2:5" x14ac:dyDescent="0.25">
      <c r="B285" s="21">
        <v>45110</v>
      </c>
      <c r="C285" t="s">
        <v>1979</v>
      </c>
      <c r="D285" s="2">
        <v>300</v>
      </c>
      <c r="E285" t="s">
        <v>1980</v>
      </c>
    </row>
    <row r="286" spans="2:5" x14ac:dyDescent="0.25">
      <c r="B286" s="21">
        <v>45111</v>
      </c>
      <c r="C286" t="s">
        <v>5924</v>
      </c>
      <c r="D286" s="2">
        <v>80</v>
      </c>
      <c r="E286" t="s">
        <v>1977</v>
      </c>
    </row>
    <row r="287" spans="2:5" x14ac:dyDescent="0.25">
      <c r="B287" s="21">
        <v>45111</v>
      </c>
      <c r="C287" t="s">
        <v>2009</v>
      </c>
      <c r="D287" s="2">
        <v>80</v>
      </c>
      <c r="E287" t="s">
        <v>5925</v>
      </c>
    </row>
    <row r="288" spans="2:5" x14ac:dyDescent="0.25">
      <c r="B288" s="21">
        <v>45111</v>
      </c>
      <c r="C288" t="s">
        <v>5926</v>
      </c>
      <c r="D288" s="2">
        <v>515</v>
      </c>
      <c r="E288" t="s">
        <v>1977</v>
      </c>
    </row>
    <row r="289" spans="2:5" x14ac:dyDescent="0.25">
      <c r="B289" s="21">
        <v>45112</v>
      </c>
      <c r="C289" t="s">
        <v>5927</v>
      </c>
      <c r="D289" s="2">
        <v>500</v>
      </c>
      <c r="E289" t="s">
        <v>1977</v>
      </c>
    </row>
    <row r="290" spans="2:5" x14ac:dyDescent="0.25">
      <c r="B290" s="21">
        <v>45112</v>
      </c>
      <c r="C290" t="s">
        <v>5926</v>
      </c>
      <c r="D290" s="2">
        <v>500</v>
      </c>
      <c r="E290" t="s">
        <v>5173</v>
      </c>
    </row>
    <row r="291" spans="2:5" x14ac:dyDescent="0.25">
      <c r="B291" s="21">
        <v>45113</v>
      </c>
      <c r="C291" t="s">
        <v>5928</v>
      </c>
      <c r="D291" s="2">
        <v>222</v>
      </c>
      <c r="E291" t="s">
        <v>3982</v>
      </c>
    </row>
    <row r="292" spans="2:5" x14ac:dyDescent="0.25">
      <c r="B292" s="21">
        <v>45113</v>
      </c>
      <c r="C292" t="s">
        <v>1987</v>
      </c>
      <c r="D292" s="2">
        <v>100</v>
      </c>
      <c r="E292" t="s">
        <v>1977</v>
      </c>
    </row>
    <row r="293" spans="2:5" x14ac:dyDescent="0.25">
      <c r="B293" s="21">
        <v>45113</v>
      </c>
      <c r="C293" t="s">
        <v>5929</v>
      </c>
      <c r="D293" s="2">
        <v>2862</v>
      </c>
      <c r="E293" t="s">
        <v>2003</v>
      </c>
    </row>
    <row r="294" spans="2:5" x14ac:dyDescent="0.25">
      <c r="B294" s="21">
        <v>45113</v>
      </c>
      <c r="C294" t="s">
        <v>5930</v>
      </c>
      <c r="D294" s="2">
        <v>22673</v>
      </c>
      <c r="E294" t="s">
        <v>1977</v>
      </c>
    </row>
    <row r="295" spans="2:5" x14ac:dyDescent="0.25">
      <c r="B295" s="21">
        <v>45114</v>
      </c>
      <c r="C295" t="s">
        <v>5931</v>
      </c>
      <c r="D295" s="2">
        <v>500</v>
      </c>
      <c r="E295" t="s">
        <v>3982</v>
      </c>
    </row>
    <row r="296" spans="2:5" x14ac:dyDescent="0.25">
      <c r="B296" s="21">
        <v>45115</v>
      </c>
      <c r="C296" t="s">
        <v>5932</v>
      </c>
      <c r="D296" s="2">
        <v>650</v>
      </c>
      <c r="E296" t="s">
        <v>1977</v>
      </c>
    </row>
    <row r="297" spans="2:5" x14ac:dyDescent="0.25">
      <c r="B297" s="21">
        <v>45117</v>
      </c>
      <c r="C297" t="s">
        <v>1979</v>
      </c>
      <c r="D297" s="2">
        <v>300</v>
      </c>
      <c r="E297" t="s">
        <v>1980</v>
      </c>
    </row>
    <row r="298" spans="2:5" x14ac:dyDescent="0.25">
      <c r="B298" s="21">
        <v>45117</v>
      </c>
      <c r="C298" t="s">
        <v>1987</v>
      </c>
      <c r="D298" s="2">
        <v>100</v>
      </c>
      <c r="E298" t="s">
        <v>1977</v>
      </c>
    </row>
    <row r="299" spans="2:5" x14ac:dyDescent="0.25">
      <c r="B299" s="21">
        <v>45117</v>
      </c>
      <c r="C299" t="s">
        <v>1989</v>
      </c>
      <c r="D299" s="2">
        <v>200</v>
      </c>
      <c r="E299" t="s">
        <v>1977</v>
      </c>
    </row>
    <row r="300" spans="2:5" x14ac:dyDescent="0.25">
      <c r="B300" s="21">
        <v>45117</v>
      </c>
      <c r="C300" t="s">
        <v>5933</v>
      </c>
      <c r="D300" s="2">
        <v>6000</v>
      </c>
      <c r="E300" t="s">
        <v>3982</v>
      </c>
    </row>
    <row r="301" spans="2:5" x14ac:dyDescent="0.25">
      <c r="B301" s="21">
        <v>45117</v>
      </c>
      <c r="C301" t="s">
        <v>5934</v>
      </c>
      <c r="D301" s="2">
        <v>500</v>
      </c>
      <c r="E301" t="s">
        <v>3977</v>
      </c>
    </row>
    <row r="302" spans="2:5" x14ac:dyDescent="0.25">
      <c r="B302" s="21">
        <v>45119</v>
      </c>
      <c r="C302" t="s">
        <v>5926</v>
      </c>
      <c r="D302" s="2">
        <v>430</v>
      </c>
      <c r="E302" t="s">
        <v>5173</v>
      </c>
    </row>
    <row r="303" spans="2:5" x14ac:dyDescent="0.25">
      <c r="B303" s="21">
        <v>45120</v>
      </c>
      <c r="C303" t="s">
        <v>5935</v>
      </c>
      <c r="D303" s="2">
        <v>563</v>
      </c>
      <c r="E303" t="s">
        <v>1977</v>
      </c>
    </row>
    <row r="304" spans="2:5" x14ac:dyDescent="0.25">
      <c r="B304" s="21">
        <v>45125</v>
      </c>
      <c r="C304" t="s">
        <v>1979</v>
      </c>
      <c r="D304" s="2">
        <v>300</v>
      </c>
      <c r="E304" t="s">
        <v>1980</v>
      </c>
    </row>
    <row r="305" spans="2:5" x14ac:dyDescent="0.25">
      <c r="B305" s="21">
        <v>45125</v>
      </c>
      <c r="C305" t="s">
        <v>3965</v>
      </c>
      <c r="D305" s="2">
        <v>500</v>
      </c>
      <c r="E305" t="s">
        <v>2005</v>
      </c>
    </row>
    <row r="306" spans="2:5" x14ac:dyDescent="0.25">
      <c r="B306" s="21">
        <v>45125</v>
      </c>
      <c r="C306" t="s">
        <v>5936</v>
      </c>
      <c r="D306" s="2">
        <v>436</v>
      </c>
      <c r="E306" t="s">
        <v>3982</v>
      </c>
    </row>
    <row r="307" spans="2:5" x14ac:dyDescent="0.25">
      <c r="B307" s="21">
        <v>45126</v>
      </c>
      <c r="C307" t="s">
        <v>3965</v>
      </c>
      <c r="D307" s="2">
        <v>500</v>
      </c>
      <c r="E307" t="s">
        <v>2005</v>
      </c>
    </row>
    <row r="308" spans="2:5" x14ac:dyDescent="0.25">
      <c r="B308" s="21">
        <v>45127</v>
      </c>
      <c r="C308" t="s">
        <v>1987</v>
      </c>
      <c r="D308" s="2">
        <v>100</v>
      </c>
      <c r="E308" t="s">
        <v>1977</v>
      </c>
    </row>
    <row r="309" spans="2:5" x14ac:dyDescent="0.25">
      <c r="B309" s="21">
        <v>45127</v>
      </c>
      <c r="C309" t="s">
        <v>5937</v>
      </c>
      <c r="D309" s="2">
        <v>300</v>
      </c>
      <c r="E309" t="s">
        <v>3982</v>
      </c>
    </row>
    <row r="310" spans="2:5" x14ac:dyDescent="0.25">
      <c r="B310" s="21">
        <v>45131</v>
      </c>
      <c r="C310" t="s">
        <v>5938</v>
      </c>
      <c r="D310" s="2">
        <v>200</v>
      </c>
      <c r="E310" t="s">
        <v>1977</v>
      </c>
    </row>
    <row r="311" spans="2:5" x14ac:dyDescent="0.25">
      <c r="B311" s="21">
        <v>45131</v>
      </c>
      <c r="C311" t="s">
        <v>5939</v>
      </c>
      <c r="D311" s="2">
        <v>1160</v>
      </c>
      <c r="E311" t="s">
        <v>1997</v>
      </c>
    </row>
    <row r="312" spans="2:5" x14ac:dyDescent="0.25">
      <c r="B312" s="21">
        <v>45131</v>
      </c>
      <c r="C312" t="s">
        <v>5940</v>
      </c>
      <c r="D312" s="2">
        <v>500</v>
      </c>
      <c r="E312" t="s">
        <v>5925</v>
      </c>
    </row>
    <row r="313" spans="2:5" x14ac:dyDescent="0.25">
      <c r="B313" s="21">
        <v>45131</v>
      </c>
      <c r="C313" t="s">
        <v>1989</v>
      </c>
      <c r="D313" s="2">
        <v>132</v>
      </c>
      <c r="E313" t="s">
        <v>1984</v>
      </c>
    </row>
    <row r="314" spans="2:5" x14ac:dyDescent="0.25">
      <c r="B314" s="21">
        <v>37461</v>
      </c>
      <c r="C314" t="s">
        <v>1979</v>
      </c>
      <c r="D314" s="2">
        <v>300</v>
      </c>
      <c r="E314" t="s">
        <v>1980</v>
      </c>
    </row>
    <row r="315" spans="2:5" x14ac:dyDescent="0.25">
      <c r="B315" s="21">
        <v>45132</v>
      </c>
      <c r="C315" t="s">
        <v>5941</v>
      </c>
      <c r="D315" s="2">
        <v>700</v>
      </c>
      <c r="E315" t="s">
        <v>1977</v>
      </c>
    </row>
    <row r="316" spans="2:5" x14ac:dyDescent="0.25">
      <c r="B316" s="21">
        <v>45132</v>
      </c>
      <c r="C316" t="s">
        <v>5942</v>
      </c>
      <c r="D316" s="2">
        <v>200</v>
      </c>
      <c r="E316" t="s">
        <v>3977</v>
      </c>
    </row>
    <row r="317" spans="2:5" x14ac:dyDescent="0.25">
      <c r="B317" s="21">
        <v>45132</v>
      </c>
      <c r="C317" t="s">
        <v>3965</v>
      </c>
      <c r="D317" s="2">
        <v>500</v>
      </c>
      <c r="E317" t="s">
        <v>2005</v>
      </c>
    </row>
    <row r="318" spans="2:5" x14ac:dyDescent="0.25">
      <c r="B318" s="21">
        <v>45133</v>
      </c>
      <c r="C318" t="s">
        <v>1987</v>
      </c>
      <c r="D318" s="2">
        <v>100</v>
      </c>
      <c r="E318" t="s">
        <v>1977</v>
      </c>
    </row>
    <row r="319" spans="2:5" x14ac:dyDescent="0.25">
      <c r="B319" s="21">
        <v>45133</v>
      </c>
      <c r="C319" t="s">
        <v>5943</v>
      </c>
      <c r="D319" s="2">
        <v>1000</v>
      </c>
      <c r="E319" t="s">
        <v>5944</v>
      </c>
    </row>
    <row r="320" spans="2:5" x14ac:dyDescent="0.25">
      <c r="B320" s="21">
        <v>45134</v>
      </c>
      <c r="C320" t="s">
        <v>3965</v>
      </c>
      <c r="D320" s="2">
        <v>466</v>
      </c>
      <c r="E320" t="s">
        <v>1977</v>
      </c>
    </row>
    <row r="321" spans="2:5" x14ac:dyDescent="0.25">
      <c r="B321" s="21">
        <v>45136</v>
      </c>
      <c r="C321" t="s">
        <v>5945</v>
      </c>
      <c r="D321" s="2">
        <v>1973.35</v>
      </c>
      <c r="E321" t="s">
        <v>5946</v>
      </c>
    </row>
    <row r="322" spans="2:5" x14ac:dyDescent="0.25">
      <c r="B322" s="21">
        <v>45138</v>
      </c>
      <c r="C322" t="s">
        <v>5947</v>
      </c>
      <c r="D322" s="2">
        <v>100</v>
      </c>
      <c r="E322" t="s">
        <v>1977</v>
      </c>
    </row>
    <row r="323" spans="2:5" x14ac:dyDescent="0.25">
      <c r="B323" s="21">
        <v>45138</v>
      </c>
      <c r="C323" t="s">
        <v>1989</v>
      </c>
      <c r="D323" s="2">
        <v>165</v>
      </c>
      <c r="E323" t="s">
        <v>1977</v>
      </c>
    </row>
    <row r="324" spans="2:5" x14ac:dyDescent="0.25">
      <c r="B324" s="21">
        <v>45138</v>
      </c>
      <c r="C324" t="s">
        <v>5948</v>
      </c>
      <c r="D324" s="2">
        <v>2500</v>
      </c>
      <c r="E324" t="s">
        <v>5949</v>
      </c>
    </row>
    <row r="325" spans="2:5" x14ac:dyDescent="0.25">
      <c r="B325" s="21">
        <v>45138</v>
      </c>
      <c r="C325" t="s">
        <v>1979</v>
      </c>
      <c r="D325" s="2">
        <v>300</v>
      </c>
      <c r="E325" t="s">
        <v>1980</v>
      </c>
    </row>
    <row r="326" spans="2:5" x14ac:dyDescent="0.25">
      <c r="D326" s="678">
        <f>SUM(D283:D325)</f>
        <v>50236.35</v>
      </c>
    </row>
    <row r="328" spans="2:5" x14ac:dyDescent="0.25">
      <c r="B328" s="12" t="s">
        <v>6630</v>
      </c>
    </row>
    <row r="329" spans="2:5" x14ac:dyDescent="0.25">
      <c r="B329" s="22" t="s">
        <v>41</v>
      </c>
      <c r="C329" s="22" t="s">
        <v>42</v>
      </c>
      <c r="D329" s="23" t="s">
        <v>43</v>
      </c>
      <c r="E329" s="22" t="s">
        <v>44</v>
      </c>
    </row>
    <row r="330" spans="2:5" x14ac:dyDescent="0.25">
      <c r="B330" s="21">
        <v>45139</v>
      </c>
      <c r="C330" t="s">
        <v>6631</v>
      </c>
      <c r="D330" s="2">
        <v>1000</v>
      </c>
      <c r="E330" t="s">
        <v>1977</v>
      </c>
    </row>
    <row r="331" spans="2:5" x14ac:dyDescent="0.25">
      <c r="B331" s="21">
        <v>45139</v>
      </c>
      <c r="C331" t="s">
        <v>6632</v>
      </c>
      <c r="D331" s="2">
        <v>265</v>
      </c>
      <c r="E331" t="s">
        <v>3953</v>
      </c>
    </row>
    <row r="332" spans="2:5" x14ac:dyDescent="0.25">
      <c r="B332" s="21">
        <v>45141</v>
      </c>
      <c r="C332" t="s">
        <v>6633</v>
      </c>
      <c r="D332" s="2">
        <v>592</v>
      </c>
      <c r="E332" t="s">
        <v>2003</v>
      </c>
    </row>
    <row r="333" spans="2:5" x14ac:dyDescent="0.25">
      <c r="B333" s="21">
        <v>45141</v>
      </c>
      <c r="C333" t="s">
        <v>6634</v>
      </c>
      <c r="D333" s="2">
        <v>500</v>
      </c>
      <c r="E333" t="s">
        <v>2003</v>
      </c>
    </row>
    <row r="334" spans="2:5" x14ac:dyDescent="0.25">
      <c r="B334" s="21">
        <v>45141</v>
      </c>
      <c r="C334" t="s">
        <v>6635</v>
      </c>
      <c r="D334" s="2">
        <v>200</v>
      </c>
      <c r="E334" t="s">
        <v>1977</v>
      </c>
    </row>
    <row r="335" spans="2:5" x14ac:dyDescent="0.25">
      <c r="B335" s="21">
        <v>45142</v>
      </c>
      <c r="C335" t="s">
        <v>6636</v>
      </c>
      <c r="D335" s="2">
        <v>500</v>
      </c>
      <c r="E335" t="s">
        <v>3972</v>
      </c>
    </row>
    <row r="336" spans="2:5" x14ac:dyDescent="0.25">
      <c r="B336" s="21">
        <v>45142</v>
      </c>
      <c r="C336" t="s">
        <v>6637</v>
      </c>
      <c r="D336" s="2">
        <v>500</v>
      </c>
      <c r="E336" t="s">
        <v>3982</v>
      </c>
    </row>
    <row r="337" spans="2:5" x14ac:dyDescent="0.25">
      <c r="B337" s="21">
        <v>45142</v>
      </c>
      <c r="C337" t="s">
        <v>6638</v>
      </c>
      <c r="D337" s="2">
        <v>25282</v>
      </c>
      <c r="E337" t="s">
        <v>1977</v>
      </c>
    </row>
    <row r="338" spans="2:5" x14ac:dyDescent="0.25">
      <c r="B338" s="21">
        <v>45143</v>
      </c>
      <c r="C338" t="s">
        <v>2002</v>
      </c>
      <c r="D338" s="2">
        <v>300</v>
      </c>
      <c r="E338" t="s">
        <v>3982</v>
      </c>
    </row>
    <row r="339" spans="2:5" x14ac:dyDescent="0.25">
      <c r="B339" s="21">
        <v>45145</v>
      </c>
      <c r="C339" t="s">
        <v>1979</v>
      </c>
      <c r="D339" s="2">
        <v>300</v>
      </c>
      <c r="E339" t="s">
        <v>1980</v>
      </c>
    </row>
    <row r="340" spans="2:5" x14ac:dyDescent="0.25">
      <c r="B340" s="21">
        <v>45146</v>
      </c>
      <c r="C340" t="s">
        <v>6639</v>
      </c>
      <c r="D340" s="2">
        <v>150</v>
      </c>
      <c r="E340" t="s">
        <v>3982</v>
      </c>
    </row>
    <row r="341" spans="2:5" x14ac:dyDescent="0.25">
      <c r="B341" s="21">
        <v>45148</v>
      </c>
      <c r="C341" t="s">
        <v>6640</v>
      </c>
      <c r="D341" s="2">
        <v>300</v>
      </c>
      <c r="E341" t="s">
        <v>2003</v>
      </c>
    </row>
    <row r="342" spans="2:5" x14ac:dyDescent="0.25">
      <c r="B342" s="21">
        <v>45148</v>
      </c>
      <c r="C342" t="s">
        <v>6641</v>
      </c>
      <c r="D342" s="2">
        <v>350</v>
      </c>
      <c r="E342" t="s">
        <v>3982</v>
      </c>
    </row>
    <row r="343" spans="2:5" x14ac:dyDescent="0.25">
      <c r="B343" s="21">
        <v>45148</v>
      </c>
      <c r="C343" t="s">
        <v>6634</v>
      </c>
      <c r="D343" s="2">
        <v>500</v>
      </c>
      <c r="E343" t="s">
        <v>4375</v>
      </c>
    </row>
    <row r="344" spans="2:5" x14ac:dyDescent="0.25">
      <c r="B344" s="21">
        <v>45148</v>
      </c>
      <c r="C344" t="s">
        <v>6642</v>
      </c>
      <c r="D344" s="2">
        <v>300</v>
      </c>
      <c r="E344" t="s">
        <v>3968</v>
      </c>
    </row>
    <row r="345" spans="2:5" x14ac:dyDescent="0.25">
      <c r="B345" s="21">
        <v>45149</v>
      </c>
      <c r="C345" t="s">
        <v>6643</v>
      </c>
      <c r="D345" s="2">
        <v>150</v>
      </c>
      <c r="E345" t="s">
        <v>1984</v>
      </c>
    </row>
    <row r="346" spans="2:5" x14ac:dyDescent="0.25">
      <c r="B346" s="21">
        <v>45152</v>
      </c>
      <c r="C346" t="s">
        <v>1979</v>
      </c>
      <c r="D346" s="2">
        <v>300</v>
      </c>
      <c r="E346" t="s">
        <v>1980</v>
      </c>
    </row>
    <row r="347" spans="2:5" x14ac:dyDescent="0.25">
      <c r="B347" s="21">
        <v>45152</v>
      </c>
      <c r="C347" t="s">
        <v>6644</v>
      </c>
      <c r="D347" s="2">
        <v>50</v>
      </c>
      <c r="E347" t="s">
        <v>1977</v>
      </c>
    </row>
    <row r="348" spans="2:5" x14ac:dyDescent="0.25">
      <c r="B348" s="21">
        <v>45152</v>
      </c>
      <c r="C348" t="s">
        <v>6645</v>
      </c>
      <c r="D348" s="2">
        <v>270</v>
      </c>
      <c r="E348" t="s">
        <v>3953</v>
      </c>
    </row>
    <row r="349" spans="2:5" x14ac:dyDescent="0.25">
      <c r="B349" s="21">
        <v>45155</v>
      </c>
      <c r="C349" t="s">
        <v>6646</v>
      </c>
      <c r="D349" s="2">
        <v>5000</v>
      </c>
      <c r="E349" t="s">
        <v>6647</v>
      </c>
    </row>
    <row r="350" spans="2:5" x14ac:dyDescent="0.25">
      <c r="B350" s="21">
        <v>45155</v>
      </c>
      <c r="C350" t="s">
        <v>6648</v>
      </c>
      <c r="D350" s="2">
        <v>674</v>
      </c>
      <c r="E350" t="s">
        <v>1997</v>
      </c>
    </row>
    <row r="351" spans="2:5" x14ac:dyDescent="0.25">
      <c r="B351" s="21">
        <v>45155</v>
      </c>
      <c r="C351" t="s">
        <v>6649</v>
      </c>
      <c r="D351" s="2">
        <v>300</v>
      </c>
      <c r="E351" t="s">
        <v>2003</v>
      </c>
    </row>
    <row r="352" spans="2:5" x14ac:dyDescent="0.25">
      <c r="B352" s="21">
        <v>45156</v>
      </c>
      <c r="C352" t="s">
        <v>6650</v>
      </c>
      <c r="D352" s="2">
        <v>100</v>
      </c>
      <c r="E352" t="s">
        <v>1977</v>
      </c>
    </row>
    <row r="353" spans="2:5" x14ac:dyDescent="0.25">
      <c r="B353" s="21">
        <v>45156</v>
      </c>
      <c r="C353" t="s">
        <v>2002</v>
      </c>
      <c r="D353" s="2">
        <v>260</v>
      </c>
      <c r="E353" t="s">
        <v>3982</v>
      </c>
    </row>
    <row r="354" spans="2:5" x14ac:dyDescent="0.25">
      <c r="B354" s="21">
        <v>45163</v>
      </c>
      <c r="C354" t="s">
        <v>6651</v>
      </c>
      <c r="D354" s="2">
        <v>400</v>
      </c>
      <c r="E354" t="s">
        <v>3972</v>
      </c>
    </row>
    <row r="355" spans="2:5" x14ac:dyDescent="0.25">
      <c r="B355" s="21">
        <v>45163</v>
      </c>
      <c r="C355" t="s">
        <v>6652</v>
      </c>
      <c r="D355" s="2">
        <v>600</v>
      </c>
      <c r="E355" t="s">
        <v>1977</v>
      </c>
    </row>
    <row r="356" spans="2:5" x14ac:dyDescent="0.25">
      <c r="B356" s="21">
        <v>45163</v>
      </c>
      <c r="C356" t="s">
        <v>2002</v>
      </c>
      <c r="D356" s="2">
        <v>300</v>
      </c>
      <c r="E356" t="s">
        <v>3982</v>
      </c>
    </row>
    <row r="357" spans="2:5" x14ac:dyDescent="0.25">
      <c r="B357" s="21">
        <v>45167</v>
      </c>
      <c r="C357" t="s">
        <v>6653</v>
      </c>
      <c r="D357" s="2">
        <v>5000</v>
      </c>
      <c r="E357" t="s">
        <v>6654</v>
      </c>
    </row>
    <row r="358" spans="2:5" x14ac:dyDescent="0.25">
      <c r="B358" s="21">
        <v>45169</v>
      </c>
      <c r="C358" t="s">
        <v>6651</v>
      </c>
      <c r="D358" s="2">
        <v>2100</v>
      </c>
      <c r="E358" t="s">
        <v>1995</v>
      </c>
    </row>
    <row r="359" spans="2:5" x14ac:dyDescent="0.25">
      <c r="B359" s="21">
        <v>45169</v>
      </c>
      <c r="C359" t="s">
        <v>6655</v>
      </c>
      <c r="D359" s="2">
        <v>200</v>
      </c>
      <c r="E359" t="s">
        <v>2003</v>
      </c>
    </row>
    <row r="360" spans="2:5" x14ac:dyDescent="0.25">
      <c r="D360" s="678">
        <f>SUM(D330:D359)</f>
        <v>46743</v>
      </c>
    </row>
    <row r="363" spans="2:5" x14ac:dyDescent="0.25">
      <c r="B363" s="12" t="s">
        <v>7163</v>
      </c>
    </row>
    <row r="364" spans="2:5" x14ac:dyDescent="0.25">
      <c r="B364" s="22" t="s">
        <v>41</v>
      </c>
      <c r="C364" s="22" t="s">
        <v>42</v>
      </c>
      <c r="D364" s="23" t="s">
        <v>43</v>
      </c>
      <c r="E364" s="22" t="s">
        <v>44</v>
      </c>
    </row>
    <row r="365" spans="2:5" x14ac:dyDescent="0.25">
      <c r="B365" s="21">
        <v>45171</v>
      </c>
      <c r="C365" t="s">
        <v>7164</v>
      </c>
      <c r="D365" s="2">
        <v>360</v>
      </c>
      <c r="E365" t="s">
        <v>1991</v>
      </c>
    </row>
    <row r="366" spans="2:5" x14ac:dyDescent="0.25">
      <c r="B366" s="21">
        <v>45173</v>
      </c>
      <c r="C366" t="s">
        <v>1989</v>
      </c>
      <c r="D366" s="2">
        <v>132</v>
      </c>
      <c r="E366" t="s">
        <v>3968</v>
      </c>
    </row>
    <row r="367" spans="2:5" x14ac:dyDescent="0.25">
      <c r="B367" s="21">
        <v>45173</v>
      </c>
      <c r="C367" t="s">
        <v>7165</v>
      </c>
      <c r="D367" s="2">
        <v>300</v>
      </c>
      <c r="E367" t="s">
        <v>7166</v>
      </c>
    </row>
    <row r="368" spans="2:5" x14ac:dyDescent="0.25">
      <c r="B368" s="21">
        <v>45173</v>
      </c>
      <c r="C368" t="s">
        <v>5934</v>
      </c>
      <c r="D368" s="2">
        <v>1000</v>
      </c>
      <c r="E368" t="s">
        <v>7167</v>
      </c>
    </row>
    <row r="369" spans="2:5" x14ac:dyDescent="0.25">
      <c r="B369" s="21">
        <v>45174</v>
      </c>
      <c r="C369" t="s">
        <v>7168</v>
      </c>
      <c r="D369" s="2">
        <v>1000</v>
      </c>
      <c r="E369" t="s">
        <v>7169</v>
      </c>
    </row>
    <row r="370" spans="2:5" x14ac:dyDescent="0.25">
      <c r="B370" s="21">
        <v>45175</v>
      </c>
      <c r="C370" t="s">
        <v>7170</v>
      </c>
      <c r="D370" s="2">
        <v>1000</v>
      </c>
      <c r="E370" t="s">
        <v>4380</v>
      </c>
    </row>
    <row r="371" spans="2:5" x14ac:dyDescent="0.25">
      <c r="B371" s="21">
        <v>45175</v>
      </c>
      <c r="C371" t="s">
        <v>7171</v>
      </c>
      <c r="D371" s="2">
        <v>50</v>
      </c>
      <c r="E371" t="s">
        <v>7172</v>
      </c>
    </row>
    <row r="372" spans="2:5" x14ac:dyDescent="0.25">
      <c r="B372" s="21">
        <v>45177</v>
      </c>
      <c r="C372" t="s">
        <v>5934</v>
      </c>
      <c r="D372" s="2">
        <v>400</v>
      </c>
      <c r="E372" t="s">
        <v>7167</v>
      </c>
    </row>
    <row r="373" spans="2:5" x14ac:dyDescent="0.25">
      <c r="B373" s="21">
        <v>45178</v>
      </c>
      <c r="C373" t="s">
        <v>7164</v>
      </c>
      <c r="D373" s="2">
        <v>400</v>
      </c>
      <c r="E373" t="s">
        <v>1991</v>
      </c>
    </row>
    <row r="374" spans="2:5" x14ac:dyDescent="0.25">
      <c r="B374" s="21">
        <v>45181</v>
      </c>
      <c r="C374" t="s">
        <v>1988</v>
      </c>
      <c r="D374" s="2">
        <v>640</v>
      </c>
      <c r="E374" t="s">
        <v>1977</v>
      </c>
    </row>
    <row r="375" spans="2:5" x14ac:dyDescent="0.25">
      <c r="B375" s="21">
        <v>45181</v>
      </c>
      <c r="C375" t="s">
        <v>7173</v>
      </c>
      <c r="D375" s="2">
        <v>700</v>
      </c>
      <c r="E375" t="s">
        <v>2005</v>
      </c>
    </row>
    <row r="376" spans="2:5" x14ac:dyDescent="0.25">
      <c r="B376" s="21">
        <v>45181</v>
      </c>
      <c r="C376" t="s">
        <v>7174</v>
      </c>
      <c r="D376" s="2">
        <v>500</v>
      </c>
      <c r="E376" t="s">
        <v>1977</v>
      </c>
    </row>
    <row r="377" spans="2:5" x14ac:dyDescent="0.25">
      <c r="B377" s="21">
        <v>45181</v>
      </c>
      <c r="C377" t="s">
        <v>2002</v>
      </c>
      <c r="D377" s="2">
        <v>260</v>
      </c>
      <c r="E377" t="s">
        <v>5173</v>
      </c>
    </row>
    <row r="378" spans="2:5" x14ac:dyDescent="0.25">
      <c r="B378" s="21">
        <v>45183</v>
      </c>
      <c r="C378" t="s">
        <v>7175</v>
      </c>
      <c r="D378" s="2">
        <v>420</v>
      </c>
      <c r="E378" s="21" t="s">
        <v>3953</v>
      </c>
    </row>
    <row r="379" spans="2:5" x14ac:dyDescent="0.25">
      <c r="B379" s="21">
        <v>45184</v>
      </c>
      <c r="C379" t="s">
        <v>7176</v>
      </c>
      <c r="D379" s="2">
        <v>180</v>
      </c>
      <c r="E379" t="s">
        <v>2003</v>
      </c>
    </row>
    <row r="380" spans="2:5" x14ac:dyDescent="0.25">
      <c r="B380" s="21">
        <v>45187</v>
      </c>
      <c r="C380" t="s">
        <v>1989</v>
      </c>
      <c r="D380" s="2">
        <v>132</v>
      </c>
      <c r="E380" t="s">
        <v>1977</v>
      </c>
    </row>
    <row r="381" spans="2:5" x14ac:dyDescent="0.25">
      <c r="B381" s="21">
        <v>45189</v>
      </c>
      <c r="C381" t="s">
        <v>171</v>
      </c>
      <c r="D381" s="2">
        <v>600</v>
      </c>
      <c r="E381" t="s">
        <v>1977</v>
      </c>
    </row>
    <row r="382" spans="2:5" x14ac:dyDescent="0.25">
      <c r="B382" s="21">
        <v>45191</v>
      </c>
      <c r="C382" t="s">
        <v>7177</v>
      </c>
      <c r="D382" s="2">
        <v>500</v>
      </c>
      <c r="E382" t="s">
        <v>3982</v>
      </c>
    </row>
    <row r="383" spans="2:5" x14ac:dyDescent="0.25">
      <c r="B383" s="21">
        <v>45191</v>
      </c>
      <c r="C383" t="s">
        <v>7178</v>
      </c>
      <c r="D383" s="2">
        <v>2000</v>
      </c>
      <c r="E383" t="s">
        <v>2003</v>
      </c>
    </row>
    <row r="384" spans="2:5" x14ac:dyDescent="0.25">
      <c r="B384" s="21">
        <v>45192</v>
      </c>
      <c r="C384" t="s">
        <v>7179</v>
      </c>
      <c r="D384" s="2">
        <v>500</v>
      </c>
      <c r="E384" t="s">
        <v>5172</v>
      </c>
    </row>
    <row r="385" spans="2:5" x14ac:dyDescent="0.25">
      <c r="B385" s="21">
        <v>45195</v>
      </c>
      <c r="C385" t="s">
        <v>7165</v>
      </c>
      <c r="D385" s="2">
        <v>300</v>
      </c>
      <c r="E385" t="s">
        <v>7166</v>
      </c>
    </row>
    <row r="386" spans="2:5" x14ac:dyDescent="0.25">
      <c r="B386" s="21">
        <v>45195</v>
      </c>
      <c r="C386" t="s">
        <v>1989</v>
      </c>
      <c r="D386" s="2">
        <v>165</v>
      </c>
      <c r="E386" t="s">
        <v>7180</v>
      </c>
    </row>
    <row r="387" spans="2:5" x14ac:dyDescent="0.25">
      <c r="B387" s="21">
        <v>45198</v>
      </c>
      <c r="C387" t="s">
        <v>7181</v>
      </c>
      <c r="D387" s="2">
        <v>1867</v>
      </c>
      <c r="E387" t="s">
        <v>7182</v>
      </c>
    </row>
    <row r="388" spans="2:5" x14ac:dyDescent="0.25">
      <c r="B388" s="21">
        <v>45198</v>
      </c>
      <c r="C388" t="s">
        <v>7183</v>
      </c>
      <c r="D388" s="2">
        <v>500</v>
      </c>
      <c r="E388" t="s">
        <v>5168</v>
      </c>
    </row>
    <row r="389" spans="2:5" x14ac:dyDescent="0.25">
      <c r="B389" s="21">
        <v>45199</v>
      </c>
      <c r="C389" t="s">
        <v>7164</v>
      </c>
      <c r="D389" s="2">
        <v>360</v>
      </c>
      <c r="E389" t="s">
        <v>1991</v>
      </c>
    </row>
    <row r="390" spans="2:5" x14ac:dyDescent="0.25">
      <c r="B390" s="21">
        <v>45199</v>
      </c>
      <c r="C390" t="s">
        <v>7184</v>
      </c>
      <c r="D390" s="2">
        <v>1400</v>
      </c>
      <c r="E390" t="s">
        <v>3982</v>
      </c>
    </row>
    <row r="391" spans="2:5" x14ac:dyDescent="0.25">
      <c r="D391" s="678">
        <f>SUM(D365:D390)</f>
        <v>15666</v>
      </c>
    </row>
    <row r="395" spans="2:5" x14ac:dyDescent="0.25">
      <c r="B395" s="12" t="s">
        <v>7682</v>
      </c>
    </row>
    <row r="396" spans="2:5" x14ac:dyDescent="0.25">
      <c r="B396" s="22" t="s">
        <v>41</v>
      </c>
      <c r="C396" s="22" t="s">
        <v>42</v>
      </c>
      <c r="D396" s="23" t="s">
        <v>43</v>
      </c>
      <c r="E396" s="22" t="s">
        <v>44</v>
      </c>
    </row>
    <row r="397" spans="2:5" x14ac:dyDescent="0.25">
      <c r="B397" s="21">
        <v>45201</v>
      </c>
      <c r="C397" t="s">
        <v>3624</v>
      </c>
      <c r="D397" s="2">
        <v>90</v>
      </c>
      <c r="E397" t="s">
        <v>2383</v>
      </c>
    </row>
    <row r="398" spans="2:5" x14ac:dyDescent="0.25">
      <c r="B398" s="21">
        <v>45202</v>
      </c>
      <c r="C398" t="s">
        <v>7683</v>
      </c>
      <c r="D398" s="2">
        <v>200</v>
      </c>
      <c r="E398" t="s">
        <v>3620</v>
      </c>
    </row>
    <row r="399" spans="2:5" x14ac:dyDescent="0.25">
      <c r="B399" s="21">
        <v>45202</v>
      </c>
      <c r="C399" t="s">
        <v>2385</v>
      </c>
      <c r="D399" s="2">
        <v>300</v>
      </c>
      <c r="E399" t="s">
        <v>2386</v>
      </c>
    </row>
    <row r="400" spans="2:5" x14ac:dyDescent="0.25">
      <c r="B400" s="21">
        <v>45202</v>
      </c>
      <c r="C400" t="s">
        <v>2389</v>
      </c>
      <c r="D400" s="2">
        <v>165</v>
      </c>
      <c r="E400" t="s">
        <v>2399</v>
      </c>
    </row>
    <row r="401" spans="2:5" x14ac:dyDescent="0.25">
      <c r="B401" s="21">
        <v>45202</v>
      </c>
      <c r="C401" t="s">
        <v>7684</v>
      </c>
      <c r="D401" s="2">
        <v>300</v>
      </c>
      <c r="E401" t="s">
        <v>410</v>
      </c>
    </row>
    <row r="402" spans="2:5" x14ac:dyDescent="0.25">
      <c r="B402" s="21">
        <v>45202</v>
      </c>
      <c r="C402" t="s">
        <v>2395</v>
      </c>
      <c r="D402" s="2">
        <v>200</v>
      </c>
      <c r="E402" t="s">
        <v>2388</v>
      </c>
    </row>
    <row r="403" spans="2:5" x14ac:dyDescent="0.25">
      <c r="B403" s="21">
        <v>45202</v>
      </c>
      <c r="C403" t="s">
        <v>7685</v>
      </c>
      <c r="D403" s="2">
        <v>400</v>
      </c>
      <c r="E403" t="s">
        <v>7686</v>
      </c>
    </row>
    <row r="404" spans="2:5" x14ac:dyDescent="0.25">
      <c r="B404" s="21">
        <v>45202</v>
      </c>
      <c r="C404" t="s">
        <v>7687</v>
      </c>
      <c r="D404" s="2">
        <v>328</v>
      </c>
      <c r="E404" t="s">
        <v>410</v>
      </c>
    </row>
    <row r="405" spans="2:5" x14ac:dyDescent="0.25">
      <c r="B405" s="21">
        <v>45202</v>
      </c>
      <c r="C405" t="s">
        <v>7688</v>
      </c>
      <c r="D405" s="2">
        <v>180</v>
      </c>
      <c r="E405" t="s">
        <v>410</v>
      </c>
    </row>
    <row r="406" spans="2:5" x14ac:dyDescent="0.25">
      <c r="B406" s="21">
        <v>45203</v>
      </c>
      <c r="C406" t="s">
        <v>7689</v>
      </c>
      <c r="D406" s="2">
        <v>500</v>
      </c>
      <c r="E406" t="s">
        <v>7690</v>
      </c>
    </row>
    <row r="407" spans="2:5" x14ac:dyDescent="0.25">
      <c r="B407" s="21">
        <v>45204</v>
      </c>
      <c r="C407" t="s">
        <v>2389</v>
      </c>
      <c r="D407" s="2">
        <v>132</v>
      </c>
      <c r="E407" t="s">
        <v>2399</v>
      </c>
    </row>
    <row r="408" spans="2:5" x14ac:dyDescent="0.25">
      <c r="B408" s="21">
        <v>45205</v>
      </c>
      <c r="C408" t="s">
        <v>7691</v>
      </c>
      <c r="D408" s="2">
        <v>482</v>
      </c>
      <c r="E408" t="s">
        <v>2401</v>
      </c>
    </row>
    <row r="409" spans="2:5" x14ac:dyDescent="0.25">
      <c r="B409" s="21">
        <v>45205</v>
      </c>
      <c r="C409" t="s">
        <v>7692</v>
      </c>
      <c r="D409" s="2">
        <v>500</v>
      </c>
      <c r="E409" t="s">
        <v>2403</v>
      </c>
    </row>
    <row r="410" spans="2:5" x14ac:dyDescent="0.25">
      <c r="B410" s="21">
        <v>45208</v>
      </c>
      <c r="C410" t="s">
        <v>2385</v>
      </c>
      <c r="D410" s="2">
        <v>300</v>
      </c>
      <c r="E410" t="s">
        <v>2386</v>
      </c>
    </row>
    <row r="411" spans="2:5" x14ac:dyDescent="0.25">
      <c r="B411" s="21">
        <v>45208</v>
      </c>
      <c r="C411" t="s">
        <v>2389</v>
      </c>
      <c r="D411" s="2">
        <v>100</v>
      </c>
      <c r="E411" s="21" t="s">
        <v>2388</v>
      </c>
    </row>
    <row r="412" spans="2:5" x14ac:dyDescent="0.25">
      <c r="B412" s="21">
        <v>45208</v>
      </c>
      <c r="C412" t="s">
        <v>7693</v>
      </c>
      <c r="D412" s="2">
        <v>500</v>
      </c>
      <c r="E412" t="s">
        <v>410</v>
      </c>
    </row>
    <row r="413" spans="2:5" x14ac:dyDescent="0.25">
      <c r="B413" s="21">
        <v>45209</v>
      </c>
      <c r="C413" t="s">
        <v>7694</v>
      </c>
      <c r="D413" s="2">
        <v>55</v>
      </c>
      <c r="E413" t="s">
        <v>7695</v>
      </c>
    </row>
    <row r="414" spans="2:5" x14ac:dyDescent="0.25">
      <c r="B414" s="21">
        <v>45209</v>
      </c>
      <c r="C414" t="s">
        <v>7696</v>
      </c>
      <c r="D414" s="2">
        <v>400</v>
      </c>
      <c r="E414" t="s">
        <v>410</v>
      </c>
    </row>
    <row r="415" spans="2:5" x14ac:dyDescent="0.25">
      <c r="B415" s="21">
        <v>45210</v>
      </c>
      <c r="C415" t="s">
        <v>7697</v>
      </c>
      <c r="D415" s="2">
        <v>129</v>
      </c>
      <c r="E415" t="s">
        <v>2383</v>
      </c>
    </row>
    <row r="416" spans="2:5" x14ac:dyDescent="0.25">
      <c r="B416" s="21">
        <v>45210</v>
      </c>
      <c r="C416" t="s">
        <v>7698</v>
      </c>
      <c r="D416" s="34">
        <v>1056</v>
      </c>
      <c r="E416" t="s">
        <v>7699</v>
      </c>
    </row>
    <row r="417" spans="2:5" x14ac:dyDescent="0.25">
      <c r="B417" s="21">
        <v>45211</v>
      </c>
      <c r="C417" t="s">
        <v>7684</v>
      </c>
      <c r="D417" s="34">
        <v>282</v>
      </c>
      <c r="E417" t="s">
        <v>2383</v>
      </c>
    </row>
    <row r="418" spans="2:5" x14ac:dyDescent="0.25">
      <c r="B418" s="21">
        <v>45212</v>
      </c>
      <c r="C418" t="s">
        <v>2395</v>
      </c>
      <c r="D418" s="2">
        <v>555</v>
      </c>
      <c r="E418" t="s">
        <v>2388</v>
      </c>
    </row>
    <row r="419" spans="2:5" x14ac:dyDescent="0.25">
      <c r="B419" s="21">
        <v>45212</v>
      </c>
      <c r="C419" t="s">
        <v>7700</v>
      </c>
      <c r="D419" s="2">
        <v>200</v>
      </c>
      <c r="E419" t="s">
        <v>2388</v>
      </c>
    </row>
    <row r="420" spans="2:5" x14ac:dyDescent="0.25">
      <c r="B420" s="21">
        <v>45212</v>
      </c>
      <c r="C420" t="s">
        <v>7701</v>
      </c>
      <c r="D420" s="2">
        <v>4000</v>
      </c>
      <c r="E420" t="s">
        <v>7702</v>
      </c>
    </row>
    <row r="421" spans="2:5" x14ac:dyDescent="0.25">
      <c r="B421" s="21">
        <v>45212</v>
      </c>
      <c r="C421" t="s">
        <v>7703</v>
      </c>
      <c r="D421" s="2">
        <v>200</v>
      </c>
      <c r="E421" t="s">
        <v>2388</v>
      </c>
    </row>
    <row r="422" spans="2:5" x14ac:dyDescent="0.25">
      <c r="B422" s="21">
        <v>45213</v>
      </c>
      <c r="C422" t="s">
        <v>7704</v>
      </c>
      <c r="D422" s="2">
        <v>454</v>
      </c>
      <c r="E422" t="s">
        <v>2383</v>
      </c>
    </row>
    <row r="423" spans="2:5" x14ac:dyDescent="0.25">
      <c r="B423" s="21">
        <v>45213</v>
      </c>
      <c r="C423" t="s">
        <v>7705</v>
      </c>
      <c r="D423" s="2">
        <v>330</v>
      </c>
      <c r="E423" t="s">
        <v>7706</v>
      </c>
    </row>
    <row r="424" spans="2:5" x14ac:dyDescent="0.25">
      <c r="B424" s="21">
        <v>45215</v>
      </c>
      <c r="C424" t="s">
        <v>2385</v>
      </c>
      <c r="D424" s="2">
        <v>300</v>
      </c>
      <c r="E424" t="s">
        <v>2386</v>
      </c>
    </row>
    <row r="425" spans="2:5" x14ac:dyDescent="0.25">
      <c r="B425" s="21">
        <v>45215</v>
      </c>
      <c r="C425" t="s">
        <v>2389</v>
      </c>
      <c r="D425" s="2">
        <v>100</v>
      </c>
      <c r="E425" t="s">
        <v>2381</v>
      </c>
    </row>
    <row r="426" spans="2:5" x14ac:dyDescent="0.25">
      <c r="B426" s="21">
        <v>45216</v>
      </c>
      <c r="C426" t="s">
        <v>7707</v>
      </c>
      <c r="D426" s="2">
        <v>1508</v>
      </c>
      <c r="E426" t="s">
        <v>7699</v>
      </c>
    </row>
    <row r="427" spans="2:5" x14ac:dyDescent="0.25">
      <c r="B427" s="21">
        <v>45219</v>
      </c>
      <c r="C427" t="s">
        <v>7708</v>
      </c>
      <c r="D427" s="2">
        <v>500</v>
      </c>
      <c r="E427" t="s">
        <v>7706</v>
      </c>
    </row>
    <row r="428" spans="2:5" x14ac:dyDescent="0.25">
      <c r="B428" s="21">
        <v>45220</v>
      </c>
      <c r="C428" t="s">
        <v>7709</v>
      </c>
      <c r="D428" s="2">
        <v>100</v>
      </c>
      <c r="E428" t="s">
        <v>7695</v>
      </c>
    </row>
    <row r="429" spans="2:5" x14ac:dyDescent="0.25">
      <c r="B429" s="21">
        <v>45222</v>
      </c>
      <c r="C429" t="s">
        <v>2385</v>
      </c>
      <c r="D429" s="2">
        <v>300</v>
      </c>
      <c r="E429" t="s">
        <v>2386</v>
      </c>
    </row>
    <row r="430" spans="2:5" x14ac:dyDescent="0.25">
      <c r="B430" s="21">
        <v>45222</v>
      </c>
      <c r="C430" t="s">
        <v>7710</v>
      </c>
      <c r="D430" s="2">
        <v>500</v>
      </c>
      <c r="E430" t="s">
        <v>405</v>
      </c>
    </row>
    <row r="431" spans="2:5" x14ac:dyDescent="0.25">
      <c r="B431" s="21">
        <v>45222</v>
      </c>
      <c r="C431" t="s">
        <v>2389</v>
      </c>
      <c r="D431" s="2">
        <v>165</v>
      </c>
      <c r="E431" t="s">
        <v>7711</v>
      </c>
    </row>
    <row r="432" spans="2:5" x14ac:dyDescent="0.25">
      <c r="B432" s="21">
        <v>45222</v>
      </c>
      <c r="C432" t="s">
        <v>7712</v>
      </c>
      <c r="D432" s="2">
        <v>200</v>
      </c>
      <c r="E432" t="s">
        <v>2388</v>
      </c>
    </row>
    <row r="433" spans="2:5" x14ac:dyDescent="0.25">
      <c r="B433" s="21">
        <v>45224</v>
      </c>
      <c r="C433" t="s">
        <v>7684</v>
      </c>
      <c r="D433" s="2">
        <v>300</v>
      </c>
      <c r="E433" t="s">
        <v>2383</v>
      </c>
    </row>
    <row r="434" spans="2:5" x14ac:dyDescent="0.25">
      <c r="B434" s="21">
        <v>45224</v>
      </c>
      <c r="C434" t="s">
        <v>7713</v>
      </c>
      <c r="D434" s="2">
        <v>300</v>
      </c>
      <c r="E434" t="s">
        <v>7706</v>
      </c>
    </row>
    <row r="435" spans="2:5" x14ac:dyDescent="0.25">
      <c r="B435" s="21">
        <v>45226</v>
      </c>
      <c r="C435" t="s">
        <v>7714</v>
      </c>
      <c r="D435" s="2">
        <v>300</v>
      </c>
      <c r="E435" t="s">
        <v>3620</v>
      </c>
    </row>
    <row r="436" spans="2:5" x14ac:dyDescent="0.25">
      <c r="B436" s="21">
        <v>45226</v>
      </c>
      <c r="C436" t="s">
        <v>7715</v>
      </c>
      <c r="D436" s="2">
        <v>500</v>
      </c>
      <c r="E436" t="s">
        <v>405</v>
      </c>
    </row>
    <row r="437" spans="2:5" x14ac:dyDescent="0.25">
      <c r="B437" s="21">
        <v>45226</v>
      </c>
      <c r="C437" t="s">
        <v>7716</v>
      </c>
      <c r="D437" s="2">
        <v>250</v>
      </c>
      <c r="E437" t="s">
        <v>2401</v>
      </c>
    </row>
    <row r="438" spans="2:5" x14ac:dyDescent="0.25">
      <c r="B438" s="21">
        <v>45229</v>
      </c>
      <c r="C438" t="s">
        <v>2385</v>
      </c>
      <c r="D438" s="2">
        <v>300</v>
      </c>
      <c r="E438" t="s">
        <v>2386</v>
      </c>
    </row>
    <row r="439" spans="2:5" x14ac:dyDescent="0.25">
      <c r="B439" s="21">
        <v>45229</v>
      </c>
      <c r="C439" t="s">
        <v>2395</v>
      </c>
      <c r="D439" s="2">
        <v>355</v>
      </c>
      <c r="E439" t="s">
        <v>7686</v>
      </c>
    </row>
    <row r="440" spans="2:5" x14ac:dyDescent="0.25">
      <c r="B440" s="21">
        <v>45229</v>
      </c>
      <c r="C440" t="s">
        <v>2389</v>
      </c>
      <c r="D440" s="2">
        <v>198</v>
      </c>
      <c r="E440" t="s">
        <v>2388</v>
      </c>
    </row>
    <row r="441" spans="2:5" x14ac:dyDescent="0.25">
      <c r="B441" s="21">
        <v>45230</v>
      </c>
      <c r="C441" t="s">
        <v>7701</v>
      </c>
      <c r="D441" s="2">
        <v>4000</v>
      </c>
      <c r="E441" t="s">
        <v>7702</v>
      </c>
    </row>
    <row r="442" spans="2:5" x14ac:dyDescent="0.25">
      <c r="D442" s="678">
        <f>SUM(D397:D441)</f>
        <v>22514</v>
      </c>
    </row>
    <row r="444" spans="2:5" x14ac:dyDescent="0.25">
      <c r="B444" s="12" t="s">
        <v>8502</v>
      </c>
    </row>
    <row r="445" spans="2:5" x14ac:dyDescent="0.25">
      <c r="B445" s="22" t="s">
        <v>41</v>
      </c>
      <c r="C445" s="22" t="s">
        <v>42</v>
      </c>
      <c r="D445" s="23" t="s">
        <v>43</v>
      </c>
      <c r="E445" s="22" t="s">
        <v>44</v>
      </c>
    </row>
    <row r="446" spans="2:5" x14ac:dyDescent="0.25">
      <c r="B446" s="21">
        <v>45231</v>
      </c>
      <c r="C446" t="s">
        <v>8503</v>
      </c>
      <c r="D446" s="2">
        <v>800</v>
      </c>
      <c r="E446" t="s">
        <v>2388</v>
      </c>
    </row>
    <row r="447" spans="2:5" x14ac:dyDescent="0.25">
      <c r="B447" s="21">
        <v>45231</v>
      </c>
      <c r="C447" t="s">
        <v>8504</v>
      </c>
      <c r="D447" s="2">
        <v>500</v>
      </c>
      <c r="E447" t="s">
        <v>405</v>
      </c>
    </row>
    <row r="448" spans="2:5" x14ac:dyDescent="0.25">
      <c r="B448" s="21">
        <v>45236</v>
      </c>
      <c r="C448" t="s">
        <v>2385</v>
      </c>
      <c r="D448" s="2">
        <v>300</v>
      </c>
      <c r="E448" t="s">
        <v>2386</v>
      </c>
    </row>
    <row r="449" spans="2:5" x14ac:dyDescent="0.25">
      <c r="B449" s="21">
        <v>45239</v>
      </c>
      <c r="C449" t="s">
        <v>7684</v>
      </c>
      <c r="D449" s="2">
        <v>265</v>
      </c>
      <c r="E449" t="s">
        <v>2399</v>
      </c>
    </row>
    <row r="450" spans="2:5" x14ac:dyDescent="0.25">
      <c r="B450" s="21">
        <v>45239</v>
      </c>
      <c r="C450" t="s">
        <v>8505</v>
      </c>
      <c r="D450" s="2">
        <v>3000</v>
      </c>
      <c r="E450" t="s">
        <v>2401</v>
      </c>
    </row>
    <row r="451" spans="2:5" x14ac:dyDescent="0.25">
      <c r="B451" s="21">
        <v>45239</v>
      </c>
      <c r="C451" t="s">
        <v>2387</v>
      </c>
      <c r="D451" s="2">
        <v>650</v>
      </c>
      <c r="E451" t="s">
        <v>2388</v>
      </c>
    </row>
    <row r="452" spans="2:5" x14ac:dyDescent="0.25">
      <c r="B452" s="21">
        <v>45239</v>
      </c>
      <c r="C452" t="s">
        <v>2389</v>
      </c>
      <c r="D452" s="2">
        <v>136</v>
      </c>
      <c r="E452" t="s">
        <v>7686</v>
      </c>
    </row>
    <row r="453" spans="2:5" x14ac:dyDescent="0.25">
      <c r="B453" s="21">
        <v>45240</v>
      </c>
      <c r="C453" t="s">
        <v>8506</v>
      </c>
      <c r="D453" s="2">
        <v>200</v>
      </c>
      <c r="E453" t="s">
        <v>405</v>
      </c>
    </row>
    <row r="454" spans="2:5" x14ac:dyDescent="0.25">
      <c r="B454" s="21">
        <v>45240</v>
      </c>
      <c r="C454" t="s">
        <v>8507</v>
      </c>
      <c r="D454" s="2">
        <v>300</v>
      </c>
      <c r="E454" t="s">
        <v>2388</v>
      </c>
    </row>
    <row r="455" spans="2:5" x14ac:dyDescent="0.25">
      <c r="B455" s="21">
        <v>45244</v>
      </c>
      <c r="C455" t="s">
        <v>8508</v>
      </c>
      <c r="D455" s="2">
        <v>679</v>
      </c>
      <c r="E455" t="s">
        <v>410</v>
      </c>
    </row>
    <row r="456" spans="2:5" x14ac:dyDescent="0.25">
      <c r="B456" s="21">
        <v>45244</v>
      </c>
      <c r="C456" t="s">
        <v>8509</v>
      </c>
      <c r="D456" s="2">
        <v>800</v>
      </c>
      <c r="E456" t="s">
        <v>7706</v>
      </c>
    </row>
    <row r="457" spans="2:5" x14ac:dyDescent="0.25">
      <c r="B457" s="21">
        <v>45244</v>
      </c>
      <c r="C457" t="s">
        <v>2385</v>
      </c>
      <c r="D457" s="2">
        <v>300</v>
      </c>
      <c r="E457" t="s">
        <v>2386</v>
      </c>
    </row>
    <row r="458" spans="2:5" x14ac:dyDescent="0.25">
      <c r="B458" s="21">
        <v>45245</v>
      </c>
      <c r="C458" t="s">
        <v>8510</v>
      </c>
      <c r="D458" s="2">
        <v>1300</v>
      </c>
      <c r="E458" t="s">
        <v>8511</v>
      </c>
    </row>
    <row r="459" spans="2:5" x14ac:dyDescent="0.25">
      <c r="B459" s="21">
        <v>45245</v>
      </c>
      <c r="C459" t="s">
        <v>8512</v>
      </c>
      <c r="D459" s="2">
        <v>25000</v>
      </c>
      <c r="E459" t="s">
        <v>2388</v>
      </c>
    </row>
    <row r="460" spans="2:5" x14ac:dyDescent="0.25">
      <c r="B460" s="21">
        <v>45245</v>
      </c>
      <c r="C460" t="s">
        <v>8513</v>
      </c>
      <c r="D460" s="2">
        <v>4000</v>
      </c>
      <c r="E460" s="21" t="s">
        <v>7702</v>
      </c>
    </row>
    <row r="461" spans="2:5" x14ac:dyDescent="0.25">
      <c r="B461" s="21">
        <v>45246</v>
      </c>
      <c r="C461" t="s">
        <v>2389</v>
      </c>
      <c r="D461" s="2">
        <v>136</v>
      </c>
      <c r="E461" t="s">
        <v>2399</v>
      </c>
    </row>
    <row r="462" spans="2:5" x14ac:dyDescent="0.25">
      <c r="B462" s="21">
        <v>45248</v>
      </c>
      <c r="C462" t="s">
        <v>3625</v>
      </c>
      <c r="D462" s="2">
        <v>300</v>
      </c>
      <c r="E462" t="s">
        <v>2383</v>
      </c>
    </row>
    <row r="463" spans="2:5" x14ac:dyDescent="0.25">
      <c r="B463" s="21">
        <v>45251</v>
      </c>
      <c r="C463" t="s">
        <v>8514</v>
      </c>
      <c r="D463" s="2">
        <v>600</v>
      </c>
      <c r="E463" t="s">
        <v>2388</v>
      </c>
    </row>
    <row r="464" spans="2:5" x14ac:dyDescent="0.25">
      <c r="B464" s="21">
        <v>45253</v>
      </c>
      <c r="C464" t="s">
        <v>8515</v>
      </c>
      <c r="D464" s="2">
        <v>1200</v>
      </c>
      <c r="E464" t="s">
        <v>2383</v>
      </c>
    </row>
    <row r="465" spans="2:5" x14ac:dyDescent="0.25">
      <c r="B465" s="21">
        <v>45253</v>
      </c>
      <c r="C465" t="s">
        <v>2389</v>
      </c>
      <c r="D465" s="34">
        <v>136</v>
      </c>
      <c r="E465" t="s">
        <v>2399</v>
      </c>
    </row>
    <row r="466" spans="2:5" x14ac:dyDescent="0.25">
      <c r="B466" s="21">
        <v>45253</v>
      </c>
      <c r="C466" t="s">
        <v>8516</v>
      </c>
      <c r="D466" s="34">
        <v>200</v>
      </c>
      <c r="E466" t="s">
        <v>2399</v>
      </c>
    </row>
    <row r="467" spans="2:5" x14ac:dyDescent="0.25">
      <c r="B467" s="21">
        <v>45253</v>
      </c>
      <c r="C467" t="s">
        <v>8517</v>
      </c>
      <c r="D467" s="2">
        <v>200</v>
      </c>
      <c r="E467" t="s">
        <v>2388</v>
      </c>
    </row>
    <row r="468" spans="2:5" x14ac:dyDescent="0.25">
      <c r="B468" s="21">
        <v>45254</v>
      </c>
      <c r="C468" t="s">
        <v>8518</v>
      </c>
      <c r="D468" s="2">
        <v>500</v>
      </c>
      <c r="E468" t="s">
        <v>2403</v>
      </c>
    </row>
    <row r="469" spans="2:5" x14ac:dyDescent="0.25">
      <c r="B469" s="21">
        <v>45254</v>
      </c>
      <c r="C469" t="s">
        <v>8519</v>
      </c>
      <c r="D469" s="2">
        <v>600</v>
      </c>
      <c r="E469" t="s">
        <v>2381</v>
      </c>
    </row>
    <row r="470" spans="2:5" x14ac:dyDescent="0.25">
      <c r="B470" s="21">
        <v>45254</v>
      </c>
      <c r="C470" t="s">
        <v>8520</v>
      </c>
      <c r="D470" s="2">
        <v>4000</v>
      </c>
      <c r="E470" t="s">
        <v>2403</v>
      </c>
    </row>
    <row r="471" spans="2:5" x14ac:dyDescent="0.25">
      <c r="B471" s="21">
        <v>45257</v>
      </c>
      <c r="C471" t="s">
        <v>2385</v>
      </c>
      <c r="D471" s="2">
        <v>300</v>
      </c>
      <c r="E471" t="s">
        <v>2386</v>
      </c>
    </row>
    <row r="472" spans="2:5" x14ac:dyDescent="0.25">
      <c r="B472" s="21">
        <v>45258</v>
      </c>
      <c r="C472" t="s">
        <v>3634</v>
      </c>
      <c r="D472" s="2">
        <v>250</v>
      </c>
      <c r="E472" t="s">
        <v>2401</v>
      </c>
    </row>
    <row r="473" spans="2:5" x14ac:dyDescent="0.25">
      <c r="B473" s="21">
        <v>45258</v>
      </c>
      <c r="C473" t="s">
        <v>8521</v>
      </c>
      <c r="D473" s="2">
        <v>200</v>
      </c>
      <c r="E473" t="s">
        <v>410</v>
      </c>
    </row>
    <row r="474" spans="2:5" x14ac:dyDescent="0.25">
      <c r="B474" s="21">
        <v>45259</v>
      </c>
      <c r="C474" t="s">
        <v>8522</v>
      </c>
      <c r="D474" s="2">
        <v>270</v>
      </c>
      <c r="E474" t="s">
        <v>7695</v>
      </c>
    </row>
    <row r="475" spans="2:5" x14ac:dyDescent="0.25">
      <c r="B475" s="21">
        <v>45259</v>
      </c>
      <c r="C475" t="s">
        <v>8523</v>
      </c>
      <c r="D475" s="2">
        <v>300</v>
      </c>
      <c r="E475" t="s">
        <v>7686</v>
      </c>
    </row>
    <row r="476" spans="2:5" x14ac:dyDescent="0.25">
      <c r="B476" s="21">
        <v>45260</v>
      </c>
      <c r="C476" t="s">
        <v>2389</v>
      </c>
      <c r="D476" s="2">
        <v>102</v>
      </c>
      <c r="E476" t="s">
        <v>2381</v>
      </c>
    </row>
    <row r="477" spans="2:5" x14ac:dyDescent="0.25">
      <c r="B477" s="21">
        <v>45260</v>
      </c>
      <c r="C477" t="s">
        <v>8524</v>
      </c>
      <c r="D477" s="2">
        <v>779</v>
      </c>
      <c r="E477" t="s">
        <v>2349</v>
      </c>
    </row>
    <row r="478" spans="2:5" x14ac:dyDescent="0.25">
      <c r="B478" s="21">
        <v>45260</v>
      </c>
      <c r="C478" t="s">
        <v>8525</v>
      </c>
      <c r="D478" s="2">
        <v>810</v>
      </c>
      <c r="E478" t="s">
        <v>7706</v>
      </c>
    </row>
    <row r="479" spans="2:5" x14ac:dyDescent="0.25">
      <c r="B479" s="21">
        <v>45260</v>
      </c>
      <c r="C479" t="s">
        <v>8526</v>
      </c>
      <c r="D479" s="2">
        <v>410</v>
      </c>
      <c r="E479" t="s">
        <v>7699</v>
      </c>
    </row>
    <row r="480" spans="2:5" x14ac:dyDescent="0.25">
      <c r="B480" s="21">
        <v>45260</v>
      </c>
      <c r="C480" t="s">
        <v>8527</v>
      </c>
      <c r="D480" s="2">
        <v>4640</v>
      </c>
      <c r="E480" t="s">
        <v>7702</v>
      </c>
    </row>
    <row r="481" spans="2:5" x14ac:dyDescent="0.25">
      <c r="B481" s="21"/>
    </row>
    <row r="482" spans="2:5" x14ac:dyDescent="0.25">
      <c r="D482" s="678">
        <f>SUM(D446:D481)</f>
        <v>54163</v>
      </c>
    </row>
    <row r="484" spans="2:5" x14ac:dyDescent="0.25">
      <c r="B484" s="12" t="s">
        <v>8549</v>
      </c>
    </row>
    <row r="485" spans="2:5" x14ac:dyDescent="0.25">
      <c r="B485" s="22" t="s">
        <v>41</v>
      </c>
      <c r="C485" s="22" t="s">
        <v>42</v>
      </c>
      <c r="D485" s="23" t="s">
        <v>43</v>
      </c>
      <c r="E485" s="22" t="s">
        <v>44</v>
      </c>
    </row>
    <row r="486" spans="2:5" x14ac:dyDescent="0.25">
      <c r="B486" s="21">
        <v>45261</v>
      </c>
      <c r="C486" t="s">
        <v>8550</v>
      </c>
      <c r="D486" s="2">
        <v>2750</v>
      </c>
      <c r="E486" t="s">
        <v>7686</v>
      </c>
    </row>
    <row r="487" spans="2:5" x14ac:dyDescent="0.25">
      <c r="B487" s="21">
        <v>45261</v>
      </c>
      <c r="C487" t="s">
        <v>8551</v>
      </c>
      <c r="D487" s="2">
        <v>2000</v>
      </c>
      <c r="E487" t="s">
        <v>2383</v>
      </c>
    </row>
    <row r="488" spans="2:5" x14ac:dyDescent="0.25">
      <c r="B488" s="21">
        <v>45262</v>
      </c>
      <c r="C488" t="s">
        <v>8552</v>
      </c>
      <c r="D488" s="2">
        <v>600</v>
      </c>
      <c r="E488" t="s">
        <v>8553</v>
      </c>
    </row>
    <row r="489" spans="2:5" x14ac:dyDescent="0.25">
      <c r="B489" s="21">
        <v>45264</v>
      </c>
      <c r="C489" t="s">
        <v>2385</v>
      </c>
      <c r="D489" s="2">
        <v>300</v>
      </c>
      <c r="E489" t="s">
        <v>2386</v>
      </c>
    </row>
    <row r="490" spans="2:5" x14ac:dyDescent="0.25">
      <c r="B490" s="21">
        <v>45264</v>
      </c>
      <c r="C490" t="s">
        <v>8554</v>
      </c>
      <c r="D490" s="2">
        <v>330</v>
      </c>
      <c r="E490" t="s">
        <v>7686</v>
      </c>
    </row>
    <row r="491" spans="2:5" x14ac:dyDescent="0.25">
      <c r="B491" s="21">
        <v>45264</v>
      </c>
      <c r="C491" t="s">
        <v>2398</v>
      </c>
      <c r="D491" s="2">
        <v>300</v>
      </c>
      <c r="E491" t="s">
        <v>2383</v>
      </c>
    </row>
    <row r="492" spans="2:5" x14ac:dyDescent="0.25">
      <c r="B492" s="21">
        <v>45264</v>
      </c>
      <c r="C492" t="s">
        <v>2395</v>
      </c>
      <c r="D492" s="2">
        <v>150</v>
      </c>
      <c r="E492" t="s">
        <v>2388</v>
      </c>
    </row>
    <row r="493" spans="2:5" x14ac:dyDescent="0.25">
      <c r="B493" s="21">
        <v>45266</v>
      </c>
      <c r="C493" t="s">
        <v>8555</v>
      </c>
      <c r="D493" s="2">
        <v>446</v>
      </c>
      <c r="E493" t="s">
        <v>2388</v>
      </c>
    </row>
    <row r="494" spans="2:5" x14ac:dyDescent="0.25">
      <c r="B494" s="21">
        <v>45266</v>
      </c>
      <c r="C494" t="s">
        <v>8556</v>
      </c>
      <c r="D494" s="2">
        <v>100</v>
      </c>
      <c r="E494" t="s">
        <v>2383</v>
      </c>
    </row>
    <row r="495" spans="2:5" x14ac:dyDescent="0.25">
      <c r="B495" s="21">
        <v>45267</v>
      </c>
      <c r="C495" t="s">
        <v>7700</v>
      </c>
      <c r="D495" s="2">
        <v>300</v>
      </c>
      <c r="E495" t="s">
        <v>2388</v>
      </c>
    </row>
    <row r="496" spans="2:5" x14ac:dyDescent="0.25">
      <c r="B496" s="21">
        <v>45267</v>
      </c>
      <c r="C496" t="s">
        <v>8557</v>
      </c>
      <c r="D496" s="2">
        <v>12232</v>
      </c>
      <c r="E496" t="s">
        <v>2403</v>
      </c>
    </row>
    <row r="497" spans="2:5" x14ac:dyDescent="0.25">
      <c r="B497" s="21">
        <v>45267</v>
      </c>
      <c r="C497" t="s">
        <v>2389</v>
      </c>
      <c r="D497" s="2">
        <v>136</v>
      </c>
      <c r="E497" t="s">
        <v>2399</v>
      </c>
    </row>
    <row r="498" spans="2:5" x14ac:dyDescent="0.25">
      <c r="B498" s="21">
        <v>45268</v>
      </c>
      <c r="C498" t="s">
        <v>2387</v>
      </c>
      <c r="D498" s="2">
        <v>650</v>
      </c>
      <c r="E498" t="s">
        <v>2388</v>
      </c>
    </row>
    <row r="499" spans="2:5" x14ac:dyDescent="0.25">
      <c r="B499" s="21">
        <v>45268</v>
      </c>
      <c r="C499" t="s">
        <v>8558</v>
      </c>
      <c r="D499" s="2">
        <v>2000</v>
      </c>
      <c r="E499" t="s">
        <v>2403</v>
      </c>
    </row>
    <row r="500" spans="2:5" x14ac:dyDescent="0.25">
      <c r="B500" s="21">
        <v>45271</v>
      </c>
      <c r="C500" t="s">
        <v>3618</v>
      </c>
      <c r="D500" s="2">
        <v>100</v>
      </c>
      <c r="E500" t="s">
        <v>2388</v>
      </c>
    </row>
    <row r="501" spans="2:5" x14ac:dyDescent="0.25">
      <c r="B501" s="21">
        <v>45271</v>
      </c>
      <c r="C501" t="s">
        <v>8514</v>
      </c>
      <c r="D501" s="2">
        <v>500</v>
      </c>
      <c r="E501" s="21" t="s">
        <v>2388</v>
      </c>
    </row>
    <row r="502" spans="2:5" x14ac:dyDescent="0.25">
      <c r="B502" s="21">
        <v>45271</v>
      </c>
      <c r="C502" t="s">
        <v>8559</v>
      </c>
      <c r="D502" s="2">
        <v>900</v>
      </c>
      <c r="E502" t="s">
        <v>2386</v>
      </c>
    </row>
    <row r="503" spans="2:5" x14ac:dyDescent="0.25">
      <c r="B503" s="21">
        <v>45273</v>
      </c>
      <c r="C503" t="s">
        <v>8560</v>
      </c>
      <c r="D503" s="2">
        <v>126</v>
      </c>
      <c r="E503" t="s">
        <v>405</v>
      </c>
    </row>
    <row r="504" spans="2:5" x14ac:dyDescent="0.25">
      <c r="B504" s="21">
        <v>45274</v>
      </c>
      <c r="C504" t="s">
        <v>8561</v>
      </c>
      <c r="D504" s="2">
        <v>900</v>
      </c>
      <c r="E504" t="s">
        <v>7702</v>
      </c>
    </row>
    <row r="505" spans="2:5" x14ac:dyDescent="0.25">
      <c r="B505" s="21">
        <v>45274</v>
      </c>
      <c r="C505" t="s">
        <v>8562</v>
      </c>
      <c r="D505" s="2">
        <v>1000</v>
      </c>
      <c r="E505" t="s">
        <v>2388</v>
      </c>
    </row>
    <row r="506" spans="2:5" x14ac:dyDescent="0.25">
      <c r="B506" s="21">
        <v>45274</v>
      </c>
      <c r="C506" t="s">
        <v>2389</v>
      </c>
      <c r="D506" s="34">
        <v>102</v>
      </c>
      <c r="E506" t="s">
        <v>2381</v>
      </c>
    </row>
    <row r="507" spans="2:5" x14ac:dyDescent="0.25">
      <c r="B507" s="21">
        <v>45275</v>
      </c>
      <c r="C507" t="s">
        <v>8563</v>
      </c>
      <c r="D507" s="34">
        <v>2750</v>
      </c>
      <c r="E507" t="s">
        <v>7686</v>
      </c>
    </row>
    <row r="508" spans="2:5" x14ac:dyDescent="0.25">
      <c r="B508" s="21">
        <v>45275</v>
      </c>
      <c r="C508" t="s">
        <v>8564</v>
      </c>
      <c r="D508" s="2">
        <v>2000</v>
      </c>
      <c r="E508" t="s">
        <v>7686</v>
      </c>
    </row>
    <row r="509" spans="2:5" x14ac:dyDescent="0.25">
      <c r="B509" s="21">
        <v>45275</v>
      </c>
      <c r="C509" t="s">
        <v>8565</v>
      </c>
      <c r="D509" s="2">
        <v>928</v>
      </c>
      <c r="E509" t="s">
        <v>7686</v>
      </c>
    </row>
    <row r="510" spans="2:5" x14ac:dyDescent="0.25">
      <c r="B510" s="21">
        <v>45275</v>
      </c>
      <c r="C510" t="s">
        <v>8566</v>
      </c>
      <c r="D510" s="2">
        <v>4000</v>
      </c>
      <c r="E510" t="s">
        <v>7702</v>
      </c>
    </row>
    <row r="511" spans="2:5" x14ac:dyDescent="0.25">
      <c r="B511" s="21">
        <v>45278</v>
      </c>
      <c r="C511" t="s">
        <v>2385</v>
      </c>
      <c r="D511" s="2">
        <v>300</v>
      </c>
      <c r="E511" t="s">
        <v>2386</v>
      </c>
    </row>
    <row r="512" spans="2:5" x14ac:dyDescent="0.25">
      <c r="B512" s="21">
        <v>45280</v>
      </c>
      <c r="C512" t="s">
        <v>8567</v>
      </c>
      <c r="D512" s="2">
        <v>250</v>
      </c>
      <c r="E512" t="s">
        <v>2401</v>
      </c>
    </row>
    <row r="513" spans="2:5" x14ac:dyDescent="0.25">
      <c r="B513" s="21">
        <v>45280</v>
      </c>
      <c r="C513" t="s">
        <v>8509</v>
      </c>
      <c r="D513" s="2">
        <v>605</v>
      </c>
      <c r="E513" t="s">
        <v>7706</v>
      </c>
    </row>
    <row r="514" spans="2:5" x14ac:dyDescent="0.25">
      <c r="B514" s="21">
        <v>45280</v>
      </c>
      <c r="C514" t="s">
        <v>8568</v>
      </c>
      <c r="D514" s="2">
        <v>300</v>
      </c>
      <c r="E514" t="s">
        <v>8553</v>
      </c>
    </row>
    <row r="515" spans="2:5" x14ac:dyDescent="0.25">
      <c r="B515" s="21">
        <v>45281</v>
      </c>
      <c r="C515" t="s">
        <v>8569</v>
      </c>
      <c r="D515" s="2">
        <v>2241</v>
      </c>
      <c r="E515" t="s">
        <v>2388</v>
      </c>
    </row>
    <row r="516" spans="2:5" x14ac:dyDescent="0.25">
      <c r="B516" s="21">
        <v>45281</v>
      </c>
      <c r="C516" t="s">
        <v>8570</v>
      </c>
      <c r="D516" s="2">
        <v>156</v>
      </c>
      <c r="E516" t="s">
        <v>2388</v>
      </c>
    </row>
    <row r="517" spans="2:5" x14ac:dyDescent="0.25">
      <c r="B517" s="21">
        <v>45282</v>
      </c>
      <c r="C517" t="s">
        <v>8571</v>
      </c>
      <c r="D517" s="2">
        <v>500</v>
      </c>
      <c r="E517" t="s">
        <v>8553</v>
      </c>
    </row>
    <row r="518" spans="2:5" x14ac:dyDescent="0.25">
      <c r="B518" s="21">
        <v>45282</v>
      </c>
      <c r="C518" t="s">
        <v>8572</v>
      </c>
      <c r="D518" s="2">
        <v>110</v>
      </c>
      <c r="E518" t="s">
        <v>7711</v>
      </c>
    </row>
    <row r="519" spans="2:5" x14ac:dyDescent="0.25">
      <c r="B519" s="21">
        <v>45282</v>
      </c>
      <c r="C519" t="s">
        <v>8573</v>
      </c>
      <c r="D519" s="2">
        <v>2000</v>
      </c>
      <c r="E519" t="s">
        <v>7695</v>
      </c>
    </row>
    <row r="520" spans="2:5" x14ac:dyDescent="0.25">
      <c r="B520" s="21">
        <v>45282</v>
      </c>
      <c r="C520" t="s">
        <v>8574</v>
      </c>
      <c r="D520" s="2">
        <v>330</v>
      </c>
      <c r="E520" t="s">
        <v>410</v>
      </c>
    </row>
    <row r="521" spans="2:5" x14ac:dyDescent="0.25">
      <c r="B521" s="21">
        <v>45287</v>
      </c>
      <c r="C521" t="s">
        <v>2385</v>
      </c>
      <c r="D521" s="2">
        <v>300</v>
      </c>
      <c r="E521" t="s">
        <v>2386</v>
      </c>
    </row>
    <row r="522" spans="2:5" x14ac:dyDescent="0.25">
      <c r="B522" s="21">
        <v>45287</v>
      </c>
      <c r="C522" t="s">
        <v>8575</v>
      </c>
      <c r="D522" s="2">
        <v>400</v>
      </c>
      <c r="E522" t="s">
        <v>405</v>
      </c>
    </row>
    <row r="523" spans="2:5" x14ac:dyDescent="0.25">
      <c r="B523" s="21">
        <v>45288</v>
      </c>
      <c r="C523" t="s">
        <v>8556</v>
      </c>
      <c r="D523" s="2">
        <v>100</v>
      </c>
      <c r="E523" t="s">
        <v>2388</v>
      </c>
    </row>
    <row r="524" spans="2:5" x14ac:dyDescent="0.25">
      <c r="B524" s="21">
        <v>45288</v>
      </c>
      <c r="C524" t="s">
        <v>8558</v>
      </c>
      <c r="D524" s="2">
        <v>1500</v>
      </c>
      <c r="E524" t="s">
        <v>2403</v>
      </c>
    </row>
    <row r="525" spans="2:5" x14ac:dyDescent="0.25">
      <c r="B525" s="21">
        <v>45288</v>
      </c>
      <c r="C525" t="s">
        <v>2389</v>
      </c>
      <c r="D525" s="2">
        <v>204</v>
      </c>
      <c r="E525" t="s">
        <v>2399</v>
      </c>
    </row>
    <row r="526" spans="2:5" x14ac:dyDescent="0.25">
      <c r="B526" s="21">
        <v>45288</v>
      </c>
      <c r="C526" t="s">
        <v>8568</v>
      </c>
      <c r="D526" s="2">
        <v>300</v>
      </c>
      <c r="E526" t="s">
        <v>2383</v>
      </c>
    </row>
    <row r="527" spans="2:5" x14ac:dyDescent="0.25">
      <c r="B527" s="21">
        <v>45289</v>
      </c>
      <c r="C527" t="s">
        <v>8576</v>
      </c>
      <c r="D527" s="2">
        <v>4640</v>
      </c>
      <c r="E527" t="s">
        <v>7702</v>
      </c>
    </row>
    <row r="528" spans="2:5" x14ac:dyDescent="0.25">
      <c r="D528" s="678">
        <f>SUM(D486:D527)</f>
        <v>49836</v>
      </c>
    </row>
    <row r="531" spans="2:5" x14ac:dyDescent="0.25">
      <c r="B531" s="12" t="s">
        <v>9260</v>
      </c>
    </row>
    <row r="532" spans="2:5" x14ac:dyDescent="0.25">
      <c r="B532" s="22" t="s">
        <v>41</v>
      </c>
      <c r="C532" s="22" t="s">
        <v>42</v>
      </c>
      <c r="D532" s="23" t="s">
        <v>43</v>
      </c>
      <c r="E532" s="22" t="s">
        <v>44</v>
      </c>
    </row>
    <row r="533" spans="2:5" x14ac:dyDescent="0.25">
      <c r="B533" s="21">
        <v>45293</v>
      </c>
      <c r="C533" t="s">
        <v>3619</v>
      </c>
      <c r="D533" s="2">
        <v>439</v>
      </c>
      <c r="E533" t="s">
        <v>2383</v>
      </c>
    </row>
    <row r="534" spans="2:5" x14ac:dyDescent="0.25">
      <c r="B534" s="21">
        <v>45294</v>
      </c>
      <c r="C534" t="s">
        <v>7700</v>
      </c>
      <c r="D534" s="34">
        <v>250</v>
      </c>
      <c r="E534" t="s">
        <v>9261</v>
      </c>
    </row>
    <row r="535" spans="2:5" x14ac:dyDescent="0.25">
      <c r="B535" s="21">
        <v>45294</v>
      </c>
      <c r="C535" t="s">
        <v>8556</v>
      </c>
      <c r="D535" s="2">
        <v>100</v>
      </c>
      <c r="E535" t="s">
        <v>9261</v>
      </c>
    </row>
    <row r="536" spans="2:5" x14ac:dyDescent="0.25">
      <c r="B536" s="21">
        <v>45295</v>
      </c>
      <c r="C536" t="s">
        <v>9262</v>
      </c>
      <c r="D536" s="2">
        <v>500</v>
      </c>
      <c r="E536" t="s">
        <v>410</v>
      </c>
    </row>
    <row r="537" spans="2:5" x14ac:dyDescent="0.25">
      <c r="B537" s="21">
        <v>45295</v>
      </c>
      <c r="C537" t="s">
        <v>2389</v>
      </c>
      <c r="D537" s="2">
        <v>102</v>
      </c>
      <c r="E537" t="s">
        <v>2399</v>
      </c>
    </row>
    <row r="538" spans="2:5" x14ac:dyDescent="0.25">
      <c r="B538" s="21">
        <v>45296</v>
      </c>
      <c r="C538" t="s">
        <v>9263</v>
      </c>
      <c r="D538" s="2">
        <v>800</v>
      </c>
      <c r="E538" t="s">
        <v>2388</v>
      </c>
    </row>
    <row r="539" spans="2:5" x14ac:dyDescent="0.25">
      <c r="B539" s="21">
        <v>45296</v>
      </c>
      <c r="C539" t="s">
        <v>9264</v>
      </c>
      <c r="D539" s="2">
        <v>700</v>
      </c>
      <c r="E539" t="s">
        <v>2403</v>
      </c>
    </row>
    <row r="540" spans="2:5" x14ac:dyDescent="0.25">
      <c r="B540" s="21">
        <v>45297</v>
      </c>
      <c r="C540" t="s">
        <v>3625</v>
      </c>
      <c r="D540" s="2">
        <v>300</v>
      </c>
      <c r="E540" t="s">
        <v>2383</v>
      </c>
    </row>
    <row r="541" spans="2:5" x14ac:dyDescent="0.25">
      <c r="B541" s="21">
        <v>45299</v>
      </c>
      <c r="C541" t="s">
        <v>8556</v>
      </c>
      <c r="D541" s="2">
        <v>100</v>
      </c>
      <c r="E541" t="s">
        <v>2383</v>
      </c>
    </row>
    <row r="542" spans="2:5" x14ac:dyDescent="0.25">
      <c r="B542" s="21">
        <v>45299</v>
      </c>
      <c r="C542" t="s">
        <v>2385</v>
      </c>
      <c r="D542" s="2">
        <v>300</v>
      </c>
      <c r="E542" t="s">
        <v>2386</v>
      </c>
    </row>
    <row r="543" spans="2:5" x14ac:dyDescent="0.25">
      <c r="B543" s="21">
        <v>45299</v>
      </c>
      <c r="C543" t="s">
        <v>9264</v>
      </c>
      <c r="D543" s="2">
        <v>3000</v>
      </c>
      <c r="E543" t="s">
        <v>2403</v>
      </c>
    </row>
    <row r="544" spans="2:5" x14ac:dyDescent="0.25">
      <c r="B544" s="21">
        <v>45299</v>
      </c>
      <c r="C544" t="s">
        <v>9265</v>
      </c>
      <c r="D544" s="34">
        <v>500</v>
      </c>
      <c r="E544" t="s">
        <v>9266</v>
      </c>
    </row>
    <row r="545" spans="2:5" x14ac:dyDescent="0.25">
      <c r="B545" s="21">
        <v>45300</v>
      </c>
      <c r="C545" t="s">
        <v>9267</v>
      </c>
      <c r="D545" s="34">
        <v>133</v>
      </c>
      <c r="E545" t="s">
        <v>405</v>
      </c>
    </row>
    <row r="546" spans="2:5" x14ac:dyDescent="0.25">
      <c r="B546" s="21">
        <v>45301</v>
      </c>
      <c r="C546" t="s">
        <v>2387</v>
      </c>
      <c r="D546" s="34">
        <v>700</v>
      </c>
      <c r="E546" t="s">
        <v>2388</v>
      </c>
    </row>
    <row r="547" spans="2:5" x14ac:dyDescent="0.25">
      <c r="B547" s="21">
        <v>45301</v>
      </c>
      <c r="C547" t="s">
        <v>9268</v>
      </c>
      <c r="D547" s="34">
        <v>400</v>
      </c>
      <c r="E547" t="s">
        <v>2388</v>
      </c>
    </row>
    <row r="548" spans="2:5" x14ac:dyDescent="0.25">
      <c r="B548" s="21">
        <v>45302</v>
      </c>
      <c r="C548" t="s">
        <v>9269</v>
      </c>
      <c r="D548" s="34">
        <v>200</v>
      </c>
      <c r="E548" t="s">
        <v>2383</v>
      </c>
    </row>
    <row r="549" spans="2:5" x14ac:dyDescent="0.25">
      <c r="B549" s="21">
        <v>45302</v>
      </c>
      <c r="C549" t="s">
        <v>9270</v>
      </c>
      <c r="D549" s="2">
        <v>400</v>
      </c>
      <c r="E549" s="21" t="s">
        <v>7699</v>
      </c>
    </row>
    <row r="550" spans="2:5" x14ac:dyDescent="0.25">
      <c r="B550" s="21">
        <v>45302</v>
      </c>
      <c r="C550" t="s">
        <v>9271</v>
      </c>
      <c r="D550" s="2">
        <v>1400</v>
      </c>
      <c r="E550" t="s">
        <v>2388</v>
      </c>
    </row>
    <row r="551" spans="2:5" x14ac:dyDescent="0.25">
      <c r="B551" s="21">
        <v>45302</v>
      </c>
      <c r="C551" t="s">
        <v>9272</v>
      </c>
      <c r="D551" s="2">
        <v>79</v>
      </c>
      <c r="E551" t="s">
        <v>7695</v>
      </c>
    </row>
    <row r="552" spans="2:5" x14ac:dyDescent="0.25">
      <c r="B552" s="21">
        <v>45303</v>
      </c>
      <c r="C552" t="s">
        <v>9273</v>
      </c>
      <c r="D552" s="2">
        <v>240</v>
      </c>
      <c r="E552" t="s">
        <v>2383</v>
      </c>
    </row>
    <row r="553" spans="2:5" x14ac:dyDescent="0.25">
      <c r="B553" s="21">
        <v>45303</v>
      </c>
      <c r="C553" t="s">
        <v>9274</v>
      </c>
      <c r="D553" s="2">
        <v>280</v>
      </c>
      <c r="E553" t="s">
        <v>7686</v>
      </c>
    </row>
    <row r="554" spans="2:5" x14ac:dyDescent="0.25">
      <c r="B554" s="21">
        <v>45303</v>
      </c>
      <c r="C554" t="s">
        <v>9275</v>
      </c>
      <c r="D554" s="34">
        <v>500</v>
      </c>
      <c r="E554" t="s">
        <v>7706</v>
      </c>
    </row>
    <row r="555" spans="2:5" x14ac:dyDescent="0.25">
      <c r="B555" s="21">
        <v>45303</v>
      </c>
      <c r="C555" t="s">
        <v>9276</v>
      </c>
      <c r="D555" s="34">
        <v>40</v>
      </c>
      <c r="E555" t="s">
        <v>2397</v>
      </c>
    </row>
    <row r="556" spans="2:5" x14ac:dyDescent="0.25">
      <c r="B556" s="21">
        <v>45303</v>
      </c>
      <c r="C556" t="s">
        <v>9277</v>
      </c>
      <c r="D556" s="2">
        <v>150</v>
      </c>
      <c r="E556" t="s">
        <v>2388</v>
      </c>
    </row>
    <row r="557" spans="2:5" x14ac:dyDescent="0.25">
      <c r="B557" s="21">
        <v>45306</v>
      </c>
      <c r="C557" t="s">
        <v>9270</v>
      </c>
      <c r="D557" s="34">
        <v>200</v>
      </c>
      <c r="E557" t="s">
        <v>7699</v>
      </c>
    </row>
    <row r="558" spans="2:5" x14ac:dyDescent="0.25">
      <c r="B558" s="21">
        <v>45306</v>
      </c>
      <c r="C558" t="s">
        <v>2385</v>
      </c>
      <c r="D558" s="34">
        <v>300</v>
      </c>
      <c r="E558" t="s">
        <v>2386</v>
      </c>
    </row>
    <row r="559" spans="2:5" x14ac:dyDescent="0.25">
      <c r="B559" s="21">
        <v>45306</v>
      </c>
      <c r="C559" t="s">
        <v>2389</v>
      </c>
      <c r="D559" s="34">
        <v>204</v>
      </c>
      <c r="E559" t="s">
        <v>2399</v>
      </c>
    </row>
    <row r="560" spans="2:5" x14ac:dyDescent="0.25">
      <c r="B560" s="21">
        <v>45307</v>
      </c>
      <c r="C560" t="s">
        <v>9278</v>
      </c>
      <c r="D560" s="2">
        <v>280</v>
      </c>
      <c r="E560" t="s">
        <v>7702</v>
      </c>
    </row>
    <row r="561" spans="2:5" x14ac:dyDescent="0.25">
      <c r="B561" s="21">
        <v>45308</v>
      </c>
      <c r="C561" t="s">
        <v>9279</v>
      </c>
      <c r="D561" s="2">
        <v>115</v>
      </c>
      <c r="E561" t="s">
        <v>9280</v>
      </c>
    </row>
    <row r="562" spans="2:5" x14ac:dyDescent="0.25">
      <c r="B562" s="21">
        <v>45309</v>
      </c>
      <c r="C562" t="s">
        <v>2395</v>
      </c>
      <c r="D562" s="2">
        <v>767</v>
      </c>
      <c r="E562" t="s">
        <v>2388</v>
      </c>
    </row>
    <row r="563" spans="2:5" x14ac:dyDescent="0.25">
      <c r="B563" s="21">
        <v>45309</v>
      </c>
      <c r="C563" t="s">
        <v>9281</v>
      </c>
      <c r="D563" s="2">
        <v>1392</v>
      </c>
      <c r="E563" t="s">
        <v>7699</v>
      </c>
    </row>
    <row r="564" spans="2:5" x14ac:dyDescent="0.25">
      <c r="B564" s="21">
        <v>45310</v>
      </c>
      <c r="C564" t="s">
        <v>2389</v>
      </c>
      <c r="D564" s="2">
        <v>102</v>
      </c>
      <c r="E564" t="s">
        <v>2399</v>
      </c>
    </row>
    <row r="565" spans="2:5" x14ac:dyDescent="0.25">
      <c r="B565" s="21">
        <v>45313</v>
      </c>
      <c r="C565" t="s">
        <v>3625</v>
      </c>
      <c r="D565" s="2">
        <v>300</v>
      </c>
      <c r="E565" t="s">
        <v>2383</v>
      </c>
    </row>
    <row r="566" spans="2:5" x14ac:dyDescent="0.25">
      <c r="B566" s="21">
        <v>45317</v>
      </c>
      <c r="C566" t="s">
        <v>9282</v>
      </c>
      <c r="D566" s="2">
        <v>500</v>
      </c>
      <c r="E566" t="s">
        <v>7706</v>
      </c>
    </row>
    <row r="567" spans="2:5" x14ac:dyDescent="0.25">
      <c r="B567" s="21">
        <v>45320</v>
      </c>
      <c r="C567" t="s">
        <v>2385</v>
      </c>
      <c r="D567" s="2">
        <v>300</v>
      </c>
      <c r="E567" t="s">
        <v>2386</v>
      </c>
    </row>
    <row r="568" spans="2:5" x14ac:dyDescent="0.25">
      <c r="B568" s="21">
        <v>45320</v>
      </c>
      <c r="C568" t="s">
        <v>3625</v>
      </c>
      <c r="D568" s="2">
        <v>300</v>
      </c>
      <c r="E568" t="s">
        <v>2383</v>
      </c>
    </row>
    <row r="569" spans="2:5" x14ac:dyDescent="0.25">
      <c r="B569" s="21">
        <v>45321</v>
      </c>
      <c r="C569" t="s">
        <v>9283</v>
      </c>
      <c r="D569" s="2">
        <v>4000</v>
      </c>
      <c r="E569" t="s">
        <v>7690</v>
      </c>
    </row>
    <row r="570" spans="2:5" x14ac:dyDescent="0.25">
      <c r="D570" s="678">
        <f>SUM(D533:D569)</f>
        <v>20373</v>
      </c>
    </row>
    <row r="572" spans="2:5" x14ac:dyDescent="0.25">
      <c r="B572" s="12" t="s">
        <v>9363</v>
      </c>
    </row>
    <row r="573" spans="2:5" x14ac:dyDescent="0.25">
      <c r="B573" s="22" t="s">
        <v>41</v>
      </c>
      <c r="C573" s="22" t="s">
        <v>42</v>
      </c>
      <c r="D573" s="23" t="s">
        <v>43</v>
      </c>
      <c r="E573" s="22" t="s">
        <v>44</v>
      </c>
    </row>
    <row r="574" spans="2:5" x14ac:dyDescent="0.25">
      <c r="B574" s="21">
        <v>45323</v>
      </c>
      <c r="C574" t="s">
        <v>2389</v>
      </c>
      <c r="D574" s="2">
        <v>136</v>
      </c>
      <c r="E574" t="s">
        <v>2399</v>
      </c>
    </row>
    <row r="575" spans="2:5" x14ac:dyDescent="0.25">
      <c r="B575" s="21">
        <v>45292</v>
      </c>
      <c r="C575" t="s">
        <v>9364</v>
      </c>
      <c r="D575" s="34">
        <v>1200</v>
      </c>
      <c r="E575" t="s">
        <v>9365</v>
      </c>
    </row>
    <row r="576" spans="2:5" x14ac:dyDescent="0.25">
      <c r="B576" s="21">
        <v>45325</v>
      </c>
      <c r="C576" t="s">
        <v>9366</v>
      </c>
      <c r="D576" s="2">
        <v>218</v>
      </c>
      <c r="E576" t="s">
        <v>9367</v>
      </c>
    </row>
    <row r="577" spans="2:5" x14ac:dyDescent="0.25">
      <c r="B577" s="21">
        <v>45325</v>
      </c>
      <c r="C577" t="s">
        <v>9368</v>
      </c>
      <c r="D577" s="34">
        <v>192</v>
      </c>
      <c r="E577" t="s">
        <v>2393</v>
      </c>
    </row>
    <row r="578" spans="2:5" x14ac:dyDescent="0.25">
      <c r="B578" s="21">
        <v>45325</v>
      </c>
      <c r="C578" t="s">
        <v>9369</v>
      </c>
      <c r="D578" s="2">
        <v>600</v>
      </c>
      <c r="E578" t="s">
        <v>9367</v>
      </c>
    </row>
    <row r="579" spans="2:5" x14ac:dyDescent="0.25">
      <c r="B579" s="21">
        <v>45328</v>
      </c>
      <c r="C579" t="s">
        <v>2385</v>
      </c>
      <c r="D579" s="2">
        <v>300</v>
      </c>
      <c r="E579" t="s">
        <v>2386</v>
      </c>
    </row>
    <row r="580" spans="2:5" x14ac:dyDescent="0.25">
      <c r="B580" s="21">
        <v>45330</v>
      </c>
      <c r="C580" t="s">
        <v>9370</v>
      </c>
      <c r="D580" s="2">
        <v>500</v>
      </c>
      <c r="E580" t="s">
        <v>9371</v>
      </c>
    </row>
    <row r="581" spans="2:5" x14ac:dyDescent="0.25">
      <c r="B581" s="21">
        <v>45330</v>
      </c>
      <c r="C581" t="s">
        <v>3625</v>
      </c>
      <c r="D581" s="2">
        <v>300</v>
      </c>
      <c r="E581" t="s">
        <v>2383</v>
      </c>
    </row>
    <row r="582" spans="2:5" x14ac:dyDescent="0.25">
      <c r="B582" s="21">
        <v>45330</v>
      </c>
      <c r="C582" t="s">
        <v>2389</v>
      </c>
      <c r="D582" s="2">
        <v>102</v>
      </c>
      <c r="E582" t="s">
        <v>2399</v>
      </c>
    </row>
    <row r="583" spans="2:5" x14ac:dyDescent="0.25">
      <c r="B583" s="21">
        <v>45330</v>
      </c>
      <c r="C583" t="s">
        <v>9372</v>
      </c>
      <c r="D583" s="2">
        <v>700</v>
      </c>
      <c r="E583" t="s">
        <v>9365</v>
      </c>
    </row>
    <row r="584" spans="2:5" x14ac:dyDescent="0.25">
      <c r="B584" s="21">
        <v>45331</v>
      </c>
      <c r="C584" t="s">
        <v>9373</v>
      </c>
      <c r="D584" s="2">
        <v>675</v>
      </c>
      <c r="E584" t="s">
        <v>2393</v>
      </c>
    </row>
    <row r="585" spans="2:5" x14ac:dyDescent="0.25">
      <c r="B585" s="21">
        <v>45331</v>
      </c>
      <c r="C585" t="s">
        <v>9374</v>
      </c>
      <c r="D585" s="34">
        <v>200</v>
      </c>
      <c r="E585" t="s">
        <v>9375</v>
      </c>
    </row>
    <row r="586" spans="2:5" x14ac:dyDescent="0.25">
      <c r="B586" s="21">
        <v>45331</v>
      </c>
      <c r="C586" t="s">
        <v>9376</v>
      </c>
      <c r="D586" s="34">
        <v>700</v>
      </c>
      <c r="E586" t="s">
        <v>9371</v>
      </c>
    </row>
    <row r="587" spans="2:5" x14ac:dyDescent="0.25">
      <c r="B587" s="21">
        <v>45332</v>
      </c>
      <c r="C587" t="s">
        <v>9377</v>
      </c>
      <c r="D587" s="34">
        <v>80</v>
      </c>
      <c r="E587" t="s">
        <v>2393</v>
      </c>
    </row>
    <row r="588" spans="2:5" x14ac:dyDescent="0.25">
      <c r="B588" s="21">
        <v>45332</v>
      </c>
      <c r="C588" t="s">
        <v>2387</v>
      </c>
      <c r="D588" s="34">
        <v>595</v>
      </c>
      <c r="E588" t="s">
        <v>9371</v>
      </c>
    </row>
    <row r="589" spans="2:5" x14ac:dyDescent="0.25">
      <c r="B589" s="21">
        <v>45334</v>
      </c>
      <c r="C589" t="s">
        <v>9378</v>
      </c>
      <c r="D589" s="34">
        <v>876</v>
      </c>
      <c r="E589" t="s">
        <v>9379</v>
      </c>
    </row>
    <row r="590" spans="2:5" x14ac:dyDescent="0.25">
      <c r="B590" s="21">
        <v>45334</v>
      </c>
      <c r="C590" t="s">
        <v>2389</v>
      </c>
      <c r="D590" s="34">
        <v>68</v>
      </c>
      <c r="E590" t="s">
        <v>2399</v>
      </c>
    </row>
    <row r="591" spans="2:5" x14ac:dyDescent="0.25">
      <c r="B591" s="21">
        <v>45334</v>
      </c>
      <c r="C591" t="s">
        <v>2385</v>
      </c>
      <c r="D591" s="34">
        <v>300</v>
      </c>
      <c r="E591" t="s">
        <v>2386</v>
      </c>
    </row>
    <row r="592" spans="2:5" x14ac:dyDescent="0.25">
      <c r="B592" s="21">
        <v>45336</v>
      </c>
      <c r="C592" t="s">
        <v>3625</v>
      </c>
      <c r="D592" s="2">
        <v>295</v>
      </c>
      <c r="E592" t="s">
        <v>3620</v>
      </c>
    </row>
    <row r="593" spans="2:5" x14ac:dyDescent="0.25">
      <c r="B593" s="21">
        <v>45427</v>
      </c>
      <c r="C593" t="s">
        <v>9380</v>
      </c>
      <c r="D593" s="2">
        <v>5000</v>
      </c>
      <c r="E593" s="21" t="s">
        <v>7690</v>
      </c>
    </row>
    <row r="594" spans="2:5" x14ac:dyDescent="0.25">
      <c r="B594" s="21">
        <v>45337</v>
      </c>
      <c r="C594" t="s">
        <v>9381</v>
      </c>
      <c r="D594" s="2">
        <v>500</v>
      </c>
      <c r="E594" t="s">
        <v>9371</v>
      </c>
    </row>
    <row r="595" spans="2:5" x14ac:dyDescent="0.25">
      <c r="B595" s="21">
        <v>45338</v>
      </c>
      <c r="C595" t="s">
        <v>9273</v>
      </c>
      <c r="D595" s="2">
        <v>179.4</v>
      </c>
      <c r="E595" t="s">
        <v>3620</v>
      </c>
    </row>
    <row r="596" spans="2:5" x14ac:dyDescent="0.25">
      <c r="B596" s="21">
        <v>45341</v>
      </c>
      <c r="C596" t="s">
        <v>2385</v>
      </c>
      <c r="D596" s="34">
        <v>300</v>
      </c>
      <c r="E596" t="s">
        <v>2386</v>
      </c>
    </row>
    <row r="597" spans="2:5" x14ac:dyDescent="0.25">
      <c r="B597" s="21">
        <v>45342</v>
      </c>
      <c r="C597" t="s">
        <v>9382</v>
      </c>
      <c r="D597" s="2">
        <v>750</v>
      </c>
      <c r="E597" t="s">
        <v>7686</v>
      </c>
    </row>
    <row r="598" spans="2:5" x14ac:dyDescent="0.25">
      <c r="B598" s="21">
        <v>45344</v>
      </c>
      <c r="C598" t="s">
        <v>2389</v>
      </c>
      <c r="D598" s="34">
        <v>238</v>
      </c>
      <c r="E598" t="s">
        <v>2399</v>
      </c>
    </row>
    <row r="599" spans="2:5" x14ac:dyDescent="0.25">
      <c r="B599" s="21">
        <v>45346</v>
      </c>
      <c r="C599" t="s">
        <v>9383</v>
      </c>
      <c r="D599" s="34">
        <v>163</v>
      </c>
      <c r="E599" t="s">
        <v>9375</v>
      </c>
    </row>
    <row r="600" spans="2:5" x14ac:dyDescent="0.25">
      <c r="B600" s="21">
        <v>45348</v>
      </c>
      <c r="C600" t="s">
        <v>9384</v>
      </c>
      <c r="D600" s="2">
        <v>600</v>
      </c>
      <c r="E600" t="s">
        <v>9385</v>
      </c>
    </row>
    <row r="601" spans="2:5" x14ac:dyDescent="0.25">
      <c r="B601" s="21">
        <v>45348</v>
      </c>
      <c r="C601" t="s">
        <v>2385</v>
      </c>
      <c r="D601" s="2">
        <v>300</v>
      </c>
      <c r="E601" t="s">
        <v>2386</v>
      </c>
    </row>
    <row r="602" spans="2:5" x14ac:dyDescent="0.25">
      <c r="B602" s="21"/>
    </row>
    <row r="603" spans="2:5" x14ac:dyDescent="0.25">
      <c r="D603" s="678">
        <f>SUM(D574:D602)</f>
        <v>16067.4</v>
      </c>
    </row>
    <row r="606" spans="2:5" x14ac:dyDescent="0.25">
      <c r="B606" s="12" t="s">
        <v>10117</v>
      </c>
    </row>
    <row r="607" spans="2:5" x14ac:dyDescent="0.25">
      <c r="B607" s="22" t="s">
        <v>41</v>
      </c>
      <c r="C607" s="22" t="s">
        <v>42</v>
      </c>
      <c r="D607" s="23" t="s">
        <v>43</v>
      </c>
      <c r="E607" s="22" t="s">
        <v>44</v>
      </c>
    </row>
    <row r="608" spans="2:5" x14ac:dyDescent="0.25">
      <c r="B608" s="21">
        <v>45353</v>
      </c>
      <c r="C608" t="s">
        <v>10118</v>
      </c>
      <c r="D608" s="2">
        <v>506</v>
      </c>
      <c r="E608" t="s">
        <v>10119</v>
      </c>
    </row>
    <row r="609" spans="2:5" x14ac:dyDescent="0.25">
      <c r="B609" s="21">
        <v>45355</v>
      </c>
      <c r="C609" t="s">
        <v>2398</v>
      </c>
      <c r="D609" s="2">
        <v>230</v>
      </c>
      <c r="E609" t="s">
        <v>2383</v>
      </c>
    </row>
    <row r="610" spans="2:5" x14ac:dyDescent="0.25">
      <c r="B610" s="21">
        <v>45355</v>
      </c>
      <c r="C610" t="s">
        <v>2389</v>
      </c>
      <c r="D610" s="34">
        <v>68</v>
      </c>
      <c r="E610" t="s">
        <v>2399</v>
      </c>
    </row>
    <row r="611" spans="2:5" x14ac:dyDescent="0.25">
      <c r="B611" s="21">
        <v>45355</v>
      </c>
      <c r="C611" t="s">
        <v>10120</v>
      </c>
      <c r="D611" s="34">
        <v>300</v>
      </c>
      <c r="E611" t="s">
        <v>2386</v>
      </c>
    </row>
    <row r="612" spans="2:5" x14ac:dyDescent="0.25">
      <c r="B612" s="21">
        <v>45356</v>
      </c>
      <c r="C612" t="s">
        <v>10121</v>
      </c>
      <c r="D612" s="2">
        <v>806</v>
      </c>
      <c r="E612" t="s">
        <v>10122</v>
      </c>
    </row>
    <row r="613" spans="2:5" x14ac:dyDescent="0.25">
      <c r="B613" s="21">
        <v>45357</v>
      </c>
      <c r="C613" t="s">
        <v>10123</v>
      </c>
      <c r="D613" s="34">
        <v>5000</v>
      </c>
      <c r="E613" t="s">
        <v>2403</v>
      </c>
    </row>
    <row r="614" spans="2:5" x14ac:dyDescent="0.25">
      <c r="B614" s="21">
        <v>45357</v>
      </c>
      <c r="C614" t="s">
        <v>10124</v>
      </c>
      <c r="D614" s="2">
        <v>198</v>
      </c>
      <c r="E614" t="s">
        <v>2383</v>
      </c>
    </row>
    <row r="615" spans="2:5" x14ac:dyDescent="0.25">
      <c r="B615" s="21">
        <v>45357</v>
      </c>
      <c r="C615" t="s">
        <v>10125</v>
      </c>
      <c r="D615" s="2">
        <v>69</v>
      </c>
      <c r="E615" t="s">
        <v>2383</v>
      </c>
    </row>
    <row r="616" spans="2:5" x14ac:dyDescent="0.25">
      <c r="B616" s="21">
        <v>45358</v>
      </c>
      <c r="C616" t="s">
        <v>10126</v>
      </c>
      <c r="D616" s="2">
        <v>76</v>
      </c>
      <c r="E616" t="s">
        <v>3620</v>
      </c>
    </row>
    <row r="617" spans="2:5" x14ac:dyDescent="0.25">
      <c r="B617" s="21">
        <v>45358</v>
      </c>
      <c r="C617" t="s">
        <v>2398</v>
      </c>
      <c r="D617" s="2">
        <v>318.24</v>
      </c>
      <c r="E617" t="s">
        <v>8511</v>
      </c>
    </row>
    <row r="618" spans="2:5" x14ac:dyDescent="0.25">
      <c r="B618" s="21">
        <v>45362</v>
      </c>
      <c r="C618" t="s">
        <v>2389</v>
      </c>
      <c r="D618" s="2">
        <v>170</v>
      </c>
      <c r="E618" t="s">
        <v>2399</v>
      </c>
    </row>
    <row r="619" spans="2:5" x14ac:dyDescent="0.25">
      <c r="B619" s="21">
        <v>45362</v>
      </c>
      <c r="C619" t="s">
        <v>10120</v>
      </c>
      <c r="D619" s="2">
        <v>300</v>
      </c>
      <c r="E619" t="s">
        <v>2386</v>
      </c>
    </row>
    <row r="620" spans="2:5" x14ac:dyDescent="0.25">
      <c r="B620" s="21">
        <v>45363</v>
      </c>
      <c r="C620" t="s">
        <v>10127</v>
      </c>
      <c r="D620" s="34">
        <v>10000</v>
      </c>
      <c r="E620" t="s">
        <v>2403</v>
      </c>
    </row>
    <row r="621" spans="2:5" x14ac:dyDescent="0.25">
      <c r="B621" s="21">
        <v>45364</v>
      </c>
      <c r="C621" t="s">
        <v>10128</v>
      </c>
      <c r="D621" s="34">
        <v>270</v>
      </c>
      <c r="E621" t="s">
        <v>7686</v>
      </c>
    </row>
    <row r="622" spans="2:5" x14ac:dyDescent="0.25">
      <c r="B622" s="21">
        <v>45364</v>
      </c>
      <c r="C622" t="s">
        <v>10129</v>
      </c>
      <c r="D622" s="34">
        <v>800</v>
      </c>
      <c r="E622" t="s">
        <v>2381</v>
      </c>
    </row>
    <row r="623" spans="2:5" x14ac:dyDescent="0.25">
      <c r="B623" s="21">
        <v>45365</v>
      </c>
      <c r="C623" t="s">
        <v>10130</v>
      </c>
      <c r="D623" s="34">
        <v>200</v>
      </c>
      <c r="E623" t="s">
        <v>9371</v>
      </c>
    </row>
    <row r="624" spans="2:5" x14ac:dyDescent="0.25">
      <c r="B624" s="21">
        <v>45367</v>
      </c>
      <c r="C624" t="s">
        <v>10131</v>
      </c>
      <c r="D624" s="34">
        <v>5000</v>
      </c>
      <c r="E624" t="s">
        <v>10132</v>
      </c>
    </row>
    <row r="625" spans="2:5" x14ac:dyDescent="0.25">
      <c r="B625" s="21">
        <v>45370</v>
      </c>
      <c r="C625" t="s">
        <v>10120</v>
      </c>
      <c r="D625" s="34">
        <v>300</v>
      </c>
      <c r="E625" t="s">
        <v>2386</v>
      </c>
    </row>
    <row r="626" spans="2:5" x14ac:dyDescent="0.25">
      <c r="B626" s="21">
        <v>45370</v>
      </c>
      <c r="C626" t="s">
        <v>2389</v>
      </c>
      <c r="D626" s="34">
        <v>221</v>
      </c>
      <c r="E626" t="s">
        <v>2399</v>
      </c>
    </row>
    <row r="627" spans="2:5" x14ac:dyDescent="0.25">
      <c r="B627" s="21">
        <v>45370</v>
      </c>
      <c r="C627" t="s">
        <v>10133</v>
      </c>
      <c r="D627" s="34">
        <v>889</v>
      </c>
      <c r="E627" t="s">
        <v>9371</v>
      </c>
    </row>
    <row r="628" spans="2:5" x14ac:dyDescent="0.25">
      <c r="B628" s="21">
        <v>45371</v>
      </c>
      <c r="C628" t="s">
        <v>10134</v>
      </c>
      <c r="D628" s="2">
        <v>250</v>
      </c>
      <c r="E628" t="s">
        <v>9367</v>
      </c>
    </row>
    <row r="629" spans="2:5" x14ac:dyDescent="0.25">
      <c r="B629" s="21">
        <v>45371</v>
      </c>
      <c r="C629" t="s">
        <v>8556</v>
      </c>
      <c r="D629" s="2">
        <v>73</v>
      </c>
      <c r="E629" s="21" t="s">
        <v>3620</v>
      </c>
    </row>
    <row r="630" spans="2:5" x14ac:dyDescent="0.25">
      <c r="B630" s="21">
        <v>45372</v>
      </c>
      <c r="C630" t="s">
        <v>2398</v>
      </c>
      <c r="D630" s="2">
        <v>300</v>
      </c>
      <c r="E630" t="s">
        <v>2383</v>
      </c>
    </row>
    <row r="631" spans="2:5" x14ac:dyDescent="0.25">
      <c r="B631" s="21">
        <v>45376</v>
      </c>
      <c r="C631" t="s">
        <v>10120</v>
      </c>
      <c r="D631" s="2">
        <v>300</v>
      </c>
      <c r="E631" t="s">
        <v>2386</v>
      </c>
    </row>
    <row r="632" spans="2:5" x14ac:dyDescent="0.25">
      <c r="D632" s="678">
        <f>SUM(D608:D631)</f>
        <v>26644.239999999998</v>
      </c>
    </row>
    <row r="634" spans="2:5" x14ac:dyDescent="0.25">
      <c r="B634" s="12" t="s">
        <v>10667</v>
      </c>
    </row>
    <row r="635" spans="2:5" x14ac:dyDescent="0.25">
      <c r="B635" s="22" t="s">
        <v>41</v>
      </c>
      <c r="C635" s="22" t="s">
        <v>42</v>
      </c>
      <c r="D635" s="23" t="s">
        <v>43</v>
      </c>
      <c r="E635" s="22" t="s">
        <v>44</v>
      </c>
    </row>
    <row r="636" spans="2:5" x14ac:dyDescent="0.25">
      <c r="B636" s="501">
        <v>45383</v>
      </c>
      <c r="C636" s="502" t="s">
        <v>2389</v>
      </c>
      <c r="D636" s="1055">
        <v>70</v>
      </c>
      <c r="E636" s="502" t="s">
        <v>10668</v>
      </c>
    </row>
    <row r="637" spans="2:5" x14ac:dyDescent="0.25">
      <c r="B637" s="21">
        <v>45383</v>
      </c>
      <c r="C637" t="s">
        <v>10669</v>
      </c>
      <c r="D637" s="2">
        <v>285</v>
      </c>
      <c r="E637" t="s">
        <v>7686</v>
      </c>
    </row>
    <row r="638" spans="2:5" x14ac:dyDescent="0.25">
      <c r="B638" s="21">
        <v>45383</v>
      </c>
      <c r="C638" t="s">
        <v>2385</v>
      </c>
      <c r="D638" s="2">
        <v>300</v>
      </c>
      <c r="E638" t="s">
        <v>2386</v>
      </c>
    </row>
    <row r="639" spans="2:5" x14ac:dyDescent="0.25">
      <c r="B639" s="21">
        <v>45385</v>
      </c>
      <c r="C639" t="s">
        <v>2398</v>
      </c>
      <c r="D639" s="2">
        <v>262</v>
      </c>
      <c r="E639" t="s">
        <v>10670</v>
      </c>
    </row>
    <row r="640" spans="2:5" x14ac:dyDescent="0.25">
      <c r="B640" s="21">
        <v>45386</v>
      </c>
      <c r="C640" t="s">
        <v>10671</v>
      </c>
      <c r="D640" s="2">
        <v>343.8</v>
      </c>
      <c r="E640" t="s">
        <v>9371</v>
      </c>
    </row>
    <row r="641" spans="2:5" x14ac:dyDescent="0.25">
      <c r="B641" s="21">
        <v>45386</v>
      </c>
      <c r="C641" t="s">
        <v>10672</v>
      </c>
      <c r="D641" s="2">
        <v>270</v>
      </c>
      <c r="E641" t="s">
        <v>7686</v>
      </c>
    </row>
    <row r="642" spans="2:5" x14ac:dyDescent="0.25">
      <c r="B642" s="21">
        <v>45387</v>
      </c>
      <c r="C642" t="s">
        <v>2395</v>
      </c>
      <c r="D642" s="2">
        <v>500</v>
      </c>
      <c r="E642" t="s">
        <v>9371</v>
      </c>
    </row>
    <row r="643" spans="2:5" x14ac:dyDescent="0.25">
      <c r="B643" s="21">
        <v>45390</v>
      </c>
      <c r="C643" t="s">
        <v>2389</v>
      </c>
      <c r="D643" s="34">
        <v>210</v>
      </c>
      <c r="E643" t="s">
        <v>10673</v>
      </c>
    </row>
    <row r="644" spans="2:5" x14ac:dyDescent="0.25">
      <c r="B644" s="21">
        <v>45391</v>
      </c>
      <c r="C644" t="s">
        <v>10674</v>
      </c>
      <c r="D644" s="34">
        <v>3000</v>
      </c>
      <c r="E644" t="s">
        <v>2403</v>
      </c>
    </row>
    <row r="645" spans="2:5" x14ac:dyDescent="0.25">
      <c r="B645" s="21">
        <v>45392</v>
      </c>
      <c r="C645" t="s">
        <v>8556</v>
      </c>
      <c r="D645" s="2">
        <v>56</v>
      </c>
      <c r="E645" t="s">
        <v>10675</v>
      </c>
    </row>
    <row r="646" spans="2:5" x14ac:dyDescent="0.25">
      <c r="B646" s="21">
        <v>45393</v>
      </c>
      <c r="C646" t="s">
        <v>2398</v>
      </c>
      <c r="D646" s="34">
        <v>400</v>
      </c>
      <c r="E646" t="s">
        <v>10670</v>
      </c>
    </row>
    <row r="647" spans="2:5" x14ac:dyDescent="0.25">
      <c r="B647" s="21">
        <v>45394</v>
      </c>
      <c r="C647" t="s">
        <v>10676</v>
      </c>
      <c r="D647" s="2">
        <v>235.57</v>
      </c>
      <c r="E647" t="s">
        <v>9371</v>
      </c>
    </row>
    <row r="648" spans="2:5" x14ac:dyDescent="0.25">
      <c r="B648" s="21">
        <v>45394</v>
      </c>
      <c r="C648" t="s">
        <v>10677</v>
      </c>
      <c r="D648" s="2">
        <v>630</v>
      </c>
      <c r="E648" t="s">
        <v>9371</v>
      </c>
    </row>
    <row r="649" spans="2:5" x14ac:dyDescent="0.25">
      <c r="B649" s="21">
        <v>45394</v>
      </c>
      <c r="C649" t="s">
        <v>10678</v>
      </c>
      <c r="D649" s="2">
        <v>102</v>
      </c>
      <c r="E649" t="s">
        <v>9371</v>
      </c>
    </row>
    <row r="650" spans="2:5" x14ac:dyDescent="0.25">
      <c r="B650" s="21">
        <v>45394</v>
      </c>
      <c r="C650" t="s">
        <v>10679</v>
      </c>
      <c r="D650" s="2">
        <v>28</v>
      </c>
      <c r="E650" t="s">
        <v>9371</v>
      </c>
    </row>
    <row r="651" spans="2:5" x14ac:dyDescent="0.25">
      <c r="B651" s="21">
        <v>45394</v>
      </c>
      <c r="C651" t="s">
        <v>10680</v>
      </c>
      <c r="D651" s="2">
        <v>200</v>
      </c>
      <c r="E651" t="s">
        <v>10681</v>
      </c>
    </row>
    <row r="652" spans="2:5" x14ac:dyDescent="0.25">
      <c r="B652" s="21">
        <v>45394</v>
      </c>
      <c r="C652" t="s">
        <v>10674</v>
      </c>
      <c r="D652" s="2">
        <v>2000</v>
      </c>
      <c r="E652" t="s">
        <v>2403</v>
      </c>
    </row>
    <row r="653" spans="2:5" x14ac:dyDescent="0.25">
      <c r="B653" s="21">
        <v>45394</v>
      </c>
      <c r="C653" t="s">
        <v>2398</v>
      </c>
      <c r="D653" s="2">
        <v>320</v>
      </c>
      <c r="E653" t="s">
        <v>10670</v>
      </c>
    </row>
    <row r="654" spans="2:5" x14ac:dyDescent="0.25">
      <c r="B654" s="21">
        <v>45397</v>
      </c>
      <c r="C654" t="s">
        <v>2385</v>
      </c>
      <c r="D654" s="34">
        <v>300</v>
      </c>
      <c r="E654" t="s">
        <v>2386</v>
      </c>
    </row>
    <row r="655" spans="2:5" x14ac:dyDescent="0.25">
      <c r="B655" s="21">
        <v>45397</v>
      </c>
      <c r="C655" t="s">
        <v>10682</v>
      </c>
      <c r="D655" s="34">
        <v>479.82</v>
      </c>
      <c r="E655" t="s">
        <v>9375</v>
      </c>
    </row>
    <row r="656" spans="2:5" x14ac:dyDescent="0.25">
      <c r="B656" s="21">
        <v>45397</v>
      </c>
      <c r="C656" t="s">
        <v>2389</v>
      </c>
      <c r="D656" s="34">
        <v>210</v>
      </c>
      <c r="E656" t="s">
        <v>10673</v>
      </c>
    </row>
    <row r="657" spans="2:5" x14ac:dyDescent="0.25">
      <c r="B657" s="21">
        <v>45398</v>
      </c>
      <c r="C657" t="s">
        <v>2395</v>
      </c>
      <c r="D657" s="34">
        <v>400</v>
      </c>
      <c r="E657" t="s">
        <v>10673</v>
      </c>
    </row>
    <row r="658" spans="2:5" x14ac:dyDescent="0.25">
      <c r="B658" s="21">
        <v>45398</v>
      </c>
      <c r="C658" t="s">
        <v>3618</v>
      </c>
      <c r="D658" s="34">
        <v>70</v>
      </c>
      <c r="E658" t="s">
        <v>10670</v>
      </c>
    </row>
    <row r="659" spans="2:5" x14ac:dyDescent="0.25">
      <c r="B659" s="21">
        <v>45398</v>
      </c>
      <c r="C659" t="s">
        <v>10683</v>
      </c>
      <c r="D659" s="34">
        <v>1737</v>
      </c>
      <c r="E659" t="s">
        <v>9371</v>
      </c>
    </row>
    <row r="660" spans="2:5" x14ac:dyDescent="0.25">
      <c r="B660" s="21">
        <v>45398</v>
      </c>
      <c r="C660" t="s">
        <v>10684</v>
      </c>
      <c r="D660" s="34">
        <v>270</v>
      </c>
      <c r="E660" t="s">
        <v>9371</v>
      </c>
    </row>
    <row r="661" spans="2:5" x14ac:dyDescent="0.25">
      <c r="B661" s="21">
        <v>45399</v>
      </c>
      <c r="C661" t="s">
        <v>10685</v>
      </c>
      <c r="D661" s="34">
        <v>941</v>
      </c>
      <c r="E661" t="s">
        <v>10686</v>
      </c>
    </row>
    <row r="662" spans="2:5" x14ac:dyDescent="0.25">
      <c r="B662" s="21">
        <v>45400</v>
      </c>
      <c r="C662" t="s">
        <v>10687</v>
      </c>
      <c r="D662" s="2">
        <v>470</v>
      </c>
      <c r="E662" t="s">
        <v>9375</v>
      </c>
    </row>
    <row r="663" spans="2:5" x14ac:dyDescent="0.25">
      <c r="B663" s="21">
        <v>45402</v>
      </c>
      <c r="C663" t="s">
        <v>2398</v>
      </c>
      <c r="D663" s="2">
        <v>279</v>
      </c>
      <c r="E663" s="21" t="s">
        <v>10675</v>
      </c>
    </row>
    <row r="664" spans="2:5" x14ac:dyDescent="0.25">
      <c r="B664" s="21">
        <v>45402</v>
      </c>
      <c r="C664" t="s">
        <v>10688</v>
      </c>
      <c r="D664" s="2">
        <v>354</v>
      </c>
      <c r="E664" t="s">
        <v>10689</v>
      </c>
    </row>
    <row r="665" spans="2:5" x14ac:dyDescent="0.25">
      <c r="B665" s="21">
        <v>45404</v>
      </c>
      <c r="C665" t="s">
        <v>10690</v>
      </c>
      <c r="D665" s="2">
        <v>250</v>
      </c>
      <c r="E665" t="s">
        <v>2393</v>
      </c>
    </row>
    <row r="666" spans="2:5" x14ac:dyDescent="0.25">
      <c r="B666" s="21">
        <v>45405</v>
      </c>
      <c r="C666" t="s">
        <v>2389</v>
      </c>
      <c r="D666" s="34">
        <v>175</v>
      </c>
      <c r="E666" t="s">
        <v>2399</v>
      </c>
    </row>
    <row r="667" spans="2:5" x14ac:dyDescent="0.25">
      <c r="B667" s="21">
        <v>45405</v>
      </c>
      <c r="C667" t="s">
        <v>10691</v>
      </c>
      <c r="D667" s="2">
        <v>438.38</v>
      </c>
      <c r="E667" t="s">
        <v>10692</v>
      </c>
    </row>
    <row r="668" spans="2:5" x14ac:dyDescent="0.25">
      <c r="B668" s="21">
        <v>45405</v>
      </c>
      <c r="C668" t="s">
        <v>10693</v>
      </c>
      <c r="D668" s="34">
        <v>80</v>
      </c>
      <c r="E668" t="s">
        <v>10692</v>
      </c>
    </row>
    <row r="669" spans="2:5" x14ac:dyDescent="0.25">
      <c r="B669" s="21">
        <v>45406</v>
      </c>
      <c r="C669" t="s">
        <v>10694</v>
      </c>
      <c r="D669" s="34">
        <v>476.48</v>
      </c>
      <c r="E669" t="s">
        <v>9371</v>
      </c>
    </row>
    <row r="670" spans="2:5" x14ac:dyDescent="0.25">
      <c r="B670" s="21">
        <v>45406</v>
      </c>
      <c r="C670" t="s">
        <v>10695</v>
      </c>
      <c r="D670" s="2">
        <v>800</v>
      </c>
      <c r="E670" t="s">
        <v>9371</v>
      </c>
    </row>
    <row r="671" spans="2:5" x14ac:dyDescent="0.25">
      <c r="D671" s="678">
        <f>SUM(D638:D670)</f>
        <v>16588.049999999996</v>
      </c>
    </row>
    <row r="674" spans="2:5" x14ac:dyDescent="0.25">
      <c r="B674" s="12" t="s">
        <v>11380</v>
      </c>
    </row>
    <row r="675" spans="2:5" x14ac:dyDescent="0.25">
      <c r="B675" s="22" t="s">
        <v>41</v>
      </c>
      <c r="C675" s="22" t="s">
        <v>42</v>
      </c>
      <c r="D675" s="23" t="s">
        <v>43</v>
      </c>
      <c r="E675" s="22" t="s">
        <v>44</v>
      </c>
    </row>
    <row r="676" spans="2:5" x14ac:dyDescent="0.25">
      <c r="B676" s="21">
        <v>45414</v>
      </c>
      <c r="C676" t="s">
        <v>2389</v>
      </c>
      <c r="D676" s="2">
        <v>315</v>
      </c>
      <c r="E676" t="s">
        <v>9365</v>
      </c>
    </row>
    <row r="677" spans="2:5" x14ac:dyDescent="0.25">
      <c r="B677" s="21">
        <v>45414</v>
      </c>
      <c r="C677" t="s">
        <v>11381</v>
      </c>
      <c r="D677" s="2">
        <v>290</v>
      </c>
      <c r="E677" t="s">
        <v>9375</v>
      </c>
    </row>
    <row r="678" spans="2:5" x14ac:dyDescent="0.25">
      <c r="B678" s="21">
        <v>45507</v>
      </c>
      <c r="C678" t="s">
        <v>10685</v>
      </c>
      <c r="D678" s="2">
        <v>8142.65</v>
      </c>
      <c r="E678" t="s">
        <v>10692</v>
      </c>
    </row>
    <row r="679" spans="2:5" x14ac:dyDescent="0.25">
      <c r="B679" s="501">
        <v>45415</v>
      </c>
      <c r="C679" s="502" t="s">
        <v>11382</v>
      </c>
      <c r="D679" s="1055">
        <v>340</v>
      </c>
      <c r="E679" s="502" t="s">
        <v>9375</v>
      </c>
    </row>
    <row r="680" spans="2:5" x14ac:dyDescent="0.25">
      <c r="B680" s="21">
        <v>45418</v>
      </c>
      <c r="C680" t="s">
        <v>2385</v>
      </c>
      <c r="D680" s="2">
        <v>300</v>
      </c>
      <c r="E680" t="s">
        <v>2386</v>
      </c>
    </row>
    <row r="681" spans="2:5" x14ac:dyDescent="0.25">
      <c r="B681" s="21">
        <v>45422</v>
      </c>
      <c r="C681" t="s">
        <v>11383</v>
      </c>
      <c r="D681" s="2">
        <v>178</v>
      </c>
      <c r="E681" t="s">
        <v>11384</v>
      </c>
    </row>
    <row r="682" spans="2:5" x14ac:dyDescent="0.25">
      <c r="B682" s="21">
        <v>45423</v>
      </c>
      <c r="C682" t="s">
        <v>11385</v>
      </c>
      <c r="D682" s="2">
        <v>115</v>
      </c>
      <c r="E682" t="s">
        <v>10119</v>
      </c>
    </row>
    <row r="683" spans="2:5" x14ac:dyDescent="0.25">
      <c r="B683" s="21">
        <v>45423</v>
      </c>
      <c r="C683" t="s">
        <v>11386</v>
      </c>
      <c r="D683" s="2">
        <v>440</v>
      </c>
      <c r="E683" t="s">
        <v>10692</v>
      </c>
    </row>
    <row r="684" spans="2:5" x14ac:dyDescent="0.25">
      <c r="B684" s="21">
        <v>45425</v>
      </c>
      <c r="C684" t="s">
        <v>2385</v>
      </c>
      <c r="D684" s="34">
        <v>300</v>
      </c>
      <c r="E684" t="s">
        <v>2386</v>
      </c>
    </row>
    <row r="685" spans="2:5" x14ac:dyDescent="0.25">
      <c r="B685" s="21">
        <v>45425</v>
      </c>
      <c r="C685" t="s">
        <v>8556</v>
      </c>
      <c r="D685" s="34">
        <v>73</v>
      </c>
      <c r="E685" t="s">
        <v>3620</v>
      </c>
    </row>
    <row r="686" spans="2:5" x14ac:dyDescent="0.25">
      <c r="B686" s="21">
        <v>45425</v>
      </c>
      <c r="C686" t="s">
        <v>11387</v>
      </c>
      <c r="D686" s="34">
        <v>250</v>
      </c>
      <c r="E686" t="s">
        <v>405</v>
      </c>
    </row>
    <row r="687" spans="2:5" x14ac:dyDescent="0.25">
      <c r="B687" s="21">
        <v>45426</v>
      </c>
      <c r="C687" t="s">
        <v>2389</v>
      </c>
      <c r="D687" s="2">
        <v>152</v>
      </c>
      <c r="E687" t="s">
        <v>9365</v>
      </c>
    </row>
    <row r="688" spans="2:5" x14ac:dyDescent="0.25">
      <c r="B688" s="21">
        <v>45426</v>
      </c>
      <c r="C688" t="s">
        <v>11388</v>
      </c>
      <c r="D688" s="34">
        <v>6000</v>
      </c>
      <c r="E688" t="s">
        <v>2388</v>
      </c>
    </row>
    <row r="689" spans="2:5" x14ac:dyDescent="0.25">
      <c r="B689" s="21">
        <v>45426</v>
      </c>
      <c r="C689" t="s">
        <v>11389</v>
      </c>
      <c r="D689" s="2">
        <v>3000</v>
      </c>
      <c r="E689" t="s">
        <v>7690</v>
      </c>
    </row>
    <row r="690" spans="2:5" x14ac:dyDescent="0.25">
      <c r="B690" s="21">
        <v>45428</v>
      </c>
      <c r="C690" t="s">
        <v>3625</v>
      </c>
      <c r="D690" s="2">
        <v>302</v>
      </c>
      <c r="E690" t="s">
        <v>8511</v>
      </c>
    </row>
    <row r="691" spans="2:5" x14ac:dyDescent="0.25">
      <c r="B691" s="21">
        <v>45432</v>
      </c>
      <c r="C691" t="s">
        <v>2389</v>
      </c>
      <c r="D691" s="2">
        <v>72</v>
      </c>
      <c r="E691" t="s">
        <v>2399</v>
      </c>
    </row>
    <row r="692" spans="2:5" x14ac:dyDescent="0.25">
      <c r="B692" s="21">
        <v>45432</v>
      </c>
      <c r="C692" t="s">
        <v>2385</v>
      </c>
      <c r="D692" s="2">
        <v>300</v>
      </c>
      <c r="E692" t="s">
        <v>2386</v>
      </c>
    </row>
    <row r="693" spans="2:5" x14ac:dyDescent="0.25">
      <c r="B693" s="21">
        <v>45432</v>
      </c>
      <c r="C693" t="s">
        <v>7692</v>
      </c>
      <c r="D693" s="2">
        <v>1000</v>
      </c>
      <c r="E693" t="s">
        <v>11390</v>
      </c>
    </row>
    <row r="694" spans="2:5" x14ac:dyDescent="0.25">
      <c r="B694" s="21">
        <v>45433</v>
      </c>
      <c r="C694" t="s">
        <v>11391</v>
      </c>
      <c r="D694" s="2">
        <v>1261</v>
      </c>
      <c r="E694" t="s">
        <v>7690</v>
      </c>
    </row>
    <row r="695" spans="2:5" x14ac:dyDescent="0.25">
      <c r="B695" s="21">
        <v>45435</v>
      </c>
      <c r="C695" t="s">
        <v>11392</v>
      </c>
      <c r="D695" s="2">
        <v>6740</v>
      </c>
      <c r="E695" t="s">
        <v>7690</v>
      </c>
    </row>
    <row r="696" spans="2:5" x14ac:dyDescent="0.25">
      <c r="B696" s="21">
        <v>45435</v>
      </c>
      <c r="C696" t="s">
        <v>2389</v>
      </c>
      <c r="D696" s="2">
        <v>154</v>
      </c>
      <c r="E696" t="s">
        <v>9365</v>
      </c>
    </row>
    <row r="697" spans="2:5" x14ac:dyDescent="0.25">
      <c r="B697" s="21">
        <v>45435</v>
      </c>
      <c r="C697" t="s">
        <v>11393</v>
      </c>
      <c r="D697" s="2">
        <v>400</v>
      </c>
      <c r="E697" t="s">
        <v>2393</v>
      </c>
    </row>
    <row r="698" spans="2:5" x14ac:dyDescent="0.25">
      <c r="B698" s="21">
        <v>45439</v>
      </c>
      <c r="C698" t="s">
        <v>11394</v>
      </c>
      <c r="D698" s="2">
        <v>310</v>
      </c>
      <c r="E698" t="s">
        <v>7686</v>
      </c>
    </row>
    <row r="699" spans="2:5" x14ac:dyDescent="0.25">
      <c r="B699" s="21">
        <v>45439</v>
      </c>
      <c r="C699" t="s">
        <v>2385</v>
      </c>
      <c r="D699" s="2">
        <v>300</v>
      </c>
      <c r="E699" t="s">
        <v>2386</v>
      </c>
    </row>
    <row r="700" spans="2:5" x14ac:dyDescent="0.25">
      <c r="B700" s="21">
        <v>45440</v>
      </c>
      <c r="C700" t="s">
        <v>2389</v>
      </c>
      <c r="D700" s="2">
        <v>108</v>
      </c>
      <c r="E700" t="s">
        <v>11395</v>
      </c>
    </row>
    <row r="701" spans="2:5" x14ac:dyDescent="0.25">
      <c r="B701" s="21">
        <v>45441</v>
      </c>
      <c r="C701" t="s">
        <v>3625</v>
      </c>
      <c r="D701" s="2">
        <v>400</v>
      </c>
      <c r="E701" t="s">
        <v>2383</v>
      </c>
    </row>
    <row r="702" spans="2:5" x14ac:dyDescent="0.25">
      <c r="B702" s="21">
        <v>45441</v>
      </c>
      <c r="C702" t="s">
        <v>11396</v>
      </c>
      <c r="D702" s="2">
        <v>2100</v>
      </c>
      <c r="E702" t="s">
        <v>2388</v>
      </c>
    </row>
    <row r="703" spans="2:5" x14ac:dyDescent="0.25">
      <c r="B703" s="21">
        <v>45441</v>
      </c>
      <c r="C703" t="s">
        <v>11397</v>
      </c>
      <c r="D703" s="2">
        <v>500</v>
      </c>
      <c r="E703" t="s">
        <v>2388</v>
      </c>
    </row>
    <row r="704" spans="2:5" x14ac:dyDescent="0.25">
      <c r="B704" s="21">
        <v>45442</v>
      </c>
      <c r="C704" t="s">
        <v>11398</v>
      </c>
      <c r="D704" s="2">
        <v>100</v>
      </c>
      <c r="E704" t="s">
        <v>2383</v>
      </c>
    </row>
    <row r="705" spans="2:5" x14ac:dyDescent="0.25">
      <c r="B705" s="21">
        <v>45442</v>
      </c>
      <c r="C705" t="s">
        <v>11399</v>
      </c>
      <c r="D705" s="2">
        <v>110</v>
      </c>
      <c r="E705" t="s">
        <v>3620</v>
      </c>
    </row>
    <row r="706" spans="2:5" x14ac:dyDescent="0.25">
      <c r="B706" s="21">
        <v>45443</v>
      </c>
      <c r="C706" t="s">
        <v>11400</v>
      </c>
      <c r="D706" s="2">
        <v>500</v>
      </c>
      <c r="E706" t="s">
        <v>405</v>
      </c>
    </row>
    <row r="707" spans="2:5" x14ac:dyDescent="0.25">
      <c r="B707" s="21">
        <v>45443</v>
      </c>
      <c r="C707" t="s">
        <v>11389</v>
      </c>
      <c r="D707" s="2">
        <v>930</v>
      </c>
      <c r="E707" t="s">
        <v>7706</v>
      </c>
    </row>
    <row r="708" spans="2:5" x14ac:dyDescent="0.25">
      <c r="B708" s="21">
        <v>45443</v>
      </c>
      <c r="C708" t="s">
        <v>11401</v>
      </c>
      <c r="D708" s="2">
        <v>130</v>
      </c>
      <c r="E708" t="s">
        <v>9280</v>
      </c>
    </row>
    <row r="709" spans="2:5" x14ac:dyDescent="0.25">
      <c r="B709" s="21">
        <v>45443</v>
      </c>
      <c r="C709" t="s">
        <v>11402</v>
      </c>
      <c r="D709" s="2">
        <v>2100</v>
      </c>
      <c r="E709" t="s">
        <v>11403</v>
      </c>
    </row>
    <row r="710" spans="2:5" x14ac:dyDescent="0.25">
      <c r="D710" s="1081">
        <f>SUM(D676:D709)</f>
        <v>37712.65</v>
      </c>
    </row>
    <row r="713" spans="2:5" x14ac:dyDescent="0.25">
      <c r="B713" s="12" t="s">
        <v>12035</v>
      </c>
    </row>
    <row r="714" spans="2:5" x14ac:dyDescent="0.25">
      <c r="B714" s="1127" t="s">
        <v>41</v>
      </c>
      <c r="C714" s="1127" t="s">
        <v>42</v>
      </c>
      <c r="D714" s="1128" t="s">
        <v>43</v>
      </c>
      <c r="E714" s="1127" t="s">
        <v>44</v>
      </c>
    </row>
    <row r="715" spans="2:5" x14ac:dyDescent="0.25">
      <c r="B715" s="21">
        <v>45446</v>
      </c>
      <c r="C715" t="s">
        <v>2385</v>
      </c>
      <c r="D715" s="2">
        <v>300</v>
      </c>
      <c r="E715" t="s">
        <v>2386</v>
      </c>
    </row>
    <row r="716" spans="2:5" x14ac:dyDescent="0.25">
      <c r="B716" s="21">
        <v>45447</v>
      </c>
      <c r="C716" t="s">
        <v>12036</v>
      </c>
      <c r="D716" s="2">
        <v>1500</v>
      </c>
      <c r="E716" t="s">
        <v>2383</v>
      </c>
    </row>
    <row r="717" spans="2:5" x14ac:dyDescent="0.25">
      <c r="B717" s="21">
        <v>45447</v>
      </c>
      <c r="C717" t="s">
        <v>12037</v>
      </c>
      <c r="D717" s="2">
        <v>156</v>
      </c>
      <c r="E717" t="s">
        <v>2383</v>
      </c>
    </row>
    <row r="718" spans="2:5" x14ac:dyDescent="0.25">
      <c r="B718" s="501">
        <v>45448</v>
      </c>
      <c r="C718" s="502" t="s">
        <v>12038</v>
      </c>
      <c r="D718" s="1055">
        <v>100</v>
      </c>
      <c r="E718" s="502" t="s">
        <v>2393</v>
      </c>
    </row>
    <row r="719" spans="2:5" x14ac:dyDescent="0.25">
      <c r="B719" s="21">
        <v>45449</v>
      </c>
      <c r="C719" t="s">
        <v>12039</v>
      </c>
      <c r="D719" s="2">
        <v>500</v>
      </c>
      <c r="E719" t="s">
        <v>410</v>
      </c>
    </row>
    <row r="720" spans="2:5" x14ac:dyDescent="0.25">
      <c r="B720" s="21">
        <v>45450</v>
      </c>
      <c r="C720" t="s">
        <v>12040</v>
      </c>
      <c r="D720" s="2">
        <v>1060</v>
      </c>
      <c r="E720" t="s">
        <v>7690</v>
      </c>
    </row>
    <row r="721" spans="2:5" x14ac:dyDescent="0.25">
      <c r="B721" s="21">
        <v>45453</v>
      </c>
      <c r="C721" t="s">
        <v>12041</v>
      </c>
      <c r="D721" s="2">
        <v>670</v>
      </c>
      <c r="E721" t="s">
        <v>2388</v>
      </c>
    </row>
    <row r="722" spans="2:5" x14ac:dyDescent="0.25">
      <c r="B722" s="21">
        <v>45453</v>
      </c>
      <c r="C722" t="s">
        <v>12042</v>
      </c>
      <c r="D722" s="2">
        <v>560</v>
      </c>
      <c r="E722" t="s">
        <v>2399</v>
      </c>
    </row>
    <row r="723" spans="2:5" x14ac:dyDescent="0.25">
      <c r="B723" s="21">
        <v>45453</v>
      </c>
      <c r="C723" t="s">
        <v>2385</v>
      </c>
      <c r="D723" s="2">
        <v>300</v>
      </c>
      <c r="E723" t="s">
        <v>2386</v>
      </c>
    </row>
    <row r="724" spans="2:5" x14ac:dyDescent="0.25">
      <c r="B724" s="21">
        <v>45454</v>
      </c>
      <c r="C724" t="s">
        <v>12043</v>
      </c>
      <c r="D724" s="34">
        <v>320</v>
      </c>
      <c r="E724" t="s">
        <v>2388</v>
      </c>
    </row>
    <row r="725" spans="2:5" x14ac:dyDescent="0.25">
      <c r="B725" s="21">
        <v>45456</v>
      </c>
      <c r="C725" t="s">
        <v>2389</v>
      </c>
      <c r="D725" s="34">
        <v>216</v>
      </c>
      <c r="E725" t="s">
        <v>10681</v>
      </c>
    </row>
    <row r="726" spans="2:5" x14ac:dyDescent="0.25">
      <c r="B726" s="21">
        <v>45462</v>
      </c>
      <c r="C726" t="s">
        <v>12044</v>
      </c>
      <c r="D726" s="2">
        <v>400</v>
      </c>
      <c r="E726" t="s">
        <v>2401</v>
      </c>
    </row>
    <row r="727" spans="2:5" x14ac:dyDescent="0.25">
      <c r="B727" s="21">
        <v>45461</v>
      </c>
      <c r="C727" t="s">
        <v>8568</v>
      </c>
      <c r="D727" s="34">
        <v>265</v>
      </c>
      <c r="E727" t="s">
        <v>2383</v>
      </c>
    </row>
    <row r="728" spans="2:5" x14ac:dyDescent="0.25">
      <c r="B728" s="21">
        <v>45460</v>
      </c>
      <c r="C728" t="s">
        <v>2385</v>
      </c>
      <c r="D728" s="2">
        <v>300</v>
      </c>
      <c r="E728" t="s">
        <v>2386</v>
      </c>
    </row>
    <row r="729" spans="2:5" x14ac:dyDescent="0.25">
      <c r="B729" s="21">
        <v>45463</v>
      </c>
      <c r="C729" t="s">
        <v>12045</v>
      </c>
      <c r="D729" s="2">
        <v>200</v>
      </c>
      <c r="E729" t="s">
        <v>7699</v>
      </c>
    </row>
    <row r="730" spans="2:5" x14ac:dyDescent="0.25">
      <c r="B730" s="21">
        <v>45463</v>
      </c>
      <c r="C730" t="s">
        <v>12046</v>
      </c>
      <c r="D730" s="2">
        <v>565</v>
      </c>
      <c r="E730" t="s">
        <v>2388</v>
      </c>
    </row>
    <row r="731" spans="2:5" x14ac:dyDescent="0.25">
      <c r="B731" s="21">
        <v>45463</v>
      </c>
      <c r="C731" t="s">
        <v>2389</v>
      </c>
      <c r="D731" s="2">
        <v>252</v>
      </c>
      <c r="E731" t="s">
        <v>2399</v>
      </c>
    </row>
    <row r="732" spans="2:5" x14ac:dyDescent="0.25">
      <c r="B732" s="21">
        <v>45463</v>
      </c>
      <c r="C732" t="s">
        <v>12047</v>
      </c>
      <c r="D732" s="2">
        <v>120</v>
      </c>
      <c r="E732" t="s">
        <v>405</v>
      </c>
    </row>
    <row r="733" spans="2:5" x14ac:dyDescent="0.25">
      <c r="B733" s="21">
        <v>45467</v>
      </c>
      <c r="C733" t="s">
        <v>12048</v>
      </c>
      <c r="D733" s="2">
        <v>772</v>
      </c>
      <c r="E733" t="s">
        <v>2388</v>
      </c>
    </row>
    <row r="734" spans="2:5" x14ac:dyDescent="0.25">
      <c r="B734" s="21">
        <v>45467</v>
      </c>
      <c r="C734" t="s">
        <v>2385</v>
      </c>
      <c r="D734" s="2">
        <v>300</v>
      </c>
      <c r="E734" t="s">
        <v>2386</v>
      </c>
    </row>
    <row r="735" spans="2:5" x14ac:dyDescent="0.25">
      <c r="B735" s="21">
        <v>45468</v>
      </c>
      <c r="C735" t="s">
        <v>2389</v>
      </c>
      <c r="D735" s="2">
        <v>72</v>
      </c>
      <c r="E735" t="s">
        <v>2399</v>
      </c>
    </row>
    <row r="736" spans="2:5" x14ac:dyDescent="0.25">
      <c r="B736" s="21">
        <v>45468</v>
      </c>
      <c r="C736" t="s">
        <v>12049</v>
      </c>
      <c r="D736" s="2">
        <v>232</v>
      </c>
      <c r="E736" t="s">
        <v>405</v>
      </c>
    </row>
    <row r="737" spans="2:5" x14ac:dyDescent="0.25">
      <c r="B737" s="21">
        <v>45469</v>
      </c>
      <c r="C737" t="s">
        <v>8568</v>
      </c>
      <c r="D737" s="2">
        <v>300</v>
      </c>
      <c r="E737" t="s">
        <v>8553</v>
      </c>
    </row>
    <row r="738" spans="2:5" x14ac:dyDescent="0.25">
      <c r="B738" s="21">
        <v>45469</v>
      </c>
      <c r="C738" t="s">
        <v>12050</v>
      </c>
      <c r="D738" s="2">
        <v>130</v>
      </c>
      <c r="E738" t="s">
        <v>2388</v>
      </c>
    </row>
    <row r="739" spans="2:5" x14ac:dyDescent="0.25">
      <c r="B739" s="21">
        <v>45469</v>
      </c>
      <c r="C739" t="s">
        <v>3621</v>
      </c>
      <c r="D739" s="2">
        <v>1050</v>
      </c>
      <c r="E739" t="s">
        <v>2388</v>
      </c>
    </row>
    <row r="740" spans="2:5" x14ac:dyDescent="0.25">
      <c r="B740" s="21">
        <v>45471</v>
      </c>
      <c r="C740" t="s">
        <v>12051</v>
      </c>
      <c r="D740" s="2">
        <v>350</v>
      </c>
      <c r="E740" t="s">
        <v>12052</v>
      </c>
    </row>
    <row r="741" spans="2:5" x14ac:dyDescent="0.25">
      <c r="B741" s="21"/>
    </row>
    <row r="742" spans="2:5" x14ac:dyDescent="0.25">
      <c r="D742" s="1129">
        <f>SUM(D715:D740)</f>
        <v>10990</v>
      </c>
    </row>
    <row r="747" spans="2:5" x14ac:dyDescent="0.25">
      <c r="B747" s="12" t="s">
        <v>13077</v>
      </c>
    </row>
    <row r="748" spans="2:5" x14ac:dyDescent="0.25">
      <c r="B748" s="1127" t="s">
        <v>41</v>
      </c>
      <c r="C748" s="1127" t="s">
        <v>42</v>
      </c>
      <c r="D748" s="1128" t="s">
        <v>43</v>
      </c>
      <c r="E748" s="1127" t="s">
        <v>44</v>
      </c>
    </row>
    <row r="749" spans="2:5" x14ac:dyDescent="0.25">
      <c r="B749" s="21">
        <v>45474</v>
      </c>
      <c r="C749" t="s">
        <v>2385</v>
      </c>
      <c r="D749" s="2">
        <v>300</v>
      </c>
      <c r="E749" t="s">
        <v>2386</v>
      </c>
    </row>
    <row r="750" spans="2:5" x14ac:dyDescent="0.25">
      <c r="B750" s="21">
        <v>45475</v>
      </c>
      <c r="C750" t="s">
        <v>8509</v>
      </c>
      <c r="D750" s="2">
        <v>800</v>
      </c>
      <c r="E750" t="s">
        <v>7706</v>
      </c>
    </row>
    <row r="751" spans="2:5" x14ac:dyDescent="0.25">
      <c r="B751" s="21">
        <v>45475</v>
      </c>
      <c r="C751" t="s">
        <v>10687</v>
      </c>
      <c r="D751" s="2">
        <v>705</v>
      </c>
      <c r="E751" t="s">
        <v>405</v>
      </c>
    </row>
    <row r="752" spans="2:5" x14ac:dyDescent="0.25">
      <c r="B752" s="501">
        <v>45476</v>
      </c>
      <c r="C752" s="502" t="s">
        <v>10687</v>
      </c>
      <c r="D752" s="1055">
        <v>500</v>
      </c>
      <c r="E752" s="502" t="s">
        <v>405</v>
      </c>
    </row>
    <row r="753" spans="2:6" x14ac:dyDescent="0.25">
      <c r="B753" s="21">
        <v>45477</v>
      </c>
      <c r="C753" t="s">
        <v>2395</v>
      </c>
      <c r="D753" s="2">
        <v>500</v>
      </c>
      <c r="E753" t="s">
        <v>2381</v>
      </c>
    </row>
    <row r="754" spans="2:6" x14ac:dyDescent="0.25">
      <c r="B754" s="21">
        <v>45477</v>
      </c>
      <c r="C754" t="s">
        <v>13078</v>
      </c>
      <c r="D754" s="2">
        <v>2000</v>
      </c>
      <c r="E754" t="s">
        <v>410</v>
      </c>
    </row>
    <row r="755" spans="2:6" x14ac:dyDescent="0.25">
      <c r="B755" s="21">
        <v>45481</v>
      </c>
      <c r="C755" t="s">
        <v>2385</v>
      </c>
      <c r="D755" s="2">
        <v>300</v>
      </c>
      <c r="E755" t="s">
        <v>2386</v>
      </c>
    </row>
    <row r="756" spans="2:6" x14ac:dyDescent="0.25">
      <c r="B756" s="21">
        <v>45482</v>
      </c>
      <c r="C756" t="s">
        <v>13079</v>
      </c>
      <c r="D756" s="2">
        <v>3500</v>
      </c>
      <c r="E756" t="s">
        <v>7690</v>
      </c>
    </row>
    <row r="757" spans="2:6" x14ac:dyDescent="0.25">
      <c r="B757" s="21">
        <v>45482</v>
      </c>
      <c r="C757" t="s">
        <v>2387</v>
      </c>
      <c r="D757" s="2">
        <v>700</v>
      </c>
      <c r="E757" t="s">
        <v>2397</v>
      </c>
    </row>
    <row r="758" spans="2:6" x14ac:dyDescent="0.25">
      <c r="B758" s="21">
        <v>45483</v>
      </c>
      <c r="C758" t="s">
        <v>2398</v>
      </c>
      <c r="D758" s="34">
        <v>295</v>
      </c>
      <c r="E758" t="s">
        <v>410</v>
      </c>
    </row>
    <row r="759" spans="2:6" x14ac:dyDescent="0.25">
      <c r="B759" s="21">
        <v>45483</v>
      </c>
      <c r="C759" t="s">
        <v>10687</v>
      </c>
      <c r="D759" s="34">
        <v>500</v>
      </c>
      <c r="E759" t="s">
        <v>410</v>
      </c>
    </row>
    <row r="760" spans="2:6" x14ac:dyDescent="0.25">
      <c r="B760" s="21">
        <v>45483</v>
      </c>
      <c r="C760" t="s">
        <v>13080</v>
      </c>
      <c r="D760" s="34">
        <v>2000</v>
      </c>
      <c r="E760" t="s">
        <v>13081</v>
      </c>
    </row>
    <row r="761" spans="2:6" x14ac:dyDescent="0.25">
      <c r="B761" s="21">
        <v>45484</v>
      </c>
      <c r="C761" t="s">
        <v>2389</v>
      </c>
      <c r="D761" s="34">
        <v>216</v>
      </c>
      <c r="E761" t="s">
        <v>10673</v>
      </c>
    </row>
    <row r="762" spans="2:6" x14ac:dyDescent="0.25">
      <c r="B762" s="21">
        <v>45484</v>
      </c>
      <c r="C762" t="s">
        <v>13082</v>
      </c>
      <c r="D762" s="2">
        <v>3000</v>
      </c>
      <c r="E762" t="s">
        <v>2388</v>
      </c>
    </row>
    <row r="763" spans="2:6" x14ac:dyDescent="0.25">
      <c r="B763" s="21">
        <v>45485</v>
      </c>
      <c r="C763" t="s">
        <v>13083</v>
      </c>
      <c r="D763" s="2">
        <v>278</v>
      </c>
      <c r="E763" t="s">
        <v>13084</v>
      </c>
    </row>
    <row r="764" spans="2:6" x14ac:dyDescent="0.25">
      <c r="B764" s="21">
        <v>45486</v>
      </c>
      <c r="C764" t="s">
        <v>13085</v>
      </c>
      <c r="D764" s="2">
        <v>3000</v>
      </c>
      <c r="E764" t="s">
        <v>405</v>
      </c>
    </row>
    <row r="765" spans="2:6" x14ac:dyDescent="0.25">
      <c r="B765" s="21">
        <v>45488</v>
      </c>
      <c r="C765" t="s">
        <v>13086</v>
      </c>
      <c r="D765" s="2">
        <v>1300</v>
      </c>
      <c r="E765" t="s">
        <v>7690</v>
      </c>
    </row>
    <row r="766" spans="2:6" x14ac:dyDescent="0.25">
      <c r="B766" s="21">
        <v>45488</v>
      </c>
      <c r="C766" t="s">
        <v>2385</v>
      </c>
      <c r="D766" s="2">
        <v>300</v>
      </c>
      <c r="E766" t="s">
        <v>2386</v>
      </c>
      <c r="F766" s="2"/>
    </row>
    <row r="767" spans="2:6" x14ac:dyDescent="0.25">
      <c r="B767" s="21">
        <v>45488</v>
      </c>
      <c r="C767" t="s">
        <v>2398</v>
      </c>
      <c r="D767" s="2">
        <v>300</v>
      </c>
      <c r="E767" t="s">
        <v>2383</v>
      </c>
      <c r="F767" s="2"/>
    </row>
    <row r="768" spans="2:6" x14ac:dyDescent="0.25">
      <c r="B768" s="21">
        <v>45488</v>
      </c>
      <c r="C768" t="s">
        <v>2389</v>
      </c>
      <c r="D768" s="2">
        <v>108</v>
      </c>
      <c r="E768" t="s">
        <v>2399</v>
      </c>
      <c r="F768" s="2"/>
    </row>
    <row r="769" spans="2:6" x14ac:dyDescent="0.25">
      <c r="B769" s="21">
        <v>45490</v>
      </c>
      <c r="C769" t="s">
        <v>13088</v>
      </c>
      <c r="D769" s="2">
        <v>1640</v>
      </c>
      <c r="E769" t="s">
        <v>7699</v>
      </c>
    </row>
    <row r="770" spans="2:6" x14ac:dyDescent="0.25">
      <c r="B770" s="21">
        <v>45490</v>
      </c>
      <c r="C770" t="s">
        <v>13088</v>
      </c>
      <c r="D770" s="2">
        <v>873</v>
      </c>
      <c r="E770" t="s">
        <v>7706</v>
      </c>
    </row>
    <row r="771" spans="2:6" x14ac:dyDescent="0.25">
      <c r="B771" s="21">
        <v>45495</v>
      </c>
      <c r="C771" t="s">
        <v>13085</v>
      </c>
      <c r="D771" s="2">
        <v>3000</v>
      </c>
      <c r="E771" t="s">
        <v>11390</v>
      </c>
    </row>
    <row r="772" spans="2:6" x14ac:dyDescent="0.25">
      <c r="B772" s="21">
        <v>45495</v>
      </c>
      <c r="C772" t="s">
        <v>13089</v>
      </c>
      <c r="D772" s="2">
        <v>7000</v>
      </c>
      <c r="E772" t="s">
        <v>7690</v>
      </c>
      <c r="F772" t="s">
        <v>13090</v>
      </c>
    </row>
    <row r="773" spans="2:6" x14ac:dyDescent="0.25">
      <c r="B773" s="21">
        <v>45496</v>
      </c>
      <c r="C773" t="s">
        <v>2395</v>
      </c>
      <c r="D773" s="2">
        <v>150</v>
      </c>
      <c r="E773" t="s">
        <v>2388</v>
      </c>
    </row>
    <row r="774" spans="2:6" x14ac:dyDescent="0.25">
      <c r="B774" s="21">
        <v>45496</v>
      </c>
      <c r="C774" t="s">
        <v>2389</v>
      </c>
      <c r="D774" s="2">
        <v>144</v>
      </c>
      <c r="E774" t="s">
        <v>2381</v>
      </c>
    </row>
    <row r="775" spans="2:6" x14ac:dyDescent="0.25">
      <c r="B775" s="21">
        <v>45496</v>
      </c>
      <c r="C775" t="s">
        <v>8556</v>
      </c>
      <c r="D775" s="2">
        <v>100</v>
      </c>
      <c r="E775" t="s">
        <v>13087</v>
      </c>
    </row>
    <row r="776" spans="2:6" x14ac:dyDescent="0.25">
      <c r="B776" s="21">
        <v>45496</v>
      </c>
      <c r="C776" t="s">
        <v>3615</v>
      </c>
      <c r="D776" s="2">
        <v>600</v>
      </c>
      <c r="E776" t="s">
        <v>2381</v>
      </c>
    </row>
    <row r="777" spans="2:6" x14ac:dyDescent="0.25">
      <c r="B777" s="21">
        <v>45496</v>
      </c>
      <c r="C777" t="s">
        <v>2385</v>
      </c>
      <c r="D777" s="2">
        <v>300</v>
      </c>
      <c r="E777" t="s">
        <v>2386</v>
      </c>
    </row>
    <row r="778" spans="2:6" x14ac:dyDescent="0.25">
      <c r="B778" s="21">
        <v>45497</v>
      </c>
      <c r="C778" t="s">
        <v>8509</v>
      </c>
      <c r="D778" s="2">
        <v>600</v>
      </c>
      <c r="E778" t="s">
        <v>7706</v>
      </c>
    </row>
    <row r="779" spans="2:6" x14ac:dyDescent="0.25">
      <c r="B779" s="21">
        <v>45497</v>
      </c>
      <c r="C779" t="s">
        <v>13091</v>
      </c>
      <c r="D779" s="2">
        <v>300</v>
      </c>
      <c r="E779" t="s">
        <v>2388</v>
      </c>
    </row>
    <row r="780" spans="2:6" x14ac:dyDescent="0.25">
      <c r="B780" s="21">
        <v>45497</v>
      </c>
      <c r="C780" t="s">
        <v>2398</v>
      </c>
      <c r="D780" s="2">
        <v>300</v>
      </c>
      <c r="E780" t="s">
        <v>2383</v>
      </c>
    </row>
    <row r="781" spans="2:6" x14ac:dyDescent="0.25">
      <c r="B781" s="21">
        <v>45499</v>
      </c>
      <c r="C781" t="s">
        <v>13092</v>
      </c>
      <c r="D781" s="2">
        <v>300</v>
      </c>
      <c r="E781" t="s">
        <v>7695</v>
      </c>
    </row>
    <row r="782" spans="2:6" x14ac:dyDescent="0.25">
      <c r="B782" s="21">
        <v>45502</v>
      </c>
      <c r="C782" t="s">
        <v>2389</v>
      </c>
      <c r="D782" s="2">
        <v>216</v>
      </c>
      <c r="E782" t="s">
        <v>2388</v>
      </c>
    </row>
    <row r="783" spans="2:6" x14ac:dyDescent="0.25">
      <c r="B783" s="21">
        <v>45502</v>
      </c>
      <c r="C783" t="s">
        <v>10687</v>
      </c>
      <c r="D783" s="2">
        <v>500</v>
      </c>
      <c r="E783" t="s">
        <v>405</v>
      </c>
    </row>
    <row r="784" spans="2:6" x14ac:dyDescent="0.25">
      <c r="B784" s="21">
        <v>45502</v>
      </c>
      <c r="C784" t="s">
        <v>8556</v>
      </c>
      <c r="D784" s="2">
        <v>100</v>
      </c>
      <c r="E784" t="s">
        <v>2399</v>
      </c>
    </row>
    <row r="785" spans="2:5" x14ac:dyDescent="0.25">
      <c r="B785" s="21">
        <v>45503</v>
      </c>
      <c r="C785" t="s">
        <v>2385</v>
      </c>
      <c r="D785" s="2">
        <v>300</v>
      </c>
      <c r="E785" t="s">
        <v>2386</v>
      </c>
    </row>
    <row r="786" spans="2:5" x14ac:dyDescent="0.25">
      <c r="B786" s="21">
        <v>45504</v>
      </c>
      <c r="C786" t="s">
        <v>13093</v>
      </c>
      <c r="D786" s="2">
        <v>350</v>
      </c>
      <c r="E786" t="s">
        <v>2399</v>
      </c>
    </row>
    <row r="787" spans="2:5" x14ac:dyDescent="0.25">
      <c r="B787" s="21">
        <v>45504</v>
      </c>
      <c r="C787" t="s">
        <v>13094</v>
      </c>
      <c r="D787" s="34">
        <v>220</v>
      </c>
      <c r="E787" t="s">
        <v>2388</v>
      </c>
    </row>
    <row r="788" spans="2:5" x14ac:dyDescent="0.25">
      <c r="D788" s="1163">
        <f>SUM(D749:D787)</f>
        <v>37595</v>
      </c>
    </row>
    <row r="791" spans="2:5" x14ac:dyDescent="0.25">
      <c r="B791" s="12" t="s">
        <v>14797</v>
      </c>
    </row>
    <row r="792" spans="2:5" x14ac:dyDescent="0.25">
      <c r="B792" s="1127" t="s">
        <v>41</v>
      </c>
      <c r="C792" s="1127" t="s">
        <v>42</v>
      </c>
      <c r="D792" s="1128" t="s">
        <v>43</v>
      </c>
      <c r="E792" s="1127" t="s">
        <v>44</v>
      </c>
    </row>
    <row r="793" spans="2:5" x14ac:dyDescent="0.25">
      <c r="B793" s="21">
        <v>45505</v>
      </c>
      <c r="C793" t="s">
        <v>14798</v>
      </c>
      <c r="D793" s="34">
        <v>200</v>
      </c>
      <c r="E793" t="s">
        <v>2388</v>
      </c>
    </row>
    <row r="794" spans="2:5" x14ac:dyDescent="0.25">
      <c r="B794" s="21">
        <v>45505</v>
      </c>
      <c r="C794" t="s">
        <v>14799</v>
      </c>
      <c r="D794" s="34">
        <v>280</v>
      </c>
      <c r="E794" t="s">
        <v>14800</v>
      </c>
    </row>
    <row r="795" spans="2:5" x14ac:dyDescent="0.25">
      <c r="B795" s="21">
        <v>45505</v>
      </c>
      <c r="C795" t="s">
        <v>2389</v>
      </c>
      <c r="D795" s="34">
        <v>144</v>
      </c>
      <c r="E795" t="s">
        <v>10668</v>
      </c>
    </row>
    <row r="796" spans="2:5" x14ac:dyDescent="0.25">
      <c r="B796" s="501">
        <v>45507</v>
      </c>
      <c r="C796" s="502" t="s">
        <v>8568</v>
      </c>
      <c r="D796" s="1211">
        <v>300</v>
      </c>
      <c r="E796" s="502" t="s">
        <v>2383</v>
      </c>
    </row>
    <row r="797" spans="2:5" x14ac:dyDescent="0.25">
      <c r="B797" s="21">
        <v>45510</v>
      </c>
      <c r="C797" t="s">
        <v>3618</v>
      </c>
      <c r="D797" s="34">
        <v>100</v>
      </c>
      <c r="E797" t="s">
        <v>2388</v>
      </c>
    </row>
    <row r="798" spans="2:5" x14ac:dyDescent="0.25">
      <c r="B798" s="21">
        <v>45510</v>
      </c>
      <c r="C798" t="s">
        <v>14801</v>
      </c>
      <c r="D798" s="34">
        <v>300</v>
      </c>
      <c r="E798" t="s">
        <v>2383</v>
      </c>
    </row>
    <row r="799" spans="2:5" x14ac:dyDescent="0.25">
      <c r="B799" s="21">
        <v>45511</v>
      </c>
      <c r="C799" t="s">
        <v>14802</v>
      </c>
      <c r="D799" s="34">
        <v>504</v>
      </c>
      <c r="E799" t="s">
        <v>14800</v>
      </c>
    </row>
    <row r="800" spans="2:5" x14ac:dyDescent="0.25">
      <c r="B800" s="21">
        <v>45511</v>
      </c>
      <c r="C800" t="s">
        <v>14803</v>
      </c>
      <c r="D800" s="34">
        <v>500</v>
      </c>
      <c r="E800" t="s">
        <v>2388</v>
      </c>
    </row>
    <row r="801" spans="2:6" x14ac:dyDescent="0.25">
      <c r="B801" s="21">
        <v>45512</v>
      </c>
      <c r="C801" t="s">
        <v>14804</v>
      </c>
      <c r="D801" s="34">
        <v>200</v>
      </c>
      <c r="E801" t="s">
        <v>2401</v>
      </c>
    </row>
    <row r="802" spans="2:6" x14ac:dyDescent="0.25">
      <c r="B802" s="21">
        <v>45512</v>
      </c>
      <c r="C802" t="s">
        <v>14805</v>
      </c>
      <c r="D802" s="34">
        <v>200</v>
      </c>
      <c r="E802" t="s">
        <v>2388</v>
      </c>
    </row>
    <row r="803" spans="2:6" x14ac:dyDescent="0.25">
      <c r="B803" s="21">
        <v>45513</v>
      </c>
      <c r="C803" t="s">
        <v>14806</v>
      </c>
      <c r="D803" s="34">
        <v>5000</v>
      </c>
      <c r="E803" t="s">
        <v>13087</v>
      </c>
    </row>
    <row r="804" spans="2:6" x14ac:dyDescent="0.25">
      <c r="B804" s="21">
        <v>45513</v>
      </c>
      <c r="C804" t="s">
        <v>2387</v>
      </c>
      <c r="D804" s="34">
        <v>720</v>
      </c>
      <c r="E804" t="s">
        <v>2388</v>
      </c>
    </row>
    <row r="805" spans="2:6" x14ac:dyDescent="0.25">
      <c r="B805" s="21">
        <v>45513</v>
      </c>
      <c r="C805" t="s">
        <v>14807</v>
      </c>
      <c r="D805" s="34">
        <v>60</v>
      </c>
      <c r="E805" t="s">
        <v>2388</v>
      </c>
    </row>
    <row r="806" spans="2:6" x14ac:dyDescent="0.25">
      <c r="B806" s="21">
        <v>45513</v>
      </c>
      <c r="C806" t="s">
        <v>14808</v>
      </c>
      <c r="D806" s="34">
        <v>806</v>
      </c>
      <c r="E806" t="s">
        <v>2393</v>
      </c>
    </row>
    <row r="807" spans="2:6" x14ac:dyDescent="0.25">
      <c r="B807" s="21">
        <v>45516</v>
      </c>
      <c r="C807" t="s">
        <v>14809</v>
      </c>
      <c r="D807" s="34">
        <v>500</v>
      </c>
      <c r="E807" t="s">
        <v>2383</v>
      </c>
    </row>
    <row r="808" spans="2:6" x14ac:dyDescent="0.25">
      <c r="B808" s="21">
        <v>45516</v>
      </c>
      <c r="C808" t="s">
        <v>2389</v>
      </c>
      <c r="D808" s="34">
        <v>324</v>
      </c>
      <c r="E808" t="s">
        <v>10668</v>
      </c>
    </row>
    <row r="809" spans="2:6" x14ac:dyDescent="0.25">
      <c r="B809" s="21">
        <v>45517</v>
      </c>
      <c r="C809" t="s">
        <v>14810</v>
      </c>
      <c r="D809" s="34">
        <v>1600</v>
      </c>
      <c r="E809" t="s">
        <v>2388</v>
      </c>
    </row>
    <row r="810" spans="2:6" x14ac:dyDescent="0.25">
      <c r="B810" s="21">
        <v>45517</v>
      </c>
      <c r="C810" t="s">
        <v>14807</v>
      </c>
      <c r="D810" s="34">
        <v>150</v>
      </c>
      <c r="E810" t="s">
        <v>2388</v>
      </c>
      <c r="F810" s="34"/>
    </row>
    <row r="811" spans="2:6" x14ac:dyDescent="0.25">
      <c r="B811" s="21">
        <v>45517</v>
      </c>
      <c r="C811" t="s">
        <v>14811</v>
      </c>
      <c r="D811" s="34">
        <v>320</v>
      </c>
      <c r="E811" t="s">
        <v>7686</v>
      </c>
      <c r="F811" s="34"/>
    </row>
    <row r="812" spans="2:6" x14ac:dyDescent="0.25">
      <c r="B812" s="21">
        <v>45517</v>
      </c>
      <c r="C812" t="s">
        <v>2385</v>
      </c>
      <c r="D812" s="34">
        <v>300</v>
      </c>
      <c r="E812" t="s">
        <v>2386</v>
      </c>
      <c r="F812" s="34"/>
    </row>
    <row r="813" spans="2:6" x14ac:dyDescent="0.25">
      <c r="B813" s="21">
        <v>45518</v>
      </c>
      <c r="C813" t="s">
        <v>10694</v>
      </c>
      <c r="D813" s="34">
        <v>536</v>
      </c>
      <c r="E813" t="s">
        <v>2388</v>
      </c>
      <c r="F813" s="34"/>
    </row>
    <row r="814" spans="2:6" x14ac:dyDescent="0.25">
      <c r="B814" s="21">
        <v>45519</v>
      </c>
      <c r="C814" t="s">
        <v>14812</v>
      </c>
      <c r="D814" s="34">
        <v>652</v>
      </c>
      <c r="E814" t="s">
        <v>2388</v>
      </c>
      <c r="F814" s="34"/>
    </row>
    <row r="815" spans="2:6" x14ac:dyDescent="0.25">
      <c r="B815" s="21">
        <v>45520</v>
      </c>
      <c r="C815" t="s">
        <v>8568</v>
      </c>
      <c r="D815" s="34">
        <v>350</v>
      </c>
      <c r="E815" t="s">
        <v>3620</v>
      </c>
      <c r="F815" s="34"/>
    </row>
    <row r="816" spans="2:6" x14ac:dyDescent="0.25">
      <c r="B816" s="21">
        <v>45520</v>
      </c>
      <c r="C816" t="s">
        <v>14813</v>
      </c>
      <c r="D816" s="34">
        <v>506</v>
      </c>
      <c r="E816" t="s">
        <v>7706</v>
      </c>
      <c r="F816" s="34"/>
    </row>
    <row r="817" spans="2:6" x14ac:dyDescent="0.25">
      <c r="B817" s="21">
        <v>45524</v>
      </c>
      <c r="C817" t="s">
        <v>8509</v>
      </c>
      <c r="D817" s="34">
        <v>583</v>
      </c>
      <c r="E817" t="s">
        <v>7706</v>
      </c>
    </row>
    <row r="818" spans="2:6" x14ac:dyDescent="0.25">
      <c r="B818" s="21">
        <v>45524</v>
      </c>
      <c r="C818" t="s">
        <v>2385</v>
      </c>
      <c r="D818" s="34">
        <v>300</v>
      </c>
      <c r="E818" t="s">
        <v>2386</v>
      </c>
    </row>
    <row r="819" spans="2:6" x14ac:dyDescent="0.25">
      <c r="B819" s="21">
        <v>45524</v>
      </c>
      <c r="C819" t="s">
        <v>14814</v>
      </c>
      <c r="D819" s="34">
        <v>119</v>
      </c>
      <c r="E819" t="s">
        <v>2383</v>
      </c>
    </row>
    <row r="820" spans="2:6" x14ac:dyDescent="0.25">
      <c r="B820" s="21">
        <v>45525</v>
      </c>
      <c r="C820" t="s">
        <v>14802</v>
      </c>
      <c r="D820" s="34">
        <v>220</v>
      </c>
      <c r="E820" t="s">
        <v>2397</v>
      </c>
    </row>
    <row r="821" spans="2:6" x14ac:dyDescent="0.25">
      <c r="B821" s="21">
        <v>45526</v>
      </c>
      <c r="C821" t="s">
        <v>14815</v>
      </c>
      <c r="D821" s="11">
        <v>2000</v>
      </c>
      <c r="E821" t="s">
        <v>7690</v>
      </c>
      <c r="F821" t="s">
        <v>14816</v>
      </c>
    </row>
    <row r="822" spans="2:6" x14ac:dyDescent="0.25">
      <c r="B822" s="21">
        <v>45527</v>
      </c>
      <c r="C822" t="s">
        <v>2389</v>
      </c>
      <c r="D822" s="34">
        <v>200</v>
      </c>
      <c r="E822" t="s">
        <v>13087</v>
      </c>
    </row>
    <row r="823" spans="2:6" x14ac:dyDescent="0.25">
      <c r="B823" s="21">
        <v>45528</v>
      </c>
      <c r="C823" t="s">
        <v>14817</v>
      </c>
      <c r="D823" s="34">
        <v>315</v>
      </c>
      <c r="E823" t="s">
        <v>7686</v>
      </c>
    </row>
    <row r="824" spans="2:6" x14ac:dyDescent="0.25">
      <c r="B824" s="21">
        <v>45527</v>
      </c>
      <c r="C824" t="s">
        <v>14818</v>
      </c>
      <c r="D824" s="34">
        <v>20000</v>
      </c>
      <c r="E824" t="s">
        <v>2388</v>
      </c>
    </row>
    <row r="825" spans="2:6" x14ac:dyDescent="0.25">
      <c r="B825" s="21">
        <v>45531</v>
      </c>
      <c r="C825" t="s">
        <v>14819</v>
      </c>
      <c r="D825" s="34">
        <v>400</v>
      </c>
      <c r="E825" t="s">
        <v>7686</v>
      </c>
    </row>
    <row r="826" spans="2:6" x14ac:dyDescent="0.25">
      <c r="B826" s="21">
        <v>45531</v>
      </c>
      <c r="C826" t="s">
        <v>14820</v>
      </c>
      <c r="D826" s="34">
        <v>118</v>
      </c>
      <c r="E826" t="s">
        <v>2397</v>
      </c>
    </row>
    <row r="827" spans="2:6" x14ac:dyDescent="0.25">
      <c r="B827" s="21">
        <v>45533</v>
      </c>
      <c r="C827" t="s">
        <v>14821</v>
      </c>
      <c r="D827" s="34">
        <v>150</v>
      </c>
      <c r="E827" t="s">
        <v>410</v>
      </c>
    </row>
    <row r="828" spans="2:6" x14ac:dyDescent="0.25">
      <c r="B828" s="21">
        <v>45533</v>
      </c>
      <c r="C828" t="s">
        <v>8568</v>
      </c>
      <c r="D828" s="88">
        <v>300</v>
      </c>
      <c r="E828" t="s">
        <v>410</v>
      </c>
    </row>
    <row r="829" spans="2:6" x14ac:dyDescent="0.25">
      <c r="B829" s="21">
        <v>45534</v>
      </c>
      <c r="C829" t="s">
        <v>14822</v>
      </c>
      <c r="D829" s="1176">
        <v>5000</v>
      </c>
      <c r="E829" t="s">
        <v>7690</v>
      </c>
    </row>
    <row r="830" spans="2:6" x14ac:dyDescent="0.25">
      <c r="B830" s="21">
        <v>45535</v>
      </c>
      <c r="C830" t="s">
        <v>14823</v>
      </c>
      <c r="D830" s="34">
        <v>240</v>
      </c>
      <c r="E830" t="s">
        <v>2401</v>
      </c>
    </row>
    <row r="831" spans="2:6" x14ac:dyDescent="0.25">
      <c r="D831" s="1212">
        <f>SUM(D793:D830)</f>
        <v>44497</v>
      </c>
    </row>
    <row r="833" spans="2:5" x14ac:dyDescent="0.25">
      <c r="B833" s="12" t="s">
        <v>16327</v>
      </c>
    </row>
    <row r="834" spans="2:5" x14ac:dyDescent="0.25">
      <c r="B834" s="1293" t="s">
        <v>41</v>
      </c>
      <c r="C834" s="1293" t="s">
        <v>42</v>
      </c>
      <c r="D834" s="1294" t="s">
        <v>43</v>
      </c>
      <c r="E834" s="1293" t="s">
        <v>44</v>
      </c>
    </row>
    <row r="835" spans="2:5" x14ac:dyDescent="0.25">
      <c r="B835" s="21">
        <v>45538</v>
      </c>
      <c r="C835" t="s">
        <v>2385</v>
      </c>
      <c r="D835" s="2">
        <v>300</v>
      </c>
      <c r="E835" t="s">
        <v>2386</v>
      </c>
    </row>
    <row r="836" spans="2:5" x14ac:dyDescent="0.25">
      <c r="B836" s="21">
        <v>45536</v>
      </c>
      <c r="C836" t="s">
        <v>16328</v>
      </c>
      <c r="D836" s="2">
        <v>2500</v>
      </c>
      <c r="E836" t="s">
        <v>8553</v>
      </c>
    </row>
    <row r="837" spans="2:5" x14ac:dyDescent="0.25">
      <c r="B837" s="21">
        <v>45544</v>
      </c>
      <c r="C837" t="s">
        <v>16329</v>
      </c>
      <c r="D837" s="2">
        <v>310</v>
      </c>
      <c r="E837" t="s">
        <v>2399</v>
      </c>
    </row>
    <row r="838" spans="2:5" x14ac:dyDescent="0.25">
      <c r="B838" s="21">
        <v>45544</v>
      </c>
      <c r="C838" t="s">
        <v>2385</v>
      </c>
      <c r="D838" s="2">
        <v>300</v>
      </c>
      <c r="E838" t="s">
        <v>2386</v>
      </c>
    </row>
    <row r="839" spans="2:5" x14ac:dyDescent="0.25">
      <c r="B839" s="21">
        <v>45544</v>
      </c>
      <c r="C839" t="s">
        <v>2387</v>
      </c>
      <c r="D839" s="2">
        <v>750</v>
      </c>
      <c r="E839" t="s">
        <v>2388</v>
      </c>
    </row>
    <row r="840" spans="2:5" x14ac:dyDescent="0.25">
      <c r="B840" s="21">
        <v>45545</v>
      </c>
      <c r="C840" t="s">
        <v>16330</v>
      </c>
      <c r="D840" s="2">
        <v>500</v>
      </c>
      <c r="E840" t="s">
        <v>405</v>
      </c>
    </row>
    <row r="841" spans="2:5" x14ac:dyDescent="0.25">
      <c r="B841" s="21">
        <v>45546</v>
      </c>
      <c r="C841" t="s">
        <v>16331</v>
      </c>
      <c r="D841" s="2">
        <v>700</v>
      </c>
      <c r="E841" t="s">
        <v>2388</v>
      </c>
    </row>
    <row r="842" spans="2:5" x14ac:dyDescent="0.25">
      <c r="B842" s="21">
        <v>45546</v>
      </c>
      <c r="C842" t="s">
        <v>8568</v>
      </c>
      <c r="D842" s="34">
        <v>500</v>
      </c>
      <c r="E842" t="s">
        <v>2383</v>
      </c>
    </row>
    <row r="843" spans="2:5" x14ac:dyDescent="0.25">
      <c r="B843" s="21">
        <v>45548</v>
      </c>
      <c r="C843" t="s">
        <v>2389</v>
      </c>
      <c r="D843" s="2">
        <v>236</v>
      </c>
      <c r="E843" t="s">
        <v>2399</v>
      </c>
    </row>
    <row r="844" spans="2:5" x14ac:dyDescent="0.25">
      <c r="B844" s="21">
        <v>45548</v>
      </c>
      <c r="C844" t="s">
        <v>10121</v>
      </c>
      <c r="D844" s="34">
        <v>1000</v>
      </c>
      <c r="E844" t="s">
        <v>16332</v>
      </c>
    </row>
    <row r="845" spans="2:5" x14ac:dyDescent="0.25">
      <c r="B845" s="21">
        <v>45548</v>
      </c>
      <c r="C845" t="s">
        <v>8556</v>
      </c>
      <c r="D845" s="34">
        <v>75</v>
      </c>
      <c r="E845" t="s">
        <v>13087</v>
      </c>
    </row>
    <row r="846" spans="2:5" x14ac:dyDescent="0.25">
      <c r="B846" s="21">
        <v>45548</v>
      </c>
      <c r="C846" t="s">
        <v>2395</v>
      </c>
      <c r="D846" s="34">
        <v>500</v>
      </c>
      <c r="E846" t="s">
        <v>2388</v>
      </c>
    </row>
    <row r="847" spans="2:5" x14ac:dyDescent="0.25">
      <c r="B847" s="21">
        <v>45549</v>
      </c>
      <c r="C847" t="s">
        <v>16333</v>
      </c>
      <c r="D847" s="34">
        <v>500</v>
      </c>
      <c r="E847" t="s">
        <v>2383</v>
      </c>
    </row>
    <row r="848" spans="2:5" x14ac:dyDescent="0.25">
      <c r="B848" s="21">
        <v>45552</v>
      </c>
      <c r="C848" t="s">
        <v>7692</v>
      </c>
      <c r="D848" s="34">
        <v>32000</v>
      </c>
      <c r="E848" t="s">
        <v>11390</v>
      </c>
    </row>
    <row r="849" spans="2:6" x14ac:dyDescent="0.25">
      <c r="B849" s="21">
        <v>45553</v>
      </c>
      <c r="C849" t="s">
        <v>7692</v>
      </c>
      <c r="D849" s="2">
        <v>20000</v>
      </c>
      <c r="E849" t="s">
        <v>11390</v>
      </c>
    </row>
    <row r="850" spans="2:6" x14ac:dyDescent="0.25">
      <c r="B850" s="21">
        <v>45553</v>
      </c>
      <c r="C850" t="s">
        <v>2385</v>
      </c>
      <c r="D850" s="2">
        <v>300</v>
      </c>
      <c r="E850" t="s">
        <v>2386</v>
      </c>
    </row>
    <row r="851" spans="2:6" x14ac:dyDescent="0.25">
      <c r="B851" s="21">
        <v>45558</v>
      </c>
      <c r="C851" t="s">
        <v>16334</v>
      </c>
      <c r="D851" s="88">
        <v>300</v>
      </c>
      <c r="E851" t="s">
        <v>7699</v>
      </c>
    </row>
    <row r="852" spans="2:6" x14ac:dyDescent="0.25">
      <c r="B852" s="21">
        <v>45558</v>
      </c>
      <c r="C852" t="s">
        <v>2385</v>
      </c>
      <c r="D852" s="2">
        <v>300</v>
      </c>
      <c r="E852" t="s">
        <v>2386</v>
      </c>
    </row>
    <row r="853" spans="2:6" x14ac:dyDescent="0.25">
      <c r="B853" s="21">
        <v>45558</v>
      </c>
      <c r="C853" t="s">
        <v>2389</v>
      </c>
      <c r="D853" s="2">
        <v>324</v>
      </c>
      <c r="E853" t="s">
        <v>2399</v>
      </c>
    </row>
    <row r="854" spans="2:6" x14ac:dyDescent="0.25">
      <c r="B854" s="21">
        <v>45560</v>
      </c>
      <c r="C854" t="s">
        <v>16335</v>
      </c>
      <c r="D854" s="34">
        <v>315</v>
      </c>
      <c r="E854" t="s">
        <v>2383</v>
      </c>
    </row>
    <row r="855" spans="2:6" x14ac:dyDescent="0.25">
      <c r="B855" s="21">
        <v>45561</v>
      </c>
      <c r="C855" t="s">
        <v>8568</v>
      </c>
      <c r="D855" s="2">
        <v>350</v>
      </c>
      <c r="E855" t="s">
        <v>2383</v>
      </c>
    </row>
    <row r="856" spans="2:6" x14ac:dyDescent="0.25">
      <c r="B856" s="21">
        <v>45562</v>
      </c>
      <c r="C856" t="s">
        <v>7715</v>
      </c>
      <c r="D856" s="2">
        <v>230</v>
      </c>
      <c r="E856" t="s">
        <v>405</v>
      </c>
    </row>
    <row r="857" spans="2:6" x14ac:dyDescent="0.25">
      <c r="B857" s="21">
        <v>45563</v>
      </c>
      <c r="C857" t="s">
        <v>16336</v>
      </c>
      <c r="D857" s="431">
        <v>5000</v>
      </c>
      <c r="E857" t="s">
        <v>16337</v>
      </c>
      <c r="F857" t="s">
        <v>16338</v>
      </c>
    </row>
    <row r="858" spans="2:6" x14ac:dyDescent="0.25">
      <c r="B858" s="21">
        <v>45565</v>
      </c>
      <c r="C858" t="s">
        <v>16339</v>
      </c>
      <c r="D858" s="2">
        <v>900</v>
      </c>
      <c r="E858" t="s">
        <v>410</v>
      </c>
    </row>
    <row r="859" spans="2:6" x14ac:dyDescent="0.25">
      <c r="B859" s="21">
        <v>45565</v>
      </c>
      <c r="C859" t="s">
        <v>2385</v>
      </c>
      <c r="D859" s="2">
        <v>300</v>
      </c>
      <c r="E859" t="s">
        <v>2386</v>
      </c>
    </row>
    <row r="860" spans="2:6" x14ac:dyDescent="0.25">
      <c r="D860" s="1295">
        <f>SUM(D835:D859)</f>
        <v>68490</v>
      </c>
    </row>
  </sheetData>
  <pageMargins left="0.7" right="0.7" top="0.75" bottom="0.75" header="0.3" footer="0.3"/>
  <pageSetup orientation="portrait" horizontalDpi="0" verticalDpi="0" r:id="rId1"/>
  <legacy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B776B-BF36-4802-88AC-C64DD2AF09D0}">
  <sheetPr codeName="Hoja38"/>
  <dimension ref="A1:HA382"/>
  <sheetViews>
    <sheetView topLeftCell="A17" zoomScaleNormal="100" workbookViewId="0">
      <selection activeCell="M42" sqref="M42"/>
    </sheetView>
  </sheetViews>
  <sheetFormatPr baseColWidth="10" defaultColWidth="10.85546875" defaultRowHeight="12.75" x14ac:dyDescent="0.2"/>
  <cols>
    <col min="1" max="1" width="2.85546875" style="311" customWidth="1"/>
    <col min="2" max="2" width="10.85546875" style="312"/>
    <col min="3" max="3" width="56.42578125" style="312" customWidth="1"/>
    <col min="4" max="4" width="10.85546875" style="314"/>
    <col min="5" max="5" width="17.140625" style="313" customWidth="1"/>
    <col min="6" max="6" width="17.28515625" style="313" hidden="1" customWidth="1"/>
    <col min="7" max="7" width="56.42578125" style="312" hidden="1" customWidth="1"/>
    <col min="8" max="8" width="12" style="311" bestFit="1" customWidth="1"/>
    <col min="9" max="9" width="2" style="311" customWidth="1"/>
    <col min="10" max="12" width="11" style="311" bestFit="1" customWidth="1"/>
    <col min="13" max="16384" width="10.85546875" style="311"/>
  </cols>
  <sheetData>
    <row r="1" spans="2:9" ht="18.75" x14ac:dyDescent="0.3">
      <c r="B1" s="355"/>
      <c r="C1" s="357" t="s">
        <v>872</v>
      </c>
    </row>
    <row r="2" spans="2:9" ht="18.75" x14ac:dyDescent="0.3">
      <c r="B2" s="355"/>
      <c r="C2" s="357" t="s">
        <v>1009</v>
      </c>
    </row>
    <row r="3" spans="2:9" ht="18.75" x14ac:dyDescent="0.3">
      <c r="B3" s="355"/>
      <c r="C3" s="356" t="s">
        <v>870</v>
      </c>
    </row>
    <row r="4" spans="2:9" ht="13.5" thickBot="1" x14ac:dyDescent="0.25">
      <c r="B4" s="355"/>
      <c r="C4" s="322"/>
    </row>
    <row r="5" spans="2:9" x14ac:dyDescent="0.2">
      <c r="B5" s="354"/>
      <c r="C5" s="353"/>
      <c r="D5" s="352" t="s">
        <v>869</v>
      </c>
      <c r="E5" s="351" t="s">
        <v>868</v>
      </c>
      <c r="F5" s="350"/>
    </row>
    <row r="6" spans="2:9" x14ac:dyDescent="0.2">
      <c r="B6" s="349" t="s">
        <v>41</v>
      </c>
      <c r="C6" s="322" t="s">
        <v>867</v>
      </c>
      <c r="D6" s="314" t="s">
        <v>866</v>
      </c>
      <c r="E6" s="348" t="s">
        <v>865</v>
      </c>
      <c r="F6" s="347" t="s">
        <v>864</v>
      </c>
    </row>
    <row r="7" spans="2:9" ht="13.5" thickBot="1" x14ac:dyDescent="0.25">
      <c r="B7" s="346"/>
      <c r="C7" s="345"/>
      <c r="D7" s="344" t="s">
        <v>863</v>
      </c>
      <c r="E7" s="343"/>
      <c r="F7" s="342"/>
      <c r="G7" s="318"/>
      <c r="H7" s="318"/>
      <c r="I7" s="318"/>
    </row>
    <row r="8" spans="2:9" x14ac:dyDescent="0.2">
      <c r="B8" s="323"/>
      <c r="C8" s="322" t="s">
        <v>1008</v>
      </c>
      <c r="F8" s="324">
        <v>139843.87</v>
      </c>
      <c r="G8" s="313"/>
      <c r="H8" s="318"/>
      <c r="I8" s="318"/>
    </row>
    <row r="9" spans="2:9" x14ac:dyDescent="0.2">
      <c r="B9" s="323">
        <v>8403</v>
      </c>
      <c r="C9" s="322" t="s">
        <v>968</v>
      </c>
      <c r="D9" s="314" t="s">
        <v>724</v>
      </c>
      <c r="E9" s="313">
        <v>39245.699999999997</v>
      </c>
      <c r="F9" s="313">
        <v>10000</v>
      </c>
      <c r="G9" s="318" t="s">
        <v>944</v>
      </c>
    </row>
    <row r="10" spans="2:9" x14ac:dyDescent="0.2">
      <c r="B10" s="323">
        <v>8404</v>
      </c>
      <c r="C10" s="322" t="s">
        <v>1007</v>
      </c>
      <c r="D10" s="314" t="s">
        <v>724</v>
      </c>
      <c r="E10" s="313">
        <v>36900.14</v>
      </c>
      <c r="F10" s="313">
        <v>20897.7</v>
      </c>
      <c r="G10" s="318" t="s">
        <v>1006</v>
      </c>
    </row>
    <row r="11" spans="2:9" x14ac:dyDescent="0.2">
      <c r="B11" s="323">
        <v>8404</v>
      </c>
      <c r="C11" s="322" t="s">
        <v>1005</v>
      </c>
      <c r="D11" s="314" t="s">
        <v>724</v>
      </c>
      <c r="E11" s="313">
        <v>76319.87</v>
      </c>
      <c r="F11" s="313">
        <v>5522.03</v>
      </c>
      <c r="G11" s="318" t="s">
        <v>1004</v>
      </c>
    </row>
    <row r="12" spans="2:9" x14ac:dyDescent="0.2">
      <c r="B12" s="323">
        <v>8406</v>
      </c>
      <c r="C12" s="322" t="s">
        <v>975</v>
      </c>
      <c r="D12" s="314" t="s">
        <v>724</v>
      </c>
      <c r="E12" s="405">
        <v>15300</v>
      </c>
      <c r="F12" s="313">
        <v>1523.65</v>
      </c>
      <c r="G12" s="318" t="s">
        <v>1003</v>
      </c>
    </row>
    <row r="13" spans="2:9" x14ac:dyDescent="0.2">
      <c r="B13" s="323">
        <v>8407</v>
      </c>
      <c r="C13" s="322" t="s">
        <v>2031</v>
      </c>
      <c r="D13" s="314" t="s">
        <v>724</v>
      </c>
      <c r="E13" s="313">
        <v>8020.24</v>
      </c>
      <c r="F13" s="313">
        <v>11266.86</v>
      </c>
      <c r="G13" s="318" t="s">
        <v>1002</v>
      </c>
    </row>
    <row r="14" spans="2:9" x14ac:dyDescent="0.2">
      <c r="B14" s="323">
        <v>8407</v>
      </c>
      <c r="C14" s="322" t="s">
        <v>1001</v>
      </c>
      <c r="D14" s="314" t="s">
        <v>724</v>
      </c>
      <c r="E14" s="313">
        <v>319</v>
      </c>
      <c r="F14" s="313">
        <v>6192.27</v>
      </c>
      <c r="G14" s="318" t="s">
        <v>1000</v>
      </c>
      <c r="H14" s="341"/>
    </row>
    <row r="15" spans="2:9" x14ac:dyDescent="0.2">
      <c r="B15" s="323">
        <v>8407</v>
      </c>
      <c r="C15" s="322" t="s">
        <v>999</v>
      </c>
      <c r="D15" s="314" t="s">
        <v>724</v>
      </c>
      <c r="E15" s="313">
        <v>5308</v>
      </c>
      <c r="F15" s="313">
        <v>3175.07</v>
      </c>
      <c r="G15" s="318" t="s">
        <v>998</v>
      </c>
    </row>
    <row r="16" spans="2:9" x14ac:dyDescent="0.2">
      <c r="B16" s="323">
        <v>8410</v>
      </c>
      <c r="C16" s="322" t="s">
        <v>949</v>
      </c>
      <c r="D16" s="314" t="s">
        <v>724</v>
      </c>
      <c r="E16" s="313">
        <v>850000</v>
      </c>
      <c r="F16" s="313">
        <v>5566.56</v>
      </c>
      <c r="G16" s="318" t="s">
        <v>997</v>
      </c>
    </row>
    <row r="17" spans="2:12" x14ac:dyDescent="0.2">
      <c r="B17" s="323">
        <v>8411</v>
      </c>
      <c r="C17" s="322" t="s">
        <v>975</v>
      </c>
      <c r="D17" s="314" t="s">
        <v>724</v>
      </c>
      <c r="E17" s="405">
        <v>15300</v>
      </c>
      <c r="F17" s="313">
        <v>61154.7</v>
      </c>
      <c r="G17" s="318" t="s">
        <v>996</v>
      </c>
    </row>
    <row r="18" spans="2:12" x14ac:dyDescent="0.2">
      <c r="B18" s="323">
        <v>8412</v>
      </c>
      <c r="C18" s="322" t="s">
        <v>995</v>
      </c>
      <c r="D18" s="314" t="s">
        <v>724</v>
      </c>
      <c r="E18" s="313">
        <v>3731.02</v>
      </c>
      <c r="F18" s="313">
        <v>5051.8</v>
      </c>
      <c r="G18" s="318" t="s">
        <v>994</v>
      </c>
    </row>
    <row r="19" spans="2:12" x14ac:dyDescent="0.2">
      <c r="B19" s="323">
        <v>8413</v>
      </c>
      <c r="C19" s="322" t="s">
        <v>968</v>
      </c>
      <c r="D19" s="314" t="s">
        <v>724</v>
      </c>
      <c r="E19" s="313">
        <v>15138</v>
      </c>
      <c r="F19" s="313">
        <v>3000</v>
      </c>
      <c r="G19" s="318" t="s">
        <v>993</v>
      </c>
    </row>
    <row r="20" spans="2:12" x14ac:dyDescent="0.2">
      <c r="B20" s="323">
        <v>8413</v>
      </c>
      <c r="C20" s="322" t="s">
        <v>963</v>
      </c>
      <c r="D20" s="314" t="s">
        <v>724</v>
      </c>
      <c r="E20" s="313">
        <v>1</v>
      </c>
      <c r="F20" s="313">
        <v>2034.78</v>
      </c>
      <c r="G20" s="318" t="s">
        <v>992</v>
      </c>
    </row>
    <row r="21" spans="2:12" x14ac:dyDescent="0.2">
      <c r="B21" s="323">
        <v>8413</v>
      </c>
      <c r="C21" s="322" t="s">
        <v>963</v>
      </c>
      <c r="D21" s="314" t="s">
        <v>724</v>
      </c>
      <c r="E21" s="313">
        <v>176542.35</v>
      </c>
      <c r="F21" s="313">
        <v>53980.78</v>
      </c>
      <c r="G21" s="318" t="s">
        <v>991</v>
      </c>
    </row>
    <row r="22" spans="2:12" x14ac:dyDescent="0.2">
      <c r="B22" s="323">
        <v>8414</v>
      </c>
      <c r="C22" s="322" t="s">
        <v>955</v>
      </c>
      <c r="D22" s="314" t="s">
        <v>724</v>
      </c>
      <c r="E22" s="313">
        <v>6288.07</v>
      </c>
      <c r="F22" s="313">
        <v>50518</v>
      </c>
      <c r="G22" s="318" t="s">
        <v>990</v>
      </c>
    </row>
    <row r="23" spans="2:12" x14ac:dyDescent="0.2">
      <c r="B23" s="323">
        <v>8414</v>
      </c>
      <c r="C23" s="322" t="s">
        <v>989</v>
      </c>
      <c r="D23" s="314" t="s">
        <v>724</v>
      </c>
      <c r="E23" s="313">
        <v>100</v>
      </c>
      <c r="F23" s="313">
        <v>20000</v>
      </c>
      <c r="G23" s="318" t="s">
        <v>945</v>
      </c>
    </row>
    <row r="24" spans="2:12" x14ac:dyDescent="0.2">
      <c r="B24" s="323">
        <v>8414</v>
      </c>
      <c r="C24" s="322" t="s">
        <v>961</v>
      </c>
      <c r="D24" s="314" t="s">
        <v>724</v>
      </c>
      <c r="E24" s="313">
        <v>85137.46</v>
      </c>
      <c r="F24" s="313">
        <v>1500</v>
      </c>
      <c r="G24" s="318" t="s">
        <v>988</v>
      </c>
    </row>
    <row r="25" spans="2:12" x14ac:dyDescent="0.2">
      <c r="B25" s="323">
        <v>8414</v>
      </c>
      <c r="C25" s="322" t="s">
        <v>952</v>
      </c>
      <c r="D25" s="314" t="s">
        <v>724</v>
      </c>
      <c r="E25" s="313">
        <v>11228.8</v>
      </c>
      <c r="F25" s="313">
        <v>7715.58</v>
      </c>
      <c r="G25" s="318" t="s">
        <v>987</v>
      </c>
      <c r="H25" s="318"/>
      <c r="I25" s="318"/>
    </row>
    <row r="26" spans="2:12" x14ac:dyDescent="0.2">
      <c r="B26" s="323">
        <v>8414</v>
      </c>
      <c r="C26" s="322" t="s">
        <v>986</v>
      </c>
      <c r="D26" s="314" t="s">
        <v>724</v>
      </c>
      <c r="E26" s="313">
        <v>15956.18</v>
      </c>
      <c r="F26" s="313">
        <v>7065.84</v>
      </c>
      <c r="G26" s="318" t="s">
        <v>985</v>
      </c>
      <c r="H26" s="318"/>
      <c r="I26" s="318"/>
    </row>
    <row r="27" spans="2:12" ht="12.75" customHeight="1" x14ac:dyDescent="0.2">
      <c r="B27" s="323">
        <v>8414</v>
      </c>
      <c r="C27" s="322" t="s">
        <v>955</v>
      </c>
      <c r="D27" s="314" t="s">
        <v>724</v>
      </c>
      <c r="E27" s="313">
        <v>2088</v>
      </c>
      <c r="F27" s="313">
        <v>480302.47</v>
      </c>
      <c r="G27" s="340" t="s">
        <v>984</v>
      </c>
      <c r="H27" s="318"/>
      <c r="I27" s="318"/>
    </row>
    <row r="28" spans="2:12" x14ac:dyDescent="0.2">
      <c r="B28" s="323">
        <v>8414</v>
      </c>
      <c r="C28" s="322" t="s">
        <v>955</v>
      </c>
      <c r="D28" s="314" t="s">
        <v>724</v>
      </c>
      <c r="E28" s="313">
        <v>12352</v>
      </c>
      <c r="F28" s="313">
        <v>7261.55</v>
      </c>
      <c r="G28" s="318" t="s">
        <v>983</v>
      </c>
      <c r="H28" s="318"/>
      <c r="I28" s="318"/>
    </row>
    <row r="29" spans="2:12" x14ac:dyDescent="0.2">
      <c r="B29" s="323">
        <v>8417</v>
      </c>
      <c r="C29" s="322" t="s">
        <v>949</v>
      </c>
      <c r="D29" s="314" t="s">
        <v>724</v>
      </c>
      <c r="E29" s="313">
        <v>148878.01999999999</v>
      </c>
      <c r="F29" s="313">
        <v>13220.87</v>
      </c>
      <c r="G29" s="318" t="s">
        <v>982</v>
      </c>
      <c r="H29" s="318"/>
      <c r="I29" s="318"/>
    </row>
    <row r="30" spans="2:12" x14ac:dyDescent="0.2">
      <c r="B30" s="323">
        <v>8418</v>
      </c>
      <c r="C30" s="322" t="s">
        <v>949</v>
      </c>
      <c r="D30" s="314" t="s">
        <v>724</v>
      </c>
      <c r="E30" s="313">
        <v>441882</v>
      </c>
      <c r="F30" s="339">
        <v>12679.35</v>
      </c>
      <c r="G30" s="318" t="s">
        <v>981</v>
      </c>
      <c r="H30" s="318"/>
      <c r="I30" s="318"/>
    </row>
    <row r="31" spans="2:12" x14ac:dyDescent="0.2">
      <c r="B31" s="323">
        <v>8418</v>
      </c>
      <c r="C31" s="322" t="s">
        <v>968</v>
      </c>
      <c r="D31" s="314" t="s">
        <v>724</v>
      </c>
      <c r="E31" s="313">
        <v>89104.24</v>
      </c>
      <c r="F31" s="313">
        <v>8167.14</v>
      </c>
      <c r="G31" s="318" t="s">
        <v>980</v>
      </c>
      <c r="H31" s="318"/>
      <c r="I31" s="318"/>
    </row>
    <row r="32" spans="2:12" x14ac:dyDescent="0.2">
      <c r="B32" s="323">
        <v>8418</v>
      </c>
      <c r="C32" s="322" t="s">
        <v>952</v>
      </c>
      <c r="D32" s="314" t="s">
        <v>724</v>
      </c>
      <c r="E32" s="313">
        <v>7607.28</v>
      </c>
      <c r="F32" s="313">
        <v>146192.63</v>
      </c>
      <c r="G32" s="318" t="s">
        <v>979</v>
      </c>
      <c r="H32" s="318"/>
      <c r="I32" s="318"/>
      <c r="K32" s="338"/>
      <c r="L32" s="337"/>
    </row>
    <row r="33" spans="2:11" x14ac:dyDescent="0.2">
      <c r="B33" s="323">
        <v>8418</v>
      </c>
      <c r="C33" s="322" t="s">
        <v>978</v>
      </c>
      <c r="D33" s="314" t="s">
        <v>724</v>
      </c>
      <c r="E33" s="313">
        <v>2982.27</v>
      </c>
      <c r="F33" s="313">
        <v>46214.89</v>
      </c>
      <c r="G33" s="318" t="s">
        <v>977</v>
      </c>
      <c r="H33" s="318"/>
      <c r="I33" s="318"/>
      <c r="K33" s="337"/>
    </row>
    <row r="34" spans="2:11" ht="13.5" customHeight="1" x14ac:dyDescent="0.25">
      <c r="B34" s="323">
        <v>8418</v>
      </c>
      <c r="C34" s="322" t="s">
        <v>970</v>
      </c>
      <c r="D34" s="314" t="s">
        <v>724</v>
      </c>
      <c r="E34" s="406">
        <v>2041.6</v>
      </c>
      <c r="F34" s="327">
        <v>5965.49</v>
      </c>
      <c r="G34" s="318" t="s">
        <v>976</v>
      </c>
      <c r="H34" s="318"/>
      <c r="I34" s="318"/>
    </row>
    <row r="35" spans="2:11" ht="11.25" customHeight="1" x14ac:dyDescent="0.25">
      <c r="B35" s="323">
        <v>8421</v>
      </c>
      <c r="C35" s="322" t="s">
        <v>975</v>
      </c>
      <c r="D35" s="314" t="s">
        <v>724</v>
      </c>
      <c r="E35" s="405">
        <v>15300</v>
      </c>
      <c r="F35" s="327">
        <v>2142.5300000000002</v>
      </c>
      <c r="G35" s="318" t="s">
        <v>974</v>
      </c>
      <c r="H35" s="318"/>
      <c r="I35" s="318"/>
    </row>
    <row r="36" spans="2:11" ht="14.25" customHeight="1" x14ac:dyDescent="0.25">
      <c r="B36" s="323">
        <v>8421</v>
      </c>
      <c r="C36" s="322" t="s">
        <v>949</v>
      </c>
      <c r="D36" s="314" t="s">
        <v>724</v>
      </c>
      <c r="E36" s="313">
        <v>1157126.81</v>
      </c>
      <c r="F36" s="327">
        <v>18498.46</v>
      </c>
      <c r="G36" s="318" t="s">
        <v>973</v>
      </c>
      <c r="H36" s="318"/>
      <c r="I36" s="318"/>
    </row>
    <row r="37" spans="2:11" ht="14.25" customHeight="1" x14ac:dyDescent="0.25">
      <c r="B37" s="323">
        <v>8421</v>
      </c>
      <c r="C37" s="322" t="s">
        <v>955</v>
      </c>
      <c r="D37" s="314" t="s">
        <v>724</v>
      </c>
      <c r="E37" s="313">
        <v>2000</v>
      </c>
      <c r="F37" s="327">
        <v>20207.2</v>
      </c>
      <c r="G37" s="318" t="s">
        <v>972</v>
      </c>
      <c r="H37" s="318"/>
      <c r="I37" s="318"/>
    </row>
    <row r="38" spans="2:11" ht="14.25" customHeight="1" x14ac:dyDescent="0.25">
      <c r="B38" s="323">
        <v>8421</v>
      </c>
      <c r="C38" s="322" t="s">
        <v>961</v>
      </c>
      <c r="D38" s="314" t="s">
        <v>724</v>
      </c>
      <c r="E38" s="313">
        <v>67815.31</v>
      </c>
      <c r="F38" s="327">
        <v>5429.38</v>
      </c>
      <c r="G38" s="318" t="s">
        <v>971</v>
      </c>
      <c r="H38" s="318"/>
      <c r="I38" s="318"/>
    </row>
    <row r="39" spans="2:11" ht="14.25" customHeight="1" x14ac:dyDescent="0.25">
      <c r="B39" s="323">
        <v>8426</v>
      </c>
      <c r="C39" s="322" t="s">
        <v>970</v>
      </c>
      <c r="D39" s="314" t="s">
        <v>724</v>
      </c>
      <c r="E39" s="406">
        <v>14616</v>
      </c>
      <c r="F39" s="327">
        <v>25960.12</v>
      </c>
      <c r="G39" s="318" t="s">
        <v>969</v>
      </c>
      <c r="H39" s="318"/>
      <c r="I39" s="318"/>
    </row>
    <row r="40" spans="2:11" ht="14.25" customHeight="1" x14ac:dyDescent="0.25">
      <c r="B40" s="323">
        <v>8427</v>
      </c>
      <c r="C40" s="322" t="s">
        <v>968</v>
      </c>
      <c r="D40" s="314" t="s">
        <v>724</v>
      </c>
      <c r="E40" s="313">
        <v>89104.24</v>
      </c>
      <c r="F40" s="327">
        <v>14000</v>
      </c>
      <c r="G40" s="318" t="s">
        <v>967</v>
      </c>
      <c r="H40" s="318"/>
      <c r="I40" s="318"/>
    </row>
    <row r="41" spans="2:11" ht="14.25" customHeight="1" x14ac:dyDescent="0.25">
      <c r="B41" s="323">
        <v>8428</v>
      </c>
      <c r="C41" s="322" t="s">
        <v>961</v>
      </c>
      <c r="D41" s="314" t="s">
        <v>724</v>
      </c>
      <c r="E41" s="313">
        <v>24023.7</v>
      </c>
      <c r="F41" s="327">
        <v>120.72</v>
      </c>
      <c r="G41" s="318" t="s">
        <v>966</v>
      </c>
      <c r="H41" s="318"/>
      <c r="I41" s="318"/>
    </row>
    <row r="42" spans="2:11" ht="14.25" customHeight="1" x14ac:dyDescent="0.25">
      <c r="B42" s="323">
        <v>8428</v>
      </c>
      <c r="C42" s="322" t="s">
        <v>965</v>
      </c>
      <c r="D42" s="314" t="s">
        <v>724</v>
      </c>
      <c r="E42" s="313">
        <v>608.23</v>
      </c>
      <c r="F42" s="327">
        <v>2285.06</v>
      </c>
      <c r="G42" s="318" t="s">
        <v>964</v>
      </c>
      <c r="H42" s="318"/>
      <c r="I42" s="318"/>
    </row>
    <row r="43" spans="2:11" ht="14.25" customHeight="1" x14ac:dyDescent="0.25">
      <c r="B43" s="323">
        <v>8431</v>
      </c>
      <c r="C43" s="322" t="s">
        <v>963</v>
      </c>
      <c r="D43" s="314" t="s">
        <v>724</v>
      </c>
      <c r="E43" s="313">
        <v>162315.98000000001</v>
      </c>
      <c r="F43" s="327">
        <v>500</v>
      </c>
      <c r="G43" s="318" t="s">
        <v>962</v>
      </c>
      <c r="H43" s="318"/>
      <c r="I43" s="318"/>
    </row>
    <row r="44" spans="2:11" ht="14.25" customHeight="1" x14ac:dyDescent="0.25">
      <c r="B44" s="323">
        <v>8431</v>
      </c>
      <c r="C44" s="322" t="s">
        <v>961</v>
      </c>
      <c r="D44" s="314" t="s">
        <v>724</v>
      </c>
      <c r="E44" s="313">
        <v>156545.32</v>
      </c>
      <c r="F44" s="327">
        <v>5000</v>
      </c>
      <c r="G44" s="318" t="s">
        <v>927</v>
      </c>
      <c r="H44" s="318"/>
      <c r="I44" s="318"/>
    </row>
    <row r="45" spans="2:11" ht="14.25" customHeight="1" x14ac:dyDescent="0.25">
      <c r="B45" s="323">
        <v>8431</v>
      </c>
      <c r="C45" s="322" t="s">
        <v>955</v>
      </c>
      <c r="D45" s="314" t="s">
        <v>724</v>
      </c>
      <c r="E45" s="313">
        <v>6288.07</v>
      </c>
      <c r="F45" s="327">
        <v>1142.53</v>
      </c>
      <c r="G45" s="318" t="s">
        <v>960</v>
      </c>
      <c r="H45" s="318"/>
      <c r="I45" s="318"/>
    </row>
    <row r="46" spans="2:11" ht="14.25" customHeight="1" x14ac:dyDescent="0.25">
      <c r="B46" s="323">
        <v>8431</v>
      </c>
      <c r="C46" s="322" t="s">
        <v>955</v>
      </c>
      <c r="D46" s="314" t="s">
        <v>724</v>
      </c>
      <c r="E46" s="313">
        <v>100</v>
      </c>
      <c r="F46" s="327">
        <v>15138</v>
      </c>
      <c r="G46" s="318" t="s">
        <v>959</v>
      </c>
      <c r="H46" s="318"/>
      <c r="I46" s="318"/>
    </row>
    <row r="47" spans="2:11" ht="14.25" customHeight="1" x14ac:dyDescent="0.25">
      <c r="B47" s="323">
        <v>8431</v>
      </c>
      <c r="C47" s="322" t="s">
        <v>949</v>
      </c>
      <c r="D47" s="314" t="s">
        <v>724</v>
      </c>
      <c r="E47" s="313">
        <v>225527.38</v>
      </c>
      <c r="F47" s="327">
        <v>13081.9</v>
      </c>
      <c r="G47" s="318" t="s">
        <v>958</v>
      </c>
      <c r="H47" s="318"/>
      <c r="I47" s="318"/>
    </row>
    <row r="48" spans="2:11" ht="14.25" customHeight="1" x14ac:dyDescent="0.25">
      <c r="B48" s="323">
        <v>8432</v>
      </c>
      <c r="C48" s="322" t="s">
        <v>957</v>
      </c>
      <c r="D48" s="314" t="s">
        <v>724</v>
      </c>
      <c r="E48" s="313">
        <v>2505.6</v>
      </c>
      <c r="F48" s="327">
        <v>7591.64</v>
      </c>
      <c r="G48" s="318" t="s">
        <v>956</v>
      </c>
      <c r="H48" s="318"/>
      <c r="I48" s="318"/>
    </row>
    <row r="49" spans="2:9" ht="14.25" customHeight="1" x14ac:dyDescent="0.25">
      <c r="B49" s="323">
        <v>8432</v>
      </c>
      <c r="C49" s="322" t="s">
        <v>955</v>
      </c>
      <c r="D49" s="314" t="s">
        <v>724</v>
      </c>
      <c r="E49" s="313">
        <v>500</v>
      </c>
      <c r="F49" s="327">
        <v>1200</v>
      </c>
      <c r="G49" s="318" t="s">
        <v>873</v>
      </c>
      <c r="H49" s="318"/>
      <c r="I49" s="318"/>
    </row>
    <row r="50" spans="2:9" ht="14.25" customHeight="1" x14ac:dyDescent="0.25">
      <c r="B50" s="323">
        <v>8432</v>
      </c>
      <c r="C50" s="322" t="s">
        <v>954</v>
      </c>
      <c r="D50" s="314" t="s">
        <v>724</v>
      </c>
      <c r="E50" s="313">
        <v>1856</v>
      </c>
      <c r="F50" s="331">
        <v>32697.37</v>
      </c>
      <c r="G50" s="336" t="s">
        <v>953</v>
      </c>
      <c r="H50" s="318"/>
      <c r="I50" s="318"/>
    </row>
    <row r="51" spans="2:9" ht="14.25" customHeight="1" x14ac:dyDescent="0.25">
      <c r="B51" s="323">
        <v>8432</v>
      </c>
      <c r="C51" s="322" t="s">
        <v>952</v>
      </c>
      <c r="D51" s="314" t="s">
        <v>724</v>
      </c>
      <c r="E51" s="313">
        <v>3579.76</v>
      </c>
      <c r="F51" s="327">
        <v>4732.22</v>
      </c>
      <c r="G51" s="318" t="s">
        <v>951</v>
      </c>
      <c r="H51" s="318"/>
      <c r="I51" s="318"/>
    </row>
    <row r="52" spans="2:9" ht="14.25" customHeight="1" x14ac:dyDescent="0.25">
      <c r="B52" s="323">
        <v>8432</v>
      </c>
      <c r="C52" s="322" t="s">
        <v>949</v>
      </c>
      <c r="D52" s="314" t="s">
        <v>724</v>
      </c>
      <c r="E52" s="313">
        <v>400418.24</v>
      </c>
      <c r="F52" s="331">
        <v>124119.52</v>
      </c>
      <c r="G52" s="336" t="s">
        <v>950</v>
      </c>
      <c r="H52" s="318"/>
      <c r="I52" s="318"/>
    </row>
    <row r="53" spans="2:9" ht="14.25" customHeight="1" x14ac:dyDescent="0.25">
      <c r="B53" s="323">
        <v>8432</v>
      </c>
      <c r="C53" s="322" t="s">
        <v>949</v>
      </c>
      <c r="D53" s="314" t="s">
        <v>724</v>
      </c>
      <c r="E53" s="313">
        <v>200000</v>
      </c>
      <c r="F53" s="327">
        <v>3427.59</v>
      </c>
      <c r="G53" s="318" t="s">
        <v>948</v>
      </c>
      <c r="H53" s="318"/>
      <c r="I53" s="318"/>
    </row>
    <row r="54" spans="2:9" ht="14.25" customHeight="1" x14ac:dyDescent="0.25">
      <c r="B54" s="323">
        <v>8432</v>
      </c>
      <c r="C54" s="322" t="s">
        <v>947</v>
      </c>
      <c r="D54" s="314" t="s">
        <v>724</v>
      </c>
      <c r="E54" s="313">
        <v>3100</v>
      </c>
      <c r="F54" s="327">
        <v>4487.2299999999996</v>
      </c>
      <c r="G54" s="318" t="s">
        <v>946</v>
      </c>
      <c r="H54" s="318"/>
      <c r="I54" s="318"/>
    </row>
    <row r="55" spans="2:9" ht="14.25" customHeight="1" x14ac:dyDescent="0.25">
      <c r="B55" s="323"/>
      <c r="C55" s="322"/>
      <c r="F55" s="327">
        <v>12767.75</v>
      </c>
      <c r="G55" s="318" t="s">
        <v>945</v>
      </c>
      <c r="H55" s="318"/>
      <c r="I55" s="318"/>
    </row>
    <row r="56" spans="2:9" ht="14.25" customHeight="1" x14ac:dyDescent="0.25">
      <c r="B56" s="323"/>
      <c r="C56" s="322"/>
      <c r="F56" s="331">
        <v>10000</v>
      </c>
      <c r="G56" s="336" t="s">
        <v>944</v>
      </c>
      <c r="H56" s="318"/>
      <c r="I56" s="318"/>
    </row>
    <row r="57" spans="2:9" ht="14.25" customHeight="1" x14ac:dyDescent="0.25">
      <c r="B57" s="323"/>
      <c r="C57" s="322"/>
      <c r="F57" s="331">
        <v>11530.19</v>
      </c>
      <c r="G57" s="336" t="s">
        <v>943</v>
      </c>
      <c r="H57" s="318"/>
      <c r="I57" s="318"/>
    </row>
    <row r="58" spans="2:9" ht="14.25" customHeight="1" x14ac:dyDescent="0.25">
      <c r="B58" s="323"/>
      <c r="C58" s="322"/>
      <c r="F58" s="327">
        <v>12901.89</v>
      </c>
      <c r="G58" s="318" t="s">
        <v>942</v>
      </c>
      <c r="H58" s="318"/>
      <c r="I58" s="318"/>
    </row>
    <row r="59" spans="2:9" ht="14.25" customHeight="1" x14ac:dyDescent="0.25">
      <c r="B59" s="323"/>
      <c r="C59" s="322"/>
      <c r="F59" s="327">
        <v>2455.2399999999998</v>
      </c>
      <c r="G59" s="318" t="s">
        <v>941</v>
      </c>
      <c r="H59" s="318"/>
      <c r="I59" s="318"/>
    </row>
    <row r="60" spans="2:9" ht="14.25" customHeight="1" x14ac:dyDescent="0.25">
      <c r="B60" s="323"/>
      <c r="C60" s="322"/>
      <c r="F60" s="331">
        <v>15620.34</v>
      </c>
      <c r="G60" s="336" t="s">
        <v>940</v>
      </c>
      <c r="H60" s="336"/>
      <c r="I60" s="318"/>
    </row>
    <row r="61" spans="2:9" ht="14.25" customHeight="1" x14ac:dyDescent="0.25">
      <c r="B61" s="323"/>
      <c r="C61" s="322"/>
      <c r="F61" s="327">
        <v>713041.77</v>
      </c>
      <c r="G61" s="335" t="s">
        <v>939</v>
      </c>
      <c r="H61" s="318"/>
      <c r="I61" s="318"/>
    </row>
    <row r="62" spans="2:9" ht="14.25" customHeight="1" x14ac:dyDescent="0.25">
      <c r="B62" s="323"/>
      <c r="C62" s="322"/>
      <c r="F62" s="327">
        <v>22854.41</v>
      </c>
      <c r="G62" s="318" t="s">
        <v>938</v>
      </c>
      <c r="H62" s="318"/>
      <c r="I62" s="318"/>
    </row>
    <row r="63" spans="2:9" ht="14.25" customHeight="1" x14ac:dyDescent="0.25">
      <c r="B63" s="323"/>
      <c r="C63" s="322"/>
      <c r="F63" s="334">
        <v>10896.6</v>
      </c>
      <c r="G63" s="318" t="s">
        <v>937</v>
      </c>
      <c r="H63" s="318"/>
      <c r="I63" s="318"/>
    </row>
    <row r="64" spans="2:9" ht="14.25" customHeight="1" x14ac:dyDescent="0.25">
      <c r="B64" s="323"/>
      <c r="C64" s="322"/>
      <c r="F64" s="327">
        <v>20548.919999999998</v>
      </c>
      <c r="G64" s="318" t="s">
        <v>936</v>
      </c>
      <c r="H64" s="318"/>
      <c r="I64" s="318"/>
    </row>
    <row r="65" spans="2:9" ht="14.25" customHeight="1" x14ac:dyDescent="0.25">
      <c r="B65" s="323"/>
      <c r="C65" s="322"/>
      <c r="F65" s="333">
        <v>89104.24</v>
      </c>
      <c r="G65" s="318" t="s">
        <v>935</v>
      </c>
      <c r="H65" s="318"/>
      <c r="I65" s="318"/>
    </row>
    <row r="66" spans="2:9" ht="14.25" customHeight="1" x14ac:dyDescent="0.25">
      <c r="B66" s="323"/>
      <c r="C66" s="322"/>
      <c r="F66" s="333">
        <v>2255.5300000000002</v>
      </c>
      <c r="G66" s="318" t="s">
        <v>930</v>
      </c>
      <c r="H66" s="318"/>
      <c r="I66" s="318"/>
    </row>
    <row r="67" spans="2:9" ht="14.25" customHeight="1" x14ac:dyDescent="0.25">
      <c r="B67" s="323"/>
      <c r="C67" s="322"/>
      <c r="F67" s="327">
        <v>10000</v>
      </c>
      <c r="G67" s="318" t="s">
        <v>912</v>
      </c>
      <c r="H67" s="318"/>
      <c r="I67" s="318"/>
    </row>
    <row r="68" spans="2:9" ht="14.25" customHeight="1" x14ac:dyDescent="0.25">
      <c r="B68" s="323"/>
      <c r="C68" s="322"/>
      <c r="F68" s="327">
        <v>54613.5</v>
      </c>
      <c r="G68" s="318" t="s">
        <v>934</v>
      </c>
      <c r="H68" s="318"/>
      <c r="I68" s="318"/>
    </row>
    <row r="69" spans="2:9" ht="14.25" customHeight="1" x14ac:dyDescent="0.25">
      <c r="B69" s="323"/>
      <c r="C69" s="322"/>
      <c r="F69" s="327">
        <v>13510.89</v>
      </c>
      <c r="G69" s="318" t="s">
        <v>933</v>
      </c>
      <c r="H69" s="318"/>
      <c r="I69" s="318"/>
    </row>
    <row r="70" spans="2:9" ht="14.25" customHeight="1" x14ac:dyDescent="0.25">
      <c r="B70" s="323"/>
      <c r="C70" s="322"/>
      <c r="F70" s="327">
        <v>5429.38</v>
      </c>
      <c r="G70" s="318" t="s">
        <v>932</v>
      </c>
      <c r="H70" s="318"/>
      <c r="I70" s="318"/>
    </row>
    <row r="71" spans="2:9" ht="14.25" customHeight="1" x14ac:dyDescent="0.25">
      <c r="B71" s="323"/>
      <c r="C71" s="322"/>
      <c r="F71" s="327">
        <v>2759.92</v>
      </c>
      <c r="G71" s="318" t="s">
        <v>931</v>
      </c>
      <c r="H71" s="318"/>
      <c r="I71" s="318"/>
    </row>
    <row r="72" spans="2:9" ht="14.25" customHeight="1" x14ac:dyDescent="0.25">
      <c r="B72" s="323"/>
      <c r="C72" s="322"/>
      <c r="F72" s="327">
        <v>2255.5300000000002</v>
      </c>
      <c r="G72" s="318" t="s">
        <v>930</v>
      </c>
      <c r="H72" s="318"/>
      <c r="I72" s="318"/>
    </row>
    <row r="73" spans="2:9" ht="14.25" customHeight="1" x14ac:dyDescent="0.25">
      <c r="B73" s="323"/>
      <c r="C73" s="322"/>
      <c r="F73" s="327">
        <v>11266.85</v>
      </c>
      <c r="G73" s="318" t="s">
        <v>929</v>
      </c>
      <c r="H73" s="318"/>
      <c r="I73" s="318"/>
    </row>
    <row r="74" spans="2:9" ht="14.25" customHeight="1" x14ac:dyDescent="0.25">
      <c r="B74" s="323"/>
      <c r="C74" s="322"/>
      <c r="F74" s="327">
        <v>41301.800000000003</v>
      </c>
      <c r="G74" s="318" t="s">
        <v>928</v>
      </c>
      <c r="H74" s="318"/>
      <c r="I74" s="318"/>
    </row>
    <row r="75" spans="2:9" ht="14.25" customHeight="1" x14ac:dyDescent="0.25">
      <c r="B75" s="323"/>
      <c r="C75" s="322"/>
      <c r="F75" s="327">
        <v>2000</v>
      </c>
      <c r="G75" s="318" t="s">
        <v>881</v>
      </c>
      <c r="H75" s="318"/>
      <c r="I75" s="318"/>
    </row>
    <row r="76" spans="2:9" ht="14.25" customHeight="1" x14ac:dyDescent="0.25">
      <c r="B76" s="323"/>
      <c r="C76" s="322"/>
      <c r="F76" s="327">
        <v>1863.94</v>
      </c>
      <c r="G76" s="318" t="s">
        <v>927</v>
      </c>
      <c r="H76" s="318"/>
      <c r="I76" s="318"/>
    </row>
    <row r="77" spans="2:9" ht="14.25" customHeight="1" x14ac:dyDescent="0.25">
      <c r="B77" s="323"/>
      <c r="C77" s="322"/>
      <c r="F77" s="327">
        <v>619.20000000000005</v>
      </c>
      <c r="G77" s="318" t="s">
        <v>926</v>
      </c>
      <c r="H77" s="318"/>
      <c r="I77" s="318"/>
    </row>
    <row r="78" spans="2:9" ht="14.25" customHeight="1" x14ac:dyDescent="0.25">
      <c r="B78" s="323"/>
      <c r="C78" s="322"/>
      <c r="F78" s="327">
        <v>5000</v>
      </c>
      <c r="G78" s="318" t="s">
        <v>883</v>
      </c>
      <c r="H78" s="318"/>
      <c r="I78" s="318"/>
    </row>
    <row r="79" spans="2:9" ht="14.25" customHeight="1" x14ac:dyDescent="0.25">
      <c r="B79" s="323"/>
      <c r="C79" s="322"/>
      <c r="F79" s="327">
        <v>1500</v>
      </c>
      <c r="G79" s="318" t="s">
        <v>903</v>
      </c>
      <c r="H79" s="318"/>
      <c r="I79" s="318"/>
    </row>
    <row r="80" spans="2:9" ht="14.25" customHeight="1" x14ac:dyDescent="0.25">
      <c r="B80" s="323"/>
      <c r="C80" s="322"/>
      <c r="F80" s="327">
        <v>1217.73</v>
      </c>
      <c r="G80" s="318" t="s">
        <v>925</v>
      </c>
      <c r="H80" s="318"/>
      <c r="I80" s="318"/>
    </row>
    <row r="81" spans="2:9" ht="14.25" customHeight="1" x14ac:dyDescent="0.25">
      <c r="B81" s="323"/>
      <c r="C81" s="322"/>
      <c r="F81" s="327">
        <v>2285.06</v>
      </c>
      <c r="G81" s="318" t="s">
        <v>924</v>
      </c>
      <c r="H81" s="318"/>
      <c r="I81" s="318"/>
    </row>
    <row r="82" spans="2:9" ht="14.25" customHeight="1" x14ac:dyDescent="0.25">
      <c r="B82" s="323"/>
      <c r="C82" s="322"/>
      <c r="F82" s="327">
        <v>1300</v>
      </c>
      <c r="G82" s="318" t="s">
        <v>873</v>
      </c>
      <c r="H82" s="318"/>
      <c r="I82" s="318"/>
    </row>
    <row r="83" spans="2:9" ht="14.25" customHeight="1" x14ac:dyDescent="0.25">
      <c r="B83" s="323"/>
      <c r="C83" s="322"/>
      <c r="F83" s="327">
        <v>50780.84</v>
      </c>
      <c r="G83" s="318" t="s">
        <v>923</v>
      </c>
      <c r="H83" s="318"/>
      <c r="I83" s="318"/>
    </row>
    <row r="84" spans="2:9" ht="14.25" customHeight="1" x14ac:dyDescent="0.25">
      <c r="B84" s="323"/>
      <c r="C84" s="322"/>
      <c r="F84" s="327">
        <v>25000</v>
      </c>
      <c r="G84" s="318" t="s">
        <v>910</v>
      </c>
      <c r="H84" s="318"/>
      <c r="I84" s="318"/>
    </row>
    <row r="85" spans="2:9" ht="14.25" customHeight="1" x14ac:dyDescent="0.25">
      <c r="B85" s="323"/>
      <c r="C85" s="322"/>
      <c r="F85" s="331">
        <v>15000</v>
      </c>
      <c r="G85" s="318" t="s">
        <v>910</v>
      </c>
      <c r="H85" s="318"/>
      <c r="I85" s="318"/>
    </row>
    <row r="86" spans="2:9" ht="14.25" customHeight="1" x14ac:dyDescent="0.25">
      <c r="B86" s="323"/>
      <c r="C86" s="322"/>
      <c r="F86" s="327">
        <v>3188.26</v>
      </c>
      <c r="G86" s="318" t="s">
        <v>922</v>
      </c>
      <c r="H86" s="318"/>
      <c r="I86" s="318"/>
    </row>
    <row r="87" spans="2:9" ht="14.25" customHeight="1" x14ac:dyDescent="0.25">
      <c r="B87" s="323"/>
      <c r="C87" s="322"/>
      <c r="F87" s="327">
        <v>3188.26</v>
      </c>
      <c r="G87" s="318" t="s">
        <v>921</v>
      </c>
      <c r="H87" s="318"/>
      <c r="I87" s="318"/>
    </row>
    <row r="88" spans="2:9" ht="14.25" customHeight="1" x14ac:dyDescent="0.25">
      <c r="B88" s="323"/>
      <c r="C88" s="322"/>
      <c r="F88" s="327">
        <v>10098.959999999999</v>
      </c>
      <c r="G88" s="318" t="s">
        <v>920</v>
      </c>
      <c r="H88" s="318"/>
      <c r="I88" s="318"/>
    </row>
    <row r="89" spans="2:9" ht="14.25" customHeight="1" x14ac:dyDescent="0.25">
      <c r="B89" s="323"/>
      <c r="C89" s="322"/>
      <c r="F89" s="327">
        <v>662575.37</v>
      </c>
      <c r="G89" s="318" t="s">
        <v>919</v>
      </c>
      <c r="H89" s="318"/>
      <c r="I89" s="318"/>
    </row>
    <row r="90" spans="2:9" ht="14.25" customHeight="1" x14ac:dyDescent="0.25">
      <c r="B90" s="323"/>
      <c r="C90" s="322"/>
      <c r="F90" s="327">
        <v>8167.14</v>
      </c>
      <c r="G90" s="318" t="s">
        <v>918</v>
      </c>
      <c r="H90" s="318"/>
      <c r="I90" s="318"/>
    </row>
    <row r="91" spans="2:9" ht="14.25" customHeight="1" x14ac:dyDescent="0.25">
      <c r="B91" s="323"/>
      <c r="C91" s="322"/>
      <c r="F91" s="327">
        <v>80760.95</v>
      </c>
      <c r="G91" s="318" t="s">
        <v>917</v>
      </c>
      <c r="H91" s="318"/>
      <c r="I91" s="318"/>
    </row>
    <row r="92" spans="2:9" ht="14.25" customHeight="1" x14ac:dyDescent="0.25">
      <c r="B92" s="323"/>
      <c r="C92" s="322"/>
      <c r="F92" s="327">
        <v>1227.6199999999999</v>
      </c>
      <c r="G92" s="318" t="s">
        <v>916</v>
      </c>
      <c r="H92" s="318"/>
      <c r="I92" s="318"/>
    </row>
    <row r="93" spans="2:9" ht="14.25" customHeight="1" x14ac:dyDescent="0.25">
      <c r="B93" s="323"/>
      <c r="C93" s="322"/>
      <c r="F93" s="331">
        <v>5800</v>
      </c>
      <c r="G93" s="318" t="s">
        <v>915</v>
      </c>
      <c r="H93" s="332"/>
      <c r="I93" s="318"/>
    </row>
    <row r="94" spans="2:9" ht="14.25" customHeight="1" x14ac:dyDescent="0.25">
      <c r="B94" s="323"/>
      <c r="C94" s="322"/>
      <c r="F94" s="327">
        <v>3081.96</v>
      </c>
      <c r="G94" s="318" t="s">
        <v>877</v>
      </c>
      <c r="H94" s="318"/>
      <c r="I94" s="318"/>
    </row>
    <row r="95" spans="2:9" ht="14.25" customHeight="1" x14ac:dyDescent="0.25">
      <c r="B95" s="323"/>
      <c r="C95" s="322"/>
      <c r="F95" s="327">
        <v>2895.38</v>
      </c>
      <c r="G95" s="318" t="s">
        <v>914</v>
      </c>
      <c r="H95" s="318"/>
      <c r="I95" s="318"/>
    </row>
    <row r="96" spans="2:9" ht="15.75" customHeight="1" x14ac:dyDescent="0.25">
      <c r="B96" s="323"/>
      <c r="C96" s="322"/>
      <c r="F96" s="327">
        <v>751.68</v>
      </c>
      <c r="G96" s="318" t="s">
        <v>913</v>
      </c>
      <c r="H96" s="318"/>
      <c r="I96" s="318"/>
    </row>
    <row r="97" spans="2:9" ht="11.25" customHeight="1" x14ac:dyDescent="0.25">
      <c r="B97" s="323"/>
      <c r="C97" s="322"/>
      <c r="F97" s="327">
        <v>7306.75</v>
      </c>
      <c r="G97" s="318" t="s">
        <v>912</v>
      </c>
      <c r="H97" s="318"/>
      <c r="I97" s="318"/>
    </row>
    <row r="98" spans="2:9" ht="14.25" customHeight="1" x14ac:dyDescent="0.25">
      <c r="B98" s="323"/>
      <c r="C98" s="322"/>
      <c r="F98" s="331">
        <v>39245.699999999997</v>
      </c>
      <c r="G98" s="318" t="s">
        <v>911</v>
      </c>
      <c r="H98" s="318"/>
      <c r="I98" s="318"/>
    </row>
    <row r="99" spans="2:9" ht="12.75" customHeight="1" x14ac:dyDescent="0.25">
      <c r="B99" s="323"/>
      <c r="C99" s="322"/>
      <c r="F99" s="327">
        <v>14612.92</v>
      </c>
      <c r="G99" s="318" t="s">
        <v>910</v>
      </c>
      <c r="H99" s="318"/>
      <c r="I99" s="318"/>
    </row>
    <row r="100" spans="2:9" ht="15.75" customHeight="1" x14ac:dyDescent="0.25">
      <c r="B100" s="323"/>
      <c r="C100" s="322"/>
      <c r="F100" s="327">
        <v>13352.83</v>
      </c>
      <c r="G100" s="318" t="s">
        <v>909</v>
      </c>
      <c r="H100" s="318"/>
      <c r="I100" s="318"/>
    </row>
    <row r="101" spans="2:9" ht="15.75" customHeight="1" x14ac:dyDescent="0.25">
      <c r="B101" s="323"/>
      <c r="C101" s="322"/>
      <c r="F101" s="327">
        <v>40865.949999999997</v>
      </c>
      <c r="G101" s="318" t="s">
        <v>892</v>
      </c>
      <c r="H101" s="318"/>
      <c r="I101" s="318"/>
    </row>
    <row r="102" spans="2:9" ht="12.75" customHeight="1" x14ac:dyDescent="0.25">
      <c r="B102" s="323"/>
      <c r="C102" s="322"/>
      <c r="F102" s="327">
        <v>11218.04</v>
      </c>
      <c r="G102" s="318" t="s">
        <v>908</v>
      </c>
      <c r="H102" s="318"/>
      <c r="I102" s="318"/>
    </row>
    <row r="103" spans="2:9" ht="12.75" customHeight="1" x14ac:dyDescent="0.25">
      <c r="B103" s="323"/>
      <c r="C103" s="322"/>
      <c r="F103" s="327">
        <v>2455.2399999999998</v>
      </c>
      <c r="G103" s="318" t="s">
        <v>907</v>
      </c>
      <c r="H103" s="318"/>
      <c r="I103" s="318"/>
    </row>
    <row r="104" spans="2:9" ht="12.75" customHeight="1" x14ac:dyDescent="0.25">
      <c r="B104" s="323"/>
      <c r="C104" s="322"/>
      <c r="F104" s="327">
        <v>16475.63</v>
      </c>
      <c r="G104" s="318" t="s">
        <v>906</v>
      </c>
      <c r="H104" s="318"/>
      <c r="I104" s="318"/>
    </row>
    <row r="105" spans="2:9" ht="14.25" customHeight="1" x14ac:dyDescent="0.25">
      <c r="B105" s="323"/>
      <c r="C105" s="322"/>
      <c r="F105" s="327">
        <v>2019.75</v>
      </c>
      <c r="G105" s="318" t="s">
        <v>905</v>
      </c>
      <c r="H105" s="318"/>
      <c r="I105" s="318"/>
    </row>
    <row r="106" spans="2:9" ht="15.75" customHeight="1" x14ac:dyDescent="0.25">
      <c r="B106" s="323"/>
      <c r="C106" s="322"/>
      <c r="F106" s="327">
        <v>10323.530000000001</v>
      </c>
      <c r="G106" s="318" t="s">
        <v>904</v>
      </c>
      <c r="H106" s="318"/>
      <c r="I106" s="318"/>
    </row>
    <row r="107" spans="2:9" ht="15.75" customHeight="1" x14ac:dyDescent="0.25">
      <c r="B107" s="323"/>
      <c r="C107" s="322"/>
      <c r="F107" s="327">
        <v>7000</v>
      </c>
      <c r="G107" s="318" t="s">
        <v>883</v>
      </c>
      <c r="H107" s="318"/>
      <c r="I107" s="330"/>
    </row>
    <row r="108" spans="2:9" ht="15.75" customHeight="1" x14ac:dyDescent="0.25">
      <c r="B108" s="323"/>
      <c r="C108" s="322"/>
      <c r="F108" s="327">
        <v>520.72</v>
      </c>
      <c r="G108" s="318" t="s">
        <v>903</v>
      </c>
      <c r="H108" s="318"/>
      <c r="I108" s="318"/>
    </row>
    <row r="109" spans="2:9" ht="15.75" customHeight="1" x14ac:dyDescent="0.25">
      <c r="B109" s="323"/>
      <c r="C109" s="322"/>
      <c r="F109" s="327">
        <v>2000</v>
      </c>
      <c r="G109" s="318" t="s">
        <v>881</v>
      </c>
      <c r="H109" s="318"/>
      <c r="I109" s="318"/>
    </row>
    <row r="110" spans="2:9" ht="15.75" customHeight="1" x14ac:dyDescent="0.25">
      <c r="B110" s="323"/>
      <c r="C110" s="322"/>
      <c r="F110" s="327">
        <v>6628.58</v>
      </c>
      <c r="G110" s="318" t="s">
        <v>902</v>
      </c>
      <c r="H110" s="318"/>
      <c r="I110" s="318"/>
    </row>
    <row r="111" spans="2:9" ht="15.75" customHeight="1" x14ac:dyDescent="0.25">
      <c r="B111" s="323"/>
      <c r="C111" s="322"/>
      <c r="F111" s="327">
        <v>4039.58</v>
      </c>
      <c r="G111" s="318" t="s">
        <v>901</v>
      </c>
      <c r="H111" s="318"/>
      <c r="I111" s="318"/>
    </row>
    <row r="112" spans="2:9" ht="15.75" customHeight="1" x14ac:dyDescent="0.25">
      <c r="B112" s="323"/>
      <c r="C112" s="322"/>
      <c r="F112" s="327">
        <v>1120</v>
      </c>
      <c r="G112" s="318" t="s">
        <v>899</v>
      </c>
      <c r="H112" s="318"/>
      <c r="I112" s="318"/>
    </row>
    <row r="113" spans="2:9" ht="15.75" customHeight="1" x14ac:dyDescent="0.25">
      <c r="B113" s="323"/>
      <c r="C113" s="322"/>
      <c r="F113" s="327">
        <v>5049.4799999999996</v>
      </c>
      <c r="G113" s="318" t="s">
        <v>900</v>
      </c>
      <c r="H113" s="318"/>
      <c r="I113" s="318"/>
    </row>
    <row r="114" spans="2:9" ht="15.75" customHeight="1" x14ac:dyDescent="0.25">
      <c r="B114" s="323"/>
      <c r="C114" s="322"/>
      <c r="F114" s="327">
        <v>1000</v>
      </c>
      <c r="G114" s="318" t="s">
        <v>899</v>
      </c>
      <c r="H114" s="318"/>
      <c r="I114" s="318"/>
    </row>
    <row r="115" spans="2:9" ht="15.75" customHeight="1" x14ac:dyDescent="0.25">
      <c r="B115" s="323"/>
      <c r="C115" s="322"/>
      <c r="F115" s="327">
        <v>3235.94</v>
      </c>
      <c r="G115" s="318" t="s">
        <v>898</v>
      </c>
      <c r="H115" s="318"/>
      <c r="I115" s="318"/>
    </row>
    <row r="116" spans="2:9" ht="15.75" customHeight="1" x14ac:dyDescent="0.25">
      <c r="B116" s="323"/>
      <c r="C116" s="322"/>
      <c r="F116" s="327">
        <v>89104.24</v>
      </c>
      <c r="G116" s="318" t="s">
        <v>897</v>
      </c>
      <c r="H116" s="318"/>
      <c r="I116" s="318"/>
    </row>
    <row r="117" spans="2:9" ht="15.75" customHeight="1" x14ac:dyDescent="0.25">
      <c r="B117" s="323"/>
      <c r="C117" s="322"/>
      <c r="F117" s="327">
        <v>10000</v>
      </c>
      <c r="G117" s="318" t="s">
        <v>885</v>
      </c>
      <c r="H117" s="318"/>
      <c r="I117" s="318"/>
    </row>
    <row r="118" spans="2:9" ht="15.75" customHeight="1" x14ac:dyDescent="0.25">
      <c r="B118" s="323"/>
      <c r="C118" s="322"/>
      <c r="F118" s="327">
        <v>95054.92</v>
      </c>
      <c r="G118" s="318" t="s">
        <v>896</v>
      </c>
      <c r="H118" s="318"/>
      <c r="I118" s="318"/>
    </row>
    <row r="119" spans="2:9" ht="13.5" customHeight="1" x14ac:dyDescent="0.25">
      <c r="B119" s="323"/>
      <c r="C119" s="322"/>
      <c r="F119" s="327">
        <v>1450</v>
      </c>
      <c r="G119" s="318" t="s">
        <v>873</v>
      </c>
      <c r="H119" s="318"/>
      <c r="I119" s="318"/>
    </row>
    <row r="120" spans="2:9" ht="13.5" customHeight="1" x14ac:dyDescent="0.25">
      <c r="B120" s="323"/>
      <c r="C120" s="322"/>
      <c r="F120" s="327">
        <v>10173.290000000001</v>
      </c>
      <c r="G120" s="318" t="s">
        <v>895</v>
      </c>
      <c r="H120" s="318"/>
      <c r="I120" s="318"/>
    </row>
    <row r="121" spans="2:9" ht="13.5" customHeight="1" x14ac:dyDescent="0.25">
      <c r="B121" s="323"/>
      <c r="C121" s="322"/>
      <c r="F121" s="327">
        <v>5982.97</v>
      </c>
      <c r="G121" s="318" t="s">
        <v>894</v>
      </c>
      <c r="H121" s="318"/>
      <c r="I121" s="318"/>
    </row>
    <row r="122" spans="2:9" ht="13.5" customHeight="1" x14ac:dyDescent="0.25">
      <c r="B122" s="323"/>
      <c r="C122" s="322"/>
      <c r="F122" s="327">
        <v>15138</v>
      </c>
      <c r="G122" s="318" t="s">
        <v>893</v>
      </c>
      <c r="H122" s="318"/>
      <c r="I122" s="318"/>
    </row>
    <row r="123" spans="2:9" ht="13.5" customHeight="1" x14ac:dyDescent="0.25">
      <c r="B123" s="323"/>
      <c r="C123" s="322"/>
      <c r="F123" s="327">
        <v>6000</v>
      </c>
      <c r="G123" s="318" t="s">
        <v>892</v>
      </c>
      <c r="H123" s="318"/>
      <c r="I123" s="318"/>
    </row>
    <row r="124" spans="2:9" ht="13.5" customHeight="1" x14ac:dyDescent="0.25">
      <c r="B124" s="323"/>
      <c r="C124" s="322"/>
      <c r="F124" s="327">
        <v>36120.15</v>
      </c>
      <c r="G124" s="318" t="s">
        <v>891</v>
      </c>
      <c r="H124" s="318"/>
      <c r="I124" s="318"/>
    </row>
    <row r="125" spans="2:9" ht="13.5" customHeight="1" x14ac:dyDescent="0.25">
      <c r="B125" s="323"/>
      <c r="C125" s="322"/>
      <c r="F125" s="327">
        <v>634866.48</v>
      </c>
      <c r="G125" s="318" t="s">
        <v>890</v>
      </c>
      <c r="H125" s="318"/>
      <c r="I125" s="318"/>
    </row>
    <row r="126" spans="2:9" ht="13.5" customHeight="1" x14ac:dyDescent="0.25">
      <c r="B126" s="323"/>
      <c r="C126" s="322"/>
      <c r="F126" s="327">
        <v>79293.100000000006</v>
      </c>
      <c r="G126" s="318" t="s">
        <v>889</v>
      </c>
      <c r="H126" s="318"/>
      <c r="I126" s="318"/>
    </row>
    <row r="127" spans="2:9" ht="13.5" customHeight="1" x14ac:dyDescent="0.25">
      <c r="B127" s="323"/>
      <c r="C127" s="322"/>
      <c r="F127" s="327">
        <v>1590.39</v>
      </c>
      <c r="G127" s="318" t="s">
        <v>888</v>
      </c>
      <c r="H127" s="318"/>
      <c r="I127" s="318"/>
    </row>
    <row r="128" spans="2:9" ht="13.5" customHeight="1" x14ac:dyDescent="0.25">
      <c r="B128" s="323"/>
      <c r="C128" s="322"/>
      <c r="F128" s="327">
        <v>3274.23</v>
      </c>
      <c r="G128" s="318" t="s">
        <v>887</v>
      </c>
      <c r="H128" s="318"/>
      <c r="I128" s="318"/>
    </row>
    <row r="129" spans="2:9" ht="13.5" customHeight="1" x14ac:dyDescent="0.25">
      <c r="B129" s="323"/>
      <c r="C129" s="322"/>
      <c r="F129" s="327">
        <v>2320</v>
      </c>
      <c r="G129" s="318" t="s">
        <v>886</v>
      </c>
      <c r="H129" s="318"/>
      <c r="I129" s="318"/>
    </row>
    <row r="130" spans="2:9" ht="13.5" customHeight="1" x14ac:dyDescent="0.25">
      <c r="B130" s="323"/>
      <c r="C130" s="322"/>
      <c r="F130" s="327">
        <v>10000</v>
      </c>
      <c r="G130" s="318" t="s">
        <v>885</v>
      </c>
      <c r="H130" s="318"/>
      <c r="I130" s="318"/>
    </row>
    <row r="131" spans="2:9" ht="13.5" customHeight="1" x14ac:dyDescent="0.25">
      <c r="B131" s="323"/>
      <c r="C131" s="322"/>
      <c r="F131" s="327">
        <v>10098.959999999999</v>
      </c>
      <c r="G131" s="318" t="s">
        <v>884</v>
      </c>
      <c r="H131" s="318"/>
      <c r="I131" s="318"/>
    </row>
    <row r="132" spans="2:9" ht="13.5" customHeight="1" x14ac:dyDescent="0.25">
      <c r="B132" s="323"/>
      <c r="C132" s="322"/>
      <c r="F132" s="327">
        <v>7345.31</v>
      </c>
      <c r="G132" s="318" t="s">
        <v>883</v>
      </c>
      <c r="H132" s="318"/>
      <c r="I132" s="318"/>
    </row>
    <row r="133" spans="2:9" ht="13.5" customHeight="1" x14ac:dyDescent="0.25">
      <c r="B133" s="323"/>
      <c r="C133" s="322"/>
      <c r="F133" s="327">
        <v>1503.68</v>
      </c>
      <c r="G133" s="318" t="s">
        <v>882</v>
      </c>
      <c r="H133" s="318"/>
      <c r="I133" s="318"/>
    </row>
    <row r="134" spans="2:9" ht="13.5" customHeight="1" x14ac:dyDescent="0.25">
      <c r="B134" s="323"/>
      <c r="C134" s="322"/>
      <c r="F134" s="327">
        <v>2811.36</v>
      </c>
      <c r="G134" s="318" t="s">
        <v>881</v>
      </c>
      <c r="H134" s="318"/>
      <c r="I134" s="318"/>
    </row>
    <row r="135" spans="2:9" ht="13.5" customHeight="1" x14ac:dyDescent="0.25">
      <c r="B135" s="323"/>
      <c r="C135" s="322"/>
      <c r="F135" s="327">
        <v>22.53</v>
      </c>
      <c r="G135" s="318" t="s">
        <v>880</v>
      </c>
      <c r="H135" s="318"/>
      <c r="I135" s="318"/>
    </row>
    <row r="136" spans="2:9" ht="13.5" customHeight="1" x14ac:dyDescent="0.25">
      <c r="B136" s="323"/>
      <c r="C136" s="322"/>
      <c r="F136" s="327">
        <v>27394.58</v>
      </c>
      <c r="G136" s="318" t="s">
        <v>879</v>
      </c>
      <c r="H136" s="318"/>
      <c r="I136" s="318"/>
    </row>
    <row r="137" spans="2:9" ht="13.5" customHeight="1" x14ac:dyDescent="0.25">
      <c r="B137" s="323"/>
      <c r="C137" s="322"/>
      <c r="F137" s="327">
        <v>2069.38</v>
      </c>
      <c r="G137" s="318" t="s">
        <v>878</v>
      </c>
      <c r="H137" s="318"/>
      <c r="I137" s="318"/>
    </row>
    <row r="138" spans="2:9" ht="13.5" customHeight="1" x14ac:dyDescent="0.25">
      <c r="B138" s="323"/>
      <c r="C138" s="322"/>
      <c r="F138" s="327">
        <v>5000</v>
      </c>
      <c r="G138" s="318" t="s">
        <v>877</v>
      </c>
      <c r="H138" s="318"/>
      <c r="I138" s="318"/>
    </row>
    <row r="139" spans="2:9" ht="13.5" customHeight="1" x14ac:dyDescent="0.25">
      <c r="B139" s="323"/>
      <c r="C139" s="322"/>
      <c r="F139" s="327">
        <v>28219.9</v>
      </c>
      <c r="G139" s="318" t="s">
        <v>876</v>
      </c>
      <c r="H139" s="318"/>
      <c r="I139" s="318"/>
    </row>
    <row r="140" spans="2:9" ht="13.5" customHeight="1" x14ac:dyDescent="0.25">
      <c r="B140" s="323"/>
      <c r="C140" s="322"/>
      <c r="F140" s="327">
        <v>8452.75</v>
      </c>
      <c r="G140" s="318" t="s">
        <v>875</v>
      </c>
      <c r="H140" s="318"/>
      <c r="I140" s="318"/>
    </row>
    <row r="141" spans="2:9" ht="13.5" customHeight="1" x14ac:dyDescent="0.25">
      <c r="B141" s="323"/>
      <c r="C141" s="322"/>
      <c r="F141" s="327">
        <v>13506.82</v>
      </c>
      <c r="G141" s="318" t="s">
        <v>874</v>
      </c>
      <c r="H141" s="318"/>
      <c r="I141" s="318"/>
    </row>
    <row r="142" spans="2:9" ht="13.5" customHeight="1" x14ac:dyDescent="0.25">
      <c r="B142" s="323"/>
      <c r="C142" s="322"/>
      <c r="F142" s="327">
        <v>600</v>
      </c>
      <c r="G142" s="318" t="s">
        <v>873</v>
      </c>
      <c r="H142" s="318"/>
      <c r="I142" s="318"/>
    </row>
    <row r="143" spans="2:9" ht="13.5" customHeight="1" x14ac:dyDescent="0.25">
      <c r="B143" s="323"/>
      <c r="C143" s="322"/>
      <c r="F143" s="327"/>
      <c r="G143" s="318"/>
      <c r="H143" s="318"/>
      <c r="I143" s="318"/>
    </row>
    <row r="144" spans="2:9" ht="13.5" customHeight="1" x14ac:dyDescent="0.25">
      <c r="B144" s="323"/>
      <c r="C144" s="322"/>
      <c r="F144" s="327"/>
      <c r="G144" s="318"/>
      <c r="H144" s="318"/>
      <c r="I144" s="318"/>
    </row>
    <row r="145" spans="2:9" ht="13.5" customHeight="1" x14ac:dyDescent="0.25">
      <c r="B145" s="323"/>
      <c r="C145" s="322"/>
      <c r="F145" s="327"/>
      <c r="G145" s="318"/>
      <c r="H145" s="318"/>
      <c r="I145" s="318"/>
    </row>
    <row r="146" spans="2:9" ht="13.5" customHeight="1" x14ac:dyDescent="0.25">
      <c r="B146" s="323"/>
      <c r="C146" s="322"/>
      <c r="F146" s="327"/>
      <c r="G146" s="318"/>
      <c r="H146" s="318"/>
      <c r="I146" s="318"/>
    </row>
    <row r="147" spans="2:9" ht="13.5" customHeight="1" x14ac:dyDescent="0.25">
      <c r="B147" s="323"/>
      <c r="C147" s="322"/>
      <c r="F147" s="327"/>
      <c r="G147" s="318"/>
      <c r="H147" s="318"/>
      <c r="I147" s="318"/>
    </row>
    <row r="148" spans="2:9" ht="13.5" customHeight="1" x14ac:dyDescent="0.25">
      <c r="B148" s="323"/>
      <c r="C148" s="322"/>
      <c r="F148" s="327"/>
      <c r="G148" s="318"/>
      <c r="H148" s="318"/>
      <c r="I148" s="318"/>
    </row>
    <row r="149" spans="2:9" ht="13.5" customHeight="1" x14ac:dyDescent="0.25">
      <c r="B149" s="323"/>
      <c r="C149" s="322"/>
      <c r="F149" s="327"/>
      <c r="G149" s="318"/>
      <c r="H149" s="318"/>
      <c r="I149" s="318"/>
    </row>
    <row r="150" spans="2:9" ht="13.5" customHeight="1" x14ac:dyDescent="0.25">
      <c r="B150" s="323"/>
      <c r="C150" s="322"/>
      <c r="F150" s="327"/>
      <c r="G150" s="318"/>
      <c r="H150" s="318"/>
      <c r="I150" s="318"/>
    </row>
    <row r="151" spans="2:9" ht="13.5" customHeight="1" x14ac:dyDescent="0.25">
      <c r="B151" s="323"/>
      <c r="C151" s="322"/>
      <c r="F151" s="327"/>
      <c r="G151" s="318"/>
      <c r="H151" s="318"/>
      <c r="I151" s="318"/>
    </row>
    <row r="152" spans="2:9" ht="13.5" customHeight="1" x14ac:dyDescent="0.25">
      <c r="B152" s="323"/>
      <c r="C152" s="322"/>
      <c r="F152" s="327"/>
      <c r="G152" s="318"/>
      <c r="H152" s="318"/>
      <c r="I152" s="318"/>
    </row>
    <row r="153" spans="2:9" ht="13.5" customHeight="1" x14ac:dyDescent="0.25">
      <c r="B153" s="323"/>
      <c r="C153" s="322"/>
      <c r="F153" s="327"/>
      <c r="G153" s="318"/>
      <c r="H153" s="318"/>
      <c r="I153" s="318"/>
    </row>
    <row r="154" spans="2:9" ht="13.5" customHeight="1" x14ac:dyDescent="0.25">
      <c r="B154" s="323"/>
      <c r="C154" s="322"/>
      <c r="F154" s="327"/>
      <c r="G154" s="318"/>
      <c r="H154" s="318"/>
      <c r="I154" s="318"/>
    </row>
    <row r="155" spans="2:9" ht="13.5" customHeight="1" x14ac:dyDescent="0.25">
      <c r="B155" s="323"/>
      <c r="C155" s="322"/>
      <c r="F155" s="327"/>
      <c r="G155" s="318"/>
      <c r="H155" s="318"/>
      <c r="I155" s="318"/>
    </row>
    <row r="156" spans="2:9" ht="13.5" customHeight="1" x14ac:dyDescent="0.25">
      <c r="B156" s="323"/>
      <c r="C156" s="322"/>
      <c r="F156" s="327"/>
      <c r="G156" s="318"/>
      <c r="H156" s="318"/>
      <c r="I156" s="318"/>
    </row>
    <row r="157" spans="2:9" ht="13.5" customHeight="1" x14ac:dyDescent="0.25">
      <c r="B157" s="323"/>
      <c r="C157" s="322"/>
      <c r="F157" s="327"/>
      <c r="G157" s="318"/>
      <c r="H157" s="318"/>
      <c r="I157" s="318"/>
    </row>
    <row r="158" spans="2:9" ht="13.5" customHeight="1" x14ac:dyDescent="0.25">
      <c r="B158" s="323"/>
      <c r="C158" s="322"/>
      <c r="F158" s="327"/>
      <c r="G158" s="318"/>
      <c r="H158" s="318"/>
      <c r="I158" s="318"/>
    </row>
    <row r="159" spans="2:9" ht="13.5" customHeight="1" x14ac:dyDescent="0.25">
      <c r="B159" s="323"/>
      <c r="C159" s="322"/>
      <c r="F159" s="327"/>
      <c r="G159" s="318"/>
      <c r="H159" s="318"/>
      <c r="I159" s="318"/>
    </row>
    <row r="160" spans="2:9" ht="13.5" customHeight="1" x14ac:dyDescent="0.25">
      <c r="B160" s="323"/>
      <c r="C160" s="322"/>
      <c r="F160" s="327"/>
      <c r="G160" s="318"/>
      <c r="H160" s="318"/>
      <c r="I160" s="318"/>
    </row>
    <row r="161" spans="2:9" ht="13.5" customHeight="1" x14ac:dyDescent="0.25">
      <c r="B161" s="323"/>
      <c r="C161" s="322"/>
      <c r="F161" s="327"/>
      <c r="G161" s="318"/>
      <c r="H161" s="318"/>
      <c r="I161" s="318"/>
    </row>
    <row r="162" spans="2:9" ht="13.5" customHeight="1" x14ac:dyDescent="0.25">
      <c r="B162" s="323"/>
      <c r="C162" s="322"/>
      <c r="F162" s="327"/>
      <c r="G162" s="318"/>
      <c r="H162" s="318"/>
      <c r="I162" s="318"/>
    </row>
    <row r="163" spans="2:9" ht="13.5" customHeight="1" x14ac:dyDescent="0.25">
      <c r="B163" s="323"/>
      <c r="C163" s="322"/>
      <c r="F163" s="327"/>
      <c r="G163" s="318"/>
      <c r="H163" s="318"/>
      <c r="I163" s="318"/>
    </row>
    <row r="164" spans="2:9" ht="13.5" customHeight="1" x14ac:dyDescent="0.25">
      <c r="B164" s="323"/>
      <c r="C164" s="322"/>
      <c r="F164" s="327"/>
      <c r="G164" s="318"/>
      <c r="H164" s="318"/>
      <c r="I164" s="318"/>
    </row>
    <row r="165" spans="2:9" ht="13.5" customHeight="1" x14ac:dyDescent="0.25">
      <c r="B165" s="323"/>
      <c r="C165" s="322"/>
      <c r="F165" s="327"/>
      <c r="G165" s="318"/>
      <c r="H165" s="318"/>
      <c r="I165" s="318"/>
    </row>
    <row r="166" spans="2:9" ht="13.5" customHeight="1" x14ac:dyDescent="0.25">
      <c r="B166" s="323"/>
      <c r="C166" s="322"/>
      <c r="F166" s="327"/>
      <c r="G166" s="318"/>
      <c r="H166" s="318"/>
      <c r="I166" s="318"/>
    </row>
    <row r="167" spans="2:9" ht="13.5" customHeight="1" x14ac:dyDescent="0.25">
      <c r="B167" s="323"/>
      <c r="C167" s="322"/>
      <c r="F167" s="327"/>
      <c r="G167" s="318"/>
      <c r="H167" s="318"/>
      <c r="I167" s="318"/>
    </row>
    <row r="168" spans="2:9" ht="13.5" customHeight="1" x14ac:dyDescent="0.25">
      <c r="B168" s="323"/>
      <c r="C168" s="322"/>
      <c r="F168" s="327"/>
      <c r="G168" s="318"/>
      <c r="H168" s="318"/>
      <c r="I168" s="318"/>
    </row>
    <row r="169" spans="2:9" ht="13.5" customHeight="1" x14ac:dyDescent="0.25">
      <c r="B169" s="323"/>
      <c r="C169" s="322"/>
      <c r="F169" s="327"/>
      <c r="G169" s="318"/>
      <c r="H169" s="318"/>
      <c r="I169" s="318"/>
    </row>
    <row r="170" spans="2:9" ht="13.5" customHeight="1" x14ac:dyDescent="0.25">
      <c r="B170" s="323"/>
      <c r="C170" s="322"/>
      <c r="F170" s="327"/>
      <c r="G170" s="318"/>
      <c r="H170" s="318"/>
      <c r="I170" s="318"/>
    </row>
    <row r="171" spans="2:9" ht="13.5" customHeight="1" x14ac:dyDescent="0.25">
      <c r="B171" s="323"/>
      <c r="C171" s="322"/>
      <c r="F171" s="327"/>
      <c r="G171" s="318"/>
      <c r="H171" s="318"/>
      <c r="I171" s="318"/>
    </row>
    <row r="172" spans="2:9" ht="13.5" customHeight="1" x14ac:dyDescent="0.25">
      <c r="B172" s="323"/>
      <c r="C172" s="322"/>
      <c r="F172" s="327"/>
      <c r="G172" s="318"/>
      <c r="H172" s="318"/>
      <c r="I172" s="318"/>
    </row>
    <row r="173" spans="2:9" ht="13.5" customHeight="1" x14ac:dyDescent="0.25">
      <c r="B173" s="323"/>
      <c r="C173" s="322"/>
      <c r="F173" s="327"/>
      <c r="G173" s="318"/>
      <c r="H173" s="318"/>
      <c r="I173" s="318"/>
    </row>
    <row r="174" spans="2:9" ht="13.5" customHeight="1" x14ac:dyDescent="0.25">
      <c r="B174" s="323"/>
      <c r="C174" s="322"/>
      <c r="F174" s="327"/>
      <c r="G174" s="318"/>
      <c r="H174" s="318"/>
      <c r="I174" s="318"/>
    </row>
    <row r="175" spans="2:9" ht="13.5" customHeight="1" x14ac:dyDescent="0.25">
      <c r="B175" s="323"/>
      <c r="C175" s="322"/>
      <c r="F175" s="327"/>
      <c r="G175" s="318"/>
      <c r="H175" s="318"/>
      <c r="I175" s="318"/>
    </row>
    <row r="176" spans="2:9" ht="13.5" customHeight="1" x14ac:dyDescent="0.25">
      <c r="B176" s="323"/>
      <c r="C176" s="322"/>
      <c r="F176" s="327"/>
      <c r="G176" s="318"/>
      <c r="H176" s="318"/>
      <c r="I176" s="318"/>
    </row>
    <row r="177" spans="2:9" ht="13.5" customHeight="1" x14ac:dyDescent="0.25">
      <c r="B177" s="323"/>
      <c r="C177" s="322"/>
      <c r="F177" s="327"/>
      <c r="G177" s="318"/>
      <c r="H177" s="318"/>
      <c r="I177" s="318"/>
    </row>
    <row r="178" spans="2:9" ht="13.5" customHeight="1" x14ac:dyDescent="0.25">
      <c r="B178" s="323"/>
      <c r="C178" s="322"/>
      <c r="F178" s="327"/>
      <c r="G178" s="318"/>
      <c r="H178" s="318"/>
      <c r="I178" s="318"/>
    </row>
    <row r="179" spans="2:9" ht="13.5" customHeight="1" x14ac:dyDescent="0.25">
      <c r="B179" s="323"/>
      <c r="C179" s="322"/>
      <c r="F179" s="327"/>
      <c r="G179" s="318"/>
      <c r="H179" s="318"/>
      <c r="I179" s="318"/>
    </row>
    <row r="180" spans="2:9" ht="13.5" customHeight="1" x14ac:dyDescent="0.25">
      <c r="B180" s="323"/>
      <c r="C180" s="322"/>
      <c r="F180" s="327"/>
      <c r="G180" s="318"/>
      <c r="H180" s="318"/>
      <c r="I180" s="318"/>
    </row>
    <row r="181" spans="2:9" ht="13.5" customHeight="1" x14ac:dyDescent="0.25">
      <c r="B181" s="323"/>
      <c r="C181" s="322"/>
      <c r="F181" s="327"/>
      <c r="G181" s="318"/>
      <c r="H181" s="318"/>
      <c r="I181" s="318"/>
    </row>
    <row r="182" spans="2:9" ht="13.5" customHeight="1" x14ac:dyDescent="0.25">
      <c r="B182" s="323"/>
      <c r="C182" s="322"/>
      <c r="F182" s="327"/>
      <c r="G182" s="318"/>
      <c r="H182" s="318"/>
      <c r="I182" s="318"/>
    </row>
    <row r="183" spans="2:9" ht="13.5" customHeight="1" x14ac:dyDescent="0.25">
      <c r="B183" s="323"/>
      <c r="C183" s="322"/>
      <c r="F183" s="327"/>
      <c r="G183" s="318"/>
      <c r="H183" s="318"/>
      <c r="I183" s="318"/>
    </row>
    <row r="184" spans="2:9" ht="13.5" customHeight="1" x14ac:dyDescent="0.25">
      <c r="B184" s="323"/>
      <c r="C184" s="322"/>
      <c r="F184" s="327"/>
      <c r="G184" s="318"/>
      <c r="H184" s="318"/>
      <c r="I184" s="318"/>
    </row>
    <row r="185" spans="2:9" ht="13.5" customHeight="1" x14ac:dyDescent="0.25">
      <c r="B185" s="323"/>
      <c r="C185" s="322"/>
      <c r="F185" s="327"/>
      <c r="G185" s="318"/>
      <c r="H185" s="318"/>
      <c r="I185" s="318"/>
    </row>
    <row r="186" spans="2:9" ht="13.5" customHeight="1" x14ac:dyDescent="0.25">
      <c r="B186" s="323"/>
      <c r="C186" s="322"/>
      <c r="F186" s="327"/>
      <c r="G186" s="318"/>
      <c r="H186" s="318"/>
      <c r="I186" s="318"/>
    </row>
    <row r="187" spans="2:9" ht="15.75" customHeight="1" x14ac:dyDescent="0.25">
      <c r="B187" s="323"/>
      <c r="C187" s="322"/>
      <c r="F187" s="327"/>
      <c r="G187" s="318"/>
      <c r="H187" s="318"/>
      <c r="I187" s="318"/>
    </row>
    <row r="188" spans="2:9" ht="15.75" customHeight="1" x14ac:dyDescent="0.25">
      <c r="B188" s="323"/>
      <c r="C188" s="322"/>
      <c r="F188" s="327"/>
      <c r="G188" s="318"/>
      <c r="H188" s="318"/>
      <c r="I188" s="318"/>
    </row>
    <row r="189" spans="2:9" ht="15.75" customHeight="1" x14ac:dyDescent="0.25">
      <c r="B189" s="323"/>
      <c r="C189" s="322"/>
      <c r="F189" s="327"/>
      <c r="G189" s="318"/>
      <c r="H189" s="318"/>
      <c r="I189" s="318"/>
    </row>
    <row r="190" spans="2:9" ht="15.75" customHeight="1" x14ac:dyDescent="0.25">
      <c r="B190" s="323"/>
      <c r="C190" s="322"/>
      <c r="F190" s="327"/>
      <c r="G190" s="318"/>
      <c r="H190" s="318"/>
      <c r="I190" s="318"/>
    </row>
    <row r="191" spans="2:9" ht="15.75" customHeight="1" x14ac:dyDescent="0.25">
      <c r="B191" s="323"/>
      <c r="C191" s="322"/>
      <c r="F191" s="327"/>
      <c r="G191" s="318"/>
      <c r="H191" s="318"/>
      <c r="I191" s="318"/>
    </row>
    <row r="192" spans="2:9" ht="15.75" customHeight="1" x14ac:dyDescent="0.25">
      <c r="B192" s="323"/>
      <c r="C192" s="322"/>
      <c r="F192" s="327"/>
      <c r="G192" s="318"/>
      <c r="H192" s="318"/>
      <c r="I192" s="318"/>
    </row>
    <row r="193" spans="2:9" ht="15.75" customHeight="1" x14ac:dyDescent="0.25">
      <c r="B193" s="323"/>
      <c r="C193" s="322"/>
      <c r="F193" s="327"/>
      <c r="G193" s="318"/>
      <c r="H193" s="318"/>
      <c r="I193" s="318"/>
    </row>
    <row r="194" spans="2:9" ht="15.75" customHeight="1" x14ac:dyDescent="0.25">
      <c r="B194" s="323"/>
      <c r="C194" s="322"/>
      <c r="F194" s="327"/>
      <c r="G194" s="318"/>
      <c r="H194" s="318"/>
      <c r="I194" s="318"/>
    </row>
    <row r="195" spans="2:9" ht="15.75" customHeight="1" x14ac:dyDescent="0.25">
      <c r="B195" s="323"/>
      <c r="C195" s="322"/>
      <c r="F195" s="327"/>
      <c r="G195" s="318"/>
      <c r="H195" s="318"/>
      <c r="I195" s="318"/>
    </row>
    <row r="196" spans="2:9" ht="15.75" customHeight="1" x14ac:dyDescent="0.25">
      <c r="B196" s="323"/>
      <c r="C196" s="322"/>
      <c r="F196" s="327"/>
      <c r="G196" s="318"/>
      <c r="H196" s="318"/>
      <c r="I196" s="318"/>
    </row>
    <row r="197" spans="2:9" ht="15.75" customHeight="1" x14ac:dyDescent="0.25">
      <c r="B197" s="323"/>
      <c r="C197" s="322"/>
      <c r="F197" s="327"/>
      <c r="G197" s="318"/>
      <c r="H197" s="318"/>
      <c r="I197" s="318"/>
    </row>
    <row r="198" spans="2:9" ht="15.75" customHeight="1" x14ac:dyDescent="0.25">
      <c r="B198" s="323"/>
      <c r="C198" s="322"/>
      <c r="F198" s="327"/>
      <c r="G198" s="318"/>
      <c r="H198" s="318"/>
      <c r="I198" s="318"/>
    </row>
    <row r="199" spans="2:9" ht="15.75" customHeight="1" x14ac:dyDescent="0.25">
      <c r="B199" s="323"/>
      <c r="C199" s="322"/>
      <c r="F199" s="327"/>
      <c r="G199" s="318"/>
      <c r="H199" s="318"/>
      <c r="I199" s="318"/>
    </row>
    <row r="200" spans="2:9" ht="15.75" customHeight="1" x14ac:dyDescent="0.25">
      <c r="B200" s="323"/>
      <c r="C200" s="322"/>
      <c r="F200" s="327"/>
      <c r="G200" s="318"/>
      <c r="H200" s="318"/>
      <c r="I200" s="318"/>
    </row>
    <row r="201" spans="2:9" ht="15.75" customHeight="1" x14ac:dyDescent="0.25">
      <c r="B201" s="323"/>
      <c r="C201" s="322"/>
      <c r="F201" s="327"/>
      <c r="G201" s="318"/>
      <c r="H201" s="318"/>
      <c r="I201" s="318"/>
    </row>
    <row r="202" spans="2:9" ht="15.75" customHeight="1" x14ac:dyDescent="0.25">
      <c r="B202" s="323"/>
      <c r="C202" s="322"/>
      <c r="F202" s="327"/>
      <c r="G202" s="318"/>
      <c r="H202" s="318"/>
      <c r="I202" s="318"/>
    </row>
    <row r="203" spans="2:9" ht="15.75" customHeight="1" x14ac:dyDescent="0.25">
      <c r="B203" s="323"/>
      <c r="C203" s="322"/>
      <c r="F203" s="327"/>
      <c r="G203" s="318"/>
      <c r="H203" s="318"/>
      <c r="I203" s="318"/>
    </row>
    <row r="204" spans="2:9" ht="15.75" customHeight="1" x14ac:dyDescent="0.25">
      <c r="B204" s="323"/>
      <c r="C204" s="322"/>
      <c r="F204" s="327"/>
      <c r="G204" s="318"/>
      <c r="H204" s="318"/>
      <c r="I204" s="318"/>
    </row>
    <row r="205" spans="2:9" ht="15.75" customHeight="1" x14ac:dyDescent="0.25">
      <c r="B205" s="323"/>
      <c r="C205" s="322"/>
      <c r="F205" s="327"/>
      <c r="G205" s="318"/>
      <c r="H205" s="318"/>
      <c r="I205" s="318"/>
    </row>
    <row r="206" spans="2:9" ht="15.75" customHeight="1" x14ac:dyDescent="0.25">
      <c r="B206" s="323"/>
      <c r="C206" s="322"/>
      <c r="F206" s="327"/>
      <c r="G206" s="318"/>
      <c r="H206" s="318"/>
      <c r="I206" s="318"/>
    </row>
    <row r="207" spans="2:9" ht="15.75" customHeight="1" x14ac:dyDescent="0.25">
      <c r="B207" s="323"/>
      <c r="C207" s="322"/>
      <c r="F207" s="327"/>
      <c r="G207" s="318"/>
      <c r="H207" s="318"/>
      <c r="I207" s="318"/>
    </row>
    <row r="208" spans="2:9" ht="15.75" customHeight="1" x14ac:dyDescent="0.25">
      <c r="B208" s="323"/>
      <c r="C208" s="322"/>
      <c r="F208" s="327"/>
      <c r="G208" s="318"/>
      <c r="H208" s="318"/>
      <c r="I208" s="318"/>
    </row>
    <row r="209" spans="2:9" ht="15.75" customHeight="1" x14ac:dyDescent="0.25">
      <c r="B209" s="323"/>
      <c r="C209" s="322"/>
      <c r="F209" s="327"/>
      <c r="G209" s="318"/>
      <c r="H209" s="318"/>
      <c r="I209" s="318"/>
    </row>
    <row r="210" spans="2:9" ht="15.75" customHeight="1" x14ac:dyDescent="0.25">
      <c r="B210" s="323"/>
      <c r="C210" s="322"/>
      <c r="F210" s="327"/>
      <c r="G210" s="318"/>
      <c r="H210" s="318"/>
      <c r="I210" s="318"/>
    </row>
    <row r="211" spans="2:9" ht="15.75" customHeight="1" x14ac:dyDescent="0.25">
      <c r="B211" s="323"/>
      <c r="C211" s="322"/>
      <c r="F211" s="327"/>
      <c r="G211" s="318"/>
      <c r="H211" s="318"/>
      <c r="I211" s="318"/>
    </row>
    <row r="212" spans="2:9" ht="11.25" customHeight="1" x14ac:dyDescent="0.25">
      <c r="B212" s="323"/>
      <c r="C212" s="322"/>
      <c r="F212" s="327"/>
      <c r="G212" s="318"/>
      <c r="H212" s="318"/>
      <c r="I212" s="318"/>
    </row>
    <row r="213" spans="2:9" ht="15.75" customHeight="1" x14ac:dyDescent="0.25">
      <c r="B213" s="323"/>
      <c r="C213" s="322"/>
      <c r="F213" s="327"/>
      <c r="G213" s="318"/>
      <c r="H213" s="318"/>
      <c r="I213" s="318"/>
    </row>
    <row r="214" spans="2:9" ht="15.75" customHeight="1" x14ac:dyDescent="0.25">
      <c r="B214" s="323"/>
      <c r="C214" s="322"/>
      <c r="F214" s="327"/>
      <c r="G214" s="318"/>
      <c r="H214" s="318"/>
      <c r="I214" s="318"/>
    </row>
    <row r="215" spans="2:9" ht="15.75" customHeight="1" x14ac:dyDescent="0.25">
      <c r="B215" s="323"/>
      <c r="C215" s="322"/>
      <c r="F215" s="327"/>
      <c r="G215" s="318"/>
      <c r="H215" s="318"/>
      <c r="I215" s="318"/>
    </row>
    <row r="216" spans="2:9" ht="15.75" customHeight="1" x14ac:dyDescent="0.25">
      <c r="B216" s="323"/>
      <c r="C216" s="322"/>
      <c r="F216" s="327"/>
      <c r="G216" s="318"/>
      <c r="H216" s="318"/>
      <c r="I216" s="318"/>
    </row>
    <row r="217" spans="2:9" ht="15.75" customHeight="1" x14ac:dyDescent="0.25">
      <c r="B217" s="323"/>
      <c r="C217" s="322"/>
      <c r="F217" s="327"/>
      <c r="G217" s="318"/>
      <c r="H217" s="318"/>
      <c r="I217" s="318"/>
    </row>
    <row r="218" spans="2:9" ht="15.75" customHeight="1" x14ac:dyDescent="0.25">
      <c r="B218" s="323"/>
      <c r="C218" s="322"/>
      <c r="F218" s="327"/>
      <c r="G218" s="318"/>
      <c r="H218" s="318"/>
      <c r="I218" s="318"/>
    </row>
    <row r="219" spans="2:9" ht="15.75" customHeight="1" x14ac:dyDescent="0.25">
      <c r="B219" s="323"/>
      <c r="C219" s="322"/>
      <c r="F219" s="327"/>
      <c r="G219" s="318"/>
      <c r="H219" s="318"/>
      <c r="I219" s="318"/>
    </row>
    <row r="220" spans="2:9" ht="15.75" customHeight="1" x14ac:dyDescent="0.25">
      <c r="B220" s="323"/>
      <c r="C220" s="322"/>
      <c r="F220" s="327"/>
      <c r="G220" s="318"/>
      <c r="H220" s="318"/>
      <c r="I220" s="318"/>
    </row>
    <row r="221" spans="2:9" ht="15.75" customHeight="1" x14ac:dyDescent="0.25">
      <c r="B221" s="323"/>
      <c r="C221" s="322"/>
      <c r="F221" s="327"/>
      <c r="G221" s="318"/>
      <c r="H221" s="318"/>
      <c r="I221" s="318"/>
    </row>
    <row r="222" spans="2:9" ht="15.75" customHeight="1" x14ac:dyDescent="0.25">
      <c r="B222" s="323"/>
      <c r="C222" s="322"/>
      <c r="F222" s="327"/>
      <c r="G222" s="318"/>
      <c r="H222" s="318"/>
      <c r="I222" s="318"/>
    </row>
    <row r="223" spans="2:9" ht="15.75" customHeight="1" x14ac:dyDescent="0.25">
      <c r="B223" s="323"/>
      <c r="C223" s="322"/>
      <c r="F223" s="327"/>
      <c r="G223" s="318"/>
      <c r="H223" s="318"/>
      <c r="I223" s="318"/>
    </row>
    <row r="224" spans="2:9" ht="15.75" customHeight="1" x14ac:dyDescent="0.25">
      <c r="B224" s="323"/>
      <c r="C224" s="322"/>
      <c r="F224" s="327"/>
      <c r="G224" s="318"/>
      <c r="H224" s="318"/>
      <c r="I224" s="318"/>
    </row>
    <row r="225" spans="2:9" ht="15.75" customHeight="1" x14ac:dyDescent="0.25">
      <c r="B225" s="323"/>
      <c r="C225" s="322"/>
      <c r="F225" s="327"/>
      <c r="G225" s="318"/>
      <c r="H225" s="318"/>
      <c r="I225" s="318"/>
    </row>
    <row r="226" spans="2:9" ht="15.75" customHeight="1" x14ac:dyDescent="0.25">
      <c r="B226" s="323"/>
      <c r="C226" s="322"/>
      <c r="F226" s="327"/>
      <c r="G226" s="318"/>
      <c r="H226" s="318"/>
      <c r="I226" s="318"/>
    </row>
    <row r="227" spans="2:9" ht="15.75" customHeight="1" x14ac:dyDescent="0.25">
      <c r="B227" s="323"/>
      <c r="C227" s="322"/>
      <c r="F227" s="327"/>
      <c r="G227" s="318"/>
      <c r="H227" s="318"/>
      <c r="I227" s="318"/>
    </row>
    <row r="228" spans="2:9" ht="15.75" customHeight="1" x14ac:dyDescent="0.25">
      <c r="B228" s="323"/>
      <c r="C228" s="322"/>
      <c r="F228" s="327"/>
      <c r="G228" s="318"/>
      <c r="H228" s="318"/>
      <c r="I228" s="318"/>
    </row>
    <row r="229" spans="2:9" ht="15.75" customHeight="1" x14ac:dyDescent="0.25">
      <c r="B229" s="323"/>
      <c r="C229" s="322"/>
      <c r="F229" s="327"/>
      <c r="G229" s="318"/>
      <c r="H229" s="318"/>
      <c r="I229" s="318"/>
    </row>
    <row r="230" spans="2:9" ht="15.75" customHeight="1" x14ac:dyDescent="0.25">
      <c r="B230" s="323"/>
      <c r="C230" s="322"/>
      <c r="F230" s="327"/>
      <c r="G230" s="318"/>
      <c r="H230" s="318"/>
      <c r="I230" s="318"/>
    </row>
    <row r="231" spans="2:9" ht="15.75" customHeight="1" x14ac:dyDescent="0.25">
      <c r="B231" s="323"/>
      <c r="C231" s="322"/>
      <c r="F231" s="327"/>
      <c r="G231" s="318"/>
      <c r="H231" s="318"/>
      <c r="I231" s="318"/>
    </row>
    <row r="232" spans="2:9" ht="15.75" customHeight="1" x14ac:dyDescent="0.25">
      <c r="B232" s="323"/>
      <c r="C232" s="322"/>
      <c r="F232" s="327"/>
      <c r="G232" s="318"/>
      <c r="H232" s="318"/>
      <c r="I232" s="318"/>
    </row>
    <row r="233" spans="2:9" ht="15.75" customHeight="1" x14ac:dyDescent="0.25">
      <c r="B233" s="323"/>
      <c r="C233" s="322"/>
      <c r="F233" s="327"/>
      <c r="G233" s="318"/>
      <c r="H233" s="318"/>
      <c r="I233" s="318"/>
    </row>
    <row r="234" spans="2:9" ht="15.75" customHeight="1" x14ac:dyDescent="0.25">
      <c r="B234" s="323"/>
      <c r="C234" s="322"/>
      <c r="F234" s="327"/>
      <c r="G234" s="318"/>
      <c r="H234" s="318"/>
      <c r="I234" s="318"/>
    </row>
    <row r="235" spans="2:9" ht="15.75" customHeight="1" x14ac:dyDescent="0.25">
      <c r="B235" s="323"/>
      <c r="C235" s="322"/>
      <c r="F235" s="327"/>
      <c r="G235" s="318"/>
      <c r="H235" s="318"/>
      <c r="I235" s="318"/>
    </row>
    <row r="236" spans="2:9" ht="15.75" customHeight="1" x14ac:dyDescent="0.25">
      <c r="B236" s="323"/>
      <c r="C236" s="322"/>
      <c r="F236" s="327"/>
      <c r="G236" s="318"/>
      <c r="H236" s="318"/>
      <c r="I236" s="318"/>
    </row>
    <row r="237" spans="2:9" ht="15.75" customHeight="1" x14ac:dyDescent="0.25">
      <c r="B237" s="323"/>
      <c r="C237" s="322"/>
      <c r="F237" s="327"/>
      <c r="G237" s="318"/>
      <c r="H237" s="318"/>
      <c r="I237" s="318"/>
    </row>
    <row r="238" spans="2:9" ht="15.75" customHeight="1" x14ac:dyDescent="0.25">
      <c r="B238" s="323"/>
      <c r="C238" s="322"/>
      <c r="F238" s="327"/>
      <c r="G238" s="318"/>
      <c r="H238" s="318"/>
      <c r="I238" s="318"/>
    </row>
    <row r="239" spans="2:9" ht="15.75" customHeight="1" x14ac:dyDescent="0.25">
      <c r="B239" s="323"/>
      <c r="C239" s="322"/>
      <c r="F239" s="327"/>
      <c r="G239" s="318"/>
      <c r="H239" s="318"/>
      <c r="I239" s="318"/>
    </row>
    <row r="240" spans="2:9" ht="15.75" customHeight="1" x14ac:dyDescent="0.25">
      <c r="B240" s="323"/>
      <c r="C240" s="322"/>
      <c r="F240" s="327"/>
      <c r="G240" s="318"/>
      <c r="H240" s="318"/>
      <c r="I240" s="318"/>
    </row>
    <row r="241" spans="2:9" ht="15.75" customHeight="1" x14ac:dyDescent="0.25">
      <c r="B241" s="323"/>
      <c r="C241" s="322"/>
      <c r="F241" s="327"/>
      <c r="G241" s="318"/>
      <c r="H241" s="318"/>
      <c r="I241" s="318"/>
    </row>
    <row r="242" spans="2:9" ht="15.75" customHeight="1" x14ac:dyDescent="0.25">
      <c r="B242" s="323"/>
      <c r="C242" s="322"/>
      <c r="F242" s="327"/>
      <c r="G242" s="318"/>
      <c r="H242" s="318"/>
      <c r="I242" s="318"/>
    </row>
    <row r="243" spans="2:9" ht="15.75" customHeight="1" x14ac:dyDescent="0.25">
      <c r="B243" s="323"/>
      <c r="C243" s="322"/>
      <c r="F243" s="327"/>
      <c r="G243" s="318"/>
      <c r="H243" s="318"/>
      <c r="I243" s="318"/>
    </row>
    <row r="244" spans="2:9" ht="15.75" customHeight="1" x14ac:dyDescent="0.25">
      <c r="B244" s="323"/>
      <c r="C244" s="322"/>
      <c r="F244" s="327"/>
      <c r="G244" s="318"/>
      <c r="H244" s="318"/>
      <c r="I244" s="318"/>
    </row>
    <row r="245" spans="2:9" ht="15.75" customHeight="1" x14ac:dyDescent="0.25">
      <c r="B245" s="323"/>
      <c r="C245" s="322"/>
      <c r="F245" s="327"/>
      <c r="G245" s="329"/>
      <c r="H245" s="328"/>
      <c r="I245" s="318"/>
    </row>
    <row r="246" spans="2:9" ht="15.75" customHeight="1" x14ac:dyDescent="0.2">
      <c r="B246" s="323"/>
      <c r="C246" s="322"/>
      <c r="G246" s="318"/>
      <c r="H246" s="318"/>
      <c r="I246" s="318"/>
    </row>
    <row r="247" spans="2:9" ht="15.75" customHeight="1" x14ac:dyDescent="0.25">
      <c r="B247" s="323"/>
      <c r="C247" s="322"/>
      <c r="F247" s="327"/>
      <c r="G247" s="318"/>
      <c r="H247" s="318"/>
      <c r="I247" s="318"/>
    </row>
    <row r="248" spans="2:9" ht="15.75" customHeight="1" x14ac:dyDescent="0.25">
      <c r="B248" s="323"/>
      <c r="C248" s="322"/>
      <c r="F248" s="327"/>
      <c r="G248" s="318"/>
      <c r="H248" s="318"/>
      <c r="I248" s="318"/>
    </row>
    <row r="249" spans="2:9" ht="15.75" customHeight="1" x14ac:dyDescent="0.25">
      <c r="B249" s="323"/>
      <c r="C249" s="322"/>
      <c r="F249" s="327"/>
      <c r="G249" s="318"/>
      <c r="H249" s="318"/>
      <c r="I249" s="318"/>
    </row>
    <row r="250" spans="2:9" ht="15.75" customHeight="1" x14ac:dyDescent="0.25">
      <c r="B250" s="323"/>
      <c r="C250" s="322"/>
      <c r="F250" s="327"/>
      <c r="G250" s="318"/>
      <c r="H250" s="318"/>
      <c r="I250" s="318"/>
    </row>
    <row r="251" spans="2:9" ht="15.75" customHeight="1" x14ac:dyDescent="0.25">
      <c r="B251" s="323"/>
      <c r="C251" s="322"/>
      <c r="F251" s="327"/>
      <c r="G251" s="318"/>
      <c r="H251" s="318"/>
      <c r="I251" s="318"/>
    </row>
    <row r="252" spans="2:9" ht="15.75" customHeight="1" x14ac:dyDescent="0.25">
      <c r="B252" s="323"/>
      <c r="C252" s="322"/>
      <c r="F252" s="327"/>
      <c r="G252" s="318"/>
      <c r="H252" s="318"/>
      <c r="I252" s="318"/>
    </row>
    <row r="253" spans="2:9" ht="15.75" customHeight="1" x14ac:dyDescent="0.25">
      <c r="B253" s="323"/>
      <c r="C253" s="322"/>
      <c r="F253" s="327"/>
      <c r="G253" s="318"/>
      <c r="H253" s="318"/>
      <c r="I253" s="318"/>
    </row>
    <row r="254" spans="2:9" ht="15.75" customHeight="1" x14ac:dyDescent="0.25">
      <c r="B254" s="323"/>
      <c r="C254" s="322"/>
      <c r="F254" s="327"/>
      <c r="G254" s="318"/>
      <c r="H254" s="318"/>
      <c r="I254" s="318"/>
    </row>
    <row r="255" spans="2:9" ht="15.75" customHeight="1" x14ac:dyDescent="0.25">
      <c r="B255" s="323"/>
      <c r="C255" s="322"/>
      <c r="F255" s="327"/>
      <c r="G255" s="318"/>
      <c r="H255" s="318"/>
      <c r="I255" s="318"/>
    </row>
    <row r="256" spans="2:9" ht="15.75" customHeight="1" x14ac:dyDescent="0.25">
      <c r="B256" s="323"/>
      <c r="C256" s="322"/>
      <c r="F256" s="327"/>
      <c r="G256" s="318"/>
      <c r="H256" s="318"/>
      <c r="I256" s="318"/>
    </row>
    <row r="257" spans="2:9" ht="15.75" customHeight="1" x14ac:dyDescent="0.25">
      <c r="B257" s="323"/>
      <c r="C257" s="322"/>
      <c r="F257" s="327"/>
      <c r="G257" s="318"/>
      <c r="H257" s="318"/>
      <c r="I257" s="318"/>
    </row>
    <row r="258" spans="2:9" ht="15.75" customHeight="1" x14ac:dyDescent="0.25">
      <c r="B258" s="323"/>
      <c r="C258" s="322"/>
      <c r="F258" s="327"/>
      <c r="G258" s="318"/>
      <c r="H258" s="318"/>
      <c r="I258" s="318"/>
    </row>
    <row r="259" spans="2:9" ht="15.75" customHeight="1" x14ac:dyDescent="0.25">
      <c r="B259" s="323"/>
      <c r="C259" s="322"/>
      <c r="F259" s="327"/>
      <c r="G259" s="318"/>
      <c r="H259" s="318"/>
      <c r="I259" s="318"/>
    </row>
    <row r="260" spans="2:9" ht="15.75" customHeight="1" x14ac:dyDescent="0.25">
      <c r="B260" s="323"/>
      <c r="C260" s="322"/>
      <c r="F260" s="327"/>
      <c r="G260" s="318"/>
      <c r="H260" s="318"/>
      <c r="I260" s="318"/>
    </row>
    <row r="261" spans="2:9" ht="15.75" customHeight="1" x14ac:dyDescent="0.25">
      <c r="B261" s="323"/>
      <c r="C261" s="322"/>
      <c r="F261" s="327"/>
      <c r="G261" s="318"/>
      <c r="H261" s="318"/>
      <c r="I261" s="318"/>
    </row>
    <row r="262" spans="2:9" ht="15.75" customHeight="1" x14ac:dyDescent="0.25">
      <c r="B262" s="323"/>
      <c r="C262" s="322"/>
      <c r="F262" s="327"/>
      <c r="G262" s="318"/>
      <c r="H262" s="318"/>
      <c r="I262" s="318"/>
    </row>
    <row r="263" spans="2:9" ht="15.75" customHeight="1" x14ac:dyDescent="0.25">
      <c r="B263" s="323"/>
      <c r="C263" s="322"/>
      <c r="F263" s="327"/>
      <c r="G263" s="318"/>
      <c r="H263" s="318"/>
      <c r="I263" s="318"/>
    </row>
    <row r="264" spans="2:9" ht="15.75" customHeight="1" x14ac:dyDescent="0.25">
      <c r="B264" s="323"/>
      <c r="C264" s="322"/>
      <c r="F264" s="327"/>
      <c r="G264" s="318"/>
      <c r="H264" s="318"/>
      <c r="I264" s="318"/>
    </row>
    <row r="265" spans="2:9" ht="15.75" customHeight="1" x14ac:dyDescent="0.25">
      <c r="B265" s="323"/>
      <c r="C265" s="322"/>
      <c r="F265" s="327"/>
      <c r="G265" s="318"/>
      <c r="H265" s="318"/>
      <c r="I265" s="318"/>
    </row>
    <row r="266" spans="2:9" ht="15.75" customHeight="1" x14ac:dyDescent="0.25">
      <c r="B266" s="323"/>
      <c r="C266" s="322"/>
      <c r="F266" s="327"/>
      <c r="G266" s="318"/>
      <c r="H266" s="318"/>
      <c r="I266" s="318"/>
    </row>
    <row r="267" spans="2:9" ht="15.75" customHeight="1" x14ac:dyDescent="0.25">
      <c r="B267" s="323"/>
      <c r="C267" s="322"/>
      <c r="F267" s="327"/>
      <c r="G267" s="318"/>
      <c r="H267" s="318"/>
      <c r="I267" s="318"/>
    </row>
    <row r="268" spans="2:9" ht="15.75" customHeight="1" thickBot="1" x14ac:dyDescent="0.25">
      <c r="B268" s="323"/>
      <c r="C268" s="322"/>
      <c r="E268" s="326">
        <f>SUM(E9:E247)</f>
        <v>4601101.88</v>
      </c>
      <c r="F268" s="325">
        <f>SUM(F8:F256)</f>
        <v>4687056.1300000008</v>
      </c>
      <c r="G268" s="319"/>
      <c r="H268" s="318"/>
      <c r="I268" s="318"/>
    </row>
    <row r="269" spans="2:9" ht="15.75" customHeight="1" thickTop="1" x14ac:dyDescent="0.25">
      <c r="B269" s="323"/>
      <c r="C269" s="322"/>
      <c r="E269" s="324">
        <f>F268-E268</f>
        <v>85954.250000000931</v>
      </c>
      <c r="F269" s="320"/>
      <c r="G269" s="319"/>
      <c r="H269" s="318"/>
      <c r="I269" s="318"/>
    </row>
    <row r="270" spans="2:9" ht="15.75" customHeight="1" x14ac:dyDescent="0.25">
      <c r="B270" s="323"/>
      <c r="C270" s="322"/>
      <c r="F270" s="320"/>
      <c r="G270" s="319"/>
      <c r="H270" s="313"/>
      <c r="I270" s="318"/>
    </row>
    <row r="271" spans="2:9" ht="15.75" customHeight="1" x14ac:dyDescent="0.25">
      <c r="B271" s="323"/>
      <c r="C271" s="322"/>
      <c r="F271" s="320"/>
      <c r="G271" s="319"/>
      <c r="H271" s="318"/>
      <c r="I271" s="318"/>
    </row>
    <row r="272" spans="2:9" ht="15.75" customHeight="1" x14ac:dyDescent="0.25">
      <c r="B272" s="311"/>
      <c r="C272" s="311"/>
      <c r="D272" s="316"/>
      <c r="F272" s="320"/>
      <c r="G272" s="319"/>
      <c r="H272" s="318"/>
      <c r="I272" s="318"/>
    </row>
    <row r="273" spans="2:9" ht="15.75" customHeight="1" x14ac:dyDescent="0.25">
      <c r="B273" s="311"/>
      <c r="C273" s="311"/>
      <c r="D273" s="316"/>
      <c r="F273" s="320"/>
      <c r="G273" s="319"/>
      <c r="H273" s="318"/>
      <c r="I273" s="318"/>
    </row>
    <row r="274" spans="2:9" ht="15.75" customHeight="1" x14ac:dyDescent="0.25">
      <c r="B274" s="311"/>
      <c r="C274" s="311"/>
      <c r="D274" s="321"/>
      <c r="F274" s="320"/>
      <c r="G274" s="319"/>
      <c r="H274" s="318"/>
      <c r="I274" s="318"/>
    </row>
    <row r="275" spans="2:9" ht="15.75" customHeight="1" x14ac:dyDescent="0.25">
      <c r="B275" s="311"/>
      <c r="C275" s="311"/>
      <c r="D275" s="316"/>
      <c r="F275" s="320"/>
      <c r="G275" s="319"/>
      <c r="H275" s="318"/>
      <c r="I275" s="318"/>
    </row>
    <row r="276" spans="2:9" ht="15.75" customHeight="1" x14ac:dyDescent="0.2">
      <c r="B276" s="311"/>
      <c r="C276" s="311"/>
      <c r="D276" s="316"/>
      <c r="G276" s="318"/>
      <c r="H276" s="318"/>
      <c r="I276" s="318"/>
    </row>
    <row r="277" spans="2:9" ht="15.75" customHeight="1" x14ac:dyDescent="0.2">
      <c r="B277" s="311"/>
      <c r="C277" s="311"/>
      <c r="D277" s="316"/>
      <c r="G277" s="318"/>
    </row>
    <row r="278" spans="2:9" ht="15.75" customHeight="1" x14ac:dyDescent="0.2">
      <c r="B278" s="311"/>
      <c r="C278" s="311"/>
      <c r="D278" s="316"/>
      <c r="G278" s="318"/>
    </row>
    <row r="279" spans="2:9" ht="15.75" customHeight="1" x14ac:dyDescent="0.2">
      <c r="B279" s="311"/>
      <c r="C279" s="311"/>
    </row>
    <row r="280" spans="2:9" ht="15.75" customHeight="1" x14ac:dyDescent="0.2">
      <c r="B280" s="311"/>
      <c r="C280" s="311"/>
      <c r="D280" s="316"/>
      <c r="G280" s="317"/>
    </row>
    <row r="281" spans="2:9" ht="15.75" customHeight="1" x14ac:dyDescent="0.2">
      <c r="B281" s="311"/>
      <c r="C281" s="311"/>
      <c r="D281" s="316"/>
    </row>
    <row r="282" spans="2:9" ht="15.75" customHeight="1" x14ac:dyDescent="0.2">
      <c r="B282" s="311"/>
      <c r="C282" s="311"/>
      <c r="D282" s="316"/>
    </row>
    <row r="283" spans="2:9" ht="15.75" customHeight="1" x14ac:dyDescent="0.2">
      <c r="B283" s="311"/>
      <c r="C283" s="311"/>
      <c r="D283" s="316"/>
    </row>
    <row r="284" spans="2:9" ht="15.75" customHeight="1" x14ac:dyDescent="0.2">
      <c r="B284" s="311"/>
      <c r="C284" s="311"/>
      <c r="D284" s="316"/>
    </row>
    <row r="285" spans="2:9" ht="15.75" customHeight="1" x14ac:dyDescent="0.2">
      <c r="B285" s="311"/>
      <c r="C285" s="311"/>
    </row>
    <row r="286" spans="2:9" ht="15.75" customHeight="1" x14ac:dyDescent="0.2">
      <c r="D286" s="316"/>
      <c r="E286" s="315"/>
    </row>
    <row r="287" spans="2:9" ht="15.75" customHeight="1" x14ac:dyDescent="0.2">
      <c r="B287" s="311"/>
      <c r="C287" s="311"/>
      <c r="D287" s="316"/>
    </row>
    <row r="288" spans="2:9" ht="15.75" customHeight="1" x14ac:dyDescent="0.2">
      <c r="B288" s="311"/>
      <c r="C288" s="311"/>
      <c r="E288" s="311"/>
      <c r="F288" s="315"/>
      <c r="G288" s="311"/>
    </row>
    <row r="289" spans="5:7" ht="15.75" customHeight="1" x14ac:dyDescent="0.2">
      <c r="E289" s="311"/>
      <c r="F289" s="315"/>
      <c r="G289" s="311"/>
    </row>
    <row r="290" spans="5:7" ht="15.75" customHeight="1" x14ac:dyDescent="0.2"/>
    <row r="291" spans="5:7" ht="15.75" customHeight="1" x14ac:dyDescent="0.2"/>
    <row r="292" spans="5:7" ht="15.75" customHeight="1" x14ac:dyDescent="0.2"/>
    <row r="293" spans="5:7" ht="15.75" customHeight="1" x14ac:dyDescent="0.2"/>
    <row r="294" spans="5:7" ht="15.75" customHeight="1" x14ac:dyDescent="0.2"/>
    <row r="295" spans="5:7" ht="15.75" customHeight="1" x14ac:dyDescent="0.2"/>
    <row r="296" spans="5:7" ht="15.75" customHeight="1" x14ac:dyDescent="0.2"/>
    <row r="297" spans="5:7" ht="15.75" customHeight="1" x14ac:dyDescent="0.2"/>
    <row r="298" spans="5:7" ht="15.75" customHeight="1" x14ac:dyDescent="0.2"/>
    <row r="299" spans="5:7" ht="15.75" customHeight="1" x14ac:dyDescent="0.2"/>
    <row r="300" spans="5:7" ht="15.75" customHeight="1" x14ac:dyDescent="0.2"/>
    <row r="301" spans="5:7" ht="15.75" customHeight="1" x14ac:dyDescent="0.2"/>
    <row r="302" spans="5:7" ht="15.75" customHeight="1" x14ac:dyDescent="0.2"/>
    <row r="303" spans="5:7" ht="15.75" customHeight="1" x14ac:dyDescent="0.2"/>
    <row r="304" spans="5: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1" ht="18" customHeight="1" x14ac:dyDescent="0.2"/>
    <row r="369" spans="1:209" ht="15.75" customHeight="1" x14ac:dyDescent="0.2"/>
    <row r="379" spans="1:209" s="312" customFormat="1" x14ac:dyDescent="0.2">
      <c r="A379" s="311"/>
      <c r="D379" s="314"/>
      <c r="E379" s="313"/>
      <c r="F379" s="313"/>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311"/>
      <c r="B380" s="312"/>
      <c r="C380" s="312"/>
      <c r="D380" s="314"/>
      <c r="G380" s="312"/>
      <c r="H380" s="311"/>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row r="381" spans="1:209" s="313" customFormat="1" x14ac:dyDescent="0.2">
      <c r="A381" s="311"/>
      <c r="B381" s="312"/>
      <c r="C381" s="312"/>
      <c r="D381" s="314"/>
      <c r="G381" s="312"/>
      <c r="H381" s="311"/>
      <c r="I381" s="311"/>
      <c r="J381" s="311"/>
      <c r="K381" s="311"/>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c r="AS381" s="311"/>
      <c r="AT381" s="311"/>
      <c r="AU381" s="311"/>
      <c r="AV381" s="311"/>
      <c r="AW381" s="311"/>
      <c r="AX381" s="311"/>
      <c r="AY381" s="311"/>
      <c r="AZ381" s="311"/>
      <c r="BA381" s="311"/>
      <c r="BB381" s="311"/>
      <c r="BC381" s="311"/>
      <c r="BD381" s="311"/>
      <c r="BE381" s="311"/>
      <c r="BF381" s="311"/>
      <c r="BG381" s="311"/>
      <c r="BH381" s="311"/>
      <c r="BI381" s="311"/>
      <c r="BJ381" s="311"/>
      <c r="BK381" s="311"/>
      <c r="BL381" s="311"/>
      <c r="BM381" s="311"/>
      <c r="BN381" s="311"/>
      <c r="BO381" s="311"/>
      <c r="BP381" s="311"/>
      <c r="BQ381" s="311"/>
      <c r="BR381" s="311"/>
      <c r="BS381" s="311"/>
      <c r="BT381" s="311"/>
      <c r="BU381" s="311"/>
      <c r="BV381" s="311"/>
      <c r="BW381" s="311"/>
      <c r="BX381" s="311"/>
      <c r="BY381" s="311"/>
      <c r="BZ381" s="311"/>
      <c r="CA381" s="311"/>
      <c r="CB381" s="311"/>
      <c r="CC381" s="311"/>
      <c r="CD381" s="311"/>
      <c r="CE381" s="311"/>
      <c r="CF381" s="311"/>
      <c r="CG381" s="311"/>
      <c r="CH381" s="311"/>
      <c r="CI381" s="311"/>
      <c r="CJ381" s="311"/>
      <c r="CK381" s="311"/>
      <c r="CL381" s="311"/>
      <c r="CM381" s="311"/>
      <c r="CN381" s="311"/>
      <c r="CO381" s="311"/>
      <c r="CP381" s="311"/>
      <c r="CQ381" s="311"/>
      <c r="CR381" s="311"/>
      <c r="CS381" s="311"/>
      <c r="CT381" s="311"/>
      <c r="CU381" s="311"/>
      <c r="CV381" s="311"/>
      <c r="CW381" s="311"/>
      <c r="CX381" s="311"/>
      <c r="CY381" s="311"/>
      <c r="CZ381" s="311"/>
      <c r="DA381" s="311"/>
      <c r="DB381" s="311"/>
      <c r="DC381" s="311"/>
      <c r="DD381" s="311"/>
      <c r="DE381" s="311"/>
      <c r="DF381" s="311"/>
      <c r="DG381" s="311"/>
      <c r="DH381" s="311"/>
      <c r="DI381" s="311"/>
      <c r="DJ381" s="311"/>
      <c r="DK381" s="311"/>
      <c r="DL381" s="311"/>
      <c r="DM381" s="311"/>
      <c r="DN381" s="311"/>
      <c r="DO381" s="311"/>
      <c r="DP381" s="311"/>
      <c r="DQ381" s="311"/>
      <c r="DR381" s="311"/>
      <c r="DS381" s="311"/>
      <c r="DT381" s="311"/>
      <c r="DU381" s="311"/>
      <c r="DV381" s="311"/>
      <c r="DW381" s="311"/>
      <c r="DX381" s="311"/>
      <c r="DY381" s="311"/>
      <c r="DZ381" s="311"/>
      <c r="EA381" s="311"/>
      <c r="EB381" s="311"/>
      <c r="EC381" s="311"/>
      <c r="ED381" s="311"/>
      <c r="EE381" s="311"/>
      <c r="EF381" s="311"/>
      <c r="EG381" s="311"/>
      <c r="EH381" s="311"/>
      <c r="EI381" s="311"/>
      <c r="EJ381" s="311"/>
      <c r="EK381" s="311"/>
      <c r="EL381" s="311"/>
      <c r="EM381" s="311"/>
      <c r="EN381" s="311"/>
      <c r="EO381" s="311"/>
      <c r="EP381" s="311"/>
      <c r="EQ381" s="311"/>
      <c r="ER381" s="311"/>
      <c r="ES381" s="311"/>
      <c r="ET381" s="311"/>
      <c r="EU381" s="311"/>
      <c r="EV381" s="311"/>
      <c r="EW381" s="311"/>
      <c r="EX381" s="311"/>
      <c r="EY381" s="311"/>
      <c r="EZ381" s="311"/>
      <c r="FA381" s="311"/>
      <c r="FB381" s="311"/>
      <c r="FC381" s="311"/>
      <c r="FD381" s="311"/>
      <c r="FE381" s="311"/>
      <c r="FF381" s="311"/>
      <c r="FG381" s="311"/>
      <c r="FH381" s="311"/>
      <c r="FI381" s="311"/>
      <c r="FJ381" s="311"/>
      <c r="FK381" s="311"/>
      <c r="FL381" s="311"/>
      <c r="FM381" s="311"/>
      <c r="FN381" s="311"/>
      <c r="FO381" s="311"/>
      <c r="FP381" s="311"/>
      <c r="FQ381" s="311"/>
      <c r="FR381" s="311"/>
      <c r="FS381" s="311"/>
      <c r="FT381" s="311"/>
      <c r="FU381" s="311"/>
      <c r="FV381" s="311"/>
      <c r="FW381" s="311"/>
      <c r="FX381" s="311"/>
      <c r="FY381" s="311"/>
      <c r="FZ381" s="311"/>
      <c r="GA381" s="311"/>
      <c r="GB381" s="311"/>
      <c r="GC381" s="311"/>
      <c r="GD381" s="311"/>
      <c r="GE381" s="311"/>
      <c r="GF381" s="311"/>
      <c r="GG381" s="311"/>
      <c r="GH381" s="311"/>
      <c r="GI381" s="311"/>
      <c r="GJ381" s="311"/>
      <c r="GK381" s="311"/>
      <c r="GL381" s="311"/>
      <c r="GM381" s="311"/>
      <c r="GN381" s="311"/>
      <c r="GO381" s="311"/>
      <c r="GP381" s="311"/>
      <c r="GQ381" s="311"/>
      <c r="GR381" s="311"/>
      <c r="GS381" s="311"/>
      <c r="GT381" s="311"/>
      <c r="GU381" s="311"/>
      <c r="GV381" s="311"/>
      <c r="GW381" s="311"/>
      <c r="GX381" s="311"/>
      <c r="GY381" s="311"/>
      <c r="GZ381" s="311"/>
      <c r="HA381" s="311"/>
    </row>
    <row r="382" spans="1:209" s="313" customFormat="1" x14ac:dyDescent="0.2">
      <c r="A382" s="311"/>
      <c r="B382" s="312"/>
      <c r="C382" s="312"/>
      <c r="D382" s="314"/>
      <c r="G382" s="312"/>
      <c r="H382" s="311"/>
      <c r="I382" s="311"/>
      <c r="J382" s="311"/>
      <c r="K382" s="311"/>
      <c r="L382" s="311"/>
      <c r="M382" s="311"/>
      <c r="N382" s="311"/>
      <c r="O382" s="311"/>
      <c r="P382" s="311"/>
      <c r="Q382" s="311"/>
      <c r="R382" s="311"/>
      <c r="S382" s="311"/>
      <c r="T382" s="311"/>
      <c r="U382" s="311"/>
      <c r="V382" s="311"/>
      <c r="W382" s="311"/>
      <c r="X382" s="311"/>
      <c r="Y382" s="311"/>
      <c r="Z382" s="311"/>
      <c r="AA382" s="311"/>
      <c r="AB382" s="311"/>
      <c r="AC382" s="311"/>
      <c r="AD382" s="311"/>
      <c r="AE382" s="311"/>
      <c r="AF382" s="311"/>
      <c r="AG382" s="311"/>
      <c r="AH382" s="311"/>
      <c r="AI382" s="311"/>
      <c r="AJ382" s="311"/>
      <c r="AK382" s="311"/>
      <c r="AL382" s="311"/>
      <c r="AM382" s="311"/>
      <c r="AN382" s="311"/>
      <c r="AO382" s="311"/>
      <c r="AP382" s="311"/>
      <c r="AQ382" s="311"/>
      <c r="AR382" s="311"/>
      <c r="AS382" s="311"/>
      <c r="AT382" s="311"/>
      <c r="AU382" s="311"/>
      <c r="AV382" s="311"/>
      <c r="AW382" s="311"/>
      <c r="AX382" s="311"/>
      <c r="AY382" s="311"/>
      <c r="AZ382" s="311"/>
      <c r="BA382" s="311"/>
      <c r="BB382" s="311"/>
      <c r="BC382" s="311"/>
      <c r="BD382" s="311"/>
      <c r="BE382" s="311"/>
      <c r="BF382" s="311"/>
      <c r="BG382" s="311"/>
      <c r="BH382" s="311"/>
      <c r="BI382" s="311"/>
      <c r="BJ382" s="311"/>
      <c r="BK382" s="311"/>
      <c r="BL382" s="311"/>
      <c r="BM382" s="311"/>
      <c r="BN382" s="311"/>
      <c r="BO382" s="311"/>
      <c r="BP382" s="311"/>
      <c r="BQ382" s="311"/>
      <c r="BR382" s="311"/>
      <c r="BS382" s="311"/>
      <c r="BT382" s="311"/>
      <c r="BU382" s="311"/>
      <c r="BV382" s="311"/>
      <c r="BW382" s="311"/>
      <c r="BX382" s="311"/>
      <c r="BY382" s="311"/>
      <c r="BZ382" s="311"/>
      <c r="CA382" s="311"/>
      <c r="CB382" s="311"/>
      <c r="CC382" s="311"/>
      <c r="CD382" s="311"/>
      <c r="CE382" s="311"/>
      <c r="CF382" s="311"/>
      <c r="CG382" s="311"/>
      <c r="CH382" s="311"/>
      <c r="CI382" s="311"/>
      <c r="CJ382" s="311"/>
      <c r="CK382" s="311"/>
      <c r="CL382" s="311"/>
      <c r="CM382" s="311"/>
      <c r="CN382" s="311"/>
      <c r="CO382" s="311"/>
      <c r="CP382" s="311"/>
      <c r="CQ382" s="311"/>
      <c r="CR382" s="311"/>
      <c r="CS382" s="311"/>
      <c r="CT382" s="311"/>
      <c r="CU382" s="311"/>
      <c r="CV382" s="311"/>
      <c r="CW382" s="311"/>
      <c r="CX382" s="311"/>
      <c r="CY382" s="311"/>
      <c r="CZ382" s="311"/>
      <c r="DA382" s="311"/>
      <c r="DB382" s="311"/>
      <c r="DC382" s="311"/>
      <c r="DD382" s="311"/>
      <c r="DE382" s="311"/>
      <c r="DF382" s="311"/>
      <c r="DG382" s="311"/>
      <c r="DH382" s="311"/>
      <c r="DI382" s="311"/>
      <c r="DJ382" s="311"/>
      <c r="DK382" s="311"/>
      <c r="DL382" s="311"/>
      <c r="DM382" s="311"/>
      <c r="DN382" s="311"/>
      <c r="DO382" s="311"/>
      <c r="DP382" s="311"/>
      <c r="DQ382" s="311"/>
      <c r="DR382" s="311"/>
      <c r="DS382" s="311"/>
      <c r="DT382" s="311"/>
      <c r="DU382" s="311"/>
      <c r="DV382" s="311"/>
      <c r="DW382" s="311"/>
      <c r="DX382" s="311"/>
      <c r="DY382" s="311"/>
      <c r="DZ382" s="311"/>
      <c r="EA382" s="311"/>
      <c r="EB382" s="311"/>
      <c r="EC382" s="311"/>
      <c r="ED382" s="311"/>
      <c r="EE382" s="311"/>
      <c r="EF382" s="311"/>
      <c r="EG382" s="311"/>
      <c r="EH382" s="311"/>
      <c r="EI382" s="311"/>
      <c r="EJ382" s="311"/>
      <c r="EK382" s="311"/>
      <c r="EL382" s="311"/>
      <c r="EM382" s="311"/>
      <c r="EN382" s="311"/>
      <c r="EO382" s="311"/>
      <c r="EP382" s="311"/>
      <c r="EQ382" s="311"/>
      <c r="ER382" s="311"/>
      <c r="ES382" s="311"/>
      <c r="ET382" s="311"/>
      <c r="EU382" s="311"/>
      <c r="EV382" s="311"/>
      <c r="EW382" s="311"/>
      <c r="EX382" s="311"/>
      <c r="EY382" s="311"/>
      <c r="EZ382" s="311"/>
      <c r="FA382" s="311"/>
      <c r="FB382" s="311"/>
      <c r="FC382" s="311"/>
      <c r="FD382" s="311"/>
      <c r="FE382" s="311"/>
      <c r="FF382" s="311"/>
      <c r="FG382" s="311"/>
      <c r="FH382" s="311"/>
      <c r="FI382" s="311"/>
      <c r="FJ382" s="311"/>
      <c r="FK382" s="311"/>
      <c r="FL382" s="311"/>
      <c r="FM382" s="311"/>
      <c r="FN382" s="311"/>
      <c r="FO382" s="311"/>
      <c r="FP382" s="311"/>
      <c r="FQ382" s="311"/>
      <c r="FR382" s="311"/>
      <c r="FS382" s="311"/>
      <c r="FT382" s="311"/>
      <c r="FU382" s="311"/>
      <c r="FV382" s="311"/>
      <c r="FW382" s="311"/>
      <c r="FX382" s="311"/>
      <c r="FY382" s="311"/>
      <c r="FZ382" s="311"/>
      <c r="GA382" s="311"/>
      <c r="GB382" s="311"/>
      <c r="GC382" s="311"/>
      <c r="GD382" s="311"/>
      <c r="GE382" s="311"/>
      <c r="GF382" s="311"/>
      <c r="GG382" s="311"/>
      <c r="GH382" s="311"/>
      <c r="GI382" s="311"/>
      <c r="GJ382" s="311"/>
      <c r="GK382" s="311"/>
      <c r="GL382" s="311"/>
      <c r="GM382" s="311"/>
      <c r="GN382" s="311"/>
      <c r="GO382" s="311"/>
      <c r="GP382" s="311"/>
      <c r="GQ382" s="311"/>
      <c r="GR382" s="311"/>
      <c r="GS382" s="311"/>
      <c r="GT382" s="311"/>
      <c r="GU382" s="311"/>
      <c r="GV382" s="311"/>
      <c r="GW382" s="311"/>
      <c r="GX382" s="311"/>
      <c r="GY382" s="311"/>
      <c r="GZ382" s="311"/>
      <c r="HA382" s="311"/>
    </row>
  </sheetData>
  <pageMargins left="0.7" right="0.7" top="0.75" bottom="0.75" header="0.3" footer="0.3"/>
  <pageSetup orientation="portrait" horizontalDpi="0" verticalDpi="0"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E83D9-EC9D-4856-9B79-39F1814DD960}">
  <sheetPr codeName="Hoja39"/>
  <dimension ref="A1:HA379"/>
  <sheetViews>
    <sheetView topLeftCell="A16" workbookViewId="0">
      <selection activeCell="E49" sqref="E49"/>
    </sheetView>
  </sheetViews>
  <sheetFormatPr baseColWidth="10" defaultColWidth="10.85546875" defaultRowHeight="12.75" x14ac:dyDescent="0.2"/>
  <cols>
    <col min="1" max="1" width="2.85546875" style="311" customWidth="1"/>
    <col min="2" max="2" width="10.85546875" style="312"/>
    <col min="3" max="3" width="56.42578125" style="312" customWidth="1"/>
    <col min="4" max="4" width="10.85546875" style="314"/>
    <col min="5" max="5" width="17.140625" style="313" customWidth="1"/>
    <col min="6" max="6" width="17.28515625" style="313" hidden="1" customWidth="1"/>
    <col min="7" max="7" width="17.28515625" style="312" hidden="1" customWidth="1"/>
    <col min="8" max="8" width="12" style="311" hidden="1" customWidth="1"/>
    <col min="9" max="9" width="2" style="311" hidden="1" customWidth="1"/>
    <col min="10" max="12" width="11" style="311" hidden="1" customWidth="1"/>
    <col min="13" max="37" width="0" style="311" hidden="1" customWidth="1"/>
    <col min="38" max="38" width="0.28515625" style="311" customWidth="1"/>
    <col min="39" max="16384" width="10.85546875" style="311"/>
  </cols>
  <sheetData>
    <row r="1" spans="2:9" ht="18.75" x14ac:dyDescent="0.3">
      <c r="B1" s="355"/>
      <c r="C1" s="357" t="s">
        <v>872</v>
      </c>
    </row>
    <row r="2" spans="2:9" ht="18.75" x14ac:dyDescent="0.3">
      <c r="B2" s="355"/>
      <c r="C2" s="357" t="s">
        <v>1009</v>
      </c>
    </row>
    <row r="3" spans="2:9" ht="18.75" x14ac:dyDescent="0.3">
      <c r="B3" s="355"/>
      <c r="C3" s="356" t="s">
        <v>2945</v>
      </c>
    </row>
    <row r="4" spans="2:9" ht="13.5" thickBot="1" x14ac:dyDescent="0.25">
      <c r="B4" s="355"/>
      <c r="C4" s="322"/>
    </row>
    <row r="5" spans="2:9" x14ac:dyDescent="0.2">
      <c r="B5" s="354"/>
      <c r="C5" s="353"/>
      <c r="D5" s="352" t="s">
        <v>869</v>
      </c>
      <c r="E5" s="351" t="s">
        <v>868</v>
      </c>
      <c r="F5" s="350"/>
    </row>
    <row r="6" spans="2:9" x14ac:dyDescent="0.2">
      <c r="B6" s="349" t="s">
        <v>41</v>
      </c>
      <c r="C6" s="322" t="s">
        <v>867</v>
      </c>
      <c r="D6" s="314" t="s">
        <v>866</v>
      </c>
      <c r="E6" s="348" t="s">
        <v>865</v>
      </c>
      <c r="F6" s="347" t="s">
        <v>864</v>
      </c>
    </row>
    <row r="7" spans="2:9" ht="13.5" thickBot="1" x14ac:dyDescent="0.25">
      <c r="B7" s="346"/>
      <c r="C7" s="345"/>
      <c r="D7" s="344" t="s">
        <v>863</v>
      </c>
      <c r="E7" s="343"/>
      <c r="F7" s="342"/>
      <c r="G7" s="318"/>
      <c r="H7" s="318"/>
      <c r="I7" s="318"/>
    </row>
    <row r="8" spans="2:9" x14ac:dyDescent="0.2">
      <c r="B8" s="323"/>
      <c r="C8" s="322" t="s">
        <v>1008</v>
      </c>
      <c r="F8" s="324">
        <v>85954.25</v>
      </c>
      <c r="G8" s="313"/>
      <c r="H8" s="318"/>
      <c r="I8" s="318"/>
    </row>
    <row r="9" spans="2:9" ht="15" x14ac:dyDescent="0.25">
      <c r="B9" s="323">
        <v>8433</v>
      </c>
      <c r="C9" s="247" t="s">
        <v>2920</v>
      </c>
      <c r="D9" s="314" t="s">
        <v>724</v>
      </c>
      <c r="E9" s="450">
        <v>15300</v>
      </c>
      <c r="F9" s="313">
        <v>50000</v>
      </c>
      <c r="G9" s="318" t="s">
        <v>2816</v>
      </c>
    </row>
    <row r="10" spans="2:9" ht="15" x14ac:dyDescent="0.25">
      <c r="B10" s="323">
        <v>8434</v>
      </c>
      <c r="C10" s="247" t="s">
        <v>2917</v>
      </c>
      <c r="D10" s="314" t="s">
        <v>724</v>
      </c>
      <c r="E10" s="451">
        <v>6220.63</v>
      </c>
      <c r="F10" s="313">
        <v>5429.38</v>
      </c>
      <c r="G10" s="318" t="s">
        <v>2944</v>
      </c>
    </row>
    <row r="11" spans="2:9" ht="15" x14ac:dyDescent="0.25">
      <c r="B11" s="323">
        <v>8434</v>
      </c>
      <c r="C11" s="247" t="s">
        <v>2901</v>
      </c>
      <c r="D11" s="314" t="s">
        <v>724</v>
      </c>
      <c r="E11" s="313">
        <v>133286.84</v>
      </c>
      <c r="F11" s="313">
        <v>5429.38</v>
      </c>
      <c r="G11" s="318" t="s">
        <v>2943</v>
      </c>
    </row>
    <row r="12" spans="2:9" ht="15" x14ac:dyDescent="0.25">
      <c r="B12" s="323">
        <v>8435</v>
      </c>
      <c r="C12" s="247" t="s">
        <v>2942</v>
      </c>
      <c r="D12" s="314" t="s">
        <v>724</v>
      </c>
      <c r="E12" s="313">
        <v>1812</v>
      </c>
      <c r="F12" s="313">
        <v>5351.17</v>
      </c>
      <c r="G12" s="318" t="s">
        <v>2941</v>
      </c>
    </row>
    <row r="13" spans="2:9" ht="15" x14ac:dyDescent="0.25">
      <c r="B13" s="323">
        <v>8435</v>
      </c>
      <c r="C13" s="247" t="s">
        <v>2940</v>
      </c>
      <c r="D13" s="314" t="s">
        <v>724</v>
      </c>
      <c r="E13" s="313">
        <v>76319.87</v>
      </c>
      <c r="F13" s="313">
        <v>41656.1</v>
      </c>
      <c r="G13" s="318" t="s">
        <v>2939</v>
      </c>
    </row>
    <row r="14" spans="2:9" ht="15" x14ac:dyDescent="0.25">
      <c r="B14" s="323">
        <v>8439</v>
      </c>
      <c r="C14" s="247" t="s">
        <v>2938</v>
      </c>
      <c r="D14" s="314" t="s">
        <v>724</v>
      </c>
      <c r="E14" s="313">
        <v>36632.82</v>
      </c>
      <c r="F14" s="313">
        <v>27644.77</v>
      </c>
      <c r="G14" s="318" t="s">
        <v>2937</v>
      </c>
    </row>
    <row r="15" spans="2:9" ht="15" x14ac:dyDescent="0.25">
      <c r="B15" s="323">
        <v>8439</v>
      </c>
      <c r="C15" s="247" t="s">
        <v>2920</v>
      </c>
      <c r="D15" s="314" t="s">
        <v>724</v>
      </c>
      <c r="E15" s="450">
        <v>15300</v>
      </c>
      <c r="F15" s="313">
        <v>60000</v>
      </c>
      <c r="G15" s="318" t="s">
        <v>2816</v>
      </c>
    </row>
    <row r="16" spans="2:9" ht="15" x14ac:dyDescent="0.25">
      <c r="B16" s="323">
        <v>8439</v>
      </c>
      <c r="C16" s="247" t="s">
        <v>2891</v>
      </c>
      <c r="D16" s="314" t="s">
        <v>724</v>
      </c>
      <c r="E16" s="313">
        <v>1027786.86</v>
      </c>
      <c r="F16" s="313">
        <v>1580.87</v>
      </c>
      <c r="G16" s="318" t="s">
        <v>2936</v>
      </c>
    </row>
    <row r="17" spans="1:12" ht="12.75" customHeight="1" x14ac:dyDescent="0.25">
      <c r="B17" s="323">
        <v>8442</v>
      </c>
      <c r="C17" s="247" t="s">
        <v>2901</v>
      </c>
      <c r="D17" s="314" t="s">
        <v>724</v>
      </c>
      <c r="E17" s="313">
        <v>125753.73</v>
      </c>
      <c r="F17" s="313">
        <v>6415.02</v>
      </c>
      <c r="G17" s="318" t="s">
        <v>2935</v>
      </c>
    </row>
    <row r="18" spans="1:12" ht="15" x14ac:dyDescent="0.25">
      <c r="B18" s="323">
        <v>8442</v>
      </c>
      <c r="C18" s="247" t="s">
        <v>2893</v>
      </c>
      <c r="D18" s="314" t="s">
        <v>724</v>
      </c>
      <c r="E18" s="313">
        <v>3469.42</v>
      </c>
      <c r="F18" s="313">
        <v>37845</v>
      </c>
      <c r="G18" s="318" t="s">
        <v>2934</v>
      </c>
    </row>
    <row r="19" spans="1:12" ht="15" x14ac:dyDescent="0.25">
      <c r="A19" s="438"/>
      <c r="B19" s="323">
        <v>8442</v>
      </c>
      <c r="C19" s="247" t="s">
        <v>2933</v>
      </c>
      <c r="D19" s="314" t="s">
        <v>724</v>
      </c>
      <c r="E19" s="313">
        <v>17327.25</v>
      </c>
      <c r="F19" s="313">
        <v>703923.93</v>
      </c>
      <c r="G19" s="335" t="s">
        <v>2932</v>
      </c>
    </row>
    <row r="20" spans="1:12" ht="15" x14ac:dyDescent="0.25">
      <c r="B20" s="323">
        <v>8442</v>
      </c>
      <c r="C20" s="247" t="s">
        <v>2931</v>
      </c>
      <c r="D20" s="314" t="s">
        <v>724</v>
      </c>
      <c r="E20" s="313">
        <v>103931.86</v>
      </c>
      <c r="F20" s="313">
        <v>50931.82</v>
      </c>
      <c r="G20" s="318" t="s">
        <v>2930</v>
      </c>
    </row>
    <row r="21" spans="1:12" ht="15" x14ac:dyDescent="0.25">
      <c r="B21" s="323">
        <v>8442</v>
      </c>
      <c r="C21" s="247" t="s">
        <v>2897</v>
      </c>
      <c r="D21" s="314" t="s">
        <v>724</v>
      </c>
      <c r="E21" s="313">
        <v>8158.95</v>
      </c>
      <c r="F21" s="313">
        <v>8000</v>
      </c>
      <c r="G21" s="318" t="s">
        <v>2815</v>
      </c>
      <c r="H21" s="318"/>
      <c r="I21" s="318"/>
    </row>
    <row r="22" spans="1:12" ht="15" x14ac:dyDescent="0.25">
      <c r="B22" s="323">
        <v>8442</v>
      </c>
      <c r="C22" s="247" t="s">
        <v>2929</v>
      </c>
      <c r="D22" s="314" t="s">
        <v>724</v>
      </c>
      <c r="E22" s="452">
        <v>4524</v>
      </c>
      <c r="F22" s="313">
        <v>14812.03</v>
      </c>
      <c r="G22" s="318" t="s">
        <v>2928</v>
      </c>
      <c r="H22" s="318"/>
      <c r="I22" s="318"/>
    </row>
    <row r="23" spans="1:12" ht="15" x14ac:dyDescent="0.25">
      <c r="B23" s="323">
        <v>8442</v>
      </c>
      <c r="C23" s="247" t="s">
        <v>2891</v>
      </c>
      <c r="D23" s="314" t="s">
        <v>724</v>
      </c>
      <c r="E23" s="313">
        <v>600000</v>
      </c>
      <c r="F23" s="313">
        <v>48440.79</v>
      </c>
      <c r="G23" s="318" t="s">
        <v>2927</v>
      </c>
      <c r="H23" s="318"/>
      <c r="I23" s="318"/>
    </row>
    <row r="24" spans="1:12" ht="15" x14ac:dyDescent="0.25">
      <c r="B24" s="323">
        <v>8445</v>
      </c>
      <c r="C24" s="247" t="s">
        <v>2908</v>
      </c>
      <c r="D24" s="314" t="s">
        <v>724</v>
      </c>
      <c r="E24" s="313">
        <v>163253.15</v>
      </c>
      <c r="F24" s="313">
        <v>159490.49</v>
      </c>
      <c r="G24" s="318" t="s">
        <v>2926</v>
      </c>
      <c r="H24" s="318"/>
      <c r="I24" s="318"/>
    </row>
    <row r="25" spans="1:12" ht="15" x14ac:dyDescent="0.25">
      <c r="B25" s="323">
        <v>8446</v>
      </c>
      <c r="C25" s="247" t="s">
        <v>2914</v>
      </c>
      <c r="D25" s="314" t="s">
        <v>724</v>
      </c>
      <c r="E25" s="453">
        <v>13988.97</v>
      </c>
      <c r="F25" s="313">
        <v>126687.31</v>
      </c>
      <c r="G25" s="318" t="s">
        <v>2925</v>
      </c>
      <c r="H25" s="318"/>
      <c r="I25" s="318"/>
    </row>
    <row r="26" spans="1:12" ht="15" x14ac:dyDescent="0.25">
      <c r="B26" s="323">
        <v>8446</v>
      </c>
      <c r="C26" s="247" t="s">
        <v>2924</v>
      </c>
      <c r="D26" s="314" t="s">
        <v>724</v>
      </c>
      <c r="E26" s="313">
        <v>4736</v>
      </c>
      <c r="F26" s="313">
        <v>49</v>
      </c>
      <c r="G26" s="318" t="s">
        <v>873</v>
      </c>
      <c r="H26" s="318"/>
      <c r="I26" s="318"/>
    </row>
    <row r="27" spans="1:12" ht="15" x14ac:dyDescent="0.25">
      <c r="B27" s="323">
        <v>8447</v>
      </c>
      <c r="C27" s="247" t="s">
        <v>2923</v>
      </c>
      <c r="D27" s="314" t="s">
        <v>724</v>
      </c>
      <c r="E27" s="313">
        <v>6288.07</v>
      </c>
      <c r="F27" s="313">
        <v>6000</v>
      </c>
      <c r="G27" s="318" t="s">
        <v>2876</v>
      </c>
      <c r="H27" s="318"/>
      <c r="I27" s="318"/>
    </row>
    <row r="28" spans="1:12" ht="15" x14ac:dyDescent="0.25">
      <c r="B28" s="323">
        <v>8447</v>
      </c>
      <c r="C28" s="247" t="s">
        <v>2922</v>
      </c>
      <c r="D28" s="314" t="s">
        <v>724</v>
      </c>
      <c r="E28" s="313">
        <v>100</v>
      </c>
      <c r="F28" s="313">
        <v>8000</v>
      </c>
      <c r="G28" s="318" t="s">
        <v>2876</v>
      </c>
      <c r="H28" s="318"/>
      <c r="I28" s="318"/>
      <c r="K28" s="338"/>
      <c r="L28" s="337"/>
    </row>
    <row r="29" spans="1:12" ht="15" x14ac:dyDescent="0.25">
      <c r="B29" s="323">
        <v>8449</v>
      </c>
      <c r="C29" s="247" t="s">
        <v>2921</v>
      </c>
      <c r="D29" s="314" t="s">
        <v>724</v>
      </c>
      <c r="E29" s="313">
        <v>10000</v>
      </c>
      <c r="F29" s="313">
        <v>10000</v>
      </c>
      <c r="G29" s="318" t="s">
        <v>2876</v>
      </c>
      <c r="H29" s="318"/>
      <c r="I29" s="318"/>
      <c r="K29" s="337"/>
    </row>
    <row r="30" spans="1:12" ht="13.5" customHeight="1" x14ac:dyDescent="0.25">
      <c r="B30" s="323">
        <v>8449</v>
      </c>
      <c r="C30" s="247" t="s">
        <v>2920</v>
      </c>
      <c r="D30" s="314" t="s">
        <v>724</v>
      </c>
      <c r="E30" s="450">
        <v>15300</v>
      </c>
      <c r="F30" s="327">
        <v>51833.27</v>
      </c>
      <c r="G30" s="318" t="s">
        <v>2919</v>
      </c>
      <c r="H30" s="318"/>
      <c r="I30" s="318"/>
    </row>
    <row r="31" spans="1:12" ht="11.25" customHeight="1" x14ac:dyDescent="0.25">
      <c r="B31" s="323">
        <v>8449</v>
      </c>
      <c r="C31" s="247" t="s">
        <v>2891</v>
      </c>
      <c r="D31" s="314" t="s">
        <v>724</v>
      </c>
      <c r="E31" s="313">
        <v>192032.25</v>
      </c>
      <c r="F31" s="327">
        <v>5000</v>
      </c>
      <c r="G31" s="318" t="s">
        <v>2833</v>
      </c>
      <c r="H31" s="318"/>
      <c r="I31" s="318"/>
    </row>
    <row r="32" spans="1:12" ht="14.25" customHeight="1" x14ac:dyDescent="0.25">
      <c r="B32" s="323">
        <v>8449</v>
      </c>
      <c r="C32" s="247" t="s">
        <v>2891</v>
      </c>
      <c r="D32" s="314" t="s">
        <v>724</v>
      </c>
      <c r="E32" s="313">
        <v>357967.75</v>
      </c>
      <c r="F32" s="327">
        <v>2466.5300000000002</v>
      </c>
      <c r="G32" s="318" t="s">
        <v>2918</v>
      </c>
      <c r="H32" s="318"/>
      <c r="I32" s="318"/>
    </row>
    <row r="33" spans="2:9" ht="14.25" customHeight="1" x14ac:dyDescent="0.25">
      <c r="B33" s="323">
        <v>8449</v>
      </c>
      <c r="C33" s="247" t="s">
        <v>2917</v>
      </c>
      <c r="D33" s="314" t="s">
        <v>724</v>
      </c>
      <c r="E33" s="451">
        <v>7213.14</v>
      </c>
      <c r="F33" s="327">
        <v>4732.22</v>
      </c>
      <c r="G33" s="318" t="s">
        <v>2916</v>
      </c>
      <c r="H33" s="318"/>
      <c r="I33" s="318"/>
    </row>
    <row r="34" spans="2:9" ht="14.25" customHeight="1" x14ac:dyDescent="0.25">
      <c r="B34" s="323">
        <v>8452</v>
      </c>
      <c r="C34" s="247" t="s">
        <v>2891</v>
      </c>
      <c r="D34" s="314" t="s">
        <v>724</v>
      </c>
      <c r="E34" s="313">
        <v>127978.34</v>
      </c>
      <c r="F34" s="327">
        <v>34800</v>
      </c>
      <c r="G34" s="318" t="s">
        <v>2915</v>
      </c>
      <c r="H34" s="318"/>
      <c r="I34" s="318"/>
    </row>
    <row r="35" spans="2:9" ht="14.25" customHeight="1" x14ac:dyDescent="0.25">
      <c r="B35" s="323">
        <v>8453</v>
      </c>
      <c r="C35" s="247" t="s">
        <v>2914</v>
      </c>
      <c r="D35" s="314" t="s">
        <v>724</v>
      </c>
      <c r="E35" s="453">
        <v>13988.97</v>
      </c>
      <c r="F35" s="327">
        <v>7306.75</v>
      </c>
      <c r="G35" s="318" t="s">
        <v>885</v>
      </c>
      <c r="H35" s="330"/>
      <c r="I35" s="318"/>
    </row>
    <row r="36" spans="2:9" ht="14.25" customHeight="1" x14ac:dyDescent="0.25">
      <c r="B36" s="323">
        <v>8453</v>
      </c>
      <c r="C36" s="247" t="s">
        <v>2897</v>
      </c>
      <c r="D36" s="314" t="s">
        <v>724</v>
      </c>
      <c r="E36" s="313">
        <v>3892.84</v>
      </c>
      <c r="F36" s="313">
        <v>8000</v>
      </c>
      <c r="G36" s="318" t="s">
        <v>2876</v>
      </c>
      <c r="H36" s="318"/>
      <c r="I36" s="318"/>
    </row>
    <row r="37" spans="2:9" ht="14.25" customHeight="1" x14ac:dyDescent="0.25">
      <c r="B37" s="323">
        <v>8453</v>
      </c>
      <c r="C37" s="247" t="s">
        <v>2913</v>
      </c>
      <c r="D37" s="314" t="s">
        <v>724</v>
      </c>
      <c r="E37" s="451">
        <v>20694.400000000001</v>
      </c>
      <c r="F37" s="327">
        <v>5049.4799999999996</v>
      </c>
      <c r="G37" s="334" t="s">
        <v>2912</v>
      </c>
      <c r="H37" s="330"/>
      <c r="I37" s="318"/>
    </row>
    <row r="38" spans="2:9" ht="14.25" customHeight="1" x14ac:dyDescent="0.25">
      <c r="B38" s="323">
        <v>8456</v>
      </c>
      <c r="C38" s="247" t="s">
        <v>2899</v>
      </c>
      <c r="D38" s="314" t="s">
        <v>724</v>
      </c>
      <c r="E38" s="451">
        <v>3312.96</v>
      </c>
      <c r="F38" s="327">
        <v>42118.32</v>
      </c>
      <c r="G38" s="334" t="s">
        <v>2911</v>
      </c>
      <c r="H38" s="318"/>
      <c r="I38" s="318"/>
    </row>
    <row r="39" spans="2:9" ht="14.25" customHeight="1" x14ac:dyDescent="0.25">
      <c r="B39" s="323">
        <v>8456</v>
      </c>
      <c r="C39" s="247" t="s">
        <v>2901</v>
      </c>
      <c r="D39" s="314" t="s">
        <v>724</v>
      </c>
      <c r="E39" s="313">
        <v>21609.200000000001</v>
      </c>
      <c r="F39" s="327">
        <v>2963.43</v>
      </c>
      <c r="G39" s="318" t="s">
        <v>2910</v>
      </c>
      <c r="H39" s="318"/>
      <c r="I39" s="330"/>
    </row>
    <row r="40" spans="2:9" ht="14.25" customHeight="1" x14ac:dyDescent="0.25">
      <c r="B40" s="323">
        <v>8456</v>
      </c>
      <c r="C40" s="247" t="s">
        <v>2891</v>
      </c>
      <c r="D40" s="314" t="s">
        <v>724</v>
      </c>
      <c r="E40" s="313">
        <v>416874.62</v>
      </c>
      <c r="F40" s="327">
        <v>1142.53</v>
      </c>
      <c r="G40" s="318" t="s">
        <v>2909</v>
      </c>
      <c r="H40" s="318"/>
      <c r="I40" s="318"/>
    </row>
    <row r="41" spans="2:9" ht="14.25" customHeight="1" x14ac:dyDescent="0.25">
      <c r="B41" s="323">
        <v>8459</v>
      </c>
      <c r="C41" s="247" t="s">
        <v>2908</v>
      </c>
      <c r="D41" s="314" t="s">
        <v>724</v>
      </c>
      <c r="E41" s="313">
        <v>188763.3</v>
      </c>
      <c r="F41" s="327">
        <v>2285.06</v>
      </c>
      <c r="G41" s="318" t="s">
        <v>2907</v>
      </c>
      <c r="H41" s="318"/>
      <c r="I41" s="318"/>
    </row>
    <row r="42" spans="2:9" ht="14.25" customHeight="1" x14ac:dyDescent="0.25">
      <c r="B42" s="323">
        <v>8459</v>
      </c>
      <c r="C42" s="247" t="s">
        <v>2905</v>
      </c>
      <c r="D42" s="314" t="s">
        <v>724</v>
      </c>
      <c r="E42" s="313">
        <v>6288.07</v>
      </c>
      <c r="F42" s="327">
        <v>5000</v>
      </c>
      <c r="G42" s="318" t="s">
        <v>2906</v>
      </c>
      <c r="H42" s="318"/>
      <c r="I42" s="318"/>
    </row>
    <row r="43" spans="2:9" ht="14.25" customHeight="1" x14ac:dyDescent="0.25">
      <c r="B43" s="323">
        <v>8459</v>
      </c>
      <c r="C43" s="247" t="s">
        <v>2905</v>
      </c>
      <c r="D43" s="314" t="s">
        <v>724</v>
      </c>
      <c r="E43" s="313">
        <v>100</v>
      </c>
      <c r="F43" s="327">
        <v>3000</v>
      </c>
      <c r="G43" s="318" t="s">
        <v>2818</v>
      </c>
      <c r="H43" s="318"/>
      <c r="I43" s="318"/>
    </row>
    <row r="44" spans="2:9" ht="14.25" customHeight="1" x14ac:dyDescent="0.25">
      <c r="B44" s="323">
        <v>8459</v>
      </c>
      <c r="C44" s="247" t="s">
        <v>2950</v>
      </c>
      <c r="D44" s="314" t="s">
        <v>724</v>
      </c>
      <c r="E44" s="313">
        <v>100000</v>
      </c>
      <c r="F44" s="327">
        <v>785.06</v>
      </c>
      <c r="G44" s="318" t="s">
        <v>2904</v>
      </c>
      <c r="H44" s="318"/>
      <c r="I44" s="318"/>
    </row>
    <row r="45" spans="2:9" ht="14.25" customHeight="1" x14ac:dyDescent="0.25">
      <c r="B45" s="323">
        <v>8460</v>
      </c>
      <c r="C45" s="247" t="s">
        <v>2903</v>
      </c>
      <c r="D45" s="314" t="s">
        <v>724</v>
      </c>
      <c r="E45" s="313">
        <v>3270</v>
      </c>
      <c r="F45" s="327">
        <v>35338.42</v>
      </c>
      <c r="G45" s="318" t="s">
        <v>2902</v>
      </c>
      <c r="H45" s="318"/>
      <c r="I45" s="318"/>
    </row>
    <row r="46" spans="2:9" ht="14.25" customHeight="1" x14ac:dyDescent="0.25">
      <c r="B46" s="323">
        <v>8460</v>
      </c>
      <c r="C46" s="247" t="s">
        <v>2901</v>
      </c>
      <c r="D46" s="314" t="s">
        <v>724</v>
      </c>
      <c r="E46" s="313">
        <v>198977.63</v>
      </c>
      <c r="F46" s="327">
        <v>15138</v>
      </c>
      <c r="G46" s="318" t="s">
        <v>2900</v>
      </c>
      <c r="H46" s="318"/>
      <c r="I46" s="318"/>
    </row>
    <row r="47" spans="2:9" ht="14.25" customHeight="1" x14ac:dyDescent="0.25">
      <c r="B47" s="323">
        <v>8460</v>
      </c>
      <c r="C47" s="247" t="s">
        <v>2899</v>
      </c>
      <c r="D47" s="314" t="s">
        <v>724</v>
      </c>
      <c r="E47" s="451">
        <v>40820.400000000001</v>
      </c>
      <c r="F47" s="327">
        <v>4607.0600000000004</v>
      </c>
      <c r="G47" s="318" t="s">
        <v>2898</v>
      </c>
      <c r="H47" s="318"/>
      <c r="I47" s="318"/>
    </row>
    <row r="48" spans="2:9" ht="14.25" customHeight="1" x14ac:dyDescent="0.25">
      <c r="B48" s="323">
        <v>8460</v>
      </c>
      <c r="C48" s="247" t="s">
        <v>2897</v>
      </c>
      <c r="D48" s="314" t="s">
        <v>724</v>
      </c>
      <c r="E48" s="313">
        <v>11678.88</v>
      </c>
      <c r="F48" s="327">
        <v>20268.400000000001</v>
      </c>
      <c r="G48" s="318" t="s">
        <v>2896</v>
      </c>
      <c r="H48" s="318"/>
      <c r="I48" s="318"/>
    </row>
    <row r="49" spans="2:9" ht="14.25" customHeight="1" x14ac:dyDescent="0.25">
      <c r="B49" s="323">
        <v>8460</v>
      </c>
      <c r="C49" s="247" t="s">
        <v>2895</v>
      </c>
      <c r="D49" s="314" t="s">
        <v>724</v>
      </c>
      <c r="E49" s="313">
        <v>6761.64</v>
      </c>
      <c r="F49" s="327">
        <v>89104.24</v>
      </c>
      <c r="G49" s="318" t="s">
        <v>2894</v>
      </c>
      <c r="H49" s="318"/>
      <c r="I49" s="318"/>
    </row>
    <row r="50" spans="2:9" ht="14.25" customHeight="1" x14ac:dyDescent="0.25">
      <c r="B50" s="323">
        <v>8460</v>
      </c>
      <c r="C50" s="247" t="s">
        <v>2893</v>
      </c>
      <c r="D50" s="314" t="s">
        <v>724</v>
      </c>
      <c r="E50" s="313">
        <v>3469.42</v>
      </c>
      <c r="F50" s="327">
        <v>391927.33</v>
      </c>
      <c r="G50" s="318" t="s">
        <v>2892</v>
      </c>
      <c r="H50" s="318"/>
      <c r="I50" s="318"/>
    </row>
    <row r="51" spans="2:9" ht="14.25" customHeight="1" x14ac:dyDescent="0.25">
      <c r="B51" s="323">
        <v>8460</v>
      </c>
      <c r="C51" s="247" t="s">
        <v>2891</v>
      </c>
      <c r="D51" s="314" t="s">
        <v>724</v>
      </c>
      <c r="E51" s="313">
        <v>27484.22</v>
      </c>
      <c r="F51" s="327">
        <v>21489</v>
      </c>
      <c r="G51" s="318" t="s">
        <v>2890</v>
      </c>
      <c r="H51" s="318"/>
      <c r="I51" s="318"/>
    </row>
    <row r="52" spans="2:9" ht="14.25" customHeight="1" x14ac:dyDescent="0.25">
      <c r="B52" s="323"/>
      <c r="C52" s="322"/>
      <c r="F52" s="327">
        <v>1786.24</v>
      </c>
      <c r="G52" s="318" t="s">
        <v>2889</v>
      </c>
      <c r="H52" s="318"/>
      <c r="I52" s="318"/>
    </row>
    <row r="53" spans="2:9" ht="14.25" customHeight="1" x14ac:dyDescent="0.25">
      <c r="B53" s="323"/>
      <c r="C53" s="322"/>
      <c r="F53" s="327">
        <v>2652.55</v>
      </c>
      <c r="G53" s="318" t="s">
        <v>2888</v>
      </c>
      <c r="H53" s="318"/>
      <c r="I53" s="318"/>
    </row>
    <row r="54" spans="2:9" ht="14.25" customHeight="1" x14ac:dyDescent="0.25">
      <c r="B54" s="323"/>
      <c r="C54" s="322"/>
      <c r="F54" s="334">
        <v>471.11</v>
      </c>
      <c r="G54" s="318" t="s">
        <v>2887</v>
      </c>
      <c r="H54" s="318"/>
      <c r="I54" s="318"/>
    </row>
    <row r="55" spans="2:9" ht="14.25" customHeight="1" x14ac:dyDescent="0.25">
      <c r="B55" s="323"/>
      <c r="C55" s="322"/>
      <c r="F55" s="327">
        <v>44316.24</v>
      </c>
      <c r="G55" s="318" t="s">
        <v>2886</v>
      </c>
      <c r="H55" s="318"/>
      <c r="I55" s="318"/>
    </row>
    <row r="56" spans="2:9" ht="14.25" customHeight="1" x14ac:dyDescent="0.25">
      <c r="B56" s="323"/>
      <c r="C56" s="322"/>
      <c r="F56" s="327">
        <v>7000</v>
      </c>
      <c r="G56" s="318" t="s">
        <v>2876</v>
      </c>
      <c r="H56" s="318"/>
      <c r="I56" s="318"/>
    </row>
    <row r="57" spans="2:9" ht="14.25" customHeight="1" x14ac:dyDescent="0.25">
      <c r="B57" s="323"/>
      <c r="C57" s="322"/>
      <c r="F57" s="327">
        <v>3000</v>
      </c>
      <c r="G57" s="318" t="s">
        <v>2876</v>
      </c>
      <c r="H57" s="318"/>
      <c r="I57" s="318"/>
    </row>
    <row r="58" spans="2:9" ht="14.25" customHeight="1" x14ac:dyDescent="0.25">
      <c r="B58" s="323"/>
      <c r="C58" s="322"/>
      <c r="F58" s="327">
        <v>11297</v>
      </c>
      <c r="G58" s="318" t="s">
        <v>2885</v>
      </c>
      <c r="H58" s="318"/>
      <c r="I58" s="318"/>
    </row>
    <row r="59" spans="2:9" ht="14.25" customHeight="1" x14ac:dyDescent="0.25">
      <c r="B59" s="323"/>
      <c r="C59" s="322"/>
      <c r="F59" s="334">
        <v>7396.48</v>
      </c>
      <c r="G59" s="318" t="s">
        <v>2884</v>
      </c>
      <c r="H59" s="318"/>
      <c r="I59" s="318"/>
    </row>
    <row r="60" spans="2:9" ht="14.25" customHeight="1" x14ac:dyDescent="0.25">
      <c r="B60" s="323"/>
      <c r="C60" s="322"/>
      <c r="F60" s="327">
        <v>14700.57</v>
      </c>
      <c r="G60" s="318" t="s">
        <v>2883</v>
      </c>
      <c r="H60" s="318"/>
      <c r="I60" s="318"/>
    </row>
    <row r="61" spans="2:9" ht="14.25" customHeight="1" x14ac:dyDescent="0.25">
      <c r="B61" s="323"/>
      <c r="C61" s="322"/>
      <c r="F61" s="327">
        <v>2034.78</v>
      </c>
      <c r="G61" s="318" t="s">
        <v>2882</v>
      </c>
      <c r="H61" s="318"/>
      <c r="I61" s="318"/>
    </row>
    <row r="62" spans="2:9" ht="14.25" customHeight="1" x14ac:dyDescent="0.25">
      <c r="B62" s="323"/>
      <c r="C62" s="322"/>
      <c r="F62" s="327">
        <v>6171.27</v>
      </c>
      <c r="G62" s="318" t="s">
        <v>2881</v>
      </c>
      <c r="H62" s="318"/>
      <c r="I62" s="318"/>
    </row>
    <row r="63" spans="2:9" ht="14.25" customHeight="1" x14ac:dyDescent="0.25">
      <c r="B63" s="323"/>
      <c r="C63" s="322"/>
      <c r="F63" s="327">
        <v>50000</v>
      </c>
      <c r="G63" s="318" t="s">
        <v>2816</v>
      </c>
      <c r="H63" s="318"/>
      <c r="I63" s="318"/>
    </row>
    <row r="64" spans="2:9" ht="14.25" customHeight="1" x14ac:dyDescent="0.25">
      <c r="B64" s="323"/>
      <c r="C64" s="322"/>
      <c r="F64" s="327">
        <v>8036.64</v>
      </c>
      <c r="G64" s="318" t="s">
        <v>2880</v>
      </c>
      <c r="H64" s="318"/>
      <c r="I64" s="318"/>
    </row>
    <row r="65" spans="2:9" ht="14.25" customHeight="1" x14ac:dyDescent="0.25">
      <c r="B65" s="323"/>
      <c r="C65" s="322"/>
      <c r="F65" s="327">
        <v>5049.4799999999996</v>
      </c>
      <c r="G65" s="318" t="s">
        <v>2879</v>
      </c>
      <c r="H65" s="318"/>
      <c r="I65" s="318"/>
    </row>
    <row r="66" spans="2:9" ht="14.25" customHeight="1" x14ac:dyDescent="0.25">
      <c r="B66" s="323"/>
      <c r="C66" s="322"/>
      <c r="F66" s="327">
        <v>2626.7</v>
      </c>
      <c r="G66" s="318" t="s">
        <v>2878</v>
      </c>
      <c r="H66" s="318"/>
      <c r="I66" s="318"/>
    </row>
    <row r="67" spans="2:9" ht="14.25" customHeight="1" x14ac:dyDescent="0.25">
      <c r="B67" s="323"/>
      <c r="C67" s="322"/>
      <c r="F67" s="327">
        <v>25262.41</v>
      </c>
      <c r="G67" s="318" t="s">
        <v>2877</v>
      </c>
      <c r="H67" s="318"/>
      <c r="I67" s="318"/>
    </row>
    <row r="68" spans="2:9" ht="14.25" customHeight="1" x14ac:dyDescent="0.25">
      <c r="B68" s="323"/>
      <c r="C68" s="322"/>
      <c r="F68" s="327">
        <v>10000</v>
      </c>
      <c r="G68" s="318" t="s">
        <v>2876</v>
      </c>
      <c r="H68" s="318"/>
      <c r="I68" s="330"/>
    </row>
    <row r="69" spans="2:9" ht="14.25" customHeight="1" x14ac:dyDescent="0.25">
      <c r="B69" s="323"/>
      <c r="C69" s="322"/>
      <c r="F69" s="327">
        <v>34043.96</v>
      </c>
      <c r="G69" s="318" t="s">
        <v>2875</v>
      </c>
      <c r="H69" s="318"/>
      <c r="I69" s="318"/>
    </row>
    <row r="70" spans="2:9" ht="14.25" customHeight="1" x14ac:dyDescent="0.2">
      <c r="B70" s="323"/>
      <c r="C70" s="322"/>
      <c r="F70" s="313">
        <v>1815.57</v>
      </c>
      <c r="G70" s="318" t="s">
        <v>2874</v>
      </c>
      <c r="H70" s="318"/>
      <c r="I70" s="318"/>
    </row>
    <row r="71" spans="2:9" ht="14.25" customHeight="1" x14ac:dyDescent="0.25">
      <c r="B71" s="323"/>
      <c r="C71" s="322"/>
      <c r="F71" s="327">
        <v>102186.14</v>
      </c>
      <c r="G71" s="318" t="s">
        <v>2873</v>
      </c>
      <c r="H71" s="318"/>
      <c r="I71" s="318"/>
    </row>
    <row r="72" spans="2:9" ht="14.25" customHeight="1" x14ac:dyDescent="0.25">
      <c r="B72" s="323"/>
      <c r="C72" s="322"/>
      <c r="F72" s="327">
        <v>79464.259999999995</v>
      </c>
      <c r="G72" s="318" t="s">
        <v>2872</v>
      </c>
      <c r="H72" s="318"/>
      <c r="I72" s="318"/>
    </row>
    <row r="73" spans="2:9" ht="14.25" customHeight="1" x14ac:dyDescent="0.25">
      <c r="B73" s="323"/>
      <c r="C73" s="322"/>
      <c r="F73" s="327">
        <v>1790.1</v>
      </c>
      <c r="G73" s="318" t="s">
        <v>2870</v>
      </c>
      <c r="H73" s="318"/>
      <c r="I73" s="318"/>
    </row>
    <row r="74" spans="2:9" ht="14.25" customHeight="1" x14ac:dyDescent="0.25">
      <c r="B74" s="323"/>
      <c r="C74" s="322"/>
      <c r="F74" s="327">
        <v>2186.16</v>
      </c>
      <c r="G74" s="318" t="s">
        <v>2871</v>
      </c>
      <c r="H74" s="318"/>
      <c r="I74" s="318"/>
    </row>
    <row r="75" spans="2:9" ht="14.25" customHeight="1" x14ac:dyDescent="0.25">
      <c r="B75" s="323"/>
      <c r="C75" s="322"/>
      <c r="F75" s="327">
        <v>286.41000000000003</v>
      </c>
      <c r="G75" s="318" t="s">
        <v>2870</v>
      </c>
      <c r="H75" s="318"/>
      <c r="I75" s="318"/>
    </row>
    <row r="76" spans="2:9" ht="14.25" customHeight="1" x14ac:dyDescent="0.25">
      <c r="B76" s="323"/>
      <c r="C76" s="322"/>
      <c r="F76" s="327">
        <v>32079.38</v>
      </c>
      <c r="G76" s="318" t="s">
        <v>2869</v>
      </c>
      <c r="H76" s="318"/>
      <c r="I76" s="318"/>
    </row>
    <row r="77" spans="2:9" ht="14.25" customHeight="1" x14ac:dyDescent="0.25">
      <c r="B77" s="323"/>
      <c r="C77" s="322"/>
      <c r="F77" s="327">
        <v>2285.06</v>
      </c>
      <c r="G77" s="318" t="s">
        <v>2868</v>
      </c>
      <c r="H77" s="330"/>
      <c r="I77" s="318"/>
    </row>
    <row r="78" spans="2:9" ht="14.25" customHeight="1" x14ac:dyDescent="0.25">
      <c r="B78" s="323"/>
      <c r="C78" s="322"/>
      <c r="F78" s="327">
        <v>1746.43</v>
      </c>
      <c r="G78" s="318" t="s">
        <v>2867</v>
      </c>
      <c r="H78" s="318"/>
      <c r="I78" s="330"/>
    </row>
    <row r="79" spans="2:9" ht="14.25" customHeight="1" x14ac:dyDescent="0.25">
      <c r="B79" s="323"/>
      <c r="C79" s="322"/>
      <c r="F79" s="327">
        <v>3000</v>
      </c>
      <c r="G79" s="318" t="s">
        <v>2813</v>
      </c>
      <c r="H79" s="318"/>
      <c r="I79" s="318"/>
    </row>
    <row r="80" spans="2:9" ht="14.25" customHeight="1" x14ac:dyDescent="0.25">
      <c r="B80" s="323"/>
      <c r="C80" s="322"/>
      <c r="F80" s="327">
        <v>6547.37</v>
      </c>
      <c r="G80" s="318" t="s">
        <v>2866</v>
      </c>
      <c r="H80" s="318"/>
      <c r="I80" s="318"/>
    </row>
    <row r="81" spans="2:9" ht="14.25" customHeight="1" x14ac:dyDescent="0.25">
      <c r="B81" s="323"/>
      <c r="C81" s="322"/>
      <c r="F81" s="327">
        <v>223644.53</v>
      </c>
      <c r="G81" s="318" t="s">
        <v>2865</v>
      </c>
      <c r="H81" s="318"/>
      <c r="I81" s="318"/>
    </row>
    <row r="82" spans="2:9" ht="14.25" customHeight="1" x14ac:dyDescent="0.25">
      <c r="B82" s="323"/>
      <c r="C82" s="322"/>
      <c r="F82" s="327">
        <v>77480.84</v>
      </c>
      <c r="G82" s="318" t="s">
        <v>2864</v>
      </c>
      <c r="H82" s="318"/>
      <c r="I82" s="318"/>
    </row>
    <row r="83" spans="2:9" ht="14.25" customHeight="1" x14ac:dyDescent="0.25">
      <c r="B83" s="323"/>
      <c r="C83" s="322"/>
      <c r="F83" s="327">
        <v>18383.5</v>
      </c>
      <c r="G83" s="318" t="s">
        <v>2863</v>
      </c>
      <c r="H83" s="318"/>
      <c r="I83" s="318"/>
    </row>
    <row r="84" spans="2:9" ht="14.25" customHeight="1" x14ac:dyDescent="0.25">
      <c r="B84" s="323"/>
      <c r="C84" s="322"/>
      <c r="F84" s="327">
        <v>5526.62</v>
      </c>
      <c r="G84" s="318" t="s">
        <v>2862</v>
      </c>
      <c r="H84" s="318"/>
      <c r="I84" s="318"/>
    </row>
    <row r="85" spans="2:9" ht="14.25" customHeight="1" x14ac:dyDescent="0.25">
      <c r="B85" s="323"/>
      <c r="C85" s="322"/>
      <c r="F85" s="327">
        <v>38558.46</v>
      </c>
      <c r="G85" s="318" t="s">
        <v>2861</v>
      </c>
      <c r="H85" s="318"/>
      <c r="I85" s="318"/>
    </row>
    <row r="86" spans="2:9" ht="14.25" customHeight="1" x14ac:dyDescent="0.25">
      <c r="B86" s="323"/>
      <c r="C86" s="322"/>
      <c r="F86" s="327">
        <v>1825</v>
      </c>
      <c r="G86" s="318" t="s">
        <v>2833</v>
      </c>
      <c r="H86" s="318"/>
      <c r="I86" s="318"/>
    </row>
    <row r="87" spans="2:9" ht="14.25" customHeight="1" x14ac:dyDescent="0.25">
      <c r="B87" s="323"/>
      <c r="C87" s="322"/>
      <c r="F87" s="327">
        <v>84828.61</v>
      </c>
      <c r="G87" s="318" t="s">
        <v>2860</v>
      </c>
      <c r="H87" s="318"/>
      <c r="I87" s="318"/>
    </row>
    <row r="88" spans="2:9" ht="14.25" customHeight="1" x14ac:dyDescent="0.25">
      <c r="B88" s="323"/>
      <c r="C88" s="322"/>
      <c r="F88" s="327">
        <v>3177.31</v>
      </c>
      <c r="G88" s="318" t="s">
        <v>2859</v>
      </c>
      <c r="H88" s="318"/>
      <c r="I88" s="318"/>
    </row>
    <row r="89" spans="2:9" ht="14.25" customHeight="1" x14ac:dyDescent="0.25">
      <c r="B89" s="323"/>
      <c r="C89" s="322"/>
      <c r="F89" s="327">
        <v>15138</v>
      </c>
      <c r="G89" s="318" t="s">
        <v>2858</v>
      </c>
      <c r="H89" s="318"/>
      <c r="I89" s="318"/>
    </row>
    <row r="90" spans="2:9" ht="14.25" customHeight="1" x14ac:dyDescent="0.25">
      <c r="B90" s="323"/>
      <c r="C90" s="322"/>
      <c r="F90" s="327">
        <v>17801.419999999998</v>
      </c>
      <c r="G90" s="318" t="s">
        <v>2857</v>
      </c>
      <c r="H90" s="318"/>
      <c r="I90" s="318"/>
    </row>
    <row r="91" spans="2:9" ht="14.25" customHeight="1" x14ac:dyDescent="0.25">
      <c r="B91" s="323"/>
      <c r="C91" s="322"/>
      <c r="F91" s="327">
        <v>2733.98</v>
      </c>
      <c r="G91" s="318" t="s">
        <v>2856</v>
      </c>
      <c r="H91" s="318"/>
      <c r="I91" s="318"/>
    </row>
    <row r="92" spans="2:9" ht="14.25" customHeight="1" x14ac:dyDescent="0.25">
      <c r="B92" s="323"/>
      <c r="C92" s="322"/>
      <c r="F92" s="327">
        <v>4000</v>
      </c>
      <c r="G92" s="318" t="s">
        <v>2833</v>
      </c>
      <c r="H92" s="318"/>
      <c r="I92" s="318"/>
    </row>
    <row r="93" spans="2:9" ht="15.75" customHeight="1" x14ac:dyDescent="0.25">
      <c r="B93" s="323"/>
      <c r="C93" s="322"/>
      <c r="F93" s="327">
        <v>39245.699999999997</v>
      </c>
      <c r="G93" s="318" t="s">
        <v>2855</v>
      </c>
      <c r="H93" s="318"/>
      <c r="I93" s="318"/>
    </row>
    <row r="94" spans="2:9" ht="11.25" customHeight="1" x14ac:dyDescent="0.25">
      <c r="B94" s="323"/>
      <c r="C94" s="322"/>
      <c r="F94" s="327">
        <v>67063.740000000005</v>
      </c>
      <c r="G94" s="318" t="s">
        <v>2854</v>
      </c>
      <c r="H94" s="318"/>
      <c r="I94" s="318"/>
    </row>
    <row r="95" spans="2:9" ht="14.25" customHeight="1" x14ac:dyDescent="0.25">
      <c r="B95" s="323"/>
      <c r="C95" s="322"/>
      <c r="F95" s="327">
        <v>4910.49</v>
      </c>
      <c r="G95" s="318" t="s">
        <v>2853</v>
      </c>
      <c r="H95" s="318"/>
      <c r="I95" s="318"/>
    </row>
    <row r="96" spans="2:9" ht="12.75" customHeight="1" x14ac:dyDescent="0.25">
      <c r="B96" s="323"/>
      <c r="C96" s="322"/>
      <c r="F96" s="327">
        <v>3000</v>
      </c>
      <c r="G96" s="318" t="s">
        <v>2818</v>
      </c>
      <c r="H96" s="318"/>
      <c r="I96" s="318"/>
    </row>
    <row r="97" spans="2:9" ht="15.75" customHeight="1" x14ac:dyDescent="0.25">
      <c r="B97" s="323"/>
      <c r="C97" s="322"/>
      <c r="F97" s="327">
        <v>1503.68</v>
      </c>
      <c r="G97" s="318" t="s">
        <v>2852</v>
      </c>
      <c r="H97" s="318"/>
      <c r="I97" s="318"/>
    </row>
    <row r="98" spans="2:9" ht="15.75" customHeight="1" x14ac:dyDescent="0.25">
      <c r="B98" s="323"/>
      <c r="C98" s="322"/>
      <c r="F98" s="327">
        <v>814.99</v>
      </c>
      <c r="G98" s="318" t="s">
        <v>2851</v>
      </c>
      <c r="H98" s="318"/>
      <c r="I98" s="318"/>
    </row>
    <row r="99" spans="2:9" ht="12.75" customHeight="1" x14ac:dyDescent="0.25">
      <c r="B99" s="323"/>
      <c r="C99" s="322"/>
      <c r="F99" s="327">
        <v>2285.06</v>
      </c>
      <c r="G99" s="318" t="s">
        <v>2850</v>
      </c>
      <c r="H99" s="318"/>
      <c r="I99" s="318"/>
    </row>
    <row r="100" spans="2:9" ht="12.75" customHeight="1" x14ac:dyDescent="0.25">
      <c r="B100" s="323"/>
      <c r="C100" s="322"/>
      <c r="F100" s="327">
        <v>1503.68</v>
      </c>
      <c r="G100" s="318" t="s">
        <v>2849</v>
      </c>
      <c r="H100" s="318"/>
      <c r="I100" s="318"/>
    </row>
    <row r="101" spans="2:9" ht="12.75" customHeight="1" x14ac:dyDescent="0.25">
      <c r="B101" s="323"/>
      <c r="C101" s="322"/>
      <c r="F101" s="327">
        <v>10000</v>
      </c>
      <c r="G101" s="318" t="s">
        <v>2848</v>
      </c>
      <c r="H101" s="318"/>
      <c r="I101" s="318"/>
    </row>
    <row r="102" spans="2:9" ht="14.25" customHeight="1" x14ac:dyDescent="0.25">
      <c r="B102" s="323"/>
      <c r="C102" s="322"/>
      <c r="F102" s="327">
        <v>7000</v>
      </c>
      <c r="G102" s="318" t="s">
        <v>2817</v>
      </c>
      <c r="H102" s="318"/>
      <c r="I102" s="318"/>
    </row>
    <row r="103" spans="2:9" ht="15.75" customHeight="1" x14ac:dyDescent="0.25">
      <c r="B103" s="323"/>
      <c r="C103" s="322"/>
      <c r="F103" s="327">
        <v>5000</v>
      </c>
      <c r="G103" s="318" t="s">
        <v>2847</v>
      </c>
      <c r="H103" s="318"/>
      <c r="I103" s="318"/>
    </row>
    <row r="104" spans="2:9" ht="15.75" customHeight="1" x14ac:dyDescent="0.25">
      <c r="B104" s="323"/>
      <c r="C104" s="322"/>
      <c r="F104" s="327">
        <v>15423.38</v>
      </c>
      <c r="G104" s="318" t="s">
        <v>2846</v>
      </c>
      <c r="H104" s="318"/>
      <c r="I104" s="318"/>
    </row>
    <row r="105" spans="2:9" ht="15.75" customHeight="1" x14ac:dyDescent="0.25">
      <c r="B105" s="323"/>
      <c r="C105" s="322"/>
      <c r="F105" s="327">
        <v>5049.4799999999996</v>
      </c>
      <c r="G105" s="318" t="s">
        <v>2845</v>
      </c>
      <c r="H105" s="318"/>
      <c r="I105" s="318"/>
    </row>
    <row r="106" spans="2:9" ht="15.75" customHeight="1" x14ac:dyDescent="0.25">
      <c r="B106" s="323"/>
      <c r="C106" s="322"/>
      <c r="F106" s="327">
        <v>10098.959999999999</v>
      </c>
      <c r="G106" s="318" t="s">
        <v>2844</v>
      </c>
      <c r="H106" s="318"/>
      <c r="I106" s="318"/>
    </row>
    <row r="107" spans="2:9" ht="15.75" customHeight="1" x14ac:dyDescent="0.25">
      <c r="B107" s="323"/>
      <c r="C107" s="322"/>
      <c r="F107" s="327">
        <v>29571.3</v>
      </c>
      <c r="G107" s="318" t="s">
        <v>2843</v>
      </c>
      <c r="H107" s="318"/>
      <c r="I107" s="318"/>
    </row>
    <row r="108" spans="2:9" ht="15.75" customHeight="1" x14ac:dyDescent="0.25">
      <c r="B108" s="323"/>
      <c r="C108" s="322"/>
      <c r="F108" s="327">
        <v>1142.53</v>
      </c>
      <c r="G108" s="318" t="s">
        <v>2842</v>
      </c>
      <c r="H108" s="318"/>
      <c r="I108" s="318"/>
    </row>
    <row r="109" spans="2:9" ht="15.75" customHeight="1" x14ac:dyDescent="0.25">
      <c r="B109" s="323"/>
      <c r="C109" s="322"/>
      <c r="F109" s="327">
        <v>10000</v>
      </c>
      <c r="G109" s="318" t="s">
        <v>2841</v>
      </c>
      <c r="H109" s="318"/>
      <c r="I109" s="318"/>
    </row>
    <row r="110" spans="2:9" ht="15.75" customHeight="1" x14ac:dyDescent="0.25">
      <c r="B110" s="323"/>
      <c r="C110" s="322"/>
      <c r="F110" s="327">
        <v>1987.44</v>
      </c>
      <c r="G110" s="318" t="s">
        <v>2840</v>
      </c>
      <c r="H110" s="318"/>
      <c r="I110" s="318"/>
    </row>
    <row r="111" spans="2:9" ht="15.75" customHeight="1" x14ac:dyDescent="0.25">
      <c r="B111" s="323"/>
      <c r="C111" s="322"/>
      <c r="F111" s="327">
        <v>50494.8</v>
      </c>
      <c r="G111" s="318" t="s">
        <v>2839</v>
      </c>
      <c r="H111" s="318"/>
      <c r="I111" s="318"/>
    </row>
    <row r="112" spans="2:9" ht="15.75" customHeight="1" x14ac:dyDescent="0.25">
      <c r="B112" s="323"/>
      <c r="C112" s="322"/>
      <c r="F112" s="327">
        <v>7674</v>
      </c>
      <c r="G112" s="318" t="s">
        <v>2838</v>
      </c>
      <c r="H112" s="318"/>
      <c r="I112" s="318"/>
    </row>
    <row r="113" spans="2:9" ht="15.75" customHeight="1" x14ac:dyDescent="0.25">
      <c r="B113" s="323"/>
      <c r="C113" s="322"/>
      <c r="F113" s="327">
        <v>10422.530000000001</v>
      </c>
      <c r="G113" s="318" t="s">
        <v>2837</v>
      </c>
      <c r="H113" s="318"/>
      <c r="I113" s="318"/>
    </row>
    <row r="114" spans="2:9" ht="15.75" customHeight="1" x14ac:dyDescent="0.25">
      <c r="B114" s="323"/>
      <c r="C114" s="322"/>
      <c r="F114" s="327">
        <v>7507.26</v>
      </c>
      <c r="G114" s="318" t="s">
        <v>2836</v>
      </c>
      <c r="H114" s="318"/>
      <c r="I114" s="318"/>
    </row>
    <row r="115" spans="2:9" ht="15.75" customHeight="1" x14ac:dyDescent="0.25">
      <c r="B115" s="323"/>
      <c r="C115" s="322"/>
      <c r="F115" s="327">
        <v>288278.84000000003</v>
      </c>
      <c r="G115" s="318" t="s">
        <v>2835</v>
      </c>
      <c r="H115" s="318"/>
      <c r="I115" s="318"/>
    </row>
    <row r="116" spans="2:9" ht="13.5" customHeight="1" x14ac:dyDescent="0.25">
      <c r="B116" s="323"/>
      <c r="C116" s="322"/>
      <c r="F116" s="327">
        <v>7490.07</v>
      </c>
      <c r="G116" s="318" t="s">
        <v>2834</v>
      </c>
      <c r="H116" s="318"/>
      <c r="I116" s="318"/>
    </row>
    <row r="117" spans="2:9" ht="13.5" customHeight="1" x14ac:dyDescent="0.25">
      <c r="B117" s="323"/>
      <c r="C117" s="322"/>
      <c r="F117" s="327">
        <v>6000</v>
      </c>
      <c r="G117" s="318" t="s">
        <v>2833</v>
      </c>
      <c r="H117" s="318"/>
      <c r="I117" s="318"/>
    </row>
    <row r="118" spans="2:9" ht="13.5" customHeight="1" x14ac:dyDescent="0.25">
      <c r="B118" s="323"/>
      <c r="C118" s="322"/>
      <c r="F118" s="327">
        <v>759.38</v>
      </c>
      <c r="G118" s="318" t="s">
        <v>2832</v>
      </c>
      <c r="H118" s="318"/>
      <c r="I118" s="318"/>
    </row>
    <row r="119" spans="2:9" ht="13.5" customHeight="1" x14ac:dyDescent="0.25">
      <c r="B119" s="323"/>
      <c r="C119" s="322"/>
      <c r="F119" s="327">
        <v>1500</v>
      </c>
      <c r="G119" s="318" t="s">
        <v>2831</v>
      </c>
      <c r="H119" s="318"/>
      <c r="I119" s="318"/>
    </row>
    <row r="120" spans="2:9" ht="13.5" customHeight="1" x14ac:dyDescent="0.25">
      <c r="B120" s="323"/>
      <c r="C120" s="322"/>
      <c r="F120" s="327">
        <v>3538.46</v>
      </c>
      <c r="G120" s="318" t="s">
        <v>2830</v>
      </c>
      <c r="H120" s="318"/>
      <c r="I120" s="318"/>
    </row>
    <row r="121" spans="2:9" ht="13.5" customHeight="1" x14ac:dyDescent="0.25">
      <c r="B121" s="323"/>
      <c r="C121" s="322"/>
      <c r="F121" s="327">
        <v>46270.15</v>
      </c>
      <c r="G121" s="318" t="s">
        <v>2829</v>
      </c>
      <c r="H121" s="318"/>
      <c r="I121" s="318"/>
    </row>
    <row r="122" spans="2:9" ht="13.5" customHeight="1" x14ac:dyDescent="0.25">
      <c r="B122" s="323"/>
      <c r="C122" s="322"/>
      <c r="F122" s="327">
        <v>1142.53</v>
      </c>
      <c r="G122" s="318" t="s">
        <v>2828</v>
      </c>
      <c r="H122" s="318"/>
      <c r="I122" s="318"/>
    </row>
    <row r="123" spans="2:9" ht="13.5" customHeight="1" x14ac:dyDescent="0.25">
      <c r="B123" s="323"/>
      <c r="C123" s="322"/>
      <c r="F123" s="327">
        <v>4454.4399999999996</v>
      </c>
      <c r="G123" s="318" t="s">
        <v>2827</v>
      </c>
      <c r="H123" s="318"/>
      <c r="I123" s="318"/>
    </row>
    <row r="124" spans="2:9" ht="13.5" customHeight="1" x14ac:dyDescent="0.25">
      <c r="B124" s="323"/>
      <c r="C124" s="322"/>
      <c r="F124" s="327">
        <v>1470.03</v>
      </c>
      <c r="G124" s="318" t="s">
        <v>2826</v>
      </c>
      <c r="H124" s="318"/>
      <c r="I124" s="318"/>
    </row>
    <row r="125" spans="2:9" ht="13.5" customHeight="1" x14ac:dyDescent="0.25">
      <c r="B125" s="323"/>
      <c r="C125" s="322"/>
      <c r="F125" s="327">
        <v>24489.8</v>
      </c>
      <c r="G125" s="318" t="s">
        <v>2825</v>
      </c>
      <c r="H125" s="318"/>
      <c r="I125" s="318"/>
    </row>
    <row r="126" spans="2:9" ht="13.5" customHeight="1" x14ac:dyDescent="0.25">
      <c r="B126" s="323"/>
      <c r="C126" s="322"/>
      <c r="F126" s="327">
        <v>27475.759999999998</v>
      </c>
      <c r="G126" s="318" t="s">
        <v>2824</v>
      </c>
      <c r="H126" s="318"/>
      <c r="I126" s="318"/>
    </row>
    <row r="127" spans="2:9" ht="13.5" customHeight="1" x14ac:dyDescent="0.25">
      <c r="B127" s="323"/>
      <c r="C127" s="322"/>
      <c r="F127" s="327">
        <v>915.65</v>
      </c>
      <c r="G127" s="318" t="s">
        <v>2823</v>
      </c>
      <c r="H127" s="318"/>
      <c r="I127" s="318"/>
    </row>
    <row r="128" spans="2:9" ht="13.5" customHeight="1" x14ac:dyDescent="0.25">
      <c r="B128" s="323"/>
      <c r="C128" s="322"/>
      <c r="F128" s="327">
        <v>2355.2800000000002</v>
      </c>
      <c r="G128" s="318" t="s">
        <v>2822</v>
      </c>
      <c r="H128" s="318"/>
      <c r="I128" s="318"/>
    </row>
    <row r="129" spans="2:9" ht="13.5" customHeight="1" x14ac:dyDescent="0.25">
      <c r="B129" s="323"/>
      <c r="C129" s="322"/>
      <c r="F129" s="327">
        <v>800</v>
      </c>
      <c r="G129" s="318" t="s">
        <v>2821</v>
      </c>
      <c r="H129" s="318"/>
      <c r="I129" s="318"/>
    </row>
    <row r="130" spans="2:9" ht="13.5" customHeight="1" x14ac:dyDescent="0.25">
      <c r="B130" s="323"/>
      <c r="C130" s="322"/>
      <c r="F130" s="327">
        <v>20000</v>
      </c>
      <c r="G130" s="318" t="s">
        <v>2814</v>
      </c>
      <c r="H130" s="318"/>
      <c r="I130" s="318"/>
    </row>
    <row r="131" spans="2:9" ht="13.5" customHeight="1" x14ac:dyDescent="0.25">
      <c r="B131" s="323"/>
      <c r="C131" s="322"/>
      <c r="F131" s="327">
        <v>9890.68</v>
      </c>
      <c r="G131" s="318" t="s">
        <v>2820</v>
      </c>
      <c r="H131" s="318"/>
      <c r="I131" s="318"/>
    </row>
    <row r="132" spans="2:9" ht="13.5" customHeight="1" x14ac:dyDescent="0.25">
      <c r="B132" s="323"/>
      <c r="C132" s="322"/>
      <c r="F132" s="327">
        <v>1100</v>
      </c>
      <c r="G132" s="318" t="s">
        <v>2819</v>
      </c>
      <c r="H132" s="318"/>
      <c r="I132" s="318"/>
    </row>
    <row r="133" spans="2:9" ht="13.5" customHeight="1" x14ac:dyDescent="0.25">
      <c r="B133" s="323"/>
      <c r="C133" s="322"/>
      <c r="F133" s="327">
        <v>4070.51</v>
      </c>
      <c r="G133" s="318" t="s">
        <v>2818</v>
      </c>
      <c r="H133" s="318"/>
      <c r="I133" s="318"/>
    </row>
    <row r="134" spans="2:9" ht="13.5" customHeight="1" x14ac:dyDescent="0.25">
      <c r="B134" s="323"/>
      <c r="C134" s="322"/>
      <c r="F134" s="327">
        <v>6081.9</v>
      </c>
      <c r="G134" s="318" t="s">
        <v>2817</v>
      </c>
      <c r="H134" s="318"/>
      <c r="I134" s="318"/>
    </row>
    <row r="135" spans="2:9" ht="13.5" customHeight="1" x14ac:dyDescent="0.25">
      <c r="B135" s="323"/>
      <c r="C135" s="322"/>
      <c r="F135" s="327">
        <v>200000</v>
      </c>
      <c r="G135" s="318" t="s">
        <v>2816</v>
      </c>
      <c r="H135" s="318"/>
      <c r="I135" s="318"/>
    </row>
    <row r="136" spans="2:9" ht="13.5" customHeight="1" x14ac:dyDescent="0.25">
      <c r="B136" s="323"/>
      <c r="C136" s="322"/>
      <c r="F136" s="327">
        <v>50000</v>
      </c>
      <c r="G136" s="318" t="s">
        <v>2816</v>
      </c>
      <c r="H136" s="318"/>
      <c r="I136" s="318"/>
    </row>
    <row r="137" spans="2:9" ht="13.5" customHeight="1" x14ac:dyDescent="0.25">
      <c r="B137" s="323"/>
      <c r="C137" s="322"/>
      <c r="F137" s="334"/>
      <c r="G137" s="318"/>
      <c r="H137" s="318"/>
      <c r="I137" s="318"/>
    </row>
    <row r="138" spans="2:9" ht="13.5" customHeight="1" x14ac:dyDescent="0.25">
      <c r="B138" s="323"/>
      <c r="C138" s="322"/>
      <c r="F138" s="327"/>
      <c r="G138" s="318"/>
      <c r="H138" s="318"/>
      <c r="I138" s="318"/>
    </row>
    <row r="139" spans="2:9" ht="13.5" customHeight="1" x14ac:dyDescent="0.25">
      <c r="B139" s="323"/>
      <c r="C139" s="322"/>
      <c r="F139" s="327"/>
      <c r="G139" s="318"/>
      <c r="H139" s="318"/>
      <c r="I139" s="318"/>
    </row>
    <row r="140" spans="2:9" ht="13.5" customHeight="1" x14ac:dyDescent="0.25">
      <c r="B140" s="323"/>
      <c r="C140" s="322"/>
      <c r="F140" s="327"/>
      <c r="G140" s="318"/>
      <c r="H140" s="318"/>
      <c r="I140" s="318"/>
    </row>
    <row r="141" spans="2:9" ht="13.5" customHeight="1" x14ac:dyDescent="0.25">
      <c r="B141" s="323"/>
      <c r="C141" s="322"/>
      <c r="F141" s="327"/>
      <c r="G141" s="318"/>
      <c r="H141" s="318"/>
      <c r="I141" s="318"/>
    </row>
    <row r="142" spans="2:9" ht="13.5" customHeight="1" x14ac:dyDescent="0.25">
      <c r="B142" s="323"/>
      <c r="C142" s="322"/>
      <c r="F142" s="327"/>
      <c r="G142" s="318"/>
      <c r="H142" s="318"/>
      <c r="I142" s="318"/>
    </row>
    <row r="143" spans="2:9" ht="13.5" customHeight="1" x14ac:dyDescent="0.25">
      <c r="B143" s="323"/>
      <c r="C143" s="322"/>
      <c r="F143" s="327"/>
      <c r="G143" s="318"/>
      <c r="H143" s="318"/>
      <c r="I143" s="318"/>
    </row>
    <row r="144" spans="2:9" ht="13.5" customHeight="1" x14ac:dyDescent="0.25">
      <c r="B144" s="323"/>
      <c r="C144" s="322"/>
      <c r="F144" s="327"/>
      <c r="G144" s="318"/>
      <c r="H144" s="318"/>
      <c r="I144" s="318"/>
    </row>
    <row r="145" spans="2:9" ht="13.5" customHeight="1" x14ac:dyDescent="0.25">
      <c r="B145" s="323"/>
      <c r="C145" s="322"/>
      <c r="F145" s="327"/>
      <c r="G145" s="318"/>
      <c r="H145" s="318"/>
      <c r="I145" s="318"/>
    </row>
    <row r="146" spans="2:9" ht="13.5" customHeight="1" x14ac:dyDescent="0.25">
      <c r="B146" s="323"/>
      <c r="C146" s="322"/>
      <c r="F146" s="327"/>
      <c r="G146" s="318"/>
      <c r="H146" s="318"/>
      <c r="I146" s="318"/>
    </row>
    <row r="147" spans="2:9" ht="13.5" customHeight="1" x14ac:dyDescent="0.25">
      <c r="B147" s="323"/>
      <c r="C147" s="322"/>
      <c r="F147" s="327"/>
      <c r="G147" s="318"/>
      <c r="H147" s="318"/>
      <c r="I147" s="318"/>
    </row>
    <row r="148" spans="2:9" ht="13.5" customHeight="1" x14ac:dyDescent="0.25">
      <c r="B148" s="323"/>
      <c r="C148" s="322"/>
      <c r="F148" s="327"/>
      <c r="G148" s="318"/>
      <c r="H148" s="318"/>
      <c r="I148" s="318"/>
    </row>
    <row r="149" spans="2:9" ht="13.5" customHeight="1" x14ac:dyDescent="0.25">
      <c r="B149" s="323"/>
      <c r="C149" s="322"/>
      <c r="F149" s="327"/>
      <c r="G149" s="318"/>
      <c r="H149" s="318"/>
      <c r="I149" s="318"/>
    </row>
    <row r="150" spans="2:9" ht="13.5" customHeight="1" x14ac:dyDescent="0.25">
      <c r="B150" s="323"/>
      <c r="C150" s="322"/>
      <c r="F150" s="327"/>
      <c r="G150" s="318"/>
      <c r="H150" s="318"/>
      <c r="I150" s="318"/>
    </row>
    <row r="151" spans="2:9" ht="13.5" customHeight="1" x14ac:dyDescent="0.25">
      <c r="B151" s="323"/>
      <c r="C151" s="322"/>
      <c r="F151" s="327"/>
      <c r="G151" s="318"/>
      <c r="H151" s="318"/>
      <c r="I151" s="318"/>
    </row>
    <row r="152" spans="2:9" ht="13.5" customHeight="1" x14ac:dyDescent="0.25">
      <c r="B152" s="323"/>
      <c r="C152" s="322"/>
      <c r="F152" s="327"/>
      <c r="G152" s="318"/>
      <c r="H152" s="318"/>
      <c r="I152" s="318"/>
    </row>
    <row r="153" spans="2:9" ht="13.5" customHeight="1" x14ac:dyDescent="0.25">
      <c r="B153" s="323"/>
      <c r="C153" s="322"/>
      <c r="F153" s="327"/>
      <c r="G153" s="318"/>
      <c r="H153" s="318"/>
      <c r="I153" s="318"/>
    </row>
    <row r="154" spans="2:9" ht="13.5" customHeight="1" x14ac:dyDescent="0.25">
      <c r="B154" s="323"/>
      <c r="C154" s="322"/>
      <c r="F154" s="327"/>
      <c r="G154" s="318"/>
      <c r="H154" s="318"/>
      <c r="I154" s="318"/>
    </row>
    <row r="155" spans="2:9" ht="13.5" customHeight="1" x14ac:dyDescent="0.25">
      <c r="B155" s="323"/>
      <c r="C155" s="322"/>
      <c r="F155" s="327"/>
      <c r="G155" s="318"/>
      <c r="H155" s="318"/>
      <c r="I155" s="318"/>
    </row>
    <row r="156" spans="2:9" ht="13.5" customHeight="1" x14ac:dyDescent="0.25">
      <c r="B156" s="323"/>
      <c r="C156" s="322"/>
      <c r="F156" s="327"/>
      <c r="G156" s="318"/>
      <c r="H156" s="318"/>
      <c r="I156" s="318"/>
    </row>
    <row r="157" spans="2:9" ht="13.5" customHeight="1" x14ac:dyDescent="0.25">
      <c r="B157" s="323"/>
      <c r="C157" s="322"/>
      <c r="F157" s="327"/>
      <c r="G157" s="318"/>
      <c r="H157" s="318"/>
      <c r="I157" s="318"/>
    </row>
    <row r="158" spans="2:9" ht="13.5" customHeight="1" x14ac:dyDescent="0.25">
      <c r="B158" s="323"/>
      <c r="C158" s="322"/>
      <c r="F158" s="327"/>
      <c r="G158" s="318"/>
      <c r="H158" s="318"/>
      <c r="I158" s="318"/>
    </row>
    <row r="159" spans="2:9" ht="13.5" customHeight="1" x14ac:dyDescent="0.25">
      <c r="B159" s="323"/>
      <c r="C159" s="322"/>
      <c r="F159" s="327"/>
      <c r="G159" s="318"/>
      <c r="H159" s="318"/>
      <c r="I159" s="318"/>
    </row>
    <row r="160" spans="2:9" ht="13.5" customHeight="1" x14ac:dyDescent="0.25">
      <c r="B160" s="323"/>
      <c r="C160" s="322"/>
      <c r="F160" s="327"/>
      <c r="G160" s="318"/>
      <c r="H160" s="318"/>
      <c r="I160" s="318"/>
    </row>
    <row r="161" spans="2:9" ht="13.5" customHeight="1" x14ac:dyDescent="0.25">
      <c r="B161" s="323"/>
      <c r="C161" s="322"/>
      <c r="F161" s="327"/>
      <c r="G161" s="318"/>
      <c r="H161" s="318"/>
      <c r="I161" s="318"/>
    </row>
    <row r="162" spans="2:9" ht="13.5" customHeight="1" x14ac:dyDescent="0.25">
      <c r="B162" s="323"/>
      <c r="C162" s="322"/>
      <c r="F162" s="327"/>
      <c r="G162" s="318"/>
      <c r="H162" s="318"/>
      <c r="I162" s="318"/>
    </row>
    <row r="163" spans="2:9" ht="13.5" customHeight="1" x14ac:dyDescent="0.25">
      <c r="B163" s="323"/>
      <c r="C163" s="322"/>
      <c r="F163" s="327"/>
      <c r="G163" s="318"/>
      <c r="H163" s="318"/>
      <c r="I163" s="318"/>
    </row>
    <row r="164" spans="2:9" ht="13.5" customHeight="1" x14ac:dyDescent="0.25">
      <c r="B164" s="323"/>
      <c r="C164" s="322"/>
      <c r="F164" s="327"/>
      <c r="G164" s="318"/>
      <c r="H164" s="318"/>
      <c r="I164" s="318"/>
    </row>
    <row r="165" spans="2:9" ht="13.5" customHeight="1" x14ac:dyDescent="0.25">
      <c r="B165" s="323"/>
      <c r="C165" s="322"/>
      <c r="F165" s="327"/>
      <c r="G165" s="318"/>
      <c r="H165" s="318"/>
      <c r="I165" s="318"/>
    </row>
    <row r="166" spans="2:9" ht="13.5" customHeight="1" x14ac:dyDescent="0.25">
      <c r="B166" s="323"/>
      <c r="C166" s="322"/>
      <c r="F166" s="327"/>
      <c r="G166" s="318"/>
      <c r="H166" s="318"/>
      <c r="I166" s="318"/>
    </row>
    <row r="167" spans="2:9" ht="13.5" customHeight="1" x14ac:dyDescent="0.25">
      <c r="B167" s="323"/>
      <c r="C167" s="322"/>
      <c r="F167" s="327"/>
      <c r="G167" s="318"/>
      <c r="H167" s="318"/>
      <c r="I167" s="318"/>
    </row>
    <row r="168" spans="2:9" ht="13.5" customHeight="1" x14ac:dyDescent="0.25">
      <c r="B168" s="323"/>
      <c r="C168" s="322"/>
      <c r="F168" s="327"/>
      <c r="G168" s="318"/>
      <c r="H168" s="318"/>
      <c r="I168" s="318"/>
    </row>
    <row r="169" spans="2:9" ht="13.5" customHeight="1" x14ac:dyDescent="0.25">
      <c r="B169" s="323"/>
      <c r="C169" s="322"/>
      <c r="F169" s="327"/>
      <c r="G169" s="318"/>
      <c r="H169" s="318"/>
      <c r="I169" s="318"/>
    </row>
    <row r="170" spans="2:9" ht="13.5" customHeight="1" x14ac:dyDescent="0.25">
      <c r="B170" s="323"/>
      <c r="C170" s="322"/>
      <c r="F170" s="327"/>
      <c r="G170" s="318"/>
      <c r="H170" s="318"/>
      <c r="I170" s="318"/>
    </row>
    <row r="171" spans="2:9" ht="13.5" customHeight="1" x14ac:dyDescent="0.25">
      <c r="B171" s="323"/>
      <c r="C171" s="322"/>
      <c r="F171" s="327"/>
      <c r="G171" s="318"/>
      <c r="H171" s="318"/>
      <c r="I171" s="318"/>
    </row>
    <row r="172" spans="2:9" ht="13.5" customHeight="1" x14ac:dyDescent="0.25">
      <c r="B172" s="323"/>
      <c r="C172" s="322"/>
      <c r="F172" s="327"/>
      <c r="G172" s="318"/>
      <c r="H172" s="318"/>
      <c r="I172" s="318"/>
    </row>
    <row r="173" spans="2:9" ht="13.5" customHeight="1" x14ac:dyDescent="0.25">
      <c r="B173" s="323"/>
      <c r="C173" s="322"/>
      <c r="F173" s="327"/>
      <c r="G173" s="318"/>
      <c r="H173" s="318"/>
      <c r="I173" s="318"/>
    </row>
    <row r="174" spans="2:9" ht="13.5" customHeight="1" x14ac:dyDescent="0.25">
      <c r="B174" s="323"/>
      <c r="C174" s="322"/>
      <c r="F174" s="327"/>
      <c r="G174" s="318"/>
      <c r="H174" s="318"/>
      <c r="I174" s="318"/>
    </row>
    <row r="175" spans="2:9" ht="13.5" customHeight="1" x14ac:dyDescent="0.25">
      <c r="B175" s="323"/>
      <c r="C175" s="322"/>
      <c r="F175" s="327"/>
      <c r="G175" s="318"/>
      <c r="H175" s="318"/>
      <c r="I175" s="318"/>
    </row>
    <row r="176" spans="2:9" ht="13.5" customHeight="1" x14ac:dyDescent="0.25">
      <c r="B176" s="323"/>
      <c r="C176" s="322"/>
      <c r="F176" s="327"/>
      <c r="G176" s="318"/>
      <c r="H176" s="318"/>
      <c r="I176" s="318"/>
    </row>
    <row r="177" spans="2:9" ht="13.5" customHeight="1" x14ac:dyDescent="0.25">
      <c r="B177" s="323"/>
      <c r="C177" s="322"/>
      <c r="F177" s="327"/>
      <c r="G177" s="318"/>
      <c r="H177" s="318"/>
      <c r="I177" s="318"/>
    </row>
    <row r="178" spans="2:9" ht="13.5" customHeight="1" x14ac:dyDescent="0.25">
      <c r="B178" s="323"/>
      <c r="C178" s="322"/>
      <c r="F178" s="327"/>
      <c r="G178" s="318"/>
      <c r="H178" s="318"/>
      <c r="I178" s="318"/>
    </row>
    <row r="179" spans="2:9" ht="13.5" customHeight="1" x14ac:dyDescent="0.25">
      <c r="B179" s="323"/>
      <c r="C179" s="322"/>
      <c r="F179" s="327"/>
      <c r="G179" s="318"/>
      <c r="H179" s="318"/>
      <c r="I179" s="318"/>
    </row>
    <row r="180" spans="2:9" ht="13.5" customHeight="1" x14ac:dyDescent="0.25">
      <c r="B180" s="323"/>
      <c r="C180" s="322"/>
      <c r="F180" s="327"/>
      <c r="G180" s="318"/>
      <c r="H180" s="318"/>
      <c r="I180" s="318"/>
    </row>
    <row r="181" spans="2:9" ht="13.5" customHeight="1" x14ac:dyDescent="0.25">
      <c r="B181" s="323"/>
      <c r="C181" s="322"/>
      <c r="F181" s="327"/>
      <c r="G181" s="318"/>
      <c r="H181" s="318"/>
      <c r="I181" s="318"/>
    </row>
    <row r="182" spans="2:9" ht="13.5" customHeight="1" x14ac:dyDescent="0.25">
      <c r="B182" s="323"/>
      <c r="C182" s="322"/>
      <c r="F182" s="327"/>
      <c r="G182" s="318"/>
      <c r="H182" s="318"/>
      <c r="I182" s="318"/>
    </row>
    <row r="183" spans="2:9" ht="13.5" customHeight="1" x14ac:dyDescent="0.25">
      <c r="B183" s="323"/>
      <c r="C183" s="322"/>
      <c r="F183" s="327"/>
      <c r="G183" s="318"/>
      <c r="H183" s="318"/>
      <c r="I183" s="318"/>
    </row>
    <row r="184" spans="2:9" ht="15.75" customHeight="1" x14ac:dyDescent="0.25">
      <c r="B184" s="323"/>
      <c r="C184" s="322"/>
      <c r="F184" s="327"/>
      <c r="G184" s="318"/>
      <c r="H184" s="318"/>
      <c r="I184" s="318"/>
    </row>
    <row r="185" spans="2:9" ht="15.75" customHeight="1" x14ac:dyDescent="0.25">
      <c r="B185" s="323"/>
      <c r="C185" s="322"/>
      <c r="F185" s="327"/>
      <c r="G185" s="318"/>
      <c r="H185" s="318"/>
      <c r="I185" s="318"/>
    </row>
    <row r="186" spans="2:9" ht="15.75" customHeight="1" x14ac:dyDescent="0.25">
      <c r="B186" s="323"/>
      <c r="C186" s="322"/>
      <c r="F186" s="327"/>
      <c r="G186" s="318"/>
      <c r="H186" s="318"/>
      <c r="I186" s="318"/>
    </row>
    <row r="187" spans="2:9" ht="15.75" customHeight="1" x14ac:dyDescent="0.25">
      <c r="B187" s="323"/>
      <c r="C187" s="322"/>
      <c r="F187" s="327"/>
      <c r="G187" s="318"/>
      <c r="H187" s="318"/>
      <c r="I187" s="318"/>
    </row>
    <row r="188" spans="2:9" ht="15.75" customHeight="1" x14ac:dyDescent="0.25">
      <c r="B188" s="323"/>
      <c r="C188" s="322"/>
      <c r="F188" s="327"/>
      <c r="G188" s="318"/>
      <c r="H188" s="318"/>
      <c r="I188" s="318"/>
    </row>
    <row r="189" spans="2:9" ht="15.75" customHeight="1" x14ac:dyDescent="0.25">
      <c r="B189" s="323"/>
      <c r="C189" s="322"/>
      <c r="F189" s="327"/>
      <c r="G189" s="318"/>
      <c r="H189" s="318"/>
      <c r="I189" s="318"/>
    </row>
    <row r="190" spans="2:9" ht="15.75" customHeight="1" x14ac:dyDescent="0.25">
      <c r="B190" s="323"/>
      <c r="C190" s="322"/>
      <c r="F190" s="327"/>
      <c r="G190" s="318"/>
      <c r="H190" s="318"/>
      <c r="I190" s="318"/>
    </row>
    <row r="191" spans="2:9" ht="15.75" customHeight="1" x14ac:dyDescent="0.25">
      <c r="B191" s="323"/>
      <c r="C191" s="322"/>
      <c r="F191" s="327"/>
      <c r="G191" s="318"/>
      <c r="H191" s="318"/>
      <c r="I191" s="318"/>
    </row>
    <row r="192" spans="2:9" ht="15.75" customHeight="1" x14ac:dyDescent="0.25">
      <c r="B192" s="323"/>
      <c r="C192" s="322"/>
      <c r="F192" s="327"/>
      <c r="G192" s="318"/>
      <c r="H192" s="318"/>
      <c r="I192" s="318"/>
    </row>
    <row r="193" spans="2:9" ht="15.75" customHeight="1" x14ac:dyDescent="0.25">
      <c r="B193" s="323"/>
      <c r="C193" s="322"/>
      <c r="F193" s="327"/>
      <c r="G193" s="318"/>
      <c r="H193" s="318"/>
      <c r="I193" s="318"/>
    </row>
    <row r="194" spans="2:9" ht="15.75" customHeight="1" x14ac:dyDescent="0.25">
      <c r="B194" s="323"/>
      <c r="C194" s="322"/>
      <c r="F194" s="327"/>
      <c r="G194" s="318"/>
      <c r="H194" s="318"/>
      <c r="I194" s="318"/>
    </row>
    <row r="195" spans="2:9" ht="15.75" customHeight="1" x14ac:dyDescent="0.25">
      <c r="B195" s="323"/>
      <c r="C195" s="322"/>
      <c r="F195" s="327"/>
      <c r="G195" s="318"/>
      <c r="H195" s="318"/>
      <c r="I195" s="318"/>
    </row>
    <row r="196" spans="2:9" ht="15.75" customHeight="1" x14ac:dyDescent="0.25">
      <c r="B196" s="323"/>
      <c r="C196" s="322"/>
      <c r="F196" s="327"/>
      <c r="G196" s="318"/>
      <c r="H196" s="318"/>
      <c r="I196" s="318"/>
    </row>
    <row r="197" spans="2:9" ht="15.75" customHeight="1" x14ac:dyDescent="0.25">
      <c r="B197" s="323"/>
      <c r="C197" s="322"/>
      <c r="F197" s="327"/>
      <c r="G197" s="318"/>
      <c r="H197" s="318"/>
      <c r="I197" s="318"/>
    </row>
    <row r="198" spans="2:9" ht="15.75" customHeight="1" x14ac:dyDescent="0.25">
      <c r="B198" s="323"/>
      <c r="C198" s="322"/>
      <c r="F198" s="327"/>
      <c r="G198" s="318"/>
      <c r="H198" s="318"/>
      <c r="I198" s="318"/>
    </row>
    <row r="199" spans="2:9" ht="15.75" customHeight="1" x14ac:dyDescent="0.25">
      <c r="B199" s="323"/>
      <c r="C199" s="322"/>
      <c r="F199" s="327"/>
      <c r="G199" s="318"/>
      <c r="H199" s="318"/>
      <c r="I199" s="318"/>
    </row>
    <row r="200" spans="2:9" ht="15.75" customHeight="1" x14ac:dyDescent="0.25">
      <c r="B200" s="323"/>
      <c r="C200" s="322"/>
      <c r="F200" s="327"/>
      <c r="G200" s="318"/>
      <c r="H200" s="318"/>
      <c r="I200" s="318"/>
    </row>
    <row r="201" spans="2:9" ht="15.75" customHeight="1" x14ac:dyDescent="0.25">
      <c r="B201" s="323"/>
      <c r="C201" s="322"/>
      <c r="F201" s="327"/>
      <c r="G201" s="318"/>
      <c r="H201" s="318"/>
      <c r="I201" s="318"/>
    </row>
    <row r="202" spans="2:9" ht="15.75" customHeight="1" x14ac:dyDescent="0.25">
      <c r="B202" s="323"/>
      <c r="C202" s="322"/>
      <c r="F202" s="327"/>
      <c r="G202" s="318"/>
      <c r="H202" s="318"/>
      <c r="I202" s="318"/>
    </row>
    <row r="203" spans="2:9" ht="15.75" customHeight="1" x14ac:dyDescent="0.25">
      <c r="B203" s="323"/>
      <c r="C203" s="322"/>
      <c r="F203" s="327"/>
      <c r="G203" s="318"/>
      <c r="H203" s="318"/>
      <c r="I203" s="318"/>
    </row>
    <row r="204" spans="2:9" ht="15.75" customHeight="1" x14ac:dyDescent="0.25">
      <c r="B204" s="323"/>
      <c r="C204" s="322"/>
      <c r="F204" s="327"/>
      <c r="G204" s="318"/>
      <c r="H204" s="318"/>
      <c r="I204" s="318"/>
    </row>
    <row r="205" spans="2:9" ht="15.75" customHeight="1" x14ac:dyDescent="0.25">
      <c r="B205" s="323"/>
      <c r="C205" s="322"/>
      <c r="F205" s="327"/>
      <c r="G205" s="318"/>
      <c r="H205" s="318"/>
      <c r="I205" s="318"/>
    </row>
    <row r="206" spans="2:9" ht="15.75" customHeight="1" x14ac:dyDescent="0.25">
      <c r="B206" s="323"/>
      <c r="C206" s="322"/>
      <c r="F206" s="327"/>
      <c r="G206" s="318"/>
      <c r="H206" s="318"/>
      <c r="I206" s="318"/>
    </row>
    <row r="207" spans="2:9" ht="15.75" customHeight="1" x14ac:dyDescent="0.25">
      <c r="B207" s="323"/>
      <c r="C207" s="322"/>
      <c r="F207" s="327"/>
      <c r="G207" s="318"/>
      <c r="H207" s="318"/>
      <c r="I207" s="318"/>
    </row>
    <row r="208" spans="2:9" ht="15.75" customHeight="1" x14ac:dyDescent="0.25">
      <c r="B208" s="323"/>
      <c r="C208" s="322"/>
      <c r="F208" s="327"/>
      <c r="G208" s="318"/>
      <c r="H208" s="318"/>
      <c r="I208" s="318"/>
    </row>
    <row r="209" spans="2:9" ht="11.25" customHeight="1" x14ac:dyDescent="0.25">
      <c r="B209" s="323"/>
      <c r="C209" s="322"/>
      <c r="F209" s="327"/>
      <c r="G209" s="318"/>
      <c r="H209" s="318"/>
      <c r="I209" s="318"/>
    </row>
    <row r="210" spans="2:9" ht="15.75" customHeight="1" x14ac:dyDescent="0.25">
      <c r="B210" s="323"/>
      <c r="C210" s="322"/>
      <c r="F210" s="327"/>
      <c r="G210" s="318"/>
      <c r="H210" s="318"/>
      <c r="I210" s="318"/>
    </row>
    <row r="211" spans="2:9" ht="15.75" customHeight="1" x14ac:dyDescent="0.25">
      <c r="B211" s="323"/>
      <c r="C211" s="322"/>
      <c r="F211" s="327"/>
      <c r="G211" s="318"/>
      <c r="H211" s="318"/>
      <c r="I211" s="318"/>
    </row>
    <row r="212" spans="2:9" ht="15.75" customHeight="1" x14ac:dyDescent="0.25">
      <c r="B212" s="323"/>
      <c r="C212" s="322"/>
      <c r="F212" s="327"/>
      <c r="G212" s="318"/>
      <c r="H212" s="318"/>
      <c r="I212" s="318"/>
    </row>
    <row r="213" spans="2:9" ht="15.75" customHeight="1" x14ac:dyDescent="0.25">
      <c r="B213" s="323"/>
      <c r="C213" s="322"/>
      <c r="F213" s="327"/>
      <c r="G213" s="318"/>
      <c r="H213" s="318"/>
      <c r="I213" s="318"/>
    </row>
    <row r="214" spans="2:9" ht="15.75" customHeight="1" x14ac:dyDescent="0.25">
      <c r="B214" s="323"/>
      <c r="C214" s="322"/>
      <c r="F214" s="327"/>
      <c r="G214" s="318"/>
      <c r="H214" s="318"/>
      <c r="I214" s="318"/>
    </row>
    <row r="215" spans="2:9" ht="15.75" customHeight="1" x14ac:dyDescent="0.25">
      <c r="B215" s="323"/>
      <c r="C215" s="322"/>
      <c r="F215" s="327"/>
      <c r="G215" s="318"/>
      <c r="H215" s="318"/>
      <c r="I215" s="318"/>
    </row>
    <row r="216" spans="2:9" ht="15.75" customHeight="1" x14ac:dyDescent="0.25">
      <c r="B216" s="323"/>
      <c r="C216" s="322"/>
      <c r="F216" s="327"/>
      <c r="G216" s="318"/>
      <c r="H216" s="318"/>
      <c r="I216" s="318"/>
    </row>
    <row r="217" spans="2:9" ht="15.75" customHeight="1" x14ac:dyDescent="0.25">
      <c r="B217" s="323"/>
      <c r="C217" s="322"/>
      <c r="F217" s="327"/>
      <c r="G217" s="318"/>
      <c r="H217" s="318"/>
      <c r="I217" s="318"/>
    </row>
    <row r="218" spans="2:9" ht="15.75" customHeight="1" x14ac:dyDescent="0.25">
      <c r="B218" s="323"/>
      <c r="C218" s="322"/>
      <c r="F218" s="327"/>
      <c r="G218" s="318"/>
      <c r="H218" s="318"/>
      <c r="I218" s="318"/>
    </row>
    <row r="219" spans="2:9" ht="15.75" customHeight="1" x14ac:dyDescent="0.25">
      <c r="B219" s="323"/>
      <c r="C219" s="322"/>
      <c r="F219" s="327"/>
      <c r="G219" s="318"/>
      <c r="H219" s="318"/>
      <c r="I219" s="318"/>
    </row>
    <row r="220" spans="2:9" ht="15.75" customHeight="1" x14ac:dyDescent="0.25">
      <c r="B220" s="323"/>
      <c r="C220" s="322"/>
      <c r="F220" s="327"/>
      <c r="G220" s="318"/>
      <c r="H220" s="318"/>
      <c r="I220" s="318"/>
    </row>
    <row r="221" spans="2:9" ht="15.75" customHeight="1" x14ac:dyDescent="0.25">
      <c r="B221" s="323"/>
      <c r="C221" s="322"/>
      <c r="F221" s="327"/>
      <c r="G221" s="318"/>
      <c r="H221" s="318"/>
      <c r="I221" s="318"/>
    </row>
    <row r="222" spans="2:9" ht="15.75" customHeight="1" x14ac:dyDescent="0.25">
      <c r="B222" s="323"/>
      <c r="C222" s="322"/>
      <c r="F222" s="327"/>
      <c r="G222" s="318"/>
      <c r="H222" s="318"/>
      <c r="I222" s="318"/>
    </row>
    <row r="223" spans="2:9" ht="15.75" customHeight="1" x14ac:dyDescent="0.25">
      <c r="B223" s="323"/>
      <c r="C223" s="322"/>
      <c r="F223" s="327"/>
      <c r="G223" s="318"/>
      <c r="H223" s="318"/>
      <c r="I223" s="318"/>
    </row>
    <row r="224" spans="2:9" ht="15.75" customHeight="1" x14ac:dyDescent="0.25">
      <c r="B224" s="323"/>
      <c r="C224" s="322"/>
      <c r="F224" s="327"/>
      <c r="G224" s="318"/>
      <c r="H224" s="318"/>
      <c r="I224" s="318"/>
    </row>
    <row r="225" spans="2:9" ht="15.75" customHeight="1" x14ac:dyDescent="0.25">
      <c r="B225" s="323"/>
      <c r="C225" s="322"/>
      <c r="F225" s="327"/>
      <c r="G225" s="318"/>
      <c r="H225" s="318"/>
      <c r="I225" s="318"/>
    </row>
    <row r="226" spans="2:9" ht="15.75" customHeight="1" x14ac:dyDescent="0.25">
      <c r="B226" s="323"/>
      <c r="C226" s="322"/>
      <c r="F226" s="327"/>
      <c r="G226" s="318"/>
      <c r="H226" s="318"/>
      <c r="I226" s="318"/>
    </row>
    <row r="227" spans="2:9" ht="15.75" customHeight="1" x14ac:dyDescent="0.25">
      <c r="B227" s="323"/>
      <c r="C227" s="322"/>
      <c r="F227" s="327"/>
      <c r="G227" s="318"/>
      <c r="H227" s="318"/>
      <c r="I227" s="318"/>
    </row>
    <row r="228" spans="2:9" ht="15.75" customHeight="1" x14ac:dyDescent="0.25">
      <c r="B228" s="323"/>
      <c r="C228" s="322"/>
      <c r="F228" s="327"/>
      <c r="G228" s="318"/>
      <c r="H228" s="318"/>
      <c r="I228" s="318"/>
    </row>
    <row r="229" spans="2:9" ht="15.75" customHeight="1" x14ac:dyDescent="0.25">
      <c r="B229" s="323"/>
      <c r="C229" s="322"/>
      <c r="F229" s="327"/>
      <c r="G229" s="318"/>
      <c r="H229" s="318"/>
      <c r="I229" s="318"/>
    </row>
    <row r="230" spans="2:9" ht="15.75" customHeight="1" x14ac:dyDescent="0.25">
      <c r="B230" s="323"/>
      <c r="C230" s="322"/>
      <c r="F230" s="327"/>
      <c r="G230" s="318"/>
      <c r="H230" s="318"/>
      <c r="I230" s="318"/>
    </row>
    <row r="231" spans="2:9" ht="15.75" customHeight="1" x14ac:dyDescent="0.25">
      <c r="B231" s="323"/>
      <c r="C231" s="322"/>
      <c r="F231" s="327"/>
      <c r="G231" s="318"/>
      <c r="H231" s="318"/>
      <c r="I231" s="318"/>
    </row>
    <row r="232" spans="2:9" ht="15.75" customHeight="1" x14ac:dyDescent="0.25">
      <c r="B232" s="323"/>
      <c r="C232" s="322"/>
      <c r="F232" s="327"/>
      <c r="G232" s="318"/>
      <c r="H232" s="318"/>
      <c r="I232" s="318"/>
    </row>
    <row r="233" spans="2:9" ht="15.75" customHeight="1" x14ac:dyDescent="0.25">
      <c r="B233" s="323"/>
      <c r="C233" s="322"/>
      <c r="F233" s="327"/>
      <c r="G233" s="318"/>
      <c r="H233" s="318"/>
      <c r="I233" s="318"/>
    </row>
    <row r="234" spans="2:9" ht="15.75" customHeight="1" x14ac:dyDescent="0.25">
      <c r="B234" s="323"/>
      <c r="C234" s="322"/>
      <c r="F234" s="327"/>
      <c r="G234" s="318"/>
      <c r="H234" s="318"/>
      <c r="I234" s="318"/>
    </row>
    <row r="235" spans="2:9" ht="15.75" customHeight="1" x14ac:dyDescent="0.25">
      <c r="B235" s="323"/>
      <c r="C235" s="322"/>
      <c r="F235" s="327"/>
      <c r="G235" s="318"/>
      <c r="H235" s="318"/>
      <c r="I235" s="318"/>
    </row>
    <row r="236" spans="2:9" ht="15.75" customHeight="1" x14ac:dyDescent="0.25">
      <c r="B236" s="323"/>
      <c r="C236" s="322"/>
      <c r="F236" s="327"/>
      <c r="G236" s="318"/>
      <c r="H236" s="318"/>
      <c r="I236" s="318"/>
    </row>
    <row r="237" spans="2:9" ht="15.75" customHeight="1" x14ac:dyDescent="0.25">
      <c r="B237" s="323"/>
      <c r="C237" s="322"/>
      <c r="F237" s="327"/>
      <c r="G237" s="318"/>
      <c r="H237" s="318"/>
      <c r="I237" s="318"/>
    </row>
    <row r="238" spans="2:9" ht="15.75" customHeight="1" x14ac:dyDescent="0.25">
      <c r="B238" s="323"/>
      <c r="C238" s="322"/>
      <c r="F238" s="327"/>
      <c r="G238" s="318"/>
      <c r="H238" s="318"/>
      <c r="I238" s="318"/>
    </row>
    <row r="239" spans="2:9" ht="15.75" customHeight="1" x14ac:dyDescent="0.25">
      <c r="B239" s="323"/>
      <c r="C239" s="322"/>
      <c r="F239" s="327"/>
      <c r="G239" s="318"/>
      <c r="H239" s="318"/>
      <c r="I239" s="318"/>
    </row>
    <row r="240" spans="2:9" ht="15.75" customHeight="1" x14ac:dyDescent="0.25">
      <c r="B240" s="323"/>
      <c r="C240" s="322"/>
      <c r="F240" s="327"/>
      <c r="G240" s="318"/>
      <c r="H240" s="318"/>
      <c r="I240" s="318"/>
    </row>
    <row r="241" spans="2:9" ht="15.75" customHeight="1" x14ac:dyDescent="0.25">
      <c r="B241" s="323"/>
      <c r="C241" s="322"/>
      <c r="F241" s="327"/>
      <c r="G241" s="318"/>
      <c r="H241" s="318"/>
      <c r="I241" s="318"/>
    </row>
    <row r="242" spans="2:9" ht="15.75" customHeight="1" x14ac:dyDescent="0.25">
      <c r="B242" s="323"/>
      <c r="C242" s="322"/>
      <c r="F242" s="327"/>
      <c r="G242" s="318"/>
      <c r="H242" s="318"/>
      <c r="I242" s="318"/>
    </row>
    <row r="243" spans="2:9" ht="15.75" customHeight="1" x14ac:dyDescent="0.25">
      <c r="B243" s="323"/>
      <c r="C243" s="322"/>
      <c r="F243" s="327"/>
      <c r="G243" s="329"/>
      <c r="H243" s="328"/>
      <c r="I243" s="318"/>
    </row>
    <row r="244" spans="2:9" ht="15.75" customHeight="1" x14ac:dyDescent="0.2">
      <c r="B244" s="323"/>
      <c r="C244" s="322"/>
      <c r="G244" s="318"/>
      <c r="H244" s="318"/>
      <c r="I244" s="318"/>
    </row>
    <row r="245" spans="2:9" ht="15.75" customHeight="1" x14ac:dyDescent="0.25">
      <c r="B245" s="323"/>
      <c r="C245" s="322"/>
      <c r="F245" s="327"/>
      <c r="G245" s="318"/>
      <c r="H245" s="318"/>
      <c r="I245" s="318"/>
    </row>
    <row r="246" spans="2:9" ht="15.75" customHeight="1" x14ac:dyDescent="0.25">
      <c r="B246" s="323"/>
      <c r="C246" s="322"/>
      <c r="F246" s="327"/>
      <c r="G246" s="318"/>
      <c r="H246" s="318"/>
      <c r="I246" s="318"/>
    </row>
    <row r="247" spans="2:9" ht="15.75" customHeight="1" x14ac:dyDescent="0.25">
      <c r="B247" s="323"/>
      <c r="C247" s="322"/>
      <c r="F247" s="327"/>
      <c r="G247" s="318"/>
      <c r="H247" s="318"/>
      <c r="I247" s="318"/>
    </row>
    <row r="248" spans="2:9" ht="15.75" customHeight="1" x14ac:dyDescent="0.25">
      <c r="B248" s="323"/>
      <c r="C248" s="322"/>
      <c r="F248" s="327"/>
      <c r="G248" s="318"/>
      <c r="H248" s="318"/>
      <c r="I248" s="318"/>
    </row>
    <row r="249" spans="2:9" ht="15.75" customHeight="1" x14ac:dyDescent="0.25">
      <c r="B249" s="323"/>
      <c r="C249" s="322"/>
      <c r="F249" s="327"/>
      <c r="G249" s="318"/>
      <c r="H249" s="318"/>
      <c r="I249" s="318"/>
    </row>
    <row r="250" spans="2:9" ht="15.75" customHeight="1" x14ac:dyDescent="0.25">
      <c r="B250" s="323"/>
      <c r="C250" s="322"/>
      <c r="F250" s="327"/>
      <c r="G250" s="318"/>
      <c r="H250" s="318"/>
      <c r="I250" s="318"/>
    </row>
    <row r="251" spans="2:9" ht="15.75" customHeight="1" x14ac:dyDescent="0.25">
      <c r="B251" s="323"/>
      <c r="C251" s="322"/>
      <c r="F251" s="327"/>
      <c r="G251" s="318"/>
      <c r="H251" s="318"/>
      <c r="I251" s="318"/>
    </row>
    <row r="252" spans="2:9" ht="15.75" customHeight="1" x14ac:dyDescent="0.25">
      <c r="B252" s="323"/>
      <c r="C252" s="322"/>
      <c r="F252" s="327"/>
      <c r="G252" s="318"/>
      <c r="H252" s="318"/>
      <c r="I252" s="318"/>
    </row>
    <row r="253" spans="2:9" ht="15.75" customHeight="1" x14ac:dyDescent="0.25">
      <c r="B253" s="323"/>
      <c r="C253" s="322"/>
      <c r="F253" s="327"/>
      <c r="G253" s="318"/>
      <c r="H253" s="318"/>
      <c r="I253" s="318"/>
    </row>
    <row r="254" spans="2:9" ht="15.75" customHeight="1" x14ac:dyDescent="0.25">
      <c r="B254" s="323"/>
      <c r="C254" s="322"/>
      <c r="F254" s="327"/>
      <c r="G254" s="318"/>
      <c r="H254" s="318"/>
      <c r="I254" s="318"/>
    </row>
    <row r="255" spans="2:9" ht="15.75" customHeight="1" x14ac:dyDescent="0.25">
      <c r="B255" s="323"/>
      <c r="C255" s="322"/>
      <c r="F255" s="327"/>
      <c r="G255" s="318"/>
      <c r="H255" s="318"/>
      <c r="I255" s="318"/>
    </row>
    <row r="256" spans="2:9" ht="15.75" customHeight="1" x14ac:dyDescent="0.25">
      <c r="B256" s="323"/>
      <c r="C256" s="322"/>
      <c r="F256" s="327"/>
      <c r="G256" s="318"/>
      <c r="H256" s="318"/>
      <c r="I256" s="318"/>
    </row>
    <row r="257" spans="2:9" ht="15.75" customHeight="1" x14ac:dyDescent="0.25">
      <c r="B257" s="323"/>
      <c r="C257" s="322"/>
      <c r="F257" s="327"/>
      <c r="G257" s="318"/>
      <c r="H257" s="318"/>
      <c r="I257" s="318"/>
    </row>
    <row r="258" spans="2:9" ht="15.75" customHeight="1" x14ac:dyDescent="0.25">
      <c r="B258" s="323"/>
      <c r="C258" s="322"/>
      <c r="F258" s="327"/>
      <c r="G258" s="318"/>
      <c r="H258" s="318"/>
      <c r="I258" s="318"/>
    </row>
    <row r="259" spans="2:9" ht="15.75" customHeight="1" x14ac:dyDescent="0.25">
      <c r="B259" s="323"/>
      <c r="C259" s="322"/>
      <c r="F259" s="327"/>
      <c r="G259" s="318"/>
      <c r="H259" s="318"/>
      <c r="I259" s="318"/>
    </row>
    <row r="260" spans="2:9" ht="15.75" customHeight="1" x14ac:dyDescent="0.25">
      <c r="B260" s="323"/>
      <c r="C260" s="322"/>
      <c r="F260" s="327"/>
      <c r="G260" s="318"/>
      <c r="H260" s="318"/>
      <c r="I260" s="318"/>
    </row>
    <row r="261" spans="2:9" ht="15.75" customHeight="1" x14ac:dyDescent="0.25">
      <c r="B261" s="323"/>
      <c r="C261" s="322"/>
      <c r="F261" s="327"/>
      <c r="G261" s="318"/>
      <c r="H261" s="318"/>
      <c r="I261" s="318"/>
    </row>
    <row r="262" spans="2:9" ht="15.75" customHeight="1" x14ac:dyDescent="0.25">
      <c r="B262" s="323"/>
      <c r="C262" s="322"/>
      <c r="F262" s="327"/>
      <c r="G262" s="318"/>
      <c r="H262" s="318"/>
      <c r="I262" s="318"/>
    </row>
    <row r="263" spans="2:9" ht="15.75" customHeight="1" x14ac:dyDescent="0.25">
      <c r="B263" s="323"/>
      <c r="C263" s="322"/>
      <c r="F263" s="327"/>
      <c r="G263" s="318"/>
      <c r="H263" s="318"/>
      <c r="I263" s="318"/>
    </row>
    <row r="264" spans="2:9" ht="15.75" customHeight="1" x14ac:dyDescent="0.25">
      <c r="B264" s="323"/>
      <c r="C264" s="322"/>
      <c r="F264" s="327"/>
      <c r="G264" s="318"/>
      <c r="H264" s="318"/>
      <c r="I264" s="318"/>
    </row>
    <row r="265" spans="2:9" ht="15.75" customHeight="1" x14ac:dyDescent="0.25">
      <c r="B265" s="323"/>
      <c r="C265" s="322"/>
      <c r="F265" s="327"/>
      <c r="G265" s="318"/>
      <c r="H265" s="318"/>
      <c r="I265" s="318"/>
    </row>
    <row r="266" spans="2:9" ht="15.75" customHeight="1" x14ac:dyDescent="0.25">
      <c r="B266" s="323"/>
      <c r="C266" s="322"/>
      <c r="F266" s="327"/>
      <c r="G266" s="319"/>
      <c r="H266" s="318"/>
      <c r="I266" s="318"/>
    </row>
    <row r="267" spans="2:9" ht="15.75" customHeight="1" x14ac:dyDescent="0.25">
      <c r="B267" s="323"/>
      <c r="C267" s="322"/>
      <c r="F267" s="327"/>
      <c r="G267" s="319"/>
      <c r="H267" s="318"/>
      <c r="I267" s="318"/>
    </row>
    <row r="268" spans="2:9" ht="15.75" customHeight="1" thickBot="1" x14ac:dyDescent="0.25">
      <c r="B268" s="323"/>
      <c r="C268" s="322"/>
      <c r="E268" s="326">
        <f>SUM(E9:E246)</f>
        <v>4142668.4499999997</v>
      </c>
      <c r="F268" s="325">
        <f>SUM(F8:F254)</f>
        <v>4180109.4899999984</v>
      </c>
      <c r="G268" s="319"/>
      <c r="H268" s="313"/>
      <c r="I268" s="318"/>
    </row>
    <row r="269" spans="2:9" ht="15.75" customHeight="1" thickTop="1" x14ac:dyDescent="0.25">
      <c r="B269" s="323"/>
      <c r="C269" s="322"/>
      <c r="E269" s="324">
        <f>F268-E268</f>
        <v>37441.03999999864</v>
      </c>
      <c r="F269" s="320"/>
      <c r="G269" s="319"/>
      <c r="H269" s="318"/>
      <c r="I269" s="318"/>
    </row>
    <row r="270" spans="2:9" ht="15.75" customHeight="1" x14ac:dyDescent="0.25">
      <c r="B270" s="323"/>
      <c r="C270" s="322"/>
      <c r="D270" s="316"/>
      <c r="F270" s="320"/>
      <c r="G270" s="319"/>
      <c r="H270" s="318"/>
      <c r="I270" s="318"/>
    </row>
    <row r="271" spans="2:9" ht="15.75" customHeight="1" x14ac:dyDescent="0.25">
      <c r="B271" s="311"/>
      <c r="C271" s="311"/>
      <c r="D271" s="316"/>
      <c r="F271" s="320"/>
      <c r="G271" s="319"/>
      <c r="H271" s="318"/>
      <c r="I271" s="318"/>
    </row>
    <row r="272" spans="2:9" ht="15.75" customHeight="1" x14ac:dyDescent="0.25">
      <c r="B272" s="311"/>
      <c r="C272" s="311"/>
      <c r="D272" s="321"/>
      <c r="F272" s="320"/>
      <c r="G272" s="319"/>
      <c r="H272" s="318"/>
      <c r="I272" s="318"/>
    </row>
    <row r="273" spans="2:9" ht="15.75" customHeight="1" x14ac:dyDescent="0.25">
      <c r="B273" s="311"/>
      <c r="C273" s="311"/>
      <c r="D273" s="316"/>
      <c r="F273" s="320"/>
      <c r="G273" s="319"/>
      <c r="H273" s="318"/>
      <c r="I273" s="318"/>
    </row>
    <row r="274" spans="2:9" ht="15.75" customHeight="1" x14ac:dyDescent="0.25">
      <c r="B274" s="311"/>
      <c r="C274" s="311"/>
      <c r="D274" s="316"/>
      <c r="F274" s="320"/>
      <c r="G274" s="318"/>
      <c r="H274" s="318"/>
      <c r="I274" s="318"/>
    </row>
    <row r="275" spans="2:9" ht="15.75" customHeight="1" x14ac:dyDescent="0.25">
      <c r="B275" s="311"/>
      <c r="C275" s="311"/>
      <c r="D275" s="316"/>
      <c r="F275" s="320"/>
      <c r="G275" s="318"/>
    </row>
    <row r="276" spans="2:9" ht="15.75" customHeight="1" x14ac:dyDescent="0.2">
      <c r="B276" s="311"/>
      <c r="C276" s="311"/>
      <c r="D276" s="316"/>
      <c r="G276" s="318"/>
    </row>
    <row r="277" spans="2:9" ht="15.75" customHeight="1" x14ac:dyDescent="0.2">
      <c r="B277" s="311"/>
      <c r="C277" s="311"/>
    </row>
    <row r="278" spans="2:9" ht="15.75" customHeight="1" x14ac:dyDescent="0.2">
      <c r="B278" s="311"/>
      <c r="C278" s="311"/>
      <c r="D278" s="316"/>
      <c r="G278" s="317"/>
    </row>
    <row r="279" spans="2:9" ht="15.75" customHeight="1" x14ac:dyDescent="0.2">
      <c r="B279" s="311"/>
      <c r="C279" s="311"/>
      <c r="D279" s="316"/>
    </row>
    <row r="280" spans="2:9" ht="15.75" customHeight="1" x14ac:dyDescent="0.2">
      <c r="B280" s="311"/>
      <c r="C280" s="311"/>
      <c r="D280" s="316"/>
    </row>
    <row r="281" spans="2:9" ht="15.75" customHeight="1" x14ac:dyDescent="0.2">
      <c r="B281" s="311"/>
      <c r="C281" s="311"/>
      <c r="D281" s="316"/>
    </row>
    <row r="282" spans="2:9" ht="15.75" customHeight="1" x14ac:dyDescent="0.2">
      <c r="B282" s="311"/>
      <c r="C282" s="311"/>
      <c r="D282" s="316"/>
    </row>
    <row r="283" spans="2:9" ht="15.75" customHeight="1" x14ac:dyDescent="0.2">
      <c r="B283" s="311"/>
      <c r="C283" s="311"/>
    </row>
    <row r="284" spans="2:9" ht="15.75" customHeight="1" x14ac:dyDescent="0.2">
      <c r="B284" s="311"/>
      <c r="C284" s="311"/>
      <c r="D284" s="316"/>
    </row>
    <row r="285" spans="2:9" ht="15.75" customHeight="1" x14ac:dyDescent="0.2">
      <c r="D285" s="316"/>
    </row>
    <row r="286" spans="2:9" ht="15.75" customHeight="1" x14ac:dyDescent="0.2">
      <c r="B286" s="311"/>
      <c r="C286" s="311"/>
      <c r="E286" s="315"/>
      <c r="G286" s="311"/>
    </row>
    <row r="287" spans="2:9" ht="15.75" customHeight="1" x14ac:dyDescent="0.2">
      <c r="B287" s="311"/>
      <c r="C287" s="311"/>
      <c r="G287" s="311"/>
    </row>
    <row r="288" spans="2:9" ht="15.75" customHeight="1" x14ac:dyDescent="0.2">
      <c r="E288" s="311"/>
      <c r="F288" s="315"/>
    </row>
    <row r="289" spans="5:6" ht="15.75" customHeight="1" x14ac:dyDescent="0.2">
      <c r="E289" s="311"/>
      <c r="F289" s="315"/>
    </row>
    <row r="290" spans="5:6" ht="15.75" customHeight="1" x14ac:dyDescent="0.2"/>
    <row r="291" spans="5:6" ht="15.75" customHeight="1" x14ac:dyDescent="0.2"/>
    <row r="292" spans="5:6" ht="15.75" customHeight="1" x14ac:dyDescent="0.2"/>
    <row r="293" spans="5:6" ht="15.75" customHeight="1" x14ac:dyDescent="0.2"/>
    <row r="294" spans="5:6" ht="15.75" customHeight="1" x14ac:dyDescent="0.2"/>
    <row r="295" spans="5:6" ht="15.75" customHeight="1" x14ac:dyDescent="0.2"/>
    <row r="296" spans="5:6" ht="15.75" customHeight="1" x14ac:dyDescent="0.2"/>
    <row r="297" spans="5:6" ht="15.75" customHeight="1" x14ac:dyDescent="0.2"/>
    <row r="298" spans="5:6" ht="15.75" customHeight="1" x14ac:dyDescent="0.2"/>
    <row r="299" spans="5:6" ht="15.75" customHeight="1" x14ac:dyDescent="0.2"/>
    <row r="300" spans="5:6" ht="15.75" customHeight="1" x14ac:dyDescent="0.2"/>
    <row r="301" spans="5:6" ht="15.75" customHeight="1" x14ac:dyDescent="0.2"/>
    <row r="302" spans="5:6" ht="15.75" customHeight="1" x14ac:dyDescent="0.2"/>
    <row r="303" spans="5:6" ht="15.75" customHeight="1" x14ac:dyDescent="0.2"/>
    <row r="304" spans="5:6"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12" customFormat="1" x14ac:dyDescent="0.2">
      <c r="A376" s="311"/>
      <c r="D376" s="314"/>
      <c r="E376" s="313"/>
      <c r="F376" s="313"/>
      <c r="H376" s="311"/>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311"/>
      <c r="B377" s="312"/>
      <c r="C377" s="312"/>
      <c r="D377" s="314"/>
      <c r="G377" s="312"/>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311"/>
      <c r="B378" s="312"/>
      <c r="C378" s="312"/>
      <c r="D378" s="314"/>
      <c r="G378" s="312"/>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311"/>
      <c r="B379" s="312"/>
      <c r="C379" s="312"/>
      <c r="D379" s="314"/>
      <c r="G379" s="312"/>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77158-4AE9-42F3-8639-8884A1BAA8A6}">
  <sheetPr codeName="Hoja40"/>
  <dimension ref="A1:GZ662"/>
  <sheetViews>
    <sheetView topLeftCell="A88" zoomScaleNormal="100" workbookViewId="0">
      <selection activeCell="E114" sqref="E114"/>
    </sheetView>
  </sheetViews>
  <sheetFormatPr baseColWidth="10" defaultColWidth="10.85546875" defaultRowHeight="12.75" x14ac:dyDescent="0.2"/>
  <cols>
    <col min="1" max="1" width="2.85546875" style="278" customWidth="1"/>
    <col min="2" max="2" width="10.85546875" style="279"/>
    <col min="3" max="3" width="50.85546875" style="279" customWidth="1"/>
    <col min="4" max="4" width="8" style="281" customWidth="1"/>
    <col min="5" max="5" width="14.140625" style="280" customWidth="1"/>
    <col min="6" max="6" width="14.140625" style="280" hidden="1" customWidth="1"/>
    <col min="7" max="7" width="34.42578125" style="279" hidden="1" customWidth="1"/>
    <col min="8" max="8" width="12" style="278" hidden="1" customWidth="1"/>
    <col min="9" max="9" width="2" style="278" hidden="1" customWidth="1"/>
    <col min="10" max="12" width="0" style="278" hidden="1" customWidth="1"/>
    <col min="13" max="13" width="44.7109375" style="278" hidden="1" customWidth="1"/>
    <col min="14" max="16" width="0" style="278" hidden="1" customWidth="1"/>
    <col min="17" max="18" width="10.85546875" style="315"/>
    <col min="19" max="16384" width="10.85546875" style="278"/>
  </cols>
  <sheetData>
    <row r="1" spans="2:12" ht="18.75" x14ac:dyDescent="0.3">
      <c r="B1" s="308"/>
      <c r="C1" s="310" t="s">
        <v>872</v>
      </c>
    </row>
    <row r="2" spans="2:12" ht="18.75" x14ac:dyDescent="0.3">
      <c r="B2" s="308"/>
      <c r="C2" s="310" t="s">
        <v>871</v>
      </c>
    </row>
    <row r="3" spans="2:12" ht="18.75" x14ac:dyDescent="0.3">
      <c r="B3" s="308"/>
      <c r="C3" s="309" t="s">
        <v>2811</v>
      </c>
    </row>
    <row r="4" spans="2:12" ht="13.5" thickBot="1" x14ac:dyDescent="0.25">
      <c r="B4" s="308"/>
      <c r="C4" s="289"/>
    </row>
    <row r="5" spans="2:12" x14ac:dyDescent="0.2">
      <c r="B5" s="307"/>
      <c r="C5" s="306"/>
      <c r="D5" s="305" t="s">
        <v>869</v>
      </c>
      <c r="E5" s="304" t="s">
        <v>868</v>
      </c>
      <c r="F5" s="303"/>
    </row>
    <row r="6" spans="2:12" x14ac:dyDescent="0.2">
      <c r="B6" s="302" t="s">
        <v>41</v>
      </c>
      <c r="C6" s="289" t="s">
        <v>867</v>
      </c>
      <c r="D6" s="281" t="s">
        <v>866</v>
      </c>
      <c r="E6" s="301" t="s">
        <v>865</v>
      </c>
      <c r="F6" s="300" t="s">
        <v>864</v>
      </c>
    </row>
    <row r="7" spans="2:12" ht="13.5" thickBot="1" x14ac:dyDescent="0.25">
      <c r="B7" s="299"/>
      <c r="C7" s="298"/>
      <c r="D7" s="297" t="s">
        <v>863</v>
      </c>
      <c r="E7" s="296"/>
      <c r="F7" s="295"/>
      <c r="G7" s="285"/>
      <c r="H7" s="285"/>
      <c r="I7" s="285"/>
    </row>
    <row r="8" spans="2:12" x14ac:dyDescent="0.2">
      <c r="B8" s="290"/>
      <c r="C8" s="289" t="s">
        <v>862</v>
      </c>
      <c r="F8" s="280">
        <v>405727.96</v>
      </c>
      <c r="G8" s="285"/>
      <c r="H8" s="285"/>
      <c r="I8" s="285"/>
    </row>
    <row r="9" spans="2:12" x14ac:dyDescent="0.2">
      <c r="B9" s="290">
        <v>44958</v>
      </c>
      <c r="C9" s="289" t="s">
        <v>2810</v>
      </c>
      <c r="D9" s="281" t="s">
        <v>785</v>
      </c>
      <c r="E9" s="280">
        <v>4113.38</v>
      </c>
      <c r="F9" s="280">
        <v>465.16</v>
      </c>
      <c r="G9" s="285" t="s">
        <v>2809</v>
      </c>
      <c r="H9" s="285"/>
      <c r="I9" s="285"/>
      <c r="J9" s="279"/>
      <c r="K9" s="279"/>
      <c r="L9" s="279"/>
    </row>
    <row r="10" spans="2:12" x14ac:dyDescent="0.2">
      <c r="B10" s="290">
        <v>44958</v>
      </c>
      <c r="C10" s="289" t="s">
        <v>2804</v>
      </c>
      <c r="D10" s="281" t="s">
        <v>785</v>
      </c>
      <c r="E10" s="404">
        <v>299</v>
      </c>
      <c r="F10" s="280">
        <v>109124</v>
      </c>
      <c r="G10" s="285" t="s">
        <v>2808</v>
      </c>
      <c r="H10" s="285"/>
      <c r="I10" s="285"/>
      <c r="J10" s="279"/>
      <c r="K10" s="279"/>
      <c r="L10" s="279"/>
    </row>
    <row r="11" spans="2:12" x14ac:dyDescent="0.2">
      <c r="B11" s="290">
        <v>44958</v>
      </c>
      <c r="C11" s="289" t="s">
        <v>2730</v>
      </c>
      <c r="D11" s="281" t="s">
        <v>785</v>
      </c>
      <c r="E11" s="280">
        <v>47.84</v>
      </c>
      <c r="F11" s="280">
        <v>11103.02</v>
      </c>
      <c r="G11" s="285" t="s">
        <v>2807</v>
      </c>
      <c r="H11" s="285"/>
      <c r="I11" s="285"/>
      <c r="J11" s="279"/>
      <c r="K11" s="279"/>
      <c r="L11" s="279"/>
    </row>
    <row r="12" spans="2:12" x14ac:dyDescent="0.2">
      <c r="B12" s="290">
        <v>44958</v>
      </c>
      <c r="C12" s="289" t="s">
        <v>2732</v>
      </c>
      <c r="D12" s="281" t="s">
        <v>785</v>
      </c>
      <c r="E12" s="404">
        <v>4.6100000000000003</v>
      </c>
      <c r="F12" s="280">
        <v>5283.8</v>
      </c>
      <c r="G12" s="285" t="s">
        <v>2806</v>
      </c>
      <c r="H12" s="285"/>
      <c r="I12" s="285"/>
      <c r="J12" s="279"/>
      <c r="K12" s="279"/>
      <c r="L12" s="279"/>
    </row>
    <row r="13" spans="2:12" x14ac:dyDescent="0.2">
      <c r="B13" s="290">
        <v>44958</v>
      </c>
      <c r="C13" s="289" t="s">
        <v>2730</v>
      </c>
      <c r="D13" s="281" t="s">
        <v>785</v>
      </c>
      <c r="E13" s="280">
        <v>0.74</v>
      </c>
      <c r="F13" s="280">
        <v>3392.63</v>
      </c>
      <c r="G13" s="285" t="s">
        <v>2805</v>
      </c>
      <c r="H13" s="285"/>
      <c r="I13" s="285"/>
      <c r="J13" s="279"/>
      <c r="K13" s="279"/>
      <c r="L13" s="279"/>
    </row>
    <row r="14" spans="2:12" x14ac:dyDescent="0.2">
      <c r="B14" s="290">
        <v>44958</v>
      </c>
      <c r="C14" s="289" t="s">
        <v>2804</v>
      </c>
      <c r="D14" s="281" t="s">
        <v>785</v>
      </c>
      <c r="E14" s="404">
        <v>299</v>
      </c>
      <c r="F14" s="280">
        <v>1085.76</v>
      </c>
      <c r="G14" s="285" t="s">
        <v>2803</v>
      </c>
      <c r="H14" s="285"/>
      <c r="I14" s="285"/>
      <c r="J14" s="279"/>
      <c r="K14" s="279"/>
      <c r="L14" s="279"/>
    </row>
    <row r="15" spans="2:12" x14ac:dyDescent="0.2">
      <c r="B15" s="290">
        <v>44958</v>
      </c>
      <c r="C15" s="289" t="s">
        <v>2730</v>
      </c>
      <c r="D15" s="281" t="s">
        <v>785</v>
      </c>
      <c r="E15" s="280">
        <v>47.84</v>
      </c>
      <c r="F15" s="280">
        <v>14735.71</v>
      </c>
      <c r="G15" s="285" t="s">
        <v>2802</v>
      </c>
      <c r="H15" s="285"/>
      <c r="I15" s="285"/>
      <c r="J15" s="279"/>
      <c r="K15" s="279"/>
      <c r="L15" s="279"/>
    </row>
    <row r="16" spans="2:12" x14ac:dyDescent="0.2">
      <c r="B16" s="290">
        <v>44958</v>
      </c>
      <c r="C16" s="289" t="s">
        <v>2801</v>
      </c>
      <c r="D16" s="281" t="s">
        <v>724</v>
      </c>
      <c r="E16" s="404">
        <v>2.79</v>
      </c>
      <c r="F16" s="280">
        <v>930.35</v>
      </c>
      <c r="G16" s="285" t="s">
        <v>2800</v>
      </c>
      <c r="H16" s="285"/>
      <c r="I16" s="285"/>
      <c r="J16" s="279"/>
      <c r="K16" s="279"/>
      <c r="L16" s="279"/>
    </row>
    <row r="17" spans="2:15" x14ac:dyDescent="0.2">
      <c r="B17" s="290">
        <v>44958</v>
      </c>
      <c r="C17" s="289" t="s">
        <v>2730</v>
      </c>
      <c r="D17" s="281" t="s">
        <v>724</v>
      </c>
      <c r="E17" s="280">
        <v>0.45</v>
      </c>
      <c r="F17" s="280">
        <v>16808.86</v>
      </c>
      <c r="G17" s="285" t="s">
        <v>2799</v>
      </c>
      <c r="H17" s="285"/>
      <c r="I17" s="285"/>
      <c r="J17" s="279"/>
      <c r="K17" s="279"/>
      <c r="L17" s="279"/>
    </row>
    <row r="18" spans="2:15" x14ac:dyDescent="0.2">
      <c r="B18" s="290">
        <v>44958</v>
      </c>
      <c r="C18" s="289" t="s">
        <v>2753</v>
      </c>
      <c r="D18" s="281" t="s">
        <v>785</v>
      </c>
      <c r="E18" s="280">
        <v>50000</v>
      </c>
      <c r="F18" s="280">
        <v>20826.29</v>
      </c>
      <c r="G18" s="279" t="s">
        <v>2798</v>
      </c>
      <c r="H18" s="285"/>
      <c r="I18" s="285"/>
      <c r="J18" s="279"/>
      <c r="K18" s="279"/>
      <c r="L18" s="279"/>
    </row>
    <row r="19" spans="2:15" x14ac:dyDescent="0.2">
      <c r="B19" s="290">
        <v>44958</v>
      </c>
      <c r="C19" s="289" t="s">
        <v>2946</v>
      </c>
      <c r="D19" s="281" t="s">
        <v>785</v>
      </c>
      <c r="E19" s="280">
        <v>36304.339999999997</v>
      </c>
      <c r="F19" s="280">
        <v>41280.68</v>
      </c>
      <c r="G19" s="285" t="s">
        <v>2797</v>
      </c>
      <c r="H19" s="285"/>
      <c r="I19" s="285"/>
      <c r="J19" s="279"/>
      <c r="K19" s="279"/>
      <c r="L19" s="279"/>
    </row>
    <row r="20" spans="2:15" x14ac:dyDescent="0.2">
      <c r="B20" s="290">
        <v>44959</v>
      </c>
      <c r="C20" s="289" t="s">
        <v>2732</v>
      </c>
      <c r="D20" s="281" t="s">
        <v>785</v>
      </c>
      <c r="E20" s="404">
        <v>10.75</v>
      </c>
      <c r="F20" s="280">
        <v>2521.0700000000002</v>
      </c>
      <c r="G20" s="285" t="s">
        <v>2796</v>
      </c>
      <c r="H20" s="285"/>
      <c r="I20" s="285"/>
      <c r="J20" s="279"/>
      <c r="K20" s="279"/>
      <c r="L20" s="279"/>
    </row>
    <row r="21" spans="2:15" x14ac:dyDescent="0.2">
      <c r="B21" s="290">
        <v>44959</v>
      </c>
      <c r="C21" s="289" t="s">
        <v>2730</v>
      </c>
      <c r="D21" s="281" t="s">
        <v>785</v>
      </c>
      <c r="E21" s="280">
        <v>1.72</v>
      </c>
      <c r="F21" s="280">
        <v>28117.4</v>
      </c>
      <c r="G21" s="285" t="s">
        <v>2795</v>
      </c>
      <c r="H21" s="285"/>
      <c r="I21" s="285"/>
      <c r="J21" s="279"/>
      <c r="K21" s="279"/>
      <c r="L21" s="279"/>
    </row>
    <row r="22" spans="2:15" x14ac:dyDescent="0.2">
      <c r="B22" s="290">
        <v>44959</v>
      </c>
      <c r="C22" s="289" t="s">
        <v>2775</v>
      </c>
      <c r="D22" s="281" t="s">
        <v>785</v>
      </c>
      <c r="E22" s="280">
        <v>30000</v>
      </c>
      <c r="F22" s="280">
        <v>1867.87</v>
      </c>
      <c r="G22" s="285" t="s">
        <v>2794</v>
      </c>
      <c r="H22" s="285"/>
      <c r="I22" s="285"/>
      <c r="J22" s="279"/>
      <c r="K22" s="279"/>
      <c r="L22" s="279"/>
    </row>
    <row r="23" spans="2:15" x14ac:dyDescent="0.2">
      <c r="B23" s="290">
        <v>44960</v>
      </c>
      <c r="C23" s="289" t="s">
        <v>2753</v>
      </c>
      <c r="D23" s="281" t="s">
        <v>785</v>
      </c>
      <c r="E23" s="280">
        <v>60000</v>
      </c>
      <c r="F23" s="280">
        <v>4233.18</v>
      </c>
      <c r="G23" s="285" t="s">
        <v>2793</v>
      </c>
      <c r="H23" s="285"/>
      <c r="I23" s="285"/>
      <c r="J23" s="279"/>
      <c r="K23" s="279"/>
      <c r="L23" s="279"/>
    </row>
    <row r="24" spans="2:15" x14ac:dyDescent="0.2">
      <c r="B24" s="290">
        <v>44960</v>
      </c>
      <c r="C24" s="289" t="s">
        <v>758</v>
      </c>
      <c r="D24" s="281" t="s">
        <v>724</v>
      </c>
      <c r="E24" s="392">
        <v>28049.31</v>
      </c>
      <c r="F24" s="280">
        <v>1000</v>
      </c>
      <c r="G24" s="285" t="s">
        <v>2792</v>
      </c>
      <c r="H24" s="285"/>
      <c r="I24" s="285"/>
      <c r="J24" s="279"/>
      <c r="K24" s="279"/>
      <c r="L24" s="279"/>
    </row>
    <row r="25" spans="2:15" x14ac:dyDescent="0.2">
      <c r="B25" s="290">
        <v>44960</v>
      </c>
      <c r="C25" s="289" t="s">
        <v>811</v>
      </c>
      <c r="D25" s="281" t="s">
        <v>724</v>
      </c>
      <c r="E25" s="280">
        <v>7320.8</v>
      </c>
      <c r="F25" s="280">
        <v>6104.34</v>
      </c>
      <c r="G25" s="285" t="s">
        <v>2791</v>
      </c>
      <c r="H25" s="285"/>
      <c r="I25" s="285"/>
      <c r="J25" s="279"/>
      <c r="K25" s="279"/>
      <c r="L25" s="279"/>
    </row>
    <row r="26" spans="2:15" x14ac:dyDescent="0.2">
      <c r="B26" s="290">
        <v>44960</v>
      </c>
      <c r="C26" s="289" t="s">
        <v>2790</v>
      </c>
      <c r="D26" s="281" t="s">
        <v>724</v>
      </c>
      <c r="E26" s="293">
        <v>4000</v>
      </c>
      <c r="F26" s="280">
        <v>27693.84</v>
      </c>
      <c r="G26" s="285" t="s">
        <v>2789</v>
      </c>
      <c r="H26" s="285"/>
      <c r="I26" s="285"/>
      <c r="J26" s="279"/>
      <c r="K26" s="279"/>
      <c r="L26" s="290"/>
      <c r="M26" s="289"/>
      <c r="N26" s="281"/>
      <c r="O26" s="280"/>
    </row>
    <row r="27" spans="2:15" x14ac:dyDescent="0.2">
      <c r="B27" s="290">
        <v>44960</v>
      </c>
      <c r="C27" s="289" t="s">
        <v>2788</v>
      </c>
      <c r="D27" s="281" t="s">
        <v>724</v>
      </c>
      <c r="E27" s="280">
        <v>744</v>
      </c>
      <c r="F27" s="280">
        <v>55385.36</v>
      </c>
      <c r="G27" s="285" t="s">
        <v>2787</v>
      </c>
      <c r="H27" s="285"/>
      <c r="I27" s="285"/>
      <c r="J27" s="279"/>
      <c r="K27" s="279"/>
      <c r="L27" s="358"/>
    </row>
    <row r="28" spans="2:15" x14ac:dyDescent="0.2">
      <c r="B28" s="290">
        <v>44964</v>
      </c>
      <c r="C28" s="289" t="s">
        <v>2786</v>
      </c>
      <c r="D28" s="281" t="s">
        <v>785</v>
      </c>
      <c r="E28" s="441">
        <v>3700</v>
      </c>
      <c r="F28" s="280">
        <v>77716</v>
      </c>
      <c r="G28" s="285" t="s">
        <v>2785</v>
      </c>
      <c r="H28" s="285"/>
      <c r="I28" s="285"/>
      <c r="J28" s="279"/>
      <c r="K28" s="279"/>
      <c r="L28" s="290"/>
      <c r="M28" s="289"/>
      <c r="N28" s="281"/>
      <c r="O28" s="280"/>
    </row>
    <row r="29" spans="2:15" x14ac:dyDescent="0.2">
      <c r="B29" s="290">
        <v>44964</v>
      </c>
      <c r="C29" s="289" t="s">
        <v>2784</v>
      </c>
      <c r="D29" s="281" t="s">
        <v>724</v>
      </c>
      <c r="E29" s="441">
        <v>4090</v>
      </c>
      <c r="F29" s="280">
        <v>4357.8900000000003</v>
      </c>
      <c r="G29" s="285" t="s">
        <v>2783</v>
      </c>
      <c r="H29" s="285"/>
      <c r="I29" s="285"/>
      <c r="J29" s="279"/>
      <c r="K29" s="279"/>
      <c r="L29" s="279"/>
    </row>
    <row r="30" spans="2:15" x14ac:dyDescent="0.2">
      <c r="B30" s="290">
        <v>44964</v>
      </c>
      <c r="C30" s="289" t="s">
        <v>2782</v>
      </c>
      <c r="D30" s="281" t="s">
        <v>724</v>
      </c>
      <c r="E30" s="280">
        <v>28007.38</v>
      </c>
      <c r="F30" s="280">
        <v>2154.8200000000002</v>
      </c>
      <c r="G30" s="285" t="s">
        <v>2781</v>
      </c>
      <c r="H30" s="285"/>
      <c r="I30" s="285"/>
      <c r="J30" s="279"/>
      <c r="K30" s="279"/>
      <c r="L30" s="279"/>
    </row>
    <row r="31" spans="2:15" x14ac:dyDescent="0.2">
      <c r="B31" s="290">
        <v>44964</v>
      </c>
      <c r="C31" s="289" t="s">
        <v>2780</v>
      </c>
      <c r="D31" s="281" t="s">
        <v>724</v>
      </c>
      <c r="E31" s="393">
        <v>9694.01</v>
      </c>
      <c r="F31" s="280">
        <v>2571.86</v>
      </c>
      <c r="G31" s="285" t="s">
        <v>2779</v>
      </c>
      <c r="H31" s="285"/>
      <c r="I31" s="285"/>
      <c r="J31" s="279"/>
      <c r="K31" s="279"/>
      <c r="L31" s="279"/>
    </row>
    <row r="32" spans="2:15" x14ac:dyDescent="0.2">
      <c r="B32" s="290">
        <v>44964</v>
      </c>
      <c r="C32" s="289" t="s">
        <v>2732</v>
      </c>
      <c r="D32" s="281" t="s">
        <v>724</v>
      </c>
      <c r="E32" s="439">
        <v>104.94</v>
      </c>
      <c r="F32" s="280">
        <v>4651.1400000000003</v>
      </c>
      <c r="G32" s="285" t="s">
        <v>2778</v>
      </c>
      <c r="H32" s="285"/>
      <c r="I32" s="285"/>
      <c r="J32" s="279"/>
      <c r="K32" s="279"/>
      <c r="L32" s="279"/>
    </row>
    <row r="33" spans="2:18" x14ac:dyDescent="0.2">
      <c r="B33" s="290">
        <v>44964</v>
      </c>
      <c r="C33" s="289" t="s">
        <v>2730</v>
      </c>
      <c r="D33" s="281" t="s">
        <v>724</v>
      </c>
      <c r="E33" s="280">
        <v>16.739999999999998</v>
      </c>
      <c r="F33" s="280">
        <v>23668.34</v>
      </c>
      <c r="G33" s="285" t="s">
        <v>2756</v>
      </c>
      <c r="H33" s="285"/>
      <c r="I33" s="285"/>
      <c r="J33" s="279"/>
      <c r="K33" s="279"/>
      <c r="L33" s="279"/>
    </row>
    <row r="34" spans="2:18" x14ac:dyDescent="0.2">
      <c r="B34" s="290">
        <v>44964</v>
      </c>
      <c r="C34" s="289" t="s">
        <v>2777</v>
      </c>
      <c r="D34" s="281" t="s">
        <v>785</v>
      </c>
      <c r="E34" s="404">
        <v>1115.81</v>
      </c>
      <c r="F34" s="280">
        <v>1677.31</v>
      </c>
      <c r="G34" s="285" t="s">
        <v>2776</v>
      </c>
      <c r="H34" s="285"/>
      <c r="I34" s="285"/>
      <c r="J34" s="279"/>
      <c r="K34" s="279"/>
      <c r="L34" s="279"/>
    </row>
    <row r="35" spans="2:18" x14ac:dyDescent="0.2">
      <c r="B35" s="290">
        <v>44964</v>
      </c>
      <c r="C35" s="289" t="s">
        <v>2775</v>
      </c>
      <c r="D35" s="281" t="s">
        <v>724</v>
      </c>
      <c r="E35" s="280">
        <v>20000</v>
      </c>
      <c r="F35" s="280">
        <v>87744.5</v>
      </c>
      <c r="G35" s="285" t="s">
        <v>2774</v>
      </c>
      <c r="H35" s="285"/>
      <c r="I35" s="285"/>
      <c r="J35" s="279"/>
      <c r="K35" s="279"/>
      <c r="L35" s="279"/>
    </row>
    <row r="36" spans="2:18" x14ac:dyDescent="0.2">
      <c r="B36" s="290">
        <v>44964</v>
      </c>
      <c r="C36" s="389" t="s">
        <v>2773</v>
      </c>
      <c r="D36" s="281" t="s">
        <v>785</v>
      </c>
      <c r="E36" s="441">
        <v>8575</v>
      </c>
      <c r="F36" s="280">
        <v>671.75</v>
      </c>
      <c r="G36" s="285" t="s">
        <v>513</v>
      </c>
      <c r="H36" s="285"/>
      <c r="I36" s="285"/>
      <c r="J36" s="279"/>
      <c r="K36" s="279"/>
      <c r="L36" s="279"/>
      <c r="Q36" s="315">
        <f>+E36/2</f>
        <v>4287.5</v>
      </c>
    </row>
    <row r="37" spans="2:18" x14ac:dyDescent="0.2">
      <c r="B37" s="290">
        <v>44964</v>
      </c>
      <c r="C37" s="289" t="s">
        <v>2772</v>
      </c>
      <c r="D37" s="281" t="s">
        <v>785</v>
      </c>
      <c r="E37" s="398">
        <v>6757</v>
      </c>
      <c r="F37" s="280">
        <v>22490.02</v>
      </c>
      <c r="G37" s="285" t="s">
        <v>2771</v>
      </c>
      <c r="H37" s="285"/>
      <c r="I37" s="285"/>
      <c r="J37" s="279"/>
      <c r="K37" s="279"/>
      <c r="L37" s="279"/>
    </row>
    <row r="38" spans="2:18" x14ac:dyDescent="0.2">
      <c r="B38" s="290">
        <v>44964</v>
      </c>
      <c r="C38" s="289" t="s">
        <v>2770</v>
      </c>
      <c r="D38" s="281" t="s">
        <v>724</v>
      </c>
      <c r="E38" s="280">
        <v>25157.56</v>
      </c>
      <c r="F38" s="280">
        <v>19198.43</v>
      </c>
      <c r="G38" s="285" t="s">
        <v>2769</v>
      </c>
      <c r="H38" s="285"/>
      <c r="I38" s="285"/>
      <c r="J38" s="279"/>
      <c r="K38" s="279"/>
      <c r="L38" s="279"/>
      <c r="Q38" s="315">
        <f>+E38*0.55</f>
        <v>13836.658000000001</v>
      </c>
      <c r="R38" s="315">
        <f>+E38*0.45</f>
        <v>11320.902</v>
      </c>
    </row>
    <row r="39" spans="2:18" x14ac:dyDescent="0.2">
      <c r="B39" s="290">
        <v>44965</v>
      </c>
      <c r="C39" s="289" t="s">
        <v>2732</v>
      </c>
      <c r="D39" s="281" t="s">
        <v>724</v>
      </c>
      <c r="E39" s="404">
        <v>128.58000000000001</v>
      </c>
      <c r="F39" s="280">
        <v>11381.28</v>
      </c>
      <c r="G39" s="285" t="s">
        <v>2768</v>
      </c>
      <c r="H39" s="285"/>
      <c r="I39" s="285"/>
      <c r="J39" s="279"/>
      <c r="K39" s="279"/>
      <c r="L39" s="279"/>
    </row>
    <row r="40" spans="2:18" x14ac:dyDescent="0.2">
      <c r="B40" s="290">
        <v>44965</v>
      </c>
      <c r="C40" s="289" t="s">
        <v>2730</v>
      </c>
      <c r="D40" s="281" t="s">
        <v>724</v>
      </c>
      <c r="E40" s="280">
        <v>20.57</v>
      </c>
      <c r="F40" s="280">
        <v>5318.97</v>
      </c>
      <c r="G40" s="285" t="s">
        <v>2767</v>
      </c>
      <c r="H40" s="285"/>
      <c r="I40" s="285"/>
      <c r="J40" s="279"/>
      <c r="K40" s="279"/>
      <c r="L40" s="279"/>
    </row>
    <row r="41" spans="2:18" x14ac:dyDescent="0.2">
      <c r="B41" s="290">
        <v>44966</v>
      </c>
      <c r="C41" s="289" t="s">
        <v>2732</v>
      </c>
      <c r="D41" s="281" t="s">
        <v>724</v>
      </c>
      <c r="E41" s="404">
        <v>95.63</v>
      </c>
      <c r="F41" s="280">
        <v>7935.56</v>
      </c>
      <c r="G41" s="285" t="s">
        <v>2766</v>
      </c>
      <c r="H41" s="285"/>
      <c r="I41" s="285"/>
      <c r="J41" s="279"/>
      <c r="K41" s="279"/>
      <c r="L41" s="279"/>
    </row>
    <row r="42" spans="2:18" x14ac:dyDescent="0.2">
      <c r="B42" s="290">
        <v>44966</v>
      </c>
      <c r="C42" s="289" t="s">
        <v>2730</v>
      </c>
      <c r="D42" s="281" t="s">
        <v>785</v>
      </c>
      <c r="E42" s="280">
        <v>15.3</v>
      </c>
      <c r="F42" s="280">
        <v>12591.88</v>
      </c>
      <c r="G42" s="285" t="s">
        <v>2765</v>
      </c>
      <c r="H42" s="285"/>
      <c r="I42" s="285"/>
      <c r="J42" s="279"/>
      <c r="K42" s="279"/>
      <c r="L42" s="279"/>
    </row>
    <row r="43" spans="2:18" x14ac:dyDescent="0.2">
      <c r="B43" s="290">
        <v>44967</v>
      </c>
      <c r="C43" s="289" t="s">
        <v>2732</v>
      </c>
      <c r="D43" s="281" t="s">
        <v>785</v>
      </c>
      <c r="E43" s="404">
        <v>108.06</v>
      </c>
      <c r="F43" s="280">
        <v>1836.01</v>
      </c>
      <c r="G43" s="285" t="s">
        <v>2764</v>
      </c>
      <c r="H43" s="285"/>
      <c r="I43" s="285"/>
      <c r="J43" s="279"/>
      <c r="K43" s="279"/>
      <c r="L43" s="279"/>
    </row>
    <row r="44" spans="2:18" x14ac:dyDescent="0.2">
      <c r="B44" s="290">
        <v>44967</v>
      </c>
      <c r="C44" s="289" t="s">
        <v>2730</v>
      </c>
      <c r="D44" s="281" t="s">
        <v>724</v>
      </c>
      <c r="E44" s="280">
        <v>17.29</v>
      </c>
      <c r="F44" s="280">
        <v>6461.68</v>
      </c>
      <c r="G44" s="285" t="s">
        <v>2763</v>
      </c>
      <c r="H44" s="285"/>
      <c r="I44" s="285"/>
      <c r="J44" s="279"/>
      <c r="K44" s="279"/>
      <c r="L44" s="279"/>
    </row>
    <row r="45" spans="2:18" x14ac:dyDescent="0.2">
      <c r="B45" s="290">
        <v>44967</v>
      </c>
      <c r="C45" s="289" t="s">
        <v>758</v>
      </c>
      <c r="D45" s="281" t="s">
        <v>724</v>
      </c>
      <c r="E45" s="392">
        <v>26903.39</v>
      </c>
      <c r="F45" s="280">
        <v>2131.79</v>
      </c>
      <c r="G45" s="285" t="s">
        <v>2762</v>
      </c>
      <c r="H45" s="285"/>
      <c r="I45" s="285"/>
      <c r="J45" s="279"/>
      <c r="K45" s="279"/>
      <c r="L45" s="279"/>
    </row>
    <row r="46" spans="2:18" x14ac:dyDescent="0.2">
      <c r="B46" s="290">
        <v>44967</v>
      </c>
      <c r="C46" s="289" t="s">
        <v>811</v>
      </c>
      <c r="D46" s="281" t="s">
        <v>724</v>
      </c>
      <c r="E46" s="280">
        <v>2893.27</v>
      </c>
      <c r="F46" s="280">
        <v>10600.7</v>
      </c>
      <c r="G46" s="285" t="s">
        <v>2761</v>
      </c>
      <c r="H46" s="285"/>
      <c r="I46" s="285"/>
      <c r="J46" s="279"/>
      <c r="K46" s="279"/>
      <c r="L46" s="279"/>
    </row>
    <row r="47" spans="2:18" x14ac:dyDescent="0.2">
      <c r="B47" s="290">
        <v>44967</v>
      </c>
      <c r="C47" s="289" t="s">
        <v>725</v>
      </c>
      <c r="D47" s="281" t="s">
        <v>724</v>
      </c>
      <c r="E47" s="293">
        <v>1133963.43</v>
      </c>
      <c r="F47" s="359">
        <v>52045.97</v>
      </c>
      <c r="G47" s="285" t="s">
        <v>2760</v>
      </c>
      <c r="H47" s="285"/>
      <c r="I47" s="285"/>
      <c r="J47" s="279"/>
      <c r="K47" s="279"/>
      <c r="L47" s="279"/>
    </row>
    <row r="48" spans="2:18" x14ac:dyDescent="0.2">
      <c r="B48" s="290">
        <v>44970</v>
      </c>
      <c r="C48" s="289" t="s">
        <v>2732</v>
      </c>
      <c r="D48" s="281" t="s">
        <v>724</v>
      </c>
      <c r="E48" s="404">
        <v>24.27</v>
      </c>
      <c r="F48" s="280">
        <v>15663.38</v>
      </c>
      <c r="G48" s="285" t="s">
        <v>2759</v>
      </c>
      <c r="H48" s="285"/>
      <c r="I48" s="285"/>
      <c r="J48" s="279"/>
      <c r="K48" s="279"/>
      <c r="L48" s="279"/>
    </row>
    <row r="49" spans="2:12" x14ac:dyDescent="0.2">
      <c r="B49" s="290">
        <v>44970</v>
      </c>
      <c r="C49" s="289" t="s">
        <v>2730</v>
      </c>
      <c r="D49" s="281" t="s">
        <v>724</v>
      </c>
      <c r="E49" s="280">
        <v>3.88</v>
      </c>
      <c r="F49" s="280">
        <v>8229.09</v>
      </c>
      <c r="G49" s="285" t="s">
        <v>2758</v>
      </c>
      <c r="H49" s="285"/>
      <c r="I49" s="285"/>
      <c r="J49" s="279"/>
      <c r="K49" s="279"/>
      <c r="L49" s="279"/>
    </row>
    <row r="50" spans="2:12" x14ac:dyDescent="0.2">
      <c r="B50" s="290">
        <v>44970</v>
      </c>
      <c r="C50" s="279" t="s">
        <v>2757</v>
      </c>
      <c r="E50" s="280">
        <v>5000</v>
      </c>
      <c r="F50" s="280">
        <v>23668.34</v>
      </c>
      <c r="G50" s="285" t="s">
        <v>2756</v>
      </c>
      <c r="H50" s="285"/>
      <c r="I50" s="285"/>
      <c r="J50" s="279"/>
      <c r="K50" s="279"/>
      <c r="L50" s="279"/>
    </row>
    <row r="51" spans="2:12" x14ac:dyDescent="0.2">
      <c r="B51" s="290">
        <v>44970</v>
      </c>
      <c r="C51" s="289" t="s">
        <v>2755</v>
      </c>
      <c r="D51" s="281" t="s">
        <v>724</v>
      </c>
      <c r="E51" s="280">
        <v>2518.94</v>
      </c>
      <c r="F51" s="280">
        <v>6638.3</v>
      </c>
      <c r="G51" s="285" t="s">
        <v>2754</v>
      </c>
      <c r="H51" s="285"/>
      <c r="I51" s="285"/>
      <c r="J51" s="279"/>
      <c r="K51" s="279"/>
      <c r="L51" s="279"/>
    </row>
    <row r="52" spans="2:12" x14ac:dyDescent="0.2">
      <c r="B52" s="290">
        <v>44970</v>
      </c>
      <c r="C52" s="289" t="s">
        <v>2753</v>
      </c>
      <c r="D52" s="281" t="s">
        <v>724</v>
      </c>
      <c r="E52" s="280">
        <v>50000</v>
      </c>
      <c r="F52" s="280">
        <v>10602.4</v>
      </c>
      <c r="G52" s="285" t="s">
        <v>2752</v>
      </c>
      <c r="H52" s="285"/>
      <c r="I52" s="285"/>
      <c r="J52" s="279"/>
      <c r="K52" s="279"/>
      <c r="L52" s="279"/>
    </row>
    <row r="53" spans="2:12" x14ac:dyDescent="0.2">
      <c r="B53" s="442">
        <v>44971</v>
      </c>
      <c r="C53" s="443" t="s">
        <v>2751</v>
      </c>
      <c r="D53" s="444">
        <v>1219</v>
      </c>
      <c r="E53" s="445">
        <v>400000</v>
      </c>
      <c r="F53" s="280">
        <v>1326.09</v>
      </c>
      <c r="G53" s="285" t="s">
        <v>2750</v>
      </c>
      <c r="H53" s="285"/>
      <c r="I53" s="285"/>
      <c r="J53" s="279"/>
      <c r="K53" s="279"/>
      <c r="L53" s="279"/>
    </row>
    <row r="54" spans="2:12" x14ac:dyDescent="0.2">
      <c r="B54" s="290">
        <v>44971</v>
      </c>
      <c r="C54" s="289" t="s">
        <v>2749</v>
      </c>
      <c r="D54" s="281" t="s">
        <v>724</v>
      </c>
      <c r="E54" s="280">
        <v>63003.12</v>
      </c>
      <c r="F54" s="280">
        <v>1659.54</v>
      </c>
      <c r="G54" s="285" t="s">
        <v>2748</v>
      </c>
      <c r="H54" s="285"/>
      <c r="I54" s="285"/>
      <c r="J54" s="279"/>
      <c r="K54" s="279"/>
      <c r="L54" s="279"/>
    </row>
    <row r="55" spans="2:12" x14ac:dyDescent="0.2">
      <c r="B55" s="290">
        <v>44971</v>
      </c>
      <c r="C55" s="289" t="s">
        <v>2732</v>
      </c>
      <c r="D55" s="281" t="s">
        <v>724</v>
      </c>
      <c r="E55" s="404">
        <v>8.34</v>
      </c>
      <c r="F55" s="280">
        <v>7960.76</v>
      </c>
      <c r="G55" s="285" t="s">
        <v>2747</v>
      </c>
      <c r="H55" s="285"/>
      <c r="I55" s="285"/>
      <c r="J55" s="279"/>
      <c r="K55" s="279"/>
      <c r="L55" s="279"/>
    </row>
    <row r="56" spans="2:12" x14ac:dyDescent="0.2">
      <c r="B56" s="290">
        <v>44971</v>
      </c>
      <c r="C56" s="289" t="s">
        <v>2730</v>
      </c>
      <c r="D56" s="281" t="s">
        <v>2812</v>
      </c>
      <c r="E56" s="280">
        <v>1.33</v>
      </c>
      <c r="F56" s="280">
        <v>14090.91</v>
      </c>
      <c r="G56" s="285" t="s">
        <v>2746</v>
      </c>
      <c r="H56" s="285"/>
      <c r="I56" s="285"/>
      <c r="J56" s="279"/>
      <c r="K56" s="279"/>
      <c r="L56" s="279"/>
    </row>
    <row r="57" spans="2:12" x14ac:dyDescent="0.2">
      <c r="B57" s="290">
        <v>44971</v>
      </c>
      <c r="C57" s="289" t="s">
        <v>2745</v>
      </c>
      <c r="D57" s="281">
        <v>1220</v>
      </c>
      <c r="E57" s="280">
        <v>23668.34</v>
      </c>
      <c r="F57" s="280">
        <v>12988.15</v>
      </c>
      <c r="G57" s="285" t="s">
        <v>2744</v>
      </c>
      <c r="H57" s="285"/>
      <c r="I57" s="285"/>
      <c r="J57" s="279"/>
      <c r="K57" s="279"/>
      <c r="L57" s="279"/>
    </row>
    <row r="58" spans="2:12" x14ac:dyDescent="0.2">
      <c r="B58" s="290">
        <v>44971</v>
      </c>
      <c r="C58" s="289" t="s">
        <v>2664</v>
      </c>
      <c r="D58" s="281" t="s">
        <v>724</v>
      </c>
      <c r="E58" s="446">
        <v>6595.64</v>
      </c>
      <c r="F58" s="280">
        <v>3475.79</v>
      </c>
      <c r="G58" s="285" t="s">
        <v>2743</v>
      </c>
      <c r="H58" s="285"/>
      <c r="I58" s="285"/>
      <c r="J58" s="279"/>
      <c r="K58" s="279"/>
      <c r="L58" s="279"/>
    </row>
    <row r="59" spans="2:12" x14ac:dyDescent="0.2">
      <c r="B59" s="290">
        <v>44972</v>
      </c>
      <c r="C59" s="289" t="s">
        <v>2742</v>
      </c>
      <c r="D59" s="281" t="s">
        <v>724</v>
      </c>
      <c r="E59" s="441">
        <v>988.14</v>
      </c>
      <c r="F59" s="280">
        <v>2371.7800000000002</v>
      </c>
      <c r="G59" s="285" t="s">
        <v>2741</v>
      </c>
      <c r="H59" s="285"/>
      <c r="I59" s="285"/>
      <c r="J59" s="279"/>
      <c r="K59" s="279"/>
      <c r="L59" s="279"/>
    </row>
    <row r="60" spans="2:12" x14ac:dyDescent="0.2">
      <c r="B60" s="290">
        <v>44972</v>
      </c>
      <c r="C60" s="289" t="s">
        <v>2732</v>
      </c>
      <c r="D60" s="281" t="s">
        <v>724</v>
      </c>
      <c r="E60" s="404">
        <v>29.54</v>
      </c>
      <c r="F60" s="282">
        <v>5000</v>
      </c>
      <c r="G60" s="285" t="s">
        <v>2740</v>
      </c>
      <c r="H60" s="285"/>
      <c r="I60" s="285"/>
      <c r="J60" s="279"/>
      <c r="K60" s="279"/>
      <c r="L60" s="279"/>
    </row>
    <row r="61" spans="2:12" x14ac:dyDescent="0.2">
      <c r="B61" s="290">
        <v>44972</v>
      </c>
      <c r="C61" s="289" t="s">
        <v>2730</v>
      </c>
      <c r="D61" s="281" t="s">
        <v>724</v>
      </c>
      <c r="E61" s="280">
        <v>4.7300000000000004</v>
      </c>
      <c r="F61" s="282">
        <v>568</v>
      </c>
      <c r="G61" s="285" t="s">
        <v>2740</v>
      </c>
      <c r="H61" s="285"/>
      <c r="I61" s="285"/>
      <c r="J61" s="279"/>
      <c r="K61" s="279"/>
      <c r="L61" s="279"/>
    </row>
    <row r="62" spans="2:12" x14ac:dyDescent="0.2">
      <c r="B62" s="290">
        <v>44972</v>
      </c>
      <c r="C62" s="289" t="s">
        <v>725</v>
      </c>
      <c r="D62" s="281" t="s">
        <v>724</v>
      </c>
      <c r="E62" s="280">
        <v>741303.3</v>
      </c>
      <c r="F62" s="280">
        <v>9310.36</v>
      </c>
      <c r="G62" s="285" t="s">
        <v>2739</v>
      </c>
      <c r="H62" s="285"/>
      <c r="I62" s="285"/>
      <c r="J62" s="279"/>
      <c r="K62" s="279"/>
      <c r="L62" s="279"/>
    </row>
    <row r="63" spans="2:12" x14ac:dyDescent="0.2">
      <c r="B63" s="290">
        <v>44972</v>
      </c>
      <c r="C63" s="289" t="s">
        <v>2947</v>
      </c>
      <c r="D63" s="281" t="s">
        <v>724</v>
      </c>
      <c r="E63" s="280">
        <v>28000</v>
      </c>
      <c r="F63" s="280">
        <v>18268.990000000002</v>
      </c>
      <c r="G63" s="285" t="s">
        <v>2738</v>
      </c>
      <c r="H63" s="285"/>
      <c r="I63" s="285"/>
      <c r="J63" s="279"/>
      <c r="K63" s="279"/>
      <c r="L63" s="279"/>
    </row>
    <row r="64" spans="2:12" x14ac:dyDescent="0.2">
      <c r="B64" s="290">
        <v>44972</v>
      </c>
      <c r="C64" s="289" t="s">
        <v>2737</v>
      </c>
      <c r="D64" s="281" t="s">
        <v>724</v>
      </c>
      <c r="E64" s="441">
        <v>4326.46</v>
      </c>
      <c r="F64" s="280">
        <v>48622.48</v>
      </c>
      <c r="G64" s="285" t="s">
        <v>2736</v>
      </c>
      <c r="H64" s="285"/>
      <c r="I64" s="285"/>
      <c r="J64" s="279"/>
      <c r="K64" s="279"/>
      <c r="L64" s="279"/>
    </row>
    <row r="65" spans="1:18" x14ac:dyDescent="0.2">
      <c r="B65" s="290">
        <v>44972</v>
      </c>
      <c r="C65" s="289" t="s">
        <v>2666</v>
      </c>
      <c r="D65" s="281" t="s">
        <v>724</v>
      </c>
      <c r="E65" s="280">
        <v>9687.57</v>
      </c>
      <c r="F65" s="280">
        <v>10567.6</v>
      </c>
      <c r="G65" s="285" t="s">
        <v>2735</v>
      </c>
      <c r="H65" s="285"/>
      <c r="I65" s="285"/>
      <c r="J65" s="279"/>
      <c r="K65" s="279"/>
      <c r="L65" s="279"/>
    </row>
    <row r="66" spans="1:18" x14ac:dyDescent="0.2">
      <c r="A66" s="294"/>
      <c r="B66" s="290">
        <v>44973</v>
      </c>
      <c r="C66" s="289" t="s">
        <v>2734</v>
      </c>
      <c r="D66" s="281">
        <v>1223</v>
      </c>
      <c r="E66" s="280">
        <v>89000.77</v>
      </c>
      <c r="F66" s="280">
        <v>3214.49</v>
      </c>
      <c r="G66" s="285" t="s">
        <v>2733</v>
      </c>
      <c r="H66" s="285"/>
      <c r="I66" s="285"/>
      <c r="J66" s="279"/>
      <c r="K66" s="279"/>
      <c r="L66" s="279"/>
      <c r="Q66" s="315">
        <f>+E66*0.55</f>
        <v>48950.423500000004</v>
      </c>
      <c r="R66" s="315">
        <f>+E66*0.45</f>
        <v>40050.3465</v>
      </c>
    </row>
    <row r="67" spans="1:18" x14ac:dyDescent="0.2">
      <c r="B67" s="290">
        <v>44973</v>
      </c>
      <c r="C67" s="289" t="s">
        <v>2732</v>
      </c>
      <c r="D67" s="281" t="s">
        <v>724</v>
      </c>
      <c r="E67" s="440">
        <v>6.15</v>
      </c>
      <c r="F67" s="280">
        <v>1163.71</v>
      </c>
      <c r="G67" s="285" t="s">
        <v>2731</v>
      </c>
      <c r="H67" s="285"/>
      <c r="I67" s="285"/>
      <c r="J67" s="279"/>
      <c r="K67" s="279"/>
      <c r="L67" s="279"/>
    </row>
    <row r="68" spans="1:18" x14ac:dyDescent="0.2">
      <c r="B68" s="290">
        <v>44973</v>
      </c>
      <c r="C68" s="289" t="s">
        <v>2730</v>
      </c>
      <c r="D68" s="281" t="s">
        <v>724</v>
      </c>
      <c r="E68" s="280">
        <v>0.98</v>
      </c>
      <c r="F68" s="280">
        <v>22669</v>
      </c>
      <c r="G68" s="285" t="s">
        <v>2729</v>
      </c>
      <c r="H68" s="285"/>
      <c r="I68" s="285"/>
      <c r="J68" s="279"/>
      <c r="K68" s="279"/>
      <c r="L68" s="279"/>
    </row>
    <row r="69" spans="1:18" x14ac:dyDescent="0.2">
      <c r="B69" s="290">
        <v>44974</v>
      </c>
      <c r="C69" s="289" t="s">
        <v>796</v>
      </c>
      <c r="D69" s="281">
        <v>1221</v>
      </c>
      <c r="E69" s="280">
        <v>7980</v>
      </c>
      <c r="F69" s="280">
        <v>3904.99</v>
      </c>
      <c r="G69" s="285" t="s">
        <v>2728</v>
      </c>
      <c r="H69" s="285"/>
      <c r="I69" s="285"/>
      <c r="J69" s="279"/>
      <c r="K69" s="279"/>
      <c r="L69" s="279"/>
      <c r="Q69" s="315">
        <f>+E69*0.6</f>
        <v>4788</v>
      </c>
      <c r="R69" s="315">
        <f>+E69*0.4</f>
        <v>3192</v>
      </c>
    </row>
    <row r="70" spans="1:18" x14ac:dyDescent="0.2">
      <c r="B70" s="290">
        <v>44974</v>
      </c>
      <c r="C70" s="289" t="s">
        <v>2698</v>
      </c>
      <c r="D70" s="281" t="s">
        <v>724</v>
      </c>
      <c r="E70" s="404">
        <v>54.74</v>
      </c>
      <c r="F70" s="280">
        <v>97525.29</v>
      </c>
      <c r="G70" s="285" t="s">
        <v>2727</v>
      </c>
      <c r="H70" s="285"/>
      <c r="I70" s="285"/>
      <c r="J70" s="279"/>
      <c r="K70" s="279"/>
      <c r="L70" s="279"/>
    </row>
    <row r="71" spans="1:18" x14ac:dyDescent="0.2">
      <c r="B71" s="290">
        <v>44974</v>
      </c>
      <c r="C71" s="289" t="s">
        <v>2709</v>
      </c>
      <c r="D71" s="281" t="s">
        <v>724</v>
      </c>
      <c r="E71" s="280">
        <v>8.76</v>
      </c>
      <c r="F71" s="280">
        <v>16016.46</v>
      </c>
      <c r="G71" s="285" t="s">
        <v>2726</v>
      </c>
      <c r="H71" s="285"/>
      <c r="I71" s="285"/>
      <c r="J71" s="279"/>
      <c r="K71" s="279"/>
      <c r="L71" s="279"/>
    </row>
    <row r="72" spans="1:18" x14ac:dyDescent="0.2">
      <c r="B72" s="290">
        <v>44974</v>
      </c>
      <c r="C72" s="289" t="s">
        <v>2725</v>
      </c>
      <c r="D72" s="281" t="s">
        <v>724</v>
      </c>
      <c r="E72" s="447">
        <v>30016</v>
      </c>
      <c r="F72" s="280">
        <v>9147</v>
      </c>
      <c r="G72" s="285" t="s">
        <v>2724</v>
      </c>
      <c r="H72" s="285"/>
      <c r="I72" s="285"/>
      <c r="J72" s="279"/>
      <c r="K72" s="279"/>
      <c r="L72" s="279"/>
    </row>
    <row r="73" spans="1:18" x14ac:dyDescent="0.2">
      <c r="B73" s="290">
        <v>44974</v>
      </c>
      <c r="C73" s="289" t="s">
        <v>2723</v>
      </c>
      <c r="D73" s="281" t="s">
        <v>724</v>
      </c>
      <c r="E73" s="447">
        <v>1706</v>
      </c>
      <c r="F73" s="280">
        <v>11371.07</v>
      </c>
      <c r="G73" s="285" t="s">
        <v>2722</v>
      </c>
      <c r="H73" s="285"/>
      <c r="I73" s="285"/>
      <c r="J73" s="279"/>
      <c r="K73" s="279"/>
      <c r="L73" s="279"/>
    </row>
    <row r="74" spans="1:18" x14ac:dyDescent="0.2">
      <c r="B74" s="290">
        <v>44974</v>
      </c>
      <c r="C74" s="289" t="s">
        <v>2721</v>
      </c>
      <c r="D74" s="281" t="s">
        <v>724</v>
      </c>
      <c r="E74" s="447">
        <v>29496</v>
      </c>
      <c r="F74" s="280">
        <v>745.6</v>
      </c>
      <c r="G74" s="285" t="s">
        <v>2720</v>
      </c>
      <c r="H74" s="285"/>
      <c r="I74" s="285"/>
      <c r="J74" s="279"/>
      <c r="K74" s="279"/>
      <c r="L74" s="279"/>
    </row>
    <row r="75" spans="1:18" x14ac:dyDescent="0.2">
      <c r="B75" s="290">
        <v>44974</v>
      </c>
      <c r="C75" s="289" t="s">
        <v>2719</v>
      </c>
      <c r="D75" s="281" t="s">
        <v>724</v>
      </c>
      <c r="E75" s="447">
        <v>1690</v>
      </c>
      <c r="F75" s="280">
        <v>9659.7099999999991</v>
      </c>
      <c r="G75" s="285" t="s">
        <v>2718</v>
      </c>
      <c r="H75" s="285"/>
      <c r="I75" s="285"/>
      <c r="J75" s="279"/>
      <c r="K75" s="279"/>
      <c r="L75" s="279"/>
    </row>
    <row r="76" spans="1:18" x14ac:dyDescent="0.2">
      <c r="B76" s="290">
        <v>44974</v>
      </c>
      <c r="C76" s="289" t="s">
        <v>2717</v>
      </c>
      <c r="D76" s="281" t="s">
        <v>724</v>
      </c>
      <c r="E76" s="392">
        <v>23922.17</v>
      </c>
      <c r="F76" s="280">
        <v>4986.67</v>
      </c>
      <c r="G76" s="285" t="s">
        <v>2716</v>
      </c>
      <c r="H76" s="285"/>
      <c r="I76" s="285"/>
      <c r="J76" s="279"/>
      <c r="K76" s="279"/>
      <c r="L76" s="279"/>
    </row>
    <row r="77" spans="1:18" ht="12.75" customHeight="1" x14ac:dyDescent="0.2">
      <c r="B77" s="290">
        <v>44974</v>
      </c>
      <c r="C77" s="279" t="s">
        <v>811</v>
      </c>
      <c r="D77" s="281" t="s">
        <v>724</v>
      </c>
      <c r="E77" s="280">
        <v>11066.82</v>
      </c>
      <c r="F77" s="280">
        <v>86000</v>
      </c>
      <c r="G77" s="285" t="s">
        <v>2715</v>
      </c>
      <c r="H77" s="285"/>
      <c r="I77" s="285"/>
      <c r="J77" s="279"/>
      <c r="K77" s="279"/>
      <c r="L77" s="279"/>
    </row>
    <row r="78" spans="1:18" x14ac:dyDescent="0.2">
      <c r="B78" s="290">
        <v>44974</v>
      </c>
      <c r="C78" s="289" t="s">
        <v>725</v>
      </c>
      <c r="D78" s="281" t="s">
        <v>724</v>
      </c>
      <c r="E78" s="280">
        <v>619036.25</v>
      </c>
      <c r="F78" s="280">
        <v>13490.13</v>
      </c>
      <c r="G78" s="285" t="s">
        <v>2714</v>
      </c>
      <c r="H78" s="285"/>
      <c r="I78" s="285"/>
      <c r="J78" s="279"/>
      <c r="K78" s="279"/>
      <c r="L78" s="279"/>
    </row>
    <row r="79" spans="1:18" x14ac:dyDescent="0.2">
      <c r="B79" s="290">
        <v>44974</v>
      </c>
      <c r="C79" s="289" t="s">
        <v>725</v>
      </c>
      <c r="D79" s="281" t="s">
        <v>724</v>
      </c>
      <c r="E79" s="280">
        <v>192032.25</v>
      </c>
      <c r="F79" s="280">
        <v>10835.37</v>
      </c>
      <c r="G79" s="285" t="s">
        <v>2713</v>
      </c>
      <c r="H79" s="285"/>
      <c r="I79" s="285"/>
      <c r="J79" s="279"/>
      <c r="K79" s="279"/>
      <c r="L79" s="279"/>
    </row>
    <row r="80" spans="1:18" x14ac:dyDescent="0.2">
      <c r="B80" s="290">
        <v>44977</v>
      </c>
      <c r="C80" s="289" t="s">
        <v>2712</v>
      </c>
      <c r="D80" s="281" t="s">
        <v>724</v>
      </c>
      <c r="E80" s="398">
        <v>8045</v>
      </c>
      <c r="F80" s="280">
        <v>26940.86</v>
      </c>
      <c r="G80" s="285" t="s">
        <v>2711</v>
      </c>
      <c r="H80" s="285"/>
      <c r="I80" s="285"/>
      <c r="J80" s="279"/>
      <c r="K80" s="279"/>
      <c r="L80" s="279"/>
    </row>
    <row r="81" spans="2:12" x14ac:dyDescent="0.2">
      <c r="B81" s="290">
        <v>44977</v>
      </c>
      <c r="C81" s="289" t="s">
        <v>2698</v>
      </c>
      <c r="D81" s="281" t="s">
        <v>724</v>
      </c>
      <c r="E81" s="404">
        <v>96.05</v>
      </c>
      <c r="F81" s="280">
        <v>3376.85</v>
      </c>
      <c r="G81" s="285" t="s">
        <v>2710</v>
      </c>
      <c r="H81" s="285"/>
      <c r="I81" s="285"/>
      <c r="J81" s="279"/>
      <c r="K81" s="279"/>
      <c r="L81" s="279"/>
    </row>
    <row r="82" spans="2:12" x14ac:dyDescent="0.2">
      <c r="B82" s="290">
        <v>44977</v>
      </c>
      <c r="C82" s="289" t="s">
        <v>2709</v>
      </c>
      <c r="D82" s="281" t="s">
        <v>724</v>
      </c>
      <c r="E82" s="280">
        <v>15.37</v>
      </c>
      <c r="F82" s="280">
        <v>19712.84</v>
      </c>
      <c r="G82" s="285" t="s">
        <v>2708</v>
      </c>
      <c r="H82" s="285"/>
      <c r="I82" s="285"/>
      <c r="J82" s="279"/>
      <c r="K82" s="279"/>
      <c r="L82" s="279"/>
    </row>
    <row r="83" spans="2:12" x14ac:dyDescent="0.2">
      <c r="B83" s="290">
        <v>44977</v>
      </c>
      <c r="C83" s="289" t="s">
        <v>2707</v>
      </c>
      <c r="D83" s="281" t="s">
        <v>724</v>
      </c>
      <c r="E83" s="404">
        <v>246.79</v>
      </c>
      <c r="F83" s="280">
        <v>9124.1</v>
      </c>
      <c r="G83" s="285" t="s">
        <v>2706</v>
      </c>
      <c r="H83" s="285"/>
      <c r="I83" s="285"/>
      <c r="J83" s="279"/>
      <c r="K83" s="279"/>
      <c r="L83" s="279"/>
    </row>
    <row r="84" spans="2:12" x14ac:dyDescent="0.2">
      <c r="B84" s="290">
        <v>44977</v>
      </c>
      <c r="C84" s="289" t="s">
        <v>2696</v>
      </c>
      <c r="D84" s="281" t="s">
        <v>724</v>
      </c>
      <c r="E84" s="280">
        <v>39.49</v>
      </c>
      <c r="F84" s="280">
        <v>3487.12</v>
      </c>
      <c r="G84" s="285" t="s">
        <v>2705</v>
      </c>
      <c r="H84" s="285"/>
      <c r="I84" s="285"/>
      <c r="J84" s="279"/>
      <c r="K84" s="279"/>
      <c r="L84" s="279"/>
    </row>
    <row r="85" spans="2:12" x14ac:dyDescent="0.2">
      <c r="B85" s="290">
        <v>44977</v>
      </c>
      <c r="C85" s="289" t="s">
        <v>2704</v>
      </c>
      <c r="D85" s="281" t="s">
        <v>724</v>
      </c>
      <c r="E85" s="441">
        <v>2390</v>
      </c>
      <c r="F85" s="280">
        <v>31474.51</v>
      </c>
      <c r="G85" s="285" t="s">
        <v>2703</v>
      </c>
      <c r="H85" s="285"/>
      <c r="I85" s="285"/>
      <c r="J85" s="279"/>
      <c r="K85" s="279"/>
      <c r="L85" s="279"/>
    </row>
    <row r="86" spans="2:12" x14ac:dyDescent="0.2">
      <c r="B86" s="290">
        <v>44977</v>
      </c>
      <c r="C86" s="289" t="s">
        <v>725</v>
      </c>
      <c r="D86" s="281" t="s">
        <v>724</v>
      </c>
      <c r="E86" s="280">
        <v>300000</v>
      </c>
      <c r="F86" s="280">
        <v>6846.69</v>
      </c>
      <c r="G86" s="285" t="s">
        <v>2702</v>
      </c>
      <c r="H86" s="285"/>
      <c r="I86" s="285"/>
      <c r="J86" s="279"/>
      <c r="K86" s="279"/>
      <c r="L86" s="279"/>
    </row>
    <row r="87" spans="2:12" x14ac:dyDescent="0.2">
      <c r="B87" s="290">
        <v>44978</v>
      </c>
      <c r="C87" s="289" t="s">
        <v>2698</v>
      </c>
      <c r="E87" s="404">
        <v>41.59</v>
      </c>
      <c r="F87" s="280">
        <v>19977</v>
      </c>
      <c r="G87" s="285" t="s">
        <v>2701</v>
      </c>
      <c r="H87" s="285"/>
      <c r="I87" s="285"/>
      <c r="J87" s="279"/>
      <c r="K87" s="279"/>
      <c r="L87" s="279"/>
    </row>
    <row r="88" spans="2:12" x14ac:dyDescent="0.2">
      <c r="B88" s="290">
        <v>44978</v>
      </c>
      <c r="C88" s="289" t="s">
        <v>2696</v>
      </c>
      <c r="E88" s="280">
        <v>6.65</v>
      </c>
      <c r="F88" s="280">
        <v>4649.5</v>
      </c>
      <c r="G88" s="285" t="s">
        <v>2700</v>
      </c>
      <c r="H88" s="285"/>
      <c r="I88" s="285"/>
      <c r="J88" s="279"/>
      <c r="K88" s="279"/>
      <c r="L88" s="279"/>
    </row>
    <row r="89" spans="2:12" x14ac:dyDescent="0.2">
      <c r="B89" s="290">
        <v>44978</v>
      </c>
      <c r="C89" s="289" t="s">
        <v>2699</v>
      </c>
      <c r="E89" s="280">
        <v>216674.98</v>
      </c>
      <c r="F89" s="280">
        <v>700</v>
      </c>
      <c r="G89" s="285" t="s">
        <v>2490</v>
      </c>
      <c r="H89" s="285"/>
      <c r="I89" s="285"/>
      <c r="J89" s="279"/>
      <c r="K89" s="279"/>
      <c r="L89" s="279"/>
    </row>
    <row r="90" spans="2:12" x14ac:dyDescent="0.2">
      <c r="B90" s="290">
        <v>44979</v>
      </c>
      <c r="C90" s="289" t="s">
        <v>2698</v>
      </c>
      <c r="E90" s="404">
        <v>61.55</v>
      </c>
      <c r="F90" s="280">
        <v>2174.66</v>
      </c>
      <c r="G90" s="285" t="s">
        <v>2697</v>
      </c>
      <c r="H90" s="285"/>
      <c r="I90" s="285"/>
      <c r="J90" s="279"/>
      <c r="K90" s="279"/>
      <c r="L90" s="279"/>
    </row>
    <row r="91" spans="2:12" x14ac:dyDescent="0.2">
      <c r="B91" s="290">
        <v>44979</v>
      </c>
      <c r="C91" s="289" t="s">
        <v>2696</v>
      </c>
      <c r="E91" s="280">
        <v>9.85</v>
      </c>
      <c r="F91" s="280">
        <v>2127.44</v>
      </c>
      <c r="G91" s="285" t="s">
        <v>2695</v>
      </c>
      <c r="H91" s="285"/>
      <c r="I91" s="285"/>
      <c r="J91" s="279"/>
      <c r="K91" s="279"/>
      <c r="L91" s="279"/>
    </row>
    <row r="92" spans="2:12" x14ac:dyDescent="0.2">
      <c r="B92" s="290">
        <v>44979</v>
      </c>
      <c r="C92" s="289" t="s">
        <v>725</v>
      </c>
      <c r="E92" s="280">
        <v>430671.3</v>
      </c>
      <c r="F92" s="280">
        <v>10915.17</v>
      </c>
      <c r="G92" s="285" t="s">
        <v>2694</v>
      </c>
      <c r="H92" s="285"/>
      <c r="I92" s="285"/>
      <c r="J92" s="279"/>
      <c r="K92" s="279"/>
      <c r="L92" s="279"/>
    </row>
    <row r="93" spans="2:12" x14ac:dyDescent="0.2">
      <c r="B93" s="290">
        <v>44979</v>
      </c>
      <c r="C93" s="289" t="s">
        <v>2947</v>
      </c>
      <c r="E93" s="280">
        <v>5000</v>
      </c>
      <c r="F93" s="280">
        <v>1763.83</v>
      </c>
      <c r="G93" s="285" t="s">
        <v>2693</v>
      </c>
      <c r="H93" s="285"/>
      <c r="I93" s="285"/>
      <c r="J93" s="279"/>
      <c r="K93" s="279"/>
      <c r="L93" s="279"/>
    </row>
    <row r="94" spans="2:12" x14ac:dyDescent="0.2">
      <c r="B94" s="290">
        <v>44980</v>
      </c>
      <c r="C94" s="289" t="s">
        <v>2692</v>
      </c>
      <c r="D94" s="281">
        <v>1224</v>
      </c>
      <c r="E94" s="448">
        <v>16232.12</v>
      </c>
      <c r="F94" s="280">
        <v>41542.15</v>
      </c>
      <c r="G94" s="285" t="s">
        <v>2691</v>
      </c>
      <c r="H94" s="285"/>
      <c r="I94" s="285"/>
      <c r="J94" s="279"/>
      <c r="K94" s="279"/>
      <c r="L94" s="279"/>
    </row>
    <row r="95" spans="2:12" x14ac:dyDescent="0.2">
      <c r="B95" s="290">
        <v>44981</v>
      </c>
      <c r="C95" s="289" t="s">
        <v>2732</v>
      </c>
      <c r="E95" s="404">
        <v>16.3</v>
      </c>
      <c r="F95" s="280">
        <v>8423.93</v>
      </c>
      <c r="G95" s="285" t="s">
        <v>2690</v>
      </c>
      <c r="H95" s="285"/>
      <c r="I95" s="285"/>
      <c r="J95" s="279"/>
      <c r="K95" s="279"/>
      <c r="L95" s="279"/>
    </row>
    <row r="96" spans="2:12" x14ac:dyDescent="0.2">
      <c r="B96" s="290">
        <v>44981</v>
      </c>
      <c r="C96" s="289" t="s">
        <v>2730</v>
      </c>
      <c r="E96" s="280">
        <v>2.61</v>
      </c>
      <c r="F96" s="280">
        <v>1142.53</v>
      </c>
      <c r="G96" s="285" t="s">
        <v>2689</v>
      </c>
      <c r="H96" s="285"/>
      <c r="I96" s="285"/>
      <c r="J96" s="279"/>
      <c r="K96" s="279"/>
      <c r="L96" s="279"/>
    </row>
    <row r="97" spans="2:12" x14ac:dyDescent="0.2">
      <c r="B97" s="290">
        <v>44981</v>
      </c>
      <c r="C97" s="289" t="s">
        <v>2948</v>
      </c>
      <c r="E97" s="280">
        <v>150000</v>
      </c>
      <c r="F97" s="280">
        <v>21390.42</v>
      </c>
      <c r="G97" s="285" t="s">
        <v>2688</v>
      </c>
      <c r="H97" s="285"/>
      <c r="I97" s="285"/>
      <c r="J97" s="279"/>
      <c r="K97" s="279"/>
      <c r="L97" s="279"/>
    </row>
    <row r="98" spans="2:12" x14ac:dyDescent="0.2">
      <c r="B98" s="290">
        <v>44981</v>
      </c>
      <c r="C98" s="289" t="s">
        <v>2949</v>
      </c>
      <c r="E98" s="280">
        <v>265000</v>
      </c>
      <c r="F98" s="280">
        <v>19174.8</v>
      </c>
      <c r="G98" s="285" t="s">
        <v>2687</v>
      </c>
      <c r="H98" s="285"/>
      <c r="I98" s="285"/>
      <c r="J98" s="279"/>
      <c r="K98" s="279"/>
      <c r="L98" s="279"/>
    </row>
    <row r="99" spans="2:12" x14ac:dyDescent="0.2">
      <c r="B99" s="290">
        <v>44981</v>
      </c>
      <c r="C99" s="289" t="s">
        <v>2686</v>
      </c>
      <c r="E99" s="280">
        <v>368859.62</v>
      </c>
      <c r="F99" s="280">
        <v>2681.02</v>
      </c>
      <c r="G99" s="285" t="s">
        <v>2685</v>
      </c>
      <c r="H99" s="285"/>
      <c r="I99" s="285"/>
      <c r="J99" s="279"/>
      <c r="K99" s="279"/>
      <c r="L99" s="279"/>
    </row>
    <row r="100" spans="2:12" x14ac:dyDescent="0.2">
      <c r="B100" s="290">
        <v>44981</v>
      </c>
      <c r="C100" s="289" t="s">
        <v>758</v>
      </c>
      <c r="E100" s="392">
        <v>23415.52</v>
      </c>
      <c r="F100" s="280">
        <v>8444.16</v>
      </c>
      <c r="G100" s="285" t="s">
        <v>2684</v>
      </c>
      <c r="H100" s="285"/>
      <c r="I100" s="285"/>
      <c r="J100" s="279"/>
      <c r="K100" s="279"/>
      <c r="L100" s="279"/>
    </row>
    <row r="101" spans="2:12" x14ac:dyDescent="0.2">
      <c r="B101" s="290">
        <v>44981</v>
      </c>
      <c r="C101" s="289" t="s">
        <v>725</v>
      </c>
      <c r="E101" s="280">
        <v>400000</v>
      </c>
      <c r="F101" s="280">
        <v>5626.64</v>
      </c>
      <c r="G101" s="285" t="s">
        <v>2683</v>
      </c>
      <c r="H101" s="285"/>
      <c r="I101" s="285"/>
      <c r="J101" s="279"/>
      <c r="K101" s="279"/>
      <c r="L101" s="279"/>
    </row>
    <row r="102" spans="2:12" x14ac:dyDescent="0.2">
      <c r="B102" s="290">
        <v>44984</v>
      </c>
      <c r="C102" s="289" t="s">
        <v>2732</v>
      </c>
      <c r="E102" s="404">
        <v>69.14</v>
      </c>
      <c r="F102" s="280">
        <v>3537.91</v>
      </c>
      <c r="G102" s="285" t="s">
        <v>2682</v>
      </c>
      <c r="H102" s="285"/>
      <c r="I102" s="285"/>
      <c r="J102" s="279"/>
      <c r="K102" s="279"/>
      <c r="L102" s="279"/>
    </row>
    <row r="103" spans="2:12" x14ac:dyDescent="0.2">
      <c r="B103" s="290">
        <v>44984</v>
      </c>
      <c r="C103" s="289" t="s">
        <v>2730</v>
      </c>
      <c r="E103" s="280">
        <v>11.06</v>
      </c>
      <c r="F103" s="280">
        <v>3539.74</v>
      </c>
      <c r="G103" s="285" t="s">
        <v>2681</v>
      </c>
      <c r="H103" s="285"/>
      <c r="I103" s="285"/>
      <c r="J103" s="279"/>
      <c r="K103" s="279"/>
      <c r="L103" s="279"/>
    </row>
    <row r="104" spans="2:12" x14ac:dyDescent="0.2">
      <c r="B104" s="290">
        <v>44984</v>
      </c>
      <c r="C104" s="289" t="s">
        <v>2680</v>
      </c>
      <c r="E104" s="441">
        <v>4767</v>
      </c>
      <c r="F104" s="280">
        <v>1647.11</v>
      </c>
      <c r="G104" s="285" t="s">
        <v>2679</v>
      </c>
      <c r="H104" s="285"/>
      <c r="I104" s="285"/>
      <c r="J104" s="279"/>
      <c r="K104" s="279"/>
      <c r="L104" s="279"/>
    </row>
    <row r="105" spans="2:12" x14ac:dyDescent="0.2">
      <c r="B105" s="290">
        <v>44984</v>
      </c>
      <c r="C105" s="289" t="s">
        <v>725</v>
      </c>
      <c r="E105" s="280">
        <v>629388.38</v>
      </c>
      <c r="F105" s="280">
        <v>2275.71</v>
      </c>
      <c r="G105" s="285" t="s">
        <v>2678</v>
      </c>
      <c r="H105" s="285"/>
      <c r="I105" s="285"/>
      <c r="J105" s="279"/>
      <c r="K105" s="279"/>
      <c r="L105" s="279"/>
    </row>
    <row r="106" spans="2:12" x14ac:dyDescent="0.2">
      <c r="B106" s="290">
        <v>44984</v>
      </c>
      <c r="C106" s="289" t="s">
        <v>2677</v>
      </c>
      <c r="E106" s="404">
        <v>867</v>
      </c>
      <c r="F106" s="280">
        <v>5023.96</v>
      </c>
      <c r="G106" s="285" t="s">
        <v>2676</v>
      </c>
      <c r="H106" s="285"/>
      <c r="I106" s="285"/>
      <c r="J106" s="279"/>
      <c r="K106" s="279"/>
      <c r="L106" s="279"/>
    </row>
    <row r="107" spans="2:12" x14ac:dyDescent="0.2">
      <c r="B107" s="290">
        <v>44984</v>
      </c>
      <c r="C107" s="289" t="s">
        <v>2675</v>
      </c>
      <c r="E107" s="280">
        <v>138.72</v>
      </c>
      <c r="F107" s="280">
        <v>14455.43</v>
      </c>
      <c r="G107" s="285" t="s">
        <v>2674</v>
      </c>
      <c r="H107" s="285"/>
      <c r="I107" s="285"/>
      <c r="J107" s="279"/>
      <c r="K107" s="279"/>
      <c r="L107" s="279"/>
    </row>
    <row r="108" spans="2:12" x14ac:dyDescent="0.2">
      <c r="B108" s="290">
        <v>44985</v>
      </c>
      <c r="C108" s="289" t="s">
        <v>2673</v>
      </c>
      <c r="E108" s="280">
        <v>63363.199999999997</v>
      </c>
      <c r="F108" s="280">
        <v>16827.490000000002</v>
      </c>
      <c r="G108" s="285" t="s">
        <v>2672</v>
      </c>
      <c r="H108" s="285"/>
      <c r="I108" s="285"/>
      <c r="J108" s="279"/>
      <c r="K108" s="279"/>
      <c r="L108" s="279"/>
    </row>
    <row r="109" spans="2:12" x14ac:dyDescent="0.2">
      <c r="B109" s="290">
        <v>44985</v>
      </c>
      <c r="C109" s="289" t="s">
        <v>2732</v>
      </c>
      <c r="E109" s="404">
        <v>50.49</v>
      </c>
      <c r="F109" s="280">
        <v>43628.23</v>
      </c>
      <c r="G109" s="285" t="s">
        <v>2671</v>
      </c>
      <c r="H109" s="285"/>
      <c r="I109" s="285"/>
      <c r="J109" s="279"/>
      <c r="K109" s="279"/>
      <c r="L109" s="279"/>
    </row>
    <row r="110" spans="2:12" x14ac:dyDescent="0.2">
      <c r="B110" s="290">
        <v>44985</v>
      </c>
      <c r="C110" s="289" t="s">
        <v>2730</v>
      </c>
      <c r="E110" s="280">
        <v>8.08</v>
      </c>
      <c r="F110" s="280">
        <v>7893.68</v>
      </c>
      <c r="G110" s="285" t="s">
        <v>2670</v>
      </c>
      <c r="H110" s="285"/>
      <c r="I110" s="285"/>
      <c r="J110" s="279"/>
      <c r="K110" s="279"/>
      <c r="L110" s="279"/>
    </row>
    <row r="111" spans="2:12" x14ac:dyDescent="0.2">
      <c r="B111" s="290">
        <v>44985</v>
      </c>
      <c r="C111" s="289" t="s">
        <v>2669</v>
      </c>
      <c r="E111" s="404">
        <v>1500</v>
      </c>
      <c r="F111" s="280">
        <v>2451.8000000000002</v>
      </c>
      <c r="G111" s="279" t="s">
        <v>2668</v>
      </c>
      <c r="H111" s="285"/>
      <c r="I111" s="285"/>
      <c r="J111" s="279"/>
      <c r="K111" s="279"/>
      <c r="L111" s="279"/>
    </row>
    <row r="112" spans="2:12" x14ac:dyDescent="0.2">
      <c r="B112" s="290">
        <v>44985</v>
      </c>
      <c r="C112" s="289" t="s">
        <v>2658</v>
      </c>
      <c r="E112" s="280">
        <v>200000</v>
      </c>
      <c r="F112" s="280">
        <v>23135.07</v>
      </c>
      <c r="G112" s="285" t="s">
        <v>2667</v>
      </c>
      <c r="H112" s="285"/>
      <c r="I112" s="285"/>
      <c r="J112" s="279"/>
      <c r="K112" s="279"/>
      <c r="L112" s="279"/>
    </row>
    <row r="113" spans="2:12" x14ac:dyDescent="0.2">
      <c r="B113" s="290">
        <v>44985</v>
      </c>
      <c r="C113" s="289" t="s">
        <v>2666</v>
      </c>
      <c r="E113" s="449">
        <v>3445.65</v>
      </c>
      <c r="F113" s="280">
        <v>30000</v>
      </c>
      <c r="G113" s="285" t="s">
        <v>2665</v>
      </c>
      <c r="H113" s="285"/>
      <c r="I113" s="285"/>
      <c r="J113" s="279"/>
      <c r="K113" s="279"/>
      <c r="L113" s="279"/>
    </row>
    <row r="114" spans="2:12" x14ac:dyDescent="0.2">
      <c r="B114" s="290">
        <v>44985</v>
      </c>
      <c r="C114" s="289" t="s">
        <v>2664</v>
      </c>
      <c r="E114" s="280">
        <v>51561.97</v>
      </c>
      <c r="F114" s="280">
        <v>20523.14</v>
      </c>
      <c r="G114" s="285" t="s">
        <v>2663</v>
      </c>
      <c r="H114" s="285"/>
      <c r="I114" s="285"/>
      <c r="J114" s="279"/>
      <c r="K114" s="279"/>
      <c r="L114" s="279"/>
    </row>
    <row r="115" spans="2:12" x14ac:dyDescent="0.2">
      <c r="B115" s="290">
        <v>44985</v>
      </c>
      <c r="C115" s="289" t="s">
        <v>2662</v>
      </c>
      <c r="E115" s="404">
        <v>2500</v>
      </c>
      <c r="F115" s="280">
        <v>38705.78</v>
      </c>
      <c r="G115" s="285" t="s">
        <v>2661</v>
      </c>
      <c r="H115" s="285"/>
      <c r="I115" s="285"/>
      <c r="J115" s="279"/>
      <c r="K115" s="279"/>
      <c r="L115" s="279"/>
    </row>
    <row r="116" spans="2:12" x14ac:dyDescent="0.2">
      <c r="B116" s="290">
        <v>44985</v>
      </c>
      <c r="C116" s="289" t="s">
        <v>2660</v>
      </c>
      <c r="E116" s="280">
        <v>400</v>
      </c>
      <c r="F116" s="280">
        <v>84060.91</v>
      </c>
      <c r="G116" s="285" t="s">
        <v>2659</v>
      </c>
      <c r="H116" s="285"/>
      <c r="I116" s="285"/>
      <c r="J116" s="279"/>
      <c r="K116" s="279"/>
      <c r="L116" s="279"/>
    </row>
    <row r="117" spans="2:12" x14ac:dyDescent="0.2">
      <c r="B117" s="290">
        <v>44985</v>
      </c>
      <c r="C117" s="289" t="s">
        <v>2658</v>
      </c>
      <c r="E117" s="280">
        <v>50000</v>
      </c>
      <c r="F117" s="280">
        <v>52093.31</v>
      </c>
      <c r="G117" s="285" t="s">
        <v>2657</v>
      </c>
      <c r="H117" s="285"/>
      <c r="I117" s="285"/>
      <c r="J117" s="279"/>
      <c r="K117" s="279"/>
      <c r="L117" s="279"/>
    </row>
    <row r="118" spans="2:12" x14ac:dyDescent="0.2">
      <c r="B118" s="290">
        <v>44985</v>
      </c>
      <c r="C118" s="289" t="s">
        <v>725</v>
      </c>
      <c r="E118" s="280">
        <v>705455.53</v>
      </c>
      <c r="F118" s="280">
        <v>3052.17</v>
      </c>
      <c r="G118" s="279" t="s">
        <v>2656</v>
      </c>
      <c r="H118" s="285"/>
      <c r="I118" s="285"/>
      <c r="J118" s="279"/>
      <c r="K118" s="279"/>
      <c r="L118" s="279"/>
    </row>
    <row r="119" spans="2:12" x14ac:dyDescent="0.2">
      <c r="B119" s="290">
        <v>44985</v>
      </c>
      <c r="C119" s="289" t="s">
        <v>725</v>
      </c>
      <c r="E119" s="280">
        <v>220000</v>
      </c>
      <c r="F119" s="280">
        <v>25236.959999999999</v>
      </c>
      <c r="G119" s="285" t="s">
        <v>2655</v>
      </c>
      <c r="H119" s="285"/>
      <c r="I119" s="285"/>
      <c r="J119" s="279"/>
      <c r="K119" s="279"/>
      <c r="L119" s="279"/>
    </row>
    <row r="120" spans="2:12" x14ac:dyDescent="0.2">
      <c r="B120" s="290"/>
      <c r="C120" s="289"/>
      <c r="F120" s="280">
        <v>26348.01</v>
      </c>
      <c r="G120" s="285" t="s">
        <v>2654</v>
      </c>
      <c r="H120" s="285"/>
      <c r="I120" s="285"/>
      <c r="J120" s="279"/>
      <c r="K120" s="279"/>
      <c r="L120" s="279"/>
    </row>
    <row r="121" spans="2:12" x14ac:dyDescent="0.2">
      <c r="B121" s="290"/>
      <c r="C121" s="289"/>
      <c r="F121" s="280">
        <v>4212.68</v>
      </c>
      <c r="G121" s="285" t="s">
        <v>2653</v>
      </c>
      <c r="H121" s="285"/>
      <c r="I121" s="285"/>
      <c r="J121" s="279"/>
      <c r="K121" s="279"/>
      <c r="L121" s="279"/>
    </row>
    <row r="122" spans="2:12" x14ac:dyDescent="0.2">
      <c r="B122" s="290"/>
      <c r="C122" s="289"/>
      <c r="F122" s="280">
        <v>306691.11</v>
      </c>
      <c r="G122" s="285"/>
      <c r="H122" s="285"/>
      <c r="I122" s="285"/>
      <c r="J122" s="279"/>
      <c r="K122" s="279"/>
      <c r="L122" s="279"/>
    </row>
    <row r="123" spans="2:12" x14ac:dyDescent="0.2">
      <c r="B123" s="290"/>
      <c r="C123" s="289"/>
      <c r="F123" s="280">
        <v>1700.95</v>
      </c>
      <c r="G123" s="285" t="s">
        <v>2652</v>
      </c>
      <c r="H123" s="285"/>
      <c r="I123" s="285"/>
      <c r="J123" s="279"/>
      <c r="K123" s="279"/>
      <c r="L123" s="279"/>
    </row>
    <row r="124" spans="2:12" x14ac:dyDescent="0.2">
      <c r="B124" s="290"/>
      <c r="F124" s="280">
        <v>1346.09</v>
      </c>
      <c r="G124" s="285" t="s">
        <v>2651</v>
      </c>
      <c r="H124" s="285"/>
      <c r="I124" s="285"/>
      <c r="J124" s="279"/>
      <c r="K124" s="279"/>
      <c r="L124" s="279"/>
    </row>
    <row r="125" spans="2:12" x14ac:dyDescent="0.2">
      <c r="B125" s="290"/>
      <c r="C125" s="289"/>
      <c r="F125" s="280">
        <v>41954.879999999997</v>
      </c>
      <c r="G125" s="285" t="s">
        <v>2650</v>
      </c>
      <c r="H125" s="285"/>
      <c r="I125" s="285"/>
      <c r="J125" s="279"/>
      <c r="K125" s="279"/>
      <c r="L125" s="279"/>
    </row>
    <row r="126" spans="2:12" x14ac:dyDescent="0.2">
      <c r="B126" s="290"/>
      <c r="C126" s="289"/>
      <c r="F126" s="280">
        <v>68208</v>
      </c>
      <c r="G126" s="285" t="s">
        <v>2649</v>
      </c>
      <c r="H126" s="285"/>
      <c r="I126" s="285"/>
      <c r="J126" s="279"/>
      <c r="K126" s="279"/>
      <c r="L126" s="279"/>
    </row>
    <row r="127" spans="2:12" x14ac:dyDescent="0.2">
      <c r="B127" s="290"/>
      <c r="C127" s="289"/>
      <c r="F127" s="280">
        <v>842.66</v>
      </c>
      <c r="G127" s="285" t="s">
        <v>2648</v>
      </c>
      <c r="H127" s="285"/>
      <c r="I127" s="285"/>
      <c r="J127" s="279"/>
      <c r="K127" s="279"/>
      <c r="L127" s="279"/>
    </row>
    <row r="128" spans="2:12" x14ac:dyDescent="0.2">
      <c r="B128" s="290"/>
      <c r="C128" s="289"/>
      <c r="F128" s="280">
        <v>1395.48</v>
      </c>
      <c r="G128" s="285" t="s">
        <v>2647</v>
      </c>
      <c r="H128" s="285"/>
      <c r="I128" s="285"/>
      <c r="J128" s="279"/>
      <c r="K128" s="279"/>
      <c r="L128" s="279"/>
    </row>
    <row r="129" spans="2:12" x14ac:dyDescent="0.2">
      <c r="B129" s="290"/>
      <c r="C129" s="289"/>
      <c r="F129" s="280">
        <v>90410.4</v>
      </c>
      <c r="G129" s="279" t="s">
        <v>2646</v>
      </c>
      <c r="K129" s="279"/>
      <c r="L129" s="279"/>
    </row>
    <row r="130" spans="2:12" x14ac:dyDescent="0.2">
      <c r="B130" s="290"/>
      <c r="C130" s="289"/>
      <c r="F130" s="280">
        <v>9001</v>
      </c>
      <c r="G130" s="285"/>
      <c r="H130" s="285"/>
      <c r="I130" s="285"/>
      <c r="J130" s="279"/>
      <c r="K130" s="279"/>
      <c r="L130" s="279"/>
    </row>
    <row r="131" spans="2:12" x14ac:dyDescent="0.2">
      <c r="B131" s="290"/>
      <c r="C131" s="289"/>
      <c r="F131" s="280">
        <v>17964.28</v>
      </c>
      <c r="G131" s="285" t="s">
        <v>2645</v>
      </c>
      <c r="H131" s="285"/>
      <c r="I131" s="285"/>
      <c r="J131" s="279"/>
      <c r="K131" s="279"/>
      <c r="L131" s="279"/>
    </row>
    <row r="132" spans="2:12" x14ac:dyDescent="0.2">
      <c r="B132" s="290"/>
      <c r="C132" s="289"/>
      <c r="F132" s="280">
        <v>14499.76</v>
      </c>
      <c r="G132" s="285" t="s">
        <v>2644</v>
      </c>
      <c r="H132" s="285"/>
      <c r="I132" s="285"/>
      <c r="J132" s="279"/>
      <c r="K132" s="279"/>
      <c r="L132" s="279"/>
    </row>
    <row r="133" spans="2:12" x14ac:dyDescent="0.2">
      <c r="B133" s="290"/>
      <c r="C133" s="289"/>
      <c r="F133" s="280">
        <v>11593.42</v>
      </c>
      <c r="G133" s="285" t="s">
        <v>2643</v>
      </c>
      <c r="H133" s="285"/>
      <c r="I133" s="285"/>
      <c r="J133" s="279"/>
      <c r="K133" s="279"/>
      <c r="L133" s="279"/>
    </row>
    <row r="134" spans="2:12" x14ac:dyDescent="0.2">
      <c r="B134" s="290"/>
      <c r="C134" s="289"/>
      <c r="F134" s="280">
        <v>6635.78</v>
      </c>
      <c r="G134" s="285" t="s">
        <v>2642</v>
      </c>
      <c r="H134" s="285"/>
      <c r="I134" s="285"/>
      <c r="J134" s="279"/>
      <c r="K134" s="279"/>
      <c r="L134" s="279"/>
    </row>
    <row r="135" spans="2:12" x14ac:dyDescent="0.2">
      <c r="B135" s="290"/>
      <c r="C135" s="289"/>
      <c r="F135" s="280">
        <v>14645.57</v>
      </c>
      <c r="G135" s="285" t="s">
        <v>2641</v>
      </c>
      <c r="H135" s="285"/>
      <c r="I135" s="285"/>
      <c r="J135" s="279"/>
      <c r="K135" s="279"/>
      <c r="L135" s="279"/>
    </row>
    <row r="136" spans="2:12" x14ac:dyDescent="0.2">
      <c r="B136" s="290"/>
      <c r="C136" s="289"/>
      <c r="F136" s="280">
        <v>6554.89</v>
      </c>
      <c r="G136" s="285" t="s">
        <v>2640</v>
      </c>
      <c r="H136" s="285"/>
      <c r="I136" s="285"/>
      <c r="J136" s="279"/>
      <c r="K136" s="279"/>
      <c r="L136" s="279"/>
    </row>
    <row r="137" spans="2:12" x14ac:dyDescent="0.2">
      <c r="B137" s="290"/>
      <c r="C137" s="289"/>
      <c r="F137" s="280">
        <v>3699.8</v>
      </c>
      <c r="G137" s="285" t="s">
        <v>2639</v>
      </c>
      <c r="H137" s="285"/>
      <c r="I137" s="285"/>
      <c r="J137" s="279"/>
      <c r="K137" s="279"/>
      <c r="L137" s="279"/>
    </row>
    <row r="138" spans="2:12" x14ac:dyDescent="0.2">
      <c r="B138" s="290"/>
      <c r="C138" s="289"/>
      <c r="F138" s="280">
        <v>24794.65</v>
      </c>
      <c r="G138" s="285" t="s">
        <v>2638</v>
      </c>
      <c r="H138" s="285"/>
      <c r="I138" s="285"/>
      <c r="J138" s="279"/>
      <c r="K138" s="279"/>
      <c r="L138" s="279"/>
    </row>
    <row r="139" spans="2:12" x14ac:dyDescent="0.2">
      <c r="B139" s="290"/>
      <c r="C139" s="289"/>
      <c r="F139" s="280">
        <v>15116.19</v>
      </c>
      <c r="G139" s="285" t="s">
        <v>2637</v>
      </c>
      <c r="H139" s="285"/>
      <c r="I139" s="285"/>
      <c r="J139" s="279"/>
      <c r="K139" s="279"/>
      <c r="L139" s="279"/>
    </row>
    <row r="140" spans="2:12" x14ac:dyDescent="0.2">
      <c r="B140" s="290"/>
      <c r="C140" s="289"/>
      <c r="F140" s="280">
        <v>2983.43</v>
      </c>
      <c r="G140" s="285" t="s">
        <v>2636</v>
      </c>
      <c r="H140" s="285"/>
      <c r="I140" s="285"/>
      <c r="J140" s="279"/>
      <c r="K140" s="279"/>
      <c r="L140" s="279"/>
    </row>
    <row r="141" spans="2:12" x14ac:dyDescent="0.2">
      <c r="B141" s="290"/>
      <c r="C141" s="289"/>
      <c r="F141" s="280">
        <v>4685.2299999999996</v>
      </c>
      <c r="G141" s="285" t="s">
        <v>2635</v>
      </c>
      <c r="H141" s="285"/>
      <c r="I141" s="285"/>
      <c r="J141" s="279"/>
      <c r="K141" s="279"/>
      <c r="L141" s="279"/>
    </row>
    <row r="142" spans="2:12" x14ac:dyDescent="0.2">
      <c r="B142" s="290"/>
      <c r="C142" s="289"/>
      <c r="F142" s="280">
        <v>2588.88</v>
      </c>
      <c r="G142" s="285" t="s">
        <v>2634</v>
      </c>
      <c r="H142" s="285"/>
      <c r="I142" s="285"/>
      <c r="J142" s="279"/>
      <c r="K142" s="279"/>
      <c r="L142" s="279"/>
    </row>
    <row r="143" spans="2:12" x14ac:dyDescent="0.2">
      <c r="B143" s="290"/>
      <c r="C143" s="289"/>
      <c r="F143" s="280">
        <v>4325.66</v>
      </c>
      <c r="G143" s="285" t="s">
        <v>2633</v>
      </c>
      <c r="H143" s="285"/>
      <c r="I143" s="285"/>
      <c r="J143" s="279"/>
      <c r="K143" s="279"/>
      <c r="L143" s="279"/>
    </row>
    <row r="144" spans="2:12" x14ac:dyDescent="0.2">
      <c r="B144" s="290"/>
      <c r="C144" s="289"/>
      <c r="F144" s="280">
        <v>1103.8599999999999</v>
      </c>
      <c r="G144" s="285" t="s">
        <v>2632</v>
      </c>
      <c r="H144" s="285"/>
      <c r="I144" s="285"/>
      <c r="J144" s="279"/>
      <c r="K144" s="279"/>
      <c r="L144" s="279"/>
    </row>
    <row r="145" spans="2:12" x14ac:dyDescent="0.2">
      <c r="B145" s="290"/>
      <c r="C145" s="289"/>
      <c r="F145" s="280">
        <v>2505.6</v>
      </c>
      <c r="G145" s="285" t="s">
        <v>2631</v>
      </c>
      <c r="H145" s="285"/>
      <c r="I145" s="285"/>
      <c r="J145" s="279"/>
      <c r="K145" s="279"/>
      <c r="L145" s="279"/>
    </row>
    <row r="146" spans="2:12" x14ac:dyDescent="0.2">
      <c r="B146" s="290"/>
      <c r="C146" s="289"/>
      <c r="F146" s="280">
        <v>22198.799999999999</v>
      </c>
      <c r="G146" s="285" t="s">
        <v>2630</v>
      </c>
      <c r="H146" s="285"/>
      <c r="I146" s="285"/>
      <c r="J146" s="279"/>
      <c r="K146" s="279"/>
      <c r="L146" s="279"/>
    </row>
    <row r="147" spans="2:12" x14ac:dyDescent="0.2">
      <c r="B147" s="290"/>
      <c r="C147" s="289"/>
      <c r="F147" s="280">
        <v>14749.4</v>
      </c>
      <c r="G147" s="285" t="s">
        <v>2629</v>
      </c>
      <c r="H147" s="285"/>
      <c r="I147" s="285"/>
      <c r="J147" s="279"/>
      <c r="K147" s="279"/>
      <c r="L147" s="279"/>
    </row>
    <row r="148" spans="2:12" x14ac:dyDescent="0.2">
      <c r="B148" s="290"/>
      <c r="C148" s="289"/>
      <c r="F148" s="280">
        <v>655.48</v>
      </c>
      <c r="G148" s="285" t="s">
        <v>2628</v>
      </c>
      <c r="H148" s="285"/>
      <c r="I148" s="285"/>
      <c r="J148" s="279"/>
      <c r="K148" s="279"/>
      <c r="L148" s="279"/>
    </row>
    <row r="149" spans="2:12" x14ac:dyDescent="0.2">
      <c r="B149" s="290"/>
      <c r="C149" s="289"/>
      <c r="F149" s="280">
        <v>13969.21</v>
      </c>
      <c r="G149" s="285" t="s">
        <v>2627</v>
      </c>
      <c r="H149" s="285"/>
      <c r="I149" s="285"/>
      <c r="J149" s="279"/>
      <c r="K149" s="279"/>
      <c r="L149" s="279"/>
    </row>
    <row r="150" spans="2:12" x14ac:dyDescent="0.2">
      <c r="B150" s="290"/>
      <c r="C150" s="289"/>
      <c r="F150" s="280">
        <v>14749.4</v>
      </c>
      <c r="G150" s="285" t="s">
        <v>2626</v>
      </c>
      <c r="H150" s="285"/>
      <c r="I150" s="285"/>
      <c r="J150" s="279"/>
      <c r="K150" s="279"/>
      <c r="L150" s="279"/>
    </row>
    <row r="151" spans="2:12" x14ac:dyDescent="0.2">
      <c r="B151" s="290"/>
      <c r="C151" s="289"/>
      <c r="F151" s="280">
        <v>6193.62</v>
      </c>
      <c r="G151" s="285" t="s">
        <v>2625</v>
      </c>
      <c r="H151" s="285"/>
      <c r="I151" s="285"/>
      <c r="J151" s="279"/>
      <c r="K151" s="279"/>
      <c r="L151" s="279"/>
    </row>
    <row r="152" spans="2:12" x14ac:dyDescent="0.2">
      <c r="B152" s="290"/>
      <c r="C152" s="289"/>
      <c r="F152" s="280">
        <v>131391.96</v>
      </c>
      <c r="G152" s="285" t="s">
        <v>2624</v>
      </c>
      <c r="H152" s="285"/>
      <c r="I152" s="285"/>
      <c r="J152" s="279"/>
      <c r="K152" s="279"/>
      <c r="L152" s="279"/>
    </row>
    <row r="153" spans="2:12" x14ac:dyDescent="0.2">
      <c r="B153" s="290"/>
      <c r="F153" s="280">
        <v>16166</v>
      </c>
      <c r="G153" s="285"/>
      <c r="H153" s="285"/>
      <c r="I153" s="285"/>
      <c r="J153" s="279"/>
      <c r="K153" s="279"/>
      <c r="L153" s="279"/>
    </row>
    <row r="154" spans="2:12" x14ac:dyDescent="0.2">
      <c r="B154" s="290"/>
      <c r="C154" s="289"/>
      <c r="F154" s="280">
        <v>5237.4799999999996</v>
      </c>
      <c r="G154" s="285" t="s">
        <v>2623</v>
      </c>
      <c r="H154" s="285"/>
      <c r="I154" s="285"/>
      <c r="J154" s="279"/>
      <c r="K154" s="279"/>
      <c r="L154" s="279"/>
    </row>
    <row r="155" spans="2:12" x14ac:dyDescent="0.2">
      <c r="B155" s="290"/>
      <c r="C155" s="289"/>
      <c r="F155" s="280">
        <v>621.46</v>
      </c>
      <c r="G155" s="285" t="s">
        <v>2622</v>
      </c>
      <c r="H155" s="285"/>
      <c r="I155" s="285"/>
      <c r="J155" s="279"/>
      <c r="K155" s="279"/>
      <c r="L155" s="279"/>
    </row>
    <row r="156" spans="2:12" x14ac:dyDescent="0.2">
      <c r="B156" s="290"/>
      <c r="C156" s="289"/>
      <c r="F156" s="280">
        <v>4657.13</v>
      </c>
      <c r="G156" s="285" t="s">
        <v>2621</v>
      </c>
      <c r="H156" s="285"/>
      <c r="I156" s="285"/>
      <c r="J156" s="279"/>
      <c r="K156" s="279"/>
      <c r="L156" s="279"/>
    </row>
    <row r="157" spans="2:12" x14ac:dyDescent="0.2">
      <c r="B157" s="290"/>
      <c r="C157" s="289"/>
      <c r="F157" s="280">
        <v>2220.2399999999998</v>
      </c>
      <c r="G157" s="285" t="s">
        <v>2620</v>
      </c>
      <c r="H157" s="285"/>
      <c r="I157" s="285"/>
      <c r="J157" s="279"/>
      <c r="K157" s="279"/>
      <c r="L157" s="279"/>
    </row>
    <row r="158" spans="2:12" x14ac:dyDescent="0.2">
      <c r="B158" s="290"/>
      <c r="C158" s="289"/>
      <c r="F158" s="280">
        <v>4227.04</v>
      </c>
      <c r="G158" s="285" t="s">
        <v>2619</v>
      </c>
      <c r="H158" s="285"/>
      <c r="I158" s="285"/>
      <c r="J158" s="279"/>
      <c r="K158" s="279"/>
      <c r="L158" s="279"/>
    </row>
    <row r="159" spans="2:12" x14ac:dyDescent="0.2">
      <c r="B159" s="290"/>
      <c r="C159" s="289"/>
      <c r="F159" s="280">
        <v>50494.8</v>
      </c>
      <c r="G159" s="285" t="s">
        <v>2618</v>
      </c>
      <c r="H159" s="285"/>
      <c r="I159" s="285"/>
      <c r="J159" s="279"/>
      <c r="K159" s="279"/>
      <c r="L159" s="279"/>
    </row>
    <row r="160" spans="2:12" x14ac:dyDescent="0.2">
      <c r="B160" s="290"/>
      <c r="C160" s="289"/>
      <c r="F160" s="280">
        <v>18963.32</v>
      </c>
      <c r="G160" s="285" t="s">
        <v>2617</v>
      </c>
      <c r="H160" s="285"/>
      <c r="I160" s="285"/>
      <c r="J160" s="279"/>
      <c r="K160" s="279"/>
      <c r="L160" s="279"/>
    </row>
    <row r="161" spans="2:12" x14ac:dyDescent="0.2">
      <c r="B161" s="290"/>
      <c r="C161" s="289"/>
      <c r="F161" s="280">
        <v>13889.84</v>
      </c>
      <c r="G161" s="285" t="s">
        <v>2616</v>
      </c>
      <c r="H161" s="285"/>
      <c r="I161" s="285"/>
      <c r="J161" s="279"/>
      <c r="K161" s="279"/>
      <c r="L161" s="279"/>
    </row>
    <row r="162" spans="2:12" x14ac:dyDescent="0.2">
      <c r="B162" s="290"/>
      <c r="C162" s="289"/>
      <c r="F162" s="280">
        <v>9093.81</v>
      </c>
      <c r="G162" s="285" t="s">
        <v>2615</v>
      </c>
      <c r="H162" s="285"/>
      <c r="I162" s="285"/>
      <c r="J162" s="279"/>
      <c r="K162" s="279"/>
      <c r="L162" s="279"/>
    </row>
    <row r="163" spans="2:12" x14ac:dyDescent="0.2">
      <c r="B163" s="290"/>
      <c r="C163" s="289"/>
      <c r="F163" s="280">
        <v>23393.77</v>
      </c>
      <c r="G163" s="285" t="s">
        <v>2614</v>
      </c>
      <c r="H163" s="285"/>
      <c r="I163" s="285"/>
      <c r="J163" s="279"/>
      <c r="K163" s="279"/>
      <c r="L163" s="279"/>
    </row>
    <row r="164" spans="2:12" x14ac:dyDescent="0.2">
      <c r="B164" s="290"/>
      <c r="C164" s="289"/>
      <c r="F164" s="280">
        <v>21680.04</v>
      </c>
      <c r="G164" s="285" t="s">
        <v>2613</v>
      </c>
      <c r="H164" s="285"/>
      <c r="I164" s="285"/>
      <c r="J164" s="279"/>
      <c r="K164" s="279"/>
      <c r="L164" s="279"/>
    </row>
    <row r="165" spans="2:12" x14ac:dyDescent="0.2">
      <c r="B165" s="290"/>
      <c r="C165" s="289"/>
      <c r="F165" s="280">
        <v>4853.57</v>
      </c>
      <c r="G165" s="285" t="s">
        <v>2612</v>
      </c>
      <c r="H165" s="285"/>
      <c r="I165" s="285"/>
      <c r="J165" s="279"/>
      <c r="K165" s="279"/>
      <c r="L165" s="279"/>
    </row>
    <row r="166" spans="2:12" x14ac:dyDescent="0.2">
      <c r="B166" s="290"/>
      <c r="C166" s="289"/>
      <c r="F166" s="280">
        <v>4468.7700000000004</v>
      </c>
      <c r="G166" s="285" t="s">
        <v>2611</v>
      </c>
      <c r="H166" s="285"/>
      <c r="I166" s="285"/>
      <c r="J166" s="279"/>
      <c r="K166" s="279"/>
      <c r="L166" s="279"/>
    </row>
    <row r="167" spans="2:12" x14ac:dyDescent="0.2">
      <c r="B167" s="290"/>
      <c r="C167" s="289"/>
      <c r="F167" s="280">
        <v>8577.5</v>
      </c>
      <c r="G167" s="285" t="s">
        <v>2610</v>
      </c>
      <c r="H167" s="285"/>
      <c r="I167" s="285"/>
      <c r="J167" s="279"/>
      <c r="K167" s="279"/>
      <c r="L167" s="279"/>
    </row>
    <row r="168" spans="2:12" x14ac:dyDescent="0.2">
      <c r="B168" s="290"/>
      <c r="C168" s="289"/>
      <c r="F168" s="280">
        <v>2156.02</v>
      </c>
      <c r="G168" s="285" t="s">
        <v>2609</v>
      </c>
      <c r="H168" s="285"/>
      <c r="I168" s="285"/>
      <c r="J168" s="279"/>
      <c r="K168" s="279"/>
      <c r="L168" s="279"/>
    </row>
    <row r="169" spans="2:12" x14ac:dyDescent="0.2">
      <c r="B169" s="290"/>
      <c r="C169" s="289"/>
      <c r="F169" s="280">
        <v>3606.15</v>
      </c>
      <c r="G169" s="279" t="s">
        <v>2608</v>
      </c>
      <c r="H169" s="285"/>
      <c r="I169" s="285"/>
      <c r="J169" s="279"/>
      <c r="K169" s="279"/>
      <c r="L169" s="279"/>
    </row>
    <row r="170" spans="2:12" x14ac:dyDescent="0.2">
      <c r="B170" s="290"/>
      <c r="C170" s="289"/>
      <c r="F170" s="280">
        <v>4651.6000000000004</v>
      </c>
      <c r="G170" s="285" t="s">
        <v>2607</v>
      </c>
      <c r="H170" s="285"/>
      <c r="I170" s="285"/>
      <c r="J170" s="279"/>
      <c r="K170" s="279"/>
      <c r="L170" s="279"/>
    </row>
    <row r="171" spans="2:12" x14ac:dyDescent="0.2">
      <c r="B171" s="290"/>
      <c r="C171" s="289"/>
      <c r="F171" s="280">
        <v>68281.78</v>
      </c>
      <c r="G171" s="285" t="s">
        <v>2606</v>
      </c>
      <c r="H171" s="285"/>
      <c r="I171" s="285"/>
      <c r="J171" s="279"/>
      <c r="K171" s="279"/>
      <c r="L171" s="279"/>
    </row>
    <row r="172" spans="2:12" x14ac:dyDescent="0.2">
      <c r="B172" s="290"/>
      <c r="C172" s="289"/>
      <c r="F172" s="280">
        <v>5529.73</v>
      </c>
      <c r="G172" s="285" t="s">
        <v>2605</v>
      </c>
      <c r="H172" s="285"/>
      <c r="I172" s="285"/>
      <c r="J172" s="279"/>
      <c r="K172" s="279"/>
      <c r="L172" s="279"/>
    </row>
    <row r="173" spans="2:12" x14ac:dyDescent="0.2">
      <c r="B173" s="290"/>
      <c r="C173" s="289"/>
      <c r="F173" s="280">
        <v>4650.18</v>
      </c>
      <c r="G173" s="285" t="s">
        <v>2604</v>
      </c>
      <c r="H173" s="285"/>
      <c r="I173" s="285"/>
      <c r="J173" s="279"/>
      <c r="K173" s="279"/>
      <c r="L173" s="279"/>
    </row>
    <row r="174" spans="2:12" x14ac:dyDescent="0.2">
      <c r="B174" s="290"/>
      <c r="C174" s="289"/>
      <c r="F174" s="280">
        <v>1876.1</v>
      </c>
      <c r="G174" s="285" t="s">
        <v>2603</v>
      </c>
      <c r="H174" s="285"/>
      <c r="I174" s="285"/>
      <c r="J174" s="279"/>
      <c r="K174" s="279"/>
      <c r="L174" s="279"/>
    </row>
    <row r="175" spans="2:12" x14ac:dyDescent="0.2">
      <c r="B175" s="290"/>
      <c r="C175" s="289"/>
      <c r="F175" s="280">
        <v>22462.58</v>
      </c>
      <c r="G175" s="285" t="s">
        <v>2602</v>
      </c>
      <c r="H175" s="285"/>
      <c r="I175" s="285"/>
      <c r="J175" s="279"/>
      <c r="K175" s="279"/>
      <c r="L175" s="279"/>
    </row>
    <row r="176" spans="2:12" x14ac:dyDescent="0.2">
      <c r="B176" s="290"/>
      <c r="C176" s="289"/>
      <c r="F176" s="280">
        <v>98592</v>
      </c>
      <c r="G176" s="285" t="s">
        <v>2601</v>
      </c>
      <c r="H176" s="285"/>
      <c r="I176" s="285"/>
      <c r="J176" s="279"/>
      <c r="K176" s="279"/>
      <c r="L176" s="279"/>
    </row>
    <row r="177" spans="2:12" x14ac:dyDescent="0.2">
      <c r="B177" s="290"/>
      <c r="C177" s="289"/>
      <c r="F177" s="280">
        <v>218643.3</v>
      </c>
      <c r="G177" s="285" t="s">
        <v>2600</v>
      </c>
      <c r="H177" s="285"/>
      <c r="I177" s="285"/>
      <c r="J177" s="279"/>
      <c r="K177" s="279"/>
      <c r="L177" s="279"/>
    </row>
    <row r="178" spans="2:12" x14ac:dyDescent="0.2">
      <c r="B178" s="290"/>
      <c r="C178" s="289"/>
      <c r="F178" s="280">
        <v>1464.62</v>
      </c>
      <c r="G178" s="285" t="s">
        <v>2599</v>
      </c>
      <c r="H178" s="285"/>
      <c r="I178" s="285"/>
      <c r="J178" s="279"/>
      <c r="K178" s="279"/>
      <c r="L178" s="279"/>
    </row>
    <row r="179" spans="2:12" x14ac:dyDescent="0.2">
      <c r="B179" s="290"/>
      <c r="C179" s="289"/>
      <c r="F179" s="280">
        <v>139712.92000000001</v>
      </c>
      <c r="G179" s="285" t="s">
        <v>2598</v>
      </c>
      <c r="H179" s="285"/>
      <c r="I179" s="285"/>
      <c r="J179" s="279"/>
      <c r="K179" s="279"/>
      <c r="L179" s="279"/>
    </row>
    <row r="180" spans="2:12" x14ac:dyDescent="0.2">
      <c r="B180" s="290"/>
      <c r="C180" s="289"/>
      <c r="F180" s="280">
        <v>1497.01</v>
      </c>
      <c r="G180" s="285" t="s">
        <v>2597</v>
      </c>
      <c r="H180" s="285"/>
      <c r="I180" s="285"/>
      <c r="J180" s="279"/>
      <c r="K180" s="279"/>
      <c r="L180" s="279"/>
    </row>
    <row r="181" spans="2:12" x14ac:dyDescent="0.2">
      <c r="B181" s="290"/>
      <c r="C181" s="289"/>
      <c r="F181" s="280">
        <v>12162.81</v>
      </c>
      <c r="G181" s="279" t="s">
        <v>2596</v>
      </c>
      <c r="I181" s="285"/>
      <c r="J181" s="279"/>
      <c r="K181" s="279"/>
      <c r="L181" s="279"/>
    </row>
    <row r="182" spans="2:12" x14ac:dyDescent="0.2">
      <c r="B182" s="290"/>
      <c r="C182" s="289"/>
      <c r="F182" s="280">
        <v>19174.8</v>
      </c>
      <c r="G182" s="285" t="s">
        <v>2595</v>
      </c>
      <c r="H182" s="285"/>
      <c r="I182" s="285"/>
      <c r="J182" s="279"/>
      <c r="K182" s="279"/>
      <c r="L182" s="279"/>
    </row>
    <row r="183" spans="2:12" x14ac:dyDescent="0.2">
      <c r="B183" s="290"/>
      <c r="C183" s="289"/>
      <c r="F183" s="280">
        <v>2691.34</v>
      </c>
      <c r="G183" s="285" t="s">
        <v>2594</v>
      </c>
      <c r="H183" s="285"/>
      <c r="I183" s="285"/>
      <c r="J183" s="279"/>
      <c r="K183" s="279"/>
      <c r="L183" s="279"/>
    </row>
    <row r="184" spans="2:12" x14ac:dyDescent="0.2">
      <c r="B184" s="290"/>
      <c r="C184" s="289"/>
      <c r="F184" s="280">
        <v>3187.61</v>
      </c>
      <c r="G184" s="285" t="s">
        <v>2593</v>
      </c>
      <c r="H184" s="285"/>
      <c r="I184" s="285"/>
      <c r="J184" s="279"/>
      <c r="K184" s="279"/>
      <c r="L184" s="279"/>
    </row>
    <row r="185" spans="2:12" x14ac:dyDescent="0.2">
      <c r="B185" s="290"/>
      <c r="C185" s="289"/>
      <c r="F185" s="280">
        <v>1634.54</v>
      </c>
      <c r="G185" s="285" t="s">
        <v>2592</v>
      </c>
      <c r="H185" s="285"/>
      <c r="I185" s="285"/>
      <c r="J185" s="279"/>
      <c r="K185" s="279"/>
      <c r="L185" s="279"/>
    </row>
    <row r="186" spans="2:12" x14ac:dyDescent="0.2">
      <c r="B186" s="290"/>
      <c r="C186" s="289"/>
      <c r="F186" s="280">
        <v>5952.03</v>
      </c>
      <c r="G186" s="285" t="s">
        <v>2591</v>
      </c>
      <c r="H186" s="285"/>
      <c r="I186" s="285"/>
      <c r="J186" s="279"/>
      <c r="K186" s="279"/>
      <c r="L186" s="279"/>
    </row>
    <row r="187" spans="2:12" x14ac:dyDescent="0.2">
      <c r="B187" s="290"/>
      <c r="C187" s="289"/>
      <c r="F187" s="280">
        <v>6897.61</v>
      </c>
      <c r="G187" s="285" t="s">
        <v>2590</v>
      </c>
      <c r="H187" s="285"/>
      <c r="I187" s="285"/>
      <c r="J187" s="279"/>
      <c r="K187" s="279"/>
      <c r="L187" s="279"/>
    </row>
    <row r="188" spans="2:12" x14ac:dyDescent="0.2">
      <c r="B188" s="290"/>
      <c r="C188" s="289"/>
      <c r="F188" s="280">
        <v>15735</v>
      </c>
      <c r="G188" s="285" t="s">
        <v>2589</v>
      </c>
      <c r="H188" s="285"/>
      <c r="I188" s="285"/>
      <c r="J188" s="279"/>
      <c r="K188" s="279"/>
      <c r="L188" s="279"/>
    </row>
    <row r="189" spans="2:12" x14ac:dyDescent="0.2">
      <c r="B189" s="290"/>
      <c r="C189" s="289"/>
      <c r="F189" s="280">
        <v>30846.77</v>
      </c>
      <c r="G189" s="285" t="s">
        <v>2588</v>
      </c>
      <c r="H189" s="285"/>
      <c r="I189" s="285"/>
      <c r="J189" s="279"/>
      <c r="K189" s="279"/>
      <c r="L189" s="279"/>
    </row>
    <row r="190" spans="2:12" x14ac:dyDescent="0.2">
      <c r="B190" s="290"/>
      <c r="C190" s="289"/>
      <c r="F190" s="280">
        <v>12636.05</v>
      </c>
      <c r="G190" s="285" t="s">
        <v>2587</v>
      </c>
      <c r="H190" s="285"/>
      <c r="I190" s="285"/>
      <c r="J190" s="279"/>
      <c r="K190" s="279"/>
      <c r="L190" s="279"/>
    </row>
    <row r="191" spans="2:12" x14ac:dyDescent="0.2">
      <c r="B191" s="290"/>
      <c r="C191" s="289"/>
      <c r="F191" s="280">
        <v>39831.440000000002</v>
      </c>
      <c r="G191" s="285" t="s">
        <v>2586</v>
      </c>
      <c r="H191" s="285"/>
      <c r="I191" s="285"/>
      <c r="J191" s="279"/>
      <c r="K191" s="279"/>
      <c r="L191" s="279"/>
    </row>
    <row r="192" spans="2:12" x14ac:dyDescent="0.2">
      <c r="B192" s="290"/>
      <c r="C192" s="289"/>
      <c r="F192" s="280">
        <v>2822.12</v>
      </c>
      <c r="G192" s="285" t="s">
        <v>2585</v>
      </c>
      <c r="H192" s="285"/>
      <c r="I192" s="285"/>
      <c r="J192" s="279"/>
      <c r="K192" s="279"/>
      <c r="L192" s="279"/>
    </row>
    <row r="193" spans="2:12" x14ac:dyDescent="0.2">
      <c r="B193" s="290"/>
      <c r="C193" s="289"/>
      <c r="F193" s="280">
        <v>1411.06</v>
      </c>
      <c r="G193" s="285" t="s">
        <v>2584</v>
      </c>
      <c r="H193" s="285"/>
      <c r="I193" s="285"/>
      <c r="J193" s="279"/>
      <c r="K193" s="279"/>
      <c r="L193" s="279"/>
    </row>
    <row r="194" spans="2:12" x14ac:dyDescent="0.2">
      <c r="B194" s="290"/>
      <c r="C194" s="289"/>
      <c r="F194" s="280">
        <v>2115</v>
      </c>
      <c r="G194" s="285"/>
      <c r="H194" s="285"/>
      <c r="I194" s="285"/>
      <c r="J194" s="279"/>
      <c r="K194" s="279"/>
      <c r="L194" s="279"/>
    </row>
    <row r="195" spans="2:12" x14ac:dyDescent="0.2">
      <c r="B195" s="290"/>
      <c r="C195" s="289"/>
      <c r="F195" s="280">
        <v>6340.55</v>
      </c>
      <c r="G195" s="285" t="s">
        <v>2583</v>
      </c>
      <c r="H195" s="285"/>
      <c r="I195" s="285"/>
      <c r="J195" s="279"/>
      <c r="K195" s="279"/>
      <c r="L195" s="279"/>
    </row>
    <row r="196" spans="2:12" x14ac:dyDescent="0.2">
      <c r="B196" s="290"/>
      <c r="C196" s="289"/>
      <c r="F196" s="280">
        <v>9702.36</v>
      </c>
      <c r="G196" s="285" t="s">
        <v>2582</v>
      </c>
      <c r="H196" s="285"/>
      <c r="I196" s="285"/>
      <c r="J196" s="279"/>
      <c r="K196" s="279"/>
      <c r="L196" s="279"/>
    </row>
    <row r="197" spans="2:12" x14ac:dyDescent="0.2">
      <c r="B197" s="290"/>
      <c r="C197" s="289"/>
      <c r="F197" s="280">
        <v>24928.400000000001</v>
      </c>
      <c r="G197" s="285" t="s">
        <v>2581</v>
      </c>
      <c r="H197" s="285"/>
      <c r="I197" s="285"/>
      <c r="J197" s="279"/>
      <c r="K197" s="279"/>
      <c r="L197" s="279"/>
    </row>
    <row r="198" spans="2:12" x14ac:dyDescent="0.2">
      <c r="B198" s="290"/>
      <c r="C198" s="289"/>
      <c r="F198" s="280">
        <v>105790.22</v>
      </c>
      <c r="G198" s="285" t="s">
        <v>2580</v>
      </c>
      <c r="H198" s="285"/>
      <c r="I198" s="285"/>
      <c r="J198" s="279"/>
      <c r="K198" s="279"/>
      <c r="L198" s="279"/>
    </row>
    <row r="199" spans="2:12" x14ac:dyDescent="0.2">
      <c r="B199" s="290"/>
      <c r="C199" s="289"/>
      <c r="F199" s="280">
        <v>10098.93</v>
      </c>
      <c r="G199" s="285" t="s">
        <v>2579</v>
      </c>
      <c r="H199" s="285"/>
      <c r="I199" s="285"/>
      <c r="J199" s="279"/>
      <c r="K199" s="279"/>
      <c r="L199" s="279"/>
    </row>
    <row r="200" spans="2:12" x14ac:dyDescent="0.2">
      <c r="B200" s="290"/>
      <c r="C200" s="289"/>
      <c r="F200" s="280">
        <v>7427.65</v>
      </c>
      <c r="G200" s="285" t="s">
        <v>2578</v>
      </c>
      <c r="H200" s="285"/>
      <c r="I200" s="285"/>
      <c r="J200" s="279"/>
      <c r="K200" s="279"/>
      <c r="L200" s="279"/>
    </row>
    <row r="201" spans="2:12" x14ac:dyDescent="0.2">
      <c r="B201" s="290"/>
      <c r="C201" s="289"/>
      <c r="F201" s="280">
        <v>5434.6</v>
      </c>
      <c r="G201" s="285" t="s">
        <v>2577</v>
      </c>
      <c r="H201" s="285"/>
      <c r="I201" s="285"/>
      <c r="J201" s="279"/>
      <c r="K201" s="279"/>
      <c r="L201" s="279"/>
    </row>
    <row r="202" spans="2:12" x14ac:dyDescent="0.2">
      <c r="B202" s="290"/>
      <c r="C202" s="289"/>
      <c r="F202" s="280">
        <v>24828.18</v>
      </c>
      <c r="G202" s="285" t="s">
        <v>2576</v>
      </c>
      <c r="H202" s="285"/>
      <c r="I202" s="285"/>
      <c r="J202" s="279"/>
      <c r="K202" s="279"/>
      <c r="L202" s="279"/>
    </row>
    <row r="203" spans="2:12" x14ac:dyDescent="0.2">
      <c r="B203" s="290"/>
      <c r="C203" s="289"/>
      <c r="F203" s="280">
        <v>13683.84</v>
      </c>
      <c r="G203" s="285" t="s">
        <v>2575</v>
      </c>
      <c r="H203" s="285"/>
      <c r="I203" s="285"/>
      <c r="J203" s="279"/>
      <c r="K203" s="279"/>
      <c r="L203" s="279"/>
    </row>
    <row r="204" spans="2:12" x14ac:dyDescent="0.2">
      <c r="B204" s="290"/>
      <c r="C204" s="289"/>
      <c r="F204" s="280">
        <v>6245.74</v>
      </c>
      <c r="G204" s="285" t="s">
        <v>2574</v>
      </c>
      <c r="H204" s="285"/>
      <c r="I204" s="285"/>
      <c r="J204" s="279"/>
      <c r="K204" s="279"/>
      <c r="L204" s="279"/>
    </row>
    <row r="205" spans="2:12" x14ac:dyDescent="0.2">
      <c r="B205" s="290"/>
      <c r="C205" s="289"/>
      <c r="F205" s="282">
        <v>5000</v>
      </c>
      <c r="G205" s="285" t="s">
        <v>2573</v>
      </c>
      <c r="H205" s="285"/>
      <c r="I205" s="285"/>
      <c r="J205" s="279"/>
      <c r="K205" s="279"/>
      <c r="L205" s="279"/>
    </row>
    <row r="206" spans="2:12" x14ac:dyDescent="0.2">
      <c r="B206" s="290"/>
      <c r="C206" s="289"/>
      <c r="F206" s="280">
        <v>100</v>
      </c>
      <c r="G206" s="285" t="s">
        <v>2573</v>
      </c>
      <c r="H206" s="285"/>
      <c r="I206" s="285"/>
      <c r="J206" s="279"/>
      <c r="K206" s="279"/>
      <c r="L206" s="279"/>
    </row>
    <row r="207" spans="2:12" x14ac:dyDescent="0.2">
      <c r="B207" s="290"/>
      <c r="C207" s="289"/>
      <c r="F207" s="280">
        <v>42317.11</v>
      </c>
      <c r="G207" s="285" t="s">
        <v>2572</v>
      </c>
      <c r="H207" s="285"/>
      <c r="I207" s="285"/>
      <c r="J207" s="279"/>
      <c r="K207" s="279"/>
      <c r="L207" s="279"/>
    </row>
    <row r="208" spans="2:12" x14ac:dyDescent="0.2">
      <c r="B208" s="290"/>
      <c r="C208" s="289"/>
      <c r="F208" s="280">
        <v>10098.959999999999</v>
      </c>
      <c r="G208" s="285" t="s">
        <v>2571</v>
      </c>
      <c r="H208" s="285"/>
      <c r="I208" s="285"/>
      <c r="J208" s="279"/>
      <c r="K208" s="279"/>
      <c r="L208" s="279"/>
    </row>
    <row r="209" spans="2:12" x14ac:dyDescent="0.2">
      <c r="B209" s="290"/>
      <c r="C209" s="289"/>
      <c r="F209" s="280">
        <v>29204.83</v>
      </c>
      <c r="G209" s="285" t="s">
        <v>2570</v>
      </c>
      <c r="H209" s="285"/>
      <c r="I209" s="285"/>
      <c r="J209" s="279"/>
      <c r="K209" s="279"/>
      <c r="L209" s="279"/>
    </row>
    <row r="210" spans="2:12" x14ac:dyDescent="0.2">
      <c r="B210" s="290"/>
      <c r="C210" s="289"/>
      <c r="F210" s="280">
        <v>2436.12</v>
      </c>
      <c r="G210" s="285" t="s">
        <v>2569</v>
      </c>
      <c r="H210" s="285"/>
      <c r="I210" s="285"/>
      <c r="J210" s="279"/>
      <c r="K210" s="279"/>
      <c r="L210" s="279"/>
    </row>
    <row r="211" spans="2:12" x14ac:dyDescent="0.2">
      <c r="B211" s="290"/>
      <c r="C211" s="289"/>
      <c r="F211" s="280">
        <v>40705.050000000003</v>
      </c>
      <c r="G211" s="285" t="s">
        <v>2568</v>
      </c>
      <c r="H211" s="285"/>
      <c r="I211" s="285"/>
      <c r="J211" s="279"/>
      <c r="K211" s="279"/>
      <c r="L211" s="279"/>
    </row>
    <row r="212" spans="2:12" x14ac:dyDescent="0.2">
      <c r="B212" s="290"/>
      <c r="C212" s="289"/>
      <c r="F212" s="280">
        <v>17738.77</v>
      </c>
      <c r="G212" s="285" t="s">
        <v>2567</v>
      </c>
      <c r="H212" s="285"/>
      <c r="I212" s="285"/>
      <c r="J212" s="279"/>
      <c r="K212" s="279"/>
      <c r="L212" s="279"/>
    </row>
    <row r="213" spans="2:12" x14ac:dyDescent="0.2">
      <c r="B213" s="290"/>
      <c r="C213" s="289"/>
      <c r="F213" s="280">
        <v>7594.89</v>
      </c>
      <c r="G213" s="285" t="s">
        <v>2566</v>
      </c>
      <c r="H213" s="285"/>
      <c r="I213" s="285"/>
      <c r="J213" s="279"/>
      <c r="K213" s="279"/>
      <c r="L213" s="279"/>
    </row>
    <row r="214" spans="2:12" x14ac:dyDescent="0.2">
      <c r="B214" s="290"/>
      <c r="C214" s="289"/>
      <c r="F214" s="280">
        <v>41957.2</v>
      </c>
      <c r="G214" s="285" t="s">
        <v>2565</v>
      </c>
      <c r="H214" s="285"/>
      <c r="I214" s="285"/>
      <c r="J214" s="279"/>
      <c r="K214" s="279"/>
      <c r="L214" s="279"/>
    </row>
    <row r="215" spans="2:12" x14ac:dyDescent="0.2">
      <c r="B215" s="290"/>
      <c r="C215" s="289"/>
      <c r="F215" s="280">
        <v>45243.34</v>
      </c>
      <c r="G215" s="285" t="s">
        <v>2564</v>
      </c>
      <c r="H215" s="285"/>
      <c r="I215" s="285"/>
      <c r="J215" s="279"/>
      <c r="K215" s="279"/>
      <c r="L215" s="279"/>
    </row>
    <row r="216" spans="2:12" x14ac:dyDescent="0.2">
      <c r="B216" s="290"/>
      <c r="C216" s="289"/>
      <c r="F216" s="280">
        <v>4457.01</v>
      </c>
      <c r="G216" s="285" t="s">
        <v>2563</v>
      </c>
      <c r="H216" s="285"/>
      <c r="I216" s="285"/>
      <c r="J216" s="279"/>
      <c r="K216" s="279"/>
      <c r="L216" s="279"/>
    </row>
    <row r="217" spans="2:12" x14ac:dyDescent="0.2">
      <c r="B217" s="290"/>
      <c r="C217" s="289"/>
      <c r="F217" s="280">
        <v>4200.83</v>
      </c>
      <c r="G217" s="285" t="s">
        <v>2562</v>
      </c>
      <c r="H217" s="285"/>
      <c r="I217" s="285"/>
      <c r="J217" s="279"/>
      <c r="K217" s="279"/>
      <c r="L217" s="279"/>
    </row>
    <row r="218" spans="2:12" x14ac:dyDescent="0.2">
      <c r="B218" s="290"/>
      <c r="C218" s="289"/>
      <c r="F218" s="280">
        <v>3588.11</v>
      </c>
      <c r="G218" s="285" t="s">
        <v>2561</v>
      </c>
      <c r="H218" s="285"/>
      <c r="I218" s="285"/>
      <c r="J218" s="279"/>
      <c r="K218" s="279"/>
      <c r="L218" s="279"/>
    </row>
    <row r="219" spans="2:12" x14ac:dyDescent="0.2">
      <c r="B219" s="290"/>
      <c r="C219" s="289"/>
      <c r="F219" s="280">
        <v>14324.3</v>
      </c>
      <c r="G219" s="285" t="s">
        <v>2560</v>
      </c>
      <c r="H219" s="285"/>
      <c r="I219" s="285"/>
      <c r="J219" s="279"/>
      <c r="K219" s="279"/>
      <c r="L219" s="279"/>
    </row>
    <row r="220" spans="2:12" x14ac:dyDescent="0.2">
      <c r="B220" s="290"/>
      <c r="C220" s="289"/>
      <c r="F220" s="280">
        <v>3767.89</v>
      </c>
      <c r="G220" s="285" t="s">
        <v>2559</v>
      </c>
      <c r="H220" s="285"/>
      <c r="I220" s="285"/>
      <c r="J220" s="279"/>
      <c r="K220" s="279"/>
      <c r="L220" s="279"/>
    </row>
    <row r="221" spans="2:12" x14ac:dyDescent="0.2">
      <c r="B221" s="290"/>
      <c r="C221" s="289"/>
      <c r="F221" s="280">
        <v>7230.93</v>
      </c>
      <c r="G221" s="285" t="s">
        <v>2558</v>
      </c>
      <c r="H221" s="285"/>
      <c r="I221" s="285"/>
      <c r="J221" s="279"/>
      <c r="K221" s="279"/>
      <c r="L221" s="279"/>
    </row>
    <row r="222" spans="2:12" x14ac:dyDescent="0.2">
      <c r="B222" s="290"/>
      <c r="C222" s="289"/>
      <c r="F222" s="280">
        <v>2244</v>
      </c>
      <c r="G222" s="285" t="s">
        <v>2557</v>
      </c>
      <c r="H222" s="285"/>
      <c r="I222" s="285"/>
      <c r="J222" s="279"/>
      <c r="K222" s="279"/>
      <c r="L222" s="279"/>
    </row>
    <row r="223" spans="2:12" x14ac:dyDescent="0.2">
      <c r="B223" s="290"/>
      <c r="C223" s="289"/>
      <c r="F223" s="280">
        <v>9746.89</v>
      </c>
      <c r="G223" s="285" t="s">
        <v>2556</v>
      </c>
      <c r="H223" s="285"/>
      <c r="I223" s="285"/>
      <c r="J223" s="279"/>
      <c r="K223" s="279"/>
      <c r="L223" s="279"/>
    </row>
    <row r="224" spans="2:12" x14ac:dyDescent="0.2">
      <c r="B224" s="290"/>
      <c r="C224" s="289"/>
      <c r="F224" s="280">
        <v>18448.5</v>
      </c>
      <c r="G224" s="285" t="s">
        <v>2555</v>
      </c>
      <c r="H224" s="285"/>
      <c r="I224" s="285"/>
      <c r="J224" s="279"/>
      <c r="K224" s="279"/>
      <c r="L224" s="279"/>
    </row>
    <row r="225" spans="2:12" x14ac:dyDescent="0.2">
      <c r="B225" s="290"/>
      <c r="C225" s="289"/>
      <c r="F225" s="280">
        <v>47483.73</v>
      </c>
      <c r="G225" s="279" t="s">
        <v>2554</v>
      </c>
      <c r="H225" s="285"/>
      <c r="I225" s="285"/>
      <c r="J225" s="279"/>
      <c r="K225" s="279"/>
      <c r="L225" s="279"/>
    </row>
    <row r="226" spans="2:12" x14ac:dyDescent="0.2">
      <c r="B226" s="290"/>
      <c r="C226" s="289"/>
      <c r="F226" s="280">
        <v>46270.15</v>
      </c>
      <c r="G226" s="285" t="s">
        <v>2553</v>
      </c>
      <c r="H226" s="285"/>
      <c r="I226" s="285"/>
      <c r="J226" s="279"/>
      <c r="K226" s="279"/>
      <c r="L226" s="279"/>
    </row>
    <row r="227" spans="2:12" x14ac:dyDescent="0.2">
      <c r="B227" s="290"/>
      <c r="C227" s="289"/>
      <c r="F227" s="280">
        <v>10098.959999999999</v>
      </c>
      <c r="G227" s="285" t="s">
        <v>2552</v>
      </c>
      <c r="H227" s="285"/>
      <c r="I227" s="285"/>
      <c r="J227" s="279"/>
      <c r="K227" s="279"/>
      <c r="L227" s="279"/>
    </row>
    <row r="228" spans="2:12" x14ac:dyDescent="0.2">
      <c r="B228" s="290"/>
      <c r="C228" s="289"/>
      <c r="F228" s="280">
        <v>826.33</v>
      </c>
      <c r="G228" s="285" t="s">
        <v>2551</v>
      </c>
      <c r="H228" s="285"/>
      <c r="I228" s="285"/>
      <c r="J228" s="279"/>
      <c r="K228" s="279"/>
      <c r="L228" s="279"/>
    </row>
    <row r="229" spans="2:12" x14ac:dyDescent="0.2">
      <c r="B229" s="290"/>
      <c r="C229" s="289"/>
      <c r="F229" s="280">
        <v>108548.97</v>
      </c>
      <c r="G229" s="285" t="s">
        <v>2550</v>
      </c>
      <c r="H229" s="285"/>
      <c r="I229" s="285"/>
      <c r="J229" s="279"/>
      <c r="K229" s="279"/>
      <c r="L229" s="279"/>
    </row>
    <row r="230" spans="2:12" x14ac:dyDescent="0.2">
      <c r="B230" s="290"/>
      <c r="C230" s="289"/>
      <c r="F230" s="280">
        <v>41987.3</v>
      </c>
      <c r="G230" s="285" t="s">
        <v>2549</v>
      </c>
      <c r="H230" s="285"/>
      <c r="I230" s="285"/>
      <c r="J230" s="279"/>
      <c r="K230" s="279"/>
      <c r="L230" s="279"/>
    </row>
    <row r="231" spans="2:12" x14ac:dyDescent="0.2">
      <c r="B231" s="290"/>
      <c r="C231" s="289"/>
      <c r="F231" s="280">
        <v>11593.42</v>
      </c>
      <c r="G231" s="285" t="s">
        <v>2547</v>
      </c>
      <c r="H231" s="285"/>
      <c r="I231" s="285"/>
      <c r="J231" s="279"/>
      <c r="K231" s="279"/>
      <c r="L231" s="279"/>
    </row>
    <row r="232" spans="2:12" x14ac:dyDescent="0.2">
      <c r="B232" s="290"/>
      <c r="C232" s="289"/>
      <c r="F232" s="280">
        <v>3831.74</v>
      </c>
      <c r="G232" s="285" t="s">
        <v>2548</v>
      </c>
      <c r="H232" s="285"/>
      <c r="I232" s="285"/>
      <c r="J232" s="279"/>
      <c r="K232" s="279"/>
      <c r="L232" s="279"/>
    </row>
    <row r="233" spans="2:12" x14ac:dyDescent="0.2">
      <c r="B233" s="290"/>
      <c r="C233" s="289"/>
      <c r="F233" s="280">
        <v>1219.76</v>
      </c>
      <c r="G233" s="285" t="s">
        <v>2547</v>
      </c>
      <c r="H233" s="285"/>
      <c r="I233" s="285"/>
      <c r="J233" s="279"/>
      <c r="K233" s="279"/>
      <c r="L233" s="279"/>
    </row>
    <row r="234" spans="2:12" x14ac:dyDescent="0.2">
      <c r="B234" s="290"/>
      <c r="C234" s="289"/>
      <c r="F234" s="280">
        <v>2122.35</v>
      </c>
      <c r="G234" s="279" t="s">
        <v>2546</v>
      </c>
      <c r="H234" s="285"/>
      <c r="I234" s="285"/>
      <c r="J234" s="279"/>
      <c r="K234" s="279"/>
      <c r="L234" s="279"/>
    </row>
    <row r="235" spans="2:12" x14ac:dyDescent="0.2">
      <c r="B235" s="290"/>
      <c r="C235" s="289"/>
      <c r="F235" s="280">
        <v>6505.4</v>
      </c>
      <c r="G235" s="285" t="s">
        <v>2545</v>
      </c>
      <c r="H235" s="285"/>
      <c r="I235" s="285"/>
      <c r="J235" s="279"/>
      <c r="K235" s="279"/>
      <c r="L235" s="279"/>
    </row>
    <row r="236" spans="2:12" x14ac:dyDescent="0.2">
      <c r="B236" s="290"/>
      <c r="C236" s="289"/>
      <c r="F236" s="280">
        <v>12076.45</v>
      </c>
      <c r="G236" s="285" t="s">
        <v>2544</v>
      </c>
      <c r="H236" s="285"/>
      <c r="I236" s="285"/>
      <c r="J236" s="279"/>
      <c r="K236" s="279"/>
      <c r="L236" s="279"/>
    </row>
    <row r="237" spans="2:12" x14ac:dyDescent="0.2">
      <c r="B237" s="290"/>
      <c r="C237" s="289"/>
      <c r="F237" s="280">
        <v>61000</v>
      </c>
      <c r="G237" s="285" t="s">
        <v>2543</v>
      </c>
      <c r="H237" s="285"/>
      <c r="I237" s="285"/>
      <c r="J237" s="279"/>
      <c r="K237" s="279"/>
      <c r="L237" s="279"/>
    </row>
    <row r="238" spans="2:12" x14ac:dyDescent="0.2">
      <c r="B238" s="290"/>
      <c r="C238" s="289"/>
      <c r="F238" s="280">
        <v>6760.13</v>
      </c>
      <c r="G238" s="285" t="s">
        <v>2542</v>
      </c>
      <c r="H238" s="285"/>
      <c r="I238" s="285"/>
      <c r="J238" s="279"/>
      <c r="K238" s="279"/>
      <c r="L238" s="279"/>
    </row>
    <row r="239" spans="2:12" x14ac:dyDescent="0.2">
      <c r="B239" s="290"/>
      <c r="C239" s="289"/>
      <c r="F239" s="280">
        <v>4029.84</v>
      </c>
      <c r="G239" s="285" t="s">
        <v>2541</v>
      </c>
      <c r="H239" s="285"/>
      <c r="I239" s="285"/>
      <c r="J239" s="279"/>
      <c r="K239" s="279"/>
      <c r="L239" s="279"/>
    </row>
    <row r="240" spans="2:12" x14ac:dyDescent="0.2">
      <c r="B240" s="290"/>
      <c r="C240" s="289"/>
      <c r="F240" s="280">
        <v>424.65</v>
      </c>
      <c r="G240" s="285" t="s">
        <v>2540</v>
      </c>
      <c r="H240" s="285"/>
      <c r="I240" s="285"/>
      <c r="J240" s="279"/>
      <c r="K240" s="279"/>
      <c r="L240" s="279"/>
    </row>
    <row r="241" spans="2:12" x14ac:dyDescent="0.2">
      <c r="B241" s="290"/>
      <c r="C241" s="289"/>
      <c r="F241" s="280">
        <v>3840.44</v>
      </c>
      <c r="G241" s="285" t="s">
        <v>2539</v>
      </c>
      <c r="H241" s="285"/>
      <c r="I241" s="285"/>
      <c r="J241" s="279"/>
      <c r="K241" s="279"/>
      <c r="L241" s="279"/>
    </row>
    <row r="242" spans="2:12" x14ac:dyDescent="0.2">
      <c r="B242" s="290"/>
      <c r="C242" s="289"/>
      <c r="F242" s="280">
        <v>19174.8</v>
      </c>
      <c r="G242" s="285" t="s">
        <v>2538</v>
      </c>
      <c r="H242" s="285"/>
      <c r="I242" s="285"/>
      <c r="J242" s="279"/>
      <c r="K242" s="279"/>
      <c r="L242" s="279"/>
    </row>
    <row r="243" spans="2:12" x14ac:dyDescent="0.2">
      <c r="B243" s="290"/>
      <c r="C243" s="289"/>
      <c r="F243" s="280">
        <v>157722.64000000001</v>
      </c>
      <c r="G243" s="285" t="s">
        <v>2537</v>
      </c>
      <c r="H243" s="285"/>
      <c r="I243" s="285"/>
      <c r="J243" s="279"/>
      <c r="K243" s="279"/>
      <c r="L243" s="279"/>
    </row>
    <row r="244" spans="2:12" x14ac:dyDescent="0.2">
      <c r="B244" s="290"/>
      <c r="C244" s="289"/>
      <c r="F244" s="280">
        <v>160979.93</v>
      </c>
      <c r="G244" s="285" t="s">
        <v>2536</v>
      </c>
      <c r="H244" s="285"/>
      <c r="I244" s="285"/>
      <c r="J244" s="279"/>
      <c r="K244" s="279"/>
      <c r="L244" s="279"/>
    </row>
    <row r="245" spans="2:12" x14ac:dyDescent="0.2">
      <c r="B245" s="290"/>
      <c r="C245" s="289"/>
      <c r="F245" s="280">
        <v>9332.6200000000008</v>
      </c>
      <c r="G245" s="285" t="s">
        <v>2535</v>
      </c>
      <c r="H245" s="285"/>
      <c r="I245" s="285"/>
      <c r="J245" s="279"/>
      <c r="K245" s="279"/>
      <c r="L245" s="279"/>
    </row>
    <row r="246" spans="2:12" x14ac:dyDescent="0.2">
      <c r="B246" s="290"/>
      <c r="C246" s="289"/>
      <c r="F246" s="280">
        <v>6637.37</v>
      </c>
      <c r="G246" s="285" t="s">
        <v>2534</v>
      </c>
      <c r="H246" s="285"/>
      <c r="I246" s="285"/>
      <c r="J246" s="279"/>
      <c r="K246" s="279"/>
      <c r="L246" s="279"/>
    </row>
    <row r="247" spans="2:12" x14ac:dyDescent="0.2">
      <c r="B247" s="290"/>
      <c r="C247" s="289"/>
      <c r="F247" s="280">
        <v>10936.32</v>
      </c>
      <c r="G247" s="285" t="s">
        <v>2533</v>
      </c>
      <c r="H247" s="285"/>
      <c r="I247" s="285"/>
      <c r="J247" s="279"/>
      <c r="K247" s="279"/>
      <c r="L247" s="279"/>
    </row>
    <row r="248" spans="2:12" x14ac:dyDescent="0.2">
      <c r="B248" s="290"/>
      <c r="C248" s="289"/>
      <c r="F248" s="280">
        <v>12076.45</v>
      </c>
      <c r="G248" s="285" t="s">
        <v>2532</v>
      </c>
      <c r="H248" s="285"/>
      <c r="I248" s="285"/>
      <c r="J248" s="279"/>
      <c r="K248" s="279"/>
      <c r="L248" s="279"/>
    </row>
    <row r="249" spans="2:12" x14ac:dyDescent="0.2">
      <c r="B249" s="290"/>
      <c r="C249" s="289"/>
      <c r="F249" s="280">
        <v>14749.4</v>
      </c>
      <c r="G249" s="285" t="s">
        <v>2531</v>
      </c>
      <c r="H249" s="285"/>
      <c r="I249" s="285"/>
      <c r="J249" s="279"/>
      <c r="K249" s="279"/>
      <c r="L249" s="279"/>
    </row>
    <row r="250" spans="2:12" x14ac:dyDescent="0.2">
      <c r="B250" s="290"/>
      <c r="C250" s="289"/>
      <c r="F250" s="280">
        <v>623.46</v>
      </c>
      <c r="G250" s="285" t="s">
        <v>2530</v>
      </c>
      <c r="H250" s="285"/>
      <c r="I250" s="285"/>
      <c r="J250" s="279"/>
      <c r="K250" s="279"/>
      <c r="L250" s="279"/>
    </row>
    <row r="251" spans="2:12" x14ac:dyDescent="0.2">
      <c r="B251" s="290"/>
      <c r="C251" s="289"/>
      <c r="F251" s="280">
        <v>1690.01</v>
      </c>
      <c r="G251" s="285" t="s">
        <v>2529</v>
      </c>
      <c r="H251" s="285"/>
      <c r="I251" s="285"/>
      <c r="J251" s="279"/>
      <c r="K251" s="279"/>
      <c r="L251" s="279"/>
    </row>
    <row r="252" spans="2:12" x14ac:dyDescent="0.2">
      <c r="B252" s="290"/>
      <c r="C252" s="289"/>
      <c r="F252" s="280">
        <v>36177.769999999997</v>
      </c>
      <c r="G252" s="285" t="s">
        <v>2528</v>
      </c>
      <c r="H252" s="285"/>
      <c r="I252" s="285"/>
      <c r="J252" s="279"/>
      <c r="K252" s="279"/>
      <c r="L252" s="279"/>
    </row>
    <row r="253" spans="2:12" x14ac:dyDescent="0.2">
      <c r="B253" s="290"/>
      <c r="C253" s="289"/>
      <c r="F253" s="280">
        <v>40008.400000000001</v>
      </c>
      <c r="G253" s="285" t="s">
        <v>2527</v>
      </c>
      <c r="H253" s="285"/>
      <c r="I253" s="285"/>
      <c r="J253" s="279"/>
      <c r="K253" s="279"/>
      <c r="L253" s="279"/>
    </row>
    <row r="254" spans="2:12" x14ac:dyDescent="0.2">
      <c r="B254" s="290"/>
      <c r="C254" s="289"/>
      <c r="F254" s="280">
        <v>28523.7</v>
      </c>
      <c r="G254" s="285" t="s">
        <v>2526</v>
      </c>
      <c r="H254" s="285"/>
      <c r="I254" s="285"/>
      <c r="J254" s="279"/>
      <c r="K254" s="279"/>
      <c r="L254" s="279"/>
    </row>
    <row r="255" spans="2:12" x14ac:dyDescent="0.2">
      <c r="B255" s="290"/>
      <c r="C255" s="289"/>
      <c r="F255" s="280">
        <v>465.16</v>
      </c>
      <c r="G255" s="285" t="s">
        <v>2525</v>
      </c>
      <c r="H255" s="285"/>
      <c r="I255" s="285"/>
      <c r="J255" s="279"/>
      <c r="K255" s="279"/>
      <c r="L255" s="279"/>
    </row>
    <row r="256" spans="2:12" x14ac:dyDescent="0.2">
      <c r="B256" s="290"/>
      <c r="C256" s="289"/>
      <c r="F256" s="280">
        <v>7864.8</v>
      </c>
      <c r="G256" s="279" t="s">
        <v>2524</v>
      </c>
      <c r="H256" s="285"/>
      <c r="I256" s="285"/>
      <c r="J256" s="279"/>
      <c r="K256" s="279"/>
      <c r="L256" s="279"/>
    </row>
    <row r="257" spans="2:12" x14ac:dyDescent="0.2">
      <c r="B257" s="290"/>
      <c r="C257" s="289"/>
      <c r="F257" s="280">
        <v>41879.68</v>
      </c>
      <c r="G257" s="285" t="s">
        <v>2523</v>
      </c>
      <c r="H257" s="285"/>
      <c r="I257" s="285"/>
      <c r="J257" s="279"/>
      <c r="K257" s="279"/>
      <c r="L257" s="279"/>
    </row>
    <row r="258" spans="2:12" x14ac:dyDescent="0.2">
      <c r="B258" s="290"/>
      <c r="C258" s="289"/>
      <c r="F258" s="280">
        <v>25247.4</v>
      </c>
      <c r="G258" s="285" t="s">
        <v>2522</v>
      </c>
      <c r="H258" s="285"/>
      <c r="I258" s="285"/>
      <c r="J258" s="279"/>
      <c r="K258" s="279"/>
      <c r="L258" s="279"/>
    </row>
    <row r="259" spans="2:12" x14ac:dyDescent="0.2">
      <c r="B259" s="290"/>
      <c r="C259" s="289"/>
      <c r="F259" s="280">
        <v>8026.7</v>
      </c>
      <c r="G259" s="285" t="s">
        <v>2521</v>
      </c>
      <c r="H259" s="285"/>
      <c r="I259" s="285"/>
      <c r="J259" s="279"/>
      <c r="K259" s="279"/>
      <c r="L259" s="279"/>
    </row>
    <row r="260" spans="2:12" x14ac:dyDescent="0.2">
      <c r="B260" s="290"/>
      <c r="C260" s="289"/>
      <c r="F260" s="280">
        <v>1611.24</v>
      </c>
      <c r="G260" s="285" t="s">
        <v>2520</v>
      </c>
      <c r="H260" s="285"/>
      <c r="I260" s="285"/>
      <c r="J260" s="279"/>
      <c r="K260" s="279"/>
      <c r="L260" s="279"/>
    </row>
    <row r="261" spans="2:12" x14ac:dyDescent="0.2">
      <c r="B261" s="290"/>
      <c r="C261" s="289"/>
      <c r="F261" s="280">
        <v>74985.56</v>
      </c>
      <c r="G261" s="285" t="s">
        <v>2519</v>
      </c>
      <c r="H261" s="285"/>
      <c r="I261" s="285"/>
      <c r="J261" s="279"/>
      <c r="K261" s="279"/>
      <c r="L261" s="279"/>
    </row>
    <row r="262" spans="2:12" x14ac:dyDescent="0.2">
      <c r="B262" s="290"/>
      <c r="C262" s="289"/>
      <c r="F262" s="280">
        <v>1716.8</v>
      </c>
      <c r="G262" s="285" t="s">
        <v>2518</v>
      </c>
      <c r="H262" s="285"/>
      <c r="I262" s="285"/>
      <c r="J262" s="279"/>
      <c r="K262" s="279"/>
      <c r="L262" s="279"/>
    </row>
    <row r="263" spans="2:12" x14ac:dyDescent="0.2">
      <c r="B263" s="290"/>
      <c r="C263" s="289"/>
      <c r="F263" s="280">
        <v>9000</v>
      </c>
      <c r="G263" s="285" t="s">
        <v>2517</v>
      </c>
      <c r="H263" s="285"/>
      <c r="I263" s="285"/>
      <c r="J263" s="279"/>
      <c r="K263" s="279"/>
      <c r="L263" s="279"/>
    </row>
    <row r="264" spans="2:12" x14ac:dyDescent="0.2">
      <c r="B264" s="290"/>
      <c r="C264" s="289"/>
      <c r="F264" s="280">
        <v>2366.11</v>
      </c>
      <c r="G264" s="285" t="s">
        <v>2516</v>
      </c>
      <c r="H264" s="285"/>
      <c r="I264" s="285"/>
      <c r="J264" s="279"/>
      <c r="K264" s="279"/>
      <c r="L264" s="279"/>
    </row>
    <row r="265" spans="2:12" x14ac:dyDescent="0.2">
      <c r="B265" s="290"/>
      <c r="C265" s="289"/>
      <c r="F265" s="280">
        <v>1646.04</v>
      </c>
      <c r="G265" s="285"/>
      <c r="H265" s="285"/>
      <c r="I265" s="285"/>
      <c r="J265" s="279"/>
      <c r="K265" s="279"/>
      <c r="L265" s="279"/>
    </row>
    <row r="266" spans="2:12" x14ac:dyDescent="0.2">
      <c r="B266" s="290"/>
      <c r="C266" s="289"/>
      <c r="F266" s="280">
        <v>27693.84</v>
      </c>
      <c r="G266" s="285" t="s">
        <v>2515</v>
      </c>
      <c r="H266" s="285"/>
      <c r="I266" s="285"/>
      <c r="J266" s="279"/>
      <c r="K266" s="279"/>
      <c r="L266" s="279"/>
    </row>
    <row r="267" spans="2:12" x14ac:dyDescent="0.2">
      <c r="B267" s="290"/>
      <c r="C267" s="289"/>
      <c r="F267" s="280">
        <v>8026.74</v>
      </c>
      <c r="G267" s="285" t="s">
        <v>2514</v>
      </c>
      <c r="H267" s="285"/>
      <c r="I267" s="285"/>
      <c r="J267" s="279"/>
      <c r="K267" s="279"/>
      <c r="L267" s="279"/>
    </row>
    <row r="268" spans="2:12" x14ac:dyDescent="0.2">
      <c r="B268" s="290"/>
      <c r="C268" s="289"/>
      <c r="F268" s="280">
        <v>63956.13</v>
      </c>
      <c r="G268" s="285" t="s">
        <v>2513</v>
      </c>
      <c r="H268" s="285"/>
      <c r="I268" s="285"/>
      <c r="J268" s="279"/>
      <c r="K268" s="279"/>
      <c r="L268" s="279"/>
    </row>
    <row r="269" spans="2:12" x14ac:dyDescent="0.2">
      <c r="B269" s="290"/>
      <c r="C269" s="289"/>
      <c r="F269" s="280">
        <v>3828.46</v>
      </c>
      <c r="G269" s="285" t="s">
        <v>2512</v>
      </c>
      <c r="H269" s="285"/>
      <c r="I269" s="285"/>
      <c r="J269" s="279"/>
      <c r="K269" s="279"/>
      <c r="L269" s="279"/>
    </row>
    <row r="270" spans="2:12" x14ac:dyDescent="0.2">
      <c r="B270" s="290"/>
      <c r="C270" s="289"/>
      <c r="F270" s="280">
        <v>25960.11</v>
      </c>
      <c r="G270" s="285" t="s">
        <v>2511</v>
      </c>
      <c r="H270" s="285"/>
      <c r="I270" s="285"/>
      <c r="J270" s="279"/>
      <c r="K270" s="279"/>
      <c r="L270" s="279"/>
    </row>
    <row r="271" spans="2:12" x14ac:dyDescent="0.2">
      <c r="B271" s="290"/>
      <c r="C271" s="289"/>
      <c r="F271" s="280">
        <v>30846.77</v>
      </c>
      <c r="G271" s="285" t="s">
        <v>2510</v>
      </c>
      <c r="H271" s="285"/>
      <c r="I271" s="285"/>
      <c r="J271" s="279"/>
      <c r="K271" s="279"/>
      <c r="L271" s="279"/>
    </row>
    <row r="272" spans="2:12" x14ac:dyDescent="0.2">
      <c r="B272" s="290"/>
      <c r="C272" s="289"/>
      <c r="F272" s="280">
        <v>16539.41</v>
      </c>
      <c r="G272" s="285" t="s">
        <v>2509</v>
      </c>
      <c r="H272" s="285"/>
      <c r="I272" s="285"/>
      <c r="J272" s="279"/>
      <c r="K272" s="279"/>
      <c r="L272" s="279"/>
    </row>
    <row r="273" spans="2:12" x14ac:dyDescent="0.2">
      <c r="B273" s="290"/>
      <c r="C273" s="289"/>
      <c r="F273" s="280">
        <v>2168.1999999999998</v>
      </c>
      <c r="G273" s="285" t="s">
        <v>2508</v>
      </c>
      <c r="H273" s="285"/>
      <c r="I273" s="285"/>
      <c r="J273" s="279"/>
      <c r="K273" s="279"/>
      <c r="L273" s="279"/>
    </row>
    <row r="274" spans="2:12" x14ac:dyDescent="0.2">
      <c r="B274" s="290"/>
      <c r="C274" s="289"/>
      <c r="F274" s="280">
        <v>15390.02</v>
      </c>
      <c r="G274" s="285" t="s">
        <v>2507</v>
      </c>
      <c r="H274" s="285"/>
      <c r="I274" s="285"/>
      <c r="J274" s="279"/>
      <c r="K274" s="279"/>
      <c r="L274" s="279"/>
    </row>
    <row r="275" spans="2:12" x14ac:dyDescent="0.2">
      <c r="B275" s="290"/>
      <c r="C275" s="289"/>
      <c r="F275" s="280">
        <v>48627.75</v>
      </c>
      <c r="G275" s="285" t="s">
        <v>2506</v>
      </c>
      <c r="H275" s="285"/>
      <c r="I275" s="285"/>
      <c r="J275" s="279"/>
      <c r="K275" s="279"/>
      <c r="L275" s="279"/>
    </row>
    <row r="276" spans="2:12" x14ac:dyDescent="0.2">
      <c r="B276" s="290"/>
      <c r="C276" s="289"/>
      <c r="F276" s="280">
        <v>699.42</v>
      </c>
      <c r="G276" s="285" t="s">
        <v>2505</v>
      </c>
      <c r="H276" s="285"/>
      <c r="I276" s="285"/>
      <c r="J276" s="279"/>
      <c r="K276" s="279"/>
      <c r="L276" s="279"/>
    </row>
    <row r="277" spans="2:12" x14ac:dyDescent="0.2">
      <c r="B277" s="290"/>
      <c r="C277" s="289"/>
      <c r="F277" s="280">
        <v>32002.63</v>
      </c>
      <c r="G277" s="285" t="s">
        <v>2504</v>
      </c>
      <c r="H277" s="285"/>
      <c r="I277" s="285"/>
      <c r="J277" s="279"/>
      <c r="K277" s="279"/>
      <c r="L277" s="279"/>
    </row>
    <row r="278" spans="2:12" x14ac:dyDescent="0.2">
      <c r="B278" s="290"/>
      <c r="C278" s="289"/>
      <c r="F278" s="280">
        <v>10173.9</v>
      </c>
      <c r="G278" s="285" t="s">
        <v>2503</v>
      </c>
      <c r="H278" s="285"/>
      <c r="I278" s="285"/>
      <c r="J278" s="279"/>
      <c r="K278" s="279"/>
      <c r="L278" s="279"/>
    </row>
    <row r="279" spans="2:12" x14ac:dyDescent="0.2">
      <c r="B279" s="290"/>
      <c r="C279" s="289"/>
      <c r="F279" s="280">
        <v>2414.59</v>
      </c>
      <c r="G279" s="285" t="s">
        <v>2502</v>
      </c>
      <c r="H279" s="285"/>
      <c r="I279" s="285"/>
      <c r="J279" s="279"/>
      <c r="K279" s="279"/>
      <c r="L279" s="279"/>
    </row>
    <row r="280" spans="2:12" x14ac:dyDescent="0.2">
      <c r="B280" s="290"/>
      <c r="C280" s="289"/>
      <c r="F280" s="280">
        <v>2836.88</v>
      </c>
      <c r="H280" s="285"/>
      <c r="I280" s="285"/>
      <c r="J280" s="279"/>
      <c r="K280" s="279"/>
      <c r="L280" s="279"/>
    </row>
    <row r="281" spans="2:12" x14ac:dyDescent="0.2">
      <c r="B281" s="290"/>
      <c r="C281" s="289"/>
      <c r="F281" s="280">
        <v>13482.22</v>
      </c>
      <c r="G281" s="285" t="s">
        <v>2501</v>
      </c>
      <c r="H281" s="285"/>
      <c r="I281" s="285"/>
      <c r="J281" s="279"/>
      <c r="K281" s="279"/>
      <c r="L281" s="279"/>
    </row>
    <row r="282" spans="2:12" x14ac:dyDescent="0.2">
      <c r="B282" s="290"/>
      <c r="C282" s="289"/>
      <c r="F282" s="280">
        <v>89563.6</v>
      </c>
      <c r="G282" s="285"/>
      <c r="H282" s="285"/>
      <c r="I282" s="285"/>
      <c r="J282" s="279"/>
      <c r="K282" s="279"/>
      <c r="L282" s="279"/>
    </row>
    <row r="283" spans="2:12" x14ac:dyDescent="0.2">
      <c r="B283" s="290"/>
      <c r="C283" s="289"/>
      <c r="F283" s="280">
        <v>23221.68</v>
      </c>
      <c r="G283" s="285"/>
      <c r="H283" s="285"/>
      <c r="I283" s="285"/>
      <c r="J283" s="279"/>
      <c r="K283" s="279"/>
      <c r="L283" s="279"/>
    </row>
    <row r="284" spans="2:12" x14ac:dyDescent="0.2">
      <c r="B284" s="290"/>
      <c r="C284" s="289"/>
      <c r="F284" s="280">
        <v>8707.35</v>
      </c>
      <c r="G284" s="285" t="s">
        <v>2500</v>
      </c>
      <c r="H284" s="285"/>
      <c r="I284" s="285"/>
      <c r="J284" s="279"/>
    </row>
    <row r="285" spans="2:12" x14ac:dyDescent="0.2">
      <c r="B285" s="290"/>
      <c r="C285" s="289"/>
      <c r="F285" s="280">
        <v>6266.5</v>
      </c>
      <c r="G285" s="285" t="s">
        <v>2499</v>
      </c>
      <c r="H285" s="285"/>
      <c r="I285" s="285"/>
      <c r="J285" s="279"/>
    </row>
    <row r="286" spans="2:12" x14ac:dyDescent="0.2">
      <c r="B286" s="290"/>
      <c r="C286" s="289"/>
      <c r="F286" s="280">
        <v>71419.81</v>
      </c>
      <c r="G286" s="285" t="s">
        <v>2498</v>
      </c>
      <c r="H286" s="285"/>
      <c r="I286" s="285"/>
      <c r="J286" s="279"/>
    </row>
    <row r="287" spans="2:12" x14ac:dyDescent="0.2">
      <c r="B287" s="290"/>
      <c r="C287" s="289"/>
      <c r="F287" s="280">
        <v>15882.31</v>
      </c>
      <c r="G287" s="285" t="s">
        <v>2497</v>
      </c>
      <c r="H287" s="285"/>
      <c r="I287" s="285"/>
      <c r="J287" s="279"/>
    </row>
    <row r="288" spans="2:12" x14ac:dyDescent="0.2">
      <c r="B288" s="290"/>
      <c r="C288" s="289"/>
      <c r="F288" s="280">
        <v>9000</v>
      </c>
      <c r="G288" s="285" t="s">
        <v>2496</v>
      </c>
      <c r="H288" s="285"/>
      <c r="I288" s="285"/>
      <c r="J288" s="279"/>
    </row>
    <row r="289" spans="2:10" x14ac:dyDescent="0.2">
      <c r="B289" s="290"/>
      <c r="C289" s="289"/>
      <c r="F289" s="280">
        <v>918</v>
      </c>
      <c r="G289" s="285" t="s">
        <v>2495</v>
      </c>
      <c r="H289" s="285"/>
      <c r="I289" s="285"/>
      <c r="J289" s="279"/>
    </row>
    <row r="290" spans="2:10" x14ac:dyDescent="0.2">
      <c r="B290" s="290"/>
      <c r="C290" s="289"/>
      <c r="F290" s="280">
        <v>225</v>
      </c>
      <c r="G290" s="285" t="s">
        <v>2494</v>
      </c>
      <c r="H290" s="285"/>
      <c r="I290" s="285"/>
      <c r="J290" s="279"/>
    </row>
    <row r="291" spans="2:10" x14ac:dyDescent="0.2">
      <c r="B291" s="290"/>
      <c r="C291" s="289"/>
      <c r="F291" s="282">
        <v>200</v>
      </c>
      <c r="G291" s="285" t="s">
        <v>2494</v>
      </c>
      <c r="H291" s="285"/>
      <c r="I291" s="285"/>
      <c r="J291" s="279"/>
    </row>
    <row r="292" spans="2:10" x14ac:dyDescent="0.2">
      <c r="B292" s="290"/>
      <c r="C292" s="289"/>
      <c r="F292" s="280">
        <v>1763.83</v>
      </c>
      <c r="G292" s="285" t="s">
        <v>2493</v>
      </c>
      <c r="H292" s="285"/>
      <c r="I292" s="285"/>
      <c r="J292" s="279"/>
    </row>
    <row r="293" spans="2:10" x14ac:dyDescent="0.2">
      <c r="B293" s="290"/>
      <c r="C293" s="289"/>
      <c r="F293" s="280">
        <v>5011.2</v>
      </c>
      <c r="G293" s="285" t="s">
        <v>2492</v>
      </c>
      <c r="H293" s="285"/>
      <c r="I293" s="285"/>
      <c r="J293" s="279"/>
    </row>
    <row r="294" spans="2:10" x14ac:dyDescent="0.2">
      <c r="B294" s="290"/>
      <c r="C294" s="289"/>
      <c r="F294" s="280">
        <v>4113.08</v>
      </c>
      <c r="G294" s="285"/>
      <c r="H294" s="285"/>
      <c r="I294" s="285"/>
      <c r="J294" s="279"/>
    </row>
    <row r="295" spans="2:10" x14ac:dyDescent="0.2">
      <c r="B295" s="290"/>
      <c r="C295" s="289"/>
      <c r="F295" s="280">
        <v>7392</v>
      </c>
      <c r="G295" s="285" t="s">
        <v>2491</v>
      </c>
      <c r="H295" s="285"/>
      <c r="I295" s="285"/>
      <c r="J295" s="279"/>
    </row>
    <row r="296" spans="2:10" x14ac:dyDescent="0.2">
      <c r="B296" s="290"/>
      <c r="C296" s="289"/>
      <c r="F296" s="280">
        <v>800</v>
      </c>
      <c r="G296" s="285" t="s">
        <v>2490</v>
      </c>
      <c r="H296" s="285"/>
      <c r="I296" s="285"/>
      <c r="J296" s="279"/>
    </row>
    <row r="297" spans="2:10" x14ac:dyDescent="0.2">
      <c r="B297" s="290"/>
      <c r="C297" s="289"/>
      <c r="F297" s="280">
        <v>5539.23</v>
      </c>
      <c r="G297" s="285" t="s">
        <v>2489</v>
      </c>
      <c r="H297" s="285"/>
      <c r="I297" s="285"/>
      <c r="J297" s="279"/>
    </row>
    <row r="298" spans="2:10" x14ac:dyDescent="0.2">
      <c r="B298" s="290"/>
      <c r="C298" s="289"/>
      <c r="F298" s="280">
        <v>4206.59</v>
      </c>
      <c r="G298" s="285" t="s">
        <v>2488</v>
      </c>
      <c r="H298" s="285"/>
      <c r="I298" s="285"/>
      <c r="J298" s="279"/>
    </row>
    <row r="299" spans="2:10" x14ac:dyDescent="0.2">
      <c r="B299" s="290"/>
      <c r="C299" s="289"/>
      <c r="F299" s="280">
        <v>3668.28</v>
      </c>
      <c r="G299" s="285" t="s">
        <v>2487</v>
      </c>
      <c r="H299" s="285"/>
      <c r="I299" s="285"/>
      <c r="J299" s="279"/>
    </row>
    <row r="300" spans="2:10" x14ac:dyDescent="0.2">
      <c r="B300" s="290"/>
      <c r="C300" s="289"/>
      <c r="F300" s="280">
        <v>1681.3</v>
      </c>
      <c r="G300" s="285" t="s">
        <v>2486</v>
      </c>
      <c r="H300" s="285"/>
      <c r="I300" s="285"/>
      <c r="J300" s="279"/>
    </row>
    <row r="301" spans="2:10" x14ac:dyDescent="0.2">
      <c r="B301" s="290"/>
      <c r="C301" s="289"/>
      <c r="F301" s="280">
        <v>1549.79</v>
      </c>
      <c r="G301" s="285" t="s">
        <v>2485</v>
      </c>
      <c r="H301" s="285"/>
      <c r="I301" s="285"/>
      <c r="J301" s="279"/>
    </row>
    <row r="302" spans="2:10" x14ac:dyDescent="0.2">
      <c r="B302" s="290"/>
      <c r="C302" s="289"/>
      <c r="F302" s="280">
        <v>4574.93</v>
      </c>
      <c r="G302" s="285" t="s">
        <v>2484</v>
      </c>
      <c r="H302" s="285"/>
      <c r="I302" s="285"/>
      <c r="J302" s="279"/>
    </row>
    <row r="303" spans="2:10" x14ac:dyDescent="0.2">
      <c r="B303" s="290"/>
      <c r="C303" s="289"/>
      <c r="F303" s="280">
        <v>5283.8</v>
      </c>
      <c r="G303" s="285" t="s">
        <v>2483</v>
      </c>
      <c r="H303" s="285"/>
      <c r="I303" s="285"/>
      <c r="J303" s="279"/>
    </row>
    <row r="304" spans="2:10" x14ac:dyDescent="0.2">
      <c r="B304" s="290"/>
      <c r="C304" s="289"/>
      <c r="F304" s="280">
        <v>2757.98</v>
      </c>
      <c r="G304" s="285" t="s">
        <v>2482</v>
      </c>
      <c r="H304" s="285"/>
      <c r="I304" s="285"/>
      <c r="J304" s="279"/>
    </row>
    <row r="305" spans="2:10" x14ac:dyDescent="0.2">
      <c r="B305" s="290"/>
      <c r="C305" s="289"/>
      <c r="F305" s="280">
        <v>3460.51</v>
      </c>
      <c r="G305" s="285" t="s">
        <v>2481</v>
      </c>
      <c r="H305" s="285"/>
      <c r="I305" s="285"/>
      <c r="J305" s="279"/>
    </row>
    <row r="306" spans="2:10" x14ac:dyDescent="0.2">
      <c r="B306" s="290"/>
      <c r="C306" s="289"/>
      <c r="F306" s="280">
        <v>7418.7</v>
      </c>
      <c r="G306" s="285" t="s">
        <v>2480</v>
      </c>
      <c r="H306" s="285"/>
      <c r="I306" s="285"/>
      <c r="J306" s="279"/>
    </row>
    <row r="307" spans="2:10" x14ac:dyDescent="0.2">
      <c r="B307" s="290"/>
      <c r="C307" s="289"/>
      <c r="F307" s="280">
        <v>10858.76</v>
      </c>
      <c r="G307" s="285" t="s">
        <v>2479</v>
      </c>
      <c r="H307" s="285"/>
      <c r="I307" s="285"/>
      <c r="J307" s="279"/>
    </row>
    <row r="308" spans="2:10" x14ac:dyDescent="0.2">
      <c r="B308" s="290"/>
      <c r="C308" s="289"/>
      <c r="F308" s="280">
        <v>43535</v>
      </c>
      <c r="G308" s="285" t="s">
        <v>2478</v>
      </c>
      <c r="H308" s="285"/>
      <c r="I308" s="285"/>
      <c r="J308" s="279"/>
    </row>
    <row r="309" spans="2:10" x14ac:dyDescent="0.2">
      <c r="B309" s="290"/>
      <c r="C309" s="289"/>
      <c r="F309" s="280">
        <v>34196.239999999998</v>
      </c>
      <c r="G309" s="285"/>
      <c r="H309" s="285"/>
      <c r="I309" s="285"/>
      <c r="J309" s="279"/>
    </row>
    <row r="310" spans="2:10" x14ac:dyDescent="0.2">
      <c r="B310" s="290"/>
      <c r="C310" s="289"/>
      <c r="F310" s="280">
        <v>6984.3</v>
      </c>
      <c r="G310" s="285" t="s">
        <v>2477</v>
      </c>
      <c r="H310" s="285"/>
      <c r="I310" s="285"/>
      <c r="J310" s="279"/>
    </row>
    <row r="311" spans="2:10" x14ac:dyDescent="0.2">
      <c r="B311" s="290"/>
      <c r="C311" s="289"/>
      <c r="F311" s="280">
        <v>3806.08</v>
      </c>
      <c r="G311" s="285" t="s">
        <v>2476</v>
      </c>
      <c r="H311" s="285"/>
      <c r="I311" s="285"/>
      <c r="J311" s="279"/>
    </row>
    <row r="312" spans="2:10" x14ac:dyDescent="0.2">
      <c r="B312" s="290"/>
      <c r="C312" s="289"/>
      <c r="F312" s="280">
        <v>25703.68</v>
      </c>
      <c r="G312" s="285"/>
      <c r="H312" s="285"/>
      <c r="I312" s="285"/>
      <c r="J312" s="279"/>
    </row>
    <row r="313" spans="2:10" x14ac:dyDescent="0.2">
      <c r="B313" s="290"/>
      <c r="C313" s="289"/>
      <c r="F313" s="280">
        <v>2724.14</v>
      </c>
      <c r="G313" s="285" t="s">
        <v>2475</v>
      </c>
      <c r="H313" s="285"/>
      <c r="I313" s="285"/>
      <c r="J313" s="279"/>
    </row>
    <row r="314" spans="2:10" x14ac:dyDescent="0.2">
      <c r="B314" s="290"/>
      <c r="C314" s="289"/>
      <c r="F314" s="280">
        <v>57738.39</v>
      </c>
      <c r="G314" s="285" t="s">
        <v>2474</v>
      </c>
      <c r="H314" s="285"/>
      <c r="I314" s="285"/>
      <c r="J314" s="279"/>
    </row>
    <row r="315" spans="2:10" x14ac:dyDescent="0.2">
      <c r="B315" s="290"/>
      <c r="C315" s="289"/>
      <c r="F315" s="280">
        <v>3900.03</v>
      </c>
      <c r="G315" s="285" t="s">
        <v>2473</v>
      </c>
      <c r="H315" s="285"/>
      <c r="I315" s="285"/>
      <c r="J315" s="279"/>
    </row>
    <row r="316" spans="2:10" x14ac:dyDescent="0.2">
      <c r="B316" s="290"/>
      <c r="C316" s="289"/>
      <c r="F316" s="280">
        <v>337</v>
      </c>
      <c r="G316" s="285" t="s">
        <v>2472</v>
      </c>
      <c r="H316" s="285"/>
      <c r="I316" s="285"/>
      <c r="J316" s="279"/>
    </row>
    <row r="317" spans="2:10" x14ac:dyDescent="0.2">
      <c r="B317" s="290"/>
      <c r="C317" s="289"/>
      <c r="F317" s="280">
        <v>5530.37</v>
      </c>
      <c r="G317" s="285" t="s">
        <v>2471</v>
      </c>
      <c r="H317" s="285"/>
      <c r="I317" s="285"/>
      <c r="J317" s="279"/>
    </row>
    <row r="318" spans="2:10" x14ac:dyDescent="0.2">
      <c r="B318" s="290"/>
      <c r="C318" s="289"/>
      <c r="F318" s="280">
        <v>15732.28</v>
      </c>
      <c r="G318" s="285" t="s">
        <v>2470</v>
      </c>
      <c r="H318" s="285"/>
      <c r="I318" s="285"/>
      <c r="J318" s="279"/>
    </row>
    <row r="319" spans="2:10" x14ac:dyDescent="0.2">
      <c r="B319" s="290"/>
      <c r="C319" s="289"/>
      <c r="F319" s="280">
        <v>2552.91</v>
      </c>
      <c r="G319" s="285"/>
      <c r="H319" s="285"/>
      <c r="I319" s="285"/>
      <c r="J319" s="279"/>
    </row>
    <row r="320" spans="2:10" x14ac:dyDescent="0.2">
      <c r="B320" s="290"/>
      <c r="C320" s="289"/>
      <c r="F320" s="280">
        <v>2113.52</v>
      </c>
      <c r="G320" s="285"/>
      <c r="H320" s="285"/>
      <c r="I320" s="285"/>
      <c r="J320" s="279"/>
    </row>
    <row r="321" spans="2:10" x14ac:dyDescent="0.2">
      <c r="B321" s="290"/>
      <c r="C321" s="289"/>
      <c r="F321" s="280">
        <v>8491.99</v>
      </c>
      <c r="G321" s="285" t="s">
        <v>2469</v>
      </c>
      <c r="H321" s="285"/>
      <c r="I321" s="285"/>
      <c r="J321" s="279"/>
    </row>
    <row r="322" spans="2:10" x14ac:dyDescent="0.2">
      <c r="B322" s="290"/>
      <c r="C322" s="289"/>
      <c r="F322" s="280">
        <v>150193.54999999999</v>
      </c>
      <c r="G322" s="285" t="s">
        <v>2468</v>
      </c>
      <c r="H322" s="285"/>
      <c r="I322" s="285"/>
    </row>
    <row r="323" spans="2:10" x14ac:dyDescent="0.2">
      <c r="B323" s="290"/>
      <c r="C323" s="289"/>
      <c r="F323" s="280">
        <v>2006.74</v>
      </c>
      <c r="G323" s="285" t="s">
        <v>2467</v>
      </c>
      <c r="H323" s="285"/>
      <c r="I323" s="285"/>
    </row>
    <row r="324" spans="2:10" x14ac:dyDescent="0.2">
      <c r="B324" s="290"/>
      <c r="C324" s="289"/>
      <c r="F324" s="280">
        <v>4554.62</v>
      </c>
      <c r="G324" s="285" t="s">
        <v>2466</v>
      </c>
      <c r="H324" s="285"/>
      <c r="I324" s="285"/>
    </row>
    <row r="325" spans="2:10" x14ac:dyDescent="0.2">
      <c r="B325" s="290"/>
      <c r="C325" s="289"/>
      <c r="F325" s="280">
        <v>55287.98</v>
      </c>
      <c r="G325" s="285" t="s">
        <v>2465</v>
      </c>
      <c r="H325" s="285"/>
      <c r="I325" s="285"/>
    </row>
    <row r="326" spans="2:10" x14ac:dyDescent="0.2">
      <c r="B326" s="290"/>
      <c r="C326" s="289"/>
      <c r="F326" s="280">
        <v>8504.77</v>
      </c>
      <c r="G326" s="285" t="s">
        <v>2464</v>
      </c>
      <c r="H326" s="285"/>
      <c r="I326" s="285"/>
    </row>
    <row r="327" spans="2:10" x14ac:dyDescent="0.2">
      <c r="B327" s="290"/>
      <c r="C327" s="289"/>
      <c r="F327" s="280">
        <v>75752.42</v>
      </c>
      <c r="G327" s="285" t="s">
        <v>2463</v>
      </c>
      <c r="H327" s="285"/>
      <c r="I327" s="285"/>
    </row>
    <row r="328" spans="2:10" x14ac:dyDescent="0.2">
      <c r="B328" s="290"/>
      <c r="C328" s="289"/>
      <c r="F328" s="280">
        <v>50494.8</v>
      </c>
      <c r="G328" s="285" t="s">
        <v>2462</v>
      </c>
      <c r="H328" s="285"/>
      <c r="I328" s="285"/>
    </row>
    <row r="329" spans="2:10" x14ac:dyDescent="0.2">
      <c r="B329" s="290"/>
      <c r="C329" s="289"/>
      <c r="F329" s="280">
        <v>11000</v>
      </c>
      <c r="G329" s="285" t="s">
        <v>2461</v>
      </c>
      <c r="H329" s="285"/>
      <c r="I329" s="285"/>
    </row>
    <row r="330" spans="2:10" x14ac:dyDescent="0.2">
      <c r="B330" s="290"/>
      <c r="C330" s="289"/>
      <c r="F330" s="280">
        <v>3500</v>
      </c>
      <c r="G330" s="285"/>
      <c r="H330" s="285"/>
      <c r="I330" s="285"/>
    </row>
    <row r="331" spans="2:10" x14ac:dyDescent="0.2">
      <c r="B331" s="290"/>
      <c r="C331" s="289"/>
      <c r="F331" s="280">
        <v>3500</v>
      </c>
      <c r="G331" s="285"/>
      <c r="H331" s="285"/>
      <c r="I331" s="285"/>
    </row>
    <row r="332" spans="2:10" x14ac:dyDescent="0.2">
      <c r="B332" s="290"/>
      <c r="C332" s="289"/>
      <c r="F332" s="280">
        <v>12167.18</v>
      </c>
      <c r="G332" s="285" t="s">
        <v>2460</v>
      </c>
      <c r="H332" s="285"/>
      <c r="I332" s="285"/>
    </row>
    <row r="333" spans="2:10" x14ac:dyDescent="0.2">
      <c r="B333" s="290"/>
      <c r="C333" s="289"/>
      <c r="F333" s="280">
        <v>9851.17</v>
      </c>
      <c r="G333" s="285" t="s">
        <v>2459</v>
      </c>
      <c r="H333" s="285"/>
      <c r="I333" s="285"/>
    </row>
    <row r="334" spans="2:10" x14ac:dyDescent="0.2">
      <c r="B334" s="290"/>
      <c r="C334" s="289"/>
      <c r="F334" s="280">
        <v>8120</v>
      </c>
      <c r="G334" s="285" t="s">
        <v>2458</v>
      </c>
      <c r="H334" s="285"/>
      <c r="I334" s="285"/>
    </row>
    <row r="335" spans="2:10" x14ac:dyDescent="0.2">
      <c r="B335" s="290"/>
      <c r="C335" s="289"/>
      <c r="F335" s="280">
        <v>5100.26</v>
      </c>
      <c r="G335" s="285" t="s">
        <v>2457</v>
      </c>
      <c r="H335" s="285"/>
      <c r="I335" s="285"/>
    </row>
    <row r="336" spans="2:10" x14ac:dyDescent="0.2">
      <c r="B336" s="290"/>
      <c r="C336" s="289"/>
      <c r="F336" s="280">
        <v>61693.54</v>
      </c>
      <c r="G336" s="285"/>
      <c r="H336" s="285"/>
      <c r="I336" s="285"/>
    </row>
    <row r="337" spans="2:9" x14ac:dyDescent="0.2">
      <c r="B337" s="290"/>
      <c r="C337" s="289"/>
      <c r="F337" s="280">
        <v>20372</v>
      </c>
      <c r="G337" s="285"/>
      <c r="H337" s="285"/>
      <c r="I337" s="285"/>
    </row>
    <row r="338" spans="2:9" x14ac:dyDescent="0.2">
      <c r="B338" s="290"/>
      <c r="C338" s="289"/>
      <c r="F338" s="280">
        <v>37068.300000000003</v>
      </c>
      <c r="G338" s="285" t="s">
        <v>2456</v>
      </c>
      <c r="H338" s="285"/>
      <c r="I338" s="285"/>
    </row>
    <row r="339" spans="2:9" x14ac:dyDescent="0.2">
      <c r="B339" s="290"/>
      <c r="C339" s="289"/>
      <c r="F339" s="280">
        <v>30910.43</v>
      </c>
      <c r="G339" s="285"/>
      <c r="H339" s="285"/>
      <c r="I339" s="285"/>
    </row>
    <row r="340" spans="2:9" x14ac:dyDescent="0.2">
      <c r="B340" s="290"/>
      <c r="C340" s="289"/>
      <c r="F340" s="280">
        <v>37068.300000000003</v>
      </c>
      <c r="G340" s="285"/>
      <c r="H340" s="285"/>
      <c r="I340" s="285"/>
    </row>
    <row r="341" spans="2:9" x14ac:dyDescent="0.2">
      <c r="B341" s="290"/>
      <c r="C341" s="289"/>
      <c r="F341" s="280">
        <v>30910.43</v>
      </c>
      <c r="G341" s="285"/>
      <c r="H341" s="285"/>
      <c r="I341" s="285"/>
    </row>
    <row r="342" spans="2:9" x14ac:dyDescent="0.2">
      <c r="B342" s="290"/>
      <c r="C342" s="289"/>
      <c r="F342" s="280">
        <v>136770.53</v>
      </c>
      <c r="G342" s="285"/>
      <c r="H342" s="285"/>
      <c r="I342" s="285"/>
    </row>
    <row r="343" spans="2:9" x14ac:dyDescent="0.2">
      <c r="B343" s="290"/>
      <c r="C343" s="289"/>
      <c r="F343" s="280">
        <v>57540.34</v>
      </c>
      <c r="G343" s="285"/>
      <c r="H343" s="285"/>
      <c r="I343" s="285"/>
    </row>
    <row r="344" spans="2:9" x14ac:dyDescent="0.2">
      <c r="B344" s="290"/>
      <c r="C344" s="289"/>
      <c r="F344" s="280">
        <v>22018.19</v>
      </c>
      <c r="G344" s="285"/>
      <c r="H344" s="285"/>
      <c r="I344" s="285"/>
    </row>
    <row r="345" spans="2:9" x14ac:dyDescent="0.2">
      <c r="B345" s="290"/>
      <c r="C345" s="289"/>
      <c r="F345" s="280">
        <v>52457.52</v>
      </c>
      <c r="G345" s="285"/>
      <c r="H345" s="285"/>
      <c r="I345" s="285"/>
    </row>
    <row r="346" spans="2:9" x14ac:dyDescent="0.2">
      <c r="B346" s="290"/>
      <c r="C346" s="289"/>
      <c r="F346" s="280">
        <v>20197.82</v>
      </c>
      <c r="G346" s="285"/>
      <c r="H346" s="285"/>
      <c r="I346" s="285"/>
    </row>
    <row r="347" spans="2:9" x14ac:dyDescent="0.2">
      <c r="B347" s="290"/>
      <c r="C347" s="289"/>
      <c r="F347" s="280">
        <v>2415.13</v>
      </c>
      <c r="G347" s="285" t="s">
        <v>2455</v>
      </c>
      <c r="H347" s="285"/>
      <c r="I347" s="285"/>
    </row>
    <row r="348" spans="2:9" x14ac:dyDescent="0.2">
      <c r="B348" s="290"/>
      <c r="C348" s="289"/>
      <c r="F348" s="280">
        <v>2245.4899999999998</v>
      </c>
      <c r="G348" s="285" t="s">
        <v>2454</v>
      </c>
      <c r="H348" s="285"/>
      <c r="I348" s="285"/>
    </row>
    <row r="349" spans="2:9" x14ac:dyDescent="0.2">
      <c r="B349" s="290"/>
      <c r="C349" s="289"/>
      <c r="F349" s="280">
        <v>4986.67</v>
      </c>
      <c r="G349" s="285" t="s">
        <v>2453</v>
      </c>
      <c r="H349" s="285"/>
      <c r="I349" s="285"/>
    </row>
    <row r="350" spans="2:9" x14ac:dyDescent="0.2">
      <c r="B350" s="290"/>
      <c r="C350" s="289"/>
      <c r="F350" s="280">
        <v>17800</v>
      </c>
      <c r="G350" s="285" t="s">
        <v>2452</v>
      </c>
      <c r="H350" s="285"/>
      <c r="I350" s="285"/>
    </row>
    <row r="351" spans="2:9" x14ac:dyDescent="0.2">
      <c r="B351" s="290"/>
      <c r="C351" s="289"/>
      <c r="F351" s="280">
        <v>110504.59</v>
      </c>
      <c r="G351" s="285"/>
      <c r="H351" s="285"/>
      <c r="I351" s="285"/>
    </row>
    <row r="352" spans="2:9" x14ac:dyDescent="0.2">
      <c r="B352" s="290"/>
      <c r="C352" s="289"/>
      <c r="F352" s="280">
        <v>74579.649999999994</v>
      </c>
      <c r="G352" s="285" t="s">
        <v>2451</v>
      </c>
      <c r="H352" s="285"/>
      <c r="I352" s="285"/>
    </row>
    <row r="353" spans="2:9" x14ac:dyDescent="0.2">
      <c r="B353" s="290"/>
      <c r="C353" s="289"/>
      <c r="F353" s="280">
        <v>10000</v>
      </c>
      <c r="G353" s="285" t="s">
        <v>2450</v>
      </c>
      <c r="H353" s="285"/>
      <c r="I353" s="285"/>
    </row>
    <row r="354" spans="2:9" x14ac:dyDescent="0.2">
      <c r="B354" s="290"/>
      <c r="C354" s="289"/>
      <c r="F354" s="280">
        <v>71269.37</v>
      </c>
      <c r="G354" s="285"/>
      <c r="H354" s="285"/>
      <c r="I354" s="285"/>
    </row>
    <row r="355" spans="2:9" x14ac:dyDescent="0.2">
      <c r="B355" s="290"/>
      <c r="C355" s="289"/>
      <c r="F355" s="280">
        <v>176533.87</v>
      </c>
      <c r="G355" s="285"/>
      <c r="H355" s="285"/>
      <c r="I355" s="285"/>
    </row>
    <row r="356" spans="2:9" x14ac:dyDescent="0.2">
      <c r="B356" s="290"/>
      <c r="C356" s="289"/>
      <c r="F356" s="280">
        <v>13592.58</v>
      </c>
      <c r="G356" s="285" t="s">
        <v>2449</v>
      </c>
      <c r="H356" s="285"/>
      <c r="I356" s="285"/>
    </row>
    <row r="357" spans="2:9" x14ac:dyDescent="0.2">
      <c r="B357" s="290"/>
      <c r="C357" s="289"/>
      <c r="F357" s="280">
        <v>12558.62</v>
      </c>
      <c r="G357" s="285" t="s">
        <v>2448</v>
      </c>
      <c r="H357" s="285"/>
      <c r="I357" s="285"/>
    </row>
    <row r="358" spans="2:9" x14ac:dyDescent="0.2">
      <c r="B358" s="290"/>
      <c r="C358" s="289"/>
      <c r="F358" s="280">
        <v>123586.87</v>
      </c>
      <c r="G358" s="285" t="s">
        <v>2447</v>
      </c>
      <c r="H358" s="285"/>
      <c r="I358" s="285"/>
    </row>
    <row r="359" spans="2:9" x14ac:dyDescent="0.2">
      <c r="B359" s="290"/>
      <c r="C359" s="289"/>
      <c r="F359" s="280">
        <v>3523.81</v>
      </c>
      <c r="G359" s="285" t="s">
        <v>2446</v>
      </c>
      <c r="H359" s="285"/>
      <c r="I359" s="285"/>
    </row>
    <row r="360" spans="2:9" x14ac:dyDescent="0.2">
      <c r="B360" s="290"/>
      <c r="C360" s="289"/>
      <c r="F360" s="280">
        <v>8877.99</v>
      </c>
      <c r="G360" s="285" t="s">
        <v>2445</v>
      </c>
      <c r="H360" s="285"/>
      <c r="I360" s="285"/>
    </row>
    <row r="361" spans="2:9" x14ac:dyDescent="0.2">
      <c r="B361" s="290"/>
      <c r="C361" s="289"/>
      <c r="F361" s="280">
        <v>14957.01</v>
      </c>
      <c r="G361" s="285" t="s">
        <v>2444</v>
      </c>
      <c r="H361" s="285"/>
      <c r="I361" s="285"/>
    </row>
    <row r="362" spans="2:9" x14ac:dyDescent="0.2">
      <c r="B362" s="290"/>
      <c r="C362" s="289"/>
      <c r="F362" s="280">
        <v>75579.460000000006</v>
      </c>
      <c r="G362" s="285" t="s">
        <v>2443</v>
      </c>
      <c r="H362" s="285"/>
      <c r="I362" s="285"/>
    </row>
    <row r="363" spans="2:9" x14ac:dyDescent="0.2">
      <c r="B363" s="290"/>
      <c r="C363" s="289"/>
      <c r="F363" s="280">
        <v>39879.93</v>
      </c>
      <c r="G363" s="285" t="s">
        <v>2442</v>
      </c>
      <c r="H363" s="285"/>
      <c r="I363" s="285"/>
    </row>
    <row r="364" spans="2:9" x14ac:dyDescent="0.2">
      <c r="B364" s="290"/>
      <c r="C364" s="289"/>
      <c r="F364" s="280">
        <v>28000</v>
      </c>
      <c r="G364" s="285" t="s">
        <v>2441</v>
      </c>
      <c r="H364" s="285"/>
      <c r="I364" s="285"/>
    </row>
    <row r="365" spans="2:9" x14ac:dyDescent="0.2">
      <c r="B365" s="290"/>
      <c r="C365" s="289"/>
      <c r="F365" s="280">
        <v>20400</v>
      </c>
      <c r="G365" s="285" t="s">
        <v>2440</v>
      </c>
      <c r="H365" s="285"/>
      <c r="I365" s="285"/>
    </row>
    <row r="366" spans="2:9" x14ac:dyDescent="0.2">
      <c r="B366" s="290"/>
      <c r="C366" s="289"/>
      <c r="F366" s="280">
        <v>3798.8</v>
      </c>
      <c r="G366" s="285" t="s">
        <v>2439</v>
      </c>
      <c r="H366" s="285"/>
      <c r="I366" s="285"/>
    </row>
    <row r="367" spans="2:9" x14ac:dyDescent="0.2">
      <c r="B367" s="290"/>
      <c r="C367" s="289"/>
      <c r="F367" s="280">
        <v>19242.97</v>
      </c>
      <c r="G367" s="285" t="s">
        <v>2438</v>
      </c>
      <c r="H367" s="285"/>
      <c r="I367" s="285"/>
    </row>
    <row r="368" spans="2:9" x14ac:dyDescent="0.2">
      <c r="B368" s="290"/>
      <c r="C368" s="289"/>
      <c r="G368" s="285"/>
      <c r="H368" s="285"/>
      <c r="I368" s="285"/>
    </row>
    <row r="369" spans="2:9" x14ac:dyDescent="0.2">
      <c r="B369" s="290"/>
      <c r="C369" s="289"/>
      <c r="G369" s="285"/>
      <c r="H369" s="285"/>
      <c r="I369" s="285"/>
    </row>
    <row r="370" spans="2:9" x14ac:dyDescent="0.2">
      <c r="B370" s="290"/>
      <c r="C370" s="289"/>
      <c r="G370" s="285"/>
      <c r="H370" s="285"/>
      <c r="I370" s="285"/>
    </row>
    <row r="371" spans="2:9" x14ac:dyDescent="0.2">
      <c r="B371" s="290"/>
      <c r="C371" s="289"/>
      <c r="G371" s="285"/>
      <c r="H371" s="285"/>
      <c r="I371" s="285"/>
    </row>
    <row r="372" spans="2:9" x14ac:dyDescent="0.2">
      <c r="B372" s="290"/>
      <c r="C372" s="289"/>
      <c r="G372" s="285"/>
      <c r="H372" s="285"/>
      <c r="I372" s="285"/>
    </row>
    <row r="373" spans="2:9" x14ac:dyDescent="0.2">
      <c r="B373" s="290"/>
      <c r="C373" s="289"/>
      <c r="G373" s="285"/>
      <c r="H373" s="285"/>
      <c r="I373" s="285"/>
    </row>
    <row r="374" spans="2:9" x14ac:dyDescent="0.2">
      <c r="B374" s="290"/>
      <c r="C374" s="289"/>
      <c r="G374" s="285"/>
      <c r="H374" s="285"/>
      <c r="I374" s="285"/>
    </row>
    <row r="375" spans="2:9" x14ac:dyDescent="0.2">
      <c r="B375" s="290"/>
      <c r="C375" s="289"/>
      <c r="G375" s="285"/>
      <c r="H375" s="285"/>
      <c r="I375" s="285"/>
    </row>
    <row r="376" spans="2:9" x14ac:dyDescent="0.2">
      <c r="B376" s="290"/>
      <c r="C376" s="289"/>
      <c r="G376" s="285"/>
      <c r="H376" s="285"/>
      <c r="I376" s="285"/>
    </row>
    <row r="377" spans="2:9" x14ac:dyDescent="0.2">
      <c r="B377" s="290"/>
      <c r="C377" s="289"/>
      <c r="G377" s="285"/>
      <c r="H377" s="285"/>
      <c r="I377" s="285"/>
    </row>
    <row r="378" spans="2:9" x14ac:dyDescent="0.2">
      <c r="B378" s="290"/>
      <c r="C378" s="289"/>
      <c r="G378" s="285"/>
      <c r="H378" s="285"/>
      <c r="I378" s="285"/>
    </row>
    <row r="379" spans="2:9" x14ac:dyDescent="0.2">
      <c r="B379" s="290"/>
      <c r="C379" s="289"/>
      <c r="G379" s="285"/>
      <c r="H379" s="285"/>
      <c r="I379" s="285"/>
    </row>
    <row r="380" spans="2:9" x14ac:dyDescent="0.2">
      <c r="B380" s="290"/>
      <c r="C380" s="289"/>
      <c r="G380" s="285"/>
      <c r="H380" s="285"/>
      <c r="I380" s="285"/>
    </row>
    <row r="381" spans="2:9" x14ac:dyDescent="0.2">
      <c r="B381" s="290"/>
      <c r="C381" s="289"/>
      <c r="G381" s="285"/>
      <c r="H381" s="285"/>
      <c r="I381" s="285"/>
    </row>
    <row r="382" spans="2:9" x14ac:dyDescent="0.2">
      <c r="B382" s="290"/>
      <c r="C382" s="289"/>
      <c r="G382" s="285"/>
      <c r="H382" s="285"/>
      <c r="I382" s="285"/>
    </row>
    <row r="383" spans="2:9" x14ac:dyDescent="0.2">
      <c r="B383" s="290"/>
      <c r="C383" s="289"/>
      <c r="G383" s="285"/>
      <c r="H383" s="285"/>
      <c r="I383" s="285"/>
    </row>
    <row r="384" spans="2:9" x14ac:dyDescent="0.2">
      <c r="B384" s="290"/>
      <c r="C384" s="289"/>
      <c r="G384" s="285"/>
      <c r="H384" s="285"/>
      <c r="I384" s="285"/>
    </row>
    <row r="385" spans="2:9" x14ac:dyDescent="0.2">
      <c r="B385" s="290"/>
      <c r="C385" s="289"/>
      <c r="G385" s="285"/>
      <c r="H385" s="285"/>
      <c r="I385" s="285"/>
    </row>
    <row r="386" spans="2:9" x14ac:dyDescent="0.2">
      <c r="B386" s="290"/>
      <c r="C386" s="289"/>
      <c r="G386" s="285"/>
      <c r="H386" s="285"/>
      <c r="I386" s="285"/>
    </row>
    <row r="387" spans="2:9" x14ac:dyDescent="0.2">
      <c r="B387" s="290"/>
      <c r="C387" s="289"/>
      <c r="G387" s="285"/>
      <c r="H387" s="285"/>
      <c r="I387" s="285"/>
    </row>
    <row r="388" spans="2:9" x14ac:dyDescent="0.2">
      <c r="B388" s="290"/>
      <c r="C388" s="289"/>
      <c r="G388" s="285"/>
      <c r="H388" s="285"/>
      <c r="I388" s="285"/>
    </row>
    <row r="389" spans="2:9" x14ac:dyDescent="0.2">
      <c r="B389" s="290"/>
      <c r="C389" s="289"/>
      <c r="G389" s="285"/>
      <c r="H389" s="285"/>
      <c r="I389" s="285"/>
    </row>
    <row r="390" spans="2:9" x14ac:dyDescent="0.2">
      <c r="B390" s="290"/>
      <c r="C390" s="289"/>
      <c r="G390" s="285"/>
      <c r="H390" s="285"/>
      <c r="I390" s="285"/>
    </row>
    <row r="391" spans="2:9" x14ac:dyDescent="0.2">
      <c r="B391" s="290"/>
      <c r="C391" s="289"/>
      <c r="G391" s="285"/>
      <c r="H391" s="285"/>
      <c r="I391" s="285"/>
    </row>
    <row r="392" spans="2:9" x14ac:dyDescent="0.2">
      <c r="B392" s="290"/>
      <c r="C392" s="289"/>
      <c r="G392" s="285"/>
      <c r="H392" s="285"/>
      <c r="I392" s="285"/>
    </row>
    <row r="393" spans="2:9" x14ac:dyDescent="0.2">
      <c r="B393" s="290"/>
      <c r="C393" s="289"/>
      <c r="G393" s="285"/>
      <c r="H393" s="285"/>
      <c r="I393" s="285"/>
    </row>
    <row r="394" spans="2:9" x14ac:dyDescent="0.2">
      <c r="B394" s="290"/>
      <c r="C394" s="289"/>
      <c r="G394" s="285"/>
      <c r="H394" s="285"/>
      <c r="I394" s="285"/>
    </row>
    <row r="395" spans="2:9" x14ac:dyDescent="0.2">
      <c r="B395" s="290"/>
      <c r="C395" s="289"/>
      <c r="G395" s="285"/>
      <c r="H395" s="285"/>
      <c r="I395" s="285"/>
    </row>
    <row r="396" spans="2:9" x14ac:dyDescent="0.2">
      <c r="B396" s="290"/>
      <c r="C396" s="289"/>
      <c r="G396" s="285"/>
      <c r="H396" s="285"/>
      <c r="I396" s="285"/>
    </row>
    <row r="397" spans="2:9" x14ac:dyDescent="0.2">
      <c r="B397" s="290"/>
      <c r="C397" s="289"/>
      <c r="G397" s="285"/>
      <c r="H397" s="285"/>
      <c r="I397" s="285"/>
    </row>
    <row r="398" spans="2:9" x14ac:dyDescent="0.2">
      <c r="B398" s="290"/>
      <c r="C398" s="289"/>
      <c r="G398" s="285"/>
      <c r="H398" s="285"/>
      <c r="I398" s="285"/>
    </row>
    <row r="399" spans="2:9" x14ac:dyDescent="0.2">
      <c r="B399" s="290"/>
      <c r="C399" s="289"/>
      <c r="G399" s="285"/>
      <c r="H399" s="285"/>
      <c r="I399" s="285"/>
    </row>
    <row r="400" spans="2:9" x14ac:dyDescent="0.2">
      <c r="B400" s="290"/>
      <c r="C400" s="289"/>
      <c r="G400" s="285"/>
      <c r="H400" s="285"/>
      <c r="I400" s="285"/>
    </row>
    <row r="401" spans="2:9" x14ac:dyDescent="0.2">
      <c r="B401" s="290"/>
      <c r="C401" s="289"/>
      <c r="G401" s="285"/>
      <c r="H401" s="285"/>
      <c r="I401" s="285"/>
    </row>
    <row r="402" spans="2:9" x14ac:dyDescent="0.2">
      <c r="B402" s="290"/>
      <c r="C402" s="289"/>
      <c r="G402" s="285"/>
      <c r="H402" s="285"/>
      <c r="I402" s="285"/>
    </row>
    <row r="403" spans="2:9" x14ac:dyDescent="0.2">
      <c r="B403" s="290"/>
      <c r="C403" s="289"/>
      <c r="G403" s="285"/>
      <c r="H403" s="285"/>
      <c r="I403" s="285"/>
    </row>
    <row r="404" spans="2:9" x14ac:dyDescent="0.2">
      <c r="B404" s="290"/>
      <c r="C404" s="289"/>
      <c r="G404" s="285"/>
      <c r="H404" s="285"/>
      <c r="I404" s="285"/>
    </row>
    <row r="405" spans="2:9" x14ac:dyDescent="0.2">
      <c r="B405" s="290"/>
      <c r="C405" s="289"/>
      <c r="G405" s="285"/>
      <c r="H405" s="285"/>
      <c r="I405" s="285"/>
    </row>
    <row r="406" spans="2:9" x14ac:dyDescent="0.2">
      <c r="B406" s="290"/>
      <c r="C406" s="289"/>
      <c r="G406" s="285"/>
      <c r="H406" s="285"/>
      <c r="I406" s="285"/>
    </row>
    <row r="407" spans="2:9" x14ac:dyDescent="0.2">
      <c r="B407" s="290"/>
      <c r="C407" s="289"/>
      <c r="G407" s="285"/>
      <c r="H407" s="285"/>
      <c r="I407" s="285"/>
    </row>
    <row r="408" spans="2:9" x14ac:dyDescent="0.2">
      <c r="B408" s="290"/>
      <c r="C408" s="289"/>
      <c r="G408" s="285"/>
      <c r="H408" s="285"/>
      <c r="I408" s="285"/>
    </row>
    <row r="409" spans="2:9" x14ac:dyDescent="0.2">
      <c r="B409" s="290"/>
      <c r="C409" s="289"/>
      <c r="G409" s="285"/>
      <c r="H409" s="285"/>
      <c r="I409" s="285"/>
    </row>
    <row r="410" spans="2:9" x14ac:dyDescent="0.2">
      <c r="B410" s="290"/>
      <c r="C410" s="289"/>
      <c r="G410" s="285"/>
      <c r="H410" s="285"/>
      <c r="I410" s="285"/>
    </row>
    <row r="411" spans="2:9" x14ac:dyDescent="0.2">
      <c r="B411" s="290"/>
      <c r="C411" s="289"/>
      <c r="G411" s="285"/>
      <c r="H411" s="285"/>
      <c r="I411" s="285"/>
    </row>
    <row r="412" spans="2:9" x14ac:dyDescent="0.2">
      <c r="B412" s="290"/>
      <c r="C412" s="289"/>
      <c r="G412" s="285"/>
      <c r="H412" s="285"/>
      <c r="I412" s="285"/>
    </row>
    <row r="413" spans="2:9" x14ac:dyDescent="0.2">
      <c r="B413" s="290"/>
      <c r="C413" s="289"/>
      <c r="G413" s="285"/>
      <c r="H413" s="285"/>
      <c r="I413" s="285"/>
    </row>
    <row r="414" spans="2:9" x14ac:dyDescent="0.2">
      <c r="B414" s="290"/>
      <c r="C414" s="289"/>
      <c r="G414" s="285"/>
      <c r="H414" s="285"/>
      <c r="I414" s="285"/>
    </row>
    <row r="415" spans="2:9" x14ac:dyDescent="0.2">
      <c r="B415" s="290"/>
      <c r="C415" s="289"/>
      <c r="G415" s="285"/>
      <c r="H415" s="285"/>
      <c r="I415" s="285"/>
    </row>
    <row r="416" spans="2:9" x14ac:dyDescent="0.2">
      <c r="B416" s="290"/>
      <c r="C416" s="289"/>
      <c r="G416" s="285"/>
      <c r="H416" s="285"/>
      <c r="I416" s="285"/>
    </row>
    <row r="417" spans="2:9" x14ac:dyDescent="0.2">
      <c r="B417" s="290"/>
      <c r="C417" s="289"/>
      <c r="G417" s="285"/>
      <c r="H417" s="285"/>
      <c r="I417" s="285"/>
    </row>
    <row r="418" spans="2:9" x14ac:dyDescent="0.2">
      <c r="B418" s="290"/>
      <c r="C418" s="289"/>
      <c r="G418" s="285"/>
      <c r="H418" s="285"/>
      <c r="I418" s="285"/>
    </row>
    <row r="419" spans="2:9" x14ac:dyDescent="0.2">
      <c r="B419" s="290"/>
      <c r="C419" s="289"/>
      <c r="G419" s="285"/>
      <c r="H419" s="285"/>
      <c r="I419" s="285"/>
    </row>
    <row r="420" spans="2:9" x14ac:dyDescent="0.2">
      <c r="B420" s="290"/>
      <c r="C420" s="289"/>
      <c r="G420" s="285"/>
      <c r="H420" s="285"/>
      <c r="I420" s="285"/>
    </row>
    <row r="421" spans="2:9" x14ac:dyDescent="0.2">
      <c r="B421" s="290"/>
      <c r="C421" s="289"/>
      <c r="G421" s="285"/>
      <c r="H421" s="285"/>
      <c r="I421" s="285"/>
    </row>
    <row r="422" spans="2:9" x14ac:dyDescent="0.2">
      <c r="B422" s="290"/>
      <c r="C422" s="289"/>
      <c r="G422" s="285"/>
      <c r="H422" s="285"/>
      <c r="I422" s="285"/>
    </row>
    <row r="423" spans="2:9" x14ac:dyDescent="0.2">
      <c r="B423" s="290"/>
      <c r="C423" s="289"/>
      <c r="G423" s="285"/>
      <c r="H423" s="285"/>
      <c r="I423" s="285"/>
    </row>
    <row r="424" spans="2:9" x14ac:dyDescent="0.2">
      <c r="B424" s="290"/>
      <c r="C424" s="289"/>
      <c r="G424" s="285"/>
      <c r="H424" s="285"/>
      <c r="I424" s="285"/>
    </row>
    <row r="425" spans="2:9" x14ac:dyDescent="0.2">
      <c r="B425" s="290"/>
      <c r="C425" s="289"/>
      <c r="G425" s="285"/>
      <c r="H425" s="285"/>
      <c r="I425" s="285"/>
    </row>
    <row r="426" spans="2:9" x14ac:dyDescent="0.2">
      <c r="B426" s="290"/>
      <c r="C426" s="289"/>
      <c r="G426" s="285"/>
      <c r="H426" s="285"/>
      <c r="I426" s="285"/>
    </row>
    <row r="427" spans="2:9" x14ac:dyDescent="0.2">
      <c r="B427" s="290"/>
      <c r="C427" s="289"/>
      <c r="G427" s="285"/>
      <c r="H427" s="285"/>
      <c r="I427" s="285"/>
    </row>
    <row r="428" spans="2:9" x14ac:dyDescent="0.2">
      <c r="B428" s="290"/>
      <c r="C428" s="289"/>
      <c r="G428" s="285"/>
      <c r="H428" s="285"/>
      <c r="I428" s="285"/>
    </row>
    <row r="429" spans="2:9" x14ac:dyDescent="0.2">
      <c r="B429" s="290"/>
      <c r="C429" s="289"/>
      <c r="G429" s="285"/>
      <c r="H429" s="285"/>
      <c r="I429" s="285"/>
    </row>
    <row r="430" spans="2:9" x14ac:dyDescent="0.2">
      <c r="B430" s="290"/>
      <c r="C430" s="289"/>
      <c r="G430" s="285"/>
      <c r="H430" s="285"/>
      <c r="I430" s="285"/>
    </row>
    <row r="431" spans="2:9" x14ac:dyDescent="0.2">
      <c r="B431" s="290"/>
      <c r="C431" s="289"/>
      <c r="G431" s="285"/>
      <c r="H431" s="285"/>
      <c r="I431" s="285"/>
    </row>
    <row r="432" spans="2:9" x14ac:dyDescent="0.2">
      <c r="B432" s="290"/>
      <c r="C432" s="289"/>
      <c r="G432" s="285"/>
      <c r="H432" s="285"/>
      <c r="I432" s="285"/>
    </row>
    <row r="433" spans="2:9" x14ac:dyDescent="0.2">
      <c r="B433" s="290"/>
      <c r="C433" s="289"/>
      <c r="G433" s="285"/>
      <c r="H433" s="285"/>
      <c r="I433" s="285"/>
    </row>
    <row r="434" spans="2:9" x14ac:dyDescent="0.2">
      <c r="B434" s="290"/>
      <c r="C434" s="289"/>
      <c r="G434" s="285"/>
      <c r="H434" s="285"/>
      <c r="I434" s="285"/>
    </row>
    <row r="435" spans="2:9" x14ac:dyDescent="0.2">
      <c r="B435" s="290"/>
      <c r="C435" s="289"/>
      <c r="G435" s="285"/>
      <c r="H435" s="285"/>
      <c r="I435" s="285"/>
    </row>
    <row r="436" spans="2:9" x14ac:dyDescent="0.2">
      <c r="B436" s="290"/>
      <c r="C436" s="289"/>
      <c r="G436" s="285"/>
      <c r="H436" s="285"/>
      <c r="I436" s="285"/>
    </row>
    <row r="437" spans="2:9" x14ac:dyDescent="0.2">
      <c r="B437" s="290"/>
      <c r="C437" s="289"/>
      <c r="G437" s="285"/>
      <c r="H437" s="285"/>
      <c r="I437" s="285"/>
    </row>
    <row r="438" spans="2:9" x14ac:dyDescent="0.2">
      <c r="B438" s="290"/>
      <c r="C438" s="289"/>
      <c r="G438" s="285"/>
      <c r="H438" s="285"/>
      <c r="I438" s="285"/>
    </row>
    <row r="439" spans="2:9" x14ac:dyDescent="0.2">
      <c r="B439" s="290"/>
      <c r="C439" s="289"/>
      <c r="G439" s="285"/>
      <c r="H439" s="285"/>
      <c r="I439" s="285"/>
    </row>
    <row r="440" spans="2:9" x14ac:dyDescent="0.2">
      <c r="B440" s="290"/>
      <c r="C440" s="289"/>
      <c r="G440" s="285"/>
      <c r="H440" s="285"/>
      <c r="I440" s="285"/>
    </row>
    <row r="441" spans="2:9" x14ac:dyDescent="0.2">
      <c r="B441" s="290"/>
      <c r="C441" s="289"/>
      <c r="G441" s="285"/>
      <c r="H441" s="285"/>
      <c r="I441" s="285"/>
    </row>
    <row r="442" spans="2:9" x14ac:dyDescent="0.2">
      <c r="B442" s="290"/>
      <c r="C442" s="289"/>
      <c r="G442" s="285"/>
      <c r="H442" s="285"/>
      <c r="I442" s="285"/>
    </row>
    <row r="443" spans="2:9" x14ac:dyDescent="0.2">
      <c r="B443" s="290"/>
      <c r="C443" s="289"/>
      <c r="G443" s="285"/>
      <c r="H443" s="285"/>
      <c r="I443" s="285"/>
    </row>
    <row r="444" spans="2:9" x14ac:dyDescent="0.2">
      <c r="B444" s="290"/>
      <c r="C444" s="289"/>
      <c r="G444" s="285"/>
      <c r="H444" s="285"/>
      <c r="I444" s="285"/>
    </row>
    <row r="445" spans="2:9" x14ac:dyDescent="0.2">
      <c r="B445" s="290"/>
      <c r="C445" s="289"/>
      <c r="G445" s="285"/>
      <c r="H445" s="285"/>
      <c r="I445" s="285"/>
    </row>
    <row r="446" spans="2:9" x14ac:dyDescent="0.2">
      <c r="B446" s="290"/>
      <c r="C446" s="289"/>
      <c r="G446" s="285"/>
      <c r="H446" s="285"/>
      <c r="I446" s="285"/>
    </row>
    <row r="447" spans="2:9" x14ac:dyDescent="0.2">
      <c r="B447" s="290"/>
      <c r="C447" s="289"/>
      <c r="G447" s="285"/>
      <c r="H447" s="285"/>
      <c r="I447" s="285"/>
    </row>
    <row r="448" spans="2:9" x14ac:dyDescent="0.2">
      <c r="B448" s="290"/>
      <c r="C448" s="289"/>
      <c r="G448" s="285"/>
      <c r="H448" s="285"/>
      <c r="I448" s="285"/>
    </row>
    <row r="449" spans="2:9" x14ac:dyDescent="0.2">
      <c r="B449" s="290"/>
      <c r="C449" s="289"/>
      <c r="G449" s="285"/>
      <c r="H449" s="285"/>
      <c r="I449" s="285"/>
    </row>
    <row r="450" spans="2:9" x14ac:dyDescent="0.2">
      <c r="B450" s="290"/>
      <c r="C450" s="289"/>
      <c r="G450" s="285"/>
      <c r="H450" s="285"/>
      <c r="I450" s="285"/>
    </row>
    <row r="451" spans="2:9" x14ac:dyDescent="0.2">
      <c r="B451" s="290"/>
      <c r="C451" s="289"/>
      <c r="G451" s="285"/>
      <c r="H451" s="285"/>
      <c r="I451" s="285"/>
    </row>
    <row r="452" spans="2:9" x14ac:dyDescent="0.2">
      <c r="B452" s="290"/>
      <c r="C452" s="289"/>
      <c r="G452" s="285"/>
      <c r="H452" s="285"/>
      <c r="I452" s="285"/>
    </row>
    <row r="453" spans="2:9" x14ac:dyDescent="0.2">
      <c r="B453" s="290"/>
      <c r="C453" s="289"/>
      <c r="G453" s="285"/>
      <c r="H453" s="285"/>
      <c r="I453" s="285"/>
    </row>
    <row r="454" spans="2:9" x14ac:dyDescent="0.2">
      <c r="B454" s="290"/>
      <c r="C454" s="289"/>
      <c r="G454" s="285"/>
      <c r="H454" s="285"/>
      <c r="I454" s="285"/>
    </row>
    <row r="455" spans="2:9" x14ac:dyDescent="0.2">
      <c r="B455" s="290"/>
      <c r="C455" s="289"/>
      <c r="G455" s="285"/>
      <c r="H455" s="285"/>
      <c r="I455" s="285"/>
    </row>
    <row r="456" spans="2:9" x14ac:dyDescent="0.2">
      <c r="B456" s="290"/>
      <c r="C456" s="289"/>
      <c r="G456" s="285"/>
      <c r="H456" s="285"/>
      <c r="I456" s="285"/>
    </row>
    <row r="457" spans="2:9" x14ac:dyDescent="0.2">
      <c r="B457" s="290"/>
      <c r="C457" s="289"/>
      <c r="G457" s="285"/>
      <c r="H457" s="285"/>
      <c r="I457" s="285"/>
    </row>
    <row r="458" spans="2:9" x14ac:dyDescent="0.2">
      <c r="B458" s="290"/>
      <c r="C458" s="289"/>
      <c r="G458" s="285"/>
      <c r="H458" s="285"/>
      <c r="I458" s="285"/>
    </row>
    <row r="459" spans="2:9" x14ac:dyDescent="0.2">
      <c r="B459" s="290"/>
      <c r="C459" s="289"/>
      <c r="G459" s="285"/>
      <c r="H459" s="285"/>
      <c r="I459" s="285"/>
    </row>
    <row r="460" spans="2:9" x14ac:dyDescent="0.2">
      <c r="B460" s="290"/>
      <c r="C460" s="289"/>
      <c r="G460" s="285"/>
      <c r="H460" s="285"/>
      <c r="I460" s="285"/>
    </row>
    <row r="461" spans="2:9" x14ac:dyDescent="0.2">
      <c r="B461" s="290"/>
      <c r="C461" s="289"/>
      <c r="G461" s="285"/>
      <c r="H461" s="285"/>
      <c r="I461" s="285"/>
    </row>
    <row r="462" spans="2:9" x14ac:dyDescent="0.2">
      <c r="B462" s="290"/>
      <c r="C462" s="289"/>
      <c r="G462" s="285"/>
      <c r="H462" s="285"/>
      <c r="I462" s="285"/>
    </row>
    <row r="463" spans="2:9" x14ac:dyDescent="0.2">
      <c r="B463" s="290"/>
      <c r="C463" s="289"/>
      <c r="G463" s="285"/>
      <c r="H463" s="285"/>
      <c r="I463" s="285"/>
    </row>
    <row r="464" spans="2:9"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ht="15.75" customHeight="1" thickBot="1" x14ac:dyDescent="0.25">
      <c r="B548" s="290"/>
      <c r="C548" s="289"/>
      <c r="E548" s="292">
        <f>SUM(E9:E201)</f>
        <v>7954142.0299999984</v>
      </c>
      <c r="F548" s="291">
        <f>SUM(F8:F547)</f>
        <v>8166700.4299999923</v>
      </c>
      <c r="G548" s="286"/>
      <c r="H548" s="285"/>
      <c r="I548" s="285"/>
    </row>
    <row r="549" spans="2:9" ht="15.75" customHeight="1" thickTop="1" x14ac:dyDescent="0.25">
      <c r="B549" s="290"/>
      <c r="C549" s="289"/>
      <c r="E549" s="280">
        <f>F548-E548</f>
        <v>212558.39999999385</v>
      </c>
      <c r="F549" s="287"/>
      <c r="G549" s="286"/>
      <c r="H549" s="285"/>
      <c r="I549" s="285"/>
    </row>
    <row r="550" spans="2:9" ht="15.75" customHeight="1" x14ac:dyDescent="0.25">
      <c r="B550" s="290"/>
      <c r="C550" s="289"/>
      <c r="F550" s="287"/>
      <c r="G550" s="286"/>
      <c r="H550" s="280"/>
      <c r="I550" s="285"/>
    </row>
    <row r="551" spans="2:9" ht="15.75" customHeight="1" x14ac:dyDescent="0.25">
      <c r="B551" s="290"/>
      <c r="C551" s="289"/>
      <c r="F551" s="287"/>
      <c r="G551" s="286"/>
      <c r="H551" s="285"/>
      <c r="I551" s="285"/>
    </row>
    <row r="552" spans="2:9" ht="15.75" customHeight="1" x14ac:dyDescent="0.25">
      <c r="B552" s="278"/>
      <c r="C552" s="278"/>
      <c r="D552" s="283"/>
      <c r="F552" s="287"/>
      <c r="G552" s="286"/>
      <c r="H552" s="285"/>
      <c r="I552" s="285"/>
    </row>
    <row r="553" spans="2:9" ht="15.75" customHeight="1" x14ac:dyDescent="0.25">
      <c r="B553" s="278"/>
      <c r="C553" s="278"/>
      <c r="D553" s="283"/>
      <c r="F553" s="287"/>
      <c r="G553" s="286"/>
      <c r="H553" s="285"/>
      <c r="I553" s="285"/>
    </row>
    <row r="554" spans="2:9" ht="15.75" customHeight="1" x14ac:dyDescent="0.25">
      <c r="B554" s="278"/>
      <c r="C554" s="278"/>
      <c r="D554" s="288"/>
      <c r="F554" s="287"/>
      <c r="G554" s="286"/>
      <c r="H554" s="285"/>
      <c r="I554" s="285"/>
    </row>
    <row r="555" spans="2:9" ht="15.75" customHeight="1" x14ac:dyDescent="0.25">
      <c r="B555" s="278"/>
      <c r="C555" s="278"/>
      <c r="D555" s="283"/>
      <c r="F555" s="287"/>
      <c r="G555" s="286"/>
      <c r="H555" s="285"/>
      <c r="I555" s="285"/>
    </row>
    <row r="556" spans="2:9" ht="15.75" customHeight="1" x14ac:dyDescent="0.2">
      <c r="B556" s="278"/>
      <c r="C556" s="278"/>
      <c r="D556" s="283"/>
      <c r="G556" s="285"/>
      <c r="H556" s="285"/>
      <c r="I556" s="285"/>
    </row>
    <row r="557" spans="2:9" ht="15.75" customHeight="1" x14ac:dyDescent="0.2">
      <c r="B557" s="278"/>
      <c r="C557" s="278"/>
      <c r="D557" s="283"/>
      <c r="G557" s="285"/>
    </row>
    <row r="558" spans="2:9" ht="15.75" customHeight="1" x14ac:dyDescent="0.2">
      <c r="B558" s="278"/>
      <c r="C558" s="278"/>
      <c r="D558" s="283"/>
      <c r="G558" s="285"/>
    </row>
    <row r="559" spans="2:9" ht="15.75" customHeight="1" x14ac:dyDescent="0.2">
      <c r="B559" s="278"/>
      <c r="C559" s="278"/>
    </row>
    <row r="560" spans="2:9" ht="15.75" customHeight="1" x14ac:dyDescent="0.2">
      <c r="B560" s="278"/>
      <c r="C560" s="278"/>
      <c r="D560" s="283"/>
      <c r="G560" s="284"/>
    </row>
    <row r="561" spans="2:7" ht="15.75" customHeight="1" x14ac:dyDescent="0.2">
      <c r="B561" s="278"/>
      <c r="C561" s="278"/>
      <c r="D561" s="283"/>
    </row>
    <row r="562" spans="2:7" ht="15.75" customHeight="1" x14ac:dyDescent="0.2">
      <c r="B562" s="278"/>
      <c r="C562" s="278"/>
      <c r="D562" s="283"/>
    </row>
    <row r="563" spans="2:7" ht="15.75" customHeight="1" x14ac:dyDescent="0.2">
      <c r="B563" s="278"/>
      <c r="C563" s="278"/>
      <c r="D563" s="283"/>
    </row>
    <row r="564" spans="2:7" ht="15.75" customHeight="1" x14ac:dyDescent="0.2">
      <c r="B564" s="278"/>
      <c r="C564" s="278"/>
      <c r="D564" s="283"/>
    </row>
    <row r="565" spans="2:7" ht="15.75" customHeight="1" x14ac:dyDescent="0.2">
      <c r="B565" s="278"/>
      <c r="C565" s="278"/>
    </row>
    <row r="566" spans="2:7" ht="15.75" customHeight="1" x14ac:dyDescent="0.2">
      <c r="D566" s="283"/>
    </row>
    <row r="567" spans="2:7" ht="15.75" customHeight="1" x14ac:dyDescent="0.2">
      <c r="B567" s="278"/>
      <c r="C567" s="278"/>
      <c r="D567" s="283"/>
    </row>
    <row r="568" spans="2:7" ht="15.75" customHeight="1" x14ac:dyDescent="0.2">
      <c r="B568" s="278"/>
      <c r="C568" s="278"/>
      <c r="F568" s="282"/>
      <c r="G568" s="278"/>
    </row>
    <row r="569" spans="2:7" ht="15.75" customHeight="1" x14ac:dyDescent="0.2">
      <c r="F569" s="282"/>
      <c r="G569" s="278"/>
    </row>
    <row r="570" spans="2:7" ht="15.75" customHeight="1" x14ac:dyDescent="0.2"/>
    <row r="571" spans="2:7" ht="15.75" customHeight="1" x14ac:dyDescent="0.2"/>
    <row r="572" spans="2:7" ht="15.75" customHeight="1" x14ac:dyDescent="0.2"/>
    <row r="573" spans="2:7" ht="15.75" customHeight="1" x14ac:dyDescent="0.2"/>
    <row r="574" spans="2:7" ht="15.75" customHeight="1" x14ac:dyDescent="0.2"/>
    <row r="575" spans="2:7" ht="15.75" customHeight="1" x14ac:dyDescent="0.2"/>
    <row r="576" spans="2:7"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 customHeight="1" x14ac:dyDescent="0.2"/>
    <row r="629" ht="18" customHeight="1" x14ac:dyDescent="0.2"/>
    <row r="630" ht="18" customHeight="1" x14ac:dyDescent="0.2"/>
    <row r="631" ht="18" customHeight="1" x14ac:dyDescent="0.2"/>
    <row r="632" ht="18" customHeight="1" x14ac:dyDescent="0.2"/>
    <row r="633" ht="18"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9" ht="15.75" customHeight="1" x14ac:dyDescent="0.2"/>
    <row r="659" spans="1:208" s="279" customFormat="1" x14ac:dyDescent="0.2">
      <c r="A659" s="278"/>
      <c r="D659" s="281"/>
      <c r="E659" s="280"/>
      <c r="F659" s="280"/>
      <c r="H659" s="278"/>
      <c r="I659" s="278"/>
      <c r="J659" s="278"/>
      <c r="K659" s="278"/>
      <c r="L659" s="278"/>
      <c r="M659" s="278"/>
      <c r="N659" s="278"/>
      <c r="O659" s="278"/>
      <c r="P659" s="278"/>
      <c r="Q659" s="315"/>
      <c r="R659" s="315"/>
      <c r="S659" s="278"/>
      <c r="T659" s="278"/>
      <c r="U659" s="278"/>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8"/>
      <c r="AR659" s="278"/>
      <c r="AS659" s="278"/>
      <c r="AT659" s="278"/>
      <c r="AU659" s="278"/>
      <c r="AV659" s="278"/>
      <c r="AW659" s="278"/>
      <c r="AX659" s="278"/>
      <c r="AY659" s="278"/>
      <c r="AZ659" s="278"/>
      <c r="BA659" s="278"/>
      <c r="BB659" s="278"/>
      <c r="BC659" s="278"/>
      <c r="BD659" s="278"/>
      <c r="BE659" s="278"/>
      <c r="BF659" s="278"/>
      <c r="BG659" s="278"/>
      <c r="BH659" s="278"/>
      <c r="BI659" s="278"/>
      <c r="BJ659" s="278"/>
      <c r="BK659" s="278"/>
      <c r="BL659" s="278"/>
      <c r="BM659" s="278"/>
      <c r="BN659" s="278"/>
      <c r="BO659" s="278"/>
      <c r="BP659" s="278"/>
      <c r="BQ659" s="278"/>
      <c r="BR659" s="278"/>
      <c r="BS659" s="278"/>
      <c r="BT659" s="278"/>
      <c r="BU659" s="278"/>
      <c r="BV659" s="278"/>
      <c r="BW659" s="278"/>
      <c r="BX659" s="278"/>
      <c r="BY659" s="278"/>
      <c r="BZ659" s="278"/>
      <c r="CA659" s="278"/>
      <c r="CB659" s="278"/>
      <c r="CC659" s="278"/>
      <c r="CD659" s="278"/>
      <c r="CE659" s="278"/>
      <c r="CF659" s="278"/>
      <c r="CG659" s="278"/>
      <c r="CH659" s="278"/>
      <c r="CI659" s="278"/>
      <c r="CJ659" s="278"/>
      <c r="CK659" s="278"/>
      <c r="CL659" s="278"/>
      <c r="CM659" s="278"/>
      <c r="CN659" s="278"/>
      <c r="CO659" s="278"/>
      <c r="CP659" s="278"/>
      <c r="CQ659" s="278"/>
      <c r="CR659" s="278"/>
      <c r="CS659" s="278"/>
      <c r="CT659" s="278"/>
      <c r="CU659" s="278"/>
      <c r="CV659" s="278"/>
      <c r="CW659" s="278"/>
      <c r="CX659" s="278"/>
      <c r="CY659" s="278"/>
      <c r="CZ659" s="278"/>
      <c r="DA659" s="278"/>
      <c r="DB659" s="278"/>
      <c r="DC659" s="278"/>
      <c r="DD659" s="278"/>
      <c r="DE659" s="278"/>
      <c r="DF659" s="278"/>
      <c r="DG659" s="278"/>
      <c r="DH659" s="278"/>
      <c r="DI659" s="278"/>
      <c r="DJ659" s="278"/>
      <c r="DK659" s="278"/>
      <c r="DL659" s="278"/>
      <c r="DM659" s="278"/>
      <c r="DN659" s="278"/>
      <c r="DO659" s="278"/>
      <c r="DP659" s="278"/>
      <c r="DQ659" s="278"/>
      <c r="DR659" s="278"/>
      <c r="DS659" s="278"/>
      <c r="DT659" s="278"/>
      <c r="DU659" s="278"/>
      <c r="DV659" s="278"/>
      <c r="DW659" s="278"/>
      <c r="DX659" s="278"/>
      <c r="DY659" s="278"/>
      <c r="DZ659" s="278"/>
      <c r="EA659" s="278"/>
      <c r="EB659" s="278"/>
      <c r="EC659" s="278"/>
      <c r="ED659" s="278"/>
      <c r="EE659" s="278"/>
      <c r="EF659" s="278"/>
      <c r="EG659" s="278"/>
      <c r="EH659" s="278"/>
      <c r="EI659" s="278"/>
      <c r="EJ659" s="278"/>
      <c r="EK659" s="278"/>
      <c r="EL659" s="278"/>
      <c r="EM659" s="278"/>
      <c r="EN659" s="278"/>
      <c r="EO659" s="278"/>
      <c r="EP659" s="278"/>
      <c r="EQ659" s="278"/>
      <c r="ER659" s="278"/>
      <c r="ES659" s="278"/>
      <c r="ET659" s="278"/>
      <c r="EU659" s="278"/>
      <c r="EV659" s="278"/>
      <c r="EW659" s="278"/>
      <c r="EX659" s="278"/>
      <c r="EY659" s="278"/>
      <c r="EZ659" s="278"/>
      <c r="FA659" s="278"/>
      <c r="FB659" s="278"/>
      <c r="FC659" s="278"/>
      <c r="FD659" s="278"/>
      <c r="FE659" s="278"/>
      <c r="FF659" s="278"/>
      <c r="FG659" s="278"/>
      <c r="FH659" s="278"/>
      <c r="FI659" s="278"/>
      <c r="FJ659" s="278"/>
      <c r="FK659" s="278"/>
      <c r="FL659" s="278"/>
      <c r="FM659" s="278"/>
      <c r="FN659" s="278"/>
      <c r="FO659" s="278"/>
      <c r="FP659" s="278"/>
      <c r="FQ659" s="278"/>
      <c r="FR659" s="278"/>
      <c r="FS659" s="278"/>
      <c r="FT659" s="278"/>
      <c r="FU659" s="278"/>
      <c r="FV659" s="278"/>
      <c r="FW659" s="278"/>
      <c r="FX659" s="278"/>
      <c r="FY659" s="278"/>
      <c r="FZ659" s="278"/>
      <c r="GA659" s="278"/>
      <c r="GB659" s="278"/>
      <c r="GC659" s="278"/>
      <c r="GD659" s="278"/>
      <c r="GE659" s="278"/>
      <c r="GF659" s="278"/>
      <c r="GG659" s="278"/>
      <c r="GH659" s="278"/>
      <c r="GI659" s="278"/>
      <c r="GJ659" s="278"/>
      <c r="GK659" s="278"/>
      <c r="GL659" s="278"/>
      <c r="GM659" s="278"/>
      <c r="GN659" s="278"/>
      <c r="GO659" s="278"/>
      <c r="GP659" s="278"/>
      <c r="GQ659" s="278"/>
      <c r="GR659" s="278"/>
      <c r="GS659" s="278"/>
      <c r="GT659" s="278"/>
      <c r="GU659" s="278"/>
      <c r="GV659" s="278"/>
      <c r="GW659" s="278"/>
      <c r="GX659" s="278"/>
      <c r="GY659" s="278"/>
      <c r="GZ659" s="278"/>
    </row>
    <row r="660" spans="1:208" s="280" customFormat="1" x14ac:dyDescent="0.2">
      <c r="A660" s="278"/>
      <c r="B660" s="279"/>
      <c r="C660" s="279"/>
      <c r="D660" s="281"/>
      <c r="G660" s="279"/>
      <c r="H660" s="278"/>
      <c r="I660" s="278"/>
      <c r="J660" s="278"/>
      <c r="K660" s="278"/>
      <c r="L660" s="278"/>
      <c r="M660" s="278"/>
      <c r="N660" s="278"/>
      <c r="O660" s="278"/>
      <c r="P660" s="278"/>
      <c r="Q660" s="315"/>
      <c r="R660" s="315"/>
      <c r="S660" s="278"/>
      <c r="T660" s="278"/>
      <c r="U660" s="278"/>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8"/>
      <c r="AR660" s="278"/>
      <c r="AS660" s="278"/>
      <c r="AT660" s="278"/>
      <c r="AU660" s="278"/>
      <c r="AV660" s="278"/>
      <c r="AW660" s="278"/>
      <c r="AX660" s="278"/>
      <c r="AY660" s="278"/>
      <c r="AZ660" s="278"/>
      <c r="BA660" s="278"/>
      <c r="BB660" s="278"/>
      <c r="BC660" s="278"/>
      <c r="BD660" s="278"/>
      <c r="BE660" s="278"/>
      <c r="BF660" s="278"/>
      <c r="BG660" s="278"/>
      <c r="BH660" s="278"/>
      <c r="BI660" s="278"/>
      <c r="BJ660" s="278"/>
      <c r="BK660" s="278"/>
      <c r="BL660" s="278"/>
      <c r="BM660" s="278"/>
      <c r="BN660" s="278"/>
      <c r="BO660" s="278"/>
      <c r="BP660" s="278"/>
      <c r="BQ660" s="278"/>
      <c r="BR660" s="278"/>
      <c r="BS660" s="278"/>
      <c r="BT660" s="278"/>
      <c r="BU660" s="278"/>
      <c r="BV660" s="278"/>
      <c r="BW660" s="278"/>
      <c r="BX660" s="278"/>
      <c r="BY660" s="278"/>
      <c r="BZ660" s="278"/>
      <c r="CA660" s="278"/>
      <c r="CB660" s="278"/>
      <c r="CC660" s="278"/>
      <c r="CD660" s="278"/>
      <c r="CE660" s="278"/>
      <c r="CF660" s="278"/>
      <c r="CG660" s="278"/>
      <c r="CH660" s="278"/>
      <c r="CI660" s="278"/>
      <c r="CJ660" s="278"/>
      <c r="CK660" s="278"/>
      <c r="CL660" s="278"/>
      <c r="CM660" s="278"/>
      <c r="CN660" s="278"/>
      <c r="CO660" s="278"/>
      <c r="CP660" s="278"/>
      <c r="CQ660" s="278"/>
      <c r="CR660" s="278"/>
      <c r="CS660" s="278"/>
      <c r="CT660" s="278"/>
      <c r="CU660" s="278"/>
      <c r="CV660" s="278"/>
      <c r="CW660" s="278"/>
      <c r="CX660" s="278"/>
      <c r="CY660" s="278"/>
      <c r="CZ660" s="278"/>
      <c r="DA660" s="278"/>
      <c r="DB660" s="278"/>
      <c r="DC660" s="278"/>
      <c r="DD660" s="278"/>
      <c r="DE660" s="278"/>
      <c r="DF660" s="278"/>
      <c r="DG660" s="278"/>
      <c r="DH660" s="278"/>
      <c r="DI660" s="278"/>
      <c r="DJ660" s="278"/>
      <c r="DK660" s="278"/>
      <c r="DL660" s="278"/>
      <c r="DM660" s="278"/>
      <c r="DN660" s="278"/>
      <c r="DO660" s="278"/>
      <c r="DP660" s="278"/>
      <c r="DQ660" s="278"/>
      <c r="DR660" s="278"/>
      <c r="DS660" s="278"/>
      <c r="DT660" s="278"/>
      <c r="DU660" s="278"/>
      <c r="DV660" s="278"/>
      <c r="DW660" s="278"/>
      <c r="DX660" s="278"/>
      <c r="DY660" s="278"/>
      <c r="DZ660" s="278"/>
      <c r="EA660" s="278"/>
      <c r="EB660" s="278"/>
      <c r="EC660" s="278"/>
      <c r="ED660" s="278"/>
      <c r="EE660" s="278"/>
      <c r="EF660" s="278"/>
      <c r="EG660" s="278"/>
      <c r="EH660" s="278"/>
      <c r="EI660" s="278"/>
      <c r="EJ660" s="278"/>
      <c r="EK660" s="278"/>
      <c r="EL660" s="278"/>
      <c r="EM660" s="278"/>
      <c r="EN660" s="278"/>
      <c r="EO660" s="278"/>
      <c r="EP660" s="278"/>
      <c r="EQ660" s="278"/>
      <c r="ER660" s="278"/>
      <c r="ES660" s="278"/>
      <c r="ET660" s="278"/>
      <c r="EU660" s="278"/>
      <c r="EV660" s="278"/>
      <c r="EW660" s="278"/>
      <c r="EX660" s="278"/>
      <c r="EY660" s="278"/>
      <c r="EZ660" s="278"/>
      <c r="FA660" s="278"/>
      <c r="FB660" s="278"/>
      <c r="FC660" s="278"/>
      <c r="FD660" s="278"/>
      <c r="FE660" s="278"/>
      <c r="FF660" s="278"/>
      <c r="FG660" s="278"/>
      <c r="FH660" s="278"/>
      <c r="FI660" s="278"/>
      <c r="FJ660" s="278"/>
      <c r="FK660" s="278"/>
      <c r="FL660" s="278"/>
      <c r="FM660" s="278"/>
      <c r="FN660" s="278"/>
      <c r="FO660" s="278"/>
      <c r="FP660" s="278"/>
      <c r="FQ660" s="278"/>
      <c r="FR660" s="278"/>
      <c r="FS660" s="278"/>
      <c r="FT660" s="278"/>
      <c r="FU660" s="278"/>
      <c r="FV660" s="278"/>
      <c r="FW660" s="278"/>
      <c r="FX660" s="278"/>
      <c r="FY660" s="278"/>
      <c r="FZ660" s="278"/>
      <c r="GA660" s="278"/>
      <c r="GB660" s="278"/>
      <c r="GC660" s="278"/>
      <c r="GD660" s="278"/>
      <c r="GE660" s="278"/>
      <c r="GF660" s="278"/>
      <c r="GG660" s="278"/>
      <c r="GH660" s="278"/>
      <c r="GI660" s="278"/>
      <c r="GJ660" s="278"/>
      <c r="GK660" s="278"/>
      <c r="GL660" s="278"/>
      <c r="GM660" s="278"/>
      <c r="GN660" s="278"/>
      <c r="GO660" s="278"/>
      <c r="GP660" s="278"/>
      <c r="GQ660" s="278"/>
      <c r="GR660" s="278"/>
      <c r="GS660" s="278"/>
      <c r="GT660" s="278"/>
      <c r="GU660" s="278"/>
      <c r="GV660" s="278"/>
      <c r="GW660" s="278"/>
      <c r="GX660" s="278"/>
      <c r="GY660" s="278"/>
      <c r="GZ660" s="278"/>
    </row>
    <row r="661" spans="1:208" s="280" customFormat="1" x14ac:dyDescent="0.2">
      <c r="A661" s="278"/>
      <c r="B661" s="279"/>
      <c r="C661" s="279"/>
      <c r="D661" s="281"/>
      <c r="G661" s="279"/>
      <c r="H661" s="278"/>
      <c r="I661" s="278"/>
      <c r="J661" s="278"/>
      <c r="K661" s="278"/>
      <c r="L661" s="278"/>
      <c r="M661" s="278"/>
      <c r="N661" s="278"/>
      <c r="O661" s="278"/>
      <c r="P661" s="278"/>
      <c r="Q661" s="315"/>
      <c r="R661" s="315"/>
      <c r="S661" s="278"/>
      <c r="T661" s="278"/>
      <c r="U661" s="278"/>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8"/>
      <c r="AR661" s="278"/>
      <c r="AS661" s="278"/>
      <c r="AT661" s="278"/>
      <c r="AU661" s="278"/>
      <c r="AV661" s="278"/>
      <c r="AW661" s="278"/>
      <c r="AX661" s="278"/>
      <c r="AY661" s="278"/>
      <c r="AZ661" s="278"/>
      <c r="BA661" s="278"/>
      <c r="BB661" s="278"/>
      <c r="BC661" s="278"/>
      <c r="BD661" s="278"/>
      <c r="BE661" s="278"/>
      <c r="BF661" s="278"/>
      <c r="BG661" s="278"/>
      <c r="BH661" s="278"/>
      <c r="BI661" s="278"/>
      <c r="BJ661" s="278"/>
      <c r="BK661" s="278"/>
      <c r="BL661" s="278"/>
      <c r="BM661" s="278"/>
      <c r="BN661" s="278"/>
      <c r="BO661" s="278"/>
      <c r="BP661" s="278"/>
      <c r="BQ661" s="278"/>
      <c r="BR661" s="278"/>
      <c r="BS661" s="278"/>
      <c r="BT661" s="278"/>
      <c r="BU661" s="278"/>
      <c r="BV661" s="278"/>
      <c r="BW661" s="278"/>
      <c r="BX661" s="278"/>
      <c r="BY661" s="278"/>
      <c r="BZ661" s="278"/>
      <c r="CA661" s="278"/>
      <c r="CB661" s="278"/>
      <c r="CC661" s="278"/>
      <c r="CD661" s="278"/>
      <c r="CE661" s="278"/>
      <c r="CF661" s="278"/>
      <c r="CG661" s="278"/>
      <c r="CH661" s="278"/>
      <c r="CI661" s="278"/>
      <c r="CJ661" s="278"/>
      <c r="CK661" s="278"/>
      <c r="CL661" s="278"/>
      <c r="CM661" s="278"/>
      <c r="CN661" s="278"/>
      <c r="CO661" s="278"/>
      <c r="CP661" s="278"/>
      <c r="CQ661" s="278"/>
      <c r="CR661" s="278"/>
      <c r="CS661" s="278"/>
      <c r="CT661" s="278"/>
      <c r="CU661" s="278"/>
      <c r="CV661" s="278"/>
      <c r="CW661" s="278"/>
      <c r="CX661" s="278"/>
      <c r="CY661" s="278"/>
      <c r="CZ661" s="278"/>
      <c r="DA661" s="278"/>
      <c r="DB661" s="278"/>
      <c r="DC661" s="278"/>
      <c r="DD661" s="278"/>
      <c r="DE661" s="278"/>
      <c r="DF661" s="278"/>
      <c r="DG661" s="278"/>
      <c r="DH661" s="278"/>
      <c r="DI661" s="278"/>
      <c r="DJ661" s="278"/>
      <c r="DK661" s="278"/>
      <c r="DL661" s="278"/>
      <c r="DM661" s="278"/>
      <c r="DN661" s="278"/>
      <c r="DO661" s="278"/>
      <c r="DP661" s="278"/>
      <c r="DQ661" s="278"/>
      <c r="DR661" s="278"/>
      <c r="DS661" s="278"/>
      <c r="DT661" s="278"/>
      <c r="DU661" s="278"/>
      <c r="DV661" s="278"/>
      <c r="DW661" s="278"/>
      <c r="DX661" s="278"/>
      <c r="DY661" s="278"/>
      <c r="DZ661" s="278"/>
      <c r="EA661" s="278"/>
      <c r="EB661" s="278"/>
      <c r="EC661" s="278"/>
      <c r="ED661" s="278"/>
      <c r="EE661" s="278"/>
      <c r="EF661" s="278"/>
      <c r="EG661" s="278"/>
      <c r="EH661" s="278"/>
      <c r="EI661" s="278"/>
      <c r="EJ661" s="278"/>
      <c r="EK661" s="278"/>
      <c r="EL661" s="278"/>
      <c r="EM661" s="278"/>
      <c r="EN661" s="278"/>
      <c r="EO661" s="278"/>
      <c r="EP661" s="278"/>
      <c r="EQ661" s="278"/>
      <c r="ER661" s="278"/>
      <c r="ES661" s="278"/>
      <c r="ET661" s="278"/>
      <c r="EU661" s="278"/>
      <c r="EV661" s="278"/>
      <c r="EW661" s="278"/>
      <c r="EX661" s="278"/>
      <c r="EY661" s="278"/>
      <c r="EZ661" s="278"/>
      <c r="FA661" s="278"/>
      <c r="FB661" s="278"/>
      <c r="FC661" s="278"/>
      <c r="FD661" s="278"/>
      <c r="FE661" s="278"/>
      <c r="FF661" s="278"/>
      <c r="FG661" s="278"/>
      <c r="FH661" s="278"/>
      <c r="FI661" s="278"/>
      <c r="FJ661" s="278"/>
      <c r="FK661" s="278"/>
      <c r="FL661" s="278"/>
      <c r="FM661" s="278"/>
      <c r="FN661" s="278"/>
      <c r="FO661" s="278"/>
      <c r="FP661" s="278"/>
      <c r="FQ661" s="278"/>
      <c r="FR661" s="278"/>
      <c r="FS661" s="278"/>
      <c r="FT661" s="278"/>
      <c r="FU661" s="278"/>
      <c r="FV661" s="278"/>
      <c r="FW661" s="278"/>
      <c r="FX661" s="278"/>
      <c r="FY661" s="278"/>
      <c r="FZ661" s="278"/>
      <c r="GA661" s="278"/>
      <c r="GB661" s="278"/>
      <c r="GC661" s="278"/>
      <c r="GD661" s="278"/>
      <c r="GE661" s="278"/>
      <c r="GF661" s="278"/>
      <c r="GG661" s="278"/>
      <c r="GH661" s="278"/>
      <c r="GI661" s="278"/>
      <c r="GJ661" s="278"/>
      <c r="GK661" s="278"/>
      <c r="GL661" s="278"/>
      <c r="GM661" s="278"/>
      <c r="GN661" s="278"/>
      <c r="GO661" s="278"/>
      <c r="GP661" s="278"/>
      <c r="GQ661" s="278"/>
      <c r="GR661" s="278"/>
      <c r="GS661" s="278"/>
      <c r="GT661" s="278"/>
      <c r="GU661" s="278"/>
      <c r="GV661" s="278"/>
      <c r="GW661" s="278"/>
      <c r="GX661" s="278"/>
      <c r="GY661" s="278"/>
      <c r="GZ661" s="278"/>
    </row>
    <row r="662" spans="1:208" s="280" customFormat="1" x14ac:dyDescent="0.2">
      <c r="A662" s="278"/>
      <c r="B662" s="279"/>
      <c r="C662" s="279"/>
      <c r="D662" s="281"/>
      <c r="G662" s="279"/>
      <c r="H662" s="278"/>
      <c r="I662" s="278"/>
      <c r="J662" s="278"/>
      <c r="K662" s="278"/>
      <c r="L662" s="278"/>
      <c r="M662" s="278"/>
      <c r="N662" s="278"/>
      <c r="O662" s="278"/>
      <c r="P662" s="278"/>
      <c r="Q662" s="315"/>
      <c r="R662" s="315"/>
      <c r="S662" s="278"/>
      <c r="T662" s="278"/>
      <c r="U662" s="278"/>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8"/>
      <c r="AR662" s="278"/>
      <c r="AS662" s="278"/>
      <c r="AT662" s="278"/>
      <c r="AU662" s="278"/>
      <c r="AV662" s="278"/>
      <c r="AW662" s="278"/>
      <c r="AX662" s="278"/>
      <c r="AY662" s="278"/>
      <c r="AZ662" s="278"/>
      <c r="BA662" s="278"/>
      <c r="BB662" s="278"/>
      <c r="BC662" s="278"/>
      <c r="BD662" s="278"/>
      <c r="BE662" s="278"/>
      <c r="BF662" s="278"/>
      <c r="BG662" s="278"/>
      <c r="BH662" s="278"/>
      <c r="BI662" s="278"/>
      <c r="BJ662" s="278"/>
      <c r="BK662" s="278"/>
      <c r="BL662" s="278"/>
      <c r="BM662" s="278"/>
      <c r="BN662" s="278"/>
      <c r="BO662" s="278"/>
      <c r="BP662" s="278"/>
      <c r="BQ662" s="278"/>
      <c r="BR662" s="278"/>
      <c r="BS662" s="278"/>
      <c r="BT662" s="278"/>
      <c r="BU662" s="278"/>
      <c r="BV662" s="278"/>
      <c r="BW662" s="278"/>
      <c r="BX662" s="278"/>
      <c r="BY662" s="278"/>
      <c r="BZ662" s="278"/>
      <c r="CA662" s="278"/>
      <c r="CB662" s="278"/>
      <c r="CC662" s="278"/>
      <c r="CD662" s="278"/>
      <c r="CE662" s="278"/>
      <c r="CF662" s="278"/>
      <c r="CG662" s="278"/>
      <c r="CH662" s="278"/>
      <c r="CI662" s="278"/>
      <c r="CJ662" s="278"/>
      <c r="CK662" s="278"/>
      <c r="CL662" s="278"/>
      <c r="CM662" s="278"/>
      <c r="CN662" s="278"/>
      <c r="CO662" s="278"/>
      <c r="CP662" s="278"/>
      <c r="CQ662" s="278"/>
      <c r="CR662" s="278"/>
      <c r="CS662" s="278"/>
      <c r="CT662" s="278"/>
      <c r="CU662" s="278"/>
      <c r="CV662" s="278"/>
      <c r="CW662" s="278"/>
      <c r="CX662" s="278"/>
      <c r="CY662" s="278"/>
      <c r="CZ662" s="278"/>
      <c r="DA662" s="278"/>
      <c r="DB662" s="278"/>
      <c r="DC662" s="278"/>
      <c r="DD662" s="278"/>
      <c r="DE662" s="278"/>
      <c r="DF662" s="278"/>
      <c r="DG662" s="278"/>
      <c r="DH662" s="278"/>
      <c r="DI662" s="278"/>
      <c r="DJ662" s="278"/>
      <c r="DK662" s="278"/>
      <c r="DL662" s="278"/>
      <c r="DM662" s="278"/>
      <c r="DN662" s="278"/>
      <c r="DO662" s="278"/>
      <c r="DP662" s="278"/>
      <c r="DQ662" s="278"/>
      <c r="DR662" s="278"/>
      <c r="DS662" s="278"/>
      <c r="DT662" s="278"/>
      <c r="DU662" s="278"/>
      <c r="DV662" s="278"/>
      <c r="DW662" s="278"/>
      <c r="DX662" s="278"/>
      <c r="DY662" s="278"/>
      <c r="DZ662" s="278"/>
      <c r="EA662" s="278"/>
      <c r="EB662" s="278"/>
      <c r="EC662" s="278"/>
      <c r="ED662" s="278"/>
      <c r="EE662" s="278"/>
      <c r="EF662" s="278"/>
      <c r="EG662" s="278"/>
      <c r="EH662" s="278"/>
      <c r="EI662" s="278"/>
      <c r="EJ662" s="278"/>
      <c r="EK662" s="278"/>
      <c r="EL662" s="278"/>
      <c r="EM662" s="278"/>
      <c r="EN662" s="278"/>
      <c r="EO662" s="278"/>
      <c r="EP662" s="278"/>
      <c r="EQ662" s="278"/>
      <c r="ER662" s="278"/>
      <c r="ES662" s="278"/>
      <c r="ET662" s="278"/>
      <c r="EU662" s="278"/>
      <c r="EV662" s="278"/>
      <c r="EW662" s="278"/>
      <c r="EX662" s="278"/>
      <c r="EY662" s="278"/>
      <c r="EZ662" s="278"/>
      <c r="FA662" s="278"/>
      <c r="FB662" s="278"/>
      <c r="FC662" s="278"/>
      <c r="FD662" s="278"/>
      <c r="FE662" s="278"/>
      <c r="FF662" s="278"/>
      <c r="FG662" s="278"/>
      <c r="FH662" s="278"/>
      <c r="FI662" s="278"/>
      <c r="FJ662" s="278"/>
      <c r="FK662" s="278"/>
      <c r="FL662" s="278"/>
      <c r="FM662" s="278"/>
      <c r="FN662" s="278"/>
      <c r="FO662" s="278"/>
      <c r="FP662" s="278"/>
      <c r="FQ662" s="278"/>
      <c r="FR662" s="278"/>
      <c r="FS662" s="278"/>
      <c r="FT662" s="278"/>
      <c r="FU662" s="278"/>
      <c r="FV662" s="278"/>
      <c r="FW662" s="278"/>
      <c r="FX662" s="278"/>
      <c r="FY662" s="278"/>
      <c r="FZ662" s="278"/>
      <c r="GA662" s="278"/>
      <c r="GB662" s="278"/>
      <c r="GC662" s="278"/>
      <c r="GD662" s="278"/>
      <c r="GE662" s="278"/>
      <c r="GF662" s="278"/>
      <c r="GG662" s="278"/>
      <c r="GH662" s="278"/>
      <c r="GI662" s="278"/>
      <c r="GJ662" s="278"/>
      <c r="GK662" s="278"/>
      <c r="GL662" s="278"/>
      <c r="GM662" s="278"/>
      <c r="GN662" s="278"/>
      <c r="GO662" s="278"/>
      <c r="GP662" s="278"/>
      <c r="GQ662" s="278"/>
      <c r="GR662" s="278"/>
      <c r="GS662" s="278"/>
      <c r="GT662" s="278"/>
      <c r="GU662" s="278"/>
      <c r="GV662" s="278"/>
      <c r="GW662" s="278"/>
      <c r="GX662" s="278"/>
      <c r="GY662" s="278"/>
      <c r="GZ662" s="278"/>
    </row>
  </sheetData>
  <pageMargins left="0.70866141732283472" right="0.55118110236220474" top="0.31496062992125984" bottom="0.39370078740157483" header="0.31496062992125984" footer="0.31496062992125984"/>
  <pageSetup paperSize="9" scale="65" orientation="landscape"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8857F-CA9C-4012-AF6F-7B5E88140981}">
  <sheetPr codeName="Hoja41"/>
  <dimension ref="A1:GZ662"/>
  <sheetViews>
    <sheetView topLeftCell="A94" zoomScaleNormal="100" workbookViewId="0">
      <selection activeCell="AB95" sqref="AB95"/>
    </sheetView>
  </sheetViews>
  <sheetFormatPr baseColWidth="10" defaultColWidth="10.85546875" defaultRowHeight="12.75" x14ac:dyDescent="0.2"/>
  <cols>
    <col min="1" max="1" width="2.85546875" style="466" customWidth="1"/>
    <col min="2" max="2" width="10.85546875" style="467"/>
    <col min="3" max="3" width="50.85546875" style="467" customWidth="1"/>
    <col min="4" max="4" width="8" style="468" customWidth="1"/>
    <col min="5" max="5" width="14.140625" style="280" customWidth="1"/>
    <col min="6" max="6" width="14.140625" style="280" hidden="1" customWidth="1"/>
    <col min="7" max="7" width="26.42578125" style="467" hidden="1" customWidth="1"/>
    <col min="8" max="8" width="12" style="466" hidden="1" customWidth="1"/>
    <col min="9" max="9" width="2" style="466" hidden="1" customWidth="1"/>
    <col min="10" max="12" width="0" style="466" hidden="1" customWidth="1"/>
    <col min="13" max="13" width="44.7109375" style="466" hidden="1" customWidth="1"/>
    <col min="14" max="25" width="0" style="466" hidden="1" customWidth="1"/>
    <col min="26" max="29" width="10.85546875" style="315"/>
    <col min="30" max="16384" width="10.85546875" style="466"/>
  </cols>
  <sheetData>
    <row r="1" spans="2:19" ht="18.75" x14ac:dyDescent="0.3">
      <c r="B1" s="482"/>
      <c r="C1" s="484" t="s">
        <v>872</v>
      </c>
    </row>
    <row r="2" spans="2:19" ht="18.75" x14ac:dyDescent="0.3">
      <c r="B2" s="482"/>
      <c r="C2" s="484" t="s">
        <v>871</v>
      </c>
    </row>
    <row r="3" spans="2:19" ht="18.75" x14ac:dyDescent="0.3">
      <c r="B3" s="482"/>
      <c r="C3" s="483" t="s">
        <v>3489</v>
      </c>
    </row>
    <row r="4" spans="2:19" ht="13.5" thickBot="1" x14ac:dyDescent="0.25">
      <c r="B4" s="482"/>
      <c r="C4" s="472"/>
    </row>
    <row r="5" spans="2:19" x14ac:dyDescent="0.2">
      <c r="B5" s="481"/>
      <c r="C5" s="480"/>
      <c r="D5" s="479" t="s">
        <v>869</v>
      </c>
      <c r="E5" s="304" t="s">
        <v>868</v>
      </c>
      <c r="F5" s="303"/>
    </row>
    <row r="6" spans="2:19" x14ac:dyDescent="0.2">
      <c r="B6" s="478" t="s">
        <v>41</v>
      </c>
      <c r="C6" s="472" t="s">
        <v>867</v>
      </c>
      <c r="D6" s="468" t="s">
        <v>866</v>
      </c>
      <c r="E6" s="301" t="s">
        <v>865</v>
      </c>
      <c r="F6" s="300" t="s">
        <v>864</v>
      </c>
    </row>
    <row r="7" spans="2:19" ht="13.5" thickBot="1" x14ac:dyDescent="0.25">
      <c r="B7" s="477"/>
      <c r="C7" s="476"/>
      <c r="D7" s="475" t="s">
        <v>863</v>
      </c>
      <c r="E7" s="296"/>
      <c r="F7" s="295"/>
      <c r="G7" s="285"/>
      <c r="H7" s="285"/>
      <c r="I7" s="285"/>
    </row>
    <row r="8" spans="2:19" x14ac:dyDescent="0.2">
      <c r="B8" s="473"/>
      <c r="C8" s="472" t="s">
        <v>862</v>
      </c>
      <c r="F8" s="280">
        <v>144608.92000000001</v>
      </c>
      <c r="G8" s="285"/>
      <c r="H8" s="285"/>
      <c r="I8" s="285"/>
    </row>
    <row r="9" spans="2:19" x14ac:dyDescent="0.2">
      <c r="B9" s="473">
        <v>44986</v>
      </c>
      <c r="C9" s="472" t="s">
        <v>756</v>
      </c>
      <c r="D9" s="468" t="s">
        <v>785</v>
      </c>
      <c r="E9" s="448">
        <v>299</v>
      </c>
      <c r="F9" s="280">
        <v>16182.37</v>
      </c>
      <c r="G9" s="285"/>
      <c r="H9" s="285"/>
      <c r="I9" s="285"/>
      <c r="J9" s="467"/>
      <c r="K9" s="467"/>
      <c r="L9" s="467"/>
    </row>
    <row r="10" spans="2:19" x14ac:dyDescent="0.2">
      <c r="B10" s="473">
        <v>44986</v>
      </c>
      <c r="C10" s="472" t="s">
        <v>2730</v>
      </c>
      <c r="D10" s="468" t="s">
        <v>785</v>
      </c>
      <c r="E10" s="280">
        <v>47.84</v>
      </c>
      <c r="F10" s="280">
        <v>24929.4</v>
      </c>
      <c r="G10" s="285"/>
      <c r="H10" s="285"/>
      <c r="I10" s="285"/>
      <c r="J10" s="467"/>
      <c r="K10" s="467"/>
      <c r="L10" s="467"/>
    </row>
    <row r="11" spans="2:19" x14ac:dyDescent="0.2">
      <c r="B11" s="473">
        <v>44986</v>
      </c>
      <c r="C11" s="472" t="s">
        <v>3488</v>
      </c>
      <c r="D11" s="468" t="s">
        <v>785</v>
      </c>
      <c r="E11" s="448">
        <v>246.8</v>
      </c>
      <c r="F11" s="280">
        <v>19761.2</v>
      </c>
      <c r="G11" s="285" t="s">
        <v>3487</v>
      </c>
      <c r="H11" s="285"/>
      <c r="I11" s="285"/>
      <c r="J11" s="467"/>
      <c r="K11" s="467"/>
      <c r="L11" s="467"/>
    </row>
    <row r="12" spans="2:19" x14ac:dyDescent="0.2">
      <c r="B12" s="473">
        <v>44986</v>
      </c>
      <c r="C12" s="472" t="s">
        <v>2730</v>
      </c>
      <c r="D12" s="468" t="s">
        <v>785</v>
      </c>
      <c r="E12" s="280">
        <v>39.49</v>
      </c>
      <c r="F12" s="280">
        <v>35053.75</v>
      </c>
      <c r="G12" s="285" t="s">
        <v>3486</v>
      </c>
      <c r="H12" s="285"/>
      <c r="I12" s="285"/>
      <c r="J12" s="467"/>
      <c r="K12" s="467"/>
      <c r="L12" s="467"/>
    </row>
    <row r="13" spans="2:19" x14ac:dyDescent="0.2">
      <c r="B13" s="473">
        <v>44986</v>
      </c>
      <c r="C13" s="472" t="s">
        <v>3485</v>
      </c>
      <c r="D13" s="468" t="s">
        <v>785</v>
      </c>
      <c r="E13" s="448">
        <v>299</v>
      </c>
      <c r="F13" s="280">
        <v>2196.48</v>
      </c>
      <c r="G13" s="485" t="s">
        <v>3484</v>
      </c>
      <c r="H13" s="285"/>
      <c r="I13" s="285"/>
      <c r="J13" s="467"/>
      <c r="K13" s="467"/>
      <c r="L13" s="467"/>
    </row>
    <row r="14" spans="2:19" x14ac:dyDescent="0.2">
      <c r="B14" s="473">
        <v>44986</v>
      </c>
      <c r="C14" s="472" t="s">
        <v>2730</v>
      </c>
      <c r="D14" s="468" t="s">
        <v>785</v>
      </c>
      <c r="E14" s="280">
        <v>47.84</v>
      </c>
      <c r="F14" s="280">
        <v>27656.639999999999</v>
      </c>
      <c r="G14" s="285" t="s">
        <v>3483</v>
      </c>
      <c r="H14" s="285"/>
      <c r="I14" s="285"/>
      <c r="J14" s="467"/>
      <c r="K14" s="467"/>
      <c r="L14" s="467"/>
    </row>
    <row r="15" spans="2:19" x14ac:dyDescent="0.2">
      <c r="B15" s="473">
        <v>44986</v>
      </c>
      <c r="C15" s="472" t="s">
        <v>3482</v>
      </c>
      <c r="D15" s="468" t="s">
        <v>785</v>
      </c>
      <c r="E15" s="448">
        <v>8.3800000000000008</v>
      </c>
      <c r="F15" s="280">
        <v>164960.75</v>
      </c>
      <c r="G15" s="486" t="s">
        <v>3481</v>
      </c>
      <c r="H15" s="280"/>
      <c r="I15" s="280"/>
      <c r="J15" s="280"/>
      <c r="K15" s="280"/>
      <c r="L15" s="280"/>
      <c r="M15" s="280"/>
      <c r="N15" s="487"/>
      <c r="O15" s="285"/>
      <c r="P15" s="285"/>
      <c r="Q15" s="467"/>
      <c r="R15" s="467"/>
      <c r="S15" s="467"/>
    </row>
    <row r="16" spans="2:19" x14ac:dyDescent="0.2">
      <c r="B16" s="473">
        <v>44986</v>
      </c>
      <c r="C16" s="472" t="s">
        <v>2730</v>
      </c>
      <c r="D16" s="468" t="s">
        <v>785</v>
      </c>
      <c r="E16" s="280">
        <v>1.34</v>
      </c>
      <c r="F16" s="280">
        <v>5429.38</v>
      </c>
      <c r="G16" s="285" t="s">
        <v>3480</v>
      </c>
      <c r="H16" s="285"/>
      <c r="I16" s="285"/>
      <c r="J16" s="467"/>
      <c r="K16" s="467"/>
      <c r="L16" s="467"/>
    </row>
    <row r="17" spans="1:15" x14ac:dyDescent="0.2">
      <c r="B17" s="473">
        <v>44986</v>
      </c>
      <c r="C17" s="472" t="s">
        <v>2816</v>
      </c>
      <c r="D17" s="468" t="s">
        <v>785</v>
      </c>
      <c r="E17" s="280">
        <v>50000</v>
      </c>
      <c r="F17" s="280">
        <v>10098.959999999999</v>
      </c>
      <c r="G17" s="285" t="s">
        <v>3479</v>
      </c>
      <c r="H17" s="285"/>
      <c r="I17" s="285"/>
      <c r="J17" s="467"/>
      <c r="K17" s="467"/>
      <c r="L17" s="467"/>
    </row>
    <row r="18" spans="1:15" x14ac:dyDescent="0.2">
      <c r="B18" s="473">
        <v>44986</v>
      </c>
      <c r="C18" s="472" t="s">
        <v>3478</v>
      </c>
      <c r="D18" s="468" t="s">
        <v>785</v>
      </c>
      <c r="E18" s="280">
        <v>36304.339999999997</v>
      </c>
      <c r="F18" s="280">
        <v>20000</v>
      </c>
      <c r="G18" s="467" t="s">
        <v>3477</v>
      </c>
      <c r="H18" s="285"/>
      <c r="I18" s="285"/>
      <c r="J18" s="467"/>
      <c r="K18" s="467"/>
      <c r="L18" s="467"/>
    </row>
    <row r="19" spans="1:15" x14ac:dyDescent="0.2">
      <c r="B19" s="473">
        <v>44988</v>
      </c>
      <c r="C19" s="472" t="s">
        <v>335</v>
      </c>
      <c r="D19" s="468" t="s">
        <v>724</v>
      </c>
      <c r="E19" s="488">
        <v>615487.46</v>
      </c>
      <c r="F19" s="280">
        <v>18334.400000000001</v>
      </c>
      <c r="G19" s="285" t="s">
        <v>3476</v>
      </c>
      <c r="H19" s="285"/>
      <c r="I19" s="285"/>
      <c r="J19" s="467"/>
      <c r="K19" s="467"/>
      <c r="L19" s="467"/>
    </row>
    <row r="20" spans="1:15" x14ac:dyDescent="0.2">
      <c r="B20" s="473">
        <v>44988</v>
      </c>
      <c r="C20" s="472" t="s">
        <v>3351</v>
      </c>
      <c r="D20" s="468" t="s">
        <v>724</v>
      </c>
      <c r="E20" s="400">
        <v>25168.68</v>
      </c>
      <c r="F20" s="280">
        <v>12631.2</v>
      </c>
      <c r="G20" s="285" t="s">
        <v>3475</v>
      </c>
      <c r="H20" s="285"/>
      <c r="I20" s="285"/>
      <c r="J20" s="467"/>
      <c r="K20" s="467"/>
      <c r="L20" s="467"/>
    </row>
    <row r="21" spans="1:15" x14ac:dyDescent="0.2">
      <c r="B21" s="473">
        <v>44988</v>
      </c>
      <c r="C21" s="472" t="s">
        <v>3404</v>
      </c>
      <c r="D21" s="468" t="s">
        <v>724</v>
      </c>
      <c r="E21" s="447">
        <v>29444</v>
      </c>
      <c r="F21" s="280">
        <v>5000</v>
      </c>
      <c r="G21" s="285" t="s">
        <v>3474</v>
      </c>
      <c r="H21" s="285"/>
      <c r="I21" s="285"/>
      <c r="J21" s="467"/>
      <c r="K21" s="467"/>
      <c r="L21" s="467"/>
    </row>
    <row r="22" spans="1:15" x14ac:dyDescent="0.2">
      <c r="B22" s="473">
        <v>44988</v>
      </c>
      <c r="C22" s="472" t="s">
        <v>3404</v>
      </c>
      <c r="D22" s="468" t="s">
        <v>724</v>
      </c>
      <c r="E22" s="447">
        <v>4342</v>
      </c>
      <c r="F22" s="280">
        <v>9337.68</v>
      </c>
      <c r="G22" s="285" t="s">
        <v>3473</v>
      </c>
      <c r="H22" s="285"/>
      <c r="I22" s="285"/>
      <c r="J22" s="467"/>
      <c r="K22" s="467"/>
      <c r="L22" s="467"/>
    </row>
    <row r="23" spans="1:15" x14ac:dyDescent="0.2">
      <c r="A23" s="466" t="s">
        <v>3472</v>
      </c>
      <c r="B23" s="473">
        <v>44988</v>
      </c>
      <c r="C23" s="472" t="s">
        <v>3404</v>
      </c>
      <c r="D23" s="468" t="s">
        <v>724</v>
      </c>
      <c r="E23" s="447">
        <v>1026</v>
      </c>
      <c r="F23" s="280">
        <v>11470.1</v>
      </c>
      <c r="G23" s="285" t="s">
        <v>3471</v>
      </c>
      <c r="H23" s="285"/>
      <c r="I23" s="285"/>
      <c r="J23" s="467"/>
      <c r="K23" s="467"/>
      <c r="L23" s="467"/>
    </row>
    <row r="24" spans="1:15" x14ac:dyDescent="0.2">
      <c r="B24" s="473">
        <v>44991</v>
      </c>
      <c r="C24" s="472" t="s">
        <v>3470</v>
      </c>
      <c r="D24" s="468" t="s">
        <v>724</v>
      </c>
      <c r="E24" s="398">
        <v>7299</v>
      </c>
      <c r="F24" s="280">
        <v>13821.27</v>
      </c>
      <c r="G24" s="285" t="s">
        <v>3469</v>
      </c>
      <c r="H24" s="285"/>
      <c r="I24" s="285"/>
      <c r="J24" s="467"/>
      <c r="K24" s="467"/>
      <c r="L24" s="467"/>
    </row>
    <row r="25" spans="1:15" x14ac:dyDescent="0.2">
      <c r="B25" s="473">
        <v>44991</v>
      </c>
      <c r="C25" s="472" t="s">
        <v>3468</v>
      </c>
      <c r="D25" s="468" t="s">
        <v>724</v>
      </c>
      <c r="E25" s="398">
        <v>3470</v>
      </c>
      <c r="F25" s="280">
        <v>11470.1</v>
      </c>
      <c r="G25" s="285" t="s">
        <v>3467</v>
      </c>
      <c r="H25" s="285"/>
      <c r="I25" s="285"/>
      <c r="J25" s="467"/>
      <c r="K25" s="467"/>
      <c r="L25" s="467"/>
    </row>
    <row r="26" spans="1:15" x14ac:dyDescent="0.2">
      <c r="B26" s="473">
        <v>44991</v>
      </c>
      <c r="C26" s="472" t="s">
        <v>3466</v>
      </c>
      <c r="D26" s="468" t="s">
        <v>724</v>
      </c>
      <c r="E26" s="440">
        <v>7597</v>
      </c>
      <c r="F26" s="280">
        <v>66075.199999999997</v>
      </c>
      <c r="G26" s="285" t="s">
        <v>3465</v>
      </c>
      <c r="H26" s="285"/>
      <c r="I26" s="285"/>
      <c r="J26" s="467"/>
      <c r="K26" s="467"/>
      <c r="L26" s="473"/>
      <c r="M26" s="472"/>
      <c r="N26" s="468"/>
      <c r="O26" s="280"/>
    </row>
    <row r="27" spans="1:15" x14ac:dyDescent="0.2">
      <c r="B27" s="473">
        <v>44991</v>
      </c>
      <c r="C27" s="472" t="s">
        <v>756</v>
      </c>
      <c r="D27" s="468" t="s">
        <v>785</v>
      </c>
      <c r="E27" s="448">
        <v>360.52</v>
      </c>
      <c r="F27" s="280">
        <v>32572.02</v>
      </c>
      <c r="G27" s="285" t="s">
        <v>3464</v>
      </c>
      <c r="H27" s="285"/>
      <c r="I27" s="285"/>
      <c r="J27" s="467"/>
      <c r="K27" s="467"/>
      <c r="L27" s="489"/>
    </row>
    <row r="28" spans="1:15" x14ac:dyDescent="0.2">
      <c r="B28" s="473">
        <v>44991</v>
      </c>
      <c r="C28" s="472" t="s">
        <v>2730</v>
      </c>
      <c r="D28" s="468" t="s">
        <v>785</v>
      </c>
      <c r="E28" s="280">
        <v>57.68</v>
      </c>
      <c r="F28" s="280">
        <v>9701.34</v>
      </c>
      <c r="G28" s="285" t="s">
        <v>3463</v>
      </c>
      <c r="H28" s="285"/>
      <c r="I28" s="285"/>
      <c r="J28" s="467"/>
      <c r="K28" s="467"/>
      <c r="L28" s="473"/>
      <c r="M28" s="472"/>
      <c r="N28" s="468"/>
      <c r="O28" s="280"/>
    </row>
    <row r="29" spans="1:15" x14ac:dyDescent="0.2">
      <c r="B29" s="473">
        <v>44991</v>
      </c>
      <c r="C29" s="472" t="s">
        <v>756</v>
      </c>
      <c r="D29" s="468" t="s">
        <v>785</v>
      </c>
      <c r="E29" s="448">
        <v>32.24</v>
      </c>
      <c r="F29" s="280">
        <v>589.79999999999995</v>
      </c>
      <c r="G29" s="285" t="s">
        <v>3462</v>
      </c>
      <c r="H29" s="285"/>
      <c r="I29" s="285"/>
      <c r="J29" s="467"/>
      <c r="K29" s="467"/>
      <c r="L29" s="467"/>
    </row>
    <row r="30" spans="1:15" x14ac:dyDescent="0.2">
      <c r="B30" s="473">
        <v>44991</v>
      </c>
      <c r="C30" s="472" t="s">
        <v>2730</v>
      </c>
      <c r="D30" s="468" t="s">
        <v>785</v>
      </c>
      <c r="E30" s="280">
        <v>5.16</v>
      </c>
      <c r="F30" s="280">
        <v>673.84</v>
      </c>
      <c r="G30" s="285" t="s">
        <v>3461</v>
      </c>
      <c r="H30" s="285"/>
      <c r="I30" s="285"/>
      <c r="J30" s="467"/>
      <c r="K30" s="467"/>
      <c r="L30" s="467"/>
    </row>
    <row r="31" spans="1:15" x14ac:dyDescent="0.2">
      <c r="B31" s="473">
        <v>44992</v>
      </c>
      <c r="C31" s="472" t="s">
        <v>3460</v>
      </c>
      <c r="D31" s="468" t="s">
        <v>785</v>
      </c>
      <c r="E31" s="280">
        <v>28007.38</v>
      </c>
      <c r="F31" s="280">
        <v>4453.29</v>
      </c>
      <c r="G31" s="285" t="s">
        <v>3459</v>
      </c>
      <c r="H31" s="285"/>
      <c r="I31" s="285"/>
      <c r="J31" s="467"/>
      <c r="K31" s="467"/>
      <c r="L31" s="467"/>
    </row>
    <row r="32" spans="1:15" x14ac:dyDescent="0.2">
      <c r="B32" s="473">
        <v>44992</v>
      </c>
      <c r="C32" s="467" t="s">
        <v>3458</v>
      </c>
      <c r="D32" s="468" t="s">
        <v>785</v>
      </c>
      <c r="E32" s="446">
        <v>8445.85</v>
      </c>
      <c r="F32" s="280">
        <v>1500</v>
      </c>
      <c r="G32" s="285" t="s">
        <v>3457</v>
      </c>
      <c r="H32" s="285"/>
      <c r="I32" s="285"/>
      <c r="J32" s="467"/>
      <c r="K32" s="467"/>
      <c r="L32" s="467"/>
    </row>
    <row r="33" spans="2:12" x14ac:dyDescent="0.2">
      <c r="B33" s="473">
        <v>44992</v>
      </c>
      <c r="C33" s="467" t="s">
        <v>3456</v>
      </c>
      <c r="D33" s="468" t="s">
        <v>785</v>
      </c>
      <c r="E33" s="448">
        <v>1115.81</v>
      </c>
      <c r="F33" s="280">
        <v>2309.7800000000002</v>
      </c>
      <c r="G33" s="285" t="s">
        <v>3455</v>
      </c>
      <c r="H33" s="285"/>
      <c r="I33" s="285"/>
      <c r="J33" s="467"/>
      <c r="K33" s="467"/>
      <c r="L33" s="467"/>
    </row>
    <row r="34" spans="2:12" x14ac:dyDescent="0.2">
      <c r="B34" s="473">
        <v>44993</v>
      </c>
      <c r="C34" s="467" t="s">
        <v>756</v>
      </c>
      <c r="D34" s="468" t="s">
        <v>785</v>
      </c>
      <c r="E34" s="448">
        <v>228.43</v>
      </c>
      <c r="F34" s="280">
        <v>5202.7299999999996</v>
      </c>
      <c r="G34" s="285" t="s">
        <v>3454</v>
      </c>
      <c r="H34" s="285"/>
      <c r="I34" s="285"/>
      <c r="J34" s="467"/>
      <c r="K34" s="467"/>
      <c r="L34" s="467"/>
    </row>
    <row r="35" spans="2:12" x14ac:dyDescent="0.2">
      <c r="B35" s="473">
        <v>44993</v>
      </c>
      <c r="C35" s="467" t="s">
        <v>2730</v>
      </c>
      <c r="D35" s="468" t="s">
        <v>785</v>
      </c>
      <c r="E35" s="280">
        <v>36.549999999999997</v>
      </c>
      <c r="F35" s="280">
        <v>5202.7299999999996</v>
      </c>
      <c r="G35" s="285" t="s">
        <v>3453</v>
      </c>
      <c r="H35" s="285"/>
      <c r="I35" s="285"/>
      <c r="J35" s="467"/>
      <c r="K35" s="467"/>
      <c r="L35" s="467"/>
    </row>
    <row r="36" spans="2:12" x14ac:dyDescent="0.2">
      <c r="B36" s="473">
        <v>44993</v>
      </c>
      <c r="C36" s="467" t="s">
        <v>3364</v>
      </c>
      <c r="D36" s="468" t="s">
        <v>785</v>
      </c>
      <c r="E36" s="280">
        <v>15000</v>
      </c>
      <c r="F36" s="280">
        <v>1411.06</v>
      </c>
      <c r="G36" s="285" t="s">
        <v>3452</v>
      </c>
      <c r="H36" s="285"/>
      <c r="I36" s="285"/>
      <c r="J36" s="467"/>
      <c r="K36" s="467"/>
      <c r="L36" s="467"/>
    </row>
    <row r="37" spans="2:12" x14ac:dyDescent="0.2">
      <c r="B37" s="473">
        <v>44993</v>
      </c>
      <c r="C37" s="467" t="s">
        <v>335</v>
      </c>
      <c r="D37" s="468" t="s">
        <v>724</v>
      </c>
      <c r="E37" s="280">
        <v>363758.14</v>
      </c>
      <c r="F37" s="280">
        <v>4491.04</v>
      </c>
      <c r="G37" s="285" t="s">
        <v>3451</v>
      </c>
      <c r="H37" s="285"/>
      <c r="I37" s="285"/>
      <c r="J37" s="467"/>
      <c r="K37" s="467"/>
      <c r="L37" s="467"/>
    </row>
    <row r="38" spans="2:12" x14ac:dyDescent="0.2">
      <c r="B38" s="473">
        <v>44994</v>
      </c>
      <c r="C38" s="472" t="s">
        <v>756</v>
      </c>
      <c r="D38" s="468" t="s">
        <v>785</v>
      </c>
      <c r="E38" s="448">
        <v>2.81</v>
      </c>
      <c r="F38" s="280">
        <v>19818.21</v>
      </c>
      <c r="G38" s="285"/>
      <c r="H38" s="285"/>
      <c r="I38" s="285"/>
      <c r="J38" s="467"/>
      <c r="K38" s="467"/>
      <c r="L38" s="467"/>
    </row>
    <row r="39" spans="2:12" x14ac:dyDescent="0.2">
      <c r="B39" s="473">
        <v>45178</v>
      </c>
      <c r="C39" s="472" t="s">
        <v>2730</v>
      </c>
      <c r="D39" s="468" t="s">
        <v>785</v>
      </c>
      <c r="E39" s="280">
        <v>0.45</v>
      </c>
      <c r="F39" s="280">
        <v>6238.18</v>
      </c>
      <c r="G39" s="285" t="s">
        <v>3450</v>
      </c>
      <c r="H39" s="285"/>
      <c r="I39" s="285"/>
      <c r="J39" s="467"/>
      <c r="K39" s="467"/>
      <c r="L39" s="467"/>
    </row>
    <row r="40" spans="2:12" x14ac:dyDescent="0.2">
      <c r="B40" s="473">
        <v>45178</v>
      </c>
      <c r="C40" s="472" t="s">
        <v>335</v>
      </c>
      <c r="D40" s="468" t="s">
        <v>724</v>
      </c>
      <c r="E40" s="280">
        <v>497939.83</v>
      </c>
      <c r="F40" s="280">
        <v>2231.98</v>
      </c>
      <c r="G40" s="285" t="s">
        <v>3449</v>
      </c>
      <c r="H40" s="285"/>
      <c r="I40" s="285"/>
      <c r="J40" s="467"/>
      <c r="K40" s="467"/>
      <c r="L40" s="467"/>
    </row>
    <row r="41" spans="2:12" x14ac:dyDescent="0.2">
      <c r="B41" s="473">
        <v>44995</v>
      </c>
      <c r="C41" s="472" t="s">
        <v>756</v>
      </c>
      <c r="D41" s="468" t="s">
        <v>785</v>
      </c>
      <c r="E41" s="448">
        <v>27.82</v>
      </c>
      <c r="F41" s="280">
        <v>19174.8</v>
      </c>
      <c r="G41" s="285" t="s">
        <v>3448</v>
      </c>
      <c r="H41" s="285"/>
      <c r="I41" s="285"/>
      <c r="J41" s="467"/>
      <c r="K41" s="467"/>
      <c r="L41" s="467"/>
    </row>
    <row r="42" spans="2:12" x14ac:dyDescent="0.2">
      <c r="B42" s="473">
        <v>44995</v>
      </c>
      <c r="C42" s="472" t="s">
        <v>2730</v>
      </c>
      <c r="D42" s="468" t="s">
        <v>785</v>
      </c>
      <c r="E42" s="280">
        <v>4.45</v>
      </c>
      <c r="F42" s="280">
        <v>86074</v>
      </c>
      <c r="G42" s="285" t="s">
        <v>3447</v>
      </c>
      <c r="H42" s="285"/>
      <c r="I42" s="285"/>
      <c r="J42" s="467"/>
      <c r="K42" s="467"/>
      <c r="L42" s="467"/>
    </row>
    <row r="43" spans="2:12" x14ac:dyDescent="0.2">
      <c r="B43" s="473">
        <v>44995</v>
      </c>
      <c r="C43" s="472" t="s">
        <v>3351</v>
      </c>
      <c r="D43" s="468" t="s">
        <v>724</v>
      </c>
      <c r="E43" s="400">
        <v>21113.67</v>
      </c>
      <c r="F43" s="280">
        <v>938.05</v>
      </c>
      <c r="G43" s="285" t="s">
        <v>3446</v>
      </c>
      <c r="H43" s="285"/>
      <c r="I43" s="285"/>
      <c r="J43" s="467"/>
      <c r="K43" s="467"/>
      <c r="L43" s="467"/>
    </row>
    <row r="44" spans="2:12" x14ac:dyDescent="0.2">
      <c r="B44" s="473">
        <v>44995</v>
      </c>
      <c r="C44" s="472" t="s">
        <v>3491</v>
      </c>
      <c r="D44" s="468" t="s">
        <v>724</v>
      </c>
      <c r="E44" s="491">
        <v>6065.4</v>
      </c>
      <c r="F44" s="280">
        <v>39448.9</v>
      </c>
      <c r="G44" s="285" t="s">
        <v>3445</v>
      </c>
      <c r="H44" s="285"/>
      <c r="I44" s="285"/>
      <c r="J44" s="467"/>
      <c r="K44" s="467"/>
      <c r="L44" s="467"/>
    </row>
    <row r="45" spans="2:12" x14ac:dyDescent="0.2">
      <c r="B45" s="473">
        <v>44995</v>
      </c>
      <c r="C45" s="472" t="s">
        <v>335</v>
      </c>
      <c r="D45" s="468" t="s">
        <v>724</v>
      </c>
      <c r="E45" s="280">
        <v>817378.02</v>
      </c>
      <c r="F45" s="280">
        <v>10098.959999999999</v>
      </c>
      <c r="G45" s="285" t="s">
        <v>3444</v>
      </c>
      <c r="H45" s="285"/>
      <c r="I45" s="285"/>
      <c r="J45" s="467"/>
      <c r="K45" s="467"/>
      <c r="L45" s="467"/>
    </row>
    <row r="46" spans="2:12" x14ac:dyDescent="0.2">
      <c r="B46" s="473">
        <v>44998</v>
      </c>
      <c r="C46" s="472" t="s">
        <v>3443</v>
      </c>
      <c r="D46" s="468" t="s">
        <v>724</v>
      </c>
      <c r="E46" s="280">
        <v>6641</v>
      </c>
      <c r="F46" s="280">
        <v>11395.28</v>
      </c>
      <c r="G46" s="285" t="s">
        <v>3442</v>
      </c>
      <c r="H46" s="285"/>
      <c r="I46" s="285"/>
      <c r="J46" s="467"/>
      <c r="K46" s="467"/>
      <c r="L46" s="467"/>
    </row>
    <row r="47" spans="2:12" x14ac:dyDescent="0.2">
      <c r="B47" s="473">
        <v>44998</v>
      </c>
      <c r="C47" s="472" t="s">
        <v>756</v>
      </c>
      <c r="D47" s="468" t="s">
        <v>785</v>
      </c>
      <c r="E47" s="490">
        <v>35.69</v>
      </c>
      <c r="F47" s="359">
        <v>3767.89</v>
      </c>
      <c r="G47" s="285" t="s">
        <v>3441</v>
      </c>
      <c r="H47" s="285"/>
      <c r="I47" s="285"/>
      <c r="J47" s="467"/>
      <c r="K47" s="467"/>
      <c r="L47" s="467"/>
    </row>
    <row r="48" spans="2:12" x14ac:dyDescent="0.2">
      <c r="B48" s="473">
        <v>44998</v>
      </c>
      <c r="C48" s="467" t="s">
        <v>2730</v>
      </c>
      <c r="D48" s="468" t="s">
        <v>785</v>
      </c>
      <c r="E48" s="280">
        <v>5.71</v>
      </c>
      <c r="F48" s="280">
        <v>24474.21</v>
      </c>
      <c r="G48" s="285" t="s">
        <v>3440</v>
      </c>
      <c r="H48" s="285"/>
      <c r="I48" s="285"/>
      <c r="J48" s="467"/>
      <c r="K48" s="467"/>
      <c r="L48" s="467"/>
    </row>
    <row r="49" spans="2:29" x14ac:dyDescent="0.2">
      <c r="B49" s="473">
        <v>44998</v>
      </c>
      <c r="C49" s="472" t="s">
        <v>3364</v>
      </c>
      <c r="D49" s="468" t="s">
        <v>724</v>
      </c>
      <c r="E49" s="280">
        <v>30000</v>
      </c>
      <c r="F49" s="280">
        <v>14552.04</v>
      </c>
      <c r="G49" s="285" t="s">
        <v>3439</v>
      </c>
      <c r="H49" s="285"/>
      <c r="I49" s="285"/>
      <c r="J49" s="467"/>
      <c r="K49" s="467"/>
      <c r="L49" s="467"/>
    </row>
    <row r="50" spans="2:29" x14ac:dyDescent="0.2">
      <c r="B50" s="473">
        <v>44998</v>
      </c>
      <c r="C50" s="467" t="s">
        <v>3437</v>
      </c>
      <c r="D50" s="468" t="s">
        <v>724</v>
      </c>
      <c r="E50" s="280">
        <v>4550.8</v>
      </c>
      <c r="F50" s="280">
        <v>9815.99</v>
      </c>
      <c r="G50" s="285" t="s">
        <v>3438</v>
      </c>
      <c r="H50" s="285"/>
      <c r="I50" s="285"/>
      <c r="J50" s="467"/>
      <c r="K50" s="467"/>
      <c r="L50" s="467"/>
    </row>
    <row r="51" spans="2:29" x14ac:dyDescent="0.2">
      <c r="B51" s="473">
        <v>44998</v>
      </c>
      <c r="C51" s="472" t="s">
        <v>3437</v>
      </c>
      <c r="D51" s="468" t="s">
        <v>724</v>
      </c>
      <c r="E51" s="280">
        <v>2128.7800000000002</v>
      </c>
      <c r="F51" s="280">
        <v>20703.189999999999</v>
      </c>
      <c r="G51" s="285" t="s">
        <v>3436</v>
      </c>
      <c r="H51" s="285"/>
      <c r="I51" s="285"/>
      <c r="J51" s="467"/>
      <c r="K51" s="467"/>
      <c r="L51" s="467"/>
    </row>
    <row r="52" spans="2:29" x14ac:dyDescent="0.2">
      <c r="B52" s="473">
        <v>44999</v>
      </c>
      <c r="C52" s="472" t="s">
        <v>3435</v>
      </c>
      <c r="D52" s="468" t="s">
        <v>863</v>
      </c>
      <c r="E52" s="280">
        <v>9180</v>
      </c>
      <c r="F52" s="280">
        <v>4766.51</v>
      </c>
      <c r="G52" s="285" t="s">
        <v>3434</v>
      </c>
      <c r="H52" s="285"/>
      <c r="I52" s="285"/>
      <c r="J52" s="467"/>
      <c r="K52" s="467"/>
      <c r="L52" s="467"/>
      <c r="Z52" s="315">
        <f>+E52*0.6</f>
        <v>5508</v>
      </c>
      <c r="AA52" s="315">
        <f>+E52*0.4</f>
        <v>3672</v>
      </c>
    </row>
    <row r="53" spans="2:29" x14ac:dyDescent="0.2">
      <c r="B53" s="473">
        <v>44999</v>
      </c>
      <c r="C53" s="472" t="s">
        <v>3369</v>
      </c>
      <c r="D53" s="468" t="s">
        <v>724</v>
      </c>
      <c r="E53" s="280">
        <v>65688.27</v>
      </c>
      <c r="F53" s="280">
        <v>20000</v>
      </c>
      <c r="G53" s="285" t="s">
        <v>3304</v>
      </c>
      <c r="H53" s="285"/>
      <c r="I53" s="285"/>
      <c r="J53" s="467"/>
      <c r="K53" s="467"/>
      <c r="L53" s="467"/>
    </row>
    <row r="54" spans="2:29" x14ac:dyDescent="0.2">
      <c r="B54" s="473">
        <v>44999</v>
      </c>
      <c r="C54" s="467" t="s">
        <v>3433</v>
      </c>
      <c r="D54" s="468" t="s">
        <v>724</v>
      </c>
      <c r="E54" s="398">
        <v>1600</v>
      </c>
      <c r="F54" s="280">
        <v>2308.79</v>
      </c>
      <c r="G54" s="285" t="s">
        <v>3432</v>
      </c>
      <c r="H54" s="285"/>
      <c r="I54" s="285"/>
      <c r="J54" s="467"/>
      <c r="K54" s="467"/>
      <c r="L54" s="467"/>
    </row>
    <row r="55" spans="2:29" x14ac:dyDescent="0.2">
      <c r="B55" s="473">
        <v>45000</v>
      </c>
      <c r="C55" s="472" t="s">
        <v>756</v>
      </c>
      <c r="D55" s="468" t="s">
        <v>785</v>
      </c>
      <c r="E55" s="448">
        <v>168.69</v>
      </c>
      <c r="F55" s="280">
        <v>930.32</v>
      </c>
      <c r="G55" s="285" t="s">
        <v>3431</v>
      </c>
      <c r="H55" s="285"/>
      <c r="I55" s="285"/>
      <c r="J55" s="467"/>
      <c r="K55" s="467"/>
      <c r="L55" s="467"/>
    </row>
    <row r="56" spans="2:29" x14ac:dyDescent="0.2">
      <c r="B56" s="473">
        <v>45000</v>
      </c>
      <c r="C56" s="472" t="s">
        <v>2730</v>
      </c>
      <c r="D56" s="468" t="s">
        <v>785</v>
      </c>
      <c r="E56" s="280">
        <v>26.99</v>
      </c>
      <c r="F56" s="280">
        <v>36416.400000000001</v>
      </c>
      <c r="G56" s="285" t="s">
        <v>3430</v>
      </c>
      <c r="H56" s="285"/>
      <c r="I56" s="285"/>
      <c r="J56" s="467"/>
      <c r="K56" s="467"/>
      <c r="L56" s="467"/>
    </row>
    <row r="57" spans="2:29" x14ac:dyDescent="0.2">
      <c r="B57" s="473">
        <v>45000</v>
      </c>
      <c r="C57" s="472" t="s">
        <v>3429</v>
      </c>
      <c r="D57" s="468" t="s">
        <v>724</v>
      </c>
      <c r="E57" s="398">
        <v>2336</v>
      </c>
      <c r="F57" s="280">
        <v>3256.53</v>
      </c>
      <c r="G57" s="285" t="s">
        <v>3428</v>
      </c>
      <c r="H57" s="285"/>
      <c r="I57" s="285"/>
      <c r="J57" s="467"/>
      <c r="K57" s="467"/>
      <c r="L57" s="467"/>
    </row>
    <row r="58" spans="2:29" x14ac:dyDescent="0.2">
      <c r="B58" s="473">
        <v>45000</v>
      </c>
      <c r="C58" s="472" t="s">
        <v>335</v>
      </c>
      <c r="D58" s="468" t="s">
        <v>724</v>
      </c>
      <c r="E58" s="280">
        <v>801795.97</v>
      </c>
      <c r="F58" s="280">
        <v>3842.94</v>
      </c>
      <c r="G58" s="285" t="s">
        <v>3427</v>
      </c>
      <c r="H58" s="285"/>
      <c r="I58" s="285"/>
      <c r="J58" s="467"/>
      <c r="K58" s="467"/>
      <c r="L58" s="467"/>
    </row>
    <row r="59" spans="2:29" x14ac:dyDescent="0.2">
      <c r="B59" s="473">
        <v>45000</v>
      </c>
      <c r="C59" s="472" t="s">
        <v>3490</v>
      </c>
      <c r="D59" s="468" t="s">
        <v>724</v>
      </c>
      <c r="E59" s="280">
        <v>91589.39</v>
      </c>
      <c r="F59" s="280">
        <v>829.79</v>
      </c>
      <c r="G59" s="285" t="s">
        <v>3426</v>
      </c>
      <c r="H59" s="285"/>
      <c r="I59" s="285"/>
      <c r="J59" s="467"/>
      <c r="K59" s="467"/>
      <c r="L59" s="467"/>
      <c r="Z59" s="315">
        <v>22390.04</v>
      </c>
      <c r="AA59" s="315">
        <f>+Z59*0.55</f>
        <v>12314.522000000001</v>
      </c>
      <c r="AB59" s="315">
        <v>69199.350000000006</v>
      </c>
      <c r="AC59" s="315">
        <f>+AB59*0.55</f>
        <v>38059.642500000009</v>
      </c>
    </row>
    <row r="60" spans="2:29" x14ac:dyDescent="0.2">
      <c r="B60" s="473">
        <v>45001</v>
      </c>
      <c r="C60" s="472" t="s">
        <v>756</v>
      </c>
      <c r="D60" s="468" t="s">
        <v>785</v>
      </c>
      <c r="E60" s="448">
        <v>21.33</v>
      </c>
      <c r="F60" s="359">
        <v>11470.09</v>
      </c>
      <c r="G60" s="285" t="s">
        <v>3425</v>
      </c>
      <c r="H60" s="285"/>
      <c r="I60" s="285"/>
      <c r="J60" s="467"/>
      <c r="K60" s="467"/>
      <c r="L60" s="467"/>
      <c r="AA60" s="315">
        <f>+Z59*0.45</f>
        <v>10075.518</v>
      </c>
      <c r="AC60" s="315">
        <f>+AB59*0.45</f>
        <v>31139.707500000004</v>
      </c>
    </row>
    <row r="61" spans="2:29" x14ac:dyDescent="0.2">
      <c r="B61" s="473">
        <v>45001</v>
      </c>
      <c r="C61" s="472" t="s">
        <v>2730</v>
      </c>
      <c r="D61" s="468" t="s">
        <v>785</v>
      </c>
      <c r="E61" s="280">
        <v>3.41</v>
      </c>
      <c r="F61" s="359">
        <v>7635.8</v>
      </c>
      <c r="G61" s="285" t="s">
        <v>3424</v>
      </c>
      <c r="H61" s="285"/>
      <c r="I61" s="285"/>
      <c r="J61" s="467"/>
      <c r="K61" s="467"/>
      <c r="L61" s="467"/>
    </row>
    <row r="62" spans="2:29" x14ac:dyDescent="0.2">
      <c r="B62" s="473">
        <v>45001</v>
      </c>
      <c r="C62" s="472" t="s">
        <v>3351</v>
      </c>
      <c r="D62" s="468" t="s">
        <v>724</v>
      </c>
      <c r="E62" s="400">
        <v>25245.51</v>
      </c>
      <c r="F62" s="280">
        <v>4850.68</v>
      </c>
      <c r="G62" s="285" t="s">
        <v>3423</v>
      </c>
      <c r="H62" s="285"/>
      <c r="I62" s="285"/>
      <c r="J62" s="467"/>
      <c r="K62" s="467"/>
      <c r="L62" s="467"/>
    </row>
    <row r="63" spans="2:29" x14ac:dyDescent="0.2">
      <c r="B63" s="473">
        <v>45002</v>
      </c>
      <c r="C63" s="472" t="s">
        <v>756</v>
      </c>
      <c r="D63" s="468" t="s">
        <v>785</v>
      </c>
      <c r="E63" s="448">
        <v>4.83</v>
      </c>
      <c r="F63" s="280">
        <v>13889.85</v>
      </c>
      <c r="G63" s="285" t="s">
        <v>3422</v>
      </c>
      <c r="H63" s="285"/>
      <c r="I63" s="285"/>
      <c r="J63" s="467"/>
      <c r="K63" s="467"/>
      <c r="L63" s="467"/>
    </row>
    <row r="64" spans="2:29" x14ac:dyDescent="0.2">
      <c r="B64" s="473">
        <v>45002</v>
      </c>
      <c r="C64" s="472" t="s">
        <v>2730</v>
      </c>
      <c r="D64" s="468" t="s">
        <v>785</v>
      </c>
      <c r="E64" s="280">
        <v>0.77</v>
      </c>
      <c r="F64" s="280">
        <v>29500</v>
      </c>
      <c r="G64" s="285" t="s">
        <v>3304</v>
      </c>
      <c r="H64" s="285"/>
      <c r="I64" s="285"/>
      <c r="J64" s="467"/>
      <c r="K64" s="467"/>
      <c r="L64" s="467"/>
    </row>
    <row r="65" spans="1:12" x14ac:dyDescent="0.2">
      <c r="B65" s="473">
        <v>45002</v>
      </c>
      <c r="C65" s="472" t="s">
        <v>756</v>
      </c>
      <c r="D65" s="468" t="s">
        <v>785</v>
      </c>
      <c r="E65" s="448">
        <v>50.48</v>
      </c>
      <c r="F65" s="280">
        <v>5661.54</v>
      </c>
      <c r="G65" s="285" t="s">
        <v>3421</v>
      </c>
      <c r="H65" s="285"/>
      <c r="I65" s="285"/>
      <c r="J65" s="467"/>
      <c r="K65" s="467"/>
      <c r="L65" s="467"/>
    </row>
    <row r="66" spans="1:12" x14ac:dyDescent="0.2">
      <c r="A66" s="474"/>
      <c r="B66" s="473">
        <v>45002</v>
      </c>
      <c r="C66" s="472" t="s">
        <v>2730</v>
      </c>
      <c r="D66" s="468" t="s">
        <v>785</v>
      </c>
      <c r="E66" s="280">
        <v>8.08</v>
      </c>
      <c r="F66" s="280">
        <v>4102.95</v>
      </c>
      <c r="G66" s="285" t="s">
        <v>3420</v>
      </c>
      <c r="H66" s="285"/>
      <c r="I66" s="285"/>
      <c r="J66" s="467"/>
      <c r="K66" s="467"/>
      <c r="L66" s="467"/>
    </row>
    <row r="67" spans="1:12" x14ac:dyDescent="0.2">
      <c r="B67" s="473">
        <v>45002</v>
      </c>
      <c r="C67" s="472" t="s">
        <v>3419</v>
      </c>
      <c r="D67" s="468" t="s">
        <v>724</v>
      </c>
      <c r="E67" s="293">
        <v>1300</v>
      </c>
      <c r="F67" s="280">
        <v>5507.97</v>
      </c>
      <c r="G67" s="285" t="s">
        <v>3418</v>
      </c>
      <c r="H67" s="285"/>
      <c r="I67" s="285"/>
      <c r="J67" s="467"/>
      <c r="K67" s="467"/>
      <c r="L67" s="467"/>
    </row>
    <row r="68" spans="1:12" x14ac:dyDescent="0.2">
      <c r="B68" s="473">
        <v>45002</v>
      </c>
      <c r="C68" s="472" t="s">
        <v>3404</v>
      </c>
      <c r="D68" s="468" t="s">
        <v>724</v>
      </c>
      <c r="E68" s="447">
        <v>28415</v>
      </c>
      <c r="F68" s="280">
        <v>5125.51</v>
      </c>
      <c r="G68" s="285" t="s">
        <v>3417</v>
      </c>
      <c r="H68" s="285"/>
      <c r="I68" s="285"/>
      <c r="J68" s="467"/>
      <c r="K68" s="467"/>
      <c r="L68" s="467"/>
    </row>
    <row r="69" spans="1:12" x14ac:dyDescent="0.2">
      <c r="B69" s="473">
        <v>45002</v>
      </c>
      <c r="C69" s="472" t="s">
        <v>3404</v>
      </c>
      <c r="D69" s="468" t="s">
        <v>724</v>
      </c>
      <c r="E69" s="447">
        <v>1692</v>
      </c>
      <c r="F69" s="280">
        <v>8231.3700000000008</v>
      </c>
      <c r="G69" s="285" t="s">
        <v>3416</v>
      </c>
      <c r="H69" s="285"/>
      <c r="I69" s="285"/>
      <c r="J69" s="467"/>
      <c r="K69" s="467"/>
      <c r="L69" s="467"/>
    </row>
    <row r="70" spans="1:12" x14ac:dyDescent="0.2">
      <c r="B70" s="473">
        <v>45002</v>
      </c>
      <c r="C70" s="472" t="s">
        <v>335</v>
      </c>
      <c r="D70" s="468" t="s">
        <v>724</v>
      </c>
      <c r="E70" s="280">
        <v>1167896.1100000001</v>
      </c>
      <c r="F70" s="280">
        <v>6303.6</v>
      </c>
      <c r="G70" s="285" t="s">
        <v>3415</v>
      </c>
      <c r="H70" s="285"/>
      <c r="I70" s="285"/>
      <c r="J70" s="467"/>
      <c r="K70" s="467"/>
      <c r="L70" s="467"/>
    </row>
    <row r="71" spans="1:12" x14ac:dyDescent="0.2">
      <c r="B71" s="473">
        <v>45006</v>
      </c>
      <c r="C71" s="472" t="s">
        <v>756</v>
      </c>
      <c r="D71" s="468" t="s">
        <v>785</v>
      </c>
      <c r="E71" s="448">
        <v>62.41</v>
      </c>
      <c r="F71" s="280">
        <v>3993.29</v>
      </c>
      <c r="G71" s="285" t="s">
        <v>3414</v>
      </c>
      <c r="H71" s="285"/>
      <c r="I71" s="285"/>
      <c r="J71" s="467"/>
      <c r="K71" s="467"/>
      <c r="L71" s="467"/>
    </row>
    <row r="72" spans="1:12" x14ac:dyDescent="0.2">
      <c r="B72" s="473">
        <v>45006</v>
      </c>
      <c r="C72" s="472" t="s">
        <v>2730</v>
      </c>
      <c r="D72" s="468" t="s">
        <v>785</v>
      </c>
      <c r="E72" s="280">
        <v>9.99</v>
      </c>
      <c r="F72" s="280">
        <v>6446.39</v>
      </c>
      <c r="G72" s="285" t="s">
        <v>3413</v>
      </c>
      <c r="H72" s="285"/>
      <c r="I72" s="285"/>
      <c r="J72" s="467"/>
      <c r="K72" s="467"/>
      <c r="L72" s="467"/>
    </row>
    <row r="73" spans="1:12" x14ac:dyDescent="0.2">
      <c r="B73" s="473">
        <v>45006</v>
      </c>
      <c r="C73" s="472" t="s">
        <v>3380</v>
      </c>
      <c r="D73" s="468" t="s">
        <v>724</v>
      </c>
      <c r="E73" s="398">
        <v>2135</v>
      </c>
      <c r="F73" s="280">
        <v>459</v>
      </c>
      <c r="G73" s="285" t="s">
        <v>3412</v>
      </c>
      <c r="H73" s="285"/>
      <c r="I73" s="285"/>
      <c r="J73" s="467"/>
      <c r="K73" s="467"/>
      <c r="L73" s="467"/>
    </row>
    <row r="74" spans="1:12" x14ac:dyDescent="0.2">
      <c r="B74" s="473">
        <v>45006</v>
      </c>
      <c r="C74" s="472" t="s">
        <v>335</v>
      </c>
      <c r="D74" s="468" t="s">
        <v>724</v>
      </c>
      <c r="E74" s="280">
        <v>233324.52</v>
      </c>
      <c r="F74" s="280">
        <v>3506.24</v>
      </c>
      <c r="G74" s="285" t="s">
        <v>3411</v>
      </c>
      <c r="H74" s="285"/>
      <c r="I74" s="285"/>
      <c r="J74" s="467"/>
      <c r="K74" s="467"/>
      <c r="L74" s="467"/>
    </row>
    <row r="75" spans="1:12" x14ac:dyDescent="0.2">
      <c r="B75" s="473">
        <v>45007</v>
      </c>
      <c r="C75" s="472" t="s">
        <v>756</v>
      </c>
      <c r="D75" s="468" t="s">
        <v>785</v>
      </c>
      <c r="E75" s="448">
        <v>62.69</v>
      </c>
      <c r="F75" s="280">
        <v>10684.49</v>
      </c>
      <c r="G75" s="285" t="s">
        <v>3410</v>
      </c>
      <c r="H75" s="285"/>
      <c r="I75" s="285"/>
      <c r="J75" s="467"/>
      <c r="K75" s="467"/>
      <c r="L75" s="467"/>
    </row>
    <row r="76" spans="1:12" x14ac:dyDescent="0.2">
      <c r="B76" s="473">
        <v>45007</v>
      </c>
      <c r="C76" s="472" t="s">
        <v>3357</v>
      </c>
      <c r="D76" s="468" t="s">
        <v>785</v>
      </c>
      <c r="E76" s="280">
        <v>10.029999999999999</v>
      </c>
      <c r="F76" s="280">
        <v>1009.9</v>
      </c>
      <c r="G76" s="285" t="s">
        <v>3409</v>
      </c>
      <c r="H76" s="285"/>
      <c r="I76" s="285"/>
      <c r="J76" s="467"/>
      <c r="K76" s="467"/>
      <c r="L76" s="467"/>
    </row>
    <row r="77" spans="1:12" ht="12.75" customHeight="1" x14ac:dyDescent="0.2">
      <c r="B77" s="473">
        <v>45007</v>
      </c>
      <c r="C77" s="467" t="s">
        <v>335</v>
      </c>
      <c r="D77" s="468" t="s">
        <v>724</v>
      </c>
      <c r="E77" s="280">
        <v>1359587.99</v>
      </c>
      <c r="F77" s="280">
        <v>1658.8</v>
      </c>
      <c r="G77" s="285" t="s">
        <v>3408</v>
      </c>
      <c r="H77" s="285"/>
      <c r="I77" s="285"/>
      <c r="J77" s="467"/>
      <c r="K77" s="467"/>
      <c r="L77" s="467"/>
    </row>
    <row r="78" spans="1:12" x14ac:dyDescent="0.2">
      <c r="B78" s="473">
        <v>45008</v>
      </c>
      <c r="C78" s="472" t="s">
        <v>756</v>
      </c>
      <c r="D78" s="468" t="s">
        <v>785</v>
      </c>
      <c r="E78" s="448">
        <v>10</v>
      </c>
      <c r="F78" s="280">
        <v>2034.78</v>
      </c>
      <c r="G78" s="285" t="s">
        <v>3407</v>
      </c>
      <c r="H78" s="285"/>
      <c r="I78" s="285"/>
      <c r="J78" s="467"/>
      <c r="K78" s="467"/>
      <c r="L78" s="467"/>
    </row>
    <row r="79" spans="1:12" x14ac:dyDescent="0.2">
      <c r="B79" s="473">
        <v>45008</v>
      </c>
      <c r="C79" s="472" t="s">
        <v>3357</v>
      </c>
      <c r="D79" s="468" t="s">
        <v>785</v>
      </c>
      <c r="E79" s="280">
        <v>1.6</v>
      </c>
      <c r="F79" s="280">
        <v>17323.28</v>
      </c>
      <c r="G79" s="285" t="s">
        <v>3406</v>
      </c>
      <c r="H79" s="285"/>
      <c r="I79" s="285"/>
      <c r="J79" s="467"/>
      <c r="K79" s="467"/>
      <c r="L79" s="467"/>
    </row>
    <row r="80" spans="1:12" x14ac:dyDescent="0.2">
      <c r="B80" s="473">
        <v>45008</v>
      </c>
      <c r="C80" s="472" t="s">
        <v>3404</v>
      </c>
      <c r="D80" s="468" t="s">
        <v>724</v>
      </c>
      <c r="E80" s="447">
        <v>27459</v>
      </c>
      <c r="F80" s="280">
        <v>3621.11</v>
      </c>
      <c r="G80" s="285" t="s">
        <v>3405</v>
      </c>
      <c r="H80" s="285"/>
      <c r="I80" s="285"/>
      <c r="J80" s="467"/>
      <c r="K80" s="467"/>
      <c r="L80" s="467"/>
    </row>
    <row r="81" spans="2:12" x14ac:dyDescent="0.2">
      <c r="B81" s="473">
        <v>45008</v>
      </c>
      <c r="C81" s="472" t="s">
        <v>3404</v>
      </c>
      <c r="D81" s="468" t="s">
        <v>724</v>
      </c>
      <c r="E81" s="447">
        <v>3310</v>
      </c>
      <c r="F81" s="280">
        <v>12201.6</v>
      </c>
      <c r="G81" s="285" t="s">
        <v>3403</v>
      </c>
      <c r="H81" s="285"/>
      <c r="I81" s="285"/>
      <c r="J81" s="467"/>
      <c r="K81" s="467"/>
      <c r="L81" s="467"/>
    </row>
    <row r="82" spans="2:12" x14ac:dyDescent="0.2">
      <c r="B82" s="473">
        <v>45009</v>
      </c>
      <c r="C82" s="472" t="s">
        <v>3402</v>
      </c>
      <c r="D82" s="468" t="s">
        <v>863</v>
      </c>
      <c r="E82" s="280">
        <v>16232.12</v>
      </c>
      <c r="F82" s="280">
        <v>3542.47</v>
      </c>
      <c r="G82" s="285" t="s">
        <v>3401</v>
      </c>
      <c r="H82" s="285"/>
      <c r="I82" s="285"/>
      <c r="J82" s="467"/>
      <c r="K82" s="467"/>
      <c r="L82" s="467"/>
    </row>
    <row r="83" spans="2:12" x14ac:dyDescent="0.2">
      <c r="B83" s="473">
        <v>45009</v>
      </c>
      <c r="C83" s="472" t="s">
        <v>3400</v>
      </c>
      <c r="D83" s="468" t="s">
        <v>863</v>
      </c>
      <c r="E83" s="280">
        <v>5100</v>
      </c>
      <c r="F83" s="280">
        <v>44393.1</v>
      </c>
      <c r="G83" s="285" t="s">
        <v>3399</v>
      </c>
      <c r="H83" s="285"/>
      <c r="I83" s="285"/>
      <c r="J83" s="467"/>
      <c r="K83" s="467"/>
      <c r="L83" s="467"/>
    </row>
    <row r="84" spans="2:12" x14ac:dyDescent="0.2">
      <c r="B84" s="473">
        <v>45009</v>
      </c>
      <c r="C84" s="472" t="s">
        <v>756</v>
      </c>
      <c r="D84" s="468" t="s">
        <v>785</v>
      </c>
      <c r="E84" s="448">
        <v>64.89</v>
      </c>
      <c r="F84" s="280">
        <v>1716</v>
      </c>
      <c r="G84" s="285" t="s">
        <v>3398</v>
      </c>
      <c r="H84" s="285"/>
      <c r="I84" s="285"/>
      <c r="J84" s="467"/>
      <c r="K84" s="467"/>
      <c r="L84" s="467"/>
    </row>
    <row r="85" spans="2:12" x14ac:dyDescent="0.2">
      <c r="B85" s="473">
        <v>45009</v>
      </c>
      <c r="C85" s="472" t="s">
        <v>3357</v>
      </c>
      <c r="D85" s="468" t="s">
        <v>785</v>
      </c>
      <c r="E85" s="280">
        <v>10.38</v>
      </c>
      <c r="F85" s="280">
        <v>7082.38</v>
      </c>
      <c r="G85" s="285" t="s">
        <v>3397</v>
      </c>
      <c r="H85" s="285"/>
      <c r="I85" s="285"/>
      <c r="J85" s="467"/>
      <c r="K85" s="467"/>
      <c r="L85" s="467"/>
    </row>
    <row r="86" spans="2:12" x14ac:dyDescent="0.2">
      <c r="B86" s="473">
        <v>45009</v>
      </c>
      <c r="C86" s="472" t="s">
        <v>3351</v>
      </c>
      <c r="D86" s="468" t="s">
        <v>724</v>
      </c>
      <c r="E86" s="400">
        <v>25111.040000000001</v>
      </c>
      <c r="F86" s="280">
        <v>1151.57</v>
      </c>
      <c r="G86" s="285" t="s">
        <v>3396</v>
      </c>
      <c r="H86" s="285"/>
      <c r="I86" s="285"/>
      <c r="J86" s="467"/>
      <c r="K86" s="467"/>
      <c r="L86" s="467"/>
    </row>
    <row r="87" spans="2:12" x14ac:dyDescent="0.2">
      <c r="B87" s="473">
        <v>45009</v>
      </c>
      <c r="C87" s="472" t="s">
        <v>3394</v>
      </c>
      <c r="D87" s="468" t="s">
        <v>724</v>
      </c>
      <c r="E87" s="280">
        <v>150000</v>
      </c>
      <c r="F87" s="280">
        <v>7893</v>
      </c>
      <c r="G87" s="285" t="s">
        <v>3395</v>
      </c>
      <c r="H87" s="285"/>
      <c r="I87" s="285"/>
      <c r="J87" s="467"/>
      <c r="K87" s="467"/>
      <c r="L87" s="467"/>
    </row>
    <row r="88" spans="2:12" x14ac:dyDescent="0.2">
      <c r="B88" s="473">
        <v>45009</v>
      </c>
      <c r="C88" s="472" t="s">
        <v>3394</v>
      </c>
      <c r="D88" s="468" t="s">
        <v>724</v>
      </c>
      <c r="E88" s="280">
        <v>170000</v>
      </c>
      <c r="F88" s="280">
        <v>14230.49</v>
      </c>
      <c r="G88" s="285" t="s">
        <v>3393</v>
      </c>
      <c r="H88" s="285"/>
      <c r="I88" s="285"/>
      <c r="J88" s="467"/>
      <c r="K88" s="467"/>
      <c r="L88" s="467"/>
    </row>
    <row r="89" spans="2:12" x14ac:dyDescent="0.2">
      <c r="B89" s="473">
        <v>45012</v>
      </c>
      <c r="C89" s="472" t="s">
        <v>96</v>
      </c>
      <c r="D89" s="468" t="s">
        <v>724</v>
      </c>
      <c r="E89" s="398">
        <v>2689</v>
      </c>
      <c r="F89" s="280">
        <v>3575.58</v>
      </c>
      <c r="G89" s="285" t="s">
        <v>3392</v>
      </c>
      <c r="H89" s="285"/>
      <c r="I89" s="285"/>
      <c r="J89" s="467"/>
      <c r="K89" s="467"/>
      <c r="L89" s="467"/>
    </row>
    <row r="90" spans="2:12" x14ac:dyDescent="0.2">
      <c r="B90" s="473">
        <v>45012</v>
      </c>
      <c r="C90" s="472" t="s">
        <v>756</v>
      </c>
      <c r="D90" s="468" t="s">
        <v>785</v>
      </c>
      <c r="E90" s="448">
        <v>36.619999999999997</v>
      </c>
      <c r="F90" s="280">
        <v>5530.37</v>
      </c>
      <c r="G90" s="285" t="s">
        <v>3391</v>
      </c>
      <c r="H90" s="285"/>
      <c r="I90" s="285"/>
      <c r="J90" s="467"/>
      <c r="K90" s="467"/>
      <c r="L90" s="467"/>
    </row>
    <row r="91" spans="2:12" x14ac:dyDescent="0.2">
      <c r="B91" s="473">
        <v>45012</v>
      </c>
      <c r="C91" s="472" t="s">
        <v>3357</v>
      </c>
      <c r="D91" s="468" t="s">
        <v>785</v>
      </c>
      <c r="E91" s="280">
        <v>5.86</v>
      </c>
      <c r="F91" s="280">
        <v>6015.3</v>
      </c>
      <c r="G91" s="285" t="s">
        <v>3390</v>
      </c>
      <c r="H91" s="285"/>
      <c r="I91" s="285"/>
      <c r="J91" s="467"/>
      <c r="K91" s="467"/>
      <c r="L91" s="467"/>
    </row>
    <row r="92" spans="2:12" x14ac:dyDescent="0.2">
      <c r="B92" s="473">
        <v>45012</v>
      </c>
      <c r="C92" s="472" t="s">
        <v>756</v>
      </c>
      <c r="D92" s="468" t="s">
        <v>785</v>
      </c>
      <c r="E92" s="448">
        <v>28.2</v>
      </c>
      <c r="F92" s="280">
        <v>118150</v>
      </c>
      <c r="G92" s="285"/>
      <c r="H92" s="285"/>
      <c r="I92" s="285"/>
      <c r="J92" s="467"/>
      <c r="K92" s="467"/>
      <c r="L92" s="467"/>
    </row>
    <row r="93" spans="2:12" x14ac:dyDescent="0.2">
      <c r="B93" s="473">
        <v>45012</v>
      </c>
      <c r="C93" s="472" t="s">
        <v>3357</v>
      </c>
      <c r="D93" s="468" t="s">
        <v>785</v>
      </c>
      <c r="E93" s="280">
        <v>4.51</v>
      </c>
      <c r="F93" s="280">
        <v>14524.43</v>
      </c>
      <c r="G93" s="285" t="s">
        <v>3389</v>
      </c>
      <c r="H93" s="285"/>
      <c r="I93" s="285"/>
      <c r="J93" s="467"/>
      <c r="K93" s="467"/>
      <c r="L93" s="467"/>
    </row>
    <row r="94" spans="2:12" x14ac:dyDescent="0.2">
      <c r="B94" s="473">
        <v>45013</v>
      </c>
      <c r="C94" s="472" t="s">
        <v>3388</v>
      </c>
      <c r="D94" s="468" t="s">
        <v>724</v>
      </c>
      <c r="E94" s="280">
        <v>328810.44</v>
      </c>
      <c r="F94" s="280">
        <v>17321.310000000001</v>
      </c>
      <c r="G94" s="285" t="s">
        <v>3387</v>
      </c>
      <c r="H94" s="285"/>
      <c r="I94" s="285"/>
      <c r="J94" s="467"/>
      <c r="K94" s="467"/>
      <c r="L94" s="467"/>
    </row>
    <row r="95" spans="2:12" x14ac:dyDescent="0.2">
      <c r="B95" s="473">
        <v>45013</v>
      </c>
      <c r="C95" s="472" t="s">
        <v>3386</v>
      </c>
      <c r="D95" s="468" t="s">
        <v>724</v>
      </c>
      <c r="E95" s="280">
        <v>218666.5</v>
      </c>
      <c r="F95" s="280">
        <v>4685.2299999999996</v>
      </c>
      <c r="G95" s="285" t="s">
        <v>3385</v>
      </c>
      <c r="H95" s="285"/>
      <c r="I95" s="285"/>
      <c r="J95" s="467"/>
      <c r="K95" s="467"/>
      <c r="L95" s="467"/>
    </row>
    <row r="96" spans="2:12" x14ac:dyDescent="0.2">
      <c r="B96" s="473">
        <v>45013</v>
      </c>
      <c r="C96" s="467" t="s">
        <v>3384</v>
      </c>
      <c r="D96" s="468" t="s">
        <v>724</v>
      </c>
      <c r="E96" s="280">
        <v>183793.52</v>
      </c>
      <c r="F96" s="280">
        <v>10405.32</v>
      </c>
      <c r="G96" s="285" t="s">
        <v>3383</v>
      </c>
      <c r="H96" s="285"/>
      <c r="I96" s="285"/>
      <c r="J96" s="467"/>
      <c r="K96" s="467"/>
      <c r="L96" s="467"/>
    </row>
    <row r="97" spans="2:12" x14ac:dyDescent="0.2">
      <c r="B97" s="473">
        <v>45013</v>
      </c>
      <c r="C97" s="472" t="s">
        <v>3382</v>
      </c>
      <c r="D97" s="468" t="s">
        <v>724</v>
      </c>
      <c r="E97" s="280">
        <v>109333.25</v>
      </c>
      <c r="F97" s="280">
        <v>5387.16</v>
      </c>
      <c r="G97" s="285" t="s">
        <v>3381</v>
      </c>
      <c r="H97" s="285"/>
      <c r="I97" s="285"/>
      <c r="J97" s="467"/>
      <c r="K97" s="467"/>
      <c r="L97" s="467"/>
    </row>
    <row r="98" spans="2:12" x14ac:dyDescent="0.2">
      <c r="B98" s="473">
        <v>45013</v>
      </c>
      <c r="C98" s="472" t="s">
        <v>3380</v>
      </c>
      <c r="D98" s="468" t="s">
        <v>724</v>
      </c>
      <c r="E98" s="398">
        <v>300</v>
      </c>
      <c r="F98" s="280">
        <v>23073.279999999999</v>
      </c>
      <c r="G98" s="285" t="s">
        <v>3379</v>
      </c>
      <c r="H98" s="285"/>
      <c r="I98" s="285"/>
      <c r="J98" s="467"/>
      <c r="K98" s="467"/>
      <c r="L98" s="467"/>
    </row>
    <row r="99" spans="2:12" x14ac:dyDescent="0.2">
      <c r="B99" s="473">
        <v>45013</v>
      </c>
      <c r="C99" s="472" t="s">
        <v>3378</v>
      </c>
      <c r="D99" s="468" t="s">
        <v>724</v>
      </c>
      <c r="E99" s="404">
        <v>5400</v>
      </c>
      <c r="F99" s="280">
        <v>13136.74</v>
      </c>
      <c r="G99" s="285" t="s">
        <v>3377</v>
      </c>
      <c r="H99" s="285"/>
      <c r="I99" s="285"/>
      <c r="J99" s="467"/>
      <c r="K99" s="467"/>
      <c r="L99" s="467"/>
    </row>
    <row r="100" spans="2:12" x14ac:dyDescent="0.2">
      <c r="B100" s="473">
        <v>45013</v>
      </c>
      <c r="C100" s="472" t="s">
        <v>3376</v>
      </c>
      <c r="D100" s="468" t="s">
        <v>724</v>
      </c>
      <c r="E100" s="280">
        <v>117015.17</v>
      </c>
      <c r="F100" s="280">
        <v>21643.040000000001</v>
      </c>
      <c r="G100" s="285" t="s">
        <v>3375</v>
      </c>
      <c r="H100" s="285"/>
      <c r="I100" s="285"/>
      <c r="J100" s="467"/>
      <c r="K100" s="467"/>
      <c r="L100" s="467"/>
    </row>
    <row r="101" spans="2:12" x14ac:dyDescent="0.2">
      <c r="B101" s="473">
        <v>45014</v>
      </c>
      <c r="C101" s="472" t="s">
        <v>756</v>
      </c>
      <c r="D101" s="468" t="s">
        <v>785</v>
      </c>
      <c r="E101" s="448">
        <v>308.52999999999997</v>
      </c>
      <c r="F101" s="280">
        <v>6100.8</v>
      </c>
      <c r="G101" s="285" t="s">
        <v>3374</v>
      </c>
      <c r="H101" s="285"/>
      <c r="I101" s="285"/>
      <c r="J101" s="467"/>
      <c r="K101" s="467"/>
      <c r="L101" s="467"/>
    </row>
    <row r="102" spans="2:12" x14ac:dyDescent="0.2">
      <c r="B102" s="473">
        <v>45014</v>
      </c>
      <c r="C102" s="472" t="s">
        <v>3357</v>
      </c>
      <c r="D102" s="468" t="s">
        <v>785</v>
      </c>
      <c r="E102" s="280">
        <v>49.36</v>
      </c>
      <c r="F102" s="280">
        <v>5098.96</v>
      </c>
      <c r="G102" s="285" t="s">
        <v>3373</v>
      </c>
      <c r="H102" s="285"/>
      <c r="I102" s="285"/>
      <c r="J102" s="467"/>
      <c r="K102" s="467"/>
      <c r="L102" s="467"/>
    </row>
    <row r="103" spans="2:12" x14ac:dyDescent="0.2">
      <c r="B103" s="473">
        <v>45014</v>
      </c>
      <c r="C103" s="472" t="s">
        <v>3372</v>
      </c>
      <c r="D103" s="468" t="s">
        <v>724</v>
      </c>
      <c r="E103" s="280">
        <v>368859.62</v>
      </c>
      <c r="F103" s="280">
        <v>10324.16</v>
      </c>
      <c r="G103" s="285" t="s">
        <v>3371</v>
      </c>
      <c r="H103" s="285"/>
      <c r="I103" s="285"/>
      <c r="J103" s="467"/>
      <c r="K103" s="467"/>
      <c r="L103" s="467"/>
    </row>
    <row r="104" spans="2:12" x14ac:dyDescent="0.2">
      <c r="B104" s="473">
        <v>45014</v>
      </c>
      <c r="C104" s="472" t="s">
        <v>3364</v>
      </c>
      <c r="D104" s="468" t="s">
        <v>724</v>
      </c>
      <c r="E104" s="280">
        <v>35000</v>
      </c>
      <c r="F104" s="280">
        <v>46893</v>
      </c>
      <c r="G104" s="285" t="s">
        <v>3370</v>
      </c>
      <c r="H104" s="285"/>
      <c r="I104" s="285"/>
      <c r="J104" s="467"/>
      <c r="K104" s="467"/>
      <c r="L104" s="467"/>
    </row>
    <row r="105" spans="2:12" x14ac:dyDescent="0.2">
      <c r="B105" s="473">
        <v>45015</v>
      </c>
      <c r="C105" s="472" t="s">
        <v>3369</v>
      </c>
      <c r="D105" s="468" t="s">
        <v>724</v>
      </c>
      <c r="E105" s="280">
        <v>64977.48</v>
      </c>
      <c r="F105" s="280">
        <v>1037.06</v>
      </c>
      <c r="G105" s="285" t="s">
        <v>3368</v>
      </c>
      <c r="H105" s="285"/>
      <c r="I105" s="285"/>
      <c r="J105" s="467"/>
      <c r="K105" s="467"/>
      <c r="L105" s="467"/>
    </row>
    <row r="106" spans="2:12" x14ac:dyDescent="0.2">
      <c r="B106" s="492">
        <v>45015</v>
      </c>
      <c r="C106" s="493" t="s">
        <v>3367</v>
      </c>
      <c r="D106" s="494" t="s">
        <v>724</v>
      </c>
      <c r="E106" s="393">
        <v>4947.55</v>
      </c>
      <c r="F106" s="280">
        <v>31978.66</v>
      </c>
      <c r="G106" s="285" t="s">
        <v>3366</v>
      </c>
      <c r="H106" s="285"/>
      <c r="I106" s="285"/>
      <c r="J106" s="467"/>
      <c r="K106" s="467"/>
      <c r="L106" s="467"/>
    </row>
    <row r="107" spans="2:12" x14ac:dyDescent="0.2">
      <c r="B107" s="473">
        <v>45015</v>
      </c>
      <c r="C107" s="472" t="s">
        <v>725</v>
      </c>
      <c r="D107" s="468" t="s">
        <v>724</v>
      </c>
      <c r="E107" s="280">
        <v>900000</v>
      </c>
      <c r="F107" s="280">
        <v>2500</v>
      </c>
      <c r="G107" s="285" t="s">
        <v>3365</v>
      </c>
      <c r="H107" s="285"/>
      <c r="I107" s="285"/>
      <c r="J107" s="467"/>
      <c r="K107" s="467"/>
      <c r="L107" s="467"/>
    </row>
    <row r="108" spans="2:12" x14ac:dyDescent="0.2">
      <c r="B108" s="473">
        <v>45015</v>
      </c>
      <c r="C108" s="472" t="s">
        <v>3364</v>
      </c>
      <c r="D108" s="468" t="s">
        <v>724</v>
      </c>
      <c r="E108" s="280">
        <v>10000</v>
      </c>
      <c r="F108" s="280">
        <v>283.69</v>
      </c>
      <c r="G108" s="285" t="s">
        <v>3363</v>
      </c>
      <c r="H108" s="285"/>
      <c r="I108" s="285"/>
      <c r="J108" s="467"/>
      <c r="K108" s="467"/>
      <c r="L108" s="467"/>
    </row>
    <row r="109" spans="2:12" x14ac:dyDescent="0.2">
      <c r="B109" s="473">
        <v>45015</v>
      </c>
      <c r="C109" s="472" t="s">
        <v>3362</v>
      </c>
      <c r="D109" s="468" t="s">
        <v>785</v>
      </c>
      <c r="E109" s="448">
        <v>595</v>
      </c>
      <c r="F109" s="280">
        <v>51189.33</v>
      </c>
      <c r="G109" s="285" t="s">
        <v>3361</v>
      </c>
      <c r="H109" s="285"/>
      <c r="I109" s="285"/>
      <c r="J109" s="467"/>
      <c r="K109" s="467"/>
      <c r="L109" s="467"/>
    </row>
    <row r="110" spans="2:12" x14ac:dyDescent="0.2">
      <c r="B110" s="473">
        <v>45015</v>
      </c>
      <c r="C110" s="472" t="s">
        <v>3357</v>
      </c>
      <c r="D110" s="468" t="s">
        <v>785</v>
      </c>
      <c r="E110" s="280">
        <v>95.2</v>
      </c>
      <c r="F110" s="280">
        <v>3451.08</v>
      </c>
      <c r="G110" s="285" t="s">
        <v>3360</v>
      </c>
      <c r="H110" s="285"/>
      <c r="I110" s="285"/>
      <c r="J110" s="467"/>
      <c r="K110" s="467"/>
      <c r="L110" s="467"/>
    </row>
    <row r="111" spans="2:12" x14ac:dyDescent="0.2">
      <c r="B111" s="473">
        <v>45016</v>
      </c>
      <c r="C111" s="472" t="s">
        <v>756</v>
      </c>
      <c r="D111" s="468" t="s">
        <v>785</v>
      </c>
      <c r="E111" s="448">
        <v>256.24</v>
      </c>
      <c r="F111" s="280">
        <v>5290</v>
      </c>
      <c r="H111" s="285"/>
      <c r="I111" s="285"/>
      <c r="J111" s="467"/>
      <c r="K111" s="467"/>
      <c r="L111" s="467"/>
    </row>
    <row r="112" spans="2:12" x14ac:dyDescent="0.2">
      <c r="B112" s="473">
        <v>45016</v>
      </c>
      <c r="C112" s="472" t="s">
        <v>3357</v>
      </c>
      <c r="D112" s="468" t="s">
        <v>785</v>
      </c>
      <c r="E112" s="280">
        <v>41</v>
      </c>
      <c r="F112" s="280">
        <v>12139.4</v>
      </c>
      <c r="G112" s="285" t="s">
        <v>3359</v>
      </c>
      <c r="H112" s="285"/>
      <c r="I112" s="285"/>
      <c r="J112" s="467"/>
      <c r="K112" s="467"/>
      <c r="L112" s="467"/>
    </row>
    <row r="113" spans="2:12" x14ac:dyDescent="0.2">
      <c r="B113" s="473">
        <v>45016</v>
      </c>
      <c r="C113" s="472" t="s">
        <v>756</v>
      </c>
      <c r="D113" s="468" t="s">
        <v>785</v>
      </c>
      <c r="E113" s="448">
        <v>10.07</v>
      </c>
      <c r="F113" s="280">
        <v>42393.07</v>
      </c>
      <c r="G113" s="467" t="s">
        <v>3358</v>
      </c>
      <c r="H113" s="285"/>
      <c r="I113" s="285"/>
      <c r="J113" s="467"/>
      <c r="K113" s="467"/>
      <c r="L113" s="467"/>
    </row>
    <row r="114" spans="2:12" x14ac:dyDescent="0.2">
      <c r="B114" s="473">
        <v>45016</v>
      </c>
      <c r="C114" s="472" t="s">
        <v>3357</v>
      </c>
      <c r="D114" s="468" t="s">
        <v>785</v>
      </c>
      <c r="E114" s="280">
        <v>1.61</v>
      </c>
      <c r="F114" s="280">
        <v>39270.31</v>
      </c>
      <c r="G114" s="285" t="s">
        <v>3356</v>
      </c>
      <c r="H114" s="285"/>
      <c r="I114" s="285"/>
      <c r="J114" s="467"/>
      <c r="K114" s="467"/>
      <c r="L114" s="467"/>
    </row>
    <row r="115" spans="2:12" x14ac:dyDescent="0.2">
      <c r="B115" s="492">
        <v>45016</v>
      </c>
      <c r="C115" s="493" t="s">
        <v>3355</v>
      </c>
      <c r="D115" s="494" t="s">
        <v>724</v>
      </c>
      <c r="E115" s="393">
        <v>10769.27</v>
      </c>
      <c r="F115" s="280">
        <v>30566.16</v>
      </c>
      <c r="G115" s="285" t="s">
        <v>3354</v>
      </c>
      <c r="H115" s="285"/>
      <c r="I115" s="285"/>
      <c r="J115" s="467"/>
      <c r="K115" s="467"/>
      <c r="L115" s="467"/>
    </row>
    <row r="116" spans="2:12" x14ac:dyDescent="0.2">
      <c r="B116" s="473">
        <v>45016</v>
      </c>
      <c r="C116" s="472" t="s">
        <v>3353</v>
      </c>
      <c r="D116" s="468" t="s">
        <v>863</v>
      </c>
      <c r="E116" s="280">
        <v>8222.91</v>
      </c>
      <c r="F116" s="280">
        <v>23112.15</v>
      </c>
      <c r="G116" s="285" t="s">
        <v>3352</v>
      </c>
      <c r="H116" s="285"/>
      <c r="I116" s="285"/>
      <c r="J116" s="467"/>
      <c r="K116" s="467"/>
      <c r="L116" s="467"/>
    </row>
    <row r="117" spans="2:12" x14ac:dyDescent="0.2">
      <c r="B117" s="473">
        <v>45016</v>
      </c>
      <c r="C117" s="472" t="s">
        <v>3351</v>
      </c>
      <c r="D117" s="468" t="s">
        <v>724</v>
      </c>
      <c r="E117" s="400">
        <v>28225.46</v>
      </c>
      <c r="F117" s="280">
        <v>36176.79</v>
      </c>
      <c r="G117" s="285" t="s">
        <v>3350</v>
      </c>
      <c r="H117" s="285"/>
      <c r="I117" s="285"/>
      <c r="J117" s="467"/>
      <c r="K117" s="467"/>
      <c r="L117" s="467"/>
    </row>
    <row r="118" spans="2:12" x14ac:dyDescent="0.2">
      <c r="B118" s="473">
        <v>45016</v>
      </c>
      <c r="C118" s="472" t="s">
        <v>2664</v>
      </c>
      <c r="D118" s="468" t="s">
        <v>724</v>
      </c>
      <c r="E118" s="280">
        <v>55640.52</v>
      </c>
      <c r="F118" s="280">
        <v>1228.3699999999999</v>
      </c>
      <c r="G118" s="467" t="s">
        <v>3349</v>
      </c>
      <c r="H118" s="285"/>
      <c r="I118" s="285"/>
      <c r="J118" s="467"/>
      <c r="K118" s="467"/>
      <c r="L118" s="467"/>
    </row>
    <row r="119" spans="2:12" x14ac:dyDescent="0.2">
      <c r="B119" s="473">
        <v>45016</v>
      </c>
      <c r="C119" s="472" t="s">
        <v>725</v>
      </c>
      <c r="D119" s="468" t="s">
        <v>724</v>
      </c>
      <c r="E119" s="280">
        <v>876793.61</v>
      </c>
      <c r="F119" s="280">
        <v>203.37</v>
      </c>
      <c r="G119" s="285" t="s">
        <v>3348</v>
      </c>
      <c r="H119" s="285"/>
      <c r="I119" s="285"/>
      <c r="J119" s="467"/>
      <c r="K119" s="467"/>
      <c r="L119" s="467"/>
    </row>
    <row r="120" spans="2:12" x14ac:dyDescent="0.2">
      <c r="B120" s="473">
        <v>45016</v>
      </c>
      <c r="C120" s="472" t="s">
        <v>3347</v>
      </c>
      <c r="D120" s="468" t="s">
        <v>724</v>
      </c>
      <c r="E120" s="448">
        <v>2500</v>
      </c>
      <c r="F120" s="280">
        <v>80000</v>
      </c>
      <c r="G120" s="285" t="s">
        <v>3346</v>
      </c>
      <c r="H120" s="285"/>
      <c r="I120" s="285"/>
      <c r="J120" s="467"/>
      <c r="K120" s="467"/>
      <c r="L120" s="467"/>
    </row>
    <row r="121" spans="2:12" x14ac:dyDescent="0.2">
      <c r="B121" s="473">
        <v>45016</v>
      </c>
      <c r="C121" s="472" t="s">
        <v>2660</v>
      </c>
      <c r="D121" s="468" t="s">
        <v>724</v>
      </c>
      <c r="E121" s="280">
        <v>400</v>
      </c>
      <c r="F121" s="280">
        <v>15566.42</v>
      </c>
      <c r="G121" s="285" t="s">
        <v>3345</v>
      </c>
      <c r="H121" s="285"/>
      <c r="I121" s="285"/>
      <c r="J121" s="467"/>
      <c r="K121" s="467"/>
      <c r="L121" s="467"/>
    </row>
    <row r="122" spans="2:12" x14ac:dyDescent="0.2">
      <c r="B122" s="473"/>
      <c r="C122" s="472"/>
      <c r="F122" s="280">
        <v>11347.19</v>
      </c>
      <c r="G122" s="285" t="s">
        <v>3344</v>
      </c>
      <c r="H122" s="285"/>
      <c r="I122" s="285"/>
      <c r="J122" s="467"/>
      <c r="K122" s="467"/>
      <c r="L122" s="467"/>
    </row>
    <row r="123" spans="2:12" x14ac:dyDescent="0.2">
      <c r="B123" s="473"/>
      <c r="C123" s="472"/>
      <c r="F123" s="280">
        <v>10055.200000000001</v>
      </c>
      <c r="G123" s="285" t="s">
        <v>3343</v>
      </c>
      <c r="H123" s="285"/>
      <c r="I123" s="285"/>
      <c r="J123" s="467"/>
      <c r="K123" s="467"/>
      <c r="L123" s="467"/>
    </row>
    <row r="124" spans="2:12" x14ac:dyDescent="0.2">
      <c r="B124" s="473"/>
      <c r="F124" s="280">
        <v>2810.05</v>
      </c>
      <c r="G124" s="285" t="s">
        <v>3342</v>
      </c>
      <c r="H124" s="285"/>
      <c r="I124" s="285"/>
      <c r="J124" s="467"/>
      <c r="K124" s="467"/>
      <c r="L124" s="467"/>
    </row>
    <row r="125" spans="2:12" x14ac:dyDescent="0.2">
      <c r="B125" s="473"/>
      <c r="C125" s="472"/>
      <c r="F125" s="280">
        <v>4309.67</v>
      </c>
      <c r="G125" s="285" t="s">
        <v>3341</v>
      </c>
      <c r="H125" s="285"/>
      <c r="I125" s="285"/>
      <c r="J125" s="467"/>
      <c r="K125" s="467"/>
      <c r="L125" s="467"/>
    </row>
    <row r="126" spans="2:12" x14ac:dyDescent="0.2">
      <c r="B126" s="473"/>
      <c r="C126" s="472"/>
      <c r="F126" s="280">
        <v>27693.84</v>
      </c>
      <c r="G126" s="285" t="s">
        <v>3340</v>
      </c>
      <c r="H126" s="285"/>
      <c r="I126" s="285"/>
      <c r="J126" s="467"/>
      <c r="K126" s="467"/>
      <c r="L126" s="467"/>
    </row>
    <row r="127" spans="2:12" x14ac:dyDescent="0.2">
      <c r="B127" s="473"/>
      <c r="C127" s="472"/>
      <c r="F127" s="280">
        <v>1778.12</v>
      </c>
      <c r="G127" s="285" t="s">
        <v>3339</v>
      </c>
      <c r="H127" s="285"/>
      <c r="I127" s="285"/>
      <c r="J127" s="467"/>
      <c r="K127" s="467"/>
      <c r="L127" s="467"/>
    </row>
    <row r="128" spans="2:12" x14ac:dyDescent="0.2">
      <c r="B128" s="473"/>
      <c r="C128" s="472"/>
      <c r="F128" s="280">
        <v>81136</v>
      </c>
      <c r="G128" s="285" t="s">
        <v>3338</v>
      </c>
      <c r="H128" s="285"/>
      <c r="I128" s="285"/>
      <c r="J128" s="467"/>
      <c r="K128" s="467"/>
      <c r="L128" s="467"/>
    </row>
    <row r="129" spans="2:12" x14ac:dyDescent="0.2">
      <c r="B129" s="473"/>
      <c r="C129" s="472"/>
      <c r="F129" s="280">
        <v>13711.69</v>
      </c>
      <c r="G129" s="467" t="s">
        <v>3337</v>
      </c>
      <c r="K129" s="467"/>
      <c r="L129" s="467"/>
    </row>
    <row r="130" spans="2:12" x14ac:dyDescent="0.2">
      <c r="B130" s="473"/>
      <c r="C130" s="472"/>
      <c r="F130" s="280">
        <v>17122.310000000001</v>
      </c>
      <c r="G130" s="285" t="s">
        <v>3336</v>
      </c>
      <c r="H130" s="285"/>
      <c r="I130" s="285"/>
      <c r="J130" s="467"/>
      <c r="K130" s="467"/>
      <c r="L130" s="467"/>
    </row>
    <row r="131" spans="2:12" x14ac:dyDescent="0.2">
      <c r="B131" s="473"/>
      <c r="C131" s="472"/>
      <c r="F131" s="280">
        <v>8332.84</v>
      </c>
      <c r="G131" s="285" t="s">
        <v>3335</v>
      </c>
      <c r="H131" s="285"/>
      <c r="I131" s="285"/>
      <c r="J131" s="467"/>
      <c r="K131" s="467"/>
      <c r="L131" s="467"/>
    </row>
    <row r="132" spans="2:12" x14ac:dyDescent="0.2">
      <c r="B132" s="473"/>
      <c r="C132" s="472"/>
      <c r="F132" s="280">
        <v>2800.7</v>
      </c>
      <c r="G132" s="285" t="s">
        <v>3334</v>
      </c>
      <c r="H132" s="285"/>
      <c r="I132" s="285"/>
      <c r="J132" s="467"/>
      <c r="K132" s="467"/>
      <c r="L132" s="467"/>
    </row>
    <row r="133" spans="2:12" x14ac:dyDescent="0.2">
      <c r="B133" s="473"/>
      <c r="C133" s="472"/>
      <c r="F133" s="280">
        <v>323176.27</v>
      </c>
      <c r="G133" s="285" t="s">
        <v>3333</v>
      </c>
      <c r="H133" s="285"/>
      <c r="I133" s="285"/>
      <c r="J133" s="467"/>
      <c r="K133" s="467"/>
      <c r="L133" s="467"/>
    </row>
    <row r="134" spans="2:12" x14ac:dyDescent="0.2">
      <c r="B134" s="473"/>
      <c r="C134" s="472"/>
      <c r="F134" s="280">
        <v>8798.6</v>
      </c>
      <c r="G134" s="285" t="s">
        <v>3332</v>
      </c>
      <c r="H134" s="285"/>
      <c r="I134" s="285"/>
      <c r="J134" s="467"/>
      <c r="K134" s="467"/>
      <c r="L134" s="467"/>
    </row>
    <row r="135" spans="2:12" x14ac:dyDescent="0.2">
      <c r="B135" s="473"/>
      <c r="C135" s="472"/>
      <c r="F135" s="280">
        <v>4399.3</v>
      </c>
      <c r="G135" s="285" t="s">
        <v>3331</v>
      </c>
      <c r="H135" s="285"/>
      <c r="I135" s="285"/>
      <c r="J135" s="467"/>
      <c r="K135" s="467"/>
      <c r="L135" s="467"/>
    </row>
    <row r="136" spans="2:12" x14ac:dyDescent="0.2">
      <c r="B136" s="473"/>
      <c r="C136" s="472"/>
      <c r="F136" s="280">
        <v>9473.19</v>
      </c>
      <c r="G136" s="285" t="s">
        <v>3330</v>
      </c>
      <c r="H136" s="285"/>
      <c r="I136" s="285"/>
      <c r="J136" s="467"/>
      <c r="K136" s="467"/>
      <c r="L136" s="467"/>
    </row>
    <row r="137" spans="2:12" x14ac:dyDescent="0.2">
      <c r="B137" s="473"/>
      <c r="C137" s="472"/>
      <c r="F137" s="280">
        <v>1639.98</v>
      </c>
      <c r="G137" s="285" t="s">
        <v>3329</v>
      </c>
      <c r="H137" s="285"/>
      <c r="I137" s="285"/>
      <c r="J137" s="467"/>
      <c r="K137" s="467"/>
      <c r="L137" s="467"/>
    </row>
    <row r="138" spans="2:12" x14ac:dyDescent="0.2">
      <c r="B138" s="473"/>
      <c r="C138" s="472"/>
      <c r="F138" s="280">
        <v>20</v>
      </c>
      <c r="G138" s="285" t="s">
        <v>3329</v>
      </c>
      <c r="H138" s="285"/>
      <c r="I138" s="285"/>
      <c r="J138" s="467"/>
      <c r="K138" s="467"/>
      <c r="L138" s="467"/>
    </row>
    <row r="139" spans="2:12" x14ac:dyDescent="0.2">
      <c r="B139" s="473"/>
      <c r="C139" s="472"/>
      <c r="F139" s="280">
        <v>128523.13</v>
      </c>
      <c r="G139" s="285" t="s">
        <v>3328</v>
      </c>
      <c r="H139" s="285"/>
      <c r="I139" s="285"/>
      <c r="J139" s="467"/>
      <c r="K139" s="467"/>
      <c r="L139" s="467"/>
    </row>
    <row r="140" spans="2:12" x14ac:dyDescent="0.2">
      <c r="B140" s="473"/>
      <c r="C140" s="472"/>
      <c r="F140" s="280">
        <v>10000</v>
      </c>
      <c r="G140" s="285" t="s">
        <v>3304</v>
      </c>
      <c r="H140" s="285"/>
      <c r="I140" s="285"/>
      <c r="J140" s="467"/>
      <c r="K140" s="467"/>
      <c r="L140" s="467"/>
    </row>
    <row r="141" spans="2:12" x14ac:dyDescent="0.2">
      <c r="B141" s="473"/>
      <c r="C141" s="472"/>
      <c r="F141" s="280">
        <v>7984.01</v>
      </c>
      <c r="G141" s="285" t="s">
        <v>3327</v>
      </c>
      <c r="H141" s="285"/>
      <c r="I141" s="285"/>
      <c r="J141" s="467"/>
      <c r="K141" s="467"/>
      <c r="L141" s="467"/>
    </row>
    <row r="142" spans="2:12" x14ac:dyDescent="0.2">
      <c r="B142" s="473"/>
      <c r="C142" s="472"/>
      <c r="F142" s="280">
        <v>5000</v>
      </c>
      <c r="G142" s="285" t="s">
        <v>3326</v>
      </c>
      <c r="H142" s="285"/>
      <c r="I142" s="285"/>
      <c r="J142" s="467"/>
      <c r="K142" s="467"/>
      <c r="L142" s="467"/>
    </row>
    <row r="143" spans="2:12" x14ac:dyDescent="0.2">
      <c r="B143" s="473"/>
      <c r="C143" s="472"/>
      <c r="F143" s="280">
        <v>681</v>
      </c>
      <c r="G143" s="285" t="s">
        <v>3326</v>
      </c>
      <c r="H143" s="285"/>
      <c r="I143" s="285"/>
      <c r="J143" s="467"/>
      <c r="K143" s="467"/>
      <c r="L143" s="467"/>
    </row>
    <row r="144" spans="2:12" x14ac:dyDescent="0.2">
      <c r="B144" s="473"/>
      <c r="C144" s="472"/>
      <c r="F144" s="280">
        <v>5952.03</v>
      </c>
      <c r="G144" s="285" t="s">
        <v>3325</v>
      </c>
      <c r="H144" s="285"/>
      <c r="I144" s="285"/>
      <c r="J144" s="467"/>
      <c r="K144" s="467"/>
      <c r="L144" s="467"/>
    </row>
    <row r="145" spans="2:12" x14ac:dyDescent="0.2">
      <c r="B145" s="473"/>
      <c r="C145" s="472"/>
      <c r="F145" s="280">
        <v>4530.0600000000004</v>
      </c>
      <c r="G145" s="285" t="s">
        <v>3324</v>
      </c>
      <c r="H145" s="285"/>
      <c r="I145" s="285"/>
      <c r="J145" s="467"/>
      <c r="K145" s="467"/>
      <c r="L145" s="467"/>
    </row>
    <row r="146" spans="2:12" x14ac:dyDescent="0.2">
      <c r="B146" s="473"/>
      <c r="C146" s="472"/>
      <c r="F146" s="280">
        <v>38484.57</v>
      </c>
      <c r="G146" s="285" t="s">
        <v>3323</v>
      </c>
      <c r="H146" s="285"/>
      <c r="I146" s="285"/>
      <c r="J146" s="467"/>
      <c r="K146" s="467"/>
      <c r="L146" s="467"/>
    </row>
    <row r="147" spans="2:12" x14ac:dyDescent="0.2">
      <c r="B147" s="473"/>
      <c r="C147" s="472"/>
      <c r="F147" s="280">
        <v>13821.27</v>
      </c>
      <c r="G147" s="285" t="s">
        <v>3322</v>
      </c>
      <c r="H147" s="285"/>
      <c r="I147" s="285"/>
      <c r="J147" s="467"/>
      <c r="K147" s="467"/>
      <c r="L147" s="467"/>
    </row>
    <row r="148" spans="2:12" x14ac:dyDescent="0.2">
      <c r="B148" s="473"/>
      <c r="C148" s="472"/>
      <c r="F148" s="280">
        <v>7512.87</v>
      </c>
      <c r="G148" s="285" t="s">
        <v>3321</v>
      </c>
      <c r="H148" s="285"/>
      <c r="I148" s="285"/>
      <c r="J148" s="467"/>
      <c r="K148" s="467"/>
      <c r="L148" s="467"/>
    </row>
    <row r="149" spans="2:12" x14ac:dyDescent="0.2">
      <c r="B149" s="473"/>
      <c r="C149" s="472"/>
      <c r="F149" s="280">
        <v>3526.56</v>
      </c>
      <c r="G149" s="285" t="s">
        <v>3320</v>
      </c>
      <c r="H149" s="285"/>
      <c r="I149" s="285"/>
      <c r="J149" s="467"/>
      <c r="K149" s="467"/>
      <c r="L149" s="467"/>
    </row>
    <row r="150" spans="2:12" x14ac:dyDescent="0.2">
      <c r="B150" s="473"/>
      <c r="C150" s="472"/>
      <c r="F150" s="280">
        <v>9295.17</v>
      </c>
      <c r="G150" s="285" t="s">
        <v>3319</v>
      </c>
      <c r="H150" s="285"/>
      <c r="I150" s="285"/>
      <c r="J150" s="467"/>
      <c r="K150" s="467"/>
      <c r="L150" s="467"/>
    </row>
    <row r="151" spans="2:12" x14ac:dyDescent="0.2">
      <c r="B151" s="473"/>
      <c r="C151" s="472"/>
      <c r="F151" s="280">
        <v>2390.64</v>
      </c>
      <c r="G151" s="285" t="s">
        <v>3318</v>
      </c>
      <c r="H151" s="285"/>
      <c r="I151" s="285"/>
      <c r="J151" s="467"/>
      <c r="K151" s="467"/>
      <c r="L151" s="467"/>
    </row>
    <row r="152" spans="2:12" x14ac:dyDescent="0.2">
      <c r="B152" s="473"/>
      <c r="C152" s="472"/>
      <c r="F152" s="280">
        <v>3605.54</v>
      </c>
      <c r="G152" s="285" t="s">
        <v>3317</v>
      </c>
      <c r="H152" s="285"/>
      <c r="I152" s="285"/>
      <c r="J152" s="467"/>
      <c r="K152" s="467"/>
      <c r="L152" s="467"/>
    </row>
    <row r="153" spans="2:12" x14ac:dyDescent="0.2">
      <c r="B153" s="473"/>
      <c r="F153" s="280">
        <v>16306.12</v>
      </c>
      <c r="G153" s="285" t="s">
        <v>3316</v>
      </c>
      <c r="H153" s="285"/>
      <c r="I153" s="285"/>
      <c r="J153" s="467"/>
      <c r="K153" s="467"/>
      <c r="L153" s="467"/>
    </row>
    <row r="154" spans="2:12" x14ac:dyDescent="0.2">
      <c r="B154" s="473"/>
      <c r="C154" s="472"/>
      <c r="F154" s="280">
        <v>4932.78</v>
      </c>
      <c r="G154" s="285" t="s">
        <v>3315</v>
      </c>
      <c r="H154" s="285"/>
      <c r="I154" s="285"/>
      <c r="J154" s="467"/>
      <c r="K154" s="467"/>
      <c r="L154" s="467"/>
    </row>
    <row r="155" spans="2:12" x14ac:dyDescent="0.2">
      <c r="B155" s="473"/>
      <c r="C155" s="472"/>
      <c r="F155" s="280">
        <v>3970.2</v>
      </c>
      <c r="G155" s="285" t="s">
        <v>3314</v>
      </c>
      <c r="H155" s="285"/>
      <c r="I155" s="285"/>
      <c r="J155" s="467"/>
      <c r="K155" s="467"/>
      <c r="L155" s="467"/>
    </row>
    <row r="156" spans="2:12" x14ac:dyDescent="0.2">
      <c r="B156" s="473"/>
      <c r="C156" s="472"/>
      <c r="F156" s="280">
        <v>109607.15</v>
      </c>
      <c r="G156" s="285" t="s">
        <v>3313</v>
      </c>
      <c r="H156" s="285"/>
      <c r="I156" s="285"/>
      <c r="J156" s="467"/>
      <c r="K156" s="467"/>
      <c r="L156" s="467"/>
    </row>
    <row r="157" spans="2:12" x14ac:dyDescent="0.2">
      <c r="B157" s="473"/>
      <c r="C157" s="472"/>
      <c r="F157" s="280">
        <v>46270.15</v>
      </c>
      <c r="G157" s="285" t="s">
        <v>3312</v>
      </c>
      <c r="H157" s="285"/>
      <c r="I157" s="285"/>
      <c r="J157" s="467"/>
      <c r="K157" s="467"/>
      <c r="L157" s="467"/>
    </row>
    <row r="158" spans="2:12" x14ac:dyDescent="0.2">
      <c r="B158" s="473"/>
      <c r="C158" s="472"/>
      <c r="F158" s="280">
        <v>10069.959999999999</v>
      </c>
      <c r="G158" s="285" t="s">
        <v>3311</v>
      </c>
      <c r="H158" s="285"/>
      <c r="I158" s="285"/>
      <c r="J158" s="467"/>
      <c r="K158" s="467"/>
      <c r="L158" s="467"/>
    </row>
    <row r="159" spans="2:12" x14ac:dyDescent="0.2">
      <c r="B159" s="473"/>
      <c r="C159" s="472"/>
      <c r="F159" s="280">
        <v>7442.56</v>
      </c>
      <c r="G159" s="285" t="s">
        <v>3310</v>
      </c>
      <c r="H159" s="285"/>
      <c r="I159" s="285"/>
      <c r="J159" s="467"/>
      <c r="K159" s="467"/>
      <c r="L159" s="467"/>
    </row>
    <row r="160" spans="2:12" x14ac:dyDescent="0.2">
      <c r="B160" s="473"/>
      <c r="C160" s="472"/>
      <c r="F160" s="280">
        <v>966.74</v>
      </c>
      <c r="G160" s="285" t="s">
        <v>3309</v>
      </c>
      <c r="H160" s="285"/>
      <c r="I160" s="285"/>
      <c r="J160" s="467"/>
      <c r="K160" s="467"/>
      <c r="L160" s="467"/>
    </row>
    <row r="161" spans="2:12" x14ac:dyDescent="0.2">
      <c r="B161" s="473"/>
      <c r="C161" s="472"/>
      <c r="F161" s="280">
        <v>1250</v>
      </c>
      <c r="G161" s="285" t="s">
        <v>3308</v>
      </c>
      <c r="H161" s="285"/>
      <c r="I161" s="285"/>
      <c r="J161" s="467"/>
      <c r="K161" s="467"/>
      <c r="L161" s="467"/>
    </row>
    <row r="162" spans="2:12" x14ac:dyDescent="0.2">
      <c r="B162" s="473"/>
      <c r="C162" s="472"/>
      <c r="F162" s="280">
        <v>15000</v>
      </c>
      <c r="G162" s="285" t="s">
        <v>3265</v>
      </c>
      <c r="H162" s="285"/>
      <c r="I162" s="285"/>
      <c r="J162" s="467"/>
      <c r="K162" s="467"/>
      <c r="L162" s="467"/>
    </row>
    <row r="163" spans="2:12" x14ac:dyDescent="0.2">
      <c r="B163" s="473"/>
      <c r="C163" s="472"/>
      <c r="F163" s="280">
        <v>1144.46</v>
      </c>
      <c r="G163" s="285" t="s">
        <v>3307</v>
      </c>
      <c r="H163" s="285"/>
      <c r="I163" s="285"/>
      <c r="J163" s="467"/>
      <c r="K163" s="467"/>
      <c r="L163" s="467"/>
    </row>
    <row r="164" spans="2:12" x14ac:dyDescent="0.2">
      <c r="B164" s="473"/>
      <c r="C164" s="472"/>
      <c r="F164" s="280">
        <v>23932.11</v>
      </c>
      <c r="G164" s="285" t="s">
        <v>3306</v>
      </c>
      <c r="H164" s="285"/>
      <c r="I164" s="285"/>
      <c r="J164" s="467"/>
      <c r="K164" s="467"/>
      <c r="L164" s="467"/>
    </row>
    <row r="165" spans="2:12" x14ac:dyDescent="0.2">
      <c r="B165" s="473"/>
      <c r="C165" s="472"/>
      <c r="F165" s="280">
        <v>3526.7</v>
      </c>
      <c r="G165" s="285" t="s">
        <v>3305</v>
      </c>
      <c r="H165" s="285"/>
      <c r="I165" s="285"/>
      <c r="J165" s="467"/>
      <c r="K165" s="467"/>
      <c r="L165" s="467"/>
    </row>
    <row r="166" spans="2:12" x14ac:dyDescent="0.2">
      <c r="B166" s="473"/>
      <c r="C166" s="472"/>
      <c r="F166" s="280">
        <v>7160.91</v>
      </c>
      <c r="G166" s="285" t="s">
        <v>3304</v>
      </c>
      <c r="H166" s="285"/>
      <c r="I166" s="285"/>
      <c r="J166" s="467"/>
      <c r="K166" s="467"/>
      <c r="L166" s="467"/>
    </row>
    <row r="167" spans="2:12" x14ac:dyDescent="0.2">
      <c r="B167" s="473"/>
      <c r="C167" s="472"/>
      <c r="F167" s="280">
        <v>358.45</v>
      </c>
      <c r="G167" s="285" t="s">
        <v>3303</v>
      </c>
      <c r="H167" s="285"/>
      <c r="I167" s="285"/>
      <c r="J167" s="467"/>
      <c r="K167" s="467"/>
      <c r="L167" s="467"/>
    </row>
    <row r="168" spans="2:12" x14ac:dyDescent="0.2">
      <c r="B168" s="473"/>
      <c r="C168" s="472"/>
      <c r="F168" s="280">
        <v>57.36</v>
      </c>
      <c r="G168" s="285" t="s">
        <v>3303</v>
      </c>
      <c r="H168" s="285"/>
      <c r="I168" s="285"/>
      <c r="J168" s="467"/>
      <c r="K168" s="467"/>
      <c r="L168" s="467"/>
    </row>
    <row r="169" spans="2:12" x14ac:dyDescent="0.2">
      <c r="B169" s="473"/>
      <c r="C169" s="472"/>
      <c r="F169" s="280">
        <v>8332.84</v>
      </c>
      <c r="G169" s="467" t="s">
        <v>3301</v>
      </c>
      <c r="H169" s="285"/>
      <c r="I169" s="285"/>
      <c r="J169" s="467"/>
      <c r="K169" s="467"/>
      <c r="L169" s="467"/>
    </row>
    <row r="170" spans="2:12" x14ac:dyDescent="0.2">
      <c r="B170" s="473"/>
      <c r="C170" s="472"/>
      <c r="F170" s="280">
        <v>4942.1000000000004</v>
      </c>
      <c r="G170" s="285" t="s">
        <v>3302</v>
      </c>
      <c r="H170" s="285"/>
      <c r="I170" s="285"/>
      <c r="J170" s="467"/>
      <c r="K170" s="467"/>
      <c r="L170" s="467"/>
    </row>
    <row r="171" spans="2:12" x14ac:dyDescent="0.2">
      <c r="B171" s="473"/>
      <c r="C171" s="472"/>
      <c r="F171" s="280">
        <v>76.37</v>
      </c>
      <c r="G171" s="285" t="s">
        <v>3301</v>
      </c>
      <c r="H171" s="285"/>
      <c r="I171" s="285"/>
      <c r="J171" s="467"/>
      <c r="K171" s="467"/>
      <c r="L171" s="467"/>
    </row>
    <row r="172" spans="2:12" x14ac:dyDescent="0.2">
      <c r="B172" s="473"/>
      <c r="C172" s="472"/>
      <c r="F172" s="280">
        <v>23499</v>
      </c>
      <c r="G172" s="285" t="s">
        <v>3300</v>
      </c>
      <c r="H172" s="285"/>
      <c r="I172" s="285"/>
      <c r="J172" s="467"/>
      <c r="K172" s="467"/>
      <c r="L172" s="467"/>
    </row>
    <row r="173" spans="2:12" x14ac:dyDescent="0.2">
      <c r="B173" s="473"/>
      <c r="C173" s="472"/>
      <c r="F173" s="280">
        <v>19813.96</v>
      </c>
      <c r="G173" s="285" t="s">
        <v>3299</v>
      </c>
      <c r="H173" s="285"/>
      <c r="I173" s="285"/>
      <c r="J173" s="467"/>
      <c r="K173" s="467"/>
      <c r="L173" s="467"/>
    </row>
    <row r="174" spans="2:12" x14ac:dyDescent="0.2">
      <c r="B174" s="473"/>
      <c r="C174" s="472"/>
      <c r="F174" s="280">
        <v>50319.38</v>
      </c>
      <c r="G174" s="285" t="s">
        <v>3298</v>
      </c>
      <c r="H174" s="285"/>
      <c r="I174" s="285"/>
      <c r="J174" s="467"/>
      <c r="K174" s="467"/>
      <c r="L174" s="467"/>
    </row>
    <row r="175" spans="2:12" x14ac:dyDescent="0.2">
      <c r="B175" s="473"/>
      <c r="C175" s="472"/>
      <c r="F175" s="280">
        <v>49257.78</v>
      </c>
      <c r="G175" s="285" t="s">
        <v>3297</v>
      </c>
      <c r="H175" s="285"/>
      <c r="I175" s="285"/>
      <c r="J175" s="467"/>
      <c r="K175" s="467"/>
      <c r="L175" s="467"/>
    </row>
    <row r="176" spans="2:12" x14ac:dyDescent="0.2">
      <c r="B176" s="473"/>
      <c r="C176" s="472"/>
      <c r="F176" s="280">
        <v>22722.6</v>
      </c>
      <c r="G176" s="285" t="s">
        <v>3296</v>
      </c>
      <c r="H176" s="285"/>
      <c r="I176" s="285"/>
      <c r="J176" s="467"/>
      <c r="K176" s="467"/>
      <c r="L176" s="467"/>
    </row>
    <row r="177" spans="2:12" x14ac:dyDescent="0.2">
      <c r="B177" s="473"/>
      <c r="C177" s="472"/>
      <c r="F177" s="280">
        <v>3832.91</v>
      </c>
      <c r="G177" s="285" t="s">
        <v>3295</v>
      </c>
      <c r="H177" s="285"/>
      <c r="I177" s="285"/>
      <c r="J177" s="467"/>
      <c r="K177" s="467"/>
      <c r="L177" s="467"/>
    </row>
    <row r="178" spans="2:12" x14ac:dyDescent="0.2">
      <c r="B178" s="473"/>
      <c r="C178" s="472"/>
      <c r="F178" s="280">
        <v>15909.69</v>
      </c>
      <c r="G178" s="285" t="s">
        <v>3294</v>
      </c>
      <c r="H178" s="285"/>
      <c r="I178" s="285"/>
      <c r="J178" s="467"/>
      <c r="K178" s="467"/>
      <c r="L178" s="467"/>
    </row>
    <row r="179" spans="2:12" x14ac:dyDescent="0.2">
      <c r="B179" s="473"/>
      <c r="C179" s="472"/>
      <c r="F179" s="280">
        <v>15225.74</v>
      </c>
      <c r="G179" s="285" t="s">
        <v>3293</v>
      </c>
      <c r="H179" s="285"/>
      <c r="I179" s="285"/>
      <c r="J179" s="467"/>
      <c r="K179" s="467"/>
      <c r="L179" s="467"/>
    </row>
    <row r="180" spans="2:12" x14ac:dyDescent="0.2">
      <c r="B180" s="473"/>
      <c r="C180" s="472"/>
      <c r="F180" s="280">
        <v>39650.559999999998</v>
      </c>
      <c r="G180" s="285" t="s">
        <v>3292</v>
      </c>
      <c r="H180" s="285"/>
      <c r="I180" s="285"/>
      <c r="J180" s="467"/>
      <c r="K180" s="467"/>
      <c r="L180" s="467"/>
    </row>
    <row r="181" spans="2:12" x14ac:dyDescent="0.2">
      <c r="B181" s="473"/>
      <c r="C181" s="472"/>
      <c r="F181" s="280">
        <v>7453.46</v>
      </c>
      <c r="G181" s="467" t="s">
        <v>3291</v>
      </c>
      <c r="I181" s="285"/>
      <c r="J181" s="467"/>
      <c r="K181" s="467"/>
      <c r="L181" s="467"/>
    </row>
    <row r="182" spans="2:12" x14ac:dyDescent="0.2">
      <c r="B182" s="473"/>
      <c r="C182" s="472"/>
      <c r="F182" s="280">
        <v>6741.11</v>
      </c>
      <c r="G182" s="285" t="s">
        <v>3290</v>
      </c>
      <c r="H182" s="285"/>
      <c r="I182" s="285"/>
      <c r="J182" s="467"/>
      <c r="K182" s="467"/>
      <c r="L182" s="467"/>
    </row>
    <row r="183" spans="2:12" x14ac:dyDescent="0.2">
      <c r="B183" s="473"/>
      <c r="C183" s="472"/>
      <c r="F183" s="280">
        <v>2255.04</v>
      </c>
      <c r="G183" s="285" t="s">
        <v>3222</v>
      </c>
      <c r="H183" s="285"/>
      <c r="I183" s="285"/>
      <c r="J183" s="467"/>
      <c r="K183" s="467"/>
      <c r="L183" s="467"/>
    </row>
    <row r="184" spans="2:12" x14ac:dyDescent="0.2">
      <c r="B184" s="473"/>
      <c r="C184" s="472"/>
      <c r="F184" s="280">
        <v>1668.59</v>
      </c>
      <c r="G184" s="285" t="s">
        <v>3289</v>
      </c>
      <c r="H184" s="285"/>
      <c r="I184" s="285"/>
      <c r="J184" s="467"/>
      <c r="K184" s="467"/>
      <c r="L184" s="467"/>
    </row>
    <row r="185" spans="2:12" x14ac:dyDescent="0.2">
      <c r="B185" s="473"/>
      <c r="C185" s="472"/>
      <c r="F185" s="280">
        <v>10000</v>
      </c>
      <c r="G185" s="285" t="s">
        <v>3288</v>
      </c>
      <c r="H185" s="285"/>
      <c r="I185" s="285"/>
      <c r="J185" s="467"/>
      <c r="K185" s="467"/>
      <c r="L185" s="467"/>
    </row>
    <row r="186" spans="2:12" x14ac:dyDescent="0.2">
      <c r="B186" s="473"/>
      <c r="C186" s="472"/>
      <c r="F186" s="280">
        <v>15617.43</v>
      </c>
      <c r="G186" s="285" t="s">
        <v>3287</v>
      </c>
      <c r="H186" s="285"/>
      <c r="I186" s="285"/>
      <c r="J186" s="467"/>
      <c r="K186" s="467"/>
      <c r="L186" s="467"/>
    </row>
    <row r="187" spans="2:12" x14ac:dyDescent="0.2">
      <c r="B187" s="473"/>
      <c r="C187" s="472"/>
      <c r="F187" s="280">
        <v>4114.5</v>
      </c>
      <c r="G187" s="285"/>
      <c r="H187" s="285"/>
      <c r="I187" s="285"/>
      <c r="J187" s="467"/>
      <c r="K187" s="467"/>
      <c r="L187" s="467"/>
    </row>
    <row r="188" spans="2:12" x14ac:dyDescent="0.2">
      <c r="B188" s="473"/>
      <c r="C188" s="472"/>
      <c r="F188" s="280">
        <v>18015.810000000001</v>
      </c>
      <c r="G188" s="285" t="s">
        <v>3286</v>
      </c>
      <c r="H188" s="285"/>
      <c r="I188" s="285"/>
      <c r="J188" s="467"/>
      <c r="K188" s="467"/>
      <c r="L188" s="467"/>
    </row>
    <row r="189" spans="2:12" x14ac:dyDescent="0.2">
      <c r="B189" s="473"/>
      <c r="C189" s="472"/>
      <c r="F189" s="280">
        <v>9752.2999999999993</v>
      </c>
      <c r="G189" s="285" t="s">
        <v>3285</v>
      </c>
      <c r="H189" s="285"/>
      <c r="I189" s="285"/>
      <c r="J189" s="467"/>
      <c r="K189" s="467"/>
      <c r="L189" s="467"/>
    </row>
    <row r="190" spans="2:12" x14ac:dyDescent="0.2">
      <c r="B190" s="473"/>
      <c r="C190" s="472"/>
      <c r="F190" s="280">
        <v>6324.04</v>
      </c>
      <c r="G190" s="285" t="s">
        <v>3284</v>
      </c>
      <c r="H190" s="285"/>
      <c r="I190" s="285"/>
      <c r="J190" s="467"/>
      <c r="K190" s="467"/>
      <c r="L190" s="467"/>
    </row>
    <row r="191" spans="2:12" x14ac:dyDescent="0.2">
      <c r="B191" s="473"/>
      <c r="C191" s="472"/>
      <c r="F191" s="280">
        <v>16034.04</v>
      </c>
      <c r="G191" s="285" t="s">
        <v>3283</v>
      </c>
      <c r="H191" s="285"/>
      <c r="I191" s="285"/>
      <c r="J191" s="467"/>
      <c r="K191" s="467"/>
      <c r="L191" s="467"/>
    </row>
    <row r="192" spans="2:12" x14ac:dyDescent="0.2">
      <c r="B192" s="473"/>
      <c r="C192" s="472"/>
      <c r="F192" s="280">
        <v>6324.04</v>
      </c>
      <c r="G192" s="285" t="s">
        <v>3282</v>
      </c>
      <c r="H192" s="285"/>
      <c r="I192" s="285"/>
      <c r="J192" s="467"/>
      <c r="K192" s="467"/>
      <c r="L192" s="467"/>
    </row>
    <row r="193" spans="2:12" x14ac:dyDescent="0.2">
      <c r="B193" s="473"/>
      <c r="C193" s="472"/>
      <c r="F193" s="280">
        <v>2055.7800000000002</v>
      </c>
      <c r="G193" s="285" t="s">
        <v>3281</v>
      </c>
      <c r="H193" s="285"/>
      <c r="I193" s="285"/>
      <c r="J193" s="467"/>
      <c r="K193" s="467"/>
      <c r="L193" s="467"/>
    </row>
    <row r="194" spans="2:12" x14ac:dyDescent="0.2">
      <c r="B194" s="473"/>
      <c r="C194" s="472"/>
      <c r="F194" s="280">
        <v>11434.18</v>
      </c>
      <c r="G194" s="285" t="s">
        <v>3280</v>
      </c>
      <c r="H194" s="285"/>
      <c r="I194" s="285"/>
      <c r="J194" s="467"/>
      <c r="K194" s="467"/>
      <c r="L194" s="467"/>
    </row>
    <row r="195" spans="2:12" x14ac:dyDescent="0.2">
      <c r="B195" s="473"/>
      <c r="C195" s="472"/>
      <c r="F195" s="280">
        <v>17040.54</v>
      </c>
      <c r="G195" s="285" t="s">
        <v>3279</v>
      </c>
      <c r="H195" s="285"/>
      <c r="I195" s="285"/>
      <c r="J195" s="467"/>
      <c r="K195" s="467"/>
      <c r="L195" s="467"/>
    </row>
    <row r="196" spans="2:12" x14ac:dyDescent="0.2">
      <c r="B196" s="473"/>
      <c r="C196" s="472"/>
      <c r="F196" s="280">
        <v>9578.5400000000009</v>
      </c>
      <c r="G196" s="285" t="s">
        <v>3278</v>
      </c>
      <c r="H196" s="285"/>
      <c r="I196" s="285"/>
      <c r="J196" s="467"/>
      <c r="K196" s="467"/>
      <c r="L196" s="467"/>
    </row>
    <row r="197" spans="2:12" x14ac:dyDescent="0.2">
      <c r="B197" s="473"/>
      <c r="C197" s="472"/>
      <c r="F197" s="280">
        <v>10758.67</v>
      </c>
      <c r="G197" s="285" t="s">
        <v>3277</v>
      </c>
      <c r="H197" s="285"/>
      <c r="I197" s="285"/>
      <c r="J197" s="467"/>
      <c r="K197" s="467"/>
      <c r="L197" s="467"/>
    </row>
    <row r="198" spans="2:12" x14ac:dyDescent="0.2">
      <c r="B198" s="473"/>
      <c r="C198" s="472"/>
      <c r="F198" s="280">
        <v>1142.53</v>
      </c>
      <c r="G198" s="285" t="s">
        <v>3276</v>
      </c>
      <c r="H198" s="285"/>
      <c r="I198" s="285"/>
      <c r="J198" s="467"/>
      <c r="K198" s="467"/>
      <c r="L198" s="467"/>
    </row>
    <row r="199" spans="2:12" x14ac:dyDescent="0.2">
      <c r="B199" s="473"/>
      <c r="C199" s="472"/>
      <c r="F199" s="280">
        <v>3605.01</v>
      </c>
      <c r="G199" s="285" t="s">
        <v>3275</v>
      </c>
      <c r="H199" s="285"/>
      <c r="I199" s="285"/>
      <c r="J199" s="467"/>
      <c r="K199" s="467"/>
      <c r="L199" s="467"/>
    </row>
    <row r="200" spans="2:12" x14ac:dyDescent="0.2">
      <c r="B200" s="473"/>
      <c r="C200" s="472"/>
      <c r="F200" s="280">
        <v>6379.66</v>
      </c>
      <c r="G200" s="285" t="s">
        <v>3274</v>
      </c>
      <c r="H200" s="285"/>
      <c r="I200" s="285"/>
      <c r="J200" s="467"/>
      <c r="K200" s="467"/>
      <c r="L200" s="467"/>
    </row>
    <row r="201" spans="2:12" x14ac:dyDescent="0.2">
      <c r="B201" s="473"/>
      <c r="C201" s="472"/>
      <c r="F201" s="280">
        <v>27408.36</v>
      </c>
      <c r="G201" s="285"/>
      <c r="H201" s="285"/>
      <c r="I201" s="285"/>
      <c r="J201" s="467"/>
      <c r="K201" s="467"/>
      <c r="L201" s="467"/>
    </row>
    <row r="202" spans="2:12" x14ac:dyDescent="0.2">
      <c r="B202" s="473"/>
      <c r="C202" s="472"/>
      <c r="F202" s="280">
        <v>71131.17</v>
      </c>
      <c r="G202" s="285" t="s">
        <v>3273</v>
      </c>
      <c r="H202" s="285"/>
      <c r="I202" s="285"/>
      <c r="J202" s="467"/>
      <c r="K202" s="467"/>
      <c r="L202" s="467"/>
    </row>
    <row r="203" spans="2:12" x14ac:dyDescent="0.2">
      <c r="B203" s="473"/>
      <c r="C203" s="472"/>
      <c r="F203" s="280">
        <v>15789.01</v>
      </c>
      <c r="G203" s="285" t="s">
        <v>3272</v>
      </c>
      <c r="H203" s="285"/>
      <c r="I203" s="285"/>
      <c r="J203" s="467"/>
      <c r="K203" s="467"/>
      <c r="L203" s="467"/>
    </row>
    <row r="204" spans="2:12" x14ac:dyDescent="0.2">
      <c r="B204" s="473"/>
      <c r="C204" s="472"/>
      <c r="F204" s="280">
        <v>7617.6</v>
      </c>
      <c r="G204" s="285" t="s">
        <v>3271</v>
      </c>
      <c r="H204" s="285"/>
      <c r="I204" s="285"/>
      <c r="J204" s="467"/>
      <c r="K204" s="467"/>
      <c r="L204" s="467"/>
    </row>
    <row r="205" spans="2:12" x14ac:dyDescent="0.2">
      <c r="B205" s="473"/>
      <c r="C205" s="472"/>
      <c r="F205" s="282">
        <v>15119.39</v>
      </c>
      <c r="G205" s="285" t="s">
        <v>3270</v>
      </c>
      <c r="H205" s="285"/>
      <c r="I205" s="285"/>
      <c r="J205" s="467"/>
      <c r="K205" s="467"/>
      <c r="L205" s="467"/>
    </row>
    <row r="206" spans="2:12" x14ac:dyDescent="0.2">
      <c r="B206" s="473"/>
      <c r="C206" s="472"/>
      <c r="F206" s="280">
        <v>19174.8</v>
      </c>
      <c r="G206" s="285" t="s">
        <v>3269</v>
      </c>
      <c r="H206" s="285"/>
      <c r="I206" s="285"/>
      <c r="J206" s="467"/>
      <c r="K206" s="467"/>
      <c r="L206" s="467"/>
    </row>
    <row r="207" spans="2:12" x14ac:dyDescent="0.2">
      <c r="B207" s="473"/>
      <c r="C207" s="472"/>
      <c r="F207" s="280">
        <v>7260.76</v>
      </c>
      <c r="G207" s="285" t="s">
        <v>3268</v>
      </c>
      <c r="H207" s="285"/>
      <c r="I207" s="285"/>
      <c r="J207" s="467"/>
      <c r="K207" s="467"/>
      <c r="L207" s="467"/>
    </row>
    <row r="208" spans="2:12" x14ac:dyDescent="0.2">
      <c r="B208" s="473"/>
      <c r="C208" s="472"/>
      <c r="F208" s="280">
        <v>5481.84</v>
      </c>
      <c r="G208" s="285"/>
      <c r="H208" s="285"/>
      <c r="I208" s="285"/>
      <c r="J208" s="467"/>
      <c r="K208" s="467"/>
      <c r="L208" s="467"/>
    </row>
    <row r="209" spans="2:12" x14ac:dyDescent="0.2">
      <c r="B209" s="473"/>
      <c r="C209" s="472"/>
      <c r="F209" s="280">
        <v>15041.4</v>
      </c>
      <c r="G209" s="285" t="s">
        <v>3267</v>
      </c>
      <c r="H209" s="285"/>
      <c r="I209" s="285"/>
      <c r="J209" s="467"/>
      <c r="K209" s="467"/>
      <c r="L209" s="467"/>
    </row>
    <row r="210" spans="2:12" x14ac:dyDescent="0.2">
      <c r="B210" s="473"/>
      <c r="C210" s="472"/>
      <c r="F210" s="280">
        <v>50494.8</v>
      </c>
      <c r="G210" s="285" t="s">
        <v>3266</v>
      </c>
      <c r="H210" s="285"/>
      <c r="I210" s="285"/>
      <c r="J210" s="467"/>
      <c r="K210" s="467"/>
      <c r="L210" s="467"/>
    </row>
    <row r="211" spans="2:12" x14ac:dyDescent="0.2">
      <c r="B211" s="473"/>
      <c r="C211" s="472"/>
      <c r="F211" s="280">
        <v>15846.77</v>
      </c>
      <c r="G211" s="285" t="s">
        <v>3265</v>
      </c>
      <c r="H211" s="285"/>
      <c r="I211" s="285"/>
      <c r="J211" s="467"/>
      <c r="K211" s="467"/>
      <c r="L211" s="467"/>
    </row>
    <row r="212" spans="2:12" x14ac:dyDescent="0.2">
      <c r="B212" s="473"/>
      <c r="C212" s="472"/>
      <c r="F212" s="280">
        <v>17789.439999999999</v>
      </c>
      <c r="G212" s="285" t="s">
        <v>3264</v>
      </c>
      <c r="H212" s="285"/>
      <c r="I212" s="285"/>
      <c r="J212" s="467"/>
      <c r="K212" s="467"/>
      <c r="L212" s="467"/>
    </row>
    <row r="213" spans="2:12" x14ac:dyDescent="0.2">
      <c r="B213" s="473"/>
      <c r="C213" s="472"/>
      <c r="F213" s="280">
        <v>2173.84</v>
      </c>
      <c r="G213" s="285" t="s">
        <v>3263</v>
      </c>
      <c r="H213" s="285"/>
      <c r="I213" s="285"/>
      <c r="J213" s="467"/>
      <c r="K213" s="467"/>
      <c r="L213" s="467"/>
    </row>
    <row r="214" spans="2:12" x14ac:dyDescent="0.2">
      <c r="B214" s="473"/>
      <c r="C214" s="472"/>
      <c r="F214" s="280">
        <v>20197.919999999998</v>
      </c>
      <c r="G214" s="285" t="s">
        <v>3262</v>
      </c>
      <c r="H214" s="285"/>
      <c r="I214" s="285"/>
      <c r="J214" s="467"/>
      <c r="K214" s="467"/>
      <c r="L214" s="467"/>
    </row>
    <row r="215" spans="2:12" x14ac:dyDescent="0.2">
      <c r="B215" s="473"/>
      <c r="C215" s="472"/>
      <c r="F215" s="280">
        <v>3320.99</v>
      </c>
      <c r="G215" s="285" t="s">
        <v>3261</v>
      </c>
      <c r="H215" s="285"/>
      <c r="I215" s="285"/>
      <c r="J215" s="467"/>
      <c r="K215" s="467"/>
      <c r="L215" s="467"/>
    </row>
    <row r="216" spans="2:12" x14ac:dyDescent="0.2">
      <c r="B216" s="473"/>
      <c r="C216" s="472"/>
      <c r="F216" s="280">
        <v>1860.38</v>
      </c>
      <c r="G216" s="285" t="s">
        <v>3260</v>
      </c>
      <c r="H216" s="285"/>
      <c r="I216" s="285"/>
      <c r="J216" s="467"/>
      <c r="K216" s="467"/>
      <c r="L216" s="467"/>
    </row>
    <row r="217" spans="2:12" x14ac:dyDescent="0.2">
      <c r="B217" s="473"/>
      <c r="C217" s="472"/>
      <c r="F217" s="280">
        <v>2154.86</v>
      </c>
      <c r="G217" s="285" t="s">
        <v>3259</v>
      </c>
      <c r="H217" s="285"/>
      <c r="I217" s="285"/>
      <c r="J217" s="467"/>
      <c r="K217" s="467"/>
      <c r="L217" s="467"/>
    </row>
    <row r="218" spans="2:12" x14ac:dyDescent="0.2">
      <c r="B218" s="473"/>
      <c r="C218" s="472"/>
      <c r="F218" s="280">
        <v>20642.419999999998</v>
      </c>
      <c r="G218" s="285" t="s">
        <v>3258</v>
      </c>
      <c r="H218" s="285"/>
      <c r="I218" s="285"/>
      <c r="J218" s="467"/>
      <c r="K218" s="467"/>
      <c r="L218" s="467"/>
    </row>
    <row r="219" spans="2:12" x14ac:dyDescent="0.2">
      <c r="B219" s="473"/>
      <c r="C219" s="472"/>
      <c r="F219" s="280">
        <v>14761.42</v>
      </c>
      <c r="G219" s="285" t="s">
        <v>3257</v>
      </c>
      <c r="H219" s="285"/>
      <c r="I219" s="285"/>
      <c r="J219" s="467"/>
      <c r="K219" s="467"/>
      <c r="L219" s="467"/>
    </row>
    <row r="220" spans="2:12" x14ac:dyDescent="0.2">
      <c r="B220" s="473"/>
      <c r="C220" s="472"/>
      <c r="F220" s="280">
        <v>61000</v>
      </c>
      <c r="G220" s="285" t="s">
        <v>3256</v>
      </c>
      <c r="H220" s="285"/>
      <c r="I220" s="285"/>
      <c r="J220" s="467"/>
      <c r="K220" s="467"/>
      <c r="L220" s="467"/>
    </row>
    <row r="221" spans="2:12" x14ac:dyDescent="0.2">
      <c r="B221" s="473"/>
      <c r="C221" s="472"/>
      <c r="F221" s="280">
        <v>17931.009999999998</v>
      </c>
      <c r="G221" s="285" t="s">
        <v>3255</v>
      </c>
      <c r="H221" s="285"/>
      <c r="I221" s="285"/>
      <c r="J221" s="467"/>
      <c r="K221" s="467"/>
      <c r="L221" s="467"/>
    </row>
    <row r="222" spans="2:12" x14ac:dyDescent="0.2">
      <c r="B222" s="473"/>
      <c r="C222" s="472"/>
      <c r="F222" s="280">
        <v>1944.45</v>
      </c>
      <c r="G222" s="285" t="s">
        <v>3254</v>
      </c>
      <c r="H222" s="285"/>
      <c r="I222" s="285"/>
      <c r="J222" s="467"/>
      <c r="K222" s="467"/>
      <c r="L222" s="467"/>
    </row>
    <row r="223" spans="2:12" x14ac:dyDescent="0.2">
      <c r="B223" s="473"/>
      <c r="C223" s="472"/>
      <c r="F223" s="280">
        <v>7379.71</v>
      </c>
      <c r="G223" s="285" t="s">
        <v>3253</v>
      </c>
      <c r="H223" s="285"/>
      <c r="I223" s="285"/>
      <c r="J223" s="467"/>
      <c r="K223" s="467"/>
      <c r="L223" s="467"/>
    </row>
    <row r="224" spans="2:12" x14ac:dyDescent="0.2">
      <c r="B224" s="473"/>
      <c r="C224" s="472"/>
      <c r="F224" s="280">
        <v>2008.66</v>
      </c>
      <c r="G224" s="285" t="s">
        <v>3252</v>
      </c>
      <c r="H224" s="285"/>
      <c r="I224" s="285"/>
      <c r="J224" s="467"/>
      <c r="K224" s="467"/>
      <c r="L224" s="467"/>
    </row>
    <row r="225" spans="2:12" x14ac:dyDescent="0.2">
      <c r="B225" s="473"/>
      <c r="C225" s="472"/>
      <c r="F225" s="280">
        <v>6059.38</v>
      </c>
      <c r="G225" s="467" t="s">
        <v>3251</v>
      </c>
      <c r="H225" s="285"/>
      <c r="I225" s="285"/>
      <c r="J225" s="467"/>
      <c r="K225" s="467"/>
      <c r="L225" s="467"/>
    </row>
    <row r="226" spans="2:12" x14ac:dyDescent="0.2">
      <c r="B226" s="473"/>
      <c r="C226" s="472"/>
      <c r="F226" s="280">
        <v>17321.310000000001</v>
      </c>
      <c r="G226" s="285" t="s">
        <v>3250</v>
      </c>
      <c r="H226" s="285"/>
      <c r="I226" s="285"/>
      <c r="J226" s="467"/>
      <c r="K226" s="467"/>
      <c r="L226" s="467"/>
    </row>
    <row r="227" spans="2:12" x14ac:dyDescent="0.2">
      <c r="B227" s="473"/>
      <c r="C227" s="472"/>
      <c r="F227" s="280">
        <v>8869.64</v>
      </c>
      <c r="G227" s="285" t="s">
        <v>3249</v>
      </c>
      <c r="H227" s="285"/>
      <c r="I227" s="285"/>
      <c r="J227" s="467"/>
      <c r="K227" s="467"/>
      <c r="L227" s="467"/>
    </row>
    <row r="228" spans="2:12" x14ac:dyDescent="0.2">
      <c r="B228" s="473"/>
      <c r="C228" s="472"/>
      <c r="F228" s="280">
        <v>11626</v>
      </c>
      <c r="G228" s="285" t="s">
        <v>3248</v>
      </c>
      <c r="H228" s="285"/>
      <c r="I228" s="285"/>
      <c r="J228" s="467"/>
      <c r="K228" s="467"/>
      <c r="L228" s="467"/>
    </row>
    <row r="229" spans="2:12" x14ac:dyDescent="0.2">
      <c r="B229" s="473"/>
      <c r="C229" s="472"/>
      <c r="F229" s="280">
        <v>488.12</v>
      </c>
      <c r="G229" s="285" t="s">
        <v>3247</v>
      </c>
      <c r="H229" s="285"/>
      <c r="I229" s="285"/>
      <c r="J229" s="467"/>
      <c r="K229" s="467"/>
      <c r="L229" s="467"/>
    </row>
    <row r="230" spans="2:12" x14ac:dyDescent="0.2">
      <c r="B230" s="473"/>
      <c r="C230" s="472"/>
      <c r="F230" s="280">
        <v>5098.96</v>
      </c>
      <c r="G230" s="285" t="s">
        <v>3246</v>
      </c>
      <c r="H230" s="285"/>
      <c r="I230" s="285"/>
      <c r="J230" s="467"/>
      <c r="K230" s="467"/>
      <c r="L230" s="467"/>
    </row>
    <row r="231" spans="2:12" x14ac:dyDescent="0.2">
      <c r="B231" s="473"/>
      <c r="C231" s="472"/>
      <c r="F231" s="280">
        <v>5525.57</v>
      </c>
      <c r="G231" s="285" t="s">
        <v>3245</v>
      </c>
      <c r="H231" s="285"/>
      <c r="I231" s="285"/>
      <c r="J231" s="467"/>
      <c r="K231" s="467"/>
      <c r="L231" s="467"/>
    </row>
    <row r="232" spans="2:12" x14ac:dyDescent="0.2">
      <c r="B232" s="473"/>
      <c r="C232" s="472"/>
      <c r="F232" s="280">
        <v>23191.16</v>
      </c>
      <c r="G232" s="285" t="s">
        <v>3244</v>
      </c>
      <c r="H232" s="285"/>
      <c r="I232" s="285"/>
      <c r="J232" s="467"/>
      <c r="K232" s="467"/>
      <c r="L232" s="467"/>
    </row>
    <row r="233" spans="2:12" x14ac:dyDescent="0.2">
      <c r="B233" s="473"/>
      <c r="C233" s="472"/>
      <c r="F233" s="280">
        <v>31767.33</v>
      </c>
      <c r="G233" s="285" t="s">
        <v>3243</v>
      </c>
      <c r="H233" s="285"/>
      <c r="I233" s="285"/>
      <c r="J233" s="467"/>
      <c r="K233" s="467"/>
      <c r="L233" s="467"/>
    </row>
    <row r="234" spans="2:12" x14ac:dyDescent="0.2">
      <c r="B234" s="473"/>
      <c r="C234" s="472"/>
      <c r="F234" s="280">
        <v>1497.01</v>
      </c>
      <c r="G234" s="467" t="s">
        <v>3242</v>
      </c>
      <c r="H234" s="285"/>
      <c r="I234" s="285"/>
      <c r="J234" s="467"/>
      <c r="K234" s="467"/>
      <c r="L234" s="467"/>
    </row>
    <row r="235" spans="2:12" x14ac:dyDescent="0.2">
      <c r="B235" s="473"/>
      <c r="C235" s="472"/>
      <c r="F235" s="280">
        <v>62261.72</v>
      </c>
      <c r="G235" s="285" t="s">
        <v>3241</v>
      </c>
      <c r="H235" s="285"/>
      <c r="I235" s="285"/>
      <c r="J235" s="467"/>
      <c r="K235" s="467"/>
      <c r="L235" s="467"/>
    </row>
    <row r="236" spans="2:12" x14ac:dyDescent="0.2">
      <c r="B236" s="473"/>
      <c r="C236" s="472"/>
      <c r="F236" s="280">
        <v>4039.58</v>
      </c>
      <c r="G236" s="285" t="s">
        <v>3240</v>
      </c>
      <c r="H236" s="285"/>
      <c r="I236" s="285"/>
      <c r="J236" s="467"/>
      <c r="K236" s="467"/>
      <c r="L236" s="467"/>
    </row>
    <row r="237" spans="2:12" x14ac:dyDescent="0.2">
      <c r="B237" s="473"/>
      <c r="C237" s="472"/>
      <c r="F237" s="280">
        <v>12558.62</v>
      </c>
      <c r="G237" s="285" t="s">
        <v>3239</v>
      </c>
      <c r="H237" s="285"/>
      <c r="I237" s="285"/>
      <c r="J237" s="467"/>
      <c r="K237" s="467"/>
      <c r="L237" s="467"/>
    </row>
    <row r="238" spans="2:12" x14ac:dyDescent="0.2">
      <c r="B238" s="473"/>
      <c r="C238" s="472"/>
      <c r="F238" s="280">
        <v>243651.79</v>
      </c>
      <c r="G238" s="285" t="s">
        <v>3238</v>
      </c>
      <c r="H238" s="285"/>
      <c r="I238" s="285"/>
      <c r="J238" s="467"/>
      <c r="K238" s="467"/>
      <c r="L238" s="467"/>
    </row>
    <row r="239" spans="2:12" x14ac:dyDescent="0.2">
      <c r="B239" s="473"/>
      <c r="C239" s="472"/>
      <c r="F239" s="280">
        <v>10707.61</v>
      </c>
      <c r="G239" s="285" t="s">
        <v>3237</v>
      </c>
      <c r="H239" s="285"/>
      <c r="I239" s="285"/>
      <c r="J239" s="467"/>
      <c r="K239" s="467"/>
      <c r="L239" s="467"/>
    </row>
    <row r="240" spans="2:12" x14ac:dyDescent="0.2">
      <c r="B240" s="473"/>
      <c r="C240" s="472"/>
      <c r="F240" s="280">
        <v>5428.8</v>
      </c>
      <c r="G240" s="285" t="s">
        <v>3236</v>
      </c>
      <c r="H240" s="285"/>
      <c r="I240" s="285"/>
      <c r="J240" s="467"/>
      <c r="K240" s="467"/>
      <c r="L240" s="467"/>
    </row>
    <row r="241" spans="2:12" x14ac:dyDescent="0.2">
      <c r="B241" s="473"/>
      <c r="C241" s="472"/>
      <c r="F241" s="280">
        <v>1497.01</v>
      </c>
      <c r="G241" s="285" t="s">
        <v>3235</v>
      </c>
      <c r="H241" s="285"/>
      <c r="I241" s="285"/>
      <c r="J241" s="467"/>
      <c r="K241" s="467"/>
      <c r="L241" s="467"/>
    </row>
    <row r="242" spans="2:12" x14ac:dyDescent="0.2">
      <c r="B242" s="473"/>
      <c r="C242" s="472"/>
      <c r="F242" s="280">
        <v>120197.29</v>
      </c>
      <c r="G242" s="285" t="s">
        <v>3234</v>
      </c>
      <c r="H242" s="285"/>
      <c r="I242" s="285"/>
      <c r="J242" s="467"/>
      <c r="K242" s="467"/>
      <c r="L242" s="467"/>
    </row>
    <row r="243" spans="2:12" x14ac:dyDescent="0.2">
      <c r="B243" s="473"/>
      <c r="C243" s="472"/>
      <c r="F243" s="280">
        <v>10834.4</v>
      </c>
      <c r="G243" s="285" t="s">
        <v>3233</v>
      </c>
      <c r="H243" s="285"/>
      <c r="I243" s="285"/>
      <c r="J243" s="467"/>
      <c r="K243" s="467"/>
      <c r="L243" s="467"/>
    </row>
    <row r="244" spans="2:12" x14ac:dyDescent="0.2">
      <c r="B244" s="473"/>
      <c r="C244" s="472"/>
      <c r="F244" s="280">
        <v>420604.76</v>
      </c>
      <c r="G244" s="285" t="s">
        <v>3232</v>
      </c>
      <c r="H244" s="285"/>
      <c r="I244" s="285"/>
      <c r="J244" s="467"/>
      <c r="K244" s="467"/>
      <c r="L244" s="467"/>
    </row>
    <row r="245" spans="2:12" x14ac:dyDescent="0.2">
      <c r="B245" s="473"/>
      <c r="C245" s="472"/>
      <c r="F245" s="280">
        <v>1889.73</v>
      </c>
      <c r="G245" s="285" t="s">
        <v>3231</v>
      </c>
      <c r="H245" s="285"/>
      <c r="I245" s="285"/>
      <c r="J245" s="467"/>
      <c r="K245" s="467"/>
      <c r="L245" s="467"/>
    </row>
    <row r="246" spans="2:12" x14ac:dyDescent="0.2">
      <c r="B246" s="473"/>
      <c r="C246" s="472"/>
      <c r="F246" s="280">
        <v>5046.51</v>
      </c>
      <c r="G246" s="285" t="s">
        <v>3230</v>
      </c>
      <c r="H246" s="285"/>
      <c r="I246" s="285"/>
      <c r="J246" s="467"/>
      <c r="K246" s="467"/>
      <c r="L246" s="467"/>
    </row>
    <row r="247" spans="2:12" x14ac:dyDescent="0.2">
      <c r="B247" s="473"/>
      <c r="C247" s="472"/>
      <c r="F247" s="280">
        <v>189266.75</v>
      </c>
      <c r="G247" s="285" t="s">
        <v>3229</v>
      </c>
      <c r="H247" s="285"/>
      <c r="I247" s="285"/>
      <c r="J247" s="467"/>
      <c r="K247" s="467"/>
      <c r="L247" s="467"/>
    </row>
    <row r="248" spans="2:12" x14ac:dyDescent="0.2">
      <c r="B248" s="473"/>
      <c r="C248" s="472"/>
      <c r="F248" s="280">
        <v>8606.5300000000007</v>
      </c>
      <c r="G248" s="285" t="s">
        <v>3228</v>
      </c>
      <c r="H248" s="285"/>
      <c r="I248" s="285"/>
      <c r="J248" s="467"/>
      <c r="K248" s="467"/>
      <c r="L248" s="467"/>
    </row>
    <row r="249" spans="2:12" x14ac:dyDescent="0.2">
      <c r="B249" s="473"/>
      <c r="C249" s="472"/>
      <c r="F249" s="280">
        <v>7756.13</v>
      </c>
      <c r="G249" s="285" t="s">
        <v>3227</v>
      </c>
      <c r="H249" s="285"/>
      <c r="I249" s="285"/>
      <c r="J249" s="467"/>
      <c r="K249" s="467"/>
      <c r="L249" s="467"/>
    </row>
    <row r="250" spans="2:12" x14ac:dyDescent="0.2">
      <c r="B250" s="473"/>
      <c r="C250" s="472"/>
      <c r="F250" s="280">
        <v>1860.64</v>
      </c>
      <c r="G250" s="285" t="s">
        <v>3226</v>
      </c>
      <c r="H250" s="285"/>
      <c r="I250" s="285"/>
      <c r="J250" s="467"/>
      <c r="K250" s="467"/>
      <c r="L250" s="467"/>
    </row>
    <row r="251" spans="2:12" x14ac:dyDescent="0.2">
      <c r="B251" s="473"/>
      <c r="C251" s="472"/>
      <c r="F251" s="280">
        <v>16184.62</v>
      </c>
      <c r="G251" s="285" t="s">
        <v>3225</v>
      </c>
      <c r="H251" s="285"/>
      <c r="I251" s="285"/>
      <c r="J251" s="467"/>
      <c r="K251" s="467"/>
      <c r="L251" s="467"/>
    </row>
    <row r="252" spans="2:12" x14ac:dyDescent="0.2">
      <c r="B252" s="473"/>
      <c r="C252" s="472"/>
      <c r="F252" s="280">
        <v>10000</v>
      </c>
      <c r="G252" s="285" t="s">
        <v>3224</v>
      </c>
      <c r="H252" s="285"/>
      <c r="I252" s="285"/>
      <c r="J252" s="467"/>
      <c r="K252" s="467"/>
      <c r="L252" s="467"/>
    </row>
    <row r="253" spans="2:12" x14ac:dyDescent="0.2">
      <c r="B253" s="473"/>
      <c r="C253" s="472"/>
      <c r="F253" s="280">
        <v>6304.05</v>
      </c>
      <c r="G253" s="285" t="s">
        <v>3223</v>
      </c>
      <c r="H253" s="285"/>
      <c r="I253" s="285"/>
      <c r="J253" s="467"/>
      <c r="K253" s="467"/>
      <c r="L253" s="467"/>
    </row>
    <row r="254" spans="2:12" x14ac:dyDescent="0.2">
      <c r="B254" s="473"/>
      <c r="C254" s="472"/>
      <c r="F254" s="280">
        <v>250.56</v>
      </c>
      <c r="G254" s="285" t="s">
        <v>3222</v>
      </c>
      <c r="H254" s="285"/>
      <c r="I254" s="285"/>
      <c r="J254" s="467"/>
      <c r="K254" s="467"/>
      <c r="L254" s="467"/>
    </row>
    <row r="255" spans="2:12" x14ac:dyDescent="0.2">
      <c r="B255" s="473"/>
      <c r="C255" s="472"/>
      <c r="F255" s="280">
        <v>105676</v>
      </c>
      <c r="G255" s="285" t="s">
        <v>3221</v>
      </c>
      <c r="H255" s="285"/>
      <c r="I255" s="285"/>
      <c r="J255" s="467"/>
      <c r="K255" s="467"/>
      <c r="L255" s="467"/>
    </row>
    <row r="256" spans="2:12" x14ac:dyDescent="0.2">
      <c r="B256" s="473"/>
      <c r="C256" s="472"/>
      <c r="F256" s="280">
        <v>13889.85</v>
      </c>
      <c r="G256" s="467" t="s">
        <v>3220</v>
      </c>
      <c r="H256" s="285"/>
      <c r="I256" s="285"/>
      <c r="J256" s="467"/>
      <c r="K256" s="467"/>
      <c r="L256" s="467"/>
    </row>
    <row r="257" spans="2:12" x14ac:dyDescent="0.2">
      <c r="B257" s="473"/>
      <c r="C257" s="472"/>
      <c r="F257" s="280">
        <v>12878.99</v>
      </c>
      <c r="G257" s="285" t="s">
        <v>3219</v>
      </c>
      <c r="H257" s="285"/>
      <c r="I257" s="285"/>
      <c r="J257" s="467"/>
      <c r="K257" s="467"/>
      <c r="L257" s="467"/>
    </row>
    <row r="258" spans="2:12" x14ac:dyDescent="0.2">
      <c r="B258" s="473"/>
      <c r="C258" s="472"/>
      <c r="F258" s="280">
        <v>36097.31</v>
      </c>
      <c r="G258" s="285"/>
      <c r="H258" s="285"/>
      <c r="I258" s="285"/>
      <c r="J258" s="467"/>
      <c r="K258" s="467"/>
      <c r="L258" s="467"/>
    </row>
    <row r="259" spans="2:12" x14ac:dyDescent="0.2">
      <c r="B259" s="473"/>
      <c r="C259" s="472"/>
      <c r="F259" s="280">
        <v>40103.47</v>
      </c>
      <c r="G259" s="285" t="s">
        <v>3218</v>
      </c>
      <c r="H259" s="285"/>
      <c r="I259" s="285"/>
      <c r="J259" s="467"/>
      <c r="K259" s="467"/>
      <c r="L259" s="467"/>
    </row>
    <row r="260" spans="2:12" x14ac:dyDescent="0.2">
      <c r="B260" s="473"/>
      <c r="C260" s="472"/>
      <c r="F260" s="280">
        <v>1626.46</v>
      </c>
      <c r="G260" s="285" t="s">
        <v>3217</v>
      </c>
      <c r="H260" s="285"/>
      <c r="I260" s="285"/>
      <c r="J260" s="467"/>
      <c r="K260" s="467"/>
      <c r="L260" s="467"/>
    </row>
    <row r="261" spans="2:12" x14ac:dyDescent="0.2">
      <c r="B261" s="473"/>
      <c r="C261" s="472"/>
      <c r="F261" s="280">
        <v>15934.57</v>
      </c>
      <c r="G261" s="285" t="s">
        <v>3216</v>
      </c>
      <c r="H261" s="285"/>
      <c r="I261" s="285"/>
      <c r="J261" s="467"/>
      <c r="K261" s="467"/>
      <c r="L261" s="467"/>
    </row>
    <row r="262" spans="2:12" x14ac:dyDescent="0.2">
      <c r="B262" s="473"/>
      <c r="C262" s="472"/>
      <c r="F262" s="280">
        <v>3428.38</v>
      </c>
      <c r="G262" s="285" t="s">
        <v>3215</v>
      </c>
      <c r="H262" s="285"/>
      <c r="I262" s="285"/>
      <c r="J262" s="467"/>
      <c r="K262" s="467"/>
      <c r="L262" s="467"/>
    </row>
    <row r="263" spans="2:12" x14ac:dyDescent="0.2">
      <c r="B263" s="473"/>
      <c r="C263" s="472"/>
      <c r="F263" s="280">
        <v>7967.16</v>
      </c>
      <c r="G263" s="285" t="s">
        <v>3214</v>
      </c>
      <c r="H263" s="285"/>
      <c r="I263" s="285"/>
      <c r="J263" s="467"/>
      <c r="K263" s="467"/>
      <c r="L263" s="467"/>
    </row>
    <row r="264" spans="2:12" x14ac:dyDescent="0.2">
      <c r="B264" s="473"/>
      <c r="C264" s="472"/>
      <c r="F264" s="280">
        <v>6044.76</v>
      </c>
      <c r="G264" s="285" t="s">
        <v>3213</v>
      </c>
      <c r="H264" s="285"/>
      <c r="I264" s="285"/>
      <c r="J264" s="467"/>
      <c r="K264" s="467"/>
      <c r="L264" s="467"/>
    </row>
    <row r="265" spans="2:12" x14ac:dyDescent="0.2">
      <c r="B265" s="473"/>
      <c r="C265" s="472"/>
      <c r="F265" s="280">
        <v>3605.01</v>
      </c>
      <c r="G265" s="285" t="s">
        <v>3212</v>
      </c>
      <c r="H265" s="285"/>
      <c r="I265" s="285"/>
      <c r="J265" s="467"/>
      <c r="K265" s="467"/>
      <c r="L265" s="467"/>
    </row>
    <row r="266" spans="2:12" x14ac:dyDescent="0.2">
      <c r="B266" s="473"/>
      <c r="C266" s="472"/>
      <c r="F266" s="280">
        <v>6332.76</v>
      </c>
      <c r="G266" s="285"/>
      <c r="H266" s="285"/>
      <c r="I266" s="285"/>
      <c r="J266" s="467"/>
      <c r="K266" s="467"/>
      <c r="L266" s="467"/>
    </row>
    <row r="267" spans="2:12" x14ac:dyDescent="0.2">
      <c r="B267" s="473"/>
      <c r="C267" s="472"/>
      <c r="F267" s="280">
        <v>6211.72</v>
      </c>
      <c r="G267" s="285" t="s">
        <v>3211</v>
      </c>
      <c r="H267" s="285"/>
      <c r="I267" s="285"/>
      <c r="J267" s="467"/>
      <c r="K267" s="467"/>
      <c r="L267" s="467"/>
    </row>
    <row r="268" spans="2:12" x14ac:dyDescent="0.2">
      <c r="B268" s="473"/>
      <c r="C268" s="472"/>
      <c r="F268" s="280">
        <v>6154.61</v>
      </c>
      <c r="G268" s="285" t="s">
        <v>3210</v>
      </c>
      <c r="H268" s="285"/>
      <c r="I268" s="285"/>
      <c r="J268" s="467"/>
      <c r="K268" s="467"/>
      <c r="L268" s="467"/>
    </row>
    <row r="269" spans="2:12" x14ac:dyDescent="0.2">
      <c r="B269" s="473"/>
      <c r="C269" s="472"/>
      <c r="F269" s="280">
        <v>2849.41</v>
      </c>
      <c r="G269" s="285" t="s">
        <v>3209</v>
      </c>
      <c r="H269" s="285"/>
      <c r="I269" s="285"/>
      <c r="J269" s="467"/>
      <c r="K269" s="467"/>
      <c r="L269" s="467"/>
    </row>
    <row r="270" spans="2:12" x14ac:dyDescent="0.2">
      <c r="B270" s="473"/>
      <c r="C270" s="472"/>
      <c r="F270" s="280">
        <v>378658.5</v>
      </c>
      <c r="G270" s="285"/>
      <c r="H270" s="285"/>
      <c r="I270" s="285"/>
      <c r="J270" s="467"/>
      <c r="K270" s="467"/>
      <c r="L270" s="467"/>
    </row>
    <row r="271" spans="2:12" x14ac:dyDescent="0.2">
      <c r="B271" s="473"/>
      <c r="C271" s="472"/>
      <c r="F271" s="280">
        <v>2113.52</v>
      </c>
      <c r="G271" s="285" t="s">
        <v>3208</v>
      </c>
      <c r="H271" s="285"/>
      <c r="I271" s="285"/>
      <c r="J271" s="467"/>
      <c r="K271" s="467"/>
      <c r="L271" s="467"/>
    </row>
    <row r="272" spans="2:12" x14ac:dyDescent="0.2">
      <c r="B272" s="473"/>
      <c r="C272" s="472"/>
      <c r="F272" s="280">
        <v>29464.81</v>
      </c>
      <c r="G272" s="285"/>
      <c r="H272" s="285"/>
      <c r="I272" s="285"/>
      <c r="J272" s="467"/>
      <c r="K272" s="467"/>
      <c r="L272" s="467"/>
    </row>
    <row r="273" spans="2:12" x14ac:dyDescent="0.2">
      <c r="B273" s="473"/>
      <c r="C273" s="472"/>
      <c r="F273" s="280">
        <v>3896.09</v>
      </c>
      <c r="G273" s="285"/>
      <c r="H273" s="285"/>
      <c r="I273" s="285"/>
      <c r="J273" s="467"/>
      <c r="K273" s="467"/>
      <c r="L273" s="467"/>
    </row>
    <row r="274" spans="2:12" x14ac:dyDescent="0.2">
      <c r="B274" s="473"/>
      <c r="C274" s="472"/>
      <c r="F274" s="280">
        <v>6936.65</v>
      </c>
      <c r="G274" s="285"/>
      <c r="H274" s="285"/>
      <c r="I274" s="285"/>
      <c r="J274" s="467"/>
      <c r="K274" s="467"/>
      <c r="L274" s="467"/>
    </row>
    <row r="275" spans="2:12" x14ac:dyDescent="0.2">
      <c r="B275" s="473"/>
      <c r="C275" s="472"/>
      <c r="F275" s="280">
        <v>49112.32</v>
      </c>
      <c r="G275" s="285"/>
      <c r="H275" s="285"/>
      <c r="I275" s="285"/>
      <c r="J275" s="467"/>
      <c r="K275" s="467"/>
      <c r="L275" s="467"/>
    </row>
    <row r="276" spans="2:12" x14ac:dyDescent="0.2">
      <c r="B276" s="473"/>
      <c r="C276" s="472"/>
      <c r="F276" s="280">
        <v>2000</v>
      </c>
      <c r="G276" s="285"/>
      <c r="H276" s="285"/>
      <c r="I276" s="285"/>
      <c r="J276" s="467"/>
      <c r="K276" s="467"/>
      <c r="L276" s="467"/>
    </row>
    <row r="277" spans="2:12" x14ac:dyDescent="0.2">
      <c r="B277" s="473"/>
      <c r="C277" s="472"/>
      <c r="F277" s="280">
        <v>39413.1</v>
      </c>
      <c r="G277" s="285"/>
      <c r="H277" s="285"/>
      <c r="I277" s="285"/>
      <c r="J277" s="467"/>
      <c r="K277" s="467"/>
      <c r="L277" s="467"/>
    </row>
    <row r="278" spans="2:12" x14ac:dyDescent="0.2">
      <c r="B278" s="473"/>
      <c r="C278" s="472"/>
      <c r="F278" s="280">
        <v>8426.76</v>
      </c>
      <c r="G278" s="285"/>
      <c r="H278" s="285"/>
      <c r="I278" s="285"/>
      <c r="J278" s="467"/>
      <c r="K278" s="467"/>
      <c r="L278" s="467"/>
    </row>
    <row r="279" spans="2:12" x14ac:dyDescent="0.2">
      <c r="B279" s="473"/>
      <c r="C279" s="472"/>
      <c r="F279" s="280">
        <v>91883.6</v>
      </c>
      <c r="G279" s="285"/>
      <c r="H279" s="285"/>
      <c r="I279" s="285"/>
      <c r="J279" s="467"/>
      <c r="K279" s="467"/>
      <c r="L279" s="467"/>
    </row>
    <row r="280" spans="2:12" x14ac:dyDescent="0.2">
      <c r="B280" s="473"/>
      <c r="C280" s="472"/>
      <c r="F280" s="280">
        <v>4635</v>
      </c>
      <c r="H280" s="285"/>
      <c r="I280" s="285"/>
      <c r="J280" s="467"/>
      <c r="K280" s="467"/>
      <c r="L280" s="467"/>
    </row>
    <row r="281" spans="2:12" x14ac:dyDescent="0.2">
      <c r="B281" s="473"/>
      <c r="C281" s="472"/>
      <c r="F281" s="280">
        <v>6201.77</v>
      </c>
      <c r="G281" s="285"/>
      <c r="H281" s="285"/>
      <c r="I281" s="285"/>
      <c r="J281" s="467"/>
      <c r="K281" s="467"/>
      <c r="L281" s="467"/>
    </row>
    <row r="282" spans="2:12" x14ac:dyDescent="0.2">
      <c r="B282" s="473"/>
      <c r="C282" s="472"/>
      <c r="F282" s="280">
        <v>18178.13</v>
      </c>
      <c r="G282" s="285"/>
      <c r="H282" s="285"/>
      <c r="I282" s="285"/>
      <c r="J282" s="467"/>
      <c r="K282" s="467"/>
      <c r="L282" s="467"/>
    </row>
    <row r="283" spans="2:12" x14ac:dyDescent="0.2">
      <c r="B283" s="473"/>
      <c r="C283" s="472"/>
      <c r="F283" s="280">
        <v>7588.86</v>
      </c>
      <c r="G283" s="285"/>
      <c r="H283" s="285"/>
      <c r="I283" s="285"/>
      <c r="J283" s="467"/>
      <c r="K283" s="467"/>
      <c r="L283" s="467"/>
    </row>
    <row r="284" spans="2:12" x14ac:dyDescent="0.2">
      <c r="B284" s="473"/>
      <c r="C284" s="472"/>
      <c r="F284" s="280">
        <v>7142.51</v>
      </c>
      <c r="G284" s="285"/>
      <c r="H284" s="285"/>
      <c r="I284" s="285"/>
      <c r="J284" s="467"/>
    </row>
    <row r="285" spans="2:12" x14ac:dyDescent="0.2">
      <c r="B285" s="473"/>
      <c r="C285" s="472"/>
      <c r="F285" s="280">
        <v>19860.84</v>
      </c>
      <c r="G285" s="285"/>
      <c r="H285" s="285"/>
      <c r="I285" s="285"/>
      <c r="J285" s="467"/>
    </row>
    <row r="286" spans="2:12" x14ac:dyDescent="0.2">
      <c r="B286" s="473"/>
      <c r="C286" s="472"/>
      <c r="F286" s="280">
        <v>34199.949999999997</v>
      </c>
      <c r="G286" s="285"/>
      <c r="H286" s="285"/>
      <c r="I286" s="285"/>
      <c r="J286" s="467"/>
    </row>
    <row r="287" spans="2:12" x14ac:dyDescent="0.2">
      <c r="B287" s="473"/>
      <c r="C287" s="472"/>
      <c r="F287" s="280">
        <v>447277.93</v>
      </c>
      <c r="G287" s="285"/>
      <c r="H287" s="285"/>
      <c r="I287" s="285"/>
      <c r="J287" s="467"/>
    </row>
    <row r="288" spans="2:12" x14ac:dyDescent="0.2">
      <c r="B288" s="473"/>
      <c r="C288" s="472"/>
      <c r="F288" s="280">
        <v>9310.36</v>
      </c>
      <c r="G288" s="285"/>
      <c r="H288" s="285"/>
      <c r="I288" s="285"/>
      <c r="J288" s="467"/>
    </row>
    <row r="289" spans="2:10" x14ac:dyDescent="0.2">
      <c r="B289" s="473"/>
      <c r="C289" s="472"/>
      <c r="F289" s="280">
        <v>5988.13</v>
      </c>
      <c r="G289" s="285"/>
      <c r="H289" s="285"/>
      <c r="I289" s="285"/>
      <c r="J289" s="467"/>
    </row>
    <row r="290" spans="2:10" x14ac:dyDescent="0.2">
      <c r="B290" s="473"/>
      <c r="C290" s="472"/>
      <c r="F290" s="280">
        <v>13699.62</v>
      </c>
      <c r="G290" s="285"/>
      <c r="H290" s="285"/>
      <c r="I290" s="285"/>
      <c r="J290" s="467"/>
    </row>
    <row r="291" spans="2:10" x14ac:dyDescent="0.2">
      <c r="B291" s="473"/>
      <c r="C291" s="472"/>
      <c r="F291" s="282">
        <v>1009.9</v>
      </c>
      <c r="G291" s="285"/>
      <c r="H291" s="285"/>
      <c r="I291" s="285"/>
      <c r="J291" s="467"/>
    </row>
    <row r="292" spans="2:10" x14ac:dyDescent="0.2">
      <c r="B292" s="473"/>
      <c r="C292" s="472"/>
      <c r="F292" s="280">
        <v>10051.549999999999</v>
      </c>
      <c r="G292" s="285"/>
      <c r="H292" s="285"/>
      <c r="I292" s="285"/>
      <c r="J292" s="467"/>
    </row>
    <row r="293" spans="2:10" x14ac:dyDescent="0.2">
      <c r="B293" s="473"/>
      <c r="C293" s="472"/>
      <c r="F293" s="280">
        <v>115960</v>
      </c>
      <c r="G293" s="285"/>
      <c r="H293" s="285"/>
      <c r="I293" s="285"/>
      <c r="J293" s="467"/>
    </row>
    <row r="294" spans="2:10" x14ac:dyDescent="0.2">
      <c r="B294" s="473"/>
      <c r="C294" s="472"/>
      <c r="F294" s="280">
        <v>6100.8</v>
      </c>
      <c r="G294" s="285"/>
      <c r="H294" s="285"/>
      <c r="I294" s="285"/>
      <c r="J294" s="467"/>
    </row>
    <row r="295" spans="2:10" x14ac:dyDescent="0.2">
      <c r="B295" s="473"/>
      <c r="C295" s="472"/>
      <c r="F295" s="280">
        <v>11470.1</v>
      </c>
      <c r="G295" s="285"/>
      <c r="H295" s="285"/>
      <c r="I295" s="285"/>
      <c r="J295" s="467"/>
    </row>
    <row r="296" spans="2:10" x14ac:dyDescent="0.2">
      <c r="B296" s="473"/>
      <c r="C296" s="472"/>
      <c r="F296" s="280">
        <v>5227.2700000000004</v>
      </c>
      <c r="G296" s="285"/>
      <c r="H296" s="285"/>
      <c r="I296" s="285"/>
      <c r="J296" s="467"/>
    </row>
    <row r="297" spans="2:10" x14ac:dyDescent="0.2">
      <c r="B297" s="473"/>
      <c r="C297" s="472"/>
      <c r="F297" s="280">
        <v>1899.89</v>
      </c>
      <c r="G297" s="285"/>
      <c r="H297" s="285"/>
      <c r="I297" s="285"/>
      <c r="J297" s="467"/>
    </row>
    <row r="298" spans="2:10" x14ac:dyDescent="0.2">
      <c r="B298" s="473"/>
      <c r="C298" s="472"/>
      <c r="F298" s="280">
        <v>113012.73</v>
      </c>
      <c r="G298" s="285"/>
      <c r="H298" s="285"/>
      <c r="I298" s="285"/>
      <c r="J298" s="467"/>
    </row>
    <row r="299" spans="2:10" x14ac:dyDescent="0.2">
      <c r="B299" s="473"/>
      <c r="C299" s="472"/>
      <c r="F299" s="280">
        <v>15785.52</v>
      </c>
      <c r="G299" s="285"/>
      <c r="H299" s="285"/>
      <c r="I299" s="285"/>
      <c r="J299" s="467"/>
    </row>
    <row r="300" spans="2:10" x14ac:dyDescent="0.2">
      <c r="B300" s="473"/>
      <c r="C300" s="472"/>
      <c r="F300" s="280">
        <v>3316.69</v>
      </c>
      <c r="G300" s="285"/>
      <c r="H300" s="285"/>
      <c r="I300" s="285"/>
      <c r="J300" s="467"/>
    </row>
    <row r="301" spans="2:10" x14ac:dyDescent="0.2">
      <c r="B301" s="473"/>
      <c r="C301" s="472"/>
      <c r="F301" s="280">
        <v>4651.6000000000004</v>
      </c>
      <c r="G301" s="285"/>
      <c r="H301" s="285"/>
      <c r="I301" s="285"/>
      <c r="J301" s="467"/>
    </row>
    <row r="302" spans="2:10" x14ac:dyDescent="0.2">
      <c r="B302" s="473"/>
      <c r="C302" s="472"/>
      <c r="F302" s="280">
        <v>15851.4</v>
      </c>
      <c r="G302" s="285"/>
      <c r="H302" s="285"/>
      <c r="I302" s="285"/>
      <c r="J302" s="467"/>
    </row>
    <row r="303" spans="2:10" x14ac:dyDescent="0.2">
      <c r="B303" s="473"/>
      <c r="C303" s="472"/>
      <c r="F303" s="280">
        <v>3605.01</v>
      </c>
      <c r="G303" s="285"/>
      <c r="H303" s="285"/>
      <c r="I303" s="285"/>
      <c r="J303" s="467"/>
    </row>
    <row r="304" spans="2:10" x14ac:dyDescent="0.2">
      <c r="B304" s="473"/>
      <c r="C304" s="472"/>
      <c r="F304" s="280">
        <v>15398.25</v>
      </c>
      <c r="G304" s="285"/>
      <c r="H304" s="285"/>
      <c r="I304" s="285"/>
      <c r="J304" s="467"/>
    </row>
    <row r="305" spans="2:10" x14ac:dyDescent="0.2">
      <c r="B305" s="473"/>
      <c r="C305" s="472"/>
      <c r="F305" s="280">
        <v>14036.48</v>
      </c>
      <c r="G305" s="285"/>
      <c r="H305" s="285"/>
      <c r="I305" s="285"/>
      <c r="J305" s="467"/>
    </row>
    <row r="306" spans="2:10" x14ac:dyDescent="0.2">
      <c r="B306" s="473"/>
      <c r="C306" s="472"/>
      <c r="F306" s="280">
        <v>15080</v>
      </c>
      <c r="G306" s="285"/>
      <c r="H306" s="285"/>
      <c r="I306" s="285"/>
      <c r="J306" s="467"/>
    </row>
    <row r="307" spans="2:10" x14ac:dyDescent="0.2">
      <c r="B307" s="473"/>
      <c r="C307" s="472"/>
      <c r="F307" s="280">
        <v>30846.77</v>
      </c>
      <c r="G307" s="285"/>
      <c r="H307" s="285"/>
      <c r="I307" s="285"/>
      <c r="J307" s="467"/>
    </row>
    <row r="308" spans="2:10" x14ac:dyDescent="0.2">
      <c r="B308" s="473"/>
      <c r="C308" s="472"/>
      <c r="F308" s="280">
        <v>752.27</v>
      </c>
      <c r="G308" s="285"/>
      <c r="H308" s="285"/>
      <c r="I308" s="285"/>
      <c r="J308" s="467"/>
    </row>
    <row r="309" spans="2:10" x14ac:dyDescent="0.2">
      <c r="B309" s="473"/>
      <c r="C309" s="472"/>
      <c r="F309" s="280">
        <v>14306.36</v>
      </c>
      <c r="G309" s="285"/>
      <c r="H309" s="285"/>
      <c r="I309" s="285"/>
      <c r="J309" s="467"/>
    </row>
    <row r="310" spans="2:10" x14ac:dyDescent="0.2">
      <c r="B310" s="473"/>
      <c r="C310" s="472"/>
      <c r="F310" s="280">
        <v>8189.6</v>
      </c>
      <c r="G310" s="285"/>
      <c r="H310" s="285"/>
      <c r="I310" s="285"/>
      <c r="J310" s="467"/>
    </row>
    <row r="311" spans="2:10" x14ac:dyDescent="0.2">
      <c r="B311" s="473"/>
      <c r="C311" s="472"/>
      <c r="F311" s="280">
        <v>15231.22</v>
      </c>
      <c r="G311" s="285"/>
      <c r="H311" s="285"/>
      <c r="I311" s="285"/>
      <c r="J311" s="467"/>
    </row>
    <row r="312" spans="2:10" x14ac:dyDescent="0.2">
      <c r="B312" s="473"/>
      <c r="C312" s="472"/>
      <c r="F312" s="280">
        <v>6554.69</v>
      </c>
      <c r="G312" s="285"/>
      <c r="H312" s="285"/>
      <c r="I312" s="285"/>
      <c r="J312" s="467"/>
    </row>
    <row r="313" spans="2:10" x14ac:dyDescent="0.2">
      <c r="B313" s="473"/>
      <c r="C313" s="472"/>
      <c r="F313" s="280">
        <v>65409.5</v>
      </c>
      <c r="G313" s="285"/>
      <c r="H313" s="285"/>
      <c r="I313" s="285"/>
      <c r="J313" s="467"/>
    </row>
    <row r="314" spans="2:10" x14ac:dyDescent="0.2">
      <c r="B314" s="473"/>
      <c r="C314" s="472"/>
      <c r="F314" s="280">
        <v>28229.3</v>
      </c>
      <c r="G314" s="285"/>
      <c r="H314" s="285"/>
      <c r="I314" s="285"/>
      <c r="J314" s="467"/>
    </row>
    <row r="315" spans="2:10" x14ac:dyDescent="0.2">
      <c r="B315" s="473"/>
      <c r="C315" s="472"/>
      <c r="F315" s="280">
        <v>2910.26</v>
      </c>
      <c r="G315" s="285"/>
      <c r="H315" s="285"/>
      <c r="I315" s="285"/>
      <c r="J315" s="467"/>
    </row>
    <row r="316" spans="2:10" x14ac:dyDescent="0.2">
      <c r="B316" s="473"/>
      <c r="C316" s="472"/>
      <c r="F316" s="280">
        <v>47057</v>
      </c>
      <c r="G316" s="285"/>
      <c r="H316" s="285"/>
      <c r="I316" s="285"/>
      <c r="J316" s="467"/>
    </row>
    <row r="317" spans="2:10" x14ac:dyDescent="0.2">
      <c r="B317" s="473"/>
      <c r="C317" s="472"/>
      <c r="F317" s="280">
        <v>13372.53</v>
      </c>
      <c r="G317" s="285"/>
      <c r="H317" s="285"/>
      <c r="I317" s="285"/>
      <c r="J317" s="467"/>
    </row>
    <row r="318" spans="2:10" x14ac:dyDescent="0.2">
      <c r="B318" s="473"/>
      <c r="C318" s="472"/>
      <c r="F318" s="280">
        <v>26882.34</v>
      </c>
      <c r="G318" s="285"/>
      <c r="H318" s="285"/>
      <c r="I318" s="285"/>
      <c r="J318" s="467"/>
    </row>
    <row r="319" spans="2:10" x14ac:dyDescent="0.2">
      <c r="B319" s="473"/>
      <c r="C319" s="472"/>
      <c r="F319" s="280">
        <v>7325.17</v>
      </c>
      <c r="G319" s="285"/>
      <c r="H319" s="285"/>
      <c r="I319" s="285"/>
      <c r="J319" s="467"/>
    </row>
    <row r="320" spans="2:10" x14ac:dyDescent="0.2">
      <c r="B320" s="473"/>
      <c r="C320" s="472"/>
      <c r="F320" s="280">
        <v>1889.64</v>
      </c>
      <c r="G320" s="285"/>
      <c r="H320" s="285"/>
      <c r="I320" s="285"/>
      <c r="J320" s="467"/>
    </row>
    <row r="321" spans="2:10" x14ac:dyDescent="0.2">
      <c r="B321" s="473"/>
      <c r="C321" s="472"/>
      <c r="F321" s="280">
        <v>4388.57</v>
      </c>
      <c r="G321" s="285"/>
      <c r="H321" s="285"/>
      <c r="I321" s="285"/>
      <c r="J321" s="467"/>
    </row>
    <row r="322" spans="2:10" x14ac:dyDescent="0.2">
      <c r="B322" s="473"/>
      <c r="C322" s="472"/>
      <c r="F322" s="280">
        <v>1735.65</v>
      </c>
      <c r="G322" s="285"/>
      <c r="H322" s="285"/>
      <c r="I322" s="285"/>
    </row>
    <row r="323" spans="2:10" x14ac:dyDescent="0.2">
      <c r="B323" s="473"/>
      <c r="C323" s="472"/>
      <c r="F323" s="280">
        <v>1700.85</v>
      </c>
      <c r="G323" s="285"/>
      <c r="H323" s="285"/>
      <c r="I323" s="285"/>
    </row>
    <row r="324" spans="2:10" x14ac:dyDescent="0.2">
      <c r="B324" s="473"/>
      <c r="C324" s="472"/>
      <c r="F324" s="280">
        <v>3491.77</v>
      </c>
      <c r="G324" s="285"/>
      <c r="H324" s="285"/>
      <c r="I324" s="285"/>
    </row>
    <row r="325" spans="2:10" x14ac:dyDescent="0.2">
      <c r="B325" s="473"/>
      <c r="C325" s="472"/>
      <c r="F325" s="280">
        <v>5568</v>
      </c>
      <c r="G325" s="285"/>
      <c r="H325" s="285"/>
      <c r="I325" s="285"/>
    </row>
    <row r="326" spans="2:10" x14ac:dyDescent="0.2">
      <c r="B326" s="473"/>
      <c r="C326" s="472"/>
      <c r="F326" s="280">
        <v>7535.78</v>
      </c>
      <c r="G326" s="285"/>
      <c r="H326" s="285"/>
      <c r="I326" s="285"/>
    </row>
    <row r="327" spans="2:10" x14ac:dyDescent="0.2">
      <c r="B327" s="473"/>
      <c r="C327" s="472"/>
      <c r="F327" s="280">
        <v>27.97</v>
      </c>
      <c r="G327" s="285"/>
      <c r="H327" s="285"/>
      <c r="I327" s="285"/>
    </row>
    <row r="328" spans="2:10" x14ac:dyDescent="0.2">
      <c r="B328" s="473"/>
      <c r="C328" s="472"/>
      <c r="F328" s="280">
        <v>39873.599999999999</v>
      </c>
      <c r="G328" s="285"/>
      <c r="H328" s="285"/>
      <c r="I328" s="285"/>
    </row>
    <row r="329" spans="2:10" x14ac:dyDescent="0.2">
      <c r="B329" s="473"/>
      <c r="C329" s="472"/>
      <c r="F329" s="280">
        <v>8555.98</v>
      </c>
      <c r="G329" s="285"/>
      <c r="H329" s="285"/>
      <c r="I329" s="285"/>
    </row>
    <row r="330" spans="2:10" x14ac:dyDescent="0.2">
      <c r="B330" s="473"/>
      <c r="C330" s="472"/>
      <c r="F330" s="280">
        <v>3698.85</v>
      </c>
      <c r="G330" s="285"/>
      <c r="H330" s="285"/>
      <c r="I330" s="285"/>
    </row>
    <row r="331" spans="2:10" x14ac:dyDescent="0.2">
      <c r="B331" s="473"/>
      <c r="C331" s="472"/>
      <c r="F331" s="280">
        <v>2848.8</v>
      </c>
      <c r="G331" s="285"/>
      <c r="H331" s="285"/>
      <c r="I331" s="285"/>
    </row>
    <row r="332" spans="2:10" x14ac:dyDescent="0.2">
      <c r="B332" s="473"/>
      <c r="C332" s="472"/>
      <c r="F332" s="280">
        <v>10685.25</v>
      </c>
      <c r="G332" s="285"/>
      <c r="H332" s="285"/>
      <c r="I332" s="285"/>
    </row>
    <row r="333" spans="2:10" x14ac:dyDescent="0.2">
      <c r="B333" s="473"/>
      <c r="C333" s="472"/>
      <c r="F333" s="280">
        <v>2031</v>
      </c>
      <c r="G333" s="285"/>
      <c r="H333" s="285"/>
      <c r="I333" s="285"/>
    </row>
    <row r="334" spans="2:10" x14ac:dyDescent="0.2">
      <c r="B334" s="473"/>
      <c r="C334" s="472"/>
      <c r="G334" s="285"/>
      <c r="H334" s="285"/>
      <c r="I334" s="285"/>
    </row>
    <row r="335" spans="2:10" x14ac:dyDescent="0.2">
      <c r="B335" s="473"/>
      <c r="C335" s="472"/>
      <c r="G335" s="285"/>
      <c r="H335" s="285"/>
      <c r="I335" s="285"/>
    </row>
    <row r="336" spans="2:10" x14ac:dyDescent="0.2">
      <c r="B336" s="473"/>
      <c r="C336" s="472"/>
      <c r="G336" s="285"/>
      <c r="H336" s="285"/>
      <c r="I336" s="285"/>
    </row>
    <row r="337" spans="2:9" x14ac:dyDescent="0.2">
      <c r="B337" s="473"/>
      <c r="C337" s="472"/>
      <c r="G337" s="285"/>
      <c r="H337" s="285"/>
      <c r="I337" s="285"/>
    </row>
    <row r="338" spans="2:9" x14ac:dyDescent="0.2">
      <c r="B338" s="473"/>
      <c r="C338" s="472"/>
      <c r="G338" s="285"/>
      <c r="H338" s="285"/>
      <c r="I338" s="285"/>
    </row>
    <row r="339" spans="2:9" x14ac:dyDescent="0.2">
      <c r="B339" s="473"/>
      <c r="C339" s="472"/>
      <c r="G339" s="285"/>
      <c r="H339" s="285"/>
      <c r="I339" s="285"/>
    </row>
    <row r="340" spans="2:9" x14ac:dyDescent="0.2">
      <c r="B340" s="473"/>
      <c r="C340" s="472"/>
      <c r="G340" s="285"/>
      <c r="H340" s="285"/>
      <c r="I340" s="285"/>
    </row>
    <row r="341" spans="2:9" x14ac:dyDescent="0.2">
      <c r="B341" s="473"/>
      <c r="C341" s="472"/>
      <c r="G341" s="285"/>
      <c r="H341" s="285"/>
      <c r="I341" s="285"/>
    </row>
    <row r="342" spans="2:9" x14ac:dyDescent="0.2">
      <c r="B342" s="473"/>
      <c r="C342" s="472"/>
      <c r="G342" s="285"/>
      <c r="H342" s="285"/>
      <c r="I342" s="285"/>
    </row>
    <row r="343" spans="2:9" x14ac:dyDescent="0.2">
      <c r="B343" s="473"/>
      <c r="C343" s="472"/>
      <c r="G343" s="285"/>
      <c r="H343" s="285"/>
      <c r="I343" s="285"/>
    </row>
    <row r="344" spans="2:9" x14ac:dyDescent="0.2">
      <c r="B344" s="473"/>
      <c r="C344" s="472"/>
      <c r="G344" s="285"/>
      <c r="H344" s="285"/>
      <c r="I344" s="285"/>
    </row>
    <row r="345" spans="2:9" x14ac:dyDescent="0.2">
      <c r="B345" s="473"/>
      <c r="C345" s="472"/>
      <c r="G345" s="285"/>
      <c r="H345" s="285"/>
      <c r="I345" s="285"/>
    </row>
    <row r="346" spans="2:9" x14ac:dyDescent="0.2">
      <c r="B346" s="473"/>
      <c r="C346" s="472"/>
      <c r="G346" s="285"/>
      <c r="H346" s="285"/>
      <c r="I346" s="285"/>
    </row>
    <row r="347" spans="2:9" x14ac:dyDescent="0.2">
      <c r="B347" s="473"/>
      <c r="C347" s="472"/>
      <c r="G347" s="285"/>
      <c r="H347" s="285"/>
      <c r="I347" s="285"/>
    </row>
    <row r="348" spans="2:9" x14ac:dyDescent="0.2">
      <c r="B348" s="473"/>
      <c r="C348" s="472"/>
      <c r="G348" s="285"/>
      <c r="H348" s="285"/>
      <c r="I348" s="285"/>
    </row>
    <row r="349" spans="2:9" x14ac:dyDescent="0.2">
      <c r="B349" s="473"/>
      <c r="C349" s="472"/>
      <c r="G349" s="285"/>
      <c r="H349" s="285"/>
      <c r="I349" s="285"/>
    </row>
    <row r="350" spans="2:9" x14ac:dyDescent="0.2">
      <c r="B350" s="473"/>
      <c r="C350" s="472"/>
      <c r="G350" s="285"/>
      <c r="H350" s="285"/>
      <c r="I350" s="285"/>
    </row>
    <row r="351" spans="2:9" x14ac:dyDescent="0.2">
      <c r="B351" s="473"/>
      <c r="C351" s="472"/>
      <c r="G351" s="285"/>
      <c r="H351" s="285"/>
      <c r="I351" s="285"/>
    </row>
    <row r="352" spans="2:9" x14ac:dyDescent="0.2">
      <c r="B352" s="473"/>
      <c r="C352" s="472"/>
      <c r="G352" s="285"/>
      <c r="H352" s="285"/>
      <c r="I352" s="285"/>
    </row>
    <row r="353" spans="2:9" x14ac:dyDescent="0.2">
      <c r="B353" s="473"/>
      <c r="C353" s="472"/>
      <c r="G353" s="285"/>
      <c r="H353" s="285"/>
      <c r="I353" s="285"/>
    </row>
    <row r="354" spans="2:9" x14ac:dyDescent="0.2">
      <c r="B354" s="473"/>
      <c r="C354" s="472"/>
      <c r="G354" s="285"/>
      <c r="H354" s="285"/>
      <c r="I354" s="285"/>
    </row>
    <row r="355" spans="2:9" x14ac:dyDescent="0.2">
      <c r="B355" s="473"/>
      <c r="C355" s="472"/>
      <c r="G355" s="285"/>
      <c r="H355" s="285"/>
      <c r="I355" s="285"/>
    </row>
    <row r="356" spans="2:9" x14ac:dyDescent="0.2">
      <c r="B356" s="473"/>
      <c r="C356" s="472"/>
      <c r="G356" s="285"/>
      <c r="H356" s="285"/>
      <c r="I356" s="285"/>
    </row>
    <row r="357" spans="2:9" x14ac:dyDescent="0.2">
      <c r="B357" s="473"/>
      <c r="C357" s="472"/>
      <c r="G357" s="285"/>
      <c r="H357" s="285"/>
      <c r="I357" s="285"/>
    </row>
    <row r="358" spans="2:9" x14ac:dyDescent="0.2">
      <c r="B358" s="473"/>
      <c r="C358" s="472"/>
      <c r="G358" s="285"/>
      <c r="H358" s="285"/>
      <c r="I358" s="285"/>
    </row>
    <row r="359" spans="2:9" x14ac:dyDescent="0.2">
      <c r="B359" s="473"/>
      <c r="C359" s="472"/>
      <c r="G359" s="285"/>
      <c r="H359" s="285"/>
      <c r="I359" s="285"/>
    </row>
    <row r="360" spans="2:9" x14ac:dyDescent="0.2">
      <c r="B360" s="473"/>
      <c r="C360" s="472"/>
      <c r="G360" s="285"/>
      <c r="H360" s="285"/>
      <c r="I360" s="285"/>
    </row>
    <row r="361" spans="2:9" x14ac:dyDescent="0.2">
      <c r="B361" s="473"/>
      <c r="C361" s="472"/>
      <c r="G361" s="285"/>
      <c r="H361" s="285"/>
      <c r="I361" s="285"/>
    </row>
    <row r="362" spans="2:9" x14ac:dyDescent="0.2">
      <c r="B362" s="473"/>
      <c r="C362" s="472"/>
      <c r="G362" s="285"/>
      <c r="H362" s="285"/>
      <c r="I362" s="285"/>
    </row>
    <row r="363" spans="2:9" x14ac:dyDescent="0.2">
      <c r="B363" s="473"/>
      <c r="C363" s="472"/>
      <c r="G363" s="285"/>
      <c r="H363" s="285"/>
      <c r="I363" s="285"/>
    </row>
    <row r="364" spans="2:9" x14ac:dyDescent="0.2">
      <c r="B364" s="473"/>
      <c r="C364" s="472"/>
      <c r="G364" s="285"/>
      <c r="H364" s="285"/>
      <c r="I364" s="285"/>
    </row>
    <row r="365" spans="2:9" x14ac:dyDescent="0.2">
      <c r="B365" s="473"/>
      <c r="C365" s="472"/>
      <c r="G365" s="285"/>
      <c r="H365" s="285"/>
      <c r="I365" s="285"/>
    </row>
    <row r="366" spans="2:9" x14ac:dyDescent="0.2">
      <c r="B366" s="473"/>
      <c r="C366" s="472"/>
      <c r="G366" s="285"/>
      <c r="H366" s="285"/>
      <c r="I366" s="285"/>
    </row>
    <row r="367" spans="2:9" x14ac:dyDescent="0.2">
      <c r="B367" s="473"/>
      <c r="C367" s="472"/>
      <c r="G367" s="285"/>
      <c r="H367" s="285"/>
      <c r="I367" s="285"/>
    </row>
    <row r="368" spans="2:9" x14ac:dyDescent="0.2">
      <c r="B368" s="473"/>
      <c r="C368" s="472"/>
      <c r="G368" s="285"/>
      <c r="H368" s="285"/>
      <c r="I368" s="285"/>
    </row>
    <row r="369" spans="2:9" x14ac:dyDescent="0.2">
      <c r="B369" s="473"/>
      <c r="C369" s="472"/>
      <c r="G369" s="285"/>
      <c r="H369" s="285"/>
      <c r="I369" s="285"/>
    </row>
    <row r="370" spans="2:9" x14ac:dyDescent="0.2">
      <c r="B370" s="473"/>
      <c r="C370" s="472"/>
      <c r="G370" s="285"/>
      <c r="H370" s="285"/>
      <c r="I370" s="285"/>
    </row>
    <row r="371" spans="2:9" x14ac:dyDescent="0.2">
      <c r="B371" s="473"/>
      <c r="C371" s="472"/>
      <c r="G371" s="285"/>
      <c r="H371" s="285"/>
      <c r="I371" s="285"/>
    </row>
    <row r="372" spans="2:9" x14ac:dyDescent="0.2">
      <c r="B372" s="473"/>
      <c r="C372" s="472"/>
      <c r="G372" s="285"/>
      <c r="H372" s="285"/>
      <c r="I372" s="285"/>
    </row>
    <row r="373" spans="2:9" x14ac:dyDescent="0.2">
      <c r="B373" s="473"/>
      <c r="C373" s="472"/>
      <c r="G373" s="285"/>
      <c r="H373" s="285"/>
      <c r="I373" s="285"/>
    </row>
    <row r="374" spans="2:9" x14ac:dyDescent="0.2">
      <c r="B374" s="473"/>
      <c r="C374" s="472"/>
      <c r="G374" s="285"/>
      <c r="H374" s="285"/>
      <c r="I374" s="285"/>
    </row>
    <row r="375" spans="2:9" x14ac:dyDescent="0.2">
      <c r="B375" s="473"/>
      <c r="C375" s="472"/>
      <c r="G375" s="285"/>
      <c r="H375" s="285"/>
      <c r="I375" s="285"/>
    </row>
    <row r="376" spans="2:9" x14ac:dyDescent="0.2">
      <c r="B376" s="473"/>
      <c r="C376" s="472"/>
      <c r="G376" s="285"/>
      <c r="H376" s="285"/>
      <c r="I376" s="285"/>
    </row>
    <row r="377" spans="2:9" x14ac:dyDescent="0.2">
      <c r="B377" s="473"/>
      <c r="C377" s="472"/>
      <c r="G377" s="285"/>
      <c r="H377" s="285"/>
      <c r="I377" s="285"/>
    </row>
    <row r="378" spans="2:9" x14ac:dyDescent="0.2">
      <c r="B378" s="473"/>
      <c r="C378" s="472"/>
      <c r="G378" s="285"/>
      <c r="H378" s="285"/>
      <c r="I378" s="285"/>
    </row>
    <row r="379" spans="2:9" x14ac:dyDescent="0.2">
      <c r="B379" s="473"/>
      <c r="C379" s="472"/>
      <c r="G379" s="285"/>
      <c r="H379" s="285"/>
      <c r="I379" s="285"/>
    </row>
    <row r="380" spans="2:9" x14ac:dyDescent="0.2">
      <c r="B380" s="473"/>
      <c r="C380" s="472"/>
      <c r="G380" s="285"/>
      <c r="H380" s="285"/>
      <c r="I380" s="285"/>
    </row>
    <row r="381" spans="2:9" x14ac:dyDescent="0.2">
      <c r="B381" s="473"/>
      <c r="C381" s="472"/>
      <c r="G381" s="285"/>
      <c r="H381" s="285"/>
      <c r="I381" s="285"/>
    </row>
    <row r="382" spans="2:9" x14ac:dyDescent="0.2">
      <c r="B382" s="473"/>
      <c r="C382" s="472"/>
      <c r="G382" s="285"/>
      <c r="H382" s="285"/>
      <c r="I382" s="285"/>
    </row>
    <row r="383" spans="2:9" x14ac:dyDescent="0.2">
      <c r="B383" s="473"/>
      <c r="C383" s="472"/>
      <c r="G383" s="285"/>
      <c r="H383" s="285"/>
      <c r="I383" s="285"/>
    </row>
    <row r="384" spans="2:9" x14ac:dyDescent="0.2">
      <c r="B384" s="473"/>
      <c r="C384" s="472"/>
      <c r="G384" s="285"/>
      <c r="H384" s="285"/>
      <c r="I384" s="285"/>
    </row>
    <row r="385" spans="2:9" x14ac:dyDescent="0.2">
      <c r="B385" s="473"/>
      <c r="C385" s="472"/>
      <c r="G385" s="285"/>
      <c r="H385" s="285"/>
      <c r="I385" s="285"/>
    </row>
    <row r="386" spans="2:9" x14ac:dyDescent="0.2">
      <c r="B386" s="473"/>
      <c r="C386" s="472"/>
      <c r="G386" s="285"/>
      <c r="H386" s="285"/>
      <c r="I386" s="285"/>
    </row>
    <row r="387" spans="2:9" x14ac:dyDescent="0.2">
      <c r="B387" s="473"/>
      <c r="C387" s="472"/>
      <c r="G387" s="285"/>
      <c r="H387" s="285"/>
      <c r="I387" s="285"/>
    </row>
    <row r="388" spans="2:9" x14ac:dyDescent="0.2">
      <c r="B388" s="473"/>
      <c r="C388" s="472"/>
      <c r="G388" s="285"/>
      <c r="H388" s="285"/>
      <c r="I388" s="285"/>
    </row>
    <row r="389" spans="2:9" x14ac:dyDescent="0.2">
      <c r="B389" s="473"/>
      <c r="C389" s="472"/>
      <c r="G389" s="285"/>
      <c r="H389" s="285"/>
      <c r="I389" s="285"/>
    </row>
    <row r="390" spans="2:9" x14ac:dyDescent="0.2">
      <c r="B390" s="473"/>
      <c r="C390" s="472"/>
      <c r="G390" s="285"/>
      <c r="H390" s="285"/>
      <c r="I390" s="285"/>
    </row>
    <row r="391" spans="2:9" x14ac:dyDescent="0.2">
      <c r="B391" s="473"/>
      <c r="C391" s="472"/>
      <c r="G391" s="285"/>
      <c r="H391" s="285"/>
      <c r="I391" s="285"/>
    </row>
    <row r="392" spans="2:9" x14ac:dyDescent="0.2">
      <c r="B392" s="473"/>
      <c r="C392" s="472"/>
      <c r="G392" s="285"/>
      <c r="H392" s="285"/>
      <c r="I392" s="285"/>
    </row>
    <row r="393" spans="2:9" x14ac:dyDescent="0.2">
      <c r="B393" s="473"/>
      <c r="C393" s="472"/>
      <c r="G393" s="285"/>
      <c r="H393" s="285"/>
      <c r="I393" s="285"/>
    </row>
    <row r="394" spans="2:9" x14ac:dyDescent="0.2">
      <c r="B394" s="473"/>
      <c r="C394" s="472"/>
      <c r="G394" s="285"/>
      <c r="H394" s="285"/>
      <c r="I394" s="285"/>
    </row>
    <row r="395" spans="2:9" x14ac:dyDescent="0.2">
      <c r="B395" s="473"/>
      <c r="C395" s="472"/>
      <c r="G395" s="285"/>
      <c r="H395" s="285"/>
      <c r="I395" s="285"/>
    </row>
    <row r="396" spans="2:9" x14ac:dyDescent="0.2">
      <c r="B396" s="473"/>
      <c r="C396" s="472"/>
      <c r="G396" s="285"/>
      <c r="H396" s="285"/>
      <c r="I396" s="285"/>
    </row>
    <row r="397" spans="2:9" x14ac:dyDescent="0.2">
      <c r="B397" s="473"/>
      <c r="C397" s="472"/>
      <c r="G397" s="285"/>
      <c r="H397" s="285"/>
      <c r="I397" s="285"/>
    </row>
    <row r="398" spans="2:9" x14ac:dyDescent="0.2">
      <c r="B398" s="473"/>
      <c r="C398" s="472"/>
      <c r="G398" s="285"/>
      <c r="H398" s="285"/>
      <c r="I398" s="285"/>
    </row>
    <row r="399" spans="2:9" x14ac:dyDescent="0.2">
      <c r="B399" s="473"/>
      <c r="C399" s="472"/>
      <c r="G399" s="285"/>
      <c r="H399" s="285"/>
      <c r="I399" s="285"/>
    </row>
    <row r="400" spans="2:9" x14ac:dyDescent="0.2">
      <c r="B400" s="473"/>
      <c r="C400" s="472"/>
      <c r="G400" s="285"/>
      <c r="H400" s="285"/>
      <c r="I400" s="285"/>
    </row>
    <row r="401" spans="2:9" x14ac:dyDescent="0.2">
      <c r="B401" s="473"/>
      <c r="C401" s="472"/>
      <c r="G401" s="285"/>
      <c r="H401" s="285"/>
      <c r="I401" s="285"/>
    </row>
    <row r="402" spans="2:9" x14ac:dyDescent="0.2">
      <c r="B402" s="473"/>
      <c r="C402" s="472"/>
      <c r="G402" s="285"/>
      <c r="H402" s="285"/>
      <c r="I402" s="285"/>
    </row>
    <row r="403" spans="2:9" x14ac:dyDescent="0.2">
      <c r="B403" s="473"/>
      <c r="C403" s="472"/>
      <c r="G403" s="285"/>
      <c r="H403" s="285"/>
      <c r="I403" s="285"/>
    </row>
    <row r="404" spans="2:9" x14ac:dyDescent="0.2">
      <c r="B404" s="473"/>
      <c r="C404" s="472"/>
      <c r="G404" s="285"/>
      <c r="H404" s="285"/>
      <c r="I404" s="285"/>
    </row>
    <row r="405" spans="2:9" x14ac:dyDescent="0.2">
      <c r="B405" s="473"/>
      <c r="C405" s="472"/>
      <c r="G405" s="285"/>
      <c r="H405" s="285"/>
      <c r="I405" s="285"/>
    </row>
    <row r="406" spans="2:9" x14ac:dyDescent="0.2">
      <c r="B406" s="473"/>
      <c r="C406" s="472"/>
      <c r="G406" s="285"/>
      <c r="H406" s="285"/>
      <c r="I406" s="285"/>
    </row>
    <row r="407" spans="2:9" x14ac:dyDescent="0.2">
      <c r="B407" s="473"/>
      <c r="C407" s="472"/>
      <c r="G407" s="285"/>
      <c r="H407" s="285"/>
      <c r="I407" s="285"/>
    </row>
    <row r="408" spans="2:9" x14ac:dyDescent="0.2">
      <c r="B408" s="473"/>
      <c r="C408" s="472"/>
      <c r="G408" s="285"/>
      <c r="H408" s="285"/>
      <c r="I408" s="285"/>
    </row>
    <row r="409" spans="2:9" x14ac:dyDescent="0.2">
      <c r="B409" s="473"/>
      <c r="C409" s="472"/>
      <c r="G409" s="285"/>
      <c r="H409" s="285"/>
      <c r="I409" s="285"/>
    </row>
    <row r="410" spans="2:9" x14ac:dyDescent="0.2">
      <c r="B410" s="473"/>
      <c r="C410" s="472"/>
      <c r="G410" s="285"/>
      <c r="H410" s="285"/>
      <c r="I410" s="285"/>
    </row>
    <row r="411" spans="2:9" x14ac:dyDescent="0.2">
      <c r="B411" s="473"/>
      <c r="C411" s="472"/>
      <c r="G411" s="285"/>
      <c r="H411" s="285"/>
      <c r="I411" s="285"/>
    </row>
    <row r="412" spans="2:9" x14ac:dyDescent="0.2">
      <c r="B412" s="473"/>
      <c r="C412" s="472"/>
      <c r="G412" s="285"/>
      <c r="H412" s="285"/>
      <c r="I412" s="285"/>
    </row>
    <row r="413" spans="2:9" x14ac:dyDescent="0.2">
      <c r="B413" s="473"/>
      <c r="C413" s="472"/>
      <c r="G413" s="285"/>
      <c r="H413" s="285"/>
      <c r="I413" s="285"/>
    </row>
    <row r="414" spans="2:9" x14ac:dyDescent="0.2">
      <c r="B414" s="473"/>
      <c r="C414" s="472"/>
      <c r="G414" s="285"/>
      <c r="H414" s="285"/>
      <c r="I414" s="285"/>
    </row>
    <row r="415" spans="2:9" x14ac:dyDescent="0.2">
      <c r="B415" s="473"/>
      <c r="C415" s="472"/>
      <c r="G415" s="285"/>
      <c r="H415" s="285"/>
      <c r="I415" s="285"/>
    </row>
    <row r="416" spans="2:9" x14ac:dyDescent="0.2">
      <c r="B416" s="473"/>
      <c r="C416" s="472"/>
      <c r="G416" s="285"/>
      <c r="H416" s="285"/>
      <c r="I416" s="285"/>
    </row>
    <row r="417" spans="2:9" x14ac:dyDescent="0.2">
      <c r="B417" s="473"/>
      <c r="C417" s="472"/>
      <c r="G417" s="285"/>
      <c r="H417" s="285"/>
      <c r="I417" s="285"/>
    </row>
    <row r="418" spans="2:9" x14ac:dyDescent="0.2">
      <c r="B418" s="473"/>
      <c r="C418" s="472"/>
      <c r="G418" s="285"/>
      <c r="H418" s="285"/>
      <c r="I418" s="285"/>
    </row>
    <row r="419" spans="2:9" x14ac:dyDescent="0.2">
      <c r="B419" s="473"/>
      <c r="C419" s="472"/>
      <c r="G419" s="285"/>
      <c r="H419" s="285"/>
      <c r="I419" s="285"/>
    </row>
    <row r="420" spans="2:9" x14ac:dyDescent="0.2">
      <c r="B420" s="473"/>
      <c r="C420" s="472"/>
      <c r="G420" s="285"/>
      <c r="H420" s="285"/>
      <c r="I420" s="285"/>
    </row>
    <row r="421" spans="2:9" x14ac:dyDescent="0.2">
      <c r="B421" s="473"/>
      <c r="C421" s="472"/>
      <c r="G421" s="285"/>
      <c r="H421" s="285"/>
      <c r="I421" s="285"/>
    </row>
    <row r="422" spans="2:9" x14ac:dyDescent="0.2">
      <c r="B422" s="473"/>
      <c r="C422" s="472"/>
      <c r="G422" s="285"/>
      <c r="H422" s="285"/>
      <c r="I422" s="285"/>
    </row>
    <row r="423" spans="2:9" x14ac:dyDescent="0.2">
      <c r="B423" s="473"/>
      <c r="C423" s="472"/>
      <c r="G423" s="285"/>
      <c r="H423" s="285"/>
      <c r="I423" s="285"/>
    </row>
    <row r="424" spans="2:9" x14ac:dyDescent="0.2">
      <c r="B424" s="473"/>
      <c r="C424" s="472"/>
      <c r="G424" s="285"/>
      <c r="H424" s="285"/>
      <c r="I424" s="285"/>
    </row>
    <row r="425" spans="2:9" x14ac:dyDescent="0.2">
      <c r="B425" s="473"/>
      <c r="C425" s="472"/>
      <c r="G425" s="285"/>
      <c r="H425" s="285"/>
      <c r="I425" s="285"/>
    </row>
    <row r="426" spans="2:9" x14ac:dyDescent="0.2">
      <c r="B426" s="473"/>
      <c r="C426" s="472"/>
      <c r="G426" s="285"/>
      <c r="H426" s="285"/>
      <c r="I426" s="285"/>
    </row>
    <row r="427" spans="2:9" x14ac:dyDescent="0.2">
      <c r="B427" s="473"/>
      <c r="C427" s="472"/>
      <c r="G427" s="285"/>
      <c r="H427" s="285"/>
      <c r="I427" s="285"/>
    </row>
    <row r="428" spans="2:9" x14ac:dyDescent="0.2">
      <c r="B428" s="473"/>
      <c r="C428" s="472"/>
      <c r="G428" s="285"/>
      <c r="H428" s="285"/>
      <c r="I428" s="285"/>
    </row>
    <row r="429" spans="2:9" x14ac:dyDescent="0.2">
      <c r="B429" s="473"/>
      <c r="C429" s="472"/>
      <c r="G429" s="285"/>
      <c r="H429" s="285"/>
      <c r="I429" s="285"/>
    </row>
    <row r="430" spans="2:9" x14ac:dyDescent="0.2">
      <c r="B430" s="473"/>
      <c r="C430" s="472"/>
      <c r="G430" s="285"/>
      <c r="H430" s="285"/>
      <c r="I430" s="285"/>
    </row>
    <row r="431" spans="2:9" x14ac:dyDescent="0.2">
      <c r="B431" s="473"/>
      <c r="C431" s="472"/>
      <c r="G431" s="285"/>
      <c r="H431" s="285"/>
      <c r="I431" s="285"/>
    </row>
    <row r="432" spans="2:9" x14ac:dyDescent="0.2">
      <c r="B432" s="473"/>
      <c r="C432" s="472"/>
      <c r="G432" s="285"/>
      <c r="H432" s="285"/>
      <c r="I432" s="285"/>
    </row>
    <row r="433" spans="2:9" x14ac:dyDescent="0.2">
      <c r="B433" s="473"/>
      <c r="C433" s="472"/>
      <c r="G433" s="285"/>
      <c r="H433" s="285"/>
      <c r="I433" s="285"/>
    </row>
    <row r="434" spans="2:9" x14ac:dyDescent="0.2">
      <c r="B434" s="473"/>
      <c r="C434" s="472"/>
      <c r="G434" s="285"/>
      <c r="H434" s="285"/>
      <c r="I434" s="285"/>
    </row>
    <row r="435" spans="2:9" x14ac:dyDescent="0.2">
      <c r="B435" s="473"/>
      <c r="C435" s="472"/>
      <c r="G435" s="285"/>
      <c r="H435" s="285"/>
      <c r="I435" s="285"/>
    </row>
    <row r="436" spans="2:9" x14ac:dyDescent="0.2">
      <c r="B436" s="473"/>
      <c r="C436" s="472"/>
      <c r="G436" s="285"/>
      <c r="H436" s="285"/>
      <c r="I436" s="285"/>
    </row>
    <row r="437" spans="2:9" x14ac:dyDescent="0.2">
      <c r="B437" s="473"/>
      <c r="C437" s="472"/>
      <c r="G437" s="285"/>
      <c r="H437" s="285"/>
      <c r="I437" s="285"/>
    </row>
    <row r="438" spans="2:9" x14ac:dyDescent="0.2">
      <c r="B438" s="473"/>
      <c r="C438" s="472"/>
      <c r="G438" s="285"/>
      <c r="H438" s="285"/>
      <c r="I438" s="285"/>
    </row>
    <row r="439" spans="2:9" x14ac:dyDescent="0.2">
      <c r="B439" s="473"/>
      <c r="C439" s="472"/>
      <c r="G439" s="285"/>
      <c r="H439" s="285"/>
      <c r="I439" s="285"/>
    </row>
    <row r="440" spans="2:9" x14ac:dyDescent="0.2">
      <c r="B440" s="473"/>
      <c r="C440" s="472"/>
      <c r="G440" s="285"/>
      <c r="H440" s="285"/>
      <c r="I440" s="285"/>
    </row>
    <row r="441" spans="2:9" x14ac:dyDescent="0.2">
      <c r="B441" s="473"/>
      <c r="C441" s="472"/>
      <c r="G441" s="285"/>
      <c r="H441" s="285"/>
      <c r="I441" s="285"/>
    </row>
    <row r="442" spans="2:9" x14ac:dyDescent="0.2">
      <c r="B442" s="473"/>
      <c r="C442" s="472"/>
      <c r="G442" s="285"/>
      <c r="H442" s="285"/>
      <c r="I442" s="285"/>
    </row>
    <row r="443" spans="2:9" x14ac:dyDescent="0.2">
      <c r="B443" s="473"/>
      <c r="C443" s="472"/>
      <c r="G443" s="285"/>
      <c r="H443" s="285"/>
      <c r="I443" s="285"/>
    </row>
    <row r="444" spans="2:9" x14ac:dyDescent="0.2">
      <c r="B444" s="473"/>
      <c r="C444" s="472"/>
      <c r="G444" s="285"/>
      <c r="H444" s="285"/>
      <c r="I444" s="285"/>
    </row>
    <row r="445" spans="2:9" x14ac:dyDescent="0.2">
      <c r="B445" s="473"/>
      <c r="C445" s="472"/>
      <c r="G445" s="285"/>
      <c r="H445" s="285"/>
      <c r="I445" s="285"/>
    </row>
    <row r="446" spans="2:9" x14ac:dyDescent="0.2">
      <c r="B446" s="473"/>
      <c r="C446" s="472"/>
      <c r="G446" s="285"/>
      <c r="H446" s="285"/>
      <c r="I446" s="285"/>
    </row>
    <row r="447" spans="2:9" x14ac:dyDescent="0.2">
      <c r="B447" s="473"/>
      <c r="C447" s="472"/>
      <c r="G447" s="285"/>
      <c r="H447" s="285"/>
      <c r="I447" s="285"/>
    </row>
    <row r="448" spans="2:9" x14ac:dyDescent="0.2">
      <c r="B448" s="473"/>
      <c r="C448" s="472"/>
      <c r="G448" s="285"/>
      <c r="H448" s="285"/>
      <c r="I448" s="285"/>
    </row>
    <row r="449" spans="2:9" x14ac:dyDescent="0.2">
      <c r="B449" s="473"/>
      <c r="C449" s="472"/>
      <c r="G449" s="285"/>
      <c r="H449" s="285"/>
      <c r="I449" s="285"/>
    </row>
    <row r="450" spans="2:9" x14ac:dyDescent="0.2">
      <c r="B450" s="473"/>
      <c r="C450" s="472"/>
      <c r="G450" s="285"/>
      <c r="H450" s="285"/>
      <c r="I450" s="285"/>
    </row>
    <row r="451" spans="2:9" x14ac:dyDescent="0.2">
      <c r="B451" s="473"/>
      <c r="C451" s="472"/>
      <c r="G451" s="285"/>
      <c r="H451" s="285"/>
      <c r="I451" s="285"/>
    </row>
    <row r="452" spans="2:9" x14ac:dyDescent="0.2">
      <c r="B452" s="473"/>
      <c r="C452" s="472"/>
      <c r="G452" s="285"/>
      <c r="H452" s="285"/>
      <c r="I452" s="285"/>
    </row>
    <row r="453" spans="2:9" x14ac:dyDescent="0.2">
      <c r="B453" s="473"/>
      <c r="C453" s="472"/>
      <c r="G453" s="285"/>
      <c r="H453" s="285"/>
      <c r="I453" s="285"/>
    </row>
    <row r="454" spans="2:9" x14ac:dyDescent="0.2">
      <c r="B454" s="473"/>
      <c r="C454" s="472"/>
      <c r="G454" s="285"/>
      <c r="H454" s="285"/>
      <c r="I454" s="285"/>
    </row>
    <row r="455" spans="2:9" x14ac:dyDescent="0.2">
      <c r="B455" s="473"/>
      <c r="C455" s="472"/>
      <c r="G455" s="285"/>
      <c r="H455" s="285"/>
      <c r="I455" s="285"/>
    </row>
    <row r="456" spans="2:9" x14ac:dyDescent="0.2">
      <c r="B456" s="473"/>
      <c r="C456" s="472"/>
      <c r="G456" s="285"/>
      <c r="H456" s="285"/>
      <c r="I456" s="285"/>
    </row>
    <row r="457" spans="2:9" x14ac:dyDescent="0.2">
      <c r="B457" s="473"/>
      <c r="C457" s="472"/>
      <c r="G457" s="285"/>
      <c r="H457" s="285"/>
      <c r="I457" s="285"/>
    </row>
    <row r="458" spans="2:9" x14ac:dyDescent="0.2">
      <c r="B458" s="473"/>
      <c r="C458" s="472"/>
      <c r="G458" s="285"/>
      <c r="H458" s="285"/>
      <c r="I458" s="285"/>
    </row>
    <row r="459" spans="2:9" x14ac:dyDescent="0.2">
      <c r="B459" s="473"/>
      <c r="C459" s="472"/>
      <c r="G459" s="285"/>
      <c r="H459" s="285"/>
      <c r="I459" s="285"/>
    </row>
    <row r="460" spans="2:9" x14ac:dyDescent="0.2">
      <c r="B460" s="473"/>
      <c r="C460" s="472"/>
      <c r="G460" s="285"/>
      <c r="H460" s="285"/>
      <c r="I460" s="285"/>
    </row>
    <row r="461" spans="2:9" x14ac:dyDescent="0.2">
      <c r="B461" s="473"/>
      <c r="C461" s="472"/>
      <c r="G461" s="285"/>
      <c r="H461" s="285"/>
      <c r="I461" s="285"/>
    </row>
    <row r="462" spans="2:9" x14ac:dyDescent="0.2">
      <c r="B462" s="473"/>
      <c r="C462" s="472"/>
      <c r="G462" s="285"/>
      <c r="H462" s="285"/>
      <c r="I462" s="285"/>
    </row>
    <row r="463" spans="2:9" x14ac:dyDescent="0.2">
      <c r="B463" s="473"/>
      <c r="C463" s="472"/>
      <c r="G463" s="285"/>
      <c r="H463" s="285"/>
      <c r="I463" s="285"/>
    </row>
    <row r="464" spans="2:9" x14ac:dyDescent="0.2">
      <c r="B464" s="473"/>
      <c r="C464" s="472"/>
      <c r="G464" s="285"/>
      <c r="H464" s="285"/>
      <c r="I464" s="285"/>
    </row>
    <row r="465" spans="2:9" x14ac:dyDescent="0.2">
      <c r="B465" s="473"/>
      <c r="C465" s="472"/>
      <c r="G465" s="285"/>
      <c r="H465" s="285"/>
      <c r="I465" s="285"/>
    </row>
    <row r="466" spans="2:9" x14ac:dyDescent="0.2">
      <c r="B466" s="473"/>
      <c r="C466" s="472"/>
      <c r="G466" s="285"/>
      <c r="H466" s="285"/>
      <c r="I466" s="285"/>
    </row>
    <row r="467" spans="2:9" x14ac:dyDescent="0.2">
      <c r="B467" s="473"/>
      <c r="C467" s="472"/>
      <c r="G467" s="285"/>
      <c r="H467" s="285"/>
      <c r="I467" s="285"/>
    </row>
    <row r="468" spans="2:9" x14ac:dyDescent="0.2">
      <c r="B468" s="473"/>
      <c r="C468" s="472"/>
      <c r="G468" s="285"/>
      <c r="H468" s="285"/>
      <c r="I468" s="285"/>
    </row>
    <row r="469" spans="2:9" x14ac:dyDescent="0.2">
      <c r="B469" s="473"/>
      <c r="C469" s="472"/>
      <c r="G469" s="285"/>
      <c r="H469" s="285"/>
      <c r="I469" s="285"/>
    </row>
    <row r="470" spans="2:9" x14ac:dyDescent="0.2">
      <c r="B470" s="473"/>
      <c r="C470" s="472"/>
      <c r="G470" s="285"/>
      <c r="H470" s="285"/>
      <c r="I470" s="285"/>
    </row>
    <row r="471" spans="2:9" x14ac:dyDescent="0.2">
      <c r="B471" s="473"/>
      <c r="C471" s="472"/>
      <c r="G471" s="285"/>
      <c r="H471" s="285"/>
      <c r="I471" s="285"/>
    </row>
    <row r="472" spans="2:9" x14ac:dyDescent="0.2">
      <c r="B472" s="473"/>
      <c r="C472" s="472"/>
      <c r="G472" s="285"/>
      <c r="H472" s="285"/>
      <c r="I472" s="285"/>
    </row>
    <row r="473" spans="2:9" x14ac:dyDescent="0.2">
      <c r="B473" s="473"/>
      <c r="C473" s="472"/>
      <c r="G473" s="285"/>
      <c r="H473" s="285"/>
      <c r="I473" s="285"/>
    </row>
    <row r="474" spans="2:9" x14ac:dyDescent="0.2">
      <c r="B474" s="473"/>
      <c r="C474" s="472"/>
      <c r="G474" s="285"/>
      <c r="H474" s="285"/>
      <c r="I474" s="285"/>
    </row>
    <row r="475" spans="2:9" x14ac:dyDescent="0.2">
      <c r="B475" s="473"/>
      <c r="C475" s="472"/>
      <c r="G475" s="285"/>
      <c r="H475" s="285"/>
      <c r="I475" s="285"/>
    </row>
    <row r="476" spans="2:9" x14ac:dyDescent="0.2">
      <c r="B476" s="473"/>
      <c r="C476" s="472"/>
      <c r="G476" s="285"/>
      <c r="H476" s="285"/>
      <c r="I476" s="285"/>
    </row>
    <row r="477" spans="2:9" x14ac:dyDescent="0.2">
      <c r="B477" s="473"/>
      <c r="C477" s="472"/>
      <c r="G477" s="285"/>
      <c r="H477" s="285"/>
      <c r="I477" s="285"/>
    </row>
    <row r="478" spans="2:9" x14ac:dyDescent="0.2">
      <c r="B478" s="473"/>
      <c r="C478" s="472"/>
      <c r="G478" s="285"/>
      <c r="H478" s="285"/>
      <c r="I478" s="285"/>
    </row>
    <row r="479" spans="2:9" x14ac:dyDescent="0.2">
      <c r="B479" s="473"/>
      <c r="C479" s="472"/>
      <c r="G479" s="285"/>
      <c r="H479" s="285"/>
      <c r="I479" s="285"/>
    </row>
    <row r="480" spans="2:9" x14ac:dyDescent="0.2">
      <c r="B480" s="473"/>
      <c r="C480" s="472"/>
      <c r="G480" s="285"/>
      <c r="H480" s="285"/>
      <c r="I480" s="285"/>
    </row>
    <row r="481" spans="2:9" x14ac:dyDescent="0.2">
      <c r="B481" s="473"/>
      <c r="C481" s="472"/>
      <c r="G481" s="285"/>
      <c r="H481" s="285"/>
      <c r="I481" s="285"/>
    </row>
    <row r="482" spans="2:9" x14ac:dyDescent="0.2">
      <c r="B482" s="473"/>
      <c r="C482" s="472"/>
      <c r="G482" s="285"/>
      <c r="H482" s="285"/>
      <c r="I482" s="285"/>
    </row>
    <row r="483" spans="2:9" x14ac:dyDescent="0.2">
      <c r="B483" s="473"/>
      <c r="C483" s="472"/>
      <c r="G483" s="285"/>
      <c r="H483" s="285"/>
      <c r="I483" s="285"/>
    </row>
    <row r="484" spans="2:9" x14ac:dyDescent="0.2">
      <c r="B484" s="473"/>
      <c r="C484" s="472"/>
      <c r="G484" s="285"/>
      <c r="H484" s="285"/>
      <c r="I484" s="285"/>
    </row>
    <row r="485" spans="2:9" x14ac:dyDescent="0.2">
      <c r="B485" s="473"/>
      <c r="C485" s="472"/>
      <c r="G485" s="285"/>
      <c r="H485" s="285"/>
      <c r="I485" s="285"/>
    </row>
    <row r="486" spans="2:9" x14ac:dyDescent="0.2">
      <c r="B486" s="473"/>
      <c r="C486" s="472"/>
      <c r="G486" s="285"/>
      <c r="H486" s="285"/>
      <c r="I486" s="285"/>
    </row>
    <row r="487" spans="2:9" x14ac:dyDescent="0.2">
      <c r="B487" s="473"/>
      <c r="C487" s="472"/>
      <c r="G487" s="285"/>
      <c r="H487" s="285"/>
      <c r="I487" s="285"/>
    </row>
    <row r="488" spans="2:9" x14ac:dyDescent="0.2">
      <c r="B488" s="473"/>
      <c r="C488" s="472"/>
      <c r="G488" s="285"/>
      <c r="H488" s="285"/>
      <c r="I488" s="285"/>
    </row>
    <row r="489" spans="2:9" x14ac:dyDescent="0.2">
      <c r="B489" s="473"/>
      <c r="C489" s="472"/>
      <c r="G489" s="285"/>
      <c r="H489" s="285"/>
      <c r="I489" s="285"/>
    </row>
    <row r="490" spans="2:9" x14ac:dyDescent="0.2">
      <c r="B490" s="473"/>
      <c r="C490" s="472"/>
      <c r="G490" s="285"/>
      <c r="H490" s="285"/>
      <c r="I490" s="285"/>
    </row>
    <row r="491" spans="2:9" x14ac:dyDescent="0.2">
      <c r="B491" s="473"/>
      <c r="C491" s="472"/>
      <c r="G491" s="285"/>
      <c r="H491" s="285"/>
      <c r="I491" s="285"/>
    </row>
    <row r="492" spans="2:9" x14ac:dyDescent="0.2">
      <c r="B492" s="473"/>
      <c r="C492" s="472"/>
      <c r="G492" s="285"/>
      <c r="H492" s="285"/>
      <c r="I492" s="285"/>
    </row>
    <row r="493" spans="2:9" x14ac:dyDescent="0.2">
      <c r="B493" s="473"/>
      <c r="C493" s="472"/>
      <c r="G493" s="285"/>
      <c r="H493" s="285"/>
      <c r="I493" s="285"/>
    </row>
    <row r="494" spans="2:9" x14ac:dyDescent="0.2">
      <c r="B494" s="473"/>
      <c r="C494" s="472"/>
      <c r="G494" s="285"/>
      <c r="H494" s="285"/>
      <c r="I494" s="285"/>
    </row>
    <row r="495" spans="2:9" x14ac:dyDescent="0.2">
      <c r="B495" s="473"/>
      <c r="C495" s="472"/>
      <c r="G495" s="285"/>
      <c r="H495" s="285"/>
      <c r="I495" s="285"/>
    </row>
    <row r="496" spans="2:9" x14ac:dyDescent="0.2">
      <c r="B496" s="473"/>
      <c r="C496" s="472"/>
      <c r="G496" s="285"/>
      <c r="H496" s="285"/>
      <c r="I496" s="285"/>
    </row>
    <row r="497" spans="2:9" x14ac:dyDescent="0.2">
      <c r="B497" s="473"/>
      <c r="C497" s="472"/>
      <c r="G497" s="285"/>
      <c r="H497" s="285"/>
      <c r="I497" s="285"/>
    </row>
    <row r="498" spans="2:9" x14ac:dyDescent="0.2">
      <c r="B498" s="473"/>
      <c r="C498" s="472"/>
      <c r="G498" s="285"/>
      <c r="H498" s="285"/>
      <c r="I498" s="285"/>
    </row>
    <row r="499" spans="2:9" x14ac:dyDescent="0.2">
      <c r="B499" s="473"/>
      <c r="C499" s="472"/>
      <c r="G499" s="285"/>
      <c r="H499" s="285"/>
      <c r="I499" s="285"/>
    </row>
    <row r="500" spans="2:9" x14ac:dyDescent="0.2">
      <c r="B500" s="473"/>
      <c r="C500" s="472"/>
      <c r="G500" s="285"/>
      <c r="H500" s="285"/>
      <c r="I500" s="285"/>
    </row>
    <row r="501" spans="2:9" x14ac:dyDescent="0.2">
      <c r="B501" s="473"/>
      <c r="C501" s="472"/>
      <c r="G501" s="285"/>
      <c r="H501" s="285"/>
      <c r="I501" s="285"/>
    </row>
    <row r="502" spans="2:9" x14ac:dyDescent="0.2">
      <c r="B502" s="473"/>
      <c r="C502" s="472"/>
      <c r="G502" s="285"/>
      <c r="H502" s="285"/>
      <c r="I502" s="285"/>
    </row>
    <row r="503" spans="2:9" x14ac:dyDescent="0.2">
      <c r="B503" s="473"/>
      <c r="C503" s="472"/>
      <c r="G503" s="285"/>
      <c r="H503" s="285"/>
      <c r="I503" s="285"/>
    </row>
    <row r="504" spans="2:9" x14ac:dyDescent="0.2">
      <c r="B504" s="473"/>
      <c r="C504" s="472"/>
      <c r="G504" s="285"/>
      <c r="H504" s="285"/>
      <c r="I504" s="285"/>
    </row>
    <row r="505" spans="2:9" x14ac:dyDescent="0.2">
      <c r="B505" s="473"/>
      <c r="C505" s="472"/>
      <c r="G505" s="285"/>
      <c r="H505" s="285"/>
      <c r="I505" s="285"/>
    </row>
    <row r="506" spans="2:9" x14ac:dyDescent="0.2">
      <c r="B506" s="473"/>
      <c r="C506" s="472"/>
      <c r="G506" s="285"/>
      <c r="H506" s="285"/>
      <c r="I506" s="285"/>
    </row>
    <row r="507" spans="2:9" x14ac:dyDescent="0.2">
      <c r="B507" s="473"/>
      <c r="C507" s="472"/>
      <c r="G507" s="285"/>
      <c r="H507" s="285"/>
      <c r="I507" s="285"/>
    </row>
    <row r="508" spans="2:9" x14ac:dyDescent="0.2">
      <c r="B508" s="473"/>
      <c r="C508" s="472"/>
      <c r="G508" s="285"/>
      <c r="H508" s="285"/>
      <c r="I508" s="285"/>
    </row>
    <row r="509" spans="2:9" x14ac:dyDescent="0.2">
      <c r="B509" s="473"/>
      <c r="C509" s="472"/>
      <c r="G509" s="285"/>
      <c r="H509" s="285"/>
      <c r="I509" s="285"/>
    </row>
    <row r="510" spans="2:9" x14ac:dyDescent="0.2">
      <c r="B510" s="473"/>
      <c r="C510" s="472"/>
      <c r="G510" s="285"/>
      <c r="H510" s="285"/>
      <c r="I510" s="285"/>
    </row>
    <row r="511" spans="2:9" x14ac:dyDescent="0.2">
      <c r="B511" s="473"/>
      <c r="C511" s="472"/>
      <c r="G511" s="285"/>
      <c r="H511" s="285"/>
      <c r="I511" s="285"/>
    </row>
    <row r="512" spans="2:9" x14ac:dyDescent="0.2">
      <c r="B512" s="473"/>
      <c r="C512" s="472"/>
      <c r="G512" s="285"/>
      <c r="H512" s="285"/>
      <c r="I512" s="285"/>
    </row>
    <row r="513" spans="2:9" x14ac:dyDescent="0.2">
      <c r="B513" s="473"/>
      <c r="C513" s="472"/>
      <c r="G513" s="285"/>
      <c r="H513" s="285"/>
      <c r="I513" s="285"/>
    </row>
    <row r="514" spans="2:9" x14ac:dyDescent="0.2">
      <c r="B514" s="473"/>
      <c r="C514" s="472"/>
      <c r="G514" s="285"/>
      <c r="H514" s="285"/>
      <c r="I514" s="285"/>
    </row>
    <row r="515" spans="2:9" x14ac:dyDescent="0.2">
      <c r="B515" s="473"/>
      <c r="C515" s="472"/>
      <c r="G515" s="285"/>
      <c r="H515" s="285"/>
      <c r="I515" s="285"/>
    </row>
    <row r="516" spans="2:9" x14ac:dyDescent="0.2">
      <c r="B516" s="473"/>
      <c r="C516" s="472"/>
      <c r="G516" s="285"/>
      <c r="H516" s="285"/>
      <c r="I516" s="285"/>
    </row>
    <row r="517" spans="2:9" x14ac:dyDescent="0.2">
      <c r="B517" s="473"/>
      <c r="C517" s="472"/>
      <c r="G517" s="285"/>
      <c r="H517" s="285"/>
      <c r="I517" s="285"/>
    </row>
    <row r="518" spans="2:9" x14ac:dyDescent="0.2">
      <c r="B518" s="473"/>
      <c r="C518" s="472"/>
      <c r="G518" s="285"/>
      <c r="H518" s="285"/>
      <c r="I518" s="285"/>
    </row>
    <row r="519" spans="2:9" x14ac:dyDescent="0.2">
      <c r="B519" s="473"/>
      <c r="C519" s="472"/>
      <c r="G519" s="285"/>
      <c r="H519" s="285"/>
      <c r="I519" s="285"/>
    </row>
    <row r="520" spans="2:9" x14ac:dyDescent="0.2">
      <c r="B520" s="473"/>
      <c r="C520" s="472"/>
      <c r="G520" s="285"/>
      <c r="H520" s="285"/>
      <c r="I520" s="285"/>
    </row>
    <row r="521" spans="2:9" x14ac:dyDescent="0.2">
      <c r="B521" s="473"/>
      <c r="C521" s="472"/>
      <c r="G521" s="285"/>
      <c r="H521" s="285"/>
      <c r="I521" s="285"/>
    </row>
    <row r="522" spans="2:9" x14ac:dyDescent="0.2">
      <c r="B522" s="473"/>
      <c r="C522" s="472"/>
      <c r="G522" s="285"/>
      <c r="H522" s="285"/>
      <c r="I522" s="285"/>
    </row>
    <row r="523" spans="2:9" x14ac:dyDescent="0.2">
      <c r="B523" s="473"/>
      <c r="C523" s="472"/>
      <c r="G523" s="285"/>
      <c r="H523" s="285"/>
      <c r="I523" s="285"/>
    </row>
    <row r="524" spans="2:9" x14ac:dyDescent="0.2">
      <c r="B524" s="473"/>
      <c r="C524" s="472"/>
      <c r="G524" s="285"/>
      <c r="H524" s="285"/>
      <c r="I524" s="285"/>
    </row>
    <row r="525" spans="2:9" x14ac:dyDescent="0.2">
      <c r="B525" s="473"/>
      <c r="C525" s="472"/>
      <c r="G525" s="285"/>
      <c r="H525" s="285"/>
      <c r="I525" s="285"/>
    </row>
    <row r="526" spans="2:9" x14ac:dyDescent="0.2">
      <c r="B526" s="473"/>
      <c r="C526" s="472"/>
      <c r="G526" s="285"/>
      <c r="H526" s="285"/>
      <c r="I526" s="285"/>
    </row>
    <row r="527" spans="2:9" x14ac:dyDescent="0.2">
      <c r="B527" s="473"/>
      <c r="C527" s="472"/>
      <c r="G527" s="285"/>
      <c r="H527" s="285"/>
      <c r="I527" s="285"/>
    </row>
    <row r="528" spans="2:9" x14ac:dyDescent="0.2">
      <c r="B528" s="473"/>
      <c r="C528" s="472"/>
      <c r="G528" s="285"/>
      <c r="H528" s="285"/>
      <c r="I528" s="285"/>
    </row>
    <row r="529" spans="2:9" x14ac:dyDescent="0.2">
      <c r="B529" s="473"/>
      <c r="C529" s="472"/>
      <c r="G529" s="285"/>
      <c r="H529" s="285"/>
      <c r="I529" s="285"/>
    </row>
    <row r="530" spans="2:9" x14ac:dyDescent="0.2">
      <c r="B530" s="473"/>
      <c r="C530" s="472"/>
      <c r="G530" s="285"/>
      <c r="H530" s="285"/>
      <c r="I530" s="285"/>
    </row>
    <row r="531" spans="2:9" x14ac:dyDescent="0.2">
      <c r="B531" s="473"/>
      <c r="C531" s="472"/>
      <c r="G531" s="285"/>
      <c r="H531" s="285"/>
      <c r="I531" s="285"/>
    </row>
    <row r="532" spans="2:9" x14ac:dyDescent="0.2">
      <c r="B532" s="473"/>
      <c r="C532" s="472"/>
      <c r="G532" s="285"/>
      <c r="H532" s="285"/>
      <c r="I532" s="285"/>
    </row>
    <row r="533" spans="2:9" x14ac:dyDescent="0.2">
      <c r="B533" s="473"/>
      <c r="C533" s="472"/>
      <c r="G533" s="285"/>
      <c r="H533" s="285"/>
      <c r="I533" s="285"/>
    </row>
    <row r="534" spans="2:9" x14ac:dyDescent="0.2">
      <c r="B534" s="473"/>
      <c r="C534" s="472"/>
      <c r="G534" s="285"/>
      <c r="H534" s="285"/>
      <c r="I534" s="285"/>
    </row>
    <row r="535" spans="2:9" x14ac:dyDescent="0.2">
      <c r="B535" s="473"/>
      <c r="C535" s="472"/>
      <c r="G535" s="285"/>
      <c r="H535" s="285"/>
      <c r="I535" s="285"/>
    </row>
    <row r="536" spans="2:9" x14ac:dyDescent="0.2">
      <c r="B536" s="473"/>
      <c r="C536" s="472"/>
      <c r="G536" s="285"/>
      <c r="H536" s="285"/>
      <c r="I536" s="285"/>
    </row>
    <row r="537" spans="2:9" x14ac:dyDescent="0.2">
      <c r="B537" s="473"/>
      <c r="C537" s="472"/>
      <c r="G537" s="285"/>
      <c r="H537" s="285"/>
      <c r="I537" s="285"/>
    </row>
    <row r="538" spans="2:9" x14ac:dyDescent="0.2">
      <c r="B538" s="473"/>
      <c r="C538" s="472"/>
      <c r="G538" s="285"/>
      <c r="H538" s="285"/>
      <c r="I538" s="285"/>
    </row>
    <row r="539" spans="2:9" x14ac:dyDescent="0.2">
      <c r="B539" s="473"/>
      <c r="C539" s="472"/>
      <c r="G539" s="285"/>
      <c r="H539" s="285"/>
      <c r="I539" s="285"/>
    </row>
    <row r="540" spans="2:9" x14ac:dyDescent="0.2">
      <c r="B540" s="473"/>
      <c r="C540" s="472"/>
      <c r="G540" s="285"/>
      <c r="H540" s="285"/>
      <c r="I540" s="285"/>
    </row>
    <row r="541" spans="2:9" x14ac:dyDescent="0.2">
      <c r="B541" s="473"/>
      <c r="C541" s="472"/>
      <c r="G541" s="285"/>
      <c r="H541" s="285"/>
      <c r="I541" s="285"/>
    </row>
    <row r="542" spans="2:9" x14ac:dyDescent="0.2">
      <c r="B542" s="473"/>
      <c r="C542" s="472"/>
      <c r="G542" s="285"/>
      <c r="H542" s="285"/>
      <c r="I542" s="285"/>
    </row>
    <row r="543" spans="2:9" x14ac:dyDescent="0.2">
      <c r="B543" s="473"/>
      <c r="C543" s="472"/>
      <c r="G543" s="285"/>
      <c r="H543" s="285"/>
      <c r="I543" s="285"/>
    </row>
    <row r="544" spans="2:9" x14ac:dyDescent="0.2">
      <c r="B544" s="473"/>
      <c r="C544" s="472"/>
      <c r="G544" s="285"/>
      <c r="H544" s="285"/>
      <c r="I544" s="285"/>
    </row>
    <row r="545" spans="2:9" x14ac:dyDescent="0.2">
      <c r="B545" s="473"/>
      <c r="C545" s="472"/>
      <c r="G545" s="285"/>
      <c r="H545" s="285"/>
      <c r="I545" s="285"/>
    </row>
    <row r="546" spans="2:9" x14ac:dyDescent="0.2">
      <c r="B546" s="473"/>
      <c r="C546" s="472"/>
      <c r="G546" s="285"/>
      <c r="H546" s="285"/>
      <c r="I546" s="285"/>
    </row>
    <row r="547" spans="2:9" x14ac:dyDescent="0.2">
      <c r="B547" s="473"/>
      <c r="C547" s="472"/>
      <c r="G547" s="285"/>
      <c r="H547" s="285"/>
      <c r="I547" s="285"/>
    </row>
    <row r="548" spans="2:9" ht="15.75" customHeight="1" thickBot="1" x14ac:dyDescent="0.25">
      <c r="B548" s="473"/>
      <c r="C548" s="472"/>
      <c r="E548" s="292">
        <f>SUM(E9:E201)</f>
        <v>10107361.35</v>
      </c>
      <c r="F548" s="291">
        <f>SUM(F8:F547)</f>
        <v>7245739.2299999939</v>
      </c>
      <c r="G548" s="286"/>
      <c r="H548" s="285"/>
      <c r="I548" s="285"/>
    </row>
    <row r="549" spans="2:9" ht="15.75" customHeight="1" thickTop="1" x14ac:dyDescent="0.25">
      <c r="B549" s="473"/>
      <c r="C549" s="472"/>
      <c r="E549" s="280">
        <f>F548-E548</f>
        <v>-2861622.1200000057</v>
      </c>
      <c r="F549" s="287"/>
      <c r="G549" s="286"/>
      <c r="H549" s="285"/>
      <c r="I549" s="285"/>
    </row>
    <row r="550" spans="2:9" ht="15.75" customHeight="1" x14ac:dyDescent="0.25">
      <c r="B550" s="473"/>
      <c r="C550" s="472"/>
      <c r="F550" s="287"/>
      <c r="G550" s="286"/>
      <c r="H550" s="280"/>
      <c r="I550" s="285"/>
    </row>
    <row r="551" spans="2:9" ht="15.75" customHeight="1" x14ac:dyDescent="0.25">
      <c r="B551" s="473"/>
      <c r="C551" s="472"/>
      <c r="F551" s="287"/>
      <c r="G551" s="286"/>
      <c r="H551" s="285"/>
      <c r="I551" s="285"/>
    </row>
    <row r="552" spans="2:9" ht="15.75" customHeight="1" x14ac:dyDescent="0.25">
      <c r="B552" s="466"/>
      <c r="C552" s="466"/>
      <c r="D552" s="469"/>
      <c r="F552" s="287"/>
      <c r="G552" s="286"/>
      <c r="H552" s="285"/>
      <c r="I552" s="285"/>
    </row>
    <row r="553" spans="2:9" ht="15.75" customHeight="1" x14ac:dyDescent="0.25">
      <c r="B553" s="466"/>
      <c r="C553" s="466"/>
      <c r="D553" s="469"/>
      <c r="F553" s="287"/>
      <c r="G553" s="286"/>
      <c r="H553" s="285"/>
      <c r="I553" s="285"/>
    </row>
    <row r="554" spans="2:9" ht="15.75" customHeight="1" x14ac:dyDescent="0.25">
      <c r="B554" s="466"/>
      <c r="C554" s="466"/>
      <c r="D554" s="471"/>
      <c r="F554" s="287"/>
      <c r="G554" s="286"/>
      <c r="H554" s="285"/>
      <c r="I554" s="285"/>
    </row>
    <row r="555" spans="2:9" ht="15.75" customHeight="1" x14ac:dyDescent="0.25">
      <c r="B555" s="466"/>
      <c r="C555" s="466"/>
      <c r="D555" s="469"/>
      <c r="F555" s="287"/>
      <c r="G555" s="286"/>
      <c r="H555" s="285"/>
      <c r="I555" s="285"/>
    </row>
    <row r="556" spans="2:9" ht="15.75" customHeight="1" x14ac:dyDescent="0.2">
      <c r="B556" s="466"/>
      <c r="C556" s="466"/>
      <c r="D556" s="469"/>
      <c r="G556" s="285"/>
      <c r="H556" s="285"/>
      <c r="I556" s="285"/>
    </row>
    <row r="557" spans="2:9" ht="15.75" customHeight="1" x14ac:dyDescent="0.2">
      <c r="B557" s="466"/>
      <c r="C557" s="466"/>
      <c r="D557" s="469"/>
      <c r="G557" s="285"/>
    </row>
    <row r="558" spans="2:9" ht="15.75" customHeight="1" x14ac:dyDescent="0.2">
      <c r="B558" s="466"/>
      <c r="C558" s="466"/>
      <c r="D558" s="469"/>
      <c r="G558" s="285"/>
    </row>
    <row r="559" spans="2:9" ht="15.75" customHeight="1" x14ac:dyDescent="0.2">
      <c r="B559" s="466"/>
      <c r="C559" s="466"/>
    </row>
    <row r="560" spans="2:9" ht="15.75" customHeight="1" x14ac:dyDescent="0.2">
      <c r="B560" s="466"/>
      <c r="C560" s="466"/>
      <c r="D560" s="469"/>
      <c r="G560" s="470"/>
    </row>
    <row r="561" spans="2:7" ht="15.75" customHeight="1" x14ac:dyDescent="0.2">
      <c r="B561" s="466"/>
      <c r="C561" s="466"/>
      <c r="D561" s="469"/>
    </row>
    <row r="562" spans="2:7" ht="15.75" customHeight="1" x14ac:dyDescent="0.2">
      <c r="B562" s="466"/>
      <c r="C562" s="466"/>
      <c r="D562" s="469"/>
    </row>
    <row r="563" spans="2:7" ht="15.75" customHeight="1" x14ac:dyDescent="0.2">
      <c r="B563" s="466"/>
      <c r="C563" s="466"/>
      <c r="D563" s="469"/>
    </row>
    <row r="564" spans="2:7" ht="15.75" customHeight="1" x14ac:dyDescent="0.2">
      <c r="B564" s="466"/>
      <c r="C564" s="466"/>
      <c r="D564" s="469"/>
    </row>
    <row r="565" spans="2:7" ht="15.75" customHeight="1" x14ac:dyDescent="0.2">
      <c r="B565" s="466"/>
      <c r="C565" s="466"/>
    </row>
    <row r="566" spans="2:7" ht="15.75" customHeight="1" x14ac:dyDescent="0.2">
      <c r="D566" s="469"/>
    </row>
    <row r="567" spans="2:7" ht="15.75" customHeight="1" x14ac:dyDescent="0.2">
      <c r="B567" s="466"/>
      <c r="C567" s="466"/>
      <c r="D567" s="469"/>
    </row>
    <row r="568" spans="2:7" ht="15.75" customHeight="1" x14ac:dyDescent="0.2">
      <c r="B568" s="466"/>
      <c r="C568" s="466"/>
      <c r="F568" s="282"/>
      <c r="G568" s="466"/>
    </row>
    <row r="569" spans="2:7" ht="15.75" customHeight="1" x14ac:dyDescent="0.2">
      <c r="F569" s="282"/>
      <c r="G569" s="466"/>
    </row>
    <row r="570" spans="2:7" ht="15.75" customHeight="1" x14ac:dyDescent="0.2"/>
    <row r="571" spans="2:7" ht="15.75" customHeight="1" x14ac:dyDescent="0.2"/>
    <row r="572" spans="2:7" ht="15.75" customHeight="1" x14ac:dyDescent="0.2"/>
    <row r="573" spans="2:7" ht="15.75" customHeight="1" x14ac:dyDescent="0.2"/>
    <row r="574" spans="2:7" ht="15.75" customHeight="1" x14ac:dyDescent="0.2"/>
    <row r="575" spans="2:7" ht="15.75" customHeight="1" x14ac:dyDescent="0.2"/>
    <row r="576" spans="2:7"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 customHeight="1" x14ac:dyDescent="0.2"/>
    <row r="629" ht="18" customHeight="1" x14ac:dyDescent="0.2"/>
    <row r="630" ht="18" customHeight="1" x14ac:dyDescent="0.2"/>
    <row r="631" ht="18" customHeight="1" x14ac:dyDescent="0.2"/>
    <row r="632" ht="18" customHeight="1" x14ac:dyDescent="0.2"/>
    <row r="633" ht="18"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9" ht="15.75" customHeight="1" x14ac:dyDescent="0.2"/>
    <row r="659" spans="1:208" s="467" customFormat="1" x14ac:dyDescent="0.2">
      <c r="A659" s="466"/>
      <c r="D659" s="468"/>
      <c r="E659" s="280"/>
      <c r="F659" s="280"/>
      <c r="H659" s="466"/>
      <c r="I659" s="466"/>
      <c r="J659" s="466"/>
      <c r="K659" s="466"/>
      <c r="L659" s="466"/>
      <c r="M659" s="466"/>
      <c r="N659" s="466"/>
      <c r="O659" s="466"/>
      <c r="P659" s="466"/>
      <c r="Q659" s="466"/>
      <c r="R659" s="466"/>
      <c r="S659" s="466"/>
      <c r="T659" s="466"/>
      <c r="U659" s="466"/>
      <c r="V659" s="466"/>
      <c r="W659" s="466"/>
      <c r="X659" s="466"/>
      <c r="Y659" s="466"/>
      <c r="Z659" s="315"/>
      <c r="AA659" s="315"/>
      <c r="AB659" s="315"/>
      <c r="AC659" s="315"/>
      <c r="AD659" s="466"/>
      <c r="AE659" s="466"/>
      <c r="AF659" s="466"/>
      <c r="AG659" s="466"/>
      <c r="AH659" s="466"/>
      <c r="AI659" s="466"/>
      <c r="AJ659" s="466"/>
      <c r="AK659" s="466"/>
      <c r="AL659" s="466"/>
      <c r="AM659" s="466"/>
      <c r="AN659" s="466"/>
      <c r="AO659" s="466"/>
      <c r="AP659" s="466"/>
      <c r="AQ659" s="466"/>
      <c r="AR659" s="466"/>
      <c r="AS659" s="466"/>
      <c r="AT659" s="466"/>
      <c r="AU659" s="466"/>
      <c r="AV659" s="466"/>
      <c r="AW659" s="466"/>
      <c r="AX659" s="466"/>
      <c r="AY659" s="466"/>
      <c r="AZ659" s="466"/>
      <c r="BA659" s="466"/>
      <c r="BB659" s="466"/>
      <c r="BC659" s="466"/>
      <c r="BD659" s="466"/>
      <c r="BE659" s="466"/>
      <c r="BF659" s="466"/>
      <c r="BG659" s="466"/>
      <c r="BH659" s="466"/>
      <c r="BI659" s="466"/>
      <c r="BJ659" s="466"/>
      <c r="BK659" s="466"/>
      <c r="BL659" s="466"/>
      <c r="BM659" s="466"/>
      <c r="BN659" s="466"/>
      <c r="BO659" s="466"/>
      <c r="BP659" s="466"/>
      <c r="BQ659" s="466"/>
      <c r="BR659" s="466"/>
      <c r="BS659" s="466"/>
      <c r="BT659" s="466"/>
      <c r="BU659" s="466"/>
      <c r="BV659" s="466"/>
      <c r="BW659" s="466"/>
      <c r="BX659" s="466"/>
      <c r="BY659" s="466"/>
      <c r="BZ659" s="466"/>
      <c r="CA659" s="466"/>
      <c r="CB659" s="466"/>
      <c r="CC659" s="466"/>
      <c r="CD659" s="466"/>
      <c r="CE659" s="466"/>
      <c r="CF659" s="466"/>
      <c r="CG659" s="466"/>
      <c r="CH659" s="466"/>
      <c r="CI659" s="466"/>
      <c r="CJ659" s="466"/>
      <c r="CK659" s="466"/>
      <c r="CL659" s="466"/>
      <c r="CM659" s="466"/>
      <c r="CN659" s="466"/>
      <c r="CO659" s="466"/>
      <c r="CP659" s="466"/>
      <c r="CQ659" s="466"/>
      <c r="CR659" s="466"/>
      <c r="CS659" s="466"/>
      <c r="CT659" s="466"/>
      <c r="CU659" s="466"/>
      <c r="CV659" s="466"/>
      <c r="CW659" s="466"/>
      <c r="CX659" s="466"/>
      <c r="CY659" s="466"/>
      <c r="CZ659" s="466"/>
      <c r="DA659" s="466"/>
      <c r="DB659" s="466"/>
      <c r="DC659" s="466"/>
      <c r="DD659" s="466"/>
      <c r="DE659" s="466"/>
      <c r="DF659" s="466"/>
      <c r="DG659" s="466"/>
      <c r="DH659" s="466"/>
      <c r="DI659" s="466"/>
      <c r="DJ659" s="466"/>
      <c r="DK659" s="466"/>
      <c r="DL659" s="466"/>
      <c r="DM659" s="466"/>
      <c r="DN659" s="466"/>
      <c r="DO659" s="466"/>
      <c r="DP659" s="466"/>
      <c r="DQ659" s="466"/>
      <c r="DR659" s="466"/>
      <c r="DS659" s="466"/>
      <c r="DT659" s="466"/>
      <c r="DU659" s="466"/>
      <c r="DV659" s="466"/>
      <c r="DW659" s="466"/>
      <c r="DX659" s="466"/>
      <c r="DY659" s="466"/>
      <c r="DZ659" s="466"/>
      <c r="EA659" s="466"/>
      <c r="EB659" s="466"/>
      <c r="EC659" s="466"/>
      <c r="ED659" s="466"/>
      <c r="EE659" s="466"/>
      <c r="EF659" s="466"/>
      <c r="EG659" s="466"/>
      <c r="EH659" s="466"/>
      <c r="EI659" s="466"/>
      <c r="EJ659" s="466"/>
      <c r="EK659" s="466"/>
      <c r="EL659" s="466"/>
      <c r="EM659" s="466"/>
      <c r="EN659" s="466"/>
      <c r="EO659" s="466"/>
      <c r="EP659" s="466"/>
      <c r="EQ659" s="466"/>
      <c r="ER659" s="466"/>
      <c r="ES659" s="466"/>
      <c r="ET659" s="466"/>
      <c r="EU659" s="466"/>
      <c r="EV659" s="466"/>
      <c r="EW659" s="466"/>
      <c r="EX659" s="466"/>
      <c r="EY659" s="466"/>
      <c r="EZ659" s="466"/>
      <c r="FA659" s="466"/>
      <c r="FB659" s="466"/>
      <c r="FC659" s="466"/>
      <c r="FD659" s="466"/>
      <c r="FE659" s="466"/>
      <c r="FF659" s="466"/>
      <c r="FG659" s="466"/>
      <c r="FH659" s="466"/>
      <c r="FI659" s="466"/>
      <c r="FJ659" s="466"/>
      <c r="FK659" s="466"/>
      <c r="FL659" s="466"/>
      <c r="FM659" s="466"/>
      <c r="FN659" s="466"/>
      <c r="FO659" s="466"/>
      <c r="FP659" s="466"/>
      <c r="FQ659" s="466"/>
      <c r="FR659" s="466"/>
      <c r="FS659" s="466"/>
      <c r="FT659" s="466"/>
      <c r="FU659" s="466"/>
      <c r="FV659" s="466"/>
      <c r="FW659" s="466"/>
      <c r="FX659" s="466"/>
      <c r="FY659" s="466"/>
      <c r="FZ659" s="466"/>
      <c r="GA659" s="466"/>
      <c r="GB659" s="466"/>
      <c r="GC659" s="466"/>
      <c r="GD659" s="466"/>
      <c r="GE659" s="466"/>
      <c r="GF659" s="466"/>
      <c r="GG659" s="466"/>
      <c r="GH659" s="466"/>
      <c r="GI659" s="466"/>
      <c r="GJ659" s="466"/>
      <c r="GK659" s="466"/>
      <c r="GL659" s="466"/>
      <c r="GM659" s="466"/>
      <c r="GN659" s="466"/>
      <c r="GO659" s="466"/>
      <c r="GP659" s="466"/>
      <c r="GQ659" s="466"/>
      <c r="GR659" s="466"/>
      <c r="GS659" s="466"/>
      <c r="GT659" s="466"/>
      <c r="GU659" s="466"/>
      <c r="GV659" s="466"/>
      <c r="GW659" s="466"/>
      <c r="GX659" s="466"/>
      <c r="GY659" s="466"/>
      <c r="GZ659" s="466"/>
    </row>
    <row r="660" spans="1:208" s="280" customFormat="1" x14ac:dyDescent="0.2">
      <c r="A660" s="466"/>
      <c r="B660" s="467"/>
      <c r="C660" s="467"/>
      <c r="D660" s="468"/>
      <c r="G660" s="467"/>
      <c r="H660" s="466"/>
      <c r="I660" s="466"/>
      <c r="J660" s="466"/>
      <c r="K660" s="466"/>
      <c r="L660" s="466"/>
      <c r="M660" s="466"/>
      <c r="N660" s="466"/>
      <c r="O660" s="466"/>
      <c r="P660" s="466"/>
      <c r="Q660" s="466"/>
      <c r="R660" s="466"/>
      <c r="S660" s="466"/>
      <c r="T660" s="466"/>
      <c r="U660" s="466"/>
      <c r="V660" s="466"/>
      <c r="W660" s="466"/>
      <c r="X660" s="466"/>
      <c r="Y660" s="466"/>
      <c r="Z660" s="315"/>
      <c r="AA660" s="315"/>
      <c r="AB660" s="315"/>
      <c r="AC660" s="315"/>
      <c r="AD660" s="466"/>
      <c r="AE660" s="466"/>
      <c r="AF660" s="466"/>
      <c r="AG660" s="466"/>
      <c r="AH660" s="466"/>
      <c r="AI660" s="466"/>
      <c r="AJ660" s="466"/>
      <c r="AK660" s="466"/>
      <c r="AL660" s="466"/>
      <c r="AM660" s="466"/>
      <c r="AN660" s="466"/>
      <c r="AO660" s="466"/>
      <c r="AP660" s="466"/>
      <c r="AQ660" s="466"/>
      <c r="AR660" s="466"/>
      <c r="AS660" s="466"/>
      <c r="AT660" s="466"/>
      <c r="AU660" s="466"/>
      <c r="AV660" s="466"/>
      <c r="AW660" s="466"/>
      <c r="AX660" s="466"/>
      <c r="AY660" s="466"/>
      <c r="AZ660" s="466"/>
      <c r="BA660" s="466"/>
      <c r="BB660" s="466"/>
      <c r="BC660" s="466"/>
      <c r="BD660" s="466"/>
      <c r="BE660" s="466"/>
      <c r="BF660" s="466"/>
      <c r="BG660" s="466"/>
      <c r="BH660" s="466"/>
      <c r="BI660" s="466"/>
      <c r="BJ660" s="466"/>
      <c r="BK660" s="466"/>
      <c r="BL660" s="466"/>
      <c r="BM660" s="466"/>
      <c r="BN660" s="466"/>
      <c r="BO660" s="466"/>
      <c r="BP660" s="466"/>
      <c r="BQ660" s="466"/>
      <c r="BR660" s="466"/>
      <c r="BS660" s="466"/>
      <c r="BT660" s="466"/>
      <c r="BU660" s="466"/>
      <c r="BV660" s="466"/>
      <c r="BW660" s="466"/>
      <c r="BX660" s="466"/>
      <c r="BY660" s="466"/>
      <c r="BZ660" s="466"/>
      <c r="CA660" s="466"/>
      <c r="CB660" s="466"/>
      <c r="CC660" s="466"/>
      <c r="CD660" s="466"/>
      <c r="CE660" s="466"/>
      <c r="CF660" s="466"/>
      <c r="CG660" s="466"/>
      <c r="CH660" s="466"/>
      <c r="CI660" s="466"/>
      <c r="CJ660" s="466"/>
      <c r="CK660" s="466"/>
      <c r="CL660" s="466"/>
      <c r="CM660" s="466"/>
      <c r="CN660" s="466"/>
      <c r="CO660" s="466"/>
      <c r="CP660" s="466"/>
      <c r="CQ660" s="466"/>
      <c r="CR660" s="466"/>
      <c r="CS660" s="466"/>
      <c r="CT660" s="466"/>
      <c r="CU660" s="466"/>
      <c r="CV660" s="466"/>
      <c r="CW660" s="466"/>
      <c r="CX660" s="466"/>
      <c r="CY660" s="466"/>
      <c r="CZ660" s="466"/>
      <c r="DA660" s="466"/>
      <c r="DB660" s="466"/>
      <c r="DC660" s="466"/>
      <c r="DD660" s="466"/>
      <c r="DE660" s="466"/>
      <c r="DF660" s="466"/>
      <c r="DG660" s="466"/>
      <c r="DH660" s="466"/>
      <c r="DI660" s="466"/>
      <c r="DJ660" s="466"/>
      <c r="DK660" s="466"/>
      <c r="DL660" s="466"/>
      <c r="DM660" s="466"/>
      <c r="DN660" s="466"/>
      <c r="DO660" s="466"/>
      <c r="DP660" s="466"/>
      <c r="DQ660" s="466"/>
      <c r="DR660" s="466"/>
      <c r="DS660" s="466"/>
      <c r="DT660" s="466"/>
      <c r="DU660" s="466"/>
      <c r="DV660" s="466"/>
      <c r="DW660" s="466"/>
      <c r="DX660" s="466"/>
      <c r="DY660" s="466"/>
      <c r="DZ660" s="466"/>
      <c r="EA660" s="466"/>
      <c r="EB660" s="466"/>
      <c r="EC660" s="466"/>
      <c r="ED660" s="466"/>
      <c r="EE660" s="466"/>
      <c r="EF660" s="466"/>
      <c r="EG660" s="466"/>
      <c r="EH660" s="466"/>
      <c r="EI660" s="466"/>
      <c r="EJ660" s="466"/>
      <c r="EK660" s="466"/>
      <c r="EL660" s="466"/>
      <c r="EM660" s="466"/>
      <c r="EN660" s="466"/>
      <c r="EO660" s="466"/>
      <c r="EP660" s="466"/>
      <c r="EQ660" s="466"/>
      <c r="ER660" s="466"/>
      <c r="ES660" s="466"/>
      <c r="ET660" s="466"/>
      <c r="EU660" s="466"/>
      <c r="EV660" s="466"/>
      <c r="EW660" s="466"/>
      <c r="EX660" s="466"/>
      <c r="EY660" s="466"/>
      <c r="EZ660" s="466"/>
      <c r="FA660" s="466"/>
      <c r="FB660" s="466"/>
      <c r="FC660" s="466"/>
      <c r="FD660" s="466"/>
      <c r="FE660" s="466"/>
      <c r="FF660" s="466"/>
      <c r="FG660" s="466"/>
      <c r="FH660" s="466"/>
      <c r="FI660" s="466"/>
      <c r="FJ660" s="466"/>
      <c r="FK660" s="466"/>
      <c r="FL660" s="466"/>
      <c r="FM660" s="466"/>
      <c r="FN660" s="466"/>
      <c r="FO660" s="466"/>
      <c r="FP660" s="466"/>
      <c r="FQ660" s="466"/>
      <c r="FR660" s="466"/>
      <c r="FS660" s="466"/>
      <c r="FT660" s="466"/>
      <c r="FU660" s="466"/>
      <c r="FV660" s="466"/>
      <c r="FW660" s="466"/>
      <c r="FX660" s="466"/>
      <c r="FY660" s="466"/>
      <c r="FZ660" s="466"/>
      <c r="GA660" s="466"/>
      <c r="GB660" s="466"/>
      <c r="GC660" s="466"/>
      <c r="GD660" s="466"/>
      <c r="GE660" s="466"/>
      <c r="GF660" s="466"/>
      <c r="GG660" s="466"/>
      <c r="GH660" s="466"/>
      <c r="GI660" s="466"/>
      <c r="GJ660" s="466"/>
      <c r="GK660" s="466"/>
      <c r="GL660" s="466"/>
      <c r="GM660" s="466"/>
      <c r="GN660" s="466"/>
      <c r="GO660" s="466"/>
      <c r="GP660" s="466"/>
      <c r="GQ660" s="466"/>
      <c r="GR660" s="466"/>
      <c r="GS660" s="466"/>
      <c r="GT660" s="466"/>
      <c r="GU660" s="466"/>
      <c r="GV660" s="466"/>
      <c r="GW660" s="466"/>
      <c r="GX660" s="466"/>
      <c r="GY660" s="466"/>
      <c r="GZ660" s="466"/>
    </row>
    <row r="661" spans="1:208" s="280" customFormat="1" x14ac:dyDescent="0.2">
      <c r="A661" s="466"/>
      <c r="B661" s="467"/>
      <c r="C661" s="467"/>
      <c r="D661" s="468"/>
      <c r="G661" s="467"/>
      <c r="H661" s="466"/>
      <c r="I661" s="466"/>
      <c r="J661" s="466"/>
      <c r="K661" s="466"/>
      <c r="L661" s="466"/>
      <c r="M661" s="466"/>
      <c r="N661" s="466"/>
      <c r="O661" s="466"/>
      <c r="P661" s="466"/>
      <c r="Q661" s="466"/>
      <c r="R661" s="466"/>
      <c r="S661" s="466"/>
      <c r="T661" s="466"/>
      <c r="U661" s="466"/>
      <c r="V661" s="466"/>
      <c r="W661" s="466"/>
      <c r="X661" s="466"/>
      <c r="Y661" s="466"/>
      <c r="Z661" s="315"/>
      <c r="AA661" s="315"/>
      <c r="AB661" s="315"/>
      <c r="AC661" s="315"/>
      <c r="AD661" s="466"/>
      <c r="AE661" s="466"/>
      <c r="AF661" s="466"/>
      <c r="AG661" s="466"/>
      <c r="AH661" s="466"/>
      <c r="AI661" s="466"/>
      <c r="AJ661" s="466"/>
      <c r="AK661" s="466"/>
      <c r="AL661" s="466"/>
      <c r="AM661" s="466"/>
      <c r="AN661" s="466"/>
      <c r="AO661" s="466"/>
      <c r="AP661" s="466"/>
      <c r="AQ661" s="466"/>
      <c r="AR661" s="466"/>
      <c r="AS661" s="466"/>
      <c r="AT661" s="466"/>
      <c r="AU661" s="466"/>
      <c r="AV661" s="466"/>
      <c r="AW661" s="466"/>
      <c r="AX661" s="466"/>
      <c r="AY661" s="466"/>
      <c r="AZ661" s="466"/>
      <c r="BA661" s="466"/>
      <c r="BB661" s="466"/>
      <c r="BC661" s="466"/>
      <c r="BD661" s="466"/>
      <c r="BE661" s="466"/>
      <c r="BF661" s="466"/>
      <c r="BG661" s="466"/>
      <c r="BH661" s="466"/>
      <c r="BI661" s="466"/>
      <c r="BJ661" s="466"/>
      <c r="BK661" s="466"/>
      <c r="BL661" s="466"/>
      <c r="BM661" s="466"/>
      <c r="BN661" s="466"/>
      <c r="BO661" s="466"/>
      <c r="BP661" s="466"/>
      <c r="BQ661" s="466"/>
      <c r="BR661" s="466"/>
      <c r="BS661" s="466"/>
      <c r="BT661" s="466"/>
      <c r="BU661" s="466"/>
      <c r="BV661" s="466"/>
      <c r="BW661" s="466"/>
      <c r="BX661" s="466"/>
      <c r="BY661" s="466"/>
      <c r="BZ661" s="466"/>
      <c r="CA661" s="466"/>
      <c r="CB661" s="466"/>
      <c r="CC661" s="466"/>
      <c r="CD661" s="466"/>
      <c r="CE661" s="466"/>
      <c r="CF661" s="466"/>
      <c r="CG661" s="466"/>
      <c r="CH661" s="466"/>
      <c r="CI661" s="466"/>
      <c r="CJ661" s="466"/>
      <c r="CK661" s="466"/>
      <c r="CL661" s="466"/>
      <c r="CM661" s="466"/>
      <c r="CN661" s="466"/>
      <c r="CO661" s="466"/>
      <c r="CP661" s="466"/>
      <c r="CQ661" s="466"/>
      <c r="CR661" s="466"/>
      <c r="CS661" s="466"/>
      <c r="CT661" s="466"/>
      <c r="CU661" s="466"/>
      <c r="CV661" s="466"/>
      <c r="CW661" s="466"/>
      <c r="CX661" s="466"/>
      <c r="CY661" s="466"/>
      <c r="CZ661" s="466"/>
      <c r="DA661" s="466"/>
      <c r="DB661" s="466"/>
      <c r="DC661" s="466"/>
      <c r="DD661" s="466"/>
      <c r="DE661" s="466"/>
      <c r="DF661" s="466"/>
      <c r="DG661" s="466"/>
      <c r="DH661" s="466"/>
      <c r="DI661" s="466"/>
      <c r="DJ661" s="466"/>
      <c r="DK661" s="466"/>
      <c r="DL661" s="466"/>
      <c r="DM661" s="466"/>
      <c r="DN661" s="466"/>
      <c r="DO661" s="466"/>
      <c r="DP661" s="466"/>
      <c r="DQ661" s="466"/>
      <c r="DR661" s="466"/>
      <c r="DS661" s="466"/>
      <c r="DT661" s="466"/>
      <c r="DU661" s="466"/>
      <c r="DV661" s="466"/>
      <c r="DW661" s="466"/>
      <c r="DX661" s="466"/>
      <c r="DY661" s="466"/>
      <c r="DZ661" s="466"/>
      <c r="EA661" s="466"/>
      <c r="EB661" s="466"/>
      <c r="EC661" s="466"/>
      <c r="ED661" s="466"/>
      <c r="EE661" s="466"/>
      <c r="EF661" s="466"/>
      <c r="EG661" s="466"/>
      <c r="EH661" s="466"/>
      <c r="EI661" s="466"/>
      <c r="EJ661" s="466"/>
      <c r="EK661" s="466"/>
      <c r="EL661" s="466"/>
      <c r="EM661" s="466"/>
      <c r="EN661" s="466"/>
      <c r="EO661" s="466"/>
      <c r="EP661" s="466"/>
      <c r="EQ661" s="466"/>
      <c r="ER661" s="466"/>
      <c r="ES661" s="466"/>
      <c r="ET661" s="466"/>
      <c r="EU661" s="466"/>
      <c r="EV661" s="466"/>
      <c r="EW661" s="466"/>
      <c r="EX661" s="466"/>
      <c r="EY661" s="466"/>
      <c r="EZ661" s="466"/>
      <c r="FA661" s="466"/>
      <c r="FB661" s="466"/>
      <c r="FC661" s="466"/>
      <c r="FD661" s="466"/>
      <c r="FE661" s="466"/>
      <c r="FF661" s="466"/>
      <c r="FG661" s="466"/>
      <c r="FH661" s="466"/>
      <c r="FI661" s="466"/>
      <c r="FJ661" s="466"/>
      <c r="FK661" s="466"/>
      <c r="FL661" s="466"/>
      <c r="FM661" s="466"/>
      <c r="FN661" s="466"/>
      <c r="FO661" s="466"/>
      <c r="FP661" s="466"/>
      <c r="FQ661" s="466"/>
      <c r="FR661" s="466"/>
      <c r="FS661" s="466"/>
      <c r="FT661" s="466"/>
      <c r="FU661" s="466"/>
      <c r="FV661" s="466"/>
      <c r="FW661" s="466"/>
      <c r="FX661" s="466"/>
      <c r="FY661" s="466"/>
      <c r="FZ661" s="466"/>
      <c r="GA661" s="466"/>
      <c r="GB661" s="466"/>
      <c r="GC661" s="466"/>
      <c r="GD661" s="466"/>
      <c r="GE661" s="466"/>
      <c r="GF661" s="466"/>
      <c r="GG661" s="466"/>
      <c r="GH661" s="466"/>
      <c r="GI661" s="466"/>
      <c r="GJ661" s="466"/>
      <c r="GK661" s="466"/>
      <c r="GL661" s="466"/>
      <c r="GM661" s="466"/>
      <c r="GN661" s="466"/>
      <c r="GO661" s="466"/>
      <c r="GP661" s="466"/>
      <c r="GQ661" s="466"/>
      <c r="GR661" s="466"/>
      <c r="GS661" s="466"/>
      <c r="GT661" s="466"/>
      <c r="GU661" s="466"/>
      <c r="GV661" s="466"/>
      <c r="GW661" s="466"/>
      <c r="GX661" s="466"/>
      <c r="GY661" s="466"/>
      <c r="GZ661" s="466"/>
    </row>
    <row r="662" spans="1:208" s="280" customFormat="1" x14ac:dyDescent="0.2">
      <c r="A662" s="466"/>
      <c r="B662" s="467"/>
      <c r="C662" s="467"/>
      <c r="D662" s="468"/>
      <c r="G662" s="467"/>
      <c r="H662" s="466"/>
      <c r="I662" s="466"/>
      <c r="J662" s="466"/>
      <c r="K662" s="466"/>
      <c r="L662" s="466"/>
      <c r="M662" s="466"/>
      <c r="N662" s="466"/>
      <c r="O662" s="466"/>
      <c r="P662" s="466"/>
      <c r="Q662" s="466"/>
      <c r="R662" s="466"/>
      <c r="S662" s="466"/>
      <c r="T662" s="466"/>
      <c r="U662" s="466"/>
      <c r="V662" s="466"/>
      <c r="W662" s="466"/>
      <c r="X662" s="466"/>
      <c r="Y662" s="466"/>
      <c r="Z662" s="315"/>
      <c r="AA662" s="315"/>
      <c r="AB662" s="315"/>
      <c r="AC662" s="315"/>
      <c r="AD662" s="466"/>
      <c r="AE662" s="466"/>
      <c r="AF662" s="466"/>
      <c r="AG662" s="466"/>
      <c r="AH662" s="466"/>
      <c r="AI662" s="466"/>
      <c r="AJ662" s="466"/>
      <c r="AK662" s="466"/>
      <c r="AL662" s="466"/>
      <c r="AM662" s="466"/>
      <c r="AN662" s="466"/>
      <c r="AO662" s="466"/>
      <c r="AP662" s="466"/>
      <c r="AQ662" s="466"/>
      <c r="AR662" s="466"/>
      <c r="AS662" s="466"/>
      <c r="AT662" s="466"/>
      <c r="AU662" s="466"/>
      <c r="AV662" s="466"/>
      <c r="AW662" s="466"/>
      <c r="AX662" s="466"/>
      <c r="AY662" s="466"/>
      <c r="AZ662" s="466"/>
      <c r="BA662" s="466"/>
      <c r="BB662" s="466"/>
      <c r="BC662" s="466"/>
      <c r="BD662" s="466"/>
      <c r="BE662" s="466"/>
      <c r="BF662" s="466"/>
      <c r="BG662" s="466"/>
      <c r="BH662" s="466"/>
      <c r="BI662" s="466"/>
      <c r="BJ662" s="466"/>
      <c r="BK662" s="466"/>
      <c r="BL662" s="466"/>
      <c r="BM662" s="466"/>
      <c r="BN662" s="466"/>
      <c r="BO662" s="466"/>
      <c r="BP662" s="466"/>
      <c r="BQ662" s="466"/>
      <c r="BR662" s="466"/>
      <c r="BS662" s="466"/>
      <c r="BT662" s="466"/>
      <c r="BU662" s="466"/>
      <c r="BV662" s="466"/>
      <c r="BW662" s="466"/>
      <c r="BX662" s="466"/>
      <c r="BY662" s="466"/>
      <c r="BZ662" s="466"/>
      <c r="CA662" s="466"/>
      <c r="CB662" s="466"/>
      <c r="CC662" s="466"/>
      <c r="CD662" s="466"/>
      <c r="CE662" s="466"/>
      <c r="CF662" s="466"/>
      <c r="CG662" s="466"/>
      <c r="CH662" s="466"/>
      <c r="CI662" s="466"/>
      <c r="CJ662" s="466"/>
      <c r="CK662" s="466"/>
      <c r="CL662" s="466"/>
      <c r="CM662" s="466"/>
      <c r="CN662" s="466"/>
      <c r="CO662" s="466"/>
      <c r="CP662" s="466"/>
      <c r="CQ662" s="466"/>
      <c r="CR662" s="466"/>
      <c r="CS662" s="466"/>
      <c r="CT662" s="466"/>
      <c r="CU662" s="466"/>
      <c r="CV662" s="466"/>
      <c r="CW662" s="466"/>
      <c r="CX662" s="466"/>
      <c r="CY662" s="466"/>
      <c r="CZ662" s="466"/>
      <c r="DA662" s="466"/>
      <c r="DB662" s="466"/>
      <c r="DC662" s="466"/>
      <c r="DD662" s="466"/>
      <c r="DE662" s="466"/>
      <c r="DF662" s="466"/>
      <c r="DG662" s="466"/>
      <c r="DH662" s="466"/>
      <c r="DI662" s="466"/>
      <c r="DJ662" s="466"/>
      <c r="DK662" s="466"/>
      <c r="DL662" s="466"/>
      <c r="DM662" s="466"/>
      <c r="DN662" s="466"/>
      <c r="DO662" s="466"/>
      <c r="DP662" s="466"/>
      <c r="DQ662" s="466"/>
      <c r="DR662" s="466"/>
      <c r="DS662" s="466"/>
      <c r="DT662" s="466"/>
      <c r="DU662" s="466"/>
      <c r="DV662" s="466"/>
      <c r="DW662" s="466"/>
      <c r="DX662" s="466"/>
      <c r="DY662" s="466"/>
      <c r="DZ662" s="466"/>
      <c r="EA662" s="466"/>
      <c r="EB662" s="466"/>
      <c r="EC662" s="466"/>
      <c r="ED662" s="466"/>
      <c r="EE662" s="466"/>
      <c r="EF662" s="466"/>
      <c r="EG662" s="466"/>
      <c r="EH662" s="466"/>
      <c r="EI662" s="466"/>
      <c r="EJ662" s="466"/>
      <c r="EK662" s="466"/>
      <c r="EL662" s="466"/>
      <c r="EM662" s="466"/>
      <c r="EN662" s="466"/>
      <c r="EO662" s="466"/>
      <c r="EP662" s="466"/>
      <c r="EQ662" s="466"/>
      <c r="ER662" s="466"/>
      <c r="ES662" s="466"/>
      <c r="ET662" s="466"/>
      <c r="EU662" s="466"/>
      <c r="EV662" s="466"/>
      <c r="EW662" s="466"/>
      <c r="EX662" s="466"/>
      <c r="EY662" s="466"/>
      <c r="EZ662" s="466"/>
      <c r="FA662" s="466"/>
      <c r="FB662" s="466"/>
      <c r="FC662" s="466"/>
      <c r="FD662" s="466"/>
      <c r="FE662" s="466"/>
      <c r="FF662" s="466"/>
      <c r="FG662" s="466"/>
      <c r="FH662" s="466"/>
      <c r="FI662" s="466"/>
      <c r="FJ662" s="466"/>
      <c r="FK662" s="466"/>
      <c r="FL662" s="466"/>
      <c r="FM662" s="466"/>
      <c r="FN662" s="466"/>
      <c r="FO662" s="466"/>
      <c r="FP662" s="466"/>
      <c r="FQ662" s="466"/>
      <c r="FR662" s="466"/>
      <c r="FS662" s="466"/>
      <c r="FT662" s="466"/>
      <c r="FU662" s="466"/>
      <c r="FV662" s="466"/>
      <c r="FW662" s="466"/>
      <c r="FX662" s="466"/>
      <c r="FY662" s="466"/>
      <c r="FZ662" s="466"/>
      <c r="GA662" s="466"/>
      <c r="GB662" s="466"/>
      <c r="GC662" s="466"/>
      <c r="GD662" s="466"/>
      <c r="GE662" s="466"/>
      <c r="GF662" s="466"/>
      <c r="GG662" s="466"/>
      <c r="GH662" s="466"/>
      <c r="GI662" s="466"/>
      <c r="GJ662" s="466"/>
      <c r="GK662" s="466"/>
      <c r="GL662" s="466"/>
      <c r="GM662" s="466"/>
      <c r="GN662" s="466"/>
      <c r="GO662" s="466"/>
      <c r="GP662" s="466"/>
      <c r="GQ662" s="466"/>
      <c r="GR662" s="466"/>
      <c r="GS662" s="466"/>
      <c r="GT662" s="466"/>
      <c r="GU662" s="466"/>
      <c r="GV662" s="466"/>
      <c r="GW662" s="466"/>
      <c r="GX662" s="466"/>
      <c r="GY662" s="466"/>
      <c r="GZ662" s="466"/>
    </row>
  </sheetData>
  <pageMargins left="0.70866141732283472" right="0.55118110236220474" top="0.31496062992125984" bottom="0.39370078740157483" header="0.31496062992125984" footer="0.31496062992125984"/>
  <pageSetup paperSize="9" scale="65" orientation="landscape"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19DE0-6C42-4A85-B6F4-C13CA04529D3}">
  <sheetPr codeName="Hoja42"/>
  <dimension ref="A1:HA379"/>
  <sheetViews>
    <sheetView workbookViewId="0">
      <selection activeCell="M37" sqref="M37"/>
    </sheetView>
  </sheetViews>
  <sheetFormatPr baseColWidth="10" defaultColWidth="10.85546875" defaultRowHeight="12.75" x14ac:dyDescent="0.2"/>
  <cols>
    <col min="1" max="1" width="2.85546875" style="311" customWidth="1"/>
    <col min="2" max="2" width="10.85546875" style="312"/>
    <col min="3" max="3" width="56.42578125" style="312" customWidth="1"/>
    <col min="4" max="4" width="10.85546875" style="314"/>
    <col min="5" max="5" width="17.140625" style="313" customWidth="1"/>
    <col min="6" max="6" width="17.28515625" style="313" customWidth="1"/>
    <col min="7" max="7" width="17.28515625" style="312" customWidth="1"/>
    <col min="8" max="8" width="12" style="311" bestFit="1" customWidth="1"/>
    <col min="9" max="9" width="2" style="311" customWidth="1"/>
    <col min="10" max="12" width="11" style="311" bestFit="1" customWidth="1"/>
    <col min="13" max="16384" width="10.85546875" style="311"/>
  </cols>
  <sheetData>
    <row r="1" spans="2:9" ht="18.75" x14ac:dyDescent="0.3">
      <c r="B1" s="355"/>
      <c r="C1" s="357" t="s">
        <v>872</v>
      </c>
    </row>
    <row r="2" spans="2:9" ht="18.75" x14ac:dyDescent="0.3">
      <c r="B2" s="355"/>
      <c r="C2" s="357" t="s">
        <v>1009</v>
      </c>
    </row>
    <row r="3" spans="2:9" ht="18.75" x14ac:dyDescent="0.3">
      <c r="B3" s="355"/>
      <c r="C3" s="356" t="s">
        <v>3611</v>
      </c>
    </row>
    <row r="4" spans="2:9" ht="13.5" thickBot="1" x14ac:dyDescent="0.25">
      <c r="B4" s="355"/>
      <c r="C4" s="322"/>
    </row>
    <row r="5" spans="2:9" x14ac:dyDescent="0.2">
      <c r="B5" s="354"/>
      <c r="C5" s="353"/>
      <c r="D5" s="352" t="s">
        <v>869</v>
      </c>
      <c r="E5" s="351" t="s">
        <v>868</v>
      </c>
      <c r="F5" s="350"/>
    </row>
    <row r="6" spans="2:9" x14ac:dyDescent="0.2">
      <c r="B6" s="349" t="s">
        <v>41</v>
      </c>
      <c r="C6" s="322" t="s">
        <v>867</v>
      </c>
      <c r="D6" s="314" t="s">
        <v>866</v>
      </c>
      <c r="E6" s="348" t="s">
        <v>865</v>
      </c>
      <c r="F6" s="347" t="s">
        <v>864</v>
      </c>
    </row>
    <row r="7" spans="2:9" ht="13.5" thickBot="1" x14ac:dyDescent="0.25">
      <c r="B7" s="346"/>
      <c r="C7" s="345"/>
      <c r="D7" s="344" t="s">
        <v>863</v>
      </c>
      <c r="E7" s="343"/>
      <c r="F7" s="342"/>
      <c r="G7" s="318"/>
      <c r="H7" s="318"/>
      <c r="I7" s="318"/>
    </row>
    <row r="8" spans="2:9" x14ac:dyDescent="0.2">
      <c r="B8" s="323"/>
      <c r="C8" s="322" t="s">
        <v>1008</v>
      </c>
      <c r="F8" s="324">
        <v>37441.040000000001</v>
      </c>
      <c r="G8" s="313"/>
      <c r="H8" s="318"/>
      <c r="I8" s="318"/>
    </row>
    <row r="9" spans="2:9" x14ac:dyDescent="0.2">
      <c r="B9" s="323">
        <v>8461</v>
      </c>
      <c r="C9" s="322" t="s">
        <v>3579</v>
      </c>
      <c r="D9" s="314" t="s">
        <v>724</v>
      </c>
      <c r="E9" s="406">
        <v>30600</v>
      </c>
      <c r="F9" s="313">
        <v>5049.4799999999996</v>
      </c>
      <c r="G9" s="318" t="s">
        <v>3610</v>
      </c>
    </row>
    <row r="10" spans="2:9" x14ac:dyDescent="0.2">
      <c r="B10" s="323">
        <v>8463</v>
      </c>
      <c r="C10" s="322" t="s">
        <v>3606</v>
      </c>
      <c r="D10" s="314" t="s">
        <v>724</v>
      </c>
      <c r="E10" s="313">
        <v>3100</v>
      </c>
      <c r="F10" s="313">
        <v>5049.4799999999996</v>
      </c>
      <c r="G10" s="318" t="s">
        <v>3609</v>
      </c>
    </row>
    <row r="11" spans="2:9" x14ac:dyDescent="0.2">
      <c r="B11" s="323">
        <v>8463</v>
      </c>
      <c r="C11" s="497" t="s">
        <v>2914</v>
      </c>
      <c r="D11" s="314" t="s">
        <v>724</v>
      </c>
      <c r="E11" s="405">
        <v>13988.97</v>
      </c>
      <c r="F11" s="313">
        <v>50000</v>
      </c>
      <c r="G11" s="318" t="s">
        <v>3608</v>
      </c>
    </row>
    <row r="12" spans="2:9" x14ac:dyDescent="0.2">
      <c r="B12" s="323">
        <v>8463</v>
      </c>
      <c r="C12" s="498" t="s">
        <v>970</v>
      </c>
      <c r="D12" s="499" t="s">
        <v>724</v>
      </c>
      <c r="E12" s="500">
        <v>32565.84</v>
      </c>
      <c r="F12" s="313">
        <v>5571.94</v>
      </c>
      <c r="G12" s="318" t="s">
        <v>3607</v>
      </c>
    </row>
    <row r="13" spans="2:9" x14ac:dyDescent="0.2">
      <c r="B13" s="323">
        <v>8463</v>
      </c>
      <c r="C13" s="322" t="s">
        <v>1001</v>
      </c>
      <c r="D13" s="314" t="s">
        <v>724</v>
      </c>
      <c r="E13" s="313">
        <v>4077.4</v>
      </c>
      <c r="F13" s="313">
        <v>29000</v>
      </c>
      <c r="G13" s="318" t="s">
        <v>3604</v>
      </c>
    </row>
    <row r="14" spans="2:9" x14ac:dyDescent="0.2">
      <c r="B14" s="323">
        <v>8463</v>
      </c>
      <c r="C14" s="322" t="s">
        <v>3606</v>
      </c>
      <c r="D14" s="314" t="s">
        <v>724</v>
      </c>
      <c r="E14" s="313">
        <v>560.5</v>
      </c>
      <c r="F14" s="313">
        <v>18937.73</v>
      </c>
      <c r="G14" s="318" t="s">
        <v>3605</v>
      </c>
    </row>
    <row r="15" spans="2:9" ht="15" x14ac:dyDescent="0.25">
      <c r="B15" s="323">
        <v>8463</v>
      </c>
      <c r="C15" t="s">
        <v>1005</v>
      </c>
      <c r="D15" s="314" t="s">
        <v>724</v>
      </c>
      <c r="E15" s="313">
        <v>76319.87</v>
      </c>
      <c r="F15" s="313">
        <v>735.34</v>
      </c>
      <c r="G15" s="318" t="s">
        <v>3604</v>
      </c>
    </row>
    <row r="16" spans="2:9" x14ac:dyDescent="0.2">
      <c r="B16" s="323">
        <v>8469</v>
      </c>
      <c r="C16" s="322" t="s">
        <v>3603</v>
      </c>
      <c r="D16" s="314" t="s">
        <v>724</v>
      </c>
      <c r="E16" s="313">
        <v>5495.84</v>
      </c>
      <c r="F16" s="313">
        <v>2855.16</v>
      </c>
      <c r="G16" s="318" t="s">
        <v>3602</v>
      </c>
    </row>
    <row r="17" spans="2:12" x14ac:dyDescent="0.2">
      <c r="B17" s="323">
        <v>8469</v>
      </c>
      <c r="C17" s="322" t="s">
        <v>725</v>
      </c>
      <c r="D17" s="314" t="s">
        <v>724</v>
      </c>
      <c r="E17" s="313">
        <v>600000</v>
      </c>
      <c r="F17" s="313">
        <v>12000</v>
      </c>
      <c r="G17" s="318" t="s">
        <v>3499</v>
      </c>
    </row>
    <row r="18" spans="2:12" x14ac:dyDescent="0.2">
      <c r="B18" s="323">
        <v>8469</v>
      </c>
      <c r="C18" s="497" t="s">
        <v>961</v>
      </c>
      <c r="D18" s="314" t="s">
        <v>724</v>
      </c>
      <c r="E18" s="313">
        <v>122375.96</v>
      </c>
      <c r="F18" s="339">
        <v>299976.58</v>
      </c>
      <c r="G18" s="318" t="s">
        <v>3601</v>
      </c>
      <c r="H18" s="341"/>
    </row>
    <row r="19" spans="2:12" x14ac:dyDescent="0.2">
      <c r="B19" s="323">
        <v>8470</v>
      </c>
      <c r="C19" s="498" t="s">
        <v>957</v>
      </c>
      <c r="D19" s="499" t="s">
        <v>724</v>
      </c>
      <c r="E19" s="451">
        <v>2505.6</v>
      </c>
      <c r="F19" s="313">
        <v>322.31</v>
      </c>
      <c r="G19" s="318" t="s">
        <v>3600</v>
      </c>
    </row>
    <row r="20" spans="2:12" x14ac:dyDescent="0.2">
      <c r="B20" s="323">
        <v>8470</v>
      </c>
      <c r="C20" s="322" t="s">
        <v>3599</v>
      </c>
      <c r="D20" s="314" t="s">
        <v>724</v>
      </c>
      <c r="E20" s="313">
        <v>22364.86</v>
      </c>
      <c r="F20" s="313">
        <v>500</v>
      </c>
      <c r="G20" s="318" t="s">
        <v>3525</v>
      </c>
    </row>
    <row r="21" spans="2:12" x14ac:dyDescent="0.2">
      <c r="B21" s="323">
        <v>8470</v>
      </c>
      <c r="C21" s="322" t="s">
        <v>3598</v>
      </c>
      <c r="D21" s="314" t="s">
        <v>724</v>
      </c>
      <c r="E21" s="313">
        <v>37766.949999999997</v>
      </c>
      <c r="F21" s="313">
        <v>241.86</v>
      </c>
      <c r="G21" s="318" t="s">
        <v>2815</v>
      </c>
      <c r="H21" s="318"/>
      <c r="I21" s="318"/>
    </row>
    <row r="22" spans="2:12" x14ac:dyDescent="0.2">
      <c r="B22" s="323">
        <v>8470</v>
      </c>
      <c r="C22" s="322" t="s">
        <v>952</v>
      </c>
      <c r="D22" s="314" t="s">
        <v>724</v>
      </c>
      <c r="E22" s="313">
        <v>38750.959999999999</v>
      </c>
      <c r="F22" s="313">
        <v>11913.09</v>
      </c>
      <c r="G22" s="318" t="s">
        <v>3597</v>
      </c>
      <c r="H22" s="318"/>
      <c r="I22" s="318"/>
    </row>
    <row r="23" spans="2:12" ht="13.5" customHeight="1" x14ac:dyDescent="0.2">
      <c r="B23" s="323">
        <v>8474</v>
      </c>
      <c r="C23" s="497" t="s">
        <v>999</v>
      </c>
      <c r="D23" s="314" t="s">
        <v>724</v>
      </c>
      <c r="E23" s="313">
        <v>4294</v>
      </c>
      <c r="F23" s="339">
        <v>10846.77</v>
      </c>
      <c r="G23" s="318" t="s">
        <v>2814</v>
      </c>
      <c r="H23" s="318"/>
      <c r="I23" s="318"/>
    </row>
    <row r="24" spans="2:12" x14ac:dyDescent="0.2">
      <c r="B24" s="323">
        <v>8474</v>
      </c>
      <c r="C24" s="322" t="s">
        <v>963</v>
      </c>
      <c r="D24" s="314" t="s">
        <v>724</v>
      </c>
      <c r="E24" s="313">
        <v>170184.59</v>
      </c>
      <c r="F24" s="313">
        <v>7000</v>
      </c>
      <c r="G24" s="318" t="s">
        <v>3499</v>
      </c>
      <c r="H24" s="318"/>
      <c r="I24" s="318"/>
    </row>
    <row r="25" spans="2:12" x14ac:dyDescent="0.2">
      <c r="B25" s="323">
        <v>8474</v>
      </c>
      <c r="C25" s="322" t="s">
        <v>961</v>
      </c>
      <c r="D25" s="314" t="s">
        <v>724</v>
      </c>
      <c r="E25" s="313">
        <v>206648.16</v>
      </c>
      <c r="F25" s="339">
        <v>4193.1899999999996</v>
      </c>
      <c r="G25" s="318" t="s">
        <v>3596</v>
      </c>
      <c r="H25" s="318"/>
      <c r="I25" s="318"/>
    </row>
    <row r="26" spans="2:12" ht="15" x14ac:dyDescent="0.25">
      <c r="B26" s="323">
        <v>8474</v>
      </c>
      <c r="C26" t="s">
        <v>3575</v>
      </c>
      <c r="D26" s="314" t="s">
        <v>724</v>
      </c>
      <c r="E26" s="313">
        <v>6121.25</v>
      </c>
      <c r="F26" s="313">
        <v>10971.73</v>
      </c>
      <c r="G26" s="318" t="s">
        <v>3595</v>
      </c>
      <c r="H26" s="318"/>
      <c r="I26" s="318"/>
    </row>
    <row r="27" spans="2:12" ht="15" x14ac:dyDescent="0.25">
      <c r="B27" s="323">
        <v>8474</v>
      </c>
      <c r="C27" t="s">
        <v>3575</v>
      </c>
      <c r="D27" s="314" t="s">
        <v>724</v>
      </c>
      <c r="E27" s="313">
        <v>100</v>
      </c>
      <c r="F27" s="339">
        <v>2049.48</v>
      </c>
      <c r="G27" s="318" t="s">
        <v>2813</v>
      </c>
      <c r="H27" s="318"/>
      <c r="I27" s="318"/>
    </row>
    <row r="28" spans="2:12" x14ac:dyDescent="0.2">
      <c r="B28" s="323">
        <v>8474</v>
      </c>
      <c r="C28" s="322" t="s">
        <v>3594</v>
      </c>
      <c r="D28" s="314" t="s">
        <v>724</v>
      </c>
      <c r="E28" s="313">
        <v>9000</v>
      </c>
      <c r="F28" s="313">
        <v>6000</v>
      </c>
      <c r="G28" s="318" t="s">
        <v>3499</v>
      </c>
      <c r="H28" s="318"/>
      <c r="I28" s="318"/>
      <c r="K28" s="338"/>
      <c r="L28" s="337"/>
    </row>
    <row r="29" spans="2:12" ht="15" x14ac:dyDescent="0.25">
      <c r="B29" s="323">
        <v>8475</v>
      </c>
      <c r="C29" s="322" t="s">
        <v>978</v>
      </c>
      <c r="D29" s="314" t="s">
        <v>724</v>
      </c>
      <c r="E29" s="313">
        <v>1322.01</v>
      </c>
      <c r="F29" s="313">
        <v>3274.23</v>
      </c>
      <c r="G29" t="s">
        <v>3593</v>
      </c>
      <c r="H29" s="318"/>
      <c r="I29" s="318"/>
      <c r="K29" s="337"/>
    </row>
    <row r="30" spans="2:12" ht="13.5" customHeight="1" x14ac:dyDescent="0.25">
      <c r="B30" s="323">
        <v>8475</v>
      </c>
      <c r="C30" s="322" t="s">
        <v>3581</v>
      </c>
      <c r="D30" s="314" t="s">
        <v>724</v>
      </c>
      <c r="E30" s="313">
        <v>5800</v>
      </c>
      <c r="F30" s="327">
        <v>12631.2</v>
      </c>
      <c r="G30" s="318" t="s">
        <v>3592</v>
      </c>
      <c r="H30" s="318"/>
      <c r="I30" s="318"/>
    </row>
    <row r="31" spans="2:12" ht="11.25" customHeight="1" x14ac:dyDescent="0.25">
      <c r="B31" s="323">
        <v>8476</v>
      </c>
      <c r="C31" s="322" t="s">
        <v>3578</v>
      </c>
      <c r="D31" s="314" t="s">
        <v>724</v>
      </c>
      <c r="E31" s="313">
        <v>4408</v>
      </c>
      <c r="F31" s="327">
        <v>4894.63</v>
      </c>
      <c r="G31" s="318" t="s">
        <v>3591</v>
      </c>
      <c r="H31" s="318"/>
      <c r="I31" s="318"/>
    </row>
    <row r="32" spans="2:12" ht="14.25" customHeight="1" x14ac:dyDescent="0.25">
      <c r="B32" s="323">
        <v>8476</v>
      </c>
      <c r="C32" s="322" t="s">
        <v>961</v>
      </c>
      <c r="D32" s="314" t="s">
        <v>724</v>
      </c>
      <c r="E32" s="313">
        <v>27845.41</v>
      </c>
      <c r="F32" s="331">
        <v>2076.52</v>
      </c>
      <c r="G32" s="318" t="s">
        <v>3590</v>
      </c>
      <c r="H32" s="318"/>
      <c r="I32" s="318"/>
    </row>
    <row r="33" spans="2:9" ht="14.25" customHeight="1" x14ac:dyDescent="0.25">
      <c r="B33" s="323">
        <v>8476</v>
      </c>
      <c r="C33" s="322" t="s">
        <v>952</v>
      </c>
      <c r="D33" s="314" t="s">
        <v>724</v>
      </c>
      <c r="E33" s="313">
        <v>39397.85</v>
      </c>
      <c r="F33" s="327">
        <v>2055.58</v>
      </c>
      <c r="G33" s="318" t="s">
        <v>3562</v>
      </c>
      <c r="H33" s="318"/>
      <c r="I33" s="318"/>
    </row>
    <row r="34" spans="2:9" ht="14.25" customHeight="1" x14ac:dyDescent="0.25">
      <c r="B34" s="323">
        <v>8477</v>
      </c>
      <c r="C34" t="s">
        <v>3575</v>
      </c>
      <c r="D34" s="314" t="s">
        <v>724</v>
      </c>
      <c r="E34" s="313">
        <v>4000</v>
      </c>
      <c r="F34" s="327">
        <v>4933.0600000000004</v>
      </c>
      <c r="G34" s="318" t="s">
        <v>3589</v>
      </c>
      <c r="H34" s="318"/>
      <c r="I34" s="318"/>
    </row>
    <row r="35" spans="2:9" ht="14.25" customHeight="1" x14ac:dyDescent="0.25">
      <c r="B35" s="323">
        <v>8477</v>
      </c>
      <c r="C35" s="322" t="s">
        <v>3579</v>
      </c>
      <c r="D35" s="314" t="s">
        <v>724</v>
      </c>
      <c r="E35" s="406">
        <v>15300</v>
      </c>
      <c r="F35" s="327">
        <v>34715.160000000003</v>
      </c>
      <c r="G35" s="318" t="s">
        <v>3588</v>
      </c>
      <c r="H35" s="318"/>
      <c r="I35" s="318"/>
    </row>
    <row r="36" spans="2:9" ht="14.25" customHeight="1" x14ac:dyDescent="0.25">
      <c r="B36" s="323">
        <v>8477</v>
      </c>
      <c r="C36" s="322" t="s">
        <v>725</v>
      </c>
      <c r="D36" s="314" t="s">
        <v>724</v>
      </c>
      <c r="E36" s="313">
        <v>888128.58</v>
      </c>
      <c r="F36" s="327">
        <v>1142.53</v>
      </c>
      <c r="G36" s="318" t="s">
        <v>3587</v>
      </c>
      <c r="H36" s="318"/>
      <c r="I36" s="318"/>
    </row>
    <row r="37" spans="2:9" ht="14.25" customHeight="1" x14ac:dyDescent="0.25">
      <c r="B37" s="323">
        <v>8481</v>
      </c>
      <c r="C37" s="322" t="s">
        <v>961</v>
      </c>
      <c r="D37" s="314" t="s">
        <v>724</v>
      </c>
      <c r="E37" s="313">
        <v>223321.48</v>
      </c>
      <c r="F37" s="327">
        <v>2285.06</v>
      </c>
      <c r="G37" s="318" t="s">
        <v>3586</v>
      </c>
      <c r="H37" s="318"/>
      <c r="I37" s="318"/>
    </row>
    <row r="38" spans="2:9" ht="14.25" customHeight="1" x14ac:dyDescent="0.2">
      <c r="B38" s="323">
        <v>8481</v>
      </c>
      <c r="C38" s="322" t="s">
        <v>725</v>
      </c>
      <c r="D38" s="314" t="s">
        <v>724</v>
      </c>
      <c r="E38" s="313">
        <v>300000</v>
      </c>
      <c r="F38" s="313">
        <v>907.27</v>
      </c>
      <c r="G38" s="318" t="s">
        <v>3585</v>
      </c>
      <c r="H38" s="318"/>
      <c r="I38" s="318"/>
    </row>
    <row r="39" spans="2:9" ht="14.25" customHeight="1" x14ac:dyDescent="0.25">
      <c r="B39" s="323">
        <v>8483</v>
      </c>
      <c r="C39" s="322" t="s">
        <v>725</v>
      </c>
      <c r="D39" s="314" t="s">
        <v>724</v>
      </c>
      <c r="E39" s="313">
        <v>700000</v>
      </c>
      <c r="F39" s="496">
        <v>1142.53</v>
      </c>
      <c r="G39" s="318" t="s">
        <v>3584</v>
      </c>
      <c r="H39" s="318"/>
      <c r="I39" s="318"/>
    </row>
    <row r="40" spans="2:9" ht="14.25" customHeight="1" x14ac:dyDescent="0.25">
      <c r="B40" s="323">
        <v>8484</v>
      </c>
      <c r="C40" s="322" t="s">
        <v>965</v>
      </c>
      <c r="D40" s="314" t="s">
        <v>724</v>
      </c>
      <c r="E40" s="313">
        <v>3329.76</v>
      </c>
      <c r="F40" s="327">
        <v>5000</v>
      </c>
      <c r="G40" s="318" t="s">
        <v>3583</v>
      </c>
      <c r="H40" s="318"/>
      <c r="I40" s="318"/>
    </row>
    <row r="41" spans="2:9" ht="14.25" customHeight="1" x14ac:dyDescent="0.25">
      <c r="B41" s="323">
        <v>8484</v>
      </c>
      <c r="C41" s="322" t="s">
        <v>952</v>
      </c>
      <c r="D41" s="314" t="s">
        <v>724</v>
      </c>
      <c r="E41" s="313">
        <v>18492.72</v>
      </c>
      <c r="F41" s="327">
        <v>8299.98</v>
      </c>
      <c r="G41" s="318" t="s">
        <v>2847</v>
      </c>
      <c r="H41" s="318"/>
      <c r="I41" s="318"/>
    </row>
    <row r="42" spans="2:9" ht="14.25" customHeight="1" x14ac:dyDescent="0.25">
      <c r="B42" s="323">
        <v>8484</v>
      </c>
      <c r="C42" s="322" t="s">
        <v>3582</v>
      </c>
      <c r="D42" s="314" t="s">
        <v>724</v>
      </c>
      <c r="E42" s="313">
        <v>116239.79</v>
      </c>
      <c r="F42" s="327">
        <v>42.53</v>
      </c>
      <c r="G42" s="318" t="s">
        <v>2819</v>
      </c>
      <c r="H42" s="318"/>
      <c r="I42" s="318"/>
    </row>
    <row r="43" spans="2:9" ht="14.25" customHeight="1" x14ac:dyDescent="0.25">
      <c r="B43" s="323">
        <v>8488</v>
      </c>
      <c r="C43" s="322" t="s">
        <v>3581</v>
      </c>
      <c r="D43" s="314" t="s">
        <v>724</v>
      </c>
      <c r="E43" s="313">
        <v>3480</v>
      </c>
      <c r="F43" s="327">
        <v>265</v>
      </c>
      <c r="G43" s="318" t="s">
        <v>3504</v>
      </c>
      <c r="H43" s="318"/>
      <c r="I43" s="318"/>
    </row>
    <row r="44" spans="2:9" ht="14.25" customHeight="1" x14ac:dyDescent="0.25">
      <c r="B44" s="323">
        <v>8489</v>
      </c>
      <c r="C44" s="322" t="s">
        <v>963</v>
      </c>
      <c r="D44" s="314" t="s">
        <v>724</v>
      </c>
      <c r="E44" s="313">
        <v>184808.72</v>
      </c>
      <c r="F44" s="327">
        <v>48872.800000000003</v>
      </c>
      <c r="G44" s="318" t="s">
        <v>3580</v>
      </c>
      <c r="H44" s="318"/>
      <c r="I44" s="318"/>
    </row>
    <row r="45" spans="2:9" ht="14.25" customHeight="1" x14ac:dyDescent="0.25">
      <c r="B45" s="323">
        <v>8489</v>
      </c>
      <c r="C45" s="322" t="s">
        <v>3579</v>
      </c>
      <c r="D45" s="314" t="s">
        <v>724</v>
      </c>
      <c r="E45" s="406">
        <v>30600</v>
      </c>
      <c r="F45" s="327">
        <v>13000</v>
      </c>
      <c r="G45" s="318" t="s">
        <v>3499</v>
      </c>
      <c r="H45" s="318"/>
      <c r="I45" s="318"/>
    </row>
    <row r="46" spans="2:9" ht="14.25" customHeight="1" x14ac:dyDescent="0.25">
      <c r="B46" s="323">
        <v>8489</v>
      </c>
      <c r="C46" s="322" t="s">
        <v>3578</v>
      </c>
      <c r="D46" s="314" t="s">
        <v>724</v>
      </c>
      <c r="E46" s="313">
        <v>11020</v>
      </c>
      <c r="F46" s="327">
        <v>61495.47</v>
      </c>
      <c r="G46" s="318" t="s">
        <v>3577</v>
      </c>
      <c r="H46" s="318"/>
      <c r="I46" s="318"/>
    </row>
    <row r="47" spans="2:9" ht="14.25" customHeight="1" x14ac:dyDescent="0.25">
      <c r="B47" s="323">
        <v>8489</v>
      </c>
      <c r="C47" s="322" t="s">
        <v>963</v>
      </c>
      <c r="D47" s="314" t="s">
        <v>724</v>
      </c>
      <c r="E47" s="313">
        <v>2761.37</v>
      </c>
      <c r="F47" s="331">
        <v>100989.6</v>
      </c>
      <c r="G47" s="318" t="s">
        <v>3576</v>
      </c>
      <c r="H47" s="318"/>
      <c r="I47" s="318"/>
    </row>
    <row r="48" spans="2:9" ht="14.25" customHeight="1" x14ac:dyDescent="0.25">
      <c r="B48" s="323">
        <v>8489</v>
      </c>
      <c r="C48" t="s">
        <v>3575</v>
      </c>
      <c r="D48" s="314" t="s">
        <v>724</v>
      </c>
      <c r="E48" s="313">
        <v>100</v>
      </c>
      <c r="F48" s="327">
        <v>8935.36</v>
      </c>
      <c r="G48" s="318" t="s">
        <v>944</v>
      </c>
      <c r="H48" s="318"/>
      <c r="I48" s="318"/>
    </row>
    <row r="49" spans="2:9" ht="14.25" customHeight="1" x14ac:dyDescent="0.25">
      <c r="B49" s="323" t="s">
        <v>3574</v>
      </c>
      <c r="C49" s="322" t="s">
        <v>3573</v>
      </c>
      <c r="D49" s="314" t="s">
        <v>724</v>
      </c>
      <c r="E49" s="313">
        <v>1160</v>
      </c>
      <c r="F49" s="327">
        <v>240150.9</v>
      </c>
      <c r="G49" s="318" t="s">
        <v>3572</v>
      </c>
      <c r="H49" s="318"/>
      <c r="I49" s="318"/>
    </row>
    <row r="50" spans="2:9" ht="14.25" customHeight="1" x14ac:dyDescent="0.25">
      <c r="B50" s="323">
        <v>8490</v>
      </c>
      <c r="C50" s="322" t="s">
        <v>3612</v>
      </c>
      <c r="D50" s="314" t="s">
        <v>724</v>
      </c>
      <c r="E50" s="313">
        <v>6121.25</v>
      </c>
      <c r="F50" s="327">
        <v>42538.34</v>
      </c>
      <c r="G50" s="318" t="s">
        <v>3571</v>
      </c>
      <c r="H50" s="318"/>
      <c r="I50" s="318"/>
    </row>
    <row r="51" spans="2:9" ht="14.25" customHeight="1" x14ac:dyDescent="0.25">
      <c r="B51" s="323">
        <v>8490</v>
      </c>
      <c r="C51" s="322" t="s">
        <v>725</v>
      </c>
      <c r="D51" s="314" t="s">
        <v>724</v>
      </c>
      <c r="E51" s="313">
        <v>205420.7</v>
      </c>
      <c r="F51" s="327">
        <v>18662.169999999998</v>
      </c>
      <c r="G51" s="318" t="s">
        <v>3570</v>
      </c>
      <c r="H51" s="318"/>
      <c r="I51" s="318"/>
    </row>
    <row r="52" spans="2:9" ht="14.25" customHeight="1" x14ac:dyDescent="0.25">
      <c r="B52" s="323">
        <v>8491</v>
      </c>
      <c r="C52" s="498" t="s">
        <v>3569</v>
      </c>
      <c r="D52" s="499" t="s">
        <v>724</v>
      </c>
      <c r="E52" s="451">
        <v>4753.54</v>
      </c>
      <c r="F52" s="331">
        <v>1579.8</v>
      </c>
      <c r="G52" s="318" t="s">
        <v>3568</v>
      </c>
      <c r="H52" s="318"/>
      <c r="I52" s="318"/>
    </row>
    <row r="53" spans="2:9" ht="14.25" customHeight="1" x14ac:dyDescent="0.25">
      <c r="B53" s="323">
        <v>8491</v>
      </c>
      <c r="C53" s="322" t="s">
        <v>1001</v>
      </c>
      <c r="D53" s="314" t="s">
        <v>724</v>
      </c>
      <c r="E53" s="313">
        <v>5069.2</v>
      </c>
      <c r="F53" s="327">
        <v>9538.84</v>
      </c>
      <c r="G53" s="318" t="s">
        <v>3567</v>
      </c>
      <c r="H53" s="318"/>
      <c r="I53" s="318"/>
    </row>
    <row r="54" spans="2:9" ht="14.25" customHeight="1" x14ac:dyDescent="0.25">
      <c r="B54" s="323">
        <v>8491</v>
      </c>
      <c r="C54" s="322" t="s">
        <v>961</v>
      </c>
      <c r="D54" s="314" t="s">
        <v>724</v>
      </c>
      <c r="E54" s="313">
        <v>77233.95</v>
      </c>
      <c r="F54" s="327">
        <v>1374.43</v>
      </c>
      <c r="G54" s="318" t="s">
        <v>3566</v>
      </c>
      <c r="H54" s="318"/>
      <c r="I54" s="318"/>
    </row>
    <row r="55" spans="2:9" ht="14.25" customHeight="1" x14ac:dyDescent="0.25">
      <c r="B55" s="323"/>
      <c r="C55" s="322"/>
      <c r="F55" s="327">
        <v>3807.63</v>
      </c>
      <c r="G55" s="318" t="s">
        <v>3565</v>
      </c>
      <c r="H55" s="318"/>
      <c r="I55" s="318"/>
    </row>
    <row r="56" spans="2:9" ht="14.25" customHeight="1" x14ac:dyDescent="0.25">
      <c r="B56" s="323"/>
      <c r="C56" s="322"/>
      <c r="F56" s="331">
        <v>17257.2</v>
      </c>
      <c r="G56" s="318" t="s">
        <v>3564</v>
      </c>
      <c r="H56" s="318"/>
      <c r="I56" s="318"/>
    </row>
    <row r="57" spans="2:9" ht="14.25" customHeight="1" x14ac:dyDescent="0.25">
      <c r="B57" s="323"/>
      <c r="C57" s="322"/>
      <c r="F57" s="331">
        <v>678464.2</v>
      </c>
      <c r="G57" s="318" t="s">
        <v>3528</v>
      </c>
      <c r="H57" s="318"/>
      <c r="I57" s="318"/>
    </row>
    <row r="58" spans="2:9" ht="14.25" customHeight="1" x14ac:dyDescent="0.25">
      <c r="B58" s="323"/>
      <c r="C58" s="322"/>
      <c r="F58" s="327">
        <v>1500</v>
      </c>
      <c r="G58" s="318" t="s">
        <v>2831</v>
      </c>
      <c r="H58" s="318"/>
      <c r="I58" s="318"/>
    </row>
    <row r="59" spans="2:9" ht="14.25" customHeight="1" x14ac:dyDescent="0.25">
      <c r="B59" s="323"/>
      <c r="C59" s="322"/>
      <c r="F59" s="334">
        <v>6094.18</v>
      </c>
      <c r="G59" s="318" t="s">
        <v>3563</v>
      </c>
      <c r="H59" s="318"/>
      <c r="I59" s="318"/>
    </row>
    <row r="60" spans="2:9" ht="14.25" customHeight="1" x14ac:dyDescent="0.25">
      <c r="B60" s="323"/>
      <c r="C60" s="322"/>
      <c r="F60" s="327">
        <v>3000</v>
      </c>
      <c r="G60" s="318" t="s">
        <v>3562</v>
      </c>
      <c r="H60" s="318"/>
      <c r="I60" s="318"/>
    </row>
    <row r="61" spans="2:9" ht="14.25" customHeight="1" x14ac:dyDescent="0.25">
      <c r="B61" s="323"/>
      <c r="C61" s="322"/>
      <c r="F61" s="327">
        <v>417.31</v>
      </c>
      <c r="G61" s="318" t="s">
        <v>3561</v>
      </c>
      <c r="H61" s="318"/>
      <c r="I61" s="318"/>
    </row>
    <row r="62" spans="2:9" ht="14.25" customHeight="1" x14ac:dyDescent="0.25">
      <c r="B62" s="323"/>
      <c r="C62" s="322"/>
      <c r="F62" s="327">
        <v>8544.9699999999993</v>
      </c>
      <c r="G62" s="318" t="s">
        <v>3560</v>
      </c>
      <c r="H62" s="318"/>
      <c r="I62" s="318"/>
    </row>
    <row r="63" spans="2:9" ht="14.25" customHeight="1" x14ac:dyDescent="0.25">
      <c r="B63" s="323"/>
      <c r="C63" s="322"/>
      <c r="F63" s="327">
        <v>11600</v>
      </c>
      <c r="G63" s="318" t="s">
        <v>3559</v>
      </c>
      <c r="H63" s="318"/>
      <c r="I63" s="318"/>
    </row>
    <row r="64" spans="2:9" ht="14.25" customHeight="1" x14ac:dyDescent="0.25">
      <c r="B64" s="323"/>
      <c r="C64" s="322"/>
      <c r="F64" s="327">
        <v>15903.6</v>
      </c>
      <c r="G64" s="318" t="s">
        <v>3558</v>
      </c>
      <c r="H64" s="318"/>
      <c r="I64" s="318"/>
    </row>
    <row r="65" spans="2:9" ht="14.25" customHeight="1" x14ac:dyDescent="0.25">
      <c r="B65" s="323"/>
      <c r="C65" s="322"/>
      <c r="F65" s="327">
        <v>15138</v>
      </c>
      <c r="G65" s="318" t="s">
        <v>3557</v>
      </c>
      <c r="H65" s="318"/>
      <c r="I65" s="318"/>
    </row>
    <row r="66" spans="2:9" ht="14.25" customHeight="1" x14ac:dyDescent="0.25">
      <c r="B66" s="323"/>
      <c r="C66" s="322"/>
      <c r="F66" s="327">
        <v>1142.53</v>
      </c>
      <c r="G66" s="318" t="s">
        <v>3556</v>
      </c>
      <c r="H66" s="318"/>
      <c r="I66" s="318"/>
    </row>
    <row r="67" spans="2:9" ht="14.25" customHeight="1" x14ac:dyDescent="0.25">
      <c r="B67" s="323"/>
      <c r="C67" s="322"/>
      <c r="F67" s="327">
        <v>10000</v>
      </c>
      <c r="G67" s="318" t="s">
        <v>3555</v>
      </c>
      <c r="H67" s="318"/>
      <c r="I67" s="318"/>
    </row>
    <row r="68" spans="2:9" ht="14.25" customHeight="1" x14ac:dyDescent="0.25">
      <c r="B68" s="323"/>
      <c r="C68" s="322"/>
      <c r="F68" s="327">
        <v>3081.9</v>
      </c>
      <c r="G68" s="318" t="s">
        <v>3506</v>
      </c>
      <c r="H68" s="318"/>
      <c r="I68" s="318"/>
    </row>
    <row r="69" spans="2:9" ht="14.25" customHeight="1" x14ac:dyDescent="0.25">
      <c r="B69" s="323"/>
      <c r="C69" s="322"/>
      <c r="F69" s="327">
        <v>3567.13</v>
      </c>
      <c r="G69" s="318" t="s">
        <v>3554</v>
      </c>
      <c r="H69" s="318"/>
      <c r="I69" s="318"/>
    </row>
    <row r="70" spans="2:9" ht="14.25" customHeight="1" x14ac:dyDescent="0.25">
      <c r="B70" s="323"/>
      <c r="C70" s="322"/>
      <c r="F70" s="327">
        <v>13081.9</v>
      </c>
      <c r="G70" s="318" t="s">
        <v>3553</v>
      </c>
      <c r="H70" s="318"/>
      <c r="I70" s="318"/>
    </row>
    <row r="71" spans="2:9" ht="14.25" customHeight="1" x14ac:dyDescent="0.25">
      <c r="B71" s="323"/>
      <c r="C71" s="322"/>
      <c r="F71" s="327">
        <v>6649.99</v>
      </c>
      <c r="G71" s="318" t="s">
        <v>3552</v>
      </c>
      <c r="H71" s="318"/>
      <c r="I71" s="318"/>
    </row>
    <row r="72" spans="2:9" ht="14.25" customHeight="1" x14ac:dyDescent="0.25">
      <c r="B72" s="323"/>
      <c r="C72" s="322"/>
      <c r="F72" s="327">
        <v>112879.6</v>
      </c>
      <c r="G72" s="318" t="s">
        <v>3551</v>
      </c>
      <c r="H72" s="318"/>
      <c r="I72" s="318"/>
    </row>
    <row r="73" spans="2:9" ht="14.25" customHeight="1" x14ac:dyDescent="0.25">
      <c r="B73" s="323"/>
      <c r="C73" s="322"/>
      <c r="F73" s="327">
        <v>11960.26</v>
      </c>
      <c r="G73" s="318" t="s">
        <v>3550</v>
      </c>
      <c r="H73" s="318"/>
      <c r="I73" s="318"/>
    </row>
    <row r="74" spans="2:9" ht="14.25" customHeight="1" x14ac:dyDescent="0.25">
      <c r="B74" s="323"/>
      <c r="C74" s="322"/>
      <c r="F74" s="327">
        <v>38582.46</v>
      </c>
      <c r="G74" s="318" t="s">
        <v>3549</v>
      </c>
      <c r="H74" s="318"/>
      <c r="I74" s="318"/>
    </row>
    <row r="75" spans="2:9" ht="14.25" customHeight="1" x14ac:dyDescent="0.25">
      <c r="B75" s="323"/>
      <c r="C75" s="322"/>
      <c r="F75" s="327">
        <v>2146.5</v>
      </c>
      <c r="G75" s="318" t="s">
        <v>3548</v>
      </c>
      <c r="H75" s="318"/>
      <c r="I75" s="318"/>
    </row>
    <row r="76" spans="2:9" ht="14.25" customHeight="1" x14ac:dyDescent="0.25">
      <c r="B76" s="323"/>
      <c r="C76" s="322"/>
      <c r="F76" s="327">
        <v>5982.97</v>
      </c>
      <c r="G76" s="318" t="s">
        <v>3547</v>
      </c>
      <c r="H76" s="318"/>
      <c r="I76" s="318"/>
    </row>
    <row r="77" spans="2:9" ht="14.25" customHeight="1" x14ac:dyDescent="0.25">
      <c r="B77" s="323"/>
      <c r="C77" s="322"/>
      <c r="F77" s="327">
        <v>5210.37</v>
      </c>
      <c r="G77" s="318" t="s">
        <v>3546</v>
      </c>
      <c r="H77" s="318"/>
      <c r="I77" s="318"/>
    </row>
    <row r="78" spans="2:9" ht="14.25" customHeight="1" x14ac:dyDescent="0.25">
      <c r="B78" s="323"/>
      <c r="C78" s="322"/>
      <c r="F78" s="327">
        <v>277880.28000000003</v>
      </c>
      <c r="G78" s="318" t="s">
        <v>3545</v>
      </c>
      <c r="H78" s="318"/>
      <c r="I78" s="318"/>
    </row>
    <row r="79" spans="2:9" ht="14.25" customHeight="1" x14ac:dyDescent="0.25">
      <c r="B79" s="323"/>
      <c r="C79" s="322"/>
      <c r="F79" s="327">
        <v>26126.45</v>
      </c>
      <c r="G79" s="318" t="s">
        <v>3544</v>
      </c>
      <c r="H79" s="318"/>
      <c r="I79" s="318"/>
    </row>
    <row r="80" spans="2:9" ht="14.25" customHeight="1" x14ac:dyDescent="0.25">
      <c r="B80" s="323"/>
      <c r="C80" s="322"/>
      <c r="F80" s="327">
        <v>21511.53</v>
      </c>
      <c r="G80" s="318" t="s">
        <v>3543</v>
      </c>
      <c r="H80" s="318"/>
      <c r="I80" s="318"/>
    </row>
    <row r="81" spans="2:9" ht="14.25" customHeight="1" x14ac:dyDescent="0.25">
      <c r="B81" s="323"/>
      <c r="C81" s="322"/>
      <c r="F81" s="327">
        <v>42731.85</v>
      </c>
      <c r="G81" s="318" t="s">
        <v>3542</v>
      </c>
      <c r="H81" s="318"/>
      <c r="I81" s="318"/>
    </row>
    <row r="82" spans="2:9" ht="14.25" customHeight="1" x14ac:dyDescent="0.25">
      <c r="B82" s="323"/>
      <c r="C82" s="322"/>
      <c r="F82" s="327">
        <v>293044.98</v>
      </c>
      <c r="G82" s="318" t="s">
        <v>3541</v>
      </c>
      <c r="H82" s="318"/>
      <c r="I82" s="318"/>
    </row>
    <row r="83" spans="2:9" ht="14.25" customHeight="1" x14ac:dyDescent="0.25">
      <c r="B83" s="323"/>
      <c r="C83" s="322"/>
      <c r="F83" s="327">
        <v>6308.48</v>
      </c>
      <c r="G83" s="332" t="s">
        <v>3540</v>
      </c>
      <c r="H83" s="318"/>
      <c r="I83" s="318"/>
    </row>
    <row r="84" spans="2:9" ht="14.25" customHeight="1" x14ac:dyDescent="0.25">
      <c r="B84" s="323"/>
      <c r="C84" s="322"/>
      <c r="F84" s="331">
        <v>3605.01</v>
      </c>
      <c r="G84" s="318" t="s">
        <v>3539</v>
      </c>
      <c r="H84" s="318"/>
      <c r="I84" s="318"/>
    </row>
    <row r="85" spans="2:9" ht="14.25" customHeight="1" x14ac:dyDescent="0.25">
      <c r="B85" s="323"/>
      <c r="C85" s="322"/>
      <c r="F85" s="334">
        <v>10000</v>
      </c>
      <c r="G85" s="318" t="s">
        <v>3538</v>
      </c>
      <c r="H85" s="318"/>
      <c r="I85" s="318"/>
    </row>
    <row r="86" spans="2:9" ht="14.25" customHeight="1" x14ac:dyDescent="0.25">
      <c r="B86" s="323"/>
      <c r="C86" s="322"/>
      <c r="F86" s="327">
        <v>92540.3</v>
      </c>
      <c r="G86" s="318" t="s">
        <v>3537</v>
      </c>
      <c r="H86" s="318"/>
      <c r="I86" s="318"/>
    </row>
    <row r="87" spans="2:9" ht="14.25" customHeight="1" x14ac:dyDescent="0.25">
      <c r="B87" s="323"/>
      <c r="C87" s="322"/>
      <c r="F87" s="327">
        <v>39245.699999999997</v>
      </c>
      <c r="G87" s="318" t="s">
        <v>3536</v>
      </c>
      <c r="H87" s="318"/>
      <c r="I87" s="318"/>
    </row>
    <row r="88" spans="2:9" ht="14.25" customHeight="1" x14ac:dyDescent="0.25">
      <c r="B88" s="323"/>
      <c r="C88" s="322"/>
      <c r="F88" s="327">
        <v>926.07</v>
      </c>
      <c r="G88" s="318" t="s">
        <v>3535</v>
      </c>
      <c r="H88" s="318"/>
      <c r="I88" s="318"/>
    </row>
    <row r="89" spans="2:9" ht="14.25" customHeight="1" x14ac:dyDescent="0.25">
      <c r="B89" s="323"/>
      <c r="C89" s="322"/>
      <c r="F89" s="331">
        <v>3029.69</v>
      </c>
      <c r="G89" s="318" t="s">
        <v>3534</v>
      </c>
      <c r="H89" s="318"/>
      <c r="I89" s="318"/>
    </row>
    <row r="90" spans="2:9" ht="14.25" customHeight="1" x14ac:dyDescent="0.25">
      <c r="B90" s="323"/>
      <c r="C90" s="322"/>
      <c r="F90" s="327">
        <v>16893.82</v>
      </c>
      <c r="G90" s="318" t="s">
        <v>3533</v>
      </c>
      <c r="H90" s="318"/>
      <c r="I90" s="318"/>
    </row>
    <row r="91" spans="2:9" ht="14.25" customHeight="1" x14ac:dyDescent="0.25">
      <c r="B91" s="323"/>
      <c r="C91" s="322"/>
      <c r="F91" s="327">
        <v>22489.96</v>
      </c>
      <c r="G91" s="332" t="s">
        <v>3532</v>
      </c>
      <c r="H91" s="318"/>
      <c r="I91" s="318"/>
    </row>
    <row r="92" spans="2:9" ht="15.75" customHeight="1" x14ac:dyDescent="0.25">
      <c r="B92" s="323"/>
      <c r="C92" s="322"/>
      <c r="F92" s="327">
        <v>27779.7</v>
      </c>
      <c r="G92" s="318" t="s">
        <v>3531</v>
      </c>
      <c r="H92" s="318"/>
      <c r="I92" s="318"/>
    </row>
    <row r="93" spans="2:9" ht="11.25" customHeight="1" x14ac:dyDescent="0.25">
      <c r="B93" s="323"/>
      <c r="C93" s="322"/>
      <c r="F93" s="327">
        <v>62623.61</v>
      </c>
      <c r="G93" s="318" t="s">
        <v>3530</v>
      </c>
      <c r="H93" s="318"/>
      <c r="I93" s="318"/>
    </row>
    <row r="94" spans="2:9" ht="14.25" customHeight="1" x14ac:dyDescent="0.25">
      <c r="B94" s="323"/>
      <c r="C94" s="322"/>
      <c r="F94" s="327">
        <v>1098.96</v>
      </c>
      <c r="G94" s="318" t="s">
        <v>3529</v>
      </c>
      <c r="H94" s="318"/>
      <c r="I94" s="318"/>
    </row>
    <row r="95" spans="2:9" ht="12.75" customHeight="1" x14ac:dyDescent="0.25">
      <c r="B95" s="323"/>
      <c r="C95" s="322"/>
      <c r="F95" s="331">
        <v>678538.6</v>
      </c>
      <c r="G95" s="336" t="s">
        <v>3528</v>
      </c>
      <c r="H95" s="318"/>
      <c r="I95" s="318"/>
    </row>
    <row r="96" spans="2:9" ht="15.75" customHeight="1" x14ac:dyDescent="0.25">
      <c r="B96" s="323"/>
      <c r="C96" s="322"/>
      <c r="F96" s="327">
        <v>13506.82</v>
      </c>
      <c r="G96" s="318" t="s">
        <v>3527</v>
      </c>
      <c r="H96" s="318"/>
      <c r="I96" s="318"/>
    </row>
    <row r="97" spans="2:9" ht="15.75" customHeight="1" x14ac:dyDescent="0.25">
      <c r="B97" s="323"/>
      <c r="C97" s="322"/>
      <c r="F97" s="327">
        <v>35168.959999999999</v>
      </c>
      <c r="G97" s="318" t="s">
        <v>3526</v>
      </c>
      <c r="H97" s="318"/>
      <c r="I97" s="318"/>
    </row>
    <row r="98" spans="2:9" ht="12.75" customHeight="1" x14ac:dyDescent="0.25">
      <c r="B98" s="323"/>
      <c r="C98" s="322"/>
      <c r="F98" s="327">
        <v>1785.06</v>
      </c>
      <c r="G98" s="318" t="s">
        <v>3525</v>
      </c>
      <c r="H98" s="318"/>
      <c r="I98" s="318"/>
    </row>
    <row r="99" spans="2:9" ht="12.75" customHeight="1" x14ac:dyDescent="0.25">
      <c r="B99" s="323"/>
      <c r="C99" s="322"/>
      <c r="F99" s="327">
        <v>2019.79</v>
      </c>
      <c r="G99" s="318" t="s">
        <v>3524</v>
      </c>
      <c r="H99" s="318"/>
      <c r="I99" s="318"/>
    </row>
    <row r="100" spans="2:9" ht="12.75" customHeight="1" x14ac:dyDescent="0.25">
      <c r="B100" s="323"/>
      <c r="C100" s="322"/>
      <c r="F100" s="327">
        <v>4039.58</v>
      </c>
      <c r="G100" s="318" t="s">
        <v>3523</v>
      </c>
      <c r="H100" s="318"/>
      <c r="I100" s="318"/>
    </row>
    <row r="101" spans="2:9" ht="14.25" customHeight="1" x14ac:dyDescent="0.25">
      <c r="B101" s="323"/>
      <c r="C101" s="322"/>
      <c r="F101" s="327">
        <v>2019.79</v>
      </c>
      <c r="G101" s="318" t="s">
        <v>3522</v>
      </c>
      <c r="H101" s="318"/>
      <c r="I101" s="318"/>
    </row>
    <row r="102" spans="2:9" ht="15.75" customHeight="1" x14ac:dyDescent="0.25">
      <c r="B102" s="323"/>
      <c r="C102" s="322"/>
      <c r="F102" s="327">
        <v>7000</v>
      </c>
      <c r="G102" s="318" t="s">
        <v>3507</v>
      </c>
      <c r="H102" s="318"/>
      <c r="I102" s="318"/>
    </row>
    <row r="103" spans="2:9" ht="15.75" customHeight="1" x14ac:dyDescent="0.25">
      <c r="B103" s="323"/>
      <c r="C103" s="322"/>
      <c r="F103" s="327">
        <v>6960</v>
      </c>
      <c r="G103" s="318" t="s">
        <v>3521</v>
      </c>
      <c r="H103" s="318"/>
      <c r="I103" s="318"/>
    </row>
    <row r="104" spans="2:9" ht="15.75" customHeight="1" x14ac:dyDescent="0.25">
      <c r="B104" s="323"/>
      <c r="C104" s="322"/>
      <c r="F104" s="327">
        <v>5049.4799999999996</v>
      </c>
      <c r="G104" s="318" t="s">
        <v>3520</v>
      </c>
      <c r="H104" s="318"/>
      <c r="I104" s="318"/>
    </row>
    <row r="105" spans="2:9" ht="15.75" customHeight="1" x14ac:dyDescent="0.25">
      <c r="B105" s="323"/>
      <c r="C105" s="322"/>
      <c r="F105" s="327">
        <v>1009.2</v>
      </c>
      <c r="G105" s="318" t="s">
        <v>3519</v>
      </c>
      <c r="H105" s="318"/>
      <c r="I105" s="318"/>
    </row>
    <row r="106" spans="2:9" ht="15.75" customHeight="1" x14ac:dyDescent="0.25">
      <c r="B106" s="323"/>
      <c r="C106" s="322"/>
      <c r="F106" s="327">
        <v>46270.15</v>
      </c>
      <c r="G106" s="318" t="s">
        <v>3518</v>
      </c>
      <c r="H106" s="318"/>
      <c r="I106" s="318"/>
    </row>
    <row r="107" spans="2:9" ht="15.75" customHeight="1" x14ac:dyDescent="0.25">
      <c r="B107" s="323"/>
      <c r="C107" s="322"/>
      <c r="F107" s="327">
        <v>15148.44</v>
      </c>
      <c r="G107" s="318" t="s">
        <v>3517</v>
      </c>
      <c r="H107" s="318"/>
      <c r="I107" s="318"/>
    </row>
    <row r="108" spans="2:9" ht="15.75" customHeight="1" x14ac:dyDescent="0.25">
      <c r="B108" s="323"/>
      <c r="C108" s="322"/>
      <c r="F108" s="327">
        <v>15423.38</v>
      </c>
      <c r="G108" s="318" t="s">
        <v>3516</v>
      </c>
      <c r="H108" s="318"/>
      <c r="I108" s="318"/>
    </row>
    <row r="109" spans="2:9" ht="15.75" customHeight="1" x14ac:dyDescent="0.25">
      <c r="B109" s="323"/>
      <c r="C109" s="322"/>
      <c r="F109" s="327">
        <v>20197.919999999998</v>
      </c>
      <c r="G109" s="318" t="s">
        <v>3515</v>
      </c>
      <c r="H109" s="318"/>
      <c r="I109" s="318"/>
    </row>
    <row r="110" spans="2:9" ht="15.75" customHeight="1" x14ac:dyDescent="0.25">
      <c r="B110" s="323"/>
      <c r="C110" s="322"/>
      <c r="F110" s="327">
        <v>6927.15</v>
      </c>
      <c r="G110" s="318" t="s">
        <v>3514</v>
      </c>
      <c r="H110" s="318"/>
      <c r="I110" s="318"/>
    </row>
    <row r="111" spans="2:9" ht="15.75" customHeight="1" x14ac:dyDescent="0.25">
      <c r="B111" s="323"/>
      <c r="C111" s="322"/>
      <c r="F111" s="327">
        <v>1500</v>
      </c>
      <c r="G111" s="318" t="s">
        <v>2831</v>
      </c>
      <c r="H111" s="318"/>
      <c r="I111" s="318"/>
    </row>
    <row r="112" spans="2:9" ht="15.75" customHeight="1" x14ac:dyDescent="0.25">
      <c r="B112" s="323"/>
      <c r="C112" s="322"/>
      <c r="F112" s="331">
        <v>46270.15</v>
      </c>
      <c r="G112" s="318" t="s">
        <v>3513</v>
      </c>
      <c r="H112" s="318"/>
      <c r="I112" s="318"/>
    </row>
    <row r="113" spans="2:9" ht="15.75" customHeight="1" x14ac:dyDescent="0.25">
      <c r="B113" s="323"/>
      <c r="C113" s="322"/>
      <c r="F113" s="327">
        <v>16325.8</v>
      </c>
      <c r="G113" s="318" t="s">
        <v>3512</v>
      </c>
      <c r="H113" s="318"/>
      <c r="I113" s="318"/>
    </row>
    <row r="114" spans="2:9" ht="15.75" customHeight="1" x14ac:dyDescent="0.25">
      <c r="B114" s="323"/>
      <c r="C114" s="322"/>
      <c r="F114" s="327">
        <v>15423.38</v>
      </c>
      <c r="G114" s="318" t="s">
        <v>3511</v>
      </c>
      <c r="H114" s="318"/>
      <c r="I114" s="318"/>
    </row>
    <row r="115" spans="2:9" ht="13.5" customHeight="1" x14ac:dyDescent="0.25">
      <c r="B115" s="323"/>
      <c r="C115" s="322"/>
      <c r="F115" s="327">
        <v>2972.5</v>
      </c>
      <c r="G115" s="318" t="s">
        <v>3510</v>
      </c>
      <c r="H115" s="318"/>
      <c r="I115" s="318"/>
    </row>
    <row r="116" spans="2:9" ht="13.5" customHeight="1" x14ac:dyDescent="0.25">
      <c r="B116" s="323"/>
      <c r="C116" s="322"/>
      <c r="F116" s="327">
        <v>4570.12</v>
      </c>
      <c r="G116" s="318" t="s">
        <v>3509</v>
      </c>
      <c r="H116" s="318"/>
      <c r="I116" s="318"/>
    </row>
    <row r="117" spans="2:9" ht="13.5" customHeight="1" x14ac:dyDescent="0.25">
      <c r="B117" s="323"/>
      <c r="C117" s="322"/>
      <c r="F117" s="327">
        <v>1009.98</v>
      </c>
      <c r="G117" s="318" t="s">
        <v>3508</v>
      </c>
      <c r="H117" s="318"/>
      <c r="I117" s="318"/>
    </row>
    <row r="118" spans="2:9" ht="13.5" customHeight="1" x14ac:dyDescent="0.25">
      <c r="B118" s="323"/>
      <c r="C118" s="322"/>
      <c r="F118" s="327">
        <v>6741.91</v>
      </c>
      <c r="G118" s="318" t="s">
        <v>3507</v>
      </c>
      <c r="H118" s="318"/>
      <c r="I118" s="318"/>
    </row>
    <row r="119" spans="2:9" ht="13.5" customHeight="1" x14ac:dyDescent="0.25">
      <c r="B119" s="323"/>
      <c r="C119" s="322"/>
      <c r="F119" s="331">
        <v>2000</v>
      </c>
      <c r="G119" s="318" t="s">
        <v>3506</v>
      </c>
      <c r="H119" s="318"/>
      <c r="I119" s="318"/>
    </row>
    <row r="120" spans="2:9" ht="13.5" customHeight="1" x14ac:dyDescent="0.25">
      <c r="B120" s="323"/>
      <c r="C120" s="322"/>
      <c r="F120" s="327">
        <v>2000</v>
      </c>
      <c r="G120" s="318" t="s">
        <v>3505</v>
      </c>
      <c r="H120" s="318"/>
      <c r="I120" s="318"/>
    </row>
    <row r="121" spans="2:9" ht="13.5" customHeight="1" x14ac:dyDescent="0.25">
      <c r="B121" s="323"/>
      <c r="C121" s="322"/>
      <c r="F121" s="327">
        <v>720</v>
      </c>
      <c r="G121" s="318" t="s">
        <v>3504</v>
      </c>
      <c r="H121" s="318"/>
      <c r="I121" s="318"/>
    </row>
    <row r="122" spans="2:9" ht="13.5" customHeight="1" x14ac:dyDescent="0.25">
      <c r="B122" s="323"/>
      <c r="C122" s="322"/>
      <c r="F122" s="327">
        <v>22262.86</v>
      </c>
      <c r="G122" s="318" t="s">
        <v>3503</v>
      </c>
      <c r="H122" s="318"/>
      <c r="I122" s="318"/>
    </row>
    <row r="123" spans="2:9" ht="13.5" customHeight="1" x14ac:dyDescent="0.25">
      <c r="B123" s="323"/>
      <c r="C123" s="322"/>
      <c r="F123" s="327">
        <v>14083.57</v>
      </c>
      <c r="G123" s="318" t="s">
        <v>3502</v>
      </c>
      <c r="H123" s="318"/>
      <c r="I123" s="318"/>
    </row>
    <row r="124" spans="2:9" ht="13.5" customHeight="1" x14ac:dyDescent="0.25">
      <c r="B124" s="323"/>
      <c r="C124" s="322"/>
      <c r="F124" s="327">
        <v>16270.15</v>
      </c>
      <c r="G124" s="318" t="s">
        <v>3501</v>
      </c>
      <c r="H124" s="318"/>
      <c r="I124" s="318"/>
    </row>
    <row r="125" spans="2:9" ht="13.5" customHeight="1" x14ac:dyDescent="0.25">
      <c r="B125" s="323"/>
      <c r="C125" s="322"/>
      <c r="F125" s="327">
        <v>13879.16</v>
      </c>
      <c r="G125" s="318" t="s">
        <v>3500</v>
      </c>
      <c r="H125" s="318"/>
      <c r="I125" s="318"/>
    </row>
    <row r="126" spans="2:9" ht="13.5" customHeight="1" x14ac:dyDescent="0.25">
      <c r="B126" s="323"/>
      <c r="C126" s="322"/>
      <c r="F126" s="327">
        <v>5000</v>
      </c>
      <c r="G126" s="318" t="s">
        <v>3499</v>
      </c>
      <c r="H126" s="318"/>
      <c r="I126" s="318"/>
    </row>
    <row r="127" spans="2:9" ht="13.5" customHeight="1" x14ac:dyDescent="0.25">
      <c r="B127" s="323"/>
      <c r="C127" s="322"/>
      <c r="F127" s="327">
        <v>55604.04</v>
      </c>
      <c r="G127" s="318" t="s">
        <v>3498</v>
      </c>
      <c r="H127" s="318"/>
      <c r="I127" s="318"/>
    </row>
    <row r="128" spans="2:9" ht="13.5" customHeight="1" x14ac:dyDescent="0.25">
      <c r="B128" s="323"/>
      <c r="C128" s="322"/>
      <c r="F128" s="327">
        <v>53546.97</v>
      </c>
      <c r="G128" s="318" t="s">
        <v>3497</v>
      </c>
      <c r="H128" s="318"/>
      <c r="I128" s="318"/>
    </row>
    <row r="129" spans="2:9" ht="13.5" customHeight="1" x14ac:dyDescent="0.25">
      <c r="B129" s="323"/>
      <c r="C129" s="322"/>
      <c r="F129" s="327">
        <v>20337.009999999998</v>
      </c>
      <c r="G129" s="318" t="s">
        <v>3496</v>
      </c>
      <c r="H129" s="318"/>
      <c r="I129" s="318"/>
    </row>
    <row r="130" spans="2:9" ht="13.5" customHeight="1" x14ac:dyDescent="0.25">
      <c r="B130" s="323"/>
      <c r="C130" s="322"/>
      <c r="F130" s="331">
        <v>50000</v>
      </c>
      <c r="G130" s="318" t="s">
        <v>3495</v>
      </c>
      <c r="H130" s="318"/>
      <c r="I130" s="318"/>
    </row>
    <row r="131" spans="2:9" ht="13.5" customHeight="1" x14ac:dyDescent="0.25">
      <c r="B131" s="323"/>
      <c r="C131" s="322"/>
      <c r="F131" s="327">
        <v>5484.58</v>
      </c>
      <c r="G131" s="318" t="s">
        <v>3494</v>
      </c>
      <c r="H131" s="318"/>
      <c r="I131" s="318"/>
    </row>
    <row r="132" spans="2:9" ht="13.5" customHeight="1" x14ac:dyDescent="0.25">
      <c r="B132" s="323"/>
      <c r="C132" s="322"/>
      <c r="F132" s="327">
        <v>13081.9</v>
      </c>
      <c r="G132" s="318" t="s">
        <v>3493</v>
      </c>
      <c r="H132" s="318"/>
      <c r="I132" s="318"/>
    </row>
    <row r="133" spans="2:9" ht="13.5" customHeight="1" x14ac:dyDescent="0.25">
      <c r="B133" s="323"/>
      <c r="C133" s="322"/>
      <c r="F133" s="331"/>
      <c r="G133" s="318"/>
      <c r="H133" s="318"/>
      <c r="I133" s="318"/>
    </row>
    <row r="134" spans="2:9" ht="13.5" customHeight="1" x14ac:dyDescent="0.25">
      <c r="B134" s="323"/>
      <c r="C134" s="322"/>
      <c r="F134" s="331"/>
      <c r="G134" s="318"/>
      <c r="H134" s="318"/>
      <c r="I134" s="318"/>
    </row>
    <row r="135" spans="2:9" ht="13.5" customHeight="1" x14ac:dyDescent="0.25">
      <c r="B135" s="323"/>
      <c r="C135" s="322"/>
      <c r="F135" s="331"/>
      <c r="G135" s="318"/>
      <c r="H135" s="318"/>
      <c r="I135" s="318"/>
    </row>
    <row r="136" spans="2:9" ht="13.5" customHeight="1" x14ac:dyDescent="0.25">
      <c r="B136" s="323"/>
      <c r="C136" s="322"/>
      <c r="F136" s="327"/>
      <c r="G136" s="318"/>
      <c r="H136" s="318"/>
      <c r="I136" s="318"/>
    </row>
    <row r="137" spans="2:9" ht="13.5" customHeight="1" x14ac:dyDescent="0.25">
      <c r="B137" s="323"/>
      <c r="C137" s="322"/>
      <c r="F137" s="495"/>
      <c r="G137" s="332"/>
      <c r="H137" s="318"/>
      <c r="I137" s="318"/>
    </row>
    <row r="138" spans="2:9" ht="13.5" customHeight="1" x14ac:dyDescent="0.25">
      <c r="B138" s="323"/>
      <c r="C138" s="322"/>
      <c r="F138" s="327"/>
      <c r="G138" s="318"/>
      <c r="H138" s="318"/>
      <c r="I138" s="318"/>
    </row>
    <row r="139" spans="2:9" ht="13.5" customHeight="1" x14ac:dyDescent="0.25">
      <c r="B139" s="323"/>
      <c r="C139" s="322"/>
      <c r="F139" s="327"/>
      <c r="G139" s="318"/>
      <c r="H139" s="318"/>
      <c r="I139" s="318"/>
    </row>
    <row r="140" spans="2:9" ht="13.5" customHeight="1" x14ac:dyDescent="0.25">
      <c r="B140" s="323"/>
      <c r="C140" s="322"/>
      <c r="F140" s="334"/>
      <c r="G140" s="318"/>
      <c r="H140" s="318"/>
      <c r="I140" s="318"/>
    </row>
    <row r="141" spans="2:9" ht="13.5" customHeight="1" x14ac:dyDescent="0.25">
      <c r="B141" s="323"/>
      <c r="C141" s="322"/>
      <c r="F141" s="327"/>
      <c r="G141" s="318"/>
      <c r="H141" s="318"/>
      <c r="I141" s="318"/>
    </row>
    <row r="142" spans="2:9" ht="13.5" customHeight="1" x14ac:dyDescent="0.25">
      <c r="B142" s="323"/>
      <c r="C142" s="322"/>
      <c r="F142" s="327"/>
      <c r="G142" s="318"/>
      <c r="H142" s="318"/>
      <c r="I142" s="318"/>
    </row>
    <row r="143" spans="2:9" ht="13.5" customHeight="1" x14ac:dyDescent="0.25">
      <c r="B143" s="323"/>
      <c r="C143" s="322"/>
      <c r="F143" s="327"/>
      <c r="G143" s="318"/>
      <c r="H143" s="318"/>
      <c r="I143" s="318"/>
    </row>
    <row r="144" spans="2:9" ht="13.5" customHeight="1" x14ac:dyDescent="0.25">
      <c r="B144" s="323"/>
      <c r="C144" s="322"/>
      <c r="F144" s="327"/>
      <c r="G144" s="318"/>
      <c r="H144" s="318"/>
      <c r="I144" s="318"/>
    </row>
    <row r="145" spans="2:10" ht="13.5" customHeight="1" x14ac:dyDescent="0.25">
      <c r="B145" s="323"/>
      <c r="C145" s="322"/>
      <c r="F145" s="327"/>
      <c r="G145" s="318"/>
      <c r="H145" s="318"/>
      <c r="I145" s="318"/>
    </row>
    <row r="146" spans="2:10" ht="13.5" customHeight="1" x14ac:dyDescent="0.25">
      <c r="B146" s="323"/>
      <c r="C146" s="322"/>
      <c r="F146" s="327"/>
      <c r="G146" s="318"/>
      <c r="H146" s="318"/>
      <c r="I146" s="318"/>
    </row>
    <row r="147" spans="2:10" ht="13.5" customHeight="1" x14ac:dyDescent="0.25">
      <c r="B147" s="323"/>
      <c r="C147" s="322"/>
      <c r="F147" s="327"/>
      <c r="G147" s="318"/>
      <c r="H147" s="318"/>
      <c r="I147" s="318"/>
    </row>
    <row r="148" spans="2:10" ht="13.5" customHeight="1" x14ac:dyDescent="0.25">
      <c r="B148" s="323"/>
      <c r="C148" s="322"/>
      <c r="F148" s="327"/>
      <c r="G148" s="318"/>
      <c r="H148" s="318"/>
      <c r="I148" s="318"/>
    </row>
    <row r="149" spans="2:10" ht="13.5" customHeight="1" x14ac:dyDescent="0.25">
      <c r="B149" s="323"/>
      <c r="C149" s="322"/>
      <c r="F149" s="327"/>
      <c r="G149" s="318"/>
      <c r="H149" s="318"/>
      <c r="I149" s="318"/>
    </row>
    <row r="150" spans="2:10" ht="13.5" customHeight="1" x14ac:dyDescent="0.25">
      <c r="B150" s="323"/>
      <c r="C150" s="322"/>
      <c r="F150" s="327"/>
      <c r="G150" s="318"/>
      <c r="H150" s="318"/>
      <c r="I150" s="318"/>
    </row>
    <row r="151" spans="2:10" ht="13.5" customHeight="1" x14ac:dyDescent="0.25">
      <c r="B151" s="323"/>
      <c r="C151" s="322"/>
      <c r="F151" s="327"/>
      <c r="G151" s="332"/>
      <c r="H151" s="332"/>
      <c r="I151" s="332"/>
      <c r="J151" s="341"/>
    </row>
    <row r="152" spans="2:10" ht="13.5" customHeight="1" x14ac:dyDescent="0.25">
      <c r="B152" s="323"/>
      <c r="C152" s="322"/>
      <c r="F152" s="327"/>
      <c r="G152" s="318"/>
      <c r="H152" s="318"/>
      <c r="I152" s="318"/>
    </row>
    <row r="153" spans="2:10" ht="13.5" customHeight="1" x14ac:dyDescent="0.25">
      <c r="B153" s="323"/>
      <c r="C153" s="322"/>
      <c r="F153" s="327"/>
      <c r="G153" s="318"/>
      <c r="H153" s="318"/>
      <c r="I153" s="318"/>
    </row>
    <row r="154" spans="2:10" ht="13.5" customHeight="1" x14ac:dyDescent="0.25">
      <c r="B154" s="323"/>
      <c r="C154" s="322"/>
      <c r="F154" s="327"/>
      <c r="G154" s="318"/>
      <c r="H154" s="318"/>
      <c r="I154" s="318"/>
    </row>
    <row r="155" spans="2:10" ht="13.5" customHeight="1" x14ac:dyDescent="0.25">
      <c r="B155" s="323"/>
      <c r="C155" s="322"/>
      <c r="F155" s="327"/>
      <c r="G155" s="318"/>
      <c r="H155" s="318"/>
      <c r="I155" s="318"/>
    </row>
    <row r="156" spans="2:10" ht="13.5" customHeight="1" x14ac:dyDescent="0.25">
      <c r="B156" s="323"/>
      <c r="C156" s="322"/>
      <c r="F156" s="327"/>
      <c r="G156" s="318"/>
      <c r="H156" s="318"/>
      <c r="I156" s="318"/>
    </row>
    <row r="157" spans="2:10" ht="13.5" customHeight="1" x14ac:dyDescent="0.25">
      <c r="B157" s="323"/>
      <c r="C157" s="322"/>
      <c r="F157" s="327"/>
      <c r="G157" s="318"/>
      <c r="H157" s="318"/>
      <c r="I157" s="318"/>
    </row>
    <row r="158" spans="2:10" ht="13.5" customHeight="1" x14ac:dyDescent="0.25">
      <c r="B158" s="323"/>
      <c r="C158" s="322"/>
      <c r="F158" s="327"/>
      <c r="G158" s="318"/>
      <c r="H158" s="318"/>
      <c r="I158" s="318"/>
    </row>
    <row r="159" spans="2:10" ht="13.5" customHeight="1" x14ac:dyDescent="0.25">
      <c r="B159" s="323"/>
      <c r="C159" s="322"/>
      <c r="F159" s="327"/>
      <c r="G159" s="318"/>
      <c r="H159" s="318"/>
      <c r="I159" s="318"/>
    </row>
    <row r="160" spans="2:10" ht="13.5" customHeight="1" x14ac:dyDescent="0.25">
      <c r="B160" s="323"/>
      <c r="C160" s="322"/>
      <c r="F160" s="327"/>
      <c r="G160" s="318"/>
      <c r="H160" s="318"/>
      <c r="I160" s="318"/>
    </row>
    <row r="161" spans="2:9" ht="13.5" customHeight="1" x14ac:dyDescent="0.25">
      <c r="B161" s="323"/>
      <c r="C161" s="322"/>
      <c r="F161" s="327"/>
      <c r="G161" s="318"/>
      <c r="H161" s="318"/>
      <c r="I161" s="318"/>
    </row>
    <row r="162" spans="2:9" ht="13.5" customHeight="1" x14ac:dyDescent="0.25">
      <c r="B162" s="323"/>
      <c r="C162" s="322"/>
      <c r="F162" s="327"/>
      <c r="G162" s="318"/>
      <c r="H162" s="318"/>
      <c r="I162" s="318"/>
    </row>
    <row r="163" spans="2:9" ht="13.5" customHeight="1" x14ac:dyDescent="0.25">
      <c r="B163" s="323"/>
      <c r="C163" s="322"/>
      <c r="F163" s="327"/>
      <c r="G163" s="318"/>
      <c r="H163" s="318"/>
      <c r="I163" s="318"/>
    </row>
    <row r="164" spans="2:9" ht="13.5" customHeight="1" x14ac:dyDescent="0.25">
      <c r="B164" s="323"/>
      <c r="C164" s="322"/>
      <c r="F164" s="327"/>
      <c r="G164" s="318"/>
      <c r="H164" s="318"/>
      <c r="I164" s="318"/>
    </row>
    <row r="165" spans="2:9" ht="13.5" customHeight="1" x14ac:dyDescent="0.25">
      <c r="B165" s="323"/>
      <c r="C165" s="322"/>
      <c r="F165" s="327"/>
      <c r="G165" s="318"/>
      <c r="H165" s="318"/>
      <c r="I165" s="318"/>
    </row>
    <row r="166" spans="2:9" ht="13.5" customHeight="1" x14ac:dyDescent="0.25">
      <c r="B166" s="323"/>
      <c r="C166" s="322"/>
      <c r="F166" s="327"/>
      <c r="G166" s="318"/>
      <c r="H166" s="318"/>
      <c r="I166" s="318"/>
    </row>
    <row r="167" spans="2:9" ht="13.5" customHeight="1" x14ac:dyDescent="0.25">
      <c r="B167" s="323"/>
      <c r="C167" s="322"/>
      <c r="F167" s="327"/>
      <c r="G167" s="318"/>
      <c r="H167" s="318"/>
      <c r="I167" s="318"/>
    </row>
    <row r="168" spans="2:9" ht="13.5" customHeight="1" x14ac:dyDescent="0.25">
      <c r="B168" s="323"/>
      <c r="C168" s="322"/>
      <c r="F168" s="327"/>
      <c r="G168" s="318"/>
      <c r="H168" s="318"/>
      <c r="I168" s="318"/>
    </row>
    <row r="169" spans="2:9" ht="13.5" customHeight="1" x14ac:dyDescent="0.25">
      <c r="B169" s="323"/>
      <c r="C169" s="322"/>
      <c r="F169" s="327"/>
      <c r="G169" s="318"/>
      <c r="H169" s="318"/>
      <c r="I169" s="318"/>
    </row>
    <row r="170" spans="2:9" ht="13.5" customHeight="1" x14ac:dyDescent="0.25">
      <c r="B170" s="323"/>
      <c r="C170" s="322"/>
      <c r="F170" s="327"/>
      <c r="G170" s="318"/>
      <c r="H170" s="318"/>
      <c r="I170" s="318"/>
    </row>
    <row r="171" spans="2:9" ht="13.5" customHeight="1" x14ac:dyDescent="0.25">
      <c r="B171" s="323"/>
      <c r="C171" s="322"/>
      <c r="F171" s="327"/>
      <c r="G171" s="318"/>
      <c r="H171" s="318"/>
      <c r="I171" s="318"/>
    </row>
    <row r="172" spans="2:9" ht="13.5" customHeight="1" x14ac:dyDescent="0.25">
      <c r="B172" s="323"/>
      <c r="C172" s="322"/>
      <c r="F172" s="327"/>
      <c r="G172" s="318"/>
      <c r="H172" s="318"/>
      <c r="I172" s="318"/>
    </row>
    <row r="173" spans="2:9" ht="13.5" customHeight="1" x14ac:dyDescent="0.25">
      <c r="B173" s="323"/>
      <c r="C173" s="322"/>
      <c r="F173" s="327"/>
      <c r="G173" s="318"/>
      <c r="H173" s="318"/>
      <c r="I173" s="318"/>
    </row>
    <row r="174" spans="2:9" ht="13.5" customHeight="1" x14ac:dyDescent="0.25">
      <c r="B174" s="323"/>
      <c r="C174" s="322"/>
      <c r="F174" s="327"/>
      <c r="G174" s="318"/>
      <c r="H174" s="318"/>
      <c r="I174" s="318"/>
    </row>
    <row r="175" spans="2:9" ht="13.5" customHeight="1" x14ac:dyDescent="0.25">
      <c r="B175" s="323"/>
      <c r="C175" s="322"/>
      <c r="F175" s="327"/>
      <c r="G175" s="318"/>
      <c r="H175" s="318"/>
      <c r="I175" s="318"/>
    </row>
    <row r="176" spans="2:9" ht="13.5" customHeight="1" x14ac:dyDescent="0.25">
      <c r="B176" s="323"/>
      <c r="C176" s="322"/>
      <c r="F176" s="327"/>
      <c r="G176" s="318"/>
      <c r="H176" s="318"/>
      <c r="I176" s="318"/>
    </row>
    <row r="177" spans="2:9" ht="13.5" customHeight="1" x14ac:dyDescent="0.25">
      <c r="B177" s="323"/>
      <c r="C177" s="322"/>
      <c r="F177" s="327"/>
      <c r="G177" s="318"/>
      <c r="H177" s="318"/>
      <c r="I177" s="318"/>
    </row>
    <row r="178" spans="2:9" ht="13.5" customHeight="1" x14ac:dyDescent="0.25">
      <c r="B178" s="323"/>
      <c r="C178" s="322"/>
      <c r="F178" s="327"/>
      <c r="G178" s="318"/>
      <c r="H178" s="318"/>
      <c r="I178" s="318"/>
    </row>
    <row r="179" spans="2:9" ht="13.5" customHeight="1" x14ac:dyDescent="0.25">
      <c r="B179" s="323"/>
      <c r="C179" s="322"/>
      <c r="F179" s="327"/>
      <c r="G179" s="318"/>
      <c r="H179" s="318"/>
      <c r="I179" s="318"/>
    </row>
    <row r="180" spans="2:9" ht="13.5" customHeight="1" x14ac:dyDescent="0.25">
      <c r="B180" s="323"/>
      <c r="C180" s="322"/>
      <c r="F180" s="327"/>
      <c r="G180" s="318"/>
      <c r="H180" s="318"/>
      <c r="I180" s="318"/>
    </row>
    <row r="181" spans="2:9" ht="13.5" customHeight="1" x14ac:dyDescent="0.25">
      <c r="B181" s="323"/>
      <c r="C181" s="322"/>
      <c r="F181" s="327"/>
      <c r="G181" s="318"/>
      <c r="H181" s="318"/>
      <c r="I181" s="318"/>
    </row>
    <row r="182" spans="2:9" ht="13.5" customHeight="1" x14ac:dyDescent="0.25">
      <c r="B182" s="323"/>
      <c r="C182" s="322"/>
      <c r="F182" s="327"/>
      <c r="G182" s="318"/>
      <c r="H182" s="318"/>
      <c r="I182" s="318"/>
    </row>
    <row r="183" spans="2:9" ht="13.5" customHeight="1" x14ac:dyDescent="0.25">
      <c r="B183" s="323"/>
      <c r="C183" s="322"/>
      <c r="F183" s="327"/>
      <c r="G183" s="318"/>
      <c r="H183" s="318"/>
      <c r="I183" s="318"/>
    </row>
    <row r="184" spans="2:9" ht="15.75" customHeight="1" x14ac:dyDescent="0.25">
      <c r="B184" s="323"/>
      <c r="C184" s="322"/>
      <c r="F184" s="327"/>
      <c r="G184" s="318"/>
      <c r="H184" s="318"/>
      <c r="I184" s="318"/>
    </row>
    <row r="185" spans="2:9" ht="15.75" customHeight="1" x14ac:dyDescent="0.25">
      <c r="B185" s="323"/>
      <c r="C185" s="322"/>
      <c r="F185" s="327"/>
      <c r="G185" s="318"/>
      <c r="H185" s="318"/>
      <c r="I185" s="318"/>
    </row>
    <row r="186" spans="2:9" ht="15.75" customHeight="1" x14ac:dyDescent="0.25">
      <c r="B186" s="323"/>
      <c r="C186" s="322"/>
      <c r="F186" s="327"/>
      <c r="G186" s="318"/>
      <c r="H186" s="318"/>
      <c r="I186" s="318"/>
    </row>
    <row r="187" spans="2:9" ht="15.75" customHeight="1" x14ac:dyDescent="0.25">
      <c r="B187" s="323"/>
      <c r="C187" s="322"/>
      <c r="F187" s="327"/>
      <c r="G187" s="318"/>
      <c r="H187" s="318"/>
      <c r="I187" s="318"/>
    </row>
    <row r="188" spans="2:9" ht="15.75" customHeight="1" x14ac:dyDescent="0.25">
      <c r="B188" s="323"/>
      <c r="C188" s="322"/>
      <c r="F188" s="327"/>
      <c r="G188" s="318"/>
      <c r="H188" s="318"/>
      <c r="I188" s="318"/>
    </row>
    <row r="189" spans="2:9" ht="15.75" customHeight="1" x14ac:dyDescent="0.25">
      <c r="B189" s="323"/>
      <c r="C189" s="322"/>
      <c r="F189" s="327"/>
      <c r="G189" s="318"/>
      <c r="H189" s="318"/>
      <c r="I189" s="318"/>
    </row>
    <row r="190" spans="2:9" ht="15.75" customHeight="1" x14ac:dyDescent="0.25">
      <c r="B190" s="323"/>
      <c r="C190" s="322"/>
      <c r="F190" s="327"/>
      <c r="G190" s="318"/>
      <c r="H190" s="318"/>
      <c r="I190" s="318"/>
    </row>
    <row r="191" spans="2:9" ht="15.75" customHeight="1" x14ac:dyDescent="0.25">
      <c r="B191" s="323"/>
      <c r="C191" s="322"/>
      <c r="F191" s="327"/>
      <c r="G191" s="318"/>
      <c r="H191" s="318"/>
      <c r="I191" s="318"/>
    </row>
    <row r="192" spans="2:9" ht="15.75" customHeight="1" x14ac:dyDescent="0.25">
      <c r="B192" s="323"/>
      <c r="C192" s="322"/>
      <c r="F192" s="327"/>
      <c r="G192" s="318"/>
      <c r="H192" s="318"/>
      <c r="I192" s="318"/>
    </row>
    <row r="193" spans="2:9" ht="15.75" customHeight="1" x14ac:dyDescent="0.25">
      <c r="B193" s="323"/>
      <c r="C193" s="322"/>
      <c r="F193" s="327"/>
      <c r="G193" s="318"/>
      <c r="H193" s="318"/>
      <c r="I193" s="318"/>
    </row>
    <row r="194" spans="2:9" ht="15.75" customHeight="1" x14ac:dyDescent="0.25">
      <c r="B194" s="323"/>
      <c r="C194" s="322"/>
      <c r="F194" s="327"/>
      <c r="G194" s="318"/>
      <c r="H194" s="318"/>
      <c r="I194" s="318"/>
    </row>
    <row r="195" spans="2:9" ht="15.75" customHeight="1" x14ac:dyDescent="0.25">
      <c r="B195" s="323"/>
      <c r="C195" s="322"/>
      <c r="F195" s="327"/>
      <c r="G195" s="318"/>
      <c r="H195" s="318"/>
      <c r="I195" s="318"/>
    </row>
    <row r="196" spans="2:9" ht="15.75" customHeight="1" x14ac:dyDescent="0.25">
      <c r="B196" s="323"/>
      <c r="C196" s="322"/>
      <c r="F196" s="327"/>
      <c r="G196" s="318"/>
      <c r="H196" s="318"/>
      <c r="I196" s="318"/>
    </row>
    <row r="197" spans="2:9" ht="15.75" customHeight="1" x14ac:dyDescent="0.25">
      <c r="B197" s="323"/>
      <c r="C197" s="322"/>
      <c r="F197" s="327"/>
      <c r="G197" s="318"/>
      <c r="H197" s="318"/>
      <c r="I197" s="318"/>
    </row>
    <row r="198" spans="2:9" ht="15.75" customHeight="1" x14ac:dyDescent="0.25">
      <c r="B198" s="323"/>
      <c r="C198" s="322"/>
      <c r="F198" s="327"/>
      <c r="G198" s="318"/>
      <c r="H198" s="318"/>
      <c r="I198" s="318"/>
    </row>
    <row r="199" spans="2:9" ht="15.75" customHeight="1" x14ac:dyDescent="0.25">
      <c r="B199" s="323"/>
      <c r="C199" s="322"/>
      <c r="F199" s="327"/>
      <c r="G199" s="318"/>
      <c r="H199" s="318"/>
      <c r="I199" s="318"/>
    </row>
    <row r="200" spans="2:9" ht="15.75" customHeight="1" x14ac:dyDescent="0.25">
      <c r="B200" s="323"/>
      <c r="C200" s="322"/>
      <c r="F200" s="327"/>
      <c r="G200" s="318"/>
      <c r="H200" s="318"/>
      <c r="I200" s="318"/>
    </row>
    <row r="201" spans="2:9" ht="15.75" customHeight="1" x14ac:dyDescent="0.25">
      <c r="B201" s="323"/>
      <c r="C201" s="322"/>
      <c r="F201" s="327"/>
      <c r="G201" s="318"/>
      <c r="H201" s="318"/>
      <c r="I201" s="318"/>
    </row>
    <row r="202" spans="2:9" ht="15.75" customHeight="1" x14ac:dyDescent="0.25">
      <c r="B202" s="323"/>
      <c r="C202" s="322"/>
      <c r="F202" s="327"/>
      <c r="G202" s="318"/>
      <c r="H202" s="318"/>
      <c r="I202" s="318"/>
    </row>
    <row r="203" spans="2:9" ht="15.75" customHeight="1" x14ac:dyDescent="0.25">
      <c r="B203" s="323"/>
      <c r="C203" s="322"/>
      <c r="F203" s="327"/>
      <c r="G203" s="318"/>
      <c r="H203" s="318"/>
      <c r="I203" s="318"/>
    </row>
    <row r="204" spans="2:9" ht="15.75" customHeight="1" x14ac:dyDescent="0.25">
      <c r="B204" s="323"/>
      <c r="C204" s="322"/>
      <c r="F204" s="327"/>
      <c r="G204" s="318"/>
      <c r="H204" s="318"/>
      <c r="I204" s="318"/>
    </row>
    <row r="205" spans="2:9" ht="15.75" customHeight="1" x14ac:dyDescent="0.25">
      <c r="B205" s="323"/>
      <c r="C205" s="322"/>
      <c r="F205" s="327"/>
      <c r="G205" s="318"/>
      <c r="H205" s="318"/>
      <c r="I205" s="318"/>
    </row>
    <row r="206" spans="2:9" ht="15.75" customHeight="1" x14ac:dyDescent="0.25">
      <c r="B206" s="323"/>
      <c r="C206" s="322"/>
      <c r="F206" s="327"/>
      <c r="G206" s="318"/>
      <c r="H206" s="318"/>
      <c r="I206" s="318"/>
    </row>
    <row r="207" spans="2:9" ht="15.75" customHeight="1" x14ac:dyDescent="0.25">
      <c r="B207" s="323"/>
      <c r="C207" s="322"/>
      <c r="F207" s="327"/>
      <c r="G207" s="318"/>
      <c r="H207" s="318"/>
      <c r="I207" s="318"/>
    </row>
    <row r="208" spans="2:9" ht="15.75" customHeight="1" x14ac:dyDescent="0.25">
      <c r="B208" s="323"/>
      <c r="C208" s="322"/>
      <c r="F208" s="327"/>
      <c r="G208" s="318"/>
      <c r="H208" s="318"/>
      <c r="I208" s="318"/>
    </row>
    <row r="209" spans="2:9" ht="11.25" customHeight="1" x14ac:dyDescent="0.25">
      <c r="B209" s="323"/>
      <c r="C209" s="322"/>
      <c r="F209" s="327"/>
      <c r="G209" s="318"/>
      <c r="H209" s="318"/>
      <c r="I209" s="318"/>
    </row>
    <row r="210" spans="2:9" ht="15.75" customHeight="1" x14ac:dyDescent="0.25">
      <c r="B210" s="323"/>
      <c r="C210" s="322"/>
      <c r="F210" s="327"/>
      <c r="G210" s="318"/>
      <c r="H210" s="318"/>
      <c r="I210" s="318"/>
    </row>
    <row r="211" spans="2:9" ht="15.75" customHeight="1" x14ac:dyDescent="0.25">
      <c r="B211" s="323"/>
      <c r="C211" s="322"/>
      <c r="F211" s="327"/>
      <c r="G211" s="318"/>
      <c r="H211" s="318"/>
      <c r="I211" s="318"/>
    </row>
    <row r="212" spans="2:9" ht="15.75" customHeight="1" x14ac:dyDescent="0.25">
      <c r="B212" s="323"/>
      <c r="C212" s="322"/>
      <c r="F212" s="327"/>
      <c r="G212" s="318"/>
      <c r="H212" s="318"/>
      <c r="I212" s="318"/>
    </row>
    <row r="213" spans="2:9" ht="15.75" customHeight="1" x14ac:dyDescent="0.25">
      <c r="B213" s="323"/>
      <c r="C213" s="322"/>
      <c r="F213" s="327"/>
      <c r="G213" s="318"/>
      <c r="H213" s="318"/>
      <c r="I213" s="318"/>
    </row>
    <row r="214" spans="2:9" ht="15.75" customHeight="1" x14ac:dyDescent="0.25">
      <c r="B214" s="323"/>
      <c r="C214" s="322"/>
      <c r="F214" s="327"/>
      <c r="G214" s="318"/>
      <c r="H214" s="318"/>
      <c r="I214" s="318"/>
    </row>
    <row r="215" spans="2:9" ht="15.75" customHeight="1" x14ac:dyDescent="0.25">
      <c r="B215" s="323"/>
      <c r="C215" s="322"/>
      <c r="F215" s="327"/>
      <c r="G215" s="318"/>
      <c r="H215" s="318"/>
      <c r="I215" s="318"/>
    </row>
    <row r="216" spans="2:9" ht="15.75" customHeight="1" x14ac:dyDescent="0.25">
      <c r="B216" s="323"/>
      <c r="C216" s="322"/>
      <c r="F216" s="327"/>
      <c r="G216" s="318"/>
      <c r="H216" s="318"/>
      <c r="I216" s="318"/>
    </row>
    <row r="217" spans="2:9" ht="15.75" customHeight="1" x14ac:dyDescent="0.25">
      <c r="B217" s="323"/>
      <c r="C217" s="322"/>
      <c r="F217" s="327"/>
      <c r="G217" s="318"/>
      <c r="H217" s="318"/>
      <c r="I217" s="318"/>
    </row>
    <row r="218" spans="2:9" ht="15.75" customHeight="1" x14ac:dyDescent="0.25">
      <c r="B218" s="323"/>
      <c r="C218" s="322"/>
      <c r="F218" s="327"/>
      <c r="G218" s="318"/>
      <c r="H218" s="318"/>
      <c r="I218" s="318"/>
    </row>
    <row r="219" spans="2:9" ht="15.75" customHeight="1" x14ac:dyDescent="0.25">
      <c r="B219" s="323"/>
      <c r="C219" s="322"/>
      <c r="F219" s="327"/>
      <c r="G219" s="318"/>
      <c r="H219" s="318"/>
      <c r="I219" s="318"/>
    </row>
    <row r="220" spans="2:9" ht="15.75" customHeight="1" x14ac:dyDescent="0.25">
      <c r="B220" s="323"/>
      <c r="C220" s="322"/>
      <c r="F220" s="327"/>
      <c r="G220" s="318"/>
      <c r="H220" s="318"/>
      <c r="I220" s="318"/>
    </row>
    <row r="221" spans="2:9" ht="15.75" customHeight="1" x14ac:dyDescent="0.25">
      <c r="B221" s="323"/>
      <c r="C221" s="322"/>
      <c r="F221" s="327"/>
      <c r="G221" s="318"/>
      <c r="H221" s="318"/>
      <c r="I221" s="318"/>
    </row>
    <row r="222" spans="2:9" ht="15.75" customHeight="1" x14ac:dyDescent="0.25">
      <c r="B222" s="323"/>
      <c r="C222" s="322"/>
      <c r="F222" s="327"/>
      <c r="G222" s="318"/>
      <c r="H222" s="318"/>
      <c r="I222" s="318"/>
    </row>
    <row r="223" spans="2:9" ht="15.75" customHeight="1" x14ac:dyDescent="0.25">
      <c r="B223" s="323"/>
      <c r="C223" s="322"/>
      <c r="F223" s="327"/>
      <c r="G223" s="318"/>
      <c r="H223" s="318"/>
      <c r="I223" s="318"/>
    </row>
    <row r="224" spans="2:9" ht="15.75" customHeight="1" x14ac:dyDescent="0.25">
      <c r="B224" s="323"/>
      <c r="C224" s="322"/>
      <c r="F224" s="327"/>
      <c r="G224" s="318"/>
      <c r="H224" s="318"/>
      <c r="I224" s="318"/>
    </row>
    <row r="225" spans="2:9" ht="15.75" customHeight="1" x14ac:dyDescent="0.25">
      <c r="B225" s="323"/>
      <c r="C225" s="322"/>
      <c r="F225" s="327"/>
      <c r="G225" s="318"/>
      <c r="H225" s="318"/>
      <c r="I225" s="318"/>
    </row>
    <row r="226" spans="2:9" ht="15.75" customHeight="1" x14ac:dyDescent="0.25">
      <c r="B226" s="323"/>
      <c r="C226" s="322"/>
      <c r="F226" s="327"/>
      <c r="G226" s="318"/>
      <c r="H226" s="318"/>
      <c r="I226" s="318"/>
    </row>
    <row r="227" spans="2:9" ht="15.75" customHeight="1" x14ac:dyDescent="0.25">
      <c r="B227" s="323"/>
      <c r="C227" s="322"/>
      <c r="F227" s="327"/>
      <c r="G227" s="318"/>
      <c r="H227" s="318"/>
      <c r="I227" s="318"/>
    </row>
    <row r="228" spans="2:9" ht="15.75" customHeight="1" x14ac:dyDescent="0.25">
      <c r="B228" s="323"/>
      <c r="C228" s="322"/>
      <c r="F228" s="327"/>
      <c r="G228" s="318"/>
      <c r="H228" s="318"/>
      <c r="I228" s="318"/>
    </row>
    <row r="229" spans="2:9" ht="15.75" customHeight="1" x14ac:dyDescent="0.25">
      <c r="B229" s="323"/>
      <c r="C229" s="322"/>
      <c r="F229" s="327"/>
      <c r="G229" s="318"/>
      <c r="H229" s="318"/>
      <c r="I229" s="318"/>
    </row>
    <row r="230" spans="2:9" ht="15.75" customHeight="1" x14ac:dyDescent="0.25">
      <c r="B230" s="323"/>
      <c r="C230" s="322"/>
      <c r="F230" s="327"/>
      <c r="G230" s="318"/>
      <c r="H230" s="318"/>
      <c r="I230" s="318"/>
    </row>
    <row r="231" spans="2:9" ht="15.75" customHeight="1" x14ac:dyDescent="0.25">
      <c r="B231" s="323"/>
      <c r="C231" s="322"/>
      <c r="F231" s="327"/>
      <c r="G231" s="318"/>
      <c r="H231" s="318"/>
      <c r="I231" s="318"/>
    </row>
    <row r="232" spans="2:9" ht="15.75" customHeight="1" x14ac:dyDescent="0.25">
      <c r="B232" s="323"/>
      <c r="C232" s="322"/>
      <c r="F232" s="327"/>
      <c r="G232" s="318"/>
      <c r="H232" s="318"/>
      <c r="I232" s="318"/>
    </row>
    <row r="233" spans="2:9" ht="15.75" customHeight="1" x14ac:dyDescent="0.25">
      <c r="B233" s="323"/>
      <c r="C233" s="322"/>
      <c r="F233" s="327"/>
      <c r="G233" s="318"/>
      <c r="H233" s="318"/>
      <c r="I233" s="318"/>
    </row>
    <row r="234" spans="2:9" ht="15.75" customHeight="1" x14ac:dyDescent="0.25">
      <c r="B234" s="323"/>
      <c r="C234" s="322"/>
      <c r="F234" s="327"/>
      <c r="G234" s="318"/>
      <c r="H234" s="318"/>
      <c r="I234" s="318"/>
    </row>
    <row r="235" spans="2:9" ht="15.75" customHeight="1" x14ac:dyDescent="0.25">
      <c r="B235" s="323"/>
      <c r="C235" s="322"/>
      <c r="F235" s="327"/>
      <c r="G235" s="318"/>
      <c r="H235" s="318"/>
      <c r="I235" s="318"/>
    </row>
    <row r="236" spans="2:9" ht="15.75" customHeight="1" x14ac:dyDescent="0.25">
      <c r="B236" s="323"/>
      <c r="C236" s="322"/>
      <c r="F236" s="327"/>
      <c r="G236" s="318"/>
      <c r="H236" s="318"/>
      <c r="I236" s="318"/>
    </row>
    <row r="237" spans="2:9" ht="15.75" customHeight="1" x14ac:dyDescent="0.25">
      <c r="B237" s="323"/>
      <c r="C237" s="322"/>
      <c r="F237" s="327"/>
      <c r="G237" s="318"/>
      <c r="H237" s="318"/>
      <c r="I237" s="318"/>
    </row>
    <row r="238" spans="2:9" ht="15.75" customHeight="1" x14ac:dyDescent="0.25">
      <c r="B238" s="323"/>
      <c r="C238" s="322"/>
      <c r="F238" s="327"/>
      <c r="G238" s="318"/>
      <c r="H238" s="318"/>
      <c r="I238" s="318"/>
    </row>
    <row r="239" spans="2:9" ht="15.75" customHeight="1" x14ac:dyDescent="0.25">
      <c r="B239" s="323"/>
      <c r="C239" s="322"/>
      <c r="F239" s="327"/>
      <c r="G239" s="318"/>
      <c r="H239" s="318"/>
      <c r="I239" s="318"/>
    </row>
    <row r="240" spans="2:9" ht="15.75" customHeight="1" x14ac:dyDescent="0.25">
      <c r="B240" s="323"/>
      <c r="C240" s="322"/>
      <c r="F240" s="327"/>
      <c r="G240" s="318"/>
      <c r="H240" s="318"/>
      <c r="I240" s="318"/>
    </row>
    <row r="241" spans="2:9" ht="15.75" customHeight="1" x14ac:dyDescent="0.25">
      <c r="B241" s="323"/>
      <c r="C241" s="322"/>
      <c r="F241" s="327"/>
      <c r="G241" s="318"/>
      <c r="H241" s="318"/>
      <c r="I241" s="318"/>
    </row>
    <row r="242" spans="2:9" ht="15.75" customHeight="1" x14ac:dyDescent="0.25">
      <c r="B242" s="323"/>
      <c r="C242" s="322"/>
      <c r="F242" s="327"/>
      <c r="G242" s="329"/>
      <c r="H242" s="328"/>
      <c r="I242" s="318"/>
    </row>
    <row r="243" spans="2:9" ht="15.75" customHeight="1" x14ac:dyDescent="0.2">
      <c r="B243" s="323"/>
      <c r="C243" s="322"/>
      <c r="G243" s="318"/>
      <c r="H243" s="318"/>
      <c r="I243" s="318"/>
    </row>
    <row r="244" spans="2:9" ht="15.75" customHeight="1" x14ac:dyDescent="0.25">
      <c r="B244" s="323"/>
      <c r="C244" s="322"/>
      <c r="F244" s="327"/>
      <c r="G244" s="318"/>
      <c r="H244" s="318"/>
      <c r="I244" s="318"/>
    </row>
    <row r="245" spans="2:9" ht="15.75" customHeight="1" x14ac:dyDescent="0.25">
      <c r="B245" s="323"/>
      <c r="C245" s="322"/>
      <c r="F245" s="327"/>
      <c r="G245" s="318"/>
      <c r="H245" s="318"/>
      <c r="I245" s="318"/>
    </row>
    <row r="246" spans="2:9" ht="15.75" customHeight="1" x14ac:dyDescent="0.25">
      <c r="B246" s="323"/>
      <c r="C246" s="322"/>
      <c r="F246" s="327"/>
      <c r="G246" s="318"/>
      <c r="H246" s="318"/>
      <c r="I246" s="318"/>
    </row>
    <row r="247" spans="2:9" ht="15.75" customHeight="1" x14ac:dyDescent="0.25">
      <c r="B247" s="323"/>
      <c r="C247" s="322"/>
      <c r="F247" s="327"/>
      <c r="G247" s="318"/>
      <c r="H247" s="318"/>
      <c r="I247" s="318"/>
    </row>
    <row r="248" spans="2:9" ht="15.75" customHeight="1" x14ac:dyDescent="0.25">
      <c r="B248" s="323"/>
      <c r="C248" s="322"/>
      <c r="F248" s="327"/>
      <c r="G248" s="318"/>
      <c r="H248" s="318"/>
      <c r="I248" s="318"/>
    </row>
    <row r="249" spans="2:9" ht="15.75" customHeight="1" x14ac:dyDescent="0.25">
      <c r="B249" s="323"/>
      <c r="C249" s="322"/>
      <c r="F249" s="327"/>
      <c r="G249" s="318"/>
      <c r="H249" s="318"/>
      <c r="I249" s="318"/>
    </row>
    <row r="250" spans="2:9" ht="15.75" customHeight="1" x14ac:dyDescent="0.25">
      <c r="B250" s="323"/>
      <c r="C250" s="322"/>
      <c r="F250" s="327"/>
      <c r="G250" s="318"/>
      <c r="H250" s="318"/>
      <c r="I250" s="318"/>
    </row>
    <row r="251" spans="2:9" ht="15.75" customHeight="1" x14ac:dyDescent="0.25">
      <c r="B251" s="323"/>
      <c r="C251" s="322"/>
      <c r="F251" s="327"/>
      <c r="G251" s="318"/>
      <c r="H251" s="318"/>
      <c r="I251" s="318"/>
    </row>
    <row r="252" spans="2:9" ht="15.75" customHeight="1" x14ac:dyDescent="0.25">
      <c r="B252" s="323"/>
      <c r="C252" s="322"/>
      <c r="F252" s="327"/>
      <c r="G252" s="318"/>
      <c r="H252" s="318"/>
      <c r="I252" s="318"/>
    </row>
    <row r="253" spans="2:9" ht="15.75" customHeight="1" x14ac:dyDescent="0.25">
      <c r="B253" s="323"/>
      <c r="C253" s="322"/>
      <c r="F253" s="327"/>
      <c r="G253" s="318"/>
      <c r="H253" s="318"/>
      <c r="I253" s="318"/>
    </row>
    <row r="254" spans="2:9" ht="15.75" customHeight="1" x14ac:dyDescent="0.25">
      <c r="B254" s="323"/>
      <c r="C254" s="322"/>
      <c r="F254" s="327"/>
      <c r="G254" s="318"/>
      <c r="H254" s="318"/>
      <c r="I254" s="318"/>
    </row>
    <row r="255" spans="2:9" ht="15.75" customHeight="1" x14ac:dyDescent="0.25">
      <c r="B255" s="323"/>
      <c r="C255" s="322"/>
      <c r="F255" s="327"/>
      <c r="G255" s="318"/>
      <c r="H255" s="318"/>
      <c r="I255" s="318"/>
    </row>
    <row r="256" spans="2:9" ht="15.75" customHeight="1" x14ac:dyDescent="0.25">
      <c r="B256" s="323"/>
      <c r="C256" s="322"/>
      <c r="F256" s="327"/>
      <c r="G256" s="318"/>
      <c r="H256" s="318"/>
      <c r="I256" s="318"/>
    </row>
    <row r="257" spans="2:9" ht="15.75" customHeight="1" x14ac:dyDescent="0.25">
      <c r="B257" s="323"/>
      <c r="C257" s="322"/>
      <c r="F257" s="327"/>
      <c r="G257" s="318"/>
      <c r="H257" s="318"/>
      <c r="I257" s="318"/>
    </row>
    <row r="258" spans="2:9" ht="15.75" customHeight="1" x14ac:dyDescent="0.25">
      <c r="B258" s="323"/>
      <c r="C258" s="322"/>
      <c r="F258" s="327"/>
      <c r="G258" s="318"/>
      <c r="H258" s="318"/>
      <c r="I258" s="318"/>
    </row>
    <row r="259" spans="2:9" ht="15.75" customHeight="1" x14ac:dyDescent="0.25">
      <c r="B259" s="323"/>
      <c r="C259" s="322"/>
      <c r="F259" s="327"/>
      <c r="G259" s="318"/>
      <c r="H259" s="318"/>
      <c r="I259" s="318"/>
    </row>
    <row r="260" spans="2:9" ht="15.75" customHeight="1" x14ac:dyDescent="0.25">
      <c r="B260" s="323"/>
      <c r="C260" s="322"/>
      <c r="F260" s="327"/>
      <c r="G260" s="318"/>
      <c r="H260" s="318"/>
      <c r="I260" s="318"/>
    </row>
    <row r="261" spans="2:9" ht="15.75" customHeight="1" x14ac:dyDescent="0.25">
      <c r="B261" s="323"/>
      <c r="C261" s="322"/>
      <c r="F261" s="327"/>
      <c r="G261" s="318"/>
      <c r="H261" s="318"/>
      <c r="I261" s="318"/>
    </row>
    <row r="262" spans="2:9" ht="15.75" customHeight="1" x14ac:dyDescent="0.25">
      <c r="B262" s="323"/>
      <c r="C262" s="322"/>
      <c r="F262" s="327"/>
      <c r="G262" s="318"/>
      <c r="H262" s="318"/>
      <c r="I262" s="318"/>
    </row>
    <row r="263" spans="2:9" ht="15.75" customHeight="1" x14ac:dyDescent="0.25">
      <c r="B263" s="323"/>
      <c r="C263" s="322"/>
      <c r="F263" s="327"/>
      <c r="G263" s="318"/>
      <c r="H263" s="318"/>
      <c r="I263" s="318"/>
    </row>
    <row r="264" spans="2:9" ht="15.75" customHeight="1" x14ac:dyDescent="0.25">
      <c r="B264" s="323"/>
      <c r="C264" s="322"/>
      <c r="F264" s="327"/>
      <c r="G264" s="318"/>
      <c r="H264" s="318"/>
      <c r="I264" s="318"/>
    </row>
    <row r="265" spans="2:9" ht="15.75" customHeight="1" x14ac:dyDescent="0.25">
      <c r="B265" s="323"/>
      <c r="C265" s="322"/>
      <c r="F265" s="327"/>
      <c r="G265" s="319"/>
      <c r="H265" s="318"/>
      <c r="I265" s="318"/>
    </row>
    <row r="266" spans="2:9" ht="15.75" customHeight="1" thickBot="1" x14ac:dyDescent="0.25">
      <c r="B266" s="323"/>
      <c r="C266" s="322"/>
      <c r="E266" s="326">
        <f>SUM(E9:E245)</f>
        <v>4266935.08</v>
      </c>
      <c r="F266" s="325">
        <f>SUM(F8:F253)</f>
        <v>4305455.6599999992</v>
      </c>
      <c r="G266" s="319"/>
      <c r="H266" s="318"/>
      <c r="I266" s="318"/>
    </row>
    <row r="267" spans="2:9" ht="15.75" customHeight="1" thickTop="1" x14ac:dyDescent="0.25">
      <c r="B267" s="323"/>
      <c r="C267" s="322"/>
      <c r="E267" s="324">
        <f>F266-E266</f>
        <v>38520.579999999143</v>
      </c>
      <c r="F267" s="320"/>
      <c r="G267" s="319"/>
      <c r="H267" s="313"/>
      <c r="I267" s="318"/>
    </row>
    <row r="268" spans="2:9" ht="15.75" customHeight="1" x14ac:dyDescent="0.25">
      <c r="B268" s="323"/>
      <c r="C268" s="322"/>
      <c r="F268" s="320"/>
      <c r="G268" s="319"/>
      <c r="H268" s="318"/>
      <c r="I268" s="318"/>
    </row>
    <row r="269" spans="2:9" ht="15.75" customHeight="1" x14ac:dyDescent="0.25">
      <c r="B269" s="323"/>
      <c r="C269" s="322"/>
      <c r="F269" s="320"/>
      <c r="G269" s="319"/>
      <c r="H269" s="318"/>
      <c r="I269" s="318"/>
    </row>
    <row r="270" spans="2:9" ht="15.75" customHeight="1" x14ac:dyDescent="0.25">
      <c r="B270" s="311"/>
      <c r="C270" s="311"/>
      <c r="D270" s="316"/>
      <c r="F270" s="320"/>
      <c r="G270" s="319"/>
      <c r="H270" s="318"/>
      <c r="I270" s="318"/>
    </row>
    <row r="271" spans="2:9" ht="15.75" customHeight="1" x14ac:dyDescent="0.25">
      <c r="B271" s="311"/>
      <c r="C271" s="311"/>
      <c r="D271" s="316"/>
      <c r="F271" s="320"/>
      <c r="G271" s="319"/>
      <c r="H271" s="318"/>
      <c r="I271" s="318"/>
    </row>
    <row r="272" spans="2:9" ht="15.75" customHeight="1" x14ac:dyDescent="0.25">
      <c r="B272" s="311"/>
      <c r="C272" s="311"/>
      <c r="D272" s="321"/>
      <c r="F272" s="320"/>
      <c r="G272" s="319"/>
      <c r="H272" s="318"/>
      <c r="I272" s="318"/>
    </row>
    <row r="273" spans="2:9" ht="15.75" customHeight="1" x14ac:dyDescent="0.25">
      <c r="B273" s="311"/>
      <c r="C273" s="311"/>
      <c r="D273" s="316"/>
      <c r="F273" s="320"/>
      <c r="G273" s="318"/>
      <c r="H273" s="318"/>
      <c r="I273" s="318"/>
    </row>
    <row r="274" spans="2:9" ht="15.75" customHeight="1" x14ac:dyDescent="0.2">
      <c r="B274" s="311"/>
      <c r="C274" s="311"/>
      <c r="D274" s="316"/>
      <c r="G274" s="318"/>
    </row>
    <row r="275" spans="2:9" ht="15.75" customHeight="1" x14ac:dyDescent="0.2">
      <c r="B275" s="311"/>
      <c r="C275" s="311"/>
      <c r="D275" s="316"/>
      <c r="G275" s="318"/>
    </row>
    <row r="276" spans="2:9" ht="15.75" customHeight="1" x14ac:dyDescent="0.2">
      <c r="B276" s="311"/>
      <c r="C276" s="311"/>
      <c r="D276" s="316"/>
    </row>
    <row r="277" spans="2:9" ht="15.75" customHeight="1" x14ac:dyDescent="0.2">
      <c r="B277" s="311"/>
      <c r="C277" s="311"/>
      <c r="G277" s="317"/>
    </row>
    <row r="278" spans="2:9" ht="15.75" customHeight="1" x14ac:dyDescent="0.2">
      <c r="B278" s="311"/>
      <c r="C278" s="311"/>
      <c r="D278" s="316"/>
    </row>
    <row r="279" spans="2:9" ht="15.75" customHeight="1" x14ac:dyDescent="0.2">
      <c r="B279" s="311"/>
      <c r="C279" s="311"/>
      <c r="D279" s="316"/>
    </row>
    <row r="280" spans="2:9" ht="15.75" customHeight="1" x14ac:dyDescent="0.2">
      <c r="B280" s="311"/>
      <c r="C280" s="311"/>
      <c r="D280" s="316"/>
    </row>
    <row r="281" spans="2:9" ht="15.75" customHeight="1" x14ac:dyDescent="0.2">
      <c r="B281" s="311"/>
      <c r="C281" s="311"/>
      <c r="D281" s="316"/>
    </row>
    <row r="282" spans="2:9" ht="15.75" customHeight="1" x14ac:dyDescent="0.2">
      <c r="B282" s="311"/>
      <c r="C282" s="311"/>
      <c r="D282" s="316"/>
    </row>
    <row r="283" spans="2:9" ht="15.75" customHeight="1" x14ac:dyDescent="0.2">
      <c r="B283" s="311"/>
      <c r="C283" s="311"/>
    </row>
    <row r="284" spans="2:9" ht="15.75" customHeight="1" x14ac:dyDescent="0.2">
      <c r="D284" s="316"/>
      <c r="E284" s="315"/>
    </row>
    <row r="285" spans="2:9" ht="15.75" customHeight="1" x14ac:dyDescent="0.2">
      <c r="B285" s="311"/>
      <c r="C285" s="311"/>
      <c r="D285" s="316"/>
      <c r="G285" s="311"/>
    </row>
    <row r="286" spans="2:9" ht="15.75" customHeight="1" x14ac:dyDescent="0.2">
      <c r="B286" s="311"/>
      <c r="C286" s="311"/>
      <c r="E286" s="311"/>
      <c r="F286" s="315"/>
      <c r="G286" s="311"/>
    </row>
    <row r="287" spans="2:9" ht="15.75" customHeight="1" x14ac:dyDescent="0.2">
      <c r="E287" s="311"/>
      <c r="F287" s="315"/>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12" customFormat="1" x14ac:dyDescent="0.2">
      <c r="A376" s="311"/>
      <c r="D376" s="314"/>
      <c r="E376" s="313"/>
      <c r="F376" s="313"/>
      <c r="H376" s="311"/>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311"/>
      <c r="B377" s="312"/>
      <c r="C377" s="312"/>
      <c r="D377" s="314"/>
      <c r="G377" s="312"/>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311"/>
      <c r="B378" s="312"/>
      <c r="C378" s="312"/>
      <c r="D378" s="314"/>
      <c r="G378" s="312"/>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311"/>
      <c r="B379" s="312"/>
      <c r="C379" s="312"/>
      <c r="D379" s="314"/>
      <c r="G379" s="312"/>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1B789-3EEA-4F69-A3E3-2C8E9478C1FD}">
  <sheetPr codeName="Hoja43"/>
  <dimension ref="A1:HA379"/>
  <sheetViews>
    <sheetView workbookViewId="0">
      <selection activeCell="V24" sqref="V24"/>
    </sheetView>
  </sheetViews>
  <sheetFormatPr baseColWidth="10" defaultColWidth="10.85546875" defaultRowHeight="12.75" x14ac:dyDescent="0.2"/>
  <cols>
    <col min="1" max="1" width="2.85546875" style="311" customWidth="1"/>
    <col min="2" max="2" width="10.85546875" style="312"/>
    <col min="3" max="3" width="56.42578125" style="312" customWidth="1"/>
    <col min="4" max="4" width="10.85546875" style="314"/>
    <col min="5" max="5" width="17.140625" style="313" customWidth="1"/>
    <col min="6" max="6" width="17.28515625" style="313" hidden="1" customWidth="1"/>
    <col min="7" max="7" width="17.28515625" style="312" hidden="1" customWidth="1"/>
    <col min="8" max="8" width="12" style="311" hidden="1" customWidth="1"/>
    <col min="9" max="9" width="2" style="311" hidden="1" customWidth="1"/>
    <col min="10" max="12" width="11" style="311" hidden="1" customWidth="1"/>
    <col min="13" max="17" width="0" style="311" hidden="1" customWidth="1"/>
    <col min="18" max="16384" width="10.85546875" style="311"/>
  </cols>
  <sheetData>
    <row r="1" spans="2:9" ht="18.75" x14ac:dyDescent="0.3">
      <c r="B1" s="355"/>
      <c r="C1" s="357" t="s">
        <v>872</v>
      </c>
    </row>
    <row r="2" spans="2:9" ht="18.75" x14ac:dyDescent="0.3">
      <c r="B2" s="355"/>
      <c r="C2" s="357" t="s">
        <v>1009</v>
      </c>
    </row>
    <row r="3" spans="2:9" ht="18.75" x14ac:dyDescent="0.3">
      <c r="B3" s="355"/>
      <c r="C3" s="356" t="s">
        <v>3947</v>
      </c>
    </row>
    <row r="4" spans="2:9" ht="13.5" thickBot="1" x14ac:dyDescent="0.25">
      <c r="B4" s="355"/>
      <c r="C4" s="322"/>
    </row>
    <row r="5" spans="2:9" x14ac:dyDescent="0.2">
      <c r="B5" s="354"/>
      <c r="C5" s="353"/>
      <c r="D5" s="352" t="s">
        <v>869</v>
      </c>
      <c r="E5" s="351" t="s">
        <v>868</v>
      </c>
      <c r="F5" s="350"/>
    </row>
    <row r="6" spans="2:9" x14ac:dyDescent="0.2">
      <c r="B6" s="349" t="s">
        <v>41</v>
      </c>
      <c r="C6" s="322" t="s">
        <v>867</v>
      </c>
      <c r="D6" s="314" t="s">
        <v>866</v>
      </c>
      <c r="E6" s="348" t="s">
        <v>865</v>
      </c>
      <c r="F6" s="347" t="s">
        <v>864</v>
      </c>
    </row>
    <row r="7" spans="2:9" ht="13.5" thickBot="1" x14ac:dyDescent="0.25">
      <c r="B7" s="346"/>
      <c r="C7" s="345"/>
      <c r="D7" s="344" t="s">
        <v>863</v>
      </c>
      <c r="E7" s="343"/>
      <c r="F7" s="342"/>
      <c r="G7" s="318"/>
      <c r="H7" s="318"/>
      <c r="I7" s="318"/>
    </row>
    <row r="8" spans="2:9" x14ac:dyDescent="0.2">
      <c r="B8" s="323"/>
      <c r="C8" s="322" t="s">
        <v>1008</v>
      </c>
      <c r="F8" s="324">
        <v>38520.58</v>
      </c>
      <c r="G8" s="313"/>
      <c r="H8" s="318"/>
      <c r="I8" s="318"/>
    </row>
    <row r="9" spans="2:9" ht="15" x14ac:dyDescent="0.25">
      <c r="B9" s="323">
        <v>8494</v>
      </c>
      <c r="C9" s="247" t="s">
        <v>3606</v>
      </c>
      <c r="D9" s="314" t="s">
        <v>724</v>
      </c>
      <c r="E9" s="313">
        <v>3100</v>
      </c>
      <c r="F9" s="313">
        <v>4477.51</v>
      </c>
      <c r="G9" s="318" t="s">
        <v>3946</v>
      </c>
    </row>
    <row r="10" spans="2:9" ht="15" x14ac:dyDescent="0.25">
      <c r="B10" s="323">
        <v>8494</v>
      </c>
      <c r="C10" s="247" t="s">
        <v>1005</v>
      </c>
      <c r="D10" s="314" t="s">
        <v>724</v>
      </c>
      <c r="E10" s="313">
        <v>76319.87</v>
      </c>
      <c r="F10" s="313">
        <v>5049.4799999999996</v>
      </c>
      <c r="G10" s="318" t="s">
        <v>3945</v>
      </c>
    </row>
    <row r="11" spans="2:9" ht="15" x14ac:dyDescent="0.25">
      <c r="B11" s="323">
        <v>8495</v>
      </c>
      <c r="C11" s="247" t="s">
        <v>2901</v>
      </c>
      <c r="D11" s="314" t="s">
        <v>724</v>
      </c>
      <c r="E11" s="313">
        <v>77796.06</v>
      </c>
      <c r="F11" s="313">
        <v>80000</v>
      </c>
      <c r="G11" s="318" t="s">
        <v>3850</v>
      </c>
    </row>
    <row r="12" spans="2:9" ht="15" x14ac:dyDescent="0.25">
      <c r="B12" s="323">
        <v>8495</v>
      </c>
      <c r="C12" s="247" t="s">
        <v>2942</v>
      </c>
      <c r="D12" s="314" t="s">
        <v>724</v>
      </c>
      <c r="E12" s="313">
        <v>2008</v>
      </c>
      <c r="F12" s="313">
        <v>1247.6300000000001</v>
      </c>
      <c r="G12" s="318" t="s">
        <v>3944</v>
      </c>
    </row>
    <row r="13" spans="2:9" ht="15" x14ac:dyDescent="0.25">
      <c r="B13" s="323">
        <v>8501</v>
      </c>
      <c r="C13" s="247" t="s">
        <v>2924</v>
      </c>
      <c r="D13" s="314" t="s">
        <v>724</v>
      </c>
      <c r="E13" s="452">
        <v>4512</v>
      </c>
      <c r="F13" s="313">
        <v>20481.830000000002</v>
      </c>
      <c r="G13" s="318" t="s">
        <v>3943</v>
      </c>
    </row>
    <row r="14" spans="2:9" ht="15" x14ac:dyDescent="0.25">
      <c r="B14" s="323">
        <v>8501</v>
      </c>
      <c r="C14" s="247" t="s">
        <v>2914</v>
      </c>
      <c r="D14" s="314" t="s">
        <v>724</v>
      </c>
      <c r="E14" s="313">
        <v>13988.97</v>
      </c>
      <c r="F14" s="313">
        <v>22723</v>
      </c>
      <c r="G14" s="318" t="s">
        <v>3942</v>
      </c>
    </row>
    <row r="15" spans="2:9" ht="15" x14ac:dyDescent="0.25">
      <c r="B15" s="323">
        <v>8502</v>
      </c>
      <c r="C15" s="247" t="s">
        <v>2891</v>
      </c>
      <c r="D15" s="314" t="s">
        <v>724</v>
      </c>
      <c r="E15" s="313">
        <v>346772.93</v>
      </c>
      <c r="F15" s="313">
        <v>17314.12</v>
      </c>
      <c r="G15" s="318" t="s">
        <v>3941</v>
      </c>
    </row>
    <row r="16" spans="2:9" ht="15" x14ac:dyDescent="0.25">
      <c r="B16" s="323">
        <v>8504</v>
      </c>
      <c r="C16" s="535" t="s">
        <v>3940</v>
      </c>
      <c r="D16" s="499" t="s">
        <v>724</v>
      </c>
      <c r="E16" s="451">
        <v>1887.9</v>
      </c>
      <c r="F16" s="313">
        <v>46270.14</v>
      </c>
      <c r="G16" s="318" t="s">
        <v>3939</v>
      </c>
    </row>
    <row r="17" spans="2:12" ht="15" x14ac:dyDescent="0.25">
      <c r="B17" s="323">
        <v>8504</v>
      </c>
      <c r="C17" s="247" t="s">
        <v>2908</v>
      </c>
      <c r="D17" s="314" t="s">
        <v>724</v>
      </c>
      <c r="E17" s="313">
        <v>178315.95</v>
      </c>
      <c r="F17" s="313">
        <v>48870.8</v>
      </c>
      <c r="G17" s="318" t="s">
        <v>3938</v>
      </c>
    </row>
    <row r="18" spans="2:12" ht="15" x14ac:dyDescent="0.25">
      <c r="B18" s="323">
        <v>8504</v>
      </c>
      <c r="C18" s="247" t="s">
        <v>2901</v>
      </c>
      <c r="D18" s="314" t="s">
        <v>724</v>
      </c>
      <c r="E18" s="313">
        <v>337837.26</v>
      </c>
      <c r="F18" s="313">
        <v>25960.12</v>
      </c>
      <c r="G18" s="318" t="s">
        <v>3937</v>
      </c>
    </row>
    <row r="19" spans="2:12" ht="15" x14ac:dyDescent="0.25">
      <c r="B19" s="323">
        <v>8505</v>
      </c>
      <c r="C19" s="247" t="s">
        <v>3924</v>
      </c>
      <c r="D19" s="314" t="s">
        <v>724</v>
      </c>
      <c r="E19" s="313">
        <v>6121.25</v>
      </c>
      <c r="F19" s="313">
        <v>1445.21</v>
      </c>
      <c r="G19" s="318" t="s">
        <v>3936</v>
      </c>
    </row>
    <row r="20" spans="2:12" ht="15" x14ac:dyDescent="0.25">
      <c r="B20" s="323">
        <v>8505</v>
      </c>
      <c r="C20" s="247" t="s">
        <v>3924</v>
      </c>
      <c r="D20" s="314" t="s">
        <v>724</v>
      </c>
      <c r="E20" s="313">
        <v>100</v>
      </c>
      <c r="F20" s="520">
        <v>5189.62</v>
      </c>
      <c r="G20" s="332" t="s">
        <v>3540</v>
      </c>
    </row>
    <row r="21" spans="2:12" ht="15" x14ac:dyDescent="0.25">
      <c r="B21" s="323">
        <v>8505</v>
      </c>
      <c r="C21" s="247" t="s">
        <v>2897</v>
      </c>
      <c r="D21" s="314" t="s">
        <v>724</v>
      </c>
      <c r="E21" s="313">
        <v>17400.830000000002</v>
      </c>
      <c r="F21" s="313">
        <v>2285.06</v>
      </c>
      <c r="G21" s="318" t="s">
        <v>3935</v>
      </c>
      <c r="H21" s="318"/>
      <c r="I21" s="318"/>
    </row>
    <row r="22" spans="2:12" ht="15" x14ac:dyDescent="0.25">
      <c r="B22" s="323">
        <v>8505</v>
      </c>
      <c r="C22" s="247" t="s">
        <v>2929</v>
      </c>
      <c r="D22" s="314" t="s">
        <v>724</v>
      </c>
      <c r="E22" s="313">
        <v>1914</v>
      </c>
      <c r="F22" s="313">
        <v>1301</v>
      </c>
      <c r="G22" s="318" t="s">
        <v>3934</v>
      </c>
      <c r="H22" s="318"/>
      <c r="I22" s="318"/>
    </row>
    <row r="23" spans="2:12" ht="15" x14ac:dyDescent="0.25">
      <c r="B23" s="323">
        <v>8508</v>
      </c>
      <c r="C23" s="247" t="s">
        <v>2920</v>
      </c>
      <c r="D23" s="314" t="s">
        <v>724</v>
      </c>
      <c r="E23" s="406">
        <v>15300</v>
      </c>
      <c r="F23" s="313">
        <v>5831.5</v>
      </c>
      <c r="G23" s="318" t="s">
        <v>3933</v>
      </c>
      <c r="H23" s="318"/>
      <c r="I23" s="318"/>
    </row>
    <row r="24" spans="2:12" ht="15" x14ac:dyDescent="0.25">
      <c r="B24" s="323">
        <v>8508</v>
      </c>
      <c r="C24" s="247" t="s">
        <v>3598</v>
      </c>
      <c r="D24" s="314" t="s">
        <v>724</v>
      </c>
      <c r="E24" s="313">
        <v>32098.55</v>
      </c>
      <c r="F24" s="313">
        <v>2285.06</v>
      </c>
      <c r="G24" s="318" t="s">
        <v>3932</v>
      </c>
      <c r="H24" s="318"/>
      <c r="I24" s="318"/>
    </row>
    <row r="25" spans="2:12" ht="15" x14ac:dyDescent="0.25">
      <c r="B25" s="323">
        <v>8509</v>
      </c>
      <c r="C25" s="247" t="s">
        <v>2891</v>
      </c>
      <c r="D25" s="314" t="s">
        <v>724</v>
      </c>
      <c r="E25" s="313">
        <v>617592.5</v>
      </c>
      <c r="F25" s="313">
        <v>1217.73</v>
      </c>
      <c r="G25" s="318" t="s">
        <v>3931</v>
      </c>
      <c r="H25" s="318"/>
      <c r="I25" s="318"/>
    </row>
    <row r="26" spans="2:12" ht="15" x14ac:dyDescent="0.25">
      <c r="B26" s="323">
        <v>8512</v>
      </c>
      <c r="C26" s="247" t="s">
        <v>3930</v>
      </c>
      <c r="D26" s="314" t="s">
        <v>724</v>
      </c>
      <c r="E26" s="313">
        <v>25582.22</v>
      </c>
      <c r="F26" s="313">
        <v>1729.17</v>
      </c>
      <c r="G26" s="318" t="s">
        <v>3929</v>
      </c>
      <c r="H26" s="318"/>
      <c r="I26" s="318"/>
    </row>
    <row r="27" spans="2:12" ht="15.75" customHeight="1" x14ac:dyDescent="0.25">
      <c r="B27" s="323">
        <v>8512</v>
      </c>
      <c r="C27" s="247" t="s">
        <v>2891</v>
      </c>
      <c r="D27" s="314" t="s">
        <v>724</v>
      </c>
      <c r="E27" s="313">
        <v>350000</v>
      </c>
      <c r="F27" s="313">
        <v>10000</v>
      </c>
      <c r="G27" s="318" t="s">
        <v>3928</v>
      </c>
      <c r="H27" s="318"/>
      <c r="I27" s="318"/>
    </row>
    <row r="28" spans="2:12" ht="15" x14ac:dyDescent="0.25">
      <c r="B28" s="323">
        <v>8512</v>
      </c>
      <c r="C28" s="247" t="s">
        <v>2891</v>
      </c>
      <c r="D28" s="314" t="s">
        <v>724</v>
      </c>
      <c r="E28" s="313">
        <v>64687.08</v>
      </c>
      <c r="F28" s="313">
        <v>1142.53</v>
      </c>
      <c r="G28" s="318" t="s">
        <v>3927</v>
      </c>
      <c r="H28" s="318"/>
      <c r="I28" s="318"/>
      <c r="K28" s="338"/>
      <c r="L28" s="337"/>
    </row>
    <row r="29" spans="2:12" ht="15" x14ac:dyDescent="0.25">
      <c r="B29" s="323">
        <v>8515</v>
      </c>
      <c r="C29" s="247" t="s">
        <v>2891</v>
      </c>
      <c r="D29" s="314" t="s">
        <v>724</v>
      </c>
      <c r="E29" s="313">
        <v>250000</v>
      </c>
      <c r="F29" s="313">
        <v>4000</v>
      </c>
      <c r="G29" s="318" t="s">
        <v>3909</v>
      </c>
      <c r="H29" s="318"/>
      <c r="I29" s="318"/>
      <c r="K29" s="337"/>
    </row>
    <row r="30" spans="2:12" ht="13.5" customHeight="1" x14ac:dyDescent="0.25">
      <c r="B30" s="323">
        <v>8515</v>
      </c>
      <c r="C30" s="247" t="s">
        <v>2942</v>
      </c>
      <c r="D30" s="314" t="s">
        <v>724</v>
      </c>
      <c r="E30" s="313">
        <v>4996</v>
      </c>
      <c r="F30" s="327">
        <v>4000</v>
      </c>
      <c r="G30" s="318" t="s">
        <v>3902</v>
      </c>
      <c r="H30" s="318"/>
      <c r="I30" s="318"/>
    </row>
    <row r="31" spans="2:12" ht="11.25" customHeight="1" x14ac:dyDescent="0.25">
      <c r="B31" s="323">
        <v>8516</v>
      </c>
      <c r="C31" s="247" t="s">
        <v>2920</v>
      </c>
      <c r="D31" s="314" t="s">
        <v>724</v>
      </c>
      <c r="E31" s="406">
        <v>30600</v>
      </c>
      <c r="F31" s="327">
        <v>37170.480000000003</v>
      </c>
      <c r="G31" s="318" t="s">
        <v>3926</v>
      </c>
      <c r="H31" s="318"/>
      <c r="I31" s="318"/>
    </row>
    <row r="32" spans="2:12" ht="14.25" customHeight="1" x14ac:dyDescent="0.25">
      <c r="B32" s="323">
        <v>8517</v>
      </c>
      <c r="C32" s="247" t="s">
        <v>2908</v>
      </c>
      <c r="D32" s="314" t="s">
        <v>724</v>
      </c>
      <c r="E32" s="313">
        <v>4640</v>
      </c>
      <c r="F32" s="327">
        <v>202900.88</v>
      </c>
      <c r="G32" s="318" t="s">
        <v>3925</v>
      </c>
      <c r="H32" s="318"/>
      <c r="I32" s="318"/>
    </row>
    <row r="33" spans="2:11" ht="14.25" customHeight="1" x14ac:dyDescent="0.25">
      <c r="B33" s="323">
        <v>8517</v>
      </c>
      <c r="C33" s="247" t="s">
        <v>2908</v>
      </c>
      <c r="D33" s="314" t="s">
        <v>724</v>
      </c>
      <c r="E33" s="313">
        <v>234809.39</v>
      </c>
      <c r="F33" s="327">
        <v>42540.3</v>
      </c>
      <c r="G33" s="318" t="s">
        <v>3495</v>
      </c>
      <c r="H33" s="318"/>
      <c r="I33" s="318"/>
    </row>
    <row r="34" spans="2:11" ht="14.25" customHeight="1" x14ac:dyDescent="0.25">
      <c r="B34" s="323">
        <v>8519</v>
      </c>
      <c r="C34" s="247" t="s">
        <v>3924</v>
      </c>
      <c r="D34" s="314" t="s">
        <v>724</v>
      </c>
      <c r="E34" s="313">
        <v>6021.25</v>
      </c>
      <c r="F34" s="327">
        <v>5049.4799999999996</v>
      </c>
      <c r="G34" s="318" t="s">
        <v>3923</v>
      </c>
      <c r="H34" s="318"/>
      <c r="I34" s="318"/>
    </row>
    <row r="35" spans="2:11" ht="14.25" customHeight="1" x14ac:dyDescent="0.25">
      <c r="B35" s="323">
        <v>8519</v>
      </c>
      <c r="C35" s="247" t="s">
        <v>3922</v>
      </c>
      <c r="D35" s="314" t="s">
        <v>724</v>
      </c>
      <c r="E35" s="313">
        <v>100</v>
      </c>
      <c r="F35" s="327">
        <v>10036.33</v>
      </c>
      <c r="G35" s="318" t="s">
        <v>3921</v>
      </c>
      <c r="H35" s="318"/>
      <c r="I35" s="318"/>
    </row>
    <row r="36" spans="2:11" ht="14.25" customHeight="1" x14ac:dyDescent="0.25">
      <c r="B36" s="323">
        <v>8519</v>
      </c>
      <c r="C36" s="247" t="s">
        <v>2901</v>
      </c>
      <c r="D36" s="314" t="s">
        <v>724</v>
      </c>
      <c r="E36" s="313">
        <v>265959.81</v>
      </c>
      <c r="F36" s="327">
        <v>11999.61</v>
      </c>
      <c r="G36" s="318" t="s">
        <v>3920</v>
      </c>
      <c r="H36" s="318"/>
      <c r="I36" s="318"/>
    </row>
    <row r="37" spans="2:11" ht="14.25" customHeight="1" x14ac:dyDescent="0.25">
      <c r="B37" s="323">
        <v>8519</v>
      </c>
      <c r="C37" s="247" t="s">
        <v>2942</v>
      </c>
      <c r="D37" s="314" t="s">
        <v>724</v>
      </c>
      <c r="E37" s="313">
        <v>1122.51</v>
      </c>
      <c r="F37" s="327">
        <v>13081.9</v>
      </c>
      <c r="G37" s="318" t="s">
        <v>3919</v>
      </c>
      <c r="H37" s="318"/>
      <c r="I37" s="318"/>
    </row>
    <row r="38" spans="2:11" ht="14.25" customHeight="1" x14ac:dyDescent="0.25">
      <c r="B38" s="323">
        <v>8519</v>
      </c>
      <c r="C38" s="247" t="s">
        <v>3918</v>
      </c>
      <c r="D38" s="314" t="s">
        <v>724</v>
      </c>
      <c r="E38" s="313">
        <v>22156</v>
      </c>
      <c r="F38" s="327">
        <v>20000</v>
      </c>
      <c r="G38" s="318" t="s">
        <v>3893</v>
      </c>
      <c r="H38" s="318"/>
      <c r="I38" s="318"/>
    </row>
    <row r="39" spans="2:11" ht="14.25" customHeight="1" x14ac:dyDescent="0.25">
      <c r="B39" s="323">
        <v>8519</v>
      </c>
      <c r="C39" s="247" t="s">
        <v>2931</v>
      </c>
      <c r="D39" s="314" t="s">
        <v>724</v>
      </c>
      <c r="E39" s="313">
        <v>70208.19</v>
      </c>
      <c r="F39" s="327">
        <v>5657.21</v>
      </c>
      <c r="G39" s="318" t="s">
        <v>3917</v>
      </c>
      <c r="H39" s="318"/>
      <c r="I39" s="318"/>
    </row>
    <row r="40" spans="2:11" ht="14.25" customHeight="1" x14ac:dyDescent="0.25">
      <c r="B40" s="323">
        <v>8519</v>
      </c>
      <c r="C40" s="247" t="s">
        <v>2897</v>
      </c>
      <c r="D40" s="314" t="s">
        <v>724</v>
      </c>
      <c r="E40" s="313">
        <v>9605.15</v>
      </c>
      <c r="F40" s="327">
        <v>6504.12</v>
      </c>
      <c r="G40" s="318" t="s">
        <v>3916</v>
      </c>
      <c r="H40" s="318"/>
      <c r="I40" s="318"/>
    </row>
    <row r="41" spans="2:11" ht="14.25" customHeight="1" x14ac:dyDescent="0.25">
      <c r="B41" s="323">
        <v>8519</v>
      </c>
      <c r="C41" s="247" t="s">
        <v>2893</v>
      </c>
      <c r="D41" s="314" t="s">
        <v>724</v>
      </c>
      <c r="E41" s="313">
        <v>11573.99</v>
      </c>
      <c r="F41" s="327">
        <v>3274.23</v>
      </c>
      <c r="G41" s="318" t="s">
        <v>3915</v>
      </c>
      <c r="H41" s="318"/>
      <c r="I41" s="318"/>
    </row>
    <row r="42" spans="2:11" ht="14.25" customHeight="1" x14ac:dyDescent="0.25">
      <c r="B42" s="323">
        <v>8519</v>
      </c>
      <c r="C42" s="247" t="s">
        <v>2891</v>
      </c>
      <c r="D42" s="314" t="s">
        <v>724</v>
      </c>
      <c r="E42" s="313">
        <v>277412.40999999997</v>
      </c>
      <c r="F42" s="327">
        <v>5926.46</v>
      </c>
      <c r="G42" s="318" t="s">
        <v>3914</v>
      </c>
      <c r="H42" s="318"/>
      <c r="I42" s="318"/>
    </row>
    <row r="43" spans="2:11" ht="14.25" customHeight="1" x14ac:dyDescent="0.25">
      <c r="B43" s="323"/>
      <c r="C43" s="322"/>
      <c r="F43" s="327">
        <v>13889.85</v>
      </c>
      <c r="G43" s="318" t="s">
        <v>3913</v>
      </c>
      <c r="H43" s="332"/>
      <c r="I43" s="332"/>
      <c r="J43" s="341"/>
      <c r="K43" s="341"/>
    </row>
    <row r="44" spans="2:11" ht="14.25" customHeight="1" x14ac:dyDescent="0.25">
      <c r="B44" s="323"/>
      <c r="C44" s="322"/>
      <c r="F44" s="327">
        <v>39755.730000000003</v>
      </c>
      <c r="G44" s="318" t="s">
        <v>3912</v>
      </c>
      <c r="H44" s="318"/>
      <c r="I44" s="318"/>
    </row>
    <row r="45" spans="2:11" ht="14.25" customHeight="1" x14ac:dyDescent="0.25">
      <c r="B45" s="323"/>
      <c r="C45" s="322"/>
      <c r="F45" s="327">
        <v>440</v>
      </c>
      <c r="G45" s="318" t="s">
        <v>3911</v>
      </c>
      <c r="H45" s="318"/>
      <c r="I45" s="318"/>
    </row>
    <row r="46" spans="2:11" ht="14.25" customHeight="1" x14ac:dyDescent="0.25">
      <c r="B46" s="323"/>
      <c r="C46" s="322"/>
      <c r="F46" s="327">
        <v>3401.91</v>
      </c>
      <c r="G46" s="318" t="s">
        <v>3910</v>
      </c>
      <c r="H46" s="318"/>
      <c r="I46" s="318"/>
    </row>
    <row r="47" spans="2:11" ht="14.25" customHeight="1" x14ac:dyDescent="0.25">
      <c r="B47" s="323"/>
      <c r="C47" s="322"/>
      <c r="F47" s="327">
        <v>4000</v>
      </c>
      <c r="G47" s="318" t="s">
        <v>3909</v>
      </c>
      <c r="H47" s="318"/>
      <c r="I47" s="318"/>
    </row>
    <row r="48" spans="2:11" ht="14.25" customHeight="1" x14ac:dyDescent="0.25">
      <c r="B48" s="323"/>
      <c r="C48" s="322"/>
      <c r="F48" s="327">
        <v>500000</v>
      </c>
      <c r="G48" s="318" t="s">
        <v>3850</v>
      </c>
      <c r="H48" s="318"/>
      <c r="I48" s="318"/>
    </row>
    <row r="49" spans="2:9" ht="14.25" customHeight="1" x14ac:dyDescent="0.25">
      <c r="B49" s="323"/>
      <c r="C49" s="322"/>
      <c r="F49" s="327">
        <v>402138.07</v>
      </c>
      <c r="G49" s="318" t="s">
        <v>3908</v>
      </c>
      <c r="H49" s="318"/>
      <c r="I49" s="318"/>
    </row>
    <row r="50" spans="2:9" ht="14.25" customHeight="1" x14ac:dyDescent="0.25">
      <c r="B50" s="323"/>
      <c r="C50" s="322"/>
      <c r="F50" s="327">
        <v>15138</v>
      </c>
      <c r="G50" s="318" t="s">
        <v>3907</v>
      </c>
      <c r="H50" s="318"/>
      <c r="I50" s="318"/>
    </row>
    <row r="51" spans="2:9" ht="14.25" customHeight="1" x14ac:dyDescent="0.25">
      <c r="B51" s="323"/>
      <c r="C51" s="322"/>
      <c r="F51" s="327">
        <v>58828.77</v>
      </c>
      <c r="G51" s="318" t="s">
        <v>3906</v>
      </c>
      <c r="H51" s="318"/>
      <c r="I51" s="318"/>
    </row>
    <row r="52" spans="2:9" ht="14.25" customHeight="1" x14ac:dyDescent="0.25">
      <c r="B52" s="323"/>
      <c r="C52" s="322"/>
      <c r="F52" s="327">
        <v>5049.4799999999996</v>
      </c>
      <c r="G52" s="318" t="s">
        <v>3905</v>
      </c>
      <c r="H52" s="318"/>
      <c r="I52" s="318"/>
    </row>
    <row r="53" spans="2:9" ht="14.25" customHeight="1" x14ac:dyDescent="0.25">
      <c r="B53" s="323"/>
      <c r="C53" s="322"/>
      <c r="F53" s="327">
        <v>2285.06</v>
      </c>
      <c r="G53" s="318" t="s">
        <v>3904</v>
      </c>
      <c r="H53" s="318"/>
      <c r="I53" s="318"/>
    </row>
    <row r="54" spans="2:9" ht="14.25" customHeight="1" x14ac:dyDescent="0.25">
      <c r="B54" s="323"/>
      <c r="C54" s="322"/>
      <c r="F54" s="327">
        <v>971.88</v>
      </c>
      <c r="G54" s="318" t="s">
        <v>3903</v>
      </c>
      <c r="H54" s="318"/>
      <c r="I54" s="318"/>
    </row>
    <row r="55" spans="2:9" ht="14.25" customHeight="1" x14ac:dyDescent="0.25">
      <c r="B55" s="323"/>
      <c r="C55" s="322"/>
      <c r="F55" s="327">
        <v>3000</v>
      </c>
      <c r="G55" s="318" t="s">
        <v>3902</v>
      </c>
      <c r="H55" s="318"/>
      <c r="I55" s="318"/>
    </row>
    <row r="56" spans="2:9" ht="14.25" customHeight="1" x14ac:dyDescent="0.25">
      <c r="B56" s="323"/>
      <c r="C56" s="322"/>
      <c r="F56" s="327">
        <v>10070.51</v>
      </c>
      <c r="G56" s="318" t="s">
        <v>3901</v>
      </c>
      <c r="H56" s="318"/>
      <c r="I56" s="318"/>
    </row>
    <row r="57" spans="2:9" ht="14.25" customHeight="1" x14ac:dyDescent="0.25">
      <c r="B57" s="323"/>
      <c r="C57" s="322"/>
      <c r="F57" s="327">
        <v>10000</v>
      </c>
      <c r="G57" s="318" t="s">
        <v>3872</v>
      </c>
      <c r="H57" s="318"/>
      <c r="I57" s="318"/>
    </row>
    <row r="58" spans="2:9" ht="14.25" customHeight="1" x14ac:dyDescent="0.25">
      <c r="B58" s="323"/>
      <c r="C58" s="322"/>
      <c r="F58" s="327">
        <v>23040.560000000001</v>
      </c>
      <c r="G58" s="318" t="s">
        <v>3900</v>
      </c>
      <c r="H58" s="318"/>
      <c r="I58" s="318"/>
    </row>
    <row r="59" spans="2:9" ht="14.25" customHeight="1" x14ac:dyDescent="0.25">
      <c r="B59" s="323"/>
      <c r="C59" s="322"/>
      <c r="F59" s="327">
        <v>10097.799999999999</v>
      </c>
      <c r="G59" s="318" t="s">
        <v>3899</v>
      </c>
      <c r="H59" s="318"/>
      <c r="I59" s="318"/>
    </row>
    <row r="60" spans="2:9" ht="14.25" customHeight="1" x14ac:dyDescent="0.25">
      <c r="B60" s="323"/>
      <c r="C60" s="322"/>
      <c r="F60" s="327">
        <v>1000</v>
      </c>
      <c r="G60" s="318" t="s">
        <v>3898</v>
      </c>
      <c r="H60" s="318"/>
      <c r="I60" s="318"/>
    </row>
    <row r="61" spans="2:9" ht="14.25" customHeight="1" x14ac:dyDescent="0.25">
      <c r="B61" s="323"/>
      <c r="C61" s="322"/>
      <c r="F61" s="327">
        <v>46270.15</v>
      </c>
      <c r="G61" s="318" t="s">
        <v>3897</v>
      </c>
      <c r="H61" s="318"/>
      <c r="I61" s="318"/>
    </row>
    <row r="62" spans="2:9" ht="14.25" customHeight="1" x14ac:dyDescent="0.25">
      <c r="B62" s="323"/>
      <c r="C62" s="322"/>
      <c r="F62" s="327">
        <v>810</v>
      </c>
      <c r="G62" s="318" t="s">
        <v>3896</v>
      </c>
      <c r="H62" s="318"/>
      <c r="I62" s="318"/>
    </row>
    <row r="63" spans="2:9" ht="14.25" customHeight="1" x14ac:dyDescent="0.25">
      <c r="B63" s="323"/>
      <c r="C63" s="322"/>
      <c r="F63" s="327">
        <v>1142.53</v>
      </c>
      <c r="G63" s="318" t="s">
        <v>3895</v>
      </c>
      <c r="H63" s="318"/>
      <c r="I63" s="318"/>
    </row>
    <row r="64" spans="2:9" ht="14.25" customHeight="1" x14ac:dyDescent="0.25">
      <c r="B64" s="323"/>
      <c r="C64" s="322"/>
      <c r="F64" s="327">
        <v>2063</v>
      </c>
      <c r="G64" s="318" t="s">
        <v>3894</v>
      </c>
      <c r="H64" s="318"/>
      <c r="I64" s="318"/>
    </row>
    <row r="65" spans="2:9" ht="14.25" customHeight="1" x14ac:dyDescent="0.25">
      <c r="B65" s="323"/>
      <c r="C65" s="322"/>
      <c r="F65" s="327">
        <v>10000</v>
      </c>
      <c r="G65" s="318" t="s">
        <v>3893</v>
      </c>
      <c r="H65" s="318"/>
      <c r="I65" s="318"/>
    </row>
    <row r="66" spans="2:9" ht="14.25" customHeight="1" x14ac:dyDescent="0.25">
      <c r="B66" s="323"/>
      <c r="C66" s="322"/>
      <c r="F66" s="327">
        <v>7000</v>
      </c>
      <c r="G66" s="318" t="s">
        <v>3871</v>
      </c>
      <c r="H66" s="318"/>
      <c r="I66" s="318"/>
    </row>
    <row r="67" spans="2:9" ht="14.25" customHeight="1" x14ac:dyDescent="0.25">
      <c r="B67" s="323"/>
      <c r="C67" s="322"/>
      <c r="F67" s="327">
        <v>10000</v>
      </c>
      <c r="G67" s="318" t="s">
        <v>3872</v>
      </c>
      <c r="H67" s="318"/>
      <c r="I67" s="318"/>
    </row>
    <row r="68" spans="2:9" ht="14.25" customHeight="1" x14ac:dyDescent="0.25">
      <c r="B68" s="323"/>
      <c r="C68" s="322"/>
      <c r="F68" s="495">
        <v>15871.69</v>
      </c>
      <c r="G68" s="246" t="s">
        <v>3892</v>
      </c>
      <c r="H68" s="318"/>
      <c r="I68" s="318"/>
    </row>
    <row r="69" spans="2:9" ht="14.25" customHeight="1" x14ac:dyDescent="0.25">
      <c r="B69" s="323"/>
      <c r="C69" s="322"/>
      <c r="F69" s="327">
        <v>40878.25</v>
      </c>
      <c r="G69" s="318" t="s">
        <v>3891</v>
      </c>
      <c r="H69" s="318"/>
      <c r="I69" s="318"/>
    </row>
    <row r="70" spans="2:9" ht="14.25" customHeight="1" x14ac:dyDescent="0.25">
      <c r="B70" s="323"/>
      <c r="C70" s="322"/>
      <c r="F70" s="327">
        <v>5157.1499999999996</v>
      </c>
      <c r="G70" s="318" t="s">
        <v>3890</v>
      </c>
      <c r="H70" s="318"/>
      <c r="I70" s="318"/>
    </row>
    <row r="71" spans="2:9" ht="14.25" customHeight="1" x14ac:dyDescent="0.25">
      <c r="B71" s="323"/>
      <c r="C71" s="322"/>
      <c r="F71" s="327">
        <v>10000</v>
      </c>
      <c r="G71" s="318" t="s">
        <v>3872</v>
      </c>
      <c r="H71" s="318"/>
      <c r="I71" s="318"/>
    </row>
    <row r="72" spans="2:9" ht="14.25" customHeight="1" x14ac:dyDescent="0.25">
      <c r="B72" s="323"/>
      <c r="C72" s="322"/>
      <c r="F72" s="327">
        <v>7000</v>
      </c>
      <c r="G72" s="318" t="s">
        <v>3871</v>
      </c>
      <c r="H72" s="318"/>
      <c r="I72" s="318"/>
    </row>
    <row r="73" spans="2:9" ht="14.25" customHeight="1" x14ac:dyDescent="0.25">
      <c r="B73" s="323"/>
      <c r="C73" s="322"/>
      <c r="F73" s="327">
        <v>7267.17</v>
      </c>
      <c r="G73" s="318" t="s">
        <v>3889</v>
      </c>
      <c r="H73" s="318"/>
      <c r="I73" s="318"/>
    </row>
    <row r="74" spans="2:9" ht="14.25" customHeight="1" x14ac:dyDescent="0.25">
      <c r="B74" s="323"/>
      <c r="C74" s="322"/>
      <c r="F74" s="327">
        <v>141099.5</v>
      </c>
      <c r="G74" s="318" t="s">
        <v>3888</v>
      </c>
      <c r="H74" s="318"/>
      <c r="I74" s="318"/>
    </row>
    <row r="75" spans="2:9" ht="14.25" customHeight="1" x14ac:dyDescent="0.25">
      <c r="B75" s="323"/>
      <c r="C75" s="322"/>
      <c r="F75" s="327">
        <v>28219.9</v>
      </c>
      <c r="G75" s="318" t="s">
        <v>3887</v>
      </c>
      <c r="H75" s="318"/>
      <c r="I75" s="318"/>
    </row>
    <row r="76" spans="2:9" ht="14.25" customHeight="1" x14ac:dyDescent="0.25">
      <c r="B76" s="323"/>
      <c r="C76" s="322"/>
      <c r="F76" s="327">
        <v>44478.46</v>
      </c>
      <c r="G76" s="318" t="s">
        <v>3886</v>
      </c>
      <c r="H76" s="318"/>
      <c r="I76" s="318"/>
    </row>
    <row r="77" spans="2:9" ht="14.25" customHeight="1" x14ac:dyDescent="0.25">
      <c r="B77" s="323"/>
      <c r="C77" s="322"/>
      <c r="F77" s="327">
        <v>45179.5</v>
      </c>
      <c r="G77" s="318" t="s">
        <v>3885</v>
      </c>
      <c r="H77" s="318"/>
      <c r="I77" s="318"/>
    </row>
    <row r="78" spans="2:9" ht="14.25" customHeight="1" x14ac:dyDescent="0.25">
      <c r="B78" s="323"/>
      <c r="C78" s="322"/>
      <c r="F78" s="327">
        <v>168022.18</v>
      </c>
      <c r="G78" s="318" t="s">
        <v>3884</v>
      </c>
      <c r="H78" s="318"/>
      <c r="I78" s="318"/>
    </row>
    <row r="79" spans="2:9" ht="14.25" customHeight="1" x14ac:dyDescent="0.25">
      <c r="B79" s="323"/>
      <c r="C79" s="322"/>
      <c r="F79" s="327">
        <v>21830.83</v>
      </c>
      <c r="G79" s="318" t="s">
        <v>3883</v>
      </c>
      <c r="H79" s="318"/>
      <c r="I79" s="318"/>
    </row>
    <row r="80" spans="2:9" ht="14.25" customHeight="1" x14ac:dyDescent="0.25">
      <c r="B80" s="323"/>
      <c r="C80" s="322"/>
      <c r="F80" s="327">
        <v>10689.86</v>
      </c>
      <c r="G80" s="318" t="s">
        <v>3882</v>
      </c>
      <c r="H80" s="318"/>
      <c r="I80" s="318"/>
    </row>
    <row r="81" spans="2:9" ht="14.25" customHeight="1" x14ac:dyDescent="0.25">
      <c r="B81" s="323"/>
      <c r="C81" s="322"/>
      <c r="F81" s="327">
        <v>3000</v>
      </c>
      <c r="G81" s="318" t="s">
        <v>3554</v>
      </c>
      <c r="H81" s="318"/>
      <c r="I81" s="318"/>
    </row>
    <row r="82" spans="2:9" ht="14.25" customHeight="1" x14ac:dyDescent="0.25">
      <c r="B82" s="323"/>
      <c r="C82" s="322"/>
      <c r="F82" s="327">
        <v>28648.49</v>
      </c>
      <c r="G82" s="318" t="s">
        <v>3881</v>
      </c>
      <c r="H82" s="318"/>
      <c r="I82" s="318"/>
    </row>
    <row r="83" spans="2:9" ht="14.25" customHeight="1" x14ac:dyDescent="0.25">
      <c r="B83" s="323"/>
      <c r="C83" s="322"/>
      <c r="F83" s="327">
        <v>3845.28</v>
      </c>
      <c r="G83" s="318" t="s">
        <v>3880</v>
      </c>
      <c r="H83" s="318"/>
      <c r="I83" s="318"/>
    </row>
    <row r="84" spans="2:9" ht="14.25" customHeight="1" x14ac:dyDescent="0.25">
      <c r="B84" s="323"/>
      <c r="C84" s="322"/>
      <c r="F84" s="495">
        <v>5049.4799999999996</v>
      </c>
      <c r="G84" s="332" t="s">
        <v>3540</v>
      </c>
      <c r="H84" s="318"/>
      <c r="I84" s="318"/>
    </row>
    <row r="85" spans="2:9" ht="14.25" customHeight="1" x14ac:dyDescent="0.25">
      <c r="B85" s="323"/>
      <c r="C85" s="322"/>
      <c r="F85" s="327">
        <v>15148.44</v>
      </c>
      <c r="G85" s="318" t="s">
        <v>3879</v>
      </c>
      <c r="H85" s="318"/>
      <c r="I85" s="318"/>
    </row>
    <row r="86" spans="2:9" ht="14.25" customHeight="1" x14ac:dyDescent="0.25">
      <c r="B86" s="323"/>
      <c r="C86" s="322"/>
      <c r="F86" s="327">
        <v>5049.4799999999996</v>
      </c>
      <c r="G86" s="318" t="s">
        <v>3878</v>
      </c>
      <c r="H86" s="318"/>
      <c r="I86" s="318"/>
    </row>
    <row r="87" spans="2:9" ht="14.25" customHeight="1" x14ac:dyDescent="0.25">
      <c r="B87" s="323"/>
      <c r="C87" s="322"/>
      <c r="F87" s="327">
        <v>165677.22</v>
      </c>
      <c r="G87" s="318" t="s">
        <v>3877</v>
      </c>
      <c r="H87" s="318"/>
      <c r="I87" s="318"/>
    </row>
    <row r="88" spans="2:9" ht="14.25" customHeight="1" x14ac:dyDescent="0.25">
      <c r="B88" s="323"/>
      <c r="C88" s="322"/>
      <c r="F88" s="327">
        <v>1233.27</v>
      </c>
      <c r="G88" s="318" t="s">
        <v>3876</v>
      </c>
      <c r="H88" s="318"/>
      <c r="I88" s="318"/>
    </row>
    <row r="89" spans="2:9" ht="14.25" customHeight="1" x14ac:dyDescent="0.25">
      <c r="B89" s="323"/>
      <c r="C89" s="322"/>
      <c r="F89" s="327">
        <v>1418.91</v>
      </c>
      <c r="G89" s="318" t="s">
        <v>3875</v>
      </c>
      <c r="H89" s="318"/>
      <c r="I89" s="318"/>
    </row>
    <row r="90" spans="2:9" ht="14.25" customHeight="1" x14ac:dyDescent="0.25">
      <c r="B90" s="323"/>
      <c r="C90" s="322"/>
      <c r="F90" s="327">
        <v>5000</v>
      </c>
      <c r="G90" s="318" t="s">
        <v>3874</v>
      </c>
      <c r="H90" s="318"/>
      <c r="I90" s="318"/>
    </row>
    <row r="91" spans="2:9" ht="14.25" customHeight="1" x14ac:dyDescent="0.25">
      <c r="B91" s="323"/>
      <c r="C91" s="322"/>
      <c r="F91" s="327">
        <v>50489</v>
      </c>
      <c r="G91" s="318" t="s">
        <v>3873</v>
      </c>
      <c r="H91" s="318"/>
      <c r="I91" s="318"/>
    </row>
    <row r="92" spans="2:9" ht="14.25" customHeight="1" x14ac:dyDescent="0.25">
      <c r="B92" s="323"/>
      <c r="C92" s="322"/>
      <c r="F92" s="327">
        <v>15489</v>
      </c>
      <c r="G92" s="318" t="s">
        <v>3872</v>
      </c>
      <c r="H92" s="318"/>
      <c r="I92" s="318"/>
    </row>
    <row r="93" spans="2:9" ht="15.75" customHeight="1" x14ac:dyDescent="0.25">
      <c r="B93" s="323"/>
      <c r="C93" s="322"/>
      <c r="F93" s="327">
        <v>1150</v>
      </c>
      <c r="G93" s="318" t="s">
        <v>3871</v>
      </c>
      <c r="H93" s="318"/>
      <c r="I93" s="318"/>
    </row>
    <row r="94" spans="2:9" ht="11.25" customHeight="1" x14ac:dyDescent="0.25">
      <c r="B94" s="323"/>
      <c r="C94" s="322"/>
      <c r="F94" s="327">
        <v>7000</v>
      </c>
      <c r="G94" s="318" t="s">
        <v>3870</v>
      </c>
      <c r="H94" s="318"/>
      <c r="I94" s="318"/>
    </row>
    <row r="95" spans="2:9" ht="14.25" customHeight="1" x14ac:dyDescent="0.25">
      <c r="B95" s="323"/>
      <c r="C95" s="322"/>
      <c r="F95" s="327">
        <v>2285.06</v>
      </c>
      <c r="G95" s="318" t="s">
        <v>3869</v>
      </c>
      <c r="H95" s="318"/>
      <c r="I95" s="318"/>
    </row>
    <row r="96" spans="2:9" ht="12.75" customHeight="1" x14ac:dyDescent="0.25">
      <c r="B96" s="323"/>
      <c r="C96" s="322"/>
      <c r="F96" s="327">
        <v>1591.09</v>
      </c>
      <c r="G96" s="318" t="s">
        <v>3868</v>
      </c>
      <c r="H96" s="318"/>
      <c r="I96" s="318"/>
    </row>
    <row r="97" spans="2:9" ht="15.75" customHeight="1" x14ac:dyDescent="0.25">
      <c r="B97" s="323"/>
      <c r="C97" s="322"/>
      <c r="F97" s="327">
        <v>30082.79</v>
      </c>
      <c r="G97" s="318" t="s">
        <v>3867</v>
      </c>
      <c r="H97" s="318"/>
      <c r="I97" s="318"/>
    </row>
    <row r="98" spans="2:9" ht="15.75" customHeight="1" x14ac:dyDescent="0.25">
      <c r="B98" s="323"/>
      <c r="C98" s="322"/>
      <c r="F98" s="327">
        <v>23135.07</v>
      </c>
      <c r="G98" s="318" t="s">
        <v>3866</v>
      </c>
      <c r="H98" s="318"/>
      <c r="I98" s="318"/>
    </row>
    <row r="99" spans="2:9" ht="12.75" customHeight="1" x14ac:dyDescent="0.25">
      <c r="B99" s="323"/>
      <c r="C99" s="322"/>
      <c r="F99" s="327">
        <v>8686.84</v>
      </c>
      <c r="G99" s="318" t="s">
        <v>3865</v>
      </c>
      <c r="H99" s="318"/>
      <c r="I99" s="318"/>
    </row>
    <row r="100" spans="2:9" ht="12.75" customHeight="1" x14ac:dyDescent="0.25">
      <c r="B100" s="323"/>
      <c r="C100" s="322"/>
      <c r="F100" s="327">
        <v>33487.620000000003</v>
      </c>
      <c r="G100" s="318" t="s">
        <v>3864</v>
      </c>
      <c r="H100" s="318"/>
      <c r="I100" s="318"/>
    </row>
    <row r="101" spans="2:9" ht="12.75" customHeight="1" x14ac:dyDescent="0.25">
      <c r="B101" s="323"/>
      <c r="C101" s="322"/>
      <c r="F101" s="327">
        <v>56575.06</v>
      </c>
      <c r="G101" s="318" t="s">
        <v>3863</v>
      </c>
      <c r="H101" s="318"/>
      <c r="I101" s="318"/>
    </row>
    <row r="102" spans="2:9" ht="14.25" customHeight="1" x14ac:dyDescent="0.25">
      <c r="B102" s="323"/>
      <c r="C102" s="322"/>
      <c r="F102" s="327">
        <v>5373.7</v>
      </c>
      <c r="G102" s="318" t="s">
        <v>3862</v>
      </c>
      <c r="H102" s="318"/>
      <c r="I102" s="318"/>
    </row>
    <row r="103" spans="2:9" ht="15.75" customHeight="1" x14ac:dyDescent="0.25">
      <c r="B103" s="323"/>
      <c r="C103" s="322"/>
      <c r="F103" s="327">
        <v>1927.92</v>
      </c>
      <c r="G103" s="318" t="s">
        <v>3861</v>
      </c>
      <c r="H103" s="318"/>
      <c r="I103" s="318"/>
    </row>
    <row r="104" spans="2:9" ht="15.75" customHeight="1" x14ac:dyDescent="0.25">
      <c r="B104" s="323"/>
      <c r="C104" s="322"/>
      <c r="F104" s="327">
        <v>9000</v>
      </c>
      <c r="G104" s="318" t="s">
        <v>3860</v>
      </c>
      <c r="H104" s="318"/>
      <c r="I104" s="318"/>
    </row>
    <row r="105" spans="2:9" ht="15.75" customHeight="1" x14ac:dyDescent="0.25">
      <c r="B105" s="323"/>
      <c r="C105" s="322"/>
      <c r="F105" s="327">
        <v>37893.61</v>
      </c>
      <c r="G105" s="318" t="s">
        <v>3859</v>
      </c>
      <c r="H105" s="318"/>
      <c r="I105" s="318"/>
    </row>
    <row r="106" spans="2:9" ht="15.75" customHeight="1" x14ac:dyDescent="0.25">
      <c r="B106" s="323"/>
      <c r="C106" s="322"/>
      <c r="F106" s="327">
        <v>7808.93</v>
      </c>
      <c r="G106" s="318" t="s">
        <v>3858</v>
      </c>
      <c r="H106" s="318"/>
      <c r="I106" s="318"/>
    </row>
    <row r="107" spans="2:9" ht="15.75" customHeight="1" x14ac:dyDescent="0.25">
      <c r="B107" s="323"/>
      <c r="C107" s="322"/>
      <c r="F107" s="327">
        <v>20802.060000000001</v>
      </c>
      <c r="G107" s="318" t="s">
        <v>3857</v>
      </c>
      <c r="H107" s="318"/>
      <c r="I107" s="318"/>
    </row>
    <row r="108" spans="2:9" ht="15.75" customHeight="1" x14ac:dyDescent="0.25">
      <c r="B108" s="323"/>
      <c r="C108" s="322"/>
      <c r="F108" s="327">
        <v>4759.54</v>
      </c>
      <c r="G108" s="318" t="s">
        <v>3856</v>
      </c>
      <c r="H108" s="318"/>
      <c r="I108" s="318"/>
    </row>
    <row r="109" spans="2:9" ht="15.75" customHeight="1" x14ac:dyDescent="0.25">
      <c r="B109" s="323"/>
      <c r="C109" s="322"/>
      <c r="F109" s="327">
        <v>3358.45</v>
      </c>
      <c r="G109" s="318" t="s">
        <v>3855</v>
      </c>
      <c r="H109" s="318"/>
      <c r="I109" s="318"/>
    </row>
    <row r="110" spans="2:9" ht="15.75" customHeight="1" x14ac:dyDescent="0.25">
      <c r="B110" s="323"/>
      <c r="C110" s="322"/>
      <c r="F110" s="327">
        <v>39245.699999999997</v>
      </c>
      <c r="G110" s="318" t="s">
        <v>3854</v>
      </c>
      <c r="H110" s="318"/>
      <c r="I110" s="318"/>
    </row>
    <row r="111" spans="2:9" ht="15.75" customHeight="1" x14ac:dyDescent="0.25">
      <c r="B111" s="323"/>
      <c r="C111" s="322"/>
      <c r="F111" s="327">
        <v>38769.25</v>
      </c>
      <c r="G111" s="318" t="s">
        <v>3853</v>
      </c>
      <c r="H111" s="318"/>
      <c r="I111" s="318"/>
    </row>
    <row r="112" spans="2:9" ht="15.75" customHeight="1" x14ac:dyDescent="0.25">
      <c r="B112" s="323"/>
      <c r="C112" s="322"/>
      <c r="F112" s="327">
        <v>295223.40000000002</v>
      </c>
      <c r="G112" s="318" t="s">
        <v>3852</v>
      </c>
      <c r="H112" s="318"/>
      <c r="I112" s="318"/>
    </row>
    <row r="113" spans="2:10" ht="15.75" customHeight="1" x14ac:dyDescent="0.25">
      <c r="B113" s="323"/>
      <c r="C113" s="322"/>
      <c r="F113" s="327">
        <v>5104.46</v>
      </c>
      <c r="G113" s="318" t="s">
        <v>3851</v>
      </c>
      <c r="H113" s="318"/>
      <c r="I113" s="318"/>
    </row>
    <row r="114" spans="2:10" ht="15.75" customHeight="1" x14ac:dyDescent="0.25">
      <c r="B114" s="323"/>
      <c r="C114" s="322"/>
      <c r="F114" s="327">
        <v>50000</v>
      </c>
      <c r="G114" s="318" t="s">
        <v>3850</v>
      </c>
      <c r="H114" s="332"/>
      <c r="I114" s="332"/>
      <c r="J114" s="341"/>
    </row>
    <row r="115" spans="2:10" ht="15.75" customHeight="1" x14ac:dyDescent="0.25">
      <c r="B115" s="323"/>
      <c r="C115" s="322"/>
      <c r="F115" s="327">
        <v>23513.71</v>
      </c>
      <c r="G115" s="318" t="s">
        <v>3849</v>
      </c>
      <c r="H115" s="318"/>
      <c r="I115" s="318"/>
    </row>
    <row r="116" spans="2:10" ht="13.5" customHeight="1" x14ac:dyDescent="0.25">
      <c r="B116" s="323"/>
      <c r="C116" s="322"/>
      <c r="F116" s="327">
        <v>7841.52</v>
      </c>
      <c r="G116" s="318" t="s">
        <v>3848</v>
      </c>
      <c r="H116" s="318"/>
      <c r="I116" s="318"/>
    </row>
    <row r="117" spans="2:10" ht="13.5" customHeight="1" x14ac:dyDescent="0.2">
      <c r="B117" s="323"/>
      <c r="C117" s="322"/>
      <c r="F117" s="313">
        <v>46647.82</v>
      </c>
      <c r="G117" s="318" t="s">
        <v>3847</v>
      </c>
      <c r="H117" s="318"/>
      <c r="I117" s="318"/>
    </row>
    <row r="118" spans="2:10" ht="13.5" customHeight="1" x14ac:dyDescent="0.25">
      <c r="B118" s="323"/>
      <c r="C118" s="322"/>
      <c r="F118" s="327"/>
      <c r="G118" s="318"/>
      <c r="H118" s="318"/>
      <c r="I118" s="318"/>
    </row>
    <row r="119" spans="2:10" ht="13.5" customHeight="1" x14ac:dyDescent="0.25">
      <c r="B119" s="323"/>
      <c r="C119" s="322"/>
      <c r="F119" s="327"/>
      <c r="G119" s="318"/>
      <c r="H119" s="318"/>
      <c r="I119" s="318"/>
    </row>
    <row r="120" spans="2:10" ht="13.5" customHeight="1" x14ac:dyDescent="0.25">
      <c r="B120" s="323"/>
      <c r="C120" s="322"/>
      <c r="F120" s="327"/>
      <c r="G120" s="318"/>
      <c r="H120" s="318"/>
      <c r="I120" s="318"/>
    </row>
    <row r="121" spans="2:10" ht="13.5" customHeight="1" x14ac:dyDescent="0.25">
      <c r="B121" s="323"/>
      <c r="C121" s="322"/>
      <c r="F121" s="327"/>
      <c r="G121" s="318"/>
      <c r="H121" s="318"/>
      <c r="I121" s="318"/>
    </row>
    <row r="122" spans="2:10" ht="13.5" customHeight="1" x14ac:dyDescent="0.25">
      <c r="B122" s="323"/>
      <c r="C122" s="322"/>
      <c r="F122" s="327"/>
      <c r="G122" s="318"/>
      <c r="H122" s="318"/>
      <c r="I122" s="318"/>
    </row>
    <row r="123" spans="2:10" ht="13.5" customHeight="1" x14ac:dyDescent="0.25">
      <c r="B123" s="323"/>
      <c r="C123" s="322"/>
      <c r="F123" s="327"/>
      <c r="G123" s="318"/>
      <c r="H123" s="318"/>
      <c r="I123" s="318"/>
    </row>
    <row r="124" spans="2:10" ht="13.5" customHeight="1" x14ac:dyDescent="0.25">
      <c r="B124" s="323"/>
      <c r="C124" s="322"/>
      <c r="F124" s="327"/>
      <c r="G124" s="318"/>
      <c r="H124" s="318"/>
      <c r="I124" s="318"/>
    </row>
    <row r="125" spans="2:10" ht="13.5" customHeight="1" x14ac:dyDescent="0.25">
      <c r="B125" s="323"/>
      <c r="C125" s="322"/>
      <c r="F125" s="327"/>
      <c r="G125" s="318"/>
      <c r="H125" s="318"/>
      <c r="I125" s="318"/>
    </row>
    <row r="126" spans="2:10" ht="13.5" customHeight="1" x14ac:dyDescent="0.25">
      <c r="B126" s="323"/>
      <c r="C126" s="322"/>
      <c r="F126" s="327"/>
      <c r="G126" s="318"/>
      <c r="H126" s="318"/>
      <c r="I126" s="318"/>
    </row>
    <row r="127" spans="2:10" ht="13.5" customHeight="1" x14ac:dyDescent="0.25">
      <c r="B127" s="323"/>
      <c r="C127" s="322"/>
      <c r="F127" s="327"/>
      <c r="G127" s="318"/>
      <c r="H127" s="318"/>
      <c r="I127" s="318"/>
    </row>
    <row r="128" spans="2:10" ht="13.5" customHeight="1" x14ac:dyDescent="0.25">
      <c r="B128" s="323"/>
      <c r="C128" s="322"/>
      <c r="F128" s="327"/>
      <c r="G128" s="318"/>
      <c r="H128" s="318"/>
      <c r="I128" s="318"/>
    </row>
    <row r="129" spans="2:9" ht="13.5" customHeight="1" x14ac:dyDescent="0.25">
      <c r="B129" s="323"/>
      <c r="C129" s="322"/>
      <c r="F129" s="327"/>
      <c r="G129" s="318"/>
      <c r="H129" s="318"/>
      <c r="I129" s="318"/>
    </row>
    <row r="130" spans="2:9" ht="13.5" customHeight="1" x14ac:dyDescent="0.25">
      <c r="B130" s="323"/>
      <c r="C130" s="322"/>
      <c r="F130" s="327"/>
      <c r="G130" s="318"/>
      <c r="H130" s="318"/>
      <c r="I130" s="318"/>
    </row>
    <row r="131" spans="2:9" ht="13.5" customHeight="1" x14ac:dyDescent="0.25">
      <c r="B131" s="323"/>
      <c r="C131" s="322"/>
      <c r="F131" s="327"/>
      <c r="G131" s="318"/>
      <c r="H131" s="318"/>
      <c r="I131" s="318"/>
    </row>
    <row r="132" spans="2:9" ht="13.5" customHeight="1" x14ac:dyDescent="0.25">
      <c r="B132" s="323"/>
      <c r="C132" s="322"/>
      <c r="F132" s="327"/>
      <c r="G132" s="318"/>
      <c r="H132" s="318"/>
      <c r="I132" s="318"/>
    </row>
    <row r="133" spans="2:9" ht="13.5" customHeight="1" x14ac:dyDescent="0.25">
      <c r="B133" s="323"/>
      <c r="C133" s="322"/>
      <c r="F133" s="327"/>
      <c r="G133" s="318"/>
      <c r="H133" s="318"/>
      <c r="I133" s="318"/>
    </row>
    <row r="134" spans="2:9" ht="13.5" customHeight="1" x14ac:dyDescent="0.25">
      <c r="B134" s="323"/>
      <c r="C134" s="322"/>
      <c r="F134" s="327"/>
      <c r="G134" s="318"/>
      <c r="H134" s="318"/>
      <c r="I134" s="318"/>
    </row>
    <row r="135" spans="2:9" ht="13.5" customHeight="1" x14ac:dyDescent="0.25">
      <c r="B135" s="323"/>
      <c r="C135" s="322"/>
      <c r="F135" s="327"/>
      <c r="G135" s="318"/>
      <c r="H135" s="318"/>
      <c r="I135" s="318"/>
    </row>
    <row r="136" spans="2:9" ht="13.5" customHeight="1" x14ac:dyDescent="0.25">
      <c r="B136" s="323"/>
      <c r="C136" s="322"/>
      <c r="F136" s="327"/>
      <c r="G136" s="318"/>
      <c r="H136" s="318"/>
      <c r="I136" s="318"/>
    </row>
    <row r="137" spans="2:9" ht="13.5" customHeight="1" x14ac:dyDescent="0.25">
      <c r="B137" s="323"/>
      <c r="C137" s="322"/>
      <c r="F137" s="327"/>
      <c r="G137" s="318"/>
      <c r="H137" s="318"/>
      <c r="I137" s="318"/>
    </row>
    <row r="138" spans="2:9" ht="13.5" customHeight="1" x14ac:dyDescent="0.25">
      <c r="B138" s="323"/>
      <c r="C138" s="322"/>
      <c r="F138" s="327"/>
      <c r="G138" s="318"/>
      <c r="H138" s="318"/>
      <c r="I138" s="318"/>
    </row>
    <row r="139" spans="2:9" ht="13.5" customHeight="1" x14ac:dyDescent="0.25">
      <c r="B139" s="323"/>
      <c r="C139" s="322"/>
      <c r="F139" s="327"/>
      <c r="G139" s="318"/>
      <c r="H139" s="318"/>
      <c r="I139" s="318"/>
    </row>
    <row r="140" spans="2:9" ht="13.5" customHeight="1" x14ac:dyDescent="0.25">
      <c r="B140" s="323"/>
      <c r="C140" s="322"/>
      <c r="F140" s="327"/>
      <c r="G140" s="318"/>
      <c r="H140" s="318"/>
      <c r="I140" s="318"/>
    </row>
    <row r="141" spans="2:9" ht="13.5" customHeight="1" x14ac:dyDescent="0.25">
      <c r="B141" s="323"/>
      <c r="C141" s="322"/>
      <c r="F141" s="327"/>
      <c r="G141" s="318"/>
      <c r="H141" s="318"/>
      <c r="I141" s="318"/>
    </row>
    <row r="142" spans="2:9" ht="13.5" customHeight="1" x14ac:dyDescent="0.25">
      <c r="B142" s="323"/>
      <c r="C142" s="322"/>
      <c r="F142" s="327"/>
      <c r="G142" s="318"/>
      <c r="H142" s="318"/>
      <c r="I142" s="318"/>
    </row>
    <row r="143" spans="2:9" ht="13.5" customHeight="1" x14ac:dyDescent="0.25">
      <c r="B143" s="323"/>
      <c r="C143" s="322"/>
      <c r="F143" s="327"/>
      <c r="G143" s="318"/>
      <c r="H143" s="318"/>
      <c r="I143" s="318"/>
    </row>
    <row r="144" spans="2:9" ht="13.5" customHeight="1" x14ac:dyDescent="0.25">
      <c r="B144" s="323"/>
      <c r="C144" s="322"/>
      <c r="F144" s="327"/>
      <c r="G144" s="318"/>
      <c r="H144" s="318"/>
      <c r="I144" s="318"/>
    </row>
    <row r="145" spans="2:9" ht="13.5" customHeight="1" x14ac:dyDescent="0.25">
      <c r="B145" s="323"/>
      <c r="C145" s="322"/>
      <c r="F145" s="327"/>
      <c r="G145" s="318"/>
      <c r="H145" s="318"/>
      <c r="I145" s="318"/>
    </row>
    <row r="146" spans="2:9" ht="13.5" customHeight="1" x14ac:dyDescent="0.25">
      <c r="B146" s="323"/>
      <c r="C146" s="322"/>
      <c r="F146" s="327"/>
      <c r="G146" s="318"/>
      <c r="H146" s="318"/>
      <c r="I146" s="318"/>
    </row>
    <row r="147" spans="2:9" ht="13.5" customHeight="1" x14ac:dyDescent="0.25">
      <c r="B147" s="323"/>
      <c r="C147" s="322"/>
      <c r="F147" s="327"/>
      <c r="G147" s="318"/>
      <c r="H147" s="318"/>
      <c r="I147" s="318"/>
    </row>
    <row r="148" spans="2:9" ht="13.5" customHeight="1" x14ac:dyDescent="0.25">
      <c r="B148" s="323"/>
      <c r="C148" s="322"/>
      <c r="F148" s="495"/>
      <c r="G148" s="332"/>
      <c r="H148" s="318"/>
      <c r="I148" s="318"/>
    </row>
    <row r="149" spans="2:9" ht="13.5" customHeight="1" x14ac:dyDescent="0.25">
      <c r="B149" s="323"/>
      <c r="C149" s="322"/>
      <c r="F149" s="327"/>
      <c r="G149" s="318"/>
      <c r="H149" s="318"/>
      <c r="I149" s="318"/>
    </row>
    <row r="150" spans="2:9" ht="13.5" customHeight="1" x14ac:dyDescent="0.25">
      <c r="B150" s="323"/>
      <c r="C150" s="322"/>
      <c r="F150" s="327"/>
      <c r="G150" s="318"/>
      <c r="H150" s="318"/>
      <c r="I150" s="318"/>
    </row>
    <row r="151" spans="2:9" ht="13.5" customHeight="1" x14ac:dyDescent="0.25">
      <c r="B151" s="323"/>
      <c r="C151" s="322"/>
      <c r="F151" s="327"/>
      <c r="G151" s="318"/>
      <c r="H151" s="318"/>
      <c r="I151" s="318"/>
    </row>
    <row r="152" spans="2:9" ht="13.5" customHeight="1" x14ac:dyDescent="0.25">
      <c r="B152" s="323"/>
      <c r="C152" s="322"/>
      <c r="F152" s="327"/>
      <c r="G152" s="318"/>
      <c r="H152" s="318"/>
      <c r="I152" s="318"/>
    </row>
    <row r="153" spans="2:9" ht="13.5" customHeight="1" x14ac:dyDescent="0.25">
      <c r="B153" s="323"/>
      <c r="C153" s="322"/>
      <c r="F153" s="327"/>
      <c r="G153" s="318"/>
      <c r="H153" s="318"/>
      <c r="I153" s="318"/>
    </row>
    <row r="154" spans="2:9" ht="13.5" customHeight="1" x14ac:dyDescent="0.25">
      <c r="B154" s="323"/>
      <c r="C154" s="322"/>
      <c r="F154" s="327"/>
      <c r="G154" s="318"/>
      <c r="H154" s="318"/>
      <c r="I154" s="318"/>
    </row>
    <row r="155" spans="2:9" ht="13.5" customHeight="1" x14ac:dyDescent="0.25">
      <c r="B155" s="323"/>
      <c r="C155" s="322"/>
      <c r="F155" s="327"/>
      <c r="G155" s="318"/>
      <c r="H155" s="318"/>
      <c r="I155" s="318"/>
    </row>
    <row r="156" spans="2:9" ht="13.5" customHeight="1" x14ac:dyDescent="0.25">
      <c r="B156" s="323"/>
      <c r="C156" s="322"/>
      <c r="F156" s="327"/>
      <c r="G156" s="318"/>
      <c r="H156" s="318"/>
      <c r="I156" s="318"/>
    </row>
    <row r="157" spans="2:9" ht="13.5" customHeight="1" x14ac:dyDescent="0.25">
      <c r="B157" s="323"/>
      <c r="C157" s="322"/>
      <c r="F157" s="327"/>
      <c r="G157" s="318"/>
      <c r="H157" s="318"/>
      <c r="I157" s="318"/>
    </row>
    <row r="158" spans="2:9" ht="13.5" customHeight="1" x14ac:dyDescent="0.25">
      <c r="B158" s="323"/>
      <c r="C158" s="322"/>
      <c r="F158" s="327"/>
      <c r="G158" s="318"/>
      <c r="H158" s="318"/>
      <c r="I158" s="318"/>
    </row>
    <row r="159" spans="2:9" ht="13.5" customHeight="1" x14ac:dyDescent="0.25">
      <c r="B159" s="323"/>
      <c r="C159" s="322"/>
      <c r="F159" s="327"/>
      <c r="G159" s="318"/>
      <c r="H159" s="318"/>
      <c r="I159" s="318"/>
    </row>
    <row r="160" spans="2:9" ht="13.5" customHeight="1" x14ac:dyDescent="0.25">
      <c r="B160" s="323"/>
      <c r="C160" s="322"/>
      <c r="F160" s="327"/>
      <c r="G160" s="318"/>
      <c r="H160" s="318"/>
      <c r="I160" s="318"/>
    </row>
    <row r="161" spans="2:9" ht="13.5" customHeight="1" x14ac:dyDescent="0.25">
      <c r="B161" s="323"/>
      <c r="C161" s="322"/>
      <c r="F161" s="327"/>
      <c r="G161" s="318"/>
      <c r="H161" s="318"/>
      <c r="I161" s="318"/>
    </row>
    <row r="162" spans="2:9" ht="13.5" customHeight="1" x14ac:dyDescent="0.25">
      <c r="B162" s="323"/>
      <c r="C162" s="322"/>
      <c r="F162" s="327"/>
      <c r="G162" s="318"/>
      <c r="H162" s="318"/>
      <c r="I162" s="318"/>
    </row>
    <row r="163" spans="2:9" ht="13.5" customHeight="1" x14ac:dyDescent="0.25">
      <c r="B163" s="323"/>
      <c r="C163" s="322"/>
      <c r="F163" s="327"/>
      <c r="G163" s="318"/>
      <c r="H163" s="318"/>
      <c r="I163" s="318"/>
    </row>
    <row r="164" spans="2:9" ht="13.5" customHeight="1" x14ac:dyDescent="0.25">
      <c r="B164" s="323"/>
      <c r="C164" s="322"/>
      <c r="F164" s="327"/>
      <c r="G164" s="318"/>
      <c r="H164" s="318"/>
      <c r="I164" s="318"/>
    </row>
    <row r="165" spans="2:9" ht="13.5" customHeight="1" x14ac:dyDescent="0.25">
      <c r="B165" s="323"/>
      <c r="C165" s="322"/>
      <c r="F165" s="327"/>
      <c r="G165" s="318"/>
      <c r="H165" s="318"/>
      <c r="I165" s="318"/>
    </row>
    <row r="166" spans="2:9" ht="13.5" customHeight="1" x14ac:dyDescent="0.25">
      <c r="B166" s="323"/>
      <c r="C166" s="322"/>
      <c r="F166" s="327"/>
      <c r="G166" s="318"/>
      <c r="H166" s="318"/>
      <c r="I166" s="318"/>
    </row>
    <row r="167" spans="2:9" ht="13.5" customHeight="1" x14ac:dyDescent="0.25">
      <c r="B167" s="323"/>
      <c r="C167" s="322"/>
      <c r="F167" s="327"/>
      <c r="G167" s="318"/>
      <c r="H167" s="318"/>
      <c r="I167" s="318"/>
    </row>
    <row r="168" spans="2:9" ht="13.5" customHeight="1" x14ac:dyDescent="0.25">
      <c r="B168" s="323"/>
      <c r="C168" s="322"/>
      <c r="F168" s="327"/>
      <c r="G168" s="318"/>
      <c r="H168" s="318"/>
      <c r="I168" s="318"/>
    </row>
    <row r="169" spans="2:9" ht="13.5" customHeight="1" x14ac:dyDescent="0.25">
      <c r="B169" s="323"/>
      <c r="C169" s="322"/>
      <c r="F169" s="327"/>
      <c r="G169" s="318"/>
      <c r="H169" s="318"/>
      <c r="I169" s="318"/>
    </row>
    <row r="170" spans="2:9" ht="13.5" customHeight="1" x14ac:dyDescent="0.25">
      <c r="B170" s="323"/>
      <c r="C170" s="322"/>
      <c r="F170" s="327"/>
      <c r="G170" s="318"/>
      <c r="H170" s="318"/>
      <c r="I170" s="318"/>
    </row>
    <row r="171" spans="2:9" ht="13.5" customHeight="1" x14ac:dyDescent="0.25">
      <c r="B171" s="323"/>
      <c r="C171" s="322"/>
      <c r="F171" s="327"/>
      <c r="G171" s="318"/>
      <c r="H171" s="318"/>
      <c r="I171" s="318"/>
    </row>
    <row r="172" spans="2:9" ht="13.5" customHeight="1" x14ac:dyDescent="0.25">
      <c r="B172" s="323"/>
      <c r="C172" s="322"/>
      <c r="F172" s="327"/>
      <c r="G172" s="318"/>
      <c r="H172" s="318"/>
      <c r="I172" s="318"/>
    </row>
    <row r="173" spans="2:9" ht="13.5" customHeight="1" x14ac:dyDescent="0.25">
      <c r="B173" s="323"/>
      <c r="C173" s="322"/>
      <c r="F173" s="327"/>
      <c r="G173" s="318"/>
      <c r="H173" s="318"/>
      <c r="I173" s="318"/>
    </row>
    <row r="174" spans="2:9" ht="13.5" customHeight="1" x14ac:dyDescent="0.25">
      <c r="B174" s="323"/>
      <c r="C174" s="322"/>
      <c r="F174" s="327"/>
      <c r="G174" s="318"/>
      <c r="H174" s="318"/>
      <c r="I174" s="318"/>
    </row>
    <row r="175" spans="2:9" ht="13.5" customHeight="1" x14ac:dyDescent="0.25">
      <c r="B175" s="323"/>
      <c r="C175" s="322"/>
      <c r="F175" s="327"/>
      <c r="G175" s="318"/>
      <c r="H175" s="318"/>
      <c r="I175" s="318"/>
    </row>
    <row r="176" spans="2:9" ht="13.5" customHeight="1" x14ac:dyDescent="0.25">
      <c r="B176" s="323"/>
      <c r="C176" s="322"/>
      <c r="F176" s="327"/>
      <c r="G176" s="318"/>
      <c r="H176" s="318"/>
      <c r="I176" s="318"/>
    </row>
    <row r="177" spans="2:9" ht="13.5" customHeight="1" x14ac:dyDescent="0.25">
      <c r="B177" s="323"/>
      <c r="C177" s="322"/>
      <c r="F177" s="327"/>
      <c r="G177" s="318"/>
      <c r="H177" s="318"/>
      <c r="I177" s="318"/>
    </row>
    <row r="178" spans="2:9" ht="13.5" customHeight="1" x14ac:dyDescent="0.25">
      <c r="B178" s="323"/>
      <c r="C178" s="322"/>
      <c r="F178" s="327"/>
      <c r="G178" s="318"/>
      <c r="H178" s="318"/>
      <c r="I178" s="318"/>
    </row>
    <row r="179" spans="2:9" ht="13.5" customHeight="1" x14ac:dyDescent="0.25">
      <c r="B179" s="323"/>
      <c r="C179" s="322"/>
      <c r="F179" s="327"/>
      <c r="G179" s="318"/>
      <c r="H179" s="318"/>
      <c r="I179" s="318"/>
    </row>
    <row r="180" spans="2:9" ht="13.5" customHeight="1" x14ac:dyDescent="0.25">
      <c r="B180" s="323"/>
      <c r="C180" s="322"/>
      <c r="F180" s="327"/>
      <c r="G180" s="318"/>
      <c r="H180" s="318"/>
      <c r="I180" s="318"/>
    </row>
    <row r="181" spans="2:9" ht="13.5" customHeight="1" x14ac:dyDescent="0.25">
      <c r="B181" s="323"/>
      <c r="C181" s="322"/>
      <c r="F181" s="327"/>
      <c r="G181" s="318"/>
      <c r="H181" s="318"/>
      <c r="I181" s="318"/>
    </row>
    <row r="182" spans="2:9" ht="13.5" customHeight="1" x14ac:dyDescent="0.25">
      <c r="B182" s="323"/>
      <c r="C182" s="322"/>
      <c r="F182" s="327"/>
      <c r="G182" s="318"/>
      <c r="H182" s="318"/>
      <c r="I182" s="318"/>
    </row>
    <row r="183" spans="2:9" ht="13.5" customHeight="1" x14ac:dyDescent="0.25">
      <c r="B183" s="323"/>
      <c r="C183" s="322"/>
      <c r="F183" s="327"/>
      <c r="G183" s="318"/>
      <c r="H183" s="318"/>
      <c r="I183" s="318"/>
    </row>
    <row r="184" spans="2:9" ht="15.75" customHeight="1" x14ac:dyDescent="0.25">
      <c r="B184" s="323"/>
      <c r="C184" s="322"/>
      <c r="F184" s="327"/>
      <c r="G184" s="318"/>
      <c r="H184" s="318"/>
      <c r="I184" s="318"/>
    </row>
    <row r="185" spans="2:9" ht="15.75" customHeight="1" x14ac:dyDescent="0.25">
      <c r="B185" s="323"/>
      <c r="C185" s="322"/>
      <c r="F185" s="327"/>
      <c r="G185" s="318"/>
      <c r="H185" s="318"/>
      <c r="I185" s="318"/>
    </row>
    <row r="186" spans="2:9" ht="15.75" customHeight="1" x14ac:dyDescent="0.25">
      <c r="B186" s="323"/>
      <c r="C186" s="322"/>
      <c r="F186" s="327"/>
      <c r="G186" s="318"/>
      <c r="H186" s="318"/>
      <c r="I186" s="318"/>
    </row>
    <row r="187" spans="2:9" ht="15.75" customHeight="1" x14ac:dyDescent="0.25">
      <c r="B187" s="323"/>
      <c r="C187" s="322"/>
      <c r="F187" s="327"/>
      <c r="G187" s="318"/>
      <c r="H187" s="318"/>
      <c r="I187" s="318"/>
    </row>
    <row r="188" spans="2:9" ht="15.75" customHeight="1" x14ac:dyDescent="0.25">
      <c r="B188" s="323"/>
      <c r="C188" s="322"/>
      <c r="F188" s="327"/>
      <c r="G188" s="318"/>
      <c r="H188" s="318"/>
      <c r="I188" s="318"/>
    </row>
    <row r="189" spans="2:9" ht="15.75" customHeight="1" x14ac:dyDescent="0.25">
      <c r="B189" s="323"/>
      <c r="C189" s="322"/>
      <c r="F189" s="327"/>
      <c r="G189" s="318"/>
      <c r="H189" s="318"/>
      <c r="I189" s="318"/>
    </row>
    <row r="190" spans="2:9" ht="15.75" customHeight="1" x14ac:dyDescent="0.25">
      <c r="B190" s="323"/>
      <c r="C190" s="322"/>
      <c r="F190" s="327"/>
      <c r="G190" s="318"/>
      <c r="H190" s="318"/>
      <c r="I190" s="318"/>
    </row>
    <row r="191" spans="2:9" ht="15.75" customHeight="1" x14ac:dyDescent="0.25">
      <c r="B191" s="323"/>
      <c r="C191" s="322"/>
      <c r="F191" s="327"/>
      <c r="G191" s="318"/>
      <c r="H191" s="318"/>
      <c r="I191" s="318"/>
    </row>
    <row r="192" spans="2:9" ht="15.75" customHeight="1" x14ac:dyDescent="0.25">
      <c r="B192" s="323"/>
      <c r="C192" s="322"/>
      <c r="F192" s="327"/>
      <c r="G192" s="318"/>
      <c r="H192" s="318"/>
      <c r="I192" s="318"/>
    </row>
    <row r="193" spans="2:9" ht="15.75" customHeight="1" x14ac:dyDescent="0.25">
      <c r="B193" s="323"/>
      <c r="C193" s="322"/>
      <c r="F193" s="327"/>
      <c r="G193" s="318"/>
      <c r="H193" s="318"/>
      <c r="I193" s="318"/>
    </row>
    <row r="194" spans="2:9" ht="15.75" customHeight="1" x14ac:dyDescent="0.25">
      <c r="B194" s="323"/>
      <c r="C194" s="322"/>
      <c r="F194" s="327"/>
      <c r="G194" s="318"/>
      <c r="H194" s="318"/>
      <c r="I194" s="318"/>
    </row>
    <row r="195" spans="2:9" ht="15.75" customHeight="1" x14ac:dyDescent="0.25">
      <c r="B195" s="323"/>
      <c r="C195" s="322"/>
      <c r="F195" s="327"/>
      <c r="G195" s="318"/>
      <c r="H195" s="318"/>
      <c r="I195" s="318"/>
    </row>
    <row r="196" spans="2:9" ht="15.75" customHeight="1" x14ac:dyDescent="0.25">
      <c r="B196" s="323"/>
      <c r="C196" s="322"/>
      <c r="F196" s="327"/>
      <c r="G196" s="318"/>
      <c r="H196" s="318"/>
      <c r="I196" s="318"/>
    </row>
    <row r="197" spans="2:9" ht="15.75" customHeight="1" x14ac:dyDescent="0.25">
      <c r="B197" s="323"/>
      <c r="C197" s="322"/>
      <c r="F197" s="327"/>
      <c r="G197" s="318"/>
      <c r="H197" s="318"/>
      <c r="I197" s="318"/>
    </row>
    <row r="198" spans="2:9" ht="15.75" customHeight="1" x14ac:dyDescent="0.25">
      <c r="B198" s="323"/>
      <c r="C198" s="322"/>
      <c r="F198" s="327"/>
      <c r="G198" s="318"/>
      <c r="H198" s="318"/>
      <c r="I198" s="318"/>
    </row>
    <row r="199" spans="2:9" ht="15.75" customHeight="1" x14ac:dyDescent="0.25">
      <c r="B199" s="323"/>
      <c r="C199" s="322"/>
      <c r="F199" s="327"/>
      <c r="G199" s="318"/>
      <c r="H199" s="318"/>
      <c r="I199" s="318"/>
    </row>
    <row r="200" spans="2:9" ht="15.75" customHeight="1" x14ac:dyDescent="0.25">
      <c r="B200" s="323"/>
      <c r="C200" s="322"/>
      <c r="F200" s="327"/>
      <c r="G200" s="318"/>
      <c r="H200" s="318"/>
      <c r="I200" s="318"/>
    </row>
    <row r="201" spans="2:9" ht="15.75" customHeight="1" x14ac:dyDescent="0.25">
      <c r="B201" s="323"/>
      <c r="C201" s="322"/>
      <c r="F201" s="327"/>
      <c r="G201" s="318"/>
      <c r="H201" s="318"/>
      <c r="I201" s="318"/>
    </row>
    <row r="202" spans="2:9" ht="15.75" customHeight="1" x14ac:dyDescent="0.25">
      <c r="B202" s="323"/>
      <c r="C202" s="322"/>
      <c r="F202" s="327"/>
      <c r="G202" s="318"/>
      <c r="H202" s="318"/>
      <c r="I202" s="318"/>
    </row>
    <row r="203" spans="2:9" ht="15.75" customHeight="1" x14ac:dyDescent="0.25">
      <c r="B203" s="323"/>
      <c r="C203" s="322"/>
      <c r="F203" s="327"/>
      <c r="G203" s="318"/>
      <c r="H203" s="318"/>
      <c r="I203" s="318"/>
    </row>
    <row r="204" spans="2:9" ht="15.75" customHeight="1" x14ac:dyDescent="0.25">
      <c r="B204" s="323"/>
      <c r="C204" s="322"/>
      <c r="F204" s="327"/>
      <c r="G204" s="318"/>
      <c r="H204" s="318"/>
      <c r="I204" s="318"/>
    </row>
    <row r="205" spans="2:9" ht="15.75" customHeight="1" x14ac:dyDescent="0.25">
      <c r="B205" s="323"/>
      <c r="C205" s="322"/>
      <c r="F205" s="327"/>
      <c r="G205" s="318"/>
      <c r="H205" s="318"/>
      <c r="I205" s="318"/>
    </row>
    <row r="206" spans="2:9" ht="15.75" customHeight="1" x14ac:dyDescent="0.25">
      <c r="B206" s="323"/>
      <c r="C206" s="322"/>
      <c r="F206" s="327"/>
      <c r="G206" s="318"/>
      <c r="H206" s="318"/>
      <c r="I206" s="318"/>
    </row>
    <row r="207" spans="2:9" ht="15.75" customHeight="1" x14ac:dyDescent="0.25">
      <c r="B207" s="323"/>
      <c r="C207" s="322"/>
      <c r="F207" s="327"/>
      <c r="G207" s="318"/>
      <c r="H207" s="318"/>
      <c r="I207" s="318"/>
    </row>
    <row r="208" spans="2:9" ht="15.75" customHeight="1" x14ac:dyDescent="0.25">
      <c r="B208" s="323"/>
      <c r="C208" s="322"/>
      <c r="F208" s="327"/>
      <c r="G208" s="318"/>
      <c r="H208" s="318"/>
      <c r="I208" s="318"/>
    </row>
    <row r="209" spans="2:9" ht="11.25" customHeight="1" x14ac:dyDescent="0.25">
      <c r="B209" s="323"/>
      <c r="C209" s="322"/>
      <c r="F209" s="327"/>
      <c r="G209" s="318"/>
      <c r="H209" s="318"/>
      <c r="I209" s="318"/>
    </row>
    <row r="210" spans="2:9" ht="15.75" customHeight="1" x14ac:dyDescent="0.25">
      <c r="B210" s="323"/>
      <c r="C210" s="322"/>
      <c r="F210" s="327"/>
      <c r="G210" s="318"/>
      <c r="H210" s="318"/>
      <c r="I210" s="318"/>
    </row>
    <row r="211" spans="2:9" ht="15.75" customHeight="1" x14ac:dyDescent="0.25">
      <c r="B211" s="323"/>
      <c r="C211" s="322"/>
      <c r="F211" s="327"/>
      <c r="G211" s="318"/>
      <c r="H211" s="318"/>
      <c r="I211" s="318"/>
    </row>
    <row r="212" spans="2:9" ht="15.75" customHeight="1" x14ac:dyDescent="0.25">
      <c r="B212" s="323"/>
      <c r="C212" s="322"/>
      <c r="F212" s="327"/>
      <c r="G212" s="318"/>
      <c r="H212" s="318"/>
      <c r="I212" s="318"/>
    </row>
    <row r="213" spans="2:9" ht="15.75" customHeight="1" x14ac:dyDescent="0.25">
      <c r="B213" s="323"/>
      <c r="C213" s="322"/>
      <c r="F213" s="327"/>
      <c r="G213" s="318"/>
      <c r="H213" s="318"/>
      <c r="I213" s="318"/>
    </row>
    <row r="214" spans="2:9" ht="15.75" customHeight="1" x14ac:dyDescent="0.25">
      <c r="B214" s="323"/>
      <c r="C214" s="322"/>
      <c r="F214" s="327"/>
      <c r="G214" s="318"/>
      <c r="H214" s="318"/>
      <c r="I214" s="318"/>
    </row>
    <row r="215" spans="2:9" ht="15.75" customHeight="1" x14ac:dyDescent="0.25">
      <c r="B215" s="323"/>
      <c r="C215" s="322"/>
      <c r="F215" s="327"/>
      <c r="G215" s="318"/>
      <c r="H215" s="318"/>
      <c r="I215" s="318"/>
    </row>
    <row r="216" spans="2:9" ht="15.75" customHeight="1" x14ac:dyDescent="0.25">
      <c r="B216" s="323"/>
      <c r="C216" s="322"/>
      <c r="F216" s="327"/>
      <c r="G216" s="318"/>
      <c r="H216" s="318"/>
      <c r="I216" s="318"/>
    </row>
    <row r="217" spans="2:9" ht="15.75" customHeight="1" x14ac:dyDescent="0.25">
      <c r="B217" s="323"/>
      <c r="C217" s="322"/>
      <c r="F217" s="327"/>
      <c r="G217" s="318"/>
      <c r="H217" s="318"/>
      <c r="I217" s="318"/>
    </row>
    <row r="218" spans="2:9" ht="15.75" customHeight="1" x14ac:dyDescent="0.25">
      <c r="B218" s="323"/>
      <c r="C218" s="322"/>
      <c r="F218" s="327"/>
      <c r="G218" s="318"/>
      <c r="H218" s="318"/>
      <c r="I218" s="318"/>
    </row>
    <row r="219" spans="2:9" ht="15.75" customHeight="1" x14ac:dyDescent="0.25">
      <c r="B219" s="323"/>
      <c r="C219" s="322"/>
      <c r="F219" s="327"/>
      <c r="G219" s="318"/>
      <c r="H219" s="318"/>
      <c r="I219" s="318"/>
    </row>
    <row r="220" spans="2:9" ht="15.75" customHeight="1" x14ac:dyDescent="0.25">
      <c r="B220" s="323"/>
      <c r="C220" s="322"/>
      <c r="F220" s="327"/>
      <c r="G220" s="318"/>
      <c r="H220" s="318"/>
      <c r="I220" s="318"/>
    </row>
    <row r="221" spans="2:9" ht="15.75" customHeight="1" x14ac:dyDescent="0.25">
      <c r="B221" s="323"/>
      <c r="C221" s="322"/>
      <c r="F221" s="327"/>
      <c r="G221" s="318"/>
      <c r="H221" s="318"/>
      <c r="I221" s="318"/>
    </row>
    <row r="222" spans="2:9" ht="15.75" customHeight="1" x14ac:dyDescent="0.25">
      <c r="B222" s="323"/>
      <c r="C222" s="322"/>
      <c r="F222" s="327"/>
      <c r="G222" s="318"/>
      <c r="H222" s="318"/>
      <c r="I222" s="318"/>
    </row>
    <row r="223" spans="2:9" ht="15.75" customHeight="1" x14ac:dyDescent="0.25">
      <c r="B223" s="323"/>
      <c r="C223" s="322"/>
      <c r="F223" s="327"/>
      <c r="G223" s="318"/>
      <c r="H223" s="318"/>
      <c r="I223" s="318"/>
    </row>
    <row r="224" spans="2:9" ht="15.75" customHeight="1" x14ac:dyDescent="0.25">
      <c r="B224" s="323"/>
      <c r="C224" s="322"/>
      <c r="F224" s="327"/>
      <c r="G224" s="318"/>
      <c r="H224" s="318"/>
      <c r="I224" s="318"/>
    </row>
    <row r="225" spans="2:9" ht="15.75" customHeight="1" x14ac:dyDescent="0.25">
      <c r="B225" s="323"/>
      <c r="C225" s="322"/>
      <c r="F225" s="327"/>
      <c r="G225" s="318"/>
      <c r="H225" s="318"/>
      <c r="I225" s="318"/>
    </row>
    <row r="226" spans="2:9" ht="15.75" customHeight="1" x14ac:dyDescent="0.25">
      <c r="B226" s="323"/>
      <c r="C226" s="322"/>
      <c r="F226" s="327"/>
      <c r="G226" s="318"/>
      <c r="H226" s="318"/>
      <c r="I226" s="318"/>
    </row>
    <row r="227" spans="2:9" ht="15.75" customHeight="1" x14ac:dyDescent="0.25">
      <c r="B227" s="323"/>
      <c r="C227" s="322"/>
      <c r="F227" s="327"/>
      <c r="G227" s="318"/>
      <c r="H227" s="318"/>
      <c r="I227" s="318"/>
    </row>
    <row r="228" spans="2:9" ht="15.75" customHeight="1" x14ac:dyDescent="0.25">
      <c r="B228" s="323"/>
      <c r="C228" s="322"/>
      <c r="F228" s="327"/>
      <c r="G228" s="318"/>
      <c r="H228" s="318"/>
      <c r="I228" s="318"/>
    </row>
    <row r="229" spans="2:9" ht="15.75" customHeight="1" x14ac:dyDescent="0.25">
      <c r="B229" s="323"/>
      <c r="C229" s="322"/>
      <c r="F229" s="327"/>
      <c r="G229" s="318"/>
      <c r="H229" s="318"/>
      <c r="I229" s="318"/>
    </row>
    <row r="230" spans="2:9" ht="15.75" customHeight="1" x14ac:dyDescent="0.25">
      <c r="B230" s="323"/>
      <c r="C230" s="322"/>
      <c r="F230" s="327"/>
      <c r="G230" s="318"/>
      <c r="H230" s="318"/>
      <c r="I230" s="318"/>
    </row>
    <row r="231" spans="2:9" ht="15.75" customHeight="1" x14ac:dyDescent="0.25">
      <c r="B231" s="323"/>
      <c r="C231" s="322"/>
      <c r="F231" s="327"/>
      <c r="G231" s="318"/>
      <c r="H231" s="318"/>
      <c r="I231" s="318"/>
    </row>
    <row r="232" spans="2:9" ht="15.75" customHeight="1" x14ac:dyDescent="0.25">
      <c r="B232" s="323"/>
      <c r="C232" s="322"/>
      <c r="F232" s="327"/>
      <c r="G232" s="318"/>
      <c r="H232" s="318"/>
      <c r="I232" s="318"/>
    </row>
    <row r="233" spans="2:9" ht="15.75" customHeight="1" x14ac:dyDescent="0.25">
      <c r="B233" s="323"/>
      <c r="C233" s="322"/>
      <c r="F233" s="327"/>
      <c r="G233" s="318"/>
      <c r="H233" s="318"/>
      <c r="I233" s="318"/>
    </row>
    <row r="234" spans="2:9" ht="15.75" customHeight="1" x14ac:dyDescent="0.25">
      <c r="B234" s="323"/>
      <c r="C234" s="322"/>
      <c r="F234" s="327"/>
      <c r="G234" s="318"/>
      <c r="H234" s="318"/>
      <c r="I234" s="318"/>
    </row>
    <row r="235" spans="2:9" ht="15.75" customHeight="1" x14ac:dyDescent="0.25">
      <c r="B235" s="323"/>
      <c r="C235" s="322"/>
      <c r="F235" s="327"/>
      <c r="G235" s="318"/>
      <c r="H235" s="318"/>
      <c r="I235" s="318"/>
    </row>
    <row r="236" spans="2:9" ht="15.75" customHeight="1" x14ac:dyDescent="0.25">
      <c r="B236" s="323"/>
      <c r="C236" s="322"/>
      <c r="F236" s="327"/>
      <c r="G236" s="318"/>
      <c r="H236" s="318"/>
      <c r="I236" s="318"/>
    </row>
    <row r="237" spans="2:9" ht="15.75" customHeight="1" x14ac:dyDescent="0.25">
      <c r="B237" s="323"/>
      <c r="C237" s="322"/>
      <c r="F237" s="327"/>
      <c r="G237" s="318"/>
      <c r="H237" s="318"/>
      <c r="I237" s="318"/>
    </row>
    <row r="238" spans="2:9" ht="15.75" customHeight="1" x14ac:dyDescent="0.25">
      <c r="B238" s="323"/>
      <c r="C238" s="322"/>
      <c r="F238" s="327"/>
      <c r="G238" s="318"/>
      <c r="H238" s="318"/>
      <c r="I238" s="318"/>
    </row>
    <row r="239" spans="2:9" ht="15.75" customHeight="1" x14ac:dyDescent="0.25">
      <c r="B239" s="323"/>
      <c r="C239" s="322"/>
      <c r="F239" s="327"/>
      <c r="G239" s="318"/>
      <c r="H239" s="318"/>
      <c r="I239" s="318"/>
    </row>
    <row r="240" spans="2:9" ht="15.75" customHeight="1" x14ac:dyDescent="0.25">
      <c r="B240" s="323"/>
      <c r="C240" s="322"/>
      <c r="F240" s="327"/>
      <c r="G240" s="318"/>
      <c r="H240" s="318"/>
      <c r="I240" s="318"/>
    </row>
    <row r="241" spans="2:9" ht="15.75" customHeight="1" x14ac:dyDescent="0.25">
      <c r="B241" s="323"/>
      <c r="C241" s="322"/>
      <c r="F241" s="327"/>
      <c r="G241" s="318"/>
      <c r="H241" s="318"/>
      <c r="I241" s="318"/>
    </row>
    <row r="242" spans="2:9" ht="15.75" customHeight="1" x14ac:dyDescent="0.25">
      <c r="B242" s="323"/>
      <c r="C242" s="322"/>
      <c r="F242" s="327"/>
      <c r="G242" s="329"/>
      <c r="H242" s="328"/>
      <c r="I242" s="318"/>
    </row>
    <row r="243" spans="2:9" ht="15.75" customHeight="1" x14ac:dyDescent="0.2">
      <c r="B243" s="323"/>
      <c r="C243" s="322"/>
      <c r="G243" s="318"/>
      <c r="H243" s="318"/>
      <c r="I243" s="318"/>
    </row>
    <row r="244" spans="2:9" ht="15.75" customHeight="1" x14ac:dyDescent="0.25">
      <c r="B244" s="323"/>
      <c r="C244" s="322"/>
      <c r="F244" s="327"/>
      <c r="G244" s="318"/>
      <c r="H244" s="318"/>
      <c r="I244" s="318"/>
    </row>
    <row r="245" spans="2:9" ht="15.75" customHeight="1" x14ac:dyDescent="0.25">
      <c r="B245" s="323"/>
      <c r="C245" s="322"/>
      <c r="F245" s="327"/>
      <c r="G245" s="318"/>
      <c r="H245" s="318"/>
      <c r="I245" s="318"/>
    </row>
    <row r="246" spans="2:9" ht="15.75" customHeight="1" x14ac:dyDescent="0.25">
      <c r="B246" s="323"/>
      <c r="C246" s="322"/>
      <c r="F246" s="327"/>
      <c r="G246" s="318"/>
      <c r="H246" s="318"/>
      <c r="I246" s="318"/>
    </row>
    <row r="247" spans="2:9" ht="15.75" customHeight="1" x14ac:dyDescent="0.25">
      <c r="B247" s="323"/>
      <c r="C247" s="322"/>
      <c r="F247" s="327"/>
      <c r="G247" s="318"/>
      <c r="H247" s="318"/>
      <c r="I247" s="318"/>
    </row>
    <row r="248" spans="2:9" ht="15.75" customHeight="1" x14ac:dyDescent="0.25">
      <c r="B248" s="323"/>
      <c r="C248" s="322"/>
      <c r="F248" s="327"/>
      <c r="G248" s="318"/>
      <c r="H248" s="318"/>
      <c r="I248" s="318"/>
    </row>
    <row r="249" spans="2:9" ht="15.75" customHeight="1" x14ac:dyDescent="0.25">
      <c r="B249" s="323"/>
      <c r="C249" s="322"/>
      <c r="F249" s="327"/>
      <c r="G249" s="318"/>
      <c r="H249" s="318"/>
      <c r="I249" s="318"/>
    </row>
    <row r="250" spans="2:9" ht="15.75" customHeight="1" x14ac:dyDescent="0.25">
      <c r="B250" s="323"/>
      <c r="C250" s="322"/>
      <c r="F250" s="327"/>
      <c r="G250" s="318"/>
      <c r="H250" s="318"/>
      <c r="I250" s="318"/>
    </row>
    <row r="251" spans="2:9" ht="15.75" customHeight="1" x14ac:dyDescent="0.25">
      <c r="B251" s="323"/>
      <c r="C251" s="322"/>
      <c r="F251" s="327"/>
      <c r="G251" s="318"/>
      <c r="H251" s="318"/>
      <c r="I251" s="318"/>
    </row>
    <row r="252" spans="2:9" ht="15.75" customHeight="1" x14ac:dyDescent="0.25">
      <c r="B252" s="323"/>
      <c r="C252" s="322"/>
      <c r="F252" s="327"/>
      <c r="G252" s="318"/>
      <c r="H252" s="318"/>
      <c r="I252" s="318"/>
    </row>
    <row r="253" spans="2:9" ht="15.75" customHeight="1" x14ac:dyDescent="0.25">
      <c r="B253" s="323"/>
      <c r="C253" s="322"/>
      <c r="F253" s="327"/>
      <c r="G253" s="318"/>
      <c r="H253" s="318"/>
      <c r="I253" s="318"/>
    </row>
    <row r="254" spans="2:9" ht="15.75" customHeight="1" x14ac:dyDescent="0.25">
      <c r="B254" s="323"/>
      <c r="C254" s="322"/>
      <c r="F254" s="327"/>
      <c r="G254" s="318"/>
      <c r="H254" s="318"/>
      <c r="I254" s="318"/>
    </row>
    <row r="255" spans="2:9" ht="15.75" customHeight="1" x14ac:dyDescent="0.25">
      <c r="B255" s="323"/>
      <c r="C255" s="322"/>
      <c r="F255" s="327"/>
      <c r="G255" s="318"/>
      <c r="H255" s="318"/>
      <c r="I255" s="318"/>
    </row>
    <row r="256" spans="2:9" ht="15.75" customHeight="1" x14ac:dyDescent="0.25">
      <c r="B256" s="323"/>
      <c r="C256" s="322"/>
      <c r="F256" s="327"/>
      <c r="G256" s="318"/>
      <c r="H256" s="318"/>
      <c r="I256" s="318"/>
    </row>
    <row r="257" spans="2:9" ht="15.75" customHeight="1" x14ac:dyDescent="0.25">
      <c r="B257" s="323"/>
      <c r="C257" s="322"/>
      <c r="F257" s="327"/>
      <c r="G257" s="318"/>
      <c r="H257" s="318"/>
      <c r="I257" s="318"/>
    </row>
    <row r="258" spans="2:9" ht="15.75" customHeight="1" x14ac:dyDescent="0.25">
      <c r="B258" s="323"/>
      <c r="C258" s="322"/>
      <c r="F258" s="327"/>
      <c r="G258" s="318"/>
      <c r="H258" s="318"/>
      <c r="I258" s="318"/>
    </row>
    <row r="259" spans="2:9" ht="15.75" customHeight="1" x14ac:dyDescent="0.25">
      <c r="B259" s="323"/>
      <c r="C259" s="322"/>
      <c r="F259" s="327"/>
      <c r="G259" s="318"/>
      <c r="H259" s="318"/>
      <c r="I259" s="318"/>
    </row>
    <row r="260" spans="2:9" ht="15.75" customHeight="1" x14ac:dyDescent="0.25">
      <c r="B260" s="323"/>
      <c r="C260" s="322"/>
      <c r="F260" s="327"/>
      <c r="G260" s="318"/>
      <c r="H260" s="318"/>
      <c r="I260" s="318"/>
    </row>
    <row r="261" spans="2:9" ht="15.75" customHeight="1" x14ac:dyDescent="0.25">
      <c r="B261" s="323"/>
      <c r="C261" s="322"/>
      <c r="F261" s="327"/>
      <c r="G261" s="318"/>
      <c r="H261" s="318"/>
      <c r="I261" s="318"/>
    </row>
    <row r="262" spans="2:9" ht="15.75" customHeight="1" x14ac:dyDescent="0.25">
      <c r="B262" s="323"/>
      <c r="C262" s="322"/>
      <c r="F262" s="327"/>
      <c r="G262" s="318"/>
      <c r="H262" s="318"/>
      <c r="I262" s="318"/>
    </row>
    <row r="263" spans="2:9" ht="15.75" customHeight="1" x14ac:dyDescent="0.25">
      <c r="B263" s="323"/>
      <c r="C263" s="322"/>
      <c r="F263" s="327"/>
      <c r="G263" s="318"/>
      <c r="H263" s="318"/>
      <c r="I263" s="318"/>
    </row>
    <row r="264" spans="2:9" ht="15.75" customHeight="1" x14ac:dyDescent="0.25">
      <c r="B264" s="323"/>
      <c r="C264" s="322"/>
      <c r="F264" s="327"/>
      <c r="G264" s="318"/>
      <c r="H264" s="318"/>
      <c r="I264" s="318"/>
    </row>
    <row r="265" spans="2:9" ht="15.75" customHeight="1" thickBot="1" x14ac:dyDescent="0.25">
      <c r="B265" s="323"/>
      <c r="C265" s="322"/>
      <c r="E265" s="326">
        <f>SUM(E9:E248)</f>
        <v>3362540.0700000003</v>
      </c>
      <c r="F265" s="325">
        <f>SUM(F8:F253)</f>
        <v>3502883.05</v>
      </c>
      <c r="G265" s="319"/>
      <c r="H265" s="318"/>
      <c r="I265" s="318"/>
    </row>
    <row r="266" spans="2:9" ht="15.75" customHeight="1" thickTop="1" x14ac:dyDescent="0.25">
      <c r="B266" s="323"/>
      <c r="C266" s="322"/>
      <c r="E266" s="324">
        <f>F265-E265</f>
        <v>140342.97999999952</v>
      </c>
      <c r="F266" s="320"/>
      <c r="G266" s="319"/>
      <c r="H266" s="318"/>
      <c r="I266" s="318"/>
    </row>
    <row r="267" spans="2:9" ht="15.75" customHeight="1" x14ac:dyDescent="0.25">
      <c r="B267" s="323"/>
      <c r="C267" s="322"/>
      <c r="F267" s="320"/>
      <c r="G267" s="319"/>
      <c r="H267" s="313"/>
      <c r="I267" s="318"/>
    </row>
    <row r="268" spans="2:9" ht="15.75" customHeight="1" x14ac:dyDescent="0.25">
      <c r="B268" s="323"/>
      <c r="C268" s="322"/>
      <c r="F268" s="320"/>
      <c r="G268" s="319"/>
      <c r="H268" s="318"/>
      <c r="I268" s="318"/>
    </row>
    <row r="269" spans="2:9" ht="15.75" customHeight="1" x14ac:dyDescent="0.25">
      <c r="B269" s="311"/>
      <c r="C269" s="311"/>
      <c r="D269" s="316"/>
      <c r="F269" s="320"/>
      <c r="G269" s="319"/>
      <c r="H269" s="318"/>
      <c r="I269" s="318"/>
    </row>
    <row r="270" spans="2:9" ht="15.75" customHeight="1" x14ac:dyDescent="0.25">
      <c r="B270" s="311"/>
      <c r="C270" s="311"/>
      <c r="D270" s="316"/>
      <c r="F270" s="320"/>
      <c r="G270" s="319"/>
      <c r="H270" s="318"/>
      <c r="I270" s="318"/>
    </row>
    <row r="271" spans="2:9" ht="15.75" customHeight="1" x14ac:dyDescent="0.25">
      <c r="B271" s="311"/>
      <c r="C271" s="311"/>
      <c r="D271" s="321"/>
      <c r="F271" s="320"/>
      <c r="G271" s="319"/>
      <c r="H271" s="318"/>
      <c r="I271" s="318"/>
    </row>
    <row r="272" spans="2:9" ht="15.75" customHeight="1" x14ac:dyDescent="0.25">
      <c r="B272" s="311"/>
      <c r="C272" s="311"/>
      <c r="D272" s="316"/>
      <c r="F272" s="320"/>
      <c r="G272" s="319"/>
      <c r="H272" s="318"/>
      <c r="I272" s="318"/>
    </row>
    <row r="273" spans="2:9" ht="15.75" customHeight="1" x14ac:dyDescent="0.2">
      <c r="B273" s="311"/>
      <c r="C273" s="311"/>
      <c r="D273" s="316"/>
      <c r="G273" s="318"/>
      <c r="H273" s="318"/>
      <c r="I273" s="318"/>
    </row>
    <row r="274" spans="2:9" ht="15.75" customHeight="1" x14ac:dyDescent="0.2">
      <c r="B274" s="311"/>
      <c r="C274" s="311"/>
      <c r="D274" s="316"/>
      <c r="G274" s="318"/>
    </row>
    <row r="275" spans="2:9" ht="15.75" customHeight="1" x14ac:dyDescent="0.2">
      <c r="B275" s="311"/>
      <c r="C275" s="311"/>
      <c r="D275" s="316"/>
      <c r="G275" s="318"/>
    </row>
    <row r="276" spans="2:9" ht="15.75" customHeight="1" x14ac:dyDescent="0.2">
      <c r="B276" s="311"/>
      <c r="C276" s="311"/>
    </row>
    <row r="277" spans="2:9" ht="15.75" customHeight="1" x14ac:dyDescent="0.2">
      <c r="B277" s="311"/>
      <c r="C277" s="311"/>
      <c r="D277" s="316"/>
      <c r="G277" s="317"/>
    </row>
    <row r="278" spans="2:9" ht="15.75" customHeight="1" x14ac:dyDescent="0.2">
      <c r="B278" s="311"/>
      <c r="C278" s="311"/>
      <c r="D278" s="316"/>
    </row>
    <row r="279" spans="2:9" ht="15.75" customHeight="1" x14ac:dyDescent="0.2">
      <c r="B279" s="311"/>
      <c r="C279" s="311"/>
      <c r="D279" s="316"/>
    </row>
    <row r="280" spans="2:9" ht="15.75" customHeight="1" x14ac:dyDescent="0.2">
      <c r="B280" s="311"/>
      <c r="C280" s="311"/>
      <c r="D280" s="316"/>
    </row>
    <row r="281" spans="2:9" ht="15.75" customHeight="1" x14ac:dyDescent="0.2">
      <c r="B281" s="311"/>
      <c r="C281" s="311"/>
      <c r="D281" s="316"/>
    </row>
    <row r="282" spans="2:9" ht="15.75" customHeight="1" x14ac:dyDescent="0.2">
      <c r="B282" s="311"/>
      <c r="C282" s="311"/>
    </row>
    <row r="283" spans="2:9" ht="15.75" customHeight="1" x14ac:dyDescent="0.2">
      <c r="D283" s="316"/>
      <c r="E283" s="315"/>
    </row>
    <row r="284" spans="2:9" ht="15.75" customHeight="1" x14ac:dyDescent="0.2">
      <c r="B284" s="311"/>
      <c r="C284" s="311"/>
      <c r="D284" s="316"/>
    </row>
    <row r="285" spans="2:9" ht="15.75" customHeight="1" x14ac:dyDescent="0.2">
      <c r="B285" s="311"/>
      <c r="C285" s="311"/>
      <c r="E285" s="311"/>
      <c r="F285" s="315"/>
      <c r="G285" s="311"/>
    </row>
    <row r="286" spans="2:9" ht="15.75" customHeight="1" x14ac:dyDescent="0.2">
      <c r="E286" s="311"/>
      <c r="F286" s="315"/>
      <c r="G286" s="311"/>
    </row>
    <row r="287" spans="2:9" ht="15.75" customHeight="1" x14ac:dyDescent="0.2"/>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5" ht="18"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5" ht="15.75" customHeight="1" x14ac:dyDescent="0.2"/>
    <row r="366" ht="15.75" customHeight="1" x14ac:dyDescent="0.2"/>
    <row r="376" spans="1:209" s="312" customFormat="1" x14ac:dyDescent="0.2">
      <c r="A376" s="311"/>
      <c r="D376" s="314"/>
      <c r="E376" s="313"/>
      <c r="F376" s="313"/>
      <c r="H376" s="311"/>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311"/>
      <c r="B377" s="312"/>
      <c r="C377" s="312"/>
      <c r="D377" s="314"/>
      <c r="G377" s="312"/>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311"/>
      <c r="B378" s="312"/>
      <c r="C378" s="312"/>
      <c r="D378" s="314"/>
      <c r="G378" s="312"/>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311"/>
      <c r="B379" s="312"/>
      <c r="C379" s="312"/>
      <c r="D379" s="314"/>
      <c r="G379" s="312"/>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9DF85-F831-42A9-BC17-59AA12BE89D3}">
  <sheetPr codeName="Hoja44"/>
  <dimension ref="A1:GZ669"/>
  <sheetViews>
    <sheetView topLeftCell="A22" zoomScaleNormal="100" workbookViewId="0">
      <selection activeCell="F52" sqref="F52"/>
    </sheetView>
  </sheetViews>
  <sheetFormatPr baseColWidth="10" defaultColWidth="10.85546875" defaultRowHeight="12.75" x14ac:dyDescent="0.2"/>
  <cols>
    <col min="1" max="1" width="2.85546875" style="545" customWidth="1"/>
    <col min="2" max="2" width="10.85546875" style="547"/>
    <col min="3" max="3" width="70.85546875" style="547" customWidth="1"/>
    <col min="4" max="4" width="8.140625" style="529" customWidth="1"/>
    <col min="5" max="6" width="14.140625" style="280" customWidth="1"/>
    <col min="7" max="7" width="26.42578125" style="547" bestFit="1" customWidth="1"/>
    <col min="8" max="8" width="12" style="545" bestFit="1" customWidth="1"/>
    <col min="9" max="9" width="2" style="545" customWidth="1"/>
    <col min="10" max="12" width="10.85546875" style="545"/>
    <col min="13" max="13" width="44.7109375" style="545" customWidth="1"/>
    <col min="14" max="16384" width="10.85546875" style="545"/>
  </cols>
  <sheetData>
    <row r="1" spans="2:19" ht="18.75" x14ac:dyDescent="0.3">
      <c r="B1" s="528"/>
      <c r="C1" s="527" t="s">
        <v>872</v>
      </c>
    </row>
    <row r="2" spans="2:19" ht="18.75" x14ac:dyDescent="0.3">
      <c r="B2" s="528"/>
      <c r="C2" s="527" t="s">
        <v>871</v>
      </c>
    </row>
    <row r="3" spans="2:19" ht="18.75" x14ac:dyDescent="0.3">
      <c r="B3" s="528"/>
      <c r="C3" s="544" t="s">
        <v>3986</v>
      </c>
    </row>
    <row r="4" spans="2:19" ht="13.5" thickBot="1" x14ac:dyDescent="0.25">
      <c r="B4" s="528"/>
      <c r="C4" s="542"/>
    </row>
    <row r="5" spans="2:19" x14ac:dyDescent="0.2">
      <c r="B5" s="540"/>
      <c r="C5" s="538"/>
      <c r="D5" s="525" t="s">
        <v>869</v>
      </c>
      <c r="E5" s="304" t="s">
        <v>868</v>
      </c>
      <c r="F5" s="303"/>
    </row>
    <row r="6" spans="2:19" x14ac:dyDescent="0.2">
      <c r="B6" s="522" t="s">
        <v>41</v>
      </c>
      <c r="C6" s="542" t="s">
        <v>867</v>
      </c>
      <c r="D6" s="529" t="s">
        <v>866</v>
      </c>
      <c r="E6" s="301" t="s">
        <v>865</v>
      </c>
      <c r="F6" s="300" t="s">
        <v>864</v>
      </c>
    </row>
    <row r="7" spans="2:19" ht="13.5" thickBot="1" x14ac:dyDescent="0.25">
      <c r="B7" s="532"/>
      <c r="C7" s="533"/>
      <c r="D7" s="531" t="s">
        <v>863</v>
      </c>
      <c r="E7" s="296"/>
      <c r="F7" s="295"/>
      <c r="G7" s="285"/>
      <c r="H7" s="285"/>
      <c r="I7" s="285"/>
    </row>
    <row r="8" spans="2:19" x14ac:dyDescent="0.2">
      <c r="B8" s="526"/>
      <c r="C8" s="542" t="s">
        <v>862</v>
      </c>
      <c r="F8" s="280">
        <v>275726.53000000003</v>
      </c>
      <c r="G8" s="285"/>
      <c r="H8" s="285"/>
      <c r="I8" s="285"/>
    </row>
    <row r="9" spans="2:19" x14ac:dyDescent="0.2">
      <c r="B9" s="526">
        <v>45019</v>
      </c>
      <c r="C9" s="542" t="s">
        <v>4032</v>
      </c>
      <c r="D9" s="529" t="s">
        <v>724</v>
      </c>
      <c r="E9" s="393">
        <v>4525</v>
      </c>
      <c r="G9" s="285"/>
      <c r="H9" s="285"/>
      <c r="I9" s="285"/>
      <c r="J9" s="547"/>
      <c r="K9" s="547"/>
      <c r="L9" s="547"/>
    </row>
    <row r="10" spans="2:19" x14ac:dyDescent="0.2">
      <c r="B10" s="526">
        <v>45019</v>
      </c>
      <c r="C10" s="542" t="s">
        <v>4033</v>
      </c>
      <c r="D10" s="529" t="s">
        <v>724</v>
      </c>
      <c r="E10" s="393">
        <v>3700</v>
      </c>
      <c r="G10" s="285"/>
      <c r="H10" s="285"/>
      <c r="I10" s="285"/>
      <c r="J10" s="547"/>
      <c r="K10" s="547"/>
      <c r="L10" s="547"/>
    </row>
    <row r="11" spans="2:19" x14ac:dyDescent="0.2">
      <c r="B11" s="526">
        <v>45019</v>
      </c>
      <c r="C11" s="542" t="s">
        <v>3485</v>
      </c>
      <c r="D11" s="529" t="s">
        <v>785</v>
      </c>
      <c r="E11" s="448">
        <v>299</v>
      </c>
      <c r="G11" s="285"/>
      <c r="H11" s="285"/>
      <c r="I11" s="285"/>
      <c r="J11" s="547"/>
      <c r="K11" s="547"/>
      <c r="L11" s="547"/>
    </row>
    <row r="12" spans="2:19" x14ac:dyDescent="0.2">
      <c r="B12" s="526">
        <v>45019</v>
      </c>
      <c r="C12" s="542" t="s">
        <v>3987</v>
      </c>
      <c r="D12" s="529" t="s">
        <v>785</v>
      </c>
      <c r="E12" s="280">
        <v>47.94</v>
      </c>
      <c r="G12" s="285"/>
      <c r="H12" s="285"/>
      <c r="I12" s="285"/>
      <c r="J12" s="547"/>
      <c r="K12" s="547"/>
      <c r="L12" s="547"/>
    </row>
    <row r="13" spans="2:19" x14ac:dyDescent="0.2">
      <c r="B13" s="526">
        <v>45019</v>
      </c>
      <c r="C13" s="542" t="s">
        <v>3485</v>
      </c>
      <c r="D13" s="529" t="s">
        <v>785</v>
      </c>
      <c r="E13" s="448">
        <v>299</v>
      </c>
      <c r="G13" s="485"/>
      <c r="H13" s="285"/>
      <c r="I13" s="285"/>
      <c r="J13" s="547"/>
      <c r="K13" s="547"/>
      <c r="L13" s="547"/>
    </row>
    <row r="14" spans="2:19" x14ac:dyDescent="0.2">
      <c r="B14" s="526">
        <v>45019</v>
      </c>
      <c r="C14" s="542" t="s">
        <v>3987</v>
      </c>
      <c r="D14" s="529" t="s">
        <v>785</v>
      </c>
      <c r="E14" s="280">
        <v>47.84</v>
      </c>
      <c r="G14" s="285"/>
      <c r="H14" s="285"/>
      <c r="I14" s="285"/>
      <c r="J14" s="547"/>
      <c r="K14" s="547"/>
      <c r="L14" s="547"/>
    </row>
    <row r="15" spans="2:19" x14ac:dyDescent="0.2">
      <c r="B15" s="526">
        <v>45019</v>
      </c>
      <c r="C15" s="542" t="s">
        <v>3482</v>
      </c>
      <c r="D15" s="529" t="s">
        <v>785</v>
      </c>
      <c r="E15" s="448">
        <v>1.4</v>
      </c>
      <c r="G15" s="486"/>
      <c r="H15" s="280"/>
      <c r="I15" s="280"/>
      <c r="J15" s="280"/>
      <c r="K15" s="280"/>
      <c r="L15" s="280"/>
      <c r="M15" s="280"/>
      <c r="N15" s="487"/>
      <c r="O15" s="285"/>
      <c r="P15" s="285"/>
      <c r="Q15" s="547"/>
      <c r="R15" s="547"/>
      <c r="S15" s="547"/>
    </row>
    <row r="16" spans="2:19" x14ac:dyDescent="0.2">
      <c r="B16" s="526">
        <v>45019</v>
      </c>
      <c r="C16" s="542" t="s">
        <v>3987</v>
      </c>
      <c r="D16" s="529" t="s">
        <v>785</v>
      </c>
      <c r="E16" s="280">
        <v>0.22</v>
      </c>
      <c r="G16" s="285"/>
      <c r="H16" s="285"/>
      <c r="I16" s="285"/>
      <c r="J16" s="547"/>
      <c r="K16" s="547"/>
      <c r="L16" s="547"/>
    </row>
    <row r="17" spans="1:15" x14ac:dyDescent="0.2">
      <c r="B17" s="526">
        <v>45019</v>
      </c>
      <c r="C17" s="542" t="s">
        <v>3988</v>
      </c>
      <c r="D17" s="529" t="s">
        <v>724</v>
      </c>
      <c r="E17" s="280">
        <v>80000</v>
      </c>
      <c r="G17" s="285"/>
      <c r="H17" s="285"/>
      <c r="I17" s="285"/>
      <c r="J17" s="547"/>
      <c r="K17" s="547"/>
      <c r="L17" s="547"/>
    </row>
    <row r="18" spans="1:15" x14ac:dyDescent="0.2">
      <c r="A18" s="545" t="s">
        <v>3472</v>
      </c>
      <c r="B18" s="526">
        <v>45019</v>
      </c>
      <c r="C18" s="542" t="s">
        <v>3989</v>
      </c>
      <c r="D18" s="529" t="s">
        <v>785</v>
      </c>
      <c r="E18" s="280">
        <v>36304.339999999997</v>
      </c>
      <c r="H18" s="285"/>
      <c r="I18" s="285"/>
      <c r="J18" s="547"/>
      <c r="K18" s="547"/>
      <c r="L18" s="547"/>
    </row>
    <row r="19" spans="1:15" x14ac:dyDescent="0.2">
      <c r="B19" s="526">
        <v>45020</v>
      </c>
      <c r="C19" s="542" t="s">
        <v>4012</v>
      </c>
      <c r="D19" s="529">
        <v>1235</v>
      </c>
      <c r="E19" s="488">
        <v>10050</v>
      </c>
      <c r="G19" s="285"/>
      <c r="H19" s="285"/>
      <c r="I19" s="285"/>
      <c r="J19" s="547"/>
      <c r="K19" s="547"/>
      <c r="L19" s="547"/>
    </row>
    <row r="20" spans="1:15" x14ac:dyDescent="0.2">
      <c r="B20" s="526">
        <v>45020</v>
      </c>
      <c r="C20" s="542" t="s">
        <v>3488</v>
      </c>
      <c r="D20" s="529" t="s">
        <v>785</v>
      </c>
      <c r="E20" s="448">
        <v>46.95</v>
      </c>
      <c r="G20" s="285"/>
      <c r="H20" s="285"/>
      <c r="I20" s="285"/>
      <c r="J20" s="547"/>
      <c r="K20" s="547"/>
      <c r="L20" s="547"/>
    </row>
    <row r="21" spans="1:15" x14ac:dyDescent="0.2">
      <c r="B21" s="526">
        <v>45020</v>
      </c>
      <c r="C21" s="542" t="s">
        <v>3987</v>
      </c>
      <c r="D21" s="529" t="s">
        <v>785</v>
      </c>
      <c r="E21" s="280">
        <v>7.51</v>
      </c>
      <c r="G21" s="285"/>
      <c r="H21" s="285"/>
      <c r="I21" s="285"/>
      <c r="J21" s="547"/>
      <c r="K21" s="547"/>
      <c r="L21" s="547"/>
    </row>
    <row r="22" spans="1:15" x14ac:dyDescent="0.2">
      <c r="A22" s="545" t="s">
        <v>3472</v>
      </c>
      <c r="B22" s="526">
        <v>45020</v>
      </c>
      <c r="C22" s="542" t="s">
        <v>3990</v>
      </c>
      <c r="D22" s="529" t="s">
        <v>724</v>
      </c>
      <c r="E22" s="446">
        <v>6744.67</v>
      </c>
      <c r="G22" s="285"/>
      <c r="H22" s="285"/>
      <c r="I22" s="285"/>
      <c r="J22" s="547"/>
      <c r="K22" s="547"/>
      <c r="L22" s="547"/>
    </row>
    <row r="23" spans="1:15" x14ac:dyDescent="0.2">
      <c r="B23" s="526">
        <v>45021</v>
      </c>
      <c r="C23" s="542" t="s">
        <v>3991</v>
      </c>
      <c r="D23" s="529" t="s">
        <v>724</v>
      </c>
      <c r="E23" s="280">
        <v>893226.94</v>
      </c>
      <c r="G23" s="285"/>
      <c r="H23" s="285"/>
      <c r="I23" s="285"/>
      <c r="J23" s="547"/>
      <c r="K23" s="547"/>
      <c r="L23" s="547"/>
    </row>
    <row r="24" spans="1:15" x14ac:dyDescent="0.2">
      <c r="B24" s="526">
        <v>45026</v>
      </c>
      <c r="C24" s="542" t="s">
        <v>4035</v>
      </c>
      <c r="D24" s="529" t="s">
        <v>724</v>
      </c>
      <c r="E24" s="280">
        <v>2000</v>
      </c>
      <c r="G24" s="285"/>
      <c r="H24" s="285"/>
      <c r="I24" s="285"/>
      <c r="J24" s="547"/>
      <c r="K24" s="547"/>
      <c r="L24" s="547"/>
    </row>
    <row r="25" spans="1:15" x14ac:dyDescent="0.2">
      <c r="B25" s="526">
        <v>45026</v>
      </c>
      <c r="C25" s="542" t="s">
        <v>4031</v>
      </c>
      <c r="D25" s="529" t="s">
        <v>724</v>
      </c>
      <c r="E25" s="280">
        <v>7613.54</v>
      </c>
      <c r="G25" s="285"/>
      <c r="H25" s="285"/>
      <c r="I25" s="285"/>
      <c r="J25" s="547"/>
      <c r="K25" s="547"/>
      <c r="L25" s="547"/>
    </row>
    <row r="26" spans="1:15" x14ac:dyDescent="0.2">
      <c r="B26" s="526">
        <v>45026</v>
      </c>
      <c r="C26" s="542" t="s">
        <v>4027</v>
      </c>
      <c r="D26" s="529" t="s">
        <v>724</v>
      </c>
      <c r="E26" s="280">
        <v>1000</v>
      </c>
      <c r="G26" s="285"/>
      <c r="H26" s="285"/>
      <c r="I26" s="285"/>
      <c r="J26" s="547"/>
      <c r="K26" s="547"/>
      <c r="L26" s="548"/>
    </row>
    <row r="27" spans="1:15" x14ac:dyDescent="0.2">
      <c r="B27" s="526">
        <v>45026</v>
      </c>
      <c r="C27" s="542" t="s">
        <v>3992</v>
      </c>
      <c r="D27" s="529" t="s">
        <v>724</v>
      </c>
      <c r="E27" s="393">
        <v>2643</v>
      </c>
      <c r="G27" s="285"/>
      <c r="H27" s="285"/>
      <c r="I27" s="285"/>
      <c r="J27" s="547"/>
      <c r="K27" s="547"/>
      <c r="L27" s="526"/>
      <c r="M27" s="542"/>
      <c r="N27" s="529"/>
      <c r="O27" s="280"/>
    </row>
    <row r="28" spans="1:15" x14ac:dyDescent="0.2">
      <c r="B28" s="526">
        <v>45026</v>
      </c>
      <c r="C28" s="542" t="s">
        <v>3993</v>
      </c>
      <c r="D28" s="529" t="s">
        <v>785</v>
      </c>
      <c r="E28" s="280">
        <v>28007.38</v>
      </c>
      <c r="G28" s="285"/>
      <c r="H28" s="285"/>
      <c r="I28" s="285"/>
      <c r="J28" s="547"/>
      <c r="K28" s="547"/>
      <c r="L28" s="547"/>
    </row>
    <row r="29" spans="1:15" x14ac:dyDescent="0.2">
      <c r="B29" s="526">
        <v>45026</v>
      </c>
      <c r="C29" s="542" t="s">
        <v>3994</v>
      </c>
      <c r="D29" s="529" t="s">
        <v>785</v>
      </c>
      <c r="E29" s="404">
        <v>9205.27</v>
      </c>
      <c r="G29" s="285"/>
      <c r="H29" s="285"/>
      <c r="I29" s="285"/>
      <c r="J29" s="547"/>
      <c r="K29" s="547"/>
      <c r="L29" s="547"/>
    </row>
    <row r="30" spans="1:15" x14ac:dyDescent="0.2">
      <c r="B30" s="526">
        <v>45026</v>
      </c>
      <c r="C30" s="542" t="s">
        <v>3995</v>
      </c>
      <c r="D30" s="529" t="s">
        <v>785</v>
      </c>
      <c r="E30" s="448">
        <v>11</v>
      </c>
      <c r="G30" s="285"/>
      <c r="H30" s="285"/>
      <c r="I30" s="285"/>
      <c r="J30" s="547"/>
      <c r="K30" s="547"/>
      <c r="L30" s="547"/>
    </row>
    <row r="31" spans="1:15" x14ac:dyDescent="0.2">
      <c r="B31" s="526">
        <v>45026</v>
      </c>
      <c r="C31" s="547" t="s">
        <v>3357</v>
      </c>
      <c r="D31" s="529" t="s">
        <v>785</v>
      </c>
      <c r="E31" s="280">
        <v>1.76</v>
      </c>
      <c r="G31" s="285"/>
      <c r="H31" s="285"/>
      <c r="I31" s="285"/>
      <c r="J31" s="547"/>
      <c r="K31" s="547"/>
      <c r="L31" s="547"/>
    </row>
    <row r="32" spans="1:15" x14ac:dyDescent="0.2">
      <c r="B32" s="526">
        <v>45026</v>
      </c>
      <c r="C32" s="547" t="s">
        <v>3996</v>
      </c>
      <c r="D32" s="529" t="s">
        <v>785</v>
      </c>
      <c r="E32" s="448">
        <v>1115.81</v>
      </c>
      <c r="G32" s="285"/>
      <c r="H32" s="285"/>
      <c r="I32" s="285"/>
      <c r="J32" s="547"/>
      <c r="K32" s="547"/>
      <c r="L32" s="547"/>
    </row>
    <row r="33" spans="2:12" x14ac:dyDescent="0.2">
      <c r="B33" s="526">
        <v>45026</v>
      </c>
      <c r="C33" s="547" t="s">
        <v>3997</v>
      </c>
      <c r="D33" s="529" t="s">
        <v>724</v>
      </c>
      <c r="E33" s="280">
        <v>7406.28</v>
      </c>
      <c r="G33" s="285"/>
      <c r="H33" s="285"/>
      <c r="I33" s="285"/>
      <c r="J33" s="547"/>
      <c r="K33" s="547"/>
      <c r="L33" s="547"/>
    </row>
    <row r="34" spans="2:12" x14ac:dyDescent="0.2">
      <c r="B34" s="526">
        <v>45027</v>
      </c>
      <c r="C34" s="547" t="s">
        <v>335</v>
      </c>
      <c r="D34" s="529" t="s">
        <v>724</v>
      </c>
      <c r="E34" s="280">
        <v>500000</v>
      </c>
      <c r="G34" s="285"/>
      <c r="H34" s="285"/>
      <c r="I34" s="285"/>
      <c r="J34" s="547"/>
      <c r="K34" s="547"/>
      <c r="L34" s="547"/>
    </row>
    <row r="35" spans="2:12" x14ac:dyDescent="0.2">
      <c r="B35" s="526">
        <v>45028</v>
      </c>
      <c r="C35" s="547" t="s">
        <v>756</v>
      </c>
      <c r="D35" s="529" t="s">
        <v>785</v>
      </c>
      <c r="E35" s="448">
        <v>121.04</v>
      </c>
      <c r="G35" s="285"/>
      <c r="H35" s="285"/>
      <c r="I35" s="285"/>
      <c r="J35" s="547"/>
      <c r="K35" s="547"/>
      <c r="L35" s="547"/>
    </row>
    <row r="36" spans="2:12" x14ac:dyDescent="0.2">
      <c r="B36" s="526">
        <v>45028</v>
      </c>
      <c r="C36" s="547" t="s">
        <v>3357</v>
      </c>
      <c r="D36" s="529" t="s">
        <v>785</v>
      </c>
      <c r="E36" s="280">
        <v>19.37</v>
      </c>
      <c r="G36" s="285"/>
      <c r="H36" s="285"/>
      <c r="I36" s="285"/>
      <c r="J36" s="547"/>
      <c r="K36" s="547"/>
      <c r="L36" s="547"/>
    </row>
    <row r="37" spans="2:12" x14ac:dyDescent="0.2">
      <c r="B37" s="526">
        <v>45028</v>
      </c>
      <c r="C37" s="552" t="s">
        <v>3998</v>
      </c>
      <c r="D37" s="553">
        <v>1236</v>
      </c>
      <c r="E37" s="404">
        <v>4942.53</v>
      </c>
      <c r="G37" s="285"/>
      <c r="H37" s="285"/>
      <c r="I37" s="285"/>
      <c r="J37" s="547"/>
      <c r="K37" s="547"/>
      <c r="L37" s="547"/>
    </row>
    <row r="38" spans="2:12" x14ac:dyDescent="0.2">
      <c r="B38" s="526">
        <v>45028</v>
      </c>
      <c r="C38" s="547" t="s">
        <v>3999</v>
      </c>
      <c r="D38" s="529" t="s">
        <v>724</v>
      </c>
      <c r="E38" s="280">
        <v>25867.27</v>
      </c>
      <c r="F38" s="280">
        <f>+E38*0.55</f>
        <v>14226.998500000002</v>
      </c>
      <c r="G38" s="313">
        <f>+E38*0.45</f>
        <v>11640.271500000001</v>
      </c>
      <c r="H38" s="285"/>
      <c r="I38" s="285"/>
      <c r="J38" s="547"/>
      <c r="K38" s="547"/>
      <c r="L38" s="547"/>
    </row>
    <row r="39" spans="2:12" x14ac:dyDescent="0.2">
      <c r="B39" s="526">
        <v>45029</v>
      </c>
      <c r="C39" s="547" t="s">
        <v>4000</v>
      </c>
      <c r="D39" s="529">
        <v>1237</v>
      </c>
      <c r="E39" s="280">
        <v>7980</v>
      </c>
      <c r="F39" s="280">
        <f>+E39*0.6</f>
        <v>4788</v>
      </c>
      <c r="G39" s="285">
        <f>+E39*0.4</f>
        <v>3192</v>
      </c>
      <c r="H39" s="285"/>
      <c r="I39" s="285"/>
      <c r="J39" s="547"/>
      <c r="K39" s="547"/>
      <c r="L39" s="547"/>
    </row>
    <row r="40" spans="2:12" x14ac:dyDescent="0.2">
      <c r="B40" s="526">
        <v>45029</v>
      </c>
      <c r="C40" s="547" t="s">
        <v>4001</v>
      </c>
      <c r="D40" s="529" t="s">
        <v>785</v>
      </c>
      <c r="E40" s="448">
        <v>86.15</v>
      </c>
      <c r="G40" s="285"/>
      <c r="H40" s="285"/>
      <c r="I40" s="285"/>
      <c r="J40" s="547"/>
      <c r="K40" s="547"/>
      <c r="L40" s="547"/>
    </row>
    <row r="41" spans="2:12" x14ac:dyDescent="0.2">
      <c r="B41" s="526">
        <v>45029</v>
      </c>
      <c r="C41" s="542" t="s">
        <v>3357</v>
      </c>
      <c r="D41" s="529" t="s">
        <v>785</v>
      </c>
      <c r="E41" s="280">
        <v>13.78</v>
      </c>
      <c r="G41" s="285"/>
      <c r="H41" s="285"/>
      <c r="I41" s="285"/>
      <c r="J41" s="547"/>
      <c r="K41" s="547"/>
      <c r="L41" s="547"/>
    </row>
    <row r="42" spans="2:12" x14ac:dyDescent="0.2">
      <c r="B42" s="526">
        <v>45029</v>
      </c>
      <c r="C42" s="542" t="s">
        <v>4002</v>
      </c>
      <c r="D42" s="529" t="s">
        <v>724</v>
      </c>
      <c r="E42" s="280">
        <v>500000</v>
      </c>
      <c r="G42" s="285"/>
      <c r="H42" s="285"/>
      <c r="I42" s="285"/>
      <c r="J42" s="547"/>
      <c r="K42" s="547"/>
      <c r="L42" s="547"/>
    </row>
    <row r="43" spans="2:12" x14ac:dyDescent="0.2">
      <c r="B43" s="526">
        <v>45029</v>
      </c>
      <c r="C43" s="542" t="s">
        <v>4003</v>
      </c>
      <c r="E43" s="280">
        <v>14962.55</v>
      </c>
      <c r="G43" s="285"/>
      <c r="H43" s="285"/>
      <c r="I43" s="285"/>
      <c r="J43" s="547"/>
      <c r="K43" s="547"/>
      <c r="L43" s="547"/>
    </row>
    <row r="44" spans="2:12" x14ac:dyDescent="0.2">
      <c r="B44" s="526">
        <v>45030</v>
      </c>
      <c r="C44" s="542" t="s">
        <v>756</v>
      </c>
      <c r="D44" s="529" t="s">
        <v>785</v>
      </c>
      <c r="E44" s="448">
        <v>27.32</v>
      </c>
      <c r="G44" s="285"/>
      <c r="H44" s="285"/>
      <c r="I44" s="285"/>
      <c r="J44" s="547"/>
      <c r="K44" s="547"/>
      <c r="L44" s="547"/>
    </row>
    <row r="45" spans="2:12" x14ac:dyDescent="0.2">
      <c r="B45" s="526">
        <v>45030</v>
      </c>
      <c r="C45" s="542" t="s">
        <v>3357</v>
      </c>
      <c r="D45" s="529" t="s">
        <v>785</v>
      </c>
      <c r="E45" s="280">
        <v>4.37</v>
      </c>
      <c r="G45" s="285"/>
      <c r="H45" s="285"/>
      <c r="I45" s="285"/>
      <c r="J45" s="547"/>
      <c r="K45" s="547"/>
      <c r="L45" s="547"/>
    </row>
    <row r="46" spans="2:12" x14ac:dyDescent="0.2">
      <c r="B46" s="526">
        <v>45030</v>
      </c>
      <c r="C46" s="542" t="s">
        <v>4004</v>
      </c>
      <c r="D46" s="529" t="s">
        <v>724</v>
      </c>
      <c r="E46" s="280">
        <v>65688.27</v>
      </c>
      <c r="G46" s="285"/>
      <c r="H46" s="285"/>
      <c r="I46" s="285"/>
      <c r="J46" s="547"/>
      <c r="K46" s="547"/>
      <c r="L46" s="547"/>
    </row>
    <row r="47" spans="2:12" x14ac:dyDescent="0.2">
      <c r="B47" s="526">
        <v>45030</v>
      </c>
      <c r="C47" s="542" t="s">
        <v>4037</v>
      </c>
      <c r="D47" s="529" t="s">
        <v>724</v>
      </c>
      <c r="E47" s="280">
        <v>18993</v>
      </c>
      <c r="G47" s="285"/>
      <c r="H47" s="285"/>
      <c r="I47" s="285"/>
      <c r="J47" s="547"/>
      <c r="K47" s="547"/>
      <c r="L47" s="547"/>
    </row>
    <row r="48" spans="2:12" x14ac:dyDescent="0.2">
      <c r="B48" s="526">
        <v>45030</v>
      </c>
      <c r="C48" s="542" t="s">
        <v>4005</v>
      </c>
      <c r="D48" s="529" t="s">
        <v>724</v>
      </c>
      <c r="E48" s="280">
        <v>3000</v>
      </c>
      <c r="G48" s="285"/>
      <c r="H48" s="285"/>
      <c r="I48" s="285"/>
      <c r="J48" s="547"/>
      <c r="K48" s="547"/>
      <c r="L48" s="547"/>
    </row>
    <row r="49" spans="2:12" x14ac:dyDescent="0.2">
      <c r="B49" s="526">
        <v>45030</v>
      </c>
      <c r="C49" s="542" t="s">
        <v>4030</v>
      </c>
      <c r="D49" s="529" t="s">
        <v>724</v>
      </c>
      <c r="E49" s="280">
        <v>1600</v>
      </c>
      <c r="G49" s="285"/>
      <c r="H49" s="285"/>
      <c r="I49" s="285"/>
      <c r="J49" s="547"/>
      <c r="K49" s="547"/>
      <c r="L49" s="547"/>
    </row>
    <row r="50" spans="2:12" x14ac:dyDescent="0.2">
      <c r="B50" s="526">
        <v>45030</v>
      </c>
      <c r="C50" s="542" t="s">
        <v>4034</v>
      </c>
      <c r="D50" s="529" t="s">
        <v>724</v>
      </c>
      <c r="E50" s="293">
        <v>5400</v>
      </c>
      <c r="F50" s="359"/>
      <c r="G50" s="285"/>
      <c r="H50" s="285"/>
      <c r="I50" s="285"/>
      <c r="J50" s="547"/>
      <c r="K50" s="547"/>
      <c r="L50" s="547"/>
    </row>
    <row r="51" spans="2:12" x14ac:dyDescent="0.2">
      <c r="B51" s="526">
        <v>45030</v>
      </c>
      <c r="C51" s="542" t="s">
        <v>2666</v>
      </c>
      <c r="D51" s="529" t="s">
        <v>724</v>
      </c>
      <c r="E51" s="280">
        <v>11432.97</v>
      </c>
      <c r="G51" s="285"/>
      <c r="H51" s="285"/>
      <c r="I51" s="285"/>
      <c r="J51" s="547"/>
      <c r="K51" s="547"/>
      <c r="L51" s="547"/>
    </row>
    <row r="52" spans="2:12" x14ac:dyDescent="0.2">
      <c r="B52" s="526">
        <v>45030</v>
      </c>
      <c r="C52" s="542" t="s">
        <v>4026</v>
      </c>
      <c r="D52" s="529" t="s">
        <v>724</v>
      </c>
      <c r="E52" s="447">
        <v>23690.78</v>
      </c>
      <c r="G52" s="285"/>
      <c r="H52" s="285"/>
      <c r="I52" s="285"/>
      <c r="J52" s="547"/>
      <c r="K52" s="547"/>
      <c r="L52" s="547"/>
    </row>
    <row r="53" spans="2:12" x14ac:dyDescent="0.2">
      <c r="B53" s="526">
        <v>45030</v>
      </c>
      <c r="C53" s="547" t="s">
        <v>4025</v>
      </c>
      <c r="D53" s="529" t="s">
        <v>724</v>
      </c>
      <c r="E53" s="447">
        <v>17527.810000000001</v>
      </c>
      <c r="G53" s="285"/>
      <c r="H53" s="285"/>
      <c r="I53" s="285"/>
      <c r="J53" s="547"/>
      <c r="K53" s="547"/>
      <c r="L53" s="547"/>
    </row>
    <row r="54" spans="2:12" x14ac:dyDescent="0.2">
      <c r="B54" s="526">
        <v>45033</v>
      </c>
      <c r="C54" s="542" t="s">
        <v>4006</v>
      </c>
      <c r="D54" s="529">
        <v>1240</v>
      </c>
      <c r="E54" s="280">
        <v>20872.12</v>
      </c>
      <c r="G54" s="285"/>
      <c r="H54" s="285"/>
      <c r="I54" s="285"/>
      <c r="J54" s="547"/>
      <c r="K54" s="547"/>
      <c r="L54" s="547"/>
    </row>
    <row r="55" spans="2:12" x14ac:dyDescent="0.2">
      <c r="B55" s="526">
        <v>45033</v>
      </c>
      <c r="C55" s="542" t="s">
        <v>4029</v>
      </c>
      <c r="E55" s="280">
        <v>1750</v>
      </c>
      <c r="G55" s="285"/>
      <c r="H55" s="285"/>
      <c r="I55" s="285"/>
      <c r="J55" s="547"/>
      <c r="K55" s="547"/>
      <c r="L55" s="547"/>
    </row>
    <row r="56" spans="2:12" x14ac:dyDescent="0.2">
      <c r="B56" s="526">
        <v>45033</v>
      </c>
      <c r="C56" s="542" t="s">
        <v>4038</v>
      </c>
      <c r="D56" s="529">
        <v>1239</v>
      </c>
      <c r="E56" s="280">
        <v>25694.880000000001</v>
      </c>
      <c r="G56" s="285"/>
      <c r="H56" s="285"/>
      <c r="I56" s="285"/>
      <c r="J56" s="547"/>
      <c r="K56" s="547"/>
      <c r="L56" s="547"/>
    </row>
    <row r="57" spans="2:12" x14ac:dyDescent="0.2">
      <c r="B57" s="526">
        <v>45033</v>
      </c>
      <c r="C57" s="547" t="s">
        <v>4039</v>
      </c>
      <c r="D57" s="529">
        <v>1238</v>
      </c>
      <c r="E57" s="280">
        <v>12038.85</v>
      </c>
      <c r="G57" s="285"/>
      <c r="H57" s="285"/>
      <c r="I57" s="285"/>
      <c r="J57" s="547"/>
      <c r="K57" s="547"/>
      <c r="L57" s="547"/>
    </row>
    <row r="58" spans="2:12" x14ac:dyDescent="0.2">
      <c r="B58" s="526">
        <v>45033</v>
      </c>
      <c r="C58" s="542" t="s">
        <v>4036</v>
      </c>
      <c r="D58" s="529" t="s">
        <v>724</v>
      </c>
      <c r="E58" s="393">
        <v>3860</v>
      </c>
      <c r="G58" s="285"/>
      <c r="H58" s="285"/>
      <c r="I58" s="285"/>
      <c r="J58" s="547"/>
      <c r="K58" s="547"/>
      <c r="L58" s="547"/>
    </row>
    <row r="59" spans="2:12" x14ac:dyDescent="0.2">
      <c r="B59" s="526">
        <v>45033</v>
      </c>
      <c r="C59" s="542" t="s">
        <v>4023</v>
      </c>
      <c r="D59" s="529" t="s">
        <v>785</v>
      </c>
      <c r="E59" s="448">
        <v>19.8</v>
      </c>
      <c r="G59" s="285"/>
      <c r="H59" s="285"/>
      <c r="I59" s="285"/>
      <c r="J59" s="547"/>
      <c r="K59" s="547"/>
      <c r="L59" s="547"/>
    </row>
    <row r="60" spans="2:12" x14ac:dyDescent="0.2">
      <c r="B60" s="526">
        <v>45033</v>
      </c>
      <c r="C60" s="542" t="s">
        <v>3357</v>
      </c>
      <c r="D60" s="529" t="s">
        <v>785</v>
      </c>
      <c r="E60" s="280">
        <v>3.17</v>
      </c>
      <c r="G60" s="285"/>
      <c r="H60" s="285"/>
      <c r="I60" s="285"/>
      <c r="J60" s="547"/>
      <c r="K60" s="547"/>
      <c r="L60" s="547"/>
    </row>
    <row r="61" spans="2:12" x14ac:dyDescent="0.2">
      <c r="B61" s="526">
        <v>45034</v>
      </c>
      <c r="C61" s="542" t="s">
        <v>4023</v>
      </c>
      <c r="D61" s="529" t="s">
        <v>785</v>
      </c>
      <c r="E61" s="448">
        <v>33.33</v>
      </c>
      <c r="G61" s="285"/>
      <c r="H61" s="285"/>
      <c r="I61" s="285"/>
      <c r="J61" s="547"/>
      <c r="K61" s="547"/>
      <c r="L61" s="547"/>
    </row>
    <row r="62" spans="2:12" x14ac:dyDescent="0.2">
      <c r="B62" s="526">
        <v>45034</v>
      </c>
      <c r="C62" s="542" t="s">
        <v>4019</v>
      </c>
      <c r="D62" s="529" t="s">
        <v>785</v>
      </c>
      <c r="E62" s="280">
        <v>5.33</v>
      </c>
      <c r="G62" s="285"/>
      <c r="H62" s="285"/>
      <c r="I62" s="285"/>
      <c r="J62" s="547"/>
      <c r="K62" s="547"/>
      <c r="L62" s="547"/>
    </row>
    <row r="63" spans="2:12" x14ac:dyDescent="0.2">
      <c r="B63" s="526">
        <v>45034</v>
      </c>
      <c r="C63" s="542" t="s">
        <v>4024</v>
      </c>
      <c r="D63" s="529" t="s">
        <v>724</v>
      </c>
      <c r="E63" s="280">
        <v>2000</v>
      </c>
      <c r="G63" s="285"/>
      <c r="H63" s="285"/>
      <c r="I63" s="285"/>
      <c r="J63" s="547"/>
      <c r="K63" s="547"/>
      <c r="L63" s="547"/>
    </row>
    <row r="64" spans="2:12" x14ac:dyDescent="0.2">
      <c r="B64" s="526">
        <v>45034</v>
      </c>
      <c r="C64" s="542" t="s">
        <v>335</v>
      </c>
      <c r="D64" s="529" t="s">
        <v>724</v>
      </c>
      <c r="E64" s="280">
        <v>979370.35</v>
      </c>
      <c r="F64" s="359"/>
      <c r="G64" s="285"/>
      <c r="H64" s="285"/>
      <c r="I64" s="285"/>
      <c r="J64" s="547"/>
      <c r="K64" s="547"/>
      <c r="L64" s="547"/>
    </row>
    <row r="65" spans="1:12" x14ac:dyDescent="0.2">
      <c r="B65" s="526">
        <v>45035</v>
      </c>
      <c r="C65" s="542" t="s">
        <v>4023</v>
      </c>
      <c r="D65" s="529" t="s">
        <v>2812</v>
      </c>
      <c r="E65" s="448">
        <v>168.98</v>
      </c>
      <c r="F65" s="359"/>
      <c r="G65" s="285"/>
      <c r="H65" s="285"/>
      <c r="I65" s="285"/>
      <c r="J65" s="547"/>
      <c r="K65" s="547"/>
      <c r="L65" s="547"/>
    </row>
    <row r="66" spans="1:12" x14ac:dyDescent="0.2">
      <c r="B66" s="526">
        <v>45035</v>
      </c>
      <c r="C66" s="542" t="s">
        <v>3357</v>
      </c>
      <c r="D66" s="529" t="s">
        <v>2812</v>
      </c>
      <c r="E66" s="280">
        <v>27.04</v>
      </c>
      <c r="G66" s="285"/>
      <c r="H66" s="285"/>
      <c r="I66" s="285"/>
      <c r="J66" s="547"/>
      <c r="K66" s="547"/>
      <c r="L66" s="547"/>
    </row>
    <row r="67" spans="1:12" x14ac:dyDescent="0.2">
      <c r="B67" s="526">
        <v>45035</v>
      </c>
      <c r="C67" s="542" t="s">
        <v>3364</v>
      </c>
      <c r="D67" s="529" t="s">
        <v>724</v>
      </c>
      <c r="E67" s="280">
        <v>30000</v>
      </c>
      <c r="G67" s="285"/>
      <c r="H67" s="285"/>
      <c r="I67" s="285"/>
      <c r="J67" s="547"/>
      <c r="K67" s="547"/>
      <c r="L67" s="547"/>
    </row>
    <row r="68" spans="1:12" x14ac:dyDescent="0.2">
      <c r="B68" s="526">
        <v>45036</v>
      </c>
      <c r="C68" s="542" t="s">
        <v>4018</v>
      </c>
      <c r="D68" s="529" t="s">
        <v>785</v>
      </c>
      <c r="E68" s="448">
        <v>85.25</v>
      </c>
      <c r="G68" s="285"/>
      <c r="H68" s="285"/>
      <c r="I68" s="285"/>
      <c r="J68" s="547"/>
      <c r="K68" s="547"/>
      <c r="L68" s="547"/>
    </row>
    <row r="69" spans="1:12" x14ac:dyDescent="0.2">
      <c r="B69" s="526">
        <v>45036</v>
      </c>
      <c r="C69" s="542" t="s">
        <v>3357</v>
      </c>
      <c r="D69" s="529" t="s">
        <v>785</v>
      </c>
      <c r="E69" s="280">
        <v>13.64</v>
      </c>
      <c r="G69" s="285"/>
      <c r="H69" s="285"/>
      <c r="I69" s="285"/>
      <c r="J69" s="547"/>
      <c r="K69" s="547"/>
      <c r="L69" s="547"/>
    </row>
    <row r="70" spans="1:12" x14ac:dyDescent="0.2">
      <c r="A70" s="546"/>
      <c r="B70" s="526">
        <v>45036</v>
      </c>
      <c r="C70" s="542" t="s">
        <v>4007</v>
      </c>
      <c r="D70" s="529" t="s">
        <v>724</v>
      </c>
      <c r="E70" s="446">
        <v>672</v>
      </c>
      <c r="G70" s="285"/>
      <c r="H70" s="285"/>
      <c r="I70" s="285"/>
      <c r="J70" s="547"/>
      <c r="K70" s="547"/>
      <c r="L70" s="547"/>
    </row>
    <row r="71" spans="1:12" x14ac:dyDescent="0.2">
      <c r="B71" s="526">
        <v>45036</v>
      </c>
      <c r="C71" s="542" t="s">
        <v>4008</v>
      </c>
      <c r="D71" s="529" t="s">
        <v>724</v>
      </c>
      <c r="E71" s="551">
        <v>5473</v>
      </c>
      <c r="G71" s="285"/>
      <c r="H71" s="285"/>
      <c r="I71" s="285"/>
      <c r="J71" s="547"/>
      <c r="K71" s="547"/>
      <c r="L71" s="547"/>
    </row>
    <row r="72" spans="1:12" x14ac:dyDescent="0.2">
      <c r="B72" s="526">
        <v>45037</v>
      </c>
      <c r="C72" s="542" t="s">
        <v>4023</v>
      </c>
      <c r="D72" s="529" t="s">
        <v>785</v>
      </c>
      <c r="E72" s="448">
        <v>47.66</v>
      </c>
      <c r="G72" s="285"/>
      <c r="H72" s="285"/>
      <c r="I72" s="285"/>
      <c r="J72" s="547"/>
      <c r="K72" s="547"/>
      <c r="L72" s="547"/>
    </row>
    <row r="73" spans="1:12" x14ac:dyDescent="0.2">
      <c r="B73" s="526">
        <v>45037</v>
      </c>
      <c r="C73" s="542" t="s">
        <v>3357</v>
      </c>
      <c r="D73" s="529" t="s">
        <v>785</v>
      </c>
      <c r="E73" s="280">
        <v>7.63</v>
      </c>
      <c r="G73" s="285"/>
      <c r="H73" s="285"/>
      <c r="I73" s="285"/>
      <c r="J73" s="547"/>
      <c r="K73" s="547"/>
      <c r="L73" s="547"/>
    </row>
    <row r="74" spans="1:12" x14ac:dyDescent="0.2">
      <c r="B74" s="526">
        <v>45037</v>
      </c>
      <c r="C74" s="542" t="s">
        <v>4009</v>
      </c>
      <c r="D74" s="529" t="s">
        <v>724</v>
      </c>
      <c r="E74" s="280">
        <v>1040</v>
      </c>
      <c r="G74" s="285"/>
      <c r="H74" s="285"/>
      <c r="I74" s="285"/>
      <c r="J74" s="547"/>
      <c r="K74" s="547"/>
      <c r="L74" s="547"/>
    </row>
    <row r="75" spans="1:12" x14ac:dyDescent="0.2">
      <c r="B75" s="526">
        <v>45037</v>
      </c>
      <c r="C75" s="542" t="s">
        <v>2666</v>
      </c>
      <c r="D75" s="529" t="s">
        <v>724</v>
      </c>
      <c r="E75" s="280">
        <v>2388.96</v>
      </c>
      <c r="G75" s="285"/>
      <c r="H75" s="285"/>
      <c r="I75" s="285"/>
      <c r="J75" s="547"/>
      <c r="K75" s="547"/>
      <c r="L75" s="547"/>
    </row>
    <row r="76" spans="1:12" x14ac:dyDescent="0.2">
      <c r="B76" s="526">
        <v>45037</v>
      </c>
      <c r="C76" s="542" t="s">
        <v>3351</v>
      </c>
      <c r="D76" s="529" t="s">
        <v>724</v>
      </c>
      <c r="E76" s="447">
        <v>25069.75</v>
      </c>
      <c r="G76" s="285"/>
      <c r="H76" s="285"/>
      <c r="I76" s="285"/>
      <c r="J76" s="547"/>
      <c r="K76" s="547"/>
      <c r="L76" s="547"/>
    </row>
    <row r="77" spans="1:12" x14ac:dyDescent="0.2">
      <c r="B77" s="526">
        <v>45037</v>
      </c>
      <c r="C77" s="542" t="s">
        <v>3991</v>
      </c>
      <c r="D77" s="529" t="s">
        <v>724</v>
      </c>
      <c r="E77" s="280">
        <v>587484.82999999996</v>
      </c>
      <c r="G77" s="285"/>
      <c r="H77" s="285"/>
      <c r="I77" s="285"/>
      <c r="J77" s="547"/>
      <c r="K77" s="547"/>
      <c r="L77" s="547"/>
    </row>
    <row r="78" spans="1:12" x14ac:dyDescent="0.2">
      <c r="B78" s="526">
        <v>45037</v>
      </c>
      <c r="C78" s="542" t="s">
        <v>3991</v>
      </c>
      <c r="D78" s="529" t="s">
        <v>724</v>
      </c>
      <c r="E78" s="280">
        <v>400000</v>
      </c>
      <c r="G78" s="285"/>
      <c r="H78" s="285"/>
      <c r="I78" s="285"/>
      <c r="J78" s="547"/>
      <c r="K78" s="547"/>
      <c r="L78" s="547"/>
    </row>
    <row r="79" spans="1:12" x14ac:dyDescent="0.2">
      <c r="B79" s="526">
        <v>45040</v>
      </c>
      <c r="C79" s="542" t="s">
        <v>4010</v>
      </c>
      <c r="D79" s="529" t="s">
        <v>724</v>
      </c>
      <c r="E79" s="393">
        <v>4228</v>
      </c>
      <c r="G79" s="285"/>
      <c r="H79" s="285"/>
      <c r="I79" s="285"/>
      <c r="J79" s="547"/>
      <c r="K79" s="547"/>
      <c r="L79" s="547"/>
    </row>
    <row r="80" spans="1:12" x14ac:dyDescent="0.2">
      <c r="B80" s="526">
        <v>45040</v>
      </c>
      <c r="C80" s="542" t="s">
        <v>4023</v>
      </c>
      <c r="D80" s="529" t="s">
        <v>785</v>
      </c>
      <c r="E80" s="448">
        <v>127.88</v>
      </c>
      <c r="G80" s="285"/>
      <c r="H80" s="285"/>
      <c r="I80" s="285"/>
      <c r="J80" s="547"/>
      <c r="K80" s="547"/>
      <c r="L80" s="547"/>
    </row>
    <row r="81" spans="2:12" x14ac:dyDescent="0.2">
      <c r="B81" s="526">
        <v>45040</v>
      </c>
      <c r="C81" s="542" t="s">
        <v>4022</v>
      </c>
      <c r="D81" s="529" t="s">
        <v>785</v>
      </c>
      <c r="E81" s="280">
        <v>20.46</v>
      </c>
      <c r="G81" s="285"/>
      <c r="H81" s="285"/>
      <c r="I81" s="285"/>
      <c r="J81" s="547"/>
      <c r="K81" s="547"/>
      <c r="L81" s="547"/>
    </row>
    <row r="82" spans="2:12" ht="12.75" customHeight="1" x14ac:dyDescent="0.2">
      <c r="B82" s="526">
        <v>45040</v>
      </c>
      <c r="C82" s="547" t="s">
        <v>4021</v>
      </c>
      <c r="D82" s="529" t="s">
        <v>724</v>
      </c>
      <c r="E82" s="280">
        <v>47364.33</v>
      </c>
      <c r="G82" s="285"/>
      <c r="H82" s="285"/>
      <c r="I82" s="285"/>
      <c r="J82" s="547"/>
      <c r="K82" s="547"/>
      <c r="L82" s="547"/>
    </row>
    <row r="83" spans="2:12" x14ac:dyDescent="0.2">
      <c r="B83" s="526">
        <v>45040</v>
      </c>
      <c r="C83" s="542" t="s">
        <v>336</v>
      </c>
      <c r="D83" s="529" t="s">
        <v>724</v>
      </c>
      <c r="E83" s="280">
        <v>766.04</v>
      </c>
      <c r="G83" s="285"/>
      <c r="H83" s="285"/>
      <c r="I83" s="285"/>
      <c r="J83" s="547"/>
      <c r="K83" s="547"/>
      <c r="L83" s="547"/>
    </row>
    <row r="84" spans="2:12" x14ac:dyDescent="0.2">
      <c r="B84" s="526">
        <v>45040</v>
      </c>
      <c r="C84" s="542" t="s">
        <v>2666</v>
      </c>
      <c r="D84" s="529" t="s">
        <v>724</v>
      </c>
      <c r="E84" s="280">
        <v>669.7</v>
      </c>
      <c r="G84" s="285"/>
      <c r="H84" s="285"/>
      <c r="I84" s="285"/>
      <c r="J84" s="547"/>
      <c r="K84" s="547"/>
      <c r="L84" s="547"/>
    </row>
    <row r="85" spans="2:12" x14ac:dyDescent="0.2">
      <c r="B85" s="526">
        <v>45040</v>
      </c>
      <c r="C85" s="542" t="s">
        <v>4011</v>
      </c>
      <c r="D85" s="529" t="s">
        <v>785</v>
      </c>
      <c r="E85" s="448">
        <v>230.01</v>
      </c>
      <c r="G85" s="285"/>
      <c r="H85" s="285"/>
      <c r="I85" s="285"/>
      <c r="J85" s="547"/>
      <c r="K85" s="547"/>
      <c r="L85" s="547"/>
    </row>
    <row r="86" spans="2:12" x14ac:dyDescent="0.2">
      <c r="B86" s="526">
        <v>45041</v>
      </c>
      <c r="C86" s="542" t="s">
        <v>3357</v>
      </c>
      <c r="D86" s="529" t="s">
        <v>785</v>
      </c>
      <c r="E86" s="280">
        <v>36.799999999999997</v>
      </c>
      <c r="G86" s="285"/>
      <c r="H86" s="285"/>
      <c r="I86" s="285"/>
      <c r="J86" s="547"/>
      <c r="K86" s="547"/>
      <c r="L86" s="547"/>
    </row>
    <row r="87" spans="2:12" x14ac:dyDescent="0.2">
      <c r="B87" s="526">
        <v>45042</v>
      </c>
      <c r="C87" s="542" t="s">
        <v>4021</v>
      </c>
      <c r="D87" s="529" t="s">
        <v>724</v>
      </c>
      <c r="E87" s="280">
        <v>1434854.5</v>
      </c>
      <c r="G87" s="285"/>
      <c r="H87" s="285"/>
      <c r="I87" s="285"/>
      <c r="J87" s="547"/>
      <c r="K87" s="547"/>
      <c r="L87" s="547"/>
    </row>
    <row r="88" spans="2:12" x14ac:dyDescent="0.2">
      <c r="B88" s="526">
        <v>45043</v>
      </c>
      <c r="C88" s="542" t="s">
        <v>4018</v>
      </c>
      <c r="E88" s="448">
        <v>20.3</v>
      </c>
      <c r="G88" s="285"/>
      <c r="H88" s="285"/>
      <c r="I88" s="285"/>
      <c r="J88" s="547"/>
      <c r="K88" s="547"/>
      <c r="L88" s="547"/>
    </row>
    <row r="89" spans="2:12" x14ac:dyDescent="0.2">
      <c r="B89" s="526">
        <v>45043</v>
      </c>
      <c r="C89" s="542" t="s">
        <v>3357</v>
      </c>
      <c r="E89" s="280">
        <v>3.25</v>
      </c>
      <c r="G89" s="285"/>
      <c r="H89" s="285"/>
      <c r="I89" s="285"/>
      <c r="J89" s="547"/>
      <c r="K89" s="547"/>
      <c r="L89" s="547"/>
    </row>
    <row r="90" spans="2:12" x14ac:dyDescent="0.2">
      <c r="B90" s="526">
        <v>45043</v>
      </c>
      <c r="C90" s="542" t="s">
        <v>4018</v>
      </c>
      <c r="E90" s="448">
        <v>32.85</v>
      </c>
      <c r="G90" s="285"/>
      <c r="H90" s="285"/>
      <c r="I90" s="285"/>
      <c r="J90" s="547"/>
      <c r="K90" s="547"/>
      <c r="L90" s="547"/>
    </row>
    <row r="91" spans="2:12" x14ac:dyDescent="0.2">
      <c r="B91" s="526">
        <v>45043</v>
      </c>
      <c r="C91" s="542" t="s">
        <v>4020</v>
      </c>
      <c r="E91" s="280">
        <v>5.26</v>
      </c>
      <c r="G91" s="285"/>
      <c r="H91" s="285"/>
      <c r="I91" s="285"/>
      <c r="J91" s="547"/>
      <c r="K91" s="547"/>
      <c r="L91" s="547"/>
    </row>
    <row r="92" spans="2:12" x14ac:dyDescent="0.2">
      <c r="B92" s="526">
        <v>45043</v>
      </c>
      <c r="C92" s="549" t="s">
        <v>4028</v>
      </c>
      <c r="D92" s="550"/>
      <c r="E92" s="392">
        <v>4384</v>
      </c>
      <c r="G92" s="285"/>
      <c r="H92" s="285"/>
      <c r="I92" s="285"/>
      <c r="J92" s="547"/>
      <c r="K92" s="547"/>
      <c r="L92" s="547"/>
    </row>
    <row r="93" spans="2:12" x14ac:dyDescent="0.2">
      <c r="B93" s="526">
        <v>45043</v>
      </c>
      <c r="C93" s="542" t="s">
        <v>4042</v>
      </c>
      <c r="E93" s="448">
        <v>867</v>
      </c>
      <c r="G93" s="285"/>
      <c r="H93" s="285"/>
      <c r="I93" s="285"/>
      <c r="J93" s="547"/>
      <c r="K93" s="547"/>
      <c r="L93" s="547"/>
    </row>
    <row r="94" spans="2:12" x14ac:dyDescent="0.2">
      <c r="B94" s="526">
        <v>45043</v>
      </c>
      <c r="C94" s="542" t="s">
        <v>4019</v>
      </c>
      <c r="E94" s="280">
        <v>138.72</v>
      </c>
      <c r="G94" s="285"/>
      <c r="H94" s="285"/>
      <c r="I94" s="285"/>
      <c r="J94" s="547"/>
      <c r="K94" s="547"/>
      <c r="L94" s="547"/>
    </row>
    <row r="95" spans="2:12" x14ac:dyDescent="0.2">
      <c r="B95" s="526">
        <v>45044</v>
      </c>
      <c r="C95" s="542" t="s">
        <v>4018</v>
      </c>
      <c r="E95" s="448">
        <v>101.69</v>
      </c>
      <c r="G95" s="285"/>
      <c r="H95" s="285"/>
      <c r="I95" s="285"/>
      <c r="J95" s="547"/>
      <c r="K95" s="547"/>
      <c r="L95" s="547"/>
    </row>
    <row r="96" spans="2:12" x14ac:dyDescent="0.2">
      <c r="B96" s="526">
        <v>45044</v>
      </c>
      <c r="C96" s="542" t="s">
        <v>3357</v>
      </c>
      <c r="E96" s="280">
        <v>16.27</v>
      </c>
      <c r="G96" s="285"/>
      <c r="H96" s="285"/>
      <c r="I96" s="285"/>
      <c r="J96" s="547"/>
      <c r="K96" s="547"/>
      <c r="L96" s="547"/>
    </row>
    <row r="97" spans="2:12" x14ac:dyDescent="0.2">
      <c r="B97" s="526">
        <v>45044</v>
      </c>
      <c r="C97" s="542" t="s">
        <v>4017</v>
      </c>
      <c r="E97" s="280">
        <v>62576.67</v>
      </c>
      <c r="G97" s="285"/>
      <c r="H97" s="285"/>
      <c r="I97" s="285"/>
      <c r="J97" s="547"/>
      <c r="K97" s="547"/>
      <c r="L97" s="547"/>
    </row>
    <row r="98" spans="2:12" x14ac:dyDescent="0.2">
      <c r="B98" s="526">
        <v>45044</v>
      </c>
      <c r="C98" s="542" t="s">
        <v>4041</v>
      </c>
      <c r="E98" s="447">
        <v>25548.32</v>
      </c>
      <c r="G98" s="285"/>
      <c r="H98" s="285"/>
      <c r="I98" s="285"/>
      <c r="J98" s="547"/>
      <c r="K98" s="547"/>
      <c r="L98" s="547"/>
    </row>
    <row r="99" spans="2:12" x14ac:dyDescent="0.2">
      <c r="B99" s="526">
        <v>45044</v>
      </c>
      <c r="C99" s="542" t="s">
        <v>4016</v>
      </c>
      <c r="E99" s="280">
        <v>26301.58</v>
      </c>
      <c r="G99" s="285"/>
      <c r="H99" s="285"/>
      <c r="I99" s="285"/>
      <c r="J99" s="547"/>
      <c r="K99" s="547"/>
      <c r="L99" s="547"/>
    </row>
    <row r="100" spans="2:12" x14ac:dyDescent="0.2">
      <c r="B100" s="526">
        <v>45044</v>
      </c>
      <c r="C100" s="542" t="s">
        <v>4015</v>
      </c>
      <c r="E100" s="280">
        <v>29338.94</v>
      </c>
      <c r="G100" s="285"/>
      <c r="H100" s="285"/>
      <c r="I100" s="285"/>
      <c r="J100" s="547"/>
      <c r="K100" s="547"/>
      <c r="L100" s="547"/>
    </row>
    <row r="101" spans="2:12" x14ac:dyDescent="0.2">
      <c r="B101" s="526">
        <v>45044</v>
      </c>
      <c r="C101" s="547" t="s">
        <v>3347</v>
      </c>
      <c r="E101" s="448">
        <v>2500</v>
      </c>
      <c r="G101" s="285"/>
      <c r="H101" s="285"/>
      <c r="I101" s="285"/>
      <c r="J101" s="547"/>
      <c r="K101" s="547"/>
      <c r="L101" s="547"/>
    </row>
    <row r="102" spans="2:12" x14ac:dyDescent="0.2">
      <c r="B102" s="526">
        <v>45044</v>
      </c>
      <c r="C102" s="542" t="s">
        <v>2660</v>
      </c>
      <c r="E102" s="280">
        <v>400</v>
      </c>
      <c r="G102" s="285"/>
      <c r="H102" s="285"/>
      <c r="I102" s="285"/>
      <c r="J102" s="547"/>
      <c r="K102" s="547"/>
      <c r="L102" s="547"/>
    </row>
    <row r="103" spans="2:12" x14ac:dyDescent="0.2">
      <c r="B103" s="526">
        <v>45044</v>
      </c>
      <c r="C103" s="542" t="s">
        <v>4014</v>
      </c>
      <c r="E103" s="280">
        <v>50000</v>
      </c>
      <c r="G103" s="285"/>
      <c r="H103" s="285"/>
      <c r="I103" s="285"/>
      <c r="J103" s="547"/>
      <c r="K103" s="547"/>
      <c r="L103" s="547"/>
    </row>
    <row r="104" spans="2:12" x14ac:dyDescent="0.2">
      <c r="B104" s="526">
        <v>45044</v>
      </c>
      <c r="C104" s="542" t="s">
        <v>4013</v>
      </c>
      <c r="E104" s="280">
        <v>43990.239999999998</v>
      </c>
      <c r="G104" s="285"/>
      <c r="H104" s="285"/>
      <c r="I104" s="285"/>
      <c r="J104" s="547"/>
      <c r="K104" s="547"/>
      <c r="L104" s="547"/>
    </row>
    <row r="105" spans="2:12" x14ac:dyDescent="0.2">
      <c r="B105" s="526"/>
      <c r="C105" s="542"/>
      <c r="G105" s="285"/>
      <c r="H105" s="285"/>
      <c r="I105" s="285"/>
      <c r="J105" s="547"/>
      <c r="K105" s="547"/>
      <c r="L105" s="547"/>
    </row>
    <row r="106" spans="2:12" x14ac:dyDescent="0.2">
      <c r="B106" s="526"/>
      <c r="C106" s="542"/>
      <c r="G106" s="285"/>
      <c r="H106" s="285"/>
      <c r="I106" s="285"/>
      <c r="J106" s="547"/>
      <c r="K106" s="547"/>
      <c r="L106" s="547"/>
    </row>
    <row r="107" spans="2:12" x14ac:dyDescent="0.2">
      <c r="B107" s="526"/>
      <c r="C107" s="542"/>
      <c r="G107" s="285"/>
      <c r="H107" s="285"/>
      <c r="I107" s="285"/>
      <c r="J107" s="547"/>
      <c r="K107" s="547"/>
      <c r="L107" s="547"/>
    </row>
    <row r="108" spans="2:12" x14ac:dyDescent="0.2">
      <c r="B108" s="526"/>
      <c r="C108" s="542"/>
      <c r="G108" s="285"/>
      <c r="H108" s="285"/>
      <c r="I108" s="285"/>
      <c r="J108" s="547"/>
      <c r="K108" s="547"/>
      <c r="L108" s="547"/>
    </row>
    <row r="109" spans="2:12" x14ac:dyDescent="0.2">
      <c r="B109" s="526"/>
      <c r="C109" s="542"/>
      <c r="G109" s="285"/>
      <c r="H109" s="285"/>
      <c r="I109" s="285"/>
      <c r="J109" s="547"/>
      <c r="K109" s="547"/>
      <c r="L109" s="547"/>
    </row>
    <row r="110" spans="2:12" x14ac:dyDescent="0.2">
      <c r="B110" s="526"/>
      <c r="C110" s="542"/>
      <c r="G110" s="285"/>
      <c r="H110" s="285"/>
      <c r="I110" s="285"/>
      <c r="J110" s="547"/>
      <c r="K110" s="547"/>
      <c r="L110" s="547"/>
    </row>
    <row r="111" spans="2:12" x14ac:dyDescent="0.2">
      <c r="B111" s="526"/>
      <c r="C111" s="542"/>
      <c r="G111" s="285"/>
      <c r="H111" s="285"/>
      <c r="I111" s="285"/>
      <c r="J111" s="547"/>
      <c r="K111" s="547"/>
      <c r="L111" s="547"/>
    </row>
    <row r="112" spans="2:12" x14ac:dyDescent="0.2">
      <c r="B112" s="526"/>
      <c r="C112" s="542"/>
      <c r="G112" s="285"/>
      <c r="H112" s="285"/>
      <c r="I112" s="285"/>
      <c r="J112" s="547"/>
      <c r="K112" s="547"/>
      <c r="L112" s="547"/>
    </row>
    <row r="113" spans="2:12" x14ac:dyDescent="0.2">
      <c r="B113" s="526"/>
      <c r="C113" s="542"/>
      <c r="G113" s="285"/>
      <c r="H113" s="285"/>
      <c r="I113" s="285"/>
      <c r="J113" s="547"/>
      <c r="K113" s="547"/>
      <c r="L113" s="547"/>
    </row>
    <row r="114" spans="2:12" x14ac:dyDescent="0.2">
      <c r="B114" s="526"/>
      <c r="C114" s="542"/>
      <c r="G114" s="285"/>
      <c r="H114" s="285"/>
      <c r="I114" s="285"/>
      <c r="J114" s="547"/>
      <c r="K114" s="547"/>
      <c r="L114" s="547"/>
    </row>
    <row r="115" spans="2:12" x14ac:dyDescent="0.2">
      <c r="B115" s="526"/>
      <c r="C115" s="542"/>
      <c r="G115" s="285"/>
      <c r="H115" s="285"/>
      <c r="I115" s="285"/>
      <c r="J115" s="547"/>
      <c r="K115" s="547"/>
      <c r="L115" s="547"/>
    </row>
    <row r="116" spans="2:12" x14ac:dyDescent="0.2">
      <c r="B116" s="526"/>
      <c r="C116" s="542"/>
      <c r="G116" s="285"/>
      <c r="H116" s="285"/>
      <c r="I116" s="285"/>
      <c r="J116" s="547"/>
      <c r="K116" s="547"/>
      <c r="L116" s="547"/>
    </row>
    <row r="117" spans="2:12" x14ac:dyDescent="0.2">
      <c r="B117" s="526"/>
      <c r="C117" s="542"/>
      <c r="H117" s="285"/>
      <c r="I117" s="285"/>
      <c r="J117" s="547"/>
      <c r="K117" s="547"/>
      <c r="L117" s="547"/>
    </row>
    <row r="118" spans="2:12" x14ac:dyDescent="0.2">
      <c r="B118" s="526"/>
      <c r="C118" s="542"/>
      <c r="G118" s="285"/>
      <c r="H118" s="285"/>
      <c r="I118" s="285"/>
      <c r="J118" s="547"/>
      <c r="K118" s="547"/>
      <c r="L118" s="547"/>
    </row>
    <row r="119" spans="2:12" x14ac:dyDescent="0.2">
      <c r="B119" s="526"/>
      <c r="C119" s="542"/>
      <c r="H119" s="285"/>
      <c r="I119" s="285"/>
      <c r="J119" s="547"/>
      <c r="K119" s="547"/>
      <c r="L119" s="547"/>
    </row>
    <row r="120" spans="2:12" x14ac:dyDescent="0.2">
      <c r="B120" s="526"/>
      <c r="C120" s="542"/>
      <c r="G120" s="285"/>
      <c r="H120" s="285"/>
      <c r="I120" s="285"/>
      <c r="J120" s="547"/>
      <c r="K120" s="547"/>
      <c r="L120" s="547"/>
    </row>
    <row r="121" spans="2:12" x14ac:dyDescent="0.2">
      <c r="B121" s="526"/>
      <c r="C121" s="542"/>
      <c r="G121" s="285"/>
      <c r="H121" s="285"/>
      <c r="I121" s="285"/>
      <c r="J121" s="547"/>
      <c r="K121" s="547"/>
      <c r="L121" s="547"/>
    </row>
    <row r="122" spans="2:12" x14ac:dyDescent="0.2">
      <c r="B122" s="526"/>
      <c r="C122" s="542"/>
      <c r="G122" s="285"/>
      <c r="H122" s="285"/>
      <c r="I122" s="285"/>
      <c r="J122" s="547"/>
      <c r="K122" s="547"/>
      <c r="L122" s="547"/>
    </row>
    <row r="123" spans="2:12" x14ac:dyDescent="0.2">
      <c r="B123" s="526"/>
      <c r="C123" s="542"/>
      <c r="G123" s="285"/>
      <c r="H123" s="285"/>
      <c r="I123" s="285"/>
      <c r="J123" s="547"/>
      <c r="K123" s="547"/>
      <c r="L123" s="547"/>
    </row>
    <row r="124" spans="2:12" x14ac:dyDescent="0.2">
      <c r="B124" s="526"/>
      <c r="C124" s="542"/>
      <c r="H124" s="285"/>
      <c r="I124" s="285"/>
      <c r="J124" s="547"/>
      <c r="K124" s="547"/>
      <c r="L124" s="547"/>
    </row>
    <row r="125" spans="2:12" x14ac:dyDescent="0.2">
      <c r="B125" s="526"/>
      <c r="C125" s="542"/>
      <c r="G125" s="285"/>
      <c r="H125" s="285"/>
      <c r="I125" s="285"/>
      <c r="J125" s="547"/>
      <c r="K125" s="547"/>
      <c r="L125" s="547"/>
    </row>
    <row r="126" spans="2:12" x14ac:dyDescent="0.2">
      <c r="B126" s="526"/>
      <c r="C126" s="542"/>
      <c r="G126" s="285"/>
      <c r="H126" s="285"/>
      <c r="I126" s="285"/>
      <c r="J126" s="547"/>
      <c r="K126" s="547"/>
      <c r="L126" s="547"/>
    </row>
    <row r="127" spans="2:12" x14ac:dyDescent="0.2">
      <c r="G127" s="285"/>
      <c r="H127" s="285"/>
      <c r="I127" s="285"/>
      <c r="J127" s="547"/>
      <c r="K127" s="547"/>
      <c r="L127" s="547"/>
    </row>
    <row r="128" spans="2:12" x14ac:dyDescent="0.2">
      <c r="B128" s="526"/>
      <c r="C128" s="542"/>
      <c r="G128" s="285"/>
      <c r="H128" s="285"/>
      <c r="I128" s="285"/>
      <c r="J128" s="547"/>
      <c r="K128" s="547"/>
      <c r="L128" s="547"/>
    </row>
    <row r="129" spans="2:12" x14ac:dyDescent="0.2">
      <c r="B129" s="526"/>
      <c r="C129" s="542"/>
      <c r="G129" s="285"/>
      <c r="H129" s="285"/>
      <c r="I129" s="285"/>
      <c r="J129" s="547"/>
      <c r="K129" s="547"/>
      <c r="L129" s="547"/>
    </row>
    <row r="130" spans="2:12" x14ac:dyDescent="0.2">
      <c r="B130" s="526"/>
      <c r="G130" s="285"/>
      <c r="H130" s="285"/>
      <c r="I130" s="285"/>
      <c r="J130" s="547"/>
      <c r="K130" s="547"/>
      <c r="L130" s="547"/>
    </row>
    <row r="131" spans="2:12" x14ac:dyDescent="0.2">
      <c r="B131" s="526"/>
      <c r="C131" s="542"/>
      <c r="G131" s="285"/>
      <c r="H131" s="285"/>
      <c r="I131" s="285"/>
      <c r="J131" s="547"/>
      <c r="K131" s="547"/>
      <c r="L131" s="547"/>
    </row>
    <row r="132" spans="2:12" x14ac:dyDescent="0.2">
      <c r="B132" s="526"/>
      <c r="C132" s="542"/>
      <c r="G132" s="285"/>
      <c r="H132" s="285"/>
      <c r="I132" s="285"/>
      <c r="J132" s="547"/>
      <c r="K132" s="547"/>
      <c r="L132" s="547"/>
    </row>
    <row r="133" spans="2:12" x14ac:dyDescent="0.2">
      <c r="B133" s="526"/>
      <c r="C133" s="542"/>
      <c r="G133" s="285"/>
      <c r="H133" s="285"/>
      <c r="I133" s="285"/>
      <c r="J133" s="547"/>
      <c r="K133" s="547"/>
      <c r="L133" s="547"/>
    </row>
    <row r="134" spans="2:12" x14ac:dyDescent="0.2">
      <c r="B134" s="526"/>
      <c r="C134" s="542"/>
      <c r="G134" s="285"/>
      <c r="H134" s="285"/>
      <c r="I134" s="285"/>
      <c r="J134" s="547"/>
      <c r="K134" s="547"/>
      <c r="L134" s="547"/>
    </row>
    <row r="135" spans="2:12" x14ac:dyDescent="0.2">
      <c r="B135" s="526"/>
      <c r="C135" s="542"/>
      <c r="K135" s="547"/>
      <c r="L135" s="547"/>
    </row>
    <row r="136" spans="2:12" x14ac:dyDescent="0.2">
      <c r="B136" s="526"/>
      <c r="C136" s="542"/>
      <c r="G136" s="285"/>
      <c r="H136" s="285"/>
      <c r="I136" s="285"/>
      <c r="J136" s="547"/>
      <c r="K136" s="547"/>
      <c r="L136" s="547"/>
    </row>
    <row r="137" spans="2:12" x14ac:dyDescent="0.2">
      <c r="B137" s="526"/>
      <c r="C137" s="542"/>
      <c r="G137" s="285"/>
      <c r="H137" s="285"/>
      <c r="I137" s="285"/>
      <c r="J137" s="547"/>
      <c r="K137" s="547"/>
      <c r="L137" s="547"/>
    </row>
    <row r="138" spans="2:12" x14ac:dyDescent="0.2">
      <c r="B138" s="526"/>
      <c r="C138" s="542"/>
      <c r="G138" s="285"/>
      <c r="H138" s="285"/>
      <c r="I138" s="285"/>
      <c r="J138" s="547"/>
      <c r="K138" s="547"/>
      <c r="L138" s="547"/>
    </row>
    <row r="139" spans="2:12" x14ac:dyDescent="0.2">
      <c r="B139" s="526"/>
      <c r="C139" s="542"/>
      <c r="G139" s="285"/>
      <c r="H139" s="285"/>
      <c r="I139" s="285"/>
      <c r="J139" s="547"/>
      <c r="K139" s="547"/>
      <c r="L139" s="547"/>
    </row>
    <row r="140" spans="2:12" x14ac:dyDescent="0.2">
      <c r="B140" s="526"/>
      <c r="C140" s="542"/>
      <c r="G140" s="285"/>
      <c r="H140" s="285"/>
      <c r="I140" s="285"/>
      <c r="J140" s="547"/>
      <c r="K140" s="547"/>
      <c r="L140" s="547"/>
    </row>
    <row r="141" spans="2:12" x14ac:dyDescent="0.2">
      <c r="B141" s="526"/>
      <c r="C141" s="542"/>
      <c r="G141" s="285"/>
      <c r="H141" s="285"/>
      <c r="I141" s="285"/>
      <c r="J141" s="547"/>
      <c r="K141" s="547"/>
      <c r="L141" s="547"/>
    </row>
    <row r="142" spans="2:12" x14ac:dyDescent="0.2">
      <c r="B142" s="526"/>
      <c r="C142" s="542"/>
      <c r="G142" s="285"/>
      <c r="H142" s="285"/>
      <c r="I142" s="285"/>
      <c r="J142" s="547"/>
      <c r="K142" s="547"/>
      <c r="L142" s="547"/>
    </row>
    <row r="143" spans="2:12" x14ac:dyDescent="0.2">
      <c r="B143" s="526"/>
      <c r="C143" s="542"/>
      <c r="G143" s="285"/>
      <c r="H143" s="285"/>
      <c r="I143" s="285"/>
      <c r="J143" s="547"/>
      <c r="K143" s="547"/>
      <c r="L143" s="547"/>
    </row>
    <row r="144" spans="2:12" x14ac:dyDescent="0.2">
      <c r="B144" s="526"/>
      <c r="C144" s="542"/>
      <c r="G144" s="285"/>
      <c r="H144" s="285"/>
      <c r="I144" s="285"/>
      <c r="J144" s="547"/>
      <c r="K144" s="547"/>
      <c r="L144" s="547"/>
    </row>
    <row r="145" spans="2:12" x14ac:dyDescent="0.2">
      <c r="B145" s="526"/>
      <c r="C145" s="542"/>
      <c r="G145" s="285"/>
      <c r="H145" s="285"/>
      <c r="I145" s="285"/>
      <c r="J145" s="547"/>
      <c r="K145" s="547"/>
      <c r="L145" s="547"/>
    </row>
    <row r="146" spans="2:12" x14ac:dyDescent="0.2">
      <c r="B146" s="526"/>
      <c r="C146" s="542"/>
      <c r="G146" s="285"/>
      <c r="H146" s="285"/>
      <c r="I146" s="285"/>
      <c r="J146" s="547"/>
      <c r="K146" s="547"/>
      <c r="L146" s="547"/>
    </row>
    <row r="147" spans="2:12" x14ac:dyDescent="0.2">
      <c r="B147" s="526"/>
      <c r="C147" s="542"/>
      <c r="G147" s="285"/>
      <c r="H147" s="285"/>
      <c r="I147" s="285"/>
      <c r="J147" s="547"/>
      <c r="K147" s="547"/>
      <c r="L147" s="547"/>
    </row>
    <row r="148" spans="2:12" x14ac:dyDescent="0.2">
      <c r="B148" s="526"/>
      <c r="C148" s="542"/>
      <c r="G148" s="285"/>
      <c r="H148" s="285"/>
      <c r="I148" s="285"/>
      <c r="J148" s="547"/>
      <c r="K148" s="547"/>
      <c r="L148" s="547"/>
    </row>
    <row r="149" spans="2:12" x14ac:dyDescent="0.2">
      <c r="B149" s="526"/>
      <c r="C149" s="542"/>
      <c r="G149" s="285"/>
      <c r="H149" s="285"/>
      <c r="I149" s="285"/>
      <c r="J149" s="547"/>
      <c r="K149" s="547"/>
      <c r="L149" s="547"/>
    </row>
    <row r="150" spans="2:12" x14ac:dyDescent="0.2">
      <c r="B150" s="526"/>
      <c r="C150" s="542"/>
      <c r="G150" s="285"/>
      <c r="H150" s="285"/>
      <c r="I150" s="285"/>
      <c r="J150" s="547"/>
      <c r="K150" s="547"/>
      <c r="L150" s="547"/>
    </row>
    <row r="151" spans="2:12" x14ac:dyDescent="0.2">
      <c r="B151" s="526"/>
      <c r="C151" s="542"/>
      <c r="G151" s="285"/>
      <c r="H151" s="285"/>
      <c r="I151" s="285"/>
      <c r="J151" s="547"/>
      <c r="K151" s="547"/>
      <c r="L151" s="547"/>
    </row>
    <row r="152" spans="2:12" x14ac:dyDescent="0.2">
      <c r="B152" s="526"/>
      <c r="C152" s="542"/>
      <c r="G152" s="285"/>
      <c r="H152" s="285"/>
      <c r="I152" s="285"/>
      <c r="J152" s="547"/>
      <c r="K152" s="547"/>
      <c r="L152" s="547"/>
    </row>
    <row r="153" spans="2:12" x14ac:dyDescent="0.2">
      <c r="B153" s="526"/>
      <c r="C153" s="542"/>
      <c r="G153" s="285"/>
      <c r="H153" s="285"/>
      <c r="I153" s="285"/>
      <c r="J153" s="547"/>
      <c r="K153" s="547"/>
      <c r="L153" s="547"/>
    </row>
    <row r="154" spans="2:12" x14ac:dyDescent="0.2">
      <c r="B154" s="526"/>
      <c r="C154" s="542"/>
      <c r="G154" s="285"/>
      <c r="H154" s="285"/>
      <c r="I154" s="285"/>
      <c r="J154" s="547"/>
      <c r="K154" s="547"/>
      <c r="L154" s="547"/>
    </row>
    <row r="155" spans="2:12" x14ac:dyDescent="0.2">
      <c r="B155" s="526"/>
      <c r="C155" s="542"/>
      <c r="G155" s="285"/>
      <c r="H155" s="285"/>
      <c r="I155" s="285"/>
      <c r="J155" s="547"/>
      <c r="K155" s="547"/>
      <c r="L155" s="547"/>
    </row>
    <row r="156" spans="2:12" x14ac:dyDescent="0.2">
      <c r="B156" s="526"/>
      <c r="C156" s="542"/>
      <c r="G156" s="285"/>
      <c r="H156" s="285"/>
      <c r="I156" s="285"/>
      <c r="J156" s="547"/>
      <c r="K156" s="547"/>
      <c r="L156" s="547"/>
    </row>
    <row r="157" spans="2:12" x14ac:dyDescent="0.2">
      <c r="B157" s="526"/>
      <c r="C157" s="542"/>
      <c r="G157" s="285"/>
      <c r="H157" s="285"/>
      <c r="I157" s="285"/>
      <c r="J157" s="547"/>
      <c r="K157" s="547"/>
      <c r="L157" s="547"/>
    </row>
    <row r="158" spans="2:12" x14ac:dyDescent="0.2">
      <c r="B158" s="526"/>
      <c r="C158" s="542"/>
      <c r="G158" s="285"/>
      <c r="H158" s="285"/>
      <c r="I158" s="285"/>
      <c r="J158" s="547"/>
      <c r="K158" s="547"/>
      <c r="L158" s="547"/>
    </row>
    <row r="159" spans="2:12" x14ac:dyDescent="0.2">
      <c r="B159" s="526"/>
      <c r="G159" s="285"/>
      <c r="H159" s="285"/>
      <c r="I159" s="285"/>
      <c r="J159" s="547"/>
      <c r="K159" s="547"/>
      <c r="L159" s="547"/>
    </row>
    <row r="160" spans="2:12" x14ac:dyDescent="0.2">
      <c r="B160" s="526"/>
      <c r="C160" s="542"/>
      <c r="G160" s="285"/>
      <c r="H160" s="285"/>
      <c r="I160" s="285"/>
      <c r="J160" s="547"/>
      <c r="K160" s="547"/>
      <c r="L160" s="547"/>
    </row>
    <row r="161" spans="2:12" x14ac:dyDescent="0.2">
      <c r="B161" s="526"/>
      <c r="C161" s="542"/>
      <c r="G161" s="285"/>
      <c r="H161" s="285"/>
      <c r="I161" s="285"/>
      <c r="J161" s="547"/>
      <c r="K161" s="547"/>
      <c r="L161" s="547"/>
    </row>
    <row r="162" spans="2:12" x14ac:dyDescent="0.2">
      <c r="B162" s="526"/>
      <c r="C162" s="542"/>
      <c r="G162" s="285"/>
      <c r="H162" s="285"/>
      <c r="I162" s="285"/>
      <c r="J162" s="547"/>
      <c r="K162" s="547"/>
      <c r="L162" s="547"/>
    </row>
    <row r="163" spans="2:12" x14ac:dyDescent="0.2">
      <c r="B163" s="526"/>
      <c r="C163" s="542"/>
      <c r="G163" s="285"/>
      <c r="H163" s="285"/>
      <c r="I163" s="285"/>
      <c r="J163" s="547"/>
      <c r="K163" s="547"/>
      <c r="L163" s="547"/>
    </row>
    <row r="164" spans="2:12" x14ac:dyDescent="0.2">
      <c r="B164" s="526"/>
      <c r="C164" s="542"/>
      <c r="G164" s="285"/>
      <c r="H164" s="285"/>
      <c r="I164" s="285"/>
      <c r="J164" s="547"/>
      <c r="K164" s="547"/>
      <c r="L164" s="547"/>
    </row>
    <row r="165" spans="2:12" x14ac:dyDescent="0.2">
      <c r="B165" s="526"/>
      <c r="C165" s="542"/>
      <c r="G165" s="285"/>
      <c r="H165" s="285"/>
      <c r="I165" s="285"/>
      <c r="J165" s="547"/>
      <c r="K165" s="547"/>
      <c r="L165" s="547"/>
    </row>
    <row r="166" spans="2:12" x14ac:dyDescent="0.2">
      <c r="B166" s="526"/>
      <c r="C166" s="542"/>
      <c r="G166" s="285"/>
      <c r="H166" s="285"/>
      <c r="I166" s="285"/>
      <c r="J166" s="547"/>
      <c r="K166" s="547"/>
      <c r="L166" s="547"/>
    </row>
    <row r="167" spans="2:12" x14ac:dyDescent="0.2">
      <c r="B167" s="526"/>
      <c r="C167" s="542"/>
      <c r="G167" s="285"/>
      <c r="H167" s="285"/>
      <c r="I167" s="285"/>
      <c r="J167" s="547"/>
      <c r="K167" s="547"/>
      <c r="L167" s="547"/>
    </row>
    <row r="168" spans="2:12" x14ac:dyDescent="0.2">
      <c r="B168" s="526"/>
      <c r="C168" s="542"/>
      <c r="G168" s="285"/>
      <c r="H168" s="285"/>
      <c r="I168" s="285"/>
      <c r="J168" s="547"/>
      <c r="K168" s="547"/>
      <c r="L168" s="547"/>
    </row>
    <row r="169" spans="2:12" x14ac:dyDescent="0.2">
      <c r="B169" s="526"/>
      <c r="C169" s="542"/>
      <c r="G169" s="285"/>
      <c r="H169" s="285"/>
      <c r="I169" s="285"/>
      <c r="J169" s="547"/>
      <c r="K169" s="547"/>
      <c r="L169" s="547"/>
    </row>
    <row r="170" spans="2:12" x14ac:dyDescent="0.2">
      <c r="B170" s="526"/>
      <c r="C170" s="542"/>
      <c r="G170" s="285"/>
      <c r="H170" s="285"/>
      <c r="I170" s="285"/>
      <c r="J170" s="547"/>
      <c r="K170" s="547"/>
      <c r="L170" s="547"/>
    </row>
    <row r="171" spans="2:12" x14ac:dyDescent="0.2">
      <c r="B171" s="526"/>
      <c r="C171" s="542"/>
      <c r="G171" s="285"/>
      <c r="H171" s="285"/>
      <c r="I171" s="285"/>
      <c r="J171" s="547"/>
      <c r="K171" s="547"/>
      <c r="L171" s="547"/>
    </row>
    <row r="172" spans="2:12" x14ac:dyDescent="0.2">
      <c r="B172" s="526"/>
      <c r="C172" s="542"/>
      <c r="G172" s="285"/>
      <c r="H172" s="285"/>
      <c r="I172" s="285"/>
      <c r="J172" s="547"/>
      <c r="K172" s="547"/>
      <c r="L172" s="547"/>
    </row>
    <row r="173" spans="2:12" x14ac:dyDescent="0.2">
      <c r="B173" s="526"/>
      <c r="C173" s="542"/>
      <c r="G173" s="285"/>
      <c r="H173" s="285"/>
      <c r="I173" s="285"/>
      <c r="J173" s="547"/>
      <c r="K173" s="547"/>
      <c r="L173" s="547"/>
    </row>
    <row r="174" spans="2:12" x14ac:dyDescent="0.2">
      <c r="B174" s="526"/>
      <c r="C174" s="542"/>
      <c r="G174" s="285"/>
      <c r="H174" s="285"/>
      <c r="I174" s="285"/>
      <c r="J174" s="547"/>
      <c r="K174" s="547"/>
      <c r="L174" s="547"/>
    </row>
    <row r="175" spans="2:12" x14ac:dyDescent="0.2">
      <c r="B175" s="526"/>
      <c r="C175" s="542"/>
      <c r="H175" s="285"/>
      <c r="I175" s="285"/>
      <c r="J175" s="547"/>
      <c r="K175" s="547"/>
      <c r="L175" s="547"/>
    </row>
    <row r="176" spans="2:12" x14ac:dyDescent="0.2">
      <c r="B176" s="526"/>
      <c r="C176" s="542"/>
      <c r="G176" s="285"/>
      <c r="H176" s="285"/>
      <c r="I176" s="285"/>
      <c r="J176" s="547"/>
      <c r="K176" s="547"/>
      <c r="L176" s="547"/>
    </row>
    <row r="177" spans="2:12" x14ac:dyDescent="0.2">
      <c r="B177" s="526"/>
      <c r="C177" s="542"/>
      <c r="G177" s="285"/>
      <c r="H177" s="285"/>
      <c r="I177" s="285"/>
      <c r="J177" s="547"/>
      <c r="K177" s="547"/>
      <c r="L177" s="547"/>
    </row>
    <row r="178" spans="2:12" x14ac:dyDescent="0.2">
      <c r="B178" s="526"/>
      <c r="C178" s="542"/>
      <c r="G178" s="285"/>
      <c r="H178" s="285"/>
      <c r="I178" s="285"/>
      <c r="J178" s="547"/>
      <c r="K178" s="547"/>
      <c r="L178" s="547"/>
    </row>
    <row r="179" spans="2:12" x14ac:dyDescent="0.2">
      <c r="B179" s="526"/>
      <c r="C179" s="542"/>
      <c r="G179" s="285"/>
      <c r="H179" s="285"/>
      <c r="I179" s="285"/>
      <c r="J179" s="547"/>
      <c r="K179" s="547"/>
      <c r="L179" s="547"/>
    </row>
    <row r="180" spans="2:12" x14ac:dyDescent="0.2">
      <c r="B180" s="526"/>
      <c r="C180" s="542"/>
      <c r="G180" s="285"/>
      <c r="H180" s="285"/>
      <c r="I180" s="285"/>
      <c r="J180" s="547"/>
      <c r="K180" s="547"/>
      <c r="L180" s="547"/>
    </row>
    <row r="181" spans="2:12" x14ac:dyDescent="0.2">
      <c r="B181" s="526"/>
      <c r="C181" s="542"/>
      <c r="G181" s="285"/>
      <c r="H181" s="285"/>
      <c r="I181" s="285"/>
      <c r="J181" s="547"/>
      <c r="K181" s="547"/>
      <c r="L181" s="547"/>
    </row>
    <row r="182" spans="2:12" x14ac:dyDescent="0.2">
      <c r="B182" s="526"/>
      <c r="C182" s="542"/>
      <c r="G182" s="285"/>
      <c r="H182" s="285"/>
      <c r="I182" s="285"/>
      <c r="J182" s="547"/>
      <c r="K182" s="547"/>
      <c r="L182" s="547"/>
    </row>
    <row r="183" spans="2:12" x14ac:dyDescent="0.2">
      <c r="B183" s="526"/>
      <c r="C183" s="542"/>
      <c r="G183" s="285"/>
      <c r="H183" s="285"/>
      <c r="I183" s="285"/>
      <c r="J183" s="547"/>
      <c r="K183" s="547"/>
      <c r="L183" s="547"/>
    </row>
    <row r="184" spans="2:12" x14ac:dyDescent="0.2">
      <c r="B184" s="526"/>
      <c r="C184" s="542"/>
      <c r="G184" s="285"/>
      <c r="H184" s="285"/>
      <c r="I184" s="285"/>
      <c r="J184" s="547"/>
      <c r="K184" s="547"/>
      <c r="L184" s="547"/>
    </row>
    <row r="185" spans="2:12" x14ac:dyDescent="0.2">
      <c r="B185" s="526"/>
      <c r="C185" s="542"/>
      <c r="G185" s="285"/>
      <c r="H185" s="285"/>
      <c r="I185" s="285"/>
      <c r="J185" s="547"/>
      <c r="K185" s="547"/>
      <c r="L185" s="547"/>
    </row>
    <row r="186" spans="2:12" x14ac:dyDescent="0.2">
      <c r="B186" s="526"/>
      <c r="C186" s="542"/>
      <c r="G186" s="285"/>
      <c r="H186" s="285"/>
      <c r="I186" s="285"/>
      <c r="J186" s="547"/>
      <c r="K186" s="547"/>
      <c r="L186" s="547"/>
    </row>
    <row r="187" spans="2:12" x14ac:dyDescent="0.2">
      <c r="B187" s="526"/>
      <c r="C187" s="542"/>
      <c r="I187" s="285"/>
      <c r="J187" s="547"/>
      <c r="K187" s="547"/>
      <c r="L187" s="547"/>
    </row>
    <row r="188" spans="2:12" x14ac:dyDescent="0.2">
      <c r="B188" s="526"/>
      <c r="C188" s="542"/>
      <c r="G188" s="285"/>
      <c r="H188" s="285"/>
      <c r="I188" s="285"/>
      <c r="J188" s="547"/>
      <c r="K188" s="547"/>
      <c r="L188" s="547"/>
    </row>
    <row r="189" spans="2:12" x14ac:dyDescent="0.2">
      <c r="B189" s="526"/>
      <c r="C189" s="542"/>
      <c r="G189" s="285"/>
      <c r="H189" s="285"/>
      <c r="I189" s="285"/>
      <c r="J189" s="547"/>
      <c r="K189" s="547"/>
      <c r="L189" s="547"/>
    </row>
    <row r="190" spans="2:12" x14ac:dyDescent="0.2">
      <c r="B190" s="526"/>
      <c r="C190" s="542"/>
      <c r="G190" s="285"/>
      <c r="H190" s="285"/>
      <c r="I190" s="285"/>
      <c r="J190" s="547"/>
      <c r="K190" s="547"/>
      <c r="L190" s="547"/>
    </row>
    <row r="191" spans="2:12" x14ac:dyDescent="0.2">
      <c r="B191" s="526"/>
      <c r="C191" s="542"/>
      <c r="G191" s="285"/>
      <c r="H191" s="285"/>
      <c r="I191" s="285"/>
      <c r="J191" s="547"/>
      <c r="K191" s="547"/>
      <c r="L191" s="547"/>
    </row>
    <row r="192" spans="2:12" x14ac:dyDescent="0.2">
      <c r="B192" s="526"/>
      <c r="C192" s="542"/>
      <c r="G192" s="285"/>
      <c r="H192" s="285"/>
      <c r="I192" s="285"/>
      <c r="J192" s="547"/>
      <c r="K192" s="547"/>
      <c r="L192" s="547"/>
    </row>
    <row r="193" spans="2:12" x14ac:dyDescent="0.2">
      <c r="B193" s="526"/>
      <c r="C193" s="542"/>
      <c r="G193" s="285"/>
      <c r="H193" s="285"/>
      <c r="I193" s="285"/>
      <c r="J193" s="547"/>
      <c r="K193" s="547"/>
      <c r="L193" s="547"/>
    </row>
    <row r="194" spans="2:12" x14ac:dyDescent="0.2">
      <c r="B194" s="526"/>
      <c r="C194" s="542"/>
      <c r="G194" s="285"/>
      <c r="H194" s="285"/>
      <c r="I194" s="285"/>
      <c r="J194" s="547"/>
      <c r="K194" s="547"/>
      <c r="L194" s="547"/>
    </row>
    <row r="195" spans="2:12" x14ac:dyDescent="0.2">
      <c r="B195" s="526"/>
      <c r="C195" s="542"/>
      <c r="G195" s="285"/>
      <c r="H195" s="285"/>
      <c r="I195" s="285"/>
      <c r="J195" s="547"/>
      <c r="K195" s="547"/>
      <c r="L195" s="547"/>
    </row>
    <row r="196" spans="2:12" x14ac:dyDescent="0.2">
      <c r="B196" s="526"/>
      <c r="C196" s="542"/>
      <c r="G196" s="285"/>
      <c r="H196" s="285"/>
      <c r="I196" s="285"/>
      <c r="J196" s="547"/>
      <c r="K196" s="547"/>
      <c r="L196" s="547"/>
    </row>
    <row r="197" spans="2:12" x14ac:dyDescent="0.2">
      <c r="B197" s="526"/>
      <c r="C197" s="542"/>
      <c r="G197" s="285"/>
      <c r="H197" s="285"/>
      <c r="I197" s="285"/>
      <c r="J197" s="547"/>
      <c r="K197" s="547"/>
      <c r="L197" s="547"/>
    </row>
    <row r="198" spans="2:12" x14ac:dyDescent="0.2">
      <c r="B198" s="526"/>
      <c r="C198" s="542"/>
      <c r="G198" s="285"/>
      <c r="H198" s="285"/>
      <c r="I198" s="285"/>
      <c r="J198" s="547"/>
      <c r="K198" s="547"/>
      <c r="L198" s="547"/>
    </row>
    <row r="199" spans="2:12" x14ac:dyDescent="0.2">
      <c r="B199" s="526"/>
      <c r="C199" s="542"/>
      <c r="G199" s="285"/>
      <c r="H199" s="285"/>
      <c r="I199" s="285"/>
      <c r="J199" s="547"/>
      <c r="K199" s="547"/>
      <c r="L199" s="547"/>
    </row>
    <row r="200" spans="2:12" x14ac:dyDescent="0.2">
      <c r="B200" s="526"/>
      <c r="C200" s="542"/>
      <c r="G200" s="285"/>
      <c r="H200" s="285"/>
      <c r="I200" s="285"/>
      <c r="J200" s="547"/>
      <c r="K200" s="547"/>
      <c r="L200" s="547"/>
    </row>
    <row r="201" spans="2:12" x14ac:dyDescent="0.2">
      <c r="B201" s="526"/>
      <c r="C201" s="542"/>
      <c r="G201" s="285"/>
      <c r="H201" s="285"/>
      <c r="I201" s="285"/>
      <c r="J201" s="547"/>
      <c r="K201" s="547"/>
      <c r="L201" s="547"/>
    </row>
    <row r="202" spans="2:12" x14ac:dyDescent="0.2">
      <c r="B202" s="526"/>
      <c r="C202" s="542"/>
      <c r="G202" s="285"/>
      <c r="H202" s="285"/>
      <c r="I202" s="285"/>
      <c r="J202" s="547"/>
      <c r="K202" s="547"/>
      <c r="L202" s="547"/>
    </row>
    <row r="203" spans="2:12" x14ac:dyDescent="0.2">
      <c r="B203" s="526"/>
      <c r="C203" s="542"/>
      <c r="G203" s="285"/>
      <c r="H203" s="285"/>
      <c r="I203" s="285"/>
      <c r="J203" s="547"/>
      <c r="K203" s="547"/>
      <c r="L203" s="547"/>
    </row>
    <row r="204" spans="2:12" x14ac:dyDescent="0.2">
      <c r="B204" s="526"/>
      <c r="C204" s="542"/>
      <c r="G204" s="285"/>
      <c r="H204" s="285"/>
      <c r="I204" s="285"/>
      <c r="J204" s="547"/>
      <c r="K204" s="547"/>
      <c r="L204" s="547"/>
    </row>
    <row r="205" spans="2:12" x14ac:dyDescent="0.2">
      <c r="B205" s="526"/>
      <c r="C205" s="542"/>
      <c r="G205" s="285"/>
      <c r="H205" s="285"/>
      <c r="I205" s="285"/>
      <c r="J205" s="547"/>
      <c r="K205" s="547"/>
      <c r="L205" s="547"/>
    </row>
    <row r="206" spans="2:12" x14ac:dyDescent="0.2">
      <c r="B206" s="526"/>
      <c r="C206" s="542"/>
      <c r="G206" s="285"/>
      <c r="H206" s="285"/>
      <c r="I206" s="285"/>
      <c r="J206" s="547"/>
      <c r="K206" s="547"/>
      <c r="L206" s="547"/>
    </row>
    <row r="207" spans="2:12" x14ac:dyDescent="0.2">
      <c r="B207" s="526"/>
      <c r="C207" s="542"/>
      <c r="G207" s="285"/>
      <c r="H207" s="285"/>
      <c r="I207" s="285"/>
      <c r="J207" s="547"/>
      <c r="K207" s="547"/>
      <c r="L207" s="547"/>
    </row>
    <row r="208" spans="2:12" x14ac:dyDescent="0.2">
      <c r="B208" s="526"/>
      <c r="C208" s="542"/>
      <c r="G208" s="285"/>
      <c r="H208" s="285"/>
      <c r="I208" s="285"/>
      <c r="J208" s="547"/>
      <c r="K208" s="547"/>
      <c r="L208" s="547"/>
    </row>
    <row r="209" spans="2:12" x14ac:dyDescent="0.2">
      <c r="B209" s="526"/>
      <c r="C209" s="542"/>
      <c r="G209" s="285"/>
      <c r="H209" s="285"/>
      <c r="I209" s="285"/>
      <c r="J209" s="547"/>
      <c r="K209" s="547"/>
      <c r="L209" s="547"/>
    </row>
    <row r="210" spans="2:12" x14ac:dyDescent="0.2">
      <c r="B210" s="526"/>
      <c r="C210" s="542"/>
      <c r="G210" s="285"/>
      <c r="H210" s="285"/>
      <c r="I210" s="285"/>
      <c r="J210" s="547"/>
      <c r="K210" s="547"/>
      <c r="L210" s="547"/>
    </row>
    <row r="211" spans="2:12" x14ac:dyDescent="0.2">
      <c r="B211" s="526"/>
      <c r="C211" s="542"/>
      <c r="F211" s="282"/>
      <c r="G211" s="285"/>
      <c r="H211" s="285"/>
      <c r="I211" s="285"/>
      <c r="J211" s="547"/>
      <c r="K211" s="547"/>
      <c r="L211" s="547"/>
    </row>
    <row r="212" spans="2:12" x14ac:dyDescent="0.2">
      <c r="B212" s="526"/>
      <c r="C212" s="542"/>
      <c r="G212" s="285"/>
      <c r="H212" s="285"/>
      <c r="I212" s="285"/>
      <c r="J212" s="547"/>
      <c r="K212" s="547"/>
      <c r="L212" s="547"/>
    </row>
    <row r="213" spans="2:12" x14ac:dyDescent="0.2">
      <c r="B213" s="526"/>
      <c r="C213" s="542"/>
      <c r="G213" s="285"/>
      <c r="H213" s="285"/>
      <c r="I213" s="285"/>
      <c r="J213" s="547"/>
      <c r="K213" s="547"/>
      <c r="L213" s="547"/>
    </row>
    <row r="214" spans="2:12" x14ac:dyDescent="0.2">
      <c r="B214" s="526"/>
      <c r="C214" s="542"/>
      <c r="G214" s="285"/>
      <c r="H214" s="285"/>
      <c r="I214" s="285"/>
      <c r="J214" s="547"/>
      <c r="K214" s="547"/>
      <c r="L214" s="547"/>
    </row>
    <row r="215" spans="2:12" x14ac:dyDescent="0.2">
      <c r="B215" s="526"/>
      <c r="C215" s="542"/>
      <c r="G215" s="285"/>
      <c r="H215" s="285"/>
      <c r="I215" s="285"/>
      <c r="J215" s="547"/>
      <c r="K215" s="547"/>
      <c r="L215" s="547"/>
    </row>
    <row r="216" spans="2:12" x14ac:dyDescent="0.2">
      <c r="B216" s="526"/>
      <c r="C216" s="542"/>
      <c r="G216" s="285"/>
      <c r="H216" s="285"/>
      <c r="I216" s="285"/>
      <c r="J216" s="547"/>
      <c r="K216" s="547"/>
      <c r="L216" s="547"/>
    </row>
    <row r="217" spans="2:12" x14ac:dyDescent="0.2">
      <c r="B217" s="526"/>
      <c r="C217" s="542"/>
      <c r="G217" s="285"/>
      <c r="H217" s="285"/>
      <c r="I217" s="285"/>
      <c r="J217" s="547"/>
      <c r="K217" s="547"/>
      <c r="L217" s="547"/>
    </row>
    <row r="218" spans="2:12" x14ac:dyDescent="0.2">
      <c r="B218" s="526"/>
      <c r="C218" s="542"/>
      <c r="G218" s="285"/>
      <c r="H218" s="285"/>
      <c r="I218" s="285"/>
      <c r="J218" s="547"/>
      <c r="K218" s="547"/>
      <c r="L218" s="547"/>
    </row>
    <row r="219" spans="2:12" x14ac:dyDescent="0.2">
      <c r="B219" s="526"/>
      <c r="C219" s="542"/>
      <c r="G219" s="285"/>
      <c r="H219" s="285"/>
      <c r="I219" s="285"/>
      <c r="J219" s="547"/>
      <c r="K219" s="547"/>
      <c r="L219" s="547"/>
    </row>
    <row r="220" spans="2:12" x14ac:dyDescent="0.2">
      <c r="B220" s="526"/>
      <c r="C220" s="542"/>
      <c r="G220" s="285"/>
      <c r="H220" s="285"/>
      <c r="I220" s="285"/>
      <c r="J220" s="547"/>
      <c r="K220" s="547"/>
      <c r="L220" s="547"/>
    </row>
    <row r="221" spans="2:12" x14ac:dyDescent="0.2">
      <c r="B221" s="526"/>
      <c r="C221" s="542"/>
      <c r="G221" s="285"/>
      <c r="H221" s="285"/>
      <c r="I221" s="285"/>
      <c r="J221" s="547"/>
      <c r="K221" s="547"/>
      <c r="L221" s="547"/>
    </row>
    <row r="222" spans="2:12" x14ac:dyDescent="0.2">
      <c r="B222" s="526"/>
      <c r="C222" s="542"/>
      <c r="G222" s="285"/>
      <c r="H222" s="285"/>
      <c r="I222" s="285"/>
      <c r="J222" s="547"/>
      <c r="K222" s="547"/>
      <c r="L222" s="547"/>
    </row>
    <row r="223" spans="2:12" x14ac:dyDescent="0.2">
      <c r="B223" s="526"/>
      <c r="C223" s="542"/>
      <c r="G223" s="285"/>
      <c r="H223" s="285"/>
      <c r="I223" s="285"/>
      <c r="J223" s="547"/>
      <c r="K223" s="547"/>
      <c r="L223" s="547"/>
    </row>
    <row r="224" spans="2:12" x14ac:dyDescent="0.2">
      <c r="B224" s="526"/>
      <c r="C224" s="542"/>
      <c r="G224" s="285"/>
      <c r="H224" s="285"/>
      <c r="I224" s="285"/>
      <c r="J224" s="547"/>
      <c r="K224" s="547"/>
      <c r="L224" s="547"/>
    </row>
    <row r="225" spans="2:12" x14ac:dyDescent="0.2">
      <c r="B225" s="526"/>
      <c r="C225" s="542"/>
      <c r="G225" s="285"/>
      <c r="H225" s="285"/>
      <c r="I225" s="285"/>
      <c r="J225" s="547"/>
      <c r="K225" s="547"/>
      <c r="L225" s="547"/>
    </row>
    <row r="226" spans="2:12" x14ac:dyDescent="0.2">
      <c r="B226" s="526"/>
      <c r="C226" s="542"/>
      <c r="G226" s="285"/>
      <c r="H226" s="285"/>
      <c r="I226" s="285"/>
      <c r="J226" s="547"/>
      <c r="K226" s="547"/>
      <c r="L226" s="547"/>
    </row>
    <row r="227" spans="2:12" x14ac:dyDescent="0.2">
      <c r="B227" s="526"/>
      <c r="C227" s="542"/>
      <c r="G227" s="285"/>
      <c r="H227" s="285"/>
      <c r="I227" s="285"/>
      <c r="J227" s="547"/>
      <c r="K227" s="547"/>
      <c r="L227" s="547"/>
    </row>
    <row r="228" spans="2:12" x14ac:dyDescent="0.2">
      <c r="B228" s="526"/>
      <c r="C228" s="542"/>
      <c r="G228" s="285"/>
      <c r="H228" s="285"/>
      <c r="I228" s="285"/>
      <c r="J228" s="547"/>
      <c r="K228" s="547"/>
      <c r="L228" s="547"/>
    </row>
    <row r="229" spans="2:12" x14ac:dyDescent="0.2">
      <c r="B229" s="526"/>
      <c r="C229" s="542"/>
      <c r="G229" s="285"/>
      <c r="H229" s="285"/>
      <c r="I229" s="285"/>
      <c r="J229" s="547"/>
      <c r="K229" s="547"/>
      <c r="L229" s="547"/>
    </row>
    <row r="230" spans="2:12" x14ac:dyDescent="0.2">
      <c r="B230" s="526"/>
      <c r="C230" s="542"/>
      <c r="G230" s="285"/>
      <c r="H230" s="285"/>
      <c r="I230" s="285"/>
      <c r="J230" s="547"/>
      <c r="K230" s="547"/>
      <c r="L230" s="547"/>
    </row>
    <row r="231" spans="2:12" x14ac:dyDescent="0.2">
      <c r="B231" s="526"/>
      <c r="C231" s="542"/>
      <c r="H231" s="285"/>
      <c r="I231" s="285"/>
      <c r="J231" s="547"/>
      <c r="K231" s="547"/>
      <c r="L231" s="547"/>
    </row>
    <row r="232" spans="2:12" x14ac:dyDescent="0.2">
      <c r="B232" s="526"/>
      <c r="C232" s="542"/>
      <c r="G232" s="285"/>
      <c r="H232" s="285"/>
      <c r="I232" s="285"/>
      <c r="J232" s="547"/>
      <c r="K232" s="547"/>
      <c r="L232" s="547"/>
    </row>
    <row r="233" spans="2:12" x14ac:dyDescent="0.2">
      <c r="B233" s="526"/>
      <c r="C233" s="542"/>
      <c r="G233" s="285"/>
      <c r="H233" s="285"/>
      <c r="I233" s="285"/>
      <c r="J233" s="547"/>
      <c r="K233" s="547"/>
      <c r="L233" s="547"/>
    </row>
    <row r="234" spans="2:12" x14ac:dyDescent="0.2">
      <c r="B234" s="526"/>
      <c r="C234" s="542"/>
      <c r="G234" s="285"/>
      <c r="H234" s="285"/>
      <c r="I234" s="285"/>
      <c r="J234" s="547"/>
      <c r="K234" s="547"/>
      <c r="L234" s="547"/>
    </row>
    <row r="235" spans="2:12" x14ac:dyDescent="0.2">
      <c r="B235" s="526"/>
      <c r="C235" s="542"/>
      <c r="G235" s="285"/>
      <c r="H235" s="285"/>
      <c r="I235" s="285"/>
      <c r="J235" s="547"/>
      <c r="K235" s="547"/>
      <c r="L235" s="547"/>
    </row>
    <row r="236" spans="2:12" x14ac:dyDescent="0.2">
      <c r="B236" s="526"/>
      <c r="C236" s="542"/>
      <c r="G236" s="285"/>
      <c r="H236" s="285"/>
      <c r="I236" s="285"/>
      <c r="J236" s="547"/>
      <c r="K236" s="547"/>
      <c r="L236" s="547"/>
    </row>
    <row r="237" spans="2:12" x14ac:dyDescent="0.2">
      <c r="B237" s="526"/>
      <c r="C237" s="542"/>
      <c r="G237" s="285"/>
      <c r="H237" s="285"/>
      <c r="I237" s="285"/>
      <c r="J237" s="547"/>
      <c r="K237" s="547"/>
      <c r="L237" s="547"/>
    </row>
    <row r="238" spans="2:12" x14ac:dyDescent="0.2">
      <c r="B238" s="526"/>
      <c r="C238" s="542"/>
      <c r="G238" s="285"/>
      <c r="H238" s="285"/>
      <c r="I238" s="285"/>
      <c r="J238" s="547"/>
      <c r="K238" s="547"/>
      <c r="L238" s="547"/>
    </row>
    <row r="239" spans="2:12" x14ac:dyDescent="0.2">
      <c r="B239" s="526"/>
      <c r="C239" s="542"/>
      <c r="G239" s="285"/>
      <c r="H239" s="285"/>
      <c r="I239" s="285"/>
      <c r="J239" s="547"/>
      <c r="K239" s="547"/>
      <c r="L239" s="547"/>
    </row>
    <row r="240" spans="2:12" x14ac:dyDescent="0.2">
      <c r="B240" s="526"/>
      <c r="C240" s="542"/>
      <c r="H240" s="285"/>
      <c r="I240" s="285"/>
      <c r="J240" s="547"/>
      <c r="K240" s="547"/>
      <c r="L240" s="547"/>
    </row>
    <row r="241" spans="2:12" x14ac:dyDescent="0.2">
      <c r="B241" s="526"/>
      <c r="C241" s="542"/>
      <c r="G241" s="285"/>
      <c r="H241" s="285"/>
      <c r="I241" s="285"/>
      <c r="J241" s="547"/>
      <c r="K241" s="547"/>
      <c r="L241" s="547"/>
    </row>
    <row r="242" spans="2:12" x14ac:dyDescent="0.2">
      <c r="B242" s="526"/>
      <c r="C242" s="542"/>
      <c r="G242" s="285"/>
      <c r="H242" s="285"/>
      <c r="I242" s="285"/>
      <c r="J242" s="547"/>
      <c r="K242" s="547"/>
      <c r="L242" s="547"/>
    </row>
    <row r="243" spans="2:12" x14ac:dyDescent="0.2">
      <c r="B243" s="526"/>
      <c r="C243" s="542"/>
      <c r="G243" s="285"/>
      <c r="H243" s="285"/>
      <c r="I243" s="285"/>
      <c r="J243" s="547"/>
      <c r="K243" s="547"/>
      <c r="L243" s="547"/>
    </row>
    <row r="244" spans="2:12" x14ac:dyDescent="0.2">
      <c r="B244" s="526"/>
      <c r="C244" s="542"/>
      <c r="G244" s="285"/>
      <c r="H244" s="285"/>
      <c r="I244" s="285"/>
      <c r="J244" s="547"/>
      <c r="K244" s="547"/>
      <c r="L244" s="547"/>
    </row>
    <row r="245" spans="2:12" x14ac:dyDescent="0.2">
      <c r="B245" s="526"/>
      <c r="C245" s="542"/>
      <c r="G245" s="285"/>
      <c r="H245" s="285"/>
      <c r="I245" s="285"/>
      <c r="J245" s="547"/>
      <c r="K245" s="547"/>
      <c r="L245" s="547"/>
    </row>
    <row r="246" spans="2:12" x14ac:dyDescent="0.2">
      <c r="B246" s="526"/>
      <c r="C246" s="542"/>
      <c r="G246" s="285"/>
      <c r="H246" s="285"/>
      <c r="I246" s="285"/>
      <c r="J246" s="547"/>
      <c r="K246" s="547"/>
      <c r="L246" s="547"/>
    </row>
    <row r="247" spans="2:12" x14ac:dyDescent="0.2">
      <c r="B247" s="526"/>
      <c r="C247" s="542"/>
      <c r="G247" s="285"/>
      <c r="H247" s="285"/>
      <c r="I247" s="285"/>
      <c r="J247" s="547"/>
      <c r="K247" s="547"/>
      <c r="L247" s="547"/>
    </row>
    <row r="248" spans="2:12" x14ac:dyDescent="0.2">
      <c r="B248" s="526"/>
      <c r="C248" s="542"/>
      <c r="G248" s="285"/>
      <c r="H248" s="285"/>
      <c r="I248" s="285"/>
      <c r="J248" s="547"/>
      <c r="K248" s="547"/>
      <c r="L248" s="547"/>
    </row>
    <row r="249" spans="2:12" x14ac:dyDescent="0.2">
      <c r="B249" s="526"/>
      <c r="C249" s="542"/>
      <c r="G249" s="285"/>
      <c r="H249" s="285"/>
      <c r="I249" s="285"/>
      <c r="J249" s="547"/>
      <c r="K249" s="547"/>
      <c r="L249" s="547"/>
    </row>
    <row r="250" spans="2:12" x14ac:dyDescent="0.2">
      <c r="B250" s="526"/>
      <c r="C250" s="542"/>
      <c r="G250" s="285"/>
      <c r="H250" s="285"/>
      <c r="I250" s="285"/>
      <c r="J250" s="547"/>
      <c r="K250" s="547"/>
      <c r="L250" s="547"/>
    </row>
    <row r="251" spans="2:12" x14ac:dyDescent="0.2">
      <c r="B251" s="526"/>
      <c r="C251" s="542"/>
      <c r="G251" s="285"/>
      <c r="H251" s="285"/>
      <c r="I251" s="285"/>
      <c r="J251" s="547"/>
      <c r="K251" s="547"/>
      <c r="L251" s="547"/>
    </row>
    <row r="252" spans="2:12" x14ac:dyDescent="0.2">
      <c r="B252" s="526"/>
      <c r="C252" s="542"/>
      <c r="G252" s="285"/>
      <c r="H252" s="285"/>
      <c r="I252" s="285"/>
      <c r="J252" s="547"/>
      <c r="K252" s="547"/>
      <c r="L252" s="547"/>
    </row>
    <row r="253" spans="2:12" x14ac:dyDescent="0.2">
      <c r="B253" s="526"/>
      <c r="C253" s="542"/>
      <c r="G253" s="285"/>
      <c r="H253" s="285"/>
      <c r="I253" s="285"/>
      <c r="J253" s="547"/>
      <c r="K253" s="547"/>
      <c r="L253" s="547"/>
    </row>
    <row r="254" spans="2:12" x14ac:dyDescent="0.2">
      <c r="B254" s="526"/>
      <c r="C254" s="542"/>
      <c r="G254" s="285"/>
      <c r="H254" s="285"/>
      <c r="I254" s="285"/>
      <c r="J254" s="547"/>
      <c r="K254" s="547"/>
      <c r="L254" s="547"/>
    </row>
    <row r="255" spans="2:12" x14ac:dyDescent="0.2">
      <c r="B255" s="526"/>
      <c r="C255" s="542"/>
      <c r="G255" s="285"/>
      <c r="H255" s="285"/>
      <c r="I255" s="285"/>
      <c r="J255" s="547"/>
      <c r="K255" s="547"/>
      <c r="L255" s="547"/>
    </row>
    <row r="256" spans="2:12" x14ac:dyDescent="0.2">
      <c r="B256" s="526"/>
      <c r="C256" s="542"/>
      <c r="G256" s="285"/>
      <c r="H256" s="285"/>
      <c r="I256" s="285"/>
      <c r="J256" s="547"/>
      <c r="K256" s="547"/>
      <c r="L256" s="547"/>
    </row>
    <row r="257" spans="2:12" x14ac:dyDescent="0.2">
      <c r="B257" s="526"/>
      <c r="C257" s="542"/>
      <c r="G257" s="285"/>
      <c r="H257" s="285"/>
      <c r="I257" s="285"/>
      <c r="J257" s="547"/>
      <c r="K257" s="547"/>
      <c r="L257" s="547"/>
    </row>
    <row r="258" spans="2:12" x14ac:dyDescent="0.2">
      <c r="B258" s="526"/>
      <c r="C258" s="542"/>
      <c r="G258" s="285"/>
      <c r="H258" s="285"/>
      <c r="I258" s="285"/>
      <c r="J258" s="547"/>
      <c r="K258" s="547"/>
      <c r="L258" s="547"/>
    </row>
    <row r="259" spans="2:12" x14ac:dyDescent="0.2">
      <c r="B259" s="526"/>
      <c r="C259" s="542"/>
      <c r="G259" s="285"/>
      <c r="H259" s="285"/>
      <c r="I259" s="285"/>
      <c r="J259" s="547"/>
      <c r="K259" s="547"/>
      <c r="L259" s="547"/>
    </row>
    <row r="260" spans="2:12" x14ac:dyDescent="0.2">
      <c r="B260" s="526"/>
      <c r="C260" s="542"/>
      <c r="G260" s="285"/>
      <c r="H260" s="285"/>
      <c r="I260" s="285"/>
      <c r="J260" s="547"/>
      <c r="K260" s="547"/>
      <c r="L260" s="547"/>
    </row>
    <row r="261" spans="2:12" x14ac:dyDescent="0.2">
      <c r="B261" s="526"/>
      <c r="C261" s="542"/>
      <c r="G261" s="285"/>
      <c r="H261" s="285"/>
      <c r="I261" s="285"/>
      <c r="J261" s="547"/>
      <c r="K261" s="547"/>
      <c r="L261" s="547"/>
    </row>
    <row r="262" spans="2:12" x14ac:dyDescent="0.2">
      <c r="B262" s="526"/>
      <c r="C262" s="542"/>
      <c r="G262" s="285"/>
      <c r="H262" s="285"/>
      <c r="I262" s="285"/>
      <c r="J262" s="547"/>
      <c r="K262" s="547"/>
      <c r="L262" s="547"/>
    </row>
    <row r="263" spans="2:12" x14ac:dyDescent="0.2">
      <c r="B263" s="526"/>
      <c r="C263" s="542"/>
      <c r="H263" s="285"/>
      <c r="I263" s="285"/>
      <c r="J263" s="547"/>
      <c r="K263" s="547"/>
      <c r="L263" s="547"/>
    </row>
    <row r="264" spans="2:12" x14ac:dyDescent="0.2">
      <c r="B264" s="526"/>
      <c r="C264" s="542"/>
      <c r="G264" s="285"/>
      <c r="H264" s="285"/>
      <c r="I264" s="285"/>
      <c r="J264" s="547"/>
      <c r="K264" s="547"/>
      <c r="L264" s="547"/>
    </row>
    <row r="265" spans="2:12" x14ac:dyDescent="0.2">
      <c r="B265" s="526"/>
      <c r="C265" s="542"/>
      <c r="G265" s="285"/>
      <c r="H265" s="285"/>
      <c r="I265" s="285"/>
      <c r="J265" s="547"/>
      <c r="K265" s="547"/>
      <c r="L265" s="547"/>
    </row>
    <row r="266" spans="2:12" x14ac:dyDescent="0.2">
      <c r="B266" s="526"/>
      <c r="C266" s="542"/>
      <c r="G266" s="285"/>
      <c r="H266" s="285"/>
      <c r="I266" s="285"/>
      <c r="J266" s="547"/>
      <c r="K266" s="547"/>
      <c r="L266" s="547"/>
    </row>
    <row r="267" spans="2:12" x14ac:dyDescent="0.2">
      <c r="B267" s="526"/>
      <c r="C267" s="542"/>
      <c r="G267" s="285"/>
      <c r="H267" s="285"/>
      <c r="I267" s="285"/>
      <c r="J267" s="547"/>
      <c r="K267" s="547"/>
      <c r="L267" s="547"/>
    </row>
    <row r="268" spans="2:12" x14ac:dyDescent="0.2">
      <c r="B268" s="526"/>
      <c r="C268" s="542"/>
      <c r="G268" s="285"/>
      <c r="H268" s="285"/>
      <c r="I268" s="285"/>
      <c r="J268" s="547"/>
      <c r="K268" s="547"/>
      <c r="L268" s="547"/>
    </row>
    <row r="269" spans="2:12" x14ac:dyDescent="0.2">
      <c r="B269" s="526"/>
      <c r="C269" s="542"/>
      <c r="G269" s="285"/>
      <c r="H269" s="285"/>
      <c r="I269" s="285"/>
      <c r="J269" s="547"/>
      <c r="K269" s="547"/>
      <c r="L269" s="547"/>
    </row>
    <row r="270" spans="2:12" x14ac:dyDescent="0.2">
      <c r="B270" s="526"/>
      <c r="C270" s="542"/>
      <c r="G270" s="285"/>
      <c r="H270" s="285"/>
      <c r="I270" s="285"/>
      <c r="J270" s="547"/>
      <c r="K270" s="547"/>
      <c r="L270" s="547"/>
    </row>
    <row r="271" spans="2:12" x14ac:dyDescent="0.2">
      <c r="B271" s="526"/>
      <c r="C271" s="542"/>
      <c r="G271" s="285"/>
      <c r="H271" s="285"/>
      <c r="I271" s="285"/>
      <c r="J271" s="547"/>
      <c r="K271" s="547"/>
      <c r="L271" s="547"/>
    </row>
    <row r="272" spans="2:12" x14ac:dyDescent="0.2">
      <c r="B272" s="526"/>
      <c r="C272" s="542"/>
      <c r="G272" s="285"/>
      <c r="H272" s="285"/>
      <c r="I272" s="285"/>
      <c r="J272" s="547"/>
      <c r="K272" s="547"/>
      <c r="L272" s="547"/>
    </row>
    <row r="273" spans="2:12" x14ac:dyDescent="0.2">
      <c r="B273" s="526"/>
      <c r="C273" s="542"/>
      <c r="G273" s="285"/>
      <c r="H273" s="285"/>
      <c r="I273" s="285"/>
      <c r="J273" s="547"/>
      <c r="K273" s="547"/>
      <c r="L273" s="547"/>
    </row>
    <row r="274" spans="2:12" x14ac:dyDescent="0.2">
      <c r="B274" s="526"/>
      <c r="C274" s="542"/>
      <c r="G274" s="285"/>
      <c r="H274" s="285"/>
      <c r="I274" s="285"/>
      <c r="J274" s="547"/>
      <c r="K274" s="547"/>
      <c r="L274" s="547"/>
    </row>
    <row r="275" spans="2:12" x14ac:dyDescent="0.2">
      <c r="B275" s="526"/>
      <c r="C275" s="542"/>
      <c r="G275" s="285"/>
      <c r="H275" s="285"/>
      <c r="I275" s="285"/>
      <c r="J275" s="547"/>
      <c r="K275" s="547"/>
      <c r="L275" s="547"/>
    </row>
    <row r="276" spans="2:12" x14ac:dyDescent="0.2">
      <c r="B276" s="526"/>
      <c r="C276" s="542"/>
      <c r="G276" s="285"/>
      <c r="H276" s="285"/>
      <c r="I276" s="285"/>
      <c r="J276" s="547"/>
      <c r="K276" s="547"/>
      <c r="L276" s="547"/>
    </row>
    <row r="277" spans="2:12" x14ac:dyDescent="0.2">
      <c r="B277" s="526"/>
      <c r="C277" s="542"/>
      <c r="G277" s="285"/>
      <c r="H277" s="285"/>
      <c r="I277" s="285"/>
      <c r="J277" s="547"/>
      <c r="K277" s="547"/>
      <c r="L277" s="547"/>
    </row>
    <row r="278" spans="2:12" x14ac:dyDescent="0.2">
      <c r="B278" s="526"/>
      <c r="C278" s="542"/>
      <c r="G278" s="285"/>
      <c r="H278" s="285"/>
      <c r="I278" s="285"/>
      <c r="J278" s="547"/>
      <c r="K278" s="547"/>
      <c r="L278" s="547"/>
    </row>
    <row r="279" spans="2:12" x14ac:dyDescent="0.2">
      <c r="B279" s="526"/>
      <c r="C279" s="542"/>
      <c r="G279" s="285"/>
      <c r="H279" s="285"/>
      <c r="I279" s="285"/>
      <c r="J279" s="547"/>
      <c r="K279" s="547"/>
      <c r="L279" s="547"/>
    </row>
    <row r="280" spans="2:12" x14ac:dyDescent="0.2">
      <c r="B280" s="526"/>
      <c r="C280" s="542"/>
      <c r="G280" s="485"/>
      <c r="H280" s="285"/>
      <c r="I280" s="285"/>
      <c r="J280" s="547"/>
      <c r="K280" s="547"/>
      <c r="L280" s="547"/>
    </row>
    <row r="281" spans="2:12" x14ac:dyDescent="0.2">
      <c r="B281" s="526"/>
      <c r="C281" s="542"/>
      <c r="G281" s="285"/>
      <c r="H281" s="285"/>
      <c r="I281" s="285"/>
      <c r="J281" s="547"/>
      <c r="K281" s="547"/>
      <c r="L281" s="547"/>
    </row>
    <row r="282" spans="2:12" x14ac:dyDescent="0.2">
      <c r="B282" s="526"/>
      <c r="C282" s="542"/>
      <c r="G282" s="285"/>
      <c r="H282" s="285"/>
      <c r="I282" s="285"/>
      <c r="J282" s="547"/>
      <c r="K282" s="547"/>
      <c r="L282" s="547"/>
    </row>
    <row r="283" spans="2:12" x14ac:dyDescent="0.2">
      <c r="B283" s="526"/>
      <c r="C283" s="542"/>
      <c r="G283" s="285"/>
      <c r="H283" s="285"/>
      <c r="I283" s="285"/>
      <c r="J283" s="547"/>
      <c r="K283" s="547"/>
      <c r="L283" s="547"/>
    </row>
    <row r="284" spans="2:12" x14ac:dyDescent="0.2">
      <c r="B284" s="526"/>
      <c r="C284" s="542"/>
      <c r="G284" s="285"/>
      <c r="H284" s="285"/>
      <c r="I284" s="285"/>
      <c r="J284" s="547"/>
      <c r="K284" s="547"/>
      <c r="L284" s="547"/>
    </row>
    <row r="285" spans="2:12" x14ac:dyDescent="0.2">
      <c r="B285" s="526"/>
      <c r="C285" s="542"/>
      <c r="G285" s="285"/>
      <c r="H285" s="285"/>
      <c r="I285" s="285"/>
      <c r="J285" s="547"/>
      <c r="K285" s="547"/>
      <c r="L285" s="547"/>
    </row>
    <row r="286" spans="2:12" x14ac:dyDescent="0.2">
      <c r="B286" s="526"/>
      <c r="C286" s="542"/>
      <c r="G286" s="285"/>
      <c r="H286" s="285"/>
      <c r="I286" s="285"/>
      <c r="J286" s="547"/>
      <c r="K286" s="547"/>
      <c r="L286" s="547"/>
    </row>
    <row r="287" spans="2:12" x14ac:dyDescent="0.2">
      <c r="B287" s="526"/>
      <c r="C287" s="542"/>
      <c r="H287" s="285"/>
      <c r="I287" s="285"/>
      <c r="J287" s="547"/>
      <c r="K287" s="547"/>
      <c r="L287" s="547"/>
    </row>
    <row r="288" spans="2:12" x14ac:dyDescent="0.2">
      <c r="B288" s="526"/>
      <c r="C288" s="542"/>
      <c r="G288" s="285"/>
      <c r="H288" s="285"/>
      <c r="I288" s="285"/>
      <c r="J288" s="547"/>
      <c r="K288" s="547"/>
      <c r="L288" s="547"/>
    </row>
    <row r="289" spans="2:12" x14ac:dyDescent="0.2">
      <c r="B289" s="526"/>
      <c r="C289" s="542"/>
      <c r="G289" s="285"/>
      <c r="H289" s="285"/>
      <c r="I289" s="285"/>
      <c r="J289" s="547"/>
      <c r="K289" s="547"/>
      <c r="L289" s="547"/>
    </row>
    <row r="290" spans="2:12" x14ac:dyDescent="0.2">
      <c r="B290" s="526"/>
      <c r="C290" s="542"/>
      <c r="G290" s="285"/>
      <c r="H290" s="285"/>
      <c r="I290" s="285"/>
      <c r="J290" s="547"/>
      <c r="K290" s="547"/>
      <c r="L290" s="547"/>
    </row>
    <row r="291" spans="2:12" x14ac:dyDescent="0.2">
      <c r="B291" s="526"/>
      <c r="C291" s="542"/>
      <c r="G291" s="285"/>
      <c r="H291" s="285"/>
      <c r="I291" s="285"/>
      <c r="J291" s="547"/>
    </row>
    <row r="292" spans="2:12" x14ac:dyDescent="0.2">
      <c r="B292" s="526"/>
      <c r="C292" s="542"/>
      <c r="G292" s="285"/>
      <c r="H292" s="285"/>
      <c r="I292" s="285"/>
      <c r="J292" s="547"/>
    </row>
    <row r="293" spans="2:12" x14ac:dyDescent="0.2">
      <c r="B293" s="526"/>
      <c r="C293" s="542"/>
      <c r="G293" s="285"/>
      <c r="H293" s="285"/>
      <c r="I293" s="285"/>
      <c r="J293" s="547"/>
    </row>
    <row r="294" spans="2:12" x14ac:dyDescent="0.2">
      <c r="B294" s="526"/>
      <c r="C294" s="542"/>
      <c r="G294" s="285"/>
      <c r="H294" s="285"/>
      <c r="I294" s="285"/>
      <c r="J294" s="547"/>
    </row>
    <row r="295" spans="2:12" x14ac:dyDescent="0.2">
      <c r="B295" s="526"/>
      <c r="C295" s="542"/>
      <c r="G295" s="285"/>
      <c r="H295" s="285"/>
      <c r="I295" s="285"/>
      <c r="J295" s="547"/>
    </row>
    <row r="296" spans="2:12" x14ac:dyDescent="0.2">
      <c r="B296" s="526"/>
      <c r="C296" s="542"/>
      <c r="G296" s="285"/>
      <c r="H296" s="285"/>
      <c r="I296" s="285"/>
      <c r="J296" s="547"/>
    </row>
    <row r="297" spans="2:12" x14ac:dyDescent="0.2">
      <c r="B297" s="526"/>
      <c r="C297" s="542"/>
      <c r="G297" s="285"/>
      <c r="H297" s="285"/>
      <c r="I297" s="285"/>
      <c r="J297" s="547"/>
    </row>
    <row r="298" spans="2:12" x14ac:dyDescent="0.2">
      <c r="B298" s="526"/>
      <c r="C298" s="542"/>
      <c r="F298" s="282"/>
      <c r="G298" s="285"/>
      <c r="H298" s="285"/>
      <c r="I298" s="285"/>
      <c r="J298" s="547"/>
    </row>
    <row r="299" spans="2:12" x14ac:dyDescent="0.2">
      <c r="B299" s="526"/>
      <c r="C299" s="542"/>
      <c r="G299" s="285"/>
      <c r="H299" s="285"/>
      <c r="I299" s="285"/>
      <c r="J299" s="547"/>
    </row>
    <row r="300" spans="2:12" x14ac:dyDescent="0.2">
      <c r="B300" s="526"/>
      <c r="C300" s="542"/>
      <c r="G300" s="285"/>
      <c r="H300" s="285"/>
      <c r="I300" s="285"/>
      <c r="J300" s="547"/>
    </row>
    <row r="301" spans="2:12" x14ac:dyDescent="0.2">
      <c r="B301" s="526"/>
      <c r="C301" s="542"/>
      <c r="G301" s="285"/>
      <c r="H301" s="285"/>
      <c r="I301" s="285"/>
      <c r="J301" s="547"/>
    </row>
    <row r="302" spans="2:12" x14ac:dyDescent="0.2">
      <c r="B302" s="526"/>
      <c r="C302" s="542"/>
      <c r="G302" s="285"/>
      <c r="H302" s="285"/>
      <c r="I302" s="285"/>
      <c r="J302" s="547"/>
    </row>
    <row r="303" spans="2:12" x14ac:dyDescent="0.2">
      <c r="B303" s="526"/>
      <c r="C303" s="542"/>
      <c r="G303" s="285"/>
      <c r="H303" s="285"/>
      <c r="I303" s="285"/>
      <c r="J303" s="547"/>
    </row>
    <row r="304" spans="2:12" x14ac:dyDescent="0.2">
      <c r="B304" s="526"/>
      <c r="C304" s="542"/>
      <c r="G304" s="285"/>
      <c r="H304" s="285"/>
      <c r="I304" s="285"/>
      <c r="J304" s="547"/>
    </row>
    <row r="305" spans="2:10" x14ac:dyDescent="0.2">
      <c r="B305" s="526"/>
      <c r="C305" s="542"/>
      <c r="G305" s="285"/>
      <c r="H305" s="285"/>
      <c r="I305" s="285"/>
      <c r="J305" s="547"/>
    </row>
    <row r="306" spans="2:10" x14ac:dyDescent="0.2">
      <c r="B306" s="526"/>
      <c r="C306" s="542"/>
      <c r="G306" s="285"/>
      <c r="H306" s="285"/>
      <c r="I306" s="285"/>
      <c r="J306" s="547"/>
    </row>
    <row r="307" spans="2:10" x14ac:dyDescent="0.2">
      <c r="B307" s="526"/>
      <c r="C307" s="542"/>
      <c r="G307" s="285"/>
      <c r="H307" s="285"/>
      <c r="I307" s="285"/>
      <c r="J307" s="547"/>
    </row>
    <row r="308" spans="2:10" x14ac:dyDescent="0.2">
      <c r="B308" s="526"/>
      <c r="C308" s="542"/>
      <c r="G308" s="285"/>
      <c r="H308" s="285"/>
      <c r="I308" s="285"/>
      <c r="J308" s="547"/>
    </row>
    <row r="309" spans="2:10" x14ac:dyDescent="0.2">
      <c r="B309" s="526"/>
      <c r="C309" s="542"/>
      <c r="G309" s="285"/>
      <c r="H309" s="285"/>
      <c r="I309" s="285"/>
      <c r="J309" s="547"/>
    </row>
    <row r="310" spans="2:10" x14ac:dyDescent="0.2">
      <c r="B310" s="526"/>
      <c r="C310" s="542"/>
      <c r="G310" s="285"/>
      <c r="H310" s="285"/>
      <c r="I310" s="285"/>
      <c r="J310" s="547"/>
    </row>
    <row r="311" spans="2:10" x14ac:dyDescent="0.2">
      <c r="B311" s="526"/>
      <c r="C311" s="542"/>
      <c r="G311" s="285"/>
      <c r="H311" s="285"/>
      <c r="I311" s="285"/>
      <c r="J311" s="547"/>
    </row>
    <row r="312" spans="2:10" x14ac:dyDescent="0.2">
      <c r="B312" s="526"/>
      <c r="C312" s="542"/>
      <c r="G312" s="285"/>
      <c r="H312" s="285"/>
      <c r="I312" s="285"/>
      <c r="J312" s="547"/>
    </row>
    <row r="313" spans="2:10" x14ac:dyDescent="0.2">
      <c r="B313" s="526"/>
      <c r="C313" s="542"/>
      <c r="G313" s="285"/>
      <c r="H313" s="285"/>
      <c r="I313" s="285"/>
      <c r="J313" s="547"/>
    </row>
    <row r="314" spans="2:10" x14ac:dyDescent="0.2">
      <c r="B314" s="526"/>
      <c r="C314" s="542"/>
      <c r="G314" s="285"/>
      <c r="H314" s="285"/>
      <c r="I314" s="285"/>
      <c r="J314" s="547"/>
    </row>
    <row r="315" spans="2:10" x14ac:dyDescent="0.2">
      <c r="B315" s="526"/>
      <c r="C315" s="542"/>
      <c r="G315" s="285"/>
      <c r="H315" s="285"/>
      <c r="I315" s="285"/>
      <c r="J315" s="547"/>
    </row>
    <row r="316" spans="2:10" x14ac:dyDescent="0.2">
      <c r="B316" s="526"/>
      <c r="C316" s="542"/>
      <c r="G316" s="285"/>
      <c r="H316" s="285"/>
      <c r="I316" s="285"/>
      <c r="J316" s="547"/>
    </row>
    <row r="317" spans="2:10" x14ac:dyDescent="0.2">
      <c r="B317" s="526"/>
      <c r="C317" s="542"/>
      <c r="G317" s="285"/>
      <c r="H317" s="285"/>
      <c r="I317" s="285"/>
      <c r="J317" s="547"/>
    </row>
    <row r="318" spans="2:10" x14ac:dyDescent="0.2">
      <c r="B318" s="526"/>
      <c r="C318" s="542"/>
      <c r="G318" s="285"/>
      <c r="H318" s="285"/>
      <c r="I318" s="285"/>
      <c r="J318" s="547"/>
    </row>
    <row r="319" spans="2:10" x14ac:dyDescent="0.2">
      <c r="B319" s="526"/>
      <c r="C319" s="542"/>
      <c r="G319" s="285"/>
      <c r="H319" s="285"/>
      <c r="I319" s="285"/>
      <c r="J319" s="547"/>
    </row>
    <row r="320" spans="2:10" x14ac:dyDescent="0.2">
      <c r="B320" s="526"/>
      <c r="C320" s="542"/>
      <c r="G320" s="285"/>
      <c r="H320" s="285"/>
      <c r="I320" s="285"/>
      <c r="J320" s="547"/>
    </row>
    <row r="321" spans="2:10" x14ac:dyDescent="0.2">
      <c r="B321" s="526"/>
      <c r="C321" s="542"/>
      <c r="G321" s="285"/>
      <c r="H321" s="285"/>
      <c r="I321" s="285"/>
      <c r="J321" s="547"/>
    </row>
    <row r="322" spans="2:10" x14ac:dyDescent="0.2">
      <c r="B322" s="526"/>
      <c r="C322" s="542"/>
      <c r="G322" s="285"/>
      <c r="H322" s="285"/>
      <c r="I322" s="285"/>
      <c r="J322" s="547"/>
    </row>
    <row r="323" spans="2:10" x14ac:dyDescent="0.2">
      <c r="B323" s="526"/>
      <c r="C323" s="542"/>
      <c r="G323" s="285"/>
      <c r="H323" s="285"/>
      <c r="I323" s="285"/>
      <c r="J323" s="547"/>
    </row>
    <row r="324" spans="2:10" x14ac:dyDescent="0.2">
      <c r="B324" s="526"/>
      <c r="C324" s="542"/>
      <c r="G324" s="285"/>
      <c r="H324" s="285"/>
      <c r="I324" s="285"/>
      <c r="J324" s="547"/>
    </row>
    <row r="325" spans="2:10" x14ac:dyDescent="0.2">
      <c r="B325" s="526"/>
      <c r="C325" s="542"/>
      <c r="G325" s="285"/>
      <c r="H325" s="285"/>
      <c r="I325" s="285"/>
      <c r="J325" s="547"/>
    </row>
    <row r="326" spans="2:10" x14ac:dyDescent="0.2">
      <c r="B326" s="526"/>
      <c r="C326" s="542"/>
      <c r="G326" s="285"/>
      <c r="H326" s="285"/>
      <c r="I326" s="285"/>
      <c r="J326" s="547"/>
    </row>
    <row r="327" spans="2:10" x14ac:dyDescent="0.2">
      <c r="B327" s="526"/>
      <c r="C327" s="542"/>
      <c r="G327" s="285"/>
      <c r="H327" s="285"/>
      <c r="I327" s="285"/>
      <c r="J327" s="547"/>
    </row>
    <row r="328" spans="2:10" x14ac:dyDescent="0.2">
      <c r="B328" s="526"/>
      <c r="C328" s="542"/>
      <c r="G328" s="285"/>
      <c r="H328" s="285"/>
      <c r="I328" s="285"/>
      <c r="J328" s="547"/>
    </row>
    <row r="329" spans="2:10" x14ac:dyDescent="0.2">
      <c r="B329" s="526"/>
      <c r="C329" s="542"/>
      <c r="G329" s="285"/>
      <c r="H329" s="285"/>
      <c r="I329" s="285"/>
    </row>
    <row r="330" spans="2:10" x14ac:dyDescent="0.2">
      <c r="B330" s="526"/>
      <c r="C330" s="542"/>
      <c r="G330" s="285"/>
      <c r="H330" s="285"/>
      <c r="I330" s="285"/>
    </row>
    <row r="331" spans="2:10" x14ac:dyDescent="0.2">
      <c r="B331" s="526"/>
      <c r="C331" s="542"/>
      <c r="G331" s="285"/>
      <c r="H331" s="285"/>
      <c r="I331" s="285"/>
    </row>
    <row r="332" spans="2:10" x14ac:dyDescent="0.2">
      <c r="B332" s="526"/>
      <c r="C332" s="542"/>
      <c r="G332" s="285"/>
      <c r="H332" s="285"/>
      <c r="I332" s="285"/>
    </row>
    <row r="333" spans="2:10" x14ac:dyDescent="0.2">
      <c r="B333" s="526"/>
      <c r="C333" s="542"/>
      <c r="G333" s="285"/>
      <c r="H333" s="285"/>
      <c r="I333" s="285"/>
    </row>
    <row r="334" spans="2:10" x14ac:dyDescent="0.2">
      <c r="B334" s="526"/>
      <c r="C334" s="542"/>
      <c r="G334" s="285"/>
      <c r="H334" s="285"/>
      <c r="I334" s="285"/>
    </row>
    <row r="335" spans="2:10" x14ac:dyDescent="0.2">
      <c r="B335" s="526"/>
      <c r="C335" s="542"/>
      <c r="G335" s="285"/>
      <c r="H335" s="285"/>
      <c r="I335" s="285"/>
    </row>
    <row r="336" spans="2:10" x14ac:dyDescent="0.2">
      <c r="B336" s="526"/>
      <c r="C336" s="542"/>
      <c r="G336" s="285"/>
      <c r="H336" s="285"/>
      <c r="I336" s="285"/>
    </row>
    <row r="337" spans="2:9" x14ac:dyDescent="0.2">
      <c r="B337" s="526"/>
      <c r="C337" s="542"/>
      <c r="G337" s="285"/>
      <c r="H337" s="285"/>
      <c r="I337" s="285"/>
    </row>
    <row r="338" spans="2:9" x14ac:dyDescent="0.2">
      <c r="B338" s="526"/>
      <c r="C338" s="542"/>
      <c r="G338" s="285"/>
      <c r="H338" s="285"/>
      <c r="I338" s="285"/>
    </row>
    <row r="339" spans="2:9" x14ac:dyDescent="0.2">
      <c r="B339" s="526"/>
      <c r="C339" s="542"/>
      <c r="G339" s="285"/>
      <c r="H339" s="285"/>
      <c r="I339" s="285"/>
    </row>
    <row r="340" spans="2:9" x14ac:dyDescent="0.2">
      <c r="B340" s="526"/>
      <c r="C340" s="542"/>
      <c r="G340" s="285"/>
      <c r="H340" s="285"/>
      <c r="I340" s="285"/>
    </row>
    <row r="341" spans="2:9" x14ac:dyDescent="0.2">
      <c r="B341" s="526"/>
      <c r="C341" s="542"/>
      <c r="G341" s="285"/>
      <c r="H341" s="285"/>
      <c r="I341" s="285"/>
    </row>
    <row r="342" spans="2:9" x14ac:dyDescent="0.2">
      <c r="B342" s="526"/>
      <c r="C342" s="542"/>
      <c r="G342" s="285"/>
      <c r="H342" s="285"/>
      <c r="I342" s="285"/>
    </row>
    <row r="343" spans="2:9" x14ac:dyDescent="0.2">
      <c r="B343" s="526"/>
      <c r="C343" s="542"/>
      <c r="G343" s="285"/>
      <c r="H343" s="285"/>
      <c r="I343" s="285"/>
    </row>
    <row r="344" spans="2:9" x14ac:dyDescent="0.2">
      <c r="B344" s="526"/>
      <c r="C344" s="542"/>
      <c r="G344" s="285"/>
      <c r="H344" s="285"/>
      <c r="I344" s="285"/>
    </row>
    <row r="345" spans="2:9" x14ac:dyDescent="0.2">
      <c r="B345" s="526"/>
      <c r="C345" s="542"/>
      <c r="G345" s="285"/>
      <c r="H345" s="285"/>
      <c r="I345" s="285"/>
    </row>
    <row r="346" spans="2:9" x14ac:dyDescent="0.2">
      <c r="B346" s="526"/>
      <c r="C346" s="542"/>
      <c r="G346" s="285"/>
      <c r="H346" s="285"/>
      <c r="I346" s="285"/>
    </row>
    <row r="347" spans="2:9" x14ac:dyDescent="0.2">
      <c r="B347" s="526"/>
      <c r="C347" s="542"/>
      <c r="G347" s="285"/>
      <c r="H347" s="285"/>
      <c r="I347" s="285"/>
    </row>
    <row r="348" spans="2:9" x14ac:dyDescent="0.2">
      <c r="B348" s="526"/>
      <c r="C348" s="542"/>
      <c r="G348" s="285"/>
      <c r="H348" s="285"/>
      <c r="I348" s="285"/>
    </row>
    <row r="349" spans="2:9" x14ac:dyDescent="0.2">
      <c r="B349" s="526"/>
      <c r="C349" s="542"/>
      <c r="G349" s="285"/>
      <c r="H349" s="285"/>
      <c r="I349" s="285"/>
    </row>
    <row r="350" spans="2:9" x14ac:dyDescent="0.2">
      <c r="B350" s="526"/>
      <c r="C350" s="542"/>
      <c r="G350" s="285"/>
      <c r="H350" s="285"/>
      <c r="I350" s="285"/>
    </row>
    <row r="351" spans="2:9" x14ac:dyDescent="0.2">
      <c r="B351" s="526"/>
      <c r="C351" s="542"/>
      <c r="G351" s="285"/>
      <c r="H351" s="285"/>
      <c r="I351" s="285"/>
    </row>
    <row r="352" spans="2:9" x14ac:dyDescent="0.2">
      <c r="B352" s="526"/>
      <c r="C352" s="542"/>
      <c r="G352" s="285"/>
      <c r="H352" s="285"/>
      <c r="I352" s="285"/>
    </row>
    <row r="353" spans="2:9" x14ac:dyDescent="0.2">
      <c r="B353" s="526"/>
      <c r="C353" s="542"/>
      <c r="G353" s="285"/>
      <c r="H353" s="285"/>
      <c r="I353" s="285"/>
    </row>
    <row r="354" spans="2:9" x14ac:dyDescent="0.2">
      <c r="B354" s="526"/>
      <c r="C354" s="542"/>
      <c r="G354" s="285"/>
      <c r="H354" s="285"/>
      <c r="I354" s="285"/>
    </row>
    <row r="355" spans="2:9" x14ac:dyDescent="0.2">
      <c r="B355" s="526"/>
      <c r="C355" s="542"/>
      <c r="G355" s="285"/>
      <c r="H355" s="285"/>
      <c r="I355" s="285"/>
    </row>
    <row r="356" spans="2:9" x14ac:dyDescent="0.2">
      <c r="B356" s="526"/>
      <c r="C356" s="542"/>
      <c r="G356" s="285"/>
      <c r="H356" s="285"/>
      <c r="I356" s="285"/>
    </row>
    <row r="357" spans="2:9" x14ac:dyDescent="0.2">
      <c r="B357" s="526"/>
      <c r="C357" s="542"/>
      <c r="G357" s="285"/>
      <c r="H357" s="285"/>
      <c r="I357" s="285"/>
    </row>
    <row r="358" spans="2:9" x14ac:dyDescent="0.2">
      <c r="B358" s="526"/>
      <c r="C358" s="542"/>
      <c r="G358" s="285"/>
      <c r="H358" s="285"/>
      <c r="I358" s="285"/>
    </row>
    <row r="359" spans="2:9" x14ac:dyDescent="0.2">
      <c r="B359" s="526"/>
      <c r="C359" s="542"/>
      <c r="G359" s="285"/>
      <c r="H359" s="285"/>
      <c r="I359" s="285"/>
    </row>
    <row r="360" spans="2:9" x14ac:dyDescent="0.2">
      <c r="B360" s="526"/>
      <c r="C360" s="542"/>
      <c r="G360" s="285"/>
      <c r="H360" s="285"/>
      <c r="I360" s="285"/>
    </row>
    <row r="361" spans="2:9" x14ac:dyDescent="0.2">
      <c r="B361" s="526"/>
      <c r="C361" s="542"/>
      <c r="G361" s="285"/>
      <c r="H361" s="285"/>
      <c r="I361" s="285"/>
    </row>
    <row r="362" spans="2:9" x14ac:dyDescent="0.2">
      <c r="B362" s="526"/>
      <c r="C362" s="542"/>
      <c r="G362" s="285"/>
      <c r="H362" s="285"/>
      <c r="I362" s="285"/>
    </row>
    <row r="363" spans="2:9" x14ac:dyDescent="0.2">
      <c r="B363" s="526"/>
      <c r="C363" s="542"/>
      <c r="G363" s="285"/>
      <c r="H363" s="285"/>
      <c r="I363" s="285"/>
    </row>
    <row r="364" spans="2:9" x14ac:dyDescent="0.2">
      <c r="B364" s="526"/>
      <c r="C364" s="542"/>
      <c r="G364" s="285"/>
      <c r="H364" s="285"/>
      <c r="I364" s="285"/>
    </row>
    <row r="365" spans="2:9" x14ac:dyDescent="0.2">
      <c r="B365" s="526"/>
      <c r="C365" s="542"/>
      <c r="G365" s="285"/>
      <c r="H365" s="285"/>
      <c r="I365" s="285"/>
    </row>
    <row r="366" spans="2:9" x14ac:dyDescent="0.2">
      <c r="B366" s="526"/>
      <c r="C366" s="542"/>
      <c r="G366" s="285"/>
      <c r="H366" s="285"/>
      <c r="I366" s="285"/>
    </row>
    <row r="367" spans="2:9" x14ac:dyDescent="0.2">
      <c r="B367" s="526"/>
      <c r="C367" s="542"/>
      <c r="G367" s="285"/>
      <c r="H367" s="285"/>
      <c r="I367" s="285"/>
    </row>
    <row r="368" spans="2:9" x14ac:dyDescent="0.2">
      <c r="B368" s="526"/>
      <c r="C368" s="542"/>
      <c r="G368" s="285"/>
      <c r="H368" s="285"/>
      <c r="I368" s="285"/>
    </row>
    <row r="369" spans="2:9" x14ac:dyDescent="0.2">
      <c r="B369" s="526"/>
      <c r="C369" s="542"/>
      <c r="G369" s="285"/>
      <c r="H369" s="285"/>
      <c r="I369" s="285"/>
    </row>
    <row r="370" spans="2:9" x14ac:dyDescent="0.2">
      <c r="B370" s="526"/>
      <c r="C370" s="542"/>
      <c r="G370" s="285"/>
      <c r="H370" s="285"/>
      <c r="I370" s="285"/>
    </row>
    <row r="371" spans="2:9" x14ac:dyDescent="0.2">
      <c r="B371" s="526"/>
      <c r="C371" s="542"/>
      <c r="G371" s="285"/>
      <c r="H371" s="285"/>
      <c r="I371" s="285"/>
    </row>
    <row r="372" spans="2:9" x14ac:dyDescent="0.2">
      <c r="B372" s="526"/>
      <c r="C372" s="542"/>
      <c r="G372" s="285"/>
      <c r="H372" s="285"/>
      <c r="I372" s="285"/>
    </row>
    <row r="373" spans="2:9" x14ac:dyDescent="0.2">
      <c r="B373" s="526"/>
      <c r="C373" s="542"/>
      <c r="G373" s="285"/>
      <c r="H373" s="285"/>
      <c r="I373" s="285"/>
    </row>
    <row r="374" spans="2:9" x14ac:dyDescent="0.2">
      <c r="B374" s="526"/>
      <c r="C374" s="542"/>
      <c r="G374" s="285"/>
      <c r="H374" s="285"/>
      <c r="I374" s="285"/>
    </row>
    <row r="375" spans="2:9" x14ac:dyDescent="0.2">
      <c r="B375" s="526"/>
      <c r="C375" s="542"/>
      <c r="G375" s="285"/>
      <c r="H375" s="285"/>
      <c r="I375" s="285"/>
    </row>
    <row r="376" spans="2:9" x14ac:dyDescent="0.2">
      <c r="B376" s="526"/>
      <c r="C376" s="542"/>
      <c r="G376" s="285"/>
      <c r="H376" s="285"/>
      <c r="I376" s="285"/>
    </row>
    <row r="377" spans="2:9" x14ac:dyDescent="0.2">
      <c r="B377" s="526"/>
      <c r="C377" s="542"/>
      <c r="G377" s="285"/>
      <c r="H377" s="285"/>
      <c r="I377" s="285"/>
    </row>
    <row r="378" spans="2:9" x14ac:dyDescent="0.2">
      <c r="B378" s="526"/>
      <c r="C378" s="542"/>
      <c r="G378" s="285"/>
      <c r="H378" s="285"/>
      <c r="I378" s="285"/>
    </row>
    <row r="379" spans="2:9" x14ac:dyDescent="0.2">
      <c r="B379" s="526"/>
      <c r="C379" s="542"/>
      <c r="G379" s="285"/>
      <c r="H379" s="285"/>
      <c r="I379" s="285"/>
    </row>
    <row r="380" spans="2:9" x14ac:dyDescent="0.2">
      <c r="B380" s="526"/>
      <c r="C380" s="542"/>
      <c r="G380" s="285"/>
      <c r="H380" s="285"/>
      <c r="I380" s="285"/>
    </row>
    <row r="381" spans="2:9" x14ac:dyDescent="0.2">
      <c r="B381" s="526"/>
      <c r="C381" s="542"/>
      <c r="G381" s="285"/>
      <c r="H381" s="285"/>
      <c r="I381" s="285"/>
    </row>
    <row r="382" spans="2:9" x14ac:dyDescent="0.2">
      <c r="B382" s="526"/>
      <c r="C382" s="542"/>
      <c r="G382" s="285"/>
      <c r="H382" s="285"/>
      <c r="I382" s="285"/>
    </row>
    <row r="383" spans="2:9" x14ac:dyDescent="0.2">
      <c r="B383" s="526"/>
      <c r="C383" s="542"/>
      <c r="G383" s="285"/>
      <c r="H383" s="285"/>
      <c r="I383" s="285"/>
    </row>
    <row r="384" spans="2:9" x14ac:dyDescent="0.2">
      <c r="B384" s="526"/>
      <c r="C384" s="542"/>
      <c r="G384" s="285"/>
      <c r="H384" s="285"/>
      <c r="I384" s="285"/>
    </row>
    <row r="385" spans="2:9" x14ac:dyDescent="0.2">
      <c r="B385" s="526"/>
      <c r="C385" s="542"/>
      <c r="G385" s="285"/>
      <c r="H385" s="285"/>
      <c r="I385" s="285"/>
    </row>
    <row r="386" spans="2:9" x14ac:dyDescent="0.2">
      <c r="B386" s="526"/>
      <c r="C386" s="542"/>
      <c r="G386" s="285"/>
      <c r="H386" s="285"/>
      <c r="I386" s="285"/>
    </row>
    <row r="387" spans="2:9" x14ac:dyDescent="0.2">
      <c r="B387" s="526"/>
      <c r="C387" s="542"/>
      <c r="G387" s="285"/>
      <c r="H387" s="285"/>
      <c r="I387" s="285"/>
    </row>
    <row r="388" spans="2:9" x14ac:dyDescent="0.2">
      <c r="B388" s="526"/>
      <c r="C388" s="542"/>
      <c r="G388" s="285"/>
      <c r="H388" s="285"/>
      <c r="I388" s="285"/>
    </row>
    <row r="389" spans="2:9" x14ac:dyDescent="0.2">
      <c r="B389" s="526"/>
      <c r="C389" s="542"/>
      <c r="G389" s="285"/>
      <c r="H389" s="285"/>
      <c r="I389" s="285"/>
    </row>
    <row r="390" spans="2:9" x14ac:dyDescent="0.2">
      <c r="B390" s="526"/>
      <c r="C390" s="542"/>
      <c r="G390" s="285"/>
      <c r="H390" s="285"/>
      <c r="I390" s="285"/>
    </row>
    <row r="391" spans="2:9" x14ac:dyDescent="0.2">
      <c r="B391" s="526"/>
      <c r="C391" s="542"/>
      <c r="G391" s="285"/>
      <c r="H391" s="285"/>
      <c r="I391" s="285"/>
    </row>
    <row r="392" spans="2:9" x14ac:dyDescent="0.2">
      <c r="B392" s="526"/>
      <c r="C392" s="542"/>
      <c r="G392" s="285"/>
      <c r="H392" s="285"/>
      <c r="I392" s="285"/>
    </row>
    <row r="393" spans="2:9" x14ac:dyDescent="0.2">
      <c r="B393" s="526"/>
      <c r="C393" s="542"/>
      <c r="G393" s="285"/>
      <c r="H393" s="285"/>
      <c r="I393" s="285"/>
    </row>
    <row r="394" spans="2:9" x14ac:dyDescent="0.2">
      <c r="B394" s="526"/>
      <c r="C394" s="542"/>
      <c r="G394" s="285"/>
      <c r="H394" s="285"/>
      <c r="I394" s="285"/>
    </row>
    <row r="395" spans="2:9" x14ac:dyDescent="0.2">
      <c r="B395" s="526"/>
      <c r="C395" s="542"/>
      <c r="G395" s="285"/>
      <c r="H395" s="285"/>
      <c r="I395" s="285"/>
    </row>
    <row r="396" spans="2:9" x14ac:dyDescent="0.2">
      <c r="B396" s="526"/>
      <c r="C396" s="542"/>
      <c r="G396" s="285"/>
      <c r="H396" s="285"/>
      <c r="I396" s="285"/>
    </row>
    <row r="397" spans="2:9" x14ac:dyDescent="0.2">
      <c r="B397" s="526"/>
      <c r="C397" s="542"/>
      <c r="G397" s="285"/>
      <c r="H397" s="285"/>
      <c r="I397" s="285"/>
    </row>
    <row r="398" spans="2:9" x14ac:dyDescent="0.2">
      <c r="B398" s="526"/>
      <c r="C398" s="542"/>
      <c r="G398" s="285"/>
      <c r="H398" s="285"/>
      <c r="I398" s="285"/>
    </row>
    <row r="399" spans="2:9" x14ac:dyDescent="0.2">
      <c r="B399" s="526"/>
      <c r="C399" s="542"/>
      <c r="G399" s="285"/>
      <c r="H399" s="285"/>
      <c r="I399" s="285"/>
    </row>
    <row r="400" spans="2:9" x14ac:dyDescent="0.2">
      <c r="B400" s="526"/>
      <c r="C400" s="542"/>
      <c r="G400" s="285"/>
      <c r="H400" s="285"/>
      <c r="I400" s="285"/>
    </row>
    <row r="401" spans="2:9" x14ac:dyDescent="0.2">
      <c r="B401" s="526"/>
      <c r="C401" s="542"/>
      <c r="G401" s="285"/>
      <c r="H401" s="285"/>
      <c r="I401" s="285"/>
    </row>
    <row r="402" spans="2:9" x14ac:dyDescent="0.2">
      <c r="B402" s="526"/>
      <c r="C402" s="542"/>
      <c r="G402" s="285"/>
      <c r="H402" s="285"/>
      <c r="I402" s="285"/>
    </row>
    <row r="403" spans="2:9" x14ac:dyDescent="0.2">
      <c r="B403" s="526"/>
      <c r="C403" s="542"/>
      <c r="G403" s="285"/>
      <c r="H403" s="285"/>
      <c r="I403" s="285"/>
    </row>
    <row r="404" spans="2:9" x14ac:dyDescent="0.2">
      <c r="B404" s="526"/>
      <c r="C404" s="542"/>
      <c r="G404" s="285"/>
      <c r="H404" s="285"/>
      <c r="I404" s="285"/>
    </row>
    <row r="405" spans="2:9" x14ac:dyDescent="0.2">
      <c r="B405" s="526"/>
      <c r="C405" s="542"/>
      <c r="G405" s="285"/>
      <c r="H405" s="285"/>
      <c r="I405" s="285"/>
    </row>
    <row r="406" spans="2:9" x14ac:dyDescent="0.2">
      <c r="B406" s="526"/>
      <c r="C406" s="542"/>
      <c r="G406" s="285"/>
      <c r="H406" s="285"/>
      <c r="I406" s="285"/>
    </row>
    <row r="407" spans="2:9" x14ac:dyDescent="0.2">
      <c r="B407" s="526"/>
      <c r="C407" s="542"/>
      <c r="G407" s="285"/>
      <c r="H407" s="285"/>
      <c r="I407" s="285"/>
    </row>
    <row r="408" spans="2:9" x14ac:dyDescent="0.2">
      <c r="B408" s="526"/>
      <c r="C408" s="542"/>
      <c r="G408" s="285"/>
      <c r="H408" s="285"/>
      <c r="I408" s="285"/>
    </row>
    <row r="409" spans="2:9" x14ac:dyDescent="0.2">
      <c r="B409" s="526"/>
      <c r="C409" s="542"/>
      <c r="G409" s="285"/>
      <c r="H409" s="285"/>
      <c r="I409" s="285"/>
    </row>
    <row r="410" spans="2:9" x14ac:dyDescent="0.2">
      <c r="B410" s="526"/>
      <c r="C410" s="542"/>
      <c r="G410" s="285"/>
      <c r="H410" s="285"/>
      <c r="I410" s="285"/>
    </row>
    <row r="411" spans="2:9" x14ac:dyDescent="0.2">
      <c r="B411" s="526"/>
      <c r="C411" s="542"/>
      <c r="G411" s="285"/>
      <c r="H411" s="285"/>
      <c r="I411" s="285"/>
    </row>
    <row r="412" spans="2:9" x14ac:dyDescent="0.2">
      <c r="B412" s="526"/>
      <c r="C412" s="542"/>
      <c r="G412" s="285"/>
      <c r="H412" s="285"/>
      <c r="I412" s="285"/>
    </row>
    <row r="413" spans="2:9" x14ac:dyDescent="0.2">
      <c r="B413" s="526"/>
      <c r="C413" s="542"/>
      <c r="G413" s="285"/>
      <c r="H413" s="285"/>
      <c r="I413" s="285"/>
    </row>
    <row r="414" spans="2:9" x14ac:dyDescent="0.2">
      <c r="B414" s="526"/>
      <c r="C414" s="542"/>
      <c r="G414" s="285"/>
      <c r="H414" s="285"/>
      <c r="I414" s="285"/>
    </row>
    <row r="415" spans="2:9" x14ac:dyDescent="0.2">
      <c r="B415" s="526"/>
      <c r="C415" s="542"/>
      <c r="G415" s="285"/>
      <c r="H415" s="285"/>
      <c r="I415" s="285"/>
    </row>
    <row r="416" spans="2:9" x14ac:dyDescent="0.2">
      <c r="B416" s="526"/>
      <c r="C416" s="542"/>
      <c r="G416" s="285"/>
      <c r="H416" s="285"/>
      <c r="I416" s="285"/>
    </row>
    <row r="417" spans="2:9" x14ac:dyDescent="0.2">
      <c r="B417" s="526"/>
      <c r="C417" s="542"/>
      <c r="G417" s="285"/>
      <c r="H417" s="285"/>
      <c r="I417" s="285"/>
    </row>
    <row r="418" spans="2:9" x14ac:dyDescent="0.2">
      <c r="B418" s="526"/>
      <c r="C418" s="542"/>
      <c r="G418" s="285"/>
      <c r="H418" s="285"/>
      <c r="I418" s="285"/>
    </row>
    <row r="419" spans="2:9" x14ac:dyDescent="0.2">
      <c r="B419" s="526"/>
      <c r="C419" s="542"/>
      <c r="G419" s="285"/>
      <c r="H419" s="285"/>
      <c r="I419" s="285"/>
    </row>
    <row r="420" spans="2:9" x14ac:dyDescent="0.2">
      <c r="B420" s="526"/>
      <c r="C420" s="542"/>
      <c r="G420" s="285"/>
      <c r="H420" s="285"/>
      <c r="I420" s="285"/>
    </row>
    <row r="421" spans="2:9" x14ac:dyDescent="0.2">
      <c r="B421" s="526"/>
      <c r="C421" s="542"/>
      <c r="G421" s="285"/>
      <c r="H421" s="285"/>
      <c r="I421" s="285"/>
    </row>
    <row r="422" spans="2:9" x14ac:dyDescent="0.2">
      <c r="B422" s="526"/>
      <c r="C422" s="542"/>
      <c r="G422" s="285"/>
      <c r="H422" s="285"/>
      <c r="I422" s="285"/>
    </row>
    <row r="423" spans="2:9" x14ac:dyDescent="0.2">
      <c r="B423" s="526"/>
      <c r="C423" s="542"/>
      <c r="G423" s="285"/>
      <c r="H423" s="285"/>
      <c r="I423" s="285"/>
    </row>
    <row r="424" spans="2:9" x14ac:dyDescent="0.2">
      <c r="B424" s="526"/>
      <c r="C424" s="542"/>
      <c r="G424" s="285"/>
      <c r="H424" s="285"/>
      <c r="I424" s="285"/>
    </row>
    <row r="425" spans="2:9" x14ac:dyDescent="0.2">
      <c r="B425" s="526"/>
      <c r="C425" s="542"/>
      <c r="G425" s="285"/>
      <c r="H425" s="285"/>
      <c r="I425" s="285"/>
    </row>
    <row r="426" spans="2:9" x14ac:dyDescent="0.2">
      <c r="B426" s="526"/>
      <c r="C426" s="542"/>
      <c r="G426" s="285"/>
      <c r="H426" s="285"/>
      <c r="I426" s="285"/>
    </row>
    <row r="427" spans="2:9" x14ac:dyDescent="0.2">
      <c r="B427" s="526"/>
      <c r="C427" s="542"/>
      <c r="G427" s="285"/>
      <c r="H427" s="285"/>
      <c r="I427" s="285"/>
    </row>
    <row r="428" spans="2:9" x14ac:dyDescent="0.2">
      <c r="B428" s="526"/>
      <c r="C428" s="542"/>
      <c r="G428" s="285"/>
      <c r="H428" s="285"/>
      <c r="I428" s="285"/>
    </row>
    <row r="429" spans="2:9" x14ac:dyDescent="0.2">
      <c r="B429" s="526"/>
      <c r="C429" s="542"/>
      <c r="G429" s="285"/>
      <c r="H429" s="285"/>
      <c r="I429" s="285"/>
    </row>
    <row r="430" spans="2:9" x14ac:dyDescent="0.2">
      <c r="B430" s="526"/>
      <c r="C430" s="542"/>
      <c r="G430" s="285"/>
      <c r="H430" s="285"/>
      <c r="I430" s="285"/>
    </row>
    <row r="431" spans="2:9" x14ac:dyDescent="0.2">
      <c r="B431" s="526"/>
      <c r="C431" s="542"/>
      <c r="G431" s="285"/>
      <c r="H431" s="285"/>
      <c r="I431" s="285"/>
    </row>
    <row r="432" spans="2:9" x14ac:dyDescent="0.2">
      <c r="B432" s="526"/>
      <c r="C432" s="542"/>
      <c r="G432" s="285"/>
      <c r="H432" s="285"/>
      <c r="I432" s="285"/>
    </row>
    <row r="433" spans="2:9" x14ac:dyDescent="0.2">
      <c r="B433" s="526"/>
      <c r="C433" s="542"/>
      <c r="G433" s="285"/>
      <c r="H433" s="285"/>
      <c r="I433" s="285"/>
    </row>
    <row r="434" spans="2:9" x14ac:dyDescent="0.2">
      <c r="B434" s="526"/>
      <c r="C434" s="542"/>
      <c r="G434" s="285"/>
      <c r="H434" s="285"/>
      <c r="I434" s="285"/>
    </row>
    <row r="435" spans="2:9" x14ac:dyDescent="0.2">
      <c r="B435" s="526"/>
      <c r="C435" s="542"/>
      <c r="G435" s="285"/>
      <c r="H435" s="285"/>
      <c r="I435" s="285"/>
    </row>
    <row r="436" spans="2:9" x14ac:dyDescent="0.2">
      <c r="B436" s="526"/>
      <c r="C436" s="542"/>
      <c r="G436" s="285"/>
      <c r="H436" s="285"/>
      <c r="I436" s="285"/>
    </row>
    <row r="437" spans="2:9" x14ac:dyDescent="0.2">
      <c r="B437" s="526"/>
      <c r="C437" s="542"/>
      <c r="G437" s="285"/>
      <c r="H437" s="285"/>
      <c r="I437" s="285"/>
    </row>
    <row r="438" spans="2:9" x14ac:dyDescent="0.2">
      <c r="B438" s="526"/>
      <c r="C438" s="542"/>
      <c r="G438" s="285"/>
      <c r="H438" s="285"/>
      <c r="I438" s="285"/>
    </row>
    <row r="439" spans="2:9" x14ac:dyDescent="0.2">
      <c r="B439" s="526"/>
      <c r="C439" s="542"/>
      <c r="G439" s="285"/>
      <c r="H439" s="285"/>
      <c r="I439" s="285"/>
    </row>
    <row r="440" spans="2:9" x14ac:dyDescent="0.2">
      <c r="B440" s="526"/>
      <c r="C440" s="542"/>
      <c r="G440" s="285"/>
      <c r="H440" s="285"/>
      <c r="I440" s="285"/>
    </row>
    <row r="441" spans="2:9" x14ac:dyDescent="0.2">
      <c r="B441" s="526"/>
      <c r="C441" s="542"/>
      <c r="G441" s="285"/>
      <c r="H441" s="285"/>
      <c r="I441" s="285"/>
    </row>
    <row r="442" spans="2:9" x14ac:dyDescent="0.2">
      <c r="B442" s="526"/>
      <c r="C442" s="542"/>
      <c r="G442" s="285"/>
      <c r="H442" s="285"/>
      <c r="I442" s="285"/>
    </row>
    <row r="443" spans="2:9" x14ac:dyDescent="0.2">
      <c r="B443" s="526"/>
      <c r="C443" s="542"/>
      <c r="G443" s="285"/>
      <c r="H443" s="285"/>
      <c r="I443" s="285"/>
    </row>
    <row r="444" spans="2:9" x14ac:dyDescent="0.2">
      <c r="B444" s="526"/>
      <c r="C444" s="542"/>
      <c r="G444" s="285"/>
      <c r="H444" s="285"/>
      <c r="I444" s="285"/>
    </row>
    <row r="445" spans="2:9" x14ac:dyDescent="0.2">
      <c r="B445" s="526"/>
      <c r="C445" s="542"/>
      <c r="G445" s="285"/>
      <c r="H445" s="285"/>
      <c r="I445" s="285"/>
    </row>
    <row r="446" spans="2:9" x14ac:dyDescent="0.2">
      <c r="B446" s="526"/>
      <c r="C446" s="542"/>
      <c r="G446" s="285"/>
      <c r="H446" s="285"/>
      <c r="I446" s="285"/>
    </row>
    <row r="447" spans="2:9" x14ac:dyDescent="0.2">
      <c r="B447" s="526"/>
      <c r="C447" s="542"/>
      <c r="G447" s="285"/>
      <c r="H447" s="285"/>
      <c r="I447" s="285"/>
    </row>
    <row r="448" spans="2:9" x14ac:dyDescent="0.2">
      <c r="B448" s="526"/>
      <c r="C448" s="542"/>
      <c r="G448" s="285"/>
      <c r="H448" s="285"/>
      <c r="I448" s="285"/>
    </row>
    <row r="449" spans="2:9" x14ac:dyDescent="0.2">
      <c r="B449" s="526"/>
      <c r="C449" s="542"/>
      <c r="G449" s="285"/>
      <c r="H449" s="285"/>
      <c r="I449" s="285"/>
    </row>
    <row r="450" spans="2:9" x14ac:dyDescent="0.2">
      <c r="B450" s="526"/>
      <c r="C450" s="542"/>
      <c r="G450" s="285"/>
      <c r="H450" s="285"/>
      <c r="I450" s="285"/>
    </row>
    <row r="451" spans="2:9" x14ac:dyDescent="0.2">
      <c r="B451" s="526"/>
      <c r="C451" s="542"/>
      <c r="G451" s="285"/>
      <c r="H451" s="285"/>
      <c r="I451" s="285"/>
    </row>
    <row r="452" spans="2:9" x14ac:dyDescent="0.2">
      <c r="B452" s="526"/>
      <c r="C452" s="542"/>
      <c r="G452" s="285"/>
      <c r="H452" s="285"/>
      <c r="I452" s="285"/>
    </row>
    <row r="453" spans="2:9" x14ac:dyDescent="0.2">
      <c r="B453" s="526"/>
      <c r="C453" s="542"/>
      <c r="G453" s="285"/>
      <c r="H453" s="285"/>
      <c r="I453" s="285"/>
    </row>
    <row r="454" spans="2:9" x14ac:dyDescent="0.2">
      <c r="B454" s="526"/>
      <c r="C454" s="542"/>
      <c r="G454" s="285"/>
      <c r="H454" s="285"/>
      <c r="I454" s="285"/>
    </row>
    <row r="455" spans="2:9" x14ac:dyDescent="0.2">
      <c r="B455" s="526"/>
      <c r="C455" s="542"/>
      <c r="G455" s="285"/>
      <c r="H455" s="285"/>
      <c r="I455" s="285"/>
    </row>
    <row r="456" spans="2:9" x14ac:dyDescent="0.2">
      <c r="B456" s="526"/>
      <c r="C456" s="542"/>
      <c r="G456" s="285"/>
      <c r="H456" s="285"/>
      <c r="I456" s="285"/>
    </row>
    <row r="457" spans="2:9" x14ac:dyDescent="0.2">
      <c r="B457" s="526"/>
      <c r="C457" s="542"/>
      <c r="G457" s="285"/>
      <c r="H457" s="285"/>
      <c r="I457" s="285"/>
    </row>
    <row r="458" spans="2:9" x14ac:dyDescent="0.2">
      <c r="B458" s="526"/>
      <c r="C458" s="542"/>
      <c r="G458" s="285"/>
      <c r="H458" s="285"/>
      <c r="I458" s="285"/>
    </row>
    <row r="459" spans="2:9" x14ac:dyDescent="0.2">
      <c r="B459" s="526"/>
      <c r="C459" s="542"/>
      <c r="G459" s="285"/>
      <c r="H459" s="285"/>
      <c r="I459" s="285"/>
    </row>
    <row r="460" spans="2:9" x14ac:dyDescent="0.2">
      <c r="B460" s="526"/>
      <c r="C460" s="542"/>
      <c r="G460" s="285"/>
      <c r="H460" s="285"/>
      <c r="I460" s="285"/>
    </row>
    <row r="461" spans="2:9" x14ac:dyDescent="0.2">
      <c r="B461" s="526"/>
      <c r="C461" s="542"/>
      <c r="G461" s="285"/>
      <c r="H461" s="285"/>
      <c r="I461" s="285"/>
    </row>
    <row r="462" spans="2:9" x14ac:dyDescent="0.2">
      <c r="B462" s="526"/>
      <c r="C462" s="542"/>
      <c r="G462" s="285"/>
      <c r="H462" s="285"/>
      <c r="I462" s="285"/>
    </row>
    <row r="463" spans="2:9" x14ac:dyDescent="0.2">
      <c r="B463" s="526"/>
      <c r="C463" s="542"/>
      <c r="G463" s="285"/>
      <c r="H463" s="285"/>
      <c r="I463" s="285"/>
    </row>
    <row r="464" spans="2:9" x14ac:dyDescent="0.2">
      <c r="B464" s="526"/>
      <c r="C464" s="542"/>
      <c r="G464" s="285"/>
      <c r="H464" s="285"/>
      <c r="I464" s="285"/>
    </row>
    <row r="465" spans="2:9" x14ac:dyDescent="0.2">
      <c r="B465" s="526"/>
      <c r="C465" s="542"/>
      <c r="G465" s="285"/>
      <c r="H465" s="285"/>
      <c r="I465" s="285"/>
    </row>
    <row r="466" spans="2:9" x14ac:dyDescent="0.2">
      <c r="B466" s="526"/>
      <c r="C466" s="542"/>
      <c r="G466" s="285"/>
      <c r="H466" s="285"/>
      <c r="I466" s="285"/>
    </row>
    <row r="467" spans="2:9" x14ac:dyDescent="0.2">
      <c r="B467" s="526"/>
      <c r="C467" s="542"/>
      <c r="G467" s="285"/>
      <c r="H467" s="285"/>
      <c r="I467" s="285"/>
    </row>
    <row r="468" spans="2:9" x14ac:dyDescent="0.2">
      <c r="B468" s="526"/>
      <c r="C468" s="542"/>
      <c r="G468" s="285"/>
      <c r="H468" s="285"/>
      <c r="I468" s="285"/>
    </row>
    <row r="469" spans="2:9" x14ac:dyDescent="0.2">
      <c r="B469" s="526"/>
      <c r="C469" s="542"/>
      <c r="G469" s="285"/>
      <c r="H469" s="285"/>
      <c r="I469" s="285"/>
    </row>
    <row r="470" spans="2:9" x14ac:dyDescent="0.2">
      <c r="B470" s="526"/>
      <c r="C470" s="542"/>
      <c r="G470" s="285"/>
      <c r="H470" s="285"/>
      <c r="I470" s="285"/>
    </row>
    <row r="471" spans="2:9" x14ac:dyDescent="0.2">
      <c r="B471" s="526"/>
      <c r="C471" s="542"/>
      <c r="G471" s="285"/>
      <c r="H471" s="285"/>
      <c r="I471" s="285"/>
    </row>
    <row r="472" spans="2:9" x14ac:dyDescent="0.2">
      <c r="B472" s="526"/>
      <c r="C472" s="542"/>
      <c r="G472" s="285"/>
      <c r="H472" s="285"/>
      <c r="I472" s="285"/>
    </row>
    <row r="473" spans="2:9" x14ac:dyDescent="0.2">
      <c r="B473" s="526"/>
      <c r="C473" s="542"/>
      <c r="G473" s="285"/>
      <c r="H473" s="285"/>
      <c r="I473" s="285"/>
    </row>
    <row r="474" spans="2:9" x14ac:dyDescent="0.2">
      <c r="B474" s="526"/>
      <c r="C474" s="542"/>
      <c r="G474" s="285"/>
      <c r="H474" s="285"/>
      <c r="I474" s="285"/>
    </row>
    <row r="475" spans="2:9" x14ac:dyDescent="0.2">
      <c r="B475" s="526"/>
      <c r="C475" s="542"/>
      <c r="G475" s="285"/>
      <c r="H475" s="285"/>
      <c r="I475" s="285"/>
    </row>
    <row r="476" spans="2:9" x14ac:dyDescent="0.2">
      <c r="B476" s="526"/>
      <c r="C476" s="542"/>
      <c r="G476" s="285"/>
      <c r="H476" s="285"/>
      <c r="I476" s="285"/>
    </row>
    <row r="477" spans="2:9" x14ac:dyDescent="0.2">
      <c r="B477" s="526"/>
      <c r="C477" s="542"/>
      <c r="G477" s="285"/>
      <c r="H477" s="285"/>
      <c r="I477" s="285"/>
    </row>
    <row r="478" spans="2:9" x14ac:dyDescent="0.2">
      <c r="B478" s="526"/>
      <c r="C478" s="542"/>
      <c r="G478" s="285"/>
      <c r="H478" s="285"/>
      <c r="I478" s="285"/>
    </row>
    <row r="479" spans="2:9" x14ac:dyDescent="0.2">
      <c r="B479" s="526"/>
      <c r="C479" s="542"/>
      <c r="G479" s="285"/>
      <c r="H479" s="285"/>
      <c r="I479" s="285"/>
    </row>
    <row r="480" spans="2:9" x14ac:dyDescent="0.2">
      <c r="B480" s="526"/>
      <c r="C480" s="542"/>
      <c r="G480" s="285"/>
      <c r="H480" s="285"/>
      <c r="I480" s="285"/>
    </row>
    <row r="481" spans="2:9" x14ac:dyDescent="0.2">
      <c r="B481" s="526"/>
      <c r="C481" s="542"/>
      <c r="G481" s="285"/>
      <c r="H481" s="285"/>
      <c r="I481" s="285"/>
    </row>
    <row r="482" spans="2:9" x14ac:dyDescent="0.2">
      <c r="B482" s="526"/>
      <c r="C482" s="542"/>
      <c r="G482" s="285"/>
      <c r="H482" s="285"/>
      <c r="I482" s="285"/>
    </row>
    <row r="483" spans="2:9" x14ac:dyDescent="0.2">
      <c r="B483" s="526"/>
      <c r="C483" s="542"/>
      <c r="G483" s="285"/>
      <c r="H483" s="285"/>
      <c r="I483" s="285"/>
    </row>
    <row r="484" spans="2:9" x14ac:dyDescent="0.2">
      <c r="B484" s="526"/>
      <c r="C484" s="542"/>
      <c r="G484" s="285"/>
      <c r="H484" s="285"/>
      <c r="I484" s="285"/>
    </row>
    <row r="485" spans="2:9" x14ac:dyDescent="0.2">
      <c r="B485" s="526"/>
      <c r="C485" s="542"/>
      <c r="G485" s="285"/>
      <c r="H485" s="285"/>
      <c r="I485" s="285"/>
    </row>
    <row r="486" spans="2:9" x14ac:dyDescent="0.2">
      <c r="B486" s="526"/>
      <c r="C486" s="542"/>
      <c r="G486" s="285"/>
      <c r="H486" s="285"/>
      <c r="I486" s="285"/>
    </row>
    <row r="487" spans="2:9" x14ac:dyDescent="0.2">
      <c r="B487" s="526"/>
      <c r="C487" s="542"/>
      <c r="G487" s="285"/>
      <c r="H487" s="285"/>
      <c r="I487" s="285"/>
    </row>
    <row r="488" spans="2:9" x14ac:dyDescent="0.2">
      <c r="B488" s="526"/>
      <c r="C488" s="542"/>
      <c r="G488" s="285"/>
      <c r="H488" s="285"/>
      <c r="I488" s="285"/>
    </row>
    <row r="489" spans="2:9" x14ac:dyDescent="0.2">
      <c r="B489" s="526"/>
      <c r="C489" s="542"/>
      <c r="G489" s="285"/>
      <c r="H489" s="285"/>
      <c r="I489" s="285"/>
    </row>
    <row r="490" spans="2:9" x14ac:dyDescent="0.2">
      <c r="B490" s="526"/>
      <c r="C490" s="542"/>
      <c r="G490" s="285"/>
      <c r="H490" s="285"/>
      <c r="I490" s="285"/>
    </row>
    <row r="491" spans="2:9" x14ac:dyDescent="0.2">
      <c r="B491" s="526"/>
      <c r="C491" s="542"/>
      <c r="G491" s="285"/>
      <c r="H491" s="285"/>
      <c r="I491" s="285"/>
    </row>
    <row r="492" spans="2:9" x14ac:dyDescent="0.2">
      <c r="B492" s="526"/>
      <c r="C492" s="542"/>
      <c r="G492" s="285"/>
      <c r="H492" s="285"/>
      <c r="I492" s="285"/>
    </row>
    <row r="493" spans="2:9" x14ac:dyDescent="0.2">
      <c r="B493" s="526"/>
      <c r="C493" s="542"/>
      <c r="G493" s="285"/>
      <c r="H493" s="285"/>
      <c r="I493" s="285"/>
    </row>
    <row r="494" spans="2:9" x14ac:dyDescent="0.2">
      <c r="B494" s="526"/>
      <c r="C494" s="542"/>
      <c r="G494" s="285"/>
      <c r="H494" s="285"/>
      <c r="I494" s="285"/>
    </row>
    <row r="495" spans="2:9" x14ac:dyDescent="0.2">
      <c r="B495" s="526"/>
      <c r="C495" s="542"/>
      <c r="G495" s="285"/>
      <c r="H495" s="285"/>
      <c r="I495" s="285"/>
    </row>
    <row r="496" spans="2:9" x14ac:dyDescent="0.2">
      <c r="B496" s="526"/>
      <c r="C496" s="542"/>
      <c r="G496" s="285"/>
      <c r="H496" s="285"/>
      <c r="I496" s="285"/>
    </row>
    <row r="497" spans="2:9" x14ac:dyDescent="0.2">
      <c r="B497" s="526"/>
      <c r="C497" s="542"/>
      <c r="G497" s="285"/>
      <c r="H497" s="285"/>
      <c r="I497" s="285"/>
    </row>
    <row r="498" spans="2:9" x14ac:dyDescent="0.2">
      <c r="B498" s="526"/>
      <c r="C498" s="542"/>
      <c r="G498" s="285"/>
      <c r="H498" s="285"/>
      <c r="I498" s="285"/>
    </row>
    <row r="499" spans="2:9" x14ac:dyDescent="0.2">
      <c r="B499" s="526"/>
      <c r="C499" s="542"/>
      <c r="G499" s="285"/>
      <c r="H499" s="285"/>
      <c r="I499" s="285"/>
    </row>
    <row r="500" spans="2:9" x14ac:dyDescent="0.2">
      <c r="B500" s="526"/>
      <c r="C500" s="542"/>
      <c r="G500" s="285"/>
      <c r="H500" s="285"/>
      <c r="I500" s="285"/>
    </row>
    <row r="501" spans="2:9" x14ac:dyDescent="0.2">
      <c r="B501" s="526"/>
      <c r="C501" s="542"/>
      <c r="G501" s="285"/>
      <c r="H501" s="285"/>
      <c r="I501" s="285"/>
    </row>
    <row r="502" spans="2:9" x14ac:dyDescent="0.2">
      <c r="B502" s="526"/>
      <c r="C502" s="542"/>
      <c r="G502" s="285"/>
      <c r="H502" s="285"/>
      <c r="I502" s="285"/>
    </row>
    <row r="503" spans="2:9" x14ac:dyDescent="0.2">
      <c r="B503" s="526"/>
      <c r="C503" s="542"/>
      <c r="G503" s="285"/>
      <c r="H503" s="285"/>
      <c r="I503" s="285"/>
    </row>
    <row r="504" spans="2:9" x14ac:dyDescent="0.2">
      <c r="B504" s="526"/>
      <c r="C504" s="542"/>
      <c r="G504" s="285"/>
      <c r="H504" s="285"/>
      <c r="I504" s="285"/>
    </row>
    <row r="505" spans="2:9" x14ac:dyDescent="0.2">
      <c r="B505" s="526"/>
      <c r="C505" s="542"/>
      <c r="G505" s="285"/>
      <c r="H505" s="285"/>
      <c r="I505" s="285"/>
    </row>
    <row r="506" spans="2:9" x14ac:dyDescent="0.2">
      <c r="B506" s="526"/>
      <c r="C506" s="542"/>
      <c r="G506" s="285"/>
      <c r="H506" s="285"/>
      <c r="I506" s="285"/>
    </row>
    <row r="507" spans="2:9" x14ac:dyDescent="0.2">
      <c r="B507" s="526"/>
      <c r="C507" s="542"/>
      <c r="G507" s="285"/>
      <c r="H507" s="285"/>
      <c r="I507" s="285"/>
    </row>
    <row r="508" spans="2:9" x14ac:dyDescent="0.2">
      <c r="B508" s="526"/>
      <c r="C508" s="542"/>
      <c r="G508" s="285"/>
      <c r="H508" s="285"/>
      <c r="I508" s="285"/>
    </row>
    <row r="509" spans="2:9" x14ac:dyDescent="0.2">
      <c r="B509" s="526"/>
      <c r="C509" s="542"/>
      <c r="G509" s="285"/>
      <c r="H509" s="285"/>
      <c r="I509" s="285"/>
    </row>
    <row r="510" spans="2:9" x14ac:dyDescent="0.2">
      <c r="B510" s="526"/>
      <c r="C510" s="542"/>
      <c r="G510" s="285"/>
      <c r="H510" s="285"/>
      <c r="I510" s="285"/>
    </row>
    <row r="511" spans="2:9" x14ac:dyDescent="0.2">
      <c r="B511" s="526"/>
      <c r="C511" s="542"/>
      <c r="G511" s="285"/>
      <c r="H511" s="285"/>
      <c r="I511" s="285"/>
    </row>
    <row r="512" spans="2:9" x14ac:dyDescent="0.2">
      <c r="B512" s="526"/>
      <c r="C512" s="542"/>
      <c r="G512" s="285"/>
      <c r="H512" s="285"/>
      <c r="I512" s="285"/>
    </row>
    <row r="513" spans="2:9" x14ac:dyDescent="0.2">
      <c r="B513" s="526"/>
      <c r="C513" s="542"/>
      <c r="G513" s="285"/>
      <c r="H513" s="285"/>
      <c r="I513" s="285"/>
    </row>
    <row r="514" spans="2:9" x14ac:dyDescent="0.2">
      <c r="B514" s="526"/>
      <c r="C514" s="542"/>
      <c r="G514" s="285"/>
      <c r="H514" s="285"/>
      <c r="I514" s="285"/>
    </row>
    <row r="515" spans="2:9" x14ac:dyDescent="0.2">
      <c r="B515" s="526"/>
      <c r="C515" s="542"/>
      <c r="G515" s="285"/>
      <c r="H515" s="285"/>
      <c r="I515" s="285"/>
    </row>
    <row r="516" spans="2:9" x14ac:dyDescent="0.2">
      <c r="B516" s="526"/>
      <c r="C516" s="542"/>
      <c r="G516" s="285"/>
      <c r="H516" s="285"/>
      <c r="I516" s="285"/>
    </row>
    <row r="517" spans="2:9" x14ac:dyDescent="0.2">
      <c r="B517" s="526"/>
      <c r="C517" s="542"/>
      <c r="G517" s="285"/>
      <c r="H517" s="285"/>
      <c r="I517" s="285"/>
    </row>
    <row r="518" spans="2:9" x14ac:dyDescent="0.2">
      <c r="B518" s="526"/>
      <c r="C518" s="542"/>
      <c r="G518" s="285"/>
      <c r="H518" s="285"/>
      <c r="I518" s="285"/>
    </row>
    <row r="519" spans="2:9" x14ac:dyDescent="0.2">
      <c r="B519" s="526"/>
      <c r="C519" s="542"/>
      <c r="G519" s="285"/>
      <c r="H519" s="285"/>
      <c r="I519" s="285"/>
    </row>
    <row r="520" spans="2:9" x14ac:dyDescent="0.2">
      <c r="B520" s="526"/>
      <c r="C520" s="542"/>
      <c r="G520" s="285"/>
      <c r="H520" s="285"/>
      <c r="I520" s="285"/>
    </row>
    <row r="521" spans="2:9" x14ac:dyDescent="0.2">
      <c r="B521" s="526"/>
      <c r="C521" s="542"/>
      <c r="G521" s="285"/>
      <c r="H521" s="285"/>
      <c r="I521" s="285"/>
    </row>
    <row r="522" spans="2:9" x14ac:dyDescent="0.2">
      <c r="B522" s="526"/>
      <c r="C522" s="542"/>
      <c r="G522" s="285"/>
      <c r="H522" s="285"/>
      <c r="I522" s="285"/>
    </row>
    <row r="523" spans="2:9" x14ac:dyDescent="0.2">
      <c r="B523" s="526"/>
      <c r="C523" s="542"/>
      <c r="G523" s="285"/>
      <c r="H523" s="285"/>
      <c r="I523" s="285"/>
    </row>
    <row r="524" spans="2:9" x14ac:dyDescent="0.2">
      <c r="B524" s="526"/>
      <c r="C524" s="542"/>
      <c r="G524" s="285"/>
      <c r="H524" s="285"/>
      <c r="I524" s="285"/>
    </row>
    <row r="525" spans="2:9" x14ac:dyDescent="0.2">
      <c r="B525" s="526"/>
      <c r="C525" s="542"/>
      <c r="G525" s="285"/>
      <c r="H525" s="285"/>
      <c r="I525" s="285"/>
    </row>
    <row r="526" spans="2:9" x14ac:dyDescent="0.2">
      <c r="B526" s="526"/>
      <c r="C526" s="542"/>
      <c r="G526" s="285"/>
      <c r="H526" s="285"/>
      <c r="I526" s="285"/>
    </row>
    <row r="527" spans="2:9" x14ac:dyDescent="0.2">
      <c r="B527" s="526"/>
      <c r="C527" s="542"/>
      <c r="G527" s="285"/>
      <c r="H527" s="285"/>
      <c r="I527" s="285"/>
    </row>
    <row r="528" spans="2:9" x14ac:dyDescent="0.2">
      <c r="B528" s="526"/>
      <c r="C528" s="542"/>
      <c r="G528" s="285"/>
      <c r="H528" s="285"/>
      <c r="I528" s="285"/>
    </row>
    <row r="529" spans="2:9" x14ac:dyDescent="0.2">
      <c r="B529" s="526"/>
      <c r="C529" s="542"/>
      <c r="G529" s="285"/>
      <c r="H529" s="285"/>
      <c r="I529" s="285"/>
    </row>
    <row r="530" spans="2:9" x14ac:dyDescent="0.2">
      <c r="B530" s="526"/>
      <c r="C530" s="542"/>
      <c r="G530" s="285"/>
      <c r="H530" s="285"/>
      <c r="I530" s="285"/>
    </row>
    <row r="531" spans="2:9" x14ac:dyDescent="0.2">
      <c r="B531" s="526"/>
      <c r="C531" s="542"/>
      <c r="G531" s="285"/>
      <c r="H531" s="285"/>
      <c r="I531" s="285"/>
    </row>
    <row r="532" spans="2:9" x14ac:dyDescent="0.2">
      <c r="B532" s="526"/>
      <c r="C532" s="542"/>
      <c r="G532" s="285"/>
      <c r="H532" s="285"/>
      <c r="I532" s="285"/>
    </row>
    <row r="533" spans="2:9" x14ac:dyDescent="0.2">
      <c r="B533" s="526"/>
      <c r="C533" s="542"/>
      <c r="G533" s="285"/>
      <c r="H533" s="285"/>
      <c r="I533" s="285"/>
    </row>
    <row r="534" spans="2:9" x14ac:dyDescent="0.2">
      <c r="B534" s="526"/>
      <c r="C534" s="542"/>
      <c r="G534" s="285"/>
      <c r="H534" s="285"/>
      <c r="I534" s="285"/>
    </row>
    <row r="535" spans="2:9" x14ac:dyDescent="0.2">
      <c r="B535" s="526"/>
      <c r="C535" s="542"/>
      <c r="G535" s="285"/>
      <c r="H535" s="285"/>
      <c r="I535" s="285"/>
    </row>
    <row r="536" spans="2:9" x14ac:dyDescent="0.2">
      <c r="B536" s="526"/>
      <c r="C536" s="542"/>
      <c r="G536" s="285"/>
      <c r="H536" s="285"/>
      <c r="I536" s="285"/>
    </row>
    <row r="537" spans="2:9" x14ac:dyDescent="0.2">
      <c r="B537" s="526"/>
      <c r="C537" s="542"/>
      <c r="G537" s="285"/>
      <c r="H537" s="285"/>
      <c r="I537" s="285"/>
    </row>
    <row r="538" spans="2:9" x14ac:dyDescent="0.2">
      <c r="B538" s="526"/>
      <c r="C538" s="542"/>
      <c r="G538" s="285"/>
      <c r="H538" s="285"/>
      <c r="I538" s="285"/>
    </row>
    <row r="539" spans="2:9" x14ac:dyDescent="0.2">
      <c r="B539" s="526"/>
      <c r="C539" s="542"/>
      <c r="G539" s="285"/>
      <c r="H539" s="285"/>
      <c r="I539" s="285"/>
    </row>
    <row r="540" spans="2:9" x14ac:dyDescent="0.2">
      <c r="B540" s="526"/>
      <c r="C540" s="542"/>
      <c r="G540" s="285"/>
      <c r="H540" s="285"/>
      <c r="I540" s="285"/>
    </row>
    <row r="541" spans="2:9" x14ac:dyDescent="0.2">
      <c r="B541" s="526"/>
      <c r="C541" s="542"/>
      <c r="G541" s="285"/>
      <c r="H541" s="285"/>
      <c r="I541" s="285"/>
    </row>
    <row r="542" spans="2:9" x14ac:dyDescent="0.2">
      <c r="B542" s="526"/>
      <c r="C542" s="542"/>
      <c r="G542" s="285"/>
      <c r="H542" s="285"/>
      <c r="I542" s="285"/>
    </row>
    <row r="543" spans="2:9" x14ac:dyDescent="0.2">
      <c r="B543" s="526"/>
      <c r="C543" s="542"/>
      <c r="G543" s="285"/>
      <c r="H543" s="285"/>
      <c r="I543" s="285"/>
    </row>
    <row r="544" spans="2:9" x14ac:dyDescent="0.2">
      <c r="B544" s="526"/>
      <c r="C544" s="542"/>
      <c r="G544" s="285"/>
      <c r="H544" s="285"/>
      <c r="I544" s="285"/>
    </row>
    <row r="545" spans="2:9" x14ac:dyDescent="0.2">
      <c r="B545" s="526"/>
      <c r="C545" s="542"/>
      <c r="G545" s="285"/>
      <c r="H545" s="285"/>
      <c r="I545" s="285"/>
    </row>
    <row r="546" spans="2:9" x14ac:dyDescent="0.2">
      <c r="B546" s="526"/>
      <c r="C546" s="542"/>
      <c r="G546" s="285"/>
      <c r="H546" s="285"/>
      <c r="I546" s="285"/>
    </row>
    <row r="547" spans="2:9" x14ac:dyDescent="0.2">
      <c r="B547" s="526"/>
      <c r="C547" s="542"/>
      <c r="G547" s="285"/>
      <c r="H547" s="285"/>
      <c r="I547" s="285"/>
    </row>
    <row r="548" spans="2:9" x14ac:dyDescent="0.2">
      <c r="B548" s="526"/>
      <c r="C548" s="542"/>
      <c r="G548" s="285"/>
      <c r="H548" s="285"/>
      <c r="I548" s="285"/>
    </row>
    <row r="549" spans="2:9" x14ac:dyDescent="0.2">
      <c r="B549" s="526"/>
      <c r="C549" s="542"/>
      <c r="G549" s="285"/>
      <c r="H549" s="285"/>
      <c r="I549" s="285"/>
    </row>
    <row r="550" spans="2:9" x14ac:dyDescent="0.2">
      <c r="B550" s="526"/>
      <c r="C550" s="542"/>
      <c r="G550" s="285"/>
      <c r="H550" s="285"/>
      <c r="I550" s="285"/>
    </row>
    <row r="551" spans="2:9" x14ac:dyDescent="0.2">
      <c r="B551" s="526"/>
      <c r="C551" s="542"/>
      <c r="G551" s="285"/>
      <c r="H551" s="285"/>
      <c r="I551" s="285"/>
    </row>
    <row r="552" spans="2:9" x14ac:dyDescent="0.2">
      <c r="B552" s="526"/>
      <c r="C552" s="542"/>
      <c r="G552" s="285"/>
      <c r="H552" s="285"/>
      <c r="I552" s="285"/>
    </row>
    <row r="553" spans="2:9" x14ac:dyDescent="0.2">
      <c r="B553" s="526"/>
      <c r="C553" s="542"/>
      <c r="G553" s="285"/>
      <c r="H553" s="285"/>
      <c r="I553" s="285"/>
    </row>
    <row r="554" spans="2:9" x14ac:dyDescent="0.2">
      <c r="B554" s="526"/>
      <c r="C554" s="542"/>
      <c r="G554" s="285"/>
      <c r="H554" s="285"/>
      <c r="I554" s="285"/>
    </row>
    <row r="555" spans="2:9" ht="15.75" customHeight="1" thickBot="1" x14ac:dyDescent="0.25">
      <c r="B555" s="526"/>
      <c r="C555" s="542"/>
      <c r="E555" s="292">
        <f>SUM(E9:E207)</f>
        <v>6128311.4400000004</v>
      </c>
      <c r="F555" s="291">
        <f>SUM(F8:F554)</f>
        <v>294741.52850000001</v>
      </c>
      <c r="G555" s="286"/>
      <c r="H555" s="285"/>
      <c r="I555" s="285"/>
    </row>
    <row r="556" spans="2:9" ht="15.75" customHeight="1" thickTop="1" x14ac:dyDescent="0.25">
      <c r="B556" s="526"/>
      <c r="C556" s="542"/>
      <c r="E556" s="280">
        <f>F555-E555</f>
        <v>-5833569.9115000004</v>
      </c>
      <c r="F556" s="287"/>
      <c r="G556" s="286"/>
      <c r="H556" s="285"/>
      <c r="I556" s="285"/>
    </row>
    <row r="557" spans="2:9" ht="15.75" customHeight="1" x14ac:dyDescent="0.25">
      <c r="B557" s="526"/>
      <c r="C557" s="542"/>
      <c r="F557" s="287"/>
      <c r="G557" s="286"/>
      <c r="H557" s="280"/>
      <c r="I557" s="285"/>
    </row>
    <row r="558" spans="2:9" ht="15.75" customHeight="1" x14ac:dyDescent="0.25">
      <c r="B558" s="526"/>
      <c r="C558" s="542"/>
      <c r="F558" s="287"/>
      <c r="G558" s="286"/>
      <c r="H558" s="285"/>
      <c r="I558" s="285"/>
    </row>
    <row r="559" spans="2:9" ht="15.75" customHeight="1" x14ac:dyDescent="0.25">
      <c r="B559" s="545"/>
      <c r="C559" s="545"/>
      <c r="D559" s="543"/>
      <c r="F559" s="287"/>
      <c r="G559" s="286"/>
      <c r="H559" s="285"/>
      <c r="I559" s="285"/>
    </row>
    <row r="560" spans="2:9" ht="15.75" customHeight="1" x14ac:dyDescent="0.25">
      <c r="B560" s="545"/>
      <c r="C560" s="545"/>
      <c r="D560" s="543"/>
      <c r="F560" s="287"/>
      <c r="G560" s="286"/>
      <c r="H560" s="285"/>
      <c r="I560" s="285"/>
    </row>
    <row r="561" spans="2:9" ht="15.75" customHeight="1" x14ac:dyDescent="0.25">
      <c r="B561" s="545"/>
      <c r="C561" s="545"/>
      <c r="D561" s="541"/>
      <c r="F561" s="287"/>
      <c r="G561" s="286"/>
      <c r="H561" s="285"/>
      <c r="I561" s="285"/>
    </row>
    <row r="562" spans="2:9" ht="15.75" customHeight="1" x14ac:dyDescent="0.25">
      <c r="B562" s="545"/>
      <c r="C562" s="545"/>
      <c r="D562" s="543"/>
      <c r="F562" s="287"/>
      <c r="G562" s="286"/>
      <c r="H562" s="285"/>
      <c r="I562" s="285"/>
    </row>
    <row r="563" spans="2:9" ht="15.75" customHeight="1" x14ac:dyDescent="0.2">
      <c r="B563" s="545"/>
      <c r="C563" s="545"/>
      <c r="D563" s="543"/>
      <c r="G563" s="285"/>
      <c r="H563" s="285"/>
      <c r="I563" s="285"/>
    </row>
    <row r="564" spans="2:9" ht="15.75" customHeight="1" x14ac:dyDescent="0.2">
      <c r="B564" s="545"/>
      <c r="C564" s="545"/>
      <c r="D564" s="543"/>
      <c r="G564" s="285"/>
    </row>
    <row r="565" spans="2:9" ht="15.75" customHeight="1" x14ac:dyDescent="0.2">
      <c r="B565" s="545"/>
      <c r="C565" s="545"/>
      <c r="D565" s="543"/>
      <c r="G565" s="285"/>
    </row>
    <row r="566" spans="2:9" ht="15.75" customHeight="1" x14ac:dyDescent="0.2">
      <c r="B566" s="545"/>
      <c r="C566" s="545"/>
    </row>
    <row r="567" spans="2:9" ht="15.75" customHeight="1" x14ac:dyDescent="0.2">
      <c r="B567" s="545"/>
      <c r="C567" s="545"/>
      <c r="D567" s="543"/>
      <c r="G567" s="539"/>
    </row>
    <row r="568" spans="2:9" ht="15.75" customHeight="1" x14ac:dyDescent="0.2">
      <c r="B568" s="545"/>
      <c r="C568" s="545"/>
      <c r="D568" s="543"/>
    </row>
    <row r="569" spans="2:9" ht="15.75" customHeight="1" x14ac:dyDescent="0.2">
      <c r="B569" s="545"/>
      <c r="C569" s="545"/>
      <c r="D569" s="543"/>
    </row>
    <row r="570" spans="2:9" ht="15.75" customHeight="1" x14ac:dyDescent="0.2">
      <c r="B570" s="545"/>
      <c r="C570" s="545"/>
      <c r="D570" s="543"/>
    </row>
    <row r="571" spans="2:9" ht="15.75" customHeight="1" x14ac:dyDescent="0.2">
      <c r="B571" s="545"/>
      <c r="C571" s="545"/>
      <c r="D571" s="543"/>
    </row>
    <row r="572" spans="2:9" ht="15.75" customHeight="1" x14ac:dyDescent="0.2">
      <c r="B572" s="545"/>
      <c r="C572" s="545"/>
    </row>
    <row r="573" spans="2:9" ht="15.75" customHeight="1" x14ac:dyDescent="0.2">
      <c r="D573" s="543"/>
    </row>
    <row r="574" spans="2:9" ht="15.75" customHeight="1" x14ac:dyDescent="0.2">
      <c r="B574" s="545"/>
      <c r="C574" s="545"/>
      <c r="D574" s="543"/>
    </row>
    <row r="575" spans="2:9" ht="15.75" customHeight="1" x14ac:dyDescent="0.2">
      <c r="B575" s="545"/>
      <c r="C575" s="545"/>
      <c r="F575" s="282"/>
      <c r="G575" s="545"/>
    </row>
    <row r="576" spans="2:9" ht="15.75" customHeight="1" x14ac:dyDescent="0.2">
      <c r="F576" s="282"/>
      <c r="G576" s="545"/>
    </row>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56" ht="15.75" customHeight="1" x14ac:dyDescent="0.2"/>
    <row r="666" spans="1:208" s="547" customFormat="1" x14ac:dyDescent="0.2">
      <c r="A666" s="545"/>
      <c r="D666" s="529"/>
      <c r="E666" s="280"/>
      <c r="F666" s="280"/>
      <c r="H666" s="545"/>
      <c r="I666" s="545"/>
      <c r="J666" s="545"/>
      <c r="K666" s="545"/>
      <c r="L666" s="545"/>
      <c r="M666" s="545"/>
      <c r="N666" s="545"/>
      <c r="O666" s="545"/>
      <c r="P666" s="545"/>
      <c r="Q666" s="545"/>
      <c r="R666" s="545"/>
      <c r="S666" s="545"/>
      <c r="T666" s="545"/>
      <c r="U666" s="545"/>
      <c r="V666" s="545"/>
      <c r="W666" s="545"/>
      <c r="X666" s="545"/>
      <c r="Y666" s="545"/>
      <c r="Z666" s="545"/>
      <c r="AA666" s="545"/>
      <c r="AB666" s="545"/>
      <c r="AC666" s="545"/>
      <c r="AD666" s="545"/>
      <c r="AE666" s="545"/>
      <c r="AF666" s="545"/>
      <c r="AG666" s="545"/>
      <c r="AH666" s="545"/>
      <c r="AI666" s="545"/>
      <c r="AJ666" s="545"/>
      <c r="AK666" s="545"/>
      <c r="AL666" s="545"/>
      <c r="AM666" s="545"/>
      <c r="AN666" s="545"/>
      <c r="AO666" s="545"/>
      <c r="AP666" s="545"/>
      <c r="AQ666" s="545"/>
      <c r="AR666" s="545"/>
      <c r="AS666" s="545"/>
      <c r="AT666" s="545"/>
      <c r="AU666" s="545"/>
      <c r="AV666" s="545"/>
      <c r="AW666" s="545"/>
      <c r="AX666" s="545"/>
      <c r="AY666" s="545"/>
      <c r="AZ666" s="545"/>
      <c r="BA666" s="545"/>
      <c r="BB666" s="545"/>
      <c r="BC666" s="545"/>
      <c r="BD666" s="545"/>
      <c r="BE666" s="545"/>
      <c r="BF666" s="545"/>
      <c r="BG666" s="545"/>
      <c r="BH666" s="545"/>
      <c r="BI666" s="545"/>
      <c r="BJ666" s="545"/>
      <c r="BK666" s="545"/>
      <c r="BL666" s="545"/>
      <c r="BM666" s="545"/>
      <c r="BN666" s="545"/>
      <c r="BO666" s="545"/>
      <c r="BP666" s="545"/>
      <c r="BQ666" s="545"/>
      <c r="BR666" s="545"/>
      <c r="BS666" s="545"/>
      <c r="BT666" s="545"/>
      <c r="BU666" s="545"/>
      <c r="BV666" s="545"/>
      <c r="BW666" s="545"/>
      <c r="BX666" s="545"/>
      <c r="BY666" s="545"/>
      <c r="BZ666" s="545"/>
      <c r="CA666" s="545"/>
      <c r="CB666" s="545"/>
      <c r="CC666" s="545"/>
      <c r="CD666" s="545"/>
      <c r="CE666" s="545"/>
      <c r="CF666" s="545"/>
      <c r="CG666" s="545"/>
      <c r="CH666" s="545"/>
      <c r="CI666" s="545"/>
      <c r="CJ666" s="545"/>
      <c r="CK666" s="545"/>
      <c r="CL666" s="545"/>
      <c r="CM666" s="545"/>
      <c r="CN666" s="545"/>
      <c r="CO666" s="545"/>
      <c r="CP666" s="545"/>
      <c r="CQ666" s="545"/>
      <c r="CR666" s="545"/>
      <c r="CS666" s="545"/>
      <c r="CT666" s="545"/>
      <c r="CU666" s="545"/>
      <c r="CV666" s="545"/>
      <c r="CW666" s="545"/>
      <c r="CX666" s="545"/>
      <c r="CY666" s="545"/>
      <c r="CZ666" s="545"/>
      <c r="DA666" s="545"/>
      <c r="DB666" s="545"/>
      <c r="DC666" s="545"/>
      <c r="DD666" s="545"/>
      <c r="DE666" s="545"/>
      <c r="DF666" s="545"/>
      <c r="DG666" s="545"/>
      <c r="DH666" s="545"/>
      <c r="DI666" s="545"/>
      <c r="DJ666" s="545"/>
      <c r="DK666" s="545"/>
      <c r="DL666" s="545"/>
      <c r="DM666" s="545"/>
      <c r="DN666" s="545"/>
      <c r="DO666" s="545"/>
      <c r="DP666" s="545"/>
      <c r="DQ666" s="545"/>
      <c r="DR666" s="545"/>
      <c r="DS666" s="545"/>
      <c r="DT666" s="545"/>
      <c r="DU666" s="545"/>
      <c r="DV666" s="545"/>
      <c r="DW666" s="545"/>
      <c r="DX666" s="545"/>
      <c r="DY666" s="545"/>
      <c r="DZ666" s="545"/>
      <c r="EA666" s="545"/>
      <c r="EB666" s="545"/>
      <c r="EC666" s="545"/>
      <c r="ED666" s="545"/>
      <c r="EE666" s="545"/>
      <c r="EF666" s="545"/>
      <c r="EG666" s="545"/>
      <c r="EH666" s="545"/>
      <c r="EI666" s="545"/>
      <c r="EJ666" s="545"/>
      <c r="EK666" s="545"/>
      <c r="EL666" s="545"/>
      <c r="EM666" s="545"/>
      <c r="EN666" s="545"/>
      <c r="EO666" s="545"/>
      <c r="EP666" s="545"/>
      <c r="EQ666" s="545"/>
      <c r="ER666" s="545"/>
      <c r="ES666" s="545"/>
      <c r="ET666" s="545"/>
      <c r="EU666" s="545"/>
      <c r="EV666" s="545"/>
      <c r="EW666" s="545"/>
      <c r="EX666" s="545"/>
      <c r="EY666" s="545"/>
      <c r="EZ666" s="545"/>
      <c r="FA666" s="545"/>
      <c r="FB666" s="545"/>
      <c r="FC666" s="545"/>
      <c r="FD666" s="545"/>
      <c r="FE666" s="545"/>
      <c r="FF666" s="545"/>
      <c r="FG666" s="545"/>
      <c r="FH666" s="545"/>
      <c r="FI666" s="545"/>
      <c r="FJ666" s="545"/>
      <c r="FK666" s="545"/>
      <c r="FL666" s="545"/>
      <c r="FM666" s="545"/>
      <c r="FN666" s="545"/>
      <c r="FO666" s="545"/>
      <c r="FP666" s="545"/>
      <c r="FQ666" s="545"/>
      <c r="FR666" s="545"/>
      <c r="FS666" s="545"/>
      <c r="FT666" s="545"/>
      <c r="FU666" s="545"/>
      <c r="FV666" s="545"/>
      <c r="FW666" s="545"/>
      <c r="FX666" s="545"/>
      <c r="FY666" s="545"/>
      <c r="FZ666" s="545"/>
      <c r="GA666" s="545"/>
      <c r="GB666" s="545"/>
      <c r="GC666" s="545"/>
      <c r="GD666" s="545"/>
      <c r="GE666" s="545"/>
      <c r="GF666" s="545"/>
      <c r="GG666" s="545"/>
      <c r="GH666" s="545"/>
      <c r="GI666" s="545"/>
      <c r="GJ666" s="545"/>
      <c r="GK666" s="545"/>
      <c r="GL666" s="545"/>
      <c r="GM666" s="545"/>
      <c r="GN666" s="545"/>
      <c r="GO666" s="545"/>
      <c r="GP666" s="545"/>
      <c r="GQ666" s="545"/>
      <c r="GR666" s="545"/>
      <c r="GS666" s="545"/>
      <c r="GT666" s="545"/>
      <c r="GU666" s="545"/>
      <c r="GV666" s="545"/>
      <c r="GW666" s="545"/>
      <c r="GX666" s="545"/>
      <c r="GY666" s="545"/>
      <c r="GZ666" s="545"/>
    </row>
    <row r="667" spans="1:208" s="280" customFormat="1" x14ac:dyDescent="0.2">
      <c r="A667" s="545"/>
      <c r="B667" s="547"/>
      <c r="C667" s="547"/>
      <c r="D667" s="529"/>
      <c r="G667" s="547"/>
      <c r="H667" s="545"/>
      <c r="I667" s="545"/>
      <c r="J667" s="545"/>
      <c r="K667" s="545"/>
      <c r="L667" s="545"/>
      <c r="M667" s="545"/>
      <c r="N667" s="545"/>
      <c r="O667" s="545"/>
      <c r="P667" s="545"/>
      <c r="Q667" s="545"/>
      <c r="R667" s="545"/>
      <c r="S667" s="545"/>
      <c r="T667" s="545"/>
      <c r="U667" s="545"/>
      <c r="V667" s="545"/>
      <c r="W667" s="545"/>
      <c r="X667" s="545"/>
      <c r="Y667" s="545"/>
      <c r="Z667" s="545"/>
      <c r="AA667" s="545"/>
      <c r="AB667" s="545"/>
      <c r="AC667" s="545"/>
      <c r="AD667" s="545"/>
      <c r="AE667" s="545"/>
      <c r="AF667" s="545"/>
      <c r="AG667" s="545"/>
      <c r="AH667" s="545"/>
      <c r="AI667" s="545"/>
      <c r="AJ667" s="545"/>
      <c r="AK667" s="545"/>
      <c r="AL667" s="545"/>
      <c r="AM667" s="545"/>
      <c r="AN667" s="545"/>
      <c r="AO667" s="545"/>
      <c r="AP667" s="545"/>
      <c r="AQ667" s="545"/>
      <c r="AR667" s="545"/>
      <c r="AS667" s="545"/>
      <c r="AT667" s="545"/>
      <c r="AU667" s="545"/>
      <c r="AV667" s="545"/>
      <c r="AW667" s="545"/>
      <c r="AX667" s="545"/>
      <c r="AY667" s="545"/>
      <c r="AZ667" s="545"/>
      <c r="BA667" s="545"/>
      <c r="BB667" s="545"/>
      <c r="BC667" s="545"/>
      <c r="BD667" s="545"/>
      <c r="BE667" s="545"/>
      <c r="BF667" s="545"/>
      <c r="BG667" s="545"/>
      <c r="BH667" s="545"/>
      <c r="BI667" s="545"/>
      <c r="BJ667" s="545"/>
      <c r="BK667" s="545"/>
      <c r="BL667" s="545"/>
      <c r="BM667" s="545"/>
      <c r="BN667" s="545"/>
      <c r="BO667" s="545"/>
      <c r="BP667" s="545"/>
      <c r="BQ667" s="545"/>
      <c r="BR667" s="545"/>
      <c r="BS667" s="545"/>
      <c r="BT667" s="545"/>
      <c r="BU667" s="545"/>
      <c r="BV667" s="545"/>
      <c r="BW667" s="545"/>
      <c r="BX667" s="545"/>
      <c r="BY667" s="545"/>
      <c r="BZ667" s="545"/>
      <c r="CA667" s="545"/>
      <c r="CB667" s="545"/>
      <c r="CC667" s="545"/>
      <c r="CD667" s="545"/>
      <c r="CE667" s="545"/>
      <c r="CF667" s="545"/>
      <c r="CG667" s="545"/>
      <c r="CH667" s="545"/>
      <c r="CI667" s="545"/>
      <c r="CJ667" s="545"/>
      <c r="CK667" s="545"/>
      <c r="CL667" s="545"/>
      <c r="CM667" s="545"/>
      <c r="CN667" s="545"/>
      <c r="CO667" s="545"/>
      <c r="CP667" s="545"/>
      <c r="CQ667" s="545"/>
      <c r="CR667" s="545"/>
      <c r="CS667" s="545"/>
      <c r="CT667" s="545"/>
      <c r="CU667" s="545"/>
      <c r="CV667" s="545"/>
      <c r="CW667" s="545"/>
      <c r="CX667" s="545"/>
      <c r="CY667" s="545"/>
      <c r="CZ667" s="545"/>
      <c r="DA667" s="545"/>
      <c r="DB667" s="545"/>
      <c r="DC667" s="545"/>
      <c r="DD667" s="545"/>
      <c r="DE667" s="545"/>
      <c r="DF667" s="545"/>
      <c r="DG667" s="545"/>
      <c r="DH667" s="545"/>
      <c r="DI667" s="545"/>
      <c r="DJ667" s="545"/>
      <c r="DK667" s="545"/>
      <c r="DL667" s="545"/>
      <c r="DM667" s="545"/>
      <c r="DN667" s="545"/>
      <c r="DO667" s="545"/>
      <c r="DP667" s="545"/>
      <c r="DQ667" s="545"/>
      <c r="DR667" s="545"/>
      <c r="DS667" s="545"/>
      <c r="DT667" s="545"/>
      <c r="DU667" s="545"/>
      <c r="DV667" s="545"/>
      <c r="DW667" s="545"/>
      <c r="DX667" s="545"/>
      <c r="DY667" s="545"/>
      <c r="DZ667" s="545"/>
      <c r="EA667" s="545"/>
      <c r="EB667" s="545"/>
      <c r="EC667" s="545"/>
      <c r="ED667" s="545"/>
      <c r="EE667" s="545"/>
      <c r="EF667" s="545"/>
      <c r="EG667" s="545"/>
      <c r="EH667" s="545"/>
      <c r="EI667" s="545"/>
      <c r="EJ667" s="545"/>
      <c r="EK667" s="545"/>
      <c r="EL667" s="545"/>
      <c r="EM667" s="545"/>
      <c r="EN667" s="545"/>
      <c r="EO667" s="545"/>
      <c r="EP667" s="545"/>
      <c r="EQ667" s="545"/>
      <c r="ER667" s="545"/>
      <c r="ES667" s="545"/>
      <c r="ET667" s="545"/>
      <c r="EU667" s="545"/>
      <c r="EV667" s="545"/>
      <c r="EW667" s="545"/>
      <c r="EX667" s="545"/>
      <c r="EY667" s="545"/>
      <c r="EZ667" s="545"/>
      <c r="FA667" s="545"/>
      <c r="FB667" s="545"/>
      <c r="FC667" s="545"/>
      <c r="FD667" s="545"/>
      <c r="FE667" s="545"/>
      <c r="FF667" s="545"/>
      <c r="FG667" s="545"/>
      <c r="FH667" s="545"/>
      <c r="FI667" s="545"/>
      <c r="FJ667" s="545"/>
      <c r="FK667" s="545"/>
      <c r="FL667" s="545"/>
      <c r="FM667" s="545"/>
      <c r="FN667" s="545"/>
      <c r="FO667" s="545"/>
      <c r="FP667" s="545"/>
      <c r="FQ667" s="545"/>
      <c r="FR667" s="545"/>
      <c r="FS667" s="545"/>
      <c r="FT667" s="545"/>
      <c r="FU667" s="545"/>
      <c r="FV667" s="545"/>
      <c r="FW667" s="545"/>
      <c r="FX667" s="545"/>
      <c r="FY667" s="545"/>
      <c r="FZ667" s="545"/>
      <c r="GA667" s="545"/>
      <c r="GB667" s="545"/>
      <c r="GC667" s="545"/>
      <c r="GD667" s="545"/>
      <c r="GE667" s="545"/>
      <c r="GF667" s="545"/>
      <c r="GG667" s="545"/>
      <c r="GH667" s="545"/>
      <c r="GI667" s="545"/>
      <c r="GJ667" s="545"/>
      <c r="GK667" s="545"/>
      <c r="GL667" s="545"/>
      <c r="GM667" s="545"/>
      <c r="GN667" s="545"/>
      <c r="GO667" s="545"/>
      <c r="GP667" s="545"/>
      <c r="GQ667" s="545"/>
      <c r="GR667" s="545"/>
      <c r="GS667" s="545"/>
      <c r="GT667" s="545"/>
      <c r="GU667" s="545"/>
      <c r="GV667" s="545"/>
      <c r="GW667" s="545"/>
      <c r="GX667" s="545"/>
      <c r="GY667" s="545"/>
      <c r="GZ667" s="545"/>
    </row>
    <row r="668" spans="1:208" s="280" customFormat="1" x14ac:dyDescent="0.2">
      <c r="A668" s="545"/>
      <c r="B668" s="547"/>
      <c r="C668" s="547"/>
      <c r="D668" s="529"/>
      <c r="G668" s="547"/>
      <c r="H668" s="545"/>
      <c r="I668" s="545"/>
      <c r="J668" s="545"/>
      <c r="K668" s="545"/>
      <c r="L668" s="545"/>
      <c r="M668" s="545"/>
      <c r="N668" s="545"/>
      <c r="O668" s="545"/>
      <c r="P668" s="545"/>
      <c r="Q668" s="545"/>
      <c r="R668" s="545"/>
      <c r="S668" s="545"/>
      <c r="T668" s="545"/>
      <c r="U668" s="545"/>
      <c r="V668" s="545"/>
      <c r="W668" s="545"/>
      <c r="X668" s="545"/>
      <c r="Y668" s="545"/>
      <c r="Z668" s="545"/>
      <c r="AA668" s="545"/>
      <c r="AB668" s="545"/>
      <c r="AC668" s="545"/>
      <c r="AD668" s="545"/>
      <c r="AE668" s="545"/>
      <c r="AF668" s="545"/>
      <c r="AG668" s="545"/>
      <c r="AH668" s="545"/>
      <c r="AI668" s="545"/>
      <c r="AJ668" s="545"/>
      <c r="AK668" s="545"/>
      <c r="AL668" s="545"/>
      <c r="AM668" s="545"/>
      <c r="AN668" s="545"/>
      <c r="AO668" s="545"/>
      <c r="AP668" s="545"/>
      <c r="AQ668" s="545"/>
      <c r="AR668" s="545"/>
      <c r="AS668" s="545"/>
      <c r="AT668" s="545"/>
      <c r="AU668" s="545"/>
      <c r="AV668" s="545"/>
      <c r="AW668" s="545"/>
      <c r="AX668" s="545"/>
      <c r="AY668" s="545"/>
      <c r="AZ668" s="545"/>
      <c r="BA668" s="545"/>
      <c r="BB668" s="545"/>
      <c r="BC668" s="545"/>
      <c r="BD668" s="545"/>
      <c r="BE668" s="545"/>
      <c r="BF668" s="545"/>
      <c r="BG668" s="545"/>
      <c r="BH668" s="545"/>
      <c r="BI668" s="545"/>
      <c r="BJ668" s="545"/>
      <c r="BK668" s="545"/>
      <c r="BL668" s="545"/>
      <c r="BM668" s="545"/>
      <c r="BN668" s="545"/>
      <c r="BO668" s="545"/>
      <c r="BP668" s="545"/>
      <c r="BQ668" s="545"/>
      <c r="BR668" s="545"/>
      <c r="BS668" s="545"/>
      <c r="BT668" s="545"/>
      <c r="BU668" s="545"/>
      <c r="BV668" s="545"/>
      <c r="BW668" s="545"/>
      <c r="BX668" s="545"/>
      <c r="BY668" s="545"/>
      <c r="BZ668" s="545"/>
      <c r="CA668" s="545"/>
      <c r="CB668" s="545"/>
      <c r="CC668" s="545"/>
      <c r="CD668" s="545"/>
      <c r="CE668" s="545"/>
      <c r="CF668" s="545"/>
      <c r="CG668" s="545"/>
      <c r="CH668" s="545"/>
      <c r="CI668" s="545"/>
      <c r="CJ668" s="545"/>
      <c r="CK668" s="545"/>
      <c r="CL668" s="545"/>
      <c r="CM668" s="545"/>
      <c r="CN668" s="545"/>
      <c r="CO668" s="545"/>
      <c r="CP668" s="545"/>
      <c r="CQ668" s="545"/>
      <c r="CR668" s="545"/>
      <c r="CS668" s="545"/>
      <c r="CT668" s="545"/>
      <c r="CU668" s="545"/>
      <c r="CV668" s="545"/>
      <c r="CW668" s="545"/>
      <c r="CX668" s="545"/>
      <c r="CY668" s="545"/>
      <c r="CZ668" s="545"/>
      <c r="DA668" s="545"/>
      <c r="DB668" s="545"/>
      <c r="DC668" s="545"/>
      <c r="DD668" s="545"/>
      <c r="DE668" s="545"/>
      <c r="DF668" s="545"/>
      <c r="DG668" s="545"/>
      <c r="DH668" s="545"/>
      <c r="DI668" s="545"/>
      <c r="DJ668" s="545"/>
      <c r="DK668" s="545"/>
      <c r="DL668" s="545"/>
      <c r="DM668" s="545"/>
      <c r="DN668" s="545"/>
      <c r="DO668" s="545"/>
      <c r="DP668" s="545"/>
      <c r="DQ668" s="545"/>
      <c r="DR668" s="545"/>
      <c r="DS668" s="545"/>
      <c r="DT668" s="545"/>
      <c r="DU668" s="545"/>
      <c r="DV668" s="545"/>
      <c r="DW668" s="545"/>
      <c r="DX668" s="545"/>
      <c r="DY668" s="545"/>
      <c r="DZ668" s="545"/>
      <c r="EA668" s="545"/>
      <c r="EB668" s="545"/>
      <c r="EC668" s="545"/>
      <c r="ED668" s="545"/>
      <c r="EE668" s="545"/>
      <c r="EF668" s="545"/>
      <c r="EG668" s="545"/>
      <c r="EH668" s="545"/>
      <c r="EI668" s="545"/>
      <c r="EJ668" s="545"/>
      <c r="EK668" s="545"/>
      <c r="EL668" s="545"/>
      <c r="EM668" s="545"/>
      <c r="EN668" s="545"/>
      <c r="EO668" s="545"/>
      <c r="EP668" s="545"/>
      <c r="EQ668" s="545"/>
      <c r="ER668" s="545"/>
      <c r="ES668" s="545"/>
      <c r="ET668" s="545"/>
      <c r="EU668" s="545"/>
      <c r="EV668" s="545"/>
      <c r="EW668" s="545"/>
      <c r="EX668" s="545"/>
      <c r="EY668" s="545"/>
      <c r="EZ668" s="545"/>
      <c r="FA668" s="545"/>
      <c r="FB668" s="545"/>
      <c r="FC668" s="545"/>
      <c r="FD668" s="545"/>
      <c r="FE668" s="545"/>
      <c r="FF668" s="545"/>
      <c r="FG668" s="545"/>
      <c r="FH668" s="545"/>
      <c r="FI668" s="545"/>
      <c r="FJ668" s="545"/>
      <c r="FK668" s="545"/>
      <c r="FL668" s="545"/>
      <c r="FM668" s="545"/>
      <c r="FN668" s="545"/>
      <c r="FO668" s="545"/>
      <c r="FP668" s="545"/>
      <c r="FQ668" s="545"/>
      <c r="FR668" s="545"/>
      <c r="FS668" s="545"/>
      <c r="FT668" s="545"/>
      <c r="FU668" s="545"/>
      <c r="FV668" s="545"/>
      <c r="FW668" s="545"/>
      <c r="FX668" s="545"/>
      <c r="FY668" s="545"/>
      <c r="FZ668" s="545"/>
      <c r="GA668" s="545"/>
      <c r="GB668" s="545"/>
      <c r="GC668" s="545"/>
      <c r="GD668" s="545"/>
      <c r="GE668" s="545"/>
      <c r="GF668" s="545"/>
      <c r="GG668" s="545"/>
      <c r="GH668" s="545"/>
      <c r="GI668" s="545"/>
      <c r="GJ668" s="545"/>
      <c r="GK668" s="545"/>
      <c r="GL668" s="545"/>
      <c r="GM668" s="545"/>
      <c r="GN668" s="545"/>
      <c r="GO668" s="545"/>
      <c r="GP668" s="545"/>
      <c r="GQ668" s="545"/>
      <c r="GR668" s="545"/>
      <c r="GS668" s="545"/>
      <c r="GT668" s="545"/>
      <c r="GU668" s="545"/>
      <c r="GV668" s="545"/>
      <c r="GW668" s="545"/>
      <c r="GX668" s="545"/>
      <c r="GY668" s="545"/>
      <c r="GZ668" s="545"/>
    </row>
    <row r="669" spans="1:208" s="280" customFormat="1" x14ac:dyDescent="0.2">
      <c r="A669" s="545"/>
      <c r="B669" s="547"/>
      <c r="C669" s="547"/>
      <c r="D669" s="529"/>
      <c r="G669" s="547"/>
      <c r="H669" s="545"/>
      <c r="I669" s="545"/>
      <c r="J669" s="545"/>
      <c r="K669" s="545"/>
      <c r="L669" s="545"/>
      <c r="M669" s="545"/>
      <c r="N669" s="545"/>
      <c r="O669" s="545"/>
      <c r="P669" s="545"/>
      <c r="Q669" s="545"/>
      <c r="R669" s="545"/>
      <c r="S669" s="545"/>
      <c r="T669" s="545"/>
      <c r="U669" s="545"/>
      <c r="V669" s="545"/>
      <c r="W669" s="545"/>
      <c r="X669" s="545"/>
      <c r="Y669" s="545"/>
      <c r="Z669" s="545"/>
      <c r="AA669" s="545"/>
      <c r="AB669" s="545"/>
      <c r="AC669" s="545"/>
      <c r="AD669" s="545"/>
      <c r="AE669" s="545"/>
      <c r="AF669" s="545"/>
      <c r="AG669" s="545"/>
      <c r="AH669" s="545"/>
      <c r="AI669" s="545"/>
      <c r="AJ669" s="545"/>
      <c r="AK669" s="545"/>
      <c r="AL669" s="545"/>
      <c r="AM669" s="545"/>
      <c r="AN669" s="545"/>
      <c r="AO669" s="545"/>
      <c r="AP669" s="545"/>
      <c r="AQ669" s="545"/>
      <c r="AR669" s="545"/>
      <c r="AS669" s="545"/>
      <c r="AT669" s="545"/>
      <c r="AU669" s="545"/>
      <c r="AV669" s="545"/>
      <c r="AW669" s="545"/>
      <c r="AX669" s="545"/>
      <c r="AY669" s="545"/>
      <c r="AZ669" s="545"/>
      <c r="BA669" s="545"/>
      <c r="BB669" s="545"/>
      <c r="BC669" s="545"/>
      <c r="BD669" s="545"/>
      <c r="BE669" s="545"/>
      <c r="BF669" s="545"/>
      <c r="BG669" s="545"/>
      <c r="BH669" s="545"/>
      <c r="BI669" s="545"/>
      <c r="BJ669" s="545"/>
      <c r="BK669" s="545"/>
      <c r="BL669" s="545"/>
      <c r="BM669" s="545"/>
      <c r="BN669" s="545"/>
      <c r="BO669" s="545"/>
      <c r="BP669" s="545"/>
      <c r="BQ669" s="545"/>
      <c r="BR669" s="545"/>
      <c r="BS669" s="545"/>
      <c r="BT669" s="545"/>
      <c r="BU669" s="545"/>
      <c r="BV669" s="545"/>
      <c r="BW669" s="545"/>
      <c r="BX669" s="545"/>
      <c r="BY669" s="545"/>
      <c r="BZ669" s="545"/>
      <c r="CA669" s="545"/>
      <c r="CB669" s="545"/>
      <c r="CC669" s="545"/>
      <c r="CD669" s="545"/>
      <c r="CE669" s="545"/>
      <c r="CF669" s="545"/>
      <c r="CG669" s="545"/>
      <c r="CH669" s="545"/>
      <c r="CI669" s="545"/>
      <c r="CJ669" s="545"/>
      <c r="CK669" s="545"/>
      <c r="CL669" s="545"/>
      <c r="CM669" s="545"/>
      <c r="CN669" s="545"/>
      <c r="CO669" s="545"/>
      <c r="CP669" s="545"/>
      <c r="CQ669" s="545"/>
      <c r="CR669" s="545"/>
      <c r="CS669" s="545"/>
      <c r="CT669" s="545"/>
      <c r="CU669" s="545"/>
      <c r="CV669" s="545"/>
      <c r="CW669" s="545"/>
      <c r="CX669" s="545"/>
      <c r="CY669" s="545"/>
      <c r="CZ669" s="545"/>
      <c r="DA669" s="545"/>
      <c r="DB669" s="545"/>
      <c r="DC669" s="545"/>
      <c r="DD669" s="545"/>
      <c r="DE669" s="545"/>
      <c r="DF669" s="545"/>
      <c r="DG669" s="545"/>
      <c r="DH669" s="545"/>
      <c r="DI669" s="545"/>
      <c r="DJ669" s="545"/>
      <c r="DK669" s="545"/>
      <c r="DL669" s="545"/>
      <c r="DM669" s="545"/>
      <c r="DN669" s="545"/>
      <c r="DO669" s="545"/>
      <c r="DP669" s="545"/>
      <c r="DQ669" s="545"/>
      <c r="DR669" s="545"/>
      <c r="DS669" s="545"/>
      <c r="DT669" s="545"/>
      <c r="DU669" s="545"/>
      <c r="DV669" s="545"/>
      <c r="DW669" s="545"/>
      <c r="DX669" s="545"/>
      <c r="DY669" s="545"/>
      <c r="DZ669" s="545"/>
      <c r="EA669" s="545"/>
      <c r="EB669" s="545"/>
      <c r="EC669" s="545"/>
      <c r="ED669" s="545"/>
      <c r="EE669" s="545"/>
      <c r="EF669" s="545"/>
      <c r="EG669" s="545"/>
      <c r="EH669" s="545"/>
      <c r="EI669" s="545"/>
      <c r="EJ669" s="545"/>
      <c r="EK669" s="545"/>
      <c r="EL669" s="545"/>
      <c r="EM669" s="545"/>
      <c r="EN669" s="545"/>
      <c r="EO669" s="545"/>
      <c r="EP669" s="545"/>
      <c r="EQ669" s="545"/>
      <c r="ER669" s="545"/>
      <c r="ES669" s="545"/>
      <c r="ET669" s="545"/>
      <c r="EU669" s="545"/>
      <c r="EV669" s="545"/>
      <c r="EW669" s="545"/>
      <c r="EX669" s="545"/>
      <c r="EY669" s="545"/>
      <c r="EZ669" s="545"/>
      <c r="FA669" s="545"/>
      <c r="FB669" s="545"/>
      <c r="FC669" s="545"/>
      <c r="FD669" s="545"/>
      <c r="FE669" s="545"/>
      <c r="FF669" s="545"/>
      <c r="FG669" s="545"/>
      <c r="FH669" s="545"/>
      <c r="FI669" s="545"/>
      <c r="FJ669" s="545"/>
      <c r="FK669" s="545"/>
      <c r="FL669" s="545"/>
      <c r="FM669" s="545"/>
      <c r="FN669" s="545"/>
      <c r="FO669" s="545"/>
      <c r="FP669" s="545"/>
      <c r="FQ669" s="545"/>
      <c r="FR669" s="545"/>
      <c r="FS669" s="545"/>
      <c r="FT669" s="545"/>
      <c r="FU669" s="545"/>
      <c r="FV669" s="545"/>
      <c r="FW669" s="545"/>
      <c r="FX669" s="545"/>
      <c r="FY669" s="545"/>
      <c r="FZ669" s="545"/>
      <c r="GA669" s="545"/>
      <c r="GB669" s="545"/>
      <c r="GC669" s="545"/>
      <c r="GD669" s="545"/>
      <c r="GE669" s="545"/>
      <c r="GF669" s="545"/>
      <c r="GG669" s="545"/>
      <c r="GH669" s="545"/>
      <c r="GI669" s="545"/>
      <c r="GJ669" s="545"/>
      <c r="GK669" s="545"/>
      <c r="GL669" s="545"/>
      <c r="GM669" s="545"/>
      <c r="GN669" s="545"/>
      <c r="GO669" s="545"/>
      <c r="GP669" s="545"/>
      <c r="GQ669" s="545"/>
      <c r="GR669" s="545"/>
      <c r="GS669" s="545"/>
      <c r="GT669" s="545"/>
      <c r="GU669" s="545"/>
      <c r="GV669" s="545"/>
      <c r="GW669" s="545"/>
      <c r="GX669" s="545"/>
      <c r="GY669" s="545"/>
      <c r="GZ669" s="545"/>
    </row>
  </sheetData>
  <pageMargins left="0.70866141732283472" right="0.55118110236220474" top="0.31496062992125984" bottom="0.39370078740157483" header="0.31496062992125984" footer="0.31496062992125984"/>
  <pageSetup paperSize="9" scale="65" orientation="landscape"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C3EB0-D190-482C-8352-78DC94F198AA}">
  <sheetPr codeName="Hoja45"/>
  <dimension ref="A1:HA381"/>
  <sheetViews>
    <sheetView topLeftCell="A7" workbookViewId="0">
      <selection activeCell="Y30" sqref="Y30"/>
    </sheetView>
  </sheetViews>
  <sheetFormatPr baseColWidth="10" defaultColWidth="10.85546875" defaultRowHeight="12.75" x14ac:dyDescent="0.2"/>
  <cols>
    <col min="1" max="1" width="2.85546875" style="311" customWidth="1"/>
    <col min="2" max="2" width="10.85546875" style="312"/>
    <col min="3" max="3" width="56.42578125" style="312" customWidth="1"/>
    <col min="4" max="4" width="10.85546875" style="314"/>
    <col min="5" max="5" width="17.140625" style="313" customWidth="1"/>
    <col min="6" max="6" width="17.28515625" style="313" hidden="1" customWidth="1"/>
    <col min="7" max="7" width="17.28515625" style="312" hidden="1" customWidth="1"/>
    <col min="8" max="8" width="12" style="311" hidden="1" customWidth="1"/>
    <col min="9" max="9" width="2" style="311" hidden="1" customWidth="1"/>
    <col min="10" max="12" width="11" style="311" hidden="1" customWidth="1"/>
    <col min="13" max="18" width="0" style="311" hidden="1" customWidth="1"/>
    <col min="19" max="16384" width="10.85546875" style="311"/>
  </cols>
  <sheetData>
    <row r="1" spans="2:12" ht="18.75" x14ac:dyDescent="0.3">
      <c r="B1" s="355"/>
      <c r="C1" s="357" t="s">
        <v>872</v>
      </c>
    </row>
    <row r="2" spans="2:12" ht="18.75" x14ac:dyDescent="0.3">
      <c r="B2" s="355"/>
      <c r="C2" s="357" t="s">
        <v>1009</v>
      </c>
    </row>
    <row r="3" spans="2:12" ht="18.75" x14ac:dyDescent="0.3">
      <c r="B3" s="355"/>
      <c r="C3" s="356" t="s">
        <v>4324</v>
      </c>
    </row>
    <row r="4" spans="2:12" ht="13.5" thickBot="1" x14ac:dyDescent="0.25">
      <c r="B4" s="355"/>
      <c r="C4" s="322"/>
    </row>
    <row r="5" spans="2:12" x14ac:dyDescent="0.2">
      <c r="B5" s="354"/>
      <c r="C5" s="353"/>
      <c r="D5" s="352" t="s">
        <v>869</v>
      </c>
      <c r="E5" s="351" t="s">
        <v>868</v>
      </c>
      <c r="F5" s="350"/>
    </row>
    <row r="6" spans="2:12" x14ac:dyDescent="0.2">
      <c r="B6" s="349" t="s">
        <v>41</v>
      </c>
      <c r="C6" s="322" t="s">
        <v>867</v>
      </c>
      <c r="D6" s="314" t="s">
        <v>866</v>
      </c>
      <c r="E6" s="348" t="s">
        <v>865</v>
      </c>
      <c r="F6" s="347" t="s">
        <v>864</v>
      </c>
    </row>
    <row r="7" spans="2:12" ht="13.5" thickBot="1" x14ac:dyDescent="0.25">
      <c r="B7" s="346"/>
      <c r="C7" s="345"/>
      <c r="D7" s="344" t="s">
        <v>863</v>
      </c>
      <c r="E7" s="343"/>
      <c r="F7" s="342"/>
      <c r="G7" s="318"/>
      <c r="H7" s="318"/>
      <c r="I7" s="318"/>
    </row>
    <row r="8" spans="2:12" x14ac:dyDescent="0.2">
      <c r="B8" s="323"/>
      <c r="C8" s="322" t="s">
        <v>1008</v>
      </c>
      <c r="F8" s="324">
        <v>140342.98000000001</v>
      </c>
      <c r="G8" s="313"/>
      <c r="H8" s="318"/>
      <c r="I8" s="318"/>
    </row>
    <row r="9" spans="2:12" ht="15" x14ac:dyDescent="0.25">
      <c r="B9" s="323">
        <v>8523</v>
      </c>
      <c r="C9" t="s">
        <v>4405</v>
      </c>
      <c r="D9" s="314" t="s">
        <v>724</v>
      </c>
      <c r="E9" s="313">
        <v>198095.05</v>
      </c>
      <c r="F9" s="339">
        <v>30296.880000000001</v>
      </c>
      <c r="G9" s="318" t="s">
        <v>4323</v>
      </c>
    </row>
    <row r="10" spans="2:12" x14ac:dyDescent="0.2">
      <c r="B10" s="323">
        <v>45048</v>
      </c>
      <c r="C10" s="322" t="s">
        <v>4260</v>
      </c>
      <c r="D10" s="314" t="s">
        <v>724</v>
      </c>
      <c r="E10" s="313">
        <v>3100</v>
      </c>
      <c r="F10" s="313">
        <v>10600</v>
      </c>
      <c r="G10" s="336" t="s">
        <v>4322</v>
      </c>
      <c r="H10" s="571"/>
      <c r="I10" s="571"/>
      <c r="J10" s="571"/>
      <c r="K10" s="571"/>
      <c r="L10" s="571"/>
    </row>
    <row r="11" spans="2:12" x14ac:dyDescent="0.2">
      <c r="B11" s="323">
        <v>8523</v>
      </c>
      <c r="C11" s="322" t="s">
        <v>3850</v>
      </c>
      <c r="D11" s="314" t="s">
        <v>724</v>
      </c>
      <c r="E11" s="313">
        <v>500000</v>
      </c>
      <c r="F11" s="313">
        <v>100000</v>
      </c>
      <c r="G11" s="318" t="s">
        <v>3394</v>
      </c>
    </row>
    <row r="12" spans="2:12" ht="15" x14ac:dyDescent="0.25">
      <c r="B12" s="323">
        <v>8524</v>
      </c>
      <c r="C12" t="s">
        <v>4321</v>
      </c>
      <c r="D12" s="314" t="s">
        <v>724</v>
      </c>
      <c r="E12" s="313">
        <v>76319.87</v>
      </c>
      <c r="F12" s="313">
        <v>1180</v>
      </c>
      <c r="G12" s="318" t="s">
        <v>4320</v>
      </c>
    </row>
    <row r="13" spans="2:12" x14ac:dyDescent="0.2">
      <c r="B13" s="323">
        <v>8525</v>
      </c>
      <c r="C13" s="322" t="s">
        <v>4319</v>
      </c>
      <c r="D13" s="314" t="s">
        <v>724</v>
      </c>
      <c r="E13" s="313">
        <v>1569.99</v>
      </c>
      <c r="F13" s="313">
        <v>1000</v>
      </c>
      <c r="G13" s="318" t="s">
        <v>4248</v>
      </c>
    </row>
    <row r="14" spans="2:12" ht="15" x14ac:dyDescent="0.25">
      <c r="B14" s="323">
        <v>8525</v>
      </c>
      <c r="C14" s="322" t="s">
        <v>4318</v>
      </c>
      <c r="D14" s="314" t="s">
        <v>724</v>
      </c>
      <c r="E14" s="313">
        <v>10904</v>
      </c>
      <c r="F14" s="313">
        <v>500000</v>
      </c>
      <c r="G14" t="s">
        <v>4317</v>
      </c>
    </row>
    <row r="15" spans="2:12" x14ac:dyDescent="0.2">
      <c r="B15" s="323">
        <v>8525</v>
      </c>
      <c r="C15" s="322" t="s">
        <v>4316</v>
      </c>
      <c r="D15" s="314" t="s">
        <v>724</v>
      </c>
      <c r="E15" s="313">
        <v>4524</v>
      </c>
      <c r="F15" s="339">
        <v>5041.2299999999996</v>
      </c>
      <c r="G15" s="318" t="s">
        <v>4315</v>
      </c>
    </row>
    <row r="16" spans="2:12" x14ac:dyDescent="0.2">
      <c r="B16" s="323">
        <v>8526</v>
      </c>
      <c r="C16" s="322" t="s">
        <v>4399</v>
      </c>
      <c r="D16" s="314" t="s">
        <v>724</v>
      </c>
      <c r="E16" s="313">
        <v>4587.96</v>
      </c>
      <c r="F16" s="313">
        <v>30846.77</v>
      </c>
      <c r="G16" s="318" t="s">
        <v>4314</v>
      </c>
    </row>
    <row r="17" spans="2:12" x14ac:dyDescent="0.2">
      <c r="B17" s="323">
        <v>8526</v>
      </c>
      <c r="C17" s="322" t="s">
        <v>4313</v>
      </c>
      <c r="D17" s="314" t="s">
        <v>724</v>
      </c>
      <c r="E17" s="313">
        <v>1914</v>
      </c>
      <c r="F17" s="313">
        <v>50000</v>
      </c>
      <c r="G17" s="318" t="s">
        <v>3394</v>
      </c>
    </row>
    <row r="18" spans="2:12" x14ac:dyDescent="0.2">
      <c r="B18" s="323">
        <v>8526</v>
      </c>
      <c r="C18" s="322" t="s">
        <v>4312</v>
      </c>
      <c r="D18" s="314" t="s">
        <v>724</v>
      </c>
      <c r="E18" s="313">
        <v>3553.73</v>
      </c>
      <c r="F18" s="313">
        <v>1431.8</v>
      </c>
      <c r="G18" s="318" t="s">
        <v>4311</v>
      </c>
    </row>
    <row r="19" spans="2:12" x14ac:dyDescent="0.2">
      <c r="B19" s="323">
        <v>8526</v>
      </c>
      <c r="C19" s="322" t="s">
        <v>4310</v>
      </c>
      <c r="D19" s="314" t="s">
        <v>724</v>
      </c>
      <c r="E19" s="313">
        <v>446250.97</v>
      </c>
      <c r="F19" s="313">
        <v>2295.12</v>
      </c>
      <c r="G19" s="318" t="s">
        <v>4309</v>
      </c>
    </row>
    <row r="20" spans="2:12" x14ac:dyDescent="0.2">
      <c r="B20" s="323">
        <v>8526</v>
      </c>
      <c r="C20" s="322" t="s">
        <v>4400</v>
      </c>
      <c r="D20" s="314" t="s">
        <v>724</v>
      </c>
      <c r="E20" s="313">
        <v>4587.96</v>
      </c>
      <c r="F20" s="313">
        <v>20197.919999999998</v>
      </c>
      <c r="G20" s="318" t="s">
        <v>4308</v>
      </c>
    </row>
    <row r="21" spans="2:12" x14ac:dyDescent="0.2">
      <c r="B21" s="323">
        <v>8529</v>
      </c>
      <c r="C21" s="322" t="s">
        <v>4307</v>
      </c>
      <c r="D21" s="314" t="s">
        <v>724</v>
      </c>
      <c r="E21" s="313">
        <v>29111.31</v>
      </c>
      <c r="F21" s="313">
        <v>30276</v>
      </c>
      <c r="G21" s="318" t="s">
        <v>4306</v>
      </c>
      <c r="H21" s="318"/>
      <c r="I21" s="318"/>
    </row>
    <row r="22" spans="2:12" x14ac:dyDescent="0.2">
      <c r="B22" s="323">
        <v>8529</v>
      </c>
      <c r="C22" s="322" t="s">
        <v>4305</v>
      </c>
      <c r="D22" s="314" t="s">
        <v>724</v>
      </c>
      <c r="E22" s="313">
        <v>2195.6999999999998</v>
      </c>
      <c r="F22" s="313">
        <v>19800</v>
      </c>
      <c r="G22" s="318" t="s">
        <v>4304</v>
      </c>
      <c r="H22" s="318"/>
      <c r="I22" s="318"/>
    </row>
    <row r="23" spans="2:12" x14ac:dyDescent="0.2">
      <c r="B23" s="323">
        <v>8530</v>
      </c>
      <c r="C23" s="322" t="s">
        <v>4303</v>
      </c>
      <c r="D23" s="314" t="s">
        <v>724</v>
      </c>
      <c r="E23" s="313">
        <v>150000</v>
      </c>
      <c r="F23" s="313">
        <v>10012.969999999999</v>
      </c>
      <c r="G23" s="318" t="s">
        <v>4302</v>
      </c>
      <c r="H23" s="318"/>
      <c r="I23" s="318"/>
    </row>
    <row r="24" spans="2:12" x14ac:dyDescent="0.2">
      <c r="B24" s="323">
        <v>8531</v>
      </c>
      <c r="C24" s="322" t="s">
        <v>999</v>
      </c>
      <c r="D24" s="314" t="s">
        <v>724</v>
      </c>
      <c r="E24" s="587">
        <v>4481</v>
      </c>
      <c r="F24" s="313">
        <v>7000</v>
      </c>
      <c r="G24" s="318" t="s">
        <v>3554</v>
      </c>
      <c r="H24" s="318"/>
      <c r="I24" s="318"/>
    </row>
    <row r="25" spans="2:12" x14ac:dyDescent="0.2">
      <c r="B25" s="592">
        <v>8532</v>
      </c>
      <c r="C25" s="593" t="s">
        <v>4301</v>
      </c>
      <c r="D25" s="594" t="s">
        <v>724</v>
      </c>
      <c r="E25" s="406">
        <v>15300</v>
      </c>
      <c r="F25" s="313">
        <v>950</v>
      </c>
      <c r="G25" s="318" t="s">
        <v>4300</v>
      </c>
      <c r="H25" s="318"/>
      <c r="I25" s="318"/>
    </row>
    <row r="26" spans="2:12" x14ac:dyDescent="0.2">
      <c r="B26" s="323">
        <v>8533</v>
      </c>
      <c r="C26" s="322" t="s">
        <v>963</v>
      </c>
      <c r="D26" s="314" t="s">
        <v>724</v>
      </c>
      <c r="E26" s="313">
        <v>143027.35</v>
      </c>
      <c r="F26" s="339">
        <v>500</v>
      </c>
      <c r="G26" s="318" t="s">
        <v>4176</v>
      </c>
      <c r="H26" s="318"/>
      <c r="I26" s="318"/>
    </row>
    <row r="27" spans="2:12" x14ac:dyDescent="0.2">
      <c r="B27" s="323">
        <v>8536</v>
      </c>
      <c r="C27" s="322" t="s">
        <v>4299</v>
      </c>
      <c r="D27" s="314" t="s">
        <v>724</v>
      </c>
      <c r="E27" s="313">
        <v>6021.25</v>
      </c>
      <c r="F27" s="313">
        <v>70777.42</v>
      </c>
      <c r="G27" s="318" t="s">
        <v>4298</v>
      </c>
      <c r="H27" s="318"/>
      <c r="I27" s="318"/>
    </row>
    <row r="28" spans="2:12" ht="15" x14ac:dyDescent="0.25">
      <c r="B28" s="323">
        <v>8536</v>
      </c>
      <c r="C28" t="s">
        <v>4297</v>
      </c>
      <c r="D28" s="314" t="s">
        <v>724</v>
      </c>
      <c r="E28" s="313">
        <v>100</v>
      </c>
      <c r="F28" s="313">
        <v>9340.36</v>
      </c>
      <c r="G28" s="318" t="s">
        <v>4296</v>
      </c>
      <c r="H28" s="318"/>
      <c r="I28" s="318"/>
      <c r="K28" s="338"/>
      <c r="L28" s="337"/>
    </row>
    <row r="29" spans="2:12" x14ac:dyDescent="0.2">
      <c r="B29" s="323">
        <v>8536</v>
      </c>
      <c r="C29" s="588" t="s">
        <v>4295</v>
      </c>
      <c r="D29" s="589" t="s">
        <v>724</v>
      </c>
      <c r="E29" s="405">
        <v>3016</v>
      </c>
      <c r="F29" s="339">
        <v>20141.009999999998</v>
      </c>
      <c r="G29" s="336" t="s">
        <v>4294</v>
      </c>
      <c r="H29" s="318"/>
      <c r="I29" s="318"/>
      <c r="K29" s="337"/>
    </row>
    <row r="30" spans="2:12" ht="13.5" customHeight="1" x14ac:dyDescent="0.25">
      <c r="B30" s="323">
        <v>8537</v>
      </c>
      <c r="C30" s="322" t="s">
        <v>963</v>
      </c>
      <c r="D30" s="314" t="s">
        <v>724</v>
      </c>
      <c r="E30" s="313">
        <v>4640</v>
      </c>
      <c r="F30" s="327">
        <v>15991.3</v>
      </c>
      <c r="G30" s="318" t="s">
        <v>4293</v>
      </c>
      <c r="H30" s="318"/>
      <c r="I30" s="318"/>
    </row>
    <row r="31" spans="2:12" ht="11.25" customHeight="1" x14ac:dyDescent="0.25">
      <c r="B31" s="323">
        <v>8538</v>
      </c>
      <c r="C31" t="s">
        <v>2942</v>
      </c>
      <c r="D31" s="314" t="s">
        <v>724</v>
      </c>
      <c r="E31" s="313">
        <v>3352</v>
      </c>
      <c r="F31" s="327">
        <v>3029.34</v>
      </c>
      <c r="G31" s="318" t="s">
        <v>4292</v>
      </c>
      <c r="H31" s="332"/>
      <c r="I31" s="318"/>
    </row>
    <row r="32" spans="2:12" ht="14.25" customHeight="1" x14ac:dyDescent="0.25">
      <c r="B32" s="323">
        <v>8538</v>
      </c>
      <c r="C32" s="322" t="s">
        <v>335</v>
      </c>
      <c r="D32" s="314" t="s">
        <v>724</v>
      </c>
      <c r="E32" s="313">
        <v>165521.76999999999</v>
      </c>
      <c r="F32" s="327">
        <v>274764.36</v>
      </c>
      <c r="G32" s="318" t="s">
        <v>4291</v>
      </c>
      <c r="H32" s="318"/>
      <c r="I32" s="318"/>
    </row>
    <row r="33" spans="2:21" ht="14.25" customHeight="1" x14ac:dyDescent="0.25">
      <c r="B33" s="323">
        <v>8539</v>
      </c>
      <c r="C33" s="322" t="s">
        <v>4290</v>
      </c>
      <c r="D33" s="314" t="s">
        <v>724</v>
      </c>
      <c r="E33" s="313">
        <v>5874.24</v>
      </c>
      <c r="F33" s="327">
        <v>9746.16</v>
      </c>
      <c r="G33" s="318" t="s">
        <v>4289</v>
      </c>
      <c r="H33" s="318"/>
      <c r="I33" s="318"/>
    </row>
    <row r="34" spans="2:21" ht="14.25" customHeight="1" x14ac:dyDescent="0.25">
      <c r="B34" s="590">
        <v>8539</v>
      </c>
      <c r="C34" s="498" t="s">
        <v>4284</v>
      </c>
      <c r="D34" s="499" t="s">
        <v>724</v>
      </c>
      <c r="E34" s="451">
        <v>13797.92</v>
      </c>
      <c r="F34" s="327">
        <v>1999.46</v>
      </c>
      <c r="G34" s="318" t="s">
        <v>4288</v>
      </c>
      <c r="H34" s="318"/>
      <c r="I34" s="318"/>
    </row>
    <row r="35" spans="2:21" ht="14.25" customHeight="1" x14ac:dyDescent="0.25">
      <c r="B35" s="323">
        <v>8539</v>
      </c>
      <c r="C35" s="322" t="s">
        <v>4287</v>
      </c>
      <c r="D35" s="314" t="s">
        <v>724</v>
      </c>
      <c r="E35" s="313">
        <v>464</v>
      </c>
      <c r="F35" s="331">
        <v>4587.96</v>
      </c>
      <c r="G35" t="s">
        <v>4286</v>
      </c>
      <c r="H35" s="318"/>
      <c r="I35" s="318"/>
      <c r="U35" s="322"/>
    </row>
    <row r="36" spans="2:21" ht="14.25" customHeight="1" x14ac:dyDescent="0.25">
      <c r="B36" s="592">
        <v>8539</v>
      </c>
      <c r="C36" s="593" t="s">
        <v>4301</v>
      </c>
      <c r="D36" s="594" t="s">
        <v>724</v>
      </c>
      <c r="E36" s="406">
        <v>30600</v>
      </c>
      <c r="F36" s="327">
        <v>24083.57</v>
      </c>
      <c r="G36" s="318" t="s">
        <v>4285</v>
      </c>
      <c r="H36" s="318"/>
      <c r="I36" s="318"/>
    </row>
    <row r="37" spans="2:21" ht="14.25" customHeight="1" x14ac:dyDescent="0.25">
      <c r="B37" s="323">
        <v>8540</v>
      </c>
      <c r="C37" s="322" t="s">
        <v>4401</v>
      </c>
      <c r="D37" s="314" t="s">
        <v>724</v>
      </c>
      <c r="E37" s="313">
        <v>13992.07</v>
      </c>
      <c r="F37" s="327">
        <v>52146.18</v>
      </c>
      <c r="G37" s="318" t="s">
        <v>4283</v>
      </c>
      <c r="H37" s="318"/>
      <c r="I37" s="318"/>
    </row>
    <row r="38" spans="2:21" ht="14.25" customHeight="1" x14ac:dyDescent="0.25">
      <c r="B38" s="323">
        <v>8540</v>
      </c>
      <c r="C38" s="322" t="s">
        <v>335</v>
      </c>
      <c r="D38" s="314" t="s">
        <v>724</v>
      </c>
      <c r="E38" s="313">
        <v>500000</v>
      </c>
      <c r="F38" s="327">
        <v>1253.0999999999999</v>
      </c>
      <c r="G38" s="318" t="s">
        <v>4282</v>
      </c>
      <c r="H38" s="318"/>
      <c r="I38" s="318"/>
    </row>
    <row r="39" spans="2:21" ht="14.25" customHeight="1" x14ac:dyDescent="0.25">
      <c r="B39" s="590">
        <v>8545</v>
      </c>
      <c r="C39" s="498" t="s">
        <v>4281</v>
      </c>
      <c r="D39" s="499" t="s">
        <v>724</v>
      </c>
      <c r="E39" s="451">
        <v>2505.6</v>
      </c>
      <c r="F39" s="327">
        <v>10070.51</v>
      </c>
      <c r="G39" s="318" t="s">
        <v>4280</v>
      </c>
      <c r="H39" s="318"/>
      <c r="I39" s="318"/>
    </row>
    <row r="40" spans="2:21" ht="14.25" customHeight="1" x14ac:dyDescent="0.25">
      <c r="B40" s="323">
        <v>8546</v>
      </c>
      <c r="C40" s="322" t="s">
        <v>4279</v>
      </c>
      <c r="D40" s="314" t="s">
        <v>724</v>
      </c>
      <c r="E40" s="313">
        <v>3944.1</v>
      </c>
      <c r="F40" s="327">
        <v>5301.2</v>
      </c>
      <c r="G40" s="318" t="s">
        <v>4278</v>
      </c>
      <c r="H40" s="318"/>
      <c r="I40" s="318"/>
    </row>
    <row r="41" spans="2:21" ht="14.25" customHeight="1" x14ac:dyDescent="0.25">
      <c r="B41" s="323">
        <v>8547</v>
      </c>
      <c r="C41" s="322" t="s">
        <v>4277</v>
      </c>
      <c r="D41" s="314" t="s">
        <v>724</v>
      </c>
      <c r="E41" s="313">
        <v>3248</v>
      </c>
      <c r="F41" s="327">
        <v>5301.2</v>
      </c>
      <c r="G41" s="318" t="s">
        <v>4276</v>
      </c>
      <c r="H41" s="318"/>
      <c r="I41" s="318"/>
    </row>
    <row r="42" spans="2:21" ht="14.25" customHeight="1" x14ac:dyDescent="0.25">
      <c r="B42" s="323">
        <v>8550</v>
      </c>
      <c r="C42" s="322" t="s">
        <v>4275</v>
      </c>
      <c r="D42" s="314" t="s">
        <v>724</v>
      </c>
      <c r="E42" s="313">
        <v>199122.8</v>
      </c>
      <c r="F42" s="327">
        <v>1233.27</v>
      </c>
      <c r="G42" s="318" t="s">
        <v>4274</v>
      </c>
      <c r="H42" s="332"/>
      <c r="I42" s="318"/>
    </row>
    <row r="43" spans="2:21" ht="14.25" customHeight="1" x14ac:dyDescent="0.25">
      <c r="B43" s="323">
        <v>8550</v>
      </c>
      <c r="C43" s="322" t="s">
        <v>4273</v>
      </c>
      <c r="D43" s="314" t="s">
        <v>724</v>
      </c>
      <c r="E43" s="313">
        <v>294390.96000000002</v>
      </c>
      <c r="F43" s="327">
        <v>2285.06</v>
      </c>
      <c r="G43" s="318" t="s">
        <v>4272</v>
      </c>
      <c r="H43" s="318"/>
      <c r="I43" s="318"/>
    </row>
    <row r="44" spans="2:21" ht="14.25" customHeight="1" x14ac:dyDescent="0.25">
      <c r="B44" s="323">
        <v>8550</v>
      </c>
      <c r="C44" s="322" t="s">
        <v>4271</v>
      </c>
      <c r="D44" s="314" t="s">
        <v>724</v>
      </c>
      <c r="E44" s="313">
        <v>8124.64</v>
      </c>
      <c r="F44" s="327">
        <v>6061</v>
      </c>
      <c r="G44" s="318" t="s">
        <v>4270</v>
      </c>
      <c r="H44" s="318"/>
      <c r="I44" s="318"/>
    </row>
    <row r="45" spans="2:21" ht="14.25" customHeight="1" x14ac:dyDescent="0.25">
      <c r="B45" s="323">
        <v>8550</v>
      </c>
      <c r="C45" s="322" t="s">
        <v>4269</v>
      </c>
      <c r="D45" s="314" t="s">
        <v>724</v>
      </c>
      <c r="E45" s="313">
        <v>15429.43</v>
      </c>
      <c r="F45" s="327">
        <v>1217.73</v>
      </c>
      <c r="G45" s="318" t="s">
        <v>4268</v>
      </c>
      <c r="H45" s="318"/>
      <c r="I45" s="318"/>
    </row>
    <row r="46" spans="2:21" ht="14.25" customHeight="1" x14ac:dyDescent="0.25">
      <c r="B46" s="323">
        <v>8550</v>
      </c>
      <c r="C46" s="322" t="s">
        <v>335</v>
      </c>
      <c r="D46" s="314" t="s">
        <v>724</v>
      </c>
      <c r="E46" s="313">
        <v>701598.03</v>
      </c>
      <c r="F46" s="327">
        <v>14898.85</v>
      </c>
      <c r="G46" s="318" t="s">
        <v>4206</v>
      </c>
      <c r="H46" s="318"/>
      <c r="I46" s="318"/>
    </row>
    <row r="47" spans="2:21" ht="14.25" customHeight="1" x14ac:dyDescent="0.25">
      <c r="B47" s="323">
        <v>8551</v>
      </c>
      <c r="C47" s="322" t="s">
        <v>4402</v>
      </c>
      <c r="D47" s="314" t="s">
        <v>724</v>
      </c>
      <c r="E47" s="313">
        <v>6021.25</v>
      </c>
      <c r="F47" s="331">
        <v>31323.96</v>
      </c>
      <c r="G47" s="318" t="s">
        <v>4267</v>
      </c>
      <c r="H47" s="318"/>
      <c r="I47" s="318"/>
    </row>
    <row r="48" spans="2:21" ht="14.25" customHeight="1" x14ac:dyDescent="0.25">
      <c r="B48" s="323">
        <v>8551</v>
      </c>
      <c r="C48" s="322" t="s">
        <v>4266</v>
      </c>
      <c r="D48" s="314" t="s">
        <v>724</v>
      </c>
      <c r="E48" s="313">
        <v>100</v>
      </c>
      <c r="F48" s="327">
        <v>1142.53</v>
      </c>
      <c r="G48" s="318" t="s">
        <v>4265</v>
      </c>
      <c r="H48" s="318"/>
      <c r="I48" s="318"/>
    </row>
    <row r="49" spans="2:9" ht="14.25" customHeight="1" x14ac:dyDescent="0.25">
      <c r="B49" s="323">
        <v>8551</v>
      </c>
      <c r="C49" t="s">
        <v>4403</v>
      </c>
      <c r="D49" s="314" t="s">
        <v>724</v>
      </c>
      <c r="E49" s="313">
        <v>1988.58</v>
      </c>
      <c r="F49" s="327">
        <v>89504.62</v>
      </c>
      <c r="G49" s="318" t="s">
        <v>4264</v>
      </c>
      <c r="H49" s="318"/>
      <c r="I49" s="318"/>
    </row>
    <row r="50" spans="2:9" ht="14.25" customHeight="1" x14ac:dyDescent="0.25">
      <c r="B50" s="323">
        <v>8551</v>
      </c>
      <c r="C50" s="322" t="s">
        <v>335</v>
      </c>
      <c r="D50" s="314" t="s">
        <v>724</v>
      </c>
      <c r="E50" s="313">
        <v>356271.22</v>
      </c>
      <c r="F50" s="327">
        <v>5000</v>
      </c>
      <c r="G50" s="318" t="s">
        <v>3874</v>
      </c>
      <c r="H50" s="318"/>
      <c r="I50" s="318"/>
    </row>
    <row r="51" spans="2:9" ht="14.25" customHeight="1" x14ac:dyDescent="0.25">
      <c r="B51" s="323">
        <v>45077</v>
      </c>
      <c r="C51" s="322" t="s">
        <v>4263</v>
      </c>
      <c r="D51" s="314" t="s">
        <v>724</v>
      </c>
      <c r="E51" s="313">
        <v>115693.75999999999</v>
      </c>
      <c r="F51" s="327">
        <v>31267.55</v>
      </c>
      <c r="G51" s="318" t="s">
        <v>4262</v>
      </c>
      <c r="H51" s="318"/>
      <c r="I51" s="318"/>
    </row>
    <row r="52" spans="2:9" ht="14.25" customHeight="1" x14ac:dyDescent="0.25">
      <c r="B52" s="323">
        <v>8552</v>
      </c>
      <c r="C52" s="322" t="s">
        <v>4261</v>
      </c>
      <c r="D52" s="314" t="s">
        <v>724</v>
      </c>
      <c r="E52" s="313">
        <v>93570.69</v>
      </c>
      <c r="F52" s="327">
        <v>5000</v>
      </c>
      <c r="G52" s="318" t="s">
        <v>3874</v>
      </c>
      <c r="H52" s="318"/>
      <c r="I52" s="318"/>
    </row>
    <row r="53" spans="2:9" ht="14.25" customHeight="1" x14ac:dyDescent="0.25">
      <c r="B53" s="323">
        <v>8552</v>
      </c>
      <c r="C53" s="322" t="s">
        <v>4260</v>
      </c>
      <c r="D53" s="314" t="s">
        <v>724</v>
      </c>
      <c r="E53" s="313">
        <v>3100</v>
      </c>
      <c r="F53" s="327">
        <v>7506.82</v>
      </c>
      <c r="G53" s="318" t="s">
        <v>4252</v>
      </c>
      <c r="H53" s="318"/>
      <c r="I53" s="318"/>
    </row>
    <row r="54" spans="2:9" ht="14.25" customHeight="1" x14ac:dyDescent="0.25">
      <c r="B54" s="323">
        <v>8552</v>
      </c>
      <c r="C54" s="322" t="s">
        <v>4259</v>
      </c>
      <c r="D54" s="314" t="s">
        <v>724</v>
      </c>
      <c r="E54" s="313">
        <v>77690.350000000006</v>
      </c>
      <c r="F54" s="327">
        <v>1374.43</v>
      </c>
      <c r="G54" s="318" t="s">
        <v>4258</v>
      </c>
      <c r="H54" s="318"/>
      <c r="I54" s="318"/>
    </row>
    <row r="55" spans="2:9" ht="14.25" customHeight="1" x14ac:dyDescent="0.25">
      <c r="B55" s="323">
        <v>8552</v>
      </c>
      <c r="C55" s="322" t="s">
        <v>335</v>
      </c>
      <c r="D55" s="314" t="s">
        <v>724</v>
      </c>
      <c r="E55" s="313">
        <v>952289.12</v>
      </c>
      <c r="F55" s="327">
        <v>1979.78</v>
      </c>
      <c r="G55" s="318" t="s">
        <v>4257</v>
      </c>
      <c r="H55" s="318"/>
      <c r="I55" s="318"/>
    </row>
    <row r="56" spans="2:9" ht="14.25" customHeight="1" x14ac:dyDescent="0.25">
      <c r="B56" s="323">
        <v>8552</v>
      </c>
      <c r="C56" s="322" t="s">
        <v>4256</v>
      </c>
      <c r="D56" s="314" t="s">
        <v>724</v>
      </c>
      <c r="E56" s="313">
        <v>12906</v>
      </c>
      <c r="F56" s="327">
        <v>6021.8</v>
      </c>
      <c r="G56" s="318" t="s">
        <v>4255</v>
      </c>
      <c r="H56" s="318"/>
      <c r="I56" s="318"/>
    </row>
    <row r="57" spans="2:9" ht="14.25" customHeight="1" x14ac:dyDescent="0.25">
      <c r="B57" s="323"/>
      <c r="C57" s="322"/>
      <c r="F57" s="327">
        <v>299458.90000000002</v>
      </c>
      <c r="G57" s="318" t="s">
        <v>4254</v>
      </c>
      <c r="H57" s="318"/>
      <c r="I57" s="318"/>
    </row>
    <row r="58" spans="2:9" ht="14.25" customHeight="1" x14ac:dyDescent="0.25">
      <c r="B58" s="323"/>
      <c r="C58" s="322"/>
      <c r="F58" s="327">
        <v>15903.6</v>
      </c>
      <c r="G58" s="318" t="s">
        <v>4253</v>
      </c>
      <c r="H58" s="318"/>
      <c r="I58" s="318"/>
    </row>
    <row r="59" spans="2:9" ht="14.25" customHeight="1" x14ac:dyDescent="0.25">
      <c r="B59" s="323"/>
      <c r="C59" s="322"/>
      <c r="F59" s="334">
        <v>6000</v>
      </c>
      <c r="G59" s="318" t="s">
        <v>4252</v>
      </c>
      <c r="H59" s="318"/>
      <c r="I59" s="318"/>
    </row>
    <row r="60" spans="2:9" ht="14.25" customHeight="1" x14ac:dyDescent="0.25">
      <c r="B60" s="323"/>
      <c r="C60" s="322"/>
      <c r="F60" s="327">
        <v>5301.2</v>
      </c>
      <c r="G60" s="318" t="s">
        <v>4251</v>
      </c>
      <c r="H60" s="318"/>
      <c r="I60" s="318"/>
    </row>
    <row r="61" spans="2:9" ht="14.25" customHeight="1" x14ac:dyDescent="0.25">
      <c r="B61" s="323"/>
      <c r="C61" s="322"/>
      <c r="F61" s="327">
        <v>5301.2</v>
      </c>
      <c r="G61" s="318" t="s">
        <v>4250</v>
      </c>
      <c r="H61" s="318"/>
      <c r="I61" s="318"/>
    </row>
    <row r="62" spans="2:9" ht="14.25" customHeight="1" x14ac:dyDescent="0.25">
      <c r="B62" s="323"/>
      <c r="C62" s="322"/>
      <c r="F62" s="327">
        <v>13081.9</v>
      </c>
      <c r="G62" s="318" t="s">
        <v>4249</v>
      </c>
      <c r="H62" s="318"/>
      <c r="I62" s="318"/>
    </row>
    <row r="63" spans="2:9" ht="14.25" customHeight="1" x14ac:dyDescent="0.25">
      <c r="B63" s="323"/>
      <c r="C63" s="322"/>
      <c r="F63" s="327">
        <v>1301.2</v>
      </c>
      <c r="G63" s="336" t="s">
        <v>4248</v>
      </c>
      <c r="H63" s="318"/>
      <c r="I63" s="318"/>
    </row>
    <row r="64" spans="2:9" ht="14.25" customHeight="1" x14ac:dyDescent="0.25">
      <c r="B64" s="323"/>
      <c r="C64" s="322"/>
      <c r="F64" s="327">
        <v>6936.35</v>
      </c>
      <c r="G64" s="318" t="s">
        <v>4247</v>
      </c>
      <c r="H64" s="318"/>
      <c r="I64" s="318"/>
    </row>
    <row r="65" spans="2:9" ht="14.25" customHeight="1" x14ac:dyDescent="0.25">
      <c r="B65" s="323"/>
      <c r="C65" s="322"/>
      <c r="F65" s="327">
        <v>34138.800000000003</v>
      </c>
      <c r="G65" s="318" t="s">
        <v>4246</v>
      </c>
      <c r="H65" s="318"/>
      <c r="I65" s="318"/>
    </row>
    <row r="66" spans="2:9" ht="14.25" customHeight="1" x14ac:dyDescent="0.25">
      <c r="B66" s="323"/>
      <c r="C66" s="322"/>
      <c r="F66" s="327">
        <v>10602.4</v>
      </c>
      <c r="G66" s="318" t="s">
        <v>4245</v>
      </c>
      <c r="H66" s="318"/>
      <c r="I66" s="318"/>
    </row>
    <row r="67" spans="2:9" ht="14.25" customHeight="1" x14ac:dyDescent="0.25">
      <c r="B67" s="323"/>
      <c r="C67" s="322"/>
      <c r="F67" s="327">
        <v>63753.599999999999</v>
      </c>
      <c r="G67" s="318" t="s">
        <v>4244</v>
      </c>
      <c r="H67" s="318"/>
      <c r="I67" s="318"/>
    </row>
    <row r="68" spans="2:9" ht="14.25" customHeight="1" x14ac:dyDescent="0.25">
      <c r="B68" s="323"/>
      <c r="C68" s="322"/>
      <c r="F68" s="327">
        <v>28167.14</v>
      </c>
      <c r="G68" s="318" t="s">
        <v>4243</v>
      </c>
      <c r="H68" s="318"/>
      <c r="I68" s="318"/>
    </row>
    <row r="69" spans="2:9" ht="14.25" customHeight="1" x14ac:dyDescent="0.25">
      <c r="B69" s="323"/>
      <c r="C69" s="322"/>
      <c r="F69" s="327">
        <v>25841.31</v>
      </c>
      <c r="G69" s="318" t="s">
        <v>4242</v>
      </c>
      <c r="H69" s="318"/>
      <c r="I69" s="318"/>
    </row>
    <row r="70" spans="2:9" ht="14.25" customHeight="1" x14ac:dyDescent="0.25">
      <c r="B70" s="323"/>
      <c r="C70" s="322"/>
      <c r="F70" s="327">
        <v>12631.2</v>
      </c>
      <c r="G70" s="318" t="s">
        <v>4241</v>
      </c>
      <c r="H70" s="318"/>
      <c r="I70" s="318"/>
    </row>
    <row r="71" spans="2:9" ht="14.25" customHeight="1" x14ac:dyDescent="0.25">
      <c r="B71" s="323"/>
      <c r="C71" s="322"/>
      <c r="F71" s="327">
        <v>21399.43</v>
      </c>
      <c r="G71" s="318" t="s">
        <v>4240</v>
      </c>
      <c r="H71" s="318"/>
      <c r="I71" s="318"/>
    </row>
    <row r="72" spans="2:9" ht="14.25" customHeight="1" x14ac:dyDescent="0.25">
      <c r="B72" s="323"/>
      <c r="C72" s="322"/>
      <c r="F72" s="327">
        <v>10000</v>
      </c>
      <c r="G72" s="318" t="s">
        <v>4239</v>
      </c>
      <c r="H72" s="318"/>
      <c r="I72" s="318"/>
    </row>
    <row r="73" spans="2:9" ht="14.25" customHeight="1" x14ac:dyDescent="0.25">
      <c r="B73" s="323"/>
      <c r="C73" s="322"/>
      <c r="F73" s="327">
        <v>1180</v>
      </c>
      <c r="G73" s="318" t="s">
        <v>4179</v>
      </c>
      <c r="H73" s="318"/>
      <c r="I73" s="318"/>
    </row>
    <row r="74" spans="2:9" ht="14.25" customHeight="1" x14ac:dyDescent="0.25">
      <c r="B74" s="323"/>
      <c r="C74" s="322"/>
      <c r="F74" s="327">
        <v>1747</v>
      </c>
      <c r="G74" s="318" t="s">
        <v>4238</v>
      </c>
      <c r="H74" s="318"/>
      <c r="I74" s="318"/>
    </row>
    <row r="75" spans="2:9" ht="14.25" customHeight="1" x14ac:dyDescent="0.25">
      <c r="B75" s="323"/>
      <c r="C75" s="322"/>
      <c r="F75" s="327">
        <v>2772</v>
      </c>
      <c r="G75" s="318" t="s">
        <v>4237</v>
      </c>
      <c r="H75" s="318"/>
      <c r="I75" s="318"/>
    </row>
    <row r="76" spans="2:9" ht="14.25" customHeight="1" x14ac:dyDescent="0.25">
      <c r="B76" s="323"/>
      <c r="C76" s="322"/>
      <c r="F76" s="327">
        <v>49155.55</v>
      </c>
      <c r="G76" s="318" t="s">
        <v>4236</v>
      </c>
      <c r="H76" s="318"/>
      <c r="I76" s="318"/>
    </row>
    <row r="77" spans="2:9" ht="14.25" customHeight="1" x14ac:dyDescent="0.25">
      <c r="B77" s="323"/>
      <c r="C77" s="322"/>
      <c r="F77" s="327">
        <v>200</v>
      </c>
      <c r="G77" s="318" t="s">
        <v>4235</v>
      </c>
      <c r="H77" s="318"/>
      <c r="I77" s="318"/>
    </row>
    <row r="78" spans="2:9" ht="14.25" customHeight="1" x14ac:dyDescent="0.25">
      <c r="B78" s="323"/>
      <c r="C78" s="322"/>
      <c r="F78" s="327">
        <v>2894.51</v>
      </c>
      <c r="G78" s="318" t="s">
        <v>4234</v>
      </c>
      <c r="H78" s="318"/>
      <c r="I78" s="318"/>
    </row>
    <row r="79" spans="2:9" ht="14.25" customHeight="1" x14ac:dyDescent="0.25">
      <c r="B79" s="323"/>
      <c r="C79" s="322"/>
      <c r="F79" s="327">
        <v>4000</v>
      </c>
      <c r="G79" s="318" t="s">
        <v>4186</v>
      </c>
      <c r="H79" s="318"/>
      <c r="I79" s="318"/>
    </row>
    <row r="80" spans="2:9" ht="14.25" customHeight="1" x14ac:dyDescent="0.25">
      <c r="B80" s="323"/>
      <c r="C80" s="322"/>
      <c r="F80" s="327">
        <v>5000</v>
      </c>
      <c r="G80" s="318" t="s">
        <v>4174</v>
      </c>
      <c r="H80" s="318"/>
      <c r="I80" s="318"/>
    </row>
    <row r="81" spans="2:9" ht="14.25" customHeight="1" x14ac:dyDescent="0.25">
      <c r="B81" s="323"/>
      <c r="C81" s="322"/>
      <c r="F81" s="327">
        <v>1761.73</v>
      </c>
      <c r="G81" s="318" t="s">
        <v>4233</v>
      </c>
      <c r="H81" s="318"/>
      <c r="I81" s="318"/>
    </row>
    <row r="82" spans="2:9" ht="14.25" customHeight="1" x14ac:dyDescent="0.25">
      <c r="B82" s="323"/>
      <c r="C82" s="322"/>
      <c r="F82" s="327">
        <v>1217.73</v>
      </c>
      <c r="G82" s="318" t="s">
        <v>4232</v>
      </c>
      <c r="H82" s="318"/>
      <c r="I82" s="318"/>
    </row>
    <row r="83" spans="2:9" ht="14.25" customHeight="1" x14ac:dyDescent="0.25">
      <c r="B83" s="323"/>
      <c r="C83" s="322"/>
      <c r="F83" s="327">
        <v>2019.79</v>
      </c>
      <c r="G83" s="318" t="s">
        <v>4231</v>
      </c>
      <c r="H83" s="318"/>
      <c r="I83" s="318"/>
    </row>
    <row r="84" spans="2:9" ht="14.25" customHeight="1" x14ac:dyDescent="0.25">
      <c r="B84" s="323"/>
      <c r="C84" s="322"/>
      <c r="F84" s="327">
        <v>7439.89</v>
      </c>
      <c r="G84" s="318" t="s">
        <v>4230</v>
      </c>
      <c r="H84" s="318"/>
      <c r="I84" s="318"/>
    </row>
    <row r="85" spans="2:9" ht="14.25" customHeight="1" x14ac:dyDescent="0.25">
      <c r="B85" s="323"/>
      <c r="C85" s="322"/>
      <c r="F85" s="327">
        <v>65272.65</v>
      </c>
      <c r="G85" s="318" t="s">
        <v>4229</v>
      </c>
      <c r="H85" s="318"/>
      <c r="I85" s="318"/>
    </row>
    <row r="86" spans="2:9" ht="14.25" customHeight="1" x14ac:dyDescent="0.25">
      <c r="B86" s="323"/>
      <c r="C86" s="322"/>
      <c r="F86" s="327">
        <v>9584.16</v>
      </c>
      <c r="G86" s="318" t="s">
        <v>4228</v>
      </c>
      <c r="H86" s="318"/>
      <c r="I86" s="318"/>
    </row>
    <row r="87" spans="2:9" ht="14.25" customHeight="1" x14ac:dyDescent="0.25">
      <c r="B87" s="323"/>
      <c r="C87" s="322"/>
      <c r="F87" s="327">
        <v>48794.02</v>
      </c>
      <c r="G87" s="318" t="s">
        <v>4227</v>
      </c>
      <c r="H87" s="318"/>
      <c r="I87" s="318"/>
    </row>
    <row r="88" spans="2:9" ht="14.25" customHeight="1" x14ac:dyDescent="0.25">
      <c r="B88" s="323"/>
      <c r="C88" s="322"/>
      <c r="F88" s="327">
        <v>3350.85</v>
      </c>
      <c r="G88" s="318" t="s">
        <v>4226</v>
      </c>
      <c r="H88" s="318"/>
      <c r="I88" s="318"/>
    </row>
    <row r="89" spans="2:9" ht="14.25" customHeight="1" x14ac:dyDescent="0.25">
      <c r="B89" s="323"/>
      <c r="C89" s="322"/>
      <c r="F89" s="327">
        <v>5121.17</v>
      </c>
      <c r="G89" s="318" t="s">
        <v>4225</v>
      </c>
      <c r="H89" s="318"/>
      <c r="I89" s="318"/>
    </row>
    <row r="90" spans="2:9" ht="14.25" customHeight="1" x14ac:dyDescent="0.25">
      <c r="B90" s="323"/>
      <c r="C90" s="322"/>
      <c r="F90" s="327">
        <v>5049.4799999999996</v>
      </c>
      <c r="G90" s="318" t="s">
        <v>4224</v>
      </c>
      <c r="H90" s="318"/>
      <c r="I90" s="318"/>
    </row>
    <row r="91" spans="2:9" ht="14.25" customHeight="1" x14ac:dyDescent="0.25">
      <c r="B91" s="323"/>
      <c r="C91" s="322"/>
      <c r="F91" s="327">
        <v>1009.9</v>
      </c>
      <c r="G91" s="318" t="s">
        <v>4223</v>
      </c>
      <c r="H91" s="318"/>
      <c r="I91" s="318"/>
    </row>
    <row r="92" spans="2:9" ht="14.25" customHeight="1" x14ac:dyDescent="0.25">
      <c r="B92" s="323"/>
      <c r="C92" s="322"/>
      <c r="F92" s="327">
        <v>5049.4799999999996</v>
      </c>
      <c r="G92" s="318" t="s">
        <v>4208</v>
      </c>
      <c r="H92" s="318"/>
      <c r="I92" s="318"/>
    </row>
    <row r="93" spans="2:9" ht="14.25" customHeight="1" x14ac:dyDescent="0.25">
      <c r="B93" s="323"/>
      <c r="C93" s="322"/>
      <c r="F93" s="327">
        <v>15000</v>
      </c>
      <c r="G93" s="318" t="s">
        <v>4218</v>
      </c>
      <c r="H93" s="318"/>
      <c r="I93" s="318"/>
    </row>
    <row r="94" spans="2:9" ht="15.75" customHeight="1" x14ac:dyDescent="0.25">
      <c r="B94" s="323"/>
      <c r="C94" s="322"/>
      <c r="F94" s="331">
        <v>10000</v>
      </c>
      <c r="G94" s="318" t="s">
        <v>4218</v>
      </c>
      <c r="H94" s="318"/>
      <c r="I94" s="318"/>
    </row>
    <row r="95" spans="2:9" ht="11.25" customHeight="1" x14ac:dyDescent="0.25">
      <c r="B95" s="323"/>
      <c r="C95" s="322"/>
      <c r="F95" s="327">
        <v>2019.79</v>
      </c>
      <c r="G95" s="318" t="s">
        <v>4222</v>
      </c>
      <c r="H95" s="318"/>
      <c r="I95" s="318"/>
    </row>
    <row r="96" spans="2:9" ht="14.25" customHeight="1" x14ac:dyDescent="0.25">
      <c r="B96" s="323"/>
      <c r="C96" s="322"/>
      <c r="F96" s="327">
        <v>8135.07</v>
      </c>
      <c r="G96" s="318" t="s">
        <v>3874</v>
      </c>
      <c r="H96" s="318"/>
      <c r="I96" s="318"/>
    </row>
    <row r="97" spans="2:10" ht="12.75" customHeight="1" x14ac:dyDescent="0.25">
      <c r="B97" s="323"/>
      <c r="C97" s="322"/>
      <c r="F97" s="327">
        <v>11328.92</v>
      </c>
      <c r="G97" s="318" t="s">
        <v>4221</v>
      </c>
      <c r="H97" s="318"/>
      <c r="I97" s="318"/>
    </row>
    <row r="98" spans="2:10" ht="15.75" customHeight="1" x14ac:dyDescent="0.25">
      <c r="B98" s="323"/>
      <c r="C98" s="322"/>
      <c r="F98" s="331">
        <v>135371.79</v>
      </c>
      <c r="G98" s="336" t="s">
        <v>4220</v>
      </c>
      <c r="H98" s="318"/>
      <c r="I98" s="318"/>
    </row>
    <row r="99" spans="2:10" ht="15.75" customHeight="1" x14ac:dyDescent="0.25">
      <c r="B99" s="323"/>
      <c r="C99" s="322"/>
      <c r="F99" s="331">
        <v>43132.3</v>
      </c>
      <c r="G99" s="336" t="s">
        <v>4219</v>
      </c>
      <c r="H99" s="318"/>
      <c r="I99" s="318"/>
    </row>
    <row r="100" spans="2:10" ht="12.75" customHeight="1" x14ac:dyDescent="0.25">
      <c r="B100" s="323"/>
      <c r="C100" s="322"/>
      <c r="F100" s="327">
        <v>12000</v>
      </c>
      <c r="G100" s="318" t="s">
        <v>4218</v>
      </c>
      <c r="H100" s="318"/>
      <c r="I100" s="318"/>
    </row>
    <row r="101" spans="2:10" ht="12.75" customHeight="1" x14ac:dyDescent="0.25">
      <c r="B101" s="323"/>
      <c r="C101" s="322"/>
      <c r="F101" s="327">
        <v>52146.18</v>
      </c>
      <c r="G101" s="318" t="s">
        <v>4217</v>
      </c>
      <c r="H101" s="318"/>
      <c r="I101" s="318"/>
    </row>
    <row r="102" spans="2:10" ht="12.75" customHeight="1" x14ac:dyDescent="0.25">
      <c r="B102" s="323"/>
      <c r="C102" s="322"/>
      <c r="F102" s="331">
        <v>1464.43</v>
      </c>
      <c r="G102" s="318" t="s">
        <v>4216</v>
      </c>
      <c r="H102" s="318"/>
      <c r="I102" s="318"/>
    </row>
    <row r="103" spans="2:10" ht="14.25" customHeight="1" x14ac:dyDescent="0.25">
      <c r="B103" s="323"/>
      <c r="C103" s="322"/>
      <c r="F103" s="327">
        <v>48870.8</v>
      </c>
      <c r="G103" s="318" t="s">
        <v>4215</v>
      </c>
      <c r="H103" s="318"/>
      <c r="I103" s="318"/>
    </row>
    <row r="104" spans="2:10" ht="15.75" customHeight="1" x14ac:dyDescent="0.25">
      <c r="B104" s="323"/>
      <c r="C104" s="322"/>
      <c r="F104" s="327">
        <v>20311.43</v>
      </c>
      <c r="G104" s="318" t="s">
        <v>4214</v>
      </c>
      <c r="H104" s="318"/>
      <c r="I104" s="318"/>
    </row>
    <row r="105" spans="2:10" ht="15.75" customHeight="1" x14ac:dyDescent="0.25">
      <c r="B105" s="323"/>
      <c r="C105" s="322"/>
      <c r="F105" s="327">
        <v>1987.52</v>
      </c>
      <c r="G105" s="318" t="s">
        <v>4213</v>
      </c>
      <c r="H105" s="318"/>
      <c r="I105" s="318"/>
    </row>
    <row r="106" spans="2:10" ht="15.75" customHeight="1" x14ac:dyDescent="0.25">
      <c r="B106" s="323"/>
      <c r="C106" s="322"/>
      <c r="F106" s="327">
        <v>27779.7</v>
      </c>
      <c r="G106" s="318" t="s">
        <v>4212</v>
      </c>
      <c r="H106" s="318"/>
      <c r="I106" s="318"/>
    </row>
    <row r="107" spans="2:10" ht="15.75" customHeight="1" x14ac:dyDescent="0.25">
      <c r="B107" s="323"/>
      <c r="C107" s="322"/>
      <c r="F107" s="327">
        <v>52146.18</v>
      </c>
      <c r="G107" s="318" t="s">
        <v>4211</v>
      </c>
      <c r="H107" s="318"/>
      <c r="I107" s="332"/>
      <c r="J107" s="341"/>
    </row>
    <row r="108" spans="2:10" ht="15.75" customHeight="1" x14ac:dyDescent="0.25">
      <c r="B108" s="323"/>
      <c r="C108" s="322"/>
      <c r="F108" s="327">
        <v>2019.79</v>
      </c>
      <c r="G108" s="318" t="s">
        <v>4210</v>
      </c>
      <c r="H108" s="318"/>
      <c r="I108" s="318"/>
    </row>
    <row r="109" spans="2:10" ht="15.75" customHeight="1" x14ac:dyDescent="0.25">
      <c r="B109" s="323"/>
      <c r="C109" s="322"/>
      <c r="F109" s="327">
        <v>1009.9</v>
      </c>
      <c r="G109" s="318" t="s">
        <v>4209</v>
      </c>
      <c r="H109" s="318"/>
      <c r="I109" s="318"/>
    </row>
    <row r="110" spans="2:10" ht="15.75" customHeight="1" x14ac:dyDescent="0.25">
      <c r="B110" s="323"/>
      <c r="C110" s="322"/>
      <c r="F110" s="327">
        <v>2019.79</v>
      </c>
      <c r="G110" s="318" t="s">
        <v>4208</v>
      </c>
      <c r="H110" s="318"/>
      <c r="I110" s="318"/>
    </row>
    <row r="111" spans="2:10" ht="15.75" customHeight="1" x14ac:dyDescent="0.25">
      <c r="B111" s="323"/>
      <c r="C111" s="322"/>
      <c r="F111" s="327">
        <v>2019.79</v>
      </c>
      <c r="G111" s="318" t="s">
        <v>4207</v>
      </c>
      <c r="H111" s="318"/>
      <c r="I111" s="318"/>
    </row>
    <row r="112" spans="2:10" ht="15.75" customHeight="1" x14ac:dyDescent="0.25">
      <c r="B112" s="323"/>
      <c r="C112" s="322"/>
      <c r="F112" s="327">
        <v>10000</v>
      </c>
      <c r="G112" s="318" t="s">
        <v>4206</v>
      </c>
      <c r="H112" s="318"/>
      <c r="I112" s="318"/>
    </row>
    <row r="113" spans="2:9" ht="15.75" customHeight="1" x14ac:dyDescent="0.25">
      <c r="B113" s="323"/>
      <c r="C113" s="322"/>
      <c r="F113" s="327">
        <v>95312.85</v>
      </c>
      <c r="G113" s="318" t="s">
        <v>4205</v>
      </c>
      <c r="H113" s="318"/>
      <c r="I113" s="318"/>
    </row>
    <row r="114" spans="2:9" ht="15.75" customHeight="1" x14ac:dyDescent="0.25">
      <c r="B114" s="323"/>
      <c r="C114" s="322"/>
      <c r="F114" s="327">
        <v>28167.14</v>
      </c>
      <c r="G114" s="318" t="s">
        <v>4204</v>
      </c>
      <c r="H114" s="318"/>
      <c r="I114" s="318"/>
    </row>
    <row r="115" spans="2:9" ht="15.75" customHeight="1" x14ac:dyDescent="0.25">
      <c r="B115" s="323"/>
      <c r="C115" s="322"/>
      <c r="F115" s="327">
        <v>15000</v>
      </c>
      <c r="G115" s="318" t="s">
        <v>4203</v>
      </c>
      <c r="H115" s="318"/>
      <c r="I115" s="318"/>
    </row>
    <row r="116" spans="2:9" ht="15.75" customHeight="1" x14ac:dyDescent="0.25">
      <c r="B116" s="323"/>
      <c r="C116" s="322"/>
      <c r="F116" s="331">
        <v>59709.3</v>
      </c>
      <c r="G116" s="336" t="s">
        <v>4202</v>
      </c>
      <c r="H116" s="318"/>
      <c r="I116" s="318"/>
    </row>
    <row r="117" spans="2:9" ht="15.75" customHeight="1" x14ac:dyDescent="0.25">
      <c r="B117" s="323"/>
      <c r="C117" s="322"/>
      <c r="F117" s="327">
        <v>9220.43</v>
      </c>
      <c r="G117" s="318" t="s">
        <v>4201</v>
      </c>
      <c r="H117" s="318"/>
      <c r="I117" s="318"/>
    </row>
    <row r="118" spans="2:9" ht="13.5" customHeight="1" x14ac:dyDescent="0.25">
      <c r="B118" s="323"/>
      <c r="C118" s="322"/>
      <c r="F118" s="327">
        <v>454331.89</v>
      </c>
      <c r="G118" s="318" t="s">
        <v>4200</v>
      </c>
      <c r="H118" s="318"/>
      <c r="I118" s="318"/>
    </row>
    <row r="119" spans="2:9" ht="13.5" customHeight="1" x14ac:dyDescent="0.25">
      <c r="B119" s="323"/>
      <c r="C119" s="322"/>
      <c r="F119" s="327">
        <v>48236.26</v>
      </c>
      <c r="G119" s="318" t="s">
        <v>4199</v>
      </c>
      <c r="H119" s="318"/>
      <c r="I119" s="318"/>
    </row>
    <row r="120" spans="2:9" ht="13.5" customHeight="1" x14ac:dyDescent="0.25">
      <c r="B120" s="323"/>
      <c r="C120" s="322"/>
      <c r="F120" s="327">
        <v>4343.5</v>
      </c>
      <c r="G120" s="318" t="s">
        <v>4198</v>
      </c>
      <c r="H120" s="318"/>
      <c r="I120" s="318"/>
    </row>
    <row r="121" spans="2:9" ht="13.5" customHeight="1" x14ac:dyDescent="0.25">
      <c r="B121" s="323"/>
      <c r="C121" s="322"/>
      <c r="F121" s="327">
        <v>8740.02</v>
      </c>
      <c r="G121" s="318" t="s">
        <v>4197</v>
      </c>
      <c r="H121" s="318"/>
      <c r="I121" s="318"/>
    </row>
    <row r="122" spans="2:9" ht="13.5" customHeight="1" x14ac:dyDescent="0.25">
      <c r="B122" s="323"/>
      <c r="C122" s="322"/>
      <c r="F122" s="327">
        <v>6485.82</v>
      </c>
      <c r="G122" s="318" t="s">
        <v>4196</v>
      </c>
      <c r="H122" s="318"/>
      <c r="I122" s="318"/>
    </row>
    <row r="123" spans="2:9" ht="13.5" customHeight="1" x14ac:dyDescent="0.25">
      <c r="B123" s="323"/>
      <c r="C123" s="322"/>
      <c r="F123" s="327">
        <v>1500</v>
      </c>
      <c r="G123" s="318" t="s">
        <v>4179</v>
      </c>
      <c r="H123" s="318"/>
      <c r="I123" s="318"/>
    </row>
    <row r="124" spans="2:9" ht="13.5" customHeight="1" x14ac:dyDescent="0.25">
      <c r="B124" s="323"/>
      <c r="C124" s="322"/>
      <c r="F124" s="327">
        <v>542.59</v>
      </c>
      <c r="G124" s="318" t="s">
        <v>4195</v>
      </c>
      <c r="H124" s="318"/>
      <c r="I124" s="318"/>
    </row>
    <row r="125" spans="2:9" ht="13.5" customHeight="1" x14ac:dyDescent="0.25">
      <c r="B125" s="323"/>
      <c r="C125" s="322"/>
      <c r="F125" s="327">
        <v>1000</v>
      </c>
      <c r="G125" s="318" t="s">
        <v>4176</v>
      </c>
      <c r="H125" s="318"/>
      <c r="I125" s="318"/>
    </row>
    <row r="126" spans="2:9" ht="13.5" customHeight="1" x14ac:dyDescent="0.25">
      <c r="B126" s="323"/>
      <c r="C126" s="322"/>
      <c r="F126" s="327">
        <v>12631.2</v>
      </c>
      <c r="G126" s="318" t="s">
        <v>4194</v>
      </c>
      <c r="H126" s="318"/>
      <c r="I126" s="318"/>
    </row>
    <row r="127" spans="2:9" ht="13.5" customHeight="1" x14ac:dyDescent="0.25">
      <c r="B127" s="323"/>
      <c r="C127" s="322"/>
      <c r="F127" s="327">
        <v>12558.62</v>
      </c>
      <c r="G127" s="318" t="s">
        <v>4193</v>
      </c>
      <c r="H127" s="318"/>
      <c r="I127" s="318"/>
    </row>
    <row r="128" spans="2:9" ht="13.5" customHeight="1" x14ac:dyDescent="0.25">
      <c r="B128" s="323"/>
      <c r="C128" s="322"/>
      <c r="F128" s="327">
        <v>160683.20000000001</v>
      </c>
      <c r="G128" s="318" t="s">
        <v>4191</v>
      </c>
      <c r="H128" s="318"/>
      <c r="I128" s="318"/>
    </row>
    <row r="129" spans="2:9" ht="13.5" customHeight="1" x14ac:dyDescent="0.25">
      <c r="B129" s="323"/>
      <c r="C129" s="322"/>
      <c r="F129" s="327">
        <v>6061</v>
      </c>
      <c r="G129" s="318" t="s">
        <v>4192</v>
      </c>
      <c r="H129" s="318"/>
      <c r="I129" s="318"/>
    </row>
    <row r="130" spans="2:9" ht="13.5" customHeight="1" x14ac:dyDescent="0.25">
      <c r="B130" s="323"/>
      <c r="C130" s="322"/>
      <c r="F130" s="327">
        <v>318478</v>
      </c>
      <c r="G130" s="318" t="s">
        <v>4191</v>
      </c>
      <c r="H130" s="318"/>
      <c r="I130" s="318"/>
    </row>
    <row r="131" spans="2:9" ht="13.5" customHeight="1" x14ac:dyDescent="0.25">
      <c r="B131" s="323"/>
      <c r="C131" s="322"/>
      <c r="F131" s="327">
        <v>26163.8</v>
      </c>
      <c r="G131" s="318" t="s">
        <v>4190</v>
      </c>
      <c r="H131" s="318"/>
      <c r="I131" s="318"/>
    </row>
    <row r="132" spans="2:9" ht="13.5" customHeight="1" x14ac:dyDescent="0.25">
      <c r="B132" s="323"/>
      <c r="C132" s="322"/>
      <c r="F132" s="331">
        <v>2473.04</v>
      </c>
      <c r="G132" s="336" t="s">
        <v>4189</v>
      </c>
      <c r="H132" s="318"/>
      <c r="I132" s="318"/>
    </row>
    <row r="133" spans="2:9" ht="13.5" customHeight="1" x14ac:dyDescent="0.25">
      <c r="B133" s="323"/>
      <c r="C133" s="322"/>
      <c r="F133" s="327">
        <v>7055.3</v>
      </c>
      <c r="G133" s="318" t="s">
        <v>4188</v>
      </c>
      <c r="H133" s="318"/>
      <c r="I133" s="318"/>
    </row>
    <row r="134" spans="2:9" ht="13.5" customHeight="1" x14ac:dyDescent="0.25">
      <c r="B134" s="323"/>
      <c r="C134" s="322"/>
      <c r="F134" s="331">
        <v>2761.5</v>
      </c>
      <c r="G134" s="336" t="s">
        <v>4187</v>
      </c>
      <c r="H134" s="318"/>
      <c r="I134" s="318"/>
    </row>
    <row r="135" spans="2:9" ht="13.5" customHeight="1" x14ac:dyDescent="0.25">
      <c r="B135" s="323"/>
      <c r="C135" s="322"/>
      <c r="F135" s="327">
        <v>3831.5</v>
      </c>
      <c r="G135" s="318" t="s">
        <v>4186</v>
      </c>
      <c r="H135" s="318"/>
      <c r="I135" s="318"/>
    </row>
    <row r="136" spans="2:9" ht="13.5" customHeight="1" x14ac:dyDescent="0.25">
      <c r="B136" s="323"/>
      <c r="C136" s="322"/>
      <c r="F136" s="327">
        <v>5000</v>
      </c>
      <c r="G136" s="318" t="s">
        <v>4174</v>
      </c>
      <c r="H136" s="318"/>
      <c r="I136" s="318"/>
    </row>
    <row r="137" spans="2:9" ht="13.5" customHeight="1" x14ac:dyDescent="0.25">
      <c r="B137" s="323"/>
      <c r="C137" s="322"/>
      <c r="F137" s="327">
        <v>52327.6</v>
      </c>
      <c r="G137" s="318" t="s">
        <v>4185</v>
      </c>
      <c r="H137" s="318"/>
      <c r="I137" s="318"/>
    </row>
    <row r="138" spans="2:9" ht="13.5" customHeight="1" x14ac:dyDescent="0.25">
      <c r="B138" s="323"/>
      <c r="C138" s="322"/>
      <c r="F138" s="327">
        <v>6289.79</v>
      </c>
      <c r="G138" s="318" t="s">
        <v>4184</v>
      </c>
      <c r="H138" s="318"/>
      <c r="I138" s="318"/>
    </row>
    <row r="139" spans="2:9" ht="13.5" customHeight="1" x14ac:dyDescent="0.25">
      <c r="B139" s="323"/>
      <c r="C139" s="322"/>
      <c r="F139" s="327">
        <v>5172.05</v>
      </c>
      <c r="G139" s="318" t="s">
        <v>4183</v>
      </c>
      <c r="H139" s="318"/>
      <c r="I139" s="318"/>
    </row>
    <row r="140" spans="2:9" ht="13.5" customHeight="1" x14ac:dyDescent="0.25">
      <c r="B140" s="323"/>
      <c r="C140" s="322"/>
      <c r="F140" s="331">
        <v>8008.24</v>
      </c>
      <c r="G140" s="336" t="s">
        <v>4182</v>
      </c>
      <c r="H140" s="318"/>
      <c r="I140" s="318"/>
    </row>
    <row r="141" spans="2:9" ht="13.5" customHeight="1" x14ac:dyDescent="0.25">
      <c r="B141" s="323"/>
      <c r="C141" s="322"/>
      <c r="F141" s="331">
        <v>8309.9500000000007</v>
      </c>
      <c r="G141" s="336" t="s">
        <v>4181</v>
      </c>
      <c r="H141" s="318"/>
      <c r="I141" s="318"/>
    </row>
    <row r="142" spans="2:9" ht="13.5" customHeight="1" x14ac:dyDescent="0.25">
      <c r="B142" s="323"/>
      <c r="C142" s="322"/>
      <c r="F142" s="327">
        <v>99971.27</v>
      </c>
      <c r="G142" s="318" t="s">
        <v>4180</v>
      </c>
      <c r="H142" s="318"/>
      <c r="I142" s="318"/>
    </row>
    <row r="143" spans="2:9" ht="13.5" customHeight="1" x14ac:dyDescent="0.25">
      <c r="B143" s="323"/>
      <c r="C143" s="322"/>
      <c r="F143" s="327">
        <v>1600</v>
      </c>
      <c r="G143" s="318" t="s">
        <v>4179</v>
      </c>
      <c r="H143" s="318"/>
      <c r="I143" s="318"/>
    </row>
    <row r="144" spans="2:9" ht="13.5" customHeight="1" x14ac:dyDescent="0.25">
      <c r="B144" s="323"/>
      <c r="C144" s="322"/>
      <c r="F144" s="331">
        <v>2276.52</v>
      </c>
      <c r="G144" s="336" t="s">
        <v>4178</v>
      </c>
      <c r="H144" s="318"/>
      <c r="I144" s="318"/>
    </row>
    <row r="145" spans="2:9" ht="13.5" customHeight="1" x14ac:dyDescent="0.25">
      <c r="B145" s="323"/>
      <c r="C145" s="322"/>
      <c r="F145" s="327">
        <v>26163.8</v>
      </c>
      <c r="G145" s="318" t="s">
        <v>4177</v>
      </c>
      <c r="H145" s="318"/>
      <c r="I145" s="318"/>
    </row>
    <row r="146" spans="2:9" ht="13.5" customHeight="1" x14ac:dyDescent="0.25">
      <c r="B146" s="323"/>
      <c r="C146" s="322"/>
      <c r="F146" s="327">
        <v>785.06</v>
      </c>
      <c r="G146" s="318" t="s">
        <v>4176</v>
      </c>
      <c r="H146" s="318"/>
      <c r="I146" s="318"/>
    </row>
    <row r="147" spans="2:9" ht="13.5" customHeight="1" x14ac:dyDescent="0.25">
      <c r="B147" s="323"/>
      <c r="C147" s="322"/>
      <c r="F147" s="327">
        <v>2285.06</v>
      </c>
      <c r="G147" s="318" t="s">
        <v>4175</v>
      </c>
      <c r="H147" s="318"/>
      <c r="I147" s="318"/>
    </row>
    <row r="148" spans="2:9" ht="13.5" customHeight="1" x14ac:dyDescent="0.25">
      <c r="B148" s="323"/>
      <c r="C148" s="322"/>
      <c r="F148" s="327">
        <v>3081.9</v>
      </c>
      <c r="G148" s="318" t="s">
        <v>4174</v>
      </c>
      <c r="H148" s="318"/>
      <c r="I148" s="318"/>
    </row>
    <row r="149" spans="2:9" ht="13.5" customHeight="1" x14ac:dyDescent="0.25">
      <c r="B149" s="323"/>
      <c r="C149" s="322"/>
      <c r="F149" s="327">
        <v>5689.8</v>
      </c>
      <c r="G149" s="318" t="s">
        <v>4173</v>
      </c>
      <c r="H149" s="318"/>
      <c r="I149" s="318"/>
    </row>
    <row r="150" spans="2:9" ht="13.5" customHeight="1" x14ac:dyDescent="0.25">
      <c r="B150" s="323"/>
      <c r="C150" s="322"/>
      <c r="F150" s="327">
        <v>3052.17</v>
      </c>
      <c r="G150" s="318" t="s">
        <v>4172</v>
      </c>
      <c r="H150" s="318"/>
      <c r="I150" s="318"/>
    </row>
    <row r="151" spans="2:9" ht="13.5" customHeight="1" x14ac:dyDescent="0.25">
      <c r="B151" s="323"/>
      <c r="C151" s="322"/>
      <c r="F151" s="327">
        <v>5000</v>
      </c>
      <c r="G151" s="318" t="s">
        <v>4171</v>
      </c>
      <c r="H151" s="318"/>
      <c r="I151" s="318"/>
    </row>
    <row r="152" spans="2:9" ht="13.5" customHeight="1" x14ac:dyDescent="0.25">
      <c r="B152" s="323"/>
      <c r="C152" s="322"/>
      <c r="F152" s="327">
        <v>2500</v>
      </c>
      <c r="G152" s="318" t="s">
        <v>4170</v>
      </c>
      <c r="H152" s="318"/>
      <c r="I152" s="318"/>
    </row>
    <row r="153" spans="2:9" ht="13.5" customHeight="1" x14ac:dyDescent="0.25">
      <c r="B153" s="323"/>
      <c r="C153" s="322"/>
      <c r="F153" s="327">
        <v>21589.11</v>
      </c>
      <c r="G153" s="318" t="s">
        <v>4169</v>
      </c>
      <c r="H153" s="318"/>
      <c r="I153" s="318"/>
    </row>
    <row r="154" spans="2:9" ht="13.5" customHeight="1" x14ac:dyDescent="0.25">
      <c r="B154" s="323"/>
      <c r="C154" s="322"/>
      <c r="F154" s="327">
        <v>12442.25</v>
      </c>
      <c r="G154" s="318" t="s">
        <v>4168</v>
      </c>
      <c r="H154" s="318"/>
      <c r="I154" s="318"/>
    </row>
    <row r="155" spans="2:9" ht="13.5" customHeight="1" x14ac:dyDescent="0.25">
      <c r="B155" s="323"/>
      <c r="C155" s="322"/>
      <c r="F155" s="327">
        <v>719483.74</v>
      </c>
      <c r="G155" s="318" t="s">
        <v>4167</v>
      </c>
      <c r="H155" s="318"/>
      <c r="I155" s="318"/>
    </row>
    <row r="156" spans="2:9" ht="13.5" customHeight="1" x14ac:dyDescent="0.25">
      <c r="B156" s="323"/>
      <c r="C156" s="322"/>
      <c r="F156" s="327">
        <v>46850.23</v>
      </c>
      <c r="G156" s="318" t="s">
        <v>4166</v>
      </c>
      <c r="H156" s="318"/>
      <c r="I156" s="318"/>
    </row>
    <row r="157" spans="2:9" ht="13.5" customHeight="1" x14ac:dyDescent="0.25">
      <c r="B157" s="323"/>
      <c r="C157" s="322"/>
      <c r="F157" s="327">
        <v>5252.15</v>
      </c>
      <c r="G157" s="318" t="s">
        <v>4165</v>
      </c>
      <c r="H157" s="318"/>
      <c r="I157" s="318"/>
    </row>
    <row r="158" spans="2:9" ht="13.5" customHeight="1" x14ac:dyDescent="0.25">
      <c r="B158" s="323"/>
      <c r="C158" s="322"/>
      <c r="F158" s="327">
        <v>1000</v>
      </c>
      <c r="G158" s="318" t="s">
        <v>4164</v>
      </c>
      <c r="H158" s="318"/>
      <c r="I158" s="318"/>
    </row>
    <row r="159" spans="2:9" ht="13.5" customHeight="1" x14ac:dyDescent="0.25">
      <c r="B159" s="323"/>
      <c r="C159" s="322"/>
      <c r="F159" s="327"/>
      <c r="G159" s="318"/>
      <c r="H159" s="318"/>
      <c r="I159" s="318"/>
    </row>
    <row r="160" spans="2:9" ht="13.5" customHeight="1" x14ac:dyDescent="0.25">
      <c r="B160" s="323"/>
      <c r="C160" s="322"/>
      <c r="F160" s="327"/>
      <c r="G160" s="318"/>
      <c r="H160" s="318"/>
      <c r="I160" s="318"/>
    </row>
    <row r="161" spans="2:9" ht="13.5" customHeight="1" x14ac:dyDescent="0.25">
      <c r="B161" s="323"/>
      <c r="C161" s="322"/>
      <c r="F161" s="327"/>
      <c r="G161" s="318"/>
      <c r="H161" s="318"/>
      <c r="I161" s="318"/>
    </row>
    <row r="162" spans="2:9" ht="13.5" customHeight="1" x14ac:dyDescent="0.25">
      <c r="B162" s="323"/>
      <c r="C162" s="322"/>
      <c r="F162" s="327"/>
      <c r="G162" s="318"/>
      <c r="H162" s="318"/>
      <c r="I162" s="318"/>
    </row>
    <row r="163" spans="2:9" ht="13.5" customHeight="1" x14ac:dyDescent="0.25">
      <c r="B163" s="323"/>
      <c r="C163" s="322"/>
      <c r="F163" s="327"/>
      <c r="G163" s="318"/>
      <c r="H163" s="318"/>
      <c r="I163" s="318"/>
    </row>
    <row r="164" spans="2:9" ht="13.5" customHeight="1" x14ac:dyDescent="0.25">
      <c r="B164" s="323"/>
      <c r="C164" s="322"/>
      <c r="F164" s="327"/>
      <c r="G164" s="318"/>
      <c r="H164" s="318"/>
      <c r="I164" s="318"/>
    </row>
    <row r="165" spans="2:9" ht="13.5" customHeight="1" x14ac:dyDescent="0.25">
      <c r="B165" s="323"/>
      <c r="C165" s="322"/>
      <c r="F165" s="327"/>
      <c r="G165" s="318"/>
      <c r="H165" s="318"/>
      <c r="I165" s="318"/>
    </row>
    <row r="166" spans="2:9" ht="13.5" customHeight="1" x14ac:dyDescent="0.25">
      <c r="B166" s="323"/>
      <c r="C166" s="322"/>
      <c r="F166" s="327"/>
      <c r="G166" s="318"/>
      <c r="H166" s="318"/>
      <c r="I166" s="318"/>
    </row>
    <row r="167" spans="2:9" ht="13.5" customHeight="1" x14ac:dyDescent="0.25">
      <c r="B167" s="323"/>
      <c r="C167" s="322"/>
      <c r="F167" s="327"/>
      <c r="G167" s="318"/>
      <c r="H167" s="318"/>
      <c r="I167" s="318"/>
    </row>
    <row r="168" spans="2:9" ht="13.5" customHeight="1" x14ac:dyDescent="0.25">
      <c r="B168" s="323"/>
      <c r="C168" s="322"/>
      <c r="F168" s="327"/>
      <c r="G168" s="318"/>
      <c r="H168" s="318"/>
      <c r="I168" s="318"/>
    </row>
    <row r="169" spans="2:9" ht="13.5" customHeight="1" x14ac:dyDescent="0.25">
      <c r="B169" s="323"/>
      <c r="C169" s="322"/>
      <c r="F169" s="327"/>
      <c r="G169" s="318"/>
      <c r="H169" s="318"/>
      <c r="I169" s="318"/>
    </row>
    <row r="170" spans="2:9" ht="13.5" customHeight="1" x14ac:dyDescent="0.25">
      <c r="B170" s="323"/>
      <c r="C170" s="322"/>
      <c r="F170" s="327"/>
      <c r="G170" s="318"/>
      <c r="H170" s="318"/>
      <c r="I170" s="318"/>
    </row>
    <row r="171" spans="2:9" ht="13.5" customHeight="1" x14ac:dyDescent="0.25">
      <c r="B171" s="323"/>
      <c r="C171" s="322"/>
      <c r="F171" s="327"/>
      <c r="G171" s="318"/>
      <c r="H171" s="318"/>
      <c r="I171" s="318"/>
    </row>
    <row r="172" spans="2:9" ht="13.5" customHeight="1" x14ac:dyDescent="0.25">
      <c r="B172" s="323"/>
      <c r="C172" s="322"/>
      <c r="F172" s="327"/>
      <c r="G172" s="318"/>
      <c r="H172" s="318"/>
      <c r="I172" s="318"/>
    </row>
    <row r="173" spans="2:9" ht="13.5" customHeight="1" x14ac:dyDescent="0.25">
      <c r="B173" s="323"/>
      <c r="C173" s="322"/>
      <c r="F173" s="327"/>
      <c r="G173" s="318"/>
      <c r="H173" s="318"/>
      <c r="I173" s="318"/>
    </row>
    <row r="174" spans="2:9" ht="13.5" customHeight="1" x14ac:dyDescent="0.25">
      <c r="B174" s="323"/>
      <c r="C174" s="322"/>
      <c r="F174" s="327"/>
      <c r="G174" s="318"/>
      <c r="H174" s="318"/>
      <c r="I174" s="318"/>
    </row>
    <row r="175" spans="2:9" ht="13.5" customHeight="1" x14ac:dyDescent="0.25">
      <c r="B175" s="323"/>
      <c r="C175" s="322"/>
      <c r="F175" s="327"/>
      <c r="G175" s="318"/>
      <c r="H175" s="318"/>
      <c r="I175" s="318"/>
    </row>
    <row r="176" spans="2:9" ht="13.5" customHeight="1" x14ac:dyDescent="0.25">
      <c r="B176" s="323"/>
      <c r="C176" s="322"/>
      <c r="F176" s="327"/>
      <c r="G176" s="318"/>
      <c r="H176" s="318"/>
      <c r="I176" s="318"/>
    </row>
    <row r="177" spans="2:9" ht="13.5" customHeight="1" x14ac:dyDescent="0.25">
      <c r="B177" s="323"/>
      <c r="C177" s="322"/>
      <c r="F177" s="327"/>
      <c r="G177" s="318"/>
      <c r="H177" s="318"/>
      <c r="I177" s="318"/>
    </row>
    <row r="178" spans="2:9" ht="13.5" customHeight="1" x14ac:dyDescent="0.25">
      <c r="B178" s="323"/>
      <c r="C178" s="322"/>
      <c r="F178" s="327"/>
      <c r="G178" s="318"/>
      <c r="H178" s="318"/>
      <c r="I178" s="318"/>
    </row>
    <row r="179" spans="2:9" ht="13.5" customHeight="1" x14ac:dyDescent="0.25">
      <c r="B179" s="323"/>
      <c r="C179" s="322"/>
      <c r="F179" s="327"/>
      <c r="G179" s="318"/>
      <c r="H179" s="318"/>
      <c r="I179" s="318"/>
    </row>
    <row r="180" spans="2:9" ht="13.5" customHeight="1" x14ac:dyDescent="0.25">
      <c r="B180" s="323"/>
      <c r="C180" s="322"/>
      <c r="F180" s="327"/>
      <c r="G180" s="318"/>
      <c r="H180" s="318"/>
      <c r="I180" s="318"/>
    </row>
    <row r="181" spans="2:9" ht="13.5" customHeight="1" x14ac:dyDescent="0.25">
      <c r="B181" s="323"/>
      <c r="C181" s="322"/>
      <c r="F181" s="327"/>
      <c r="G181" s="318"/>
      <c r="H181" s="318"/>
      <c r="I181" s="318"/>
    </row>
    <row r="182" spans="2:9" ht="13.5" customHeight="1" x14ac:dyDescent="0.25">
      <c r="B182" s="323"/>
      <c r="C182" s="322"/>
      <c r="F182" s="327"/>
      <c r="G182" s="318"/>
      <c r="H182" s="318"/>
      <c r="I182" s="318"/>
    </row>
    <row r="183" spans="2:9" ht="13.5" customHeight="1" x14ac:dyDescent="0.25">
      <c r="B183" s="323"/>
      <c r="C183" s="322"/>
      <c r="F183" s="327"/>
      <c r="G183" s="318"/>
      <c r="H183" s="318"/>
      <c r="I183" s="318"/>
    </row>
    <row r="184" spans="2:9" ht="13.5" customHeight="1" x14ac:dyDescent="0.25">
      <c r="B184" s="323"/>
      <c r="C184" s="322"/>
      <c r="F184" s="327"/>
      <c r="G184" s="318"/>
      <c r="H184" s="318"/>
      <c r="I184" s="318"/>
    </row>
    <row r="185" spans="2:9" ht="13.5" customHeight="1" x14ac:dyDescent="0.25">
      <c r="B185" s="323"/>
      <c r="C185" s="322"/>
      <c r="F185" s="327"/>
      <c r="G185" s="318"/>
      <c r="H185" s="318"/>
      <c r="I185" s="318"/>
    </row>
    <row r="186" spans="2:9" ht="15.75" customHeight="1" x14ac:dyDescent="0.25">
      <c r="B186" s="323"/>
      <c r="C186" s="322"/>
      <c r="F186" s="327"/>
      <c r="G186" s="318"/>
      <c r="H186" s="318"/>
      <c r="I186" s="318"/>
    </row>
    <row r="187" spans="2:9" ht="15.75" customHeight="1" x14ac:dyDescent="0.25">
      <c r="B187" s="323"/>
      <c r="C187" s="322"/>
      <c r="F187" s="327"/>
      <c r="G187" s="318"/>
      <c r="H187" s="318"/>
      <c r="I187" s="318"/>
    </row>
    <row r="188" spans="2:9" ht="15.75" customHeight="1" x14ac:dyDescent="0.25">
      <c r="B188" s="323"/>
      <c r="C188" s="322"/>
      <c r="F188" s="327"/>
      <c r="G188" s="318"/>
      <c r="H188" s="318"/>
      <c r="I188" s="318"/>
    </row>
    <row r="189" spans="2:9" ht="15.75" customHeight="1" x14ac:dyDescent="0.25">
      <c r="B189" s="323"/>
      <c r="C189" s="322"/>
      <c r="F189" s="327"/>
      <c r="G189" s="318"/>
      <c r="H189" s="318"/>
      <c r="I189" s="318"/>
    </row>
    <row r="190" spans="2:9" ht="15.75" customHeight="1" x14ac:dyDescent="0.25">
      <c r="B190" s="323"/>
      <c r="C190" s="322"/>
      <c r="F190" s="327"/>
      <c r="G190" s="318"/>
      <c r="H190" s="318"/>
      <c r="I190" s="318"/>
    </row>
    <row r="191" spans="2:9" ht="15.75" customHeight="1" x14ac:dyDescent="0.25">
      <c r="B191" s="323"/>
      <c r="C191" s="322"/>
      <c r="F191" s="327"/>
      <c r="G191" s="318"/>
      <c r="H191" s="318"/>
      <c r="I191" s="318"/>
    </row>
    <row r="192" spans="2:9" ht="15.75" customHeight="1" x14ac:dyDescent="0.25">
      <c r="B192" s="323"/>
      <c r="C192" s="322"/>
      <c r="F192" s="327"/>
      <c r="G192" s="318"/>
      <c r="H192" s="318"/>
      <c r="I192" s="318"/>
    </row>
    <row r="193" spans="2:9" ht="15.75" customHeight="1" x14ac:dyDescent="0.25">
      <c r="B193" s="323"/>
      <c r="C193" s="322"/>
      <c r="F193" s="327"/>
      <c r="G193" s="318"/>
      <c r="H193" s="318"/>
      <c r="I193" s="318"/>
    </row>
    <row r="194" spans="2:9" ht="15.75" customHeight="1" x14ac:dyDescent="0.25">
      <c r="B194" s="323"/>
      <c r="C194" s="322"/>
      <c r="F194" s="327"/>
      <c r="G194" s="318"/>
      <c r="H194" s="318"/>
      <c r="I194" s="318"/>
    </row>
    <row r="195" spans="2:9" ht="15.75" customHeight="1" x14ac:dyDescent="0.25">
      <c r="B195" s="323"/>
      <c r="C195" s="322"/>
      <c r="F195" s="327"/>
      <c r="G195" s="318"/>
      <c r="H195" s="318"/>
      <c r="I195" s="318"/>
    </row>
    <row r="196" spans="2:9" ht="15.75" customHeight="1" x14ac:dyDescent="0.25">
      <c r="B196" s="323"/>
      <c r="C196" s="322"/>
      <c r="F196" s="327"/>
      <c r="G196" s="318"/>
      <c r="H196" s="318"/>
      <c r="I196" s="318"/>
    </row>
    <row r="197" spans="2:9" ht="15.75" customHeight="1" x14ac:dyDescent="0.25">
      <c r="B197" s="323"/>
      <c r="C197" s="322"/>
      <c r="F197" s="327"/>
      <c r="G197" s="318"/>
      <c r="H197" s="318"/>
      <c r="I197" s="318"/>
    </row>
    <row r="198" spans="2:9" ht="15.75" customHeight="1" x14ac:dyDescent="0.25">
      <c r="B198" s="323"/>
      <c r="C198" s="322"/>
      <c r="F198" s="327"/>
      <c r="G198" s="318"/>
      <c r="H198" s="318"/>
      <c r="I198" s="318"/>
    </row>
    <row r="199" spans="2:9" ht="15.75" customHeight="1" x14ac:dyDescent="0.25">
      <c r="B199" s="323"/>
      <c r="C199" s="322"/>
      <c r="F199" s="327"/>
      <c r="G199" s="318"/>
      <c r="H199" s="318"/>
      <c r="I199" s="318"/>
    </row>
    <row r="200" spans="2:9" ht="15.75" customHeight="1" x14ac:dyDescent="0.25">
      <c r="B200" s="323"/>
      <c r="C200" s="322"/>
      <c r="F200" s="327"/>
      <c r="G200" s="318"/>
      <c r="H200" s="318"/>
      <c r="I200" s="318"/>
    </row>
    <row r="201" spans="2:9" ht="15.75" customHeight="1" x14ac:dyDescent="0.25">
      <c r="B201" s="323"/>
      <c r="C201" s="322"/>
      <c r="F201" s="327"/>
      <c r="G201" s="318"/>
      <c r="H201" s="318"/>
      <c r="I201" s="318"/>
    </row>
    <row r="202" spans="2:9" ht="15.75" customHeight="1" x14ac:dyDescent="0.25">
      <c r="B202" s="323"/>
      <c r="C202" s="322"/>
      <c r="F202" s="327"/>
      <c r="G202" s="318"/>
      <c r="H202" s="318"/>
      <c r="I202" s="318"/>
    </row>
    <row r="203" spans="2:9" ht="15.75" customHeight="1" x14ac:dyDescent="0.25">
      <c r="B203" s="323"/>
      <c r="C203" s="322"/>
      <c r="F203" s="327"/>
      <c r="G203" s="318"/>
      <c r="H203" s="318"/>
      <c r="I203" s="318"/>
    </row>
    <row r="204" spans="2:9" ht="15.75" customHeight="1" x14ac:dyDescent="0.25">
      <c r="B204" s="323"/>
      <c r="C204" s="322"/>
      <c r="F204" s="327"/>
      <c r="G204" s="318"/>
      <c r="H204" s="318"/>
      <c r="I204" s="318"/>
    </row>
    <row r="205" spans="2:9" ht="15.75" customHeight="1" x14ac:dyDescent="0.25">
      <c r="B205" s="323"/>
      <c r="C205" s="322"/>
      <c r="F205" s="327"/>
      <c r="G205" s="318"/>
      <c r="H205" s="318"/>
      <c r="I205" s="318"/>
    </row>
    <row r="206" spans="2:9" ht="15.75" customHeight="1" x14ac:dyDescent="0.25">
      <c r="B206" s="323"/>
      <c r="C206" s="322"/>
      <c r="F206" s="327"/>
      <c r="G206" s="318"/>
      <c r="H206" s="318"/>
      <c r="I206" s="318"/>
    </row>
    <row r="207" spans="2:9" ht="15.75" customHeight="1" x14ac:dyDescent="0.25">
      <c r="B207" s="323"/>
      <c r="C207" s="322"/>
      <c r="F207" s="327"/>
      <c r="G207" s="318"/>
      <c r="H207" s="318"/>
      <c r="I207" s="318"/>
    </row>
    <row r="208" spans="2:9" ht="15.75" customHeight="1" x14ac:dyDescent="0.25">
      <c r="B208" s="323"/>
      <c r="C208" s="322"/>
      <c r="F208" s="327"/>
      <c r="G208" s="318"/>
      <c r="H208" s="318"/>
      <c r="I208" s="318"/>
    </row>
    <row r="209" spans="2:9" ht="15.75" customHeight="1" x14ac:dyDescent="0.25">
      <c r="B209" s="323"/>
      <c r="C209" s="322"/>
      <c r="F209" s="327"/>
      <c r="G209" s="318"/>
      <c r="H209" s="318"/>
      <c r="I209" s="318"/>
    </row>
    <row r="210" spans="2:9" ht="15.75" customHeight="1" x14ac:dyDescent="0.25">
      <c r="B210" s="323"/>
      <c r="C210" s="322"/>
      <c r="F210" s="327"/>
      <c r="G210" s="318"/>
      <c r="H210" s="318"/>
      <c r="I210" s="318"/>
    </row>
    <row r="211" spans="2:9" ht="11.25" customHeight="1" x14ac:dyDescent="0.25">
      <c r="B211" s="323"/>
      <c r="C211" s="322"/>
      <c r="F211" s="327"/>
      <c r="G211" s="318"/>
      <c r="H211" s="318"/>
      <c r="I211" s="318"/>
    </row>
    <row r="212" spans="2:9" ht="15.75" customHeight="1" x14ac:dyDescent="0.25">
      <c r="B212" s="323"/>
      <c r="C212" s="322"/>
      <c r="F212" s="327"/>
      <c r="G212" s="318"/>
      <c r="H212" s="318"/>
      <c r="I212" s="318"/>
    </row>
    <row r="213" spans="2:9" ht="15.75" customHeight="1" x14ac:dyDescent="0.25">
      <c r="B213" s="323"/>
      <c r="C213" s="322"/>
      <c r="F213" s="327"/>
      <c r="G213" s="318"/>
      <c r="H213" s="318"/>
      <c r="I213" s="318"/>
    </row>
    <row r="214" spans="2:9" ht="15.75" customHeight="1" x14ac:dyDescent="0.25">
      <c r="B214" s="323"/>
      <c r="C214" s="322"/>
      <c r="F214" s="327"/>
      <c r="G214" s="318"/>
      <c r="H214" s="318"/>
      <c r="I214" s="318"/>
    </row>
    <row r="215" spans="2:9" ht="15.75" customHeight="1" x14ac:dyDescent="0.25">
      <c r="B215" s="323"/>
      <c r="C215" s="322"/>
      <c r="F215" s="327"/>
      <c r="G215" s="318"/>
      <c r="H215" s="318"/>
      <c r="I215" s="318"/>
    </row>
    <row r="216" spans="2:9" ht="15.75" customHeight="1" x14ac:dyDescent="0.25">
      <c r="B216" s="323"/>
      <c r="C216" s="322"/>
      <c r="F216" s="327"/>
      <c r="G216" s="318"/>
      <c r="H216" s="318"/>
      <c r="I216" s="318"/>
    </row>
    <row r="217" spans="2:9" ht="15.75" customHeight="1" x14ac:dyDescent="0.25">
      <c r="B217" s="323"/>
      <c r="C217" s="322"/>
      <c r="F217" s="327"/>
      <c r="G217" s="318"/>
      <c r="H217" s="318"/>
      <c r="I217" s="318"/>
    </row>
    <row r="218" spans="2:9" ht="15.75" customHeight="1" x14ac:dyDescent="0.25">
      <c r="B218" s="323"/>
      <c r="C218" s="322"/>
      <c r="F218" s="327"/>
      <c r="G218" s="318"/>
      <c r="H218" s="318"/>
      <c r="I218" s="318"/>
    </row>
    <row r="219" spans="2:9" ht="15.75" customHeight="1" x14ac:dyDescent="0.25">
      <c r="B219" s="323"/>
      <c r="C219" s="322"/>
      <c r="F219" s="327"/>
      <c r="G219" s="318"/>
      <c r="H219" s="318"/>
      <c r="I219" s="318"/>
    </row>
    <row r="220" spans="2:9" ht="15.75" customHeight="1" x14ac:dyDescent="0.25">
      <c r="B220" s="323"/>
      <c r="C220" s="322"/>
      <c r="F220" s="327"/>
      <c r="G220" s="318"/>
      <c r="H220" s="318"/>
      <c r="I220" s="318"/>
    </row>
    <row r="221" spans="2:9" ht="15.75" customHeight="1" x14ac:dyDescent="0.25">
      <c r="B221" s="323"/>
      <c r="C221" s="322"/>
      <c r="F221" s="327"/>
      <c r="G221" s="318"/>
      <c r="H221" s="318"/>
      <c r="I221" s="318"/>
    </row>
    <row r="222" spans="2:9" ht="15.75" customHeight="1" x14ac:dyDescent="0.25">
      <c r="B222" s="323"/>
      <c r="C222" s="322"/>
      <c r="F222" s="327"/>
      <c r="G222" s="318"/>
      <c r="H222" s="318"/>
      <c r="I222" s="318"/>
    </row>
    <row r="223" spans="2:9" ht="15.75" customHeight="1" x14ac:dyDescent="0.25">
      <c r="B223" s="323"/>
      <c r="C223" s="322"/>
      <c r="F223" s="327"/>
      <c r="G223" s="318"/>
      <c r="H223" s="318"/>
      <c r="I223" s="318"/>
    </row>
    <row r="224" spans="2:9" ht="15.75" customHeight="1" x14ac:dyDescent="0.25">
      <c r="B224" s="323"/>
      <c r="C224" s="322"/>
      <c r="F224" s="327"/>
      <c r="G224" s="318"/>
      <c r="H224" s="318"/>
      <c r="I224" s="318"/>
    </row>
    <row r="225" spans="2:9" ht="15.75" customHeight="1" x14ac:dyDescent="0.25">
      <c r="B225" s="323"/>
      <c r="C225" s="322"/>
      <c r="F225" s="327"/>
      <c r="G225" s="318"/>
      <c r="H225" s="318"/>
      <c r="I225" s="318"/>
    </row>
    <row r="226" spans="2:9" ht="15.75" customHeight="1" x14ac:dyDescent="0.25">
      <c r="B226" s="323"/>
      <c r="C226" s="322"/>
      <c r="F226" s="327"/>
      <c r="G226" s="318"/>
      <c r="H226" s="318"/>
      <c r="I226" s="318"/>
    </row>
    <row r="227" spans="2:9" ht="15.75" customHeight="1" x14ac:dyDescent="0.25">
      <c r="B227" s="323"/>
      <c r="C227" s="322"/>
      <c r="F227" s="327"/>
      <c r="G227" s="318"/>
      <c r="H227" s="318"/>
      <c r="I227" s="318"/>
    </row>
    <row r="228" spans="2:9" ht="15.75" customHeight="1" x14ac:dyDescent="0.25">
      <c r="B228" s="323"/>
      <c r="C228" s="322"/>
      <c r="F228" s="327"/>
      <c r="G228" s="318"/>
      <c r="H228" s="318"/>
      <c r="I228" s="318"/>
    </row>
    <row r="229" spans="2:9" ht="15.75" customHeight="1" x14ac:dyDescent="0.25">
      <c r="B229" s="323"/>
      <c r="C229" s="322"/>
      <c r="F229" s="327"/>
      <c r="G229" s="318"/>
      <c r="H229" s="318"/>
      <c r="I229" s="318"/>
    </row>
    <row r="230" spans="2:9" ht="15.75" customHeight="1" x14ac:dyDescent="0.25">
      <c r="B230" s="323"/>
      <c r="C230" s="322"/>
      <c r="F230" s="327"/>
      <c r="G230" s="318"/>
      <c r="H230" s="318"/>
      <c r="I230" s="318"/>
    </row>
    <row r="231" spans="2:9" ht="15.75" customHeight="1" x14ac:dyDescent="0.25">
      <c r="B231" s="323"/>
      <c r="C231" s="322"/>
      <c r="F231" s="327"/>
      <c r="G231" s="318"/>
      <c r="H231" s="318"/>
      <c r="I231" s="318"/>
    </row>
    <row r="232" spans="2:9" ht="15.75" customHeight="1" x14ac:dyDescent="0.25">
      <c r="B232" s="323"/>
      <c r="C232" s="322"/>
      <c r="F232" s="327"/>
      <c r="G232" s="318"/>
      <c r="H232" s="318"/>
      <c r="I232" s="318"/>
    </row>
    <row r="233" spans="2:9" ht="15.75" customHeight="1" x14ac:dyDescent="0.25">
      <c r="B233" s="323"/>
      <c r="C233" s="322"/>
      <c r="F233" s="327"/>
      <c r="G233" s="318"/>
      <c r="H233" s="318"/>
      <c r="I233" s="318"/>
    </row>
    <row r="234" spans="2:9" ht="15.75" customHeight="1" x14ac:dyDescent="0.25">
      <c r="B234" s="323"/>
      <c r="C234" s="322"/>
      <c r="F234" s="327"/>
      <c r="G234" s="318"/>
      <c r="H234" s="318"/>
      <c r="I234" s="318"/>
    </row>
    <row r="235" spans="2:9" ht="15.75" customHeight="1" x14ac:dyDescent="0.25">
      <c r="B235" s="323"/>
      <c r="C235" s="322"/>
      <c r="F235" s="327"/>
      <c r="G235" s="318"/>
      <c r="H235" s="318"/>
      <c r="I235" s="318"/>
    </row>
    <row r="236" spans="2:9" ht="15.75" customHeight="1" x14ac:dyDescent="0.25">
      <c r="B236" s="323"/>
      <c r="C236" s="322"/>
      <c r="F236" s="327"/>
      <c r="G236" s="318"/>
      <c r="H236" s="318"/>
      <c r="I236" s="318"/>
    </row>
    <row r="237" spans="2:9" ht="15.75" customHeight="1" x14ac:dyDescent="0.25">
      <c r="B237" s="323"/>
      <c r="C237" s="322"/>
      <c r="F237" s="327"/>
      <c r="G237" s="318"/>
      <c r="H237" s="318"/>
      <c r="I237" s="318"/>
    </row>
    <row r="238" spans="2:9" ht="15.75" customHeight="1" x14ac:dyDescent="0.25">
      <c r="B238" s="323"/>
      <c r="C238" s="322"/>
      <c r="F238" s="327"/>
      <c r="G238" s="318"/>
      <c r="H238" s="318"/>
      <c r="I238" s="318"/>
    </row>
    <row r="239" spans="2:9" ht="15.75" customHeight="1" x14ac:dyDescent="0.25">
      <c r="B239" s="323"/>
      <c r="C239" s="322"/>
      <c r="F239" s="327"/>
      <c r="G239" s="318"/>
      <c r="H239" s="318"/>
      <c r="I239" s="318"/>
    </row>
    <row r="240" spans="2:9" ht="15.75" customHeight="1" x14ac:dyDescent="0.25">
      <c r="B240" s="323"/>
      <c r="C240" s="322"/>
      <c r="F240" s="327"/>
      <c r="G240" s="318"/>
      <c r="H240" s="318"/>
      <c r="I240" s="318"/>
    </row>
    <row r="241" spans="2:9" ht="15.75" customHeight="1" x14ac:dyDescent="0.25">
      <c r="B241" s="323"/>
      <c r="C241" s="322"/>
      <c r="F241" s="327"/>
      <c r="G241" s="318"/>
      <c r="H241" s="318"/>
      <c r="I241" s="318"/>
    </row>
    <row r="242" spans="2:9" ht="15.75" customHeight="1" x14ac:dyDescent="0.25">
      <c r="B242" s="323"/>
      <c r="C242" s="322"/>
      <c r="F242" s="327"/>
      <c r="G242" s="318"/>
      <c r="H242" s="318"/>
      <c r="I242" s="318"/>
    </row>
    <row r="243" spans="2:9" ht="15.75" customHeight="1" x14ac:dyDescent="0.25">
      <c r="B243" s="323"/>
      <c r="C243" s="322"/>
      <c r="F243" s="327"/>
      <c r="G243" s="318"/>
      <c r="H243" s="318"/>
      <c r="I243" s="318"/>
    </row>
    <row r="244" spans="2:9" ht="15.75" customHeight="1" x14ac:dyDescent="0.25">
      <c r="B244" s="323"/>
      <c r="C244" s="322"/>
      <c r="F244" s="327"/>
      <c r="G244" s="329"/>
      <c r="H244" s="328"/>
      <c r="I244" s="318"/>
    </row>
    <row r="245" spans="2:9" ht="15.75" customHeight="1" x14ac:dyDescent="0.2">
      <c r="B245" s="323"/>
      <c r="C245" s="322"/>
      <c r="G245" s="318"/>
      <c r="H245" s="318"/>
      <c r="I245" s="318"/>
    </row>
    <row r="246" spans="2:9" ht="15.75" customHeight="1" x14ac:dyDescent="0.25">
      <c r="B246" s="323"/>
      <c r="C246" s="322"/>
      <c r="F246" s="327"/>
      <c r="G246" s="318"/>
      <c r="H246" s="318"/>
      <c r="I246" s="318"/>
    </row>
    <row r="247" spans="2:9" ht="15.75" customHeight="1" x14ac:dyDescent="0.25">
      <c r="B247" s="323"/>
      <c r="C247" s="322"/>
      <c r="F247" s="327"/>
      <c r="G247" s="318"/>
      <c r="H247" s="318"/>
      <c r="I247" s="318"/>
    </row>
    <row r="248" spans="2:9" ht="15.75" customHeight="1" x14ac:dyDescent="0.25">
      <c r="B248" s="323"/>
      <c r="C248" s="322"/>
      <c r="F248" s="327"/>
      <c r="G248" s="318"/>
      <c r="H248" s="318"/>
      <c r="I248" s="318"/>
    </row>
    <row r="249" spans="2:9" ht="15.75" customHeight="1" x14ac:dyDescent="0.25">
      <c r="B249" s="323"/>
      <c r="C249" s="322"/>
      <c r="F249" s="327"/>
      <c r="G249" s="318"/>
      <c r="H249" s="318"/>
      <c r="I249" s="318"/>
    </row>
    <row r="250" spans="2:9" ht="15.75" customHeight="1" x14ac:dyDescent="0.25">
      <c r="B250" s="323"/>
      <c r="C250" s="322"/>
      <c r="F250" s="327"/>
      <c r="G250" s="318"/>
      <c r="H250" s="318"/>
      <c r="I250" s="318"/>
    </row>
    <row r="251" spans="2:9" ht="15.75" customHeight="1" x14ac:dyDescent="0.25">
      <c r="B251" s="323"/>
      <c r="C251" s="322"/>
      <c r="F251" s="327"/>
      <c r="G251" s="318"/>
      <c r="H251" s="318"/>
      <c r="I251" s="318"/>
    </row>
    <row r="252" spans="2:9" ht="15.75" customHeight="1" x14ac:dyDescent="0.25">
      <c r="B252" s="323"/>
      <c r="C252" s="322"/>
      <c r="F252" s="327"/>
      <c r="G252" s="318"/>
      <c r="H252" s="318"/>
      <c r="I252" s="318"/>
    </row>
    <row r="253" spans="2:9" ht="15.75" customHeight="1" x14ac:dyDescent="0.25">
      <c r="B253" s="323"/>
      <c r="C253" s="322"/>
      <c r="F253" s="327"/>
      <c r="G253" s="318"/>
      <c r="H253" s="318"/>
      <c r="I253" s="318"/>
    </row>
    <row r="254" spans="2:9" ht="15.75" customHeight="1" x14ac:dyDescent="0.25">
      <c r="B254" s="323"/>
      <c r="C254" s="322"/>
      <c r="F254" s="327"/>
      <c r="G254" s="318"/>
      <c r="H254" s="318"/>
      <c r="I254" s="318"/>
    </row>
    <row r="255" spans="2:9" ht="15.75" customHeight="1" x14ac:dyDescent="0.25">
      <c r="B255" s="323"/>
      <c r="C255" s="322"/>
      <c r="F255" s="327"/>
      <c r="G255" s="318"/>
      <c r="H255" s="318"/>
      <c r="I255" s="318"/>
    </row>
    <row r="256" spans="2:9" ht="15.75" customHeight="1" x14ac:dyDescent="0.25">
      <c r="B256" s="323"/>
      <c r="C256" s="322"/>
      <c r="F256" s="327"/>
      <c r="G256" s="318"/>
      <c r="H256" s="318"/>
      <c r="I256" s="318"/>
    </row>
    <row r="257" spans="2:9" ht="15.75" customHeight="1" x14ac:dyDescent="0.25">
      <c r="B257" s="323"/>
      <c r="C257" s="322"/>
      <c r="F257" s="327"/>
      <c r="G257" s="318"/>
      <c r="H257" s="318"/>
      <c r="I257" s="318"/>
    </row>
    <row r="258" spans="2:9" ht="15.75" customHeight="1" x14ac:dyDescent="0.25">
      <c r="B258" s="323"/>
      <c r="C258" s="322"/>
      <c r="F258" s="327"/>
      <c r="G258" s="318"/>
      <c r="H258" s="318"/>
      <c r="I258" s="318"/>
    </row>
    <row r="259" spans="2:9" ht="15.75" customHeight="1" x14ac:dyDescent="0.25">
      <c r="B259" s="323"/>
      <c r="C259" s="322"/>
      <c r="F259" s="327"/>
      <c r="G259" s="318"/>
      <c r="H259" s="318"/>
      <c r="I259" s="318"/>
    </row>
    <row r="260" spans="2:9" ht="15.75" customHeight="1" x14ac:dyDescent="0.25">
      <c r="B260" s="323"/>
      <c r="C260" s="322"/>
      <c r="F260" s="327"/>
      <c r="G260" s="318"/>
      <c r="H260" s="318"/>
      <c r="I260" s="318"/>
    </row>
    <row r="261" spans="2:9" ht="15.75" customHeight="1" x14ac:dyDescent="0.25">
      <c r="B261" s="323"/>
      <c r="C261" s="322"/>
      <c r="F261" s="327"/>
      <c r="G261" s="318"/>
      <c r="H261" s="318"/>
      <c r="I261" s="318"/>
    </row>
    <row r="262" spans="2:9" ht="15.75" customHeight="1" x14ac:dyDescent="0.25">
      <c r="B262" s="323"/>
      <c r="C262" s="322"/>
      <c r="F262" s="327"/>
      <c r="G262" s="318"/>
      <c r="H262" s="318"/>
      <c r="I262" s="318"/>
    </row>
    <row r="263" spans="2:9" ht="15.75" customHeight="1" x14ac:dyDescent="0.25">
      <c r="B263" s="323"/>
      <c r="C263" s="322"/>
      <c r="F263" s="327"/>
      <c r="G263" s="318"/>
      <c r="H263" s="318"/>
      <c r="I263" s="318"/>
    </row>
    <row r="264" spans="2:9" ht="15.75" customHeight="1" x14ac:dyDescent="0.25">
      <c r="B264" s="323"/>
      <c r="C264" s="322"/>
      <c r="F264" s="327"/>
      <c r="G264" s="318"/>
      <c r="H264" s="318"/>
      <c r="I264" s="318"/>
    </row>
    <row r="265" spans="2:9" ht="15.75" customHeight="1" x14ac:dyDescent="0.25">
      <c r="B265" s="323"/>
      <c r="C265" s="322"/>
      <c r="F265" s="327"/>
      <c r="G265" s="318"/>
      <c r="H265" s="318"/>
      <c r="I265" s="318"/>
    </row>
    <row r="266" spans="2:9" ht="15.75" customHeight="1" x14ac:dyDescent="0.25">
      <c r="B266" s="323"/>
      <c r="C266" s="322"/>
      <c r="F266" s="327"/>
      <c r="G266" s="318"/>
      <c r="H266" s="318"/>
      <c r="I266" s="318"/>
    </row>
    <row r="267" spans="2:9" ht="15.75" customHeight="1" thickBot="1" x14ac:dyDescent="0.25">
      <c r="B267" s="323"/>
      <c r="C267" s="322"/>
      <c r="E267" s="326">
        <f>SUM(E9:E257)</f>
        <v>5194896.67</v>
      </c>
      <c r="F267" s="325">
        <f>SUM(F8:F255)</f>
        <v>5246741.37</v>
      </c>
      <c r="G267" s="319"/>
      <c r="H267" s="318"/>
      <c r="I267" s="318"/>
    </row>
    <row r="268" spans="2:9" ht="15.75" customHeight="1" thickTop="1" x14ac:dyDescent="0.25">
      <c r="B268" s="323"/>
      <c r="C268" s="322"/>
      <c r="E268" s="324">
        <f>F267-E267</f>
        <v>51844.700000000186</v>
      </c>
      <c r="F268" s="320"/>
      <c r="G268" s="319"/>
      <c r="H268" s="318"/>
      <c r="I268" s="318"/>
    </row>
    <row r="269" spans="2:9" ht="15.75" customHeight="1" x14ac:dyDescent="0.25">
      <c r="B269" s="323"/>
      <c r="C269" s="322"/>
      <c r="F269" s="320"/>
      <c r="G269" s="319"/>
      <c r="H269" s="313"/>
      <c r="I269" s="318"/>
    </row>
    <row r="270" spans="2:9" ht="15.75" customHeight="1" x14ac:dyDescent="0.25">
      <c r="B270" s="323"/>
      <c r="C270" s="322"/>
      <c r="F270" s="320"/>
      <c r="G270" s="319"/>
      <c r="H270" s="318"/>
      <c r="I270" s="318"/>
    </row>
    <row r="271" spans="2:9" ht="15.75" customHeight="1" x14ac:dyDescent="0.25">
      <c r="B271" s="311"/>
      <c r="C271" s="311"/>
      <c r="D271" s="316"/>
      <c r="F271" s="320"/>
      <c r="G271" s="319"/>
      <c r="H271" s="318"/>
      <c r="I271" s="318"/>
    </row>
    <row r="272" spans="2:9" ht="15.75" customHeight="1" x14ac:dyDescent="0.25">
      <c r="B272" s="311"/>
      <c r="C272" s="311"/>
      <c r="D272" s="316"/>
      <c r="F272" s="320"/>
      <c r="G272" s="319"/>
      <c r="H272" s="318"/>
      <c r="I272" s="318"/>
    </row>
    <row r="273" spans="2:9" ht="15.75" customHeight="1" x14ac:dyDescent="0.25">
      <c r="B273" s="311"/>
      <c r="C273" s="311"/>
      <c r="D273" s="321"/>
      <c r="F273" s="320"/>
      <c r="G273" s="319"/>
      <c r="H273" s="318"/>
      <c r="I273" s="318"/>
    </row>
    <row r="274" spans="2:9" ht="15.75" customHeight="1" x14ac:dyDescent="0.25">
      <c r="B274" s="311"/>
      <c r="C274" s="311"/>
      <c r="D274" s="316"/>
      <c r="F274" s="320"/>
      <c r="G274" s="319"/>
      <c r="H274" s="318"/>
      <c r="I274" s="318"/>
    </row>
    <row r="275" spans="2:9" ht="15.75" customHeight="1" x14ac:dyDescent="0.2">
      <c r="B275" s="311"/>
      <c r="C275" s="311"/>
      <c r="D275" s="316"/>
      <c r="G275" s="318"/>
      <c r="H275" s="318"/>
      <c r="I275" s="318"/>
    </row>
    <row r="276" spans="2:9" ht="15.75" customHeight="1" x14ac:dyDescent="0.2">
      <c r="B276" s="311"/>
      <c r="C276" s="311"/>
      <c r="D276" s="316"/>
      <c r="G276" s="318"/>
    </row>
    <row r="277" spans="2:9" ht="15.75" customHeight="1" x14ac:dyDescent="0.2">
      <c r="B277" s="311"/>
      <c r="C277" s="311"/>
      <c r="D277" s="316"/>
      <c r="G277" s="318"/>
    </row>
    <row r="278" spans="2:9" ht="15.75" customHeight="1" x14ac:dyDescent="0.2">
      <c r="B278" s="311"/>
      <c r="C278" s="311"/>
    </row>
    <row r="279" spans="2:9" ht="15.75" customHeight="1" x14ac:dyDescent="0.2">
      <c r="B279" s="311"/>
      <c r="C279" s="311"/>
      <c r="D279" s="316"/>
      <c r="G279" s="317"/>
    </row>
    <row r="280" spans="2:9" ht="15.75" customHeight="1" x14ac:dyDescent="0.2">
      <c r="B280" s="311"/>
      <c r="C280" s="311"/>
      <c r="D280" s="316"/>
    </row>
    <row r="281" spans="2:9" ht="15.75" customHeight="1" x14ac:dyDescent="0.2">
      <c r="B281" s="311"/>
      <c r="C281" s="311"/>
      <c r="D281" s="316"/>
    </row>
    <row r="282" spans="2:9" ht="15.75" customHeight="1" x14ac:dyDescent="0.2">
      <c r="B282" s="311"/>
      <c r="C282" s="311"/>
      <c r="D282" s="316"/>
    </row>
    <row r="283" spans="2:9" ht="15.75" customHeight="1" x14ac:dyDescent="0.2">
      <c r="B283" s="311"/>
      <c r="C283" s="311"/>
      <c r="D283" s="316"/>
    </row>
    <row r="284" spans="2:9" ht="15.75" customHeight="1" x14ac:dyDescent="0.2">
      <c r="B284" s="311"/>
      <c r="C284" s="311"/>
    </row>
    <row r="285" spans="2:9" ht="15.75" customHeight="1" x14ac:dyDescent="0.2">
      <c r="D285" s="316"/>
      <c r="E285" s="315"/>
    </row>
    <row r="286" spans="2:9" ht="15.75" customHeight="1" x14ac:dyDescent="0.2">
      <c r="B286" s="311"/>
      <c r="C286" s="311"/>
      <c r="D286" s="316"/>
    </row>
    <row r="287" spans="2:9" ht="15.75" customHeight="1" x14ac:dyDescent="0.2">
      <c r="B287" s="311"/>
      <c r="C287" s="311"/>
      <c r="E287" s="311"/>
      <c r="F287" s="315"/>
      <c r="G287" s="311"/>
    </row>
    <row r="288" spans="2:9" ht="15.75" customHeight="1" x14ac:dyDescent="0.2">
      <c r="E288" s="311"/>
      <c r="F288" s="315"/>
      <c r="G288" s="311"/>
    </row>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8" ht="15.75" customHeight="1" x14ac:dyDescent="0.2"/>
    <row r="378" spans="1:209" s="312" customFormat="1" x14ac:dyDescent="0.2">
      <c r="A378" s="311"/>
      <c r="D378" s="314"/>
      <c r="E378" s="313"/>
      <c r="F378" s="313"/>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311"/>
      <c r="B379" s="312"/>
      <c r="C379" s="312"/>
      <c r="D379" s="314"/>
      <c r="G379" s="312"/>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311"/>
      <c r="B380" s="312"/>
      <c r="C380" s="312"/>
      <c r="D380" s="314"/>
      <c r="G380" s="312"/>
      <c r="H380" s="311"/>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row r="381" spans="1:209" s="313" customFormat="1" x14ac:dyDescent="0.2">
      <c r="A381" s="311"/>
      <c r="B381" s="312"/>
      <c r="C381" s="312"/>
      <c r="D381" s="314"/>
      <c r="G381" s="312"/>
      <c r="H381" s="311"/>
      <c r="I381" s="311"/>
      <c r="J381" s="311"/>
      <c r="K381" s="311"/>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c r="AS381" s="311"/>
      <c r="AT381" s="311"/>
      <c r="AU381" s="311"/>
      <c r="AV381" s="311"/>
      <c r="AW381" s="311"/>
      <c r="AX381" s="311"/>
      <c r="AY381" s="311"/>
      <c r="AZ381" s="311"/>
      <c r="BA381" s="311"/>
      <c r="BB381" s="311"/>
      <c r="BC381" s="311"/>
      <c r="BD381" s="311"/>
      <c r="BE381" s="311"/>
      <c r="BF381" s="311"/>
      <c r="BG381" s="311"/>
      <c r="BH381" s="311"/>
      <c r="BI381" s="311"/>
      <c r="BJ381" s="311"/>
      <c r="BK381" s="311"/>
      <c r="BL381" s="311"/>
      <c r="BM381" s="311"/>
      <c r="BN381" s="311"/>
      <c r="BO381" s="311"/>
      <c r="BP381" s="311"/>
      <c r="BQ381" s="311"/>
      <c r="BR381" s="311"/>
      <c r="BS381" s="311"/>
      <c r="BT381" s="311"/>
      <c r="BU381" s="311"/>
      <c r="BV381" s="311"/>
      <c r="BW381" s="311"/>
      <c r="BX381" s="311"/>
      <c r="BY381" s="311"/>
      <c r="BZ381" s="311"/>
      <c r="CA381" s="311"/>
      <c r="CB381" s="311"/>
      <c r="CC381" s="311"/>
      <c r="CD381" s="311"/>
      <c r="CE381" s="311"/>
      <c r="CF381" s="311"/>
      <c r="CG381" s="311"/>
      <c r="CH381" s="311"/>
      <c r="CI381" s="311"/>
      <c r="CJ381" s="311"/>
      <c r="CK381" s="311"/>
      <c r="CL381" s="311"/>
      <c r="CM381" s="311"/>
      <c r="CN381" s="311"/>
      <c r="CO381" s="311"/>
      <c r="CP381" s="311"/>
      <c r="CQ381" s="311"/>
      <c r="CR381" s="311"/>
      <c r="CS381" s="311"/>
      <c r="CT381" s="311"/>
      <c r="CU381" s="311"/>
      <c r="CV381" s="311"/>
      <c r="CW381" s="311"/>
      <c r="CX381" s="311"/>
      <c r="CY381" s="311"/>
      <c r="CZ381" s="311"/>
      <c r="DA381" s="311"/>
      <c r="DB381" s="311"/>
      <c r="DC381" s="311"/>
      <c r="DD381" s="311"/>
      <c r="DE381" s="311"/>
      <c r="DF381" s="311"/>
      <c r="DG381" s="311"/>
      <c r="DH381" s="311"/>
      <c r="DI381" s="311"/>
      <c r="DJ381" s="311"/>
      <c r="DK381" s="311"/>
      <c r="DL381" s="311"/>
      <c r="DM381" s="311"/>
      <c r="DN381" s="311"/>
      <c r="DO381" s="311"/>
      <c r="DP381" s="311"/>
      <c r="DQ381" s="311"/>
      <c r="DR381" s="311"/>
      <c r="DS381" s="311"/>
      <c r="DT381" s="311"/>
      <c r="DU381" s="311"/>
      <c r="DV381" s="311"/>
      <c r="DW381" s="311"/>
      <c r="DX381" s="311"/>
      <c r="DY381" s="311"/>
      <c r="DZ381" s="311"/>
      <c r="EA381" s="311"/>
      <c r="EB381" s="311"/>
      <c r="EC381" s="311"/>
      <c r="ED381" s="311"/>
      <c r="EE381" s="311"/>
      <c r="EF381" s="311"/>
      <c r="EG381" s="311"/>
      <c r="EH381" s="311"/>
      <c r="EI381" s="311"/>
      <c r="EJ381" s="311"/>
      <c r="EK381" s="311"/>
      <c r="EL381" s="311"/>
      <c r="EM381" s="311"/>
      <c r="EN381" s="311"/>
      <c r="EO381" s="311"/>
      <c r="EP381" s="311"/>
      <c r="EQ381" s="311"/>
      <c r="ER381" s="311"/>
      <c r="ES381" s="311"/>
      <c r="ET381" s="311"/>
      <c r="EU381" s="311"/>
      <c r="EV381" s="311"/>
      <c r="EW381" s="311"/>
      <c r="EX381" s="311"/>
      <c r="EY381" s="311"/>
      <c r="EZ381" s="311"/>
      <c r="FA381" s="311"/>
      <c r="FB381" s="311"/>
      <c r="FC381" s="311"/>
      <c r="FD381" s="311"/>
      <c r="FE381" s="311"/>
      <c r="FF381" s="311"/>
      <c r="FG381" s="311"/>
      <c r="FH381" s="311"/>
      <c r="FI381" s="311"/>
      <c r="FJ381" s="311"/>
      <c r="FK381" s="311"/>
      <c r="FL381" s="311"/>
      <c r="FM381" s="311"/>
      <c r="FN381" s="311"/>
      <c r="FO381" s="311"/>
      <c r="FP381" s="311"/>
      <c r="FQ381" s="311"/>
      <c r="FR381" s="311"/>
      <c r="FS381" s="311"/>
      <c r="FT381" s="311"/>
      <c r="FU381" s="311"/>
      <c r="FV381" s="311"/>
      <c r="FW381" s="311"/>
      <c r="FX381" s="311"/>
      <c r="FY381" s="311"/>
      <c r="FZ381" s="311"/>
      <c r="GA381" s="311"/>
      <c r="GB381" s="311"/>
      <c r="GC381" s="311"/>
      <c r="GD381" s="311"/>
      <c r="GE381" s="311"/>
      <c r="GF381" s="311"/>
      <c r="GG381" s="311"/>
      <c r="GH381" s="311"/>
      <c r="GI381" s="311"/>
      <c r="GJ381" s="311"/>
      <c r="GK381" s="311"/>
      <c r="GL381" s="311"/>
      <c r="GM381" s="311"/>
      <c r="GN381" s="311"/>
      <c r="GO381" s="311"/>
      <c r="GP381" s="311"/>
      <c r="GQ381" s="311"/>
      <c r="GR381" s="311"/>
      <c r="GS381" s="311"/>
      <c r="GT381" s="311"/>
      <c r="GU381" s="311"/>
      <c r="GV381" s="311"/>
      <c r="GW381" s="311"/>
      <c r="GX381" s="311"/>
      <c r="GY381" s="311"/>
      <c r="GZ381" s="311"/>
      <c r="HA381" s="311"/>
    </row>
  </sheetData>
  <pageMargins left="0.7" right="0.7" top="0.75" bottom="0.75" header="0.3" footer="0.3"/>
  <pageSetup orientation="portrait" horizontalDpi="0" verticalDpi="0"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A8328-8133-4E67-B3A7-EFE1D2BACED4}">
  <sheetPr codeName="Hoja46"/>
  <dimension ref="A1:GZ667"/>
  <sheetViews>
    <sheetView topLeftCell="A85" zoomScaleNormal="100" workbookViewId="0">
      <selection activeCell="C9" sqref="C9"/>
    </sheetView>
  </sheetViews>
  <sheetFormatPr baseColWidth="10" defaultColWidth="10.85546875" defaultRowHeight="12.75" x14ac:dyDescent="0.2"/>
  <cols>
    <col min="1" max="1" width="2.85546875" style="278" customWidth="1"/>
    <col min="2" max="2" width="10.85546875" style="279"/>
    <col min="3" max="3" width="69.28515625" style="279" customWidth="1"/>
    <col min="4" max="4" width="8.140625" style="281" customWidth="1"/>
    <col min="5" max="5" width="14.140625" style="280" customWidth="1"/>
    <col min="6" max="6" width="14.140625" style="280" hidden="1" customWidth="1"/>
    <col min="7" max="7" width="15" style="279" customWidth="1"/>
    <col min="8" max="8" width="12" style="278" bestFit="1" customWidth="1"/>
    <col min="9" max="9" width="15.42578125" style="278" customWidth="1"/>
    <col min="10" max="12" width="10.85546875" style="278"/>
    <col min="13" max="13" width="44.7109375" style="278" customWidth="1"/>
    <col min="14" max="16384" width="10.85546875" style="278"/>
  </cols>
  <sheetData>
    <row r="1" spans="2:19" ht="18.75" x14ac:dyDescent="0.3">
      <c r="B1" s="308"/>
      <c r="C1" s="310" t="s">
        <v>872</v>
      </c>
    </row>
    <row r="2" spans="2:19" ht="18.75" x14ac:dyDescent="0.3">
      <c r="B2" s="308"/>
      <c r="C2" s="310" t="s">
        <v>871</v>
      </c>
    </row>
    <row r="3" spans="2:19" ht="18.75" x14ac:dyDescent="0.3">
      <c r="B3" s="308"/>
      <c r="C3" s="309" t="s">
        <v>4366</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c r="F8" s="280">
        <v>121507.44</v>
      </c>
      <c r="G8" s="285"/>
      <c r="H8" s="285"/>
      <c r="I8" s="285"/>
    </row>
    <row r="9" spans="2:19" x14ac:dyDescent="0.2">
      <c r="B9" s="290">
        <v>45048</v>
      </c>
      <c r="C9" s="289" t="s">
        <v>4365</v>
      </c>
      <c r="D9" s="281" t="s">
        <v>724</v>
      </c>
      <c r="E9" s="447">
        <v>900</v>
      </c>
      <c r="F9" s="395">
        <v>28675.29</v>
      </c>
      <c r="G9" s="559"/>
      <c r="H9" s="559"/>
      <c r="I9" s="559"/>
      <c r="J9" s="560"/>
      <c r="K9" s="560"/>
      <c r="L9" s="560"/>
    </row>
    <row r="10" spans="2:19" x14ac:dyDescent="0.2">
      <c r="B10" s="290">
        <v>45048</v>
      </c>
      <c r="C10" s="289" t="s">
        <v>4359</v>
      </c>
      <c r="D10" s="281" t="s">
        <v>724</v>
      </c>
      <c r="E10" s="280">
        <v>100000</v>
      </c>
      <c r="F10" s="395">
        <v>930.32</v>
      </c>
      <c r="G10" s="559"/>
      <c r="H10" s="559"/>
      <c r="I10" s="559"/>
      <c r="J10" s="560"/>
      <c r="K10" s="560"/>
      <c r="L10" s="560"/>
      <c r="M10" s="558"/>
    </row>
    <row r="11" spans="2:19" x14ac:dyDescent="0.2">
      <c r="B11" s="290">
        <v>45048</v>
      </c>
      <c r="C11" s="289" t="s">
        <v>335</v>
      </c>
      <c r="D11" s="281" t="s">
        <v>724</v>
      </c>
      <c r="E11" s="280">
        <v>184583.95</v>
      </c>
      <c r="F11" s="395">
        <v>214926.5</v>
      </c>
      <c r="G11" s="559"/>
      <c r="H11" s="559"/>
      <c r="I11" s="559"/>
      <c r="J11" s="560"/>
      <c r="K11" s="560"/>
      <c r="L11" s="560"/>
      <c r="M11" s="558"/>
    </row>
    <row r="12" spans="2:19" x14ac:dyDescent="0.2">
      <c r="B12" s="290">
        <v>45048</v>
      </c>
      <c r="C12" s="289" t="s">
        <v>4364</v>
      </c>
      <c r="D12" s="281" t="s">
        <v>724</v>
      </c>
      <c r="E12" s="393">
        <v>7832</v>
      </c>
      <c r="F12" s="395">
        <v>90000</v>
      </c>
      <c r="G12" s="562"/>
      <c r="H12" s="559"/>
      <c r="I12" s="559"/>
      <c r="J12" s="560"/>
      <c r="K12" s="560"/>
      <c r="L12" s="560"/>
      <c r="M12" s="558"/>
    </row>
    <row r="13" spans="2:19" x14ac:dyDescent="0.2">
      <c r="B13" s="290">
        <v>45048</v>
      </c>
      <c r="C13" s="289" t="s">
        <v>4395</v>
      </c>
      <c r="D13" s="281" t="s">
        <v>724</v>
      </c>
      <c r="E13" s="393">
        <v>7014.98</v>
      </c>
      <c r="F13" s="395">
        <v>13506.95</v>
      </c>
      <c r="G13" s="559"/>
      <c r="H13" s="559"/>
      <c r="I13" s="559"/>
      <c r="J13" s="560"/>
      <c r="K13" s="560"/>
      <c r="L13" s="560"/>
      <c r="M13" s="558"/>
    </row>
    <row r="14" spans="2:19" x14ac:dyDescent="0.2">
      <c r="B14" s="290">
        <v>45048</v>
      </c>
      <c r="C14" s="289" t="s">
        <v>4329</v>
      </c>
      <c r="D14" s="281" t="s">
        <v>785</v>
      </c>
      <c r="E14" s="448">
        <v>5.28</v>
      </c>
      <c r="F14" s="395">
        <v>1763.35</v>
      </c>
      <c r="G14" s="570"/>
      <c r="H14" s="395"/>
      <c r="I14" s="395"/>
      <c r="J14" s="395"/>
      <c r="K14" s="395"/>
      <c r="L14" s="395"/>
      <c r="M14" s="395"/>
      <c r="N14" s="569"/>
      <c r="O14" s="559"/>
      <c r="P14" s="559"/>
      <c r="Q14" s="560"/>
      <c r="R14" s="560"/>
      <c r="S14" s="560"/>
    </row>
    <row r="15" spans="2:19" x14ac:dyDescent="0.2">
      <c r="B15" s="290">
        <v>45048</v>
      </c>
      <c r="C15" s="289" t="s">
        <v>4019</v>
      </c>
      <c r="D15" s="281" t="s">
        <v>785</v>
      </c>
      <c r="E15" s="395">
        <v>0.84</v>
      </c>
      <c r="F15" s="395">
        <v>533.48</v>
      </c>
      <c r="G15" s="559"/>
      <c r="H15" s="559"/>
      <c r="I15" s="559"/>
      <c r="J15" s="560"/>
      <c r="K15" s="560"/>
      <c r="L15" s="560"/>
      <c r="M15" s="558"/>
    </row>
    <row r="16" spans="2:19" x14ac:dyDescent="0.2">
      <c r="B16" s="290">
        <v>45048</v>
      </c>
      <c r="C16" s="289" t="s">
        <v>4393</v>
      </c>
      <c r="D16" s="281" t="s">
        <v>785</v>
      </c>
      <c r="E16" s="448">
        <v>246.79</v>
      </c>
      <c r="F16" s="395">
        <v>24928.400000000001</v>
      </c>
      <c r="G16" s="559"/>
      <c r="H16" s="559"/>
      <c r="I16" s="559"/>
      <c r="J16" s="560"/>
      <c r="K16" s="560"/>
      <c r="L16" s="560"/>
      <c r="M16" s="558"/>
    </row>
    <row r="17" spans="1:15" x14ac:dyDescent="0.2">
      <c r="A17" s="278" t="s">
        <v>3472</v>
      </c>
      <c r="B17" s="290">
        <v>45048</v>
      </c>
      <c r="C17" s="564" t="s">
        <v>4019</v>
      </c>
      <c r="D17" s="563" t="s">
        <v>785</v>
      </c>
      <c r="E17" s="395">
        <v>39.49</v>
      </c>
      <c r="F17" s="395">
        <v>55000</v>
      </c>
      <c r="G17" s="560"/>
      <c r="H17" s="559"/>
      <c r="I17" s="559"/>
      <c r="J17" s="560"/>
      <c r="K17" s="560"/>
      <c r="L17" s="560"/>
      <c r="M17" s="558"/>
    </row>
    <row r="18" spans="1:15" x14ac:dyDescent="0.2">
      <c r="B18" s="290">
        <v>45048</v>
      </c>
      <c r="C18" s="564" t="s">
        <v>4363</v>
      </c>
      <c r="D18" s="281" t="s">
        <v>785</v>
      </c>
      <c r="E18" s="586">
        <v>299</v>
      </c>
      <c r="F18" s="395">
        <v>20230.21</v>
      </c>
      <c r="G18" s="559"/>
      <c r="H18" s="559"/>
      <c r="I18" s="559"/>
      <c r="J18" s="560"/>
      <c r="K18" s="560"/>
      <c r="L18" s="560"/>
      <c r="M18" s="558"/>
    </row>
    <row r="19" spans="1:15" x14ac:dyDescent="0.2">
      <c r="B19" s="290">
        <v>45048</v>
      </c>
      <c r="C19" s="289" t="s">
        <v>4019</v>
      </c>
      <c r="D19" s="281" t="s">
        <v>785</v>
      </c>
      <c r="E19" s="280">
        <v>47.84</v>
      </c>
      <c r="F19" s="395">
        <v>4196.6000000000004</v>
      </c>
      <c r="G19" s="559"/>
      <c r="H19" s="559"/>
      <c r="I19" s="559"/>
      <c r="J19" s="560"/>
      <c r="K19" s="560"/>
      <c r="L19" s="560"/>
      <c r="M19" s="558"/>
    </row>
    <row r="20" spans="1:15" x14ac:dyDescent="0.2">
      <c r="B20" s="290">
        <v>45048</v>
      </c>
      <c r="C20" s="564" t="s">
        <v>4363</v>
      </c>
      <c r="D20" s="281" t="s">
        <v>785</v>
      </c>
      <c r="E20" s="448">
        <v>299</v>
      </c>
      <c r="F20" s="395">
        <v>2221</v>
      </c>
      <c r="G20" s="559"/>
      <c r="H20" s="559"/>
      <c r="I20" s="559"/>
      <c r="J20" s="560"/>
      <c r="K20" s="560"/>
      <c r="L20" s="560"/>
      <c r="M20" s="558"/>
    </row>
    <row r="21" spans="1:15" x14ac:dyDescent="0.2">
      <c r="A21" s="278" t="s">
        <v>3472</v>
      </c>
      <c r="B21" s="290">
        <v>45048</v>
      </c>
      <c r="C21" s="564" t="s">
        <v>3482</v>
      </c>
      <c r="D21" s="563" t="s">
        <v>785</v>
      </c>
      <c r="E21" s="395">
        <v>1.39</v>
      </c>
      <c r="F21" s="395">
        <v>55000</v>
      </c>
      <c r="G21" s="559"/>
      <c r="H21" s="559"/>
      <c r="I21" s="559"/>
      <c r="J21" s="560"/>
      <c r="K21" s="560"/>
      <c r="L21" s="560"/>
      <c r="M21" s="558"/>
    </row>
    <row r="22" spans="1:15" x14ac:dyDescent="0.2">
      <c r="B22" s="290">
        <v>45048</v>
      </c>
      <c r="C22" s="564" t="s">
        <v>4019</v>
      </c>
      <c r="D22" s="281" t="s">
        <v>785</v>
      </c>
      <c r="E22" s="395">
        <v>1.39</v>
      </c>
      <c r="F22" s="395">
        <v>20230.21</v>
      </c>
      <c r="G22" s="559"/>
      <c r="H22" s="559"/>
      <c r="I22" s="559"/>
      <c r="J22" s="560"/>
      <c r="K22" s="560"/>
      <c r="L22" s="560"/>
      <c r="M22" s="558"/>
    </row>
    <row r="23" spans="1:15" x14ac:dyDescent="0.2">
      <c r="B23" s="290">
        <v>45048</v>
      </c>
      <c r="C23" s="289" t="s">
        <v>4019</v>
      </c>
      <c r="D23" s="281" t="s">
        <v>785</v>
      </c>
      <c r="E23" s="280">
        <v>0.22</v>
      </c>
      <c r="F23" s="395">
        <v>4196.6000000000004</v>
      </c>
      <c r="G23" s="559"/>
      <c r="H23" s="559"/>
      <c r="I23" s="559"/>
      <c r="J23" s="560"/>
      <c r="K23" s="560"/>
      <c r="L23" s="560"/>
      <c r="M23" s="558"/>
    </row>
    <row r="24" spans="1:15" x14ac:dyDescent="0.2">
      <c r="B24" s="290">
        <v>45048</v>
      </c>
      <c r="C24" s="289" t="s">
        <v>4333</v>
      </c>
      <c r="D24" s="281" t="s">
        <v>724</v>
      </c>
      <c r="E24" s="280">
        <v>173000</v>
      </c>
      <c r="F24" s="395">
        <v>2221</v>
      </c>
      <c r="G24" s="559"/>
      <c r="H24" s="559"/>
      <c r="I24" s="559"/>
      <c r="J24" s="560"/>
      <c r="K24" s="560"/>
      <c r="L24" s="560"/>
      <c r="M24" s="558"/>
    </row>
    <row r="25" spans="1:15" x14ac:dyDescent="0.2">
      <c r="B25" s="290">
        <v>45048</v>
      </c>
      <c r="C25" s="289" t="s">
        <v>4362</v>
      </c>
      <c r="D25" s="281" t="s">
        <v>724</v>
      </c>
      <c r="E25" s="280">
        <v>368859.62</v>
      </c>
      <c r="F25" s="395">
        <v>500000</v>
      </c>
      <c r="G25" s="559"/>
      <c r="H25" s="559"/>
      <c r="I25" s="559"/>
      <c r="J25" s="560"/>
      <c r="K25" s="560"/>
      <c r="L25" s="568"/>
      <c r="M25" s="558"/>
    </row>
    <row r="26" spans="1:15" x14ac:dyDescent="0.2">
      <c r="B26" s="290">
        <v>45048</v>
      </c>
      <c r="C26" s="289" t="s">
        <v>4361</v>
      </c>
      <c r="D26" s="281" t="s">
        <v>724</v>
      </c>
      <c r="E26" s="280">
        <v>236000</v>
      </c>
      <c r="F26" s="395">
        <v>31000</v>
      </c>
      <c r="G26" s="559"/>
      <c r="H26" s="559"/>
      <c r="I26" s="559"/>
      <c r="J26" s="560"/>
      <c r="K26" s="560"/>
      <c r="L26" s="567"/>
      <c r="M26" s="564"/>
      <c r="N26" s="281"/>
      <c r="O26" s="280"/>
    </row>
    <row r="27" spans="1:15" x14ac:dyDescent="0.2">
      <c r="B27" s="290">
        <v>45048</v>
      </c>
      <c r="C27" s="289" t="s">
        <v>4333</v>
      </c>
      <c r="D27" s="281" t="s">
        <v>724</v>
      </c>
      <c r="E27" s="280">
        <v>20000</v>
      </c>
      <c r="F27" s="395">
        <v>10098.959999999999</v>
      </c>
      <c r="G27" s="559"/>
      <c r="H27" s="559"/>
      <c r="I27" s="559"/>
      <c r="J27" s="560"/>
      <c r="K27" s="560"/>
      <c r="L27" s="560"/>
      <c r="M27" s="558"/>
    </row>
    <row r="28" spans="1:15" x14ac:dyDescent="0.2">
      <c r="B28" s="290">
        <v>45048</v>
      </c>
      <c r="C28" s="564" t="s">
        <v>3989</v>
      </c>
      <c r="D28" s="563" t="s">
        <v>724</v>
      </c>
      <c r="E28" s="395">
        <v>36304.339999999997</v>
      </c>
      <c r="F28" s="395">
        <v>24742.45</v>
      </c>
      <c r="G28" s="559"/>
      <c r="H28" s="559"/>
      <c r="I28" s="559"/>
      <c r="J28" s="560"/>
      <c r="K28" s="560"/>
      <c r="L28" s="560"/>
      <c r="M28" s="558"/>
    </row>
    <row r="29" spans="1:15" x14ac:dyDescent="0.2">
      <c r="B29" s="290">
        <v>45049</v>
      </c>
      <c r="C29" s="564" t="s">
        <v>4360</v>
      </c>
      <c r="D29" s="281">
        <v>1240</v>
      </c>
      <c r="E29" s="395">
        <v>20872.12</v>
      </c>
      <c r="F29" s="395"/>
      <c r="G29" s="559"/>
      <c r="H29" s="559"/>
      <c r="I29" s="559"/>
      <c r="J29" s="560"/>
      <c r="K29" s="560"/>
      <c r="L29" s="560"/>
      <c r="M29" s="558"/>
    </row>
    <row r="30" spans="1:15" x14ac:dyDescent="0.2">
      <c r="B30" s="290">
        <v>45049</v>
      </c>
      <c r="C30" s="279" t="s">
        <v>4393</v>
      </c>
      <c r="D30" s="281" t="s">
        <v>724</v>
      </c>
      <c r="E30" s="448">
        <v>311.69</v>
      </c>
      <c r="F30" s="395"/>
      <c r="G30" s="559"/>
      <c r="H30" s="559"/>
      <c r="I30" s="559"/>
      <c r="J30" s="560"/>
      <c r="K30" s="560"/>
      <c r="L30" s="560"/>
      <c r="M30" s="558"/>
    </row>
    <row r="31" spans="1:15" x14ac:dyDescent="0.2">
      <c r="B31" s="290">
        <v>45049</v>
      </c>
      <c r="C31" s="279" t="s">
        <v>4019</v>
      </c>
      <c r="D31" s="563" t="s">
        <v>724</v>
      </c>
      <c r="E31" s="280">
        <v>49.87</v>
      </c>
      <c r="F31" s="395"/>
      <c r="G31" s="559"/>
      <c r="H31" s="559"/>
      <c r="I31" s="559"/>
      <c r="J31" s="560"/>
      <c r="K31" s="560"/>
      <c r="L31" s="560"/>
      <c r="M31" s="558"/>
    </row>
    <row r="32" spans="1:15" x14ac:dyDescent="0.2">
      <c r="B32" s="290">
        <v>45049</v>
      </c>
      <c r="C32" s="279" t="s">
        <v>4359</v>
      </c>
      <c r="D32" s="563" t="s">
        <v>724</v>
      </c>
      <c r="E32" s="280">
        <v>50000</v>
      </c>
      <c r="F32" s="395"/>
      <c r="G32" s="559"/>
      <c r="H32" s="559"/>
      <c r="I32" s="559"/>
      <c r="J32" s="560"/>
      <c r="K32" s="560"/>
      <c r="L32" s="560"/>
      <c r="M32" s="558"/>
    </row>
    <row r="33" spans="2:13" x14ac:dyDescent="0.2">
      <c r="B33" s="290">
        <v>45049</v>
      </c>
      <c r="C33" s="279" t="s">
        <v>4358</v>
      </c>
      <c r="D33" s="281">
        <v>1011</v>
      </c>
      <c r="E33" s="280">
        <v>24742.45</v>
      </c>
      <c r="F33" s="395"/>
      <c r="G33" s="559"/>
      <c r="H33" s="559"/>
      <c r="I33" s="559"/>
      <c r="J33" s="560"/>
      <c r="K33" s="560"/>
      <c r="L33" s="560"/>
      <c r="M33" s="558"/>
    </row>
    <row r="34" spans="2:13" x14ac:dyDescent="0.2">
      <c r="B34" s="290">
        <v>45050</v>
      </c>
      <c r="C34" s="279" t="s">
        <v>4357</v>
      </c>
      <c r="D34" s="563" t="s">
        <v>724</v>
      </c>
      <c r="E34" s="448">
        <v>40.36</v>
      </c>
      <c r="F34" s="395"/>
      <c r="G34" s="559"/>
      <c r="H34" s="559"/>
      <c r="I34" s="559"/>
      <c r="J34" s="560"/>
      <c r="K34" s="560"/>
      <c r="L34" s="560"/>
      <c r="M34" s="558"/>
    </row>
    <row r="35" spans="2:13" x14ac:dyDescent="0.2">
      <c r="B35" s="290">
        <v>45050</v>
      </c>
      <c r="C35" s="279" t="s">
        <v>4019</v>
      </c>
      <c r="D35" s="563" t="s">
        <v>724</v>
      </c>
      <c r="E35" s="280">
        <v>6.46</v>
      </c>
      <c r="F35" s="395"/>
      <c r="G35" s="559"/>
      <c r="H35" s="559"/>
      <c r="I35" s="559"/>
      <c r="J35" s="560"/>
      <c r="K35" s="560"/>
      <c r="L35" s="560"/>
      <c r="M35" s="558"/>
    </row>
    <row r="36" spans="2:13" x14ac:dyDescent="0.2">
      <c r="B36" s="290">
        <v>45050</v>
      </c>
      <c r="C36" s="279" t="s">
        <v>4331</v>
      </c>
      <c r="D36" s="563" t="s">
        <v>724</v>
      </c>
      <c r="E36" s="280">
        <v>111637</v>
      </c>
      <c r="F36" s="395"/>
      <c r="G36" s="559"/>
      <c r="H36" s="559"/>
      <c r="I36" s="559"/>
      <c r="J36" s="560"/>
      <c r="K36" s="560"/>
      <c r="L36" s="560"/>
      <c r="M36" s="558"/>
    </row>
    <row r="37" spans="2:13" x14ac:dyDescent="0.2">
      <c r="B37" s="290">
        <v>45051</v>
      </c>
      <c r="C37" s="279" t="s">
        <v>4356</v>
      </c>
      <c r="D37" s="563" t="s">
        <v>724</v>
      </c>
      <c r="E37" s="400">
        <v>25807.69</v>
      </c>
      <c r="F37" s="395"/>
      <c r="G37" s="559"/>
      <c r="H37" s="559"/>
      <c r="I37" s="559"/>
      <c r="J37" s="560"/>
      <c r="K37" s="560"/>
      <c r="L37" s="560"/>
      <c r="M37" s="558"/>
    </row>
    <row r="38" spans="2:13" x14ac:dyDescent="0.2">
      <c r="B38" s="290">
        <v>45051</v>
      </c>
      <c r="C38" s="279" t="s">
        <v>4355</v>
      </c>
      <c r="D38" s="281" t="s">
        <v>724</v>
      </c>
      <c r="E38" s="280">
        <v>2900</v>
      </c>
      <c r="F38" s="395"/>
      <c r="G38" s="559"/>
      <c r="H38" s="559"/>
      <c r="I38" s="559"/>
      <c r="J38" s="560"/>
      <c r="K38" s="560"/>
      <c r="L38" s="560"/>
      <c r="M38" s="558"/>
    </row>
    <row r="39" spans="2:13" x14ac:dyDescent="0.2">
      <c r="B39" s="290">
        <v>45051</v>
      </c>
      <c r="C39" s="289" t="s">
        <v>4354</v>
      </c>
      <c r="D39" s="281" t="s">
        <v>724</v>
      </c>
      <c r="E39" s="280">
        <v>665457.52</v>
      </c>
      <c r="F39" s="395"/>
      <c r="G39" s="559"/>
      <c r="H39" s="559"/>
      <c r="I39" s="559"/>
      <c r="J39" s="560"/>
      <c r="K39" s="560"/>
      <c r="L39" s="560"/>
      <c r="M39" s="558"/>
    </row>
    <row r="40" spans="2:13" x14ac:dyDescent="0.2">
      <c r="B40" s="290">
        <v>45054</v>
      </c>
      <c r="C40" s="289" t="s">
        <v>4353</v>
      </c>
      <c r="D40" s="281">
        <v>1241</v>
      </c>
      <c r="E40" s="280">
        <v>6426</v>
      </c>
      <c r="F40" s="395"/>
      <c r="G40" s="559"/>
      <c r="H40" s="559"/>
      <c r="I40" s="559"/>
      <c r="J40" s="560"/>
      <c r="K40" s="560"/>
      <c r="L40" s="560"/>
      <c r="M40" s="558"/>
    </row>
    <row r="41" spans="2:13" x14ac:dyDescent="0.2">
      <c r="B41" s="290">
        <v>45054</v>
      </c>
      <c r="C41" s="289" t="s">
        <v>4394</v>
      </c>
      <c r="D41" s="281" t="s">
        <v>724</v>
      </c>
      <c r="E41" s="447">
        <v>5293</v>
      </c>
      <c r="F41" s="395"/>
      <c r="G41" s="559"/>
      <c r="H41" s="559"/>
      <c r="I41" s="559"/>
      <c r="J41" s="560"/>
      <c r="K41" s="560"/>
      <c r="L41" s="560"/>
      <c r="M41" s="558"/>
    </row>
    <row r="42" spans="2:13" x14ac:dyDescent="0.2">
      <c r="B42" s="290">
        <v>45054</v>
      </c>
      <c r="C42" s="564" t="s">
        <v>4352</v>
      </c>
      <c r="D42" s="563" t="s">
        <v>785</v>
      </c>
      <c r="E42" s="395">
        <v>28007.38</v>
      </c>
      <c r="F42" s="395"/>
      <c r="G42" s="559"/>
      <c r="H42" s="559"/>
      <c r="I42" s="559"/>
      <c r="J42" s="560"/>
      <c r="K42" s="560"/>
      <c r="L42" s="560"/>
      <c r="M42" s="558"/>
    </row>
    <row r="43" spans="2:13" x14ac:dyDescent="0.2">
      <c r="B43" s="290">
        <v>45054</v>
      </c>
      <c r="C43" s="289" t="s">
        <v>4351</v>
      </c>
      <c r="D43" s="281" t="s">
        <v>785</v>
      </c>
      <c r="E43" s="446">
        <v>8640.39</v>
      </c>
      <c r="F43" s="395"/>
      <c r="G43" s="559"/>
      <c r="H43" s="559"/>
      <c r="I43" s="559"/>
      <c r="J43" s="560"/>
      <c r="K43" s="560"/>
      <c r="L43" s="560"/>
      <c r="M43" s="558"/>
    </row>
    <row r="44" spans="2:13" x14ac:dyDescent="0.2">
      <c r="B44" s="290">
        <v>45054</v>
      </c>
      <c r="C44" s="289" t="s">
        <v>3456</v>
      </c>
      <c r="D44" s="281" t="s">
        <v>785</v>
      </c>
      <c r="E44" s="280">
        <v>1115.81</v>
      </c>
      <c r="F44" s="395"/>
      <c r="G44" s="559"/>
      <c r="H44" s="559"/>
      <c r="I44" s="559"/>
      <c r="J44" s="560"/>
      <c r="K44" s="560"/>
      <c r="L44" s="560"/>
      <c r="M44" s="558"/>
    </row>
    <row r="45" spans="2:13" x14ac:dyDescent="0.2">
      <c r="B45" s="290">
        <v>45055</v>
      </c>
      <c r="C45" s="289" t="s">
        <v>4329</v>
      </c>
      <c r="D45" s="281" t="s">
        <v>785</v>
      </c>
      <c r="E45" s="448">
        <v>7.79</v>
      </c>
      <c r="F45" s="395"/>
      <c r="G45" s="559"/>
      <c r="H45" s="559"/>
      <c r="I45" s="559"/>
      <c r="J45" s="560"/>
      <c r="K45" s="560"/>
      <c r="L45" s="560"/>
      <c r="M45" s="558"/>
    </row>
    <row r="46" spans="2:13" x14ac:dyDescent="0.2">
      <c r="B46" s="290">
        <v>45055</v>
      </c>
      <c r="C46" s="289" t="s">
        <v>4019</v>
      </c>
      <c r="D46" s="281" t="s">
        <v>785</v>
      </c>
      <c r="E46" s="280">
        <v>1.25</v>
      </c>
      <c r="F46" s="395"/>
      <c r="G46" s="559"/>
      <c r="H46" s="559"/>
      <c r="I46" s="559"/>
      <c r="J46" s="560"/>
      <c r="K46" s="560"/>
      <c r="L46" s="560"/>
      <c r="M46" s="558"/>
    </row>
    <row r="47" spans="2:13" x14ac:dyDescent="0.2">
      <c r="B47" s="290">
        <v>45055</v>
      </c>
      <c r="C47" s="564" t="s">
        <v>4350</v>
      </c>
      <c r="D47" s="563" t="s">
        <v>724</v>
      </c>
      <c r="E47" s="395">
        <v>4143.74</v>
      </c>
      <c r="F47" s="395"/>
      <c r="G47" s="559"/>
      <c r="H47" s="559"/>
      <c r="I47" s="559"/>
      <c r="J47" s="560"/>
      <c r="K47" s="560"/>
      <c r="L47" s="560"/>
      <c r="M47" s="558"/>
    </row>
    <row r="48" spans="2:13" x14ac:dyDescent="0.2">
      <c r="B48" s="290">
        <v>45055</v>
      </c>
      <c r="C48" s="289" t="s">
        <v>335</v>
      </c>
      <c r="D48" s="563" t="s">
        <v>724</v>
      </c>
      <c r="E48" s="566">
        <v>2900</v>
      </c>
      <c r="F48" s="565"/>
      <c r="G48" s="559"/>
      <c r="H48" s="559"/>
      <c r="I48" s="559"/>
      <c r="J48" s="560"/>
      <c r="K48" s="560"/>
      <c r="L48" s="560"/>
      <c r="M48" s="558"/>
    </row>
    <row r="49" spans="2:13" x14ac:dyDescent="0.2">
      <c r="B49" s="290">
        <v>45055</v>
      </c>
      <c r="C49" s="289" t="s">
        <v>335</v>
      </c>
      <c r="D49" s="281" t="s">
        <v>724</v>
      </c>
      <c r="E49" s="280">
        <v>732374.6</v>
      </c>
      <c r="F49" s="395"/>
      <c r="G49" s="559"/>
      <c r="H49" s="559"/>
      <c r="I49" s="559"/>
      <c r="J49" s="560"/>
      <c r="K49" s="560"/>
      <c r="L49" s="560"/>
      <c r="M49" s="558"/>
    </row>
    <row r="50" spans="2:13" x14ac:dyDescent="0.2">
      <c r="B50" s="290">
        <v>45056</v>
      </c>
      <c r="C50" s="289" t="s">
        <v>4396</v>
      </c>
      <c r="D50" s="281" t="s">
        <v>724</v>
      </c>
      <c r="E50" s="447">
        <v>2450</v>
      </c>
      <c r="F50" s="395"/>
      <c r="G50" s="559"/>
      <c r="H50" s="559"/>
      <c r="I50" s="559"/>
      <c r="J50" s="560"/>
      <c r="K50" s="560"/>
      <c r="L50" s="560"/>
      <c r="M50" s="558"/>
    </row>
    <row r="51" spans="2:13" x14ac:dyDescent="0.2">
      <c r="B51" s="290">
        <v>45057</v>
      </c>
      <c r="C51" s="279" t="s">
        <v>4329</v>
      </c>
      <c r="D51" s="281" t="s">
        <v>785</v>
      </c>
      <c r="E51" s="448">
        <v>21.86</v>
      </c>
      <c r="F51" s="395"/>
      <c r="G51" s="559"/>
      <c r="H51" s="559"/>
      <c r="I51" s="559"/>
      <c r="J51" s="560"/>
      <c r="K51" s="560"/>
      <c r="L51" s="560"/>
      <c r="M51" s="558"/>
    </row>
    <row r="52" spans="2:13" x14ac:dyDescent="0.2">
      <c r="B52" s="290">
        <v>45057</v>
      </c>
      <c r="C52" s="289" t="s">
        <v>4019</v>
      </c>
      <c r="D52" s="281" t="s">
        <v>785</v>
      </c>
      <c r="E52" s="280">
        <v>3.5</v>
      </c>
      <c r="F52" s="395"/>
      <c r="G52" s="559"/>
      <c r="H52" s="559"/>
      <c r="I52" s="559"/>
      <c r="J52" s="560"/>
      <c r="K52" s="560"/>
      <c r="L52" s="560"/>
      <c r="M52" s="558"/>
    </row>
    <row r="53" spans="2:13" x14ac:dyDescent="0.2">
      <c r="B53" s="290">
        <v>45058</v>
      </c>
      <c r="C53" s="289" t="s">
        <v>4329</v>
      </c>
      <c r="D53" s="281" t="s">
        <v>785</v>
      </c>
      <c r="E53" s="448">
        <v>42.16</v>
      </c>
      <c r="F53" s="395"/>
      <c r="G53" s="559"/>
      <c r="H53" s="559"/>
      <c r="I53" s="559"/>
      <c r="J53" s="560"/>
      <c r="K53" s="560"/>
      <c r="L53" s="560"/>
      <c r="M53" s="558"/>
    </row>
    <row r="54" spans="2:13" x14ac:dyDescent="0.2">
      <c r="B54" s="290">
        <v>45058</v>
      </c>
      <c r="C54" s="289" t="s">
        <v>4019</v>
      </c>
      <c r="D54" s="281" t="s">
        <v>785</v>
      </c>
      <c r="E54" s="280">
        <v>6.75</v>
      </c>
      <c r="F54" s="395"/>
      <c r="G54" s="559" t="s">
        <v>4397</v>
      </c>
      <c r="H54" s="559" t="s">
        <v>4398</v>
      </c>
      <c r="I54" s="559"/>
      <c r="J54" s="560"/>
      <c r="K54" s="560"/>
      <c r="L54" s="560"/>
      <c r="M54" s="558"/>
    </row>
    <row r="55" spans="2:13" x14ac:dyDescent="0.2">
      <c r="B55" s="290">
        <v>45058</v>
      </c>
      <c r="C55" s="279" t="s">
        <v>4349</v>
      </c>
      <c r="D55" s="281" t="s">
        <v>724</v>
      </c>
      <c r="E55" s="280">
        <v>95863.2</v>
      </c>
      <c r="F55" s="395"/>
      <c r="G55" s="559">
        <v>25033.24</v>
      </c>
      <c r="H55" s="559">
        <f>+E55-G55</f>
        <v>70829.959999999992</v>
      </c>
      <c r="I55" s="559"/>
      <c r="J55" s="560"/>
      <c r="K55" s="560"/>
      <c r="L55" s="560"/>
      <c r="M55" s="558"/>
    </row>
    <row r="56" spans="2:13" x14ac:dyDescent="0.2">
      <c r="B56" s="290">
        <v>45058</v>
      </c>
      <c r="C56" s="289" t="s">
        <v>335</v>
      </c>
      <c r="D56" s="281" t="s">
        <v>724</v>
      </c>
      <c r="E56" s="280">
        <v>576335.53</v>
      </c>
      <c r="F56" s="395"/>
      <c r="G56" s="559">
        <f>+G55*0.55</f>
        <v>13768.282000000003</v>
      </c>
      <c r="H56" s="559">
        <f>+H55*0.55</f>
        <v>38956.477999999996</v>
      </c>
      <c r="I56" s="559"/>
      <c r="J56" s="560"/>
      <c r="K56" s="560"/>
      <c r="L56" s="560"/>
      <c r="M56" s="558"/>
    </row>
    <row r="57" spans="2:13" x14ac:dyDescent="0.2">
      <c r="B57" s="290">
        <v>45058</v>
      </c>
      <c r="C57" s="289" t="s">
        <v>4348</v>
      </c>
      <c r="D57" s="281" t="s">
        <v>724</v>
      </c>
      <c r="E57" s="400">
        <v>29068.27</v>
      </c>
      <c r="F57" s="395"/>
      <c r="G57" s="559">
        <f>+G55*0.45</f>
        <v>11264.958000000001</v>
      </c>
      <c r="H57" s="559">
        <f>+H55*0.45</f>
        <v>31873.481999999996</v>
      </c>
      <c r="I57" s="559"/>
      <c r="J57" s="560"/>
      <c r="K57" s="560"/>
      <c r="L57" s="560"/>
      <c r="M57" s="558"/>
    </row>
    <row r="58" spans="2:13" x14ac:dyDescent="0.2">
      <c r="B58" s="290">
        <v>45061</v>
      </c>
      <c r="C58" s="564" t="s">
        <v>3364</v>
      </c>
      <c r="D58" s="563" t="s">
        <v>724</v>
      </c>
      <c r="E58" s="395">
        <v>30000</v>
      </c>
      <c r="F58" s="395"/>
      <c r="G58" s="559"/>
      <c r="H58" s="559"/>
      <c r="I58" s="559"/>
      <c r="J58" s="560"/>
      <c r="K58" s="560"/>
      <c r="L58" s="560"/>
      <c r="M58" s="558"/>
    </row>
    <row r="59" spans="2:13" x14ac:dyDescent="0.2">
      <c r="B59" s="290">
        <v>45061</v>
      </c>
      <c r="C59" s="564" t="s">
        <v>4347</v>
      </c>
      <c r="D59" s="563" t="s">
        <v>724</v>
      </c>
      <c r="E59" s="395">
        <v>62576.67</v>
      </c>
      <c r="F59" s="395"/>
      <c r="G59" s="559"/>
      <c r="H59" s="559"/>
      <c r="I59" s="559"/>
      <c r="J59" s="560"/>
      <c r="K59" s="560"/>
      <c r="L59" s="560"/>
      <c r="M59" s="558"/>
    </row>
    <row r="60" spans="2:13" x14ac:dyDescent="0.2">
      <c r="B60" s="290">
        <v>45061</v>
      </c>
      <c r="C60" s="564" t="s">
        <v>4346</v>
      </c>
      <c r="D60" s="563" t="s">
        <v>724</v>
      </c>
      <c r="E60" s="393">
        <v>8099</v>
      </c>
      <c r="F60" s="395"/>
      <c r="G60" s="559"/>
      <c r="H60" s="559"/>
      <c r="I60" s="559"/>
      <c r="J60" s="560"/>
      <c r="K60" s="560"/>
      <c r="L60" s="560"/>
      <c r="M60" s="558"/>
    </row>
    <row r="61" spans="2:13" x14ac:dyDescent="0.2">
      <c r="B61" s="290">
        <v>45061</v>
      </c>
      <c r="C61" s="564" t="s">
        <v>4331</v>
      </c>
      <c r="D61" s="563" t="s">
        <v>785</v>
      </c>
      <c r="E61" s="395">
        <v>49447.39</v>
      </c>
      <c r="F61" s="395"/>
      <c r="G61" s="559"/>
      <c r="H61" s="559"/>
      <c r="I61" s="559"/>
      <c r="J61" s="560"/>
      <c r="K61" s="560"/>
      <c r="L61" s="560"/>
      <c r="M61" s="558"/>
    </row>
    <row r="62" spans="2:13" x14ac:dyDescent="0.2">
      <c r="B62" s="290">
        <v>45061</v>
      </c>
      <c r="C62" s="564" t="s">
        <v>4329</v>
      </c>
      <c r="D62" s="563" t="s">
        <v>785</v>
      </c>
      <c r="E62" s="448">
        <v>275.12</v>
      </c>
      <c r="F62" s="565"/>
      <c r="G62" s="559"/>
      <c r="H62" s="559"/>
      <c r="I62" s="559"/>
      <c r="J62" s="560"/>
      <c r="K62" s="560"/>
      <c r="L62" s="560"/>
      <c r="M62" s="558"/>
    </row>
    <row r="63" spans="2:13" x14ac:dyDescent="0.2">
      <c r="B63" s="290">
        <v>45061</v>
      </c>
      <c r="C63" s="564" t="s">
        <v>4019</v>
      </c>
      <c r="D63" s="563" t="s">
        <v>785</v>
      </c>
      <c r="E63" s="395">
        <v>44.02</v>
      </c>
      <c r="F63" s="565"/>
      <c r="G63" s="559"/>
      <c r="H63" s="559"/>
      <c r="I63" s="559"/>
      <c r="J63" s="560"/>
      <c r="K63" s="560"/>
      <c r="L63" s="560"/>
      <c r="M63" s="558"/>
    </row>
    <row r="64" spans="2:13" x14ac:dyDescent="0.2">
      <c r="B64" s="290">
        <v>45061</v>
      </c>
      <c r="C64" s="289" t="s">
        <v>4329</v>
      </c>
      <c r="D64" s="281" t="s">
        <v>785</v>
      </c>
      <c r="E64" s="448">
        <v>4.59</v>
      </c>
      <c r="F64" s="395"/>
      <c r="G64" s="559"/>
      <c r="H64" s="559"/>
      <c r="I64" s="559"/>
      <c r="J64" s="560"/>
      <c r="K64" s="560"/>
      <c r="L64" s="560"/>
      <c r="M64" s="558"/>
    </row>
    <row r="65" spans="1:13" x14ac:dyDescent="0.2">
      <c r="B65" s="290">
        <v>45061</v>
      </c>
      <c r="C65" s="564" t="s">
        <v>4019</v>
      </c>
      <c r="D65" s="563" t="s">
        <v>785</v>
      </c>
      <c r="E65" s="395">
        <v>0.73</v>
      </c>
      <c r="F65" s="395"/>
      <c r="G65" s="559"/>
      <c r="H65" s="559"/>
      <c r="I65" s="559"/>
      <c r="J65" s="560"/>
      <c r="K65" s="560"/>
      <c r="L65" s="560"/>
      <c r="M65" s="558"/>
    </row>
    <row r="66" spans="1:13" x14ac:dyDescent="0.2">
      <c r="B66" s="290">
        <v>45061</v>
      </c>
      <c r="C66" s="289" t="s">
        <v>4342</v>
      </c>
      <c r="D66" s="281" t="s">
        <v>724</v>
      </c>
      <c r="E66" s="447">
        <v>2892.06</v>
      </c>
      <c r="F66" s="395"/>
      <c r="G66" s="559"/>
      <c r="H66" s="559"/>
      <c r="I66" s="559"/>
      <c r="J66" s="560"/>
      <c r="K66" s="560"/>
      <c r="L66" s="560"/>
      <c r="M66" s="558"/>
    </row>
    <row r="67" spans="1:13" x14ac:dyDescent="0.2">
      <c r="B67" s="290">
        <v>45061</v>
      </c>
      <c r="C67" s="564" t="s">
        <v>4345</v>
      </c>
      <c r="D67" s="563" t="s">
        <v>724</v>
      </c>
      <c r="E67" s="395">
        <v>7158.37</v>
      </c>
      <c r="F67" s="395"/>
      <c r="G67" s="559"/>
      <c r="H67" s="559"/>
      <c r="I67" s="559"/>
      <c r="J67" s="560"/>
      <c r="K67" s="560"/>
      <c r="L67" s="560"/>
      <c r="M67" s="558"/>
    </row>
    <row r="68" spans="1:13" x14ac:dyDescent="0.2">
      <c r="A68" s="294"/>
      <c r="B68" s="290">
        <v>45061</v>
      </c>
      <c r="C68" s="289" t="s">
        <v>335</v>
      </c>
      <c r="D68" s="281" t="s">
        <v>724</v>
      </c>
      <c r="E68" s="280">
        <v>119235.72</v>
      </c>
      <c r="F68" s="395"/>
      <c r="G68" s="559"/>
      <c r="H68" s="559"/>
      <c r="I68" s="559"/>
      <c r="J68" s="560"/>
      <c r="K68" s="560"/>
      <c r="L68" s="560"/>
      <c r="M68" s="558"/>
    </row>
    <row r="69" spans="1:13" x14ac:dyDescent="0.2">
      <c r="B69" s="290">
        <v>45062</v>
      </c>
      <c r="C69" s="289" t="s">
        <v>3435</v>
      </c>
      <c r="D69" s="281">
        <v>1242</v>
      </c>
      <c r="E69" s="293">
        <v>8180</v>
      </c>
      <c r="F69" s="395"/>
      <c r="G69" s="559">
        <f>+E69*0.6</f>
        <v>4908</v>
      </c>
      <c r="H69" s="559">
        <f>+E69*0.4</f>
        <v>3272</v>
      </c>
      <c r="I69" s="559"/>
      <c r="J69" s="560"/>
      <c r="K69" s="560"/>
      <c r="L69" s="560"/>
      <c r="M69" s="558"/>
    </row>
    <row r="70" spans="1:13" x14ac:dyDescent="0.2">
      <c r="B70" s="290">
        <v>45062</v>
      </c>
      <c r="C70" s="564" t="s">
        <v>4344</v>
      </c>
      <c r="D70" s="563" t="s">
        <v>724</v>
      </c>
      <c r="E70" s="447">
        <v>2700</v>
      </c>
      <c r="F70" s="395"/>
      <c r="G70" s="559"/>
      <c r="H70" s="559"/>
      <c r="I70" s="559"/>
      <c r="J70" s="560"/>
      <c r="K70" s="560"/>
      <c r="L70" s="560"/>
      <c r="M70" s="558"/>
    </row>
    <row r="71" spans="1:13" x14ac:dyDescent="0.2">
      <c r="B71" s="290">
        <v>45062</v>
      </c>
      <c r="C71" s="564" t="s">
        <v>4329</v>
      </c>
      <c r="D71" s="563" t="s">
        <v>785</v>
      </c>
      <c r="E71" s="448">
        <v>129.29</v>
      </c>
      <c r="F71" s="395"/>
      <c r="G71" s="559"/>
      <c r="H71" s="559"/>
      <c r="I71" s="559"/>
      <c r="J71" s="560"/>
      <c r="K71" s="560"/>
      <c r="L71" s="560"/>
      <c r="M71" s="558"/>
    </row>
    <row r="72" spans="1:13" x14ac:dyDescent="0.2">
      <c r="B72" s="290">
        <v>45062</v>
      </c>
      <c r="C72" s="289" t="s">
        <v>4019</v>
      </c>
      <c r="D72" s="281" t="s">
        <v>785</v>
      </c>
      <c r="E72" s="280">
        <v>20.69</v>
      </c>
      <c r="F72" s="395"/>
      <c r="G72" s="559"/>
      <c r="H72" s="559"/>
      <c r="I72" s="559"/>
      <c r="J72" s="560"/>
      <c r="K72" s="560"/>
      <c r="L72" s="560"/>
      <c r="M72" s="558"/>
    </row>
    <row r="73" spans="1:13" x14ac:dyDescent="0.2">
      <c r="B73" s="290">
        <v>45062</v>
      </c>
      <c r="C73" s="289" t="s">
        <v>335</v>
      </c>
      <c r="D73" s="281" t="s">
        <v>724</v>
      </c>
      <c r="E73" s="280">
        <v>617093.28</v>
      </c>
      <c r="F73" s="395"/>
      <c r="G73" s="559"/>
      <c r="H73" s="559"/>
      <c r="I73" s="559"/>
      <c r="J73" s="560"/>
      <c r="K73" s="560"/>
      <c r="L73" s="560"/>
      <c r="M73" s="558"/>
    </row>
    <row r="74" spans="1:13" x14ac:dyDescent="0.2">
      <c r="B74" s="290">
        <v>45063</v>
      </c>
      <c r="C74" s="289" t="s">
        <v>4344</v>
      </c>
      <c r="D74" s="281" t="s">
        <v>724</v>
      </c>
      <c r="E74" s="447">
        <v>1050</v>
      </c>
      <c r="F74" s="395"/>
      <c r="G74" s="559"/>
      <c r="H74" s="559"/>
      <c r="I74" s="559"/>
      <c r="J74" s="560"/>
      <c r="K74" s="560"/>
      <c r="L74" s="560"/>
      <c r="M74" s="558"/>
    </row>
    <row r="75" spans="1:13" x14ac:dyDescent="0.2">
      <c r="B75" s="290">
        <v>45063</v>
      </c>
      <c r="C75" s="289" t="s">
        <v>4329</v>
      </c>
      <c r="D75" s="281" t="s">
        <v>785</v>
      </c>
      <c r="E75" s="448">
        <v>1.73</v>
      </c>
      <c r="F75" s="395"/>
      <c r="G75" s="559"/>
      <c r="H75" s="559"/>
      <c r="I75" s="559"/>
      <c r="J75" s="560"/>
      <c r="K75" s="560"/>
      <c r="L75" s="560"/>
      <c r="M75" s="558"/>
    </row>
    <row r="76" spans="1:13" x14ac:dyDescent="0.2">
      <c r="B76" s="290">
        <v>45063</v>
      </c>
      <c r="C76" s="289" t="s">
        <v>4019</v>
      </c>
      <c r="D76" s="281" t="s">
        <v>785</v>
      </c>
      <c r="E76" s="280">
        <v>0.28000000000000003</v>
      </c>
      <c r="F76" s="395"/>
      <c r="G76" s="559"/>
      <c r="H76" s="559"/>
      <c r="I76" s="559"/>
      <c r="J76" s="560"/>
      <c r="K76" s="560"/>
      <c r="L76" s="560"/>
      <c r="M76" s="558"/>
    </row>
    <row r="77" spans="1:13" x14ac:dyDescent="0.2">
      <c r="B77" s="290">
        <v>45063</v>
      </c>
      <c r="C77" s="564" t="s">
        <v>335</v>
      </c>
      <c r="D77" s="563" t="s">
        <v>724</v>
      </c>
      <c r="E77" s="395">
        <v>600000</v>
      </c>
      <c r="F77" s="395"/>
      <c r="G77" s="559"/>
      <c r="H77" s="559"/>
      <c r="I77" s="559"/>
      <c r="J77" s="560"/>
      <c r="K77" s="560"/>
      <c r="L77" s="560"/>
      <c r="M77" s="558"/>
    </row>
    <row r="78" spans="1:13" x14ac:dyDescent="0.2">
      <c r="B78" s="290">
        <v>45064</v>
      </c>
      <c r="C78" s="564" t="s">
        <v>4329</v>
      </c>
      <c r="D78" s="563" t="s">
        <v>785</v>
      </c>
      <c r="E78" s="448">
        <v>20.100000000000001</v>
      </c>
      <c r="F78" s="395"/>
      <c r="G78" s="559"/>
      <c r="H78" s="559"/>
      <c r="I78" s="559"/>
      <c r="J78" s="560"/>
      <c r="K78" s="560"/>
      <c r="L78" s="560"/>
      <c r="M78" s="558"/>
    </row>
    <row r="79" spans="1:13" x14ac:dyDescent="0.2">
      <c r="B79" s="290">
        <v>45064</v>
      </c>
      <c r="C79" s="289" t="s">
        <v>4019</v>
      </c>
      <c r="D79" s="281" t="s">
        <v>785</v>
      </c>
      <c r="E79" s="280">
        <v>3.22</v>
      </c>
      <c r="F79" s="395"/>
      <c r="G79" s="559"/>
      <c r="H79" s="559"/>
      <c r="I79" s="559"/>
      <c r="J79" s="560"/>
      <c r="K79" s="560"/>
      <c r="L79" s="560"/>
      <c r="M79" s="558"/>
    </row>
    <row r="80" spans="1:13" ht="12.75" customHeight="1" x14ac:dyDescent="0.2">
      <c r="B80" s="290">
        <v>45064</v>
      </c>
      <c r="C80" s="279" t="s">
        <v>4331</v>
      </c>
      <c r="D80" s="281" t="s">
        <v>724</v>
      </c>
      <c r="E80" s="280">
        <v>56322.14</v>
      </c>
      <c r="F80" s="395"/>
      <c r="G80" s="559"/>
      <c r="H80" s="559"/>
      <c r="I80" s="559"/>
      <c r="J80" s="560"/>
      <c r="K80" s="560"/>
      <c r="L80" s="560"/>
      <c r="M80" s="558"/>
    </row>
    <row r="81" spans="2:13" x14ac:dyDescent="0.2">
      <c r="B81" s="290">
        <v>45065</v>
      </c>
      <c r="C81" s="289" t="s">
        <v>4329</v>
      </c>
      <c r="D81" s="281" t="s">
        <v>785</v>
      </c>
      <c r="E81" s="448">
        <v>306.60000000000002</v>
      </c>
      <c r="F81" s="395"/>
      <c r="G81" s="559"/>
      <c r="H81" s="559"/>
      <c r="I81" s="559"/>
      <c r="J81" s="560"/>
      <c r="K81" s="560"/>
      <c r="L81" s="560"/>
      <c r="M81" s="558"/>
    </row>
    <row r="82" spans="2:13" x14ac:dyDescent="0.2">
      <c r="B82" s="290">
        <v>45065</v>
      </c>
      <c r="C82" s="289" t="s">
        <v>4019</v>
      </c>
      <c r="D82" s="281" t="s">
        <v>785</v>
      </c>
      <c r="E82" s="280">
        <v>49.06</v>
      </c>
      <c r="F82" s="395"/>
      <c r="G82" s="559"/>
      <c r="H82" s="559"/>
      <c r="I82" s="559"/>
      <c r="J82" s="560"/>
      <c r="K82" s="560"/>
      <c r="L82" s="560"/>
      <c r="M82" s="558"/>
    </row>
    <row r="83" spans="2:13" x14ac:dyDescent="0.2">
      <c r="B83" s="290">
        <v>45065</v>
      </c>
      <c r="C83" s="564" t="s">
        <v>4343</v>
      </c>
      <c r="D83" s="563" t="s">
        <v>724</v>
      </c>
      <c r="E83" s="400">
        <v>28487.68</v>
      </c>
      <c r="F83" s="395"/>
      <c r="G83" s="559"/>
      <c r="H83" s="559"/>
      <c r="I83" s="559"/>
      <c r="J83" s="560"/>
      <c r="K83" s="560"/>
      <c r="L83" s="560"/>
      <c r="M83" s="558"/>
    </row>
    <row r="84" spans="2:13" x14ac:dyDescent="0.2">
      <c r="B84" s="290">
        <v>45065</v>
      </c>
      <c r="C84" s="564" t="s">
        <v>4331</v>
      </c>
      <c r="D84" s="563" t="s">
        <v>724</v>
      </c>
      <c r="E84" s="395">
        <v>49447.39</v>
      </c>
      <c r="F84" s="395"/>
      <c r="G84" s="559"/>
      <c r="H84" s="559"/>
      <c r="I84" s="559"/>
      <c r="J84" s="560"/>
      <c r="K84" s="560"/>
      <c r="L84" s="560"/>
      <c r="M84" s="558"/>
    </row>
    <row r="85" spans="2:13" x14ac:dyDescent="0.2">
      <c r="B85" s="290">
        <v>45065</v>
      </c>
      <c r="C85" s="289" t="s">
        <v>4331</v>
      </c>
      <c r="D85" s="281" t="s">
        <v>724</v>
      </c>
      <c r="E85" s="280">
        <v>49447.39</v>
      </c>
      <c r="F85" s="395"/>
      <c r="G85" s="559"/>
      <c r="H85" s="559"/>
      <c r="I85" s="559"/>
      <c r="J85" s="560"/>
      <c r="K85" s="560"/>
      <c r="L85" s="560"/>
      <c r="M85" s="558"/>
    </row>
    <row r="86" spans="2:13" x14ac:dyDescent="0.2">
      <c r="B86" s="290">
        <v>45065</v>
      </c>
      <c r="C86" s="564" t="s">
        <v>335</v>
      </c>
      <c r="D86" s="281" t="s">
        <v>724</v>
      </c>
      <c r="E86" s="280">
        <v>553219.43000000005</v>
      </c>
      <c r="F86" s="395"/>
      <c r="G86" s="559"/>
      <c r="H86" s="559"/>
      <c r="I86" s="559"/>
      <c r="J86" s="560"/>
      <c r="K86" s="560"/>
      <c r="L86" s="560"/>
      <c r="M86" s="558"/>
    </row>
    <row r="87" spans="2:13" x14ac:dyDescent="0.2">
      <c r="B87" s="290">
        <v>45068</v>
      </c>
      <c r="C87" s="564" t="s">
        <v>4342</v>
      </c>
      <c r="D87" s="563" t="s">
        <v>724</v>
      </c>
      <c r="E87" s="447">
        <v>2622.47</v>
      </c>
      <c r="F87" s="395"/>
      <c r="G87" s="559"/>
      <c r="H87" s="559"/>
      <c r="I87" s="559"/>
      <c r="J87" s="560"/>
      <c r="K87" s="560"/>
      <c r="L87" s="560"/>
      <c r="M87" s="558"/>
    </row>
    <row r="88" spans="2:13" x14ac:dyDescent="0.2">
      <c r="B88" s="290">
        <v>45068</v>
      </c>
      <c r="C88" s="564" t="s">
        <v>4329</v>
      </c>
      <c r="D88" s="563" t="s">
        <v>785</v>
      </c>
      <c r="E88" s="448">
        <v>386.69</v>
      </c>
      <c r="F88" s="395"/>
      <c r="G88" s="559"/>
      <c r="H88" s="559"/>
      <c r="I88" s="559"/>
      <c r="J88" s="560"/>
      <c r="K88" s="560"/>
      <c r="L88" s="560"/>
      <c r="M88" s="558"/>
    </row>
    <row r="89" spans="2:13" x14ac:dyDescent="0.2">
      <c r="B89" s="290">
        <v>45068</v>
      </c>
      <c r="C89" s="289" t="s">
        <v>4019</v>
      </c>
      <c r="D89" s="563" t="s">
        <v>785</v>
      </c>
      <c r="E89" s="395">
        <v>61.87</v>
      </c>
      <c r="F89" s="395"/>
      <c r="G89" s="559"/>
      <c r="H89" s="559"/>
      <c r="I89" s="559"/>
      <c r="J89" s="560"/>
      <c r="K89" s="560"/>
      <c r="L89" s="560"/>
      <c r="M89" s="558"/>
    </row>
    <row r="90" spans="2:13" x14ac:dyDescent="0.2">
      <c r="B90" s="290">
        <v>45068</v>
      </c>
      <c r="C90" s="279" t="s">
        <v>335</v>
      </c>
      <c r="D90" s="281" t="s">
        <v>724</v>
      </c>
      <c r="E90" s="280">
        <v>36722.949999999997</v>
      </c>
      <c r="F90" s="395"/>
      <c r="G90" s="559"/>
      <c r="H90" s="559"/>
      <c r="I90" s="559"/>
      <c r="J90" s="560"/>
      <c r="K90" s="560"/>
      <c r="L90" s="560"/>
      <c r="M90" s="558"/>
    </row>
    <row r="91" spans="2:13" x14ac:dyDescent="0.2">
      <c r="B91" s="290">
        <v>45069</v>
      </c>
      <c r="C91" s="289" t="s">
        <v>4329</v>
      </c>
      <c r="D91" s="281" t="s">
        <v>785</v>
      </c>
      <c r="E91" s="448">
        <v>19.18</v>
      </c>
      <c r="F91" s="395"/>
      <c r="G91" s="559"/>
      <c r="H91" s="559"/>
      <c r="I91" s="559"/>
      <c r="J91" s="560"/>
      <c r="K91" s="560"/>
      <c r="L91" s="560"/>
      <c r="M91" s="558"/>
    </row>
    <row r="92" spans="2:13" x14ac:dyDescent="0.2">
      <c r="B92" s="290">
        <v>45069</v>
      </c>
      <c r="C92" s="289" t="s">
        <v>4019</v>
      </c>
      <c r="D92" s="281" t="s">
        <v>785</v>
      </c>
      <c r="E92" s="280">
        <v>3.07</v>
      </c>
      <c r="F92" s="395"/>
      <c r="G92" s="559"/>
      <c r="H92" s="559"/>
      <c r="I92" s="559"/>
      <c r="J92" s="560"/>
      <c r="K92" s="560"/>
      <c r="L92" s="560"/>
      <c r="M92" s="558"/>
    </row>
    <row r="93" spans="2:13" x14ac:dyDescent="0.2">
      <c r="B93" s="290">
        <v>45069</v>
      </c>
      <c r="C93" s="289" t="s">
        <v>4341</v>
      </c>
      <c r="D93" s="281" t="s">
        <v>724</v>
      </c>
      <c r="E93" s="280">
        <v>4776</v>
      </c>
      <c r="F93" s="395"/>
      <c r="G93" s="559"/>
      <c r="H93" s="559"/>
      <c r="I93" s="559"/>
      <c r="J93" s="560"/>
      <c r="K93" s="560"/>
      <c r="L93" s="560"/>
      <c r="M93" s="558"/>
    </row>
    <row r="94" spans="2:13" x14ac:dyDescent="0.2">
      <c r="B94" s="290">
        <v>45071</v>
      </c>
      <c r="C94" s="289" t="s">
        <v>4329</v>
      </c>
      <c r="D94" s="281" t="s">
        <v>785</v>
      </c>
      <c r="E94" s="448">
        <v>13.56</v>
      </c>
      <c r="F94" s="395"/>
      <c r="G94" s="559"/>
      <c r="H94" s="559"/>
      <c r="I94" s="559"/>
      <c r="J94" s="560"/>
      <c r="K94" s="560"/>
      <c r="L94" s="560"/>
      <c r="M94" s="558"/>
    </row>
    <row r="95" spans="2:13" x14ac:dyDescent="0.2">
      <c r="B95" s="290">
        <v>45051</v>
      </c>
      <c r="C95" s="564" t="s">
        <v>4019</v>
      </c>
      <c r="D95" s="563" t="s">
        <v>785</v>
      </c>
      <c r="E95" s="395">
        <v>2.17</v>
      </c>
      <c r="F95" s="395"/>
      <c r="G95" s="559"/>
      <c r="H95" s="559"/>
      <c r="I95" s="559"/>
      <c r="J95" s="560"/>
      <c r="K95" s="560"/>
      <c r="L95" s="560"/>
      <c r="M95" s="558"/>
    </row>
    <row r="96" spans="2:13" x14ac:dyDescent="0.2">
      <c r="B96" s="290">
        <v>45071</v>
      </c>
      <c r="C96" s="564" t="s">
        <v>4340</v>
      </c>
      <c r="D96" s="563"/>
      <c r="E96" s="395">
        <v>3189.91</v>
      </c>
      <c r="F96" s="395"/>
      <c r="G96" s="559"/>
      <c r="H96" s="559"/>
      <c r="I96" s="559"/>
      <c r="J96" s="560"/>
      <c r="K96" s="560"/>
      <c r="L96" s="560"/>
      <c r="M96" s="558"/>
    </row>
    <row r="97" spans="2:13" x14ac:dyDescent="0.2">
      <c r="B97" s="290">
        <v>45071</v>
      </c>
      <c r="C97" s="564" t="s">
        <v>4339</v>
      </c>
      <c r="D97" s="563" t="s">
        <v>724</v>
      </c>
      <c r="E97" s="395">
        <v>55640.52</v>
      </c>
      <c r="F97" s="395"/>
      <c r="G97" s="559"/>
      <c r="H97" s="559"/>
      <c r="I97" s="559"/>
      <c r="J97" s="560"/>
      <c r="K97" s="560"/>
      <c r="L97" s="560"/>
      <c r="M97" s="558"/>
    </row>
    <row r="98" spans="2:13" x14ac:dyDescent="0.2">
      <c r="B98" s="290">
        <v>45071</v>
      </c>
      <c r="C98" s="564" t="s">
        <v>335</v>
      </c>
      <c r="D98" s="563" t="s">
        <v>724</v>
      </c>
      <c r="E98" s="395">
        <v>842245.57</v>
      </c>
      <c r="F98" s="395"/>
      <c r="G98" s="559"/>
      <c r="H98" s="559"/>
      <c r="I98" s="559"/>
      <c r="J98" s="560"/>
      <c r="K98" s="560"/>
      <c r="L98" s="560"/>
      <c r="M98" s="558"/>
    </row>
    <row r="99" spans="2:13" x14ac:dyDescent="0.2">
      <c r="B99" s="290">
        <v>45072</v>
      </c>
      <c r="C99" s="560" t="s">
        <v>4338</v>
      </c>
      <c r="D99" s="563" t="s">
        <v>724</v>
      </c>
      <c r="E99" s="400">
        <v>24936.44</v>
      </c>
      <c r="F99" s="395"/>
      <c r="G99" s="559"/>
      <c r="H99" s="559"/>
      <c r="I99" s="559"/>
      <c r="J99" s="560"/>
      <c r="K99" s="560"/>
      <c r="L99" s="560"/>
      <c r="M99" s="558"/>
    </row>
    <row r="100" spans="2:13" x14ac:dyDescent="0.2">
      <c r="B100" s="290">
        <v>45075</v>
      </c>
      <c r="C100" s="564" t="s">
        <v>4337</v>
      </c>
      <c r="D100" s="563" t="s">
        <v>724</v>
      </c>
      <c r="E100" s="393">
        <v>7783.27</v>
      </c>
      <c r="F100" s="395"/>
      <c r="G100" s="559"/>
      <c r="H100" s="559"/>
      <c r="I100" s="559"/>
      <c r="J100" s="560"/>
      <c r="K100" s="560"/>
      <c r="L100" s="560"/>
      <c r="M100" s="558"/>
    </row>
    <row r="101" spans="2:13" x14ac:dyDescent="0.2">
      <c r="B101" s="290">
        <v>45075</v>
      </c>
      <c r="C101" s="564" t="s">
        <v>4336</v>
      </c>
      <c r="D101" s="563" t="s">
        <v>724</v>
      </c>
      <c r="E101" s="447">
        <v>2039.02</v>
      </c>
      <c r="F101" s="395"/>
      <c r="G101" s="559"/>
      <c r="H101" s="559"/>
      <c r="I101" s="559"/>
      <c r="J101" s="560"/>
      <c r="K101" s="560"/>
      <c r="L101" s="560"/>
      <c r="M101" s="558"/>
    </row>
    <row r="102" spans="2:13" x14ac:dyDescent="0.2">
      <c r="B102" s="290">
        <v>45075</v>
      </c>
      <c r="C102" s="564" t="s">
        <v>4329</v>
      </c>
      <c r="D102" s="563" t="s">
        <v>785</v>
      </c>
      <c r="E102" s="448">
        <v>13.77</v>
      </c>
      <c r="F102" s="395"/>
      <c r="G102" s="559"/>
      <c r="H102" s="559"/>
      <c r="I102" s="559"/>
      <c r="J102" s="560"/>
      <c r="K102" s="560"/>
      <c r="L102" s="560"/>
      <c r="M102" s="558"/>
    </row>
    <row r="103" spans="2:13" x14ac:dyDescent="0.2">
      <c r="B103" s="290">
        <v>45075</v>
      </c>
      <c r="C103" s="564" t="s">
        <v>4019</v>
      </c>
      <c r="D103" s="563" t="s">
        <v>785</v>
      </c>
      <c r="E103" s="395">
        <v>2.2000000000000002</v>
      </c>
      <c r="F103" s="395"/>
      <c r="G103" s="559"/>
      <c r="H103" s="559"/>
      <c r="I103" s="559"/>
      <c r="J103" s="560"/>
      <c r="K103" s="560"/>
      <c r="L103" s="560"/>
      <c r="M103" s="558"/>
    </row>
    <row r="104" spans="2:13" x14ac:dyDescent="0.2">
      <c r="B104" s="290">
        <v>45075</v>
      </c>
      <c r="C104" s="289" t="s">
        <v>4335</v>
      </c>
      <c r="D104" s="281" t="s">
        <v>724</v>
      </c>
      <c r="E104" s="280">
        <v>236194.11</v>
      </c>
      <c r="F104" s="395"/>
      <c r="G104" s="559"/>
      <c r="H104" s="559"/>
      <c r="I104" s="559"/>
      <c r="J104" s="560"/>
      <c r="K104" s="560"/>
      <c r="L104" s="560"/>
      <c r="M104" s="558"/>
    </row>
    <row r="105" spans="2:13" x14ac:dyDescent="0.2">
      <c r="B105" s="290">
        <v>45075</v>
      </c>
      <c r="C105" s="289" t="s">
        <v>4334</v>
      </c>
      <c r="D105" s="281" t="s">
        <v>724</v>
      </c>
      <c r="E105" s="280">
        <v>368859.62</v>
      </c>
      <c r="F105" s="395"/>
      <c r="G105" s="559"/>
      <c r="H105" s="559"/>
      <c r="I105" s="559"/>
      <c r="J105" s="560"/>
      <c r="K105" s="560"/>
      <c r="L105" s="560"/>
      <c r="M105" s="558"/>
    </row>
    <row r="106" spans="2:13" x14ac:dyDescent="0.2">
      <c r="B106" s="290">
        <v>45075</v>
      </c>
      <c r="C106" s="289" t="s">
        <v>4333</v>
      </c>
      <c r="D106" s="281" t="s">
        <v>724</v>
      </c>
      <c r="E106" s="280">
        <v>230000</v>
      </c>
      <c r="F106" s="395"/>
      <c r="G106" s="559"/>
      <c r="H106" s="559"/>
      <c r="I106" s="559"/>
      <c r="J106" s="560"/>
      <c r="K106" s="560"/>
      <c r="L106" s="560"/>
      <c r="M106" s="558"/>
    </row>
    <row r="107" spans="2:13" x14ac:dyDescent="0.2">
      <c r="B107" s="290">
        <v>45075</v>
      </c>
      <c r="C107" s="289" t="s">
        <v>4333</v>
      </c>
      <c r="D107" s="281" t="s">
        <v>724</v>
      </c>
      <c r="E107" s="280">
        <v>266000</v>
      </c>
      <c r="F107" s="395"/>
      <c r="G107" s="559"/>
      <c r="H107" s="559"/>
      <c r="I107" s="559"/>
      <c r="J107" s="560"/>
      <c r="K107" s="560"/>
      <c r="L107" s="560"/>
      <c r="M107" s="558"/>
    </row>
    <row r="108" spans="2:13" x14ac:dyDescent="0.2">
      <c r="B108" s="290">
        <v>45075</v>
      </c>
      <c r="C108" s="564" t="s">
        <v>4332</v>
      </c>
      <c r="D108" s="563" t="s">
        <v>724</v>
      </c>
      <c r="E108" s="395">
        <v>182110.58</v>
      </c>
      <c r="F108" s="395"/>
      <c r="G108" s="559"/>
      <c r="H108" s="559"/>
      <c r="I108" s="559"/>
      <c r="J108" s="560"/>
      <c r="K108" s="560"/>
      <c r="L108" s="560"/>
      <c r="M108" s="558"/>
    </row>
    <row r="109" spans="2:13" x14ac:dyDescent="0.2">
      <c r="B109" s="290">
        <v>45075</v>
      </c>
      <c r="C109" s="289" t="s">
        <v>4331</v>
      </c>
      <c r="D109" s="281" t="s">
        <v>724</v>
      </c>
      <c r="E109" s="280">
        <v>22495.75</v>
      </c>
      <c r="F109" s="395"/>
      <c r="G109" s="559"/>
      <c r="H109" s="559"/>
      <c r="I109" s="559"/>
      <c r="J109" s="560"/>
      <c r="K109" s="560"/>
      <c r="L109" s="560"/>
      <c r="M109" s="558"/>
    </row>
    <row r="110" spans="2:13" x14ac:dyDescent="0.2">
      <c r="B110" s="290">
        <v>45075</v>
      </c>
      <c r="C110" s="289" t="s">
        <v>335</v>
      </c>
      <c r="D110" s="281" t="s">
        <v>724</v>
      </c>
      <c r="E110" s="280">
        <v>1000000</v>
      </c>
      <c r="F110" s="395"/>
      <c r="G110" s="559"/>
      <c r="H110" s="559"/>
      <c r="I110" s="559"/>
      <c r="J110" s="560"/>
      <c r="K110" s="560"/>
      <c r="L110" s="560"/>
      <c r="M110" s="558"/>
    </row>
    <row r="111" spans="2:13" x14ac:dyDescent="0.2">
      <c r="B111" s="290">
        <v>45076</v>
      </c>
      <c r="C111" s="289" t="s">
        <v>4330</v>
      </c>
      <c r="D111" s="281" t="s">
        <v>724</v>
      </c>
      <c r="E111" s="280">
        <v>62576.67</v>
      </c>
      <c r="F111" s="395"/>
      <c r="G111" s="559"/>
      <c r="H111" s="559"/>
      <c r="I111" s="559"/>
      <c r="J111" s="560"/>
      <c r="K111" s="560"/>
      <c r="L111" s="560"/>
      <c r="M111" s="558"/>
    </row>
    <row r="112" spans="2:13" x14ac:dyDescent="0.2">
      <c r="B112" s="290">
        <v>45076</v>
      </c>
      <c r="C112" s="289" t="s">
        <v>4329</v>
      </c>
      <c r="D112" s="281" t="s">
        <v>785</v>
      </c>
      <c r="E112" s="448">
        <v>182.97</v>
      </c>
      <c r="F112" s="395"/>
      <c r="G112" s="559"/>
      <c r="H112" s="559"/>
      <c r="I112" s="559"/>
      <c r="J112" s="560"/>
      <c r="K112" s="560"/>
      <c r="L112" s="560"/>
      <c r="M112" s="558"/>
    </row>
    <row r="113" spans="2:13" x14ac:dyDescent="0.2">
      <c r="B113" s="290">
        <v>45076</v>
      </c>
      <c r="C113" s="289" t="s">
        <v>4019</v>
      </c>
      <c r="D113" s="281" t="s">
        <v>785</v>
      </c>
      <c r="E113" s="280">
        <v>29.28</v>
      </c>
      <c r="F113" s="395"/>
      <c r="G113" s="559"/>
      <c r="H113" s="559"/>
      <c r="I113" s="559"/>
      <c r="J113" s="560"/>
      <c r="K113" s="560"/>
      <c r="L113" s="560"/>
      <c r="M113" s="558"/>
    </row>
    <row r="114" spans="2:13" x14ac:dyDescent="0.2">
      <c r="B114" s="290">
        <v>45016</v>
      </c>
      <c r="C114" s="289" t="s">
        <v>4042</v>
      </c>
      <c r="D114" s="281" t="s">
        <v>785</v>
      </c>
      <c r="E114" s="448">
        <v>816</v>
      </c>
      <c r="F114" s="395"/>
      <c r="G114" s="559"/>
      <c r="H114" s="559"/>
      <c r="I114" s="559"/>
      <c r="J114" s="560"/>
      <c r="K114" s="560"/>
      <c r="L114" s="560"/>
      <c r="M114" s="558"/>
    </row>
    <row r="115" spans="2:13" x14ac:dyDescent="0.2">
      <c r="B115" s="290">
        <v>45016</v>
      </c>
      <c r="C115" s="289" t="s">
        <v>4019</v>
      </c>
      <c r="D115" s="281" t="s">
        <v>785</v>
      </c>
      <c r="E115" s="280">
        <v>130.56</v>
      </c>
      <c r="F115" s="395"/>
      <c r="G115" s="560"/>
      <c r="H115" s="559"/>
      <c r="I115" s="559"/>
      <c r="J115" s="560"/>
      <c r="K115" s="560"/>
      <c r="L115" s="560"/>
      <c r="M115" s="558"/>
    </row>
    <row r="116" spans="2:13" x14ac:dyDescent="0.2">
      <c r="B116" s="290">
        <v>45016</v>
      </c>
      <c r="C116" s="289" t="s">
        <v>4329</v>
      </c>
      <c r="D116" s="281" t="s">
        <v>785</v>
      </c>
      <c r="E116" s="448">
        <v>330.69</v>
      </c>
      <c r="F116" s="395"/>
      <c r="G116" s="559"/>
      <c r="H116" s="559"/>
      <c r="I116" s="559"/>
      <c r="J116" s="560"/>
      <c r="K116" s="560"/>
      <c r="L116" s="560"/>
      <c r="M116" s="558"/>
    </row>
    <row r="117" spans="2:13" x14ac:dyDescent="0.2">
      <c r="B117" s="290">
        <v>45016</v>
      </c>
      <c r="C117" s="289" t="s">
        <v>4019</v>
      </c>
      <c r="D117" s="281" t="s">
        <v>785</v>
      </c>
      <c r="E117" s="280">
        <v>52.91</v>
      </c>
      <c r="F117" s="395"/>
      <c r="G117" s="560"/>
      <c r="H117" s="559"/>
      <c r="I117" s="559"/>
      <c r="J117" s="560"/>
      <c r="K117" s="560"/>
      <c r="L117" s="560"/>
      <c r="M117" s="558"/>
    </row>
    <row r="118" spans="2:13" x14ac:dyDescent="0.2">
      <c r="B118" s="290">
        <v>45016</v>
      </c>
      <c r="C118" s="289" t="s">
        <v>4328</v>
      </c>
      <c r="D118" s="281">
        <v>1243</v>
      </c>
      <c r="E118" s="280">
        <v>403599.89</v>
      </c>
      <c r="F118" s="395"/>
      <c r="G118" s="559"/>
      <c r="H118" s="559"/>
      <c r="I118" s="559"/>
      <c r="J118" s="560"/>
      <c r="K118" s="560"/>
      <c r="L118" s="560"/>
      <c r="M118" s="558"/>
    </row>
    <row r="119" spans="2:13" x14ac:dyDescent="0.2">
      <c r="B119" s="290">
        <v>45016</v>
      </c>
      <c r="C119" s="289" t="s">
        <v>4327</v>
      </c>
      <c r="D119" s="281" t="s">
        <v>724</v>
      </c>
      <c r="E119" s="400">
        <v>24043.16</v>
      </c>
      <c r="F119" s="395"/>
      <c r="G119" s="559"/>
      <c r="H119" s="559"/>
      <c r="I119" s="559"/>
      <c r="J119" s="560"/>
      <c r="K119" s="560"/>
      <c r="L119" s="560"/>
      <c r="M119" s="558"/>
    </row>
    <row r="120" spans="2:13" x14ac:dyDescent="0.2">
      <c r="B120" s="290">
        <v>45016</v>
      </c>
      <c r="C120" s="289" t="s">
        <v>3347</v>
      </c>
      <c r="D120" s="281" t="s">
        <v>785</v>
      </c>
      <c r="E120" s="448">
        <v>2500</v>
      </c>
      <c r="F120" s="395"/>
      <c r="G120" s="559"/>
      <c r="H120" s="559"/>
      <c r="I120" s="559"/>
      <c r="J120" s="560"/>
      <c r="K120" s="560"/>
      <c r="L120" s="560"/>
      <c r="M120" s="558"/>
    </row>
    <row r="121" spans="2:13" x14ac:dyDescent="0.2">
      <c r="B121" s="290">
        <v>45016</v>
      </c>
      <c r="C121" s="289" t="s">
        <v>3347</v>
      </c>
      <c r="D121" s="281" t="s">
        <v>785</v>
      </c>
      <c r="E121" s="280">
        <v>400</v>
      </c>
      <c r="F121" s="395"/>
      <c r="G121" s="559"/>
      <c r="H121" s="559"/>
      <c r="I121" s="559"/>
      <c r="J121" s="560"/>
      <c r="K121" s="560"/>
      <c r="L121" s="560"/>
      <c r="M121" s="558"/>
    </row>
    <row r="122" spans="2:13" x14ac:dyDescent="0.2">
      <c r="B122" s="290">
        <v>45016</v>
      </c>
      <c r="C122" s="289" t="s">
        <v>335</v>
      </c>
      <c r="D122" s="281" t="s">
        <v>724</v>
      </c>
      <c r="E122" s="280">
        <v>384589.72</v>
      </c>
      <c r="F122" s="395"/>
      <c r="G122" s="560"/>
      <c r="H122" s="559"/>
      <c r="I122" s="559"/>
      <c r="J122" s="560"/>
      <c r="K122" s="560"/>
      <c r="L122" s="560"/>
      <c r="M122" s="558"/>
    </row>
    <row r="123" spans="2:13" x14ac:dyDescent="0.2">
      <c r="B123" s="290">
        <v>45016</v>
      </c>
      <c r="C123" s="289" t="s">
        <v>335</v>
      </c>
      <c r="D123" s="281" t="s">
        <v>724</v>
      </c>
      <c r="E123" s="280">
        <v>350000</v>
      </c>
      <c r="F123" s="395"/>
      <c r="G123" s="559"/>
      <c r="H123" s="559"/>
      <c r="I123" s="559"/>
      <c r="J123" s="560"/>
      <c r="K123" s="560"/>
      <c r="L123" s="560"/>
      <c r="M123" s="558"/>
    </row>
    <row r="124" spans="2:13" x14ac:dyDescent="0.2">
      <c r="B124" s="290"/>
      <c r="C124" s="289"/>
      <c r="F124" s="395"/>
      <c r="G124" s="559"/>
      <c r="H124" s="559"/>
      <c r="I124" s="559"/>
      <c r="J124" s="560"/>
      <c r="K124" s="560"/>
      <c r="L124" s="560"/>
      <c r="M124" s="558"/>
    </row>
    <row r="125" spans="2:13" x14ac:dyDescent="0.2">
      <c r="F125" s="395"/>
      <c r="G125" s="559"/>
      <c r="H125" s="559"/>
      <c r="I125" s="559"/>
      <c r="J125" s="560"/>
      <c r="K125" s="560"/>
      <c r="L125" s="560"/>
      <c r="M125" s="558"/>
    </row>
    <row r="126" spans="2:13" x14ac:dyDescent="0.2">
      <c r="B126" s="290"/>
      <c r="C126" s="289"/>
      <c r="F126" s="395"/>
      <c r="G126" s="559"/>
      <c r="H126" s="559"/>
      <c r="I126" s="559"/>
      <c r="J126" s="560"/>
      <c r="K126" s="560"/>
      <c r="L126" s="560"/>
      <c r="M126" s="558"/>
    </row>
    <row r="127" spans="2:13" x14ac:dyDescent="0.2">
      <c r="B127" s="290"/>
      <c r="C127" s="289"/>
      <c r="F127" s="395"/>
      <c r="G127" s="559"/>
      <c r="H127" s="559"/>
      <c r="I127" s="559"/>
      <c r="J127" s="560"/>
      <c r="K127" s="560"/>
      <c r="L127" s="560"/>
      <c r="M127" s="558"/>
    </row>
    <row r="128" spans="2:13" x14ac:dyDescent="0.2">
      <c r="B128" s="290"/>
      <c r="F128" s="395"/>
      <c r="G128" s="559"/>
      <c r="H128" s="559"/>
      <c r="I128" s="559"/>
      <c r="J128" s="560"/>
      <c r="K128" s="560"/>
      <c r="L128" s="560"/>
      <c r="M128" s="558"/>
    </row>
    <row r="129" spans="2:13" x14ac:dyDescent="0.2">
      <c r="B129" s="290"/>
      <c r="C129" s="289"/>
      <c r="F129" s="395"/>
      <c r="G129" s="559"/>
      <c r="H129" s="559"/>
      <c r="I129" s="559"/>
      <c r="J129" s="560"/>
      <c r="K129" s="560"/>
      <c r="L129" s="560"/>
      <c r="M129" s="558"/>
    </row>
    <row r="130" spans="2:13" x14ac:dyDescent="0.2">
      <c r="B130" s="290"/>
      <c r="C130" s="289"/>
      <c r="F130" s="395"/>
      <c r="G130" s="559"/>
      <c r="H130" s="559"/>
      <c r="I130" s="559"/>
      <c r="J130" s="560"/>
      <c r="K130" s="560"/>
      <c r="L130" s="560"/>
      <c r="M130" s="558"/>
    </row>
    <row r="131" spans="2:13" x14ac:dyDescent="0.2">
      <c r="B131" s="290"/>
      <c r="C131" s="289"/>
      <c r="F131" s="395"/>
      <c r="G131" s="559"/>
      <c r="H131" s="559"/>
      <c r="I131" s="559"/>
      <c r="J131" s="560"/>
      <c r="K131" s="560"/>
      <c r="L131" s="560"/>
      <c r="M131" s="558"/>
    </row>
    <row r="132" spans="2:13" x14ac:dyDescent="0.2">
      <c r="B132" s="290"/>
      <c r="C132" s="289"/>
      <c r="F132" s="395"/>
      <c r="G132" s="559"/>
      <c r="H132" s="559"/>
      <c r="I132" s="559"/>
      <c r="J132" s="560"/>
      <c r="K132" s="560"/>
      <c r="L132" s="560"/>
      <c r="M132" s="558"/>
    </row>
    <row r="133" spans="2:13" x14ac:dyDescent="0.2">
      <c r="B133" s="290"/>
      <c r="C133" s="289"/>
      <c r="F133" s="395"/>
      <c r="G133" s="560"/>
      <c r="H133" s="558"/>
      <c r="I133" s="558"/>
      <c r="J133" s="558"/>
      <c r="K133" s="560"/>
      <c r="L133" s="560"/>
      <c r="M133" s="558"/>
    </row>
    <row r="134" spans="2:13" x14ac:dyDescent="0.2">
      <c r="B134" s="290"/>
      <c r="C134" s="289"/>
      <c r="F134" s="395"/>
      <c r="G134" s="559"/>
      <c r="H134" s="559"/>
      <c r="I134" s="559"/>
      <c r="J134" s="560"/>
      <c r="K134" s="560"/>
      <c r="L134" s="560"/>
      <c r="M134" s="558"/>
    </row>
    <row r="135" spans="2:13" x14ac:dyDescent="0.2">
      <c r="B135" s="290"/>
      <c r="C135" s="289"/>
      <c r="F135" s="395"/>
      <c r="G135" s="559"/>
      <c r="H135" s="559"/>
      <c r="I135" s="559"/>
      <c r="J135" s="560"/>
      <c r="K135" s="560"/>
      <c r="L135" s="560"/>
      <c r="M135" s="558"/>
    </row>
    <row r="136" spans="2:13" x14ac:dyDescent="0.2">
      <c r="B136" s="290"/>
      <c r="C136" s="289"/>
      <c r="F136" s="395"/>
      <c r="G136" s="559"/>
      <c r="H136" s="559"/>
      <c r="I136" s="559"/>
      <c r="J136" s="560"/>
      <c r="K136" s="560"/>
      <c r="L136" s="560"/>
      <c r="M136" s="558"/>
    </row>
    <row r="137" spans="2:13" x14ac:dyDescent="0.2">
      <c r="B137" s="290"/>
      <c r="C137" s="289"/>
      <c r="F137" s="395"/>
      <c r="G137" s="559"/>
      <c r="H137" s="559"/>
      <c r="I137" s="559"/>
      <c r="J137" s="560"/>
      <c r="K137" s="560"/>
      <c r="L137" s="560"/>
      <c r="M137" s="558"/>
    </row>
    <row r="138" spans="2:13" x14ac:dyDescent="0.2">
      <c r="B138" s="290"/>
      <c r="C138" s="289"/>
      <c r="F138" s="395"/>
      <c r="G138" s="559"/>
      <c r="H138" s="559"/>
      <c r="I138" s="559"/>
      <c r="J138" s="560"/>
      <c r="K138" s="560"/>
      <c r="L138" s="560"/>
      <c r="M138" s="558"/>
    </row>
    <row r="139" spans="2:13" x14ac:dyDescent="0.2">
      <c r="B139" s="290"/>
      <c r="C139" s="289"/>
      <c r="F139" s="395"/>
      <c r="G139" s="559"/>
      <c r="H139" s="559"/>
      <c r="I139" s="559"/>
      <c r="J139" s="560"/>
      <c r="K139" s="560"/>
      <c r="L139" s="560"/>
      <c r="M139" s="558"/>
    </row>
    <row r="140" spans="2:13" x14ac:dyDescent="0.2">
      <c r="B140" s="290"/>
      <c r="C140" s="289"/>
      <c r="F140" s="395"/>
      <c r="G140" s="559"/>
      <c r="H140" s="559"/>
      <c r="I140" s="559"/>
      <c r="J140" s="560"/>
      <c r="K140" s="560"/>
      <c r="L140" s="560"/>
      <c r="M140" s="558"/>
    </row>
    <row r="141" spans="2:13" x14ac:dyDescent="0.2">
      <c r="B141" s="290"/>
      <c r="C141" s="289"/>
      <c r="F141" s="395"/>
      <c r="G141" s="559"/>
      <c r="H141" s="559"/>
      <c r="I141" s="559"/>
      <c r="J141" s="560"/>
      <c r="K141" s="560"/>
      <c r="L141" s="560"/>
      <c r="M141" s="558"/>
    </row>
    <row r="142" spans="2:13" x14ac:dyDescent="0.2">
      <c r="B142" s="290"/>
      <c r="C142" s="289"/>
      <c r="F142" s="395"/>
      <c r="G142" s="559"/>
      <c r="H142" s="559"/>
      <c r="I142" s="559"/>
      <c r="J142" s="560"/>
      <c r="K142" s="560"/>
      <c r="L142" s="560"/>
      <c r="M142" s="558"/>
    </row>
    <row r="143" spans="2:13" x14ac:dyDescent="0.2">
      <c r="B143" s="290"/>
      <c r="C143" s="289"/>
      <c r="F143" s="395"/>
      <c r="G143" s="559"/>
      <c r="H143" s="559"/>
      <c r="I143" s="559"/>
      <c r="J143" s="560"/>
      <c r="K143" s="560"/>
      <c r="L143" s="560"/>
      <c r="M143" s="558"/>
    </row>
    <row r="144" spans="2:13" x14ac:dyDescent="0.2">
      <c r="B144" s="290"/>
      <c r="C144" s="289"/>
      <c r="F144" s="395"/>
      <c r="G144" s="559"/>
      <c r="H144" s="559"/>
      <c r="I144" s="559"/>
      <c r="J144" s="560"/>
      <c r="K144" s="560"/>
      <c r="L144" s="560"/>
      <c r="M144" s="558"/>
    </row>
    <row r="145" spans="2:13" x14ac:dyDescent="0.2">
      <c r="B145" s="290"/>
      <c r="C145" s="289"/>
      <c r="F145" s="395"/>
      <c r="G145" s="559"/>
      <c r="H145" s="559"/>
      <c r="I145" s="559"/>
      <c r="J145" s="560"/>
      <c r="K145" s="560"/>
      <c r="L145" s="560"/>
      <c r="M145" s="558"/>
    </row>
    <row r="146" spans="2:13" x14ac:dyDescent="0.2">
      <c r="B146" s="290"/>
      <c r="C146" s="289"/>
      <c r="F146" s="395"/>
      <c r="G146" s="559"/>
      <c r="H146" s="559"/>
      <c r="I146" s="559"/>
      <c r="J146" s="560"/>
      <c r="K146" s="560"/>
      <c r="L146" s="560"/>
      <c r="M146" s="558"/>
    </row>
    <row r="147" spans="2:13" x14ac:dyDescent="0.2">
      <c r="B147" s="290"/>
      <c r="C147" s="289"/>
      <c r="F147" s="395"/>
      <c r="G147" s="559"/>
      <c r="H147" s="559"/>
      <c r="I147" s="559"/>
      <c r="J147" s="560"/>
      <c r="K147" s="560"/>
      <c r="L147" s="560"/>
      <c r="M147" s="558"/>
    </row>
    <row r="148" spans="2:13" x14ac:dyDescent="0.2">
      <c r="B148" s="290"/>
      <c r="C148" s="289"/>
      <c r="F148" s="395"/>
      <c r="G148" s="559"/>
      <c r="H148" s="559"/>
      <c r="I148" s="559"/>
      <c r="J148" s="560"/>
      <c r="K148" s="560"/>
      <c r="L148" s="560"/>
      <c r="M148" s="558"/>
    </row>
    <row r="149" spans="2:13" x14ac:dyDescent="0.2">
      <c r="B149" s="290"/>
      <c r="C149" s="289"/>
      <c r="F149" s="395"/>
      <c r="G149" s="559"/>
      <c r="H149" s="559"/>
      <c r="I149" s="559"/>
      <c r="J149" s="560"/>
      <c r="K149" s="560"/>
      <c r="L149" s="560"/>
      <c r="M149" s="558"/>
    </row>
    <row r="150" spans="2:13" x14ac:dyDescent="0.2">
      <c r="B150" s="290"/>
      <c r="C150" s="289"/>
      <c r="F150" s="395"/>
      <c r="G150" s="559"/>
      <c r="H150" s="559"/>
      <c r="I150" s="559"/>
      <c r="J150" s="560"/>
      <c r="K150" s="560"/>
      <c r="L150" s="560"/>
      <c r="M150" s="558"/>
    </row>
    <row r="151" spans="2:13" x14ac:dyDescent="0.2">
      <c r="B151" s="290"/>
      <c r="C151" s="289"/>
      <c r="F151" s="395"/>
      <c r="G151" s="559"/>
      <c r="H151" s="559"/>
      <c r="I151" s="559"/>
      <c r="J151" s="560"/>
      <c r="K151" s="560"/>
      <c r="L151" s="560"/>
      <c r="M151" s="558"/>
    </row>
    <row r="152" spans="2:13" x14ac:dyDescent="0.2">
      <c r="B152" s="290"/>
      <c r="C152" s="289"/>
      <c r="F152" s="395"/>
      <c r="G152" s="559"/>
      <c r="H152" s="559"/>
      <c r="I152" s="559"/>
      <c r="J152" s="560"/>
      <c r="K152" s="560"/>
      <c r="L152" s="560"/>
      <c r="M152" s="558"/>
    </row>
    <row r="153" spans="2:13" x14ac:dyDescent="0.2">
      <c r="B153" s="290"/>
      <c r="C153" s="289"/>
      <c r="F153" s="395"/>
      <c r="G153" s="559"/>
      <c r="H153" s="559"/>
      <c r="I153" s="559"/>
      <c r="J153" s="560"/>
      <c r="K153" s="560"/>
      <c r="L153" s="560"/>
      <c r="M153" s="558"/>
    </row>
    <row r="154" spans="2:13" x14ac:dyDescent="0.2">
      <c r="B154" s="290"/>
      <c r="C154" s="289"/>
      <c r="F154" s="395"/>
      <c r="G154" s="559"/>
      <c r="H154" s="559"/>
      <c r="I154" s="559"/>
      <c r="J154" s="560"/>
      <c r="K154" s="560"/>
      <c r="L154" s="560"/>
      <c r="M154" s="558"/>
    </row>
    <row r="155" spans="2:13" x14ac:dyDescent="0.2">
      <c r="B155" s="290"/>
      <c r="C155" s="289"/>
      <c r="F155" s="395"/>
      <c r="G155" s="559"/>
      <c r="H155" s="559"/>
      <c r="I155" s="559"/>
      <c r="J155" s="560"/>
      <c r="K155" s="560"/>
      <c r="L155" s="560"/>
      <c r="M155" s="558"/>
    </row>
    <row r="156" spans="2:13" x14ac:dyDescent="0.2">
      <c r="B156" s="290"/>
      <c r="C156" s="289"/>
      <c r="F156" s="395"/>
      <c r="G156" s="559"/>
      <c r="H156" s="559"/>
      <c r="I156" s="559"/>
      <c r="J156" s="560"/>
      <c r="K156" s="560"/>
      <c r="L156" s="560"/>
      <c r="M156" s="558"/>
    </row>
    <row r="157" spans="2:13" x14ac:dyDescent="0.2">
      <c r="B157" s="290"/>
      <c r="F157" s="395"/>
      <c r="G157" s="559"/>
      <c r="H157" s="559"/>
      <c r="I157" s="559"/>
      <c r="J157" s="560"/>
      <c r="K157" s="560"/>
      <c r="L157" s="560"/>
      <c r="M157" s="558"/>
    </row>
    <row r="158" spans="2:13" x14ac:dyDescent="0.2">
      <c r="B158" s="290"/>
      <c r="C158" s="289"/>
      <c r="F158" s="395"/>
      <c r="G158" s="559"/>
      <c r="H158" s="559"/>
      <c r="I158" s="559"/>
      <c r="J158" s="560"/>
      <c r="K158" s="560"/>
      <c r="L158" s="560"/>
      <c r="M158" s="558"/>
    </row>
    <row r="159" spans="2:13" x14ac:dyDescent="0.2">
      <c r="B159" s="290"/>
      <c r="C159" s="289"/>
      <c r="F159" s="395"/>
      <c r="G159" s="559"/>
      <c r="H159" s="559"/>
      <c r="I159" s="559"/>
      <c r="J159" s="560"/>
      <c r="K159" s="560"/>
      <c r="L159" s="560"/>
      <c r="M159" s="558"/>
    </row>
    <row r="160" spans="2:13" x14ac:dyDescent="0.2">
      <c r="B160" s="290"/>
      <c r="C160" s="289"/>
      <c r="F160" s="395"/>
      <c r="G160" s="559"/>
      <c r="H160" s="559"/>
      <c r="I160" s="559"/>
      <c r="J160" s="560"/>
      <c r="K160" s="560"/>
      <c r="L160" s="560"/>
      <c r="M160" s="558"/>
    </row>
    <row r="161" spans="2:13" x14ac:dyDescent="0.2">
      <c r="B161" s="290"/>
      <c r="C161" s="289"/>
      <c r="F161" s="395"/>
      <c r="G161" s="559"/>
      <c r="H161" s="559"/>
      <c r="I161" s="559"/>
      <c r="J161" s="560"/>
      <c r="K161" s="560"/>
      <c r="L161" s="560"/>
      <c r="M161" s="558"/>
    </row>
    <row r="162" spans="2:13" x14ac:dyDescent="0.2">
      <c r="B162" s="290"/>
      <c r="C162" s="289"/>
      <c r="F162" s="395"/>
      <c r="G162" s="559"/>
      <c r="H162" s="559"/>
      <c r="I162" s="559"/>
      <c r="J162" s="560"/>
      <c r="K162" s="560"/>
      <c r="L162" s="560"/>
      <c r="M162" s="558"/>
    </row>
    <row r="163" spans="2:13" x14ac:dyDescent="0.2">
      <c r="B163" s="290"/>
      <c r="C163" s="289"/>
      <c r="F163" s="395"/>
      <c r="G163" s="559"/>
      <c r="H163" s="559"/>
      <c r="I163" s="559"/>
      <c r="J163" s="560"/>
      <c r="K163" s="560"/>
      <c r="L163" s="560"/>
      <c r="M163" s="558"/>
    </row>
    <row r="164" spans="2:13" x14ac:dyDescent="0.2">
      <c r="B164" s="290"/>
      <c r="C164" s="289"/>
      <c r="F164" s="395"/>
      <c r="G164" s="559"/>
      <c r="H164" s="559"/>
      <c r="I164" s="559"/>
      <c r="J164" s="560"/>
      <c r="K164" s="560"/>
      <c r="L164" s="560"/>
      <c r="M164" s="558"/>
    </row>
    <row r="165" spans="2:13" x14ac:dyDescent="0.2">
      <c r="B165" s="290"/>
      <c r="C165" s="289"/>
      <c r="F165" s="395"/>
      <c r="G165" s="559"/>
      <c r="H165" s="559"/>
      <c r="I165" s="559"/>
      <c r="J165" s="560"/>
      <c r="K165" s="560"/>
      <c r="L165" s="560"/>
      <c r="M165" s="558"/>
    </row>
    <row r="166" spans="2:13" x14ac:dyDescent="0.2">
      <c r="B166" s="290"/>
      <c r="C166" s="289"/>
      <c r="F166" s="395"/>
      <c r="G166" s="559"/>
      <c r="H166" s="559"/>
      <c r="I166" s="559"/>
      <c r="J166" s="560"/>
      <c r="K166" s="560"/>
      <c r="L166" s="560"/>
      <c r="M166" s="558"/>
    </row>
    <row r="167" spans="2:13" x14ac:dyDescent="0.2">
      <c r="B167" s="290"/>
      <c r="C167" s="289"/>
      <c r="F167" s="395"/>
      <c r="G167" s="559"/>
      <c r="H167" s="559"/>
      <c r="I167" s="559"/>
      <c r="J167" s="560"/>
      <c r="K167" s="560"/>
      <c r="L167" s="560"/>
      <c r="M167" s="558"/>
    </row>
    <row r="168" spans="2:13" x14ac:dyDescent="0.2">
      <c r="B168" s="290"/>
      <c r="C168" s="289"/>
      <c r="F168" s="395"/>
      <c r="G168" s="559"/>
      <c r="H168" s="559"/>
      <c r="I168" s="559"/>
      <c r="J168" s="560"/>
      <c r="K168" s="560"/>
      <c r="L168" s="560"/>
      <c r="M168" s="558"/>
    </row>
    <row r="169" spans="2:13" x14ac:dyDescent="0.2">
      <c r="B169" s="290"/>
      <c r="C169" s="289"/>
      <c r="F169" s="395"/>
      <c r="G169" s="559"/>
      <c r="H169" s="559"/>
      <c r="I169" s="559"/>
      <c r="J169" s="560"/>
      <c r="K169" s="560"/>
      <c r="L169" s="560"/>
      <c r="M169" s="558"/>
    </row>
    <row r="170" spans="2:13" x14ac:dyDescent="0.2">
      <c r="B170" s="290"/>
      <c r="C170" s="289"/>
      <c r="F170" s="395"/>
      <c r="G170" s="559"/>
      <c r="H170" s="559"/>
      <c r="I170" s="559"/>
      <c r="J170" s="560"/>
      <c r="K170" s="560"/>
      <c r="L170" s="560"/>
      <c r="M170" s="558"/>
    </row>
    <row r="171" spans="2:13" x14ac:dyDescent="0.2">
      <c r="B171" s="290"/>
      <c r="C171" s="289"/>
      <c r="F171" s="395"/>
      <c r="G171" s="559"/>
      <c r="H171" s="559"/>
      <c r="I171" s="559"/>
      <c r="J171" s="560"/>
      <c r="K171" s="560"/>
      <c r="L171" s="560"/>
      <c r="M171" s="558"/>
    </row>
    <row r="172" spans="2:13" x14ac:dyDescent="0.2">
      <c r="B172" s="290"/>
      <c r="C172" s="289"/>
      <c r="F172" s="395"/>
      <c r="G172" s="559"/>
      <c r="H172" s="559"/>
      <c r="I172" s="559"/>
      <c r="J172" s="560"/>
      <c r="K172" s="560"/>
      <c r="L172" s="560"/>
      <c r="M172" s="558"/>
    </row>
    <row r="173" spans="2:13" x14ac:dyDescent="0.2">
      <c r="B173" s="290"/>
      <c r="C173" s="289"/>
      <c r="F173" s="395"/>
      <c r="G173" s="560"/>
      <c r="H173" s="559"/>
      <c r="I173" s="559"/>
      <c r="J173" s="560"/>
      <c r="K173" s="560"/>
      <c r="L173" s="560"/>
      <c r="M173" s="558"/>
    </row>
    <row r="174" spans="2:13" x14ac:dyDescent="0.2">
      <c r="B174" s="290"/>
      <c r="C174" s="289"/>
      <c r="F174" s="395"/>
      <c r="G174" s="559"/>
      <c r="H174" s="559"/>
      <c r="I174" s="559"/>
      <c r="J174" s="560"/>
      <c r="K174" s="560"/>
      <c r="L174" s="560"/>
      <c r="M174" s="558"/>
    </row>
    <row r="175" spans="2:13" x14ac:dyDescent="0.2">
      <c r="B175" s="290"/>
      <c r="C175" s="289"/>
      <c r="F175" s="395"/>
      <c r="G175" s="559"/>
      <c r="H175" s="559"/>
      <c r="I175" s="559"/>
      <c r="J175" s="560"/>
      <c r="K175" s="560"/>
      <c r="L175" s="560"/>
      <c r="M175" s="558"/>
    </row>
    <row r="176" spans="2:13" x14ac:dyDescent="0.2">
      <c r="B176" s="290"/>
      <c r="C176" s="289"/>
      <c r="F176" s="395"/>
      <c r="G176" s="559"/>
      <c r="H176" s="559"/>
      <c r="I176" s="559"/>
      <c r="J176" s="560"/>
      <c r="K176" s="560"/>
      <c r="L176" s="560"/>
      <c r="M176" s="558"/>
    </row>
    <row r="177" spans="2:13" x14ac:dyDescent="0.2">
      <c r="B177" s="290"/>
      <c r="C177" s="289"/>
      <c r="F177" s="395"/>
      <c r="G177" s="559"/>
      <c r="H177" s="559"/>
      <c r="I177" s="559"/>
      <c r="J177" s="560"/>
      <c r="K177" s="560"/>
      <c r="L177" s="560"/>
      <c r="M177" s="558"/>
    </row>
    <row r="178" spans="2:13" x14ac:dyDescent="0.2">
      <c r="B178" s="290"/>
      <c r="C178" s="289"/>
      <c r="F178" s="395"/>
      <c r="G178" s="559"/>
      <c r="H178" s="559"/>
      <c r="I178" s="559"/>
      <c r="J178" s="560"/>
      <c r="K178" s="560"/>
      <c r="L178" s="560"/>
      <c r="M178" s="558"/>
    </row>
    <row r="179" spans="2:13" x14ac:dyDescent="0.2">
      <c r="B179" s="290"/>
      <c r="C179" s="289"/>
      <c r="F179" s="395"/>
      <c r="G179" s="559"/>
      <c r="H179" s="559"/>
      <c r="I179" s="559"/>
      <c r="J179" s="560"/>
      <c r="K179" s="560"/>
      <c r="L179" s="560"/>
      <c r="M179" s="558"/>
    </row>
    <row r="180" spans="2:13" x14ac:dyDescent="0.2">
      <c r="B180" s="290"/>
      <c r="C180" s="289"/>
      <c r="F180" s="395"/>
      <c r="G180" s="559"/>
      <c r="H180" s="559"/>
      <c r="I180" s="559"/>
      <c r="J180" s="560"/>
      <c r="K180" s="560"/>
      <c r="L180" s="560"/>
      <c r="M180" s="558"/>
    </row>
    <row r="181" spans="2:13" x14ac:dyDescent="0.2">
      <c r="B181" s="290"/>
      <c r="C181" s="289"/>
      <c r="F181" s="395"/>
      <c r="G181" s="559"/>
      <c r="H181" s="559"/>
      <c r="I181" s="559"/>
      <c r="J181" s="560"/>
      <c r="K181" s="560"/>
      <c r="L181" s="560"/>
      <c r="M181" s="558"/>
    </row>
    <row r="182" spans="2:13" x14ac:dyDescent="0.2">
      <c r="B182" s="290"/>
      <c r="C182" s="289"/>
      <c r="F182" s="395"/>
      <c r="G182" s="559"/>
      <c r="H182" s="559"/>
      <c r="I182" s="559"/>
      <c r="J182" s="560"/>
      <c r="K182" s="560"/>
      <c r="L182" s="560"/>
      <c r="M182" s="558"/>
    </row>
    <row r="183" spans="2:13" x14ac:dyDescent="0.2">
      <c r="B183" s="290"/>
      <c r="C183" s="289"/>
      <c r="F183" s="395"/>
      <c r="G183" s="559"/>
      <c r="H183" s="559"/>
      <c r="I183" s="559"/>
      <c r="J183" s="560"/>
      <c r="K183" s="560"/>
      <c r="L183" s="560"/>
      <c r="M183" s="558"/>
    </row>
    <row r="184" spans="2:13" x14ac:dyDescent="0.2">
      <c r="B184" s="290"/>
      <c r="C184" s="289"/>
      <c r="F184" s="395"/>
      <c r="G184" s="559"/>
      <c r="H184" s="559"/>
      <c r="I184" s="559"/>
      <c r="J184" s="560"/>
      <c r="K184" s="560"/>
      <c r="L184" s="560"/>
      <c r="M184" s="558"/>
    </row>
    <row r="185" spans="2:13" x14ac:dyDescent="0.2">
      <c r="B185" s="290"/>
      <c r="C185" s="289"/>
      <c r="F185" s="395"/>
      <c r="G185" s="560"/>
      <c r="H185" s="558"/>
      <c r="I185" s="559"/>
      <c r="J185" s="560"/>
      <c r="K185" s="560"/>
      <c r="L185" s="560"/>
      <c r="M185" s="558"/>
    </row>
    <row r="186" spans="2:13" x14ac:dyDescent="0.2">
      <c r="B186" s="290"/>
      <c r="C186" s="289"/>
      <c r="F186" s="395"/>
      <c r="G186" s="559"/>
      <c r="H186" s="559"/>
      <c r="I186" s="559"/>
      <c r="J186" s="560"/>
      <c r="K186" s="560"/>
      <c r="L186" s="560"/>
      <c r="M186" s="558"/>
    </row>
    <row r="187" spans="2:13" x14ac:dyDescent="0.2">
      <c r="B187" s="290"/>
      <c r="C187" s="289"/>
      <c r="F187" s="395"/>
      <c r="G187" s="559"/>
      <c r="H187" s="559"/>
      <c r="I187" s="559"/>
      <c r="J187" s="560"/>
      <c r="K187" s="560"/>
      <c r="L187" s="560"/>
      <c r="M187" s="558"/>
    </row>
    <row r="188" spans="2:13" x14ac:dyDescent="0.2">
      <c r="B188" s="290"/>
      <c r="C188" s="289"/>
      <c r="F188" s="395"/>
      <c r="G188" s="559"/>
      <c r="H188" s="559"/>
      <c r="I188" s="559"/>
      <c r="J188" s="560"/>
      <c r="K188" s="560"/>
      <c r="L188" s="560"/>
      <c r="M188" s="558"/>
    </row>
    <row r="189" spans="2:13" x14ac:dyDescent="0.2">
      <c r="B189" s="290"/>
      <c r="C189" s="289"/>
      <c r="F189" s="395"/>
      <c r="G189" s="559"/>
      <c r="H189" s="559"/>
      <c r="I189" s="559"/>
      <c r="J189" s="560"/>
      <c r="K189" s="560"/>
      <c r="L189" s="560"/>
      <c r="M189" s="558"/>
    </row>
    <row r="190" spans="2:13" x14ac:dyDescent="0.2">
      <c r="B190" s="290"/>
      <c r="C190" s="289"/>
      <c r="F190" s="395"/>
      <c r="G190" s="559"/>
      <c r="H190" s="559"/>
      <c r="I190" s="559"/>
      <c r="J190" s="560"/>
      <c r="K190" s="560"/>
      <c r="L190" s="560"/>
      <c r="M190" s="558"/>
    </row>
    <row r="191" spans="2:13" x14ac:dyDescent="0.2">
      <c r="B191" s="290"/>
      <c r="C191" s="289"/>
      <c r="F191" s="395"/>
      <c r="G191" s="559"/>
      <c r="H191" s="559"/>
      <c r="I191" s="559"/>
      <c r="J191" s="560"/>
      <c r="K191" s="560"/>
      <c r="L191" s="560"/>
      <c r="M191" s="558"/>
    </row>
    <row r="192" spans="2:13" x14ac:dyDescent="0.2">
      <c r="B192" s="290"/>
      <c r="C192" s="289"/>
      <c r="F192" s="395"/>
      <c r="G192" s="559"/>
      <c r="H192" s="559"/>
      <c r="I192" s="559"/>
      <c r="J192" s="560"/>
      <c r="K192" s="560"/>
      <c r="L192" s="560"/>
      <c r="M192" s="558"/>
    </row>
    <row r="193" spans="2:13" x14ac:dyDescent="0.2">
      <c r="B193" s="290"/>
      <c r="C193" s="289"/>
      <c r="F193" s="395"/>
      <c r="G193" s="559"/>
      <c r="H193" s="559"/>
      <c r="I193" s="559"/>
      <c r="J193" s="560"/>
      <c r="K193" s="560"/>
      <c r="L193" s="560"/>
      <c r="M193" s="558"/>
    </row>
    <row r="194" spans="2:13" x14ac:dyDescent="0.2">
      <c r="B194" s="290"/>
      <c r="C194" s="289"/>
      <c r="F194" s="395"/>
      <c r="G194" s="559"/>
      <c r="H194" s="559"/>
      <c r="I194" s="559"/>
      <c r="J194" s="560"/>
      <c r="K194" s="560"/>
      <c r="L194" s="560"/>
      <c r="M194" s="558"/>
    </row>
    <row r="195" spans="2:13" x14ac:dyDescent="0.2">
      <c r="B195" s="290"/>
      <c r="C195" s="289"/>
      <c r="F195" s="395"/>
      <c r="G195" s="559"/>
      <c r="H195" s="559"/>
      <c r="I195" s="559"/>
      <c r="J195" s="560"/>
      <c r="K195" s="560"/>
      <c r="L195" s="560"/>
      <c r="M195" s="558"/>
    </row>
    <row r="196" spans="2:13" x14ac:dyDescent="0.2">
      <c r="B196" s="290"/>
      <c r="C196" s="289"/>
      <c r="F196" s="395"/>
      <c r="G196" s="559"/>
      <c r="H196" s="559"/>
      <c r="I196" s="559"/>
      <c r="J196" s="560"/>
      <c r="K196" s="560"/>
      <c r="L196" s="560"/>
      <c r="M196" s="558"/>
    </row>
    <row r="197" spans="2:13" x14ac:dyDescent="0.2">
      <c r="B197" s="290"/>
      <c r="C197" s="289"/>
      <c r="F197" s="395"/>
      <c r="G197" s="559"/>
      <c r="H197" s="559"/>
      <c r="I197" s="559"/>
      <c r="J197" s="560"/>
      <c r="K197" s="560"/>
      <c r="L197" s="560"/>
      <c r="M197" s="558"/>
    </row>
    <row r="198" spans="2:13" x14ac:dyDescent="0.2">
      <c r="B198" s="290"/>
      <c r="C198" s="289"/>
      <c r="F198" s="395"/>
      <c r="G198" s="559"/>
      <c r="H198" s="559"/>
      <c r="I198" s="559"/>
      <c r="J198" s="560"/>
      <c r="K198" s="560"/>
      <c r="L198" s="560"/>
      <c r="M198" s="558"/>
    </row>
    <row r="199" spans="2:13" x14ac:dyDescent="0.2">
      <c r="B199" s="290"/>
      <c r="C199" s="289"/>
      <c r="F199" s="395"/>
      <c r="G199" s="559"/>
      <c r="H199" s="559"/>
      <c r="I199" s="559"/>
      <c r="J199" s="560"/>
      <c r="K199" s="560"/>
      <c r="L199" s="560"/>
      <c r="M199" s="558"/>
    </row>
    <row r="200" spans="2:13" x14ac:dyDescent="0.2">
      <c r="B200" s="290"/>
      <c r="C200" s="289"/>
      <c r="F200" s="395"/>
      <c r="G200" s="559"/>
      <c r="H200" s="559"/>
      <c r="I200" s="559"/>
      <c r="J200" s="560"/>
      <c r="K200" s="560"/>
      <c r="L200" s="560"/>
      <c r="M200" s="558"/>
    </row>
    <row r="201" spans="2:13" x14ac:dyDescent="0.2">
      <c r="B201" s="290"/>
      <c r="C201" s="289"/>
      <c r="F201" s="395"/>
      <c r="G201" s="559"/>
      <c r="H201" s="559"/>
      <c r="I201" s="559"/>
      <c r="J201" s="560"/>
      <c r="K201" s="560"/>
      <c r="L201" s="560"/>
      <c r="M201" s="558"/>
    </row>
    <row r="202" spans="2:13" x14ac:dyDescent="0.2">
      <c r="B202" s="290"/>
      <c r="C202" s="289"/>
      <c r="F202" s="395"/>
      <c r="G202" s="559"/>
      <c r="H202" s="559"/>
      <c r="I202" s="559"/>
      <c r="J202" s="560"/>
      <c r="K202" s="560"/>
      <c r="L202" s="560"/>
      <c r="M202" s="558"/>
    </row>
    <row r="203" spans="2:13" x14ac:dyDescent="0.2">
      <c r="B203" s="290"/>
      <c r="C203" s="289"/>
      <c r="F203" s="395"/>
      <c r="G203" s="559"/>
      <c r="H203" s="559"/>
      <c r="I203" s="559"/>
      <c r="J203" s="560"/>
      <c r="K203" s="560"/>
      <c r="L203" s="560"/>
      <c r="M203" s="558"/>
    </row>
    <row r="204" spans="2:13" x14ac:dyDescent="0.2">
      <c r="B204" s="290"/>
      <c r="C204" s="289"/>
      <c r="F204" s="395"/>
      <c r="G204" s="559"/>
      <c r="H204" s="559"/>
      <c r="I204" s="559"/>
      <c r="J204" s="560"/>
      <c r="K204" s="560"/>
      <c r="L204" s="560"/>
      <c r="M204" s="558"/>
    </row>
    <row r="205" spans="2:13" x14ac:dyDescent="0.2">
      <c r="B205" s="290"/>
      <c r="C205" s="289"/>
      <c r="F205" s="395"/>
      <c r="G205" s="559"/>
      <c r="H205" s="559"/>
      <c r="I205" s="559"/>
      <c r="J205" s="560"/>
      <c r="K205" s="560"/>
      <c r="L205" s="560"/>
      <c r="M205" s="558"/>
    </row>
    <row r="206" spans="2:13" x14ac:dyDescent="0.2">
      <c r="B206" s="290"/>
      <c r="C206" s="289"/>
      <c r="F206" s="395"/>
      <c r="G206" s="559"/>
      <c r="H206" s="559"/>
      <c r="I206" s="559"/>
      <c r="J206" s="560"/>
      <c r="K206" s="560"/>
      <c r="L206" s="560"/>
      <c r="M206" s="558"/>
    </row>
    <row r="207" spans="2:13" x14ac:dyDescent="0.2">
      <c r="B207" s="290"/>
      <c r="C207" s="289"/>
      <c r="F207" s="395"/>
      <c r="G207" s="559"/>
      <c r="H207" s="559"/>
      <c r="I207" s="559"/>
      <c r="J207" s="560"/>
      <c r="K207" s="560"/>
      <c r="L207" s="560"/>
      <c r="M207" s="558"/>
    </row>
    <row r="208" spans="2:13" x14ac:dyDescent="0.2">
      <c r="B208" s="290"/>
      <c r="C208" s="289"/>
      <c r="F208" s="395"/>
      <c r="G208" s="559"/>
      <c r="H208" s="559"/>
      <c r="I208" s="559"/>
      <c r="J208" s="560"/>
      <c r="K208" s="560"/>
      <c r="L208" s="560"/>
      <c r="M208" s="558"/>
    </row>
    <row r="209" spans="2:13" x14ac:dyDescent="0.2">
      <c r="B209" s="290"/>
      <c r="C209" s="289"/>
      <c r="F209" s="561"/>
      <c r="G209" s="559"/>
      <c r="H209" s="559"/>
      <c r="I209" s="559"/>
      <c r="J209" s="560"/>
      <c r="K209" s="560"/>
      <c r="L209" s="560"/>
      <c r="M209" s="558"/>
    </row>
    <row r="210" spans="2:13" x14ac:dyDescent="0.2">
      <c r="B210" s="290"/>
      <c r="C210" s="289"/>
      <c r="F210" s="395"/>
      <c r="G210" s="559"/>
      <c r="H210" s="559"/>
      <c r="I210" s="559"/>
      <c r="J210" s="560"/>
      <c r="K210" s="560"/>
      <c r="L210" s="560"/>
      <c r="M210" s="558"/>
    </row>
    <row r="211" spans="2:13" x14ac:dyDescent="0.2">
      <c r="B211" s="290"/>
      <c r="C211" s="289"/>
      <c r="F211" s="395"/>
      <c r="G211" s="559"/>
      <c r="H211" s="559"/>
      <c r="I211" s="559"/>
      <c r="J211" s="560"/>
      <c r="K211" s="560"/>
      <c r="L211" s="560"/>
      <c r="M211" s="558"/>
    </row>
    <row r="212" spans="2:13" x14ac:dyDescent="0.2">
      <c r="B212" s="290"/>
      <c r="C212" s="289"/>
      <c r="F212" s="395"/>
      <c r="G212" s="559"/>
      <c r="H212" s="559"/>
      <c r="I212" s="559"/>
      <c r="J212" s="560"/>
      <c r="K212" s="560"/>
      <c r="L212" s="560"/>
      <c r="M212" s="558"/>
    </row>
    <row r="213" spans="2:13" x14ac:dyDescent="0.2">
      <c r="B213" s="290"/>
      <c r="C213" s="289"/>
      <c r="F213" s="395"/>
      <c r="G213" s="559"/>
      <c r="H213" s="559"/>
      <c r="I213" s="559"/>
      <c r="J213" s="560"/>
      <c r="K213" s="560"/>
      <c r="L213" s="560"/>
      <c r="M213" s="558"/>
    </row>
    <row r="214" spans="2:13" x14ac:dyDescent="0.2">
      <c r="B214" s="290"/>
      <c r="C214" s="289"/>
      <c r="F214" s="395"/>
      <c r="G214" s="559"/>
      <c r="H214" s="559"/>
      <c r="I214" s="559"/>
      <c r="J214" s="560"/>
      <c r="K214" s="560"/>
      <c r="L214" s="560"/>
      <c r="M214" s="558"/>
    </row>
    <row r="215" spans="2:13" x14ac:dyDescent="0.2">
      <c r="B215" s="290"/>
      <c r="C215" s="289"/>
      <c r="F215" s="395"/>
      <c r="G215" s="559"/>
      <c r="H215" s="559"/>
      <c r="I215" s="559"/>
      <c r="J215" s="560"/>
      <c r="K215" s="560"/>
      <c r="L215" s="560"/>
      <c r="M215" s="558"/>
    </row>
    <row r="216" spans="2:13" x14ac:dyDescent="0.2">
      <c r="B216" s="290"/>
      <c r="C216" s="289"/>
      <c r="F216" s="395"/>
      <c r="G216" s="559"/>
      <c r="H216" s="559"/>
      <c r="I216" s="559"/>
      <c r="J216" s="560"/>
      <c r="K216" s="560"/>
      <c r="L216" s="560"/>
      <c r="M216" s="558"/>
    </row>
    <row r="217" spans="2:13" x14ac:dyDescent="0.2">
      <c r="B217" s="290"/>
      <c r="C217" s="289"/>
      <c r="F217" s="395"/>
      <c r="G217" s="559"/>
      <c r="H217" s="559"/>
      <c r="I217" s="559"/>
      <c r="J217" s="560"/>
      <c r="K217" s="560"/>
      <c r="L217" s="560"/>
      <c r="M217" s="558"/>
    </row>
    <row r="218" spans="2:13" x14ac:dyDescent="0.2">
      <c r="B218" s="290"/>
      <c r="C218" s="289"/>
      <c r="F218" s="395"/>
      <c r="G218" s="559"/>
      <c r="H218" s="559"/>
      <c r="I218" s="559"/>
      <c r="J218" s="560"/>
      <c r="K218" s="560"/>
      <c r="L218" s="560"/>
      <c r="M218" s="558"/>
    </row>
    <row r="219" spans="2:13" x14ac:dyDescent="0.2">
      <c r="B219" s="290"/>
      <c r="C219" s="289"/>
      <c r="F219" s="395"/>
      <c r="G219" s="559"/>
      <c r="H219" s="559"/>
      <c r="I219" s="559"/>
      <c r="J219" s="560"/>
      <c r="K219" s="560"/>
      <c r="L219" s="560"/>
      <c r="M219" s="558"/>
    </row>
    <row r="220" spans="2:13" x14ac:dyDescent="0.2">
      <c r="B220" s="290"/>
      <c r="C220" s="289"/>
      <c r="F220" s="395"/>
      <c r="G220" s="559"/>
      <c r="H220" s="559"/>
      <c r="I220" s="559"/>
      <c r="J220" s="560"/>
      <c r="K220" s="560"/>
      <c r="L220" s="560"/>
      <c r="M220" s="558"/>
    </row>
    <row r="221" spans="2:13" x14ac:dyDescent="0.2">
      <c r="B221" s="290"/>
      <c r="C221" s="289"/>
      <c r="F221" s="395"/>
      <c r="G221" s="559"/>
      <c r="H221" s="559"/>
      <c r="I221" s="559"/>
      <c r="J221" s="560"/>
      <c r="K221" s="560"/>
      <c r="L221" s="560"/>
      <c r="M221" s="558"/>
    </row>
    <row r="222" spans="2:13" x14ac:dyDescent="0.2">
      <c r="B222" s="290"/>
      <c r="C222" s="289"/>
      <c r="F222" s="395"/>
      <c r="G222" s="559"/>
      <c r="H222" s="559"/>
      <c r="I222" s="559"/>
      <c r="J222" s="560"/>
      <c r="K222" s="560"/>
      <c r="L222" s="560"/>
      <c r="M222" s="558"/>
    </row>
    <row r="223" spans="2:13" x14ac:dyDescent="0.2">
      <c r="B223" s="290"/>
      <c r="C223" s="289"/>
      <c r="F223" s="395"/>
      <c r="G223" s="559"/>
      <c r="H223" s="559"/>
      <c r="I223" s="559"/>
      <c r="J223" s="560"/>
      <c r="K223" s="560"/>
      <c r="L223" s="560"/>
      <c r="M223" s="558"/>
    </row>
    <row r="224" spans="2:13" x14ac:dyDescent="0.2">
      <c r="B224" s="290"/>
      <c r="C224" s="289"/>
      <c r="F224" s="395"/>
      <c r="G224" s="559"/>
      <c r="H224" s="559"/>
      <c r="I224" s="559"/>
      <c r="J224" s="560"/>
      <c r="K224" s="560"/>
      <c r="L224" s="560"/>
      <c r="M224" s="558"/>
    </row>
    <row r="225" spans="2:13" x14ac:dyDescent="0.2">
      <c r="B225" s="290"/>
      <c r="C225" s="289"/>
      <c r="F225" s="395"/>
      <c r="G225" s="559"/>
      <c r="H225" s="559"/>
      <c r="I225" s="559"/>
      <c r="J225" s="560"/>
      <c r="K225" s="560"/>
      <c r="L225" s="560"/>
      <c r="M225" s="558"/>
    </row>
    <row r="226" spans="2:13" x14ac:dyDescent="0.2">
      <c r="B226" s="290"/>
      <c r="C226" s="289"/>
      <c r="F226" s="395"/>
      <c r="G226" s="559"/>
      <c r="H226" s="559"/>
      <c r="I226" s="559"/>
      <c r="J226" s="560"/>
      <c r="K226" s="560"/>
      <c r="L226" s="560"/>
      <c r="M226" s="558"/>
    </row>
    <row r="227" spans="2:13" x14ac:dyDescent="0.2">
      <c r="B227" s="290"/>
      <c r="C227" s="289"/>
      <c r="F227" s="395"/>
      <c r="G227" s="559"/>
      <c r="H227" s="559"/>
      <c r="I227" s="559"/>
      <c r="J227" s="560"/>
      <c r="K227" s="560"/>
      <c r="L227" s="560"/>
      <c r="M227" s="558"/>
    </row>
    <row r="228" spans="2:13" x14ac:dyDescent="0.2">
      <c r="B228" s="290"/>
      <c r="C228" s="289"/>
      <c r="F228" s="395"/>
      <c r="G228" s="559"/>
      <c r="H228" s="559"/>
      <c r="I228" s="559"/>
      <c r="J228" s="560"/>
      <c r="K228" s="560"/>
      <c r="L228" s="560"/>
      <c r="M228" s="558"/>
    </row>
    <row r="229" spans="2:13" x14ac:dyDescent="0.2">
      <c r="B229" s="290"/>
      <c r="C229" s="289"/>
      <c r="F229" s="395"/>
      <c r="G229" s="560"/>
      <c r="H229" s="559"/>
      <c r="I229" s="559"/>
      <c r="J229" s="560"/>
      <c r="K229" s="560"/>
      <c r="L229" s="560"/>
      <c r="M229" s="558"/>
    </row>
    <row r="230" spans="2:13" x14ac:dyDescent="0.2">
      <c r="B230" s="290"/>
      <c r="C230" s="289"/>
      <c r="F230" s="395"/>
      <c r="G230" s="559"/>
      <c r="H230" s="559"/>
      <c r="I230" s="559"/>
      <c r="J230" s="560"/>
      <c r="K230" s="560"/>
      <c r="L230" s="560"/>
      <c r="M230" s="558"/>
    </row>
    <row r="231" spans="2:13" x14ac:dyDescent="0.2">
      <c r="B231" s="290"/>
      <c r="C231" s="289"/>
      <c r="F231" s="395"/>
      <c r="G231" s="559"/>
      <c r="H231" s="559"/>
      <c r="I231" s="559"/>
      <c r="J231" s="560"/>
      <c r="K231" s="560"/>
      <c r="L231" s="560"/>
      <c r="M231" s="558"/>
    </row>
    <row r="232" spans="2:13" x14ac:dyDescent="0.2">
      <c r="B232" s="290"/>
      <c r="C232" s="289"/>
      <c r="F232" s="395"/>
      <c r="G232" s="559"/>
      <c r="H232" s="559"/>
      <c r="I232" s="559"/>
      <c r="J232" s="560"/>
      <c r="K232" s="560"/>
      <c r="L232" s="560"/>
      <c r="M232" s="558"/>
    </row>
    <row r="233" spans="2:13" x14ac:dyDescent="0.2">
      <c r="B233" s="290"/>
      <c r="C233" s="289"/>
      <c r="F233" s="395"/>
      <c r="G233" s="559"/>
      <c r="H233" s="559"/>
      <c r="I233" s="559"/>
      <c r="J233" s="560"/>
      <c r="K233" s="560"/>
      <c r="L233" s="560"/>
      <c r="M233" s="558"/>
    </row>
    <row r="234" spans="2:13" x14ac:dyDescent="0.2">
      <c r="B234" s="290"/>
      <c r="C234" s="289"/>
      <c r="F234" s="395"/>
      <c r="G234" s="559"/>
      <c r="H234" s="559"/>
      <c r="I234" s="559"/>
      <c r="J234" s="560"/>
      <c r="K234" s="560"/>
      <c r="L234" s="560"/>
      <c r="M234" s="558"/>
    </row>
    <row r="235" spans="2:13" x14ac:dyDescent="0.2">
      <c r="B235" s="290"/>
      <c r="C235" s="289"/>
      <c r="F235" s="395"/>
      <c r="G235" s="559"/>
      <c r="H235" s="559"/>
      <c r="I235" s="559"/>
      <c r="J235" s="560"/>
      <c r="K235" s="560"/>
      <c r="L235" s="560"/>
      <c r="M235" s="558"/>
    </row>
    <row r="236" spans="2:13" x14ac:dyDescent="0.2">
      <c r="B236" s="290"/>
      <c r="C236" s="289"/>
      <c r="F236" s="395"/>
      <c r="G236" s="559"/>
      <c r="H236" s="559"/>
      <c r="I236" s="559"/>
      <c r="J236" s="560"/>
      <c r="K236" s="560"/>
      <c r="L236" s="560"/>
      <c r="M236" s="558"/>
    </row>
    <row r="237" spans="2:13" x14ac:dyDescent="0.2">
      <c r="B237" s="290"/>
      <c r="C237" s="289"/>
      <c r="F237" s="395"/>
      <c r="G237" s="559"/>
      <c r="H237" s="559"/>
      <c r="I237" s="559"/>
      <c r="J237" s="560"/>
      <c r="K237" s="560"/>
      <c r="L237" s="560"/>
      <c r="M237" s="558"/>
    </row>
    <row r="238" spans="2:13" x14ac:dyDescent="0.2">
      <c r="B238" s="290"/>
      <c r="C238" s="289"/>
      <c r="F238" s="395"/>
      <c r="G238" s="560"/>
      <c r="H238" s="559"/>
      <c r="I238" s="559"/>
      <c r="J238" s="560"/>
      <c r="K238" s="560"/>
      <c r="L238" s="560"/>
      <c r="M238" s="558"/>
    </row>
    <row r="239" spans="2:13" x14ac:dyDescent="0.2">
      <c r="B239" s="290"/>
      <c r="C239" s="289"/>
      <c r="F239" s="395"/>
      <c r="G239" s="559"/>
      <c r="H239" s="559"/>
      <c r="I239" s="559"/>
      <c r="J239" s="560"/>
      <c r="K239" s="560"/>
      <c r="L239" s="560"/>
      <c r="M239" s="558"/>
    </row>
    <row r="240" spans="2:13" x14ac:dyDescent="0.2">
      <c r="B240" s="290"/>
      <c r="C240" s="289"/>
      <c r="F240" s="395"/>
      <c r="G240" s="559"/>
      <c r="H240" s="559"/>
      <c r="I240" s="559"/>
      <c r="J240" s="560"/>
      <c r="K240" s="560"/>
      <c r="L240" s="560"/>
      <c r="M240" s="558"/>
    </row>
    <row r="241" spans="2:13" x14ac:dyDescent="0.2">
      <c r="B241" s="290"/>
      <c r="C241" s="289"/>
      <c r="F241" s="395"/>
      <c r="G241" s="559"/>
      <c r="H241" s="559"/>
      <c r="I241" s="559"/>
      <c r="J241" s="560"/>
      <c r="K241" s="560"/>
      <c r="L241" s="560"/>
      <c r="M241" s="558"/>
    </row>
    <row r="242" spans="2:13" x14ac:dyDescent="0.2">
      <c r="B242" s="290"/>
      <c r="C242" s="289"/>
      <c r="F242" s="395"/>
      <c r="G242" s="559"/>
      <c r="H242" s="559"/>
      <c r="I242" s="559"/>
      <c r="J242" s="560"/>
      <c r="K242" s="560"/>
      <c r="L242" s="560"/>
      <c r="M242" s="558"/>
    </row>
    <row r="243" spans="2:13" x14ac:dyDescent="0.2">
      <c r="B243" s="290"/>
      <c r="C243" s="289"/>
      <c r="F243" s="395"/>
      <c r="G243" s="559"/>
      <c r="H243" s="559"/>
      <c r="I243" s="559"/>
      <c r="J243" s="560"/>
      <c r="K243" s="560"/>
      <c r="L243" s="560"/>
      <c r="M243" s="558"/>
    </row>
    <row r="244" spans="2:13" x14ac:dyDescent="0.2">
      <c r="B244" s="290"/>
      <c r="C244" s="289"/>
      <c r="F244" s="395"/>
      <c r="G244" s="559"/>
      <c r="H244" s="559"/>
      <c r="I244" s="559"/>
      <c r="J244" s="560"/>
      <c r="K244" s="560"/>
      <c r="L244" s="560"/>
      <c r="M244" s="558"/>
    </row>
    <row r="245" spans="2:13" x14ac:dyDescent="0.2">
      <c r="B245" s="290"/>
      <c r="C245" s="289"/>
      <c r="F245" s="395"/>
      <c r="G245" s="559"/>
      <c r="H245" s="559"/>
      <c r="I245" s="559"/>
      <c r="J245" s="560"/>
      <c r="K245" s="560"/>
      <c r="L245" s="560"/>
      <c r="M245" s="558"/>
    </row>
    <row r="246" spans="2:13" x14ac:dyDescent="0.2">
      <c r="B246" s="290"/>
      <c r="C246" s="289"/>
      <c r="F246" s="395"/>
      <c r="G246" s="559"/>
      <c r="H246" s="559"/>
      <c r="I246" s="559"/>
      <c r="J246" s="560"/>
      <c r="K246" s="560"/>
      <c r="L246" s="560"/>
      <c r="M246" s="558"/>
    </row>
    <row r="247" spans="2:13" x14ac:dyDescent="0.2">
      <c r="B247" s="290"/>
      <c r="C247" s="289"/>
      <c r="F247" s="395"/>
      <c r="G247" s="559"/>
      <c r="H247" s="559"/>
      <c r="I247" s="559"/>
      <c r="J247" s="560"/>
      <c r="K247" s="560"/>
      <c r="L247" s="560"/>
      <c r="M247" s="558"/>
    </row>
    <row r="248" spans="2:13" x14ac:dyDescent="0.2">
      <c r="B248" s="290"/>
      <c r="C248" s="289"/>
      <c r="F248" s="395"/>
      <c r="G248" s="559"/>
      <c r="H248" s="559"/>
      <c r="I248" s="559"/>
      <c r="J248" s="560"/>
      <c r="K248" s="560"/>
      <c r="L248" s="560"/>
      <c r="M248" s="558"/>
    </row>
    <row r="249" spans="2:13" x14ac:dyDescent="0.2">
      <c r="B249" s="290"/>
      <c r="C249" s="289"/>
      <c r="F249" s="395"/>
      <c r="G249" s="559"/>
      <c r="H249" s="559"/>
      <c r="I249" s="559"/>
      <c r="J249" s="560"/>
      <c r="K249" s="560"/>
      <c r="L249" s="560"/>
      <c r="M249" s="558"/>
    </row>
    <row r="250" spans="2:13" x14ac:dyDescent="0.2">
      <c r="B250" s="290"/>
      <c r="C250" s="289"/>
      <c r="F250" s="395"/>
      <c r="G250" s="559"/>
      <c r="H250" s="559"/>
      <c r="I250" s="559"/>
      <c r="J250" s="560"/>
      <c r="K250" s="560"/>
      <c r="L250" s="560"/>
      <c r="M250" s="558"/>
    </row>
    <row r="251" spans="2:13" x14ac:dyDescent="0.2">
      <c r="B251" s="290"/>
      <c r="C251" s="289"/>
      <c r="F251" s="395"/>
      <c r="G251" s="559"/>
      <c r="H251" s="559"/>
      <c r="I251" s="559"/>
      <c r="J251" s="560"/>
      <c r="K251" s="560"/>
      <c r="L251" s="560"/>
      <c r="M251" s="558"/>
    </row>
    <row r="252" spans="2:13" x14ac:dyDescent="0.2">
      <c r="B252" s="290"/>
      <c r="C252" s="289"/>
      <c r="F252" s="395"/>
      <c r="G252" s="559"/>
      <c r="H252" s="559"/>
      <c r="I252" s="559"/>
      <c r="J252" s="560"/>
      <c r="K252" s="560"/>
      <c r="L252" s="560"/>
      <c r="M252" s="558"/>
    </row>
    <row r="253" spans="2:13" x14ac:dyDescent="0.2">
      <c r="B253" s="290"/>
      <c r="C253" s="289"/>
      <c r="F253" s="395"/>
      <c r="G253" s="559"/>
      <c r="H253" s="559"/>
      <c r="I253" s="559"/>
      <c r="J253" s="560"/>
      <c r="K253" s="560"/>
      <c r="L253" s="560"/>
      <c r="M253" s="558"/>
    </row>
    <row r="254" spans="2:13" x14ac:dyDescent="0.2">
      <c r="B254" s="290"/>
      <c r="C254" s="289"/>
      <c r="F254" s="395"/>
      <c r="G254" s="559"/>
      <c r="H254" s="559"/>
      <c r="I254" s="559"/>
      <c r="J254" s="560"/>
      <c r="K254" s="560"/>
      <c r="L254" s="560"/>
      <c r="M254" s="558"/>
    </row>
    <row r="255" spans="2:13" x14ac:dyDescent="0.2">
      <c r="B255" s="290"/>
      <c r="C255" s="289"/>
      <c r="F255" s="395"/>
      <c r="G255" s="559"/>
      <c r="H255" s="559"/>
      <c r="I255" s="559"/>
      <c r="J255" s="560"/>
      <c r="K255" s="560"/>
      <c r="L255" s="560"/>
      <c r="M255" s="558"/>
    </row>
    <row r="256" spans="2:13" x14ac:dyDescent="0.2">
      <c r="B256" s="290"/>
      <c r="C256" s="289"/>
      <c r="F256" s="395"/>
      <c r="G256" s="559"/>
      <c r="H256" s="559"/>
      <c r="I256" s="559"/>
      <c r="J256" s="560"/>
      <c r="K256" s="560"/>
      <c r="L256" s="560"/>
      <c r="M256" s="558"/>
    </row>
    <row r="257" spans="2:13" x14ac:dyDescent="0.2">
      <c r="B257" s="290"/>
      <c r="C257" s="289"/>
      <c r="F257" s="395"/>
      <c r="G257" s="559"/>
      <c r="H257" s="559"/>
      <c r="I257" s="559"/>
      <c r="J257" s="560"/>
      <c r="K257" s="560"/>
      <c r="L257" s="560"/>
      <c r="M257" s="558"/>
    </row>
    <row r="258" spans="2:13" x14ac:dyDescent="0.2">
      <c r="B258" s="290"/>
      <c r="C258" s="289"/>
      <c r="F258" s="395"/>
      <c r="G258" s="559"/>
      <c r="H258" s="559"/>
      <c r="I258" s="559"/>
      <c r="J258" s="560"/>
      <c r="K258" s="560"/>
      <c r="L258" s="560"/>
      <c r="M258" s="558"/>
    </row>
    <row r="259" spans="2:13" x14ac:dyDescent="0.2">
      <c r="B259" s="290"/>
      <c r="C259" s="289"/>
      <c r="F259" s="395"/>
      <c r="G259" s="559"/>
      <c r="H259" s="559"/>
      <c r="I259" s="559"/>
      <c r="J259" s="560"/>
      <c r="K259" s="560"/>
      <c r="L259" s="560"/>
      <c r="M259" s="558"/>
    </row>
    <row r="260" spans="2:13" x14ac:dyDescent="0.2">
      <c r="B260" s="290"/>
      <c r="C260" s="289"/>
      <c r="F260" s="395"/>
      <c r="G260" s="559"/>
      <c r="H260" s="559"/>
      <c r="I260" s="559"/>
      <c r="J260" s="560"/>
      <c r="K260" s="560"/>
      <c r="L260" s="560"/>
      <c r="M260" s="558"/>
    </row>
    <row r="261" spans="2:13" x14ac:dyDescent="0.2">
      <c r="B261" s="290"/>
      <c r="C261" s="289"/>
      <c r="F261" s="395"/>
      <c r="G261" s="560"/>
      <c r="H261" s="559"/>
      <c r="I261" s="559"/>
      <c r="J261" s="560"/>
      <c r="K261" s="560"/>
      <c r="L261" s="560"/>
      <c r="M261" s="558"/>
    </row>
    <row r="262" spans="2:13" x14ac:dyDescent="0.2">
      <c r="B262" s="290"/>
      <c r="C262" s="289"/>
      <c r="F262" s="395"/>
      <c r="G262" s="559"/>
      <c r="H262" s="559"/>
      <c r="I262" s="559"/>
      <c r="J262" s="560"/>
      <c r="K262" s="560"/>
      <c r="L262" s="560"/>
      <c r="M262" s="558"/>
    </row>
    <row r="263" spans="2:13" x14ac:dyDescent="0.2">
      <c r="B263" s="290"/>
      <c r="C263" s="289"/>
      <c r="F263" s="395"/>
      <c r="G263" s="559"/>
      <c r="H263" s="559"/>
      <c r="I263" s="559"/>
      <c r="J263" s="560"/>
      <c r="K263" s="560"/>
      <c r="L263" s="560"/>
      <c r="M263" s="558"/>
    </row>
    <row r="264" spans="2:13" x14ac:dyDescent="0.2">
      <c r="B264" s="290"/>
      <c r="C264" s="289"/>
      <c r="F264" s="395"/>
      <c r="G264" s="559"/>
      <c r="H264" s="559"/>
      <c r="I264" s="559"/>
      <c r="J264" s="560"/>
      <c r="K264" s="560"/>
      <c r="L264" s="560"/>
      <c r="M264" s="558"/>
    </row>
    <row r="265" spans="2:13" x14ac:dyDescent="0.2">
      <c r="B265" s="290"/>
      <c r="C265" s="289"/>
      <c r="F265" s="395"/>
      <c r="G265" s="559"/>
      <c r="H265" s="559"/>
      <c r="I265" s="559"/>
      <c r="J265" s="560"/>
      <c r="K265" s="560"/>
      <c r="L265" s="560"/>
      <c r="M265" s="558"/>
    </row>
    <row r="266" spans="2:13" x14ac:dyDescent="0.2">
      <c r="B266" s="290"/>
      <c r="C266" s="289"/>
      <c r="F266" s="395"/>
      <c r="G266" s="559"/>
      <c r="H266" s="559"/>
      <c r="I266" s="559"/>
      <c r="J266" s="560"/>
      <c r="K266" s="560"/>
      <c r="L266" s="560"/>
      <c r="M266" s="558"/>
    </row>
    <row r="267" spans="2:13" x14ac:dyDescent="0.2">
      <c r="B267" s="290"/>
      <c r="C267" s="289"/>
      <c r="F267" s="395"/>
      <c r="G267" s="559"/>
      <c r="H267" s="559"/>
      <c r="I267" s="559"/>
      <c r="J267" s="560"/>
      <c r="K267" s="560"/>
      <c r="L267" s="560"/>
      <c r="M267" s="558"/>
    </row>
    <row r="268" spans="2:13" x14ac:dyDescent="0.2">
      <c r="B268" s="290"/>
      <c r="C268" s="289"/>
      <c r="F268" s="395"/>
      <c r="G268" s="559"/>
      <c r="H268" s="559"/>
      <c r="I268" s="559"/>
      <c r="J268" s="560"/>
      <c r="K268" s="560"/>
      <c r="L268" s="560"/>
      <c r="M268" s="558"/>
    </row>
    <row r="269" spans="2:13" x14ac:dyDescent="0.2">
      <c r="B269" s="290"/>
      <c r="C269" s="289"/>
      <c r="F269" s="395"/>
      <c r="G269" s="559"/>
      <c r="H269" s="559"/>
      <c r="I269" s="559"/>
      <c r="J269" s="560"/>
      <c r="K269" s="560"/>
      <c r="L269" s="560"/>
      <c r="M269" s="558"/>
    </row>
    <row r="270" spans="2:13" x14ac:dyDescent="0.2">
      <c r="B270" s="290"/>
      <c r="C270" s="289"/>
      <c r="F270" s="395"/>
      <c r="G270" s="559"/>
      <c r="H270" s="559"/>
      <c r="I270" s="559"/>
      <c r="J270" s="560"/>
      <c r="K270" s="560"/>
      <c r="L270" s="560"/>
      <c r="M270" s="558"/>
    </row>
    <row r="271" spans="2:13" x14ac:dyDescent="0.2">
      <c r="B271" s="290"/>
      <c r="C271" s="289"/>
      <c r="F271" s="395"/>
      <c r="G271" s="559"/>
      <c r="H271" s="559"/>
      <c r="I271" s="559"/>
      <c r="J271" s="560"/>
      <c r="K271" s="560"/>
      <c r="L271" s="560"/>
      <c r="M271" s="558"/>
    </row>
    <row r="272" spans="2:13" x14ac:dyDescent="0.2">
      <c r="B272" s="290"/>
      <c r="C272" s="289"/>
      <c r="F272" s="395"/>
      <c r="G272" s="559"/>
      <c r="H272" s="559"/>
      <c r="I272" s="559"/>
      <c r="J272" s="560"/>
      <c r="K272" s="560"/>
      <c r="L272" s="560"/>
      <c r="M272" s="558"/>
    </row>
    <row r="273" spans="2:13" x14ac:dyDescent="0.2">
      <c r="B273" s="290"/>
      <c r="C273" s="289"/>
      <c r="F273" s="395"/>
      <c r="G273" s="559"/>
      <c r="H273" s="559"/>
      <c r="I273" s="559"/>
      <c r="J273" s="560"/>
      <c r="K273" s="560"/>
      <c r="L273" s="560"/>
      <c r="M273" s="558"/>
    </row>
    <row r="274" spans="2:13" x14ac:dyDescent="0.2">
      <c r="B274" s="290"/>
      <c r="C274" s="289"/>
      <c r="F274" s="395"/>
      <c r="G274" s="559"/>
      <c r="H274" s="559"/>
      <c r="I274" s="559"/>
      <c r="J274" s="560"/>
      <c r="K274" s="560"/>
      <c r="L274" s="560"/>
      <c r="M274" s="558"/>
    </row>
    <row r="275" spans="2:13" x14ac:dyDescent="0.2">
      <c r="B275" s="290"/>
      <c r="C275" s="289"/>
      <c r="F275" s="395"/>
      <c r="G275" s="559"/>
      <c r="H275" s="559"/>
      <c r="I275" s="559"/>
      <c r="J275" s="560"/>
      <c r="K275" s="560"/>
      <c r="L275" s="560"/>
      <c r="M275" s="558"/>
    </row>
    <row r="276" spans="2:13" x14ac:dyDescent="0.2">
      <c r="B276" s="290"/>
      <c r="C276" s="289"/>
      <c r="F276" s="395"/>
      <c r="G276" s="559"/>
      <c r="H276" s="559"/>
      <c r="I276" s="559"/>
      <c r="J276" s="560"/>
      <c r="K276" s="560"/>
      <c r="L276" s="560"/>
      <c r="M276" s="558"/>
    </row>
    <row r="277" spans="2:13" x14ac:dyDescent="0.2">
      <c r="B277" s="290"/>
      <c r="C277" s="289"/>
      <c r="F277" s="395"/>
      <c r="G277" s="559"/>
      <c r="H277" s="559"/>
      <c r="I277" s="559"/>
      <c r="J277" s="560"/>
      <c r="K277" s="560"/>
      <c r="L277" s="560"/>
      <c r="M277" s="558"/>
    </row>
    <row r="278" spans="2:13" x14ac:dyDescent="0.2">
      <c r="B278" s="290"/>
      <c r="C278" s="289"/>
      <c r="F278" s="395"/>
      <c r="G278" s="562"/>
      <c r="H278" s="559"/>
      <c r="I278" s="559"/>
      <c r="J278" s="560"/>
      <c r="K278" s="560"/>
      <c r="L278" s="560"/>
      <c r="M278" s="558"/>
    </row>
    <row r="279" spans="2:13" x14ac:dyDescent="0.2">
      <c r="B279" s="290"/>
      <c r="C279" s="289"/>
      <c r="F279" s="395"/>
      <c r="G279" s="559"/>
      <c r="H279" s="559"/>
      <c r="I279" s="559"/>
      <c r="J279" s="560"/>
      <c r="K279" s="560"/>
      <c r="L279" s="560"/>
      <c r="M279" s="558"/>
    </row>
    <row r="280" spans="2:13" x14ac:dyDescent="0.2">
      <c r="B280" s="290"/>
      <c r="C280" s="289"/>
      <c r="F280" s="395"/>
      <c r="G280" s="559"/>
      <c r="H280" s="559"/>
      <c r="I280" s="559"/>
      <c r="J280" s="560"/>
      <c r="K280" s="560"/>
      <c r="L280" s="560"/>
      <c r="M280" s="558"/>
    </row>
    <row r="281" spans="2:13" x14ac:dyDescent="0.2">
      <c r="B281" s="290"/>
      <c r="C281" s="289"/>
      <c r="F281" s="395"/>
      <c r="G281" s="559"/>
      <c r="H281" s="559"/>
      <c r="I281" s="559"/>
      <c r="J281" s="560"/>
      <c r="K281" s="560"/>
      <c r="L281" s="560"/>
      <c r="M281" s="558"/>
    </row>
    <row r="282" spans="2:13" x14ac:dyDescent="0.2">
      <c r="B282" s="290"/>
      <c r="C282" s="289"/>
      <c r="F282" s="395"/>
      <c r="G282" s="559"/>
      <c r="H282" s="559"/>
      <c r="I282" s="559"/>
      <c r="J282" s="560"/>
      <c r="K282" s="560"/>
      <c r="L282" s="560"/>
      <c r="M282" s="558"/>
    </row>
    <row r="283" spans="2:13" x14ac:dyDescent="0.2">
      <c r="B283" s="290"/>
      <c r="C283" s="289"/>
      <c r="F283" s="395"/>
      <c r="G283" s="559"/>
      <c r="H283" s="559"/>
      <c r="I283" s="559"/>
      <c r="J283" s="560"/>
      <c r="K283" s="560"/>
      <c r="L283" s="560"/>
      <c r="M283" s="558"/>
    </row>
    <row r="284" spans="2:13" x14ac:dyDescent="0.2">
      <c r="B284" s="290"/>
      <c r="C284" s="289"/>
      <c r="F284" s="395"/>
      <c r="G284" s="559"/>
      <c r="H284" s="559"/>
      <c r="I284" s="559"/>
      <c r="J284" s="560"/>
      <c r="K284" s="560"/>
      <c r="L284" s="560"/>
      <c r="M284" s="558"/>
    </row>
    <row r="285" spans="2:13" x14ac:dyDescent="0.2">
      <c r="B285" s="290"/>
      <c r="C285" s="289"/>
      <c r="F285" s="395"/>
      <c r="G285" s="560"/>
      <c r="H285" s="559"/>
      <c r="I285" s="559"/>
      <c r="J285" s="560"/>
      <c r="K285" s="560"/>
      <c r="L285" s="560"/>
      <c r="M285" s="558"/>
    </row>
    <row r="286" spans="2:13" x14ac:dyDescent="0.2">
      <c r="B286" s="290"/>
      <c r="C286" s="289"/>
      <c r="F286" s="395"/>
      <c r="G286" s="559"/>
      <c r="H286" s="559"/>
      <c r="I286" s="559"/>
      <c r="J286" s="560"/>
      <c r="K286" s="560"/>
      <c r="L286" s="560"/>
      <c r="M286" s="558"/>
    </row>
    <row r="287" spans="2:13" x14ac:dyDescent="0.2">
      <c r="B287" s="290"/>
      <c r="C287" s="289"/>
      <c r="F287" s="395"/>
      <c r="G287" s="559"/>
      <c r="H287" s="559"/>
      <c r="I287" s="559"/>
      <c r="J287" s="560"/>
      <c r="K287" s="560"/>
      <c r="L287" s="560"/>
      <c r="M287" s="558"/>
    </row>
    <row r="288" spans="2:13" x14ac:dyDescent="0.2">
      <c r="B288" s="290"/>
      <c r="C288" s="289"/>
      <c r="F288" s="395"/>
      <c r="G288" s="559"/>
      <c r="H288" s="559"/>
      <c r="I288" s="559"/>
      <c r="J288" s="560"/>
      <c r="K288" s="560"/>
      <c r="L288" s="560"/>
      <c r="M288" s="558"/>
    </row>
    <row r="289" spans="2:13" x14ac:dyDescent="0.2">
      <c r="B289" s="290"/>
      <c r="C289" s="289"/>
      <c r="F289" s="395"/>
      <c r="G289" s="559"/>
      <c r="H289" s="559"/>
      <c r="I289" s="559"/>
      <c r="J289" s="560"/>
      <c r="K289" s="558"/>
      <c r="L289" s="558"/>
      <c r="M289" s="558"/>
    </row>
    <row r="290" spans="2:13" x14ac:dyDescent="0.2">
      <c r="B290" s="290"/>
      <c r="C290" s="289"/>
      <c r="F290" s="395"/>
      <c r="G290" s="559"/>
      <c r="H290" s="559"/>
      <c r="I290" s="559"/>
      <c r="J290" s="560"/>
      <c r="K290" s="558"/>
      <c r="L290" s="558"/>
      <c r="M290" s="558"/>
    </row>
    <row r="291" spans="2:13" x14ac:dyDescent="0.2">
      <c r="B291" s="290"/>
      <c r="C291" s="289"/>
      <c r="F291" s="395"/>
      <c r="G291" s="559"/>
      <c r="H291" s="559"/>
      <c r="I291" s="559"/>
      <c r="J291" s="560"/>
      <c r="K291" s="558"/>
      <c r="L291" s="558"/>
      <c r="M291" s="558"/>
    </row>
    <row r="292" spans="2:13" x14ac:dyDescent="0.2">
      <c r="B292" s="290"/>
      <c r="C292" s="289"/>
      <c r="F292" s="395"/>
      <c r="G292" s="559"/>
      <c r="H292" s="559"/>
      <c r="I292" s="559"/>
      <c r="J292" s="560"/>
      <c r="K292" s="558"/>
      <c r="L292" s="558"/>
      <c r="M292" s="558"/>
    </row>
    <row r="293" spans="2:13" x14ac:dyDescent="0.2">
      <c r="B293" s="290"/>
      <c r="C293" s="289"/>
      <c r="F293" s="395"/>
      <c r="G293" s="559"/>
      <c r="H293" s="559"/>
      <c r="I293" s="559"/>
      <c r="J293" s="560"/>
      <c r="K293" s="558"/>
      <c r="L293" s="558"/>
      <c r="M293" s="558"/>
    </row>
    <row r="294" spans="2:13" x14ac:dyDescent="0.2">
      <c r="B294" s="290"/>
      <c r="C294" s="289"/>
      <c r="F294" s="395"/>
      <c r="G294" s="559"/>
      <c r="H294" s="559"/>
      <c r="I294" s="559"/>
      <c r="J294" s="560"/>
      <c r="K294" s="558"/>
      <c r="L294" s="558"/>
      <c r="M294" s="558"/>
    </row>
    <row r="295" spans="2:13" x14ac:dyDescent="0.2">
      <c r="B295" s="290"/>
      <c r="C295" s="289"/>
      <c r="F295" s="395"/>
      <c r="G295" s="559"/>
      <c r="H295" s="559"/>
      <c r="I295" s="559"/>
      <c r="J295" s="560"/>
      <c r="K295" s="558"/>
      <c r="L295" s="558"/>
      <c r="M295" s="558"/>
    </row>
    <row r="296" spans="2:13" x14ac:dyDescent="0.2">
      <c r="B296" s="290"/>
      <c r="C296" s="289"/>
      <c r="F296" s="561"/>
      <c r="G296" s="559"/>
      <c r="H296" s="559"/>
      <c r="I296" s="559"/>
      <c r="J296" s="560"/>
      <c r="K296" s="558"/>
      <c r="L296" s="558"/>
      <c r="M296" s="558"/>
    </row>
    <row r="297" spans="2:13" x14ac:dyDescent="0.2">
      <c r="B297" s="290"/>
      <c r="C297" s="289"/>
      <c r="F297" s="395"/>
      <c r="G297" s="559"/>
      <c r="H297" s="559"/>
      <c r="I297" s="559"/>
      <c r="J297" s="560"/>
      <c r="K297" s="558"/>
      <c r="L297" s="558"/>
      <c r="M297" s="558"/>
    </row>
    <row r="298" spans="2:13" x14ac:dyDescent="0.2">
      <c r="B298" s="290"/>
      <c r="C298" s="289"/>
      <c r="F298" s="395"/>
      <c r="G298" s="559"/>
      <c r="H298" s="559"/>
      <c r="I298" s="559"/>
      <c r="J298" s="560"/>
      <c r="K298" s="558"/>
      <c r="L298" s="558"/>
      <c r="M298" s="558"/>
    </row>
    <row r="299" spans="2:13" x14ac:dyDescent="0.2">
      <c r="B299" s="290"/>
      <c r="C299" s="289"/>
      <c r="F299" s="395"/>
      <c r="G299" s="559"/>
      <c r="H299" s="559"/>
      <c r="I299" s="559"/>
      <c r="J299" s="560"/>
      <c r="K299" s="558"/>
      <c r="L299" s="558"/>
      <c r="M299" s="558"/>
    </row>
    <row r="300" spans="2:13" x14ac:dyDescent="0.2">
      <c r="B300" s="290"/>
      <c r="C300" s="289"/>
      <c r="F300" s="395"/>
      <c r="G300" s="559"/>
      <c r="H300" s="559"/>
      <c r="I300" s="559"/>
      <c r="J300" s="560"/>
      <c r="K300" s="558"/>
      <c r="L300" s="558"/>
      <c r="M300" s="558"/>
    </row>
    <row r="301" spans="2:13" x14ac:dyDescent="0.2">
      <c r="B301" s="290"/>
      <c r="C301" s="289"/>
      <c r="F301" s="395"/>
      <c r="G301" s="559"/>
      <c r="H301" s="559"/>
      <c r="I301" s="559"/>
      <c r="J301" s="560"/>
      <c r="K301" s="558"/>
      <c r="L301" s="558"/>
      <c r="M301" s="558"/>
    </row>
    <row r="302" spans="2:13" x14ac:dyDescent="0.2">
      <c r="B302" s="290"/>
      <c r="C302" s="289"/>
      <c r="F302" s="395"/>
      <c r="G302" s="559"/>
      <c r="H302" s="559"/>
      <c r="I302" s="559"/>
      <c r="J302" s="560"/>
      <c r="K302" s="558"/>
      <c r="L302" s="558"/>
      <c r="M302" s="558"/>
    </row>
    <row r="303" spans="2:13" x14ac:dyDescent="0.2">
      <c r="B303" s="290"/>
      <c r="C303" s="289"/>
      <c r="F303" s="395"/>
      <c r="G303" s="559"/>
      <c r="H303" s="559"/>
      <c r="I303" s="559"/>
      <c r="J303" s="560"/>
      <c r="K303" s="558"/>
      <c r="L303" s="558"/>
      <c r="M303" s="558"/>
    </row>
    <row r="304" spans="2:13" x14ac:dyDescent="0.2">
      <c r="B304" s="290"/>
      <c r="C304" s="289"/>
      <c r="F304" s="395"/>
      <c r="G304" s="559"/>
      <c r="H304" s="559"/>
      <c r="I304" s="559"/>
      <c r="J304" s="560"/>
      <c r="K304" s="558"/>
      <c r="L304" s="558"/>
      <c r="M304" s="558"/>
    </row>
    <row r="305" spans="2:13" x14ac:dyDescent="0.2">
      <c r="B305" s="290"/>
      <c r="C305" s="289"/>
      <c r="F305" s="395"/>
      <c r="G305" s="559"/>
      <c r="H305" s="559"/>
      <c r="I305" s="559"/>
      <c r="J305" s="560"/>
      <c r="K305" s="558"/>
      <c r="L305" s="558"/>
      <c r="M305" s="558"/>
    </row>
    <row r="306" spans="2:13" x14ac:dyDescent="0.2">
      <c r="B306" s="290"/>
      <c r="C306" s="289"/>
      <c r="F306" s="395"/>
      <c r="G306" s="559"/>
      <c r="H306" s="559"/>
      <c r="I306" s="559"/>
      <c r="J306" s="560"/>
      <c r="K306" s="558"/>
      <c r="L306" s="558"/>
      <c r="M306" s="558"/>
    </row>
    <row r="307" spans="2:13" x14ac:dyDescent="0.2">
      <c r="B307" s="290"/>
      <c r="C307" s="289"/>
      <c r="F307" s="395"/>
      <c r="G307" s="559"/>
      <c r="H307" s="559"/>
      <c r="I307" s="559"/>
      <c r="J307" s="560"/>
      <c r="K307" s="558"/>
      <c r="L307" s="558"/>
      <c r="M307" s="558"/>
    </row>
    <row r="308" spans="2:13" x14ac:dyDescent="0.2">
      <c r="B308" s="290"/>
      <c r="C308" s="289"/>
      <c r="F308" s="395"/>
      <c r="G308" s="559"/>
      <c r="H308" s="559"/>
      <c r="I308" s="559"/>
      <c r="J308" s="560"/>
      <c r="K308" s="558"/>
      <c r="L308" s="558"/>
      <c r="M308" s="558"/>
    </row>
    <row r="309" spans="2:13" x14ac:dyDescent="0.2">
      <c r="B309" s="290"/>
      <c r="C309" s="289"/>
      <c r="F309" s="395"/>
      <c r="G309" s="559"/>
      <c r="H309" s="559"/>
      <c r="I309" s="559"/>
      <c r="J309" s="560"/>
      <c r="K309" s="558"/>
      <c r="L309" s="558"/>
      <c r="M309" s="558"/>
    </row>
    <row r="310" spans="2:13" x14ac:dyDescent="0.2">
      <c r="B310" s="290"/>
      <c r="C310" s="289"/>
      <c r="F310" s="395"/>
      <c r="G310" s="559"/>
      <c r="H310" s="559"/>
      <c r="I310" s="559"/>
      <c r="J310" s="560"/>
      <c r="K310" s="558"/>
      <c r="L310" s="558"/>
      <c r="M310" s="558"/>
    </row>
    <row r="311" spans="2:13" x14ac:dyDescent="0.2">
      <c r="B311" s="290"/>
      <c r="C311" s="289"/>
      <c r="F311" s="395"/>
      <c r="G311" s="559"/>
      <c r="H311" s="559"/>
      <c r="I311" s="559"/>
      <c r="J311" s="560"/>
      <c r="K311" s="558"/>
      <c r="L311" s="558"/>
      <c r="M311" s="558"/>
    </row>
    <row r="312" spans="2:13" x14ac:dyDescent="0.2">
      <c r="B312" s="290"/>
      <c r="C312" s="289"/>
      <c r="F312" s="395"/>
      <c r="G312" s="559"/>
      <c r="H312" s="559"/>
      <c r="I312" s="559"/>
      <c r="J312" s="560"/>
      <c r="K312" s="558"/>
      <c r="L312" s="558"/>
      <c r="M312" s="558"/>
    </row>
    <row r="313" spans="2:13" x14ac:dyDescent="0.2">
      <c r="B313" s="290"/>
      <c r="C313" s="289"/>
      <c r="F313" s="395"/>
      <c r="G313" s="559"/>
      <c r="H313" s="559"/>
      <c r="I313" s="559"/>
      <c r="J313" s="560"/>
      <c r="K313" s="558"/>
      <c r="L313" s="558"/>
      <c r="M313" s="558"/>
    </row>
    <row r="314" spans="2:13" x14ac:dyDescent="0.2">
      <c r="B314" s="290"/>
      <c r="C314" s="289"/>
      <c r="F314" s="395"/>
      <c r="G314" s="559"/>
      <c r="H314" s="559"/>
      <c r="I314" s="559"/>
      <c r="J314" s="560"/>
      <c r="K314" s="558"/>
      <c r="L314" s="558"/>
      <c r="M314" s="558"/>
    </row>
    <row r="315" spans="2:13" x14ac:dyDescent="0.2">
      <c r="B315" s="290"/>
      <c r="C315" s="289"/>
      <c r="F315" s="395"/>
      <c r="G315" s="559"/>
      <c r="H315" s="559"/>
      <c r="I315" s="559"/>
      <c r="J315" s="560"/>
      <c r="K315" s="558"/>
      <c r="L315" s="558"/>
      <c r="M315" s="558"/>
    </row>
    <row r="316" spans="2:13" x14ac:dyDescent="0.2">
      <c r="B316" s="290"/>
      <c r="C316" s="289"/>
      <c r="F316" s="395"/>
      <c r="G316" s="559"/>
      <c r="H316" s="559"/>
      <c r="I316" s="559"/>
      <c r="J316" s="560"/>
      <c r="K316" s="558"/>
      <c r="L316" s="558"/>
      <c r="M316" s="558"/>
    </row>
    <row r="317" spans="2:13" x14ac:dyDescent="0.2">
      <c r="B317" s="290"/>
      <c r="C317" s="289"/>
      <c r="F317" s="395"/>
      <c r="G317" s="559"/>
      <c r="H317" s="559"/>
      <c r="I317" s="559"/>
      <c r="J317" s="560"/>
      <c r="K317" s="558"/>
      <c r="L317" s="558"/>
      <c r="M317" s="558"/>
    </row>
    <row r="318" spans="2:13" x14ac:dyDescent="0.2">
      <c r="B318" s="290"/>
      <c r="C318" s="289"/>
      <c r="F318" s="395"/>
      <c r="G318" s="559"/>
      <c r="H318" s="559"/>
      <c r="I318" s="559"/>
      <c r="J318" s="560"/>
      <c r="K318" s="558"/>
      <c r="L318" s="558"/>
      <c r="M318" s="558"/>
    </row>
    <row r="319" spans="2:13" x14ac:dyDescent="0.2">
      <c r="B319" s="290"/>
      <c r="C319" s="289"/>
      <c r="F319" s="395"/>
      <c r="G319" s="559"/>
      <c r="H319" s="559"/>
      <c r="I319" s="559"/>
      <c r="J319" s="560"/>
      <c r="K319" s="558"/>
      <c r="L319" s="558"/>
      <c r="M319" s="558"/>
    </row>
    <row r="320" spans="2:13" x14ac:dyDescent="0.2">
      <c r="B320" s="290"/>
      <c r="C320" s="289"/>
      <c r="F320" s="395"/>
      <c r="G320" s="559"/>
      <c r="H320" s="559"/>
      <c r="I320" s="559"/>
      <c r="J320" s="560"/>
      <c r="K320" s="558"/>
      <c r="L320" s="558"/>
      <c r="M320" s="558"/>
    </row>
    <row r="321" spans="2:13" x14ac:dyDescent="0.2">
      <c r="B321" s="290"/>
      <c r="C321" s="289"/>
      <c r="F321" s="395"/>
      <c r="G321" s="559"/>
      <c r="H321" s="559"/>
      <c r="I321" s="559"/>
      <c r="J321" s="560"/>
      <c r="K321" s="558"/>
      <c r="L321" s="558"/>
      <c r="M321" s="558"/>
    </row>
    <row r="322" spans="2:13" x14ac:dyDescent="0.2">
      <c r="B322" s="290"/>
      <c r="C322" s="289"/>
      <c r="F322" s="395"/>
      <c r="G322" s="559"/>
      <c r="H322" s="559"/>
      <c r="I322" s="559"/>
      <c r="J322" s="560"/>
      <c r="K322" s="558"/>
      <c r="L322" s="558"/>
      <c r="M322" s="558"/>
    </row>
    <row r="323" spans="2:13" x14ac:dyDescent="0.2">
      <c r="B323" s="290"/>
      <c r="C323" s="289"/>
      <c r="F323" s="395"/>
      <c r="G323" s="559"/>
      <c r="H323" s="559"/>
      <c r="I323" s="559"/>
      <c r="J323" s="560"/>
      <c r="K323" s="558"/>
      <c r="L323" s="558"/>
      <c r="M323" s="558"/>
    </row>
    <row r="324" spans="2:13" x14ac:dyDescent="0.2">
      <c r="B324" s="290"/>
      <c r="C324" s="289"/>
      <c r="F324" s="395"/>
      <c r="G324" s="559"/>
      <c r="H324" s="559"/>
      <c r="I324" s="559"/>
      <c r="J324" s="560"/>
      <c r="K324" s="558"/>
      <c r="L324" s="558"/>
      <c r="M324" s="558"/>
    </row>
    <row r="325" spans="2:13" x14ac:dyDescent="0.2">
      <c r="B325" s="290"/>
      <c r="C325" s="289"/>
      <c r="F325" s="395"/>
      <c r="G325" s="559"/>
      <c r="H325" s="559"/>
      <c r="I325" s="559"/>
      <c r="J325" s="560"/>
      <c r="K325" s="558"/>
      <c r="L325" s="558"/>
      <c r="M325" s="558"/>
    </row>
    <row r="326" spans="2:13" x14ac:dyDescent="0.2">
      <c r="B326" s="290"/>
      <c r="C326" s="289"/>
      <c r="F326" s="395"/>
      <c r="G326" s="559"/>
      <c r="H326" s="559"/>
      <c r="I326" s="559"/>
      <c r="J326" s="560"/>
      <c r="K326" s="558"/>
      <c r="L326" s="558"/>
      <c r="M326" s="558"/>
    </row>
    <row r="327" spans="2:13" x14ac:dyDescent="0.2">
      <c r="B327" s="290"/>
      <c r="C327" s="289"/>
      <c r="F327" s="395"/>
      <c r="G327" s="559"/>
      <c r="H327" s="559"/>
      <c r="I327" s="559"/>
      <c r="J327" s="558"/>
      <c r="K327" s="558"/>
      <c r="L327" s="558"/>
      <c r="M327" s="558"/>
    </row>
    <row r="328" spans="2:13" x14ac:dyDescent="0.2">
      <c r="B328" s="290"/>
      <c r="C328" s="289"/>
      <c r="F328" s="395"/>
      <c r="G328" s="559"/>
      <c r="H328" s="559"/>
      <c r="I328" s="559"/>
      <c r="J328" s="558"/>
      <c r="K328" s="558"/>
      <c r="L328" s="558"/>
      <c r="M328" s="558"/>
    </row>
    <row r="329" spans="2:13" x14ac:dyDescent="0.2">
      <c r="B329" s="290"/>
      <c r="C329" s="289"/>
      <c r="F329" s="395"/>
      <c r="G329" s="559"/>
      <c r="H329" s="559"/>
      <c r="I329" s="559"/>
      <c r="J329" s="558"/>
      <c r="K329" s="558"/>
      <c r="L329" s="558"/>
      <c r="M329" s="558"/>
    </row>
    <row r="330" spans="2:13" x14ac:dyDescent="0.2">
      <c r="B330" s="290"/>
      <c r="C330" s="289"/>
      <c r="F330" s="395"/>
      <c r="G330" s="559"/>
      <c r="H330" s="559"/>
      <c r="I330" s="559"/>
      <c r="J330" s="558"/>
      <c r="K330" s="558"/>
      <c r="L330" s="558"/>
      <c r="M330" s="558"/>
    </row>
    <row r="331" spans="2:13" x14ac:dyDescent="0.2">
      <c r="B331" s="290"/>
      <c r="C331" s="289"/>
      <c r="F331" s="395"/>
      <c r="G331" s="559"/>
      <c r="H331" s="559"/>
      <c r="I331" s="559"/>
      <c r="J331" s="558"/>
      <c r="K331" s="558"/>
      <c r="L331" s="558"/>
      <c r="M331" s="558"/>
    </row>
    <row r="332" spans="2:13" x14ac:dyDescent="0.2">
      <c r="B332" s="290"/>
      <c r="C332" s="289"/>
      <c r="F332" s="395"/>
      <c r="G332" s="559"/>
      <c r="H332" s="559"/>
      <c r="I332" s="559"/>
      <c r="J332" s="558"/>
      <c r="K332" s="558"/>
      <c r="L332" s="558"/>
      <c r="M332" s="558"/>
    </row>
    <row r="333" spans="2:13" x14ac:dyDescent="0.2">
      <c r="B333" s="290"/>
      <c r="C333" s="289"/>
      <c r="F333" s="395"/>
      <c r="G333" s="559"/>
      <c r="H333" s="559"/>
      <c r="I333" s="559"/>
      <c r="J333" s="558"/>
      <c r="K333" s="558"/>
      <c r="L333" s="558"/>
      <c r="M333" s="558"/>
    </row>
    <row r="334" spans="2:13" x14ac:dyDescent="0.2">
      <c r="B334" s="290"/>
      <c r="C334" s="289"/>
      <c r="F334" s="395"/>
      <c r="G334" s="559"/>
      <c r="H334" s="559"/>
      <c r="I334" s="559"/>
      <c r="J334" s="558"/>
      <c r="K334" s="558"/>
      <c r="L334" s="558"/>
      <c r="M334" s="558"/>
    </row>
    <row r="335" spans="2:13" x14ac:dyDescent="0.2">
      <c r="B335" s="290"/>
      <c r="C335" s="289"/>
      <c r="F335" s="395"/>
      <c r="G335" s="559"/>
      <c r="H335" s="559"/>
      <c r="I335" s="559"/>
      <c r="J335" s="558"/>
      <c r="K335" s="558"/>
      <c r="L335" s="558"/>
      <c r="M335" s="558"/>
    </row>
    <row r="336" spans="2:13" x14ac:dyDescent="0.2">
      <c r="B336" s="290"/>
      <c r="C336" s="289"/>
      <c r="F336" s="395"/>
      <c r="G336" s="559"/>
      <c r="H336" s="559"/>
      <c r="I336" s="559"/>
      <c r="J336" s="558"/>
      <c r="K336" s="558"/>
      <c r="L336" s="558"/>
      <c r="M336" s="558"/>
    </row>
    <row r="337" spans="2:13" x14ac:dyDescent="0.2">
      <c r="B337" s="290"/>
      <c r="C337" s="289"/>
      <c r="F337" s="395"/>
      <c r="G337" s="559"/>
      <c r="H337" s="559"/>
      <c r="I337" s="559"/>
      <c r="J337" s="558"/>
      <c r="K337" s="558"/>
      <c r="L337" s="558"/>
      <c r="M337" s="558"/>
    </row>
    <row r="338" spans="2:13" x14ac:dyDescent="0.2">
      <c r="B338" s="290"/>
      <c r="C338" s="289"/>
      <c r="F338" s="395"/>
      <c r="G338" s="559"/>
      <c r="H338" s="559"/>
      <c r="I338" s="559"/>
      <c r="J338" s="558"/>
      <c r="K338" s="558"/>
      <c r="L338" s="558"/>
      <c r="M338" s="558"/>
    </row>
    <row r="339" spans="2:13" x14ac:dyDescent="0.2">
      <c r="B339" s="290"/>
      <c r="C339" s="289"/>
      <c r="F339" s="395"/>
      <c r="G339" s="559"/>
      <c r="H339" s="559"/>
      <c r="I339" s="559"/>
      <c r="J339" s="558"/>
      <c r="K339" s="558"/>
      <c r="L339" s="558"/>
      <c r="M339" s="558"/>
    </row>
    <row r="340" spans="2:13" x14ac:dyDescent="0.2">
      <c r="B340" s="290"/>
      <c r="C340" s="289"/>
      <c r="F340" s="395"/>
      <c r="G340" s="559"/>
      <c r="H340" s="559"/>
      <c r="I340" s="559"/>
      <c r="J340" s="558"/>
      <c r="K340" s="558"/>
      <c r="L340" s="558"/>
      <c r="M340" s="558"/>
    </row>
    <row r="341" spans="2:13" x14ac:dyDescent="0.2">
      <c r="B341" s="290"/>
      <c r="C341" s="289"/>
      <c r="F341" s="395"/>
      <c r="G341" s="559"/>
      <c r="H341" s="559"/>
      <c r="I341" s="559"/>
      <c r="J341" s="558"/>
      <c r="K341" s="558"/>
      <c r="L341" s="558"/>
      <c r="M341" s="558"/>
    </row>
    <row r="342" spans="2:13" x14ac:dyDescent="0.2">
      <c r="B342" s="290"/>
      <c r="C342" s="289"/>
      <c r="F342" s="395"/>
      <c r="G342" s="559"/>
      <c r="H342" s="559"/>
      <c r="I342" s="559"/>
      <c r="J342" s="558"/>
      <c r="K342" s="558"/>
      <c r="L342" s="558"/>
      <c r="M342" s="558"/>
    </row>
    <row r="343" spans="2:13" x14ac:dyDescent="0.2">
      <c r="B343" s="290"/>
      <c r="C343" s="289"/>
      <c r="F343" s="395"/>
      <c r="G343" s="559"/>
      <c r="H343" s="559"/>
      <c r="I343" s="559"/>
      <c r="J343" s="558"/>
      <c r="K343" s="558"/>
      <c r="L343" s="558"/>
      <c r="M343" s="558"/>
    </row>
    <row r="344" spans="2:13" x14ac:dyDescent="0.2">
      <c r="B344" s="290"/>
      <c r="C344" s="289"/>
      <c r="F344" s="395"/>
      <c r="G344" s="559"/>
      <c r="H344" s="559"/>
      <c r="I344" s="559"/>
      <c r="J344" s="558"/>
      <c r="K344" s="558"/>
      <c r="L344" s="558"/>
      <c r="M344" s="558"/>
    </row>
    <row r="345" spans="2:13" x14ac:dyDescent="0.2">
      <c r="B345" s="290"/>
      <c r="C345" s="289"/>
      <c r="F345" s="395"/>
      <c r="G345" s="559"/>
      <c r="H345" s="559"/>
      <c r="I345" s="559"/>
      <c r="J345" s="558"/>
      <c r="K345" s="558"/>
      <c r="L345" s="558"/>
      <c r="M345" s="558"/>
    </row>
    <row r="346" spans="2:13" x14ac:dyDescent="0.2">
      <c r="B346" s="290"/>
      <c r="C346" s="289"/>
      <c r="F346" s="395"/>
      <c r="G346" s="559"/>
      <c r="H346" s="559"/>
      <c r="I346" s="559"/>
      <c r="J346" s="558"/>
      <c r="K346" s="558"/>
      <c r="L346" s="558"/>
      <c r="M346" s="558"/>
    </row>
    <row r="347" spans="2:13" x14ac:dyDescent="0.2">
      <c r="B347" s="290"/>
      <c r="C347" s="289"/>
      <c r="F347" s="395"/>
      <c r="G347" s="559"/>
      <c r="H347" s="559"/>
      <c r="I347" s="559"/>
      <c r="J347" s="558"/>
      <c r="K347" s="558"/>
      <c r="L347" s="558"/>
      <c r="M347" s="558"/>
    </row>
    <row r="348" spans="2:13" x14ac:dyDescent="0.2">
      <c r="B348" s="290"/>
      <c r="C348" s="289"/>
      <c r="F348" s="395"/>
      <c r="G348" s="559"/>
      <c r="H348" s="559"/>
      <c r="I348" s="559"/>
      <c r="J348" s="558"/>
      <c r="K348" s="558"/>
      <c r="L348" s="558"/>
      <c r="M348" s="558"/>
    </row>
    <row r="349" spans="2:13" x14ac:dyDescent="0.2">
      <c r="B349" s="290"/>
      <c r="C349" s="289"/>
      <c r="F349" s="395"/>
      <c r="G349" s="559"/>
      <c r="H349" s="559"/>
      <c r="I349" s="559"/>
      <c r="J349" s="558"/>
      <c r="K349" s="558"/>
      <c r="L349" s="558"/>
      <c r="M349" s="558"/>
    </row>
    <row r="350" spans="2:13" x14ac:dyDescent="0.2">
      <c r="B350" s="290"/>
      <c r="C350" s="289"/>
      <c r="F350" s="395"/>
      <c r="G350" s="559"/>
      <c r="H350" s="559"/>
      <c r="I350" s="559"/>
      <c r="J350" s="558"/>
      <c r="K350" s="558"/>
      <c r="L350" s="558"/>
      <c r="M350" s="558"/>
    </row>
    <row r="351" spans="2:13" x14ac:dyDescent="0.2">
      <c r="B351" s="290"/>
      <c r="C351" s="289"/>
      <c r="F351" s="395"/>
      <c r="G351" s="559"/>
      <c r="H351" s="559"/>
      <c r="I351" s="559"/>
      <c r="J351" s="558"/>
      <c r="K351" s="558"/>
      <c r="L351" s="558"/>
      <c r="M351" s="558"/>
    </row>
    <row r="352" spans="2:13" x14ac:dyDescent="0.2">
      <c r="B352" s="290"/>
      <c r="C352" s="289"/>
      <c r="F352" s="395"/>
      <c r="G352" s="559"/>
      <c r="H352" s="559"/>
      <c r="I352" s="559"/>
      <c r="J352" s="558"/>
      <c r="K352" s="558"/>
      <c r="L352" s="558"/>
      <c r="M352" s="558"/>
    </row>
    <row r="353" spans="2:13" x14ac:dyDescent="0.2">
      <c r="B353" s="290"/>
      <c r="C353" s="289"/>
      <c r="F353" s="395"/>
      <c r="G353" s="559"/>
      <c r="H353" s="559"/>
      <c r="I353" s="559"/>
      <c r="J353" s="558"/>
      <c r="K353" s="558"/>
      <c r="L353" s="558"/>
      <c r="M353" s="558"/>
    </row>
    <row r="354" spans="2:13" x14ac:dyDescent="0.2">
      <c r="B354" s="290"/>
      <c r="C354" s="289"/>
      <c r="F354" s="395"/>
      <c r="G354" s="559"/>
      <c r="H354" s="559"/>
      <c r="I354" s="559"/>
      <c r="J354" s="558"/>
      <c r="K354" s="558"/>
      <c r="L354" s="558"/>
      <c r="M354" s="558"/>
    </row>
    <row r="355" spans="2:13" x14ac:dyDescent="0.2">
      <c r="B355" s="290"/>
      <c r="C355" s="289"/>
      <c r="F355" s="395"/>
      <c r="G355" s="559"/>
      <c r="H355" s="559"/>
      <c r="I355" s="559"/>
      <c r="J355" s="558"/>
      <c r="K355" s="558"/>
      <c r="L355" s="558"/>
      <c r="M355" s="558"/>
    </row>
    <row r="356" spans="2:13" x14ac:dyDescent="0.2">
      <c r="B356" s="290"/>
      <c r="C356" s="289"/>
      <c r="F356" s="395"/>
      <c r="G356" s="559"/>
      <c r="H356" s="559"/>
      <c r="I356" s="559"/>
      <c r="J356" s="558"/>
      <c r="K356" s="558"/>
      <c r="L356" s="558"/>
      <c r="M356" s="558"/>
    </row>
    <row r="357" spans="2:13" x14ac:dyDescent="0.2">
      <c r="B357" s="290"/>
      <c r="C357" s="289"/>
      <c r="F357" s="395"/>
      <c r="G357" s="559"/>
      <c r="H357" s="559"/>
      <c r="I357" s="559"/>
      <c r="J357" s="558"/>
      <c r="K357" s="558"/>
      <c r="L357" s="558"/>
      <c r="M357" s="558"/>
    </row>
    <row r="358" spans="2:13" x14ac:dyDescent="0.2">
      <c r="B358" s="290"/>
      <c r="C358" s="289"/>
      <c r="F358" s="395"/>
      <c r="G358" s="559"/>
      <c r="H358" s="559"/>
      <c r="I358" s="559"/>
      <c r="J358" s="558"/>
      <c r="K358" s="558"/>
      <c r="L358" s="558"/>
      <c r="M358" s="558"/>
    </row>
    <row r="359" spans="2:13" x14ac:dyDescent="0.2">
      <c r="B359" s="290"/>
      <c r="C359" s="289"/>
      <c r="F359" s="395"/>
      <c r="G359" s="559"/>
      <c r="H359" s="559"/>
      <c r="I359" s="559"/>
      <c r="J359" s="558"/>
      <c r="K359" s="558"/>
      <c r="L359" s="558"/>
      <c r="M359" s="558"/>
    </row>
    <row r="360" spans="2:13" x14ac:dyDescent="0.2">
      <c r="B360" s="290"/>
      <c r="C360" s="289"/>
      <c r="F360" s="395"/>
      <c r="G360" s="559"/>
      <c r="H360" s="559"/>
      <c r="I360" s="559"/>
      <c r="J360" s="558"/>
      <c r="K360" s="558"/>
      <c r="L360" s="558"/>
      <c r="M360" s="558"/>
    </row>
    <row r="361" spans="2:13" x14ac:dyDescent="0.2">
      <c r="B361" s="290"/>
      <c r="C361" s="289"/>
      <c r="F361" s="395"/>
      <c r="G361" s="559"/>
      <c r="H361" s="559"/>
      <c r="I361" s="559"/>
      <c r="J361" s="558"/>
      <c r="K361" s="558"/>
      <c r="L361" s="558"/>
      <c r="M361" s="558"/>
    </row>
    <row r="362" spans="2:13" x14ac:dyDescent="0.2">
      <c r="B362" s="290"/>
      <c r="C362" s="289"/>
      <c r="F362" s="395"/>
      <c r="G362" s="559"/>
      <c r="H362" s="559"/>
      <c r="I362" s="559"/>
      <c r="J362" s="558"/>
      <c r="K362" s="558"/>
      <c r="L362" s="558"/>
      <c r="M362" s="558"/>
    </row>
    <row r="363" spans="2:13" x14ac:dyDescent="0.2">
      <c r="B363" s="290"/>
      <c r="C363" s="289"/>
      <c r="F363" s="395"/>
      <c r="G363" s="559"/>
      <c r="H363" s="559"/>
      <c r="I363" s="559"/>
      <c r="J363" s="558"/>
      <c r="K363" s="558"/>
      <c r="L363" s="558"/>
      <c r="M363" s="558"/>
    </row>
    <row r="364" spans="2:13" x14ac:dyDescent="0.2">
      <c r="B364" s="290"/>
      <c r="C364" s="289"/>
      <c r="F364" s="395"/>
      <c r="G364" s="559"/>
      <c r="H364" s="559"/>
      <c r="I364" s="559"/>
      <c r="J364" s="558"/>
      <c r="K364" s="558"/>
      <c r="L364" s="558"/>
      <c r="M364" s="558"/>
    </row>
    <row r="365" spans="2:13" x14ac:dyDescent="0.2">
      <c r="B365" s="290"/>
      <c r="C365" s="289"/>
      <c r="F365" s="395"/>
      <c r="G365" s="559"/>
      <c r="H365" s="559"/>
      <c r="I365" s="559"/>
      <c r="J365" s="558"/>
      <c r="K365" s="558"/>
      <c r="L365" s="558"/>
      <c r="M365" s="558"/>
    </row>
    <row r="366" spans="2:13" x14ac:dyDescent="0.2">
      <c r="B366" s="290"/>
      <c r="C366" s="289"/>
      <c r="F366" s="395"/>
      <c r="G366" s="559"/>
      <c r="H366" s="559"/>
      <c r="I366" s="559"/>
      <c r="J366" s="558"/>
      <c r="K366" s="558"/>
      <c r="L366" s="558"/>
      <c r="M366" s="558"/>
    </row>
    <row r="367" spans="2:13" x14ac:dyDescent="0.2">
      <c r="B367" s="290"/>
      <c r="C367" s="289"/>
      <c r="F367" s="395"/>
      <c r="G367" s="559"/>
      <c r="H367" s="559"/>
      <c r="I367" s="559"/>
      <c r="J367" s="558"/>
      <c r="K367" s="558"/>
      <c r="L367" s="558"/>
      <c r="M367" s="558"/>
    </row>
    <row r="368" spans="2:13" x14ac:dyDescent="0.2">
      <c r="B368" s="290"/>
      <c r="C368" s="289"/>
      <c r="F368" s="395"/>
      <c r="G368" s="559"/>
      <c r="H368" s="559"/>
      <c r="I368" s="559"/>
      <c r="J368" s="558"/>
      <c r="K368" s="558"/>
      <c r="L368" s="558"/>
      <c r="M368" s="558"/>
    </row>
    <row r="369" spans="2:13" x14ac:dyDescent="0.2">
      <c r="B369" s="290"/>
      <c r="C369" s="289"/>
      <c r="F369" s="395"/>
      <c r="G369" s="559"/>
      <c r="H369" s="559"/>
      <c r="I369" s="559"/>
      <c r="J369" s="558"/>
      <c r="K369" s="558"/>
      <c r="L369" s="558"/>
      <c r="M369" s="558"/>
    </row>
    <row r="370" spans="2:13" x14ac:dyDescent="0.2">
      <c r="B370" s="290"/>
      <c r="C370" s="289"/>
      <c r="F370" s="395"/>
      <c r="G370" s="559"/>
      <c r="H370" s="559"/>
      <c r="I370" s="559"/>
      <c r="J370" s="558"/>
      <c r="K370" s="558"/>
      <c r="L370" s="558"/>
      <c r="M370" s="558"/>
    </row>
    <row r="371" spans="2:13" x14ac:dyDescent="0.2">
      <c r="B371" s="290"/>
      <c r="C371" s="289"/>
      <c r="F371" s="395"/>
      <c r="G371" s="559"/>
      <c r="H371" s="559"/>
      <c r="I371" s="559"/>
      <c r="J371" s="558"/>
      <c r="K371" s="558"/>
      <c r="L371" s="558"/>
      <c r="M371" s="558"/>
    </row>
    <row r="372" spans="2:13" x14ac:dyDescent="0.2">
      <c r="B372" s="290"/>
      <c r="C372" s="289"/>
      <c r="F372" s="395"/>
      <c r="G372" s="559"/>
      <c r="H372" s="559"/>
      <c r="I372" s="559"/>
      <c r="J372" s="558"/>
      <c r="K372" s="558"/>
      <c r="L372" s="558"/>
      <c r="M372" s="558"/>
    </row>
    <row r="373" spans="2:13" x14ac:dyDescent="0.2">
      <c r="B373" s="290"/>
      <c r="C373" s="289"/>
      <c r="F373" s="395"/>
      <c r="G373" s="559"/>
      <c r="H373" s="559"/>
      <c r="I373" s="559"/>
      <c r="J373" s="558"/>
      <c r="K373" s="558"/>
      <c r="L373" s="558"/>
      <c r="M373" s="558"/>
    </row>
    <row r="374" spans="2:13" x14ac:dyDescent="0.2">
      <c r="B374" s="290"/>
      <c r="C374" s="289"/>
      <c r="F374" s="395"/>
      <c r="G374" s="559"/>
      <c r="H374" s="559"/>
      <c r="I374" s="559"/>
      <c r="J374" s="558"/>
      <c r="K374" s="558"/>
      <c r="L374" s="558"/>
      <c r="M374" s="558"/>
    </row>
    <row r="375" spans="2:13" x14ac:dyDescent="0.2">
      <c r="B375" s="290"/>
      <c r="C375" s="289"/>
      <c r="F375" s="395"/>
      <c r="G375" s="559"/>
      <c r="H375" s="559"/>
      <c r="I375" s="559"/>
      <c r="J375" s="558"/>
      <c r="K375" s="558"/>
      <c r="L375" s="558"/>
      <c r="M375" s="558"/>
    </row>
    <row r="376" spans="2:13" x14ac:dyDescent="0.2">
      <c r="B376" s="290"/>
      <c r="C376" s="289"/>
      <c r="F376" s="395"/>
      <c r="G376" s="559"/>
      <c r="H376" s="559"/>
      <c r="I376" s="559"/>
      <c r="J376" s="558"/>
      <c r="K376" s="558"/>
      <c r="L376" s="558"/>
      <c r="M376" s="558"/>
    </row>
    <row r="377" spans="2:13" x14ac:dyDescent="0.2">
      <c r="B377" s="290"/>
      <c r="C377" s="289"/>
      <c r="F377" s="395"/>
      <c r="G377" s="559"/>
      <c r="H377" s="559"/>
      <c r="I377" s="559"/>
      <c r="J377" s="558"/>
      <c r="K377" s="558"/>
      <c r="L377" s="558"/>
      <c r="M377" s="558"/>
    </row>
    <row r="378" spans="2:13" x14ac:dyDescent="0.2">
      <c r="B378" s="290"/>
      <c r="C378" s="289"/>
      <c r="F378" s="395"/>
      <c r="G378" s="559"/>
      <c r="H378" s="559"/>
      <c r="I378" s="559"/>
      <c r="J378" s="558"/>
      <c r="K378" s="558"/>
      <c r="L378" s="558"/>
      <c r="M378" s="558"/>
    </row>
    <row r="379" spans="2:13" x14ac:dyDescent="0.2">
      <c r="B379" s="290"/>
      <c r="C379" s="289"/>
      <c r="F379" s="395"/>
      <c r="G379" s="559"/>
      <c r="H379" s="559"/>
      <c r="I379" s="559"/>
      <c r="J379" s="558"/>
      <c r="K379" s="558"/>
      <c r="L379" s="558"/>
      <c r="M379" s="558"/>
    </row>
    <row r="380" spans="2:13" x14ac:dyDescent="0.2">
      <c r="B380" s="290"/>
      <c r="C380" s="289"/>
      <c r="F380" s="395"/>
      <c r="G380" s="559"/>
      <c r="H380" s="559"/>
      <c r="I380" s="559"/>
      <c r="J380" s="558"/>
      <c r="K380" s="558"/>
      <c r="L380" s="558"/>
      <c r="M380" s="558"/>
    </row>
    <row r="381" spans="2:13" x14ac:dyDescent="0.2">
      <c r="B381" s="290"/>
      <c r="C381" s="289"/>
      <c r="F381" s="395"/>
      <c r="G381" s="559"/>
      <c r="H381" s="559"/>
      <c r="I381" s="559"/>
      <c r="J381" s="558"/>
      <c r="K381" s="558"/>
      <c r="L381" s="558"/>
      <c r="M381" s="558"/>
    </row>
    <row r="382" spans="2:13" x14ac:dyDescent="0.2">
      <c r="B382" s="290"/>
      <c r="C382" s="289"/>
      <c r="F382" s="395"/>
      <c r="G382" s="559"/>
      <c r="H382" s="559"/>
      <c r="I382" s="559"/>
      <c r="J382" s="558"/>
      <c r="K382" s="558"/>
      <c r="L382" s="558"/>
      <c r="M382" s="558"/>
    </row>
    <row r="383" spans="2:13" x14ac:dyDescent="0.2">
      <c r="B383" s="290"/>
      <c r="C383" s="289"/>
      <c r="F383" s="395"/>
      <c r="G383" s="559"/>
      <c r="H383" s="559"/>
      <c r="I383" s="559"/>
      <c r="J383" s="558"/>
      <c r="K383" s="558"/>
      <c r="L383" s="558"/>
      <c r="M383" s="558"/>
    </row>
    <row r="384" spans="2:13" x14ac:dyDescent="0.2">
      <c r="B384" s="290"/>
      <c r="C384" s="289"/>
      <c r="F384" s="395"/>
      <c r="G384" s="559"/>
      <c r="H384" s="559"/>
      <c r="I384" s="559"/>
      <c r="J384" s="558"/>
      <c r="K384" s="558"/>
      <c r="L384" s="558"/>
      <c r="M384" s="558"/>
    </row>
    <row r="385" spans="2:13" x14ac:dyDescent="0.2">
      <c r="B385" s="290"/>
      <c r="C385" s="289"/>
      <c r="F385" s="395"/>
      <c r="G385" s="559"/>
      <c r="H385" s="559"/>
      <c r="I385" s="559"/>
      <c r="J385" s="558"/>
      <c r="K385" s="558"/>
      <c r="L385" s="558"/>
      <c r="M385" s="558"/>
    </row>
    <row r="386" spans="2:13" x14ac:dyDescent="0.2">
      <c r="B386" s="290"/>
      <c r="C386" s="289"/>
      <c r="F386" s="395"/>
      <c r="G386" s="559"/>
      <c r="H386" s="559"/>
      <c r="I386" s="559"/>
      <c r="J386" s="558"/>
      <c r="K386" s="558"/>
      <c r="L386" s="558"/>
      <c r="M386" s="558"/>
    </row>
    <row r="387" spans="2:13" x14ac:dyDescent="0.2">
      <c r="B387" s="290"/>
      <c r="C387" s="289"/>
      <c r="F387" s="395"/>
      <c r="G387" s="559"/>
      <c r="H387" s="559"/>
      <c r="I387" s="559"/>
      <c r="J387" s="558"/>
      <c r="K387" s="558"/>
      <c r="L387" s="558"/>
      <c r="M387" s="558"/>
    </row>
    <row r="388" spans="2:13" x14ac:dyDescent="0.2">
      <c r="B388" s="290"/>
      <c r="C388" s="289"/>
      <c r="F388" s="395"/>
      <c r="G388" s="559"/>
      <c r="H388" s="559"/>
      <c r="I388" s="559"/>
      <c r="J388" s="558"/>
      <c r="K388" s="558"/>
      <c r="L388" s="558"/>
      <c r="M388" s="558"/>
    </row>
    <row r="389" spans="2:13" x14ac:dyDescent="0.2">
      <c r="B389" s="290"/>
      <c r="C389" s="289"/>
      <c r="F389" s="395"/>
      <c r="G389" s="559"/>
      <c r="H389" s="559"/>
      <c r="I389" s="559"/>
      <c r="J389" s="558"/>
      <c r="K389" s="558"/>
      <c r="L389" s="558"/>
      <c r="M389" s="558"/>
    </row>
    <row r="390" spans="2:13" x14ac:dyDescent="0.2">
      <c r="B390" s="290"/>
      <c r="C390" s="289"/>
      <c r="F390" s="395"/>
      <c r="G390" s="559"/>
      <c r="H390" s="559"/>
      <c r="I390" s="559"/>
      <c r="J390" s="558"/>
      <c r="K390" s="558"/>
      <c r="L390" s="558"/>
      <c r="M390" s="558"/>
    </row>
    <row r="391" spans="2:13" x14ac:dyDescent="0.2">
      <c r="B391" s="290"/>
      <c r="C391" s="289"/>
      <c r="F391" s="395"/>
      <c r="G391" s="559"/>
      <c r="H391" s="559"/>
      <c r="I391" s="559"/>
      <c r="J391" s="558"/>
      <c r="K391" s="558"/>
      <c r="L391" s="558"/>
      <c r="M391" s="558"/>
    </row>
    <row r="392" spans="2:13" x14ac:dyDescent="0.2">
      <c r="B392" s="290"/>
      <c r="C392" s="289"/>
      <c r="F392" s="395"/>
      <c r="G392" s="559"/>
      <c r="H392" s="559"/>
      <c r="I392" s="559"/>
      <c r="J392" s="558"/>
      <c r="K392" s="558"/>
      <c r="L392" s="558"/>
      <c r="M392" s="558"/>
    </row>
    <row r="393" spans="2:13" x14ac:dyDescent="0.2">
      <c r="B393" s="290"/>
      <c r="C393" s="289"/>
      <c r="F393" s="395"/>
      <c r="G393" s="559"/>
      <c r="H393" s="559"/>
      <c r="I393" s="559"/>
      <c r="J393" s="558"/>
      <c r="K393" s="558"/>
      <c r="L393" s="558"/>
      <c r="M393" s="558"/>
    </row>
    <row r="394" spans="2:13" x14ac:dyDescent="0.2">
      <c r="B394" s="290"/>
      <c r="C394" s="289"/>
      <c r="F394" s="395"/>
      <c r="G394" s="559"/>
      <c r="H394" s="559"/>
      <c r="I394" s="559"/>
      <c r="J394" s="558"/>
      <c r="K394" s="558"/>
      <c r="L394" s="558"/>
      <c r="M394" s="558"/>
    </row>
    <row r="395" spans="2:13" x14ac:dyDescent="0.2">
      <c r="B395" s="290"/>
      <c r="C395" s="289"/>
      <c r="F395" s="395"/>
      <c r="G395" s="559"/>
      <c r="H395" s="559"/>
      <c r="I395" s="559"/>
      <c r="J395" s="558"/>
      <c r="K395" s="558"/>
      <c r="L395" s="558"/>
      <c r="M395" s="558"/>
    </row>
    <row r="396" spans="2:13" x14ac:dyDescent="0.2">
      <c r="B396" s="290"/>
      <c r="C396" s="289"/>
      <c r="F396" s="395"/>
      <c r="G396" s="559"/>
      <c r="H396" s="559"/>
      <c r="I396" s="559"/>
      <c r="J396" s="558"/>
      <c r="K396" s="558"/>
      <c r="L396" s="558"/>
      <c r="M396" s="558"/>
    </row>
    <row r="397" spans="2:13" x14ac:dyDescent="0.2">
      <c r="B397" s="290"/>
      <c r="C397" s="289"/>
      <c r="F397" s="395"/>
      <c r="G397" s="559"/>
      <c r="H397" s="559"/>
      <c r="I397" s="559"/>
      <c r="J397" s="558"/>
      <c r="K397" s="558"/>
      <c r="L397" s="558"/>
      <c r="M397" s="558"/>
    </row>
    <row r="398" spans="2:13" x14ac:dyDescent="0.2">
      <c r="B398" s="290"/>
      <c r="C398" s="289"/>
      <c r="F398" s="395"/>
      <c r="G398" s="559"/>
      <c r="H398" s="559"/>
      <c r="I398" s="559"/>
      <c r="J398" s="558"/>
      <c r="K398" s="558"/>
      <c r="L398" s="558"/>
      <c r="M398" s="558"/>
    </row>
    <row r="399" spans="2:13" x14ac:dyDescent="0.2">
      <c r="B399" s="290"/>
      <c r="C399" s="289"/>
      <c r="F399" s="395"/>
      <c r="G399" s="559"/>
      <c r="H399" s="559"/>
      <c r="I399" s="559"/>
      <c r="J399" s="558"/>
      <c r="K399" s="558"/>
      <c r="L399" s="558"/>
      <c r="M399" s="558"/>
    </row>
    <row r="400" spans="2:13" x14ac:dyDescent="0.2">
      <c r="B400" s="290"/>
      <c r="C400" s="289"/>
      <c r="F400" s="395"/>
      <c r="G400" s="559"/>
      <c r="H400" s="559"/>
      <c r="I400" s="559"/>
      <c r="J400" s="558"/>
      <c r="K400" s="558"/>
      <c r="L400" s="558"/>
      <c r="M400" s="558"/>
    </row>
    <row r="401" spans="2:13" x14ac:dyDescent="0.2">
      <c r="B401" s="290"/>
      <c r="C401" s="289"/>
      <c r="F401" s="395"/>
      <c r="G401" s="559"/>
      <c r="H401" s="559"/>
      <c r="I401" s="559"/>
      <c r="J401" s="558"/>
      <c r="K401" s="558"/>
      <c r="L401" s="558"/>
      <c r="M401" s="558"/>
    </row>
    <row r="402" spans="2:13" x14ac:dyDescent="0.2">
      <c r="B402" s="290"/>
      <c r="C402" s="289"/>
      <c r="F402" s="395"/>
      <c r="G402" s="559"/>
      <c r="H402" s="559"/>
      <c r="I402" s="559"/>
      <c r="J402" s="558"/>
      <c r="K402" s="558"/>
      <c r="L402" s="558"/>
      <c r="M402" s="558"/>
    </row>
    <row r="403" spans="2:13" x14ac:dyDescent="0.2">
      <c r="B403" s="290"/>
      <c r="C403" s="289"/>
      <c r="F403" s="395"/>
      <c r="G403" s="559"/>
      <c r="H403" s="559"/>
      <c r="I403" s="559"/>
      <c r="J403" s="558"/>
      <c r="K403" s="558"/>
      <c r="L403" s="558"/>
      <c r="M403" s="558"/>
    </row>
    <row r="404" spans="2:13" x14ac:dyDescent="0.2">
      <c r="B404" s="290"/>
      <c r="C404" s="289"/>
      <c r="F404" s="395"/>
      <c r="G404" s="559"/>
      <c r="H404" s="559"/>
      <c r="I404" s="559"/>
      <c r="J404" s="558"/>
      <c r="K404" s="558"/>
      <c r="L404" s="558"/>
      <c r="M404" s="558"/>
    </row>
    <row r="405" spans="2:13" x14ac:dyDescent="0.2">
      <c r="B405" s="290"/>
      <c r="C405" s="289"/>
      <c r="F405" s="395"/>
      <c r="G405" s="559"/>
      <c r="H405" s="559"/>
      <c r="I405" s="559"/>
      <c r="J405" s="558"/>
      <c r="K405" s="558"/>
      <c r="L405" s="558"/>
      <c r="M405" s="558"/>
    </row>
    <row r="406" spans="2:13" x14ac:dyDescent="0.2">
      <c r="B406" s="290"/>
      <c r="C406" s="289"/>
      <c r="F406" s="395"/>
      <c r="G406" s="559"/>
      <c r="H406" s="559"/>
      <c r="I406" s="559"/>
      <c r="J406" s="558"/>
      <c r="K406" s="558"/>
      <c r="L406" s="558"/>
      <c r="M406" s="558"/>
    </row>
    <row r="407" spans="2:13" x14ac:dyDescent="0.2">
      <c r="B407" s="290"/>
      <c r="C407" s="289"/>
      <c r="F407" s="395"/>
      <c r="G407" s="559"/>
      <c r="H407" s="559"/>
      <c r="I407" s="559"/>
      <c r="J407" s="558"/>
      <c r="K407" s="558"/>
      <c r="L407" s="558"/>
      <c r="M407" s="558"/>
    </row>
    <row r="408" spans="2:13" x14ac:dyDescent="0.2">
      <c r="B408" s="290"/>
      <c r="C408" s="289"/>
      <c r="F408" s="395"/>
      <c r="G408" s="559"/>
      <c r="H408" s="559"/>
      <c r="I408" s="559"/>
      <c r="J408" s="558"/>
      <c r="K408" s="558"/>
      <c r="L408" s="558"/>
      <c r="M408" s="558"/>
    </row>
    <row r="409" spans="2:13" x14ac:dyDescent="0.2">
      <c r="B409" s="290"/>
      <c r="C409" s="289"/>
      <c r="F409" s="395"/>
      <c r="G409" s="559"/>
      <c r="H409" s="559"/>
      <c r="I409" s="559"/>
      <c r="J409" s="558"/>
      <c r="K409" s="558"/>
      <c r="L409" s="558"/>
      <c r="M409" s="558"/>
    </row>
    <row r="410" spans="2:13" x14ac:dyDescent="0.2">
      <c r="B410" s="290"/>
      <c r="C410" s="289"/>
      <c r="F410" s="395"/>
      <c r="G410" s="559"/>
      <c r="H410" s="559"/>
      <c r="I410" s="559"/>
      <c r="J410" s="558"/>
      <c r="K410" s="558"/>
      <c r="L410" s="558"/>
      <c r="M410" s="558"/>
    </row>
    <row r="411" spans="2:13" x14ac:dyDescent="0.2">
      <c r="B411" s="290"/>
      <c r="C411" s="289"/>
      <c r="F411" s="395"/>
      <c r="G411" s="559"/>
      <c r="H411" s="559"/>
      <c r="I411" s="559"/>
      <c r="J411" s="558"/>
      <c r="K411" s="558"/>
      <c r="L411" s="558"/>
      <c r="M411" s="558"/>
    </row>
    <row r="412" spans="2:13" x14ac:dyDescent="0.2">
      <c r="B412" s="290"/>
      <c r="C412" s="289"/>
      <c r="F412" s="395"/>
      <c r="G412" s="559"/>
      <c r="H412" s="559"/>
      <c r="I412" s="559"/>
      <c r="J412" s="558"/>
      <c r="K412" s="558"/>
      <c r="L412" s="558"/>
      <c r="M412" s="558"/>
    </row>
    <row r="413" spans="2:13" x14ac:dyDescent="0.2">
      <c r="B413" s="290"/>
      <c r="C413" s="289"/>
      <c r="F413" s="395"/>
      <c r="G413" s="559"/>
      <c r="H413" s="559"/>
      <c r="I413" s="559"/>
      <c r="J413" s="558"/>
      <c r="K413" s="558"/>
      <c r="L413" s="558"/>
      <c r="M413" s="558"/>
    </row>
    <row r="414" spans="2:13" x14ac:dyDescent="0.2">
      <c r="B414" s="290"/>
      <c r="C414" s="289"/>
      <c r="F414" s="395"/>
      <c r="G414" s="559"/>
      <c r="H414" s="559"/>
      <c r="I414" s="559"/>
      <c r="J414" s="558"/>
      <c r="K414" s="558"/>
      <c r="L414" s="558"/>
      <c r="M414" s="558"/>
    </row>
    <row r="415" spans="2:13" x14ac:dyDescent="0.2">
      <c r="B415" s="290"/>
      <c r="C415" s="289"/>
      <c r="F415" s="395"/>
      <c r="G415" s="559"/>
      <c r="H415" s="559"/>
      <c r="I415" s="559"/>
      <c r="J415" s="558"/>
      <c r="K415" s="558"/>
      <c r="L415" s="558"/>
      <c r="M415" s="558"/>
    </row>
    <row r="416" spans="2:13" x14ac:dyDescent="0.2">
      <c r="B416" s="290"/>
      <c r="C416" s="289"/>
      <c r="F416" s="395"/>
      <c r="G416" s="559"/>
      <c r="H416" s="559"/>
      <c r="I416" s="559"/>
      <c r="J416" s="558"/>
      <c r="K416" s="558"/>
      <c r="L416" s="558"/>
      <c r="M416" s="558"/>
    </row>
    <row r="417" spans="2:13" x14ac:dyDescent="0.2">
      <c r="B417" s="290"/>
      <c r="C417" s="289"/>
      <c r="F417" s="395"/>
      <c r="G417" s="559"/>
      <c r="H417" s="559"/>
      <c r="I417" s="559"/>
      <c r="J417" s="558"/>
      <c r="K417" s="558"/>
      <c r="L417" s="558"/>
      <c r="M417" s="558"/>
    </row>
    <row r="418" spans="2:13" x14ac:dyDescent="0.2">
      <c r="B418" s="290"/>
      <c r="C418" s="289"/>
      <c r="F418" s="395"/>
      <c r="G418" s="559"/>
      <c r="H418" s="559"/>
      <c r="I418" s="559"/>
      <c r="J418" s="558"/>
      <c r="K418" s="558"/>
      <c r="L418" s="558"/>
      <c r="M418" s="558"/>
    </row>
    <row r="419" spans="2:13" x14ac:dyDescent="0.2">
      <c r="B419" s="290"/>
      <c r="C419" s="289"/>
      <c r="F419" s="395"/>
      <c r="G419" s="559"/>
      <c r="H419" s="559"/>
      <c r="I419" s="559"/>
      <c r="J419" s="558"/>
      <c r="K419" s="558"/>
      <c r="L419" s="558"/>
      <c r="M419" s="558"/>
    </row>
    <row r="420" spans="2:13" x14ac:dyDescent="0.2">
      <c r="B420" s="290"/>
      <c r="C420" s="289"/>
      <c r="F420" s="395"/>
      <c r="G420" s="559"/>
      <c r="H420" s="559"/>
      <c r="I420" s="559"/>
      <c r="J420" s="558"/>
      <c r="K420" s="558"/>
      <c r="L420" s="558"/>
      <c r="M420" s="558"/>
    </row>
    <row r="421" spans="2:13" x14ac:dyDescent="0.2">
      <c r="B421" s="290"/>
      <c r="C421" s="289"/>
      <c r="F421" s="395"/>
      <c r="G421" s="559"/>
      <c r="H421" s="559"/>
      <c r="I421" s="559"/>
      <c r="J421" s="558"/>
      <c r="K421" s="558"/>
      <c r="L421" s="558"/>
      <c r="M421" s="558"/>
    </row>
    <row r="422" spans="2:13" x14ac:dyDescent="0.2">
      <c r="B422" s="290"/>
      <c r="C422" s="289"/>
      <c r="F422" s="395"/>
      <c r="G422" s="559"/>
      <c r="H422" s="559"/>
      <c r="I422" s="559"/>
      <c r="J422" s="558"/>
      <c r="K422" s="558"/>
      <c r="L422" s="558"/>
      <c r="M422" s="558"/>
    </row>
    <row r="423" spans="2:13" x14ac:dyDescent="0.2">
      <c r="B423" s="290"/>
      <c r="C423" s="289"/>
      <c r="F423" s="395"/>
      <c r="G423" s="559"/>
      <c r="H423" s="559"/>
      <c r="I423" s="559"/>
      <c r="J423" s="558"/>
      <c r="K423" s="558"/>
      <c r="L423" s="558"/>
      <c r="M423" s="558"/>
    </row>
    <row r="424" spans="2:13" x14ac:dyDescent="0.2">
      <c r="B424" s="290"/>
      <c r="C424" s="289"/>
      <c r="F424" s="395"/>
      <c r="G424" s="559"/>
      <c r="H424" s="559"/>
      <c r="I424" s="559"/>
      <c r="J424" s="558"/>
      <c r="K424" s="558"/>
      <c r="L424" s="558"/>
      <c r="M424" s="558"/>
    </row>
    <row r="425" spans="2:13" x14ac:dyDescent="0.2">
      <c r="B425" s="290"/>
      <c r="C425" s="289"/>
      <c r="F425" s="395"/>
      <c r="G425" s="559"/>
      <c r="H425" s="559"/>
      <c r="I425" s="559"/>
      <c r="J425" s="558"/>
      <c r="K425" s="558"/>
      <c r="L425" s="558"/>
      <c r="M425" s="558"/>
    </row>
    <row r="426" spans="2:13" x14ac:dyDescent="0.2">
      <c r="B426" s="290"/>
      <c r="C426" s="289"/>
      <c r="F426" s="395"/>
      <c r="G426" s="559"/>
      <c r="H426" s="559"/>
      <c r="I426" s="559"/>
      <c r="J426" s="558"/>
      <c r="K426" s="558"/>
      <c r="L426" s="558"/>
      <c r="M426" s="558"/>
    </row>
    <row r="427" spans="2:13" x14ac:dyDescent="0.2">
      <c r="B427" s="290"/>
      <c r="C427" s="289"/>
      <c r="F427" s="395"/>
      <c r="G427" s="559"/>
      <c r="H427" s="559"/>
      <c r="I427" s="559"/>
      <c r="J427" s="558"/>
      <c r="K427" s="558"/>
      <c r="L427" s="558"/>
      <c r="M427" s="558"/>
    </row>
    <row r="428" spans="2:13" x14ac:dyDescent="0.2">
      <c r="B428" s="290"/>
      <c r="C428" s="289"/>
      <c r="F428" s="395"/>
      <c r="G428" s="559"/>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x14ac:dyDescent="0.2">
      <c r="B438" s="290"/>
      <c r="C438" s="289"/>
      <c r="F438" s="395"/>
      <c r="G438" s="559"/>
      <c r="H438" s="559"/>
      <c r="I438" s="559"/>
      <c r="J438" s="558"/>
      <c r="K438" s="558"/>
      <c r="L438" s="558"/>
      <c r="M438" s="558"/>
    </row>
    <row r="439" spans="2:13" x14ac:dyDescent="0.2">
      <c r="B439" s="290"/>
      <c r="C439" s="289"/>
      <c r="F439" s="395"/>
      <c r="G439" s="559"/>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G451" s="285"/>
      <c r="H451" s="285"/>
      <c r="I451" s="285"/>
    </row>
    <row r="452" spans="2:13" x14ac:dyDescent="0.2">
      <c r="B452" s="290"/>
      <c r="C452" s="289"/>
      <c r="G452" s="285"/>
      <c r="H452" s="285"/>
      <c r="I452" s="285"/>
    </row>
    <row r="453" spans="2:13" x14ac:dyDescent="0.2">
      <c r="B453" s="290"/>
      <c r="C453" s="289"/>
      <c r="G453" s="285"/>
      <c r="H453" s="285"/>
      <c r="I453" s="285"/>
    </row>
    <row r="454" spans="2:13" x14ac:dyDescent="0.2">
      <c r="B454" s="290"/>
      <c r="C454" s="289"/>
      <c r="G454" s="285"/>
      <c r="H454" s="285"/>
      <c r="I454" s="285"/>
    </row>
    <row r="455" spans="2:13" x14ac:dyDescent="0.2">
      <c r="B455" s="290"/>
      <c r="C455" s="289"/>
      <c r="G455" s="285"/>
      <c r="H455" s="285"/>
      <c r="I455" s="285"/>
    </row>
    <row r="456" spans="2:13" x14ac:dyDescent="0.2">
      <c r="B456" s="290"/>
      <c r="C456" s="289"/>
      <c r="G456" s="285"/>
      <c r="H456" s="285"/>
      <c r="I456" s="285"/>
    </row>
    <row r="457" spans="2:13" x14ac:dyDescent="0.2">
      <c r="B457" s="290"/>
      <c r="C457" s="289"/>
      <c r="G457" s="285"/>
      <c r="H457" s="285"/>
      <c r="I457" s="285"/>
    </row>
    <row r="458" spans="2:13" x14ac:dyDescent="0.2">
      <c r="B458" s="290"/>
      <c r="C458" s="289"/>
      <c r="G458" s="285"/>
      <c r="H458" s="285"/>
      <c r="I458" s="285"/>
    </row>
    <row r="459" spans="2:13" x14ac:dyDescent="0.2">
      <c r="B459" s="290"/>
      <c r="C459" s="289"/>
      <c r="G459" s="285"/>
      <c r="H459" s="285"/>
      <c r="I459" s="285"/>
    </row>
    <row r="460" spans="2:13" x14ac:dyDescent="0.2">
      <c r="B460" s="290"/>
      <c r="C460" s="289"/>
      <c r="G460" s="285"/>
      <c r="H460" s="285"/>
      <c r="I460" s="285"/>
    </row>
    <row r="461" spans="2:13" x14ac:dyDescent="0.2">
      <c r="B461" s="290"/>
      <c r="C461" s="289"/>
      <c r="G461" s="285"/>
      <c r="H461" s="285"/>
      <c r="I461" s="285"/>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ht="15.75" customHeight="1" thickBot="1" x14ac:dyDescent="0.25">
      <c r="B553" s="290"/>
      <c r="C553" s="289"/>
      <c r="E553" s="292">
        <f>SUM(E9:E205)</f>
        <v>10291545.039999999</v>
      </c>
      <c r="F553" s="291">
        <f>SUM(F8:F552)</f>
        <v>1225908.7599999998</v>
      </c>
      <c r="G553" s="286"/>
      <c r="H553" s="285"/>
      <c r="I553" s="285"/>
    </row>
    <row r="554" spans="2:9" ht="15.75" customHeight="1" thickTop="1" x14ac:dyDescent="0.25">
      <c r="B554" s="290"/>
      <c r="C554" s="289"/>
      <c r="E554" s="280">
        <f>F553-E553</f>
        <v>-9065636.2799999993</v>
      </c>
      <c r="F554" s="287"/>
      <c r="G554" s="286"/>
      <c r="H554" s="285"/>
      <c r="I554" s="285"/>
    </row>
    <row r="555" spans="2:9" ht="15.75" customHeight="1" x14ac:dyDescent="0.25">
      <c r="B555" s="290"/>
      <c r="C555" s="289"/>
      <c r="F555" s="287"/>
      <c r="G555" s="286"/>
      <c r="H555" s="280"/>
      <c r="I555" s="285"/>
    </row>
    <row r="556" spans="2:9" ht="15.75" customHeight="1" x14ac:dyDescent="0.25">
      <c r="B556" s="290"/>
      <c r="C556" s="289"/>
      <c r="F556" s="287"/>
      <c r="G556" s="286"/>
      <c r="H556" s="285"/>
      <c r="I556" s="285"/>
    </row>
    <row r="557" spans="2:9" ht="15.75" customHeight="1" x14ac:dyDescent="0.25">
      <c r="B557" s="278"/>
      <c r="C557" s="278"/>
      <c r="D557" s="283"/>
      <c r="F557" s="287"/>
      <c r="G557" s="286"/>
      <c r="H557" s="285"/>
      <c r="I557" s="285"/>
    </row>
    <row r="558" spans="2:9" ht="15.75" customHeight="1" x14ac:dyDescent="0.25">
      <c r="B558" s="278"/>
      <c r="C558" s="278"/>
      <c r="D558" s="283"/>
      <c r="F558" s="287"/>
      <c r="G558" s="286"/>
      <c r="H558" s="285"/>
      <c r="I558" s="285"/>
    </row>
    <row r="559" spans="2:9" ht="15.75" customHeight="1" x14ac:dyDescent="0.25">
      <c r="B559" s="278"/>
      <c r="C559" s="278"/>
      <c r="D559" s="288"/>
      <c r="F559" s="287"/>
      <c r="G559" s="286"/>
      <c r="H559" s="285"/>
      <c r="I559" s="285"/>
    </row>
    <row r="560" spans="2:9" ht="15.75" customHeight="1" x14ac:dyDescent="0.25">
      <c r="B560" s="278"/>
      <c r="C560" s="278"/>
      <c r="D560" s="283"/>
      <c r="F560" s="287"/>
      <c r="G560" s="286"/>
      <c r="H560" s="285"/>
      <c r="I560" s="285"/>
    </row>
    <row r="561" spans="2:9" ht="15.75" customHeight="1" x14ac:dyDescent="0.2">
      <c r="B561" s="278"/>
      <c r="C561" s="278"/>
      <c r="D561" s="283"/>
      <c r="G561" s="285"/>
      <c r="H561" s="285"/>
      <c r="I561" s="285"/>
    </row>
    <row r="562" spans="2:9" ht="15.75" customHeight="1" x14ac:dyDescent="0.2">
      <c r="B562" s="278"/>
      <c r="C562" s="278"/>
      <c r="D562" s="283"/>
      <c r="G562" s="285"/>
    </row>
    <row r="563" spans="2:9" ht="15.75" customHeight="1" x14ac:dyDescent="0.2">
      <c r="B563" s="278"/>
      <c r="C563" s="278"/>
      <c r="D563" s="283"/>
      <c r="G563" s="285"/>
    </row>
    <row r="564" spans="2:9" ht="15.75" customHeight="1" x14ac:dyDescent="0.2">
      <c r="B564" s="278"/>
      <c r="C564" s="278"/>
    </row>
    <row r="565" spans="2:9" ht="15.75" customHeight="1" x14ac:dyDescent="0.2">
      <c r="B565" s="278"/>
      <c r="C565" s="278"/>
      <c r="D565" s="283"/>
      <c r="G565" s="284"/>
    </row>
    <row r="566" spans="2:9" ht="15.75" customHeight="1" x14ac:dyDescent="0.2">
      <c r="B566" s="278"/>
      <c r="C566" s="278"/>
      <c r="D566" s="283"/>
    </row>
    <row r="567" spans="2:9" ht="15.75" customHeight="1" x14ac:dyDescent="0.2">
      <c r="B567" s="278"/>
      <c r="C567" s="278"/>
      <c r="D567" s="283"/>
    </row>
    <row r="568" spans="2:9" ht="15.75" customHeight="1" x14ac:dyDescent="0.2">
      <c r="B568" s="278"/>
      <c r="C568" s="278"/>
      <c r="D568" s="283"/>
    </row>
    <row r="569" spans="2:9" ht="15.75" customHeight="1" x14ac:dyDescent="0.2">
      <c r="B569" s="278"/>
      <c r="C569" s="278"/>
      <c r="D569" s="283"/>
    </row>
    <row r="570" spans="2:9" ht="15.75" customHeight="1" x14ac:dyDescent="0.2">
      <c r="B570" s="278"/>
      <c r="C570" s="278"/>
    </row>
    <row r="571" spans="2:9" ht="15.75" customHeight="1" x14ac:dyDescent="0.2">
      <c r="D571" s="283"/>
    </row>
    <row r="572" spans="2:9" ht="15.75" customHeight="1" x14ac:dyDescent="0.2">
      <c r="B572" s="278"/>
      <c r="C572" s="278"/>
      <c r="D572" s="283"/>
    </row>
    <row r="573" spans="2:9" ht="15.75" customHeight="1" x14ac:dyDescent="0.2">
      <c r="B573" s="278"/>
      <c r="C573" s="278"/>
      <c r="F573" s="282"/>
      <c r="G573" s="278"/>
    </row>
    <row r="574" spans="2:9" ht="15.75" customHeight="1" x14ac:dyDescent="0.2">
      <c r="F574" s="282"/>
      <c r="G574" s="278"/>
    </row>
    <row r="575" spans="2:9" ht="15.75" customHeight="1" x14ac:dyDescent="0.2"/>
    <row r="576" spans="2:9"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54" ht="15.75" customHeight="1" x14ac:dyDescent="0.2"/>
    <row r="664" spans="1:208" s="279" customFormat="1" x14ac:dyDescent="0.2">
      <c r="A664" s="278"/>
      <c r="D664" s="281"/>
      <c r="E664" s="280"/>
      <c r="F664" s="280"/>
      <c r="H664" s="278"/>
      <c r="I664" s="278"/>
      <c r="J664" s="278"/>
      <c r="K664" s="278"/>
      <c r="L664" s="278"/>
      <c r="M664" s="278"/>
      <c r="N664" s="278"/>
      <c r="O664" s="278"/>
      <c r="P664" s="278"/>
      <c r="Q664" s="278"/>
      <c r="R664" s="278"/>
      <c r="S664" s="278"/>
      <c r="T664" s="278"/>
      <c r="U664" s="278"/>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8"/>
      <c r="AR664" s="278"/>
      <c r="AS664" s="278"/>
      <c r="AT664" s="278"/>
      <c r="AU664" s="278"/>
      <c r="AV664" s="278"/>
      <c r="AW664" s="278"/>
      <c r="AX664" s="278"/>
      <c r="AY664" s="278"/>
      <c r="AZ664" s="278"/>
      <c r="BA664" s="278"/>
      <c r="BB664" s="278"/>
      <c r="BC664" s="278"/>
      <c r="BD664" s="278"/>
      <c r="BE664" s="278"/>
      <c r="BF664" s="278"/>
      <c r="BG664" s="278"/>
      <c r="BH664" s="278"/>
      <c r="BI664" s="278"/>
      <c r="BJ664" s="278"/>
      <c r="BK664" s="278"/>
      <c r="BL664" s="278"/>
      <c r="BM664" s="278"/>
      <c r="BN664" s="278"/>
      <c r="BO664" s="278"/>
      <c r="BP664" s="278"/>
      <c r="BQ664" s="278"/>
      <c r="BR664" s="278"/>
      <c r="BS664" s="278"/>
      <c r="BT664" s="278"/>
      <c r="BU664" s="278"/>
      <c r="BV664" s="278"/>
      <c r="BW664" s="278"/>
      <c r="BX664" s="278"/>
      <c r="BY664" s="278"/>
      <c r="BZ664" s="278"/>
      <c r="CA664" s="278"/>
      <c r="CB664" s="278"/>
      <c r="CC664" s="278"/>
      <c r="CD664" s="278"/>
      <c r="CE664" s="278"/>
      <c r="CF664" s="278"/>
      <c r="CG664" s="278"/>
      <c r="CH664" s="278"/>
      <c r="CI664" s="278"/>
      <c r="CJ664" s="278"/>
      <c r="CK664" s="278"/>
      <c r="CL664" s="278"/>
      <c r="CM664" s="278"/>
      <c r="CN664" s="278"/>
      <c r="CO664" s="278"/>
      <c r="CP664" s="278"/>
      <c r="CQ664" s="278"/>
      <c r="CR664" s="278"/>
      <c r="CS664" s="278"/>
      <c r="CT664" s="278"/>
      <c r="CU664" s="278"/>
      <c r="CV664" s="278"/>
      <c r="CW664" s="278"/>
      <c r="CX664" s="278"/>
      <c r="CY664" s="278"/>
      <c r="CZ664" s="278"/>
      <c r="DA664" s="278"/>
      <c r="DB664" s="278"/>
      <c r="DC664" s="278"/>
      <c r="DD664" s="278"/>
      <c r="DE664" s="278"/>
      <c r="DF664" s="278"/>
      <c r="DG664" s="278"/>
      <c r="DH664" s="278"/>
      <c r="DI664" s="278"/>
      <c r="DJ664" s="278"/>
      <c r="DK664" s="278"/>
      <c r="DL664" s="278"/>
      <c r="DM664" s="278"/>
      <c r="DN664" s="278"/>
      <c r="DO664" s="278"/>
      <c r="DP664" s="278"/>
      <c r="DQ664" s="278"/>
      <c r="DR664" s="278"/>
      <c r="DS664" s="278"/>
      <c r="DT664" s="278"/>
      <c r="DU664" s="278"/>
      <c r="DV664" s="278"/>
      <c r="DW664" s="278"/>
      <c r="DX664" s="278"/>
      <c r="DY664" s="278"/>
      <c r="DZ664" s="278"/>
      <c r="EA664" s="278"/>
      <c r="EB664" s="278"/>
      <c r="EC664" s="278"/>
      <c r="ED664" s="278"/>
      <c r="EE664" s="278"/>
      <c r="EF664" s="278"/>
      <c r="EG664" s="278"/>
      <c r="EH664" s="278"/>
      <c r="EI664" s="278"/>
      <c r="EJ664" s="278"/>
      <c r="EK664" s="278"/>
      <c r="EL664" s="278"/>
      <c r="EM664" s="278"/>
      <c r="EN664" s="278"/>
      <c r="EO664" s="278"/>
      <c r="EP664" s="278"/>
      <c r="EQ664" s="278"/>
      <c r="ER664" s="278"/>
      <c r="ES664" s="278"/>
      <c r="ET664" s="278"/>
      <c r="EU664" s="278"/>
      <c r="EV664" s="278"/>
      <c r="EW664" s="278"/>
      <c r="EX664" s="278"/>
      <c r="EY664" s="278"/>
      <c r="EZ664" s="278"/>
      <c r="FA664" s="278"/>
      <c r="FB664" s="278"/>
      <c r="FC664" s="278"/>
      <c r="FD664" s="278"/>
      <c r="FE664" s="278"/>
      <c r="FF664" s="278"/>
      <c r="FG664" s="278"/>
      <c r="FH664" s="278"/>
      <c r="FI664" s="278"/>
      <c r="FJ664" s="278"/>
      <c r="FK664" s="278"/>
      <c r="FL664" s="278"/>
      <c r="FM664" s="278"/>
      <c r="FN664" s="278"/>
      <c r="FO664" s="278"/>
      <c r="FP664" s="278"/>
      <c r="FQ664" s="278"/>
      <c r="FR664" s="278"/>
      <c r="FS664" s="278"/>
      <c r="FT664" s="278"/>
      <c r="FU664" s="278"/>
      <c r="FV664" s="278"/>
      <c r="FW664" s="278"/>
      <c r="FX664" s="278"/>
      <c r="FY664" s="278"/>
      <c r="FZ664" s="278"/>
      <c r="GA664" s="278"/>
      <c r="GB664" s="278"/>
      <c r="GC664" s="278"/>
      <c r="GD664" s="278"/>
      <c r="GE664" s="278"/>
      <c r="GF664" s="278"/>
      <c r="GG664" s="278"/>
      <c r="GH664" s="278"/>
      <c r="GI664" s="278"/>
      <c r="GJ664" s="278"/>
      <c r="GK664" s="278"/>
      <c r="GL664" s="278"/>
      <c r="GM664" s="278"/>
      <c r="GN664" s="278"/>
      <c r="GO664" s="278"/>
      <c r="GP664" s="278"/>
      <c r="GQ664" s="278"/>
      <c r="GR664" s="278"/>
      <c r="GS664" s="278"/>
      <c r="GT664" s="278"/>
      <c r="GU664" s="278"/>
      <c r="GV664" s="278"/>
      <c r="GW664" s="278"/>
      <c r="GX664" s="278"/>
      <c r="GY664" s="278"/>
      <c r="GZ664" s="278"/>
    </row>
    <row r="665" spans="1:208" s="280" customFormat="1" x14ac:dyDescent="0.2">
      <c r="A665" s="278"/>
      <c r="B665" s="279"/>
      <c r="C665" s="279"/>
      <c r="D665" s="281"/>
      <c r="G665" s="279"/>
      <c r="H665" s="278"/>
      <c r="I665" s="278"/>
      <c r="J665" s="278"/>
      <c r="K665" s="278"/>
      <c r="L665" s="278"/>
      <c r="M665" s="278"/>
      <c r="N665" s="278"/>
      <c r="O665" s="278"/>
      <c r="P665" s="278"/>
      <c r="Q665" s="278"/>
      <c r="R665" s="278"/>
      <c r="S665" s="278"/>
      <c r="T665" s="278"/>
      <c r="U665" s="278"/>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8"/>
      <c r="AR665" s="278"/>
      <c r="AS665" s="278"/>
      <c r="AT665" s="278"/>
      <c r="AU665" s="278"/>
      <c r="AV665" s="278"/>
      <c r="AW665" s="278"/>
      <c r="AX665" s="278"/>
      <c r="AY665" s="278"/>
      <c r="AZ665" s="278"/>
      <c r="BA665" s="278"/>
      <c r="BB665" s="278"/>
      <c r="BC665" s="278"/>
      <c r="BD665" s="278"/>
      <c r="BE665" s="278"/>
      <c r="BF665" s="278"/>
      <c r="BG665" s="278"/>
      <c r="BH665" s="278"/>
      <c r="BI665" s="278"/>
      <c r="BJ665" s="278"/>
      <c r="BK665" s="278"/>
      <c r="BL665" s="278"/>
      <c r="BM665" s="278"/>
      <c r="BN665" s="278"/>
      <c r="BO665" s="278"/>
      <c r="BP665" s="278"/>
      <c r="BQ665" s="278"/>
      <c r="BR665" s="278"/>
      <c r="BS665" s="278"/>
      <c r="BT665" s="278"/>
      <c r="BU665" s="278"/>
      <c r="BV665" s="278"/>
      <c r="BW665" s="278"/>
      <c r="BX665" s="278"/>
      <c r="BY665" s="278"/>
      <c r="BZ665" s="278"/>
      <c r="CA665" s="278"/>
      <c r="CB665" s="278"/>
      <c r="CC665" s="278"/>
      <c r="CD665" s="278"/>
      <c r="CE665" s="278"/>
      <c r="CF665" s="278"/>
      <c r="CG665" s="278"/>
      <c r="CH665" s="278"/>
      <c r="CI665" s="278"/>
      <c r="CJ665" s="278"/>
      <c r="CK665" s="278"/>
      <c r="CL665" s="278"/>
      <c r="CM665" s="278"/>
      <c r="CN665" s="278"/>
      <c r="CO665" s="278"/>
      <c r="CP665" s="278"/>
      <c r="CQ665" s="278"/>
      <c r="CR665" s="278"/>
      <c r="CS665" s="278"/>
      <c r="CT665" s="278"/>
      <c r="CU665" s="278"/>
      <c r="CV665" s="278"/>
      <c r="CW665" s="278"/>
      <c r="CX665" s="278"/>
      <c r="CY665" s="278"/>
      <c r="CZ665" s="278"/>
      <c r="DA665" s="278"/>
      <c r="DB665" s="278"/>
      <c r="DC665" s="278"/>
      <c r="DD665" s="278"/>
      <c r="DE665" s="278"/>
      <c r="DF665" s="278"/>
      <c r="DG665" s="278"/>
      <c r="DH665" s="278"/>
      <c r="DI665" s="278"/>
      <c r="DJ665" s="278"/>
      <c r="DK665" s="278"/>
      <c r="DL665" s="278"/>
      <c r="DM665" s="278"/>
      <c r="DN665" s="278"/>
      <c r="DO665" s="278"/>
      <c r="DP665" s="278"/>
      <c r="DQ665" s="278"/>
      <c r="DR665" s="278"/>
      <c r="DS665" s="278"/>
      <c r="DT665" s="278"/>
      <c r="DU665" s="278"/>
      <c r="DV665" s="278"/>
      <c r="DW665" s="278"/>
      <c r="DX665" s="278"/>
      <c r="DY665" s="278"/>
      <c r="DZ665" s="278"/>
      <c r="EA665" s="278"/>
      <c r="EB665" s="278"/>
      <c r="EC665" s="278"/>
      <c r="ED665" s="278"/>
      <c r="EE665" s="278"/>
      <c r="EF665" s="278"/>
      <c r="EG665" s="278"/>
      <c r="EH665" s="278"/>
      <c r="EI665" s="278"/>
      <c r="EJ665" s="278"/>
      <c r="EK665" s="278"/>
      <c r="EL665" s="278"/>
      <c r="EM665" s="278"/>
      <c r="EN665" s="278"/>
      <c r="EO665" s="278"/>
      <c r="EP665" s="278"/>
      <c r="EQ665" s="278"/>
      <c r="ER665" s="278"/>
      <c r="ES665" s="278"/>
      <c r="ET665" s="278"/>
      <c r="EU665" s="278"/>
      <c r="EV665" s="278"/>
      <c r="EW665" s="278"/>
      <c r="EX665" s="278"/>
      <c r="EY665" s="278"/>
      <c r="EZ665" s="278"/>
      <c r="FA665" s="278"/>
      <c r="FB665" s="278"/>
      <c r="FC665" s="278"/>
      <c r="FD665" s="278"/>
      <c r="FE665" s="278"/>
      <c r="FF665" s="278"/>
      <c r="FG665" s="278"/>
      <c r="FH665" s="278"/>
      <c r="FI665" s="278"/>
      <c r="FJ665" s="278"/>
      <c r="FK665" s="278"/>
      <c r="FL665" s="278"/>
      <c r="FM665" s="278"/>
      <c r="FN665" s="278"/>
      <c r="FO665" s="278"/>
      <c r="FP665" s="278"/>
      <c r="FQ665" s="278"/>
      <c r="FR665" s="278"/>
      <c r="FS665" s="278"/>
      <c r="FT665" s="278"/>
      <c r="FU665" s="278"/>
      <c r="FV665" s="278"/>
      <c r="FW665" s="278"/>
      <c r="FX665" s="278"/>
      <c r="FY665" s="278"/>
      <c r="FZ665" s="278"/>
      <c r="GA665" s="278"/>
      <c r="GB665" s="278"/>
      <c r="GC665" s="278"/>
      <c r="GD665" s="278"/>
      <c r="GE665" s="278"/>
      <c r="GF665" s="278"/>
      <c r="GG665" s="278"/>
      <c r="GH665" s="278"/>
      <c r="GI665" s="278"/>
      <c r="GJ665" s="278"/>
      <c r="GK665" s="278"/>
      <c r="GL665" s="278"/>
      <c r="GM665" s="278"/>
      <c r="GN665" s="278"/>
      <c r="GO665" s="278"/>
      <c r="GP665" s="278"/>
      <c r="GQ665" s="278"/>
      <c r="GR665" s="278"/>
      <c r="GS665" s="278"/>
      <c r="GT665" s="278"/>
      <c r="GU665" s="278"/>
      <c r="GV665" s="278"/>
      <c r="GW665" s="278"/>
      <c r="GX665" s="278"/>
      <c r="GY665" s="278"/>
      <c r="GZ665" s="278"/>
    </row>
    <row r="666" spans="1:208" s="280" customFormat="1" x14ac:dyDescent="0.2">
      <c r="A666" s="278"/>
      <c r="B666" s="279"/>
      <c r="C666" s="279"/>
      <c r="D666" s="281"/>
      <c r="G666" s="279"/>
      <c r="H666" s="278"/>
      <c r="I666" s="278"/>
      <c r="J666" s="278"/>
      <c r="K666" s="278"/>
      <c r="L666" s="278"/>
      <c r="M666" s="278"/>
      <c r="N666" s="278"/>
      <c r="O666" s="278"/>
      <c r="P666" s="278"/>
      <c r="Q666" s="278"/>
      <c r="R666" s="278"/>
      <c r="S666" s="278"/>
      <c r="T666" s="278"/>
      <c r="U666" s="278"/>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8"/>
      <c r="AR666" s="278"/>
      <c r="AS666" s="278"/>
      <c r="AT666" s="278"/>
      <c r="AU666" s="278"/>
      <c r="AV666" s="278"/>
      <c r="AW666" s="278"/>
      <c r="AX666" s="278"/>
      <c r="AY666" s="278"/>
      <c r="AZ666" s="278"/>
      <c r="BA666" s="278"/>
      <c r="BB666" s="278"/>
      <c r="BC666" s="278"/>
      <c r="BD666" s="278"/>
      <c r="BE666" s="278"/>
      <c r="BF666" s="278"/>
      <c r="BG666" s="278"/>
      <c r="BH666" s="278"/>
      <c r="BI666" s="278"/>
      <c r="BJ666" s="278"/>
      <c r="BK666" s="278"/>
      <c r="BL666" s="278"/>
      <c r="BM666" s="278"/>
      <c r="BN666" s="278"/>
      <c r="BO666" s="278"/>
      <c r="BP666" s="278"/>
      <c r="BQ666" s="278"/>
      <c r="BR666" s="278"/>
      <c r="BS666" s="278"/>
      <c r="BT666" s="278"/>
      <c r="BU666" s="278"/>
      <c r="BV666" s="278"/>
      <c r="BW666" s="278"/>
      <c r="BX666" s="278"/>
      <c r="BY666" s="278"/>
      <c r="BZ666" s="278"/>
      <c r="CA666" s="278"/>
      <c r="CB666" s="278"/>
      <c r="CC666" s="278"/>
      <c r="CD666" s="278"/>
      <c r="CE666" s="278"/>
      <c r="CF666" s="278"/>
      <c r="CG666" s="278"/>
      <c r="CH666" s="278"/>
      <c r="CI666" s="278"/>
      <c r="CJ666" s="278"/>
      <c r="CK666" s="278"/>
      <c r="CL666" s="278"/>
      <c r="CM666" s="278"/>
      <c r="CN666" s="278"/>
      <c r="CO666" s="278"/>
      <c r="CP666" s="278"/>
      <c r="CQ666" s="278"/>
      <c r="CR666" s="278"/>
      <c r="CS666" s="278"/>
      <c r="CT666" s="278"/>
      <c r="CU666" s="278"/>
      <c r="CV666" s="278"/>
      <c r="CW666" s="278"/>
      <c r="CX666" s="278"/>
      <c r="CY666" s="278"/>
      <c r="CZ666" s="278"/>
      <c r="DA666" s="278"/>
      <c r="DB666" s="278"/>
      <c r="DC666" s="278"/>
      <c r="DD666" s="278"/>
      <c r="DE666" s="278"/>
      <c r="DF666" s="278"/>
      <c r="DG666" s="278"/>
      <c r="DH666" s="278"/>
      <c r="DI666" s="278"/>
      <c r="DJ666" s="278"/>
      <c r="DK666" s="278"/>
      <c r="DL666" s="278"/>
      <c r="DM666" s="278"/>
      <c r="DN666" s="278"/>
      <c r="DO666" s="278"/>
      <c r="DP666" s="278"/>
      <c r="DQ666" s="278"/>
      <c r="DR666" s="278"/>
      <c r="DS666" s="278"/>
      <c r="DT666" s="278"/>
      <c r="DU666" s="278"/>
      <c r="DV666" s="278"/>
      <c r="DW666" s="278"/>
      <c r="DX666" s="278"/>
      <c r="DY666" s="278"/>
      <c r="DZ666" s="278"/>
      <c r="EA666" s="278"/>
      <c r="EB666" s="278"/>
      <c r="EC666" s="278"/>
      <c r="ED666" s="278"/>
      <c r="EE666" s="278"/>
      <c r="EF666" s="278"/>
      <c r="EG666" s="278"/>
      <c r="EH666" s="278"/>
      <c r="EI666" s="278"/>
      <c r="EJ666" s="278"/>
      <c r="EK666" s="278"/>
      <c r="EL666" s="278"/>
      <c r="EM666" s="278"/>
      <c r="EN666" s="278"/>
      <c r="EO666" s="278"/>
      <c r="EP666" s="278"/>
      <c r="EQ666" s="278"/>
      <c r="ER666" s="278"/>
      <c r="ES666" s="278"/>
      <c r="ET666" s="278"/>
      <c r="EU666" s="278"/>
      <c r="EV666" s="278"/>
      <c r="EW666" s="278"/>
      <c r="EX666" s="278"/>
      <c r="EY666" s="278"/>
      <c r="EZ666" s="278"/>
      <c r="FA666" s="278"/>
      <c r="FB666" s="278"/>
      <c r="FC666" s="278"/>
      <c r="FD666" s="278"/>
      <c r="FE666" s="278"/>
      <c r="FF666" s="278"/>
      <c r="FG666" s="278"/>
      <c r="FH666" s="278"/>
      <c r="FI666" s="278"/>
      <c r="FJ666" s="278"/>
      <c r="FK666" s="278"/>
      <c r="FL666" s="278"/>
      <c r="FM666" s="278"/>
      <c r="FN666" s="278"/>
      <c r="FO666" s="278"/>
      <c r="FP666" s="278"/>
      <c r="FQ666" s="278"/>
      <c r="FR666" s="278"/>
      <c r="FS666" s="278"/>
      <c r="FT666" s="278"/>
      <c r="FU666" s="278"/>
      <c r="FV666" s="278"/>
      <c r="FW666" s="278"/>
      <c r="FX666" s="278"/>
      <c r="FY666" s="278"/>
      <c r="FZ666" s="278"/>
      <c r="GA666" s="278"/>
      <c r="GB666" s="278"/>
      <c r="GC666" s="278"/>
      <c r="GD666" s="278"/>
      <c r="GE666" s="278"/>
      <c r="GF666" s="278"/>
      <c r="GG666" s="278"/>
      <c r="GH666" s="278"/>
      <c r="GI666" s="278"/>
      <c r="GJ666" s="278"/>
      <c r="GK666" s="278"/>
      <c r="GL666" s="278"/>
      <c r="GM666" s="278"/>
      <c r="GN666" s="278"/>
      <c r="GO666" s="278"/>
      <c r="GP666" s="278"/>
      <c r="GQ666" s="278"/>
      <c r="GR666" s="278"/>
      <c r="GS666" s="278"/>
      <c r="GT666" s="278"/>
      <c r="GU666" s="278"/>
      <c r="GV666" s="278"/>
      <c r="GW666" s="278"/>
      <c r="GX666" s="278"/>
      <c r="GY666" s="278"/>
      <c r="GZ666" s="278"/>
    </row>
    <row r="667" spans="1:208" s="280" customFormat="1" x14ac:dyDescent="0.2">
      <c r="A667" s="278"/>
      <c r="B667" s="279"/>
      <c r="C667" s="279"/>
      <c r="D667" s="281"/>
      <c r="G667" s="279"/>
      <c r="H667" s="278"/>
      <c r="I667" s="278"/>
      <c r="J667" s="278"/>
      <c r="K667" s="278"/>
      <c r="L667" s="278"/>
      <c r="M667" s="278"/>
      <c r="N667" s="278"/>
      <c r="O667" s="278"/>
      <c r="P667" s="278"/>
      <c r="Q667" s="278"/>
      <c r="R667" s="278"/>
      <c r="S667" s="278"/>
      <c r="T667" s="278"/>
      <c r="U667" s="278"/>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8"/>
      <c r="AR667" s="278"/>
      <c r="AS667" s="278"/>
      <c r="AT667" s="278"/>
      <c r="AU667" s="278"/>
      <c r="AV667" s="278"/>
      <c r="AW667" s="278"/>
      <c r="AX667" s="278"/>
      <c r="AY667" s="278"/>
      <c r="AZ667" s="278"/>
      <c r="BA667" s="278"/>
      <c r="BB667" s="278"/>
      <c r="BC667" s="278"/>
      <c r="BD667" s="278"/>
      <c r="BE667" s="278"/>
      <c r="BF667" s="278"/>
      <c r="BG667" s="278"/>
      <c r="BH667" s="278"/>
      <c r="BI667" s="278"/>
      <c r="BJ667" s="278"/>
      <c r="BK667" s="278"/>
      <c r="BL667" s="278"/>
      <c r="BM667" s="278"/>
      <c r="BN667" s="278"/>
      <c r="BO667" s="278"/>
      <c r="BP667" s="278"/>
      <c r="BQ667" s="278"/>
      <c r="BR667" s="278"/>
      <c r="BS667" s="278"/>
      <c r="BT667" s="278"/>
      <c r="BU667" s="278"/>
      <c r="BV667" s="278"/>
      <c r="BW667" s="278"/>
      <c r="BX667" s="278"/>
      <c r="BY667" s="278"/>
      <c r="BZ667" s="278"/>
      <c r="CA667" s="278"/>
      <c r="CB667" s="278"/>
      <c r="CC667" s="278"/>
      <c r="CD667" s="278"/>
      <c r="CE667" s="278"/>
      <c r="CF667" s="278"/>
      <c r="CG667" s="278"/>
      <c r="CH667" s="278"/>
      <c r="CI667" s="278"/>
      <c r="CJ667" s="278"/>
      <c r="CK667" s="278"/>
      <c r="CL667" s="278"/>
      <c r="CM667" s="278"/>
      <c r="CN667" s="278"/>
      <c r="CO667" s="278"/>
      <c r="CP667" s="278"/>
      <c r="CQ667" s="278"/>
      <c r="CR667" s="278"/>
      <c r="CS667" s="278"/>
      <c r="CT667" s="278"/>
      <c r="CU667" s="278"/>
      <c r="CV667" s="278"/>
      <c r="CW667" s="278"/>
      <c r="CX667" s="278"/>
      <c r="CY667" s="278"/>
      <c r="CZ667" s="278"/>
      <c r="DA667" s="278"/>
      <c r="DB667" s="278"/>
      <c r="DC667" s="278"/>
      <c r="DD667" s="278"/>
      <c r="DE667" s="278"/>
      <c r="DF667" s="278"/>
      <c r="DG667" s="278"/>
      <c r="DH667" s="278"/>
      <c r="DI667" s="278"/>
      <c r="DJ667" s="278"/>
      <c r="DK667" s="278"/>
      <c r="DL667" s="278"/>
      <c r="DM667" s="278"/>
      <c r="DN667" s="278"/>
      <c r="DO667" s="278"/>
      <c r="DP667" s="278"/>
      <c r="DQ667" s="278"/>
      <c r="DR667" s="278"/>
      <c r="DS667" s="278"/>
      <c r="DT667" s="278"/>
      <c r="DU667" s="278"/>
      <c r="DV667" s="278"/>
      <c r="DW667" s="278"/>
      <c r="DX667" s="278"/>
      <c r="DY667" s="278"/>
      <c r="DZ667" s="278"/>
      <c r="EA667" s="278"/>
      <c r="EB667" s="278"/>
      <c r="EC667" s="278"/>
      <c r="ED667" s="278"/>
      <c r="EE667" s="278"/>
      <c r="EF667" s="278"/>
      <c r="EG667" s="278"/>
      <c r="EH667" s="278"/>
      <c r="EI667" s="278"/>
      <c r="EJ667" s="278"/>
      <c r="EK667" s="278"/>
      <c r="EL667" s="278"/>
      <c r="EM667" s="278"/>
      <c r="EN667" s="278"/>
      <c r="EO667" s="278"/>
      <c r="EP667" s="278"/>
      <c r="EQ667" s="278"/>
      <c r="ER667" s="278"/>
      <c r="ES667" s="278"/>
      <c r="ET667" s="278"/>
      <c r="EU667" s="278"/>
      <c r="EV667" s="278"/>
      <c r="EW667" s="278"/>
      <c r="EX667" s="278"/>
      <c r="EY667" s="278"/>
      <c r="EZ667" s="278"/>
      <c r="FA667" s="278"/>
      <c r="FB667" s="278"/>
      <c r="FC667" s="278"/>
      <c r="FD667" s="278"/>
      <c r="FE667" s="278"/>
      <c r="FF667" s="278"/>
      <c r="FG667" s="278"/>
      <c r="FH667" s="278"/>
      <c r="FI667" s="278"/>
      <c r="FJ667" s="278"/>
      <c r="FK667" s="278"/>
      <c r="FL667" s="278"/>
      <c r="FM667" s="278"/>
      <c r="FN667" s="278"/>
      <c r="FO667" s="278"/>
      <c r="FP667" s="278"/>
      <c r="FQ667" s="278"/>
      <c r="FR667" s="278"/>
      <c r="FS667" s="278"/>
      <c r="FT667" s="278"/>
      <c r="FU667" s="278"/>
      <c r="FV667" s="278"/>
      <c r="FW667" s="278"/>
      <c r="FX667" s="278"/>
      <c r="FY667" s="278"/>
      <c r="FZ667" s="278"/>
      <c r="GA667" s="278"/>
      <c r="GB667" s="278"/>
      <c r="GC667" s="278"/>
      <c r="GD667" s="278"/>
      <c r="GE667" s="278"/>
      <c r="GF667" s="278"/>
      <c r="GG667" s="278"/>
      <c r="GH667" s="278"/>
      <c r="GI667" s="278"/>
      <c r="GJ667" s="278"/>
      <c r="GK667" s="278"/>
      <c r="GL667" s="278"/>
      <c r="GM667" s="278"/>
      <c r="GN667" s="278"/>
      <c r="GO667" s="278"/>
      <c r="GP667" s="278"/>
      <c r="GQ667" s="278"/>
      <c r="GR667" s="278"/>
      <c r="GS667" s="278"/>
      <c r="GT667" s="278"/>
      <c r="GU667" s="278"/>
      <c r="GV667" s="278"/>
      <c r="GW667" s="278"/>
      <c r="GX667" s="278"/>
      <c r="GY667" s="278"/>
      <c r="GZ667" s="278"/>
    </row>
  </sheetData>
  <pageMargins left="0.70866141732283472" right="0.55118110236220474" top="0.31496062992125984" bottom="0.39370078740157483" header="0.31496062992125984" footer="0.31496062992125984"/>
  <pageSetup paperSize="9" scale="65" orientation="landscape"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CA349-BF15-43C6-9924-FCDA5120597C}">
  <sheetPr codeName="Hoja47"/>
  <dimension ref="A1:GZ674"/>
  <sheetViews>
    <sheetView topLeftCell="A9" zoomScaleNormal="100" workbookViewId="0">
      <selection activeCell="A29" sqref="A29:XFD29"/>
    </sheetView>
  </sheetViews>
  <sheetFormatPr baseColWidth="10" defaultColWidth="10.85546875" defaultRowHeight="12.75" x14ac:dyDescent="0.2"/>
  <cols>
    <col min="1" max="1" width="2.85546875" style="278" customWidth="1"/>
    <col min="2" max="2" width="10.85546875" style="279"/>
    <col min="3" max="3" width="69.28515625" style="279" customWidth="1"/>
    <col min="4" max="4" width="8.140625" style="281" customWidth="1"/>
    <col min="5" max="5" width="14.140625" style="280" customWidth="1"/>
    <col min="6" max="6" width="14.140625" style="280" hidden="1" customWidth="1"/>
    <col min="7" max="7" width="26.42578125" style="279" hidden="1" customWidth="1"/>
    <col min="8" max="8" width="12" style="278" hidden="1" customWidth="1"/>
    <col min="9" max="9" width="2" style="278" hidden="1" customWidth="1"/>
    <col min="10" max="12" width="0" style="278" hidden="1" customWidth="1"/>
    <col min="13" max="13" width="44.7109375" style="278" hidden="1" customWidth="1"/>
    <col min="14" max="23" width="0" style="278" hidden="1" customWidth="1"/>
    <col min="24" max="25" width="10.85546875" style="315"/>
    <col min="26" max="16384" width="10.85546875" style="278"/>
  </cols>
  <sheetData>
    <row r="1" spans="2:19" ht="18.75" x14ac:dyDescent="0.3">
      <c r="B1" s="308"/>
      <c r="C1" s="310" t="s">
        <v>872</v>
      </c>
    </row>
    <row r="2" spans="2:19" ht="18.75" x14ac:dyDescent="0.3">
      <c r="B2" s="308"/>
      <c r="C2" s="310" t="s">
        <v>871</v>
      </c>
    </row>
    <row r="3" spans="2:19" ht="18.75" x14ac:dyDescent="0.3">
      <c r="B3" s="308"/>
      <c r="C3" s="309" t="s">
        <v>5163</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t="s">
        <v>862</v>
      </c>
      <c r="F8" s="280">
        <v>86893.46</v>
      </c>
      <c r="G8" s="285"/>
      <c r="H8" s="285"/>
      <c r="I8" s="285"/>
    </row>
    <row r="9" spans="2:19" x14ac:dyDescent="0.2">
      <c r="B9" s="290">
        <v>45078</v>
      </c>
      <c r="C9" s="289" t="s">
        <v>4329</v>
      </c>
      <c r="D9" s="281" t="s">
        <v>785</v>
      </c>
      <c r="E9" s="448">
        <v>299</v>
      </c>
      <c r="F9" s="280">
        <v>7462.39</v>
      </c>
      <c r="G9" s="285" t="s">
        <v>5162</v>
      </c>
      <c r="H9" s="285"/>
      <c r="I9" s="285"/>
      <c r="J9" s="279"/>
      <c r="K9" s="279"/>
      <c r="L9" s="279"/>
    </row>
    <row r="10" spans="2:19" x14ac:dyDescent="0.2">
      <c r="B10" s="290">
        <v>45078</v>
      </c>
      <c r="C10" s="289" t="s">
        <v>4019</v>
      </c>
      <c r="D10" s="281" t="s">
        <v>785</v>
      </c>
      <c r="E10" s="280">
        <v>47.84</v>
      </c>
      <c r="F10" s="280">
        <v>21973.71</v>
      </c>
      <c r="G10" s="285" t="s">
        <v>5161</v>
      </c>
      <c r="H10" s="285"/>
      <c r="I10" s="285"/>
      <c r="J10" s="279"/>
      <c r="K10" s="279"/>
      <c r="L10" s="279"/>
    </row>
    <row r="11" spans="2:19" x14ac:dyDescent="0.2">
      <c r="B11" s="290">
        <v>45078</v>
      </c>
      <c r="C11" s="289" t="s">
        <v>4329</v>
      </c>
      <c r="D11" s="281" t="s">
        <v>785</v>
      </c>
      <c r="E11" s="448">
        <v>217.54</v>
      </c>
      <c r="F11" s="280">
        <v>12338.68</v>
      </c>
      <c r="G11" s="285" t="s">
        <v>5160</v>
      </c>
      <c r="H11" s="285"/>
      <c r="I11" s="285"/>
      <c r="J11" s="279"/>
      <c r="K11" s="279"/>
      <c r="L11" s="279"/>
    </row>
    <row r="12" spans="2:19" x14ac:dyDescent="0.2">
      <c r="B12" s="290">
        <v>45078</v>
      </c>
      <c r="C12" s="289" t="s">
        <v>4019</v>
      </c>
      <c r="D12" s="281" t="s">
        <v>785</v>
      </c>
      <c r="E12" s="280">
        <v>34.81</v>
      </c>
      <c r="F12" s="280">
        <v>1370.59</v>
      </c>
      <c r="G12" s="285" t="s">
        <v>5159</v>
      </c>
      <c r="H12" s="285"/>
      <c r="I12" s="285"/>
      <c r="J12" s="279"/>
      <c r="K12" s="279"/>
      <c r="L12" s="279"/>
    </row>
    <row r="13" spans="2:19" x14ac:dyDescent="0.2">
      <c r="B13" s="290">
        <v>45078</v>
      </c>
      <c r="C13" s="289" t="s">
        <v>4329</v>
      </c>
      <c r="D13" s="281" t="s">
        <v>785</v>
      </c>
      <c r="E13" s="448">
        <v>299</v>
      </c>
      <c r="F13" s="280">
        <v>18798.259999999998</v>
      </c>
      <c r="G13" s="485" t="s">
        <v>5158</v>
      </c>
      <c r="H13" s="285"/>
      <c r="I13" s="285"/>
      <c r="J13" s="279"/>
      <c r="K13" s="279"/>
      <c r="L13" s="279"/>
    </row>
    <row r="14" spans="2:19" x14ac:dyDescent="0.2">
      <c r="B14" s="290">
        <v>45078</v>
      </c>
      <c r="C14" s="289" t="s">
        <v>4019</v>
      </c>
      <c r="D14" s="281" t="s">
        <v>785</v>
      </c>
      <c r="E14" s="280">
        <v>47.84</v>
      </c>
      <c r="F14" s="280">
        <v>2689.02</v>
      </c>
      <c r="G14" s="285" t="s">
        <v>5157</v>
      </c>
      <c r="H14" s="285"/>
      <c r="I14" s="285"/>
      <c r="J14" s="279"/>
      <c r="K14" s="279"/>
      <c r="L14" s="279"/>
    </row>
    <row r="15" spans="2:19" x14ac:dyDescent="0.2">
      <c r="B15" s="290">
        <v>45078</v>
      </c>
      <c r="C15" s="289" t="s">
        <v>3482</v>
      </c>
      <c r="D15" s="281" t="s">
        <v>785</v>
      </c>
      <c r="E15" s="448">
        <v>1.4</v>
      </c>
      <c r="F15" s="280">
        <v>11464.81</v>
      </c>
      <c r="G15" s="486" t="s">
        <v>5156</v>
      </c>
      <c r="H15" s="280"/>
      <c r="I15" s="280"/>
      <c r="J15" s="280"/>
      <c r="K15" s="280"/>
      <c r="L15" s="280"/>
      <c r="M15" s="280"/>
      <c r="N15" s="487"/>
      <c r="O15" s="285"/>
      <c r="P15" s="285"/>
      <c r="Q15" s="279"/>
      <c r="R15" s="279"/>
      <c r="S15" s="279"/>
    </row>
    <row r="16" spans="2:19" x14ac:dyDescent="0.2">
      <c r="B16" s="290">
        <v>45078</v>
      </c>
      <c r="C16" s="289" t="s">
        <v>4019</v>
      </c>
      <c r="D16" s="281" t="s">
        <v>785</v>
      </c>
      <c r="E16" s="280">
        <v>0.22</v>
      </c>
      <c r="F16" s="280">
        <v>2518.37</v>
      </c>
      <c r="G16" s="285" t="s">
        <v>5155</v>
      </c>
      <c r="H16" s="285"/>
      <c r="I16" s="285"/>
      <c r="J16" s="279"/>
      <c r="K16" s="279"/>
      <c r="L16" s="279"/>
    </row>
    <row r="17" spans="2:15" x14ac:dyDescent="0.2">
      <c r="B17" s="290">
        <v>45078</v>
      </c>
      <c r="C17" s="289" t="s">
        <v>5154</v>
      </c>
      <c r="D17" s="281" t="s">
        <v>785</v>
      </c>
      <c r="E17" s="280">
        <v>36304.339999999997</v>
      </c>
      <c r="F17" s="280">
        <v>3168.48</v>
      </c>
      <c r="G17" s="285" t="s">
        <v>5153</v>
      </c>
      <c r="H17" s="285"/>
      <c r="I17" s="285"/>
      <c r="J17" s="279"/>
      <c r="K17" s="279"/>
      <c r="L17" s="279"/>
    </row>
    <row r="18" spans="2:15" x14ac:dyDescent="0.2">
      <c r="B18" s="290">
        <v>45079</v>
      </c>
      <c r="C18" s="289" t="s">
        <v>4329</v>
      </c>
      <c r="D18" s="281" t="s">
        <v>785</v>
      </c>
      <c r="E18" s="448">
        <v>34.130000000000003</v>
      </c>
      <c r="F18" s="280">
        <v>31504.5</v>
      </c>
      <c r="G18" s="279" t="s">
        <v>5152</v>
      </c>
      <c r="H18" s="285"/>
      <c r="I18" s="285"/>
      <c r="J18" s="279"/>
      <c r="K18" s="279"/>
      <c r="L18" s="279"/>
    </row>
    <row r="19" spans="2:15" x14ac:dyDescent="0.2">
      <c r="B19" s="290">
        <v>45079</v>
      </c>
      <c r="C19" s="289" t="s">
        <v>4019</v>
      </c>
      <c r="D19" s="281" t="s">
        <v>785</v>
      </c>
      <c r="E19" s="488">
        <v>5.46</v>
      </c>
      <c r="F19" s="280">
        <v>1763.35</v>
      </c>
      <c r="G19" s="285" t="s">
        <v>5151</v>
      </c>
      <c r="H19" s="285"/>
      <c r="I19" s="285"/>
      <c r="J19" s="279"/>
      <c r="K19" s="279"/>
      <c r="L19" s="279"/>
    </row>
    <row r="20" spans="2:15" x14ac:dyDescent="0.2">
      <c r="B20" s="290">
        <v>45079</v>
      </c>
      <c r="C20" s="289" t="s">
        <v>5150</v>
      </c>
      <c r="D20" s="281" t="s">
        <v>724</v>
      </c>
      <c r="E20" s="392">
        <v>4900</v>
      </c>
      <c r="F20" s="280">
        <v>13821.27</v>
      </c>
      <c r="G20" s="285" t="s">
        <v>5149</v>
      </c>
      <c r="H20" s="285"/>
      <c r="I20" s="285"/>
      <c r="J20" s="279"/>
      <c r="K20" s="279"/>
      <c r="L20" s="279"/>
    </row>
    <row r="21" spans="2:15" x14ac:dyDescent="0.2">
      <c r="B21" s="290">
        <v>45082</v>
      </c>
      <c r="C21" s="289" t="s">
        <v>4394</v>
      </c>
      <c r="D21" s="281" t="s">
        <v>724</v>
      </c>
      <c r="E21" s="392">
        <v>2985</v>
      </c>
      <c r="F21" s="280">
        <v>5000</v>
      </c>
      <c r="G21" s="285" t="s">
        <v>5148</v>
      </c>
      <c r="H21" s="285"/>
      <c r="I21" s="285"/>
      <c r="J21" s="279"/>
      <c r="K21" s="279"/>
      <c r="L21" s="279"/>
    </row>
    <row r="22" spans="2:15" x14ac:dyDescent="0.2">
      <c r="B22" s="290">
        <v>45082</v>
      </c>
      <c r="C22" s="289" t="s">
        <v>4329</v>
      </c>
      <c r="D22" s="281" t="s">
        <v>724</v>
      </c>
      <c r="E22" s="448">
        <v>100.69</v>
      </c>
      <c r="F22" s="280">
        <v>681</v>
      </c>
      <c r="G22" s="285" t="s">
        <v>5148</v>
      </c>
      <c r="H22" s="285"/>
      <c r="I22" s="285"/>
      <c r="J22" s="279"/>
      <c r="K22" s="279"/>
      <c r="L22" s="279"/>
    </row>
    <row r="23" spans="2:15" x14ac:dyDescent="0.2">
      <c r="B23" s="290">
        <v>45082</v>
      </c>
      <c r="C23" s="289" t="s">
        <v>4019</v>
      </c>
      <c r="D23" s="281" t="s">
        <v>724</v>
      </c>
      <c r="E23" s="280">
        <v>16.11</v>
      </c>
      <c r="F23" s="280">
        <v>3447.71</v>
      </c>
      <c r="G23" s="285" t="s">
        <v>5147</v>
      </c>
      <c r="H23" s="285"/>
      <c r="I23" s="285"/>
      <c r="J23" s="279"/>
      <c r="K23" s="279"/>
      <c r="L23" s="279"/>
    </row>
    <row r="24" spans="2:15" x14ac:dyDescent="0.2">
      <c r="B24" s="290">
        <v>45082</v>
      </c>
      <c r="C24" s="289" t="s">
        <v>4329</v>
      </c>
      <c r="D24" s="281" t="s">
        <v>724</v>
      </c>
      <c r="E24" s="448">
        <v>136.84</v>
      </c>
      <c r="F24" s="280">
        <v>2204.2199999999998</v>
      </c>
      <c r="G24" s="285" t="s">
        <v>5146</v>
      </c>
      <c r="H24" s="285"/>
      <c r="I24" s="285"/>
      <c r="J24" s="279"/>
      <c r="K24" s="279"/>
      <c r="L24" s="279"/>
    </row>
    <row r="25" spans="2:15" x14ac:dyDescent="0.2">
      <c r="B25" s="290">
        <v>45082</v>
      </c>
      <c r="C25" s="289" t="s">
        <v>4019</v>
      </c>
      <c r="D25" s="281" t="s">
        <v>724</v>
      </c>
      <c r="E25" s="280">
        <v>21.89</v>
      </c>
      <c r="F25" s="280">
        <v>19800</v>
      </c>
      <c r="G25" s="285" t="s">
        <v>5146</v>
      </c>
      <c r="H25" s="285"/>
      <c r="I25" s="285"/>
      <c r="J25" s="279"/>
      <c r="K25" s="279"/>
      <c r="L25" s="279"/>
    </row>
    <row r="26" spans="2:15" x14ac:dyDescent="0.2">
      <c r="B26" s="290">
        <v>45083</v>
      </c>
      <c r="C26" s="289" t="s">
        <v>725</v>
      </c>
      <c r="D26" s="281" t="s">
        <v>724</v>
      </c>
      <c r="E26" s="280">
        <v>152770.04</v>
      </c>
      <c r="F26" s="280">
        <v>22499.14</v>
      </c>
      <c r="G26" s="285" t="s">
        <v>5145</v>
      </c>
      <c r="H26" s="285"/>
      <c r="I26" s="285"/>
      <c r="J26" s="279"/>
      <c r="K26" s="279"/>
      <c r="L26" s="358"/>
    </row>
    <row r="27" spans="2:15" x14ac:dyDescent="0.2">
      <c r="B27" s="290">
        <v>45084</v>
      </c>
      <c r="C27" s="289" t="s">
        <v>3993</v>
      </c>
      <c r="D27" s="281" t="s">
        <v>785</v>
      </c>
      <c r="E27" s="280">
        <v>28007.38</v>
      </c>
      <c r="F27" s="280">
        <v>13553.41</v>
      </c>
      <c r="G27" s="285" t="s">
        <v>5144</v>
      </c>
      <c r="H27" s="285"/>
      <c r="I27" s="285"/>
      <c r="J27" s="279"/>
      <c r="K27" s="279"/>
      <c r="L27" s="290"/>
      <c r="M27" s="289"/>
      <c r="N27" s="281"/>
      <c r="O27" s="280"/>
    </row>
    <row r="28" spans="2:15" x14ac:dyDescent="0.2">
      <c r="B28" s="290">
        <v>45084</v>
      </c>
      <c r="C28" s="289" t="s">
        <v>5143</v>
      </c>
      <c r="D28" s="281" t="s">
        <v>785</v>
      </c>
      <c r="E28" s="404">
        <v>8547.59</v>
      </c>
      <c r="F28" s="280">
        <v>5496.81</v>
      </c>
      <c r="G28" s="285" t="s">
        <v>5142</v>
      </c>
      <c r="H28" s="285"/>
      <c r="I28" s="285"/>
      <c r="J28" s="279"/>
      <c r="K28" s="279"/>
      <c r="L28" s="279"/>
    </row>
    <row r="29" spans="2:15" x14ac:dyDescent="0.2">
      <c r="B29" s="290">
        <v>45084</v>
      </c>
      <c r="C29" s="289" t="s">
        <v>3456</v>
      </c>
      <c r="D29" s="281" t="s">
        <v>785</v>
      </c>
      <c r="E29" s="448">
        <v>1115.81</v>
      </c>
      <c r="F29" s="280">
        <v>1497.01</v>
      </c>
      <c r="G29" s="285" t="s">
        <v>5141</v>
      </c>
      <c r="H29" s="285"/>
      <c r="I29" s="285"/>
      <c r="J29" s="279"/>
      <c r="K29" s="279"/>
      <c r="L29" s="279"/>
    </row>
    <row r="30" spans="2:15" x14ac:dyDescent="0.2">
      <c r="B30" s="290">
        <v>45085</v>
      </c>
      <c r="C30" s="289" t="s">
        <v>4329</v>
      </c>
      <c r="D30" s="281" t="s">
        <v>785</v>
      </c>
      <c r="E30" s="448">
        <v>140.33000000000001</v>
      </c>
      <c r="F30" s="280">
        <v>56574.87</v>
      </c>
      <c r="G30" s="285" t="s">
        <v>5140</v>
      </c>
      <c r="H30" s="285"/>
      <c r="I30" s="285"/>
      <c r="J30" s="279"/>
      <c r="K30" s="279"/>
      <c r="L30" s="279"/>
    </row>
    <row r="31" spans="2:15" x14ac:dyDescent="0.2">
      <c r="B31" s="290">
        <v>45085</v>
      </c>
      <c r="C31" s="279" t="s">
        <v>4019</v>
      </c>
      <c r="D31" s="281" t="s">
        <v>785</v>
      </c>
      <c r="E31" s="280">
        <v>22.45</v>
      </c>
      <c r="F31" s="280">
        <v>7424</v>
      </c>
      <c r="G31" s="285" t="s">
        <v>5139</v>
      </c>
      <c r="H31" s="285"/>
      <c r="I31" s="285"/>
      <c r="J31" s="279"/>
      <c r="K31" s="279"/>
      <c r="L31" s="279"/>
    </row>
    <row r="32" spans="2:15" x14ac:dyDescent="0.2">
      <c r="B32" s="290">
        <v>45085</v>
      </c>
      <c r="C32" s="279" t="s">
        <v>2901</v>
      </c>
      <c r="D32" s="281" t="s">
        <v>724</v>
      </c>
      <c r="E32" s="280">
        <v>63753.91</v>
      </c>
      <c r="F32" s="280">
        <v>10000</v>
      </c>
      <c r="G32" s="285" t="s">
        <v>5138</v>
      </c>
      <c r="H32" s="285"/>
      <c r="I32" s="285"/>
      <c r="J32" s="279"/>
      <c r="K32" s="279"/>
      <c r="L32" s="279"/>
    </row>
    <row r="33" spans="2:25" x14ac:dyDescent="0.2">
      <c r="B33" s="290">
        <v>45086</v>
      </c>
      <c r="C33" s="279" t="s">
        <v>4329</v>
      </c>
      <c r="D33" s="281" t="s">
        <v>785</v>
      </c>
      <c r="E33" s="448">
        <v>8.89</v>
      </c>
      <c r="F33" s="280">
        <v>778.7</v>
      </c>
      <c r="G33" s="285" t="s">
        <v>5137</v>
      </c>
      <c r="H33" s="285"/>
      <c r="I33" s="285"/>
      <c r="J33" s="279"/>
      <c r="K33" s="279"/>
      <c r="L33" s="279"/>
    </row>
    <row r="34" spans="2:25" x14ac:dyDescent="0.2">
      <c r="B34" s="290">
        <v>45086</v>
      </c>
      <c r="C34" s="279" t="s">
        <v>4019</v>
      </c>
      <c r="D34" s="281" t="s">
        <v>785</v>
      </c>
      <c r="E34" s="280">
        <v>1.42</v>
      </c>
      <c r="F34" s="280">
        <v>1085.75</v>
      </c>
      <c r="G34" s="285" t="s">
        <v>5136</v>
      </c>
      <c r="H34" s="285"/>
      <c r="I34" s="285"/>
      <c r="J34" s="279"/>
      <c r="K34" s="279"/>
      <c r="L34" s="279"/>
    </row>
    <row r="35" spans="2:25" x14ac:dyDescent="0.2">
      <c r="B35" s="290">
        <v>45086</v>
      </c>
      <c r="C35" s="279" t="s">
        <v>5135</v>
      </c>
      <c r="D35" s="281" t="s">
        <v>724</v>
      </c>
      <c r="E35" s="393">
        <v>2000</v>
      </c>
      <c r="F35" s="280">
        <v>18126.080000000002</v>
      </c>
      <c r="G35" s="285" t="s">
        <v>5134</v>
      </c>
      <c r="H35" s="285"/>
      <c r="I35" s="285"/>
      <c r="J35" s="279"/>
      <c r="K35" s="279"/>
      <c r="L35" s="279"/>
    </row>
    <row r="36" spans="2:25" x14ac:dyDescent="0.2">
      <c r="B36" s="290">
        <v>45086</v>
      </c>
      <c r="C36" s="279" t="s">
        <v>5133</v>
      </c>
      <c r="D36" s="281" t="s">
        <v>724</v>
      </c>
      <c r="E36" s="400">
        <v>20050.98</v>
      </c>
      <c r="F36" s="280">
        <v>25432.14</v>
      </c>
      <c r="G36" s="285" t="s">
        <v>5132</v>
      </c>
      <c r="H36" s="285"/>
      <c r="I36" s="285"/>
      <c r="J36" s="279"/>
      <c r="K36" s="279"/>
      <c r="L36" s="279"/>
    </row>
    <row r="37" spans="2:25" x14ac:dyDescent="0.2">
      <c r="B37" s="290">
        <v>45089</v>
      </c>
      <c r="C37" s="279" t="s">
        <v>5131</v>
      </c>
      <c r="D37" s="281" t="s">
        <v>724</v>
      </c>
      <c r="E37" s="392">
        <v>3190</v>
      </c>
      <c r="F37" s="280">
        <v>53345</v>
      </c>
      <c r="G37" s="285" t="s">
        <v>5130</v>
      </c>
      <c r="H37" s="285"/>
      <c r="I37" s="285"/>
      <c r="J37" s="279"/>
      <c r="K37" s="279"/>
      <c r="L37" s="279"/>
    </row>
    <row r="38" spans="2:25" x14ac:dyDescent="0.2">
      <c r="B38" s="290">
        <v>45089</v>
      </c>
      <c r="C38" s="279" t="s">
        <v>4329</v>
      </c>
      <c r="D38" s="281" t="s">
        <v>785</v>
      </c>
      <c r="E38" s="448">
        <v>62.01</v>
      </c>
      <c r="F38" s="280">
        <v>10000</v>
      </c>
      <c r="G38" s="285" t="s">
        <v>5129</v>
      </c>
      <c r="H38" s="285"/>
      <c r="I38" s="285"/>
      <c r="J38" s="279"/>
      <c r="K38" s="279"/>
      <c r="L38" s="279"/>
    </row>
    <row r="39" spans="2:25" x14ac:dyDescent="0.2">
      <c r="B39" s="290">
        <v>45089</v>
      </c>
      <c r="C39" s="279" t="s">
        <v>4019</v>
      </c>
      <c r="D39" s="281" t="s">
        <v>785</v>
      </c>
      <c r="E39" s="280">
        <v>9.92</v>
      </c>
      <c r="F39" s="280">
        <v>5148.4399999999996</v>
      </c>
      <c r="G39" s="285" t="s">
        <v>5129</v>
      </c>
      <c r="H39" s="285"/>
      <c r="I39" s="285"/>
      <c r="J39" s="279"/>
      <c r="K39" s="279"/>
      <c r="L39" s="279"/>
    </row>
    <row r="40" spans="2:25" x14ac:dyDescent="0.2">
      <c r="B40" s="290">
        <v>45089</v>
      </c>
      <c r="C40" s="279" t="s">
        <v>5128</v>
      </c>
      <c r="D40" s="281" t="s">
        <v>724</v>
      </c>
      <c r="E40" s="280">
        <v>24824.26</v>
      </c>
      <c r="F40" s="280">
        <v>10170.91</v>
      </c>
      <c r="G40" s="285" t="s">
        <v>5127</v>
      </c>
      <c r="H40" s="285"/>
      <c r="I40" s="285"/>
      <c r="J40" s="279"/>
      <c r="K40" s="279"/>
      <c r="L40" s="279"/>
      <c r="X40" s="315">
        <f>+E40*0.55</f>
        <v>13653.343000000001</v>
      </c>
      <c r="Y40" s="315">
        <f>+E40*0.45</f>
        <v>11170.916999999999</v>
      </c>
    </row>
    <row r="41" spans="2:25" x14ac:dyDescent="0.2">
      <c r="B41" s="290">
        <v>45089</v>
      </c>
      <c r="C41" s="279" t="s">
        <v>335</v>
      </c>
      <c r="D41" s="281" t="s">
        <v>785</v>
      </c>
      <c r="E41" s="280">
        <v>1102988.0900000001</v>
      </c>
      <c r="F41" s="280">
        <v>2125.5</v>
      </c>
      <c r="G41" s="285" t="s">
        <v>5126</v>
      </c>
      <c r="H41" s="285"/>
      <c r="I41" s="285"/>
      <c r="J41" s="279"/>
      <c r="K41" s="279"/>
      <c r="L41" s="279"/>
    </row>
    <row r="42" spans="2:25" x14ac:dyDescent="0.2">
      <c r="B42" s="290">
        <v>45089</v>
      </c>
      <c r="C42" s="289" t="s">
        <v>5118</v>
      </c>
      <c r="D42" s="281" t="s">
        <v>724</v>
      </c>
      <c r="E42" s="393">
        <v>8960</v>
      </c>
      <c r="F42" s="280">
        <v>4570.5600000000004</v>
      </c>
      <c r="G42" s="285" t="s">
        <v>5125</v>
      </c>
      <c r="H42" s="285"/>
      <c r="I42" s="285"/>
      <c r="J42" s="279"/>
      <c r="K42" s="279"/>
      <c r="L42" s="279"/>
    </row>
    <row r="43" spans="2:25" x14ac:dyDescent="0.2">
      <c r="B43" s="290">
        <v>45090</v>
      </c>
      <c r="C43" s="289" t="s">
        <v>5124</v>
      </c>
      <c r="D43" s="281">
        <v>1244</v>
      </c>
      <c r="E43" s="280">
        <v>7980</v>
      </c>
      <c r="F43" s="280">
        <v>5135.97</v>
      </c>
      <c r="G43" s="285" t="s">
        <v>5123</v>
      </c>
      <c r="H43" s="285"/>
      <c r="I43" s="285"/>
      <c r="J43" s="279"/>
      <c r="K43" s="279"/>
      <c r="L43" s="279"/>
      <c r="X43" s="315">
        <f>+E43*0.6</f>
        <v>4788</v>
      </c>
      <c r="Y43" s="315">
        <f>+E43*0.4</f>
        <v>3192</v>
      </c>
    </row>
    <row r="44" spans="2:25" x14ac:dyDescent="0.2">
      <c r="B44" s="290">
        <v>45090</v>
      </c>
      <c r="C44" s="289" t="s">
        <v>5122</v>
      </c>
      <c r="D44" s="281">
        <v>1245</v>
      </c>
      <c r="E44" s="280">
        <v>4872</v>
      </c>
      <c r="F44" s="280">
        <v>1487.41</v>
      </c>
      <c r="G44" s="285" t="s">
        <v>5121</v>
      </c>
      <c r="H44" s="285"/>
      <c r="I44" s="285"/>
      <c r="J44" s="279"/>
      <c r="K44" s="279"/>
      <c r="L44" s="279"/>
    </row>
    <row r="45" spans="2:25" x14ac:dyDescent="0.2">
      <c r="B45" s="290">
        <v>45090</v>
      </c>
      <c r="C45" s="289" t="s">
        <v>4329</v>
      </c>
      <c r="D45" s="281" t="s">
        <v>785</v>
      </c>
      <c r="E45" s="448">
        <v>44.45</v>
      </c>
      <c r="F45" s="280">
        <v>14850.03</v>
      </c>
      <c r="G45" s="285" t="s">
        <v>5120</v>
      </c>
      <c r="H45" s="285"/>
      <c r="I45" s="285"/>
      <c r="J45" s="279"/>
      <c r="K45" s="279"/>
      <c r="L45" s="279"/>
    </row>
    <row r="46" spans="2:25" x14ac:dyDescent="0.2">
      <c r="B46" s="290">
        <v>45090</v>
      </c>
      <c r="C46" s="289" t="s">
        <v>4019</v>
      </c>
      <c r="D46" s="281" t="s">
        <v>785</v>
      </c>
      <c r="E46" s="280">
        <v>7.11</v>
      </c>
      <c r="F46" s="280">
        <v>930.32</v>
      </c>
      <c r="G46" s="285" t="s">
        <v>5119</v>
      </c>
      <c r="H46" s="285"/>
      <c r="I46" s="285"/>
      <c r="J46" s="279"/>
      <c r="K46" s="279"/>
      <c r="L46" s="279"/>
    </row>
    <row r="47" spans="2:25" x14ac:dyDescent="0.2">
      <c r="B47" s="290">
        <v>45090</v>
      </c>
      <c r="C47" s="289" t="s">
        <v>5060</v>
      </c>
      <c r="D47" s="281" t="s">
        <v>724</v>
      </c>
      <c r="E47" s="280">
        <v>20000</v>
      </c>
      <c r="F47" s="280">
        <v>6500</v>
      </c>
      <c r="G47" s="285" t="s">
        <v>5115</v>
      </c>
      <c r="H47" s="285"/>
      <c r="I47" s="285"/>
      <c r="J47" s="279"/>
      <c r="K47" s="279"/>
      <c r="L47" s="279"/>
    </row>
    <row r="48" spans="2:25" x14ac:dyDescent="0.2">
      <c r="B48" s="290">
        <v>45090</v>
      </c>
      <c r="C48" s="289" t="s">
        <v>5118</v>
      </c>
      <c r="D48" s="281" t="s">
        <v>724</v>
      </c>
      <c r="E48" s="393">
        <v>650</v>
      </c>
      <c r="F48" s="280">
        <v>9391.33</v>
      </c>
      <c r="G48" s="285" t="s">
        <v>5117</v>
      </c>
      <c r="H48" s="285"/>
      <c r="I48" s="285"/>
      <c r="J48" s="279"/>
      <c r="K48" s="279"/>
      <c r="L48" s="279"/>
    </row>
    <row r="49" spans="2:12" x14ac:dyDescent="0.2">
      <c r="B49" s="290">
        <v>45091</v>
      </c>
      <c r="C49" s="289" t="s">
        <v>5116</v>
      </c>
      <c r="D49" s="281" t="s">
        <v>724</v>
      </c>
      <c r="E49" s="393">
        <v>2700</v>
      </c>
      <c r="F49" s="280">
        <v>5576.45</v>
      </c>
      <c r="G49" s="285" t="s">
        <v>5115</v>
      </c>
      <c r="H49" s="285"/>
      <c r="I49" s="285"/>
      <c r="J49" s="279"/>
      <c r="K49" s="279"/>
      <c r="L49" s="279"/>
    </row>
    <row r="50" spans="2:12" x14ac:dyDescent="0.2">
      <c r="B50" s="290">
        <v>45091</v>
      </c>
      <c r="C50" s="289" t="s">
        <v>5114</v>
      </c>
      <c r="D50" s="281" t="s">
        <v>724</v>
      </c>
      <c r="E50" s="392">
        <v>550</v>
      </c>
      <c r="F50" s="359">
        <v>3188.91</v>
      </c>
      <c r="G50" s="285" t="s">
        <v>5113</v>
      </c>
      <c r="H50" s="285"/>
      <c r="I50" s="285"/>
      <c r="J50" s="279"/>
      <c r="K50" s="279"/>
      <c r="L50" s="279"/>
    </row>
    <row r="51" spans="2:12" x14ac:dyDescent="0.2">
      <c r="B51" s="290">
        <v>45091</v>
      </c>
      <c r="C51" s="289" t="s">
        <v>335</v>
      </c>
      <c r="D51" s="281" t="s">
        <v>724</v>
      </c>
      <c r="E51" s="293">
        <v>793112.18</v>
      </c>
      <c r="F51" s="280">
        <v>13822.58</v>
      </c>
      <c r="G51" s="285" t="s">
        <v>5112</v>
      </c>
      <c r="H51" s="285"/>
      <c r="I51" s="285"/>
      <c r="J51" s="279"/>
      <c r="K51" s="279"/>
      <c r="L51" s="279"/>
    </row>
    <row r="52" spans="2:12" x14ac:dyDescent="0.2">
      <c r="B52" s="290">
        <v>45092</v>
      </c>
      <c r="C52" s="289" t="s">
        <v>5111</v>
      </c>
      <c r="D52" s="281" t="s">
        <v>724</v>
      </c>
      <c r="E52" s="280">
        <v>65588.27</v>
      </c>
      <c r="F52" s="280">
        <v>10185.48</v>
      </c>
      <c r="G52" s="285" t="s">
        <v>5110</v>
      </c>
      <c r="H52" s="285"/>
      <c r="I52" s="285"/>
      <c r="J52" s="279"/>
      <c r="K52" s="279"/>
      <c r="L52" s="279"/>
    </row>
    <row r="53" spans="2:12" x14ac:dyDescent="0.2">
      <c r="B53" s="290">
        <v>45092</v>
      </c>
      <c r="C53" s="289" t="s">
        <v>5109</v>
      </c>
      <c r="D53" s="281" t="s">
        <v>724</v>
      </c>
      <c r="E53" s="280">
        <v>9320.2900000000009</v>
      </c>
      <c r="F53" s="280">
        <v>42938.37</v>
      </c>
      <c r="G53" s="285" t="s">
        <v>5108</v>
      </c>
      <c r="H53" s="285"/>
      <c r="I53" s="285"/>
      <c r="J53" s="279"/>
      <c r="K53" s="279"/>
      <c r="L53" s="279"/>
    </row>
    <row r="54" spans="2:12" x14ac:dyDescent="0.2">
      <c r="B54" s="290">
        <v>45092</v>
      </c>
      <c r="C54" s="279" t="s">
        <v>5107</v>
      </c>
      <c r="D54" s="281" t="s">
        <v>724</v>
      </c>
      <c r="E54" s="280">
        <v>100</v>
      </c>
      <c r="F54" s="280">
        <v>13004.98</v>
      </c>
      <c r="G54" s="285" t="s">
        <v>5106</v>
      </c>
      <c r="H54" s="285"/>
      <c r="I54" s="285"/>
      <c r="J54" s="279"/>
      <c r="K54" s="279"/>
      <c r="L54" s="279"/>
    </row>
    <row r="55" spans="2:12" x14ac:dyDescent="0.2">
      <c r="B55" s="290">
        <v>45092</v>
      </c>
      <c r="C55" s="289" t="s">
        <v>5105</v>
      </c>
      <c r="D55" s="281" t="s">
        <v>724</v>
      </c>
      <c r="E55" s="280">
        <v>2402</v>
      </c>
      <c r="F55" s="280">
        <v>3012.87</v>
      </c>
      <c r="G55" s="285" t="s">
        <v>5104</v>
      </c>
      <c r="H55" s="285"/>
      <c r="I55" s="285"/>
      <c r="J55" s="279"/>
      <c r="K55" s="279"/>
      <c r="L55" s="279"/>
    </row>
    <row r="56" spans="2:12" x14ac:dyDescent="0.2">
      <c r="B56" s="442">
        <v>45092</v>
      </c>
      <c r="C56" s="443" t="s">
        <v>5103</v>
      </c>
      <c r="D56" s="444" t="s">
        <v>785</v>
      </c>
      <c r="E56" s="445">
        <v>8671.48</v>
      </c>
      <c r="F56" s="280">
        <v>8834.17</v>
      </c>
      <c r="G56" s="285" t="s">
        <v>5102</v>
      </c>
      <c r="H56" s="285"/>
      <c r="I56" s="285"/>
      <c r="J56" s="279"/>
      <c r="K56" s="279"/>
      <c r="L56" s="279"/>
    </row>
    <row r="57" spans="2:12" x14ac:dyDescent="0.2">
      <c r="B57" s="442">
        <v>45092</v>
      </c>
      <c r="C57" s="443" t="s">
        <v>5101</v>
      </c>
      <c r="D57" s="444" t="s">
        <v>785</v>
      </c>
      <c r="E57" s="445">
        <v>8671.48</v>
      </c>
      <c r="F57" s="280">
        <v>9445.81</v>
      </c>
      <c r="G57" s="285" t="s">
        <v>5100</v>
      </c>
      <c r="H57" s="285"/>
      <c r="I57" s="285"/>
      <c r="J57" s="279"/>
      <c r="K57" s="279"/>
      <c r="L57" s="279"/>
    </row>
    <row r="58" spans="2:12" x14ac:dyDescent="0.2">
      <c r="B58" s="442">
        <v>45092</v>
      </c>
      <c r="C58" s="628" t="s">
        <v>5099</v>
      </c>
      <c r="D58" s="444" t="s">
        <v>785</v>
      </c>
      <c r="E58" s="445">
        <v>8671.48</v>
      </c>
      <c r="F58" s="280">
        <v>23195.279999999999</v>
      </c>
      <c r="G58" s="285" t="s">
        <v>5098</v>
      </c>
      <c r="H58" s="285"/>
      <c r="I58" s="285"/>
      <c r="J58" s="279"/>
      <c r="K58" s="279"/>
      <c r="L58" s="279"/>
    </row>
    <row r="59" spans="2:12" x14ac:dyDescent="0.2">
      <c r="B59" s="442">
        <v>45092</v>
      </c>
      <c r="C59" s="443" t="s">
        <v>5097</v>
      </c>
      <c r="D59" s="444" t="s">
        <v>785</v>
      </c>
      <c r="E59" s="445">
        <v>8671.48</v>
      </c>
      <c r="F59" s="280">
        <v>10405.459999999999</v>
      </c>
      <c r="G59" s="285" t="s">
        <v>5096</v>
      </c>
      <c r="H59" s="285"/>
      <c r="I59" s="285"/>
      <c r="J59" s="279"/>
      <c r="K59" s="279"/>
      <c r="L59" s="279"/>
    </row>
    <row r="60" spans="2:12" x14ac:dyDescent="0.2">
      <c r="B60" s="442">
        <v>45092</v>
      </c>
      <c r="C60" s="443" t="s">
        <v>5095</v>
      </c>
      <c r="D60" s="444" t="s">
        <v>785</v>
      </c>
      <c r="E60" s="445">
        <v>8671.48</v>
      </c>
      <c r="F60" s="280">
        <v>14337.62</v>
      </c>
      <c r="G60" s="285" t="s">
        <v>5094</v>
      </c>
      <c r="H60" s="285"/>
      <c r="I60" s="285"/>
      <c r="J60" s="279"/>
      <c r="K60" s="279"/>
      <c r="L60" s="279"/>
    </row>
    <row r="61" spans="2:12" x14ac:dyDescent="0.2">
      <c r="B61" s="290">
        <v>45062</v>
      </c>
      <c r="C61" s="289" t="s">
        <v>4329</v>
      </c>
      <c r="D61" s="281" t="s">
        <v>785</v>
      </c>
      <c r="E61" s="627">
        <v>42.75</v>
      </c>
      <c r="F61" s="280">
        <v>1501.24</v>
      </c>
      <c r="G61" s="285" t="s">
        <v>5093</v>
      </c>
      <c r="H61" s="285"/>
      <c r="I61" s="285"/>
      <c r="J61" s="279"/>
      <c r="K61" s="279"/>
      <c r="L61" s="279"/>
    </row>
    <row r="62" spans="2:12" x14ac:dyDescent="0.2">
      <c r="B62" s="290">
        <v>45093</v>
      </c>
      <c r="C62" s="289" t="s">
        <v>4019</v>
      </c>
      <c r="D62" s="281" t="s">
        <v>785</v>
      </c>
      <c r="E62" s="280">
        <v>6.84</v>
      </c>
      <c r="F62" s="280">
        <v>1233.27</v>
      </c>
      <c r="G62" s="285" t="s">
        <v>5092</v>
      </c>
      <c r="H62" s="285"/>
      <c r="I62" s="285"/>
      <c r="J62" s="279"/>
      <c r="K62" s="279"/>
      <c r="L62" s="279"/>
    </row>
    <row r="63" spans="2:12" x14ac:dyDescent="0.2">
      <c r="B63" s="290">
        <v>45093</v>
      </c>
      <c r="C63" s="289" t="s">
        <v>5193</v>
      </c>
      <c r="D63" s="281" t="s">
        <v>785</v>
      </c>
      <c r="E63" s="393">
        <v>6089.32</v>
      </c>
      <c r="F63" s="280">
        <v>8341.92</v>
      </c>
      <c r="G63" s="285" t="s">
        <v>5091</v>
      </c>
      <c r="H63" s="285"/>
      <c r="I63" s="285"/>
      <c r="J63" s="279"/>
      <c r="K63" s="279"/>
      <c r="L63" s="279"/>
    </row>
    <row r="64" spans="2:12" x14ac:dyDescent="0.2">
      <c r="B64" s="290">
        <v>45093</v>
      </c>
      <c r="C64" s="289" t="s">
        <v>725</v>
      </c>
      <c r="D64" s="281" t="s">
        <v>724</v>
      </c>
      <c r="E64" s="280">
        <v>664796.32999999996</v>
      </c>
      <c r="F64" s="359">
        <v>22281.53</v>
      </c>
      <c r="G64" s="285" t="s">
        <v>5090</v>
      </c>
      <c r="H64" s="285"/>
      <c r="I64" s="285"/>
      <c r="J64" s="279"/>
      <c r="K64" s="279"/>
      <c r="L64" s="279"/>
    </row>
    <row r="65" spans="1:12" x14ac:dyDescent="0.2">
      <c r="B65" s="290">
        <v>45093</v>
      </c>
      <c r="C65" s="289" t="s">
        <v>5089</v>
      </c>
      <c r="D65" s="281" t="s">
        <v>724</v>
      </c>
      <c r="E65" s="400">
        <v>25805.13</v>
      </c>
      <c r="F65" s="359">
        <v>8532.65</v>
      </c>
      <c r="G65" s="285" t="s">
        <v>5088</v>
      </c>
      <c r="H65" s="285"/>
      <c r="I65" s="285"/>
      <c r="J65" s="279"/>
      <c r="K65" s="279"/>
      <c r="L65" s="279"/>
    </row>
    <row r="66" spans="1:12" x14ac:dyDescent="0.2">
      <c r="B66" s="290">
        <v>45093</v>
      </c>
      <c r="C66" s="289" t="s">
        <v>5087</v>
      </c>
      <c r="D66" s="281" t="s">
        <v>724</v>
      </c>
      <c r="E66" s="280">
        <v>8949.69</v>
      </c>
      <c r="F66" s="280">
        <v>13430.76</v>
      </c>
      <c r="G66" s="285" t="s">
        <v>5086</v>
      </c>
      <c r="H66" s="285"/>
      <c r="I66" s="285"/>
      <c r="J66" s="279"/>
      <c r="K66" s="279"/>
      <c r="L66" s="279"/>
    </row>
    <row r="67" spans="1:12" x14ac:dyDescent="0.2">
      <c r="B67" s="401">
        <v>37791</v>
      </c>
      <c r="C67" s="629" t="s">
        <v>5085</v>
      </c>
      <c r="D67" s="403">
        <v>1246</v>
      </c>
      <c r="E67" s="404">
        <v>6414.8</v>
      </c>
      <c r="F67" s="280">
        <v>2242</v>
      </c>
      <c r="G67" s="285" t="s">
        <v>5084</v>
      </c>
      <c r="H67" s="285"/>
      <c r="I67" s="285"/>
      <c r="J67" s="279"/>
      <c r="K67" s="279"/>
      <c r="L67" s="279"/>
    </row>
    <row r="68" spans="1:12" x14ac:dyDescent="0.2">
      <c r="B68" s="290">
        <v>45096</v>
      </c>
      <c r="C68" s="289" t="s">
        <v>4329</v>
      </c>
      <c r="D68" s="281" t="s">
        <v>785</v>
      </c>
      <c r="E68" s="448">
        <v>37.15</v>
      </c>
      <c r="F68" s="280">
        <v>2153.0700000000002</v>
      </c>
      <c r="G68" s="285" t="s">
        <v>5083</v>
      </c>
      <c r="H68" s="285"/>
      <c r="I68" s="285"/>
      <c r="J68" s="279"/>
      <c r="K68" s="279"/>
      <c r="L68" s="279"/>
    </row>
    <row r="69" spans="1:12" x14ac:dyDescent="0.2">
      <c r="B69" s="290">
        <v>45096</v>
      </c>
      <c r="C69" s="289" t="s">
        <v>4019</v>
      </c>
      <c r="D69" s="281" t="s">
        <v>785</v>
      </c>
      <c r="E69" s="280">
        <v>5.94</v>
      </c>
      <c r="F69" s="280">
        <v>64321.2</v>
      </c>
      <c r="G69" s="285" t="s">
        <v>5082</v>
      </c>
      <c r="H69" s="285"/>
      <c r="I69" s="285"/>
      <c r="J69" s="279"/>
      <c r="K69" s="279"/>
      <c r="L69" s="279"/>
    </row>
    <row r="70" spans="1:12" x14ac:dyDescent="0.2">
      <c r="A70" s="294"/>
      <c r="B70" s="290">
        <v>45096</v>
      </c>
      <c r="C70" s="289" t="s">
        <v>5081</v>
      </c>
      <c r="E70" s="280">
        <v>55106</v>
      </c>
      <c r="F70" s="280">
        <v>2139.33</v>
      </c>
      <c r="G70" s="285" t="s">
        <v>5080</v>
      </c>
      <c r="H70" s="285"/>
      <c r="I70" s="285"/>
      <c r="J70" s="279"/>
      <c r="K70" s="279"/>
      <c r="L70" s="279"/>
    </row>
    <row r="71" spans="1:12" x14ac:dyDescent="0.2">
      <c r="B71" s="290">
        <v>45096</v>
      </c>
      <c r="C71" s="289" t="s">
        <v>5079</v>
      </c>
      <c r="D71" s="281" t="s">
        <v>724</v>
      </c>
      <c r="E71" s="392">
        <v>3929</v>
      </c>
      <c r="F71" s="280">
        <v>6471.55</v>
      </c>
      <c r="G71" s="285" t="s">
        <v>5078</v>
      </c>
      <c r="H71" s="285"/>
      <c r="I71" s="285"/>
      <c r="J71" s="279"/>
      <c r="K71" s="279"/>
      <c r="L71" s="279"/>
    </row>
    <row r="72" spans="1:12" x14ac:dyDescent="0.2">
      <c r="B72" s="290">
        <v>45097</v>
      </c>
      <c r="C72" s="289" t="s">
        <v>4329</v>
      </c>
      <c r="D72" s="281" t="s">
        <v>785</v>
      </c>
      <c r="E72" s="490">
        <v>59.37</v>
      </c>
      <c r="F72" s="280">
        <v>3079.89</v>
      </c>
      <c r="G72" s="285" t="s">
        <v>5077</v>
      </c>
      <c r="H72" s="285"/>
      <c r="I72" s="285"/>
      <c r="J72" s="279"/>
      <c r="K72" s="279"/>
      <c r="L72" s="279"/>
    </row>
    <row r="73" spans="1:12" x14ac:dyDescent="0.2">
      <c r="B73" s="290">
        <v>45097</v>
      </c>
      <c r="C73" s="289" t="s">
        <v>4019</v>
      </c>
      <c r="D73" s="281" t="s">
        <v>785</v>
      </c>
      <c r="E73" s="280">
        <v>9.5</v>
      </c>
      <c r="F73" s="280">
        <v>3285</v>
      </c>
      <c r="G73" s="285" t="s">
        <v>5076</v>
      </c>
      <c r="H73" s="285"/>
      <c r="I73" s="285"/>
      <c r="J73" s="279"/>
      <c r="K73" s="279"/>
      <c r="L73" s="279"/>
    </row>
    <row r="74" spans="1:12" x14ac:dyDescent="0.2">
      <c r="B74" s="290">
        <v>45097</v>
      </c>
      <c r="C74" s="289" t="s">
        <v>5075</v>
      </c>
      <c r="D74" s="281" t="s">
        <v>724</v>
      </c>
      <c r="E74" s="393">
        <v>3400</v>
      </c>
      <c r="F74" s="280">
        <v>19327.29</v>
      </c>
      <c r="G74" s="285" t="s">
        <v>5074</v>
      </c>
      <c r="H74" s="285"/>
      <c r="I74" s="285"/>
      <c r="J74" s="279"/>
      <c r="K74" s="279"/>
      <c r="L74" s="279"/>
    </row>
    <row r="75" spans="1:12" x14ac:dyDescent="0.2">
      <c r="B75" s="290">
        <v>45097</v>
      </c>
      <c r="C75" s="289" t="s">
        <v>335</v>
      </c>
      <c r="D75" s="281" t="s">
        <v>724</v>
      </c>
      <c r="E75" s="280">
        <v>464139.47</v>
      </c>
      <c r="F75" s="280">
        <v>5662.66</v>
      </c>
      <c r="G75" s="285" t="s">
        <v>5073</v>
      </c>
      <c r="H75" s="285"/>
      <c r="I75" s="285"/>
      <c r="J75" s="279"/>
      <c r="K75" s="279"/>
      <c r="L75" s="279"/>
    </row>
    <row r="76" spans="1:12" x14ac:dyDescent="0.2">
      <c r="B76" s="290">
        <v>45097</v>
      </c>
      <c r="C76" s="289" t="s">
        <v>335</v>
      </c>
      <c r="D76" s="281" t="s">
        <v>724</v>
      </c>
      <c r="E76" s="280">
        <v>311586.57</v>
      </c>
      <c r="F76" s="280">
        <v>2113</v>
      </c>
      <c r="G76" s="285" t="s">
        <v>5072</v>
      </c>
      <c r="H76" s="285"/>
      <c r="I76" s="285"/>
      <c r="J76" s="279"/>
      <c r="K76" s="279"/>
      <c r="L76" s="279"/>
    </row>
    <row r="77" spans="1:12" x14ac:dyDescent="0.2">
      <c r="B77" s="290">
        <v>45098</v>
      </c>
      <c r="C77" s="289" t="s">
        <v>4329</v>
      </c>
      <c r="D77" s="281" t="s">
        <v>724</v>
      </c>
      <c r="E77" s="448">
        <v>284.74</v>
      </c>
      <c r="F77" s="280">
        <v>875.6</v>
      </c>
      <c r="G77" s="285" t="s">
        <v>5071</v>
      </c>
      <c r="H77" s="285"/>
      <c r="I77" s="285"/>
      <c r="J77" s="279"/>
      <c r="K77" s="279"/>
      <c r="L77" s="279"/>
    </row>
    <row r="78" spans="1:12" x14ac:dyDescent="0.2">
      <c r="B78" s="290">
        <v>45098</v>
      </c>
      <c r="C78" s="289" t="s">
        <v>4019</v>
      </c>
      <c r="D78" s="281" t="s">
        <v>724</v>
      </c>
      <c r="E78" s="280">
        <v>45.56</v>
      </c>
      <c r="F78" s="280">
        <v>44915.37</v>
      </c>
      <c r="G78" s="285" t="s">
        <v>5070</v>
      </c>
      <c r="H78" s="285"/>
      <c r="I78" s="285"/>
      <c r="J78" s="279"/>
      <c r="K78" s="279"/>
      <c r="L78" s="279"/>
    </row>
    <row r="79" spans="1:12" x14ac:dyDescent="0.2">
      <c r="B79" s="630">
        <v>45098</v>
      </c>
      <c r="C79" s="631" t="s">
        <v>5068</v>
      </c>
      <c r="D79" s="632" t="s">
        <v>724</v>
      </c>
      <c r="E79" s="447">
        <v>1634</v>
      </c>
      <c r="F79" s="280">
        <v>14174.58</v>
      </c>
      <c r="G79" s="285" t="s">
        <v>5069</v>
      </c>
      <c r="H79" s="285"/>
      <c r="I79" s="285"/>
      <c r="J79" s="279"/>
      <c r="K79" s="279"/>
      <c r="L79" s="279"/>
    </row>
    <row r="80" spans="1:12" x14ac:dyDescent="0.2">
      <c r="B80" s="630">
        <v>45098</v>
      </c>
      <c r="C80" s="631" t="s">
        <v>5068</v>
      </c>
      <c r="D80" s="632" t="s">
        <v>724</v>
      </c>
      <c r="E80" s="447">
        <v>33649</v>
      </c>
      <c r="F80" s="280">
        <v>4570.5600000000004</v>
      </c>
      <c r="G80" s="285" t="s">
        <v>5067</v>
      </c>
      <c r="H80" s="285"/>
      <c r="I80" s="285"/>
      <c r="J80" s="279"/>
      <c r="K80" s="279"/>
      <c r="L80" s="279"/>
    </row>
    <row r="81" spans="2:12" x14ac:dyDescent="0.2">
      <c r="B81" s="630">
        <v>45098</v>
      </c>
      <c r="C81" s="631" t="s">
        <v>5064</v>
      </c>
      <c r="D81" s="632" t="s">
        <v>724</v>
      </c>
      <c r="E81" s="447">
        <v>429</v>
      </c>
      <c r="F81" s="280">
        <v>1763.35</v>
      </c>
      <c r="G81" s="285" t="s">
        <v>5066</v>
      </c>
      <c r="H81" s="285"/>
      <c r="I81" s="285"/>
      <c r="J81" s="279"/>
      <c r="K81" s="279"/>
      <c r="L81" s="279"/>
    </row>
    <row r="82" spans="2:12" ht="12.75" customHeight="1" x14ac:dyDescent="0.2">
      <c r="B82" s="630">
        <v>45098</v>
      </c>
      <c r="C82" s="631" t="s">
        <v>5064</v>
      </c>
      <c r="D82" s="632" t="s">
        <v>724</v>
      </c>
      <c r="E82" s="447">
        <v>34143</v>
      </c>
      <c r="F82" s="280">
        <v>33747.43</v>
      </c>
      <c r="G82" s="285" t="s">
        <v>5065</v>
      </c>
      <c r="H82" s="285"/>
      <c r="I82" s="285"/>
      <c r="J82" s="279"/>
      <c r="K82" s="279"/>
      <c r="L82" s="279"/>
    </row>
    <row r="83" spans="2:12" x14ac:dyDescent="0.2">
      <c r="B83" s="630">
        <v>45098</v>
      </c>
      <c r="C83" s="631" t="s">
        <v>5064</v>
      </c>
      <c r="D83" s="632" t="s">
        <v>724</v>
      </c>
      <c r="E83" s="447">
        <v>1611</v>
      </c>
      <c r="F83" s="280">
        <v>101192.46</v>
      </c>
      <c r="G83" s="285" t="s">
        <v>5063</v>
      </c>
      <c r="H83" s="285"/>
      <c r="I83" s="285"/>
      <c r="J83" s="279"/>
      <c r="K83" s="279"/>
      <c r="L83" s="279"/>
    </row>
    <row r="84" spans="2:12" x14ac:dyDescent="0.2">
      <c r="B84" s="290">
        <v>45098</v>
      </c>
      <c r="C84" s="289" t="s">
        <v>4329</v>
      </c>
      <c r="D84" s="281" t="s">
        <v>724</v>
      </c>
      <c r="E84" s="448">
        <v>93.16</v>
      </c>
      <c r="F84" s="280">
        <v>28675.25</v>
      </c>
      <c r="G84" s="285" t="s">
        <v>5062</v>
      </c>
      <c r="H84" s="285"/>
      <c r="I84" s="285"/>
      <c r="J84" s="279"/>
      <c r="K84" s="279"/>
      <c r="L84" s="279"/>
    </row>
    <row r="85" spans="2:12" x14ac:dyDescent="0.2">
      <c r="B85" s="290">
        <v>45098</v>
      </c>
      <c r="C85" s="289" t="s">
        <v>4019</v>
      </c>
      <c r="D85" s="281" t="s">
        <v>724</v>
      </c>
      <c r="E85" s="280">
        <v>14.91</v>
      </c>
      <c r="F85" s="280">
        <v>2042.9</v>
      </c>
      <c r="G85" s="285" t="s">
        <v>5061</v>
      </c>
      <c r="H85" s="285"/>
      <c r="I85" s="285"/>
      <c r="J85" s="279"/>
      <c r="K85" s="279"/>
      <c r="L85" s="279"/>
    </row>
    <row r="86" spans="2:12" x14ac:dyDescent="0.2">
      <c r="B86" s="290">
        <v>45099</v>
      </c>
      <c r="C86" s="289" t="s">
        <v>5060</v>
      </c>
      <c r="D86" s="281" t="s">
        <v>724</v>
      </c>
      <c r="E86" s="280">
        <v>10000</v>
      </c>
      <c r="F86" s="280">
        <v>14686.06</v>
      </c>
      <c r="G86" s="285" t="s">
        <v>5059</v>
      </c>
      <c r="H86" s="285"/>
      <c r="I86" s="285"/>
      <c r="J86" s="279"/>
      <c r="K86" s="279"/>
      <c r="L86" s="279"/>
    </row>
    <row r="87" spans="2:12" x14ac:dyDescent="0.2">
      <c r="B87" s="290">
        <v>45100</v>
      </c>
      <c r="C87" s="289" t="s">
        <v>4329</v>
      </c>
      <c r="D87" s="281" t="s">
        <v>785</v>
      </c>
      <c r="E87" s="448">
        <v>41.45</v>
      </c>
      <c r="F87" s="280">
        <v>10133.879999999999</v>
      </c>
      <c r="G87" s="285" t="s">
        <v>5058</v>
      </c>
      <c r="H87" s="285"/>
      <c r="I87" s="285"/>
      <c r="J87" s="279"/>
      <c r="K87" s="279"/>
      <c r="L87" s="279"/>
    </row>
    <row r="88" spans="2:12" x14ac:dyDescent="0.2">
      <c r="B88" s="290">
        <v>45100</v>
      </c>
      <c r="C88" s="289" t="s">
        <v>4019</v>
      </c>
      <c r="D88" s="281" t="s">
        <v>785</v>
      </c>
      <c r="E88" s="280">
        <v>6.63</v>
      </c>
      <c r="F88" s="280">
        <v>14083.57</v>
      </c>
      <c r="G88" s="285" t="s">
        <v>5057</v>
      </c>
      <c r="H88" s="285"/>
      <c r="I88" s="285"/>
      <c r="J88" s="279"/>
      <c r="K88" s="279"/>
      <c r="L88" s="279"/>
    </row>
    <row r="89" spans="2:12" x14ac:dyDescent="0.2">
      <c r="B89" s="290">
        <v>45100</v>
      </c>
      <c r="C89" s="289" t="s">
        <v>4329</v>
      </c>
      <c r="D89" s="281" t="s">
        <v>785</v>
      </c>
      <c r="E89" s="448">
        <v>9.61</v>
      </c>
      <c r="F89" s="280">
        <v>15018.6</v>
      </c>
      <c r="G89" s="285" t="s">
        <v>5056</v>
      </c>
      <c r="H89" s="285"/>
      <c r="I89" s="285"/>
      <c r="J89" s="279"/>
      <c r="K89" s="279"/>
      <c r="L89" s="279"/>
    </row>
    <row r="90" spans="2:12" x14ac:dyDescent="0.2">
      <c r="B90" s="290">
        <v>45100</v>
      </c>
      <c r="C90" s="289" t="s">
        <v>4019</v>
      </c>
      <c r="D90" s="281" t="s">
        <v>785</v>
      </c>
      <c r="E90" s="280">
        <v>1.54</v>
      </c>
      <c r="F90" s="280">
        <v>295.61</v>
      </c>
      <c r="G90" s="285" t="s">
        <v>5055</v>
      </c>
      <c r="H90" s="285"/>
      <c r="I90" s="285"/>
      <c r="J90" s="279"/>
      <c r="K90" s="279"/>
      <c r="L90" s="279"/>
    </row>
    <row r="91" spans="2:12" x14ac:dyDescent="0.2">
      <c r="B91" s="290">
        <v>45100</v>
      </c>
      <c r="C91" s="289" t="s">
        <v>5054</v>
      </c>
      <c r="D91" s="281" t="s">
        <v>724</v>
      </c>
      <c r="E91" s="400">
        <v>25338.2</v>
      </c>
      <c r="F91" s="280">
        <v>897.75</v>
      </c>
      <c r="G91" s="285" t="s">
        <v>5053</v>
      </c>
      <c r="H91" s="285"/>
      <c r="I91" s="285"/>
      <c r="J91" s="279"/>
      <c r="K91" s="279"/>
      <c r="L91" s="279"/>
    </row>
    <row r="92" spans="2:12" x14ac:dyDescent="0.2">
      <c r="B92" s="290">
        <v>45100</v>
      </c>
      <c r="C92" s="289" t="s">
        <v>335</v>
      </c>
      <c r="D92" s="281" t="s">
        <v>724</v>
      </c>
      <c r="E92" s="280">
        <v>871331.83</v>
      </c>
      <c r="F92" s="280">
        <v>4679.3599999999997</v>
      </c>
      <c r="G92" s="279" t="s">
        <v>5052</v>
      </c>
    </row>
    <row r="93" spans="2:12" x14ac:dyDescent="0.2">
      <c r="B93" s="290">
        <v>45100</v>
      </c>
      <c r="C93" s="279" t="s">
        <v>335</v>
      </c>
      <c r="D93" s="281" t="s">
        <v>724</v>
      </c>
      <c r="E93" s="280">
        <v>100000</v>
      </c>
      <c r="F93" s="280">
        <v>3052.17</v>
      </c>
      <c r="G93" s="279" t="s">
        <v>5051</v>
      </c>
    </row>
    <row r="94" spans="2:12" x14ac:dyDescent="0.2">
      <c r="B94" s="290">
        <v>45103</v>
      </c>
      <c r="C94" s="289" t="s">
        <v>5050</v>
      </c>
      <c r="D94" s="281" t="s">
        <v>724</v>
      </c>
      <c r="E94" s="392">
        <v>3563</v>
      </c>
      <c r="F94" s="280">
        <v>6014.75</v>
      </c>
      <c r="G94" s="279" t="s">
        <v>5049</v>
      </c>
    </row>
    <row r="95" spans="2:12" x14ac:dyDescent="0.2">
      <c r="B95" s="290">
        <v>45103</v>
      </c>
      <c r="C95" s="289" t="s">
        <v>4329</v>
      </c>
      <c r="D95" s="281" t="s">
        <v>785</v>
      </c>
      <c r="E95" s="448">
        <v>14.89</v>
      </c>
      <c r="F95" s="280">
        <v>13846.92</v>
      </c>
      <c r="G95" s="279" t="s">
        <v>5048</v>
      </c>
    </row>
    <row r="96" spans="2:12" x14ac:dyDescent="0.2">
      <c r="B96" s="290">
        <v>45103</v>
      </c>
      <c r="C96" s="289" t="s">
        <v>4019</v>
      </c>
      <c r="D96" s="281" t="s">
        <v>785</v>
      </c>
      <c r="E96" s="280">
        <v>2.38</v>
      </c>
      <c r="F96" s="280">
        <v>6175</v>
      </c>
      <c r="G96" s="279" t="s">
        <v>5047</v>
      </c>
    </row>
    <row r="97" spans="2:12" x14ac:dyDescent="0.2">
      <c r="B97" s="290">
        <v>45103</v>
      </c>
      <c r="C97" s="289" t="s">
        <v>4329</v>
      </c>
      <c r="D97" s="281" t="s">
        <v>785</v>
      </c>
      <c r="E97" s="448">
        <v>14.54</v>
      </c>
      <c r="F97" s="280">
        <v>22193.17</v>
      </c>
      <c r="G97" s="279" t="s">
        <v>5046</v>
      </c>
    </row>
    <row r="98" spans="2:12" x14ac:dyDescent="0.2">
      <c r="B98" s="290">
        <v>45103</v>
      </c>
      <c r="C98" s="289" t="s">
        <v>4019</v>
      </c>
      <c r="D98" s="281" t="s">
        <v>785</v>
      </c>
      <c r="E98" s="280">
        <v>2.33</v>
      </c>
      <c r="F98" s="280">
        <v>2104.75</v>
      </c>
      <c r="G98" s="279" t="s">
        <v>5045</v>
      </c>
    </row>
    <row r="99" spans="2:12" x14ac:dyDescent="0.2">
      <c r="B99" s="290">
        <v>45103</v>
      </c>
      <c r="C99" s="289" t="s">
        <v>4329</v>
      </c>
      <c r="D99" s="281" t="s">
        <v>785</v>
      </c>
      <c r="E99" s="448">
        <v>39.81</v>
      </c>
      <c r="F99" s="280">
        <v>52169.37</v>
      </c>
      <c r="G99" s="285" t="s">
        <v>5044</v>
      </c>
      <c r="H99" s="285"/>
      <c r="I99" s="285"/>
      <c r="J99" s="279"/>
      <c r="K99" s="279"/>
      <c r="L99" s="279"/>
    </row>
    <row r="100" spans="2:12" x14ac:dyDescent="0.2">
      <c r="B100" s="290">
        <v>45103</v>
      </c>
      <c r="C100" s="289" t="s">
        <v>4019</v>
      </c>
      <c r="D100" s="281" t="s">
        <v>785</v>
      </c>
      <c r="E100" s="280">
        <v>6.37</v>
      </c>
      <c r="F100" s="280">
        <v>87698.37</v>
      </c>
      <c r="G100" s="285" t="s">
        <v>5043</v>
      </c>
      <c r="H100" s="285"/>
      <c r="I100" s="285"/>
      <c r="J100" s="279"/>
      <c r="K100" s="279"/>
      <c r="L100" s="279"/>
    </row>
    <row r="101" spans="2:12" x14ac:dyDescent="0.2">
      <c r="B101" s="290">
        <v>45104</v>
      </c>
      <c r="C101" s="289" t="s">
        <v>335</v>
      </c>
      <c r="D101" s="281" t="s">
        <v>724</v>
      </c>
      <c r="E101" s="280">
        <v>341499.95</v>
      </c>
      <c r="F101" s="280">
        <v>1523.52</v>
      </c>
      <c r="G101" s="285" t="s">
        <v>5042</v>
      </c>
      <c r="H101" s="285"/>
      <c r="I101" s="285"/>
      <c r="J101" s="279"/>
      <c r="K101" s="279"/>
      <c r="L101" s="279"/>
    </row>
    <row r="102" spans="2:12" x14ac:dyDescent="0.2">
      <c r="B102" s="290">
        <v>45104</v>
      </c>
      <c r="C102" s="279" t="s">
        <v>335</v>
      </c>
      <c r="D102" s="281" t="s">
        <v>785</v>
      </c>
      <c r="E102" s="280">
        <v>1108292.82</v>
      </c>
      <c r="F102" s="280">
        <v>5202.7299999999996</v>
      </c>
      <c r="G102" s="285" t="s">
        <v>5041</v>
      </c>
      <c r="H102" s="285"/>
      <c r="I102" s="285"/>
      <c r="J102" s="279"/>
      <c r="K102" s="279"/>
      <c r="L102" s="279"/>
    </row>
    <row r="103" spans="2:12" x14ac:dyDescent="0.2">
      <c r="B103" s="630">
        <v>45104</v>
      </c>
      <c r="C103" s="631" t="s">
        <v>5039</v>
      </c>
      <c r="D103" s="632" t="s">
        <v>724</v>
      </c>
      <c r="E103" s="447">
        <v>2018</v>
      </c>
      <c r="F103" s="280">
        <v>4399.3</v>
      </c>
      <c r="G103" s="285" t="s">
        <v>5040</v>
      </c>
      <c r="H103" s="285"/>
      <c r="I103" s="285"/>
      <c r="J103" s="279"/>
      <c r="K103" s="279"/>
      <c r="L103" s="279"/>
    </row>
    <row r="104" spans="2:12" x14ac:dyDescent="0.2">
      <c r="B104" s="630">
        <v>45104</v>
      </c>
      <c r="C104" s="631" t="s">
        <v>5039</v>
      </c>
      <c r="D104" s="632" t="s">
        <v>724</v>
      </c>
      <c r="E104" s="447">
        <v>45836</v>
      </c>
      <c r="F104" s="280">
        <v>20978.560000000001</v>
      </c>
      <c r="G104" s="285" t="s">
        <v>5038</v>
      </c>
      <c r="H104" s="285"/>
      <c r="I104" s="285"/>
      <c r="J104" s="279"/>
      <c r="K104" s="279"/>
      <c r="L104" s="279"/>
    </row>
    <row r="105" spans="2:12" x14ac:dyDescent="0.2">
      <c r="B105" s="290" t="s">
        <v>5037</v>
      </c>
      <c r="C105" s="289" t="s">
        <v>5036</v>
      </c>
      <c r="D105" s="281" t="s">
        <v>724</v>
      </c>
      <c r="E105" s="280">
        <v>150000</v>
      </c>
      <c r="F105" s="280">
        <v>3767.89</v>
      </c>
      <c r="G105" s="285" t="s">
        <v>5035</v>
      </c>
      <c r="H105" s="285"/>
      <c r="I105" s="285"/>
      <c r="J105" s="279"/>
      <c r="K105" s="279"/>
      <c r="L105" s="279"/>
    </row>
    <row r="106" spans="2:12" x14ac:dyDescent="0.2">
      <c r="B106" s="290" t="s">
        <v>5034</v>
      </c>
      <c r="C106" s="289" t="s">
        <v>2901</v>
      </c>
      <c r="D106" s="281" t="s">
        <v>724</v>
      </c>
      <c r="E106" s="280">
        <v>62837.81</v>
      </c>
      <c r="F106" s="280">
        <v>4043.79</v>
      </c>
      <c r="G106" s="285" t="s">
        <v>5033</v>
      </c>
      <c r="H106" s="285"/>
      <c r="I106" s="285"/>
      <c r="J106" s="279"/>
      <c r="K106" s="279"/>
      <c r="L106" s="279"/>
    </row>
    <row r="107" spans="2:12" x14ac:dyDescent="0.2">
      <c r="B107" s="290">
        <v>45105</v>
      </c>
      <c r="C107" s="289" t="s">
        <v>4329</v>
      </c>
      <c r="D107" s="281" t="s">
        <v>785</v>
      </c>
      <c r="E107" s="448">
        <v>24.63</v>
      </c>
      <c r="F107" s="280">
        <v>1668.08</v>
      </c>
      <c r="G107" s="285" t="s">
        <v>5032</v>
      </c>
      <c r="H107" s="285"/>
      <c r="I107" s="285"/>
      <c r="J107" s="279"/>
      <c r="K107" s="279"/>
      <c r="L107" s="279"/>
    </row>
    <row r="108" spans="2:12" x14ac:dyDescent="0.2">
      <c r="B108" s="290">
        <v>45105</v>
      </c>
      <c r="C108" s="289" t="s">
        <v>4019</v>
      </c>
      <c r="D108" s="281" t="s">
        <v>785</v>
      </c>
      <c r="E108" s="280">
        <v>3.94</v>
      </c>
      <c r="F108" s="280">
        <v>50000</v>
      </c>
      <c r="G108" s="285" t="s">
        <v>5031</v>
      </c>
      <c r="H108" s="285"/>
      <c r="I108" s="285"/>
      <c r="J108" s="279"/>
      <c r="K108" s="279"/>
      <c r="L108" s="279"/>
    </row>
    <row r="109" spans="2:12" x14ac:dyDescent="0.2">
      <c r="B109" s="290">
        <v>45105</v>
      </c>
      <c r="C109" s="289" t="s">
        <v>737</v>
      </c>
      <c r="D109" s="281" t="s">
        <v>724</v>
      </c>
      <c r="E109" s="280">
        <v>368859.62</v>
      </c>
      <c r="F109" s="280">
        <v>21248.68</v>
      </c>
      <c r="G109" s="285" t="s">
        <v>5030</v>
      </c>
      <c r="H109" s="285"/>
      <c r="I109" s="285"/>
      <c r="J109" s="279"/>
      <c r="K109" s="279"/>
      <c r="L109" s="279"/>
    </row>
    <row r="110" spans="2:12" x14ac:dyDescent="0.2">
      <c r="B110" s="290">
        <v>45106</v>
      </c>
      <c r="C110" s="289" t="s">
        <v>4329</v>
      </c>
      <c r="D110" s="281" t="s">
        <v>785</v>
      </c>
      <c r="E110" s="448">
        <v>695.42</v>
      </c>
      <c r="F110" s="280">
        <v>16683.84</v>
      </c>
      <c r="G110" s="285" t="s">
        <v>5029</v>
      </c>
      <c r="H110" s="285"/>
      <c r="I110" s="285"/>
      <c r="J110" s="279"/>
      <c r="K110" s="279"/>
      <c r="L110" s="279"/>
    </row>
    <row r="111" spans="2:12" x14ac:dyDescent="0.2">
      <c r="B111" s="290">
        <v>45106</v>
      </c>
      <c r="C111" s="289" t="s">
        <v>4019</v>
      </c>
      <c r="D111" s="281" t="s">
        <v>785</v>
      </c>
      <c r="E111" s="280">
        <v>111.27</v>
      </c>
      <c r="F111" s="280">
        <v>333</v>
      </c>
      <c r="G111" s="285" t="s">
        <v>5028</v>
      </c>
      <c r="H111" s="285"/>
      <c r="I111" s="285"/>
      <c r="J111" s="279"/>
      <c r="K111" s="279"/>
      <c r="L111" s="279"/>
    </row>
    <row r="112" spans="2:12" x14ac:dyDescent="0.2">
      <c r="B112" s="290" t="s">
        <v>5027</v>
      </c>
      <c r="C112" s="289" t="s">
        <v>335</v>
      </c>
      <c r="D112" s="281" t="s">
        <v>785</v>
      </c>
      <c r="E112" s="280">
        <v>500000</v>
      </c>
      <c r="F112" s="280">
        <v>2067.37</v>
      </c>
      <c r="G112" s="285" t="s">
        <v>5026</v>
      </c>
      <c r="H112" s="285"/>
      <c r="I112" s="285"/>
      <c r="J112" s="279"/>
      <c r="K112" s="279"/>
      <c r="L112" s="279"/>
    </row>
    <row r="113" spans="2:12" x14ac:dyDescent="0.2">
      <c r="B113" s="290">
        <v>45106</v>
      </c>
      <c r="C113" s="289" t="s">
        <v>5025</v>
      </c>
      <c r="D113" s="281" t="s">
        <v>785</v>
      </c>
      <c r="E113" s="448">
        <v>969</v>
      </c>
      <c r="F113" s="280">
        <v>5428.8</v>
      </c>
      <c r="G113" s="285" t="s">
        <v>5024</v>
      </c>
      <c r="H113" s="285"/>
      <c r="I113" s="285"/>
      <c r="J113" s="279"/>
      <c r="K113" s="279"/>
      <c r="L113" s="279"/>
    </row>
    <row r="114" spans="2:12" x14ac:dyDescent="0.2">
      <c r="B114" s="290">
        <v>45106</v>
      </c>
      <c r="C114" s="289" t="s">
        <v>4019</v>
      </c>
      <c r="D114" s="281" t="s">
        <v>785</v>
      </c>
      <c r="E114" s="280">
        <v>155.04</v>
      </c>
      <c r="F114" s="280">
        <v>14542.98</v>
      </c>
      <c r="G114" s="285" t="s">
        <v>5023</v>
      </c>
      <c r="H114" s="285"/>
      <c r="I114" s="285"/>
      <c r="J114" s="279"/>
      <c r="K114" s="279"/>
      <c r="L114" s="279"/>
    </row>
    <row r="115" spans="2:12" x14ac:dyDescent="0.2">
      <c r="B115" s="290">
        <v>45107</v>
      </c>
      <c r="C115" s="289" t="s">
        <v>335</v>
      </c>
      <c r="D115" s="281" t="s">
        <v>785</v>
      </c>
      <c r="E115" s="280">
        <v>65688.27</v>
      </c>
      <c r="F115" s="280">
        <v>6264</v>
      </c>
      <c r="G115" s="285" t="s">
        <v>5022</v>
      </c>
      <c r="H115" s="285"/>
      <c r="I115" s="285"/>
      <c r="J115" s="279"/>
      <c r="K115" s="279"/>
      <c r="L115" s="279"/>
    </row>
    <row r="116" spans="2:12" x14ac:dyDescent="0.2">
      <c r="B116" s="290">
        <v>45107</v>
      </c>
      <c r="C116" s="289" t="s">
        <v>4329</v>
      </c>
      <c r="D116" s="281" t="s">
        <v>785</v>
      </c>
      <c r="E116" s="448">
        <v>321.92</v>
      </c>
      <c r="F116" s="280">
        <v>17125.87</v>
      </c>
      <c r="G116" s="285" t="s">
        <v>5021</v>
      </c>
      <c r="H116" s="285"/>
      <c r="I116" s="285"/>
      <c r="J116" s="279"/>
      <c r="K116" s="279"/>
      <c r="L116" s="279"/>
    </row>
    <row r="117" spans="2:12" x14ac:dyDescent="0.2">
      <c r="B117" s="290">
        <v>45107</v>
      </c>
      <c r="C117" s="289" t="s">
        <v>4019</v>
      </c>
      <c r="D117" s="281" t="s">
        <v>785</v>
      </c>
      <c r="E117" s="280">
        <v>51.51</v>
      </c>
      <c r="F117" s="280">
        <v>37741.129999999997</v>
      </c>
      <c r="G117" s="285" t="s">
        <v>5020</v>
      </c>
      <c r="H117" s="285"/>
      <c r="I117" s="285"/>
      <c r="J117" s="279"/>
      <c r="K117" s="279"/>
      <c r="L117" s="279"/>
    </row>
    <row r="118" spans="2:12" x14ac:dyDescent="0.2">
      <c r="B118" s="290">
        <v>45107</v>
      </c>
      <c r="C118" s="289" t="s">
        <v>2901</v>
      </c>
      <c r="D118" s="281" t="s">
        <v>724</v>
      </c>
      <c r="E118" s="280">
        <v>21822.25</v>
      </c>
      <c r="F118" s="280">
        <v>1018</v>
      </c>
      <c r="G118" s="285" t="s">
        <v>5019</v>
      </c>
      <c r="H118" s="285"/>
      <c r="I118" s="285"/>
      <c r="J118" s="279"/>
      <c r="K118" s="279"/>
      <c r="L118" s="279"/>
    </row>
    <row r="119" spans="2:12" x14ac:dyDescent="0.2">
      <c r="B119" s="290">
        <v>45107</v>
      </c>
      <c r="C119" s="289" t="s">
        <v>5018</v>
      </c>
      <c r="D119" s="281" t="s">
        <v>724</v>
      </c>
      <c r="E119" s="446">
        <v>55640.52</v>
      </c>
      <c r="F119" s="280">
        <v>20644.64</v>
      </c>
      <c r="G119" s="285" t="s">
        <v>5017</v>
      </c>
      <c r="H119" s="285"/>
      <c r="I119" s="285"/>
      <c r="J119" s="279"/>
      <c r="K119" s="279"/>
      <c r="L119" s="279"/>
    </row>
    <row r="120" spans="2:12" x14ac:dyDescent="0.2">
      <c r="B120" s="290">
        <v>45107</v>
      </c>
      <c r="C120" s="289" t="s">
        <v>5016</v>
      </c>
      <c r="D120" s="281" t="s">
        <v>724</v>
      </c>
      <c r="E120" s="400">
        <v>29093.99</v>
      </c>
      <c r="F120" s="280">
        <v>7843.92</v>
      </c>
      <c r="G120" s="285" t="s">
        <v>5015</v>
      </c>
      <c r="H120" s="285"/>
      <c r="I120" s="285"/>
      <c r="J120" s="279"/>
      <c r="K120" s="279"/>
      <c r="L120" s="279"/>
    </row>
    <row r="121" spans="2:12" x14ac:dyDescent="0.2">
      <c r="B121" s="290">
        <v>45107</v>
      </c>
      <c r="C121" s="289" t="s">
        <v>335</v>
      </c>
      <c r="D121" s="281" t="s">
        <v>724</v>
      </c>
      <c r="E121" s="280">
        <v>500000</v>
      </c>
      <c r="F121" s="280">
        <v>3223.2</v>
      </c>
      <c r="G121" s="285" t="s">
        <v>5014</v>
      </c>
      <c r="H121" s="285"/>
      <c r="I121" s="285"/>
      <c r="J121" s="279"/>
      <c r="K121" s="279"/>
      <c r="L121" s="279"/>
    </row>
    <row r="122" spans="2:12" x14ac:dyDescent="0.2">
      <c r="B122" s="290">
        <v>45107</v>
      </c>
      <c r="C122" s="289" t="s">
        <v>5013</v>
      </c>
      <c r="D122" s="281" t="s">
        <v>724</v>
      </c>
      <c r="E122" s="392">
        <v>2569.44</v>
      </c>
      <c r="F122" s="280">
        <v>5237.7700000000004</v>
      </c>
      <c r="G122" s="285" t="s">
        <v>5012</v>
      </c>
      <c r="H122" s="285"/>
      <c r="I122" s="285"/>
      <c r="J122" s="279"/>
      <c r="K122" s="279"/>
      <c r="L122" s="279"/>
    </row>
    <row r="123" spans="2:12" x14ac:dyDescent="0.2">
      <c r="B123" s="290">
        <v>45107</v>
      </c>
      <c r="C123" s="289" t="s">
        <v>5011</v>
      </c>
      <c r="D123" s="281" t="s">
        <v>724</v>
      </c>
      <c r="E123" s="280">
        <v>10440</v>
      </c>
      <c r="F123" s="280">
        <v>7664.56</v>
      </c>
      <c r="G123" s="285" t="s">
        <v>5010</v>
      </c>
      <c r="H123" s="285"/>
      <c r="I123" s="285"/>
      <c r="J123" s="279"/>
      <c r="K123" s="279"/>
      <c r="L123" s="279"/>
    </row>
    <row r="124" spans="2:12" x14ac:dyDescent="0.2">
      <c r="B124" s="290">
        <v>45107</v>
      </c>
      <c r="C124" s="289" t="s">
        <v>3347</v>
      </c>
      <c r="D124" s="281" t="s">
        <v>785</v>
      </c>
      <c r="E124" s="448">
        <v>2750</v>
      </c>
      <c r="F124" s="280">
        <v>9295.15</v>
      </c>
      <c r="G124" s="285" t="s">
        <v>5009</v>
      </c>
      <c r="H124" s="285"/>
      <c r="I124" s="285"/>
      <c r="J124" s="279"/>
      <c r="K124" s="279"/>
      <c r="L124" s="279"/>
    </row>
    <row r="125" spans="2:12" x14ac:dyDescent="0.2">
      <c r="B125" s="290">
        <v>45107</v>
      </c>
      <c r="C125" s="289" t="s">
        <v>3347</v>
      </c>
      <c r="D125" s="281" t="s">
        <v>785</v>
      </c>
      <c r="E125" s="280">
        <v>440</v>
      </c>
      <c r="F125" s="280">
        <v>6057.72</v>
      </c>
      <c r="G125" s="279" t="s">
        <v>5008</v>
      </c>
      <c r="H125" s="285"/>
      <c r="I125" s="285"/>
      <c r="J125" s="279"/>
      <c r="K125" s="279"/>
      <c r="L125" s="279"/>
    </row>
    <row r="126" spans="2:12" x14ac:dyDescent="0.2">
      <c r="B126" s="290">
        <v>45107</v>
      </c>
      <c r="C126" s="289" t="s">
        <v>335</v>
      </c>
      <c r="D126" s="281" t="s">
        <v>724</v>
      </c>
      <c r="E126" s="280">
        <v>461430</v>
      </c>
      <c r="F126" s="280">
        <v>2973.56</v>
      </c>
      <c r="G126" s="285" t="s">
        <v>5007</v>
      </c>
      <c r="H126" s="285"/>
      <c r="I126" s="285"/>
      <c r="J126" s="279"/>
      <c r="K126" s="279"/>
      <c r="L126" s="279"/>
    </row>
    <row r="127" spans="2:12" x14ac:dyDescent="0.2">
      <c r="B127" s="290">
        <v>45107</v>
      </c>
      <c r="C127" s="289" t="s">
        <v>2901</v>
      </c>
      <c r="D127" s="281" t="s">
        <v>724</v>
      </c>
      <c r="E127" s="280">
        <v>36046.06</v>
      </c>
      <c r="F127" s="280">
        <v>40409.5</v>
      </c>
      <c r="G127" s="279" t="s">
        <v>5006</v>
      </c>
      <c r="H127" s="285"/>
      <c r="I127" s="285"/>
      <c r="J127" s="279"/>
      <c r="K127" s="279"/>
      <c r="L127" s="279"/>
    </row>
    <row r="128" spans="2:12" x14ac:dyDescent="0.2">
      <c r="B128" s="290">
        <v>45107</v>
      </c>
      <c r="C128" s="289" t="s">
        <v>335</v>
      </c>
      <c r="D128" s="281" t="s">
        <v>724</v>
      </c>
      <c r="E128" s="280">
        <v>24873.95</v>
      </c>
      <c r="F128" s="280">
        <v>6366.8</v>
      </c>
      <c r="G128" s="285" t="s">
        <v>5005</v>
      </c>
      <c r="H128" s="285"/>
      <c r="I128" s="285"/>
      <c r="J128" s="279"/>
      <c r="K128" s="279"/>
      <c r="L128" s="279"/>
    </row>
    <row r="129" spans="2:12" x14ac:dyDescent="0.2">
      <c r="B129" s="290">
        <v>45107</v>
      </c>
      <c r="C129" s="289" t="s">
        <v>335</v>
      </c>
      <c r="D129" s="281" t="s">
        <v>724</v>
      </c>
      <c r="E129" s="280">
        <v>41765.07</v>
      </c>
      <c r="F129" s="280">
        <v>159971.10999999999</v>
      </c>
      <c r="G129" s="285" t="s">
        <v>5004</v>
      </c>
      <c r="H129" s="285"/>
      <c r="I129" s="285"/>
      <c r="J129" s="279"/>
      <c r="K129" s="279"/>
      <c r="L129" s="279"/>
    </row>
    <row r="130" spans="2:12" x14ac:dyDescent="0.2">
      <c r="B130" s="290">
        <v>45107</v>
      </c>
      <c r="C130" s="279" t="s">
        <v>335</v>
      </c>
      <c r="D130" s="281" t="s">
        <v>724</v>
      </c>
      <c r="E130" s="280">
        <v>23389.21</v>
      </c>
      <c r="F130" s="280">
        <v>9918</v>
      </c>
      <c r="G130" s="285" t="s">
        <v>5003</v>
      </c>
      <c r="H130" s="285"/>
      <c r="I130" s="285"/>
      <c r="J130" s="279"/>
      <c r="K130" s="279"/>
      <c r="L130" s="279"/>
    </row>
    <row r="131" spans="2:12" x14ac:dyDescent="0.2">
      <c r="B131" s="290"/>
      <c r="C131" s="289"/>
      <c r="F131" s="280">
        <v>20197.919999999998</v>
      </c>
      <c r="G131" s="285" t="s">
        <v>5002</v>
      </c>
      <c r="H131" s="285"/>
      <c r="I131" s="285"/>
      <c r="J131" s="279"/>
      <c r="K131" s="279"/>
      <c r="L131" s="279"/>
    </row>
    <row r="132" spans="2:12" x14ac:dyDescent="0.2">
      <c r="B132" s="290"/>
      <c r="C132" s="289"/>
      <c r="F132" s="280">
        <v>4490.29</v>
      </c>
      <c r="G132" s="279" t="s">
        <v>5001</v>
      </c>
      <c r="H132" s="285"/>
      <c r="I132" s="285"/>
      <c r="J132" s="279"/>
      <c r="K132" s="279"/>
      <c r="L132" s="279"/>
    </row>
    <row r="133" spans="2:12" x14ac:dyDescent="0.2">
      <c r="B133" s="290"/>
      <c r="C133" s="289"/>
      <c r="F133" s="280">
        <v>930.32</v>
      </c>
      <c r="G133" s="285" t="s">
        <v>5000</v>
      </c>
      <c r="H133" s="285"/>
      <c r="I133" s="285"/>
      <c r="J133" s="279"/>
      <c r="K133" s="279"/>
      <c r="L133" s="279"/>
    </row>
    <row r="134" spans="2:12" x14ac:dyDescent="0.2">
      <c r="B134" s="290"/>
      <c r="C134" s="289"/>
      <c r="F134" s="280">
        <v>20141.009999999998</v>
      </c>
      <c r="G134" s="285" t="s">
        <v>4999</v>
      </c>
      <c r="H134" s="285"/>
      <c r="I134" s="285"/>
      <c r="J134" s="279"/>
      <c r="K134" s="279"/>
      <c r="L134" s="279"/>
    </row>
    <row r="135" spans="2:12" x14ac:dyDescent="0.2">
      <c r="B135" s="290"/>
      <c r="C135" s="289"/>
      <c r="F135" s="280">
        <v>5439.1</v>
      </c>
      <c r="G135" s="285" t="s">
        <v>4998</v>
      </c>
      <c r="H135" s="285"/>
      <c r="I135" s="285"/>
      <c r="J135" s="279"/>
      <c r="K135" s="279"/>
      <c r="L135" s="279"/>
    </row>
    <row r="136" spans="2:12" x14ac:dyDescent="0.2">
      <c r="B136" s="290"/>
      <c r="C136" s="289"/>
      <c r="F136" s="280">
        <v>26418.55</v>
      </c>
      <c r="G136" s="285" t="s">
        <v>4997</v>
      </c>
      <c r="H136" s="285"/>
      <c r="I136" s="285"/>
      <c r="J136" s="279"/>
      <c r="K136" s="279"/>
      <c r="L136" s="279"/>
    </row>
    <row r="137" spans="2:12" x14ac:dyDescent="0.2">
      <c r="B137" s="290"/>
      <c r="C137" s="289"/>
      <c r="F137" s="280">
        <v>30000</v>
      </c>
      <c r="G137" s="285" t="s">
        <v>4996</v>
      </c>
      <c r="H137" s="285"/>
      <c r="I137" s="285"/>
      <c r="J137" s="279"/>
      <c r="K137" s="279"/>
      <c r="L137" s="279"/>
    </row>
    <row r="138" spans="2:12" x14ac:dyDescent="0.2">
      <c r="B138" s="290"/>
      <c r="C138" s="289"/>
      <c r="F138" s="280">
        <v>2466.5300000000002</v>
      </c>
      <c r="G138" s="285" t="s">
        <v>4995</v>
      </c>
      <c r="H138" s="285"/>
      <c r="I138" s="285"/>
      <c r="J138" s="279"/>
      <c r="K138" s="279"/>
      <c r="L138" s="279"/>
    </row>
    <row r="139" spans="2:12" x14ac:dyDescent="0.2">
      <c r="B139" s="290"/>
      <c r="C139" s="289"/>
      <c r="F139" s="280">
        <v>2954.92</v>
      </c>
      <c r="G139" s="285" t="s">
        <v>4994</v>
      </c>
      <c r="H139" s="285"/>
      <c r="I139" s="285"/>
      <c r="J139" s="279"/>
      <c r="K139" s="279"/>
      <c r="L139" s="279"/>
    </row>
    <row r="140" spans="2:12" x14ac:dyDescent="0.2">
      <c r="B140" s="290"/>
      <c r="C140" s="289"/>
      <c r="F140" s="280">
        <v>4022.46</v>
      </c>
      <c r="G140" s="285" t="s">
        <v>4993</v>
      </c>
      <c r="H140" s="285"/>
      <c r="I140" s="285"/>
      <c r="J140" s="279"/>
      <c r="K140" s="279"/>
      <c r="L140" s="279"/>
    </row>
    <row r="141" spans="2:12" x14ac:dyDescent="0.2">
      <c r="B141" s="290"/>
      <c r="C141" s="289"/>
      <c r="F141" s="280">
        <v>28548.44</v>
      </c>
      <c r="G141" s="615" t="s">
        <v>4992</v>
      </c>
      <c r="H141" s="285"/>
      <c r="I141" s="285"/>
      <c r="J141" s="279"/>
      <c r="K141" s="279"/>
      <c r="L141" s="279"/>
    </row>
    <row r="142" spans="2:12" x14ac:dyDescent="0.2">
      <c r="B142" s="290"/>
      <c r="C142" s="289"/>
      <c r="F142" s="280">
        <v>2655</v>
      </c>
      <c r="G142" s="285" t="s">
        <v>4991</v>
      </c>
      <c r="H142" s="285"/>
      <c r="I142" s="285"/>
      <c r="J142" s="279"/>
      <c r="K142" s="279"/>
      <c r="L142" s="279"/>
    </row>
    <row r="143" spans="2:12" x14ac:dyDescent="0.2">
      <c r="B143" s="290"/>
      <c r="C143" s="289"/>
      <c r="F143" s="280">
        <v>63068.09</v>
      </c>
      <c r="G143" s="279" t="s">
        <v>4990</v>
      </c>
      <c r="K143" s="279"/>
      <c r="L143" s="279"/>
    </row>
    <row r="144" spans="2:12" x14ac:dyDescent="0.2">
      <c r="B144" s="290"/>
      <c r="C144" s="289"/>
      <c r="F144" s="280">
        <v>14552.04</v>
      </c>
      <c r="G144" s="285" t="s">
        <v>4989</v>
      </c>
      <c r="H144" s="285"/>
      <c r="I144" s="285"/>
      <c r="J144" s="279"/>
      <c r="K144" s="279"/>
      <c r="L144" s="279"/>
    </row>
    <row r="145" spans="2:12" x14ac:dyDescent="0.2">
      <c r="B145" s="290"/>
      <c r="C145" s="289"/>
      <c r="F145" s="280">
        <v>1968.52</v>
      </c>
      <c r="G145" s="285" t="s">
        <v>4988</v>
      </c>
      <c r="H145" s="285"/>
      <c r="I145" s="285"/>
      <c r="J145" s="279"/>
      <c r="K145" s="279"/>
      <c r="L145" s="279"/>
    </row>
    <row r="146" spans="2:12" x14ac:dyDescent="0.2">
      <c r="B146" s="290"/>
      <c r="C146" s="289"/>
      <c r="F146" s="280">
        <v>5049.4799999999996</v>
      </c>
      <c r="G146" s="285" t="s">
        <v>4987</v>
      </c>
      <c r="H146" s="285"/>
      <c r="I146" s="285"/>
      <c r="J146" s="279"/>
      <c r="K146" s="279"/>
      <c r="L146" s="279"/>
    </row>
    <row r="147" spans="2:12" x14ac:dyDescent="0.2">
      <c r="B147" s="290"/>
      <c r="C147" s="289"/>
      <c r="F147" s="280">
        <v>4986.67</v>
      </c>
      <c r="G147" s="285" t="s">
        <v>4986</v>
      </c>
      <c r="H147" s="285"/>
      <c r="I147" s="285"/>
      <c r="J147" s="279"/>
      <c r="K147" s="279"/>
      <c r="L147" s="279"/>
    </row>
    <row r="148" spans="2:12" x14ac:dyDescent="0.2">
      <c r="B148" s="290"/>
      <c r="C148" s="289"/>
      <c r="F148" s="280">
        <v>3000</v>
      </c>
      <c r="G148" s="285" t="s">
        <v>4984</v>
      </c>
      <c r="H148" s="285"/>
      <c r="I148" s="285"/>
      <c r="J148" s="279"/>
      <c r="K148" s="279"/>
      <c r="L148" s="279"/>
    </row>
    <row r="149" spans="2:12" x14ac:dyDescent="0.2">
      <c r="B149" s="290"/>
      <c r="C149" s="289"/>
      <c r="F149" s="280">
        <v>64500</v>
      </c>
      <c r="G149" s="285" t="s">
        <v>4985</v>
      </c>
      <c r="H149" s="285"/>
      <c r="I149" s="285"/>
      <c r="J149" s="279"/>
      <c r="K149" s="279"/>
      <c r="L149" s="279"/>
    </row>
    <row r="150" spans="2:12" x14ac:dyDescent="0.2">
      <c r="B150" s="290"/>
      <c r="C150" s="289"/>
      <c r="F150" s="280">
        <v>3000</v>
      </c>
      <c r="G150" s="285" t="s">
        <v>4984</v>
      </c>
      <c r="H150" s="285"/>
      <c r="I150" s="285"/>
      <c r="J150" s="279"/>
      <c r="K150" s="279"/>
      <c r="L150" s="279"/>
    </row>
    <row r="151" spans="2:12" x14ac:dyDescent="0.2">
      <c r="B151" s="290"/>
      <c r="C151" s="289"/>
      <c r="F151" s="280">
        <v>2042.9</v>
      </c>
      <c r="G151" s="285" t="s">
        <v>4983</v>
      </c>
      <c r="H151" s="285"/>
      <c r="I151" s="285"/>
      <c r="J151" s="279"/>
      <c r="K151" s="279"/>
      <c r="L151" s="279"/>
    </row>
    <row r="152" spans="2:12" x14ac:dyDescent="0.2">
      <c r="B152" s="290"/>
      <c r="C152" s="289"/>
      <c r="F152" s="280">
        <v>21275.68</v>
      </c>
      <c r="G152" s="285" t="s">
        <v>4982</v>
      </c>
      <c r="H152" s="285"/>
      <c r="I152" s="285"/>
      <c r="J152" s="279"/>
      <c r="K152" s="279"/>
      <c r="L152" s="279"/>
    </row>
    <row r="153" spans="2:12" x14ac:dyDescent="0.2">
      <c r="B153" s="290"/>
      <c r="C153" s="289"/>
      <c r="F153" s="280">
        <v>14507.57</v>
      </c>
      <c r="G153" s="285" t="s">
        <v>4981</v>
      </c>
      <c r="H153" s="285"/>
      <c r="I153" s="285"/>
      <c r="J153" s="279"/>
      <c r="K153" s="279"/>
      <c r="L153" s="279"/>
    </row>
    <row r="154" spans="2:12" x14ac:dyDescent="0.2">
      <c r="B154" s="290"/>
      <c r="C154" s="289"/>
      <c r="F154" s="280">
        <v>2539.5300000000002</v>
      </c>
      <c r="G154" s="285" t="s">
        <v>4980</v>
      </c>
      <c r="H154" s="285"/>
      <c r="I154" s="285"/>
      <c r="J154" s="279"/>
      <c r="K154" s="279"/>
      <c r="L154" s="279"/>
    </row>
    <row r="155" spans="2:12" x14ac:dyDescent="0.2">
      <c r="B155" s="290"/>
      <c r="C155" s="289"/>
      <c r="F155" s="280">
        <v>99167.65</v>
      </c>
      <c r="G155" s="285" t="s">
        <v>4979</v>
      </c>
      <c r="H155" s="285"/>
      <c r="I155" s="285"/>
      <c r="J155" s="279"/>
      <c r="K155" s="279"/>
      <c r="L155" s="279"/>
    </row>
    <row r="156" spans="2:12" x14ac:dyDescent="0.2">
      <c r="B156" s="290"/>
      <c r="C156" s="289"/>
      <c r="F156" s="280">
        <v>7650.6</v>
      </c>
      <c r="G156" s="285" t="s">
        <v>4978</v>
      </c>
      <c r="H156" s="285"/>
      <c r="I156" s="285"/>
      <c r="J156" s="279"/>
      <c r="K156" s="279"/>
      <c r="L156" s="279"/>
    </row>
    <row r="157" spans="2:12" x14ac:dyDescent="0.2">
      <c r="B157" s="290"/>
      <c r="C157" s="289"/>
      <c r="F157" s="280">
        <v>3483.34</v>
      </c>
      <c r="G157" s="285" t="s">
        <v>4977</v>
      </c>
      <c r="H157" s="285"/>
      <c r="I157" s="285"/>
      <c r="J157" s="279"/>
      <c r="K157" s="279"/>
      <c r="L157" s="279"/>
    </row>
    <row r="158" spans="2:12" x14ac:dyDescent="0.2">
      <c r="B158" s="290"/>
      <c r="C158" s="289"/>
      <c r="F158" s="280">
        <v>1328.41</v>
      </c>
      <c r="G158" s="285" t="s">
        <v>4976</v>
      </c>
      <c r="H158" s="285"/>
      <c r="I158" s="285"/>
      <c r="J158" s="279"/>
      <c r="K158" s="279"/>
      <c r="L158" s="279"/>
    </row>
    <row r="159" spans="2:12" x14ac:dyDescent="0.2">
      <c r="B159" s="290"/>
      <c r="C159" s="289"/>
      <c r="F159" s="280">
        <v>7261.92</v>
      </c>
      <c r="G159" s="285" t="s">
        <v>4975</v>
      </c>
      <c r="H159" s="285"/>
      <c r="I159" s="285"/>
      <c r="J159" s="279"/>
      <c r="K159" s="279"/>
      <c r="L159" s="279"/>
    </row>
    <row r="160" spans="2:12" x14ac:dyDescent="0.2">
      <c r="B160" s="290"/>
      <c r="C160" s="289"/>
      <c r="F160" s="280">
        <v>9761.32</v>
      </c>
      <c r="G160" s="285" t="s">
        <v>4974</v>
      </c>
      <c r="H160" s="285"/>
      <c r="I160" s="285"/>
      <c r="J160" s="279"/>
      <c r="K160" s="279"/>
      <c r="L160" s="279"/>
    </row>
    <row r="161" spans="2:12" x14ac:dyDescent="0.2">
      <c r="B161" s="290"/>
      <c r="F161" s="280">
        <v>3483.36</v>
      </c>
      <c r="G161" s="285" t="s">
        <v>4973</v>
      </c>
      <c r="H161" s="285"/>
      <c r="I161" s="285"/>
      <c r="J161" s="279"/>
      <c r="K161" s="279"/>
      <c r="L161" s="279"/>
    </row>
    <row r="162" spans="2:12" x14ac:dyDescent="0.2">
      <c r="B162" s="290"/>
      <c r="C162" s="289"/>
      <c r="F162" s="280">
        <v>1328.43</v>
      </c>
      <c r="G162" s="285" t="s">
        <v>4972</v>
      </c>
      <c r="H162" s="285"/>
      <c r="I162" s="285"/>
      <c r="J162" s="279"/>
      <c r="K162" s="279"/>
      <c r="L162" s="279"/>
    </row>
    <row r="163" spans="2:12" x14ac:dyDescent="0.2">
      <c r="B163" s="290"/>
      <c r="C163" s="289"/>
      <c r="F163" s="280">
        <v>6633</v>
      </c>
      <c r="G163" s="285" t="s">
        <v>4971</v>
      </c>
      <c r="H163" s="285"/>
      <c r="I163" s="285"/>
      <c r="J163" s="279"/>
      <c r="K163" s="279"/>
      <c r="L163" s="279"/>
    </row>
    <row r="164" spans="2:12" x14ac:dyDescent="0.2">
      <c r="B164" s="290"/>
      <c r="C164" s="289"/>
      <c r="F164" s="280">
        <v>18615.52</v>
      </c>
      <c r="G164" s="285" t="s">
        <v>4970</v>
      </c>
      <c r="H164" s="285"/>
      <c r="I164" s="285"/>
      <c r="J164" s="279"/>
      <c r="K164" s="279"/>
      <c r="L164" s="279"/>
    </row>
    <row r="165" spans="2:12" x14ac:dyDescent="0.2">
      <c r="B165" s="290"/>
      <c r="C165" s="289"/>
      <c r="F165" s="280">
        <v>11241.13</v>
      </c>
      <c r="G165" s="285" t="s">
        <v>4969</v>
      </c>
      <c r="H165" s="285"/>
      <c r="I165" s="285"/>
      <c r="J165" s="279"/>
      <c r="K165" s="279"/>
      <c r="L165" s="279"/>
    </row>
    <row r="166" spans="2:12" x14ac:dyDescent="0.2">
      <c r="B166" s="290"/>
      <c r="C166" s="289"/>
      <c r="F166" s="280">
        <v>12841.83</v>
      </c>
      <c r="G166" s="285" t="s">
        <v>4968</v>
      </c>
      <c r="H166" s="285"/>
      <c r="I166" s="285"/>
      <c r="J166" s="279"/>
      <c r="K166" s="279"/>
      <c r="L166" s="279"/>
    </row>
    <row r="167" spans="2:12" x14ac:dyDescent="0.2">
      <c r="B167" s="290"/>
      <c r="C167" s="289"/>
      <c r="F167" s="280">
        <v>27454.23</v>
      </c>
      <c r="G167" s="285" t="s">
        <v>4967</v>
      </c>
      <c r="H167" s="285"/>
      <c r="I167" s="285"/>
      <c r="J167" s="279"/>
      <c r="K167" s="279"/>
      <c r="L167" s="279"/>
    </row>
    <row r="168" spans="2:12" x14ac:dyDescent="0.2">
      <c r="B168" s="290"/>
      <c r="C168" s="289"/>
      <c r="F168" s="280">
        <v>3061.29</v>
      </c>
      <c r="G168" s="285" t="s">
        <v>4966</v>
      </c>
      <c r="H168" s="285"/>
      <c r="I168" s="285"/>
      <c r="J168" s="279"/>
      <c r="K168" s="279"/>
      <c r="L168" s="279"/>
    </row>
    <row r="169" spans="2:12" x14ac:dyDescent="0.2">
      <c r="B169" s="290"/>
      <c r="C169" s="289"/>
      <c r="F169" s="280">
        <v>3605.01</v>
      </c>
      <c r="G169" s="285" t="s">
        <v>4965</v>
      </c>
      <c r="H169" s="285"/>
      <c r="I169" s="285"/>
      <c r="J169" s="279"/>
      <c r="K169" s="279"/>
      <c r="L169" s="279"/>
    </row>
    <row r="170" spans="2:12" x14ac:dyDescent="0.2">
      <c r="B170" s="290"/>
      <c r="C170" s="289"/>
      <c r="F170" s="280">
        <v>790.38</v>
      </c>
      <c r="G170" s="285" t="s">
        <v>4964</v>
      </c>
      <c r="H170" s="285"/>
      <c r="I170" s="285"/>
      <c r="J170" s="279"/>
      <c r="K170" s="279"/>
      <c r="L170" s="279"/>
    </row>
    <row r="171" spans="2:12" x14ac:dyDescent="0.2">
      <c r="B171" s="290"/>
      <c r="C171" s="289"/>
      <c r="F171" s="280">
        <v>3027.58</v>
      </c>
      <c r="G171" s="285" t="s">
        <v>4963</v>
      </c>
      <c r="H171" s="285"/>
      <c r="I171" s="285"/>
      <c r="J171" s="279"/>
      <c r="K171" s="279"/>
      <c r="L171" s="279"/>
    </row>
    <row r="172" spans="2:12" x14ac:dyDescent="0.2">
      <c r="B172" s="290"/>
      <c r="C172" s="289"/>
      <c r="F172" s="280">
        <v>17674.650000000001</v>
      </c>
      <c r="G172" s="285" t="s">
        <v>4962</v>
      </c>
      <c r="H172" s="285"/>
      <c r="I172" s="285"/>
      <c r="J172" s="279"/>
      <c r="K172" s="279"/>
      <c r="L172" s="279"/>
    </row>
    <row r="173" spans="2:12" x14ac:dyDescent="0.2">
      <c r="B173" s="290"/>
      <c r="C173" s="289"/>
      <c r="F173" s="280">
        <v>26820.43</v>
      </c>
      <c r="G173" s="285" t="s">
        <v>4961</v>
      </c>
      <c r="H173" s="285"/>
      <c r="I173" s="285"/>
      <c r="J173" s="279"/>
      <c r="K173" s="279"/>
      <c r="L173" s="279"/>
    </row>
    <row r="174" spans="2:12" x14ac:dyDescent="0.2">
      <c r="B174" s="290"/>
      <c r="C174" s="289"/>
      <c r="F174" s="280">
        <v>12529.44</v>
      </c>
      <c r="G174" s="285" t="s">
        <v>4960</v>
      </c>
      <c r="H174" s="285"/>
      <c r="I174" s="285"/>
      <c r="J174" s="279"/>
      <c r="K174" s="279"/>
      <c r="L174" s="279"/>
    </row>
    <row r="175" spans="2:12" x14ac:dyDescent="0.2">
      <c r="B175" s="290"/>
      <c r="C175" s="289"/>
      <c r="F175" s="280">
        <v>38499.82</v>
      </c>
      <c r="G175" s="285" t="s">
        <v>4959</v>
      </c>
      <c r="H175" s="285"/>
      <c r="I175" s="285"/>
      <c r="J175" s="279"/>
      <c r="K175" s="279"/>
      <c r="L175" s="279"/>
    </row>
    <row r="176" spans="2:12" x14ac:dyDescent="0.2">
      <c r="B176" s="290"/>
      <c r="C176" s="289"/>
      <c r="F176" s="280">
        <v>2251.2399999999998</v>
      </c>
      <c r="G176" s="285" t="s">
        <v>4958</v>
      </c>
      <c r="H176" s="285"/>
      <c r="I176" s="285"/>
      <c r="J176" s="279"/>
      <c r="K176" s="279"/>
      <c r="L176" s="279"/>
    </row>
    <row r="177" spans="2:12" x14ac:dyDescent="0.2">
      <c r="B177" s="290"/>
      <c r="C177" s="289"/>
      <c r="F177" s="280">
        <v>1589.72</v>
      </c>
      <c r="G177" s="285" t="s">
        <v>4957</v>
      </c>
      <c r="H177" s="285"/>
      <c r="I177" s="285"/>
      <c r="J177" s="279"/>
      <c r="K177" s="279"/>
      <c r="L177" s="279"/>
    </row>
    <row r="178" spans="2:12" x14ac:dyDescent="0.2">
      <c r="B178" s="290"/>
      <c r="C178" s="289"/>
      <c r="F178" s="280">
        <v>4762.58</v>
      </c>
      <c r="G178" s="285" t="s">
        <v>4956</v>
      </c>
      <c r="H178" s="285"/>
      <c r="I178" s="285"/>
      <c r="J178" s="279"/>
      <c r="K178" s="279"/>
      <c r="L178" s="279"/>
    </row>
    <row r="179" spans="2:12" x14ac:dyDescent="0.2">
      <c r="B179" s="290"/>
      <c r="C179" s="289"/>
      <c r="F179" s="280">
        <v>3853.54</v>
      </c>
      <c r="G179" s="285" t="s">
        <v>4955</v>
      </c>
      <c r="H179" s="285"/>
      <c r="I179" s="285"/>
      <c r="J179" s="279"/>
      <c r="K179" s="279"/>
      <c r="L179" s="279"/>
    </row>
    <row r="180" spans="2:12" x14ac:dyDescent="0.2">
      <c r="B180" s="290"/>
      <c r="C180" s="289"/>
      <c r="F180" s="280">
        <v>86143</v>
      </c>
      <c r="G180" s="285" t="s">
        <v>4954</v>
      </c>
      <c r="H180" s="285"/>
      <c r="I180" s="285"/>
      <c r="J180" s="279"/>
      <c r="K180" s="279"/>
      <c r="L180" s="279"/>
    </row>
    <row r="181" spans="2:12" x14ac:dyDescent="0.2">
      <c r="B181" s="290"/>
      <c r="C181" s="289"/>
      <c r="F181" s="280">
        <v>25013.14</v>
      </c>
      <c r="G181" s="285" t="s">
        <v>4953</v>
      </c>
      <c r="H181" s="285"/>
      <c r="I181" s="285"/>
      <c r="J181" s="279"/>
      <c r="K181" s="279"/>
      <c r="L181" s="279"/>
    </row>
    <row r="182" spans="2:12" x14ac:dyDescent="0.2">
      <c r="B182" s="290"/>
      <c r="C182" s="289"/>
      <c r="F182" s="280">
        <v>20277.09</v>
      </c>
      <c r="G182" s="285" t="s">
        <v>4952</v>
      </c>
      <c r="H182" s="285"/>
      <c r="I182" s="285"/>
      <c r="J182" s="279"/>
      <c r="K182" s="279"/>
      <c r="L182" s="279"/>
    </row>
    <row r="183" spans="2:12" x14ac:dyDescent="0.2">
      <c r="B183" s="290"/>
      <c r="C183" s="289"/>
      <c r="F183" s="280">
        <v>2056.56</v>
      </c>
      <c r="G183" s="279" t="s">
        <v>4951</v>
      </c>
      <c r="H183" s="285"/>
      <c r="I183" s="285"/>
      <c r="J183" s="279"/>
      <c r="K183" s="279"/>
      <c r="L183" s="279"/>
    </row>
    <row r="184" spans="2:12" x14ac:dyDescent="0.2">
      <c r="B184" s="290"/>
      <c r="C184" s="289"/>
      <c r="F184" s="280">
        <v>6100.8</v>
      </c>
      <c r="G184" s="285" t="s">
        <v>4950</v>
      </c>
      <c r="H184" s="285"/>
      <c r="I184" s="285"/>
      <c r="J184" s="279"/>
      <c r="K184" s="279"/>
      <c r="L184" s="279"/>
    </row>
    <row r="185" spans="2:12" x14ac:dyDescent="0.2">
      <c r="B185" s="290"/>
      <c r="C185" s="289"/>
      <c r="F185" s="280">
        <v>12201.6</v>
      </c>
      <c r="G185" s="285" t="s">
        <v>4949</v>
      </c>
      <c r="H185" s="285"/>
      <c r="I185" s="285"/>
      <c r="J185" s="279"/>
      <c r="K185" s="279"/>
      <c r="L185" s="279"/>
    </row>
    <row r="186" spans="2:12" x14ac:dyDescent="0.2">
      <c r="B186" s="290"/>
      <c r="C186" s="289"/>
      <c r="F186" s="280">
        <v>6100.8</v>
      </c>
      <c r="G186" s="285" t="s">
        <v>4948</v>
      </c>
      <c r="H186" s="285"/>
      <c r="I186" s="285"/>
      <c r="J186" s="279"/>
      <c r="K186" s="279"/>
      <c r="L186" s="279"/>
    </row>
    <row r="187" spans="2:12" x14ac:dyDescent="0.2">
      <c r="B187" s="290"/>
      <c r="C187" s="289"/>
      <c r="F187" s="280">
        <v>1771.24</v>
      </c>
      <c r="G187" s="285" t="s">
        <v>4947</v>
      </c>
      <c r="H187" s="285"/>
      <c r="I187" s="285"/>
      <c r="J187" s="279"/>
      <c r="K187" s="279"/>
      <c r="L187" s="279"/>
    </row>
    <row r="188" spans="2:12" x14ac:dyDescent="0.2">
      <c r="B188" s="290"/>
      <c r="C188" s="289"/>
      <c r="F188" s="280">
        <v>23943.93</v>
      </c>
      <c r="G188" s="285" t="s">
        <v>4946</v>
      </c>
      <c r="H188" s="285"/>
      <c r="I188" s="285"/>
      <c r="J188" s="279"/>
      <c r="K188" s="279"/>
      <c r="L188" s="279"/>
    </row>
    <row r="189" spans="2:12" x14ac:dyDescent="0.2">
      <c r="B189" s="290"/>
      <c r="C189" s="289"/>
      <c r="F189" s="280">
        <v>12201.6</v>
      </c>
      <c r="G189" s="285" t="s">
        <v>4945</v>
      </c>
      <c r="H189" s="285"/>
      <c r="I189" s="285"/>
      <c r="J189" s="279"/>
      <c r="K189" s="279"/>
      <c r="L189" s="279"/>
    </row>
    <row r="190" spans="2:12" x14ac:dyDescent="0.2">
      <c r="B190" s="290"/>
      <c r="C190" s="289"/>
      <c r="F190" s="280">
        <v>1771.24</v>
      </c>
      <c r="G190" s="285" t="s">
        <v>4944</v>
      </c>
      <c r="H190" s="285"/>
      <c r="I190" s="285"/>
      <c r="J190" s="279"/>
      <c r="K190" s="279"/>
      <c r="L190" s="279"/>
    </row>
    <row r="191" spans="2:12" x14ac:dyDescent="0.2">
      <c r="B191" s="290"/>
      <c r="C191" s="289"/>
      <c r="F191" s="280">
        <v>6110.62</v>
      </c>
      <c r="G191" s="285" t="s">
        <v>4943</v>
      </c>
      <c r="H191" s="285"/>
      <c r="I191" s="285"/>
      <c r="J191" s="279"/>
      <c r="K191" s="279"/>
      <c r="L191" s="279"/>
    </row>
    <row r="192" spans="2:12" x14ac:dyDescent="0.2">
      <c r="B192" s="290"/>
      <c r="C192" s="289"/>
      <c r="F192" s="280">
        <v>176050.63</v>
      </c>
      <c r="G192" s="285" t="s">
        <v>4942</v>
      </c>
      <c r="H192" s="285"/>
      <c r="I192" s="285"/>
      <c r="J192" s="279"/>
      <c r="K192" s="279"/>
      <c r="L192" s="279"/>
    </row>
    <row r="193" spans="2:12" x14ac:dyDescent="0.2">
      <c r="B193" s="290"/>
      <c r="C193" s="289"/>
      <c r="F193" s="280">
        <v>15318.96</v>
      </c>
      <c r="G193" s="285" t="s">
        <v>4941</v>
      </c>
      <c r="H193" s="285"/>
      <c r="I193" s="285"/>
      <c r="J193" s="279"/>
      <c r="K193" s="279"/>
      <c r="L193" s="279"/>
    </row>
    <row r="194" spans="2:12" x14ac:dyDescent="0.2">
      <c r="B194" s="290"/>
      <c r="C194" s="289"/>
      <c r="F194" s="280">
        <v>1000</v>
      </c>
      <c r="G194" s="285" t="s">
        <v>4844</v>
      </c>
      <c r="H194" s="285"/>
      <c r="I194" s="285"/>
      <c r="J194" s="279"/>
      <c r="K194" s="279"/>
      <c r="L194" s="279"/>
    </row>
    <row r="195" spans="2:12" x14ac:dyDescent="0.2">
      <c r="B195" s="290"/>
      <c r="C195" s="289"/>
      <c r="F195" s="280">
        <v>57549.9</v>
      </c>
      <c r="G195" s="285" t="s">
        <v>4940</v>
      </c>
      <c r="H195" s="285"/>
      <c r="I195" s="285"/>
      <c r="J195" s="279"/>
      <c r="K195" s="279"/>
      <c r="L195" s="279"/>
    </row>
    <row r="196" spans="2:12" x14ac:dyDescent="0.2">
      <c r="B196" s="290"/>
      <c r="C196" s="289"/>
      <c r="F196" s="280">
        <v>21470.54</v>
      </c>
      <c r="G196" s="279" t="s">
        <v>4939</v>
      </c>
      <c r="I196" s="285"/>
      <c r="J196" s="279"/>
      <c r="K196" s="279"/>
      <c r="L196" s="279"/>
    </row>
    <row r="197" spans="2:12" x14ac:dyDescent="0.2">
      <c r="B197" s="290"/>
      <c r="C197" s="289"/>
      <c r="F197" s="280">
        <v>9374.93</v>
      </c>
      <c r="G197" s="285" t="s">
        <v>4938</v>
      </c>
      <c r="H197" s="285"/>
      <c r="I197" s="285"/>
      <c r="J197" s="279"/>
      <c r="K197" s="279"/>
      <c r="L197" s="279"/>
    </row>
    <row r="198" spans="2:12" x14ac:dyDescent="0.2">
      <c r="B198" s="290"/>
      <c r="C198" s="289"/>
      <c r="F198" s="280">
        <v>7741.97</v>
      </c>
      <c r="G198" s="285" t="s">
        <v>4937</v>
      </c>
      <c r="H198" s="285"/>
      <c r="I198" s="285"/>
      <c r="J198" s="279"/>
      <c r="K198" s="279"/>
      <c r="L198" s="279"/>
    </row>
    <row r="199" spans="2:12" x14ac:dyDescent="0.2">
      <c r="B199" s="290"/>
      <c r="C199" s="289"/>
      <c r="F199" s="280">
        <v>4317.6000000000004</v>
      </c>
      <c r="G199" s="616" t="s">
        <v>4936</v>
      </c>
      <c r="H199" s="285"/>
      <c r="I199" s="285"/>
      <c r="J199" s="279"/>
      <c r="K199" s="279"/>
      <c r="L199" s="279"/>
    </row>
    <row r="200" spans="2:12" x14ac:dyDescent="0.2">
      <c r="B200" s="290"/>
      <c r="C200" s="289"/>
      <c r="F200" s="280">
        <v>36636.660000000003</v>
      </c>
      <c r="G200" s="285" t="s">
        <v>4935</v>
      </c>
      <c r="H200" s="285"/>
      <c r="I200" s="285"/>
      <c r="J200" s="279"/>
      <c r="K200" s="279"/>
      <c r="L200" s="279"/>
    </row>
    <row r="201" spans="2:12" x14ac:dyDescent="0.2">
      <c r="B201" s="290"/>
      <c r="C201" s="289"/>
      <c r="F201" s="280">
        <v>13539.41</v>
      </c>
      <c r="G201" s="285" t="s">
        <v>4933</v>
      </c>
      <c r="H201" s="285"/>
      <c r="I201" s="285"/>
      <c r="J201" s="279"/>
      <c r="K201" s="279"/>
      <c r="L201" s="279"/>
    </row>
    <row r="202" spans="2:12" x14ac:dyDescent="0.2">
      <c r="B202" s="290"/>
      <c r="C202" s="289"/>
      <c r="F202" s="280">
        <v>1889.64</v>
      </c>
      <c r="G202" s="285" t="s">
        <v>4934</v>
      </c>
      <c r="H202" s="285"/>
      <c r="I202" s="285"/>
      <c r="J202" s="279"/>
      <c r="K202" s="279"/>
      <c r="L202" s="279"/>
    </row>
    <row r="203" spans="2:12" x14ac:dyDescent="0.2">
      <c r="B203" s="290"/>
      <c r="C203" s="289"/>
      <c r="F203" s="280">
        <v>3000</v>
      </c>
      <c r="G203" s="285" t="s">
        <v>4933</v>
      </c>
      <c r="H203" s="285"/>
      <c r="I203" s="285"/>
      <c r="J203" s="279"/>
      <c r="K203" s="279"/>
      <c r="L203" s="279"/>
    </row>
    <row r="204" spans="2:12" x14ac:dyDescent="0.2">
      <c r="B204" s="290"/>
      <c r="C204" s="289"/>
      <c r="F204" s="280">
        <v>55106</v>
      </c>
      <c r="G204" s="285" t="s">
        <v>4932</v>
      </c>
      <c r="H204" s="285"/>
      <c r="I204" s="285"/>
      <c r="J204" s="279"/>
      <c r="K204" s="279"/>
      <c r="L204" s="279"/>
    </row>
    <row r="205" spans="2:12" x14ac:dyDescent="0.2">
      <c r="B205" s="290"/>
      <c r="C205" s="289"/>
      <c r="F205" s="280">
        <v>13821.27</v>
      </c>
      <c r="G205" s="285" t="s">
        <v>4931</v>
      </c>
      <c r="H205" s="285"/>
      <c r="I205" s="285"/>
      <c r="J205" s="279"/>
      <c r="K205" s="279"/>
      <c r="L205" s="279"/>
    </row>
    <row r="206" spans="2:12" x14ac:dyDescent="0.2">
      <c r="B206" s="290"/>
      <c r="C206" s="289"/>
      <c r="F206" s="280">
        <v>15080</v>
      </c>
      <c r="G206" s="285" t="s">
        <v>4930</v>
      </c>
      <c r="H206" s="285"/>
      <c r="I206" s="285"/>
      <c r="J206" s="279"/>
      <c r="K206" s="279"/>
      <c r="L206" s="279"/>
    </row>
    <row r="207" spans="2:12" x14ac:dyDescent="0.2">
      <c r="B207" s="290"/>
      <c r="C207" s="289"/>
      <c r="F207" s="280">
        <v>10028.200000000001</v>
      </c>
      <c r="G207" s="285" t="s">
        <v>4929</v>
      </c>
      <c r="H207" s="285"/>
      <c r="I207" s="285"/>
      <c r="J207" s="279"/>
      <c r="K207" s="279"/>
      <c r="L207" s="279"/>
    </row>
    <row r="208" spans="2:12" x14ac:dyDescent="0.2">
      <c r="B208" s="290"/>
      <c r="C208" s="289"/>
      <c r="F208" s="280">
        <v>119826.87</v>
      </c>
      <c r="G208" s="285" t="s">
        <v>4928</v>
      </c>
      <c r="H208" s="285"/>
      <c r="I208" s="285"/>
      <c r="J208" s="279"/>
      <c r="K208" s="279"/>
      <c r="L208" s="279"/>
    </row>
    <row r="209" spans="2:12" x14ac:dyDescent="0.2">
      <c r="B209" s="290"/>
      <c r="C209" s="289"/>
      <c r="F209" s="280">
        <v>11240</v>
      </c>
      <c r="G209" s="285" t="s">
        <v>4927</v>
      </c>
      <c r="H209" s="285"/>
      <c r="I209" s="285"/>
      <c r="J209" s="279"/>
      <c r="K209" s="279"/>
      <c r="L209" s="279"/>
    </row>
    <row r="210" spans="2:12" x14ac:dyDescent="0.2">
      <c r="B210" s="290"/>
      <c r="C210" s="289"/>
      <c r="F210" s="280">
        <v>7786.84</v>
      </c>
      <c r="G210" s="285" t="s">
        <v>4926</v>
      </c>
      <c r="H210" s="285"/>
      <c r="I210" s="285"/>
      <c r="J210" s="279"/>
      <c r="K210" s="279"/>
      <c r="L210" s="279"/>
    </row>
    <row r="211" spans="2:12" x14ac:dyDescent="0.2">
      <c r="B211" s="290"/>
      <c r="C211" s="289"/>
      <c r="F211" s="280">
        <v>30879.77</v>
      </c>
      <c r="G211" s="285" t="s">
        <v>4925</v>
      </c>
      <c r="H211" s="285"/>
      <c r="I211" s="285"/>
      <c r="J211" s="279"/>
      <c r="K211" s="279"/>
      <c r="L211" s="279"/>
    </row>
    <row r="212" spans="2:12" x14ac:dyDescent="0.2">
      <c r="B212" s="290"/>
      <c r="C212" s="289"/>
      <c r="F212" s="280">
        <v>86312.06</v>
      </c>
      <c r="G212" s="285" t="s">
        <v>4924</v>
      </c>
      <c r="H212" s="285"/>
      <c r="I212" s="285"/>
      <c r="J212" s="279"/>
      <c r="K212" s="279"/>
      <c r="L212" s="279"/>
    </row>
    <row r="213" spans="2:12" x14ac:dyDescent="0.2">
      <c r="B213" s="290"/>
      <c r="C213" s="289"/>
      <c r="F213" s="280">
        <v>1844.69</v>
      </c>
      <c r="G213" s="285" t="s">
        <v>4923</v>
      </c>
      <c r="H213" s="285"/>
      <c r="I213" s="285"/>
      <c r="J213" s="279"/>
      <c r="K213" s="279"/>
      <c r="L213" s="279"/>
    </row>
    <row r="214" spans="2:12" x14ac:dyDescent="0.2">
      <c r="B214" s="290"/>
      <c r="C214" s="289"/>
      <c r="F214" s="280">
        <v>28876.14</v>
      </c>
      <c r="G214" s="285" t="s">
        <v>4922</v>
      </c>
      <c r="H214" s="285"/>
      <c r="I214" s="285"/>
      <c r="J214" s="279"/>
      <c r="K214" s="279"/>
      <c r="L214" s="279"/>
    </row>
    <row r="215" spans="2:12" x14ac:dyDescent="0.2">
      <c r="B215" s="290"/>
      <c r="C215" s="289"/>
      <c r="F215" s="280">
        <v>13619.44</v>
      </c>
      <c r="G215" s="285" t="s">
        <v>4921</v>
      </c>
      <c r="H215" s="285"/>
      <c r="I215" s="285"/>
      <c r="J215" s="279"/>
      <c r="K215" s="279"/>
      <c r="L215" s="279"/>
    </row>
    <row r="216" spans="2:12" x14ac:dyDescent="0.2">
      <c r="B216" s="290"/>
      <c r="C216" s="289"/>
      <c r="F216" s="280">
        <v>7688.34</v>
      </c>
      <c r="G216" s="285" t="s">
        <v>4920</v>
      </c>
      <c r="H216" s="285"/>
      <c r="I216" s="285"/>
      <c r="J216" s="279"/>
      <c r="K216" s="279"/>
      <c r="L216" s="279"/>
    </row>
    <row r="217" spans="2:12" x14ac:dyDescent="0.2">
      <c r="B217" s="290"/>
      <c r="C217" s="289"/>
      <c r="F217" s="280">
        <v>112144.86</v>
      </c>
      <c r="G217" s="285" t="s">
        <v>4919</v>
      </c>
      <c r="H217" s="285"/>
      <c r="I217" s="285"/>
      <c r="J217" s="279"/>
      <c r="K217" s="279"/>
      <c r="L217" s="279"/>
    </row>
    <row r="218" spans="2:12" x14ac:dyDescent="0.2">
      <c r="B218" s="290"/>
      <c r="C218" s="289"/>
      <c r="F218" s="280">
        <v>834.16</v>
      </c>
      <c r="G218" s="285" t="s">
        <v>4918</v>
      </c>
      <c r="H218" s="285"/>
      <c r="I218" s="285"/>
      <c r="J218" s="279"/>
      <c r="K218" s="279"/>
      <c r="L218" s="279"/>
    </row>
    <row r="219" spans="2:12" x14ac:dyDescent="0.2">
      <c r="B219" s="290"/>
      <c r="C219" s="289"/>
      <c r="F219" s="280">
        <v>26084.69</v>
      </c>
      <c r="G219" s="285" t="s">
        <v>4917</v>
      </c>
      <c r="H219" s="285"/>
      <c r="I219" s="285"/>
      <c r="J219" s="279"/>
      <c r="K219" s="279"/>
      <c r="L219" s="279"/>
    </row>
    <row r="220" spans="2:12" x14ac:dyDescent="0.2">
      <c r="B220" s="290"/>
      <c r="C220" s="289"/>
      <c r="F220" s="280">
        <v>2139.33</v>
      </c>
      <c r="G220" s="285" t="s">
        <v>4916</v>
      </c>
      <c r="H220" s="285"/>
      <c r="I220" s="285"/>
      <c r="J220" s="279"/>
      <c r="K220" s="279"/>
      <c r="L220" s="279"/>
    </row>
    <row r="221" spans="2:12" x14ac:dyDescent="0.2">
      <c r="B221" s="290"/>
      <c r="C221" s="289"/>
      <c r="F221" s="280">
        <v>21925.03</v>
      </c>
      <c r="G221" s="285" t="s">
        <v>4915</v>
      </c>
      <c r="H221" s="285"/>
      <c r="I221" s="285"/>
      <c r="J221" s="279"/>
      <c r="K221" s="279"/>
      <c r="L221" s="279"/>
    </row>
    <row r="222" spans="2:12" x14ac:dyDescent="0.2">
      <c r="B222" s="290"/>
      <c r="C222" s="289"/>
      <c r="F222" s="280">
        <v>16010.61</v>
      </c>
      <c r="G222" s="285" t="s">
        <v>4914</v>
      </c>
      <c r="H222" s="285"/>
      <c r="I222" s="285"/>
      <c r="J222" s="279"/>
      <c r="K222" s="279"/>
      <c r="L222" s="279"/>
    </row>
    <row r="223" spans="2:12" x14ac:dyDescent="0.2">
      <c r="B223" s="290"/>
      <c r="C223" s="289"/>
      <c r="F223" s="280">
        <v>31153</v>
      </c>
      <c r="G223" s="285" t="s">
        <v>4913</v>
      </c>
      <c r="H223" s="285"/>
      <c r="I223" s="285"/>
      <c r="J223" s="279"/>
      <c r="K223" s="279"/>
      <c r="L223" s="279"/>
    </row>
    <row r="224" spans="2:12" x14ac:dyDescent="0.2">
      <c r="B224" s="290"/>
      <c r="C224" s="289"/>
      <c r="F224" s="280">
        <v>1690.01</v>
      </c>
      <c r="G224" s="285" t="s">
        <v>4912</v>
      </c>
      <c r="H224" s="285"/>
      <c r="I224" s="285"/>
      <c r="J224" s="279"/>
      <c r="K224" s="279"/>
      <c r="L224" s="279"/>
    </row>
    <row r="225" spans="2:12" x14ac:dyDescent="0.2">
      <c r="B225" s="290"/>
      <c r="C225" s="289"/>
      <c r="F225" s="280">
        <v>2602</v>
      </c>
      <c r="G225" s="285" t="s">
        <v>4911</v>
      </c>
      <c r="H225" s="285"/>
      <c r="I225" s="285"/>
      <c r="J225" s="279"/>
      <c r="K225" s="279"/>
      <c r="L225" s="279"/>
    </row>
    <row r="226" spans="2:12" x14ac:dyDescent="0.2">
      <c r="B226" s="290"/>
      <c r="C226" s="289"/>
      <c r="F226" s="280">
        <v>10695.51</v>
      </c>
      <c r="G226" s="285" t="s">
        <v>4910</v>
      </c>
      <c r="H226" s="285"/>
      <c r="I226" s="285"/>
      <c r="J226" s="279"/>
      <c r="K226" s="279"/>
      <c r="L226" s="279"/>
    </row>
    <row r="227" spans="2:12" x14ac:dyDescent="0.2">
      <c r="B227" s="290"/>
      <c r="C227" s="289"/>
      <c r="F227" s="280">
        <v>3752.79</v>
      </c>
      <c r="G227" s="285" t="s">
        <v>4909</v>
      </c>
      <c r="H227" s="285"/>
      <c r="I227" s="285"/>
      <c r="J227" s="279"/>
      <c r="K227" s="279"/>
      <c r="L227" s="279"/>
    </row>
    <row r="228" spans="2:12" x14ac:dyDescent="0.2">
      <c r="B228" s="290"/>
      <c r="C228" s="289"/>
      <c r="F228" s="280">
        <v>8446.2999999999993</v>
      </c>
      <c r="G228" s="285" t="s">
        <v>4908</v>
      </c>
      <c r="H228" s="285"/>
      <c r="I228" s="285"/>
      <c r="J228" s="279"/>
      <c r="K228" s="279"/>
      <c r="L228" s="279"/>
    </row>
    <row r="229" spans="2:12" x14ac:dyDescent="0.2">
      <c r="B229" s="290"/>
      <c r="C229" s="289"/>
      <c r="F229" s="280">
        <v>67082.14</v>
      </c>
      <c r="G229" s="285" t="s">
        <v>4907</v>
      </c>
      <c r="H229" s="285"/>
      <c r="I229" s="285"/>
      <c r="J229" s="279"/>
      <c r="K229" s="279"/>
      <c r="L229" s="279"/>
    </row>
    <row r="230" spans="2:12" x14ac:dyDescent="0.2">
      <c r="B230" s="290"/>
      <c r="C230" s="289"/>
      <c r="F230" s="280">
        <v>25609.54</v>
      </c>
      <c r="G230" s="285" t="s">
        <v>4906</v>
      </c>
      <c r="H230" s="285"/>
      <c r="I230" s="285"/>
      <c r="J230" s="279"/>
      <c r="K230" s="279"/>
      <c r="L230" s="279"/>
    </row>
    <row r="231" spans="2:12" x14ac:dyDescent="0.2">
      <c r="B231" s="290"/>
      <c r="C231" s="289"/>
      <c r="F231" s="280">
        <v>7657.37</v>
      </c>
      <c r="G231" s="285" t="s">
        <v>4905</v>
      </c>
      <c r="H231" s="285"/>
      <c r="I231" s="285"/>
      <c r="J231" s="279"/>
      <c r="K231" s="279"/>
      <c r="L231" s="279"/>
    </row>
    <row r="232" spans="2:12" x14ac:dyDescent="0.2">
      <c r="B232" s="290"/>
      <c r="C232" s="289"/>
      <c r="F232" s="280">
        <v>1314.84</v>
      </c>
      <c r="G232" s="615" t="s">
        <v>4904</v>
      </c>
      <c r="H232" s="285"/>
      <c r="I232" s="285"/>
      <c r="J232" s="279"/>
      <c r="K232" s="279"/>
      <c r="L232" s="279"/>
    </row>
    <row r="233" spans="2:12" x14ac:dyDescent="0.2">
      <c r="B233" s="290"/>
      <c r="C233" s="289"/>
      <c r="F233" s="280">
        <v>1117.52</v>
      </c>
      <c r="G233" s="285" t="s">
        <v>4844</v>
      </c>
      <c r="H233" s="285"/>
      <c r="I233" s="285"/>
      <c r="J233" s="279"/>
      <c r="K233" s="279"/>
      <c r="L233" s="279"/>
    </row>
    <row r="234" spans="2:12" x14ac:dyDescent="0.2">
      <c r="B234" s="290"/>
      <c r="C234" s="289"/>
      <c r="F234" s="280">
        <v>5097.7</v>
      </c>
      <c r="G234" s="285" t="s">
        <v>4903</v>
      </c>
      <c r="H234" s="285"/>
      <c r="I234" s="285"/>
      <c r="J234" s="279"/>
      <c r="K234" s="279"/>
      <c r="L234" s="279"/>
    </row>
    <row r="235" spans="2:12" x14ac:dyDescent="0.2">
      <c r="B235" s="290"/>
      <c r="C235" s="289"/>
      <c r="F235" s="280">
        <v>2505.6</v>
      </c>
      <c r="G235" s="285" t="s">
        <v>4902</v>
      </c>
      <c r="H235" s="285"/>
      <c r="I235" s="285"/>
      <c r="J235" s="279"/>
      <c r="K235" s="279"/>
      <c r="L235" s="279"/>
    </row>
    <row r="236" spans="2:12" x14ac:dyDescent="0.2">
      <c r="B236" s="290"/>
      <c r="C236" s="289"/>
      <c r="F236" s="280">
        <v>2403.58</v>
      </c>
      <c r="G236" s="285" t="s">
        <v>4901</v>
      </c>
      <c r="H236" s="285"/>
      <c r="I236" s="285"/>
      <c r="J236" s="279"/>
      <c r="K236" s="279"/>
      <c r="L236" s="279"/>
    </row>
    <row r="237" spans="2:12" x14ac:dyDescent="0.2">
      <c r="B237" s="290"/>
      <c r="C237" s="289"/>
      <c r="F237" s="280">
        <v>930.32</v>
      </c>
      <c r="G237" s="285" t="s">
        <v>4900</v>
      </c>
      <c r="H237" s="285"/>
      <c r="I237" s="285"/>
      <c r="J237" s="279"/>
      <c r="K237" s="279"/>
      <c r="L237" s="279"/>
    </row>
    <row r="238" spans="2:12" x14ac:dyDescent="0.2">
      <c r="B238" s="290"/>
      <c r="C238" s="289"/>
      <c r="F238" s="280">
        <v>5404.75</v>
      </c>
      <c r="G238" s="285" t="s">
        <v>4899</v>
      </c>
      <c r="H238" s="285"/>
      <c r="I238" s="285"/>
      <c r="J238" s="279"/>
      <c r="K238" s="279"/>
      <c r="L238" s="279"/>
    </row>
    <row r="239" spans="2:12" x14ac:dyDescent="0.2">
      <c r="B239" s="290"/>
      <c r="C239" s="289"/>
      <c r="F239" s="280">
        <v>4303.76</v>
      </c>
      <c r="G239" s="285" t="s">
        <v>4898</v>
      </c>
      <c r="H239" s="285"/>
      <c r="I239" s="285"/>
      <c r="J239" s="279"/>
      <c r="K239" s="279"/>
      <c r="L239" s="279"/>
    </row>
    <row r="240" spans="2:12" x14ac:dyDescent="0.2">
      <c r="B240" s="290"/>
      <c r="C240" s="289"/>
      <c r="F240" s="280">
        <v>8391.98</v>
      </c>
      <c r="G240" s="279" t="s">
        <v>4897</v>
      </c>
      <c r="H240" s="285"/>
      <c r="I240" s="285"/>
      <c r="J240" s="279"/>
      <c r="K240" s="279"/>
      <c r="L240" s="279"/>
    </row>
    <row r="241" spans="2:12" x14ac:dyDescent="0.2">
      <c r="B241" s="290"/>
      <c r="C241" s="289"/>
      <c r="F241" s="280">
        <v>14552.04</v>
      </c>
      <c r="G241" s="285" t="s">
        <v>4896</v>
      </c>
      <c r="H241" s="285"/>
      <c r="I241" s="285"/>
      <c r="J241" s="279"/>
      <c r="K241" s="279"/>
      <c r="L241" s="279"/>
    </row>
    <row r="242" spans="2:12" x14ac:dyDescent="0.2">
      <c r="B242" s="290"/>
      <c r="C242" s="289"/>
      <c r="F242" s="280">
        <v>6435.09</v>
      </c>
      <c r="G242" s="285" t="s">
        <v>4895</v>
      </c>
      <c r="H242" s="285"/>
      <c r="I242" s="285"/>
      <c r="J242" s="279"/>
      <c r="K242" s="279"/>
      <c r="L242" s="279"/>
    </row>
    <row r="243" spans="2:12" x14ac:dyDescent="0.2">
      <c r="B243" s="290"/>
      <c r="C243" s="289"/>
      <c r="F243" s="280">
        <v>25932.959999999999</v>
      </c>
      <c r="G243" s="285" t="s">
        <v>4894</v>
      </c>
      <c r="H243" s="285"/>
      <c r="I243" s="285"/>
      <c r="J243" s="279"/>
      <c r="K243" s="279"/>
      <c r="L243" s="279"/>
    </row>
    <row r="244" spans="2:12" x14ac:dyDescent="0.2">
      <c r="B244" s="290"/>
      <c r="C244" s="289"/>
      <c r="F244" s="280">
        <v>5996.69</v>
      </c>
      <c r="G244" s="285" t="s">
        <v>4893</v>
      </c>
      <c r="H244" s="285"/>
      <c r="I244" s="285"/>
      <c r="J244" s="279"/>
      <c r="K244" s="279"/>
      <c r="L244" s="279"/>
    </row>
    <row r="245" spans="2:12" x14ac:dyDescent="0.2">
      <c r="B245" s="290"/>
      <c r="C245" s="289"/>
      <c r="F245" s="280">
        <v>6074.36</v>
      </c>
      <c r="G245" s="285" t="s">
        <v>4892</v>
      </c>
      <c r="H245" s="285"/>
      <c r="I245" s="285"/>
      <c r="J245" s="279"/>
      <c r="K245" s="279"/>
      <c r="L245" s="279"/>
    </row>
    <row r="246" spans="2:12" x14ac:dyDescent="0.2">
      <c r="B246" s="290"/>
      <c r="C246" s="289"/>
      <c r="F246" s="280">
        <v>2624.5</v>
      </c>
      <c r="G246" s="285" t="s">
        <v>4891</v>
      </c>
      <c r="H246" s="285"/>
      <c r="I246" s="285"/>
      <c r="J246" s="279"/>
      <c r="K246" s="279"/>
      <c r="L246" s="279"/>
    </row>
    <row r="247" spans="2:12" x14ac:dyDescent="0.2">
      <c r="B247" s="290"/>
      <c r="C247" s="289"/>
      <c r="F247" s="280">
        <v>20214.05</v>
      </c>
      <c r="G247" s="285" t="s">
        <v>4890</v>
      </c>
      <c r="H247" s="285"/>
      <c r="I247" s="285"/>
      <c r="J247" s="279"/>
      <c r="K247" s="279"/>
      <c r="L247" s="279"/>
    </row>
    <row r="248" spans="2:12" x14ac:dyDescent="0.2">
      <c r="B248" s="290"/>
      <c r="C248" s="289"/>
      <c r="F248" s="280">
        <v>10172.780000000001</v>
      </c>
      <c r="G248" s="285" t="s">
        <v>4889</v>
      </c>
      <c r="H248" s="285"/>
      <c r="I248" s="285"/>
      <c r="J248" s="279"/>
      <c r="K248" s="279"/>
      <c r="L248" s="279"/>
    </row>
    <row r="249" spans="2:12" x14ac:dyDescent="0.2">
      <c r="B249" s="290"/>
      <c r="C249" s="289"/>
      <c r="F249" s="280">
        <v>7944.61</v>
      </c>
      <c r="G249" s="279" t="s">
        <v>4888</v>
      </c>
      <c r="H249" s="285"/>
      <c r="I249" s="285"/>
      <c r="J249" s="279"/>
      <c r="K249" s="279"/>
      <c r="L249" s="279"/>
    </row>
    <row r="250" spans="2:12" x14ac:dyDescent="0.2">
      <c r="B250" s="290"/>
      <c r="C250" s="289"/>
      <c r="F250" s="280">
        <v>4000</v>
      </c>
      <c r="G250" s="285" t="s">
        <v>4887</v>
      </c>
      <c r="H250" s="285"/>
      <c r="I250" s="285"/>
      <c r="J250" s="279"/>
      <c r="K250" s="279"/>
      <c r="L250" s="279"/>
    </row>
    <row r="251" spans="2:12" x14ac:dyDescent="0.2">
      <c r="B251" s="290"/>
      <c r="C251" s="289"/>
      <c r="F251" s="280">
        <v>40008.400000000001</v>
      </c>
      <c r="G251" s="285" t="s">
        <v>4886</v>
      </c>
      <c r="H251" s="285"/>
      <c r="I251" s="285"/>
      <c r="J251" s="279"/>
      <c r="K251" s="279"/>
      <c r="L251" s="279"/>
    </row>
    <row r="252" spans="2:12" x14ac:dyDescent="0.2">
      <c r="B252" s="290"/>
      <c r="C252" s="289"/>
      <c r="F252" s="280">
        <v>10098.959999999999</v>
      </c>
      <c r="G252" s="279" t="s">
        <v>4885</v>
      </c>
      <c r="H252" s="285"/>
      <c r="I252" s="285"/>
      <c r="J252" s="279"/>
      <c r="K252" s="279"/>
      <c r="L252" s="279"/>
    </row>
    <row r="253" spans="2:12" x14ac:dyDescent="0.2">
      <c r="B253" s="290"/>
      <c r="C253" s="289"/>
      <c r="F253" s="280">
        <v>156508.13</v>
      </c>
      <c r="G253" s="285" t="s">
        <v>4884</v>
      </c>
      <c r="H253" s="285"/>
      <c r="I253" s="285"/>
      <c r="J253" s="279"/>
      <c r="K253" s="279"/>
      <c r="L253" s="279"/>
    </row>
    <row r="254" spans="2:12" x14ac:dyDescent="0.2">
      <c r="B254" s="290"/>
      <c r="C254" s="289"/>
      <c r="F254" s="280">
        <v>7384.1</v>
      </c>
      <c r="G254" s="285" t="s">
        <v>4883</v>
      </c>
      <c r="H254" s="285"/>
      <c r="I254" s="285"/>
      <c r="J254" s="279"/>
      <c r="K254" s="279"/>
      <c r="L254" s="279"/>
    </row>
    <row r="255" spans="2:12" x14ac:dyDescent="0.2">
      <c r="B255" s="290"/>
      <c r="C255" s="289"/>
      <c r="F255" s="280">
        <v>9303.2000000000007</v>
      </c>
      <c r="G255" s="285" t="s">
        <v>4882</v>
      </c>
      <c r="H255" s="285"/>
      <c r="I255" s="285"/>
      <c r="J255" s="279"/>
      <c r="K255" s="279"/>
      <c r="L255" s="279"/>
    </row>
    <row r="256" spans="2:12" x14ac:dyDescent="0.2">
      <c r="B256" s="290"/>
      <c r="C256" s="289"/>
      <c r="F256" s="280">
        <v>28761.59</v>
      </c>
      <c r="G256" s="285" t="s">
        <v>4881</v>
      </c>
      <c r="H256" s="285"/>
      <c r="I256" s="285"/>
      <c r="J256" s="279"/>
      <c r="K256" s="279"/>
      <c r="L256" s="279"/>
    </row>
    <row r="257" spans="2:12" x14ac:dyDescent="0.2">
      <c r="B257" s="290"/>
      <c r="C257" s="289"/>
      <c r="F257" s="280">
        <v>7335.1</v>
      </c>
      <c r="G257" s="285" t="s">
        <v>4880</v>
      </c>
      <c r="H257" s="285"/>
      <c r="I257" s="285"/>
      <c r="J257" s="279"/>
      <c r="K257" s="279"/>
      <c r="L257" s="279"/>
    </row>
    <row r="258" spans="2:12" x14ac:dyDescent="0.2">
      <c r="B258" s="290"/>
      <c r="C258" s="289"/>
      <c r="F258" s="280">
        <v>7535.78</v>
      </c>
      <c r="G258" s="285" t="s">
        <v>4879</v>
      </c>
      <c r="H258" s="285"/>
      <c r="I258" s="285"/>
      <c r="J258" s="279"/>
      <c r="K258" s="279"/>
      <c r="L258" s="279"/>
    </row>
    <row r="259" spans="2:12" x14ac:dyDescent="0.2">
      <c r="B259" s="290"/>
      <c r="C259" s="289"/>
      <c r="F259" s="280">
        <v>29406</v>
      </c>
      <c r="G259" s="285" t="s">
        <v>4878</v>
      </c>
      <c r="H259" s="285"/>
      <c r="I259" s="285"/>
      <c r="J259" s="279"/>
      <c r="K259" s="279"/>
      <c r="L259" s="279"/>
    </row>
    <row r="260" spans="2:12" x14ac:dyDescent="0.2">
      <c r="B260" s="290"/>
      <c r="C260" s="289"/>
      <c r="F260" s="280">
        <v>12131.2</v>
      </c>
      <c r="G260" s="285" t="s">
        <v>4877</v>
      </c>
      <c r="H260" s="285"/>
      <c r="I260" s="285"/>
      <c r="J260" s="279"/>
      <c r="K260" s="279"/>
      <c r="L260" s="279"/>
    </row>
    <row r="261" spans="2:12" x14ac:dyDescent="0.2">
      <c r="B261" s="290"/>
      <c r="C261" s="289"/>
      <c r="F261" s="280">
        <v>13081.9</v>
      </c>
      <c r="G261" s="285" t="s">
        <v>4876</v>
      </c>
      <c r="H261" s="285"/>
      <c r="I261" s="285"/>
      <c r="J261" s="279"/>
      <c r="K261" s="279"/>
      <c r="L261" s="279"/>
    </row>
    <row r="262" spans="2:12" x14ac:dyDescent="0.2">
      <c r="B262" s="290"/>
      <c r="C262" s="289"/>
      <c r="F262" s="280">
        <v>26338.25</v>
      </c>
      <c r="G262" s="285" t="s">
        <v>4875</v>
      </c>
      <c r="H262" s="285"/>
      <c r="I262" s="285"/>
      <c r="J262" s="279"/>
      <c r="K262" s="279"/>
      <c r="L262" s="279"/>
    </row>
    <row r="263" spans="2:12" x14ac:dyDescent="0.2">
      <c r="B263" s="290"/>
      <c r="C263" s="289"/>
      <c r="F263" s="280">
        <v>10098.959999999999</v>
      </c>
      <c r="G263" s="285" t="s">
        <v>4874</v>
      </c>
      <c r="H263" s="285"/>
      <c r="I263" s="285"/>
      <c r="J263" s="279"/>
      <c r="K263" s="279"/>
      <c r="L263" s="279"/>
    </row>
    <row r="264" spans="2:12" x14ac:dyDescent="0.2">
      <c r="B264" s="290"/>
      <c r="C264" s="289"/>
      <c r="F264" s="280">
        <v>5429.38</v>
      </c>
      <c r="G264" s="285" t="s">
        <v>4873</v>
      </c>
      <c r="H264" s="285"/>
      <c r="I264" s="285"/>
      <c r="J264" s="279"/>
      <c r="K264" s="279"/>
      <c r="L264" s="279"/>
    </row>
    <row r="265" spans="2:12" x14ac:dyDescent="0.2">
      <c r="B265" s="290"/>
      <c r="C265" s="289"/>
      <c r="F265" s="280">
        <v>9784.75</v>
      </c>
      <c r="G265" s="285" t="s">
        <v>4872</v>
      </c>
      <c r="H265" s="285"/>
      <c r="I265" s="285"/>
      <c r="J265" s="279"/>
      <c r="K265" s="279"/>
      <c r="L265" s="279"/>
    </row>
    <row r="266" spans="2:12" x14ac:dyDescent="0.2">
      <c r="B266" s="290"/>
      <c r="C266" s="289"/>
      <c r="F266" s="280">
        <v>10342.700000000001</v>
      </c>
      <c r="G266" s="285" t="s">
        <v>4871</v>
      </c>
      <c r="H266" s="285"/>
      <c r="I266" s="285"/>
      <c r="J266" s="279"/>
      <c r="K266" s="279"/>
      <c r="L266" s="279"/>
    </row>
    <row r="267" spans="2:12" x14ac:dyDescent="0.2">
      <c r="B267" s="290"/>
      <c r="C267" s="289"/>
      <c r="F267" s="280">
        <v>171993</v>
      </c>
      <c r="G267" s="285" t="s">
        <v>4870</v>
      </c>
      <c r="H267" s="285"/>
      <c r="I267" s="285"/>
      <c r="J267" s="279"/>
      <c r="K267" s="279"/>
      <c r="L267" s="279"/>
    </row>
    <row r="268" spans="2:12" x14ac:dyDescent="0.2">
      <c r="B268" s="290"/>
      <c r="C268" s="289"/>
      <c r="F268" s="280">
        <v>16688.86</v>
      </c>
      <c r="G268" s="285" t="s">
        <v>4869</v>
      </c>
      <c r="H268" s="285"/>
      <c r="I268" s="285"/>
      <c r="J268" s="279"/>
      <c r="K268" s="279"/>
      <c r="L268" s="279"/>
    </row>
    <row r="269" spans="2:12" x14ac:dyDescent="0.2">
      <c r="B269" s="290"/>
      <c r="C269" s="289"/>
      <c r="F269" s="280">
        <v>15452.58</v>
      </c>
      <c r="G269" s="285" t="s">
        <v>4868</v>
      </c>
      <c r="H269" s="285"/>
      <c r="I269" s="285"/>
      <c r="J269" s="279"/>
      <c r="K269" s="279"/>
      <c r="L269" s="279"/>
    </row>
    <row r="270" spans="2:12" x14ac:dyDescent="0.2">
      <c r="B270" s="290"/>
      <c r="C270" s="289"/>
      <c r="F270" s="280">
        <v>5727.52</v>
      </c>
      <c r="G270" s="285" t="s">
        <v>4867</v>
      </c>
      <c r="H270" s="285"/>
      <c r="I270" s="285"/>
      <c r="J270" s="279"/>
      <c r="K270" s="279"/>
      <c r="L270" s="279"/>
    </row>
    <row r="271" spans="2:12" x14ac:dyDescent="0.2">
      <c r="B271" s="290"/>
      <c r="C271" s="289"/>
      <c r="F271" s="280">
        <v>40692.839999999997</v>
      </c>
      <c r="G271" s="285" t="s">
        <v>4866</v>
      </c>
      <c r="H271" s="285"/>
      <c r="I271" s="285"/>
      <c r="J271" s="279"/>
      <c r="K271" s="279"/>
      <c r="L271" s="279"/>
    </row>
    <row r="272" spans="2:12" x14ac:dyDescent="0.2">
      <c r="B272" s="290"/>
      <c r="C272" s="289"/>
      <c r="F272" s="280">
        <v>9410.6</v>
      </c>
      <c r="G272" s="279" t="s">
        <v>4865</v>
      </c>
      <c r="H272" s="285"/>
      <c r="I272" s="285"/>
      <c r="J272" s="279"/>
      <c r="K272" s="279"/>
      <c r="L272" s="279"/>
    </row>
    <row r="273" spans="2:12" x14ac:dyDescent="0.2">
      <c r="B273" s="290"/>
      <c r="C273" s="289"/>
      <c r="F273" s="280">
        <v>14036.02</v>
      </c>
      <c r="G273" s="285" t="s">
        <v>4864</v>
      </c>
      <c r="H273" s="285"/>
      <c r="I273" s="285"/>
      <c r="J273" s="279"/>
      <c r="K273" s="279"/>
      <c r="L273" s="279"/>
    </row>
    <row r="274" spans="2:12" x14ac:dyDescent="0.2">
      <c r="B274" s="290"/>
      <c r="C274" s="289"/>
      <c r="F274" s="280">
        <v>10467.219999999999</v>
      </c>
      <c r="G274" s="285" t="s">
        <v>4863</v>
      </c>
      <c r="H274" s="285"/>
      <c r="I274" s="285"/>
      <c r="J274" s="279"/>
      <c r="K274" s="279"/>
      <c r="L274" s="279"/>
    </row>
    <row r="275" spans="2:12" x14ac:dyDescent="0.2">
      <c r="B275" s="290"/>
      <c r="C275" s="289"/>
      <c r="F275" s="280">
        <v>437.69</v>
      </c>
      <c r="G275" s="285" t="s">
        <v>4862</v>
      </c>
      <c r="H275" s="285"/>
      <c r="I275" s="285"/>
      <c r="J275" s="279"/>
      <c r="K275" s="279"/>
      <c r="L275" s="279"/>
    </row>
    <row r="276" spans="2:12" x14ac:dyDescent="0.2">
      <c r="B276" s="290"/>
      <c r="C276" s="289"/>
      <c r="F276" s="280">
        <v>6652.75</v>
      </c>
      <c r="G276" s="285" t="s">
        <v>4861</v>
      </c>
      <c r="H276" s="285"/>
      <c r="I276" s="285"/>
      <c r="J276" s="279"/>
      <c r="K276" s="279"/>
      <c r="L276" s="279"/>
    </row>
    <row r="277" spans="2:12" x14ac:dyDescent="0.2">
      <c r="B277" s="290"/>
      <c r="C277" s="289"/>
      <c r="F277" s="280">
        <v>5124.4399999999996</v>
      </c>
      <c r="G277" s="285" t="s">
        <v>4860</v>
      </c>
      <c r="H277" s="285"/>
      <c r="I277" s="285"/>
      <c r="J277" s="279"/>
      <c r="K277" s="279"/>
      <c r="L277" s="279"/>
    </row>
    <row r="278" spans="2:12" x14ac:dyDescent="0.2">
      <c r="B278" s="290"/>
      <c r="C278" s="289"/>
      <c r="F278" s="280">
        <v>10433.99</v>
      </c>
      <c r="G278" s="285" t="s">
        <v>4859</v>
      </c>
      <c r="H278" s="285"/>
      <c r="I278" s="285"/>
      <c r="J278" s="279"/>
      <c r="K278" s="279"/>
      <c r="L278" s="279"/>
    </row>
    <row r="279" spans="2:12" x14ac:dyDescent="0.2">
      <c r="B279" s="290"/>
      <c r="C279" s="289"/>
      <c r="F279" s="280">
        <v>8162.27</v>
      </c>
      <c r="G279" s="285" t="s">
        <v>4858</v>
      </c>
      <c r="H279" s="285"/>
      <c r="I279" s="285"/>
      <c r="J279" s="279"/>
      <c r="K279" s="279"/>
      <c r="L279" s="279"/>
    </row>
    <row r="280" spans="2:12" x14ac:dyDescent="0.2">
      <c r="B280" s="290"/>
      <c r="C280" s="289"/>
      <c r="F280" s="280">
        <v>5927.38</v>
      </c>
      <c r="G280" s="285" t="s">
        <v>4857</v>
      </c>
      <c r="H280" s="285"/>
      <c r="I280" s="285"/>
      <c r="J280" s="279"/>
      <c r="K280" s="279"/>
      <c r="L280" s="279"/>
    </row>
    <row r="281" spans="2:12" x14ac:dyDescent="0.2">
      <c r="B281" s="290"/>
      <c r="C281" s="289"/>
      <c r="F281" s="280">
        <v>3399.71</v>
      </c>
      <c r="G281" s="285" t="s">
        <v>4856</v>
      </c>
      <c r="H281" s="285"/>
      <c r="I281" s="285"/>
      <c r="J281" s="279"/>
      <c r="K281" s="279"/>
      <c r="L281" s="279"/>
    </row>
    <row r="282" spans="2:12" x14ac:dyDescent="0.2">
      <c r="B282" s="290"/>
      <c r="C282" s="289"/>
      <c r="F282" s="280">
        <v>1876.09</v>
      </c>
      <c r="G282" s="285" t="s">
        <v>4855</v>
      </c>
      <c r="H282" s="285"/>
      <c r="I282" s="285"/>
      <c r="J282" s="279"/>
      <c r="K282" s="279"/>
      <c r="L282" s="279"/>
    </row>
    <row r="283" spans="2:12" x14ac:dyDescent="0.2">
      <c r="B283" s="290"/>
      <c r="C283" s="289"/>
      <c r="F283" s="280">
        <v>1860.38</v>
      </c>
      <c r="G283" s="285" t="s">
        <v>4854</v>
      </c>
      <c r="H283" s="285"/>
      <c r="I283" s="285"/>
      <c r="J283" s="279"/>
      <c r="K283" s="279"/>
      <c r="L283" s="279"/>
    </row>
    <row r="284" spans="2:12" x14ac:dyDescent="0.2">
      <c r="B284" s="290"/>
      <c r="C284" s="289"/>
      <c r="F284" s="280">
        <v>36421.11</v>
      </c>
      <c r="G284" s="285" t="s">
        <v>4853</v>
      </c>
      <c r="H284" s="285"/>
      <c r="I284" s="285"/>
      <c r="J284" s="279"/>
      <c r="K284" s="279"/>
      <c r="L284" s="279"/>
    </row>
    <row r="285" spans="2:12" x14ac:dyDescent="0.2">
      <c r="B285" s="290"/>
      <c r="C285" s="289"/>
      <c r="F285" s="280">
        <v>25247.4</v>
      </c>
      <c r="G285" s="285" t="s">
        <v>4852</v>
      </c>
      <c r="H285" s="285"/>
      <c r="I285" s="285"/>
      <c r="J285" s="279"/>
      <c r="K285" s="279"/>
      <c r="L285" s="279"/>
    </row>
    <row r="286" spans="2:12" ht="11.25" customHeight="1" x14ac:dyDescent="0.2">
      <c r="B286" s="290"/>
      <c r="C286" s="289"/>
      <c r="F286" s="280">
        <v>6186.99</v>
      </c>
      <c r="G286" s="285" t="s">
        <v>4851</v>
      </c>
      <c r="H286" s="285"/>
      <c r="I286" s="285"/>
      <c r="J286" s="279"/>
      <c r="K286" s="279"/>
      <c r="L286" s="279"/>
    </row>
    <row r="287" spans="2:12" x14ac:dyDescent="0.2">
      <c r="B287" s="290"/>
      <c r="C287" s="289"/>
      <c r="F287" s="280">
        <v>4216.71</v>
      </c>
      <c r="G287" s="285" t="s">
        <v>4850</v>
      </c>
      <c r="H287" s="285"/>
      <c r="I287" s="285"/>
      <c r="J287" s="279"/>
      <c r="K287" s="279"/>
      <c r="L287" s="279"/>
    </row>
    <row r="288" spans="2:12" x14ac:dyDescent="0.2">
      <c r="B288" s="290"/>
      <c r="C288" s="289"/>
      <c r="F288" s="280">
        <v>1050</v>
      </c>
      <c r="G288" s="285" t="s">
        <v>4849</v>
      </c>
      <c r="H288" s="285"/>
      <c r="I288" s="285"/>
      <c r="J288" s="279"/>
      <c r="K288" s="279"/>
      <c r="L288" s="279"/>
    </row>
    <row r="289" spans="2:12" x14ac:dyDescent="0.2">
      <c r="B289" s="290"/>
      <c r="C289" s="289"/>
      <c r="F289" s="280">
        <v>26127.54</v>
      </c>
      <c r="G289" s="285" t="s">
        <v>4848</v>
      </c>
      <c r="H289" s="285"/>
      <c r="I289" s="285"/>
      <c r="J289" s="279"/>
      <c r="K289" s="279"/>
      <c r="L289" s="279"/>
    </row>
    <row r="290" spans="2:12" x14ac:dyDescent="0.2">
      <c r="B290" s="290"/>
      <c r="C290" s="289"/>
      <c r="F290" s="280">
        <v>1740</v>
      </c>
      <c r="G290" s="485" t="s">
        <v>4847</v>
      </c>
      <c r="H290" s="285"/>
      <c r="I290" s="285"/>
      <c r="J290" s="279"/>
      <c r="K290" s="279"/>
      <c r="L290" s="279"/>
    </row>
    <row r="291" spans="2:12" x14ac:dyDescent="0.2">
      <c r="B291" s="290"/>
      <c r="C291" s="289"/>
      <c r="F291" s="280">
        <v>61712.37</v>
      </c>
      <c r="G291" s="285" t="s">
        <v>4846</v>
      </c>
      <c r="H291" s="285"/>
      <c r="I291" s="285"/>
      <c r="J291" s="279"/>
      <c r="K291" s="279"/>
      <c r="L291" s="279"/>
    </row>
    <row r="292" spans="2:12" x14ac:dyDescent="0.2">
      <c r="B292" s="290"/>
      <c r="C292" s="289"/>
      <c r="F292" s="280">
        <v>14546.88</v>
      </c>
      <c r="G292" s="285" t="s">
        <v>4845</v>
      </c>
      <c r="H292" s="285"/>
      <c r="I292" s="285"/>
      <c r="J292" s="279"/>
      <c r="K292" s="279"/>
      <c r="L292" s="279"/>
    </row>
    <row r="293" spans="2:12" x14ac:dyDescent="0.2">
      <c r="B293" s="290"/>
      <c r="C293" s="289"/>
      <c r="F293" s="280">
        <v>54</v>
      </c>
      <c r="G293" s="285" t="s">
        <v>4844</v>
      </c>
      <c r="H293" s="285"/>
      <c r="I293" s="285"/>
      <c r="J293" s="279"/>
      <c r="K293" s="279"/>
      <c r="L293" s="279"/>
    </row>
    <row r="294" spans="2:12" x14ac:dyDescent="0.2">
      <c r="B294" s="290"/>
      <c r="C294" s="289"/>
      <c r="F294" s="280">
        <v>4186.4399999999996</v>
      </c>
      <c r="G294" s="285" t="s">
        <v>4843</v>
      </c>
      <c r="H294" s="285"/>
      <c r="I294" s="285"/>
      <c r="J294" s="279"/>
      <c r="K294" s="279"/>
      <c r="L294" s="279"/>
    </row>
    <row r="295" spans="2:12" x14ac:dyDescent="0.2">
      <c r="B295" s="290"/>
      <c r="C295" s="289"/>
      <c r="F295" s="280">
        <v>970.55</v>
      </c>
      <c r="G295" s="285" t="s">
        <v>4842</v>
      </c>
      <c r="H295" s="285"/>
      <c r="I295" s="285"/>
      <c r="J295" s="279"/>
      <c r="K295" s="279"/>
      <c r="L295" s="279"/>
    </row>
    <row r="296" spans="2:12" x14ac:dyDescent="0.2">
      <c r="B296" s="290"/>
      <c r="C296" s="289"/>
      <c r="F296" s="280">
        <v>68938.81</v>
      </c>
      <c r="G296" s="285" t="s">
        <v>4841</v>
      </c>
      <c r="H296" s="285"/>
      <c r="I296" s="285"/>
      <c r="J296" s="279"/>
      <c r="K296" s="279"/>
      <c r="L296" s="279"/>
    </row>
    <row r="297" spans="2:12" x14ac:dyDescent="0.2">
      <c r="B297" s="290"/>
      <c r="C297" s="289"/>
      <c r="F297" s="280">
        <v>10883.46</v>
      </c>
      <c r="G297" s="279" t="s">
        <v>4840</v>
      </c>
      <c r="H297" s="285"/>
      <c r="I297" s="285"/>
      <c r="J297" s="279"/>
      <c r="K297" s="279"/>
      <c r="L297" s="279"/>
    </row>
    <row r="298" spans="2:12" x14ac:dyDescent="0.2">
      <c r="B298" s="290"/>
      <c r="C298" s="289"/>
      <c r="F298" s="280">
        <v>4017.66</v>
      </c>
      <c r="G298" s="285" t="s">
        <v>4839</v>
      </c>
      <c r="H298" s="285"/>
      <c r="I298" s="285"/>
      <c r="J298" s="279"/>
      <c r="K298" s="279"/>
      <c r="L298" s="279"/>
    </row>
    <row r="299" spans="2:12" x14ac:dyDescent="0.2">
      <c r="B299" s="290"/>
      <c r="C299" s="289"/>
      <c r="F299" s="280">
        <v>2711.87</v>
      </c>
      <c r="G299" s="285" t="s">
        <v>4838</v>
      </c>
      <c r="H299" s="285"/>
      <c r="I299" s="285"/>
      <c r="J299" s="279"/>
      <c r="K299" s="279"/>
      <c r="L299" s="279"/>
    </row>
    <row r="300" spans="2:12" x14ac:dyDescent="0.2">
      <c r="B300" s="290"/>
      <c r="C300" s="289"/>
      <c r="F300" s="280">
        <v>45755.74</v>
      </c>
      <c r="G300" s="285" t="s">
        <v>4837</v>
      </c>
      <c r="H300" s="285"/>
      <c r="I300" s="285"/>
      <c r="J300" s="279"/>
      <c r="K300" s="279"/>
      <c r="L300" s="279"/>
    </row>
    <row r="301" spans="2:12" x14ac:dyDescent="0.2">
      <c r="B301" s="290"/>
      <c r="C301" s="289"/>
      <c r="F301" s="280">
        <v>9784.75</v>
      </c>
      <c r="G301" s="285" t="s">
        <v>4836</v>
      </c>
      <c r="H301" s="285"/>
      <c r="I301" s="285"/>
      <c r="J301" s="279"/>
    </row>
    <row r="302" spans="2:12" x14ac:dyDescent="0.2">
      <c r="B302" s="290"/>
      <c r="C302" s="289"/>
      <c r="F302" s="280">
        <v>64747.1</v>
      </c>
      <c r="G302" s="285" t="s">
        <v>4835</v>
      </c>
      <c r="H302" s="285"/>
      <c r="I302" s="285"/>
      <c r="J302" s="279"/>
    </row>
    <row r="303" spans="2:12" x14ac:dyDescent="0.2">
      <c r="B303" s="290"/>
      <c r="C303" s="289"/>
      <c r="F303" s="280">
        <v>80590.100000000006</v>
      </c>
      <c r="G303" s="285" t="s">
        <v>4834</v>
      </c>
      <c r="H303" s="285"/>
      <c r="I303" s="285"/>
      <c r="J303" s="279"/>
    </row>
    <row r="304" spans="2:12" x14ac:dyDescent="0.2">
      <c r="B304" s="290"/>
      <c r="C304" s="289"/>
      <c r="F304" s="280">
        <v>5049.4799999999996</v>
      </c>
      <c r="G304" s="285" t="s">
        <v>4833</v>
      </c>
      <c r="H304" s="285"/>
      <c r="I304" s="285"/>
      <c r="J304" s="279"/>
    </row>
    <row r="305" spans="2:10" x14ac:dyDescent="0.2">
      <c r="B305" s="290"/>
      <c r="C305" s="289"/>
      <c r="F305" s="280">
        <v>2115.9699999999998</v>
      </c>
      <c r="G305" s="285" t="s">
        <v>4832</v>
      </c>
      <c r="H305" s="285"/>
      <c r="I305" s="285"/>
      <c r="J305" s="279"/>
    </row>
    <row r="306" spans="2:10" x14ac:dyDescent="0.2">
      <c r="B306" s="290"/>
      <c r="C306" s="289"/>
      <c r="F306" s="280">
        <v>21198.76</v>
      </c>
      <c r="G306" s="285" t="s">
        <v>4831</v>
      </c>
      <c r="H306" s="285"/>
      <c r="I306" s="285"/>
      <c r="J306" s="279"/>
    </row>
    <row r="307" spans="2:10" x14ac:dyDescent="0.2">
      <c r="B307" s="290"/>
      <c r="C307" s="289"/>
      <c r="F307" s="280">
        <v>5428.8</v>
      </c>
      <c r="G307" s="285" t="s">
        <v>4830</v>
      </c>
      <c r="H307" s="285"/>
      <c r="I307" s="285"/>
      <c r="J307" s="279"/>
    </row>
    <row r="308" spans="2:10" x14ac:dyDescent="0.2">
      <c r="B308" s="290"/>
      <c r="C308" s="289"/>
      <c r="F308" s="359">
        <v>47161.54</v>
      </c>
      <c r="G308" s="285" t="s">
        <v>4829</v>
      </c>
      <c r="H308" s="285"/>
      <c r="I308" s="285"/>
      <c r="J308" s="279"/>
    </row>
    <row r="309" spans="2:10" x14ac:dyDescent="0.2">
      <c r="B309" s="290"/>
      <c r="C309" s="289"/>
      <c r="F309" s="280">
        <v>38327.339999999997</v>
      </c>
      <c r="G309" s="285" t="s">
        <v>4828</v>
      </c>
      <c r="H309" s="285"/>
      <c r="I309" s="285"/>
      <c r="J309" s="279"/>
    </row>
    <row r="310" spans="2:10" x14ac:dyDescent="0.2">
      <c r="B310" s="290"/>
      <c r="C310" s="289"/>
      <c r="F310" s="280">
        <v>1743.48</v>
      </c>
      <c r="G310" s="285" t="s">
        <v>4827</v>
      </c>
      <c r="H310" s="285"/>
      <c r="I310" s="285"/>
      <c r="J310" s="279"/>
    </row>
    <row r="311" spans="2:10" x14ac:dyDescent="0.2">
      <c r="B311" s="290"/>
      <c r="C311" s="289"/>
      <c r="F311" s="280">
        <v>10098.959999999999</v>
      </c>
      <c r="G311" s="285" t="s">
        <v>4826</v>
      </c>
      <c r="H311" s="285"/>
      <c r="I311" s="285"/>
      <c r="J311" s="279"/>
    </row>
    <row r="312" spans="2:10" x14ac:dyDescent="0.2">
      <c r="B312" s="290"/>
      <c r="C312" s="289"/>
      <c r="F312" s="280">
        <v>41549.89</v>
      </c>
      <c r="G312" s="285" t="s">
        <v>4825</v>
      </c>
      <c r="H312" s="285"/>
      <c r="I312" s="285"/>
      <c r="J312" s="279"/>
    </row>
    <row r="313" spans="2:10" x14ac:dyDescent="0.2">
      <c r="B313" s="290"/>
      <c r="C313" s="289"/>
      <c r="F313" s="280">
        <v>8635.5499999999993</v>
      </c>
      <c r="G313" s="285" t="s">
        <v>4824</v>
      </c>
      <c r="H313" s="285"/>
      <c r="I313" s="285"/>
      <c r="J313" s="279"/>
    </row>
    <row r="314" spans="2:10" x14ac:dyDescent="0.2">
      <c r="B314" s="290"/>
      <c r="C314" s="289"/>
      <c r="F314" s="280">
        <v>5213.6000000000004</v>
      </c>
      <c r="G314" s="285" t="s">
        <v>4823</v>
      </c>
      <c r="H314" s="285"/>
      <c r="I314" s="285"/>
      <c r="J314" s="279"/>
    </row>
    <row r="315" spans="2:10" x14ac:dyDescent="0.2">
      <c r="B315" s="290"/>
      <c r="C315" s="289"/>
      <c r="F315" s="280">
        <v>53092.04</v>
      </c>
      <c r="G315" s="285" t="s">
        <v>4822</v>
      </c>
      <c r="H315" s="285"/>
      <c r="I315" s="285"/>
      <c r="J315" s="279"/>
    </row>
    <row r="316" spans="2:10" x14ac:dyDescent="0.2">
      <c r="B316" s="290"/>
      <c r="C316" s="289"/>
      <c r="F316" s="280">
        <v>42270.400000000001</v>
      </c>
      <c r="G316" s="285" t="s">
        <v>4821</v>
      </c>
      <c r="H316" s="285"/>
      <c r="I316" s="285"/>
      <c r="J316" s="279"/>
    </row>
    <row r="317" spans="2:10" x14ac:dyDescent="0.2">
      <c r="B317" s="290"/>
      <c r="C317" s="289"/>
      <c r="F317" s="280">
        <v>2595.12</v>
      </c>
      <c r="G317" s="285" t="s">
        <v>4820</v>
      </c>
      <c r="H317" s="285"/>
      <c r="I317" s="285"/>
      <c r="J317" s="279"/>
    </row>
    <row r="318" spans="2:10" x14ac:dyDescent="0.2">
      <c r="B318" s="290"/>
      <c r="C318" s="289"/>
      <c r="F318" s="280">
        <v>22578.97</v>
      </c>
      <c r="G318" s="285" t="s">
        <v>4819</v>
      </c>
      <c r="H318" s="285"/>
      <c r="I318" s="285"/>
      <c r="J318" s="279"/>
    </row>
    <row r="319" spans="2:10" x14ac:dyDescent="0.2">
      <c r="B319" s="290"/>
      <c r="C319" s="289"/>
      <c r="F319" s="280">
        <v>1503.68</v>
      </c>
      <c r="G319" s="285" t="s">
        <v>4818</v>
      </c>
      <c r="H319" s="285"/>
      <c r="I319" s="285"/>
      <c r="J319" s="279"/>
    </row>
    <row r="320" spans="2:10" x14ac:dyDescent="0.2">
      <c r="B320" s="290"/>
      <c r="C320" s="289"/>
      <c r="F320" s="280">
        <v>1468.6</v>
      </c>
      <c r="G320" s="285" t="s">
        <v>4817</v>
      </c>
      <c r="H320" s="285"/>
      <c r="I320" s="285"/>
      <c r="J320" s="279"/>
    </row>
    <row r="321" spans="2:10" x14ac:dyDescent="0.2">
      <c r="B321" s="290"/>
      <c r="C321" s="289"/>
      <c r="F321" s="280">
        <v>100989.6</v>
      </c>
      <c r="G321" s="285" t="s">
        <v>4816</v>
      </c>
      <c r="H321" s="285"/>
      <c r="I321" s="285"/>
      <c r="J321" s="279"/>
    </row>
    <row r="322" spans="2:10" x14ac:dyDescent="0.2">
      <c r="B322" s="290"/>
      <c r="C322" s="289"/>
      <c r="F322" s="280">
        <v>26741.77</v>
      </c>
      <c r="G322" s="285" t="s">
        <v>4815</v>
      </c>
      <c r="H322" s="285"/>
      <c r="I322" s="285"/>
      <c r="J322" s="279"/>
    </row>
    <row r="323" spans="2:10" x14ac:dyDescent="0.2">
      <c r="B323" s="290"/>
      <c r="C323" s="289"/>
      <c r="F323" s="280">
        <v>13231.53</v>
      </c>
      <c r="G323" s="285" t="s">
        <v>4814</v>
      </c>
      <c r="H323" s="285"/>
      <c r="I323" s="285"/>
      <c r="J323" s="279"/>
    </row>
    <row r="324" spans="2:10" x14ac:dyDescent="0.2">
      <c r="B324" s="290"/>
      <c r="C324" s="289"/>
      <c r="F324" s="280">
        <v>7245.87</v>
      </c>
      <c r="G324" s="285" t="s">
        <v>4813</v>
      </c>
      <c r="H324" s="285"/>
      <c r="I324" s="285"/>
      <c r="J324" s="279"/>
    </row>
    <row r="325" spans="2:10" x14ac:dyDescent="0.2">
      <c r="B325" s="290"/>
      <c r="C325" s="289"/>
      <c r="F325" s="280">
        <v>2521.5300000000002</v>
      </c>
      <c r="G325" s="285" t="s">
        <v>4812</v>
      </c>
      <c r="H325" s="285"/>
      <c r="I325" s="285"/>
      <c r="J325" s="279"/>
    </row>
    <row r="326" spans="2:10" x14ac:dyDescent="0.2">
      <c r="B326" s="290"/>
      <c r="C326" s="289"/>
      <c r="F326" s="280">
        <v>2681.02</v>
      </c>
      <c r="G326" s="285" t="s">
        <v>4811</v>
      </c>
      <c r="H326" s="285"/>
      <c r="I326" s="285"/>
      <c r="J326" s="279"/>
    </row>
    <row r="327" spans="2:10" x14ac:dyDescent="0.2">
      <c r="B327" s="290"/>
      <c r="C327" s="289"/>
      <c r="F327" s="280">
        <v>1654.4</v>
      </c>
      <c r="G327" s="285" t="s">
        <v>4810</v>
      </c>
      <c r="H327" s="285"/>
      <c r="I327" s="285"/>
      <c r="J327" s="279"/>
    </row>
    <row r="328" spans="2:10" x14ac:dyDescent="0.2">
      <c r="B328" s="290"/>
      <c r="C328" s="289"/>
      <c r="F328" s="280">
        <v>2844.67</v>
      </c>
      <c r="G328" s="285" t="s">
        <v>4809</v>
      </c>
      <c r="H328" s="285"/>
      <c r="I328" s="285"/>
      <c r="J328" s="279"/>
    </row>
    <row r="329" spans="2:10" x14ac:dyDescent="0.2">
      <c r="B329" s="290"/>
      <c r="C329" s="289"/>
      <c r="F329" s="280">
        <v>15912.46</v>
      </c>
      <c r="G329" s="285" t="s">
        <v>4808</v>
      </c>
      <c r="H329" s="285"/>
      <c r="I329" s="285"/>
      <c r="J329" s="279"/>
    </row>
    <row r="330" spans="2:10" x14ac:dyDescent="0.2">
      <c r="B330" s="290"/>
      <c r="C330" s="289"/>
      <c r="F330" s="280">
        <v>122967.38</v>
      </c>
      <c r="G330" s="285" t="s">
        <v>4807</v>
      </c>
      <c r="H330" s="285"/>
      <c r="I330" s="285"/>
      <c r="J330" s="279"/>
    </row>
    <row r="331" spans="2:10" x14ac:dyDescent="0.2">
      <c r="B331" s="290"/>
      <c r="C331" s="289"/>
      <c r="F331" s="280">
        <v>38181.03</v>
      </c>
      <c r="G331" s="285" t="s">
        <v>4806</v>
      </c>
      <c r="H331" s="285"/>
      <c r="I331" s="285"/>
      <c r="J331" s="279"/>
    </row>
    <row r="332" spans="2:10" x14ac:dyDescent="0.2">
      <c r="B332" s="290"/>
      <c r="C332" s="289"/>
      <c r="F332" s="280">
        <v>6741.11</v>
      </c>
      <c r="G332" s="285" t="s">
        <v>4805</v>
      </c>
      <c r="H332" s="285"/>
      <c r="I332" s="285"/>
      <c r="J332" s="279"/>
    </row>
    <row r="333" spans="2:10" x14ac:dyDescent="0.2">
      <c r="B333" s="290"/>
      <c r="C333" s="289"/>
      <c r="F333" s="280">
        <v>12112.95</v>
      </c>
      <c r="G333" s="285" t="s">
        <v>4804</v>
      </c>
      <c r="H333" s="285"/>
      <c r="I333" s="285"/>
      <c r="J333" s="279"/>
    </row>
    <row r="334" spans="2:10" x14ac:dyDescent="0.2">
      <c r="B334" s="290"/>
      <c r="C334" s="289"/>
      <c r="F334" s="280">
        <v>1497.01</v>
      </c>
      <c r="G334" s="285" t="s">
        <v>4803</v>
      </c>
      <c r="H334" s="285"/>
      <c r="I334" s="285"/>
      <c r="J334" s="279"/>
    </row>
    <row r="335" spans="2:10" x14ac:dyDescent="0.2">
      <c r="B335" s="290"/>
      <c r="C335" s="289"/>
      <c r="F335" s="280">
        <v>930.32</v>
      </c>
      <c r="G335" s="285" t="s">
        <v>4802</v>
      </c>
      <c r="H335" s="285"/>
      <c r="I335" s="285"/>
      <c r="J335" s="279"/>
    </row>
    <row r="336" spans="2:10" x14ac:dyDescent="0.2">
      <c r="B336" s="290"/>
      <c r="C336" s="289"/>
      <c r="F336" s="280">
        <v>153680.4</v>
      </c>
      <c r="G336" s="285" t="s">
        <v>4801</v>
      </c>
      <c r="H336" s="285"/>
      <c r="I336" s="285"/>
      <c r="J336" s="279"/>
    </row>
    <row r="337" spans="2:10" x14ac:dyDescent="0.2">
      <c r="B337" s="290"/>
      <c r="C337" s="289"/>
      <c r="F337" s="280">
        <v>398790.07</v>
      </c>
      <c r="G337" s="285" t="s">
        <v>4800</v>
      </c>
      <c r="H337" s="285"/>
      <c r="I337" s="285"/>
      <c r="J337" s="279"/>
    </row>
    <row r="338" spans="2:10" x14ac:dyDescent="0.2">
      <c r="B338" s="290"/>
      <c r="C338" s="289"/>
      <c r="F338" s="280">
        <v>20545.810000000001</v>
      </c>
      <c r="G338" s="285" t="s">
        <v>4799</v>
      </c>
      <c r="H338" s="285"/>
      <c r="I338" s="285"/>
      <c r="J338" s="279"/>
    </row>
    <row r="339" spans="2:10" x14ac:dyDescent="0.2">
      <c r="B339" s="290"/>
      <c r="C339" s="289"/>
      <c r="F339" s="280">
        <v>17205.14</v>
      </c>
      <c r="G339" s="285" t="s">
        <v>4798</v>
      </c>
      <c r="H339" s="285"/>
      <c r="I339" s="285"/>
    </row>
    <row r="340" spans="2:10" x14ac:dyDescent="0.2">
      <c r="B340" s="290"/>
      <c r="C340" s="289"/>
      <c r="F340" s="280">
        <v>1592.4</v>
      </c>
      <c r="G340" s="285" t="s">
        <v>4797</v>
      </c>
      <c r="H340" s="285"/>
      <c r="I340" s="285"/>
    </row>
    <row r="341" spans="2:10" x14ac:dyDescent="0.2">
      <c r="B341" s="290"/>
      <c r="C341" s="289"/>
      <c r="F341" s="280">
        <v>13737.88</v>
      </c>
      <c r="G341" s="285" t="s">
        <v>4796</v>
      </c>
      <c r="H341" s="285"/>
      <c r="I341" s="285"/>
    </row>
    <row r="342" spans="2:10" x14ac:dyDescent="0.2">
      <c r="B342" s="290"/>
      <c r="C342" s="289"/>
      <c r="F342" s="280">
        <v>183022.94</v>
      </c>
      <c r="G342" s="285" t="s">
        <v>4795</v>
      </c>
      <c r="H342" s="285"/>
      <c r="I342" s="285"/>
    </row>
    <row r="343" spans="2:10" x14ac:dyDescent="0.2">
      <c r="B343" s="290"/>
      <c r="C343" s="289"/>
      <c r="F343" s="280">
        <v>5283.8</v>
      </c>
      <c r="G343" s="285" t="s">
        <v>4794</v>
      </c>
      <c r="H343" s="285"/>
      <c r="I343" s="285"/>
    </row>
    <row r="344" spans="2:10" x14ac:dyDescent="0.2">
      <c r="B344" s="290"/>
      <c r="C344" s="289"/>
      <c r="F344" s="280">
        <v>12426.95</v>
      </c>
      <c r="G344" s="285" t="s">
        <v>4793</v>
      </c>
      <c r="H344" s="285"/>
      <c r="I344" s="285"/>
    </row>
    <row r="345" spans="2:10" x14ac:dyDescent="0.2">
      <c r="B345" s="290"/>
      <c r="C345" s="289"/>
      <c r="F345" s="280">
        <v>15903.6</v>
      </c>
      <c r="G345" s="285" t="s">
        <v>4792</v>
      </c>
      <c r="H345" s="285"/>
      <c r="I345" s="285"/>
    </row>
    <row r="346" spans="2:10" x14ac:dyDescent="0.2">
      <c r="B346" s="290"/>
      <c r="C346" s="289"/>
      <c r="F346" s="280">
        <v>4021.7</v>
      </c>
      <c r="G346" s="285" t="s">
        <v>4791</v>
      </c>
      <c r="H346" s="285"/>
      <c r="I346" s="285"/>
    </row>
    <row r="347" spans="2:10" x14ac:dyDescent="0.2">
      <c r="B347" s="290"/>
      <c r="C347" s="289"/>
      <c r="F347" s="280">
        <v>10237.94</v>
      </c>
      <c r="G347" s="285" t="s">
        <v>4790</v>
      </c>
      <c r="H347" s="285"/>
      <c r="I347" s="285"/>
    </row>
    <row r="348" spans="2:10" x14ac:dyDescent="0.2">
      <c r="B348" s="290"/>
      <c r="C348" s="289"/>
      <c r="F348" s="280">
        <v>4438.25</v>
      </c>
      <c r="G348" s="285" t="s">
        <v>4789</v>
      </c>
      <c r="H348" s="285"/>
      <c r="I348" s="285"/>
    </row>
    <row r="349" spans="2:10" x14ac:dyDescent="0.2">
      <c r="B349" s="290"/>
      <c r="C349" s="289"/>
      <c r="F349" s="280">
        <v>25922.17</v>
      </c>
      <c r="G349" s="285" t="s">
        <v>4788</v>
      </c>
      <c r="H349" s="285"/>
      <c r="I349" s="285"/>
    </row>
    <row r="350" spans="2:10" x14ac:dyDescent="0.2">
      <c r="B350" s="290"/>
      <c r="C350" s="289"/>
      <c r="F350" s="280">
        <v>13764.14</v>
      </c>
      <c r="G350" s="285" t="s">
        <v>4768</v>
      </c>
      <c r="H350" s="285"/>
      <c r="I350" s="285"/>
    </row>
    <row r="351" spans="2:10" x14ac:dyDescent="0.2">
      <c r="B351" s="290"/>
      <c r="C351" s="289"/>
      <c r="F351" s="280">
        <v>2000</v>
      </c>
      <c r="G351" s="285" t="s">
        <v>4787</v>
      </c>
      <c r="H351" s="285"/>
      <c r="I351" s="285"/>
    </row>
    <row r="352" spans="2:10" x14ac:dyDescent="0.2">
      <c r="B352" s="290"/>
      <c r="C352" s="289"/>
      <c r="F352" s="280">
        <v>380.32</v>
      </c>
      <c r="G352" s="285" t="s">
        <v>4786</v>
      </c>
      <c r="H352" s="285"/>
      <c r="I352" s="285"/>
    </row>
    <row r="353" spans="2:9" x14ac:dyDescent="0.2">
      <c r="B353" s="290"/>
      <c r="C353" s="289"/>
      <c r="F353" s="280">
        <v>14749.4</v>
      </c>
      <c r="G353" s="285" t="s">
        <v>4785</v>
      </c>
      <c r="H353" s="285"/>
      <c r="I353" s="285"/>
    </row>
    <row r="354" spans="2:9" x14ac:dyDescent="0.2">
      <c r="B354" s="290"/>
      <c r="C354" s="289"/>
      <c r="F354" s="280">
        <v>16034.62</v>
      </c>
      <c r="G354" s="285" t="s">
        <v>4784</v>
      </c>
      <c r="H354" s="285"/>
      <c r="I354" s="285"/>
    </row>
    <row r="355" spans="2:9" x14ac:dyDescent="0.2">
      <c r="B355" s="290"/>
      <c r="C355" s="289"/>
      <c r="F355" s="280">
        <v>3360</v>
      </c>
      <c r="G355" s="285" t="s">
        <v>4783</v>
      </c>
      <c r="H355" s="285"/>
      <c r="I355" s="285"/>
    </row>
    <row r="356" spans="2:9" x14ac:dyDescent="0.2">
      <c r="B356" s="290"/>
      <c r="C356" s="289"/>
      <c r="F356" s="280">
        <v>4850.68</v>
      </c>
      <c r="G356" s="285" t="s">
        <v>4782</v>
      </c>
      <c r="H356" s="285"/>
      <c r="I356" s="285"/>
    </row>
    <row r="357" spans="2:9" x14ac:dyDescent="0.2">
      <c r="B357" s="290"/>
      <c r="C357" s="289"/>
      <c r="F357" s="280">
        <v>3171.75</v>
      </c>
      <c r="G357" s="285" t="s">
        <v>4781</v>
      </c>
      <c r="H357" s="285"/>
      <c r="I357" s="285"/>
    </row>
    <row r="358" spans="2:9" x14ac:dyDescent="0.2">
      <c r="B358" s="290"/>
      <c r="C358" s="289"/>
      <c r="F358" s="280">
        <v>5000</v>
      </c>
      <c r="G358" s="285" t="s">
        <v>4780</v>
      </c>
      <c r="H358" s="285"/>
      <c r="I358" s="285"/>
    </row>
    <row r="359" spans="2:9" x14ac:dyDescent="0.2">
      <c r="B359" s="290"/>
      <c r="C359" s="289"/>
      <c r="F359" s="280">
        <v>2000</v>
      </c>
      <c r="G359" s="285" t="s">
        <v>4779</v>
      </c>
      <c r="H359" s="285"/>
      <c r="I359" s="285"/>
    </row>
    <row r="360" spans="2:9" x14ac:dyDescent="0.2">
      <c r="B360" s="290"/>
      <c r="C360" s="289"/>
      <c r="F360" s="280">
        <v>30599.61</v>
      </c>
      <c r="G360" s="285" t="s">
        <v>4778</v>
      </c>
      <c r="H360" s="285"/>
      <c r="I360" s="285"/>
    </row>
    <row r="361" spans="2:9" x14ac:dyDescent="0.2">
      <c r="B361" s="290"/>
      <c r="C361" s="289"/>
      <c r="F361" s="280">
        <v>51494.879999999997</v>
      </c>
      <c r="G361" s="285" t="s">
        <v>4777</v>
      </c>
      <c r="H361" s="285"/>
      <c r="I361" s="285"/>
    </row>
    <row r="362" spans="2:9" x14ac:dyDescent="0.2">
      <c r="B362" s="290"/>
      <c r="C362" s="289"/>
      <c r="F362" s="280">
        <v>19174.8</v>
      </c>
      <c r="G362" s="285" t="s">
        <v>4702</v>
      </c>
      <c r="H362" s="285"/>
      <c r="I362" s="285"/>
    </row>
    <row r="363" spans="2:9" x14ac:dyDescent="0.2">
      <c r="B363" s="290"/>
      <c r="C363" s="289"/>
      <c r="F363" s="280">
        <v>11054.8</v>
      </c>
      <c r="G363" s="285" t="s">
        <v>4776</v>
      </c>
      <c r="H363" s="285"/>
      <c r="I363" s="285"/>
    </row>
    <row r="364" spans="2:9" x14ac:dyDescent="0.2">
      <c r="B364" s="290"/>
      <c r="C364" s="289"/>
      <c r="F364" s="280">
        <v>648.49</v>
      </c>
      <c r="G364" s="285" t="s">
        <v>4775</v>
      </c>
      <c r="H364" s="285"/>
      <c r="I364" s="285"/>
    </row>
    <row r="365" spans="2:9" x14ac:dyDescent="0.2">
      <c r="B365" s="290"/>
      <c r="C365" s="289"/>
      <c r="F365" s="280">
        <v>2209</v>
      </c>
      <c r="G365" s="285" t="s">
        <v>4774</v>
      </c>
      <c r="H365" s="285"/>
      <c r="I365" s="285"/>
    </row>
    <row r="366" spans="2:9" x14ac:dyDescent="0.2">
      <c r="B366" s="290"/>
      <c r="C366" s="289"/>
      <c r="F366" s="280">
        <v>2488.12</v>
      </c>
      <c r="G366" s="285" t="s">
        <v>4773</v>
      </c>
      <c r="H366" s="285"/>
      <c r="I366" s="285"/>
    </row>
    <row r="367" spans="2:9" x14ac:dyDescent="0.2">
      <c r="B367" s="290"/>
      <c r="C367" s="289"/>
      <c r="F367" s="280">
        <v>11066.4</v>
      </c>
      <c r="G367" s="285" t="s">
        <v>4772</v>
      </c>
      <c r="H367" s="285"/>
      <c r="I367" s="285"/>
    </row>
    <row r="368" spans="2:9" x14ac:dyDescent="0.2">
      <c r="B368" s="290"/>
      <c r="C368" s="289"/>
      <c r="F368" s="280">
        <v>5049.4799999999996</v>
      </c>
      <c r="G368" s="285" t="s">
        <v>4771</v>
      </c>
      <c r="H368" s="285"/>
      <c r="I368" s="285"/>
    </row>
    <row r="369" spans="2:9" x14ac:dyDescent="0.2">
      <c r="B369" s="290"/>
      <c r="C369" s="289"/>
      <c r="F369" s="280">
        <v>15095.56</v>
      </c>
      <c r="G369" s="285" t="s">
        <v>4770</v>
      </c>
      <c r="H369" s="285"/>
      <c r="I369" s="285"/>
    </row>
    <row r="370" spans="2:9" x14ac:dyDescent="0.2">
      <c r="B370" s="290"/>
      <c r="C370" s="289"/>
      <c r="F370" s="280">
        <v>97984.78</v>
      </c>
      <c r="G370" s="285" t="s">
        <v>4769</v>
      </c>
      <c r="H370" s="285"/>
      <c r="I370" s="285"/>
    </row>
    <row r="371" spans="2:9" x14ac:dyDescent="0.2">
      <c r="B371" s="290"/>
      <c r="C371" s="289"/>
      <c r="F371" s="280">
        <v>13764.14</v>
      </c>
      <c r="G371" s="285" t="s">
        <v>4768</v>
      </c>
      <c r="H371" s="285"/>
      <c r="I371" s="285"/>
    </row>
    <row r="372" spans="2:9" x14ac:dyDescent="0.2">
      <c r="B372" s="290"/>
      <c r="C372" s="289"/>
      <c r="F372" s="280">
        <v>1699.79</v>
      </c>
      <c r="G372" s="285" t="s">
        <v>4767</v>
      </c>
      <c r="H372" s="285"/>
      <c r="I372" s="285"/>
    </row>
    <row r="373" spans="2:9" x14ac:dyDescent="0.2">
      <c r="B373" s="290"/>
      <c r="C373" s="289"/>
      <c r="F373" s="280">
        <v>35137.949999999997</v>
      </c>
      <c r="G373" s="285" t="s">
        <v>4766</v>
      </c>
      <c r="H373" s="285"/>
      <c r="I373" s="285"/>
    </row>
    <row r="374" spans="2:9" x14ac:dyDescent="0.2">
      <c r="B374" s="290"/>
      <c r="C374" s="289"/>
      <c r="F374" s="280">
        <v>26096.47</v>
      </c>
      <c r="G374" s="285" t="s">
        <v>4765</v>
      </c>
      <c r="H374" s="285"/>
      <c r="I374" s="285"/>
    </row>
    <row r="375" spans="2:9" x14ac:dyDescent="0.2">
      <c r="B375" s="290"/>
      <c r="C375" s="289"/>
      <c r="F375" s="280">
        <v>2671.21</v>
      </c>
      <c r="G375" s="285" t="s">
        <v>4764</v>
      </c>
      <c r="H375" s="285"/>
      <c r="I375" s="285"/>
    </row>
    <row r="376" spans="2:9" x14ac:dyDescent="0.2">
      <c r="B376" s="290"/>
      <c r="C376" s="289"/>
      <c r="F376" s="280">
        <v>18601.73</v>
      </c>
      <c r="G376" s="285" t="s">
        <v>4763</v>
      </c>
      <c r="H376" s="285"/>
      <c r="I376" s="285"/>
    </row>
    <row r="377" spans="2:9" x14ac:dyDescent="0.2">
      <c r="B377" s="290"/>
      <c r="C377" s="289"/>
      <c r="F377" s="280">
        <v>5530.37</v>
      </c>
      <c r="G377" s="285" t="s">
        <v>4762</v>
      </c>
      <c r="H377" s="285"/>
      <c r="I377" s="285"/>
    </row>
    <row r="378" spans="2:9" x14ac:dyDescent="0.2">
      <c r="B378" s="290"/>
      <c r="C378" s="289"/>
      <c r="F378" s="280">
        <v>100347.66</v>
      </c>
      <c r="G378" s="285" t="s">
        <v>4761</v>
      </c>
      <c r="H378" s="285"/>
      <c r="I378" s="285"/>
    </row>
    <row r="379" spans="2:9" x14ac:dyDescent="0.2">
      <c r="B379" s="290"/>
      <c r="C379" s="289"/>
      <c r="F379" s="280">
        <v>1337.19</v>
      </c>
      <c r="G379" s="285" t="s">
        <v>4760</v>
      </c>
      <c r="H379" s="285"/>
      <c r="I379" s="285"/>
    </row>
    <row r="380" spans="2:9" x14ac:dyDescent="0.2">
      <c r="B380" s="290"/>
      <c r="C380" s="289"/>
      <c r="F380" s="280">
        <v>11669.92</v>
      </c>
      <c r="G380" s="285" t="s">
        <v>4759</v>
      </c>
      <c r="H380" s="285"/>
      <c r="I380" s="285"/>
    </row>
    <row r="381" spans="2:9" x14ac:dyDescent="0.2">
      <c r="B381" s="290"/>
      <c r="C381" s="289"/>
      <c r="F381" s="280">
        <v>147.02000000000001</v>
      </c>
      <c r="G381" s="285" t="s">
        <v>4758</v>
      </c>
      <c r="H381" s="285"/>
      <c r="I381" s="285"/>
    </row>
    <row r="382" spans="2:9" x14ac:dyDescent="0.2">
      <c r="B382" s="290"/>
      <c r="C382" s="289"/>
      <c r="F382" s="280">
        <v>1275.81</v>
      </c>
      <c r="G382" s="285" t="s">
        <v>4757</v>
      </c>
      <c r="H382" s="285"/>
      <c r="I382" s="285"/>
    </row>
    <row r="383" spans="2:9" x14ac:dyDescent="0.2">
      <c r="B383" s="290"/>
      <c r="C383" s="289"/>
      <c r="F383" s="280">
        <v>13478.33</v>
      </c>
      <c r="G383" s="285" t="s">
        <v>4756</v>
      </c>
      <c r="H383" s="285"/>
      <c r="I383" s="285"/>
    </row>
    <row r="384" spans="2:9" x14ac:dyDescent="0.2">
      <c r="B384" s="290"/>
      <c r="C384" s="289"/>
      <c r="F384" s="280">
        <v>6709.92</v>
      </c>
      <c r="G384" s="285" t="s">
        <v>4755</v>
      </c>
      <c r="H384" s="285"/>
      <c r="I384" s="285"/>
    </row>
    <row r="385" spans="2:9" x14ac:dyDescent="0.2">
      <c r="B385" s="290"/>
      <c r="C385" s="289"/>
      <c r="F385" s="280">
        <v>10098.959999999999</v>
      </c>
      <c r="G385" s="285" t="s">
        <v>4754</v>
      </c>
      <c r="H385" s="285"/>
      <c r="I385" s="285"/>
    </row>
    <row r="386" spans="2:9" x14ac:dyDescent="0.2">
      <c r="B386" s="290"/>
      <c r="C386" s="289"/>
      <c r="F386" s="280">
        <v>5100</v>
      </c>
      <c r="G386" s="285" t="s">
        <v>4753</v>
      </c>
      <c r="H386" s="285"/>
      <c r="I386" s="285"/>
    </row>
    <row r="387" spans="2:9" x14ac:dyDescent="0.2">
      <c r="B387" s="290"/>
      <c r="C387" s="289"/>
      <c r="F387" s="280">
        <v>14337.62</v>
      </c>
      <c r="G387" s="285" t="s">
        <v>4752</v>
      </c>
      <c r="H387" s="285"/>
      <c r="I387" s="285"/>
    </row>
    <row r="388" spans="2:9" x14ac:dyDescent="0.2">
      <c r="B388" s="290"/>
      <c r="C388" s="289"/>
      <c r="F388" s="280">
        <v>70243.839999999997</v>
      </c>
      <c r="G388" s="285" t="s">
        <v>4751</v>
      </c>
      <c r="H388" s="285"/>
      <c r="I388" s="285"/>
    </row>
    <row r="389" spans="2:9" x14ac:dyDescent="0.2">
      <c r="B389" s="290"/>
      <c r="C389" s="289"/>
      <c r="F389" s="280">
        <v>7018.01</v>
      </c>
      <c r="G389" s="285" t="s">
        <v>4750</v>
      </c>
      <c r="H389" s="285"/>
      <c r="I389" s="285"/>
    </row>
    <row r="390" spans="2:9" x14ac:dyDescent="0.2">
      <c r="B390" s="290"/>
      <c r="C390" s="289"/>
      <c r="F390" s="359">
        <v>36604.589999999997</v>
      </c>
      <c r="G390" s="617" t="s">
        <v>4749</v>
      </c>
    </row>
    <row r="391" spans="2:9" x14ac:dyDescent="0.2">
      <c r="B391" s="290"/>
      <c r="C391" s="289"/>
      <c r="F391" s="280">
        <v>45755.74</v>
      </c>
      <c r="G391" s="285" t="s">
        <v>4748</v>
      </c>
      <c r="H391" s="285"/>
      <c r="I391" s="285"/>
    </row>
    <row r="392" spans="2:9" x14ac:dyDescent="0.2">
      <c r="B392" s="290"/>
      <c r="C392" s="289"/>
      <c r="F392" s="280">
        <v>6698.44</v>
      </c>
      <c r="G392" s="285" t="s">
        <v>4747</v>
      </c>
      <c r="H392" s="285"/>
      <c r="I392" s="285"/>
    </row>
    <row r="393" spans="2:9" x14ac:dyDescent="0.2">
      <c r="B393" s="290"/>
      <c r="C393" s="289"/>
      <c r="F393" s="280">
        <v>98286</v>
      </c>
      <c r="G393" s="285" t="s">
        <v>4746</v>
      </c>
      <c r="H393" s="285"/>
      <c r="I393" s="285"/>
    </row>
    <row r="394" spans="2:9" x14ac:dyDescent="0.2">
      <c r="B394" s="290"/>
      <c r="C394" s="289"/>
      <c r="F394" s="280">
        <v>24364.42</v>
      </c>
      <c r="G394" s="285" t="s">
        <v>4745</v>
      </c>
      <c r="H394" s="285"/>
      <c r="I394" s="285"/>
    </row>
    <row r="395" spans="2:9" x14ac:dyDescent="0.2">
      <c r="B395" s="290"/>
      <c r="C395" s="289"/>
      <c r="F395" s="280">
        <v>3319.97</v>
      </c>
      <c r="G395" s="285" t="s">
        <v>4744</v>
      </c>
      <c r="H395" s="285"/>
      <c r="I395" s="285"/>
    </row>
    <row r="396" spans="2:9" x14ac:dyDescent="0.2">
      <c r="B396" s="290"/>
      <c r="C396" s="289"/>
      <c r="F396" s="280">
        <v>52361.9</v>
      </c>
      <c r="G396" s="285" t="s">
        <v>4743</v>
      </c>
      <c r="H396" s="285"/>
      <c r="I396" s="285"/>
    </row>
    <row r="397" spans="2:9" x14ac:dyDescent="0.2">
      <c r="B397" s="290"/>
      <c r="C397" s="289"/>
      <c r="F397" s="280">
        <v>860.81</v>
      </c>
      <c r="G397" s="285" t="s">
        <v>4742</v>
      </c>
      <c r="H397" s="285"/>
      <c r="I397" s="285"/>
    </row>
    <row r="398" spans="2:9" x14ac:dyDescent="0.2">
      <c r="B398" s="290"/>
      <c r="C398" s="289"/>
      <c r="F398" s="280">
        <v>1411.06</v>
      </c>
      <c r="G398" s="285" t="s">
        <v>4741</v>
      </c>
      <c r="H398" s="285"/>
      <c r="I398" s="285"/>
    </row>
    <row r="399" spans="2:9" x14ac:dyDescent="0.2">
      <c r="B399" s="290"/>
      <c r="C399" s="289"/>
      <c r="F399" s="280">
        <v>45755.74</v>
      </c>
      <c r="G399" s="285" t="s">
        <v>4740</v>
      </c>
      <c r="H399" s="285"/>
      <c r="I399" s="285"/>
    </row>
    <row r="400" spans="2:9" x14ac:dyDescent="0.2">
      <c r="B400" s="290"/>
      <c r="C400" s="289"/>
      <c r="F400" s="280">
        <v>189.32</v>
      </c>
      <c r="G400" s="285" t="s">
        <v>4739</v>
      </c>
      <c r="H400" s="285"/>
      <c r="I400" s="285"/>
    </row>
    <row r="401" spans="2:9" x14ac:dyDescent="0.2">
      <c r="B401" s="290"/>
      <c r="C401" s="289"/>
      <c r="F401" s="280">
        <v>56575.78</v>
      </c>
      <c r="G401" s="285" t="s">
        <v>4738</v>
      </c>
      <c r="H401" s="285"/>
      <c r="I401" s="285"/>
    </row>
    <row r="402" spans="2:9" x14ac:dyDescent="0.2">
      <c r="B402" s="290"/>
      <c r="C402" s="289"/>
      <c r="F402" s="280">
        <v>50494.8</v>
      </c>
      <c r="G402" s="285" t="s">
        <v>4737</v>
      </c>
      <c r="H402" s="285"/>
      <c r="I402" s="285"/>
    </row>
    <row r="403" spans="2:9" x14ac:dyDescent="0.2">
      <c r="B403" s="290"/>
      <c r="C403" s="289"/>
      <c r="F403" s="280">
        <v>6005.15</v>
      </c>
      <c r="G403" s="285" t="s">
        <v>4736</v>
      </c>
      <c r="H403" s="285"/>
      <c r="I403" s="285"/>
    </row>
    <row r="404" spans="2:9" x14ac:dyDescent="0.2">
      <c r="B404" s="290"/>
      <c r="C404" s="289"/>
      <c r="F404" s="280">
        <v>10099.209999999999</v>
      </c>
      <c r="G404" s="285" t="s">
        <v>4735</v>
      </c>
      <c r="H404" s="285"/>
      <c r="I404" s="285"/>
    </row>
    <row r="405" spans="2:9" x14ac:dyDescent="0.2">
      <c r="B405" s="290"/>
      <c r="C405" s="289"/>
      <c r="F405" s="280">
        <v>19817.46</v>
      </c>
      <c r="G405" s="285" t="s">
        <v>4734</v>
      </c>
      <c r="H405" s="285"/>
      <c r="I405" s="285"/>
    </row>
    <row r="406" spans="2:9" x14ac:dyDescent="0.2">
      <c r="B406" s="290"/>
      <c r="C406" s="289"/>
      <c r="F406" s="280">
        <v>1975.17</v>
      </c>
      <c r="G406" s="285" t="s">
        <v>4733</v>
      </c>
      <c r="H406" s="285"/>
      <c r="I406" s="285"/>
    </row>
    <row r="407" spans="2:9" x14ac:dyDescent="0.2">
      <c r="B407" s="290"/>
      <c r="C407" s="289"/>
      <c r="F407" s="280">
        <v>90677.48</v>
      </c>
      <c r="G407" s="285" t="s">
        <v>4732</v>
      </c>
      <c r="H407" s="285"/>
      <c r="I407" s="285"/>
    </row>
    <row r="408" spans="2:9" x14ac:dyDescent="0.2">
      <c r="B408" s="290"/>
      <c r="C408" s="289"/>
      <c r="F408" s="280">
        <v>18236.72</v>
      </c>
      <c r="G408" s="285" t="s">
        <v>4731</v>
      </c>
      <c r="H408" s="285"/>
      <c r="I408" s="285"/>
    </row>
    <row r="409" spans="2:9" x14ac:dyDescent="0.2">
      <c r="B409" s="290"/>
      <c r="C409" s="289"/>
      <c r="F409" s="280">
        <v>8171.6</v>
      </c>
      <c r="G409" s="285" t="s">
        <v>4730</v>
      </c>
      <c r="H409" s="285"/>
      <c r="I409" s="285"/>
    </row>
    <row r="410" spans="2:9" x14ac:dyDescent="0.2">
      <c r="B410" s="290"/>
      <c r="C410" s="289"/>
      <c r="F410" s="280">
        <v>30296.880000000001</v>
      </c>
      <c r="G410" s="285" t="s">
        <v>4729</v>
      </c>
      <c r="H410" s="285"/>
      <c r="I410" s="285"/>
    </row>
    <row r="411" spans="2:9" x14ac:dyDescent="0.2">
      <c r="B411" s="290"/>
      <c r="C411" s="289"/>
      <c r="F411" s="280">
        <v>1110.1199999999999</v>
      </c>
      <c r="G411" s="285" t="s">
        <v>4728</v>
      </c>
      <c r="H411" s="285"/>
      <c r="I411" s="285"/>
    </row>
    <row r="412" spans="2:9" x14ac:dyDescent="0.2">
      <c r="B412" s="290"/>
      <c r="C412" s="289"/>
      <c r="F412" s="280">
        <v>91884.93</v>
      </c>
      <c r="G412" s="285" t="s">
        <v>4727</v>
      </c>
      <c r="H412" s="285"/>
      <c r="I412" s="285"/>
    </row>
    <row r="413" spans="2:9" x14ac:dyDescent="0.2">
      <c r="B413" s="290"/>
      <c r="C413" s="289"/>
      <c r="F413" s="280">
        <v>32517.95</v>
      </c>
      <c r="G413" s="285" t="s">
        <v>4726</v>
      </c>
      <c r="H413" s="285"/>
      <c r="I413" s="285"/>
    </row>
    <row r="414" spans="2:9" x14ac:dyDescent="0.2">
      <c r="B414" s="290"/>
      <c r="C414" s="289"/>
      <c r="F414" s="280">
        <v>1231.6099999999999</v>
      </c>
      <c r="G414" s="285" t="s">
        <v>4725</v>
      </c>
      <c r="H414" s="285"/>
      <c r="I414" s="285"/>
    </row>
    <row r="415" spans="2:9" x14ac:dyDescent="0.2">
      <c r="B415" s="290"/>
      <c r="C415" s="289"/>
      <c r="F415" s="280">
        <v>6259.46</v>
      </c>
      <c r="G415" s="285" t="s">
        <v>4724</v>
      </c>
      <c r="H415" s="285"/>
      <c r="I415" s="285"/>
    </row>
    <row r="416" spans="2:9" x14ac:dyDescent="0.2">
      <c r="B416" s="290"/>
      <c r="C416" s="289"/>
      <c r="F416" s="280">
        <v>54777.4</v>
      </c>
      <c r="G416" s="285" t="s">
        <v>4723</v>
      </c>
      <c r="H416" s="285"/>
      <c r="I416" s="285"/>
    </row>
    <row r="417" spans="2:9" x14ac:dyDescent="0.2">
      <c r="B417" s="290"/>
      <c r="C417" s="289"/>
      <c r="F417" s="280">
        <v>4729.99</v>
      </c>
      <c r="G417" s="285" t="s">
        <v>4722</v>
      </c>
      <c r="H417" s="285"/>
      <c r="I417" s="285"/>
    </row>
    <row r="418" spans="2:9" x14ac:dyDescent="0.2">
      <c r="B418" s="290"/>
      <c r="C418" s="289"/>
      <c r="F418" s="280">
        <v>201508.59</v>
      </c>
      <c r="G418" s="285" t="s">
        <v>4721</v>
      </c>
      <c r="H418" s="285"/>
      <c r="I418" s="285"/>
    </row>
    <row r="419" spans="2:9" x14ac:dyDescent="0.2">
      <c r="B419" s="290"/>
      <c r="C419" s="289"/>
      <c r="F419" s="280">
        <v>637.42999999999995</v>
      </c>
      <c r="G419" s="285" t="s">
        <v>4720</v>
      </c>
      <c r="H419" s="285"/>
      <c r="I419" s="285"/>
    </row>
    <row r="420" spans="2:9" x14ac:dyDescent="0.2">
      <c r="B420" s="290"/>
      <c r="C420" s="289"/>
      <c r="F420" s="280">
        <v>7243.76</v>
      </c>
      <c r="G420" s="285" t="s">
        <v>4719</v>
      </c>
      <c r="H420" s="285"/>
      <c r="I420" s="285"/>
    </row>
    <row r="421" spans="2:9" x14ac:dyDescent="0.2">
      <c r="B421" s="290"/>
      <c r="C421" s="289"/>
      <c r="F421" s="280">
        <v>23550.62</v>
      </c>
      <c r="G421" s="285" t="s">
        <v>4718</v>
      </c>
      <c r="H421" s="285"/>
      <c r="I421" s="285"/>
    </row>
    <row r="422" spans="2:9" x14ac:dyDescent="0.2">
      <c r="B422" s="290"/>
      <c r="C422" s="289"/>
      <c r="F422" s="280">
        <v>12409.68</v>
      </c>
      <c r="G422" s="285" t="s">
        <v>4717</v>
      </c>
      <c r="H422" s="285"/>
      <c r="I422" s="285"/>
    </row>
    <row r="423" spans="2:9" x14ac:dyDescent="0.2">
      <c r="B423" s="290"/>
      <c r="C423" s="289"/>
      <c r="F423" s="280">
        <v>3302.54</v>
      </c>
      <c r="G423" s="285" t="s">
        <v>4716</v>
      </c>
      <c r="H423" s="285"/>
      <c r="I423" s="285"/>
    </row>
    <row r="424" spans="2:9" x14ac:dyDescent="0.2">
      <c r="B424" s="290"/>
      <c r="C424" s="289"/>
      <c r="F424" s="280">
        <v>5225.04</v>
      </c>
      <c r="G424" s="285" t="s">
        <v>4715</v>
      </c>
      <c r="H424" s="285"/>
      <c r="I424" s="285"/>
    </row>
    <row r="425" spans="2:9" x14ac:dyDescent="0.2">
      <c r="B425" s="290"/>
      <c r="C425" s="289"/>
      <c r="F425" s="280">
        <v>19743.099999999999</v>
      </c>
      <c r="G425" s="285" t="s">
        <v>4714</v>
      </c>
      <c r="H425" s="285"/>
      <c r="I425" s="285"/>
    </row>
    <row r="426" spans="2:9" x14ac:dyDescent="0.2">
      <c r="B426" s="290"/>
      <c r="C426" s="289"/>
      <c r="F426" s="280">
        <v>28169.27</v>
      </c>
      <c r="G426" s="285" t="s">
        <v>4713</v>
      </c>
      <c r="H426" s="285"/>
      <c r="I426" s="285"/>
    </row>
    <row r="427" spans="2:9" x14ac:dyDescent="0.2">
      <c r="B427" s="290"/>
      <c r="C427" s="289"/>
      <c r="F427" s="280">
        <v>25247.4</v>
      </c>
      <c r="G427" s="285" t="s">
        <v>4712</v>
      </c>
      <c r="H427" s="285"/>
      <c r="I427" s="285"/>
    </row>
    <row r="428" spans="2:9" x14ac:dyDescent="0.2">
      <c r="B428" s="290"/>
      <c r="C428" s="289"/>
      <c r="F428" s="280">
        <v>63542.879999999997</v>
      </c>
      <c r="G428" s="285" t="s">
        <v>4711</v>
      </c>
      <c r="H428" s="285"/>
      <c r="I428" s="285"/>
    </row>
    <row r="429" spans="2:9" x14ac:dyDescent="0.2">
      <c r="B429" s="290"/>
      <c r="C429" s="289"/>
      <c r="F429" s="280">
        <v>3011.24</v>
      </c>
      <c r="G429" s="285" t="s">
        <v>4710</v>
      </c>
      <c r="H429" s="285"/>
      <c r="I429" s="285"/>
    </row>
    <row r="430" spans="2:9" x14ac:dyDescent="0.2">
      <c r="B430" s="290"/>
      <c r="C430" s="289"/>
      <c r="F430" s="280">
        <v>9280</v>
      </c>
      <c r="G430" s="285" t="s">
        <v>4709</v>
      </c>
      <c r="H430" s="285"/>
      <c r="I430" s="285"/>
    </row>
    <row r="431" spans="2:9" x14ac:dyDescent="0.2">
      <c r="B431" s="290"/>
      <c r="C431" s="289"/>
      <c r="F431" s="280">
        <v>4085.8</v>
      </c>
      <c r="G431" s="285" t="s">
        <v>4708</v>
      </c>
      <c r="H431" s="285"/>
      <c r="I431" s="285"/>
    </row>
    <row r="432" spans="2:9" x14ac:dyDescent="0.2">
      <c r="B432" s="290"/>
      <c r="C432" s="289"/>
      <c r="F432" s="280">
        <v>8280.7199999999993</v>
      </c>
      <c r="G432" s="285" t="s">
        <v>4707</v>
      </c>
      <c r="H432" s="285"/>
      <c r="I432" s="285"/>
    </row>
    <row r="433" spans="2:9" x14ac:dyDescent="0.2">
      <c r="B433" s="290"/>
      <c r="C433" s="289"/>
      <c r="F433" s="280">
        <v>38592.93</v>
      </c>
      <c r="G433" s="285" t="s">
        <v>4706</v>
      </c>
      <c r="H433" s="285"/>
      <c r="I433" s="285"/>
    </row>
    <row r="434" spans="2:9" x14ac:dyDescent="0.2">
      <c r="B434" s="290"/>
      <c r="C434" s="289"/>
      <c r="F434" s="280">
        <v>8995.9699999999993</v>
      </c>
      <c r="G434" s="285" t="s">
        <v>4705</v>
      </c>
      <c r="H434" s="285"/>
      <c r="I434" s="285"/>
    </row>
    <row r="435" spans="2:9" x14ac:dyDescent="0.2">
      <c r="B435" s="290"/>
      <c r="C435" s="289"/>
      <c r="F435" s="280">
        <v>134275.96</v>
      </c>
      <c r="G435" s="285" t="s">
        <v>4704</v>
      </c>
      <c r="H435" s="285"/>
      <c r="I435" s="285"/>
    </row>
    <row r="436" spans="2:9" x14ac:dyDescent="0.2">
      <c r="B436" s="290"/>
      <c r="C436" s="289"/>
      <c r="F436" s="280">
        <v>10440</v>
      </c>
      <c r="G436" s="285" t="s">
        <v>4703</v>
      </c>
      <c r="H436" s="285"/>
      <c r="I436" s="285"/>
    </row>
    <row r="437" spans="2:9" x14ac:dyDescent="0.2">
      <c r="B437" s="290"/>
      <c r="C437" s="289"/>
      <c r="F437" s="280">
        <v>19174.8</v>
      </c>
      <c r="G437" s="285" t="s">
        <v>4702</v>
      </c>
      <c r="H437" s="285"/>
      <c r="I437" s="285"/>
    </row>
    <row r="438" spans="2:9" x14ac:dyDescent="0.2">
      <c r="B438" s="290"/>
      <c r="C438" s="289"/>
      <c r="F438" s="280">
        <v>75000</v>
      </c>
      <c r="G438" s="285" t="s">
        <v>4701</v>
      </c>
      <c r="H438" s="285"/>
      <c r="I438" s="285"/>
    </row>
    <row r="439" spans="2:9" x14ac:dyDescent="0.2">
      <c r="B439" s="290"/>
      <c r="C439" s="289"/>
      <c r="F439" s="280">
        <v>45755.74</v>
      </c>
      <c r="G439" s="285" t="s">
        <v>4700</v>
      </c>
      <c r="H439" s="285"/>
      <c r="I439" s="285"/>
    </row>
    <row r="440" spans="2:9" x14ac:dyDescent="0.2">
      <c r="B440" s="290"/>
      <c r="C440" s="289"/>
      <c r="F440" s="280">
        <v>6010.35</v>
      </c>
      <c r="G440" s="285" t="s">
        <v>4699</v>
      </c>
      <c r="H440" s="285"/>
      <c r="I440" s="285"/>
    </row>
    <row r="441" spans="2:9" x14ac:dyDescent="0.2">
      <c r="B441" s="290"/>
      <c r="C441" s="289"/>
      <c r="F441" s="280">
        <v>16888.32</v>
      </c>
      <c r="G441" s="285" t="s">
        <v>4698</v>
      </c>
      <c r="H441" s="285"/>
      <c r="I441" s="285"/>
    </row>
    <row r="442" spans="2:9" x14ac:dyDescent="0.2">
      <c r="B442" s="290"/>
      <c r="C442" s="289"/>
      <c r="F442" s="280">
        <v>1628.06</v>
      </c>
      <c r="G442" s="285" t="s">
        <v>4697</v>
      </c>
      <c r="H442" s="285"/>
      <c r="I442" s="285"/>
    </row>
    <row r="443" spans="2:9" x14ac:dyDescent="0.2">
      <c r="B443" s="290"/>
      <c r="C443" s="289"/>
      <c r="F443" s="280">
        <v>40501.4</v>
      </c>
      <c r="G443" s="285" t="s">
        <v>4696</v>
      </c>
      <c r="H443" s="285"/>
      <c r="I443" s="285"/>
    </row>
    <row r="444" spans="2:9" x14ac:dyDescent="0.2">
      <c r="B444" s="290"/>
      <c r="C444" s="289"/>
      <c r="F444" s="280">
        <v>13764.14</v>
      </c>
      <c r="G444" s="285" t="s">
        <v>4695</v>
      </c>
      <c r="H444" s="285"/>
      <c r="I444" s="285"/>
    </row>
    <row r="445" spans="2:9" x14ac:dyDescent="0.2">
      <c r="B445" s="290"/>
      <c r="C445" s="289"/>
      <c r="F445" s="280">
        <v>41180.160000000003</v>
      </c>
      <c r="G445" s="285" t="s">
        <v>4693</v>
      </c>
      <c r="H445" s="285"/>
      <c r="I445" s="285"/>
    </row>
    <row r="446" spans="2:9" x14ac:dyDescent="0.2">
      <c r="B446" s="290"/>
      <c r="C446" s="289"/>
      <c r="F446" s="280">
        <v>20629.439999999999</v>
      </c>
      <c r="G446" s="285" t="s">
        <v>4694</v>
      </c>
      <c r="H446" s="285"/>
      <c r="I446" s="285"/>
    </row>
    <row r="447" spans="2:9" x14ac:dyDescent="0.2">
      <c r="B447" s="290"/>
      <c r="C447" s="289"/>
      <c r="F447" s="280">
        <v>4575.58</v>
      </c>
      <c r="G447" s="285" t="s">
        <v>4693</v>
      </c>
      <c r="H447" s="285"/>
      <c r="I447" s="285"/>
    </row>
    <row r="448" spans="2:9" x14ac:dyDescent="0.2">
      <c r="B448" s="290"/>
      <c r="C448" s="289"/>
      <c r="F448" s="280">
        <v>15832.92</v>
      </c>
      <c r="G448" s="285" t="s">
        <v>4692</v>
      </c>
      <c r="H448" s="285"/>
      <c r="I448" s="285"/>
    </row>
    <row r="449" spans="2:9" x14ac:dyDescent="0.2">
      <c r="B449" s="290"/>
      <c r="C449" s="289"/>
      <c r="G449" s="285"/>
      <c r="H449" s="285"/>
      <c r="I449" s="285"/>
    </row>
    <row r="450" spans="2:9" x14ac:dyDescent="0.2">
      <c r="B450" s="290"/>
      <c r="C450" s="289"/>
      <c r="G450" s="285"/>
      <c r="H450" s="285"/>
      <c r="I450" s="285"/>
    </row>
    <row r="451" spans="2:9" x14ac:dyDescent="0.2">
      <c r="B451" s="290"/>
      <c r="C451" s="289"/>
      <c r="G451" s="285"/>
      <c r="H451" s="285"/>
      <c r="I451" s="285"/>
    </row>
    <row r="452" spans="2:9" x14ac:dyDescent="0.2">
      <c r="B452" s="290"/>
      <c r="C452" s="289"/>
      <c r="G452" s="285"/>
      <c r="H452" s="285"/>
      <c r="I452" s="285"/>
    </row>
    <row r="453" spans="2:9" x14ac:dyDescent="0.2">
      <c r="B453" s="290"/>
      <c r="C453" s="289"/>
      <c r="G453" s="285"/>
      <c r="H453" s="285"/>
      <c r="I453" s="285"/>
    </row>
    <row r="454" spans="2:9" x14ac:dyDescent="0.2">
      <c r="B454" s="290"/>
      <c r="C454" s="289"/>
      <c r="G454" s="285"/>
      <c r="H454" s="285"/>
      <c r="I454" s="285"/>
    </row>
    <row r="455" spans="2:9" x14ac:dyDescent="0.2">
      <c r="B455" s="290"/>
      <c r="C455" s="289"/>
      <c r="G455" s="285"/>
      <c r="H455" s="285"/>
      <c r="I455" s="285"/>
    </row>
    <row r="456" spans="2:9" x14ac:dyDescent="0.2">
      <c r="B456" s="290"/>
      <c r="C456" s="289"/>
      <c r="G456" s="285"/>
      <c r="H456" s="285"/>
      <c r="I456" s="285"/>
    </row>
    <row r="457" spans="2:9" x14ac:dyDescent="0.2">
      <c r="B457" s="290"/>
      <c r="C457" s="289"/>
      <c r="G457" s="285"/>
      <c r="H457" s="285"/>
      <c r="I457" s="285"/>
    </row>
    <row r="458" spans="2:9" x14ac:dyDescent="0.2">
      <c r="B458" s="290"/>
      <c r="C458" s="289"/>
      <c r="G458" s="285"/>
      <c r="H458" s="285"/>
      <c r="I458" s="285"/>
    </row>
    <row r="459" spans="2:9" x14ac:dyDescent="0.2">
      <c r="B459" s="290"/>
      <c r="C459" s="289"/>
      <c r="G459" s="285"/>
      <c r="H459" s="285"/>
      <c r="I459" s="285"/>
    </row>
    <row r="460" spans="2:9" x14ac:dyDescent="0.2">
      <c r="B460" s="290"/>
      <c r="C460" s="289"/>
      <c r="G460" s="285"/>
      <c r="H460" s="285"/>
      <c r="I460" s="285"/>
    </row>
    <row r="461" spans="2:9" x14ac:dyDescent="0.2">
      <c r="B461" s="290"/>
      <c r="C461" s="289"/>
      <c r="G461" s="285"/>
      <c r="H461" s="285"/>
      <c r="I461" s="285"/>
    </row>
    <row r="462" spans="2:9" x14ac:dyDescent="0.2">
      <c r="B462" s="290"/>
      <c r="C462" s="289"/>
      <c r="G462" s="285"/>
      <c r="H462" s="285"/>
      <c r="I462" s="285"/>
    </row>
    <row r="463" spans="2:9" x14ac:dyDescent="0.2">
      <c r="B463" s="290"/>
      <c r="C463" s="289"/>
      <c r="G463" s="285"/>
      <c r="H463" s="285"/>
      <c r="I463" s="285"/>
    </row>
    <row r="464" spans="2:9"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ht="15.75" customHeight="1" thickBot="1" x14ac:dyDescent="0.25">
      <c r="B560" s="290"/>
      <c r="C560" s="289"/>
      <c r="E560" s="292">
        <f>SUM(E9:E210)</f>
        <v>8902869.3899999987</v>
      </c>
      <c r="F560" s="291">
        <f>SUM(F8:F559)</f>
        <v>9021416.6400000062</v>
      </c>
      <c r="G560" s="286"/>
      <c r="H560" s="285"/>
      <c r="I560" s="285"/>
    </row>
    <row r="561" spans="2:9" ht="15.75" customHeight="1" thickTop="1" x14ac:dyDescent="0.25">
      <c r="B561" s="290"/>
      <c r="C561" s="289"/>
      <c r="E561" s="280">
        <f>F560-E560</f>
        <v>118547.25000000745</v>
      </c>
      <c r="F561" s="287"/>
      <c r="G561" s="286"/>
      <c r="H561" s="285"/>
      <c r="I561" s="285"/>
    </row>
    <row r="562" spans="2:9" ht="15.75" customHeight="1" x14ac:dyDescent="0.25">
      <c r="B562" s="290"/>
      <c r="C562" s="289"/>
      <c r="F562" s="287"/>
      <c r="G562" s="286"/>
      <c r="H562" s="280"/>
      <c r="I562" s="285"/>
    </row>
    <row r="563" spans="2:9" ht="15.75" customHeight="1" x14ac:dyDescent="0.25">
      <c r="B563" s="290"/>
      <c r="C563" s="289"/>
      <c r="F563" s="287"/>
      <c r="G563" s="286"/>
      <c r="H563" s="285"/>
      <c r="I563" s="285"/>
    </row>
    <row r="564" spans="2:9" ht="15.75" customHeight="1" x14ac:dyDescent="0.25">
      <c r="B564" s="278"/>
      <c r="C564" s="278"/>
      <c r="D564" s="283"/>
      <c r="F564" s="287"/>
      <c r="G564" s="286"/>
      <c r="H564" s="285"/>
      <c r="I564" s="285"/>
    </row>
    <row r="565" spans="2:9" ht="15.75" customHeight="1" x14ac:dyDescent="0.25">
      <c r="B565" s="278"/>
      <c r="C565" s="278"/>
      <c r="D565" s="283"/>
      <c r="F565" s="287"/>
      <c r="G565" s="286"/>
      <c r="H565" s="285"/>
      <c r="I565" s="285"/>
    </row>
    <row r="566" spans="2:9" ht="15.75" customHeight="1" x14ac:dyDescent="0.25">
      <c r="B566" s="278"/>
      <c r="C566" s="278"/>
      <c r="D566" s="288"/>
      <c r="F566" s="287"/>
      <c r="G566" s="286"/>
      <c r="H566" s="285"/>
      <c r="I566" s="285"/>
    </row>
    <row r="567" spans="2:9" ht="15.75" customHeight="1" x14ac:dyDescent="0.25">
      <c r="B567" s="278"/>
      <c r="C567" s="278"/>
      <c r="D567" s="283"/>
      <c r="F567" s="287"/>
      <c r="G567" s="286"/>
      <c r="H567" s="285"/>
      <c r="I567" s="285"/>
    </row>
    <row r="568" spans="2:9" ht="15.75" customHeight="1" x14ac:dyDescent="0.2">
      <c r="B568" s="278"/>
      <c r="C568" s="278"/>
      <c r="D568" s="283"/>
      <c r="G568" s="285"/>
      <c r="H568" s="285"/>
      <c r="I568" s="285"/>
    </row>
    <row r="569" spans="2:9" ht="15.75" customHeight="1" x14ac:dyDescent="0.2">
      <c r="B569" s="278"/>
      <c r="C569" s="278"/>
      <c r="D569" s="283"/>
      <c r="G569" s="285"/>
    </row>
    <row r="570" spans="2:9" ht="15.75" customHeight="1" x14ac:dyDescent="0.2">
      <c r="B570" s="278"/>
      <c r="C570" s="278"/>
      <c r="D570" s="283"/>
      <c r="G570" s="285"/>
    </row>
    <row r="571" spans="2:9" ht="15.75" customHeight="1" x14ac:dyDescent="0.2">
      <c r="B571" s="278"/>
      <c r="C571" s="278"/>
    </row>
    <row r="572" spans="2:9" ht="15.75" customHeight="1" x14ac:dyDescent="0.2">
      <c r="B572" s="278"/>
      <c r="C572" s="278"/>
      <c r="D572" s="283"/>
      <c r="G572" s="284"/>
    </row>
    <row r="573" spans="2:9" ht="15.75" customHeight="1" x14ac:dyDescent="0.2">
      <c r="B573" s="278"/>
      <c r="C573" s="278"/>
      <c r="D573" s="283"/>
    </row>
    <row r="574" spans="2:9" ht="15.75" customHeight="1" x14ac:dyDescent="0.2">
      <c r="B574" s="278"/>
      <c r="C574" s="278"/>
      <c r="D574" s="283"/>
    </row>
    <row r="575" spans="2:9" ht="15.75" customHeight="1" x14ac:dyDescent="0.2">
      <c r="B575" s="278"/>
      <c r="C575" s="278"/>
      <c r="D575" s="283"/>
    </row>
    <row r="576" spans="2:9" ht="15.75" customHeight="1" x14ac:dyDescent="0.2">
      <c r="B576" s="278"/>
      <c r="C576" s="278"/>
      <c r="D576" s="283"/>
    </row>
    <row r="577" spans="2:7" ht="15.75" customHeight="1" x14ac:dyDescent="0.2">
      <c r="B577" s="278"/>
      <c r="C577" s="278"/>
    </row>
    <row r="578" spans="2:7" ht="15.75" customHeight="1" x14ac:dyDescent="0.2">
      <c r="D578" s="283"/>
    </row>
    <row r="579" spans="2:7" ht="15.75" customHeight="1" x14ac:dyDescent="0.2">
      <c r="B579" s="278"/>
      <c r="C579" s="278"/>
      <c r="D579" s="283"/>
    </row>
    <row r="580" spans="2:7" ht="15.75" customHeight="1" x14ac:dyDescent="0.2">
      <c r="B580" s="278"/>
      <c r="C580" s="278"/>
      <c r="F580" s="282"/>
      <c r="G580" s="278"/>
    </row>
    <row r="581" spans="2:7" ht="15.75" customHeight="1" x14ac:dyDescent="0.2">
      <c r="F581" s="282"/>
      <c r="G581" s="278"/>
    </row>
    <row r="582" spans="2:7" ht="15.75" customHeight="1" x14ac:dyDescent="0.2"/>
    <row r="583" spans="2:7" ht="15.75" customHeight="1" x14ac:dyDescent="0.2"/>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61" spans="1:208" ht="15.75" customHeight="1" x14ac:dyDescent="0.2"/>
    <row r="671" spans="1:208" s="279" customFormat="1" x14ac:dyDescent="0.2">
      <c r="A671" s="278"/>
      <c r="D671" s="281"/>
      <c r="E671" s="280"/>
      <c r="F671" s="280"/>
      <c r="H671" s="278"/>
      <c r="I671" s="278"/>
      <c r="J671" s="278"/>
      <c r="K671" s="278"/>
      <c r="L671" s="278"/>
      <c r="M671" s="278"/>
      <c r="N671" s="278"/>
      <c r="O671" s="278"/>
      <c r="P671" s="278"/>
      <c r="Q671" s="278"/>
      <c r="R671" s="278"/>
      <c r="S671" s="278"/>
      <c r="T671" s="278"/>
      <c r="U671" s="278"/>
      <c r="V671" s="278"/>
      <c r="W671" s="278"/>
      <c r="X671" s="315"/>
      <c r="Y671" s="315"/>
      <c r="Z671" s="278"/>
      <c r="AA671" s="278"/>
      <c r="AB671" s="278"/>
      <c r="AC671" s="278"/>
      <c r="AD671" s="278"/>
      <c r="AE671" s="278"/>
      <c r="AF671" s="278"/>
      <c r="AG671" s="278"/>
      <c r="AH671" s="278"/>
      <c r="AI671" s="278"/>
      <c r="AJ671" s="278"/>
      <c r="AK671" s="278"/>
      <c r="AL671" s="278"/>
      <c r="AM671" s="278"/>
      <c r="AN671" s="278"/>
      <c r="AO671" s="278"/>
      <c r="AP671" s="278"/>
      <c r="AQ671" s="278"/>
      <c r="AR671" s="278"/>
      <c r="AS671" s="278"/>
      <c r="AT671" s="278"/>
      <c r="AU671" s="278"/>
      <c r="AV671" s="278"/>
      <c r="AW671" s="278"/>
      <c r="AX671" s="278"/>
      <c r="AY671" s="278"/>
      <c r="AZ671" s="278"/>
      <c r="BA671" s="278"/>
      <c r="BB671" s="278"/>
      <c r="BC671" s="278"/>
      <c r="BD671" s="278"/>
      <c r="BE671" s="278"/>
      <c r="BF671" s="278"/>
      <c r="BG671" s="278"/>
      <c r="BH671" s="278"/>
      <c r="BI671" s="278"/>
      <c r="BJ671" s="278"/>
      <c r="BK671" s="278"/>
      <c r="BL671" s="278"/>
      <c r="BM671" s="278"/>
      <c r="BN671" s="278"/>
      <c r="BO671" s="278"/>
      <c r="BP671" s="278"/>
      <c r="BQ671" s="278"/>
      <c r="BR671" s="278"/>
      <c r="BS671" s="278"/>
      <c r="BT671" s="278"/>
      <c r="BU671" s="278"/>
      <c r="BV671" s="278"/>
      <c r="BW671" s="278"/>
      <c r="BX671" s="278"/>
      <c r="BY671" s="278"/>
      <c r="BZ671" s="278"/>
      <c r="CA671" s="278"/>
      <c r="CB671" s="278"/>
      <c r="CC671" s="278"/>
      <c r="CD671" s="278"/>
      <c r="CE671" s="278"/>
      <c r="CF671" s="278"/>
      <c r="CG671" s="278"/>
      <c r="CH671" s="278"/>
      <c r="CI671" s="278"/>
      <c r="CJ671" s="278"/>
      <c r="CK671" s="278"/>
      <c r="CL671" s="278"/>
      <c r="CM671" s="278"/>
      <c r="CN671" s="278"/>
      <c r="CO671" s="278"/>
      <c r="CP671" s="278"/>
      <c r="CQ671" s="278"/>
      <c r="CR671" s="278"/>
      <c r="CS671" s="278"/>
      <c r="CT671" s="278"/>
      <c r="CU671" s="278"/>
      <c r="CV671" s="278"/>
      <c r="CW671" s="278"/>
      <c r="CX671" s="278"/>
      <c r="CY671" s="278"/>
      <c r="CZ671" s="278"/>
      <c r="DA671" s="278"/>
      <c r="DB671" s="278"/>
      <c r="DC671" s="278"/>
      <c r="DD671" s="278"/>
      <c r="DE671" s="278"/>
      <c r="DF671" s="278"/>
      <c r="DG671" s="278"/>
      <c r="DH671" s="278"/>
      <c r="DI671" s="278"/>
      <c r="DJ671" s="278"/>
      <c r="DK671" s="278"/>
      <c r="DL671" s="278"/>
      <c r="DM671" s="278"/>
      <c r="DN671" s="278"/>
      <c r="DO671" s="278"/>
      <c r="DP671" s="278"/>
      <c r="DQ671" s="278"/>
      <c r="DR671" s="278"/>
      <c r="DS671" s="278"/>
      <c r="DT671" s="278"/>
      <c r="DU671" s="278"/>
      <c r="DV671" s="278"/>
      <c r="DW671" s="278"/>
      <c r="DX671" s="278"/>
      <c r="DY671" s="278"/>
      <c r="DZ671" s="278"/>
      <c r="EA671" s="278"/>
      <c r="EB671" s="278"/>
      <c r="EC671" s="278"/>
      <c r="ED671" s="278"/>
      <c r="EE671" s="278"/>
      <c r="EF671" s="278"/>
      <c r="EG671" s="278"/>
      <c r="EH671" s="278"/>
      <c r="EI671" s="278"/>
      <c r="EJ671" s="278"/>
      <c r="EK671" s="278"/>
      <c r="EL671" s="278"/>
      <c r="EM671" s="278"/>
      <c r="EN671" s="278"/>
      <c r="EO671" s="278"/>
      <c r="EP671" s="278"/>
      <c r="EQ671" s="278"/>
      <c r="ER671" s="278"/>
      <c r="ES671" s="278"/>
      <c r="ET671" s="278"/>
      <c r="EU671" s="278"/>
      <c r="EV671" s="278"/>
      <c r="EW671" s="278"/>
      <c r="EX671" s="278"/>
      <c r="EY671" s="278"/>
      <c r="EZ671" s="278"/>
      <c r="FA671" s="278"/>
      <c r="FB671" s="278"/>
      <c r="FC671" s="278"/>
      <c r="FD671" s="278"/>
      <c r="FE671" s="278"/>
      <c r="FF671" s="278"/>
      <c r="FG671" s="278"/>
      <c r="FH671" s="278"/>
      <c r="FI671" s="278"/>
      <c r="FJ671" s="278"/>
      <c r="FK671" s="278"/>
      <c r="FL671" s="278"/>
      <c r="FM671" s="278"/>
      <c r="FN671" s="278"/>
      <c r="FO671" s="278"/>
      <c r="FP671" s="278"/>
      <c r="FQ671" s="278"/>
      <c r="FR671" s="278"/>
      <c r="FS671" s="278"/>
      <c r="FT671" s="278"/>
      <c r="FU671" s="278"/>
      <c r="FV671" s="278"/>
      <c r="FW671" s="278"/>
      <c r="FX671" s="278"/>
      <c r="FY671" s="278"/>
      <c r="FZ671" s="278"/>
      <c r="GA671" s="278"/>
      <c r="GB671" s="278"/>
      <c r="GC671" s="278"/>
      <c r="GD671" s="278"/>
      <c r="GE671" s="278"/>
      <c r="GF671" s="278"/>
      <c r="GG671" s="278"/>
      <c r="GH671" s="278"/>
      <c r="GI671" s="278"/>
      <c r="GJ671" s="278"/>
      <c r="GK671" s="278"/>
      <c r="GL671" s="278"/>
      <c r="GM671" s="278"/>
      <c r="GN671" s="278"/>
      <c r="GO671" s="278"/>
      <c r="GP671" s="278"/>
      <c r="GQ671" s="278"/>
      <c r="GR671" s="278"/>
      <c r="GS671" s="278"/>
      <c r="GT671" s="278"/>
      <c r="GU671" s="278"/>
      <c r="GV671" s="278"/>
      <c r="GW671" s="278"/>
      <c r="GX671" s="278"/>
      <c r="GY671" s="278"/>
      <c r="GZ671" s="278"/>
    </row>
    <row r="672" spans="1:208" s="280" customFormat="1" x14ac:dyDescent="0.2">
      <c r="A672" s="278"/>
      <c r="B672" s="279"/>
      <c r="C672" s="279"/>
      <c r="D672" s="281"/>
      <c r="G672" s="279"/>
      <c r="H672" s="278"/>
      <c r="I672" s="278"/>
      <c r="J672" s="278"/>
      <c r="K672" s="278"/>
      <c r="L672" s="278"/>
      <c r="M672" s="278"/>
      <c r="N672" s="278"/>
      <c r="O672" s="278"/>
      <c r="P672" s="278"/>
      <c r="Q672" s="278"/>
      <c r="R672" s="278"/>
      <c r="S672" s="278"/>
      <c r="T672" s="278"/>
      <c r="U672" s="278"/>
      <c r="V672" s="278"/>
      <c r="W672" s="278"/>
      <c r="X672" s="315"/>
      <c r="Y672" s="315"/>
      <c r="Z672" s="278"/>
      <c r="AA672" s="278"/>
      <c r="AB672" s="278"/>
      <c r="AC672" s="278"/>
      <c r="AD672" s="278"/>
      <c r="AE672" s="278"/>
      <c r="AF672" s="278"/>
      <c r="AG672" s="278"/>
      <c r="AH672" s="278"/>
      <c r="AI672" s="278"/>
      <c r="AJ672" s="278"/>
      <c r="AK672" s="278"/>
      <c r="AL672" s="278"/>
      <c r="AM672" s="278"/>
      <c r="AN672" s="278"/>
      <c r="AO672" s="278"/>
      <c r="AP672" s="278"/>
      <c r="AQ672" s="278"/>
      <c r="AR672" s="278"/>
      <c r="AS672" s="278"/>
      <c r="AT672" s="278"/>
      <c r="AU672" s="278"/>
      <c r="AV672" s="278"/>
      <c r="AW672" s="278"/>
      <c r="AX672" s="278"/>
      <c r="AY672" s="278"/>
      <c r="AZ672" s="278"/>
      <c r="BA672" s="278"/>
      <c r="BB672" s="278"/>
      <c r="BC672" s="278"/>
      <c r="BD672" s="278"/>
      <c r="BE672" s="278"/>
      <c r="BF672" s="278"/>
      <c r="BG672" s="278"/>
      <c r="BH672" s="278"/>
      <c r="BI672" s="278"/>
      <c r="BJ672" s="278"/>
      <c r="BK672" s="278"/>
      <c r="BL672" s="278"/>
      <c r="BM672" s="278"/>
      <c r="BN672" s="278"/>
      <c r="BO672" s="278"/>
      <c r="BP672" s="278"/>
      <c r="BQ672" s="278"/>
      <c r="BR672" s="278"/>
      <c r="BS672" s="278"/>
      <c r="BT672" s="278"/>
      <c r="BU672" s="278"/>
      <c r="BV672" s="278"/>
      <c r="BW672" s="278"/>
      <c r="BX672" s="278"/>
      <c r="BY672" s="278"/>
      <c r="BZ672" s="278"/>
      <c r="CA672" s="278"/>
      <c r="CB672" s="278"/>
      <c r="CC672" s="278"/>
      <c r="CD672" s="278"/>
      <c r="CE672" s="278"/>
      <c r="CF672" s="278"/>
      <c r="CG672" s="278"/>
      <c r="CH672" s="278"/>
      <c r="CI672" s="278"/>
      <c r="CJ672" s="278"/>
      <c r="CK672" s="278"/>
      <c r="CL672" s="278"/>
      <c r="CM672" s="278"/>
      <c r="CN672" s="278"/>
      <c r="CO672" s="278"/>
      <c r="CP672" s="278"/>
      <c r="CQ672" s="278"/>
      <c r="CR672" s="278"/>
      <c r="CS672" s="278"/>
      <c r="CT672" s="278"/>
      <c r="CU672" s="278"/>
      <c r="CV672" s="278"/>
      <c r="CW672" s="278"/>
      <c r="CX672" s="278"/>
      <c r="CY672" s="278"/>
      <c r="CZ672" s="278"/>
      <c r="DA672" s="278"/>
      <c r="DB672" s="278"/>
      <c r="DC672" s="278"/>
      <c r="DD672" s="278"/>
      <c r="DE672" s="278"/>
      <c r="DF672" s="278"/>
      <c r="DG672" s="278"/>
      <c r="DH672" s="278"/>
      <c r="DI672" s="278"/>
      <c r="DJ672" s="278"/>
      <c r="DK672" s="278"/>
      <c r="DL672" s="278"/>
      <c r="DM672" s="278"/>
      <c r="DN672" s="278"/>
      <c r="DO672" s="278"/>
      <c r="DP672" s="278"/>
      <c r="DQ672" s="278"/>
      <c r="DR672" s="278"/>
      <c r="DS672" s="278"/>
      <c r="DT672" s="278"/>
      <c r="DU672" s="278"/>
      <c r="DV672" s="278"/>
      <c r="DW672" s="278"/>
      <c r="DX672" s="278"/>
      <c r="DY672" s="278"/>
      <c r="DZ672" s="278"/>
      <c r="EA672" s="278"/>
      <c r="EB672" s="278"/>
      <c r="EC672" s="278"/>
      <c r="ED672" s="278"/>
      <c r="EE672" s="278"/>
      <c r="EF672" s="278"/>
      <c r="EG672" s="278"/>
      <c r="EH672" s="278"/>
      <c r="EI672" s="278"/>
      <c r="EJ672" s="278"/>
      <c r="EK672" s="278"/>
      <c r="EL672" s="278"/>
      <c r="EM672" s="278"/>
      <c r="EN672" s="278"/>
      <c r="EO672" s="278"/>
      <c r="EP672" s="278"/>
      <c r="EQ672" s="278"/>
      <c r="ER672" s="278"/>
      <c r="ES672" s="278"/>
      <c r="ET672" s="278"/>
      <c r="EU672" s="278"/>
      <c r="EV672" s="278"/>
      <c r="EW672" s="278"/>
      <c r="EX672" s="278"/>
      <c r="EY672" s="278"/>
      <c r="EZ672" s="278"/>
      <c r="FA672" s="278"/>
      <c r="FB672" s="278"/>
      <c r="FC672" s="278"/>
      <c r="FD672" s="278"/>
      <c r="FE672" s="278"/>
      <c r="FF672" s="278"/>
      <c r="FG672" s="278"/>
      <c r="FH672" s="278"/>
      <c r="FI672" s="278"/>
      <c r="FJ672" s="278"/>
      <c r="FK672" s="278"/>
      <c r="FL672" s="278"/>
      <c r="FM672" s="278"/>
      <c r="FN672" s="278"/>
      <c r="FO672" s="278"/>
      <c r="FP672" s="278"/>
      <c r="FQ672" s="278"/>
      <c r="FR672" s="278"/>
      <c r="FS672" s="278"/>
      <c r="FT672" s="278"/>
      <c r="FU672" s="278"/>
      <c r="FV672" s="278"/>
      <c r="FW672" s="278"/>
      <c r="FX672" s="278"/>
      <c r="FY672" s="278"/>
      <c r="FZ672" s="278"/>
      <c r="GA672" s="278"/>
      <c r="GB672" s="278"/>
      <c r="GC672" s="278"/>
      <c r="GD672" s="278"/>
      <c r="GE672" s="278"/>
      <c r="GF672" s="278"/>
      <c r="GG672" s="278"/>
      <c r="GH672" s="278"/>
      <c r="GI672" s="278"/>
      <c r="GJ672" s="278"/>
      <c r="GK672" s="278"/>
      <c r="GL672" s="278"/>
      <c r="GM672" s="278"/>
      <c r="GN672" s="278"/>
      <c r="GO672" s="278"/>
      <c r="GP672" s="278"/>
      <c r="GQ672" s="278"/>
      <c r="GR672" s="278"/>
      <c r="GS672" s="278"/>
      <c r="GT672" s="278"/>
      <c r="GU672" s="278"/>
      <c r="GV672" s="278"/>
      <c r="GW672" s="278"/>
      <c r="GX672" s="278"/>
      <c r="GY672" s="278"/>
      <c r="GZ672" s="278"/>
    </row>
    <row r="673" spans="1:208" s="280" customFormat="1" x14ac:dyDescent="0.2">
      <c r="A673" s="278"/>
      <c r="B673" s="279"/>
      <c r="C673" s="279"/>
      <c r="D673" s="281"/>
      <c r="G673" s="279"/>
      <c r="H673" s="278"/>
      <c r="I673" s="278"/>
      <c r="J673" s="278"/>
      <c r="K673" s="278"/>
      <c r="L673" s="278"/>
      <c r="M673" s="278"/>
      <c r="N673" s="278"/>
      <c r="O673" s="278"/>
      <c r="P673" s="278"/>
      <c r="Q673" s="278"/>
      <c r="R673" s="278"/>
      <c r="S673" s="278"/>
      <c r="T673" s="278"/>
      <c r="U673" s="278"/>
      <c r="V673" s="278"/>
      <c r="W673" s="278"/>
      <c r="X673" s="315"/>
      <c r="Y673" s="315"/>
      <c r="Z673" s="278"/>
      <c r="AA673" s="278"/>
      <c r="AB673" s="278"/>
      <c r="AC673" s="278"/>
      <c r="AD673" s="278"/>
      <c r="AE673" s="278"/>
      <c r="AF673" s="278"/>
      <c r="AG673" s="278"/>
      <c r="AH673" s="278"/>
      <c r="AI673" s="278"/>
      <c r="AJ673" s="278"/>
      <c r="AK673" s="278"/>
      <c r="AL673" s="278"/>
      <c r="AM673" s="278"/>
      <c r="AN673" s="278"/>
      <c r="AO673" s="278"/>
      <c r="AP673" s="278"/>
      <c r="AQ673" s="278"/>
      <c r="AR673" s="278"/>
      <c r="AS673" s="278"/>
      <c r="AT673" s="278"/>
      <c r="AU673" s="278"/>
      <c r="AV673" s="278"/>
      <c r="AW673" s="278"/>
      <c r="AX673" s="278"/>
      <c r="AY673" s="278"/>
      <c r="AZ673" s="278"/>
      <c r="BA673" s="278"/>
      <c r="BB673" s="278"/>
      <c r="BC673" s="278"/>
      <c r="BD673" s="278"/>
      <c r="BE673" s="278"/>
      <c r="BF673" s="278"/>
      <c r="BG673" s="278"/>
      <c r="BH673" s="278"/>
      <c r="BI673" s="278"/>
      <c r="BJ673" s="278"/>
      <c r="BK673" s="278"/>
      <c r="BL673" s="278"/>
      <c r="BM673" s="278"/>
      <c r="BN673" s="278"/>
      <c r="BO673" s="278"/>
      <c r="BP673" s="278"/>
      <c r="BQ673" s="278"/>
      <c r="BR673" s="278"/>
      <c r="BS673" s="278"/>
      <c r="BT673" s="278"/>
      <c r="BU673" s="278"/>
      <c r="BV673" s="278"/>
      <c r="BW673" s="278"/>
      <c r="BX673" s="278"/>
      <c r="BY673" s="278"/>
      <c r="BZ673" s="278"/>
      <c r="CA673" s="278"/>
      <c r="CB673" s="278"/>
      <c r="CC673" s="278"/>
      <c r="CD673" s="278"/>
      <c r="CE673" s="278"/>
      <c r="CF673" s="278"/>
      <c r="CG673" s="278"/>
      <c r="CH673" s="278"/>
      <c r="CI673" s="278"/>
      <c r="CJ673" s="278"/>
      <c r="CK673" s="278"/>
      <c r="CL673" s="278"/>
      <c r="CM673" s="278"/>
      <c r="CN673" s="278"/>
      <c r="CO673" s="278"/>
      <c r="CP673" s="278"/>
      <c r="CQ673" s="278"/>
      <c r="CR673" s="278"/>
      <c r="CS673" s="278"/>
      <c r="CT673" s="278"/>
      <c r="CU673" s="278"/>
      <c r="CV673" s="278"/>
      <c r="CW673" s="278"/>
      <c r="CX673" s="278"/>
      <c r="CY673" s="278"/>
      <c r="CZ673" s="278"/>
      <c r="DA673" s="278"/>
      <c r="DB673" s="278"/>
      <c r="DC673" s="278"/>
      <c r="DD673" s="278"/>
      <c r="DE673" s="278"/>
      <c r="DF673" s="278"/>
      <c r="DG673" s="278"/>
      <c r="DH673" s="278"/>
      <c r="DI673" s="278"/>
      <c r="DJ673" s="278"/>
      <c r="DK673" s="278"/>
      <c r="DL673" s="278"/>
      <c r="DM673" s="278"/>
      <c r="DN673" s="278"/>
      <c r="DO673" s="278"/>
      <c r="DP673" s="278"/>
      <c r="DQ673" s="278"/>
      <c r="DR673" s="278"/>
      <c r="DS673" s="278"/>
      <c r="DT673" s="278"/>
      <c r="DU673" s="278"/>
      <c r="DV673" s="278"/>
      <c r="DW673" s="278"/>
      <c r="DX673" s="278"/>
      <c r="DY673" s="278"/>
      <c r="DZ673" s="278"/>
      <c r="EA673" s="278"/>
      <c r="EB673" s="278"/>
      <c r="EC673" s="278"/>
      <c r="ED673" s="278"/>
      <c r="EE673" s="278"/>
      <c r="EF673" s="278"/>
      <c r="EG673" s="278"/>
      <c r="EH673" s="278"/>
      <c r="EI673" s="278"/>
      <c r="EJ673" s="278"/>
      <c r="EK673" s="278"/>
      <c r="EL673" s="278"/>
      <c r="EM673" s="278"/>
      <c r="EN673" s="278"/>
      <c r="EO673" s="278"/>
      <c r="EP673" s="278"/>
      <c r="EQ673" s="278"/>
      <c r="ER673" s="278"/>
      <c r="ES673" s="278"/>
      <c r="ET673" s="278"/>
      <c r="EU673" s="278"/>
      <c r="EV673" s="278"/>
      <c r="EW673" s="278"/>
      <c r="EX673" s="278"/>
      <c r="EY673" s="278"/>
      <c r="EZ673" s="278"/>
      <c r="FA673" s="278"/>
      <c r="FB673" s="278"/>
      <c r="FC673" s="278"/>
      <c r="FD673" s="278"/>
      <c r="FE673" s="278"/>
      <c r="FF673" s="278"/>
      <c r="FG673" s="278"/>
      <c r="FH673" s="278"/>
      <c r="FI673" s="278"/>
      <c r="FJ673" s="278"/>
      <c r="FK673" s="278"/>
      <c r="FL673" s="278"/>
      <c r="FM673" s="278"/>
      <c r="FN673" s="278"/>
      <c r="FO673" s="278"/>
      <c r="FP673" s="278"/>
      <c r="FQ673" s="278"/>
      <c r="FR673" s="278"/>
      <c r="FS673" s="278"/>
      <c r="FT673" s="278"/>
      <c r="FU673" s="278"/>
      <c r="FV673" s="278"/>
      <c r="FW673" s="278"/>
      <c r="FX673" s="278"/>
      <c r="FY673" s="278"/>
      <c r="FZ673" s="278"/>
      <c r="GA673" s="278"/>
      <c r="GB673" s="278"/>
      <c r="GC673" s="278"/>
      <c r="GD673" s="278"/>
      <c r="GE673" s="278"/>
      <c r="GF673" s="278"/>
      <c r="GG673" s="278"/>
      <c r="GH673" s="278"/>
      <c r="GI673" s="278"/>
      <c r="GJ673" s="278"/>
      <c r="GK673" s="278"/>
      <c r="GL673" s="278"/>
      <c r="GM673" s="278"/>
      <c r="GN673" s="278"/>
      <c r="GO673" s="278"/>
      <c r="GP673" s="278"/>
      <c r="GQ673" s="278"/>
      <c r="GR673" s="278"/>
      <c r="GS673" s="278"/>
      <c r="GT673" s="278"/>
      <c r="GU673" s="278"/>
      <c r="GV673" s="278"/>
      <c r="GW673" s="278"/>
      <c r="GX673" s="278"/>
      <c r="GY673" s="278"/>
      <c r="GZ673" s="278"/>
    </row>
    <row r="674" spans="1:208" s="280" customFormat="1" x14ac:dyDescent="0.2">
      <c r="A674" s="278"/>
      <c r="B674" s="279"/>
      <c r="C674" s="279"/>
      <c r="D674" s="281"/>
      <c r="G674" s="279"/>
      <c r="H674" s="278"/>
      <c r="I674" s="278"/>
      <c r="J674" s="278"/>
      <c r="K674" s="278"/>
      <c r="L674" s="278"/>
      <c r="M674" s="278"/>
      <c r="N674" s="278"/>
      <c r="O674" s="278"/>
      <c r="P674" s="278"/>
      <c r="Q674" s="278"/>
      <c r="R674" s="278"/>
      <c r="S674" s="278"/>
      <c r="T674" s="278"/>
      <c r="U674" s="278"/>
      <c r="V674" s="278"/>
      <c r="W674" s="278"/>
      <c r="X674" s="315"/>
      <c r="Y674" s="315"/>
      <c r="Z674" s="278"/>
      <c r="AA674" s="278"/>
      <c r="AB674" s="278"/>
      <c r="AC674" s="278"/>
      <c r="AD674" s="278"/>
      <c r="AE674" s="278"/>
      <c r="AF674" s="278"/>
      <c r="AG674" s="278"/>
      <c r="AH674" s="278"/>
      <c r="AI674" s="278"/>
      <c r="AJ674" s="278"/>
      <c r="AK674" s="278"/>
      <c r="AL674" s="278"/>
      <c r="AM674" s="278"/>
      <c r="AN674" s="278"/>
      <c r="AO674" s="278"/>
      <c r="AP674" s="278"/>
      <c r="AQ674" s="278"/>
      <c r="AR674" s="278"/>
      <c r="AS674" s="278"/>
      <c r="AT674" s="278"/>
      <c r="AU674" s="278"/>
      <c r="AV674" s="278"/>
      <c r="AW674" s="278"/>
      <c r="AX674" s="278"/>
      <c r="AY674" s="278"/>
      <c r="AZ674" s="278"/>
      <c r="BA674" s="278"/>
      <c r="BB674" s="278"/>
      <c r="BC674" s="278"/>
      <c r="BD674" s="278"/>
      <c r="BE674" s="278"/>
      <c r="BF674" s="278"/>
      <c r="BG674" s="278"/>
      <c r="BH674" s="278"/>
      <c r="BI674" s="278"/>
      <c r="BJ674" s="278"/>
      <c r="BK674" s="278"/>
      <c r="BL674" s="278"/>
      <c r="BM674" s="278"/>
      <c r="BN674" s="278"/>
      <c r="BO674" s="278"/>
      <c r="BP674" s="278"/>
      <c r="BQ674" s="278"/>
      <c r="BR674" s="278"/>
      <c r="BS674" s="278"/>
      <c r="BT674" s="278"/>
      <c r="BU674" s="278"/>
      <c r="BV674" s="278"/>
      <c r="BW674" s="278"/>
      <c r="BX674" s="278"/>
      <c r="BY674" s="278"/>
      <c r="BZ674" s="278"/>
      <c r="CA674" s="278"/>
      <c r="CB674" s="278"/>
      <c r="CC674" s="278"/>
      <c r="CD674" s="278"/>
      <c r="CE674" s="278"/>
      <c r="CF674" s="278"/>
      <c r="CG674" s="278"/>
      <c r="CH674" s="278"/>
      <c r="CI674" s="278"/>
      <c r="CJ674" s="278"/>
      <c r="CK674" s="278"/>
      <c r="CL674" s="278"/>
      <c r="CM674" s="278"/>
      <c r="CN674" s="278"/>
      <c r="CO674" s="278"/>
      <c r="CP674" s="278"/>
      <c r="CQ674" s="278"/>
      <c r="CR674" s="278"/>
      <c r="CS674" s="278"/>
      <c r="CT674" s="278"/>
      <c r="CU674" s="278"/>
      <c r="CV674" s="278"/>
      <c r="CW674" s="278"/>
      <c r="CX674" s="278"/>
      <c r="CY674" s="278"/>
      <c r="CZ674" s="278"/>
      <c r="DA674" s="278"/>
      <c r="DB674" s="278"/>
      <c r="DC674" s="278"/>
      <c r="DD674" s="278"/>
      <c r="DE674" s="278"/>
      <c r="DF674" s="278"/>
      <c r="DG674" s="278"/>
      <c r="DH674" s="278"/>
      <c r="DI674" s="278"/>
      <c r="DJ674" s="278"/>
      <c r="DK674" s="278"/>
      <c r="DL674" s="278"/>
      <c r="DM674" s="278"/>
      <c r="DN674" s="278"/>
      <c r="DO674" s="278"/>
      <c r="DP674" s="278"/>
      <c r="DQ674" s="278"/>
      <c r="DR674" s="278"/>
      <c r="DS674" s="278"/>
      <c r="DT674" s="278"/>
      <c r="DU674" s="278"/>
      <c r="DV674" s="278"/>
      <c r="DW674" s="278"/>
      <c r="DX674" s="278"/>
      <c r="DY674" s="278"/>
      <c r="DZ674" s="278"/>
      <c r="EA674" s="278"/>
      <c r="EB674" s="278"/>
      <c r="EC674" s="278"/>
      <c r="ED674" s="278"/>
      <c r="EE674" s="278"/>
      <c r="EF674" s="278"/>
      <c r="EG674" s="278"/>
      <c r="EH674" s="278"/>
      <c r="EI674" s="278"/>
      <c r="EJ674" s="278"/>
      <c r="EK674" s="278"/>
      <c r="EL674" s="278"/>
      <c r="EM674" s="278"/>
      <c r="EN674" s="278"/>
      <c r="EO674" s="278"/>
      <c r="EP674" s="278"/>
      <c r="EQ674" s="278"/>
      <c r="ER674" s="278"/>
      <c r="ES674" s="278"/>
      <c r="ET674" s="278"/>
      <c r="EU674" s="278"/>
      <c r="EV674" s="278"/>
      <c r="EW674" s="278"/>
      <c r="EX674" s="278"/>
      <c r="EY674" s="278"/>
      <c r="EZ674" s="278"/>
      <c r="FA674" s="278"/>
      <c r="FB674" s="278"/>
      <c r="FC674" s="278"/>
      <c r="FD674" s="278"/>
      <c r="FE674" s="278"/>
      <c r="FF674" s="278"/>
      <c r="FG674" s="278"/>
      <c r="FH674" s="278"/>
      <c r="FI674" s="278"/>
      <c r="FJ674" s="278"/>
      <c r="FK674" s="278"/>
      <c r="FL674" s="278"/>
      <c r="FM674" s="278"/>
      <c r="FN674" s="278"/>
      <c r="FO674" s="278"/>
      <c r="FP674" s="278"/>
      <c r="FQ674" s="278"/>
      <c r="FR674" s="278"/>
      <c r="FS674" s="278"/>
      <c r="FT674" s="278"/>
      <c r="FU674" s="278"/>
      <c r="FV674" s="278"/>
      <c r="FW674" s="278"/>
      <c r="FX674" s="278"/>
      <c r="FY674" s="278"/>
      <c r="FZ674" s="278"/>
      <c r="GA674" s="278"/>
      <c r="GB674" s="278"/>
      <c r="GC674" s="278"/>
      <c r="GD674" s="278"/>
      <c r="GE674" s="278"/>
      <c r="GF674" s="278"/>
      <c r="GG674" s="278"/>
      <c r="GH674" s="278"/>
      <c r="GI674" s="278"/>
      <c r="GJ674" s="278"/>
      <c r="GK674" s="278"/>
      <c r="GL674" s="278"/>
      <c r="GM674" s="278"/>
      <c r="GN674" s="278"/>
      <c r="GO674" s="278"/>
      <c r="GP674" s="278"/>
      <c r="GQ674" s="278"/>
      <c r="GR674" s="278"/>
      <c r="GS674" s="278"/>
      <c r="GT674" s="278"/>
      <c r="GU674" s="278"/>
      <c r="GV674" s="278"/>
      <c r="GW674" s="278"/>
      <c r="GX674" s="278"/>
      <c r="GY674" s="278"/>
      <c r="GZ674" s="278"/>
    </row>
  </sheetData>
  <pageMargins left="0.70866141732283472" right="0.55118110236220474" top="0.31496062992125984" bottom="0.39370078740157483" header="0.31496062992125984" footer="0.31496062992125984"/>
  <pageSetup paperSize="9" scale="65" orientation="landscape"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76D66-58DB-48DE-B822-C09B64CE5097}">
  <sheetPr codeName="Hoja48"/>
  <dimension ref="A1:HA380"/>
  <sheetViews>
    <sheetView topLeftCell="A19" workbookViewId="0">
      <selection activeCell="V27" sqref="V27"/>
    </sheetView>
  </sheetViews>
  <sheetFormatPr baseColWidth="10" defaultColWidth="10.85546875" defaultRowHeight="12.75" x14ac:dyDescent="0.2"/>
  <cols>
    <col min="1" max="1" width="2.85546875" style="311" customWidth="1"/>
    <col min="2" max="2" width="10.85546875" style="312"/>
    <col min="3" max="3" width="56.42578125" style="312" customWidth="1"/>
    <col min="4" max="4" width="10.85546875" style="314"/>
    <col min="5" max="5" width="17.140625" style="313" customWidth="1"/>
    <col min="6" max="6" width="17.28515625" style="313" hidden="1" customWidth="1"/>
    <col min="7" max="7" width="17.28515625" style="312" hidden="1" customWidth="1"/>
    <col min="8" max="8" width="12" style="311" hidden="1" customWidth="1"/>
    <col min="9" max="9" width="2" style="311" hidden="1" customWidth="1"/>
    <col min="10" max="12" width="11" style="311" hidden="1" customWidth="1"/>
    <col min="13" max="20" width="0" style="311" hidden="1" customWidth="1"/>
    <col min="21" max="16384" width="10.85546875" style="311"/>
  </cols>
  <sheetData>
    <row r="1" spans="2:10" ht="18.75" x14ac:dyDescent="0.3">
      <c r="B1" s="355"/>
      <c r="C1" s="357" t="s">
        <v>872</v>
      </c>
    </row>
    <row r="2" spans="2:10" ht="18.75" x14ac:dyDescent="0.3">
      <c r="B2" s="355"/>
      <c r="C2" s="357" t="s">
        <v>1009</v>
      </c>
    </row>
    <row r="3" spans="2:10" ht="18.75" x14ac:dyDescent="0.3">
      <c r="B3" s="355"/>
      <c r="C3" s="356" t="s">
        <v>4691</v>
      </c>
    </row>
    <row r="4" spans="2:10" ht="13.5" thickBot="1" x14ac:dyDescent="0.25">
      <c r="B4" s="355"/>
      <c r="C4" s="322"/>
    </row>
    <row r="5" spans="2:10" x14ac:dyDescent="0.2">
      <c r="B5" s="354"/>
      <c r="C5" s="353"/>
      <c r="D5" s="352" t="s">
        <v>869</v>
      </c>
      <c r="E5" s="351" t="s">
        <v>868</v>
      </c>
      <c r="F5" s="350"/>
    </row>
    <row r="6" spans="2:10" x14ac:dyDescent="0.2">
      <c r="B6" s="349" t="s">
        <v>41</v>
      </c>
      <c r="C6" s="322" t="s">
        <v>867</v>
      </c>
      <c r="D6" s="314" t="s">
        <v>866</v>
      </c>
      <c r="E6" s="348" t="s">
        <v>865</v>
      </c>
      <c r="F6" s="347" t="s">
        <v>864</v>
      </c>
    </row>
    <row r="7" spans="2:10" ht="13.5" thickBot="1" x14ac:dyDescent="0.25">
      <c r="B7" s="346"/>
      <c r="C7" s="345"/>
      <c r="D7" s="344" t="s">
        <v>863</v>
      </c>
      <c r="E7" s="343"/>
      <c r="F7" s="342"/>
      <c r="G7" s="318"/>
      <c r="H7" s="318"/>
      <c r="I7" s="318"/>
    </row>
    <row r="8" spans="2:10" x14ac:dyDescent="0.2">
      <c r="B8" s="323"/>
      <c r="C8" s="322" t="s">
        <v>1008</v>
      </c>
      <c r="F8" s="324">
        <v>51844.7</v>
      </c>
      <c r="G8" s="313"/>
      <c r="H8" s="318" t="s">
        <v>4690</v>
      </c>
      <c r="I8" s="318"/>
    </row>
    <row r="9" spans="2:10" x14ac:dyDescent="0.2">
      <c r="B9" s="323">
        <v>8553</v>
      </c>
      <c r="C9" s="322" t="s">
        <v>4689</v>
      </c>
      <c r="D9" s="314" t="s">
        <v>724</v>
      </c>
      <c r="E9" s="633">
        <v>34800</v>
      </c>
      <c r="F9" s="313">
        <v>5049.4799999999996</v>
      </c>
      <c r="G9" s="318" t="s">
        <v>4688</v>
      </c>
    </row>
    <row r="10" spans="2:10" ht="15" x14ac:dyDescent="0.25">
      <c r="B10" s="323">
        <v>8557</v>
      </c>
      <c r="C10" t="s">
        <v>4687</v>
      </c>
      <c r="D10" s="314" t="s">
        <v>724</v>
      </c>
      <c r="E10" s="313">
        <v>76319.88</v>
      </c>
      <c r="F10" s="313">
        <v>26216.17</v>
      </c>
      <c r="G10" s="318" t="s">
        <v>4686</v>
      </c>
      <c r="H10" s="341"/>
      <c r="I10" s="341"/>
      <c r="J10" s="341"/>
    </row>
    <row r="11" spans="2:10" x14ac:dyDescent="0.2">
      <c r="B11" s="323">
        <v>8559</v>
      </c>
      <c r="C11" s="322" t="s">
        <v>4685</v>
      </c>
      <c r="D11" s="314" t="s">
        <v>724</v>
      </c>
      <c r="E11" s="313">
        <v>51550</v>
      </c>
      <c r="F11" s="313">
        <v>1408.36</v>
      </c>
      <c r="G11" s="318" t="s">
        <v>4684</v>
      </c>
    </row>
    <row r="12" spans="2:10" ht="13.5" customHeight="1" x14ac:dyDescent="0.2">
      <c r="B12" s="323">
        <v>8560</v>
      </c>
      <c r="C12" s="322" t="s">
        <v>4683</v>
      </c>
      <c r="D12" s="314" t="s">
        <v>724</v>
      </c>
      <c r="E12" s="313">
        <v>1472</v>
      </c>
      <c r="F12" s="313">
        <v>25161.59</v>
      </c>
      <c r="G12" s="318" t="s">
        <v>4682</v>
      </c>
    </row>
    <row r="13" spans="2:10" x14ac:dyDescent="0.2">
      <c r="B13" s="323">
        <v>8560</v>
      </c>
      <c r="C13" s="322" t="s">
        <v>4681</v>
      </c>
      <c r="D13" s="314" t="s">
        <v>724</v>
      </c>
      <c r="E13" s="313">
        <v>10865.4</v>
      </c>
      <c r="F13" s="313">
        <v>13889.85</v>
      </c>
      <c r="G13" s="318" t="s">
        <v>4680</v>
      </c>
    </row>
    <row r="14" spans="2:10" x14ac:dyDescent="0.2">
      <c r="B14" s="323">
        <v>45085</v>
      </c>
      <c r="C14" s="322" t="s">
        <v>4679</v>
      </c>
      <c r="D14" s="314" t="s">
        <v>724</v>
      </c>
      <c r="E14" s="405">
        <v>1310</v>
      </c>
      <c r="F14" s="313">
        <v>5049.4799999999996</v>
      </c>
      <c r="G14" s="318" t="s">
        <v>4678</v>
      </c>
    </row>
    <row r="15" spans="2:10" s="644" customFormat="1" x14ac:dyDescent="0.2">
      <c r="B15" s="639">
        <v>45086</v>
      </c>
      <c r="C15" s="640" t="s">
        <v>4677</v>
      </c>
      <c r="D15" s="641" t="s">
        <v>724</v>
      </c>
      <c r="E15" s="634">
        <v>58507.5</v>
      </c>
      <c r="F15" s="634">
        <v>8517.51</v>
      </c>
      <c r="G15" s="643" t="s">
        <v>4676</v>
      </c>
    </row>
    <row r="16" spans="2:10" x14ac:dyDescent="0.2">
      <c r="B16" s="323">
        <v>45086</v>
      </c>
      <c r="C16" s="322" t="s">
        <v>4675</v>
      </c>
      <c r="D16" s="314" t="s">
        <v>724</v>
      </c>
      <c r="E16" s="313">
        <v>45000</v>
      </c>
      <c r="F16" s="313">
        <v>5822.92</v>
      </c>
      <c r="G16" s="318" t="s">
        <v>4674</v>
      </c>
    </row>
    <row r="17" spans="2:12" x14ac:dyDescent="0.2">
      <c r="B17" s="323">
        <v>45086</v>
      </c>
      <c r="C17" s="322" t="s">
        <v>4673</v>
      </c>
      <c r="D17" s="314" t="s">
        <v>724</v>
      </c>
      <c r="E17" s="313">
        <v>14004.31</v>
      </c>
      <c r="F17" s="313">
        <v>2941.1</v>
      </c>
      <c r="G17" s="318" t="s">
        <v>4672</v>
      </c>
    </row>
    <row r="18" spans="2:12" x14ac:dyDescent="0.2">
      <c r="B18" s="323">
        <v>45086</v>
      </c>
      <c r="C18" s="322" t="s">
        <v>4671</v>
      </c>
      <c r="D18" s="314" t="s">
        <v>724</v>
      </c>
      <c r="E18" s="587">
        <v>13992.07</v>
      </c>
      <c r="F18" s="313">
        <v>7500</v>
      </c>
      <c r="G18" s="318" t="s">
        <v>4597</v>
      </c>
    </row>
    <row r="19" spans="2:12" x14ac:dyDescent="0.2">
      <c r="B19" s="323">
        <v>45089</v>
      </c>
      <c r="C19" s="322" t="s">
        <v>4670</v>
      </c>
      <c r="D19" s="314" t="s">
        <v>724</v>
      </c>
      <c r="E19" s="313">
        <v>6106.02</v>
      </c>
      <c r="F19" s="313">
        <v>5000</v>
      </c>
      <c r="G19" s="318" t="s">
        <v>4669</v>
      </c>
    </row>
    <row r="20" spans="2:12" x14ac:dyDescent="0.2">
      <c r="B20" s="323">
        <v>45089</v>
      </c>
      <c r="C20" s="322" t="s">
        <v>4668</v>
      </c>
      <c r="D20" s="314" t="s">
        <v>724</v>
      </c>
      <c r="E20" s="453">
        <v>4543</v>
      </c>
      <c r="F20" s="313">
        <v>26163.8</v>
      </c>
      <c r="G20" s="318" t="s">
        <v>4667</v>
      </c>
    </row>
    <row r="21" spans="2:12" x14ac:dyDescent="0.2">
      <c r="B21" s="323">
        <v>45089</v>
      </c>
      <c r="C21" s="322" t="s">
        <v>4666</v>
      </c>
      <c r="D21" s="314" t="s">
        <v>724</v>
      </c>
      <c r="E21" s="313">
        <v>193716.89</v>
      </c>
      <c r="F21" s="313">
        <v>20000</v>
      </c>
      <c r="G21" s="318" t="s">
        <v>4615</v>
      </c>
      <c r="H21" s="318"/>
      <c r="I21" s="318"/>
    </row>
    <row r="22" spans="2:12" x14ac:dyDescent="0.2">
      <c r="B22" s="323">
        <v>45089</v>
      </c>
      <c r="C22" s="322" t="s">
        <v>4665</v>
      </c>
      <c r="D22" s="314" t="s">
        <v>724</v>
      </c>
      <c r="E22" s="452">
        <v>8004</v>
      </c>
      <c r="F22" s="313">
        <v>2500</v>
      </c>
      <c r="G22" s="318" t="s">
        <v>4595</v>
      </c>
      <c r="H22" s="318"/>
      <c r="I22" s="318"/>
    </row>
    <row r="23" spans="2:12" x14ac:dyDescent="0.2">
      <c r="B23" s="323">
        <v>45091</v>
      </c>
      <c r="C23" s="322" t="s">
        <v>4664</v>
      </c>
      <c r="D23" s="314" t="s">
        <v>724</v>
      </c>
      <c r="E23" s="313">
        <v>221406.7</v>
      </c>
      <c r="F23" s="313">
        <v>25161.59</v>
      </c>
      <c r="G23" s="318" t="s">
        <v>4663</v>
      </c>
      <c r="H23" s="318"/>
      <c r="I23" s="318"/>
    </row>
    <row r="24" spans="2:12" x14ac:dyDescent="0.2">
      <c r="B24" s="323">
        <v>45091</v>
      </c>
      <c r="C24" s="322" t="s">
        <v>4662</v>
      </c>
      <c r="D24" s="314" t="s">
        <v>724</v>
      </c>
      <c r="E24" s="313">
        <v>100</v>
      </c>
      <c r="F24" s="313">
        <v>6408.39</v>
      </c>
      <c r="G24" s="318" t="s">
        <v>4661</v>
      </c>
      <c r="H24" s="318"/>
      <c r="I24" s="318"/>
    </row>
    <row r="25" spans="2:12" x14ac:dyDescent="0.2">
      <c r="B25" s="323">
        <v>45091</v>
      </c>
      <c r="C25" s="322" t="s">
        <v>4632</v>
      </c>
      <c r="D25" s="314" t="s">
        <v>724</v>
      </c>
      <c r="E25" s="313">
        <v>1000000</v>
      </c>
      <c r="F25" s="313">
        <v>10000</v>
      </c>
      <c r="G25" s="318" t="s">
        <v>4606</v>
      </c>
      <c r="H25" s="318"/>
      <c r="I25" s="318"/>
    </row>
    <row r="26" spans="2:12" x14ac:dyDescent="0.2">
      <c r="B26" s="323">
        <v>45092</v>
      </c>
      <c r="C26" s="322" t="s">
        <v>4660</v>
      </c>
      <c r="D26" s="314" t="s">
        <v>724</v>
      </c>
      <c r="E26" s="313">
        <v>6021.25</v>
      </c>
      <c r="F26" s="313">
        <v>56439.8</v>
      </c>
      <c r="G26" s="318" t="s">
        <v>4659</v>
      </c>
      <c r="H26" s="318"/>
      <c r="I26" s="318"/>
    </row>
    <row r="27" spans="2:12" x14ac:dyDescent="0.2">
      <c r="B27" s="323">
        <v>45092</v>
      </c>
      <c r="C27" s="322" t="s">
        <v>4658</v>
      </c>
      <c r="D27" s="314" t="s">
        <v>724</v>
      </c>
      <c r="E27" s="313">
        <v>2500</v>
      </c>
      <c r="F27" s="313">
        <v>141099.5</v>
      </c>
      <c r="G27" s="318" t="s">
        <v>4657</v>
      </c>
      <c r="H27" s="318"/>
      <c r="I27" s="318"/>
    </row>
    <row r="28" spans="2:12" x14ac:dyDescent="0.2">
      <c r="B28" s="323">
        <v>45092</v>
      </c>
      <c r="C28" s="322" t="s">
        <v>4656</v>
      </c>
      <c r="D28" s="314" t="s">
        <v>724</v>
      </c>
      <c r="E28" s="313">
        <v>2500</v>
      </c>
      <c r="F28" s="313">
        <v>5222.72</v>
      </c>
      <c r="G28" s="318" t="s">
        <v>4654</v>
      </c>
      <c r="H28" s="332"/>
      <c r="I28" s="318"/>
      <c r="K28" s="338"/>
      <c r="L28" s="337"/>
    </row>
    <row r="29" spans="2:12" x14ac:dyDescent="0.2">
      <c r="B29" s="323">
        <v>45092</v>
      </c>
      <c r="C29" s="322" t="s">
        <v>4655</v>
      </c>
      <c r="D29" s="314" t="s">
        <v>724</v>
      </c>
      <c r="E29" s="313">
        <v>1218</v>
      </c>
      <c r="F29" s="313">
        <v>311.63</v>
      </c>
      <c r="G29" s="318" t="s">
        <v>4654</v>
      </c>
      <c r="H29" s="318"/>
      <c r="I29" s="318"/>
      <c r="K29" s="337"/>
    </row>
    <row r="30" spans="2:12" ht="13.5" customHeight="1" x14ac:dyDescent="0.25">
      <c r="B30" s="323">
        <v>45092</v>
      </c>
      <c r="C30" s="322" t="s">
        <v>4653</v>
      </c>
      <c r="D30" s="314" t="s">
        <v>724</v>
      </c>
      <c r="E30" s="452">
        <v>12006</v>
      </c>
      <c r="F30" s="327">
        <v>3605.01</v>
      </c>
      <c r="G30" s="318" t="s">
        <v>4652</v>
      </c>
      <c r="H30" s="318"/>
      <c r="I30" s="318"/>
    </row>
    <row r="31" spans="2:12" ht="11.25" customHeight="1" x14ac:dyDescent="0.25">
      <c r="B31" s="323">
        <v>45092</v>
      </c>
      <c r="C31" s="322" t="s">
        <v>4651</v>
      </c>
      <c r="D31" s="314" t="s">
        <v>724</v>
      </c>
      <c r="E31" s="313">
        <v>30706.22</v>
      </c>
      <c r="F31" s="327">
        <v>39597.72</v>
      </c>
      <c r="G31" s="318" t="s">
        <v>4650</v>
      </c>
      <c r="H31" s="318"/>
      <c r="I31" s="318"/>
    </row>
    <row r="32" spans="2:12" ht="14.25" customHeight="1" x14ac:dyDescent="0.25">
      <c r="B32" s="323">
        <v>45093</v>
      </c>
      <c r="C32" s="322" t="s">
        <v>4649</v>
      </c>
      <c r="D32" s="314" t="s">
        <v>724</v>
      </c>
      <c r="E32" s="313">
        <v>5918</v>
      </c>
      <c r="F32" s="327">
        <v>2285.34</v>
      </c>
      <c r="G32" s="318" t="s">
        <v>4648</v>
      </c>
      <c r="H32" s="318"/>
      <c r="I32" s="318"/>
    </row>
    <row r="33" spans="2:9" ht="14.25" customHeight="1" x14ac:dyDescent="0.25">
      <c r="B33" s="323">
        <v>45093</v>
      </c>
      <c r="C33" s="322" t="s">
        <v>4647</v>
      </c>
      <c r="D33" s="314" t="s">
        <v>724</v>
      </c>
      <c r="E33" s="313">
        <v>8916.5499999999993</v>
      </c>
      <c r="F33" s="327">
        <v>5000</v>
      </c>
      <c r="G33" s="318" t="s">
        <v>4526</v>
      </c>
      <c r="H33" s="318"/>
      <c r="I33" s="318"/>
    </row>
    <row r="34" spans="2:9" ht="14.25" customHeight="1" x14ac:dyDescent="0.25">
      <c r="B34" s="323">
        <v>45096</v>
      </c>
      <c r="C34" s="614" t="s">
        <v>4646</v>
      </c>
      <c r="D34" s="314" t="s">
        <v>724</v>
      </c>
      <c r="E34" s="450">
        <v>19720</v>
      </c>
      <c r="F34" s="327">
        <v>16348.97</v>
      </c>
      <c r="G34" s="318" t="s">
        <v>4645</v>
      </c>
      <c r="H34" s="318"/>
      <c r="I34" s="318"/>
    </row>
    <row r="35" spans="2:9" ht="14.25" customHeight="1" x14ac:dyDescent="0.25">
      <c r="B35" s="323">
        <v>45097</v>
      </c>
      <c r="C35" s="322" t="s">
        <v>4644</v>
      </c>
      <c r="D35" s="314" t="s">
        <v>724</v>
      </c>
      <c r="E35" s="313">
        <v>1500</v>
      </c>
      <c r="F35" s="327">
        <v>453831.38</v>
      </c>
      <c r="G35" s="318" t="s">
        <v>4643</v>
      </c>
      <c r="H35" s="318"/>
      <c r="I35" s="318"/>
    </row>
    <row r="36" spans="2:9" ht="14.25" customHeight="1" x14ac:dyDescent="0.25">
      <c r="B36" s="323">
        <v>45097</v>
      </c>
      <c r="C36" s="322" t="s">
        <v>4642</v>
      </c>
      <c r="D36" s="314" t="s">
        <v>724</v>
      </c>
      <c r="E36" s="313">
        <v>200000</v>
      </c>
      <c r="F36" s="327">
        <v>21875.75</v>
      </c>
      <c r="G36" s="318" t="s">
        <v>4641</v>
      </c>
      <c r="H36" s="318"/>
      <c r="I36" s="318"/>
    </row>
    <row r="37" spans="2:9" ht="14.25" customHeight="1" x14ac:dyDescent="0.25">
      <c r="B37" s="323">
        <v>45098</v>
      </c>
      <c r="C37" s="322" t="s">
        <v>4640</v>
      </c>
      <c r="D37" s="314" t="s">
        <v>724</v>
      </c>
      <c r="E37" s="313">
        <v>39362.019999999997</v>
      </c>
      <c r="F37" s="331">
        <v>24816.58</v>
      </c>
      <c r="G37" s="318" t="s">
        <v>4639</v>
      </c>
      <c r="H37" s="318"/>
      <c r="I37" s="318"/>
    </row>
    <row r="38" spans="2:9" s="644" customFormat="1" ht="14.25" customHeight="1" x14ac:dyDescent="0.25">
      <c r="B38" s="639">
        <v>45100</v>
      </c>
      <c r="C38" s="640" t="s">
        <v>4638</v>
      </c>
      <c r="D38" s="641" t="s">
        <v>724</v>
      </c>
      <c r="E38" s="634">
        <v>108113.79</v>
      </c>
      <c r="F38" s="642">
        <v>400</v>
      </c>
      <c r="G38" s="643" t="s">
        <v>4539</v>
      </c>
      <c r="H38" s="643"/>
      <c r="I38" s="643"/>
    </row>
    <row r="39" spans="2:9" ht="14.25" customHeight="1" x14ac:dyDescent="0.25">
      <c r="B39" s="323">
        <v>45100</v>
      </c>
      <c r="C39" s="322" t="s">
        <v>4637</v>
      </c>
      <c r="D39" s="314" t="s">
        <v>724</v>
      </c>
      <c r="E39" s="313">
        <v>25760.47</v>
      </c>
      <c r="F39" s="327">
        <v>1142.53</v>
      </c>
      <c r="G39" s="318" t="s">
        <v>4636</v>
      </c>
      <c r="H39" s="318"/>
      <c r="I39" s="318"/>
    </row>
    <row r="40" spans="2:9" ht="14.25" customHeight="1" x14ac:dyDescent="0.25">
      <c r="B40" s="323">
        <v>45100</v>
      </c>
      <c r="C40" s="322" t="s">
        <v>4635</v>
      </c>
      <c r="D40" s="314" t="s">
        <v>724</v>
      </c>
      <c r="E40" s="313">
        <v>1218</v>
      </c>
      <c r="F40" s="327">
        <v>3123.48</v>
      </c>
      <c r="G40" s="318" t="s">
        <v>4634</v>
      </c>
      <c r="H40" s="318"/>
      <c r="I40" s="318"/>
    </row>
    <row r="41" spans="2:9" ht="14.25" customHeight="1" x14ac:dyDescent="0.25">
      <c r="B41" s="323">
        <v>45100</v>
      </c>
      <c r="C41" s="322" t="s">
        <v>4632</v>
      </c>
      <c r="D41" s="314" t="s">
        <v>724</v>
      </c>
      <c r="E41" s="313">
        <v>750000</v>
      </c>
      <c r="F41" s="327">
        <v>10072.11</v>
      </c>
      <c r="G41" s="318" t="s">
        <v>4633</v>
      </c>
      <c r="H41" s="318"/>
      <c r="I41" s="318"/>
    </row>
    <row r="42" spans="2:9" ht="14.25" customHeight="1" x14ac:dyDescent="0.25">
      <c r="B42" s="323">
        <v>45100</v>
      </c>
      <c r="C42" s="322" t="s">
        <v>4632</v>
      </c>
      <c r="D42" s="314" t="s">
        <v>724</v>
      </c>
      <c r="E42" s="313">
        <v>25813.599999999999</v>
      </c>
      <c r="F42" s="327">
        <v>4012.09</v>
      </c>
      <c r="G42" s="318" t="s">
        <v>4631</v>
      </c>
      <c r="H42" s="318"/>
      <c r="I42" s="318"/>
    </row>
    <row r="43" spans="2:9" ht="14.25" customHeight="1" x14ac:dyDescent="0.25">
      <c r="B43" s="635">
        <v>45103</v>
      </c>
      <c r="C43" s="636" t="s">
        <v>4630</v>
      </c>
      <c r="D43" s="637" t="s">
        <v>724</v>
      </c>
      <c r="E43" s="638">
        <v>892.5</v>
      </c>
      <c r="F43" s="327">
        <v>3019.11</v>
      </c>
      <c r="G43" s="318" t="s">
        <v>4629</v>
      </c>
      <c r="H43" s="318"/>
      <c r="I43" s="318"/>
    </row>
    <row r="44" spans="2:9" ht="14.25" customHeight="1" x14ac:dyDescent="0.25">
      <c r="B44" s="635">
        <v>45103</v>
      </c>
      <c r="C44" s="636" t="s">
        <v>4628</v>
      </c>
      <c r="D44" s="637" t="s">
        <v>724</v>
      </c>
      <c r="E44" s="638">
        <v>616.41999999999996</v>
      </c>
      <c r="F44" s="327">
        <v>5049.4799999999996</v>
      </c>
      <c r="G44" s="318" t="s">
        <v>4627</v>
      </c>
      <c r="H44" s="318"/>
      <c r="I44" s="318"/>
    </row>
    <row r="45" spans="2:9" ht="14.25" customHeight="1" x14ac:dyDescent="0.25">
      <c r="B45" s="635">
        <v>45104</v>
      </c>
      <c r="C45" s="636" t="s">
        <v>4626</v>
      </c>
      <c r="D45" s="637" t="s">
        <v>724</v>
      </c>
      <c r="E45" s="638">
        <v>279.79000000000002</v>
      </c>
      <c r="F45" s="327">
        <v>4785.1099999999997</v>
      </c>
      <c r="G45" s="318" t="s">
        <v>4625</v>
      </c>
      <c r="H45" s="332"/>
      <c r="I45" s="318"/>
    </row>
    <row r="46" spans="2:9" ht="14.25" customHeight="1" x14ac:dyDescent="0.25">
      <c r="B46" s="323">
        <v>45104</v>
      </c>
      <c r="C46" s="322" t="s">
        <v>4624</v>
      </c>
      <c r="D46" s="314" t="s">
        <v>724</v>
      </c>
      <c r="E46" s="313">
        <v>227685.85</v>
      </c>
      <c r="F46" s="327">
        <v>28804.79</v>
      </c>
      <c r="G46" s="318" t="s">
        <v>4623</v>
      </c>
      <c r="H46" s="318"/>
      <c r="I46" s="318"/>
    </row>
    <row r="47" spans="2:9" ht="14.25" customHeight="1" x14ac:dyDescent="0.25">
      <c r="B47" s="323">
        <v>45105</v>
      </c>
      <c r="C47" s="322" t="s">
        <v>4622</v>
      </c>
      <c r="D47" s="314" t="s">
        <v>724</v>
      </c>
      <c r="E47" s="313">
        <v>9332.94</v>
      </c>
      <c r="F47" s="327">
        <v>6602.4</v>
      </c>
      <c r="G47" s="318" t="s">
        <v>4621</v>
      </c>
      <c r="H47" s="318"/>
      <c r="I47" s="318"/>
    </row>
    <row r="48" spans="2:9" ht="14.25" customHeight="1" x14ac:dyDescent="0.25">
      <c r="B48" s="323">
        <v>45106</v>
      </c>
      <c r="C48" s="322" t="s">
        <v>4620</v>
      </c>
      <c r="D48" s="314" t="s">
        <v>724</v>
      </c>
      <c r="E48" s="313">
        <v>288212.81</v>
      </c>
      <c r="F48" s="327">
        <v>5049.4799999999996</v>
      </c>
      <c r="G48" s="318" t="s">
        <v>4619</v>
      </c>
      <c r="H48" s="318"/>
      <c r="I48" s="318"/>
    </row>
    <row r="49" spans="2:9" ht="14.25" customHeight="1" x14ac:dyDescent="0.25">
      <c r="B49" s="323">
        <v>45107</v>
      </c>
      <c r="C49" s="322" t="s">
        <v>4618</v>
      </c>
      <c r="D49" s="314" t="s">
        <v>724</v>
      </c>
      <c r="E49" s="313">
        <v>6021.25</v>
      </c>
      <c r="F49" s="327">
        <v>10602.1</v>
      </c>
      <c r="G49" s="318" t="s">
        <v>4617</v>
      </c>
      <c r="H49" s="318"/>
      <c r="I49" s="318"/>
    </row>
    <row r="50" spans="2:9" ht="14.25" customHeight="1" x14ac:dyDescent="0.25">
      <c r="B50" s="323">
        <v>45107</v>
      </c>
      <c r="C50" s="322" t="s">
        <v>4616</v>
      </c>
      <c r="D50" s="314" t="s">
        <v>724</v>
      </c>
      <c r="E50" s="313">
        <v>3111.6</v>
      </c>
      <c r="F50" s="327">
        <v>22146.18</v>
      </c>
      <c r="G50" s="318" t="s">
        <v>4615</v>
      </c>
      <c r="H50" s="318"/>
      <c r="I50" s="318"/>
    </row>
    <row r="51" spans="2:9" ht="14.25" customHeight="1" x14ac:dyDescent="0.25">
      <c r="B51" s="323">
        <v>45107</v>
      </c>
      <c r="C51" s="322" t="s">
        <v>3850</v>
      </c>
      <c r="D51" s="314" t="s">
        <v>724</v>
      </c>
      <c r="E51" s="313">
        <v>151000</v>
      </c>
      <c r="F51" s="327">
        <v>15095.56</v>
      </c>
      <c r="G51" s="318" t="s">
        <v>4614</v>
      </c>
      <c r="H51" s="318"/>
      <c r="I51" s="318"/>
    </row>
    <row r="52" spans="2:9" ht="14.25" customHeight="1" x14ac:dyDescent="0.25">
      <c r="B52" s="323">
        <v>45107</v>
      </c>
      <c r="C52" s="322" t="s">
        <v>4613</v>
      </c>
      <c r="D52" s="314" t="s">
        <v>724</v>
      </c>
      <c r="E52" s="313">
        <v>3100</v>
      </c>
      <c r="F52" s="327">
        <v>12173.04</v>
      </c>
      <c r="G52" s="318" t="s">
        <v>4612</v>
      </c>
      <c r="H52" s="318"/>
      <c r="I52" s="318"/>
    </row>
    <row r="53" spans="2:9" ht="14.25" customHeight="1" x14ac:dyDescent="0.25">
      <c r="B53" s="323">
        <v>45107</v>
      </c>
      <c r="C53" s="322" t="s">
        <v>4611</v>
      </c>
      <c r="D53" s="314" t="s">
        <v>724</v>
      </c>
      <c r="E53" s="313">
        <v>28758.1</v>
      </c>
      <c r="F53" s="327">
        <v>3510.79</v>
      </c>
      <c r="G53" s="318" t="s">
        <v>4610</v>
      </c>
      <c r="H53" s="318"/>
      <c r="I53" s="318"/>
    </row>
    <row r="54" spans="2:9" ht="14.25" customHeight="1" x14ac:dyDescent="0.25">
      <c r="B54" s="323">
        <v>45107</v>
      </c>
      <c r="C54" s="322" t="s">
        <v>4609</v>
      </c>
      <c r="D54" s="314" t="s">
        <v>724</v>
      </c>
      <c r="E54" s="313">
        <v>19544.61</v>
      </c>
      <c r="F54" s="327">
        <v>35000</v>
      </c>
      <c r="G54" s="318" t="s">
        <v>4608</v>
      </c>
      <c r="H54" s="318"/>
      <c r="I54" s="318"/>
    </row>
    <row r="55" spans="2:9" ht="14.25" customHeight="1" x14ac:dyDescent="0.25">
      <c r="B55" s="323">
        <v>45107</v>
      </c>
      <c r="C55" s="322" t="s">
        <v>4607</v>
      </c>
      <c r="D55" s="314" t="s">
        <v>724</v>
      </c>
      <c r="E55" s="313">
        <v>10000</v>
      </c>
      <c r="F55" s="327">
        <v>8000</v>
      </c>
      <c r="G55" s="318" t="s">
        <v>4606</v>
      </c>
      <c r="H55" s="318"/>
      <c r="I55" s="318"/>
    </row>
    <row r="56" spans="2:9" ht="14.25" customHeight="1" x14ac:dyDescent="0.25">
      <c r="B56" s="323">
        <v>45107</v>
      </c>
      <c r="C56" s="322" t="s">
        <v>4605</v>
      </c>
      <c r="D56" s="314" t="s">
        <v>724</v>
      </c>
      <c r="E56" s="313">
        <v>3497.4</v>
      </c>
      <c r="F56" s="327">
        <v>5000</v>
      </c>
      <c r="G56" s="318" t="s">
        <v>4540</v>
      </c>
      <c r="H56" s="318"/>
      <c r="I56" s="318"/>
    </row>
    <row r="57" spans="2:9" ht="14.25" customHeight="1" x14ac:dyDescent="0.25">
      <c r="B57" s="323">
        <v>45107</v>
      </c>
      <c r="C57" s="322" t="s">
        <v>4604</v>
      </c>
      <c r="D57" s="314" t="s">
        <v>724</v>
      </c>
      <c r="E57" s="313">
        <v>3944</v>
      </c>
      <c r="F57" s="327">
        <v>126476.25</v>
      </c>
      <c r="G57" s="318" t="s">
        <v>4603</v>
      </c>
      <c r="H57" s="318"/>
      <c r="I57" s="318"/>
    </row>
    <row r="58" spans="2:9" ht="14.25" customHeight="1" x14ac:dyDescent="0.25">
      <c r="B58" s="323">
        <v>45107</v>
      </c>
      <c r="C58" s="322" t="s">
        <v>4602</v>
      </c>
      <c r="D58" s="314" t="s">
        <v>724</v>
      </c>
      <c r="E58" s="313">
        <v>9860</v>
      </c>
      <c r="F58" s="327">
        <v>66367.55</v>
      </c>
      <c r="G58" s="318" t="s">
        <v>4601</v>
      </c>
      <c r="H58" s="318"/>
      <c r="I58" s="318"/>
    </row>
    <row r="59" spans="2:9" ht="14.25" customHeight="1" x14ac:dyDescent="0.25">
      <c r="B59" s="323">
        <v>45107</v>
      </c>
      <c r="C59" s="322" t="s">
        <v>4600</v>
      </c>
      <c r="D59" s="314" t="s">
        <v>724</v>
      </c>
      <c r="E59" s="313">
        <v>171085.43</v>
      </c>
      <c r="F59" s="334">
        <v>534915.83999999997</v>
      </c>
      <c r="G59" s="318" t="s">
        <v>4599</v>
      </c>
      <c r="H59" s="318"/>
      <c r="I59" s="318"/>
    </row>
    <row r="60" spans="2:9" ht="14.25" customHeight="1" x14ac:dyDescent="0.25">
      <c r="B60" s="323">
        <v>45107</v>
      </c>
      <c r="C60" s="322" t="s">
        <v>4598</v>
      </c>
      <c r="E60" s="313">
        <v>176346.89</v>
      </c>
      <c r="F60" s="327">
        <v>4083.57</v>
      </c>
      <c r="G60" s="318" t="s">
        <v>4597</v>
      </c>
      <c r="H60" s="318"/>
      <c r="I60" s="318"/>
    </row>
    <row r="61" spans="2:9" ht="14.25" customHeight="1" x14ac:dyDescent="0.25">
      <c r="B61" s="323">
        <v>45107</v>
      </c>
      <c r="C61" s="322" t="s">
        <v>4596</v>
      </c>
      <c r="E61" s="313">
        <v>599</v>
      </c>
      <c r="F61" s="327">
        <v>1539.58</v>
      </c>
      <c r="G61" s="318" t="s">
        <v>4595</v>
      </c>
      <c r="H61" s="318"/>
      <c r="I61" s="318"/>
    </row>
    <row r="62" spans="2:9" ht="14.25" customHeight="1" x14ac:dyDescent="0.25">
      <c r="B62" s="323">
        <v>45107</v>
      </c>
      <c r="C62" s="322" t="s">
        <v>4594</v>
      </c>
      <c r="E62" s="313">
        <v>95.84</v>
      </c>
      <c r="F62" s="327">
        <v>34331.31</v>
      </c>
      <c r="G62" s="318" t="s">
        <v>4593</v>
      </c>
      <c r="H62" s="318"/>
      <c r="I62" s="318"/>
    </row>
    <row r="63" spans="2:9" ht="14.25" customHeight="1" x14ac:dyDescent="0.25">
      <c r="B63" s="323"/>
      <c r="C63" s="322"/>
      <c r="F63" s="327">
        <v>1330.87</v>
      </c>
      <c r="G63" s="318" t="s">
        <v>4592</v>
      </c>
      <c r="H63" s="318"/>
      <c r="I63" s="318"/>
    </row>
    <row r="64" spans="2:9" ht="14.25" customHeight="1" x14ac:dyDescent="0.25">
      <c r="B64" s="323"/>
      <c r="C64" s="322"/>
      <c r="F64" s="327">
        <v>12587.54</v>
      </c>
      <c r="G64" s="318" t="s">
        <v>4591</v>
      </c>
      <c r="H64" s="318"/>
      <c r="I64" s="318"/>
    </row>
    <row r="65" spans="2:12" ht="14.25" customHeight="1" x14ac:dyDescent="0.25">
      <c r="B65" s="323"/>
      <c r="C65" s="322"/>
      <c r="F65" s="327">
        <v>8944.2000000000007</v>
      </c>
      <c r="G65" s="318" t="s">
        <v>4590</v>
      </c>
      <c r="H65" s="318"/>
      <c r="I65" s="318"/>
    </row>
    <row r="66" spans="2:12" ht="14.25" customHeight="1" x14ac:dyDescent="0.25">
      <c r="B66" s="323"/>
      <c r="C66" s="322"/>
      <c r="F66" s="327">
        <v>10098.959999999999</v>
      </c>
      <c r="G66" s="318" t="s">
        <v>4589</v>
      </c>
      <c r="H66" s="318"/>
      <c r="I66" s="318"/>
    </row>
    <row r="67" spans="2:12" ht="14.25" customHeight="1" x14ac:dyDescent="0.25">
      <c r="B67" s="323"/>
      <c r="C67" s="322"/>
      <c r="F67" s="327">
        <v>4319.84</v>
      </c>
      <c r="G67" s="318" t="s">
        <v>4588</v>
      </c>
      <c r="H67" s="318"/>
      <c r="I67" s="318"/>
    </row>
    <row r="68" spans="2:12" ht="14.25" customHeight="1" x14ac:dyDescent="0.25">
      <c r="B68" s="323"/>
      <c r="C68" s="322"/>
      <c r="F68" s="327">
        <v>3135.07</v>
      </c>
      <c r="G68" s="318" t="s">
        <v>4526</v>
      </c>
      <c r="H68" s="318"/>
      <c r="I68" s="318"/>
    </row>
    <row r="69" spans="2:12" ht="14.25" customHeight="1" x14ac:dyDescent="0.25">
      <c r="B69" s="323"/>
      <c r="C69" s="322"/>
      <c r="F69" s="331">
        <v>15000</v>
      </c>
      <c r="G69" s="318" t="s">
        <v>4529</v>
      </c>
      <c r="H69" s="318"/>
      <c r="I69" s="318"/>
    </row>
    <row r="70" spans="2:12" ht="14.25" customHeight="1" x14ac:dyDescent="0.25">
      <c r="B70" s="323"/>
      <c r="C70" s="322"/>
      <c r="F70" s="327">
        <v>29777.38</v>
      </c>
      <c r="G70" s="318" t="s">
        <v>4587</v>
      </c>
      <c r="H70" s="318"/>
      <c r="I70" s="318"/>
    </row>
    <row r="71" spans="2:12" ht="14.25" customHeight="1" x14ac:dyDescent="0.25">
      <c r="B71" s="323"/>
      <c r="C71" s="322"/>
      <c r="F71" s="327">
        <v>1000</v>
      </c>
      <c r="G71" s="318" t="s">
        <v>4586</v>
      </c>
      <c r="H71" s="318"/>
      <c r="I71" s="318"/>
    </row>
    <row r="72" spans="2:12" ht="14.25" customHeight="1" x14ac:dyDescent="0.25">
      <c r="B72" s="323"/>
      <c r="C72" s="322"/>
      <c r="F72" s="331">
        <v>45980.18</v>
      </c>
      <c r="G72" s="318" t="s">
        <v>4585</v>
      </c>
      <c r="H72" s="318"/>
      <c r="I72" s="318"/>
    </row>
    <row r="73" spans="2:12" ht="14.25" customHeight="1" x14ac:dyDescent="0.25">
      <c r="B73" s="323"/>
      <c r="C73" s="322"/>
      <c r="F73" s="327">
        <v>20871.04</v>
      </c>
      <c r="G73" s="336" t="s">
        <v>4584</v>
      </c>
      <c r="H73" s="613"/>
      <c r="I73" s="613"/>
      <c r="J73" s="612"/>
      <c r="K73" s="612"/>
      <c r="L73" s="612"/>
    </row>
    <row r="74" spans="2:12" ht="14.25" customHeight="1" x14ac:dyDescent="0.25">
      <c r="B74" s="323"/>
      <c r="C74" s="322"/>
      <c r="F74" s="327">
        <v>26114.09</v>
      </c>
      <c r="G74" s="318" t="s">
        <v>4583</v>
      </c>
      <c r="H74" s="318"/>
      <c r="I74" s="318"/>
    </row>
    <row r="75" spans="2:12" ht="14.25" customHeight="1" x14ac:dyDescent="0.25">
      <c r="B75" s="323"/>
      <c r="C75" s="322"/>
      <c r="F75" s="327">
        <v>5000</v>
      </c>
      <c r="G75" s="318" t="s">
        <v>4582</v>
      </c>
      <c r="H75" s="318"/>
      <c r="I75" s="318"/>
    </row>
    <row r="76" spans="2:12" ht="14.25" customHeight="1" x14ac:dyDescent="0.25">
      <c r="B76" s="323"/>
      <c r="C76" s="322"/>
      <c r="F76" s="327">
        <v>759.38</v>
      </c>
      <c r="G76" s="318" t="s">
        <v>4581</v>
      </c>
      <c r="H76" s="318"/>
      <c r="I76" s="318"/>
    </row>
    <row r="77" spans="2:12" ht="14.25" customHeight="1" x14ac:dyDescent="0.25">
      <c r="B77" s="323"/>
      <c r="C77" s="322"/>
      <c r="F77" s="327">
        <v>2000</v>
      </c>
      <c r="G77" s="318" t="s">
        <v>4580</v>
      </c>
      <c r="H77" s="318"/>
      <c r="I77" s="318"/>
    </row>
    <row r="78" spans="2:12" ht="14.25" customHeight="1" x14ac:dyDescent="0.25">
      <c r="B78" s="323"/>
      <c r="C78" s="322"/>
      <c r="F78" s="327">
        <v>4126</v>
      </c>
      <c r="G78" s="318" t="s">
        <v>4579</v>
      </c>
      <c r="H78" s="318"/>
      <c r="I78" s="318"/>
    </row>
    <row r="79" spans="2:12" ht="14.25" customHeight="1" x14ac:dyDescent="0.25">
      <c r="B79" s="323"/>
      <c r="C79" s="322"/>
      <c r="F79" s="327">
        <v>31631.45</v>
      </c>
      <c r="G79" s="318" t="s">
        <v>4578</v>
      </c>
      <c r="H79" s="318"/>
      <c r="I79" s="318"/>
    </row>
    <row r="80" spans="2:12" ht="14.25" customHeight="1" x14ac:dyDescent="0.25">
      <c r="B80" s="323"/>
      <c r="C80" s="322"/>
      <c r="F80" s="327">
        <v>637.65</v>
      </c>
      <c r="G80" s="318" t="s">
        <v>4577</v>
      </c>
      <c r="H80" s="318"/>
      <c r="I80" s="318"/>
    </row>
    <row r="81" spans="2:12" ht="14.25" customHeight="1" x14ac:dyDescent="0.25">
      <c r="B81" s="323"/>
      <c r="C81" s="322"/>
      <c r="F81" s="327">
        <v>10677.65</v>
      </c>
      <c r="G81" s="318" t="s">
        <v>4576</v>
      </c>
      <c r="H81" s="318"/>
      <c r="I81" s="318"/>
    </row>
    <row r="82" spans="2:12" ht="14.25" customHeight="1" x14ac:dyDescent="0.25">
      <c r="B82" s="323"/>
      <c r="C82" s="322"/>
      <c r="F82" s="327">
        <v>5429.38</v>
      </c>
      <c r="G82" s="318" t="s">
        <v>4575</v>
      </c>
      <c r="H82" s="318"/>
      <c r="I82" s="318"/>
    </row>
    <row r="83" spans="2:12" ht="14.25" customHeight="1" x14ac:dyDescent="0.25">
      <c r="B83" s="323"/>
      <c r="C83" s="322"/>
      <c r="F83" s="327">
        <v>2285.06</v>
      </c>
      <c r="G83" s="318" t="s">
        <v>4574</v>
      </c>
      <c r="H83" s="318"/>
      <c r="I83" s="318"/>
    </row>
    <row r="84" spans="2:12" ht="14.25" customHeight="1" x14ac:dyDescent="0.25">
      <c r="B84" s="323"/>
      <c r="C84" s="322"/>
      <c r="F84" s="334">
        <v>5000</v>
      </c>
      <c r="G84" s="318" t="s">
        <v>4545</v>
      </c>
      <c r="H84" s="318"/>
      <c r="I84" s="318"/>
    </row>
    <row r="85" spans="2:12" ht="14.25" customHeight="1" x14ac:dyDescent="0.25">
      <c r="B85" s="323"/>
      <c r="C85" s="322"/>
      <c r="F85" s="327">
        <v>700</v>
      </c>
      <c r="G85" s="318" t="s">
        <v>4539</v>
      </c>
      <c r="H85" s="318"/>
      <c r="I85" s="318"/>
    </row>
    <row r="86" spans="2:12" ht="14.25" customHeight="1" x14ac:dyDescent="0.25">
      <c r="B86" s="323"/>
      <c r="C86" s="322"/>
      <c r="F86" s="327">
        <v>39245.699999999997</v>
      </c>
      <c r="G86" s="318" t="s">
        <v>4573</v>
      </c>
      <c r="H86" s="318"/>
      <c r="I86" s="318"/>
    </row>
    <row r="87" spans="2:12" ht="14.25" customHeight="1" x14ac:dyDescent="0.25">
      <c r="B87" s="323"/>
      <c r="C87" s="322"/>
      <c r="F87" s="327">
        <v>3123.48</v>
      </c>
      <c r="G87" s="318" t="s">
        <v>4572</v>
      </c>
      <c r="H87" s="318"/>
      <c r="I87" s="318"/>
    </row>
    <row r="88" spans="2:12" ht="14.25" customHeight="1" x14ac:dyDescent="0.25">
      <c r="B88" s="323"/>
      <c r="C88" s="322"/>
      <c r="F88" s="327">
        <v>20650.900000000001</v>
      </c>
      <c r="G88" s="318" t="s">
        <v>4571</v>
      </c>
      <c r="H88" s="332"/>
      <c r="I88" s="332"/>
      <c r="J88" s="341"/>
      <c r="K88" s="341"/>
      <c r="L88" s="341"/>
    </row>
    <row r="89" spans="2:12" ht="14.25" customHeight="1" x14ac:dyDescent="0.25">
      <c r="B89" s="323"/>
      <c r="C89" s="322"/>
      <c r="F89" s="327">
        <v>55029.61</v>
      </c>
      <c r="G89" s="318" t="s">
        <v>4570</v>
      </c>
      <c r="H89" s="318"/>
      <c r="I89" s="318"/>
    </row>
    <row r="90" spans="2:12" ht="14.25" customHeight="1" x14ac:dyDescent="0.25">
      <c r="B90" s="323"/>
      <c r="C90" s="322"/>
      <c r="F90" s="327">
        <v>5000</v>
      </c>
      <c r="G90" s="318" t="s">
        <v>4526</v>
      </c>
      <c r="H90" s="318"/>
      <c r="I90" s="318"/>
    </row>
    <row r="91" spans="2:12" ht="14.25" customHeight="1" x14ac:dyDescent="0.25">
      <c r="B91" s="323"/>
      <c r="C91" s="322"/>
      <c r="F91" s="331">
        <v>24842.28</v>
      </c>
      <c r="G91" s="336" t="s">
        <v>4569</v>
      </c>
      <c r="H91" s="332"/>
      <c r="I91" s="332"/>
    </row>
    <row r="92" spans="2:12" ht="14.25" customHeight="1" x14ac:dyDescent="0.25">
      <c r="B92" s="323"/>
      <c r="C92" s="322"/>
      <c r="F92" s="331">
        <v>13606.82</v>
      </c>
      <c r="G92" s="318" t="s">
        <v>4568</v>
      </c>
      <c r="H92" s="318"/>
      <c r="I92" s="318"/>
    </row>
    <row r="93" spans="2:12" ht="14.25" customHeight="1" x14ac:dyDescent="0.25">
      <c r="B93" s="323"/>
      <c r="C93" s="322"/>
      <c r="F93" s="327">
        <v>10000</v>
      </c>
      <c r="G93" s="318" t="s">
        <v>4529</v>
      </c>
      <c r="H93" s="318"/>
      <c r="I93" s="318"/>
    </row>
    <row r="94" spans="2:12" ht="15.75" customHeight="1" x14ac:dyDescent="0.25">
      <c r="B94" s="323"/>
      <c r="C94" s="322"/>
      <c r="F94" s="327">
        <v>2835.95</v>
      </c>
      <c r="G94" s="318" t="s">
        <v>4567</v>
      </c>
      <c r="H94" s="318"/>
      <c r="I94" s="318"/>
    </row>
    <row r="95" spans="2:12" ht="11.25" customHeight="1" x14ac:dyDescent="0.25">
      <c r="B95" s="323"/>
      <c r="C95" s="322"/>
      <c r="F95" s="327">
        <v>5528.63</v>
      </c>
      <c r="G95" s="318" t="s">
        <v>4566</v>
      </c>
      <c r="H95" s="318"/>
      <c r="I95" s="318"/>
    </row>
    <row r="96" spans="2:12" ht="14.25" customHeight="1" x14ac:dyDescent="0.25">
      <c r="B96" s="323"/>
      <c r="C96" s="322"/>
      <c r="F96" s="327">
        <v>50494.8</v>
      </c>
      <c r="G96" s="318" t="s">
        <v>4565</v>
      </c>
      <c r="H96" s="318"/>
      <c r="I96" s="318"/>
    </row>
    <row r="97" spans="2:9" ht="12.75" customHeight="1" x14ac:dyDescent="0.25">
      <c r="B97" s="323"/>
      <c r="C97" s="322"/>
      <c r="F97" s="327">
        <v>4528.66</v>
      </c>
      <c r="G97" s="318" t="s">
        <v>4564</v>
      </c>
      <c r="H97" s="318"/>
      <c r="I97" s="318"/>
    </row>
    <row r="98" spans="2:9" ht="15.75" customHeight="1" x14ac:dyDescent="0.25">
      <c r="B98" s="323"/>
      <c r="C98" s="322"/>
      <c r="F98" s="327">
        <v>4892.51</v>
      </c>
      <c r="G98" s="318" t="s">
        <v>4563</v>
      </c>
      <c r="H98" s="318"/>
      <c r="I98" s="318"/>
    </row>
    <row r="99" spans="2:9" ht="15.75" customHeight="1" x14ac:dyDescent="0.25">
      <c r="B99" s="323"/>
      <c r="C99" s="322"/>
      <c r="F99" s="334">
        <v>7827.02</v>
      </c>
      <c r="G99" s="318" t="s">
        <v>4562</v>
      </c>
      <c r="H99" s="318"/>
      <c r="I99" s="318"/>
    </row>
    <row r="100" spans="2:9" ht="12.75" customHeight="1" x14ac:dyDescent="0.25">
      <c r="B100" s="323"/>
      <c r="C100" s="322"/>
      <c r="F100" s="327">
        <v>4272.7299999999996</v>
      </c>
      <c r="G100" s="318" t="s">
        <v>4561</v>
      </c>
      <c r="H100" s="318"/>
      <c r="I100" s="318"/>
    </row>
    <row r="101" spans="2:9" ht="12.75" customHeight="1" x14ac:dyDescent="0.25">
      <c r="B101" s="323"/>
      <c r="C101" s="322"/>
      <c r="F101" s="327">
        <v>4933.0600000000004</v>
      </c>
      <c r="G101" s="318" t="s">
        <v>4560</v>
      </c>
      <c r="H101" s="318"/>
      <c r="I101" s="318"/>
    </row>
    <row r="102" spans="2:9" ht="12.75" customHeight="1" x14ac:dyDescent="0.25">
      <c r="B102" s="323"/>
      <c r="C102" s="322"/>
      <c r="F102" s="327">
        <v>40282.019999999997</v>
      </c>
      <c r="G102" s="318" t="s">
        <v>4559</v>
      </c>
      <c r="H102" s="318"/>
      <c r="I102" s="318"/>
    </row>
    <row r="103" spans="2:9" ht="14.25" customHeight="1" x14ac:dyDescent="0.25">
      <c r="B103" s="323"/>
      <c r="C103" s="322"/>
      <c r="F103" s="327">
        <v>13400.64</v>
      </c>
      <c r="G103" s="318" t="s">
        <v>4558</v>
      </c>
      <c r="H103" s="318"/>
      <c r="I103" s="318"/>
    </row>
    <row r="104" spans="2:9" ht="15.75" customHeight="1" x14ac:dyDescent="0.25">
      <c r="B104" s="323"/>
      <c r="C104" s="322"/>
      <c r="F104" s="327">
        <v>436206.91</v>
      </c>
      <c r="G104" s="318" t="s">
        <v>4557</v>
      </c>
      <c r="H104" s="318"/>
      <c r="I104" s="318"/>
    </row>
    <row r="105" spans="2:9" ht="15.75" customHeight="1" x14ac:dyDescent="0.25">
      <c r="B105" s="323"/>
      <c r="C105" s="322"/>
      <c r="F105" s="327">
        <v>50719.82</v>
      </c>
      <c r="G105" s="318" t="s">
        <v>4556</v>
      </c>
      <c r="H105" s="318"/>
      <c r="I105" s="318"/>
    </row>
    <row r="106" spans="2:9" ht="15.75" customHeight="1" x14ac:dyDescent="0.25">
      <c r="B106" s="323"/>
      <c r="C106" s="322"/>
      <c r="F106" s="327">
        <v>15148.44</v>
      </c>
      <c r="G106" s="318" t="s">
        <v>4555</v>
      </c>
      <c r="H106" s="318"/>
      <c r="I106" s="318"/>
    </row>
    <row r="107" spans="2:9" ht="15.75" customHeight="1" x14ac:dyDescent="0.25">
      <c r="B107" s="323"/>
      <c r="C107" s="322"/>
      <c r="F107" s="327">
        <v>10000</v>
      </c>
      <c r="G107" s="318" t="s">
        <v>4529</v>
      </c>
      <c r="H107" s="318"/>
      <c r="I107" s="318"/>
    </row>
    <row r="108" spans="2:9" ht="15.75" customHeight="1" x14ac:dyDescent="0.25">
      <c r="B108" s="323"/>
      <c r="C108" s="322"/>
      <c r="F108" s="327">
        <v>3000</v>
      </c>
      <c r="G108" s="318" t="s">
        <v>4554</v>
      </c>
      <c r="H108" s="318"/>
      <c r="I108" s="318"/>
    </row>
    <row r="109" spans="2:9" ht="15.75" customHeight="1" x14ac:dyDescent="0.25">
      <c r="B109" s="323"/>
      <c r="C109" s="322"/>
      <c r="F109" s="327">
        <v>3123.48</v>
      </c>
      <c r="G109" s="318" t="s">
        <v>4553</v>
      </c>
      <c r="H109" s="318"/>
      <c r="I109" s="318"/>
    </row>
    <row r="110" spans="2:9" ht="15.75" customHeight="1" x14ac:dyDescent="0.25">
      <c r="B110" s="323"/>
      <c r="C110" s="322"/>
      <c r="F110" s="327">
        <v>15000</v>
      </c>
      <c r="G110" s="318" t="s">
        <v>4529</v>
      </c>
      <c r="H110" s="332"/>
      <c r="I110" s="318"/>
    </row>
    <row r="111" spans="2:9" ht="15.75" customHeight="1" x14ac:dyDescent="0.25">
      <c r="B111" s="323"/>
      <c r="C111" s="322"/>
      <c r="F111" s="327">
        <v>1000</v>
      </c>
      <c r="G111" s="318" t="s">
        <v>4552</v>
      </c>
      <c r="H111" s="318"/>
      <c r="I111" s="318"/>
    </row>
    <row r="112" spans="2:9" ht="15.75" customHeight="1" x14ac:dyDescent="0.25">
      <c r="B112" s="323"/>
      <c r="C112" s="322"/>
      <c r="F112" s="327">
        <v>34557.79</v>
      </c>
      <c r="G112" s="318" t="s">
        <v>4551</v>
      </c>
      <c r="H112" s="318"/>
      <c r="I112" s="318"/>
    </row>
    <row r="113" spans="2:9" ht="15.75" customHeight="1" x14ac:dyDescent="0.25">
      <c r="B113" s="323"/>
      <c r="C113" s="322"/>
      <c r="F113" s="327">
        <v>18255.330000000002</v>
      </c>
      <c r="G113" s="318" t="s">
        <v>4550</v>
      </c>
      <c r="H113" s="318"/>
      <c r="I113" s="318"/>
    </row>
    <row r="114" spans="2:9" ht="15.75" customHeight="1" x14ac:dyDescent="0.25">
      <c r="B114" s="323"/>
      <c r="C114" s="322"/>
      <c r="F114" s="327">
        <v>150000</v>
      </c>
      <c r="G114" s="318" t="s">
        <v>3850</v>
      </c>
      <c r="H114" s="318"/>
      <c r="I114" s="318"/>
    </row>
    <row r="115" spans="2:9" ht="15.75" customHeight="1" x14ac:dyDescent="0.25">
      <c r="B115" s="323"/>
      <c r="C115" s="322"/>
      <c r="F115" s="327">
        <v>15000</v>
      </c>
      <c r="G115" s="318" t="s">
        <v>4529</v>
      </c>
      <c r="H115" s="318"/>
      <c r="I115" s="318"/>
    </row>
    <row r="116" spans="2:9" ht="15.75" customHeight="1" x14ac:dyDescent="0.25">
      <c r="B116" s="323"/>
      <c r="C116" s="322"/>
      <c r="F116" s="327">
        <v>3230.45</v>
      </c>
      <c r="G116" s="318" t="s">
        <v>4549</v>
      </c>
      <c r="H116" s="318"/>
      <c r="I116" s="318"/>
    </row>
    <row r="117" spans="2:9" ht="13.5" customHeight="1" x14ac:dyDescent="0.25">
      <c r="B117" s="323"/>
      <c r="C117" s="322"/>
      <c r="F117" s="327">
        <v>1523.65</v>
      </c>
      <c r="G117" s="318" t="s">
        <v>4548</v>
      </c>
      <c r="H117" s="318"/>
      <c r="I117" s="318"/>
    </row>
    <row r="118" spans="2:9" ht="13.5" customHeight="1" x14ac:dyDescent="0.25">
      <c r="B118" s="323"/>
      <c r="C118" s="322"/>
      <c r="F118" s="327">
        <v>29659.87</v>
      </c>
      <c r="G118" s="318" t="s">
        <v>4547</v>
      </c>
      <c r="H118" s="318"/>
      <c r="I118" s="318"/>
    </row>
    <row r="119" spans="2:9" ht="13.5" customHeight="1" x14ac:dyDescent="0.25">
      <c r="B119" s="323"/>
      <c r="C119" s="322"/>
      <c r="F119" s="327">
        <v>56879.95</v>
      </c>
      <c r="G119" s="318" t="s">
        <v>4546</v>
      </c>
      <c r="H119" s="318"/>
      <c r="I119" s="318"/>
    </row>
    <row r="120" spans="2:9" ht="13.5" customHeight="1" x14ac:dyDescent="0.25">
      <c r="B120" s="323"/>
      <c r="C120" s="322"/>
      <c r="F120" s="327">
        <v>5000</v>
      </c>
      <c r="G120" s="318" t="s">
        <v>4545</v>
      </c>
      <c r="H120" s="318"/>
      <c r="I120" s="318"/>
    </row>
    <row r="121" spans="2:9" ht="13.5" customHeight="1" x14ac:dyDescent="0.25">
      <c r="B121" s="323"/>
      <c r="C121" s="322"/>
      <c r="F121" s="327">
        <v>1142.53</v>
      </c>
      <c r="G121" s="318" t="s">
        <v>4544</v>
      </c>
      <c r="H121" s="318"/>
      <c r="I121" s="318"/>
    </row>
    <row r="122" spans="2:9" ht="13.5" customHeight="1" x14ac:dyDescent="0.25">
      <c r="B122" s="323"/>
      <c r="C122" s="322"/>
      <c r="F122" s="327">
        <v>1142.53</v>
      </c>
      <c r="G122" s="318" t="s">
        <v>4543</v>
      </c>
      <c r="H122" s="318"/>
      <c r="I122" s="318"/>
    </row>
    <row r="123" spans="2:9" ht="13.5" customHeight="1" x14ac:dyDescent="0.25">
      <c r="B123" s="323"/>
      <c r="C123" s="322"/>
      <c r="F123" s="327">
        <v>1217.73</v>
      </c>
      <c r="G123" s="318" t="s">
        <v>4542</v>
      </c>
      <c r="H123" s="318"/>
      <c r="I123" s="318"/>
    </row>
    <row r="124" spans="2:9" ht="13.5" customHeight="1" x14ac:dyDescent="0.25">
      <c r="B124" s="323"/>
      <c r="C124" s="322"/>
      <c r="F124" s="327">
        <v>3472.8</v>
      </c>
      <c r="G124" s="318" t="s">
        <v>4541</v>
      </c>
      <c r="H124" s="318"/>
      <c r="I124" s="318"/>
    </row>
    <row r="125" spans="2:9" ht="13.5" customHeight="1" x14ac:dyDescent="0.25">
      <c r="B125" s="323"/>
      <c r="C125" s="322"/>
      <c r="F125" s="327">
        <v>4000</v>
      </c>
      <c r="G125" s="318" t="s">
        <v>4540</v>
      </c>
      <c r="H125" s="318"/>
      <c r="I125" s="318"/>
    </row>
    <row r="126" spans="2:9" ht="13.5" customHeight="1" x14ac:dyDescent="0.25">
      <c r="B126" s="323"/>
      <c r="C126" s="322"/>
      <c r="F126" s="327">
        <v>419.79</v>
      </c>
      <c r="G126" s="318" t="s">
        <v>4539</v>
      </c>
      <c r="H126" s="318"/>
      <c r="I126" s="318"/>
    </row>
    <row r="127" spans="2:9" ht="13.5" customHeight="1" x14ac:dyDescent="0.25">
      <c r="B127" s="323"/>
      <c r="C127" s="322"/>
      <c r="F127" s="327">
        <v>31227.27</v>
      </c>
      <c r="G127" s="318" t="s">
        <v>4538</v>
      </c>
      <c r="H127" s="318"/>
      <c r="I127" s="318"/>
    </row>
    <row r="128" spans="2:9" ht="13.5" customHeight="1" x14ac:dyDescent="0.25">
      <c r="B128" s="323"/>
      <c r="C128" s="322"/>
      <c r="F128" s="327">
        <v>42000.77</v>
      </c>
      <c r="G128" s="318" t="s">
        <v>4537</v>
      </c>
      <c r="H128" s="318"/>
      <c r="I128" s="318"/>
    </row>
    <row r="129" spans="2:9" ht="13.5" customHeight="1" x14ac:dyDescent="0.25">
      <c r="B129" s="323"/>
      <c r="C129" s="322"/>
      <c r="F129" s="327">
        <v>20000</v>
      </c>
      <c r="G129" s="318" t="s">
        <v>4529</v>
      </c>
      <c r="H129" s="318"/>
      <c r="I129" s="318"/>
    </row>
    <row r="130" spans="2:9" ht="13.5" customHeight="1" x14ac:dyDescent="0.25">
      <c r="B130" s="323"/>
      <c r="C130" s="322"/>
      <c r="F130" s="327">
        <v>29065.279999999999</v>
      </c>
      <c r="G130" s="318" t="s">
        <v>4536</v>
      </c>
      <c r="H130" s="318"/>
      <c r="I130" s="318"/>
    </row>
    <row r="131" spans="2:9" ht="13.5" customHeight="1" x14ac:dyDescent="0.25">
      <c r="B131" s="323"/>
      <c r="C131" s="322"/>
      <c r="F131" s="327">
        <v>17095.3</v>
      </c>
      <c r="G131" s="318" t="s">
        <v>4535</v>
      </c>
      <c r="H131" s="318"/>
      <c r="I131" s="318"/>
    </row>
    <row r="132" spans="2:9" ht="13.5" customHeight="1" x14ac:dyDescent="0.25">
      <c r="B132" s="323"/>
      <c r="C132" s="322"/>
      <c r="F132" s="327">
        <v>1374.43</v>
      </c>
      <c r="G132" s="318" t="s">
        <v>4534</v>
      </c>
      <c r="H132" s="318"/>
      <c r="I132" s="318"/>
    </row>
    <row r="133" spans="2:9" ht="13.5" customHeight="1" x14ac:dyDescent="0.25">
      <c r="B133" s="323"/>
      <c r="C133" s="322"/>
      <c r="F133" s="327">
        <v>411446.91</v>
      </c>
      <c r="G133" s="318" t="s">
        <v>4533</v>
      </c>
      <c r="H133" s="318"/>
      <c r="I133" s="318"/>
    </row>
    <row r="134" spans="2:9" ht="13.5" customHeight="1" x14ac:dyDescent="0.25">
      <c r="B134" s="323"/>
      <c r="C134" s="322"/>
      <c r="F134" s="327">
        <v>75687.13</v>
      </c>
      <c r="G134" s="318" t="s">
        <v>4532</v>
      </c>
      <c r="H134" s="318"/>
      <c r="I134" s="318"/>
    </row>
    <row r="135" spans="2:9" ht="13.5" customHeight="1" x14ac:dyDescent="0.25">
      <c r="B135" s="323"/>
      <c r="C135" s="322"/>
      <c r="F135" s="327">
        <v>5457.15</v>
      </c>
      <c r="G135" s="318" t="s">
        <v>4531</v>
      </c>
      <c r="H135" s="318"/>
      <c r="I135" s="318"/>
    </row>
    <row r="136" spans="2:9" ht="13.5" customHeight="1" x14ac:dyDescent="0.25">
      <c r="B136" s="323"/>
      <c r="C136" s="322"/>
      <c r="F136" s="327">
        <v>11632.36</v>
      </c>
      <c r="G136" s="318" t="s">
        <v>4530</v>
      </c>
      <c r="H136" s="318"/>
      <c r="I136" s="318"/>
    </row>
    <row r="137" spans="2:9" ht="13.5" customHeight="1" x14ac:dyDescent="0.25">
      <c r="B137" s="323"/>
      <c r="C137" s="322"/>
      <c r="F137" s="327">
        <v>12002</v>
      </c>
      <c r="G137" s="318" t="s">
        <v>4529</v>
      </c>
      <c r="H137" s="318"/>
      <c r="I137" s="318"/>
    </row>
    <row r="138" spans="2:9" ht="13.5" customHeight="1" x14ac:dyDescent="0.25">
      <c r="B138" s="323"/>
      <c r="C138" s="322"/>
      <c r="F138" s="327">
        <v>71687.7</v>
      </c>
      <c r="G138" s="318" t="s">
        <v>4528</v>
      </c>
      <c r="H138" s="318"/>
      <c r="I138" s="318"/>
    </row>
    <row r="139" spans="2:9" ht="13.5" customHeight="1" x14ac:dyDescent="0.25">
      <c r="B139" s="323"/>
      <c r="C139" s="322"/>
      <c r="F139" s="327">
        <v>35177.65</v>
      </c>
      <c r="G139" s="318" t="s">
        <v>4527</v>
      </c>
      <c r="H139" s="318"/>
      <c r="I139" s="318"/>
    </row>
    <row r="140" spans="2:9" ht="13.5" customHeight="1" x14ac:dyDescent="0.25">
      <c r="B140" s="323"/>
      <c r="C140" s="322"/>
      <c r="F140" s="327">
        <v>5000</v>
      </c>
      <c r="G140" s="318" t="s">
        <v>4526</v>
      </c>
      <c r="H140" s="318"/>
      <c r="I140" s="318"/>
    </row>
    <row r="141" spans="2:9" ht="13.5" customHeight="1" x14ac:dyDescent="0.25">
      <c r="B141" s="323"/>
      <c r="C141" s="322"/>
      <c r="F141" s="327"/>
      <c r="G141" s="318"/>
      <c r="H141" s="318"/>
      <c r="I141" s="318"/>
    </row>
    <row r="142" spans="2:9" ht="13.5" customHeight="1" x14ac:dyDescent="0.25">
      <c r="B142" s="323"/>
      <c r="C142" s="322"/>
      <c r="F142" s="327"/>
      <c r="G142" s="318"/>
      <c r="H142" s="318"/>
      <c r="I142" s="318"/>
    </row>
    <row r="143" spans="2:9" ht="13.5" customHeight="1" x14ac:dyDescent="0.25">
      <c r="B143" s="323"/>
      <c r="C143" s="322"/>
      <c r="F143" s="327"/>
      <c r="G143" s="318"/>
      <c r="H143" s="318"/>
      <c r="I143" s="318"/>
    </row>
    <row r="144" spans="2:9" ht="13.5" customHeight="1" x14ac:dyDescent="0.25">
      <c r="B144" s="323"/>
      <c r="C144" s="322"/>
      <c r="F144" s="327"/>
      <c r="G144" s="318"/>
      <c r="H144" s="318"/>
      <c r="I144" s="318"/>
    </row>
    <row r="145" spans="2:9" ht="13.5" customHeight="1" x14ac:dyDescent="0.25">
      <c r="B145" s="323"/>
      <c r="C145" s="322"/>
      <c r="F145" s="327"/>
      <c r="G145" s="318"/>
      <c r="H145" s="318"/>
      <c r="I145" s="318"/>
    </row>
    <row r="146" spans="2:9" ht="13.5" customHeight="1" x14ac:dyDescent="0.25">
      <c r="B146" s="323"/>
      <c r="C146" s="322"/>
      <c r="F146" s="327"/>
      <c r="G146" s="318"/>
      <c r="H146" s="318"/>
      <c r="I146" s="318"/>
    </row>
    <row r="147" spans="2:9" ht="13.5" customHeight="1" x14ac:dyDescent="0.25">
      <c r="B147" s="323"/>
      <c r="C147" s="322"/>
      <c r="F147" s="327"/>
      <c r="G147" s="318"/>
      <c r="H147" s="318"/>
      <c r="I147" s="318"/>
    </row>
    <row r="148" spans="2:9" ht="13.5" customHeight="1" x14ac:dyDescent="0.25">
      <c r="B148" s="323"/>
      <c r="C148" s="322"/>
      <c r="F148" s="327"/>
      <c r="G148" s="318"/>
      <c r="H148" s="318"/>
      <c r="I148" s="318"/>
    </row>
    <row r="149" spans="2:9" ht="13.5" customHeight="1" x14ac:dyDescent="0.25">
      <c r="B149" s="323"/>
      <c r="C149" s="322"/>
      <c r="F149" s="495"/>
      <c r="G149" s="332"/>
      <c r="H149" s="318"/>
      <c r="I149" s="318"/>
    </row>
    <row r="150" spans="2:9" ht="13.5" customHeight="1" x14ac:dyDescent="0.25">
      <c r="B150" s="323"/>
      <c r="C150" s="322"/>
      <c r="F150" s="327"/>
      <c r="G150" s="318"/>
      <c r="H150" s="318"/>
      <c r="I150" s="318"/>
    </row>
    <row r="151" spans="2:9" ht="13.5" customHeight="1" x14ac:dyDescent="0.25">
      <c r="B151" s="323"/>
      <c r="C151" s="322"/>
      <c r="F151" s="327"/>
      <c r="G151" s="318"/>
      <c r="H151" s="318"/>
      <c r="I151" s="318"/>
    </row>
    <row r="152" spans="2:9" ht="13.5" customHeight="1" x14ac:dyDescent="0.25">
      <c r="B152" s="323"/>
      <c r="C152" s="322"/>
      <c r="F152" s="327"/>
      <c r="G152" s="318"/>
      <c r="H152" s="318"/>
      <c r="I152" s="318"/>
    </row>
    <row r="153" spans="2:9" ht="13.5" customHeight="1" x14ac:dyDescent="0.25">
      <c r="B153" s="323"/>
      <c r="C153" s="322"/>
      <c r="F153" s="327"/>
      <c r="G153" s="318"/>
      <c r="H153" s="318"/>
      <c r="I153" s="318"/>
    </row>
    <row r="154" spans="2:9" ht="13.5" customHeight="1" x14ac:dyDescent="0.25">
      <c r="B154" s="323"/>
      <c r="C154" s="322"/>
      <c r="F154" s="327"/>
      <c r="G154" s="318"/>
      <c r="H154" s="318"/>
      <c r="I154" s="318"/>
    </row>
    <row r="155" spans="2:9" ht="13.5" customHeight="1" x14ac:dyDescent="0.25">
      <c r="B155" s="323"/>
      <c r="C155" s="322"/>
      <c r="F155" s="327"/>
      <c r="G155" s="318"/>
      <c r="H155" s="318"/>
      <c r="I155" s="318"/>
    </row>
    <row r="156" spans="2:9" ht="13.5" customHeight="1" x14ac:dyDescent="0.25">
      <c r="B156" s="323"/>
      <c r="C156" s="322"/>
      <c r="F156" s="327"/>
      <c r="G156" s="318"/>
      <c r="H156" s="318"/>
      <c r="I156" s="318"/>
    </row>
    <row r="157" spans="2:9" ht="13.5" customHeight="1" x14ac:dyDescent="0.25">
      <c r="B157" s="323"/>
      <c r="C157" s="322"/>
      <c r="F157" s="327"/>
      <c r="G157" s="318"/>
      <c r="H157" s="318"/>
      <c r="I157" s="318"/>
    </row>
    <row r="158" spans="2:9" ht="13.5" customHeight="1" x14ac:dyDescent="0.25">
      <c r="B158" s="323"/>
      <c r="C158" s="322"/>
      <c r="F158" s="327"/>
      <c r="G158" s="318"/>
      <c r="H158" s="318"/>
      <c r="I158" s="318"/>
    </row>
    <row r="159" spans="2:9" ht="13.5" customHeight="1" x14ac:dyDescent="0.25">
      <c r="B159" s="323"/>
      <c r="C159" s="322"/>
      <c r="F159" s="327"/>
      <c r="G159" s="318"/>
      <c r="H159" s="318"/>
      <c r="I159" s="318"/>
    </row>
    <row r="160" spans="2:9" ht="13.5" customHeight="1" x14ac:dyDescent="0.25">
      <c r="B160" s="323"/>
      <c r="C160" s="322"/>
      <c r="F160" s="327"/>
      <c r="G160" s="318"/>
      <c r="H160" s="318"/>
      <c r="I160" s="318"/>
    </row>
    <row r="161" spans="2:9" ht="13.5" customHeight="1" x14ac:dyDescent="0.25">
      <c r="B161" s="323"/>
      <c r="C161" s="322"/>
      <c r="F161" s="327"/>
      <c r="G161" s="318"/>
      <c r="H161" s="318"/>
      <c r="I161" s="318"/>
    </row>
    <row r="162" spans="2:9" ht="13.5" customHeight="1" x14ac:dyDescent="0.25">
      <c r="B162" s="323"/>
      <c r="C162" s="322"/>
      <c r="F162" s="327"/>
      <c r="G162" s="318"/>
      <c r="H162" s="318"/>
      <c r="I162" s="318"/>
    </row>
    <row r="163" spans="2:9" ht="13.5" customHeight="1" x14ac:dyDescent="0.25">
      <c r="B163" s="323"/>
      <c r="C163" s="322"/>
      <c r="F163" s="327"/>
      <c r="G163" s="318"/>
      <c r="H163" s="318"/>
      <c r="I163" s="318"/>
    </row>
    <row r="164" spans="2:9" ht="13.5" customHeight="1" x14ac:dyDescent="0.25">
      <c r="B164" s="323"/>
      <c r="C164" s="322"/>
      <c r="F164" s="327"/>
      <c r="G164" s="318"/>
      <c r="H164" s="318"/>
      <c r="I164" s="318"/>
    </row>
    <row r="165" spans="2:9" ht="13.5" customHeight="1" x14ac:dyDescent="0.25">
      <c r="B165" s="323"/>
      <c r="C165" s="322"/>
      <c r="F165" s="327"/>
      <c r="G165" s="318"/>
      <c r="H165" s="318"/>
      <c r="I165" s="318"/>
    </row>
    <row r="166" spans="2:9" ht="13.5" customHeight="1" x14ac:dyDescent="0.25">
      <c r="B166" s="323"/>
      <c r="C166" s="322"/>
      <c r="F166" s="327"/>
      <c r="G166" s="318"/>
      <c r="H166" s="318"/>
      <c r="I166" s="318"/>
    </row>
    <row r="167" spans="2:9" ht="13.5" customHeight="1" x14ac:dyDescent="0.25">
      <c r="B167" s="323"/>
      <c r="C167" s="322"/>
      <c r="F167" s="327"/>
      <c r="G167" s="318"/>
      <c r="H167" s="318"/>
      <c r="I167" s="318"/>
    </row>
    <row r="168" spans="2:9" ht="13.5" customHeight="1" x14ac:dyDescent="0.25">
      <c r="B168" s="323"/>
      <c r="C168" s="322"/>
      <c r="F168" s="327"/>
      <c r="G168" s="318"/>
      <c r="H168" s="318"/>
      <c r="I168" s="318"/>
    </row>
    <row r="169" spans="2:9" ht="13.5" customHeight="1" x14ac:dyDescent="0.25">
      <c r="B169" s="323"/>
      <c r="C169" s="322"/>
      <c r="F169" s="327"/>
      <c r="G169" s="318"/>
      <c r="H169" s="318"/>
      <c r="I169" s="318"/>
    </row>
    <row r="170" spans="2:9" ht="13.5" customHeight="1" x14ac:dyDescent="0.25">
      <c r="B170" s="323"/>
      <c r="C170" s="322"/>
      <c r="F170" s="327"/>
      <c r="G170" s="318"/>
      <c r="H170" s="318"/>
      <c r="I170" s="318"/>
    </row>
    <row r="171" spans="2:9" ht="13.5" customHeight="1" x14ac:dyDescent="0.25">
      <c r="B171" s="323"/>
      <c r="C171" s="322"/>
      <c r="F171" s="327"/>
      <c r="G171" s="318"/>
      <c r="H171" s="318"/>
      <c r="I171" s="318"/>
    </row>
    <row r="172" spans="2:9" ht="13.5" customHeight="1" x14ac:dyDescent="0.25">
      <c r="B172" s="323"/>
      <c r="C172" s="322"/>
      <c r="F172" s="327"/>
      <c r="G172" s="318"/>
      <c r="H172" s="318"/>
      <c r="I172" s="318"/>
    </row>
    <row r="173" spans="2:9" ht="13.5" customHeight="1" x14ac:dyDescent="0.25">
      <c r="B173" s="323"/>
      <c r="C173" s="322"/>
      <c r="F173" s="327"/>
      <c r="G173" s="318"/>
      <c r="H173" s="318"/>
      <c r="I173" s="318"/>
    </row>
    <row r="174" spans="2:9" ht="13.5" customHeight="1" x14ac:dyDescent="0.25">
      <c r="B174" s="323"/>
      <c r="C174" s="322"/>
      <c r="F174" s="327"/>
      <c r="G174" s="318"/>
      <c r="H174" s="318"/>
      <c r="I174" s="318"/>
    </row>
    <row r="175" spans="2:9" ht="13.5" customHeight="1" x14ac:dyDescent="0.25">
      <c r="B175" s="323"/>
      <c r="C175" s="322"/>
      <c r="F175" s="327"/>
      <c r="G175" s="318"/>
      <c r="H175" s="318"/>
      <c r="I175" s="318"/>
    </row>
    <row r="176" spans="2:9" ht="13.5" customHeight="1" x14ac:dyDescent="0.25">
      <c r="B176" s="323"/>
      <c r="C176" s="322"/>
      <c r="F176" s="327"/>
      <c r="G176" s="318"/>
      <c r="H176" s="318"/>
      <c r="I176" s="318"/>
    </row>
    <row r="177" spans="2:9" ht="13.5" customHeight="1" x14ac:dyDescent="0.25">
      <c r="B177" s="323"/>
      <c r="C177" s="322"/>
      <c r="F177" s="327"/>
      <c r="G177" s="318"/>
      <c r="H177" s="318"/>
      <c r="I177" s="318"/>
    </row>
    <row r="178" spans="2:9" ht="13.5" customHeight="1" x14ac:dyDescent="0.25">
      <c r="B178" s="323"/>
      <c r="C178" s="322"/>
      <c r="F178" s="327"/>
      <c r="G178" s="318"/>
      <c r="H178" s="318"/>
      <c r="I178" s="318"/>
    </row>
    <row r="179" spans="2:9" ht="13.5" customHeight="1" x14ac:dyDescent="0.25">
      <c r="B179" s="323"/>
      <c r="C179" s="322"/>
      <c r="F179" s="327"/>
      <c r="G179" s="318"/>
      <c r="H179" s="318"/>
      <c r="I179" s="318"/>
    </row>
    <row r="180" spans="2:9" ht="13.5" customHeight="1" x14ac:dyDescent="0.25">
      <c r="B180" s="323"/>
      <c r="C180" s="322"/>
      <c r="F180" s="327"/>
      <c r="G180" s="318"/>
      <c r="H180" s="318"/>
      <c r="I180" s="318"/>
    </row>
    <row r="181" spans="2:9" ht="13.5" customHeight="1" x14ac:dyDescent="0.25">
      <c r="B181" s="323"/>
      <c r="C181" s="322"/>
      <c r="F181" s="327"/>
      <c r="G181" s="318"/>
      <c r="H181" s="318"/>
      <c r="I181" s="318"/>
    </row>
    <row r="182" spans="2:9" ht="13.5" customHeight="1" x14ac:dyDescent="0.25">
      <c r="B182" s="323"/>
      <c r="C182" s="322"/>
      <c r="F182" s="327"/>
      <c r="G182" s="318"/>
      <c r="H182" s="318"/>
      <c r="I182" s="318"/>
    </row>
    <row r="183" spans="2:9" ht="13.5" customHeight="1" x14ac:dyDescent="0.25">
      <c r="B183" s="323"/>
      <c r="C183" s="322"/>
      <c r="F183" s="327"/>
      <c r="G183" s="318"/>
      <c r="H183" s="318"/>
      <c r="I183" s="318"/>
    </row>
    <row r="184" spans="2:9" ht="13.5" customHeight="1" x14ac:dyDescent="0.25">
      <c r="B184" s="323"/>
      <c r="C184" s="322"/>
      <c r="F184" s="327"/>
      <c r="G184" s="318"/>
      <c r="H184" s="318"/>
      <c r="I184" s="318"/>
    </row>
    <row r="185" spans="2:9" ht="15.75" customHeight="1" x14ac:dyDescent="0.25">
      <c r="B185" s="323"/>
      <c r="C185" s="322"/>
      <c r="F185" s="327"/>
      <c r="G185" s="318"/>
      <c r="H185" s="318"/>
      <c r="I185" s="318"/>
    </row>
    <row r="186" spans="2:9" ht="15.75" customHeight="1" x14ac:dyDescent="0.25">
      <c r="B186" s="323"/>
      <c r="C186" s="322"/>
      <c r="F186" s="327"/>
      <c r="G186" s="318"/>
      <c r="H186" s="318"/>
      <c r="I186" s="318"/>
    </row>
    <row r="187" spans="2:9" ht="15.75" customHeight="1" x14ac:dyDescent="0.25">
      <c r="B187" s="323"/>
      <c r="C187" s="322"/>
      <c r="F187" s="327"/>
      <c r="G187" s="318"/>
      <c r="H187" s="318"/>
      <c r="I187" s="318"/>
    </row>
    <row r="188" spans="2:9" ht="15.75" customHeight="1" x14ac:dyDescent="0.25">
      <c r="B188" s="323"/>
      <c r="C188" s="322"/>
      <c r="F188" s="327"/>
      <c r="G188" s="318"/>
      <c r="H188" s="318"/>
      <c r="I188" s="318"/>
    </row>
    <row r="189" spans="2:9" ht="15.75" customHeight="1" x14ac:dyDescent="0.25">
      <c r="B189" s="323"/>
      <c r="C189" s="322"/>
      <c r="F189" s="327"/>
      <c r="G189" s="318"/>
      <c r="H189" s="318"/>
      <c r="I189" s="318"/>
    </row>
    <row r="190" spans="2:9" ht="15.75" customHeight="1" x14ac:dyDescent="0.25">
      <c r="B190" s="323"/>
      <c r="C190" s="322"/>
      <c r="F190" s="327"/>
      <c r="G190" s="318"/>
      <c r="H190" s="318"/>
      <c r="I190" s="318"/>
    </row>
    <row r="191" spans="2:9" ht="15.75" customHeight="1" x14ac:dyDescent="0.25">
      <c r="B191" s="323"/>
      <c r="C191" s="322"/>
      <c r="F191" s="327"/>
      <c r="G191" s="318"/>
      <c r="H191" s="318"/>
      <c r="I191" s="318"/>
    </row>
    <row r="192" spans="2:9" ht="15.75" customHeight="1" x14ac:dyDescent="0.25">
      <c r="B192" s="323"/>
      <c r="C192" s="322"/>
      <c r="F192" s="327"/>
      <c r="G192" s="318"/>
      <c r="H192" s="318"/>
      <c r="I192" s="318"/>
    </row>
    <row r="193" spans="2:9" ht="15.75" customHeight="1" x14ac:dyDescent="0.25">
      <c r="B193" s="323"/>
      <c r="C193" s="322"/>
      <c r="F193" s="327"/>
      <c r="G193" s="318"/>
      <c r="H193" s="318"/>
      <c r="I193" s="318"/>
    </row>
    <row r="194" spans="2:9" ht="15.75" customHeight="1" x14ac:dyDescent="0.25">
      <c r="B194" s="323"/>
      <c r="C194" s="322"/>
      <c r="F194" s="327"/>
      <c r="G194" s="318"/>
      <c r="H194" s="318"/>
      <c r="I194" s="318"/>
    </row>
    <row r="195" spans="2:9" ht="15.75" customHeight="1" x14ac:dyDescent="0.25">
      <c r="B195" s="323"/>
      <c r="C195" s="322"/>
      <c r="F195" s="327"/>
      <c r="G195" s="318"/>
      <c r="H195" s="318"/>
      <c r="I195" s="318"/>
    </row>
    <row r="196" spans="2:9" ht="15.75" customHeight="1" x14ac:dyDescent="0.25">
      <c r="B196" s="323"/>
      <c r="C196" s="322"/>
      <c r="F196" s="327"/>
      <c r="G196" s="318"/>
      <c r="H196" s="318"/>
      <c r="I196" s="318"/>
    </row>
    <row r="197" spans="2:9" ht="15.75" customHeight="1" x14ac:dyDescent="0.25">
      <c r="B197" s="323"/>
      <c r="C197" s="322"/>
      <c r="F197" s="327"/>
      <c r="G197" s="318"/>
      <c r="H197" s="318"/>
      <c r="I197" s="318"/>
    </row>
    <row r="198" spans="2:9" ht="15.75" customHeight="1" x14ac:dyDescent="0.25">
      <c r="B198" s="323"/>
      <c r="C198" s="322"/>
      <c r="F198" s="327"/>
      <c r="G198" s="318"/>
      <c r="H198" s="318"/>
      <c r="I198" s="318"/>
    </row>
    <row r="199" spans="2:9" ht="15.75" customHeight="1" x14ac:dyDescent="0.25">
      <c r="B199" s="323"/>
      <c r="C199" s="322"/>
      <c r="F199" s="327"/>
      <c r="G199" s="318"/>
      <c r="H199" s="318"/>
      <c r="I199" s="318"/>
    </row>
    <row r="200" spans="2:9" ht="15.75" customHeight="1" x14ac:dyDescent="0.25">
      <c r="B200" s="323"/>
      <c r="C200" s="322"/>
      <c r="F200" s="327"/>
      <c r="G200" s="318"/>
      <c r="H200" s="318"/>
      <c r="I200" s="318"/>
    </row>
    <row r="201" spans="2:9" ht="15.75" customHeight="1" x14ac:dyDescent="0.25">
      <c r="B201" s="323"/>
      <c r="C201" s="322"/>
      <c r="F201" s="327"/>
      <c r="G201" s="318"/>
      <c r="H201" s="318"/>
      <c r="I201" s="318"/>
    </row>
    <row r="202" spans="2:9" ht="15.75" customHeight="1" x14ac:dyDescent="0.25">
      <c r="B202" s="323"/>
      <c r="C202" s="322"/>
      <c r="F202" s="327"/>
      <c r="G202" s="318"/>
      <c r="H202" s="318"/>
      <c r="I202" s="318"/>
    </row>
    <row r="203" spans="2:9" ht="15.75" customHeight="1" x14ac:dyDescent="0.25">
      <c r="B203" s="323"/>
      <c r="C203" s="322"/>
      <c r="F203" s="327"/>
      <c r="G203" s="318"/>
      <c r="H203" s="318"/>
      <c r="I203" s="318"/>
    </row>
    <row r="204" spans="2:9" ht="15.75" customHeight="1" x14ac:dyDescent="0.25">
      <c r="B204" s="323"/>
      <c r="C204" s="322"/>
      <c r="F204" s="327"/>
      <c r="G204" s="318"/>
      <c r="H204" s="318"/>
      <c r="I204" s="318"/>
    </row>
    <row r="205" spans="2:9" ht="15.75" customHeight="1" x14ac:dyDescent="0.25">
      <c r="B205" s="323"/>
      <c r="C205" s="322"/>
      <c r="F205" s="327"/>
      <c r="G205" s="318"/>
      <c r="H205" s="318"/>
      <c r="I205" s="318"/>
    </row>
    <row r="206" spans="2:9" ht="15.75" customHeight="1" x14ac:dyDescent="0.25">
      <c r="B206" s="323"/>
      <c r="C206" s="322"/>
      <c r="F206" s="327"/>
      <c r="G206" s="318"/>
      <c r="H206" s="318"/>
      <c r="I206" s="318"/>
    </row>
    <row r="207" spans="2:9" ht="15.75" customHeight="1" x14ac:dyDescent="0.25">
      <c r="B207" s="323"/>
      <c r="C207" s="322"/>
      <c r="F207" s="327"/>
      <c r="G207" s="318"/>
      <c r="H207" s="318"/>
      <c r="I207" s="318"/>
    </row>
    <row r="208" spans="2:9" ht="15.75" customHeight="1" x14ac:dyDescent="0.25">
      <c r="B208" s="323"/>
      <c r="C208" s="322"/>
      <c r="F208" s="327"/>
      <c r="G208" s="318"/>
      <c r="H208" s="318"/>
      <c r="I208" s="318"/>
    </row>
    <row r="209" spans="2:9" ht="15.75" customHeight="1" x14ac:dyDescent="0.25">
      <c r="B209" s="323"/>
      <c r="C209" s="322"/>
      <c r="F209" s="327"/>
      <c r="G209" s="318"/>
      <c r="H209" s="318"/>
      <c r="I209" s="318"/>
    </row>
    <row r="210" spans="2:9" ht="11.25" customHeight="1" x14ac:dyDescent="0.25">
      <c r="B210" s="323"/>
      <c r="C210" s="322"/>
      <c r="F210" s="327"/>
      <c r="G210" s="318"/>
      <c r="H210" s="318"/>
      <c r="I210" s="318"/>
    </row>
    <row r="211" spans="2:9" ht="15.75" customHeight="1" x14ac:dyDescent="0.25">
      <c r="B211" s="323"/>
      <c r="C211" s="322"/>
      <c r="F211" s="327"/>
      <c r="G211" s="318"/>
      <c r="H211" s="318"/>
      <c r="I211" s="318"/>
    </row>
    <row r="212" spans="2:9" ht="15.75" customHeight="1" x14ac:dyDescent="0.25">
      <c r="B212" s="323"/>
      <c r="C212" s="322"/>
      <c r="F212" s="327"/>
      <c r="G212" s="318"/>
      <c r="H212" s="318"/>
      <c r="I212" s="318"/>
    </row>
    <row r="213" spans="2:9" ht="15.75" customHeight="1" x14ac:dyDescent="0.25">
      <c r="B213" s="323"/>
      <c r="C213" s="322"/>
      <c r="F213" s="327"/>
      <c r="G213" s="318"/>
      <c r="H213" s="318"/>
      <c r="I213" s="318"/>
    </row>
    <row r="214" spans="2:9" ht="15.75" customHeight="1" x14ac:dyDescent="0.25">
      <c r="B214" s="323"/>
      <c r="C214" s="322"/>
      <c r="F214" s="327"/>
      <c r="G214" s="318"/>
      <c r="H214" s="318"/>
      <c r="I214" s="318"/>
    </row>
    <row r="215" spans="2:9" ht="15.75" customHeight="1" x14ac:dyDescent="0.25">
      <c r="B215" s="323"/>
      <c r="C215" s="322"/>
      <c r="F215" s="327"/>
      <c r="G215" s="318"/>
      <c r="H215" s="318"/>
      <c r="I215" s="318"/>
    </row>
    <row r="216" spans="2:9" ht="15.75" customHeight="1" x14ac:dyDescent="0.25">
      <c r="B216" s="323"/>
      <c r="C216" s="322"/>
      <c r="F216" s="327"/>
      <c r="G216" s="318"/>
      <c r="H216" s="318"/>
      <c r="I216" s="318"/>
    </row>
    <row r="217" spans="2:9" ht="15.75" customHeight="1" x14ac:dyDescent="0.25">
      <c r="B217" s="323"/>
      <c r="C217" s="322"/>
      <c r="F217" s="327"/>
      <c r="G217" s="318"/>
      <c r="H217" s="318"/>
      <c r="I217" s="318"/>
    </row>
    <row r="218" spans="2:9" ht="15.75" customHeight="1" x14ac:dyDescent="0.25">
      <c r="B218" s="323"/>
      <c r="C218" s="322"/>
      <c r="F218" s="327"/>
      <c r="G218" s="318"/>
      <c r="H218" s="318"/>
      <c r="I218" s="318"/>
    </row>
    <row r="219" spans="2:9" ht="15.75" customHeight="1" x14ac:dyDescent="0.25">
      <c r="B219" s="323"/>
      <c r="C219" s="322"/>
      <c r="F219" s="327"/>
      <c r="G219" s="318"/>
      <c r="H219" s="318"/>
      <c r="I219" s="318"/>
    </row>
    <row r="220" spans="2:9" ht="15.75" customHeight="1" x14ac:dyDescent="0.25">
      <c r="B220" s="323"/>
      <c r="C220" s="322"/>
      <c r="F220" s="327"/>
      <c r="G220" s="318"/>
      <c r="H220" s="318"/>
      <c r="I220" s="318"/>
    </row>
    <row r="221" spans="2:9" ht="15.75" customHeight="1" x14ac:dyDescent="0.25">
      <c r="B221" s="323"/>
      <c r="C221" s="322"/>
      <c r="F221" s="327"/>
      <c r="G221" s="318"/>
      <c r="H221" s="318"/>
      <c r="I221" s="318"/>
    </row>
    <row r="222" spans="2:9" ht="15.75" customHeight="1" x14ac:dyDescent="0.25">
      <c r="B222" s="323"/>
      <c r="C222" s="322"/>
      <c r="F222" s="327"/>
      <c r="G222" s="318"/>
      <c r="H222" s="318"/>
      <c r="I222" s="318"/>
    </row>
    <row r="223" spans="2:9" ht="15.75" customHeight="1" x14ac:dyDescent="0.25">
      <c r="B223" s="323"/>
      <c r="C223" s="322"/>
      <c r="F223" s="327"/>
      <c r="G223" s="318"/>
      <c r="H223" s="318"/>
      <c r="I223" s="318"/>
    </row>
    <row r="224" spans="2:9" ht="15.75" customHeight="1" x14ac:dyDescent="0.25">
      <c r="B224" s="323"/>
      <c r="C224" s="322"/>
      <c r="F224" s="327"/>
      <c r="G224" s="318"/>
      <c r="H224" s="318"/>
      <c r="I224" s="318"/>
    </row>
    <row r="225" spans="2:9" ht="15.75" customHeight="1" x14ac:dyDescent="0.25">
      <c r="B225" s="323"/>
      <c r="C225" s="322"/>
      <c r="F225" s="327"/>
      <c r="G225" s="318"/>
      <c r="H225" s="318"/>
      <c r="I225" s="318"/>
    </row>
    <row r="226" spans="2:9" ht="15.75" customHeight="1" x14ac:dyDescent="0.25">
      <c r="B226" s="323"/>
      <c r="C226" s="322"/>
      <c r="F226" s="327"/>
      <c r="G226" s="318"/>
      <c r="H226" s="318"/>
      <c r="I226" s="318"/>
    </row>
    <row r="227" spans="2:9" ht="15.75" customHeight="1" x14ac:dyDescent="0.25">
      <c r="B227" s="323"/>
      <c r="C227" s="322"/>
      <c r="F227" s="327"/>
      <c r="G227" s="318"/>
      <c r="H227" s="318"/>
      <c r="I227" s="318"/>
    </row>
    <row r="228" spans="2:9" ht="15.75" customHeight="1" x14ac:dyDescent="0.25">
      <c r="B228" s="323"/>
      <c r="C228" s="322"/>
      <c r="F228" s="327"/>
      <c r="G228" s="318"/>
      <c r="H228" s="318"/>
      <c r="I228" s="318"/>
    </row>
    <row r="229" spans="2:9" ht="15.75" customHeight="1" x14ac:dyDescent="0.25">
      <c r="B229" s="323"/>
      <c r="C229" s="322"/>
      <c r="F229" s="327"/>
      <c r="G229" s="318"/>
      <c r="H229" s="318"/>
      <c r="I229" s="318"/>
    </row>
    <row r="230" spans="2:9" ht="15.75" customHeight="1" x14ac:dyDescent="0.25">
      <c r="B230" s="323"/>
      <c r="C230" s="322"/>
      <c r="F230" s="327"/>
      <c r="G230" s="318"/>
      <c r="H230" s="318"/>
      <c r="I230" s="318"/>
    </row>
    <row r="231" spans="2:9" ht="15.75" customHeight="1" x14ac:dyDescent="0.25">
      <c r="B231" s="323"/>
      <c r="C231" s="322"/>
      <c r="F231" s="327"/>
      <c r="G231" s="318"/>
      <c r="H231" s="318"/>
      <c r="I231" s="318"/>
    </row>
    <row r="232" spans="2:9" ht="15.75" customHeight="1" x14ac:dyDescent="0.25">
      <c r="B232" s="323"/>
      <c r="C232" s="322"/>
      <c r="F232" s="327"/>
      <c r="G232" s="318"/>
      <c r="H232" s="318"/>
      <c r="I232" s="318"/>
    </row>
    <row r="233" spans="2:9" ht="15.75" customHeight="1" x14ac:dyDescent="0.25">
      <c r="B233" s="323"/>
      <c r="C233" s="322"/>
      <c r="F233" s="327"/>
      <c r="G233" s="318"/>
      <c r="H233" s="318"/>
      <c r="I233" s="318"/>
    </row>
    <row r="234" spans="2:9" ht="15.75" customHeight="1" x14ac:dyDescent="0.25">
      <c r="B234" s="323"/>
      <c r="C234" s="322"/>
      <c r="F234" s="327"/>
      <c r="G234" s="318"/>
      <c r="H234" s="318"/>
      <c r="I234" s="318"/>
    </row>
    <row r="235" spans="2:9" ht="15.75" customHeight="1" x14ac:dyDescent="0.25">
      <c r="B235" s="323"/>
      <c r="C235" s="322"/>
      <c r="F235" s="327"/>
      <c r="G235" s="318"/>
      <c r="H235" s="318"/>
      <c r="I235" s="318"/>
    </row>
    <row r="236" spans="2:9" ht="15.75" customHeight="1" x14ac:dyDescent="0.25">
      <c r="B236" s="323"/>
      <c r="C236" s="322"/>
      <c r="F236" s="327"/>
      <c r="G236" s="318"/>
      <c r="H236" s="318"/>
      <c r="I236" s="318"/>
    </row>
    <row r="237" spans="2:9" ht="15.75" customHeight="1" x14ac:dyDescent="0.25">
      <c r="B237" s="323"/>
      <c r="C237" s="322"/>
      <c r="F237" s="327"/>
      <c r="G237" s="318"/>
      <c r="H237" s="318"/>
      <c r="I237" s="318"/>
    </row>
    <row r="238" spans="2:9" ht="15.75" customHeight="1" x14ac:dyDescent="0.25">
      <c r="B238" s="323"/>
      <c r="C238" s="322"/>
      <c r="F238" s="327"/>
      <c r="G238" s="318"/>
      <c r="H238" s="318"/>
      <c r="I238" s="318"/>
    </row>
    <row r="239" spans="2:9" ht="15.75" customHeight="1" x14ac:dyDescent="0.25">
      <c r="B239" s="323"/>
      <c r="C239" s="322"/>
      <c r="F239" s="327"/>
      <c r="G239" s="318"/>
      <c r="H239" s="318"/>
      <c r="I239" s="318"/>
    </row>
    <row r="240" spans="2:9" ht="15.75" customHeight="1" x14ac:dyDescent="0.25">
      <c r="B240" s="323"/>
      <c r="C240" s="322"/>
      <c r="F240" s="327"/>
      <c r="G240" s="318"/>
      <c r="H240" s="318"/>
      <c r="I240" s="318"/>
    </row>
    <row r="241" spans="2:9" ht="15.75" customHeight="1" x14ac:dyDescent="0.25">
      <c r="B241" s="323"/>
      <c r="C241" s="322"/>
      <c r="F241" s="327"/>
      <c r="G241" s="318"/>
      <c r="H241" s="318"/>
      <c r="I241" s="318"/>
    </row>
    <row r="242" spans="2:9" ht="15.75" customHeight="1" x14ac:dyDescent="0.25">
      <c r="B242" s="323"/>
      <c r="C242" s="322"/>
      <c r="F242" s="327"/>
      <c r="G242" s="318"/>
      <c r="H242" s="318"/>
      <c r="I242" s="318"/>
    </row>
    <row r="243" spans="2:9" ht="15.75" customHeight="1" x14ac:dyDescent="0.25">
      <c r="B243" s="323"/>
      <c r="C243" s="322"/>
      <c r="F243" s="327"/>
      <c r="G243" s="329"/>
      <c r="H243" s="328"/>
      <c r="I243" s="318"/>
    </row>
    <row r="244" spans="2:9" ht="15.75" customHeight="1" x14ac:dyDescent="0.2">
      <c r="B244" s="323"/>
      <c r="C244" s="322"/>
      <c r="G244" s="318"/>
      <c r="H244" s="318"/>
      <c r="I244" s="318"/>
    </row>
    <row r="245" spans="2:9" ht="15.75" customHeight="1" x14ac:dyDescent="0.25">
      <c r="B245" s="323"/>
      <c r="C245" s="322"/>
      <c r="F245" s="327"/>
      <c r="G245" s="318"/>
      <c r="H245" s="318"/>
      <c r="I245" s="318"/>
    </row>
    <row r="246" spans="2:9" ht="15.75" customHeight="1" x14ac:dyDescent="0.25">
      <c r="B246" s="323"/>
      <c r="C246" s="322"/>
      <c r="F246" s="327"/>
      <c r="G246" s="318"/>
      <c r="H246" s="318"/>
      <c r="I246" s="318"/>
    </row>
    <row r="247" spans="2:9" ht="15.75" customHeight="1" x14ac:dyDescent="0.25">
      <c r="B247" s="323"/>
      <c r="C247" s="322"/>
      <c r="F247" s="327"/>
      <c r="G247" s="318"/>
      <c r="H247" s="318"/>
      <c r="I247" s="318"/>
    </row>
    <row r="248" spans="2:9" ht="15.75" customHeight="1" x14ac:dyDescent="0.25">
      <c r="B248" s="323"/>
      <c r="C248" s="322"/>
      <c r="F248" s="327"/>
      <c r="G248" s="318"/>
      <c r="H248" s="318"/>
      <c r="I248" s="318"/>
    </row>
    <row r="249" spans="2:9" ht="15.75" customHeight="1" x14ac:dyDescent="0.25">
      <c r="B249" s="323"/>
      <c r="C249" s="322"/>
      <c r="F249" s="327"/>
      <c r="G249" s="318"/>
      <c r="H249" s="318"/>
      <c r="I249" s="318"/>
    </row>
    <row r="250" spans="2:9" ht="15.75" customHeight="1" x14ac:dyDescent="0.25">
      <c r="B250" s="323"/>
      <c r="C250" s="322"/>
      <c r="F250" s="327"/>
      <c r="G250" s="318"/>
      <c r="H250" s="318"/>
      <c r="I250" s="318"/>
    </row>
    <row r="251" spans="2:9" ht="15.75" customHeight="1" x14ac:dyDescent="0.25">
      <c r="B251" s="323"/>
      <c r="C251" s="322"/>
      <c r="F251" s="327"/>
      <c r="G251" s="318"/>
      <c r="H251" s="318"/>
      <c r="I251" s="318"/>
    </row>
    <row r="252" spans="2:9" ht="15.75" customHeight="1" x14ac:dyDescent="0.25">
      <c r="B252" s="323"/>
      <c r="C252" s="322"/>
      <c r="F252" s="327"/>
      <c r="G252" s="318"/>
      <c r="H252" s="318"/>
      <c r="I252" s="318"/>
    </row>
    <row r="253" spans="2:9" ht="15.75" customHeight="1" x14ac:dyDescent="0.25">
      <c r="B253" s="323"/>
      <c r="C253" s="322"/>
      <c r="F253" s="327"/>
      <c r="G253" s="318"/>
      <c r="H253" s="318"/>
      <c r="I253" s="318"/>
    </row>
    <row r="254" spans="2:9" ht="15.75" customHeight="1" x14ac:dyDescent="0.25">
      <c r="B254" s="323"/>
      <c r="C254" s="322"/>
      <c r="F254" s="327"/>
      <c r="G254" s="318"/>
      <c r="H254" s="318"/>
      <c r="I254" s="318"/>
    </row>
    <row r="255" spans="2:9" ht="15.75" customHeight="1" x14ac:dyDescent="0.25">
      <c r="B255" s="323"/>
      <c r="C255" s="322"/>
      <c r="F255" s="327"/>
      <c r="G255" s="318"/>
      <c r="H255" s="318"/>
      <c r="I255" s="318"/>
    </row>
    <row r="256" spans="2:9" ht="15.75" customHeight="1" x14ac:dyDescent="0.25">
      <c r="B256" s="323"/>
      <c r="C256" s="322"/>
      <c r="F256" s="327"/>
      <c r="G256" s="318"/>
      <c r="H256" s="318"/>
      <c r="I256" s="318"/>
    </row>
    <row r="257" spans="2:9" ht="15.75" customHeight="1" x14ac:dyDescent="0.25">
      <c r="B257" s="323"/>
      <c r="C257" s="322"/>
      <c r="F257" s="327"/>
      <c r="G257" s="318"/>
      <c r="H257" s="318"/>
      <c r="I257" s="318"/>
    </row>
    <row r="258" spans="2:9" ht="15.75" customHeight="1" x14ac:dyDescent="0.25">
      <c r="B258" s="323"/>
      <c r="C258" s="322"/>
      <c r="F258" s="327"/>
      <c r="G258" s="318"/>
      <c r="H258" s="318"/>
      <c r="I258" s="318"/>
    </row>
    <row r="259" spans="2:9" ht="15.75" customHeight="1" x14ac:dyDescent="0.25">
      <c r="B259" s="323"/>
      <c r="C259" s="322"/>
      <c r="F259" s="327"/>
      <c r="G259" s="318"/>
      <c r="H259" s="318"/>
      <c r="I259" s="318"/>
    </row>
    <row r="260" spans="2:9" ht="15.75" customHeight="1" x14ac:dyDescent="0.25">
      <c r="B260" s="323"/>
      <c r="C260" s="322"/>
      <c r="F260" s="327"/>
      <c r="G260" s="318"/>
      <c r="H260" s="318"/>
      <c r="I260" s="318"/>
    </row>
    <row r="261" spans="2:9" ht="15.75" customHeight="1" x14ac:dyDescent="0.25">
      <c r="B261" s="323"/>
      <c r="C261" s="322"/>
      <c r="F261" s="327"/>
      <c r="G261" s="318"/>
      <c r="H261" s="318"/>
      <c r="I261" s="318"/>
    </row>
    <row r="262" spans="2:9" ht="15.75" customHeight="1" x14ac:dyDescent="0.25">
      <c r="B262" s="323"/>
      <c r="C262" s="322"/>
      <c r="F262" s="327"/>
      <c r="G262" s="318"/>
      <c r="H262" s="318"/>
      <c r="I262" s="318"/>
    </row>
    <row r="263" spans="2:9" ht="15.75" customHeight="1" x14ac:dyDescent="0.25">
      <c r="B263" s="323"/>
      <c r="C263" s="322"/>
      <c r="F263" s="327"/>
      <c r="G263" s="318"/>
      <c r="H263" s="318"/>
      <c r="I263" s="318"/>
    </row>
    <row r="264" spans="2:9" ht="15.75" customHeight="1" x14ac:dyDescent="0.25">
      <c r="B264" s="323"/>
      <c r="C264" s="322"/>
      <c r="F264" s="327"/>
      <c r="G264" s="318"/>
      <c r="H264" s="318"/>
      <c r="I264" s="318"/>
    </row>
    <row r="265" spans="2:9" ht="15.75" customHeight="1" x14ac:dyDescent="0.25">
      <c r="B265" s="323"/>
      <c r="C265" s="322"/>
      <c r="F265" s="327"/>
      <c r="G265" s="318"/>
      <c r="H265" s="318"/>
      <c r="I265" s="318"/>
    </row>
    <row r="266" spans="2:9" ht="15.75" customHeight="1" thickBot="1" x14ac:dyDescent="0.25">
      <c r="B266" s="323"/>
      <c r="C266" s="322"/>
      <c r="E266" s="326">
        <f>SUM(E9:E250)</f>
        <v>4096956.1000000006</v>
      </c>
      <c r="F266" s="325">
        <f>SUM(F8:F254)</f>
        <v>4156827.2599999993</v>
      </c>
      <c r="G266" s="319"/>
      <c r="H266" s="318"/>
      <c r="I266" s="318"/>
    </row>
    <row r="267" spans="2:9" ht="15.75" customHeight="1" thickTop="1" x14ac:dyDescent="0.25">
      <c r="B267" s="323"/>
      <c r="C267" s="322"/>
      <c r="E267" s="324">
        <f>F266-E266</f>
        <v>59871.159999998752</v>
      </c>
      <c r="F267" s="320"/>
      <c r="G267" s="319"/>
      <c r="H267" s="318"/>
      <c r="I267" s="318"/>
    </row>
    <row r="268" spans="2:9" ht="15.75" customHeight="1" x14ac:dyDescent="0.25">
      <c r="B268" s="323"/>
      <c r="C268" s="322"/>
      <c r="F268" s="320"/>
      <c r="G268" s="319"/>
      <c r="H268" s="313"/>
      <c r="I268" s="318"/>
    </row>
    <row r="269" spans="2:9" ht="15.75" customHeight="1" x14ac:dyDescent="0.25">
      <c r="B269" s="323"/>
      <c r="C269" s="322"/>
      <c r="F269" s="320"/>
      <c r="G269" s="319"/>
      <c r="H269" s="318"/>
      <c r="I269" s="318"/>
    </row>
    <row r="270" spans="2:9" ht="15.75" customHeight="1" x14ac:dyDescent="0.25">
      <c r="B270" s="323"/>
      <c r="C270" s="322"/>
      <c r="F270" s="320"/>
      <c r="G270" s="319"/>
      <c r="H270" s="318"/>
      <c r="I270" s="318"/>
    </row>
    <row r="271" spans="2:9" ht="15.75" customHeight="1" x14ac:dyDescent="0.25">
      <c r="B271" s="311"/>
      <c r="C271" s="311"/>
      <c r="D271" s="316"/>
      <c r="F271" s="320"/>
      <c r="G271" s="319"/>
      <c r="H271" s="318"/>
      <c r="I271" s="318"/>
    </row>
    <row r="272" spans="2:9" ht="15.75" customHeight="1" x14ac:dyDescent="0.25">
      <c r="B272" s="311"/>
      <c r="C272" s="311"/>
      <c r="D272" s="316"/>
      <c r="F272" s="320"/>
      <c r="G272" s="319"/>
      <c r="H272" s="318"/>
      <c r="I272" s="318"/>
    </row>
    <row r="273" spans="2:9" ht="15.75" customHeight="1" x14ac:dyDescent="0.25">
      <c r="B273" s="311"/>
      <c r="C273" s="311"/>
      <c r="D273" s="321"/>
      <c r="F273" s="320"/>
      <c r="G273" s="319"/>
      <c r="H273" s="318"/>
      <c r="I273" s="318"/>
    </row>
    <row r="274" spans="2:9" ht="15.75" customHeight="1" x14ac:dyDescent="0.2">
      <c r="B274" s="311"/>
      <c r="C274" s="311"/>
      <c r="D274" s="316"/>
      <c r="G274" s="318"/>
      <c r="H274" s="318"/>
      <c r="I274" s="318"/>
    </row>
    <row r="275" spans="2:9" ht="15.75" customHeight="1" x14ac:dyDescent="0.2">
      <c r="B275" s="311"/>
      <c r="C275" s="311"/>
      <c r="D275" s="316"/>
      <c r="G275" s="318"/>
    </row>
    <row r="276" spans="2:9" ht="15.75" customHeight="1" x14ac:dyDescent="0.2">
      <c r="B276" s="311"/>
      <c r="C276" s="311"/>
      <c r="D276" s="316"/>
      <c r="G276" s="318"/>
    </row>
    <row r="277" spans="2:9" ht="15.75" customHeight="1" x14ac:dyDescent="0.2">
      <c r="B277" s="311"/>
      <c r="C277" s="311"/>
      <c r="D277" s="316"/>
    </row>
    <row r="278" spans="2:9" ht="15.75" customHeight="1" x14ac:dyDescent="0.2">
      <c r="B278" s="311"/>
      <c r="C278" s="311"/>
      <c r="G278" s="317"/>
    </row>
    <row r="279" spans="2:9" ht="15.75" customHeight="1" x14ac:dyDescent="0.2">
      <c r="B279" s="311"/>
      <c r="C279" s="311"/>
      <c r="D279" s="316"/>
    </row>
    <row r="280" spans="2:9" ht="15.75" customHeight="1" x14ac:dyDescent="0.2">
      <c r="B280" s="311"/>
      <c r="C280" s="311"/>
      <c r="D280" s="316"/>
    </row>
    <row r="281" spans="2:9" ht="15.75" customHeight="1" x14ac:dyDescent="0.2">
      <c r="B281" s="311"/>
      <c r="C281" s="311"/>
      <c r="D281" s="316"/>
    </row>
    <row r="282" spans="2:9" ht="15.75" customHeight="1" x14ac:dyDescent="0.2">
      <c r="B282" s="311"/>
      <c r="C282" s="311"/>
      <c r="D282" s="316"/>
    </row>
    <row r="283" spans="2:9" ht="15.75" customHeight="1" x14ac:dyDescent="0.2">
      <c r="B283" s="311"/>
      <c r="C283" s="311"/>
      <c r="D283" s="316"/>
    </row>
    <row r="284" spans="2:9" ht="15.75" customHeight="1" x14ac:dyDescent="0.2">
      <c r="B284" s="311"/>
      <c r="C284" s="311"/>
      <c r="E284" s="315"/>
    </row>
    <row r="285" spans="2:9" ht="15.75" customHeight="1" x14ac:dyDescent="0.2">
      <c r="D285" s="316"/>
    </row>
    <row r="286" spans="2:9" ht="15.75" customHeight="1" x14ac:dyDescent="0.2">
      <c r="B286" s="311"/>
      <c r="C286" s="311"/>
      <c r="D286" s="316"/>
      <c r="E286" s="311"/>
      <c r="F286" s="315"/>
      <c r="G286" s="311"/>
    </row>
    <row r="287" spans="2:9" ht="15.75" customHeight="1" x14ac:dyDescent="0.2">
      <c r="B287" s="311"/>
      <c r="C287" s="311"/>
      <c r="E287" s="311"/>
      <c r="F287" s="315"/>
      <c r="G287" s="311"/>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7" ht="15.75" customHeight="1" x14ac:dyDescent="0.2"/>
    <row r="377" spans="1:209" s="312" customFormat="1" x14ac:dyDescent="0.2">
      <c r="A377" s="311"/>
      <c r="D377" s="314"/>
      <c r="E377" s="313"/>
      <c r="F377" s="313"/>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311"/>
      <c r="B378" s="312"/>
      <c r="C378" s="312"/>
      <c r="D378" s="314"/>
      <c r="G378" s="312"/>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311"/>
      <c r="B379" s="312"/>
      <c r="C379" s="312"/>
      <c r="D379" s="314"/>
      <c r="G379" s="312"/>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311"/>
      <c r="B380" s="312"/>
      <c r="C380" s="312"/>
      <c r="D380" s="314"/>
      <c r="G380" s="312"/>
      <c r="H380" s="311"/>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sheetData>
  <pageMargins left="0.7" right="0.7" top="0.75" bottom="0.75" header="0.3" footer="0.3"/>
  <pageSetup orientation="portrait" horizontalDpi="0" verticalDpi="0"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B0568-441C-462F-9D1D-E186E30B56C6}">
  <sheetPr codeName="Hoja49"/>
  <dimension ref="A1:GZ674"/>
  <sheetViews>
    <sheetView topLeftCell="A85" zoomScaleNormal="100" workbookViewId="0">
      <selection activeCell="E121" sqref="E121"/>
    </sheetView>
  </sheetViews>
  <sheetFormatPr baseColWidth="10" defaultColWidth="10.85546875" defaultRowHeight="12.75" x14ac:dyDescent="0.2"/>
  <cols>
    <col min="1" max="1" width="2.85546875" style="278" customWidth="1"/>
    <col min="2" max="2" width="10.85546875" style="279"/>
    <col min="3" max="3" width="69.28515625" style="279" customWidth="1"/>
    <col min="4" max="4" width="8.140625" style="281" customWidth="1"/>
    <col min="5" max="5" width="14.140625" style="280" customWidth="1"/>
    <col min="6" max="6" width="14.140625" style="280" hidden="1" customWidth="1"/>
    <col min="7" max="7" width="26.42578125" style="279" hidden="1" customWidth="1"/>
    <col min="8" max="8" width="12" style="278" hidden="1" customWidth="1"/>
    <col min="9" max="9" width="2" style="278" hidden="1" customWidth="1"/>
    <col min="10" max="12" width="0" style="278" hidden="1" customWidth="1"/>
    <col min="13" max="13" width="44.7109375" style="278" hidden="1" customWidth="1"/>
    <col min="14" max="16384" width="10.85546875" style="278"/>
  </cols>
  <sheetData>
    <row r="1" spans="2:19" ht="18.75" x14ac:dyDescent="0.3">
      <c r="B1" s="308"/>
      <c r="C1" s="310" t="s">
        <v>872</v>
      </c>
    </row>
    <row r="2" spans="2:19" ht="18.75" x14ac:dyDescent="0.3">
      <c r="B2" s="308"/>
      <c r="C2" s="310" t="s">
        <v>871</v>
      </c>
    </row>
    <row r="3" spans="2:19" ht="18.75" x14ac:dyDescent="0.3">
      <c r="B3" s="308"/>
      <c r="C3" s="309" t="s">
        <v>5921</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t="s">
        <v>862</v>
      </c>
      <c r="F8" s="280">
        <v>118547.25</v>
      </c>
      <c r="G8" s="285"/>
      <c r="H8" s="285"/>
      <c r="I8" s="285"/>
    </row>
    <row r="9" spans="2:19" x14ac:dyDescent="0.2">
      <c r="B9" s="290">
        <v>45110</v>
      </c>
      <c r="C9" s="289" t="s">
        <v>4394</v>
      </c>
      <c r="D9" s="281" t="s">
        <v>724</v>
      </c>
      <c r="E9" s="393">
        <v>4145</v>
      </c>
      <c r="F9" s="395">
        <v>23386.18</v>
      </c>
      <c r="G9" s="559" t="s">
        <v>5920</v>
      </c>
      <c r="H9" s="559"/>
      <c r="I9" s="559"/>
      <c r="J9" s="560"/>
      <c r="K9" s="560"/>
      <c r="L9" s="560"/>
    </row>
    <row r="10" spans="2:19" x14ac:dyDescent="0.2">
      <c r="B10" s="290">
        <v>45110</v>
      </c>
      <c r="C10" s="289" t="s">
        <v>5919</v>
      </c>
      <c r="D10" s="281" t="s">
        <v>724</v>
      </c>
      <c r="E10" s="393">
        <v>6000</v>
      </c>
      <c r="F10" s="395">
        <v>26250.22</v>
      </c>
      <c r="G10" s="559" t="s">
        <v>5918</v>
      </c>
      <c r="H10" s="559"/>
      <c r="I10" s="559"/>
      <c r="J10" s="560"/>
      <c r="K10" s="560"/>
      <c r="L10" s="560"/>
    </row>
    <row r="11" spans="2:19" x14ac:dyDescent="0.2">
      <c r="B11" s="290">
        <v>45110</v>
      </c>
      <c r="C11" s="289" t="s">
        <v>4364</v>
      </c>
      <c r="D11" s="281" t="s">
        <v>724</v>
      </c>
      <c r="E11" s="446">
        <v>7327.19</v>
      </c>
      <c r="F11" s="395">
        <v>26250.22</v>
      </c>
      <c r="G11" s="559" t="s">
        <v>5918</v>
      </c>
      <c r="H11" s="559"/>
      <c r="I11" s="559"/>
      <c r="J11" s="560"/>
      <c r="K11" s="560"/>
      <c r="L11" s="560"/>
      <c r="M11" s="558"/>
    </row>
    <row r="12" spans="2:19" x14ac:dyDescent="0.2">
      <c r="B12" s="290">
        <v>45110</v>
      </c>
      <c r="C12" s="289" t="s">
        <v>5867</v>
      </c>
      <c r="D12" s="281" t="s">
        <v>785</v>
      </c>
      <c r="E12" s="448">
        <v>299</v>
      </c>
      <c r="F12" s="395">
        <v>11900</v>
      </c>
      <c r="G12" s="559" t="s">
        <v>5917</v>
      </c>
      <c r="H12" s="559"/>
      <c r="I12" s="559"/>
      <c r="J12" s="560"/>
      <c r="K12" s="560"/>
      <c r="L12" s="560"/>
      <c r="M12" s="558"/>
    </row>
    <row r="13" spans="2:19" x14ac:dyDescent="0.2">
      <c r="B13" s="290">
        <v>45110</v>
      </c>
      <c r="C13" s="289" t="s">
        <v>4019</v>
      </c>
      <c r="D13" s="281" t="s">
        <v>785</v>
      </c>
      <c r="E13" s="280">
        <v>47.84</v>
      </c>
      <c r="F13" s="395">
        <v>1000</v>
      </c>
      <c r="G13" s="559" t="s">
        <v>5917</v>
      </c>
      <c r="H13" s="559"/>
      <c r="I13" s="559"/>
      <c r="J13" s="560"/>
      <c r="K13" s="560"/>
      <c r="L13" s="560"/>
      <c r="M13" s="558"/>
    </row>
    <row r="14" spans="2:19" x14ac:dyDescent="0.2">
      <c r="B14" s="290">
        <v>45110</v>
      </c>
      <c r="C14" s="289" t="s">
        <v>5867</v>
      </c>
      <c r="D14" s="281" t="s">
        <v>785</v>
      </c>
      <c r="E14" s="448">
        <v>299</v>
      </c>
      <c r="F14" s="395">
        <v>18177.560000000001</v>
      </c>
      <c r="G14" s="559" t="s">
        <v>5916</v>
      </c>
      <c r="H14" s="559"/>
      <c r="I14" s="559"/>
      <c r="J14" s="560"/>
      <c r="K14" s="560"/>
      <c r="L14" s="560"/>
      <c r="M14" s="558"/>
    </row>
    <row r="15" spans="2:19" x14ac:dyDescent="0.2">
      <c r="B15" s="290">
        <v>45110</v>
      </c>
      <c r="C15" s="289" t="s">
        <v>4019</v>
      </c>
      <c r="D15" s="281" t="s">
        <v>785</v>
      </c>
      <c r="E15" s="280">
        <v>47.84</v>
      </c>
      <c r="F15" s="395">
        <v>3561.66</v>
      </c>
      <c r="G15" s="570" t="s">
        <v>5915</v>
      </c>
      <c r="H15" s="395"/>
      <c r="I15" s="395"/>
      <c r="J15" s="395"/>
      <c r="K15" s="395"/>
      <c r="L15" s="395"/>
      <c r="M15" s="395"/>
      <c r="N15" s="569"/>
      <c r="O15" s="559"/>
      <c r="P15" s="559"/>
      <c r="Q15" s="560"/>
      <c r="R15" s="560"/>
      <c r="S15" s="560"/>
    </row>
    <row r="16" spans="2:19" x14ac:dyDescent="0.2">
      <c r="B16" s="290">
        <v>45110</v>
      </c>
      <c r="C16" s="289" t="s">
        <v>3482</v>
      </c>
      <c r="D16" s="281" t="s">
        <v>785</v>
      </c>
      <c r="E16" s="448">
        <v>1.4</v>
      </c>
      <c r="F16" s="395">
        <v>32919.410000000003</v>
      </c>
      <c r="G16" s="559" t="s">
        <v>5914</v>
      </c>
      <c r="H16" s="559"/>
      <c r="I16" s="559"/>
      <c r="J16" s="560"/>
      <c r="K16" s="560"/>
      <c r="L16" s="560"/>
      <c r="M16" s="558"/>
    </row>
    <row r="17" spans="2:15" x14ac:dyDescent="0.2">
      <c r="B17" s="290">
        <v>45110</v>
      </c>
      <c r="C17" s="289" t="s">
        <v>4019</v>
      </c>
      <c r="D17" s="281" t="s">
        <v>785</v>
      </c>
      <c r="E17" s="280">
        <v>0.22</v>
      </c>
      <c r="F17" s="395">
        <v>3854.77</v>
      </c>
      <c r="G17" s="559" t="s">
        <v>5913</v>
      </c>
      <c r="H17" s="559"/>
      <c r="I17" s="559"/>
      <c r="J17" s="560"/>
      <c r="K17" s="560"/>
      <c r="L17" s="560"/>
      <c r="M17" s="558"/>
    </row>
    <row r="18" spans="2:15" x14ac:dyDescent="0.2">
      <c r="B18" s="290">
        <v>45110</v>
      </c>
      <c r="C18" s="564" t="s">
        <v>5872</v>
      </c>
      <c r="D18" s="563" t="s">
        <v>724</v>
      </c>
      <c r="E18" s="395">
        <v>25000</v>
      </c>
      <c r="F18" s="395">
        <v>4004.21</v>
      </c>
      <c r="G18" s="560" t="s">
        <v>5912</v>
      </c>
      <c r="H18" s="559"/>
      <c r="I18" s="559"/>
      <c r="J18" s="560"/>
      <c r="K18" s="560"/>
      <c r="L18" s="560"/>
      <c r="M18" s="558"/>
    </row>
    <row r="19" spans="2:15" x14ac:dyDescent="0.2">
      <c r="B19" s="290">
        <v>45110</v>
      </c>
      <c r="C19" s="564" t="s">
        <v>335</v>
      </c>
      <c r="D19" s="281" t="s">
        <v>724</v>
      </c>
      <c r="E19" s="677">
        <v>974.55</v>
      </c>
      <c r="F19" s="395">
        <v>2263.1999999999998</v>
      </c>
      <c r="G19" s="559" t="s">
        <v>5911</v>
      </c>
      <c r="H19" s="559"/>
      <c r="I19" s="559"/>
      <c r="J19" s="560"/>
      <c r="K19" s="560"/>
      <c r="L19" s="560"/>
      <c r="M19" s="558"/>
    </row>
    <row r="20" spans="2:15" x14ac:dyDescent="0.2">
      <c r="B20" s="290">
        <v>45110</v>
      </c>
      <c r="C20" s="289" t="s">
        <v>5872</v>
      </c>
      <c r="D20" s="281" t="s">
        <v>724</v>
      </c>
      <c r="E20" s="280">
        <v>50000</v>
      </c>
      <c r="F20" s="395">
        <v>5001.42</v>
      </c>
      <c r="G20" s="559" t="s">
        <v>5910</v>
      </c>
      <c r="H20" s="559"/>
      <c r="I20" s="559"/>
      <c r="J20" s="560"/>
      <c r="K20" s="560"/>
      <c r="L20" s="560"/>
      <c r="M20" s="558"/>
    </row>
    <row r="21" spans="2:15" x14ac:dyDescent="0.2">
      <c r="B21" s="290">
        <v>45110</v>
      </c>
      <c r="C21" s="564" t="s">
        <v>847</v>
      </c>
      <c r="D21" s="281" t="s">
        <v>785</v>
      </c>
      <c r="E21" s="395">
        <v>36304.339999999997</v>
      </c>
      <c r="F21" s="395">
        <v>5997.46</v>
      </c>
      <c r="G21" s="559" t="s">
        <v>5909</v>
      </c>
      <c r="H21" s="559"/>
      <c r="I21" s="559"/>
      <c r="J21" s="560"/>
      <c r="K21" s="560"/>
      <c r="L21" s="560"/>
      <c r="M21" s="558"/>
    </row>
    <row r="22" spans="2:15" x14ac:dyDescent="0.2">
      <c r="B22" s="290">
        <v>45111</v>
      </c>
      <c r="C22" s="564" t="s">
        <v>5867</v>
      </c>
      <c r="D22" s="563" t="s">
        <v>785</v>
      </c>
      <c r="E22" s="448">
        <v>27.82</v>
      </c>
      <c r="F22" s="395">
        <v>8629.68</v>
      </c>
      <c r="G22" s="559" t="s">
        <v>5908</v>
      </c>
      <c r="H22" s="559"/>
      <c r="I22" s="559"/>
      <c r="J22" s="560"/>
      <c r="K22" s="560"/>
      <c r="L22" s="560"/>
      <c r="M22" s="558"/>
    </row>
    <row r="23" spans="2:15" x14ac:dyDescent="0.2">
      <c r="B23" s="290">
        <v>45111</v>
      </c>
      <c r="C23" s="564" t="s">
        <v>4019</v>
      </c>
      <c r="D23" s="281" t="s">
        <v>785</v>
      </c>
      <c r="E23" s="395">
        <v>4.45</v>
      </c>
      <c r="F23" s="395">
        <v>9888.5499999999993</v>
      </c>
      <c r="G23" s="559" t="s">
        <v>5907</v>
      </c>
      <c r="H23" s="559"/>
      <c r="I23" s="559"/>
      <c r="J23" s="560"/>
      <c r="K23" s="560"/>
      <c r="L23" s="560"/>
      <c r="M23" s="558"/>
    </row>
    <row r="24" spans="2:15" x14ac:dyDescent="0.2">
      <c r="B24" s="290">
        <v>45111</v>
      </c>
      <c r="C24" s="289" t="s">
        <v>5906</v>
      </c>
      <c r="D24" s="281" t="s">
        <v>724</v>
      </c>
      <c r="E24" s="446">
        <v>1600</v>
      </c>
      <c r="F24" s="395">
        <v>3955.01</v>
      </c>
      <c r="G24" s="285" t="s">
        <v>5905</v>
      </c>
      <c r="H24" s="559"/>
      <c r="I24" s="559"/>
      <c r="J24" s="560"/>
      <c r="K24" s="560"/>
      <c r="L24" s="560"/>
      <c r="M24" s="558"/>
    </row>
    <row r="25" spans="2:15" x14ac:dyDescent="0.2">
      <c r="B25" s="290">
        <v>45111</v>
      </c>
      <c r="C25" s="289" t="s">
        <v>5904</v>
      </c>
      <c r="D25" s="281" t="s">
        <v>724</v>
      </c>
      <c r="E25" s="280">
        <v>241000.85</v>
      </c>
      <c r="F25" s="395">
        <v>4126.32</v>
      </c>
      <c r="G25" s="559" t="s">
        <v>5903</v>
      </c>
      <c r="H25" s="559"/>
      <c r="I25" s="559"/>
      <c r="J25" s="560"/>
      <c r="K25" s="560"/>
      <c r="L25" s="560"/>
      <c r="M25" s="558"/>
    </row>
    <row r="26" spans="2:15" x14ac:dyDescent="0.2">
      <c r="B26" s="290">
        <v>45111</v>
      </c>
      <c r="C26" s="289" t="s">
        <v>5867</v>
      </c>
      <c r="D26" s="281" t="s">
        <v>785</v>
      </c>
      <c r="E26" s="448">
        <v>5.91</v>
      </c>
      <c r="F26" s="395">
        <v>1288.3699999999999</v>
      </c>
      <c r="G26" s="285" t="s">
        <v>5902</v>
      </c>
      <c r="H26" s="559"/>
      <c r="I26" s="559"/>
      <c r="J26" s="560"/>
      <c r="K26" s="560"/>
      <c r="L26" s="568"/>
      <c r="M26" s="558"/>
    </row>
    <row r="27" spans="2:15" x14ac:dyDescent="0.2">
      <c r="B27" s="290">
        <v>45111</v>
      </c>
      <c r="C27" s="289" t="s">
        <v>4019</v>
      </c>
      <c r="D27" s="281" t="s">
        <v>785</v>
      </c>
      <c r="E27" s="280">
        <v>0.95</v>
      </c>
      <c r="F27" s="395">
        <v>6833.21</v>
      </c>
      <c r="G27" s="559" t="s">
        <v>5901</v>
      </c>
      <c r="H27" s="559"/>
      <c r="I27" s="559"/>
      <c r="J27" s="560"/>
      <c r="K27" s="560"/>
      <c r="L27" s="567"/>
      <c r="M27" s="564"/>
      <c r="N27" s="281"/>
      <c r="O27" s="280"/>
    </row>
    <row r="28" spans="2:15" x14ac:dyDescent="0.2">
      <c r="B28" s="290">
        <v>45112</v>
      </c>
      <c r="C28" s="289" t="s">
        <v>335</v>
      </c>
      <c r="D28" s="281" t="s">
        <v>785</v>
      </c>
      <c r="E28" s="280">
        <v>221021.69</v>
      </c>
      <c r="F28" s="395">
        <v>6823.35</v>
      </c>
      <c r="G28" s="559" t="s">
        <v>5900</v>
      </c>
      <c r="H28" s="559"/>
      <c r="I28" s="559"/>
      <c r="J28" s="560"/>
      <c r="K28" s="560"/>
      <c r="L28" s="560"/>
      <c r="M28" s="558"/>
    </row>
    <row r="29" spans="2:15" x14ac:dyDescent="0.2">
      <c r="B29" s="290">
        <v>45114</v>
      </c>
      <c r="C29" s="564" t="s">
        <v>3993</v>
      </c>
      <c r="D29" s="563" t="s">
        <v>785</v>
      </c>
      <c r="E29" s="395">
        <v>28007.38</v>
      </c>
      <c r="F29" s="395">
        <v>6533.1</v>
      </c>
      <c r="G29" s="559" t="s">
        <v>5899</v>
      </c>
      <c r="H29" s="559"/>
      <c r="I29" s="559"/>
      <c r="J29" s="560"/>
      <c r="K29" s="560"/>
      <c r="L29" s="560"/>
      <c r="M29" s="558"/>
    </row>
    <row r="30" spans="2:15" x14ac:dyDescent="0.2">
      <c r="B30" s="290">
        <v>45114</v>
      </c>
      <c r="C30" s="564" t="s">
        <v>5143</v>
      </c>
      <c r="D30" s="563" t="s">
        <v>785</v>
      </c>
      <c r="E30" s="395">
        <v>7845.8</v>
      </c>
      <c r="F30" s="395">
        <v>6717.42</v>
      </c>
      <c r="G30" s="559" t="s">
        <v>5898</v>
      </c>
      <c r="H30" s="559"/>
      <c r="I30" s="559"/>
      <c r="J30" s="560"/>
      <c r="K30" s="560"/>
      <c r="L30" s="560"/>
      <c r="M30" s="558"/>
    </row>
    <row r="31" spans="2:15" x14ac:dyDescent="0.2">
      <c r="B31" s="290">
        <v>45114</v>
      </c>
      <c r="C31" s="279" t="s">
        <v>3996</v>
      </c>
      <c r="D31" s="563" t="s">
        <v>785</v>
      </c>
      <c r="E31" s="448">
        <v>1115.81</v>
      </c>
      <c r="F31" s="395">
        <v>4850.67</v>
      </c>
      <c r="G31" s="559" t="s">
        <v>5825</v>
      </c>
      <c r="H31" s="559"/>
      <c r="I31" s="559"/>
      <c r="J31" s="560"/>
      <c r="K31" s="560"/>
      <c r="L31" s="560"/>
      <c r="M31" s="558"/>
    </row>
    <row r="32" spans="2:15" x14ac:dyDescent="0.2">
      <c r="B32" s="290">
        <v>45114</v>
      </c>
      <c r="C32" s="279" t="s">
        <v>5897</v>
      </c>
      <c r="D32" s="281" t="s">
        <v>724</v>
      </c>
      <c r="E32" s="404">
        <v>96199.88</v>
      </c>
      <c r="F32" s="395">
        <v>50494.8</v>
      </c>
      <c r="G32" s="559" t="s">
        <v>5896</v>
      </c>
      <c r="H32" s="559"/>
      <c r="I32" s="559"/>
      <c r="J32" s="560"/>
      <c r="K32" s="560"/>
      <c r="L32" s="560"/>
      <c r="M32" s="558"/>
      <c r="N32" s="315">
        <v>25554.75</v>
      </c>
      <c r="O32" s="315">
        <v>70645.13</v>
      </c>
    </row>
    <row r="33" spans="2:15" x14ac:dyDescent="0.2">
      <c r="B33" s="290">
        <v>45114</v>
      </c>
      <c r="C33" s="279" t="s">
        <v>335</v>
      </c>
      <c r="D33" s="563" t="s">
        <v>724</v>
      </c>
      <c r="E33" s="280">
        <v>255045.51</v>
      </c>
      <c r="F33" s="395">
        <v>3480.18</v>
      </c>
      <c r="G33" s="559" t="s">
        <v>5895</v>
      </c>
      <c r="H33" s="559"/>
      <c r="I33" s="559"/>
      <c r="J33" s="560"/>
      <c r="K33" s="560"/>
      <c r="L33" s="560"/>
      <c r="M33" s="558"/>
      <c r="N33" s="313">
        <f>+N32*0.55</f>
        <v>14055.112500000001</v>
      </c>
      <c r="O33" s="313">
        <f>+O32*0.55</f>
        <v>38854.821500000005</v>
      </c>
    </row>
    <row r="34" spans="2:15" x14ac:dyDescent="0.2">
      <c r="B34" s="290">
        <v>45114</v>
      </c>
      <c r="C34" s="279" t="s">
        <v>5016</v>
      </c>
      <c r="D34" s="563" t="s">
        <v>724</v>
      </c>
      <c r="E34" s="400">
        <v>25257.48</v>
      </c>
      <c r="F34" s="395">
        <v>3312.12</v>
      </c>
      <c r="G34" s="559" t="s">
        <v>5894</v>
      </c>
      <c r="H34" s="559"/>
      <c r="I34" s="559"/>
      <c r="J34" s="560"/>
      <c r="K34" s="560"/>
      <c r="L34" s="560"/>
      <c r="M34" s="558"/>
      <c r="N34" s="313">
        <f>+N32*0.45</f>
        <v>11499.637500000001</v>
      </c>
      <c r="O34" s="313">
        <f>+O32*0.45</f>
        <v>31790.308500000003</v>
      </c>
    </row>
    <row r="35" spans="2:15" x14ac:dyDescent="0.2">
      <c r="B35" s="290">
        <v>45117</v>
      </c>
      <c r="C35" s="279" t="s">
        <v>5893</v>
      </c>
      <c r="D35" s="563" t="s">
        <v>724</v>
      </c>
      <c r="E35" s="446">
        <v>2800</v>
      </c>
      <c r="F35" s="395">
        <v>2810.03</v>
      </c>
      <c r="G35" s="559" t="s">
        <v>5892</v>
      </c>
      <c r="H35" s="559"/>
      <c r="I35" s="559"/>
      <c r="J35" s="560"/>
      <c r="K35" s="560"/>
      <c r="L35" s="560"/>
      <c r="M35" s="558"/>
    </row>
    <row r="36" spans="2:15" x14ac:dyDescent="0.2">
      <c r="B36" s="290">
        <v>45117</v>
      </c>
      <c r="C36" s="279" t="s">
        <v>5891</v>
      </c>
      <c r="D36" s="563" t="s">
        <v>724</v>
      </c>
      <c r="E36" s="280">
        <v>5941</v>
      </c>
      <c r="F36" s="395">
        <v>1537.06</v>
      </c>
      <c r="G36" s="559" t="s">
        <v>5890</v>
      </c>
      <c r="H36" s="559"/>
      <c r="I36" s="559"/>
      <c r="J36" s="560"/>
      <c r="K36" s="560"/>
      <c r="L36" s="560"/>
      <c r="M36" s="558"/>
    </row>
    <row r="37" spans="2:15" x14ac:dyDescent="0.2">
      <c r="B37" s="290">
        <v>45117</v>
      </c>
      <c r="C37" s="279" t="s">
        <v>5834</v>
      </c>
      <c r="D37" s="563" t="s">
        <v>724</v>
      </c>
      <c r="E37" s="393">
        <v>5978</v>
      </c>
      <c r="F37" s="395">
        <v>747.32</v>
      </c>
      <c r="G37" s="559" t="s">
        <v>5889</v>
      </c>
      <c r="H37" s="559"/>
      <c r="I37" s="559"/>
      <c r="J37" s="560"/>
      <c r="K37" s="560"/>
      <c r="L37" s="560"/>
      <c r="M37" s="558"/>
    </row>
    <row r="38" spans="2:15" x14ac:dyDescent="0.2">
      <c r="B38" s="290">
        <v>45117</v>
      </c>
      <c r="C38" s="279" t="s">
        <v>5888</v>
      </c>
      <c r="D38" s="563" t="s">
        <v>724</v>
      </c>
      <c r="E38" s="446">
        <v>5700</v>
      </c>
      <c r="F38" s="395">
        <v>3822.93</v>
      </c>
      <c r="G38" s="285" t="s">
        <v>5887</v>
      </c>
      <c r="H38" s="559"/>
      <c r="I38" s="559"/>
      <c r="J38" s="560"/>
      <c r="K38" s="560"/>
      <c r="L38" s="560"/>
      <c r="M38" s="558"/>
    </row>
    <row r="39" spans="2:15" x14ac:dyDescent="0.2">
      <c r="B39" s="290">
        <v>45117</v>
      </c>
      <c r="C39" s="279" t="s">
        <v>5867</v>
      </c>
      <c r="D39" s="563" t="s">
        <v>785</v>
      </c>
      <c r="E39" s="448">
        <v>283.11</v>
      </c>
      <c r="F39" s="395">
        <v>5815.15</v>
      </c>
      <c r="G39" s="285" t="s">
        <v>5886</v>
      </c>
      <c r="H39" s="559"/>
      <c r="I39" s="559"/>
      <c r="J39" s="560"/>
      <c r="K39" s="560"/>
      <c r="L39" s="560"/>
      <c r="M39" s="558"/>
    </row>
    <row r="40" spans="2:15" x14ac:dyDescent="0.2">
      <c r="B40" s="290">
        <v>45117</v>
      </c>
      <c r="C40" s="279" t="s">
        <v>4019</v>
      </c>
      <c r="D40" s="563" t="s">
        <v>785</v>
      </c>
      <c r="E40" s="280">
        <v>45.3</v>
      </c>
      <c r="F40" s="395">
        <v>7283.69</v>
      </c>
      <c r="G40" s="559" t="s">
        <v>5885</v>
      </c>
      <c r="H40" s="559"/>
      <c r="I40" s="559"/>
      <c r="J40" s="560"/>
      <c r="K40" s="560"/>
      <c r="L40" s="560"/>
      <c r="M40" s="558"/>
    </row>
    <row r="41" spans="2:15" x14ac:dyDescent="0.2">
      <c r="B41" s="290">
        <v>45117</v>
      </c>
      <c r="C41" s="289" t="s">
        <v>5867</v>
      </c>
      <c r="D41" s="563" t="s">
        <v>785</v>
      </c>
      <c r="E41" s="448">
        <v>29.46</v>
      </c>
      <c r="F41" s="395">
        <v>1708.15</v>
      </c>
      <c r="G41" s="559" t="s">
        <v>5884</v>
      </c>
      <c r="H41" s="559"/>
      <c r="I41" s="559"/>
      <c r="J41" s="560"/>
      <c r="K41" s="560"/>
      <c r="L41" s="560"/>
      <c r="M41" s="558"/>
    </row>
    <row r="42" spans="2:15" x14ac:dyDescent="0.2">
      <c r="B42" s="290">
        <v>45117</v>
      </c>
      <c r="C42" s="289" t="s">
        <v>4019</v>
      </c>
      <c r="D42" s="563" t="s">
        <v>785</v>
      </c>
      <c r="E42" s="280">
        <v>4.71</v>
      </c>
      <c r="F42" s="395">
        <v>1656.32</v>
      </c>
      <c r="G42" s="559" t="s">
        <v>5883</v>
      </c>
      <c r="H42" s="559"/>
      <c r="I42" s="559"/>
      <c r="J42" s="560"/>
      <c r="K42" s="560"/>
      <c r="L42" s="560"/>
      <c r="M42" s="558"/>
    </row>
    <row r="43" spans="2:15" x14ac:dyDescent="0.2">
      <c r="B43" s="290">
        <v>45117</v>
      </c>
      <c r="C43" s="564" t="s">
        <v>335</v>
      </c>
      <c r="D43" s="281" t="s">
        <v>724</v>
      </c>
      <c r="E43" s="280">
        <v>73931.039999999994</v>
      </c>
      <c r="F43" s="395">
        <v>5812.21</v>
      </c>
      <c r="G43" s="559" t="s">
        <v>5882</v>
      </c>
      <c r="H43" s="559"/>
      <c r="I43" s="559"/>
      <c r="J43" s="560"/>
      <c r="K43" s="560"/>
      <c r="L43" s="560"/>
      <c r="M43" s="558"/>
    </row>
    <row r="44" spans="2:15" x14ac:dyDescent="0.2">
      <c r="B44" s="290">
        <v>45117</v>
      </c>
      <c r="C44" s="564" t="s">
        <v>2901</v>
      </c>
      <c r="D44" s="563" t="s">
        <v>724</v>
      </c>
      <c r="E44" s="395">
        <v>14118.82</v>
      </c>
      <c r="F44" s="395">
        <v>596.61</v>
      </c>
      <c r="G44" s="559" t="s">
        <v>5881</v>
      </c>
      <c r="H44" s="559"/>
      <c r="I44" s="559"/>
      <c r="J44" s="560"/>
      <c r="K44" s="560"/>
      <c r="L44" s="560"/>
      <c r="M44" s="558"/>
    </row>
    <row r="45" spans="2:15" x14ac:dyDescent="0.2">
      <c r="B45" s="290">
        <v>45118</v>
      </c>
      <c r="C45" s="289" t="s">
        <v>5867</v>
      </c>
      <c r="D45" s="563" t="s">
        <v>785</v>
      </c>
      <c r="E45" s="448">
        <v>24.92</v>
      </c>
      <c r="F45" s="395">
        <v>13334.22</v>
      </c>
      <c r="G45" s="559" t="s">
        <v>5880</v>
      </c>
      <c r="H45" s="559"/>
      <c r="I45" s="559"/>
      <c r="J45" s="560"/>
      <c r="K45" s="560"/>
      <c r="L45" s="560"/>
      <c r="M45" s="558"/>
    </row>
    <row r="46" spans="2:15" x14ac:dyDescent="0.2">
      <c r="B46" s="290">
        <v>45118</v>
      </c>
      <c r="C46" s="289" t="s">
        <v>4019</v>
      </c>
      <c r="D46" s="563" t="s">
        <v>785</v>
      </c>
      <c r="E46" s="280">
        <v>3.99</v>
      </c>
      <c r="F46" s="395">
        <v>12669.13</v>
      </c>
      <c r="G46" s="559" t="s">
        <v>5879</v>
      </c>
      <c r="H46" s="559"/>
      <c r="I46" s="559"/>
      <c r="J46" s="560"/>
      <c r="K46" s="560"/>
      <c r="L46" s="560"/>
      <c r="M46" s="558"/>
    </row>
    <row r="47" spans="2:15" x14ac:dyDescent="0.2">
      <c r="B47" s="290">
        <v>45118</v>
      </c>
      <c r="C47" s="289" t="s">
        <v>335</v>
      </c>
      <c r="D47" s="563" t="s">
        <v>724</v>
      </c>
      <c r="E47" s="280">
        <v>500000</v>
      </c>
      <c r="F47" s="395">
        <v>6594.19</v>
      </c>
      <c r="G47" s="559" t="s">
        <v>5878</v>
      </c>
      <c r="H47" s="559"/>
      <c r="I47" s="559"/>
      <c r="J47" s="560"/>
      <c r="K47" s="560"/>
      <c r="L47" s="560"/>
      <c r="M47" s="558"/>
    </row>
    <row r="48" spans="2:15" x14ac:dyDescent="0.2">
      <c r="B48" s="290">
        <v>45119</v>
      </c>
      <c r="C48" s="289" t="s">
        <v>5867</v>
      </c>
      <c r="D48" s="563" t="s">
        <v>785</v>
      </c>
      <c r="E48" s="448">
        <v>62.01</v>
      </c>
      <c r="F48" s="395">
        <v>103727.5</v>
      </c>
      <c r="G48" s="559" t="s">
        <v>5877</v>
      </c>
      <c r="H48" s="559"/>
      <c r="I48" s="559"/>
      <c r="J48" s="560"/>
      <c r="K48" s="560"/>
      <c r="L48" s="560"/>
      <c r="M48" s="558"/>
    </row>
    <row r="49" spans="2:15" x14ac:dyDescent="0.2">
      <c r="B49" s="290">
        <v>45119</v>
      </c>
      <c r="C49" s="564" t="s">
        <v>4019</v>
      </c>
      <c r="D49" s="563" t="s">
        <v>785</v>
      </c>
      <c r="E49" s="395">
        <v>9.92</v>
      </c>
      <c r="F49" s="395">
        <v>2681.02</v>
      </c>
      <c r="G49" s="559" t="s">
        <v>5876</v>
      </c>
      <c r="H49" s="559"/>
      <c r="I49" s="559"/>
      <c r="J49" s="560"/>
      <c r="K49" s="560"/>
      <c r="L49" s="560"/>
      <c r="M49" s="558"/>
    </row>
    <row r="50" spans="2:15" x14ac:dyDescent="0.2">
      <c r="B50" s="290">
        <v>45119</v>
      </c>
      <c r="C50" s="564" t="s">
        <v>5875</v>
      </c>
      <c r="D50" s="563">
        <v>1250</v>
      </c>
      <c r="E50" s="566">
        <v>25922.17</v>
      </c>
      <c r="F50" s="565">
        <v>11339.85</v>
      </c>
      <c r="G50" s="559" t="s">
        <v>5874</v>
      </c>
      <c r="H50" s="559"/>
      <c r="I50" s="559"/>
      <c r="J50" s="560"/>
      <c r="K50" s="560"/>
      <c r="L50" s="560"/>
      <c r="M50" s="558"/>
    </row>
    <row r="51" spans="2:15" x14ac:dyDescent="0.2">
      <c r="B51" s="290">
        <v>45119</v>
      </c>
      <c r="C51" s="289" t="s">
        <v>335</v>
      </c>
      <c r="D51" s="563" t="s">
        <v>724</v>
      </c>
      <c r="E51" s="280">
        <v>55605.15</v>
      </c>
      <c r="F51" s="395">
        <v>2104.75</v>
      </c>
      <c r="G51" s="559" t="s">
        <v>5873</v>
      </c>
      <c r="H51" s="559"/>
      <c r="I51" s="559"/>
      <c r="J51" s="560"/>
      <c r="K51" s="560"/>
      <c r="L51" s="560"/>
      <c r="M51" s="558"/>
    </row>
    <row r="52" spans="2:15" x14ac:dyDescent="0.2">
      <c r="B52" s="290">
        <v>45119</v>
      </c>
      <c r="C52" s="289" t="s">
        <v>5872</v>
      </c>
      <c r="D52" s="563" t="s">
        <v>724</v>
      </c>
      <c r="E52" s="280">
        <v>200000</v>
      </c>
      <c r="F52" s="395">
        <v>36580.839999999997</v>
      </c>
      <c r="G52" s="559" t="s">
        <v>5871</v>
      </c>
      <c r="H52" s="559"/>
      <c r="I52" s="559"/>
      <c r="J52" s="560"/>
      <c r="K52" s="560"/>
      <c r="L52" s="560"/>
      <c r="M52" s="558"/>
    </row>
    <row r="53" spans="2:15" x14ac:dyDescent="0.2">
      <c r="B53" s="290">
        <v>45120</v>
      </c>
      <c r="C53" s="279" t="s">
        <v>796</v>
      </c>
      <c r="D53" s="563">
        <v>1247</v>
      </c>
      <c r="E53" s="280">
        <v>10580</v>
      </c>
      <c r="F53" s="395">
        <v>1931.89</v>
      </c>
      <c r="G53" s="559" t="s">
        <v>5870</v>
      </c>
      <c r="H53" s="559"/>
      <c r="I53" s="559"/>
      <c r="J53" s="560"/>
      <c r="K53" s="560"/>
      <c r="L53" s="560"/>
      <c r="M53" s="558"/>
      <c r="N53" s="278">
        <f>+E53*0.6</f>
        <v>6348</v>
      </c>
      <c r="O53" s="278">
        <f>+E53*0.4</f>
        <v>4232</v>
      </c>
    </row>
    <row r="54" spans="2:15" x14ac:dyDescent="0.2">
      <c r="B54" s="290">
        <v>45120</v>
      </c>
      <c r="C54" s="564" t="s">
        <v>5869</v>
      </c>
      <c r="D54" s="563">
        <v>1249</v>
      </c>
      <c r="E54" s="280">
        <v>4872</v>
      </c>
      <c r="F54" s="395">
        <v>15865.62</v>
      </c>
      <c r="G54" s="285" t="s">
        <v>5868</v>
      </c>
      <c r="H54" s="559"/>
      <c r="I54" s="559"/>
      <c r="J54" s="560"/>
      <c r="K54" s="560"/>
      <c r="L54" s="560"/>
      <c r="M54" s="558"/>
    </row>
    <row r="55" spans="2:15" x14ac:dyDescent="0.2">
      <c r="B55" s="290">
        <v>45120</v>
      </c>
      <c r="C55" s="289" t="s">
        <v>5867</v>
      </c>
      <c r="D55" s="563" t="s">
        <v>785</v>
      </c>
      <c r="E55" s="448">
        <v>14.81</v>
      </c>
      <c r="F55" s="395">
        <v>13907.56</v>
      </c>
      <c r="G55" s="559" t="s">
        <v>5866</v>
      </c>
      <c r="H55" s="559"/>
      <c r="I55" s="559"/>
      <c r="J55" s="560"/>
      <c r="K55" s="560"/>
      <c r="L55" s="560"/>
      <c r="M55" s="558"/>
    </row>
    <row r="56" spans="2:15" x14ac:dyDescent="0.2">
      <c r="B56" s="290">
        <v>45120</v>
      </c>
      <c r="C56" s="289" t="s">
        <v>4019</v>
      </c>
      <c r="D56" s="563" t="s">
        <v>785</v>
      </c>
      <c r="E56" s="280">
        <v>2.37</v>
      </c>
      <c r="F56" s="395">
        <v>2775.97</v>
      </c>
      <c r="G56" s="285" t="s">
        <v>5865</v>
      </c>
      <c r="H56" s="559"/>
      <c r="I56" s="559"/>
      <c r="J56" s="560"/>
      <c r="K56" s="560"/>
      <c r="L56" s="560"/>
      <c r="M56" s="558"/>
    </row>
    <row r="57" spans="2:15" x14ac:dyDescent="0.2">
      <c r="B57" s="290">
        <v>45120</v>
      </c>
      <c r="C57" s="279" t="s">
        <v>5864</v>
      </c>
      <c r="D57" s="563">
        <v>875</v>
      </c>
      <c r="E57" s="280">
        <v>5968.25</v>
      </c>
      <c r="F57" s="395">
        <v>2116.2600000000002</v>
      </c>
      <c r="G57" s="559" t="s">
        <v>5863</v>
      </c>
      <c r="H57" s="559"/>
      <c r="I57" s="559"/>
      <c r="J57" s="560"/>
      <c r="K57" s="560"/>
      <c r="L57" s="560"/>
      <c r="M57" s="558"/>
    </row>
    <row r="58" spans="2:15" x14ac:dyDescent="0.2">
      <c r="B58" s="290">
        <v>45120</v>
      </c>
      <c r="C58" s="289" t="s">
        <v>5862</v>
      </c>
      <c r="D58" s="563" t="s">
        <v>724</v>
      </c>
      <c r="E58" s="280">
        <v>9574.7000000000007</v>
      </c>
      <c r="F58" s="395">
        <v>24161.279999999999</v>
      </c>
      <c r="G58" s="559" t="s">
        <v>5861</v>
      </c>
      <c r="H58" s="559"/>
      <c r="I58" s="559"/>
      <c r="J58" s="560"/>
      <c r="K58" s="560"/>
      <c r="L58" s="560"/>
      <c r="M58" s="558"/>
    </row>
    <row r="59" spans="2:15" x14ac:dyDescent="0.2">
      <c r="B59" s="290">
        <v>45120</v>
      </c>
      <c r="C59" s="289" t="s">
        <v>5860</v>
      </c>
      <c r="D59" s="563" t="s">
        <v>724</v>
      </c>
      <c r="E59" s="280">
        <v>7894.04</v>
      </c>
      <c r="F59" s="395">
        <v>1202.82</v>
      </c>
      <c r="G59" s="559" t="s">
        <v>5859</v>
      </c>
      <c r="H59" s="559"/>
      <c r="I59" s="559"/>
      <c r="J59" s="560"/>
      <c r="K59" s="560"/>
      <c r="L59" s="560"/>
      <c r="M59" s="558"/>
    </row>
    <row r="60" spans="2:15" x14ac:dyDescent="0.2">
      <c r="B60" s="290">
        <v>45120</v>
      </c>
      <c r="C60" s="564" t="s">
        <v>5854</v>
      </c>
      <c r="D60" s="563" t="s">
        <v>724</v>
      </c>
      <c r="E60" s="280">
        <v>5000</v>
      </c>
      <c r="F60" s="395">
        <v>10000</v>
      </c>
      <c r="G60" s="559" t="s">
        <v>5859</v>
      </c>
      <c r="H60" s="559"/>
      <c r="I60" s="559"/>
      <c r="J60" s="560"/>
      <c r="K60" s="560"/>
      <c r="L60" s="560"/>
      <c r="M60" s="558"/>
    </row>
    <row r="61" spans="2:15" x14ac:dyDescent="0.2">
      <c r="B61" s="290">
        <v>45121</v>
      </c>
      <c r="C61" s="564" t="s">
        <v>5858</v>
      </c>
      <c r="D61" s="563" t="s">
        <v>724</v>
      </c>
      <c r="E61" s="395">
        <v>65688.27</v>
      </c>
      <c r="F61" s="395">
        <v>3003.76</v>
      </c>
      <c r="G61" s="674" t="s">
        <v>5857</v>
      </c>
      <c r="H61" s="559"/>
      <c r="I61" s="559"/>
      <c r="J61" s="560"/>
      <c r="K61" s="560"/>
      <c r="L61" s="560"/>
      <c r="M61" s="558"/>
    </row>
    <row r="62" spans="2:15" x14ac:dyDescent="0.2">
      <c r="B62" s="290">
        <v>45121</v>
      </c>
      <c r="C62" s="564" t="s">
        <v>5856</v>
      </c>
      <c r="D62" s="563" t="s">
        <v>724</v>
      </c>
      <c r="E62" s="395">
        <v>650</v>
      </c>
      <c r="F62" s="395">
        <v>10000</v>
      </c>
      <c r="G62" s="674" t="s">
        <v>5855</v>
      </c>
      <c r="H62" s="559"/>
      <c r="I62" s="559"/>
      <c r="J62" s="560"/>
      <c r="K62" s="560"/>
      <c r="L62" s="560"/>
      <c r="M62" s="558"/>
    </row>
    <row r="63" spans="2:15" x14ac:dyDescent="0.2">
      <c r="B63" s="290">
        <v>45121</v>
      </c>
      <c r="C63" s="564" t="s">
        <v>5854</v>
      </c>
      <c r="D63" s="563" t="s">
        <v>724</v>
      </c>
      <c r="E63" s="395">
        <v>32000</v>
      </c>
      <c r="F63" s="395">
        <v>3135.07</v>
      </c>
      <c r="G63" s="559" t="s">
        <v>5853</v>
      </c>
      <c r="H63" s="559"/>
      <c r="I63" s="559"/>
      <c r="J63" s="560"/>
      <c r="K63" s="560"/>
      <c r="L63" s="560"/>
      <c r="M63" s="558"/>
    </row>
    <row r="64" spans="2:15" x14ac:dyDescent="0.2">
      <c r="B64" s="290">
        <v>45121</v>
      </c>
      <c r="C64" s="564" t="s">
        <v>5852</v>
      </c>
      <c r="D64" s="563" t="s">
        <v>724</v>
      </c>
      <c r="E64" s="400">
        <v>26028.63</v>
      </c>
      <c r="F64" s="565">
        <v>4252.3900000000003</v>
      </c>
      <c r="G64" s="559" t="s">
        <v>5851</v>
      </c>
      <c r="H64" s="559"/>
      <c r="I64" s="559"/>
      <c r="J64" s="560"/>
      <c r="K64" s="560"/>
      <c r="L64" s="560"/>
      <c r="M64" s="558"/>
    </row>
    <row r="65" spans="1:13" x14ac:dyDescent="0.2">
      <c r="B65" s="290">
        <v>45121</v>
      </c>
      <c r="C65" s="564" t="s">
        <v>335</v>
      </c>
      <c r="D65" s="563" t="s">
        <v>724</v>
      </c>
      <c r="E65" s="395">
        <v>636265</v>
      </c>
      <c r="F65" s="565">
        <v>45149.440000000002</v>
      </c>
      <c r="G65" s="559" t="s">
        <v>5850</v>
      </c>
      <c r="H65" s="559"/>
      <c r="I65" s="559"/>
      <c r="J65" s="560"/>
      <c r="K65" s="560"/>
      <c r="L65" s="560"/>
      <c r="M65" s="558"/>
    </row>
    <row r="66" spans="1:13" x14ac:dyDescent="0.2">
      <c r="B66" s="290">
        <v>45121</v>
      </c>
      <c r="C66" s="289" t="s">
        <v>5849</v>
      </c>
      <c r="D66" s="563" t="s">
        <v>785</v>
      </c>
      <c r="E66" s="280">
        <v>6982.81</v>
      </c>
      <c r="F66" s="395">
        <v>16646.38</v>
      </c>
      <c r="G66" s="559" t="s">
        <v>5848</v>
      </c>
      <c r="H66" s="559"/>
      <c r="I66" s="559"/>
      <c r="J66" s="560"/>
      <c r="K66" s="560"/>
      <c r="L66" s="560"/>
      <c r="M66" s="558"/>
    </row>
    <row r="67" spans="1:13" x14ac:dyDescent="0.2">
      <c r="B67" s="290">
        <v>45121</v>
      </c>
      <c r="C67" s="564" t="s">
        <v>5847</v>
      </c>
      <c r="D67" s="563" t="s">
        <v>785</v>
      </c>
      <c r="E67" s="280">
        <v>6982.81</v>
      </c>
      <c r="F67" s="395">
        <v>4305.4799999999996</v>
      </c>
      <c r="G67" s="559" t="s">
        <v>5846</v>
      </c>
      <c r="H67" s="559"/>
      <c r="I67" s="559"/>
      <c r="J67" s="560"/>
      <c r="K67" s="560"/>
      <c r="L67" s="560"/>
      <c r="M67" s="558"/>
    </row>
    <row r="68" spans="1:13" x14ac:dyDescent="0.2">
      <c r="B68" s="290">
        <v>45121</v>
      </c>
      <c r="C68" s="289" t="s">
        <v>5845</v>
      </c>
      <c r="D68" s="563" t="s">
        <v>785</v>
      </c>
      <c r="E68" s="280">
        <v>6982.81</v>
      </c>
      <c r="F68" s="395">
        <v>4578.12</v>
      </c>
      <c r="G68" s="559" t="s">
        <v>5844</v>
      </c>
      <c r="H68" s="559"/>
      <c r="I68" s="559"/>
      <c r="J68" s="560"/>
      <c r="K68" s="560"/>
      <c r="L68" s="560"/>
      <c r="M68" s="558"/>
    </row>
    <row r="69" spans="1:13" x14ac:dyDescent="0.2">
      <c r="B69" s="290">
        <v>45121</v>
      </c>
      <c r="C69" s="564" t="s">
        <v>5843</v>
      </c>
      <c r="D69" s="563" t="s">
        <v>785</v>
      </c>
      <c r="E69" s="280">
        <v>6982.81</v>
      </c>
      <c r="F69" s="395">
        <v>55387.88</v>
      </c>
      <c r="G69" s="559" t="s">
        <v>5842</v>
      </c>
      <c r="H69" s="559"/>
      <c r="I69" s="559"/>
      <c r="J69" s="560"/>
      <c r="K69" s="560"/>
      <c r="L69" s="560"/>
      <c r="M69" s="558"/>
    </row>
    <row r="70" spans="1:13" x14ac:dyDescent="0.2">
      <c r="A70" s="294"/>
      <c r="B70" s="290">
        <v>45121</v>
      </c>
      <c r="C70" s="289" t="s">
        <v>5841</v>
      </c>
      <c r="D70" s="563" t="s">
        <v>785</v>
      </c>
      <c r="E70" s="280">
        <v>6982.81</v>
      </c>
      <c r="F70" s="395">
        <v>11976.72</v>
      </c>
      <c r="G70" s="559" t="s">
        <v>5840</v>
      </c>
      <c r="H70" s="559"/>
      <c r="I70" s="559"/>
      <c r="J70" s="560"/>
      <c r="K70" s="560"/>
      <c r="L70" s="560"/>
      <c r="M70" s="558"/>
    </row>
    <row r="71" spans="1:13" x14ac:dyDescent="0.2">
      <c r="B71" s="290">
        <v>45124</v>
      </c>
      <c r="C71" s="289" t="s">
        <v>5114</v>
      </c>
      <c r="D71" s="563" t="s">
        <v>724</v>
      </c>
      <c r="E71" s="393">
        <v>400</v>
      </c>
      <c r="F71" s="395">
        <v>3297.88</v>
      </c>
      <c r="G71" s="559" t="s">
        <v>5839</v>
      </c>
      <c r="H71" s="559"/>
      <c r="I71" s="559"/>
      <c r="J71" s="560"/>
      <c r="K71" s="560"/>
      <c r="L71" s="560"/>
      <c r="M71" s="558"/>
    </row>
    <row r="72" spans="1:13" x14ac:dyDescent="0.2">
      <c r="B72" s="290">
        <v>45124</v>
      </c>
      <c r="C72" s="564" t="s">
        <v>5838</v>
      </c>
      <c r="D72" s="563" t="s">
        <v>724</v>
      </c>
      <c r="E72" s="395">
        <v>8294.31</v>
      </c>
      <c r="F72" s="395">
        <v>2565.04</v>
      </c>
      <c r="G72" s="559" t="s">
        <v>5837</v>
      </c>
      <c r="H72" s="559"/>
      <c r="I72" s="559"/>
      <c r="J72" s="560"/>
      <c r="K72" s="560"/>
      <c r="L72" s="560"/>
      <c r="M72" s="558"/>
    </row>
    <row r="73" spans="1:13" x14ac:dyDescent="0.2">
      <c r="B73" s="290">
        <v>45124</v>
      </c>
      <c r="C73" s="564" t="s">
        <v>4329</v>
      </c>
      <c r="D73" s="563" t="s">
        <v>785</v>
      </c>
      <c r="E73" s="448">
        <v>20.39</v>
      </c>
      <c r="F73" s="395">
        <v>2113.52</v>
      </c>
      <c r="G73" s="559" t="s">
        <v>5836</v>
      </c>
      <c r="H73" s="559"/>
      <c r="I73" s="559"/>
      <c r="J73" s="560"/>
      <c r="K73" s="560"/>
      <c r="L73" s="560"/>
      <c r="M73" s="558"/>
    </row>
    <row r="74" spans="1:13" x14ac:dyDescent="0.2">
      <c r="B74" s="290">
        <v>45124</v>
      </c>
      <c r="C74" s="289" t="s">
        <v>4019</v>
      </c>
      <c r="D74" s="563" t="s">
        <v>785</v>
      </c>
      <c r="E74" s="280">
        <v>3.26</v>
      </c>
      <c r="F74" s="395">
        <v>176512.7</v>
      </c>
      <c r="G74" s="559" t="s">
        <v>5835</v>
      </c>
      <c r="H74" s="559"/>
      <c r="I74" s="559"/>
      <c r="J74" s="560"/>
      <c r="K74" s="560"/>
      <c r="L74" s="560"/>
      <c r="M74" s="558"/>
    </row>
    <row r="75" spans="1:13" x14ac:dyDescent="0.2">
      <c r="B75" s="290">
        <v>45124</v>
      </c>
      <c r="C75" s="289" t="s">
        <v>5834</v>
      </c>
      <c r="D75" s="563" t="s">
        <v>724</v>
      </c>
      <c r="E75" s="393">
        <v>4021</v>
      </c>
      <c r="F75" s="395">
        <v>16374.94</v>
      </c>
      <c r="G75" s="559" t="s">
        <v>5833</v>
      </c>
      <c r="H75" s="559"/>
      <c r="I75" s="559"/>
      <c r="J75" s="560"/>
      <c r="K75" s="560"/>
      <c r="L75" s="560"/>
      <c r="M75" s="558"/>
    </row>
    <row r="76" spans="1:13" x14ac:dyDescent="0.2">
      <c r="B76" s="290">
        <v>45124</v>
      </c>
      <c r="C76" s="289" t="s">
        <v>5832</v>
      </c>
      <c r="D76" s="563" t="s">
        <v>724</v>
      </c>
      <c r="E76" s="447">
        <v>384</v>
      </c>
      <c r="F76" s="395">
        <v>19174.8</v>
      </c>
      <c r="G76" s="559" t="s">
        <v>5831</v>
      </c>
      <c r="H76" s="559"/>
      <c r="I76" s="559"/>
      <c r="J76" s="560"/>
      <c r="K76" s="560"/>
      <c r="L76" s="560"/>
      <c r="M76" s="558"/>
    </row>
    <row r="77" spans="1:13" x14ac:dyDescent="0.2">
      <c r="B77" s="290">
        <v>45124</v>
      </c>
      <c r="C77" s="289" t="s">
        <v>5830</v>
      </c>
      <c r="D77" s="563" t="s">
        <v>724</v>
      </c>
      <c r="E77" s="447">
        <v>165</v>
      </c>
      <c r="F77" s="395">
        <v>9701.34</v>
      </c>
      <c r="G77" s="559" t="s">
        <v>5829</v>
      </c>
      <c r="H77" s="559"/>
      <c r="I77" s="559"/>
      <c r="J77" s="560"/>
      <c r="K77" s="560"/>
      <c r="L77" s="560"/>
      <c r="M77" s="558"/>
    </row>
    <row r="78" spans="1:13" x14ac:dyDescent="0.2">
      <c r="B78" s="290">
        <v>45124</v>
      </c>
      <c r="C78" s="289" t="s">
        <v>5828</v>
      </c>
      <c r="D78" s="563" t="s">
        <v>724</v>
      </c>
      <c r="E78" s="447">
        <v>32000</v>
      </c>
      <c r="F78" s="395">
        <v>10915.62</v>
      </c>
      <c r="G78" s="559" t="s">
        <v>5827</v>
      </c>
      <c r="H78" s="559"/>
      <c r="I78" s="559"/>
      <c r="J78" s="560"/>
      <c r="K78" s="560"/>
      <c r="L78" s="560"/>
      <c r="M78" s="558"/>
    </row>
    <row r="79" spans="1:13" x14ac:dyDescent="0.2">
      <c r="B79" s="290">
        <v>45124</v>
      </c>
      <c r="C79" s="564" t="s">
        <v>5826</v>
      </c>
      <c r="D79" s="563" t="s">
        <v>724</v>
      </c>
      <c r="E79" s="447">
        <v>31352</v>
      </c>
      <c r="F79" s="395">
        <v>4850.67</v>
      </c>
      <c r="G79" s="559" t="s">
        <v>5825</v>
      </c>
      <c r="H79" s="559"/>
      <c r="I79" s="559"/>
      <c r="J79" s="560"/>
      <c r="K79" s="560"/>
      <c r="L79" s="560"/>
      <c r="M79" s="558"/>
    </row>
    <row r="80" spans="1:13" x14ac:dyDescent="0.2">
      <c r="B80" s="290">
        <v>45124</v>
      </c>
      <c r="C80" s="564" t="s">
        <v>5824</v>
      </c>
      <c r="D80" s="563" t="s">
        <v>724</v>
      </c>
      <c r="E80" s="395">
        <v>171101.2</v>
      </c>
      <c r="F80" s="395">
        <v>5000</v>
      </c>
      <c r="G80" s="559" t="s">
        <v>5823</v>
      </c>
      <c r="H80" s="559"/>
      <c r="I80" s="559"/>
      <c r="J80" s="560"/>
      <c r="K80" s="560"/>
      <c r="L80" s="560"/>
      <c r="M80" s="558"/>
    </row>
    <row r="81" spans="2:13" x14ac:dyDescent="0.2">
      <c r="B81" s="290">
        <v>45125</v>
      </c>
      <c r="C81" s="564" t="s">
        <v>4329</v>
      </c>
      <c r="D81" s="563" t="s">
        <v>785</v>
      </c>
      <c r="E81" s="448">
        <v>41.33</v>
      </c>
      <c r="F81" s="395">
        <v>1000</v>
      </c>
      <c r="G81" s="559" t="s">
        <v>5823</v>
      </c>
      <c r="H81" s="559"/>
      <c r="I81" s="559"/>
      <c r="J81" s="560"/>
      <c r="K81" s="560"/>
      <c r="L81" s="560"/>
      <c r="M81" s="558"/>
    </row>
    <row r="82" spans="2:13" ht="12.75" customHeight="1" x14ac:dyDescent="0.2">
      <c r="B82" s="290">
        <v>45125</v>
      </c>
      <c r="C82" s="564" t="s">
        <v>4019</v>
      </c>
      <c r="D82" s="563" t="s">
        <v>724</v>
      </c>
      <c r="E82" s="280">
        <v>6.61</v>
      </c>
      <c r="F82" s="395">
        <v>5000</v>
      </c>
      <c r="G82" s="559" t="s">
        <v>5654</v>
      </c>
      <c r="H82" s="559"/>
      <c r="I82" s="559"/>
      <c r="J82" s="560"/>
      <c r="K82" s="560"/>
      <c r="L82" s="560"/>
      <c r="M82" s="558"/>
    </row>
    <row r="83" spans="2:13" x14ac:dyDescent="0.2">
      <c r="B83" s="290">
        <v>45125</v>
      </c>
      <c r="C83" s="289" t="s">
        <v>5822</v>
      </c>
      <c r="D83" s="563" t="s">
        <v>724</v>
      </c>
      <c r="E83" s="447">
        <v>11860</v>
      </c>
      <c r="F83" s="395">
        <v>1000</v>
      </c>
      <c r="G83" s="559" t="s">
        <v>5821</v>
      </c>
      <c r="H83" s="559"/>
      <c r="I83" s="559"/>
      <c r="J83" s="560"/>
      <c r="K83" s="560"/>
      <c r="L83" s="560"/>
      <c r="M83" s="558"/>
    </row>
    <row r="84" spans="2:13" x14ac:dyDescent="0.2">
      <c r="B84" s="290">
        <v>45125</v>
      </c>
      <c r="C84" s="289" t="s">
        <v>335</v>
      </c>
      <c r="D84" s="563" t="s">
        <v>724</v>
      </c>
      <c r="E84" s="280">
        <v>137259.32999999999</v>
      </c>
      <c r="F84" s="395">
        <v>48371.57</v>
      </c>
      <c r="G84" s="559" t="s">
        <v>5820</v>
      </c>
      <c r="H84" s="559"/>
      <c r="I84" s="559"/>
      <c r="J84" s="560"/>
      <c r="K84" s="560"/>
      <c r="L84" s="560"/>
      <c r="M84" s="558"/>
    </row>
    <row r="85" spans="2:13" x14ac:dyDescent="0.2">
      <c r="B85" s="290">
        <v>45125</v>
      </c>
      <c r="C85" s="564" t="s">
        <v>756</v>
      </c>
      <c r="D85" s="563" t="s">
        <v>785</v>
      </c>
      <c r="E85" s="448">
        <v>303.33999999999997</v>
      </c>
      <c r="F85" s="395">
        <v>28597.09</v>
      </c>
      <c r="G85" s="559" t="s">
        <v>5819</v>
      </c>
      <c r="H85" s="559"/>
      <c r="I85" s="559"/>
      <c r="J85" s="560"/>
      <c r="K85" s="560"/>
      <c r="L85" s="560"/>
      <c r="M85" s="558"/>
    </row>
    <row r="86" spans="2:13" x14ac:dyDescent="0.2">
      <c r="B86" s="290">
        <v>45125</v>
      </c>
      <c r="C86" s="564" t="s">
        <v>4019</v>
      </c>
      <c r="D86" s="563" t="s">
        <v>785</v>
      </c>
      <c r="E86" s="395">
        <v>48.53</v>
      </c>
      <c r="F86" s="395">
        <v>2976.26</v>
      </c>
      <c r="G86" s="559" t="s">
        <v>5818</v>
      </c>
      <c r="H86" s="559"/>
      <c r="I86" s="559"/>
      <c r="J86" s="560"/>
      <c r="K86" s="560"/>
      <c r="L86" s="560"/>
      <c r="M86" s="558"/>
    </row>
    <row r="87" spans="2:13" x14ac:dyDescent="0.2">
      <c r="B87" s="290">
        <v>45126</v>
      </c>
      <c r="C87" s="289" t="s">
        <v>5811</v>
      </c>
      <c r="D87" s="563" t="s">
        <v>724</v>
      </c>
      <c r="E87" s="280">
        <v>61450</v>
      </c>
      <c r="F87" s="395">
        <v>31474.51</v>
      </c>
      <c r="G87" s="559" t="s">
        <v>5817</v>
      </c>
      <c r="H87" s="559"/>
      <c r="I87" s="559"/>
      <c r="J87" s="560"/>
      <c r="K87" s="560"/>
      <c r="L87" s="560"/>
      <c r="M87" s="558"/>
    </row>
    <row r="88" spans="2:13" x14ac:dyDescent="0.2">
      <c r="B88" s="290">
        <v>45127</v>
      </c>
      <c r="C88" s="564" t="s">
        <v>756</v>
      </c>
      <c r="D88" s="563" t="s">
        <v>785</v>
      </c>
      <c r="E88" s="448">
        <v>66.25</v>
      </c>
      <c r="F88" s="395">
        <v>10440</v>
      </c>
      <c r="G88" s="559" t="s">
        <v>5816</v>
      </c>
      <c r="H88" s="559"/>
      <c r="I88" s="559"/>
      <c r="J88" s="560"/>
      <c r="K88" s="560"/>
      <c r="L88" s="560"/>
      <c r="M88" s="558"/>
    </row>
    <row r="89" spans="2:13" x14ac:dyDescent="0.2">
      <c r="B89" s="290">
        <v>45127</v>
      </c>
      <c r="C89" s="564" t="s">
        <v>4019</v>
      </c>
      <c r="D89" s="563" t="s">
        <v>785</v>
      </c>
      <c r="E89" s="395">
        <v>10.6</v>
      </c>
      <c r="F89" s="395">
        <v>26282.02</v>
      </c>
      <c r="G89" s="559" t="s">
        <v>5815</v>
      </c>
      <c r="H89" s="559"/>
      <c r="I89" s="559"/>
      <c r="J89" s="560"/>
      <c r="K89" s="560"/>
      <c r="L89" s="560"/>
      <c r="M89" s="558"/>
    </row>
    <row r="90" spans="2:13" x14ac:dyDescent="0.2">
      <c r="B90" s="290">
        <v>45128</v>
      </c>
      <c r="C90" s="564" t="s">
        <v>2901</v>
      </c>
      <c r="D90" s="563" t="s">
        <v>724</v>
      </c>
      <c r="E90" s="395">
        <v>64740.61</v>
      </c>
      <c r="F90" s="395">
        <v>25976.77</v>
      </c>
      <c r="G90" s="559" t="s">
        <v>5814</v>
      </c>
      <c r="H90" s="559"/>
      <c r="I90" s="559"/>
      <c r="J90" s="560"/>
      <c r="K90" s="560"/>
      <c r="L90" s="560"/>
      <c r="M90" s="558"/>
    </row>
    <row r="91" spans="2:13" x14ac:dyDescent="0.2">
      <c r="B91" s="290">
        <v>45128</v>
      </c>
      <c r="C91" s="289" t="s">
        <v>5813</v>
      </c>
      <c r="D91" s="563" t="s">
        <v>724</v>
      </c>
      <c r="E91" s="400">
        <v>25937.73</v>
      </c>
      <c r="F91" s="395">
        <v>2335.62</v>
      </c>
      <c r="G91" s="559" t="s">
        <v>5812</v>
      </c>
      <c r="H91" s="559"/>
      <c r="I91" s="559"/>
      <c r="J91" s="560"/>
      <c r="K91" s="560"/>
      <c r="L91" s="560"/>
      <c r="M91" s="558"/>
    </row>
    <row r="92" spans="2:13" x14ac:dyDescent="0.2">
      <c r="B92" s="290">
        <v>45134</v>
      </c>
      <c r="C92" s="279" t="s">
        <v>5811</v>
      </c>
      <c r="D92" s="563" t="s">
        <v>724</v>
      </c>
      <c r="E92" s="280">
        <v>5000</v>
      </c>
      <c r="F92" s="395">
        <v>7283.82</v>
      </c>
      <c r="G92" s="560" t="s">
        <v>5810</v>
      </c>
      <c r="H92" s="558"/>
      <c r="I92" s="558"/>
      <c r="J92" s="558"/>
      <c r="K92" s="558"/>
      <c r="L92" s="558"/>
      <c r="M92" s="558"/>
    </row>
    <row r="93" spans="2:13" x14ac:dyDescent="0.2">
      <c r="B93" s="290">
        <v>45128</v>
      </c>
      <c r="C93" s="289" t="s">
        <v>335</v>
      </c>
      <c r="D93" s="563" t="s">
        <v>724</v>
      </c>
      <c r="E93" s="280">
        <v>1041498.88</v>
      </c>
      <c r="F93" s="395">
        <v>2113.52</v>
      </c>
      <c r="G93" s="560" t="s">
        <v>5656</v>
      </c>
      <c r="H93" s="558"/>
      <c r="I93" s="558"/>
      <c r="J93" s="558"/>
      <c r="K93" s="558"/>
      <c r="L93" s="558"/>
      <c r="M93" s="558"/>
    </row>
    <row r="94" spans="2:13" x14ac:dyDescent="0.2">
      <c r="B94" s="290">
        <v>45128</v>
      </c>
      <c r="C94" s="289" t="s">
        <v>5809</v>
      </c>
      <c r="D94" s="563" t="s">
        <v>724</v>
      </c>
      <c r="E94" s="447">
        <v>30046</v>
      </c>
      <c r="F94" s="395">
        <v>8848.59</v>
      </c>
      <c r="G94" s="560" t="s">
        <v>5808</v>
      </c>
      <c r="H94" s="558"/>
      <c r="I94" s="558"/>
      <c r="J94" s="558"/>
      <c r="K94" s="558"/>
      <c r="L94" s="558"/>
      <c r="M94" s="558"/>
    </row>
    <row r="95" spans="2:13" x14ac:dyDescent="0.2">
      <c r="B95" s="290">
        <v>45128</v>
      </c>
      <c r="C95" s="289" t="s">
        <v>5807</v>
      </c>
      <c r="D95" s="563" t="s">
        <v>724</v>
      </c>
      <c r="E95" s="447">
        <v>32053</v>
      </c>
      <c r="F95" s="395">
        <v>2521.67</v>
      </c>
      <c r="G95" s="560" t="s">
        <v>5694</v>
      </c>
      <c r="H95" s="558"/>
      <c r="I95" s="558"/>
      <c r="J95" s="558"/>
      <c r="K95" s="558"/>
      <c r="L95" s="558"/>
      <c r="M95" s="558"/>
    </row>
    <row r="96" spans="2:13" x14ac:dyDescent="0.2">
      <c r="B96" s="290">
        <v>45128</v>
      </c>
      <c r="C96" s="289" t="s">
        <v>5806</v>
      </c>
      <c r="D96" s="563" t="s">
        <v>724</v>
      </c>
      <c r="E96" s="447">
        <v>30554</v>
      </c>
      <c r="F96" s="395">
        <v>2517.7600000000002</v>
      </c>
      <c r="G96" s="560" t="s">
        <v>5805</v>
      </c>
      <c r="H96" s="558"/>
      <c r="I96" s="558"/>
      <c r="J96" s="558"/>
      <c r="K96" s="558"/>
      <c r="L96" s="558"/>
      <c r="M96" s="558"/>
    </row>
    <row r="97" spans="2:13" x14ac:dyDescent="0.2">
      <c r="B97" s="290">
        <v>45128</v>
      </c>
      <c r="C97" s="564" t="s">
        <v>335</v>
      </c>
      <c r="D97" s="563" t="s">
        <v>724</v>
      </c>
      <c r="E97" s="395">
        <v>14885.99</v>
      </c>
      <c r="F97" s="395">
        <v>5423</v>
      </c>
      <c r="G97" s="560" t="s">
        <v>5804</v>
      </c>
      <c r="H97" s="558"/>
      <c r="I97" s="558"/>
      <c r="J97" s="558"/>
      <c r="K97" s="558"/>
      <c r="L97" s="558"/>
      <c r="M97" s="558"/>
    </row>
    <row r="98" spans="2:13" x14ac:dyDescent="0.2">
      <c r="B98" s="290">
        <v>45131</v>
      </c>
      <c r="C98" s="564" t="s">
        <v>5780</v>
      </c>
      <c r="D98" s="563" t="s">
        <v>724</v>
      </c>
      <c r="E98" s="393">
        <v>2825</v>
      </c>
      <c r="F98" s="395">
        <v>19905.66</v>
      </c>
      <c r="G98" s="560" t="s">
        <v>5803</v>
      </c>
      <c r="H98" s="558"/>
      <c r="I98" s="558"/>
      <c r="J98" s="558"/>
      <c r="K98" s="558"/>
      <c r="L98" s="558"/>
      <c r="M98" s="558"/>
    </row>
    <row r="99" spans="2:13" x14ac:dyDescent="0.2">
      <c r="B99" s="290">
        <v>45132</v>
      </c>
      <c r="C99" s="564" t="s">
        <v>4329</v>
      </c>
      <c r="D99" s="563" t="s">
        <v>785</v>
      </c>
      <c r="E99" s="448">
        <v>398.27</v>
      </c>
      <c r="F99" s="395">
        <v>3876.47</v>
      </c>
      <c r="G99" s="560" t="s">
        <v>5802</v>
      </c>
      <c r="H99" s="559"/>
      <c r="I99" s="559"/>
      <c r="J99" s="560"/>
      <c r="K99" s="560"/>
      <c r="L99" s="560"/>
      <c r="M99" s="558"/>
    </row>
    <row r="100" spans="2:13" x14ac:dyDescent="0.2">
      <c r="B100" s="290">
        <v>45132</v>
      </c>
      <c r="C100" s="564" t="s">
        <v>4019</v>
      </c>
      <c r="D100" s="563" t="s">
        <v>785</v>
      </c>
      <c r="E100" s="395">
        <v>63.72</v>
      </c>
      <c r="F100" s="395">
        <v>8817.59</v>
      </c>
      <c r="G100" s="560" t="s">
        <v>5801</v>
      </c>
      <c r="H100" s="559"/>
      <c r="I100" s="559"/>
      <c r="J100" s="560"/>
      <c r="K100" s="560"/>
      <c r="L100" s="560"/>
      <c r="M100" s="558"/>
    </row>
    <row r="101" spans="2:13" x14ac:dyDescent="0.2">
      <c r="B101" s="290">
        <v>45132</v>
      </c>
      <c r="C101" s="560" t="s">
        <v>5800</v>
      </c>
      <c r="D101" s="563" t="s">
        <v>724</v>
      </c>
      <c r="E101" s="395">
        <v>5869.9</v>
      </c>
      <c r="F101" s="395">
        <v>34289.129999999997</v>
      </c>
      <c r="G101" s="559" t="s">
        <v>5799</v>
      </c>
      <c r="H101" s="559"/>
      <c r="I101" s="559"/>
      <c r="J101" s="560"/>
      <c r="K101" s="560"/>
      <c r="L101" s="560"/>
      <c r="M101" s="558"/>
    </row>
    <row r="102" spans="2:13" x14ac:dyDescent="0.2">
      <c r="B102" s="290">
        <v>45132</v>
      </c>
      <c r="C102" s="564" t="s">
        <v>2901</v>
      </c>
      <c r="D102" s="563" t="s">
        <v>724</v>
      </c>
      <c r="E102" s="395">
        <v>131949.85999999999</v>
      </c>
      <c r="F102" s="395">
        <v>10750.1</v>
      </c>
      <c r="G102" s="559" t="s">
        <v>5798</v>
      </c>
      <c r="H102" s="559"/>
      <c r="I102" s="559"/>
      <c r="J102" s="560"/>
      <c r="K102" s="560"/>
      <c r="L102" s="560"/>
      <c r="M102" s="558"/>
    </row>
    <row r="103" spans="2:13" x14ac:dyDescent="0.2">
      <c r="B103" s="290">
        <v>45132</v>
      </c>
      <c r="C103" s="564" t="s">
        <v>335</v>
      </c>
      <c r="D103" s="563" t="s">
        <v>724</v>
      </c>
      <c r="E103" s="395">
        <v>347407.49</v>
      </c>
      <c r="F103" s="395">
        <v>33021.22</v>
      </c>
      <c r="G103" s="559" t="s">
        <v>5797</v>
      </c>
      <c r="H103" s="559"/>
      <c r="I103" s="559"/>
      <c r="J103" s="560"/>
      <c r="K103" s="560"/>
      <c r="L103" s="560"/>
      <c r="M103" s="558"/>
    </row>
    <row r="104" spans="2:13" x14ac:dyDescent="0.2">
      <c r="B104" s="290">
        <v>45132</v>
      </c>
      <c r="C104" s="564" t="s">
        <v>5796</v>
      </c>
      <c r="D104" s="563">
        <v>1252</v>
      </c>
      <c r="E104" s="395">
        <v>115294.98</v>
      </c>
      <c r="F104" s="395">
        <v>1500</v>
      </c>
      <c r="G104" s="559" t="s">
        <v>5709</v>
      </c>
      <c r="H104" s="559"/>
      <c r="I104" s="559"/>
      <c r="J104" s="560"/>
      <c r="K104" s="560"/>
      <c r="L104" s="560"/>
      <c r="M104" s="558"/>
    </row>
    <row r="105" spans="2:13" x14ac:dyDescent="0.2">
      <c r="B105" s="290">
        <v>45133</v>
      </c>
      <c r="C105" s="564" t="s">
        <v>5795</v>
      </c>
      <c r="D105" s="563">
        <v>1251</v>
      </c>
      <c r="E105" s="395">
        <v>153200</v>
      </c>
      <c r="F105" s="395">
        <v>6013.04</v>
      </c>
      <c r="G105" s="559" t="s">
        <v>5794</v>
      </c>
      <c r="H105" s="559"/>
      <c r="I105" s="559"/>
      <c r="J105" s="560"/>
      <c r="K105" s="560"/>
      <c r="L105" s="560"/>
      <c r="M105" s="558"/>
    </row>
    <row r="106" spans="2:13" x14ac:dyDescent="0.2">
      <c r="B106" s="290">
        <v>45135</v>
      </c>
      <c r="C106" s="564" t="s">
        <v>4329</v>
      </c>
      <c r="D106" s="563" t="s">
        <v>785</v>
      </c>
      <c r="E106" s="448">
        <v>39.049999999999997</v>
      </c>
      <c r="F106" s="395">
        <v>28473.71</v>
      </c>
      <c r="G106" s="559" t="s">
        <v>5793</v>
      </c>
      <c r="H106" s="559"/>
      <c r="I106" s="559"/>
      <c r="J106" s="560"/>
      <c r="K106" s="560"/>
      <c r="L106" s="560"/>
      <c r="M106" s="558"/>
    </row>
    <row r="107" spans="2:13" x14ac:dyDescent="0.2">
      <c r="B107" s="290">
        <v>45135</v>
      </c>
      <c r="C107" s="289" t="s">
        <v>4019</v>
      </c>
      <c r="D107" s="563" t="s">
        <v>785</v>
      </c>
      <c r="E107" s="280">
        <v>6.25</v>
      </c>
      <c r="F107" s="395">
        <v>17966.25</v>
      </c>
      <c r="G107" s="559" t="s">
        <v>5792</v>
      </c>
      <c r="H107" s="559"/>
      <c r="I107" s="559"/>
      <c r="J107" s="560"/>
      <c r="K107" s="560"/>
      <c r="L107" s="560"/>
      <c r="M107" s="558"/>
    </row>
    <row r="108" spans="2:13" x14ac:dyDescent="0.2">
      <c r="B108" s="290">
        <v>45135</v>
      </c>
      <c r="C108" s="289" t="s">
        <v>5791</v>
      </c>
      <c r="D108" s="563" t="s">
        <v>724</v>
      </c>
      <c r="E108" s="280">
        <v>6000</v>
      </c>
      <c r="F108" s="395">
        <v>3000</v>
      </c>
      <c r="G108" s="559" t="s">
        <v>5790</v>
      </c>
      <c r="H108" s="559"/>
      <c r="I108" s="559"/>
      <c r="J108" s="560"/>
      <c r="K108" s="560"/>
      <c r="L108" s="560"/>
      <c r="M108" s="558"/>
    </row>
    <row r="109" spans="2:13" x14ac:dyDescent="0.2">
      <c r="B109" s="290">
        <v>45135</v>
      </c>
      <c r="C109" s="289" t="s">
        <v>5789</v>
      </c>
      <c r="D109" s="563" t="s">
        <v>724</v>
      </c>
      <c r="E109" s="280">
        <v>65688.27</v>
      </c>
      <c r="F109" s="395">
        <v>20867.75</v>
      </c>
      <c r="G109" s="559" t="s">
        <v>5788</v>
      </c>
      <c r="H109" s="559"/>
      <c r="I109" s="559"/>
      <c r="J109" s="560"/>
      <c r="K109" s="560"/>
      <c r="L109" s="560"/>
      <c r="M109" s="558"/>
    </row>
    <row r="110" spans="2:13" x14ac:dyDescent="0.2">
      <c r="B110" s="290">
        <v>45135</v>
      </c>
      <c r="C110" s="289" t="s">
        <v>5787</v>
      </c>
      <c r="D110" s="563" t="s">
        <v>724</v>
      </c>
      <c r="E110" s="400">
        <v>31129.27</v>
      </c>
      <c r="F110" s="395">
        <v>6857.37</v>
      </c>
      <c r="G110" s="559" t="s">
        <v>5786</v>
      </c>
      <c r="H110" s="559"/>
      <c r="I110" s="559"/>
      <c r="J110" s="560"/>
      <c r="K110" s="560"/>
      <c r="L110" s="560"/>
      <c r="M110" s="558"/>
    </row>
    <row r="111" spans="2:13" x14ac:dyDescent="0.2">
      <c r="B111" s="290">
        <v>45135</v>
      </c>
      <c r="C111" s="564" t="s">
        <v>335</v>
      </c>
      <c r="D111" s="563" t="s">
        <v>724</v>
      </c>
      <c r="E111" s="395">
        <v>1985085.69</v>
      </c>
      <c r="F111" s="395">
        <v>3416.29</v>
      </c>
      <c r="G111" s="559" t="s">
        <v>5785</v>
      </c>
      <c r="H111" s="559"/>
      <c r="I111" s="559"/>
      <c r="J111" s="560"/>
      <c r="K111" s="560"/>
      <c r="L111" s="560"/>
      <c r="M111" s="558"/>
    </row>
    <row r="112" spans="2:13" x14ac:dyDescent="0.2">
      <c r="B112" s="290">
        <v>45135</v>
      </c>
      <c r="C112" s="289" t="s">
        <v>5784</v>
      </c>
      <c r="D112" s="563" t="s">
        <v>785</v>
      </c>
      <c r="E112" s="448">
        <v>748</v>
      </c>
      <c r="F112" s="395">
        <v>1922.86</v>
      </c>
      <c r="G112" s="559" t="s">
        <v>5783</v>
      </c>
      <c r="H112" s="559"/>
      <c r="I112" s="559"/>
      <c r="J112" s="560"/>
      <c r="K112" s="560"/>
      <c r="L112" s="560"/>
      <c r="M112" s="558"/>
    </row>
    <row r="113" spans="2:13" x14ac:dyDescent="0.2">
      <c r="B113" s="290">
        <v>45135</v>
      </c>
      <c r="C113" s="289" t="s">
        <v>4019</v>
      </c>
      <c r="D113" s="563" t="s">
        <v>785</v>
      </c>
      <c r="E113" s="280">
        <v>119.68</v>
      </c>
      <c r="F113" s="395">
        <v>7018.01</v>
      </c>
      <c r="G113" s="559" t="s">
        <v>5782</v>
      </c>
      <c r="H113" s="559"/>
      <c r="I113" s="559"/>
      <c r="J113" s="560"/>
      <c r="K113" s="560"/>
      <c r="L113" s="560"/>
      <c r="M113" s="558"/>
    </row>
    <row r="114" spans="2:13" x14ac:dyDescent="0.2">
      <c r="B114" s="290">
        <v>45138</v>
      </c>
      <c r="C114" s="564" t="s">
        <v>5114</v>
      </c>
      <c r="D114" s="563" t="s">
        <v>724</v>
      </c>
      <c r="E114" s="393">
        <v>5645</v>
      </c>
      <c r="F114" s="395">
        <v>16721.79</v>
      </c>
      <c r="G114" s="559" t="s">
        <v>5781</v>
      </c>
      <c r="H114" s="559"/>
      <c r="I114" s="559"/>
      <c r="J114" s="560"/>
      <c r="K114" s="560"/>
      <c r="L114" s="560"/>
      <c r="M114" s="558"/>
    </row>
    <row r="115" spans="2:13" x14ac:dyDescent="0.2">
      <c r="B115" s="290">
        <v>45138</v>
      </c>
      <c r="C115" s="564" t="s">
        <v>5780</v>
      </c>
      <c r="D115" s="563" t="s">
        <v>724</v>
      </c>
      <c r="E115" s="393">
        <v>4417</v>
      </c>
      <c r="F115" s="395">
        <v>930.32</v>
      </c>
      <c r="G115" s="559" t="s">
        <v>5779</v>
      </c>
      <c r="H115" s="559"/>
      <c r="I115" s="559"/>
      <c r="J115" s="560"/>
      <c r="K115" s="560"/>
      <c r="L115" s="560"/>
      <c r="M115" s="558"/>
    </row>
    <row r="116" spans="2:13" x14ac:dyDescent="0.2">
      <c r="B116" s="290">
        <v>45138</v>
      </c>
      <c r="C116" s="289" t="s">
        <v>4329</v>
      </c>
      <c r="D116" s="563" t="s">
        <v>785</v>
      </c>
      <c r="E116" s="448">
        <v>5.04</v>
      </c>
      <c r="F116" s="395">
        <v>5375.96</v>
      </c>
      <c r="G116" s="559" t="s">
        <v>5778</v>
      </c>
      <c r="H116" s="559"/>
      <c r="I116" s="559"/>
      <c r="J116" s="560"/>
      <c r="K116" s="560"/>
      <c r="L116" s="560"/>
      <c r="M116" s="558"/>
    </row>
    <row r="117" spans="2:13" x14ac:dyDescent="0.2">
      <c r="B117" s="290">
        <v>45138</v>
      </c>
      <c r="C117" s="289" t="s">
        <v>4019</v>
      </c>
      <c r="D117" s="563" t="s">
        <v>785</v>
      </c>
      <c r="E117" s="280">
        <v>0.81</v>
      </c>
      <c r="F117" s="395">
        <v>2499.15</v>
      </c>
      <c r="G117" s="559" t="s">
        <v>5777</v>
      </c>
      <c r="H117" s="559"/>
      <c r="I117" s="559"/>
      <c r="J117" s="560"/>
      <c r="K117" s="560"/>
      <c r="L117" s="560"/>
      <c r="M117" s="558"/>
    </row>
    <row r="118" spans="2:13" x14ac:dyDescent="0.2">
      <c r="B118" s="290">
        <v>45138</v>
      </c>
      <c r="C118" s="289" t="s">
        <v>5776</v>
      </c>
      <c r="D118" s="563" t="s">
        <v>724</v>
      </c>
      <c r="E118" s="280">
        <v>85000</v>
      </c>
      <c r="F118" s="395">
        <v>15387.01</v>
      </c>
      <c r="G118" s="559" t="s">
        <v>5775</v>
      </c>
      <c r="H118" s="559"/>
      <c r="I118" s="559"/>
      <c r="J118" s="560"/>
      <c r="K118" s="560"/>
      <c r="L118" s="560"/>
      <c r="M118" s="558"/>
    </row>
    <row r="119" spans="2:13" x14ac:dyDescent="0.2">
      <c r="B119" s="290">
        <v>45138</v>
      </c>
      <c r="C119" s="289" t="s">
        <v>5774</v>
      </c>
      <c r="D119" s="563" t="s">
        <v>724</v>
      </c>
      <c r="E119" s="280">
        <v>217152</v>
      </c>
      <c r="F119" s="395">
        <v>4644.29</v>
      </c>
      <c r="G119" s="559" t="s">
        <v>5773</v>
      </c>
      <c r="H119" s="559"/>
      <c r="I119" s="559"/>
      <c r="J119" s="560"/>
      <c r="K119" s="560"/>
      <c r="L119" s="560"/>
      <c r="M119" s="558"/>
    </row>
    <row r="120" spans="2:13" x14ac:dyDescent="0.2">
      <c r="B120" s="290">
        <v>45138</v>
      </c>
      <c r="C120" s="289" t="s">
        <v>335</v>
      </c>
      <c r="D120" s="563" t="s">
        <v>724</v>
      </c>
      <c r="E120" s="280">
        <v>835000</v>
      </c>
      <c r="F120" s="395">
        <v>156508.13</v>
      </c>
      <c r="G120" s="559" t="s">
        <v>5772</v>
      </c>
      <c r="H120" s="559"/>
      <c r="I120" s="559"/>
      <c r="J120" s="560"/>
      <c r="K120" s="560"/>
      <c r="L120" s="560"/>
      <c r="M120" s="558"/>
    </row>
    <row r="121" spans="2:13" x14ac:dyDescent="0.2">
      <c r="B121" s="290">
        <v>45138</v>
      </c>
      <c r="C121" s="289" t="s">
        <v>5771</v>
      </c>
      <c r="D121" s="563" t="s">
        <v>724</v>
      </c>
      <c r="E121" s="280">
        <v>55640.52</v>
      </c>
      <c r="F121" s="395">
        <v>2500</v>
      </c>
      <c r="G121" s="559" t="s">
        <v>5770</v>
      </c>
      <c r="H121" s="559"/>
      <c r="I121" s="559"/>
      <c r="J121" s="560"/>
      <c r="K121" s="560"/>
      <c r="L121" s="560"/>
      <c r="M121" s="558"/>
    </row>
    <row r="122" spans="2:13" x14ac:dyDescent="0.2">
      <c r="B122" s="290">
        <v>45138</v>
      </c>
      <c r="C122" s="289" t="s">
        <v>5769</v>
      </c>
      <c r="D122" s="563" t="s">
        <v>785</v>
      </c>
      <c r="E122" s="448">
        <v>2750</v>
      </c>
      <c r="F122" s="395">
        <v>2171.04</v>
      </c>
      <c r="G122" s="559" t="s">
        <v>5768</v>
      </c>
      <c r="H122" s="559"/>
      <c r="I122" s="559"/>
      <c r="J122" s="560"/>
      <c r="K122" s="560"/>
      <c r="L122" s="560"/>
      <c r="M122" s="558"/>
    </row>
    <row r="123" spans="2:13" x14ac:dyDescent="0.2">
      <c r="B123" s="290">
        <v>45138</v>
      </c>
      <c r="C123" s="289" t="s">
        <v>4019</v>
      </c>
      <c r="D123" s="563" t="s">
        <v>785</v>
      </c>
      <c r="E123" s="280">
        <v>440</v>
      </c>
      <c r="F123" s="395">
        <v>16362.49</v>
      </c>
      <c r="G123" s="559" t="s">
        <v>5767</v>
      </c>
      <c r="H123" s="559"/>
      <c r="I123" s="559"/>
      <c r="J123" s="560"/>
      <c r="K123" s="560"/>
      <c r="L123" s="560"/>
      <c r="M123" s="558"/>
    </row>
    <row r="124" spans="2:13" x14ac:dyDescent="0.2">
      <c r="B124" s="290">
        <v>45138</v>
      </c>
      <c r="C124" s="289" t="s">
        <v>2901</v>
      </c>
      <c r="D124" s="563" t="s">
        <v>724</v>
      </c>
      <c r="E124" s="280">
        <v>262769.96999999997</v>
      </c>
      <c r="F124" s="395">
        <v>8951.33</v>
      </c>
      <c r="G124" s="559" t="s">
        <v>5766</v>
      </c>
      <c r="H124" s="559"/>
      <c r="I124" s="559"/>
      <c r="J124" s="560"/>
      <c r="K124" s="560"/>
      <c r="L124" s="560"/>
      <c r="M124" s="558"/>
    </row>
    <row r="125" spans="2:13" x14ac:dyDescent="0.2">
      <c r="B125" s="290">
        <v>45138</v>
      </c>
      <c r="C125" s="289" t="s">
        <v>2901</v>
      </c>
      <c r="D125" s="563" t="s">
        <v>724</v>
      </c>
      <c r="E125" s="280">
        <v>11252.56</v>
      </c>
      <c r="F125" s="395">
        <v>8420</v>
      </c>
      <c r="G125" s="560" t="s">
        <v>5765</v>
      </c>
      <c r="H125" s="559"/>
      <c r="I125" s="559"/>
      <c r="J125" s="560"/>
      <c r="K125" s="560"/>
      <c r="L125" s="560"/>
      <c r="M125" s="558"/>
    </row>
    <row r="126" spans="2:13" x14ac:dyDescent="0.2">
      <c r="B126" s="290"/>
      <c r="C126" s="289"/>
      <c r="D126" s="563"/>
      <c r="F126" s="395">
        <v>6264</v>
      </c>
      <c r="G126" s="559" t="s">
        <v>5764</v>
      </c>
      <c r="H126" s="559"/>
      <c r="I126" s="559"/>
      <c r="J126" s="560"/>
      <c r="K126" s="560"/>
      <c r="L126" s="560"/>
      <c r="M126" s="558"/>
    </row>
    <row r="127" spans="2:13" x14ac:dyDescent="0.2">
      <c r="B127" s="290"/>
      <c r="C127" s="289"/>
      <c r="D127" s="563"/>
      <c r="F127" s="395">
        <v>4704.3</v>
      </c>
      <c r="G127" s="560" t="s">
        <v>5763</v>
      </c>
      <c r="H127" s="559"/>
      <c r="I127" s="559"/>
      <c r="J127" s="560"/>
      <c r="K127" s="560"/>
      <c r="L127" s="560"/>
      <c r="M127" s="558"/>
    </row>
    <row r="128" spans="2:13" x14ac:dyDescent="0.2">
      <c r="B128" s="290"/>
      <c r="C128" s="289"/>
      <c r="D128" s="563"/>
      <c r="F128" s="395">
        <v>537.22</v>
      </c>
      <c r="G128" s="559" t="s">
        <v>5762</v>
      </c>
      <c r="H128" s="559"/>
      <c r="I128" s="559"/>
      <c r="J128" s="560"/>
      <c r="K128" s="560"/>
      <c r="L128" s="560"/>
      <c r="M128" s="558"/>
    </row>
    <row r="129" spans="2:13" x14ac:dyDescent="0.2">
      <c r="B129" s="290"/>
      <c r="D129" s="563"/>
      <c r="F129" s="491">
        <v>5963.25</v>
      </c>
      <c r="G129" s="676" t="s">
        <v>5761</v>
      </c>
      <c r="H129" s="676"/>
      <c r="I129" s="559"/>
      <c r="J129" s="560"/>
      <c r="K129" s="560"/>
      <c r="L129" s="560"/>
      <c r="M129" s="558"/>
    </row>
    <row r="130" spans="2:13" x14ac:dyDescent="0.2">
      <c r="B130" s="290"/>
      <c r="C130" s="289"/>
      <c r="D130" s="563"/>
      <c r="F130" s="395">
        <v>8004.2</v>
      </c>
      <c r="G130" s="559" t="s">
        <v>5760</v>
      </c>
      <c r="H130" s="559"/>
      <c r="I130" s="559"/>
      <c r="J130" s="560"/>
      <c r="K130" s="560"/>
      <c r="L130" s="560"/>
      <c r="M130" s="558"/>
    </row>
    <row r="131" spans="2:13" x14ac:dyDescent="0.2">
      <c r="B131" s="290"/>
      <c r="C131" s="289"/>
      <c r="D131" s="563"/>
      <c r="F131" s="395">
        <v>96690</v>
      </c>
      <c r="G131" s="559" t="s">
        <v>5759</v>
      </c>
      <c r="H131" s="559"/>
      <c r="I131" s="559"/>
      <c r="J131" s="560"/>
      <c r="K131" s="560"/>
      <c r="L131" s="560"/>
      <c r="M131" s="558"/>
    </row>
    <row r="132" spans="2:13" x14ac:dyDescent="0.2">
      <c r="B132" s="290"/>
      <c r="D132" s="563"/>
      <c r="F132" s="395">
        <v>40413.519999999997</v>
      </c>
      <c r="G132" s="560" t="s">
        <v>5758</v>
      </c>
      <c r="H132" s="559"/>
      <c r="I132" s="559"/>
      <c r="J132" s="560"/>
      <c r="K132" s="560"/>
      <c r="L132" s="560"/>
      <c r="M132" s="558"/>
    </row>
    <row r="133" spans="2:13" x14ac:dyDescent="0.2">
      <c r="B133" s="290"/>
      <c r="C133" s="289"/>
      <c r="D133" s="563"/>
      <c r="F133" s="395">
        <v>1996.56</v>
      </c>
      <c r="G133" s="559" t="s">
        <v>5757</v>
      </c>
      <c r="H133" s="559"/>
      <c r="I133" s="559"/>
      <c r="J133" s="560"/>
      <c r="K133" s="560"/>
      <c r="L133" s="560"/>
      <c r="M133" s="558"/>
    </row>
    <row r="134" spans="2:13" x14ac:dyDescent="0.2">
      <c r="B134" s="290"/>
      <c r="C134" s="289"/>
      <c r="D134" s="563"/>
      <c r="F134" s="395">
        <v>7168.81</v>
      </c>
      <c r="G134" s="559" t="s">
        <v>5756</v>
      </c>
      <c r="H134" s="559"/>
      <c r="I134" s="559"/>
      <c r="J134" s="560"/>
      <c r="K134" s="560"/>
      <c r="L134" s="560"/>
      <c r="M134" s="558"/>
    </row>
    <row r="135" spans="2:13" x14ac:dyDescent="0.2">
      <c r="B135" s="290"/>
      <c r="C135" s="289"/>
      <c r="D135" s="563"/>
      <c r="F135" s="395">
        <v>2829.56</v>
      </c>
      <c r="G135" s="559" t="s">
        <v>5755</v>
      </c>
      <c r="H135" s="559"/>
      <c r="I135" s="559"/>
      <c r="J135" s="560"/>
      <c r="K135" s="560"/>
      <c r="L135" s="560"/>
      <c r="M135" s="558"/>
    </row>
    <row r="136" spans="2:13" x14ac:dyDescent="0.2">
      <c r="B136" s="290"/>
      <c r="C136" s="289"/>
      <c r="D136" s="563"/>
      <c r="F136" s="395">
        <v>18905.310000000001</v>
      </c>
      <c r="G136" s="559" t="s">
        <v>5754</v>
      </c>
      <c r="H136" s="559"/>
      <c r="I136" s="559"/>
      <c r="J136" s="560"/>
      <c r="K136" s="560"/>
      <c r="L136" s="560"/>
      <c r="M136" s="558"/>
    </row>
    <row r="137" spans="2:13" x14ac:dyDescent="0.2">
      <c r="B137" s="290"/>
      <c r="C137" s="289"/>
      <c r="D137" s="563"/>
      <c r="F137" s="395">
        <v>12765.99</v>
      </c>
      <c r="G137" s="559" t="s">
        <v>5753</v>
      </c>
      <c r="H137" s="559"/>
      <c r="I137" s="559"/>
      <c r="J137" s="560"/>
      <c r="K137" s="560"/>
      <c r="L137" s="560"/>
      <c r="M137" s="558"/>
    </row>
    <row r="138" spans="2:13" x14ac:dyDescent="0.2">
      <c r="B138" s="290"/>
      <c r="C138" s="289"/>
      <c r="D138" s="563"/>
      <c r="F138" s="395">
        <v>15187.01</v>
      </c>
      <c r="G138" s="559" t="s">
        <v>5752</v>
      </c>
      <c r="H138" s="559"/>
      <c r="I138" s="559"/>
      <c r="J138" s="560"/>
      <c r="K138" s="560"/>
      <c r="L138" s="560"/>
      <c r="M138" s="558"/>
    </row>
    <row r="139" spans="2:13" x14ac:dyDescent="0.2">
      <c r="B139" s="290"/>
      <c r="C139" s="289"/>
      <c r="D139" s="563"/>
      <c r="F139" s="395">
        <v>6880.66</v>
      </c>
      <c r="G139" s="559" t="s">
        <v>5751</v>
      </c>
      <c r="H139" s="559"/>
      <c r="I139" s="559"/>
      <c r="J139" s="560"/>
      <c r="K139" s="560"/>
      <c r="L139" s="560"/>
      <c r="M139" s="558"/>
    </row>
    <row r="140" spans="2:13" x14ac:dyDescent="0.2">
      <c r="B140" s="290"/>
      <c r="C140" s="289"/>
      <c r="D140" s="563"/>
      <c r="F140" s="395">
        <v>7718.45</v>
      </c>
      <c r="G140" s="559" t="s">
        <v>5750</v>
      </c>
      <c r="H140" s="559"/>
      <c r="I140" s="559"/>
      <c r="J140" s="560"/>
      <c r="K140" s="560"/>
      <c r="L140" s="560"/>
      <c r="M140" s="558"/>
    </row>
    <row r="141" spans="2:13" x14ac:dyDescent="0.2">
      <c r="B141" s="290"/>
      <c r="C141" s="289"/>
      <c r="D141" s="563"/>
      <c r="F141" s="395">
        <v>2863.12</v>
      </c>
      <c r="G141" s="674" t="s">
        <v>5749</v>
      </c>
      <c r="H141" s="559"/>
      <c r="I141" s="559"/>
      <c r="J141" s="560"/>
      <c r="K141" s="560"/>
      <c r="L141" s="560"/>
      <c r="M141" s="558"/>
    </row>
    <row r="142" spans="2:13" x14ac:dyDescent="0.2">
      <c r="B142" s="290"/>
      <c r="C142" s="289"/>
      <c r="D142" s="563"/>
      <c r="F142" s="395">
        <v>1400</v>
      </c>
      <c r="G142" s="559" t="s">
        <v>5748</v>
      </c>
      <c r="H142" s="559"/>
      <c r="I142" s="559"/>
      <c r="J142" s="560"/>
      <c r="K142" s="560"/>
      <c r="L142" s="560"/>
      <c r="M142" s="558"/>
    </row>
    <row r="143" spans="2:13" x14ac:dyDescent="0.2">
      <c r="B143" s="290"/>
      <c r="C143" s="289"/>
      <c r="D143" s="563"/>
      <c r="F143" s="395">
        <v>3337.5</v>
      </c>
      <c r="G143" s="560" t="s">
        <v>5747</v>
      </c>
      <c r="H143" s="558"/>
      <c r="I143" s="558"/>
      <c r="J143" s="558"/>
      <c r="K143" s="560"/>
      <c r="L143" s="560"/>
      <c r="M143" s="558"/>
    </row>
    <row r="144" spans="2:13" x14ac:dyDescent="0.2">
      <c r="B144" s="290"/>
      <c r="C144" s="289"/>
      <c r="D144" s="563"/>
      <c r="F144" s="395">
        <v>14135.14</v>
      </c>
      <c r="G144" s="559" t="s">
        <v>5643</v>
      </c>
      <c r="H144" s="559"/>
      <c r="I144" s="559"/>
      <c r="J144" s="560"/>
      <c r="K144" s="560"/>
      <c r="L144" s="560"/>
      <c r="M144" s="558"/>
    </row>
    <row r="145" spans="2:13" x14ac:dyDescent="0.2">
      <c r="B145" s="290"/>
      <c r="C145" s="289"/>
      <c r="D145" s="563"/>
      <c r="F145" s="395">
        <v>146414.62</v>
      </c>
      <c r="G145" s="559" t="s">
        <v>5746</v>
      </c>
      <c r="H145" s="559"/>
      <c r="I145" s="559"/>
      <c r="J145" s="560"/>
      <c r="K145" s="560"/>
      <c r="L145" s="560"/>
      <c r="M145" s="558"/>
    </row>
    <row r="146" spans="2:13" x14ac:dyDescent="0.2">
      <c r="B146" s="290"/>
      <c r="C146" s="289"/>
      <c r="D146" s="563"/>
      <c r="F146" s="395">
        <v>67029.19</v>
      </c>
      <c r="G146" s="559" t="s">
        <v>5745</v>
      </c>
      <c r="H146" s="559"/>
      <c r="I146" s="559"/>
      <c r="J146" s="560"/>
      <c r="K146" s="560"/>
      <c r="L146" s="560"/>
      <c r="M146" s="558"/>
    </row>
    <row r="147" spans="2:13" x14ac:dyDescent="0.2">
      <c r="B147" s="290"/>
      <c r="C147" s="289"/>
      <c r="D147" s="563"/>
      <c r="F147" s="395">
        <v>15729.55</v>
      </c>
      <c r="G147" s="559" t="s">
        <v>5744</v>
      </c>
      <c r="H147" s="559"/>
      <c r="I147" s="559"/>
      <c r="J147" s="560"/>
      <c r="K147" s="560"/>
      <c r="L147" s="560"/>
      <c r="M147" s="558"/>
    </row>
    <row r="148" spans="2:13" x14ac:dyDescent="0.2">
      <c r="B148" s="290"/>
      <c r="C148" s="289"/>
      <c r="D148" s="563"/>
      <c r="F148" s="395">
        <v>47635.72</v>
      </c>
      <c r="G148" s="559" t="s">
        <v>5743</v>
      </c>
      <c r="H148" s="559"/>
      <c r="I148" s="559"/>
      <c r="J148" s="560"/>
      <c r="K148" s="560"/>
      <c r="L148" s="560"/>
      <c r="M148" s="558"/>
    </row>
    <row r="149" spans="2:13" x14ac:dyDescent="0.2">
      <c r="B149" s="290"/>
      <c r="C149" s="289"/>
      <c r="D149" s="563"/>
      <c r="F149" s="395">
        <v>1495.67</v>
      </c>
      <c r="G149" s="559" t="s">
        <v>5742</v>
      </c>
      <c r="H149" s="559"/>
      <c r="I149" s="559"/>
      <c r="J149" s="560"/>
      <c r="K149" s="560"/>
      <c r="L149" s="560"/>
      <c r="M149" s="558"/>
    </row>
    <row r="150" spans="2:13" x14ac:dyDescent="0.2">
      <c r="B150" s="290"/>
      <c r="C150" s="289"/>
      <c r="D150" s="563"/>
      <c r="F150" s="395">
        <v>1330</v>
      </c>
      <c r="G150" s="559" t="s">
        <v>5741</v>
      </c>
      <c r="H150" s="559"/>
      <c r="I150" s="559"/>
      <c r="J150" s="560"/>
      <c r="K150" s="560"/>
      <c r="L150" s="560"/>
      <c r="M150" s="558"/>
    </row>
    <row r="151" spans="2:13" x14ac:dyDescent="0.2">
      <c r="B151" s="290"/>
      <c r="C151" s="289"/>
      <c r="D151" s="563"/>
      <c r="F151" s="395">
        <v>8732.68</v>
      </c>
      <c r="G151" s="559" t="s">
        <v>5740</v>
      </c>
      <c r="H151" s="559"/>
      <c r="I151" s="559"/>
      <c r="J151" s="560"/>
      <c r="K151" s="560"/>
      <c r="L151" s="560"/>
      <c r="M151" s="558"/>
    </row>
    <row r="152" spans="2:13" x14ac:dyDescent="0.2">
      <c r="B152" s="290"/>
      <c r="C152" s="289"/>
      <c r="D152" s="563"/>
      <c r="F152" s="395">
        <v>5457.81</v>
      </c>
      <c r="G152" s="559" t="s">
        <v>5739</v>
      </c>
      <c r="H152" s="559"/>
      <c r="I152" s="559"/>
      <c r="J152" s="560"/>
      <c r="K152" s="560"/>
      <c r="L152" s="560"/>
      <c r="M152" s="558"/>
    </row>
    <row r="153" spans="2:13" x14ac:dyDescent="0.2">
      <c r="B153" s="290"/>
      <c r="C153" s="289"/>
      <c r="D153" s="563"/>
      <c r="F153" s="395">
        <v>514.79999999999995</v>
      </c>
      <c r="G153" s="559" t="s">
        <v>5738</v>
      </c>
      <c r="H153" s="559"/>
      <c r="I153" s="559"/>
      <c r="J153" s="560"/>
      <c r="K153" s="560"/>
      <c r="L153" s="560"/>
      <c r="M153" s="558"/>
    </row>
    <row r="154" spans="2:13" x14ac:dyDescent="0.2">
      <c r="B154" s="290"/>
      <c r="C154" s="289"/>
      <c r="D154" s="563"/>
      <c r="F154" s="395">
        <v>2352.86</v>
      </c>
      <c r="G154" s="559" t="s">
        <v>5737</v>
      </c>
      <c r="H154" s="559"/>
      <c r="I154" s="559"/>
      <c r="J154" s="560"/>
      <c r="K154" s="560"/>
      <c r="L154" s="560"/>
      <c r="M154" s="558"/>
    </row>
    <row r="155" spans="2:13" x14ac:dyDescent="0.2">
      <c r="B155" s="290"/>
      <c r="C155" s="289"/>
      <c r="D155" s="563"/>
      <c r="F155" s="395">
        <v>5000</v>
      </c>
      <c r="G155" s="559" t="s">
        <v>5736</v>
      </c>
      <c r="H155" s="559"/>
      <c r="I155" s="559"/>
      <c r="J155" s="560"/>
      <c r="K155" s="560"/>
      <c r="L155" s="560"/>
      <c r="M155" s="558"/>
    </row>
    <row r="156" spans="2:13" x14ac:dyDescent="0.2">
      <c r="B156" s="290"/>
      <c r="C156" s="289"/>
      <c r="D156" s="563"/>
      <c r="F156" s="395">
        <v>18162.87</v>
      </c>
      <c r="G156" s="559" t="s">
        <v>5735</v>
      </c>
      <c r="H156" s="559"/>
      <c r="I156" s="559"/>
      <c r="J156" s="560"/>
      <c r="K156" s="560"/>
      <c r="L156" s="560"/>
      <c r="M156" s="558"/>
    </row>
    <row r="157" spans="2:13" x14ac:dyDescent="0.2">
      <c r="B157" s="290"/>
      <c r="C157" s="289"/>
      <c r="D157" s="563"/>
      <c r="F157" s="395">
        <v>244.48</v>
      </c>
      <c r="G157" s="559" t="s">
        <v>5734</v>
      </c>
      <c r="H157" s="559"/>
      <c r="I157" s="559"/>
      <c r="J157" s="560"/>
      <c r="K157" s="560"/>
      <c r="L157" s="560"/>
      <c r="M157" s="558"/>
    </row>
    <row r="158" spans="2:13" x14ac:dyDescent="0.2">
      <c r="B158" s="290"/>
      <c r="C158" s="289"/>
      <c r="D158" s="563"/>
      <c r="F158" s="395">
        <v>4293</v>
      </c>
      <c r="G158" s="559" t="s">
        <v>5733</v>
      </c>
      <c r="H158" s="559"/>
      <c r="I158" s="559"/>
      <c r="J158" s="560"/>
      <c r="K158" s="560"/>
      <c r="L158" s="560"/>
      <c r="M158" s="558"/>
    </row>
    <row r="159" spans="2:13" x14ac:dyDescent="0.2">
      <c r="B159" s="290"/>
      <c r="C159" s="289"/>
      <c r="D159" s="563"/>
      <c r="F159" s="395">
        <v>1523.52</v>
      </c>
      <c r="G159" s="559" t="s">
        <v>5732</v>
      </c>
      <c r="H159" s="559"/>
      <c r="I159" s="559"/>
      <c r="J159" s="560"/>
      <c r="K159" s="560"/>
      <c r="L159" s="560"/>
      <c r="M159" s="558"/>
    </row>
    <row r="160" spans="2:13" x14ac:dyDescent="0.2">
      <c r="B160" s="290"/>
      <c r="C160" s="289"/>
      <c r="D160" s="563"/>
      <c r="F160" s="395">
        <v>2500</v>
      </c>
      <c r="G160" s="559" t="s">
        <v>5731</v>
      </c>
      <c r="H160" s="559"/>
      <c r="I160" s="559"/>
      <c r="J160" s="560"/>
      <c r="K160" s="560"/>
      <c r="L160" s="560"/>
      <c r="M160" s="558"/>
    </row>
    <row r="161" spans="2:13" x14ac:dyDescent="0.2">
      <c r="B161" s="290"/>
      <c r="D161" s="563"/>
      <c r="F161" s="395">
        <v>88810.83</v>
      </c>
      <c r="G161" s="559" t="s">
        <v>5730</v>
      </c>
      <c r="H161" s="559"/>
      <c r="I161" s="559"/>
      <c r="J161" s="560"/>
      <c r="K161" s="560"/>
      <c r="L161" s="560"/>
      <c r="M161" s="558"/>
    </row>
    <row r="162" spans="2:13" x14ac:dyDescent="0.2">
      <c r="B162" s="290"/>
      <c r="C162" s="289"/>
      <c r="F162" s="395">
        <v>17205.14</v>
      </c>
      <c r="G162" s="559" t="s">
        <v>5729</v>
      </c>
      <c r="H162" s="559"/>
      <c r="I162" s="559"/>
      <c r="J162" s="560"/>
      <c r="K162" s="560"/>
      <c r="L162" s="560"/>
      <c r="M162" s="558"/>
    </row>
    <row r="163" spans="2:13" x14ac:dyDescent="0.2">
      <c r="B163" s="290"/>
      <c r="C163" s="289"/>
      <c r="F163" s="395">
        <v>3550.8</v>
      </c>
      <c r="G163" s="559" t="s">
        <v>5728</v>
      </c>
      <c r="H163" s="559"/>
      <c r="I163" s="559"/>
      <c r="J163" s="560"/>
      <c r="K163" s="560"/>
      <c r="L163" s="560"/>
      <c r="M163" s="558"/>
    </row>
    <row r="164" spans="2:13" x14ac:dyDescent="0.2">
      <c r="B164" s="290"/>
      <c r="C164" s="289"/>
      <c r="F164" s="395">
        <v>33072.129999999997</v>
      </c>
      <c r="G164" s="559" t="s">
        <v>5688</v>
      </c>
      <c r="H164" s="559"/>
      <c r="I164" s="559"/>
      <c r="J164" s="560"/>
      <c r="K164" s="560"/>
      <c r="L164" s="560"/>
      <c r="M164" s="558"/>
    </row>
    <row r="165" spans="2:13" x14ac:dyDescent="0.2">
      <c r="B165" s="290"/>
      <c r="C165" s="289"/>
      <c r="F165" s="395">
        <v>5767.1</v>
      </c>
      <c r="G165" s="559" t="s">
        <v>5727</v>
      </c>
      <c r="H165" s="559"/>
      <c r="I165" s="559"/>
      <c r="J165" s="560"/>
      <c r="K165" s="560"/>
      <c r="L165" s="560"/>
      <c r="M165" s="558"/>
    </row>
    <row r="166" spans="2:13" x14ac:dyDescent="0.2">
      <c r="B166" s="290"/>
      <c r="C166" s="289"/>
      <c r="F166" s="395">
        <v>1233.27</v>
      </c>
      <c r="G166" s="559" t="s">
        <v>5726</v>
      </c>
      <c r="H166" s="559"/>
      <c r="I166" s="559"/>
      <c r="J166" s="560"/>
      <c r="K166" s="560"/>
      <c r="L166" s="560"/>
      <c r="M166" s="558"/>
    </row>
    <row r="167" spans="2:13" x14ac:dyDescent="0.2">
      <c r="B167" s="290"/>
      <c r="C167" s="289"/>
      <c r="F167" s="395">
        <v>1758.69</v>
      </c>
      <c r="G167" s="559" t="s">
        <v>5725</v>
      </c>
      <c r="H167" s="559"/>
      <c r="I167" s="559"/>
      <c r="J167" s="560"/>
      <c r="K167" s="560"/>
      <c r="L167" s="560"/>
      <c r="M167" s="558"/>
    </row>
    <row r="168" spans="2:13" x14ac:dyDescent="0.2">
      <c r="B168" s="290"/>
      <c r="C168" s="289"/>
      <c r="F168" s="395">
        <v>2244.61</v>
      </c>
      <c r="G168" s="559" t="s">
        <v>5724</v>
      </c>
      <c r="H168" s="559"/>
      <c r="I168" s="559"/>
      <c r="J168" s="560"/>
      <c r="K168" s="560"/>
      <c r="L168" s="560"/>
      <c r="M168" s="558"/>
    </row>
    <row r="169" spans="2:13" x14ac:dyDescent="0.2">
      <c r="B169" s="290"/>
      <c r="C169" s="289"/>
      <c r="F169" s="395">
        <v>6278.19</v>
      </c>
      <c r="G169" s="559" t="s">
        <v>5723</v>
      </c>
      <c r="H169" s="559"/>
      <c r="I169" s="559"/>
      <c r="J169" s="560"/>
      <c r="K169" s="560"/>
      <c r="L169" s="560"/>
      <c r="M169" s="558"/>
    </row>
    <row r="170" spans="2:13" x14ac:dyDescent="0.2">
      <c r="B170" s="290"/>
      <c r="C170" s="289"/>
      <c r="F170" s="395">
        <v>7032.39</v>
      </c>
      <c r="G170" s="559" t="s">
        <v>5722</v>
      </c>
      <c r="H170" s="559"/>
      <c r="I170" s="559"/>
      <c r="J170" s="560"/>
      <c r="K170" s="560"/>
      <c r="L170" s="560"/>
      <c r="M170" s="558"/>
    </row>
    <row r="171" spans="2:13" x14ac:dyDescent="0.2">
      <c r="B171" s="290"/>
      <c r="C171" s="289"/>
      <c r="F171" s="395">
        <v>84285</v>
      </c>
      <c r="G171" s="559" t="s">
        <v>5721</v>
      </c>
      <c r="H171" s="559"/>
      <c r="I171" s="559"/>
      <c r="J171" s="560"/>
      <c r="K171" s="560"/>
      <c r="L171" s="560"/>
      <c r="M171" s="558"/>
    </row>
    <row r="172" spans="2:13" x14ac:dyDescent="0.2">
      <c r="B172" s="290"/>
      <c r="C172" s="289"/>
      <c r="F172" s="395">
        <v>8364.01</v>
      </c>
      <c r="G172" s="559" t="s">
        <v>5720</v>
      </c>
      <c r="H172" s="559"/>
      <c r="I172" s="559"/>
      <c r="J172" s="560"/>
      <c r="K172" s="560"/>
      <c r="L172" s="560"/>
      <c r="M172" s="558"/>
    </row>
    <row r="173" spans="2:13" x14ac:dyDescent="0.2">
      <c r="B173" s="290"/>
      <c r="C173" s="289"/>
      <c r="F173" s="395">
        <v>1414.78</v>
      </c>
      <c r="G173" s="559" t="s">
        <v>5719</v>
      </c>
      <c r="H173" s="559"/>
      <c r="I173" s="559"/>
      <c r="J173" s="560"/>
      <c r="K173" s="560"/>
      <c r="L173" s="560"/>
      <c r="M173" s="558"/>
    </row>
    <row r="174" spans="2:13" x14ac:dyDescent="0.2">
      <c r="B174" s="290"/>
      <c r="C174" s="289"/>
      <c r="F174" s="395">
        <v>12819.06</v>
      </c>
      <c r="G174" s="559" t="s">
        <v>5718</v>
      </c>
      <c r="H174" s="559"/>
      <c r="I174" s="559"/>
      <c r="J174" s="560"/>
      <c r="K174" s="560"/>
      <c r="L174" s="560"/>
      <c r="M174" s="558"/>
    </row>
    <row r="175" spans="2:13" x14ac:dyDescent="0.2">
      <c r="B175" s="290"/>
      <c r="C175" s="289"/>
      <c r="F175" s="395">
        <v>40008.400000000001</v>
      </c>
      <c r="G175" s="559" t="s">
        <v>5717</v>
      </c>
      <c r="H175" s="559"/>
      <c r="I175" s="559"/>
      <c r="J175" s="560"/>
      <c r="K175" s="560"/>
      <c r="L175" s="560"/>
      <c r="M175" s="558"/>
    </row>
    <row r="176" spans="2:13" x14ac:dyDescent="0.2">
      <c r="B176" s="290"/>
      <c r="C176" s="289"/>
      <c r="F176" s="395">
        <v>10138.4</v>
      </c>
      <c r="G176" s="559" t="s">
        <v>5716</v>
      </c>
      <c r="H176" s="559"/>
      <c r="I176" s="559"/>
      <c r="J176" s="560"/>
      <c r="K176" s="560"/>
      <c r="L176" s="560"/>
      <c r="M176" s="558"/>
    </row>
    <row r="177" spans="2:13" x14ac:dyDescent="0.2">
      <c r="B177" s="290"/>
      <c r="C177" s="289"/>
      <c r="F177" s="395">
        <v>16008.02</v>
      </c>
      <c r="G177" s="559" t="s">
        <v>5715</v>
      </c>
      <c r="H177" s="559"/>
      <c r="I177" s="559"/>
      <c r="J177" s="560"/>
      <c r="K177" s="560"/>
      <c r="L177" s="560"/>
      <c r="M177" s="558"/>
    </row>
    <row r="178" spans="2:13" x14ac:dyDescent="0.2">
      <c r="B178" s="290"/>
      <c r="C178" s="289"/>
      <c r="F178" s="395">
        <v>5516.96</v>
      </c>
      <c r="G178" s="559" t="s">
        <v>5714</v>
      </c>
      <c r="H178" s="559"/>
      <c r="I178" s="559"/>
      <c r="J178" s="560"/>
      <c r="K178" s="560"/>
      <c r="L178" s="560"/>
      <c r="M178" s="558"/>
    </row>
    <row r="179" spans="2:13" x14ac:dyDescent="0.2">
      <c r="B179" s="290"/>
      <c r="C179" s="289"/>
      <c r="F179" s="395">
        <v>13473.27</v>
      </c>
      <c r="G179" s="559" t="s">
        <v>5713</v>
      </c>
      <c r="H179" s="559"/>
      <c r="I179" s="559"/>
      <c r="J179" s="560"/>
      <c r="K179" s="560"/>
      <c r="L179" s="560"/>
      <c r="M179" s="558"/>
    </row>
    <row r="180" spans="2:13" x14ac:dyDescent="0.2">
      <c r="B180" s="290"/>
      <c r="C180" s="289"/>
      <c r="F180" s="395">
        <v>6976.86</v>
      </c>
      <c r="G180" s="559" t="s">
        <v>5712</v>
      </c>
      <c r="H180" s="559"/>
      <c r="I180" s="559"/>
      <c r="J180" s="560"/>
      <c r="K180" s="560"/>
      <c r="L180" s="560"/>
      <c r="M180" s="558"/>
    </row>
    <row r="181" spans="2:13" x14ac:dyDescent="0.2">
      <c r="B181" s="290"/>
      <c r="C181" s="289"/>
      <c r="F181" s="395">
        <v>8940.26</v>
      </c>
      <c r="G181" s="285" t="s">
        <v>5711</v>
      </c>
      <c r="H181" s="559"/>
      <c r="I181" s="559"/>
      <c r="J181" s="560"/>
      <c r="K181" s="560"/>
      <c r="L181" s="560"/>
      <c r="M181" s="558"/>
    </row>
    <row r="182" spans="2:13" x14ac:dyDescent="0.2">
      <c r="B182" s="290"/>
      <c r="C182" s="289"/>
      <c r="F182" s="395">
        <v>58754.07</v>
      </c>
      <c r="G182" s="285" t="s">
        <v>5710</v>
      </c>
      <c r="H182" s="559"/>
      <c r="I182" s="559"/>
      <c r="J182" s="560"/>
      <c r="K182" s="560"/>
      <c r="L182" s="560"/>
      <c r="M182" s="558"/>
    </row>
    <row r="183" spans="2:13" x14ac:dyDescent="0.2">
      <c r="B183" s="290"/>
      <c r="C183" s="289"/>
      <c r="F183" s="395">
        <v>671.52</v>
      </c>
      <c r="G183" s="560" t="s">
        <v>5709</v>
      </c>
      <c r="H183" s="559"/>
      <c r="I183" s="559"/>
      <c r="J183" s="560"/>
      <c r="K183" s="560"/>
      <c r="L183" s="560"/>
      <c r="M183" s="558"/>
    </row>
    <row r="184" spans="2:13" x14ac:dyDescent="0.2">
      <c r="B184" s="290"/>
      <c r="C184" s="289"/>
      <c r="F184" s="395">
        <v>3203.97</v>
      </c>
      <c r="G184" s="285" t="s">
        <v>5708</v>
      </c>
      <c r="H184" s="559"/>
      <c r="I184" s="559"/>
      <c r="J184" s="560"/>
      <c r="K184" s="560"/>
      <c r="L184" s="560"/>
      <c r="M184" s="558"/>
    </row>
    <row r="185" spans="2:13" x14ac:dyDescent="0.2">
      <c r="B185" s="290"/>
      <c r="C185" s="289"/>
      <c r="F185" s="395">
        <v>7576.45</v>
      </c>
      <c r="G185" s="559" t="s">
        <v>5707</v>
      </c>
      <c r="H185" s="559"/>
      <c r="I185" s="559"/>
      <c r="J185" s="560"/>
      <c r="K185" s="560"/>
      <c r="L185" s="560"/>
      <c r="M185" s="558"/>
    </row>
    <row r="186" spans="2:13" x14ac:dyDescent="0.2">
      <c r="B186" s="290"/>
      <c r="C186" s="289"/>
      <c r="F186" s="395">
        <v>434.95</v>
      </c>
      <c r="G186" s="559" t="s">
        <v>5706</v>
      </c>
      <c r="H186" s="559"/>
      <c r="I186" s="559"/>
      <c r="J186" s="560"/>
      <c r="K186" s="560"/>
      <c r="L186" s="560"/>
      <c r="M186" s="558"/>
    </row>
    <row r="187" spans="2:13" x14ac:dyDescent="0.2">
      <c r="B187" s="290"/>
      <c r="C187" s="289"/>
      <c r="F187" s="395">
        <v>12016.93</v>
      </c>
      <c r="G187" s="559" t="s">
        <v>5705</v>
      </c>
      <c r="H187" s="559"/>
      <c r="I187" s="559"/>
      <c r="J187" s="560"/>
      <c r="K187" s="560"/>
      <c r="L187" s="560"/>
      <c r="M187" s="558"/>
    </row>
    <row r="188" spans="2:13" x14ac:dyDescent="0.2">
      <c r="B188" s="290"/>
      <c r="C188" s="289"/>
      <c r="F188" s="395">
        <v>26120.32</v>
      </c>
      <c r="G188" s="559" t="s">
        <v>5704</v>
      </c>
      <c r="H188" s="559"/>
      <c r="I188" s="559"/>
      <c r="J188" s="560"/>
      <c r="K188" s="560"/>
      <c r="L188" s="560"/>
      <c r="M188" s="558"/>
    </row>
    <row r="189" spans="2:13" x14ac:dyDescent="0.2">
      <c r="B189" s="290"/>
      <c r="C189" s="289"/>
      <c r="F189" s="395">
        <v>3743.92</v>
      </c>
      <c r="G189" s="559" t="s">
        <v>5703</v>
      </c>
      <c r="H189" s="559"/>
      <c r="I189" s="559"/>
      <c r="J189" s="560"/>
      <c r="K189" s="560"/>
      <c r="L189" s="560"/>
      <c r="M189" s="558"/>
    </row>
    <row r="190" spans="2:13" x14ac:dyDescent="0.2">
      <c r="B190" s="290"/>
      <c r="C190" s="289"/>
      <c r="F190" s="395">
        <v>15095.56</v>
      </c>
      <c r="G190" s="559" t="s">
        <v>5702</v>
      </c>
      <c r="H190" s="559"/>
      <c r="I190" s="559"/>
      <c r="J190" s="560"/>
      <c r="K190" s="560"/>
      <c r="L190" s="560"/>
      <c r="M190" s="558"/>
    </row>
    <row r="191" spans="2:13" x14ac:dyDescent="0.2">
      <c r="B191" s="290"/>
      <c r="C191" s="289"/>
      <c r="F191" s="395">
        <v>2059.56</v>
      </c>
      <c r="G191" s="559" t="s">
        <v>5701</v>
      </c>
      <c r="H191" s="559"/>
      <c r="I191" s="559"/>
      <c r="J191" s="560"/>
      <c r="K191" s="560"/>
      <c r="L191" s="560"/>
      <c r="M191" s="558"/>
    </row>
    <row r="192" spans="2:13" x14ac:dyDescent="0.2">
      <c r="B192" s="290"/>
      <c r="C192" s="289"/>
      <c r="F192" s="395">
        <v>5067.96</v>
      </c>
      <c r="G192" s="559" t="s">
        <v>5700</v>
      </c>
      <c r="H192" s="559"/>
      <c r="I192" s="559"/>
      <c r="J192" s="560"/>
      <c r="K192" s="560"/>
      <c r="L192" s="560"/>
      <c r="M192" s="558"/>
    </row>
    <row r="193" spans="2:13" x14ac:dyDescent="0.2">
      <c r="B193" s="290"/>
      <c r="C193" s="289"/>
      <c r="F193" s="395">
        <v>32494</v>
      </c>
      <c r="G193" s="559" t="s">
        <v>5699</v>
      </c>
      <c r="H193" s="559"/>
      <c r="I193" s="559"/>
      <c r="J193" s="560"/>
      <c r="K193" s="560"/>
      <c r="L193" s="560"/>
      <c r="M193" s="558"/>
    </row>
    <row r="194" spans="2:13" x14ac:dyDescent="0.2">
      <c r="B194" s="290"/>
      <c r="C194" s="289"/>
      <c r="F194" s="395">
        <v>5513.43</v>
      </c>
      <c r="G194" s="559" t="s">
        <v>5698</v>
      </c>
      <c r="H194" s="559"/>
      <c r="I194" s="559"/>
      <c r="J194" s="560"/>
      <c r="K194" s="560"/>
      <c r="L194" s="560"/>
      <c r="M194" s="558"/>
    </row>
    <row r="195" spans="2:13" x14ac:dyDescent="0.2">
      <c r="B195" s="290"/>
      <c r="C195" s="289"/>
      <c r="F195" s="395">
        <v>11327.89</v>
      </c>
      <c r="G195" s="559" t="s">
        <v>5697</v>
      </c>
      <c r="H195" s="559"/>
      <c r="I195" s="559"/>
      <c r="J195" s="560"/>
      <c r="K195" s="560"/>
      <c r="L195" s="560"/>
      <c r="M195" s="558"/>
    </row>
    <row r="196" spans="2:13" x14ac:dyDescent="0.2">
      <c r="B196" s="290"/>
      <c r="C196" s="289"/>
      <c r="F196" s="395">
        <v>2505.6</v>
      </c>
      <c r="G196" s="560" t="s">
        <v>5696</v>
      </c>
      <c r="H196" s="558"/>
      <c r="I196" s="559"/>
      <c r="J196" s="560"/>
      <c r="K196" s="560"/>
      <c r="L196" s="560"/>
      <c r="M196" s="558"/>
    </row>
    <row r="197" spans="2:13" x14ac:dyDescent="0.2">
      <c r="B197" s="290"/>
      <c r="C197" s="289"/>
      <c r="F197" s="395">
        <v>11797.78</v>
      </c>
      <c r="G197" s="559" t="s">
        <v>5695</v>
      </c>
      <c r="H197" s="559"/>
      <c r="I197" s="559"/>
      <c r="J197" s="560"/>
      <c r="K197" s="560"/>
      <c r="L197" s="560"/>
      <c r="M197" s="558"/>
    </row>
    <row r="198" spans="2:13" x14ac:dyDescent="0.2">
      <c r="B198" s="290"/>
      <c r="C198" s="289"/>
      <c r="F198" s="395">
        <v>13889.86</v>
      </c>
      <c r="G198" s="559" t="s">
        <v>5694</v>
      </c>
      <c r="H198" s="559"/>
      <c r="I198" s="559"/>
      <c r="J198" s="560"/>
      <c r="K198" s="560"/>
      <c r="L198" s="560"/>
      <c r="M198" s="558"/>
    </row>
    <row r="199" spans="2:13" x14ac:dyDescent="0.2">
      <c r="B199" s="290"/>
      <c r="C199" s="289"/>
      <c r="F199" s="395">
        <v>85927.24</v>
      </c>
      <c r="G199" s="675" t="s">
        <v>5693</v>
      </c>
      <c r="H199" s="559"/>
      <c r="I199" s="559"/>
      <c r="J199" s="560"/>
      <c r="K199" s="560"/>
      <c r="L199" s="560"/>
      <c r="M199" s="558"/>
    </row>
    <row r="200" spans="2:13" x14ac:dyDescent="0.2">
      <c r="B200" s="290"/>
      <c r="C200" s="289"/>
      <c r="F200" s="395">
        <v>20764</v>
      </c>
      <c r="G200" s="559" t="s">
        <v>5692</v>
      </c>
      <c r="H200" s="559"/>
      <c r="I200" s="559"/>
      <c r="J200" s="560"/>
      <c r="K200" s="560"/>
      <c r="L200" s="560"/>
      <c r="M200" s="558"/>
    </row>
    <row r="201" spans="2:13" x14ac:dyDescent="0.2">
      <c r="B201" s="290"/>
      <c r="C201" s="289"/>
      <c r="F201" s="395">
        <v>18684.71</v>
      </c>
      <c r="G201" s="559" t="s">
        <v>5691</v>
      </c>
      <c r="H201" s="559"/>
      <c r="I201" s="559"/>
      <c r="J201" s="560"/>
      <c r="K201" s="560"/>
      <c r="L201" s="560"/>
      <c r="M201" s="558"/>
    </row>
    <row r="202" spans="2:13" x14ac:dyDescent="0.2">
      <c r="B202" s="290"/>
      <c r="C202" s="289"/>
      <c r="F202" s="395">
        <v>5337.24</v>
      </c>
      <c r="G202" s="559" t="s">
        <v>5690</v>
      </c>
      <c r="H202" s="559"/>
      <c r="I202" s="559"/>
      <c r="J202" s="560"/>
      <c r="K202" s="560"/>
      <c r="L202" s="560"/>
      <c r="M202" s="558"/>
    </row>
    <row r="203" spans="2:13" x14ac:dyDescent="0.2">
      <c r="B203" s="290"/>
      <c r="C203" s="289"/>
      <c r="F203" s="395">
        <v>1373.25</v>
      </c>
      <c r="G203" s="559" t="s">
        <v>5689</v>
      </c>
      <c r="H203" s="559"/>
      <c r="I203" s="559"/>
      <c r="J203" s="560"/>
      <c r="K203" s="560"/>
      <c r="L203" s="560"/>
      <c r="M203" s="558"/>
    </row>
    <row r="204" spans="2:13" x14ac:dyDescent="0.2">
      <c r="B204" s="290"/>
      <c r="C204" s="289"/>
      <c r="F204" s="395">
        <v>9792.52</v>
      </c>
      <c r="G204" s="559" t="s">
        <v>5688</v>
      </c>
      <c r="H204" s="559"/>
      <c r="I204" s="559"/>
      <c r="J204" s="560"/>
      <c r="K204" s="560"/>
      <c r="L204" s="560"/>
      <c r="M204" s="558"/>
    </row>
    <row r="205" spans="2:13" x14ac:dyDescent="0.2">
      <c r="B205" s="290"/>
      <c r="C205" s="289"/>
      <c r="F205" s="395">
        <v>3668.58</v>
      </c>
      <c r="G205" s="559" t="s">
        <v>5687</v>
      </c>
      <c r="H205" s="559"/>
      <c r="I205" s="559"/>
      <c r="J205" s="560"/>
      <c r="K205" s="560"/>
      <c r="L205" s="560"/>
      <c r="M205" s="558"/>
    </row>
    <row r="206" spans="2:13" x14ac:dyDescent="0.2">
      <c r="B206" s="290"/>
      <c r="C206" s="289"/>
      <c r="F206" s="395">
        <v>36720.26</v>
      </c>
      <c r="G206" s="559" t="s">
        <v>5686</v>
      </c>
      <c r="H206" s="559"/>
      <c r="I206" s="559"/>
      <c r="J206" s="560"/>
      <c r="K206" s="560"/>
      <c r="L206" s="560"/>
      <c r="M206" s="558"/>
    </row>
    <row r="207" spans="2:13" x14ac:dyDescent="0.2">
      <c r="B207" s="290"/>
      <c r="C207" s="289"/>
      <c r="F207" s="395">
        <v>5085.17</v>
      </c>
      <c r="G207" s="559" t="s">
        <v>5685</v>
      </c>
      <c r="H207" s="559"/>
      <c r="I207" s="559"/>
      <c r="J207" s="560"/>
      <c r="K207" s="560"/>
      <c r="L207" s="560"/>
      <c r="M207" s="558"/>
    </row>
    <row r="208" spans="2:13" x14ac:dyDescent="0.2">
      <c r="B208" s="290"/>
      <c r="C208" s="289"/>
      <c r="F208" s="395">
        <v>428.38</v>
      </c>
      <c r="G208" s="559" t="s">
        <v>5684</v>
      </c>
      <c r="H208" s="559"/>
      <c r="I208" s="559"/>
      <c r="J208" s="560"/>
      <c r="K208" s="560"/>
      <c r="L208" s="560"/>
      <c r="M208" s="558"/>
    </row>
    <row r="209" spans="2:13" x14ac:dyDescent="0.2">
      <c r="B209" s="290"/>
      <c r="C209" s="289"/>
      <c r="F209" s="395">
        <v>4174.57</v>
      </c>
      <c r="G209" s="559" t="s">
        <v>5683</v>
      </c>
      <c r="H209" s="559"/>
      <c r="I209" s="559"/>
      <c r="J209" s="560"/>
      <c r="K209" s="560"/>
      <c r="L209" s="560"/>
      <c r="M209" s="558"/>
    </row>
    <row r="210" spans="2:13" x14ac:dyDescent="0.2">
      <c r="B210" s="290"/>
      <c r="C210" s="289"/>
      <c r="F210" s="395">
        <v>2097</v>
      </c>
      <c r="G210" s="559" t="s">
        <v>5682</v>
      </c>
      <c r="H210" s="559"/>
      <c r="I210" s="559"/>
      <c r="J210" s="560"/>
      <c r="K210" s="560"/>
      <c r="L210" s="560"/>
      <c r="M210" s="558"/>
    </row>
    <row r="211" spans="2:13" x14ac:dyDescent="0.2">
      <c r="B211" s="290"/>
      <c r="C211" s="289"/>
      <c r="F211" s="395">
        <v>20223.330000000002</v>
      </c>
      <c r="G211" s="559" t="s">
        <v>5681</v>
      </c>
      <c r="H211" s="559"/>
      <c r="I211" s="559"/>
      <c r="J211" s="560"/>
      <c r="K211" s="560"/>
      <c r="L211" s="560"/>
      <c r="M211" s="558"/>
    </row>
    <row r="212" spans="2:13" x14ac:dyDescent="0.2">
      <c r="B212" s="290"/>
      <c r="C212" s="289"/>
      <c r="F212" s="395">
        <v>14507.57</v>
      </c>
      <c r="G212" s="559" t="s">
        <v>5680</v>
      </c>
      <c r="H212" s="559"/>
      <c r="I212" s="559"/>
      <c r="J212" s="560"/>
      <c r="K212" s="560"/>
      <c r="L212" s="560"/>
      <c r="M212" s="558"/>
    </row>
    <row r="213" spans="2:13" x14ac:dyDescent="0.2">
      <c r="B213" s="290"/>
      <c r="C213" s="289"/>
      <c r="F213" s="395">
        <v>10567.6</v>
      </c>
      <c r="G213" s="559" t="s">
        <v>5679</v>
      </c>
      <c r="H213" s="559"/>
      <c r="I213" s="559"/>
      <c r="J213" s="560"/>
      <c r="K213" s="560"/>
      <c r="L213" s="560"/>
      <c r="M213" s="558"/>
    </row>
    <row r="214" spans="2:13" x14ac:dyDescent="0.2">
      <c r="B214" s="290"/>
      <c r="C214" s="289"/>
      <c r="F214" s="395">
        <v>29095.45</v>
      </c>
      <c r="G214" s="559" t="s">
        <v>5678</v>
      </c>
      <c r="H214" s="559"/>
      <c r="I214" s="559"/>
      <c r="J214" s="560"/>
      <c r="K214" s="560"/>
      <c r="L214" s="560"/>
      <c r="M214" s="558"/>
    </row>
    <row r="215" spans="2:13" x14ac:dyDescent="0.2">
      <c r="B215" s="290"/>
      <c r="C215" s="289"/>
      <c r="F215" s="395">
        <v>57639.23</v>
      </c>
      <c r="G215" s="559" t="s">
        <v>5677</v>
      </c>
      <c r="H215" s="559"/>
      <c r="I215" s="559"/>
      <c r="J215" s="560"/>
      <c r="K215" s="560"/>
      <c r="L215" s="560"/>
      <c r="M215" s="558"/>
    </row>
    <row r="216" spans="2:13" x14ac:dyDescent="0.2">
      <c r="B216" s="290"/>
      <c r="C216" s="289"/>
      <c r="F216" s="395">
        <v>40076.11</v>
      </c>
      <c r="G216" s="559" t="s">
        <v>5676</v>
      </c>
      <c r="H216" s="559"/>
      <c r="I216" s="559"/>
      <c r="J216" s="560"/>
      <c r="K216" s="560"/>
      <c r="L216" s="560"/>
      <c r="M216" s="558"/>
    </row>
    <row r="217" spans="2:13" x14ac:dyDescent="0.2">
      <c r="B217" s="290"/>
      <c r="C217" s="289"/>
      <c r="F217" s="395">
        <v>38274.199999999997</v>
      </c>
      <c r="G217" s="559" t="s">
        <v>5675</v>
      </c>
      <c r="H217" s="559"/>
      <c r="I217" s="559"/>
      <c r="J217" s="560"/>
      <c r="K217" s="560"/>
      <c r="L217" s="560"/>
      <c r="M217" s="558"/>
    </row>
    <row r="218" spans="2:13" x14ac:dyDescent="0.2">
      <c r="B218" s="290"/>
      <c r="C218" s="289"/>
      <c r="F218" s="395">
        <v>4575.57</v>
      </c>
      <c r="G218" s="559" t="s">
        <v>5674</v>
      </c>
      <c r="H218" s="559"/>
      <c r="I218" s="559"/>
      <c r="J218" s="560"/>
      <c r="K218" s="560"/>
      <c r="L218" s="560"/>
      <c r="M218" s="558"/>
    </row>
    <row r="219" spans="2:13" x14ac:dyDescent="0.2">
      <c r="B219" s="290"/>
      <c r="C219" s="289"/>
      <c r="F219" s="395">
        <v>31702.799999999999</v>
      </c>
      <c r="G219" s="559" t="s">
        <v>5673</v>
      </c>
      <c r="H219" s="559"/>
      <c r="I219" s="559"/>
      <c r="J219" s="560"/>
      <c r="K219" s="560"/>
      <c r="L219" s="560"/>
      <c r="M219" s="558"/>
    </row>
    <row r="220" spans="2:13" x14ac:dyDescent="0.2">
      <c r="B220" s="290"/>
      <c r="C220" s="289"/>
      <c r="F220" s="395">
        <v>42236</v>
      </c>
      <c r="G220" s="559" t="s">
        <v>5672</v>
      </c>
      <c r="H220" s="559"/>
      <c r="I220" s="559"/>
      <c r="J220" s="560"/>
      <c r="K220" s="560"/>
      <c r="L220" s="560"/>
      <c r="M220" s="558"/>
    </row>
    <row r="221" spans="2:13" x14ac:dyDescent="0.2">
      <c r="B221" s="290"/>
      <c r="C221" s="289"/>
      <c r="F221" s="395">
        <v>17205.14</v>
      </c>
      <c r="G221" s="559" t="s">
        <v>5671</v>
      </c>
      <c r="H221" s="559"/>
      <c r="I221" s="559"/>
      <c r="J221" s="560"/>
      <c r="K221" s="560"/>
      <c r="L221" s="560"/>
      <c r="M221" s="558"/>
    </row>
    <row r="222" spans="2:13" x14ac:dyDescent="0.2">
      <c r="B222" s="290"/>
      <c r="C222" s="289"/>
      <c r="F222" s="395">
        <v>2900.58</v>
      </c>
      <c r="G222" s="559" t="s">
        <v>5670</v>
      </c>
      <c r="H222" s="559"/>
      <c r="I222" s="559"/>
      <c r="J222" s="560"/>
      <c r="K222" s="560"/>
      <c r="L222" s="560"/>
      <c r="M222" s="558"/>
    </row>
    <row r="223" spans="2:13" x14ac:dyDescent="0.2">
      <c r="B223" s="290"/>
      <c r="C223" s="289"/>
      <c r="F223" s="395">
        <v>5720.62</v>
      </c>
      <c r="G223" s="559" t="s">
        <v>5669</v>
      </c>
      <c r="H223" s="559"/>
      <c r="I223" s="559"/>
      <c r="J223" s="560"/>
      <c r="K223" s="560"/>
      <c r="L223" s="560"/>
      <c r="M223" s="558"/>
    </row>
    <row r="224" spans="2:13" x14ac:dyDescent="0.2">
      <c r="B224" s="290"/>
      <c r="C224" s="289"/>
      <c r="F224" s="395">
        <v>930.32</v>
      </c>
      <c r="G224" s="559" t="s">
        <v>5668</v>
      </c>
      <c r="H224" s="559"/>
      <c r="I224" s="559"/>
      <c r="J224" s="560"/>
      <c r="K224" s="560"/>
      <c r="L224" s="560"/>
      <c r="M224" s="558"/>
    </row>
    <row r="225" spans="2:13" x14ac:dyDescent="0.2">
      <c r="B225" s="290"/>
      <c r="C225" s="289"/>
      <c r="F225" s="395">
        <v>45755.74</v>
      </c>
      <c r="G225" s="559" t="s">
        <v>5667</v>
      </c>
      <c r="H225" s="559"/>
      <c r="I225" s="559"/>
      <c r="J225" s="560"/>
      <c r="K225" s="560"/>
      <c r="L225" s="560"/>
      <c r="M225" s="558"/>
    </row>
    <row r="226" spans="2:13" x14ac:dyDescent="0.2">
      <c r="B226" s="290"/>
      <c r="C226" s="289"/>
      <c r="F226" s="395">
        <v>3000</v>
      </c>
      <c r="G226" s="559" t="s">
        <v>5666</v>
      </c>
      <c r="H226" s="559"/>
      <c r="I226" s="559"/>
      <c r="J226" s="560"/>
      <c r="K226" s="560"/>
      <c r="L226" s="560"/>
      <c r="M226" s="558"/>
    </row>
    <row r="227" spans="2:13" x14ac:dyDescent="0.2">
      <c r="B227" s="290"/>
      <c r="C227" s="289"/>
      <c r="F227" s="395">
        <v>30640.7</v>
      </c>
      <c r="G227" s="559" t="s">
        <v>5665</v>
      </c>
      <c r="H227" s="559"/>
      <c r="I227" s="559"/>
      <c r="J227" s="560"/>
      <c r="K227" s="560"/>
      <c r="L227" s="560"/>
      <c r="M227" s="558"/>
    </row>
    <row r="228" spans="2:13" x14ac:dyDescent="0.2">
      <c r="B228" s="290"/>
      <c r="C228" s="289"/>
      <c r="F228" s="395">
        <v>10000</v>
      </c>
      <c r="G228" s="559" t="s">
        <v>5664</v>
      </c>
      <c r="H228" s="559"/>
      <c r="I228" s="559"/>
      <c r="J228" s="560"/>
      <c r="K228" s="560"/>
      <c r="L228" s="560"/>
      <c r="M228" s="558"/>
    </row>
    <row r="229" spans="2:13" x14ac:dyDescent="0.2">
      <c r="B229" s="290"/>
      <c r="C229" s="289"/>
      <c r="F229" s="395">
        <v>2220.2399999999998</v>
      </c>
      <c r="G229" s="559" t="s">
        <v>5663</v>
      </c>
      <c r="H229" s="559"/>
      <c r="I229" s="559"/>
      <c r="J229" s="560"/>
      <c r="K229" s="560"/>
      <c r="L229" s="560"/>
      <c r="M229" s="558"/>
    </row>
    <row r="230" spans="2:13" x14ac:dyDescent="0.2">
      <c r="B230" s="290"/>
      <c r="C230" s="289"/>
      <c r="F230" s="395">
        <v>2104.75</v>
      </c>
      <c r="G230" s="559" t="s">
        <v>5662</v>
      </c>
      <c r="H230" s="559"/>
      <c r="I230" s="559"/>
      <c r="J230" s="560"/>
      <c r="K230" s="560"/>
      <c r="L230" s="560"/>
      <c r="M230" s="558"/>
    </row>
    <row r="231" spans="2:13" x14ac:dyDescent="0.2">
      <c r="B231" s="290"/>
      <c r="C231" s="289"/>
      <c r="F231" s="395">
        <v>5928</v>
      </c>
      <c r="G231" s="559" t="s">
        <v>5661</v>
      </c>
      <c r="H231" s="559"/>
      <c r="I231" s="559"/>
      <c r="J231" s="560"/>
      <c r="K231" s="560"/>
      <c r="L231" s="560"/>
      <c r="M231" s="558"/>
    </row>
    <row r="232" spans="2:13" x14ac:dyDescent="0.2">
      <c r="B232" s="290"/>
      <c r="C232" s="289"/>
      <c r="F232" s="395">
        <v>29131.57</v>
      </c>
      <c r="G232" s="674" t="s">
        <v>5660</v>
      </c>
      <c r="H232" s="559"/>
      <c r="I232" s="559"/>
      <c r="J232" s="560"/>
      <c r="K232" s="560"/>
      <c r="L232" s="560"/>
      <c r="M232" s="558"/>
    </row>
    <row r="233" spans="2:13" x14ac:dyDescent="0.2">
      <c r="B233" s="290"/>
      <c r="C233" s="289"/>
      <c r="F233" s="395">
        <v>87594.67</v>
      </c>
      <c r="G233" s="559" t="s">
        <v>5659</v>
      </c>
      <c r="H233" s="559"/>
      <c r="I233" s="559"/>
      <c r="J233" s="560"/>
      <c r="K233" s="560"/>
      <c r="L233" s="560"/>
      <c r="M233" s="558"/>
    </row>
    <row r="234" spans="2:13" x14ac:dyDescent="0.2">
      <c r="B234" s="290"/>
      <c r="C234" s="289"/>
      <c r="F234" s="395">
        <v>5459.8</v>
      </c>
      <c r="G234" s="559" t="s">
        <v>5658</v>
      </c>
      <c r="H234" s="559"/>
      <c r="I234" s="559"/>
      <c r="J234" s="560"/>
      <c r="K234" s="560"/>
      <c r="L234" s="560"/>
      <c r="M234" s="558"/>
    </row>
    <row r="235" spans="2:13" x14ac:dyDescent="0.2">
      <c r="B235" s="290"/>
      <c r="C235" s="289"/>
      <c r="F235" s="395">
        <v>1543.22</v>
      </c>
      <c r="G235" s="559" t="s">
        <v>5657</v>
      </c>
      <c r="H235" s="559"/>
      <c r="I235" s="559"/>
      <c r="J235" s="560"/>
      <c r="K235" s="560"/>
      <c r="L235" s="560"/>
      <c r="M235" s="558"/>
    </row>
    <row r="236" spans="2:13" x14ac:dyDescent="0.2">
      <c r="B236" s="290"/>
      <c r="C236" s="289"/>
      <c r="F236" s="395">
        <v>2113.52</v>
      </c>
      <c r="G236" s="559" t="s">
        <v>5656</v>
      </c>
      <c r="H236" s="559"/>
      <c r="I236" s="559"/>
      <c r="J236" s="560"/>
      <c r="K236" s="560"/>
      <c r="L236" s="560"/>
      <c r="M236" s="558"/>
    </row>
    <row r="237" spans="2:13" x14ac:dyDescent="0.2">
      <c r="B237" s="290"/>
      <c r="C237" s="289"/>
      <c r="F237" s="395">
        <v>96310.69</v>
      </c>
      <c r="G237" s="559" t="s">
        <v>5655</v>
      </c>
      <c r="H237" s="559"/>
      <c r="I237" s="559"/>
      <c r="J237" s="560"/>
      <c r="K237" s="560"/>
      <c r="L237" s="560"/>
      <c r="M237" s="558"/>
    </row>
    <row r="238" spans="2:13" x14ac:dyDescent="0.2">
      <c r="B238" s="290"/>
      <c r="C238" s="289"/>
      <c r="F238" s="395">
        <v>5567.6</v>
      </c>
      <c r="G238" s="559" t="s">
        <v>5654</v>
      </c>
      <c r="H238" s="559"/>
      <c r="I238" s="559"/>
      <c r="J238" s="560"/>
      <c r="K238" s="560"/>
      <c r="L238" s="560"/>
      <c r="M238" s="558"/>
    </row>
    <row r="239" spans="2:13" x14ac:dyDescent="0.2">
      <c r="B239" s="290"/>
      <c r="C239" s="289"/>
      <c r="F239" s="395">
        <v>41966.02</v>
      </c>
      <c r="G239" s="559" t="s">
        <v>5653</v>
      </c>
      <c r="H239" s="559"/>
      <c r="I239" s="559"/>
      <c r="J239" s="560"/>
      <c r="K239" s="560"/>
      <c r="L239" s="560"/>
      <c r="M239" s="558"/>
    </row>
    <row r="240" spans="2:13" x14ac:dyDescent="0.2">
      <c r="B240" s="290"/>
      <c r="C240" s="289"/>
      <c r="F240" s="395">
        <v>59833.29</v>
      </c>
      <c r="G240" s="560" t="s">
        <v>5652</v>
      </c>
      <c r="H240" s="559"/>
      <c r="I240" s="559"/>
      <c r="J240" s="560"/>
      <c r="K240" s="560"/>
      <c r="L240" s="560"/>
      <c r="M240" s="558"/>
    </row>
    <row r="241" spans="2:13" x14ac:dyDescent="0.2">
      <c r="B241" s="290"/>
      <c r="C241" s="289"/>
      <c r="F241" s="395">
        <v>19087.66</v>
      </c>
      <c r="G241" s="559" t="s">
        <v>5651</v>
      </c>
      <c r="H241" s="559"/>
      <c r="I241" s="559"/>
      <c r="J241" s="560"/>
      <c r="K241" s="560"/>
      <c r="L241" s="560"/>
      <c r="M241" s="558"/>
    </row>
    <row r="242" spans="2:13" x14ac:dyDescent="0.2">
      <c r="B242" s="290"/>
      <c r="C242" s="289"/>
      <c r="F242" s="395">
        <v>18977.060000000001</v>
      </c>
      <c r="G242" s="559" t="s">
        <v>5650</v>
      </c>
      <c r="H242" s="559"/>
      <c r="I242" s="559"/>
      <c r="J242" s="560"/>
      <c r="K242" s="560"/>
      <c r="L242" s="560"/>
      <c r="M242" s="558"/>
    </row>
    <row r="243" spans="2:13" x14ac:dyDescent="0.2">
      <c r="B243" s="290"/>
      <c r="C243" s="289"/>
      <c r="F243" s="395">
        <v>1805.4</v>
      </c>
      <c r="G243" s="559" t="s">
        <v>5649</v>
      </c>
      <c r="H243" s="559"/>
      <c r="I243" s="559"/>
      <c r="J243" s="560"/>
      <c r="K243" s="560"/>
      <c r="L243" s="560"/>
      <c r="M243" s="558"/>
    </row>
    <row r="244" spans="2:13" x14ac:dyDescent="0.2">
      <c r="B244" s="290"/>
      <c r="C244" s="289"/>
      <c r="F244" s="395">
        <v>3753.58</v>
      </c>
      <c r="G244" s="559" t="s">
        <v>5648</v>
      </c>
      <c r="H244" s="559"/>
      <c r="I244" s="559"/>
      <c r="J244" s="560"/>
      <c r="K244" s="560"/>
      <c r="L244" s="560"/>
      <c r="M244" s="558"/>
    </row>
    <row r="245" spans="2:13" x14ac:dyDescent="0.2">
      <c r="B245" s="290"/>
      <c r="C245" s="289"/>
      <c r="F245" s="395">
        <v>1377.01</v>
      </c>
      <c r="G245" s="559" t="s">
        <v>5647</v>
      </c>
      <c r="H245" s="559"/>
      <c r="I245" s="559"/>
      <c r="J245" s="560"/>
      <c r="K245" s="560"/>
      <c r="L245" s="560"/>
      <c r="M245" s="558"/>
    </row>
    <row r="246" spans="2:13" x14ac:dyDescent="0.2">
      <c r="B246" s="290"/>
      <c r="C246" s="289"/>
      <c r="F246" s="395">
        <v>1377.01</v>
      </c>
      <c r="G246" s="559" t="s">
        <v>5646</v>
      </c>
      <c r="H246" s="559"/>
      <c r="I246" s="559"/>
      <c r="J246" s="560"/>
      <c r="K246" s="560"/>
      <c r="L246" s="560"/>
      <c r="M246" s="558"/>
    </row>
    <row r="247" spans="2:13" x14ac:dyDescent="0.2">
      <c r="B247" s="290"/>
      <c r="C247" s="289"/>
      <c r="F247" s="395">
        <v>10919.08</v>
      </c>
      <c r="G247" s="559" t="s">
        <v>5645</v>
      </c>
      <c r="H247" s="559"/>
      <c r="I247" s="559"/>
      <c r="J247" s="560"/>
      <c r="K247" s="560"/>
      <c r="L247" s="560"/>
      <c r="M247" s="558"/>
    </row>
    <row r="248" spans="2:13" x14ac:dyDescent="0.2">
      <c r="B248" s="290"/>
      <c r="C248" s="289"/>
      <c r="F248" s="395">
        <v>17696.95</v>
      </c>
      <c r="G248" s="559" t="s">
        <v>5644</v>
      </c>
      <c r="H248" s="559"/>
      <c r="I248" s="559"/>
      <c r="J248" s="560"/>
      <c r="K248" s="560"/>
      <c r="L248" s="560"/>
      <c r="M248" s="558"/>
    </row>
    <row r="249" spans="2:13" x14ac:dyDescent="0.2">
      <c r="B249" s="290"/>
      <c r="C249" s="289"/>
      <c r="F249" s="395">
        <v>1805.4</v>
      </c>
      <c r="G249" s="560" t="s">
        <v>5643</v>
      </c>
      <c r="H249" s="559"/>
      <c r="I249" s="559"/>
      <c r="J249" s="560"/>
      <c r="K249" s="560"/>
      <c r="L249" s="560"/>
      <c r="M249" s="558"/>
    </row>
    <row r="250" spans="2:13" x14ac:dyDescent="0.2">
      <c r="B250" s="290"/>
      <c r="C250" s="289"/>
      <c r="F250" s="395">
        <v>8272.16</v>
      </c>
      <c r="G250" s="559" t="s">
        <v>5642</v>
      </c>
      <c r="H250" s="559"/>
      <c r="I250" s="559"/>
      <c r="J250" s="560"/>
      <c r="K250" s="560"/>
      <c r="L250" s="560"/>
      <c r="M250" s="558"/>
    </row>
    <row r="251" spans="2:13" x14ac:dyDescent="0.2">
      <c r="B251" s="290"/>
      <c r="C251" s="289"/>
      <c r="F251" s="395">
        <v>21334.94</v>
      </c>
      <c r="G251" s="559" t="s">
        <v>5641</v>
      </c>
      <c r="H251" s="559"/>
      <c r="I251" s="559"/>
      <c r="J251" s="560"/>
      <c r="K251" s="560"/>
      <c r="L251" s="560"/>
      <c r="M251" s="558"/>
    </row>
    <row r="252" spans="2:13" x14ac:dyDescent="0.2">
      <c r="B252" s="290"/>
      <c r="C252" s="289"/>
      <c r="F252" s="395">
        <v>3932.11</v>
      </c>
      <c r="G252" s="560" t="s">
        <v>5640</v>
      </c>
      <c r="H252" s="559"/>
      <c r="I252" s="559"/>
      <c r="J252" s="560"/>
      <c r="K252" s="560"/>
      <c r="L252" s="560"/>
      <c r="M252" s="558"/>
    </row>
    <row r="253" spans="2:13" x14ac:dyDescent="0.2">
      <c r="B253" s="290"/>
      <c r="C253" s="289"/>
      <c r="F253" s="395">
        <v>3136.49</v>
      </c>
      <c r="G253" s="559" t="s">
        <v>5639</v>
      </c>
      <c r="H253" s="559"/>
      <c r="I253" s="559"/>
      <c r="J253" s="560"/>
      <c r="K253" s="560"/>
      <c r="L253" s="560"/>
      <c r="M253" s="558"/>
    </row>
    <row r="254" spans="2:13" x14ac:dyDescent="0.2">
      <c r="B254" s="290"/>
      <c r="C254" s="289"/>
      <c r="F254" s="395">
        <v>7017.57</v>
      </c>
      <c r="G254" s="559" t="s">
        <v>5638</v>
      </c>
      <c r="H254" s="559"/>
      <c r="I254" s="559"/>
      <c r="J254" s="560"/>
      <c r="K254" s="560"/>
      <c r="L254" s="560"/>
      <c r="M254" s="558"/>
    </row>
    <row r="255" spans="2:13" x14ac:dyDescent="0.2">
      <c r="B255" s="290"/>
      <c r="C255" s="289"/>
      <c r="F255" s="395">
        <v>10119.26</v>
      </c>
      <c r="G255" s="559" t="s">
        <v>5637</v>
      </c>
      <c r="H255" s="559"/>
      <c r="I255" s="559"/>
      <c r="J255" s="560"/>
      <c r="K255" s="560"/>
      <c r="L255" s="560"/>
      <c r="M255" s="558"/>
    </row>
    <row r="256" spans="2:13" x14ac:dyDescent="0.2">
      <c r="B256" s="290"/>
      <c r="C256" s="289"/>
      <c r="F256" s="404">
        <v>6691.61</v>
      </c>
      <c r="G256" s="669" t="s">
        <v>5506</v>
      </c>
      <c r="H256" s="559"/>
      <c r="I256" s="559"/>
      <c r="J256" s="560"/>
      <c r="K256" s="560"/>
      <c r="L256" s="560"/>
      <c r="M256" s="558"/>
    </row>
    <row r="257" spans="2:13" x14ac:dyDescent="0.2">
      <c r="B257" s="290"/>
      <c r="C257" s="289"/>
      <c r="F257" s="395">
        <v>50000</v>
      </c>
      <c r="G257" s="559" t="s">
        <v>5636</v>
      </c>
      <c r="H257" s="559"/>
      <c r="I257" s="559"/>
      <c r="J257" s="560"/>
      <c r="K257" s="560"/>
      <c r="L257" s="560"/>
      <c r="M257" s="558"/>
    </row>
    <row r="258" spans="2:13" x14ac:dyDescent="0.2">
      <c r="B258" s="290"/>
      <c r="C258" s="289"/>
      <c r="F258" s="395">
        <v>110543.5</v>
      </c>
      <c r="G258" s="559" t="s">
        <v>5635</v>
      </c>
      <c r="H258" s="559"/>
      <c r="I258" s="559"/>
      <c r="J258" s="560"/>
      <c r="K258" s="560"/>
      <c r="L258" s="560"/>
      <c r="M258" s="558"/>
    </row>
    <row r="259" spans="2:13" x14ac:dyDescent="0.2">
      <c r="B259" s="290"/>
      <c r="C259" s="289"/>
      <c r="F259" s="395">
        <v>1603.29</v>
      </c>
      <c r="G259" s="559" t="s">
        <v>5634</v>
      </c>
      <c r="H259" s="559"/>
      <c r="I259" s="559"/>
      <c r="J259" s="560"/>
      <c r="K259" s="560"/>
      <c r="L259" s="560"/>
      <c r="M259" s="558"/>
    </row>
    <row r="260" spans="2:13" x14ac:dyDescent="0.2">
      <c r="B260" s="290"/>
      <c r="C260" s="289"/>
      <c r="F260" s="395">
        <v>1864.05</v>
      </c>
      <c r="G260" s="559" t="s">
        <v>5633</v>
      </c>
      <c r="H260" s="559"/>
      <c r="I260" s="559"/>
      <c r="J260" s="560"/>
      <c r="K260" s="560"/>
      <c r="L260" s="560"/>
      <c r="M260" s="558"/>
    </row>
    <row r="261" spans="2:13" x14ac:dyDescent="0.2">
      <c r="B261" s="290"/>
      <c r="C261" s="289"/>
      <c r="F261" s="395">
        <v>1738.33</v>
      </c>
      <c r="G261" s="559" t="s">
        <v>5632</v>
      </c>
      <c r="H261" s="559"/>
      <c r="I261" s="559"/>
      <c r="J261" s="560"/>
      <c r="K261" s="560"/>
      <c r="L261" s="560"/>
      <c r="M261" s="558"/>
    </row>
    <row r="262" spans="2:13" x14ac:dyDescent="0.2">
      <c r="B262" s="290"/>
      <c r="C262" s="289"/>
      <c r="F262" s="395">
        <v>27528.29</v>
      </c>
      <c r="G262" s="559" t="s">
        <v>5631</v>
      </c>
      <c r="H262" s="559"/>
      <c r="I262" s="559"/>
      <c r="J262" s="560"/>
      <c r="K262" s="560"/>
      <c r="L262" s="560"/>
      <c r="M262" s="558"/>
    </row>
    <row r="263" spans="2:13" x14ac:dyDescent="0.2">
      <c r="B263" s="290"/>
      <c r="C263" s="289"/>
      <c r="F263" s="395">
        <v>50703.02</v>
      </c>
      <c r="G263" s="559" t="s">
        <v>5630</v>
      </c>
      <c r="H263" s="559"/>
      <c r="I263" s="559"/>
      <c r="J263" s="560"/>
      <c r="K263" s="560"/>
      <c r="L263" s="560"/>
      <c r="M263" s="558"/>
    </row>
    <row r="264" spans="2:13" x14ac:dyDescent="0.2">
      <c r="B264" s="290"/>
      <c r="C264" s="289"/>
      <c r="F264" s="395">
        <v>37110.92</v>
      </c>
      <c r="G264" s="559" t="s">
        <v>5629</v>
      </c>
      <c r="H264" s="559"/>
      <c r="I264" s="559"/>
      <c r="J264" s="560"/>
      <c r="K264" s="560"/>
      <c r="L264" s="560"/>
      <c r="M264" s="558"/>
    </row>
    <row r="265" spans="2:13" x14ac:dyDescent="0.2">
      <c r="B265" s="290"/>
      <c r="C265" s="289"/>
      <c r="F265" s="395">
        <v>6069.22</v>
      </c>
      <c r="G265" s="559" t="s">
        <v>5628</v>
      </c>
      <c r="H265" s="559"/>
      <c r="I265" s="559"/>
      <c r="J265" s="560"/>
      <c r="K265" s="560"/>
      <c r="L265" s="560"/>
      <c r="M265" s="558"/>
    </row>
    <row r="266" spans="2:13" x14ac:dyDescent="0.2">
      <c r="B266" s="290"/>
      <c r="C266" s="289"/>
      <c r="F266" s="395">
        <v>15366.2</v>
      </c>
      <c r="G266" s="559" t="s">
        <v>5627</v>
      </c>
      <c r="H266" s="559"/>
      <c r="I266" s="559"/>
      <c r="J266" s="560"/>
      <c r="K266" s="560"/>
      <c r="L266" s="560"/>
      <c r="M266" s="558"/>
    </row>
    <row r="267" spans="2:13" x14ac:dyDescent="0.2">
      <c r="B267" s="290"/>
      <c r="C267" s="289"/>
      <c r="F267" s="395">
        <v>2012.29</v>
      </c>
      <c r="G267" s="559" t="s">
        <v>5626</v>
      </c>
      <c r="H267" s="559"/>
      <c r="I267" s="559"/>
      <c r="J267" s="560"/>
      <c r="K267" s="560"/>
      <c r="L267" s="560"/>
      <c r="M267" s="558"/>
    </row>
    <row r="268" spans="2:13" x14ac:dyDescent="0.2">
      <c r="B268" s="290"/>
      <c r="C268" s="289"/>
      <c r="F268" s="395">
        <v>1741.68</v>
      </c>
      <c r="G268" s="559" t="s">
        <v>5625</v>
      </c>
      <c r="H268" s="559"/>
      <c r="I268" s="559"/>
      <c r="J268" s="560"/>
      <c r="K268" s="560"/>
      <c r="L268" s="560"/>
      <c r="M268" s="558"/>
    </row>
    <row r="269" spans="2:13" x14ac:dyDescent="0.2">
      <c r="B269" s="290"/>
      <c r="C269" s="289"/>
      <c r="F269" s="395">
        <v>4880.6400000000003</v>
      </c>
      <c r="G269" s="559" t="s">
        <v>5624</v>
      </c>
      <c r="H269" s="559"/>
      <c r="I269" s="559"/>
      <c r="J269" s="560"/>
      <c r="K269" s="560"/>
      <c r="L269" s="560"/>
      <c r="M269" s="558"/>
    </row>
    <row r="270" spans="2:13" x14ac:dyDescent="0.2">
      <c r="B270" s="290"/>
      <c r="C270" s="289"/>
      <c r="F270" s="395">
        <v>6346.79</v>
      </c>
      <c r="G270" s="559" t="s">
        <v>5623</v>
      </c>
      <c r="H270" s="559"/>
      <c r="I270" s="559"/>
      <c r="J270" s="560"/>
      <c r="K270" s="560"/>
      <c r="L270" s="560"/>
      <c r="M270" s="558"/>
    </row>
    <row r="271" spans="2:13" x14ac:dyDescent="0.2">
      <c r="B271" s="290"/>
      <c r="C271" s="289"/>
      <c r="F271" s="395">
        <v>4880.6400000000003</v>
      </c>
      <c r="G271" s="559" t="s">
        <v>5622</v>
      </c>
      <c r="H271" s="559"/>
      <c r="I271" s="559"/>
      <c r="J271" s="560"/>
      <c r="K271" s="560"/>
      <c r="L271" s="560"/>
      <c r="M271" s="558"/>
    </row>
    <row r="272" spans="2:13" x14ac:dyDescent="0.2">
      <c r="B272" s="290"/>
      <c r="C272" s="289"/>
      <c r="F272" s="395">
        <v>14180.11</v>
      </c>
      <c r="G272" s="560" t="s">
        <v>5621</v>
      </c>
      <c r="H272" s="559"/>
      <c r="I272" s="559"/>
      <c r="J272" s="560"/>
      <c r="K272" s="560"/>
      <c r="L272" s="560"/>
      <c r="M272" s="558"/>
    </row>
    <row r="273" spans="2:13" x14ac:dyDescent="0.2">
      <c r="B273" s="290"/>
      <c r="C273" s="289"/>
      <c r="F273" s="395">
        <v>22202.400000000001</v>
      </c>
      <c r="G273" s="559" t="s">
        <v>5620</v>
      </c>
      <c r="H273" s="559"/>
      <c r="I273" s="559"/>
      <c r="J273" s="560"/>
      <c r="K273" s="560"/>
      <c r="L273" s="560"/>
      <c r="M273" s="558"/>
    </row>
    <row r="274" spans="2:13" x14ac:dyDescent="0.2">
      <c r="B274" s="290"/>
      <c r="C274" s="289"/>
      <c r="F274" s="395">
        <v>5362.03</v>
      </c>
      <c r="G274" s="559" t="s">
        <v>5619</v>
      </c>
      <c r="H274" s="559"/>
      <c r="I274" s="559"/>
      <c r="J274" s="560"/>
      <c r="K274" s="560"/>
      <c r="L274" s="560"/>
      <c r="M274" s="558"/>
    </row>
    <row r="275" spans="2:13" x14ac:dyDescent="0.2">
      <c r="B275" s="290"/>
      <c r="C275" s="289"/>
      <c r="F275" s="395">
        <v>2900.58</v>
      </c>
      <c r="G275" s="559" t="s">
        <v>5618</v>
      </c>
      <c r="H275" s="559"/>
      <c r="I275" s="559"/>
      <c r="J275" s="560"/>
      <c r="K275" s="560"/>
      <c r="L275" s="560"/>
      <c r="M275" s="558"/>
    </row>
    <row r="276" spans="2:13" x14ac:dyDescent="0.2">
      <c r="B276" s="290"/>
      <c r="C276" s="289"/>
      <c r="F276" s="395">
        <v>24416.06</v>
      </c>
      <c r="G276" s="559" t="s">
        <v>5617</v>
      </c>
      <c r="H276" s="559"/>
      <c r="I276" s="559"/>
      <c r="J276" s="560"/>
      <c r="K276" s="560"/>
      <c r="L276" s="560"/>
      <c r="M276" s="558"/>
    </row>
    <row r="277" spans="2:13" x14ac:dyDescent="0.2">
      <c r="B277" s="290"/>
      <c r="C277" s="289"/>
      <c r="F277" s="395">
        <v>1918</v>
      </c>
      <c r="G277" s="559" t="s">
        <v>5616</v>
      </c>
      <c r="H277" s="559"/>
      <c r="I277" s="559"/>
      <c r="J277" s="560"/>
      <c r="K277" s="560"/>
      <c r="L277" s="560"/>
      <c r="M277" s="558"/>
    </row>
    <row r="278" spans="2:13" x14ac:dyDescent="0.2">
      <c r="B278" s="290"/>
      <c r="C278" s="289"/>
      <c r="F278" s="395">
        <v>23741.21</v>
      </c>
      <c r="G278" s="559" t="s">
        <v>5615</v>
      </c>
      <c r="H278" s="559"/>
      <c r="I278" s="559"/>
      <c r="J278" s="560"/>
      <c r="K278" s="560"/>
      <c r="L278" s="560"/>
      <c r="M278" s="558"/>
    </row>
    <row r="279" spans="2:13" x14ac:dyDescent="0.2">
      <c r="B279" s="290"/>
      <c r="C279" s="289"/>
      <c r="F279" s="395">
        <v>13821.27</v>
      </c>
      <c r="G279" s="559" t="s">
        <v>5614</v>
      </c>
      <c r="H279" s="559"/>
      <c r="I279" s="559"/>
      <c r="J279" s="560"/>
      <c r="K279" s="560"/>
      <c r="L279" s="560"/>
      <c r="M279" s="558"/>
    </row>
    <row r="280" spans="2:13" x14ac:dyDescent="0.2">
      <c r="B280" s="290"/>
      <c r="C280" s="289"/>
      <c r="F280" s="395">
        <v>8000.1</v>
      </c>
      <c r="G280" s="559" t="s">
        <v>5613</v>
      </c>
      <c r="H280" s="559"/>
      <c r="I280" s="559"/>
      <c r="J280" s="560"/>
      <c r="K280" s="560"/>
      <c r="L280" s="560"/>
      <c r="M280" s="558"/>
    </row>
    <row r="281" spans="2:13" x14ac:dyDescent="0.2">
      <c r="B281" s="290"/>
      <c r="C281" s="289"/>
      <c r="F281" s="395">
        <v>45755.74</v>
      </c>
      <c r="G281" s="559" t="s">
        <v>5612</v>
      </c>
      <c r="H281" s="559"/>
      <c r="I281" s="559"/>
      <c r="J281" s="560"/>
      <c r="K281" s="560"/>
      <c r="L281" s="560"/>
      <c r="M281" s="558"/>
    </row>
    <row r="282" spans="2:13" x14ac:dyDescent="0.2">
      <c r="B282" s="290"/>
      <c r="C282" s="289"/>
      <c r="F282" s="395">
        <v>18317.84</v>
      </c>
      <c r="G282" s="559" t="s">
        <v>5611</v>
      </c>
      <c r="H282" s="559"/>
      <c r="I282" s="559"/>
      <c r="J282" s="560"/>
      <c r="K282" s="560"/>
      <c r="L282" s="560"/>
      <c r="M282" s="558"/>
    </row>
    <row r="283" spans="2:13" x14ac:dyDescent="0.2">
      <c r="B283" s="290"/>
      <c r="C283" s="289"/>
      <c r="F283" s="395">
        <v>2227.1999999999998</v>
      </c>
      <c r="G283" s="559" t="s">
        <v>5610</v>
      </c>
      <c r="H283" s="559"/>
      <c r="I283" s="559"/>
      <c r="J283" s="560"/>
      <c r="K283" s="560"/>
      <c r="L283" s="560"/>
      <c r="M283" s="558"/>
    </row>
    <row r="284" spans="2:13" x14ac:dyDescent="0.2">
      <c r="B284" s="290"/>
      <c r="C284" s="289"/>
      <c r="F284" s="395">
        <v>1610.54</v>
      </c>
      <c r="G284" s="559" t="s">
        <v>5609</v>
      </c>
      <c r="H284" s="559"/>
      <c r="I284" s="559"/>
      <c r="J284" s="560"/>
      <c r="K284" s="560"/>
      <c r="L284" s="560"/>
      <c r="M284" s="558"/>
    </row>
    <row r="285" spans="2:13" x14ac:dyDescent="0.2">
      <c r="B285" s="290"/>
      <c r="C285" s="289"/>
      <c r="F285" s="395">
        <v>5651.83</v>
      </c>
      <c r="G285" s="559" t="s">
        <v>5608</v>
      </c>
      <c r="H285" s="559"/>
      <c r="I285" s="559"/>
      <c r="J285" s="560"/>
      <c r="K285" s="560"/>
      <c r="L285" s="560"/>
      <c r="M285" s="558"/>
    </row>
    <row r="286" spans="2:13" ht="11.25" customHeight="1" x14ac:dyDescent="0.2">
      <c r="B286" s="290"/>
      <c r="C286" s="289"/>
      <c r="F286" s="395">
        <v>481.09</v>
      </c>
      <c r="G286" s="559" t="s">
        <v>5607</v>
      </c>
      <c r="H286" s="559"/>
      <c r="I286" s="559"/>
      <c r="J286" s="560"/>
      <c r="K286" s="560"/>
      <c r="L286" s="560"/>
      <c r="M286" s="558"/>
    </row>
    <row r="287" spans="2:13" x14ac:dyDescent="0.2">
      <c r="B287" s="290"/>
      <c r="C287" s="289"/>
      <c r="F287" s="395">
        <v>15737.14</v>
      </c>
      <c r="G287" s="559" t="s">
        <v>5606</v>
      </c>
      <c r="H287" s="559"/>
      <c r="I287" s="559"/>
      <c r="J287" s="560"/>
      <c r="K287" s="560"/>
      <c r="L287" s="560"/>
      <c r="M287" s="558"/>
    </row>
    <row r="288" spans="2:13" x14ac:dyDescent="0.2">
      <c r="B288" s="290"/>
      <c r="C288" s="289"/>
      <c r="F288" s="395">
        <v>2574.71</v>
      </c>
      <c r="G288" s="559" t="s">
        <v>5605</v>
      </c>
      <c r="H288" s="559"/>
      <c r="I288" s="559"/>
      <c r="J288" s="560"/>
      <c r="K288" s="560"/>
      <c r="L288" s="560"/>
      <c r="M288" s="558"/>
    </row>
    <row r="289" spans="2:13" x14ac:dyDescent="0.2">
      <c r="B289" s="290"/>
      <c r="C289" s="289"/>
      <c r="F289" s="395">
        <v>9434.7199999999993</v>
      </c>
      <c r="G289" s="559" t="s">
        <v>5604</v>
      </c>
      <c r="H289" s="559"/>
      <c r="I289" s="559"/>
      <c r="J289" s="560"/>
      <c r="K289" s="560"/>
      <c r="L289" s="560"/>
      <c r="M289" s="558"/>
    </row>
    <row r="290" spans="2:13" x14ac:dyDescent="0.2">
      <c r="B290" s="290"/>
      <c r="C290" s="289"/>
      <c r="F290" s="395">
        <v>8586</v>
      </c>
      <c r="G290" s="562" t="s">
        <v>5603</v>
      </c>
      <c r="H290" s="559"/>
      <c r="I290" s="559"/>
      <c r="J290" s="560"/>
      <c r="K290" s="560"/>
      <c r="L290" s="560"/>
      <c r="M290" s="558"/>
    </row>
    <row r="291" spans="2:13" x14ac:dyDescent="0.2">
      <c r="B291" s="290"/>
      <c r="C291" s="289"/>
      <c r="F291" s="395">
        <v>4655.37</v>
      </c>
      <c r="G291" s="559" t="s">
        <v>5602</v>
      </c>
      <c r="H291" s="559"/>
      <c r="I291" s="559"/>
      <c r="J291" s="560"/>
      <c r="K291" s="560"/>
      <c r="L291" s="560"/>
      <c r="M291" s="558"/>
    </row>
    <row r="292" spans="2:13" x14ac:dyDescent="0.2">
      <c r="B292" s="290"/>
      <c r="C292" s="289"/>
      <c r="F292" s="395">
        <v>7565.18</v>
      </c>
      <c r="G292" s="559" t="s">
        <v>5601</v>
      </c>
      <c r="H292" s="559"/>
      <c r="I292" s="559"/>
      <c r="J292" s="560"/>
      <c r="K292" s="560"/>
      <c r="L292" s="560"/>
      <c r="M292" s="558"/>
    </row>
    <row r="293" spans="2:13" x14ac:dyDescent="0.2">
      <c r="B293" s="290"/>
      <c r="C293" s="289"/>
      <c r="F293" s="395">
        <v>886.56</v>
      </c>
      <c r="G293" s="559" t="s">
        <v>5600</v>
      </c>
      <c r="H293" s="559"/>
      <c r="I293" s="559"/>
      <c r="J293" s="560"/>
      <c r="K293" s="560"/>
      <c r="L293" s="560"/>
      <c r="M293" s="558"/>
    </row>
    <row r="294" spans="2:13" x14ac:dyDescent="0.2">
      <c r="B294" s="290"/>
      <c r="C294" s="289"/>
      <c r="F294" s="395">
        <v>5741.21</v>
      </c>
      <c r="G294" s="559" t="s">
        <v>5599</v>
      </c>
      <c r="H294" s="559"/>
      <c r="I294" s="559"/>
      <c r="J294" s="560"/>
      <c r="K294" s="560"/>
      <c r="L294" s="560"/>
      <c r="M294" s="558"/>
    </row>
    <row r="295" spans="2:13" x14ac:dyDescent="0.2">
      <c r="B295" s="290"/>
      <c r="C295" s="289"/>
      <c r="F295" s="395">
        <v>951.26</v>
      </c>
      <c r="G295" s="559" t="s">
        <v>5598</v>
      </c>
      <c r="H295" s="559"/>
      <c r="I295" s="559"/>
      <c r="J295" s="560"/>
      <c r="K295" s="560"/>
      <c r="L295" s="560"/>
      <c r="M295" s="558"/>
    </row>
    <row r="296" spans="2:13" x14ac:dyDescent="0.2">
      <c r="B296" s="290"/>
      <c r="C296" s="289"/>
      <c r="F296" s="395">
        <v>33591.96</v>
      </c>
      <c r="G296" s="559" t="s">
        <v>5597</v>
      </c>
      <c r="H296" s="559"/>
      <c r="I296" s="559"/>
      <c r="J296" s="560"/>
      <c r="K296" s="560"/>
      <c r="L296" s="560"/>
      <c r="M296" s="558"/>
    </row>
    <row r="297" spans="2:13" x14ac:dyDescent="0.2">
      <c r="B297" s="290"/>
      <c r="C297" s="289"/>
      <c r="F297" s="395">
        <v>1839.99</v>
      </c>
      <c r="G297" s="560" t="s">
        <v>5596</v>
      </c>
      <c r="H297" s="559"/>
      <c r="I297" s="559"/>
      <c r="J297" s="560"/>
      <c r="K297" s="560"/>
      <c r="L297" s="560"/>
      <c r="M297" s="558"/>
    </row>
    <row r="298" spans="2:13" x14ac:dyDescent="0.2">
      <c r="B298" s="290"/>
      <c r="C298" s="289"/>
      <c r="F298" s="395">
        <v>14038.18</v>
      </c>
      <c r="G298" s="559" t="s">
        <v>5595</v>
      </c>
      <c r="H298" s="559"/>
      <c r="I298" s="559"/>
      <c r="J298" s="560"/>
      <c r="K298" s="560"/>
      <c r="L298" s="560"/>
      <c r="M298" s="558"/>
    </row>
    <row r="299" spans="2:13" x14ac:dyDescent="0.2">
      <c r="B299" s="290"/>
      <c r="C299" s="289"/>
      <c r="F299" s="395">
        <v>30415.95</v>
      </c>
      <c r="G299" s="559" t="s">
        <v>5594</v>
      </c>
      <c r="H299" s="559"/>
      <c r="I299" s="559"/>
      <c r="J299" s="560"/>
      <c r="K299" s="560"/>
      <c r="L299" s="560"/>
      <c r="M299" s="558"/>
    </row>
    <row r="300" spans="2:13" x14ac:dyDescent="0.2">
      <c r="B300" s="290"/>
      <c r="C300" s="289"/>
      <c r="F300" s="395">
        <v>21503.48</v>
      </c>
      <c r="G300" s="559" t="s">
        <v>5593</v>
      </c>
      <c r="H300" s="559"/>
      <c r="I300" s="559"/>
      <c r="J300" s="560"/>
      <c r="K300" s="560"/>
      <c r="L300" s="560"/>
      <c r="M300" s="558"/>
    </row>
    <row r="301" spans="2:13" x14ac:dyDescent="0.2">
      <c r="B301" s="290"/>
      <c r="C301" s="289"/>
      <c r="F301" s="395">
        <v>5238.8</v>
      </c>
      <c r="G301" s="559" t="s">
        <v>5592</v>
      </c>
      <c r="H301" s="559"/>
      <c r="I301" s="559"/>
      <c r="J301" s="560"/>
      <c r="K301" s="558"/>
      <c r="L301" s="558"/>
      <c r="M301" s="558"/>
    </row>
    <row r="302" spans="2:13" x14ac:dyDescent="0.2">
      <c r="B302" s="290"/>
      <c r="C302" s="289"/>
      <c r="F302" s="395">
        <v>31175.62</v>
      </c>
      <c r="G302" s="559" t="s">
        <v>5591</v>
      </c>
      <c r="H302" s="559"/>
      <c r="I302" s="559"/>
      <c r="J302" s="560"/>
      <c r="K302" s="558"/>
      <c r="L302" s="558"/>
      <c r="M302" s="558"/>
    </row>
    <row r="303" spans="2:13" x14ac:dyDescent="0.2">
      <c r="B303" s="290"/>
      <c r="C303" s="289"/>
      <c r="F303" s="404">
        <v>24416</v>
      </c>
      <c r="G303" s="669" t="s">
        <v>5477</v>
      </c>
      <c r="H303" s="559"/>
      <c r="I303" s="559"/>
      <c r="J303" s="560"/>
      <c r="K303" s="558"/>
      <c r="L303" s="558"/>
      <c r="M303" s="558"/>
    </row>
    <row r="304" spans="2:13" x14ac:dyDescent="0.2">
      <c r="B304" s="290"/>
      <c r="C304" s="289"/>
      <c r="F304" s="395">
        <v>9590.8799999999992</v>
      </c>
      <c r="G304" s="559" t="s">
        <v>5590</v>
      </c>
      <c r="H304" s="559"/>
      <c r="I304" s="559"/>
      <c r="J304" s="560"/>
      <c r="K304" s="558"/>
      <c r="L304" s="558"/>
      <c r="M304" s="558"/>
    </row>
    <row r="305" spans="2:13" x14ac:dyDescent="0.2">
      <c r="B305" s="290"/>
      <c r="C305" s="289"/>
      <c r="F305" s="395">
        <v>25379.23</v>
      </c>
      <c r="G305" s="559" t="s">
        <v>5589</v>
      </c>
      <c r="H305" s="559"/>
      <c r="I305" s="559"/>
      <c r="J305" s="560"/>
      <c r="K305" s="558"/>
      <c r="L305" s="558"/>
      <c r="M305" s="558"/>
    </row>
    <row r="306" spans="2:13" ht="12.75" customHeight="1" x14ac:dyDescent="0.2">
      <c r="B306" s="290"/>
      <c r="C306" s="289"/>
      <c r="F306" s="395">
        <v>16209.66</v>
      </c>
      <c r="G306" s="673" t="s">
        <v>5588</v>
      </c>
      <c r="H306" s="559"/>
      <c r="I306" s="559"/>
      <c r="J306" s="560"/>
      <c r="K306" s="558"/>
      <c r="L306" s="558"/>
      <c r="M306" s="558"/>
    </row>
    <row r="307" spans="2:13" x14ac:dyDescent="0.2">
      <c r="B307" s="290"/>
      <c r="C307" s="289"/>
      <c r="F307" s="395">
        <v>4706.82</v>
      </c>
      <c r="G307" s="559" t="s">
        <v>5587</v>
      </c>
      <c r="H307" s="559"/>
      <c r="I307" s="559"/>
      <c r="J307" s="560"/>
      <c r="K307" s="558"/>
      <c r="L307" s="558"/>
      <c r="M307" s="558"/>
    </row>
    <row r="308" spans="2:13" x14ac:dyDescent="0.2">
      <c r="B308" s="290"/>
      <c r="C308" s="289"/>
      <c r="F308" s="565">
        <v>3209.8</v>
      </c>
      <c r="G308" s="559" t="s">
        <v>5586</v>
      </c>
      <c r="H308" s="559"/>
      <c r="I308" s="559"/>
      <c r="J308" s="560"/>
      <c r="K308" s="558"/>
      <c r="L308" s="558"/>
      <c r="M308" s="558"/>
    </row>
    <row r="309" spans="2:13" x14ac:dyDescent="0.2">
      <c r="B309" s="290"/>
      <c r="C309" s="289"/>
      <c r="F309" s="395">
        <v>2429.33</v>
      </c>
      <c r="G309" s="559" t="s">
        <v>5585</v>
      </c>
      <c r="H309" s="559"/>
      <c r="I309" s="559"/>
      <c r="J309" s="560"/>
      <c r="K309" s="558"/>
      <c r="L309" s="558"/>
      <c r="M309" s="558"/>
    </row>
    <row r="310" spans="2:13" x14ac:dyDescent="0.2">
      <c r="B310" s="290"/>
      <c r="C310" s="289"/>
      <c r="F310" s="395">
        <v>1497.01</v>
      </c>
      <c r="G310" s="559" t="s">
        <v>5584</v>
      </c>
      <c r="H310" s="559"/>
      <c r="I310" s="559"/>
      <c r="J310" s="560"/>
      <c r="K310" s="558"/>
      <c r="L310" s="558"/>
      <c r="M310" s="558"/>
    </row>
    <row r="311" spans="2:13" x14ac:dyDescent="0.2">
      <c r="B311" s="290"/>
      <c r="C311" s="289"/>
      <c r="F311" s="395">
        <v>3433.14</v>
      </c>
      <c r="G311" s="559" t="s">
        <v>5583</v>
      </c>
      <c r="H311" s="559"/>
      <c r="I311" s="559"/>
      <c r="J311" s="560"/>
      <c r="K311" s="558"/>
      <c r="L311" s="558"/>
      <c r="M311" s="558"/>
    </row>
    <row r="312" spans="2:13" x14ac:dyDescent="0.2">
      <c r="B312" s="290"/>
      <c r="C312" s="289"/>
      <c r="F312" s="395">
        <v>1290.52</v>
      </c>
      <c r="G312" s="559" t="s">
        <v>5582</v>
      </c>
      <c r="H312" s="559"/>
      <c r="I312" s="559"/>
      <c r="J312" s="560"/>
      <c r="K312" s="558"/>
      <c r="L312" s="558"/>
      <c r="M312" s="558"/>
    </row>
    <row r="313" spans="2:13" x14ac:dyDescent="0.2">
      <c r="B313" s="290"/>
      <c r="C313" s="289"/>
      <c r="F313" s="395">
        <v>9950.58</v>
      </c>
      <c r="G313" s="559" t="s">
        <v>5581</v>
      </c>
      <c r="H313" s="559"/>
      <c r="I313" s="559"/>
      <c r="J313" s="560"/>
      <c r="K313" s="558"/>
      <c r="L313" s="558"/>
      <c r="M313" s="558"/>
    </row>
    <row r="314" spans="2:13" x14ac:dyDescent="0.2">
      <c r="B314" s="290"/>
      <c r="C314" s="289"/>
      <c r="F314" s="395">
        <v>5000</v>
      </c>
      <c r="G314" s="559" t="s">
        <v>5580</v>
      </c>
      <c r="H314" s="559"/>
      <c r="I314" s="559"/>
      <c r="J314" s="560"/>
      <c r="K314" s="558"/>
      <c r="L314" s="558"/>
      <c r="M314" s="558"/>
    </row>
    <row r="315" spans="2:13" x14ac:dyDescent="0.2">
      <c r="B315" s="290"/>
      <c r="C315" s="289"/>
      <c r="F315" s="395">
        <v>2000</v>
      </c>
      <c r="G315" s="559" t="s">
        <v>5580</v>
      </c>
      <c r="H315" s="559"/>
      <c r="I315" s="559"/>
      <c r="J315" s="560"/>
      <c r="K315" s="558"/>
      <c r="L315" s="558"/>
      <c r="M315" s="558"/>
    </row>
    <row r="316" spans="2:13" x14ac:dyDescent="0.2">
      <c r="B316" s="290"/>
      <c r="C316" s="289"/>
      <c r="F316" s="395">
        <v>89545.39</v>
      </c>
      <c r="G316" s="559" t="s">
        <v>5579</v>
      </c>
      <c r="H316" s="559"/>
      <c r="I316" s="559"/>
      <c r="J316" s="560"/>
      <c r="K316" s="558"/>
      <c r="L316" s="558"/>
      <c r="M316" s="558"/>
    </row>
    <row r="317" spans="2:13" x14ac:dyDescent="0.2">
      <c r="B317" s="290"/>
      <c r="C317" s="289"/>
      <c r="F317" s="395">
        <v>278690.58</v>
      </c>
      <c r="G317" s="559" t="s">
        <v>5578</v>
      </c>
      <c r="H317" s="559"/>
      <c r="I317" s="559"/>
      <c r="J317" s="560"/>
      <c r="K317" s="558"/>
      <c r="L317" s="558"/>
      <c r="M317" s="558"/>
    </row>
    <row r="318" spans="2:13" x14ac:dyDescent="0.2">
      <c r="B318" s="290"/>
      <c r="C318" s="289"/>
      <c r="F318" s="395">
        <v>57425.08</v>
      </c>
      <c r="G318" s="559" t="s">
        <v>5577</v>
      </c>
      <c r="H318" s="559"/>
      <c r="I318" s="559"/>
      <c r="J318" s="560"/>
      <c r="K318" s="558"/>
      <c r="L318" s="558"/>
      <c r="M318" s="558"/>
    </row>
    <row r="319" spans="2:13" x14ac:dyDescent="0.2">
      <c r="B319" s="290"/>
      <c r="C319" s="289"/>
      <c r="F319" s="404">
        <v>40230</v>
      </c>
      <c r="G319" s="669" t="s">
        <v>5506</v>
      </c>
      <c r="H319" s="559"/>
      <c r="I319" s="559"/>
      <c r="J319" s="560"/>
      <c r="K319" s="558"/>
      <c r="L319" s="558"/>
      <c r="M319" s="558"/>
    </row>
    <row r="320" spans="2:13" x14ac:dyDescent="0.2">
      <c r="B320" s="290"/>
      <c r="C320" s="289"/>
      <c r="F320" s="395">
        <v>14491.6</v>
      </c>
      <c r="G320" s="559" t="s">
        <v>5576</v>
      </c>
      <c r="H320" s="559"/>
      <c r="I320" s="559"/>
      <c r="J320" s="560"/>
      <c r="K320" s="558"/>
      <c r="L320" s="558"/>
      <c r="M320" s="558"/>
    </row>
    <row r="321" spans="2:13" x14ac:dyDescent="0.2">
      <c r="B321" s="290"/>
      <c r="C321" s="289"/>
      <c r="F321" s="395">
        <v>3029.69</v>
      </c>
      <c r="G321" s="559" t="s">
        <v>5575</v>
      </c>
      <c r="H321" s="559"/>
      <c r="I321" s="559"/>
      <c r="J321" s="560"/>
      <c r="K321" s="558"/>
      <c r="L321" s="558"/>
      <c r="M321" s="558"/>
    </row>
    <row r="322" spans="2:13" x14ac:dyDescent="0.2">
      <c r="B322" s="290"/>
      <c r="C322" s="289"/>
      <c r="F322" s="395">
        <v>4483.16</v>
      </c>
      <c r="G322" s="559" t="s">
        <v>5574</v>
      </c>
      <c r="H322" s="559"/>
      <c r="I322" s="559"/>
      <c r="J322" s="560"/>
      <c r="K322" s="558"/>
      <c r="L322" s="558"/>
      <c r="M322" s="558"/>
    </row>
    <row r="323" spans="2:13" x14ac:dyDescent="0.2">
      <c r="B323" s="290"/>
      <c r="C323" s="289"/>
      <c r="F323" s="395">
        <v>9226.73</v>
      </c>
      <c r="G323" s="559" t="s">
        <v>5573</v>
      </c>
      <c r="H323" s="559"/>
      <c r="I323" s="559"/>
      <c r="J323" s="560"/>
      <c r="K323" s="558"/>
      <c r="L323" s="558"/>
      <c r="M323" s="558"/>
    </row>
    <row r="324" spans="2:13" x14ac:dyDescent="0.2">
      <c r="B324" s="290"/>
      <c r="C324" s="289"/>
      <c r="F324" s="395">
        <v>3756.64</v>
      </c>
      <c r="G324" s="559" t="s">
        <v>5572</v>
      </c>
      <c r="H324" s="559"/>
      <c r="I324" s="559"/>
      <c r="J324" s="560"/>
      <c r="K324" s="558"/>
      <c r="L324" s="558"/>
      <c r="M324" s="558"/>
    </row>
    <row r="325" spans="2:13" x14ac:dyDescent="0.2">
      <c r="B325" s="290"/>
      <c r="C325" s="289"/>
      <c r="F325" s="395">
        <v>4575.57</v>
      </c>
      <c r="G325" s="559" t="s">
        <v>5571</v>
      </c>
      <c r="H325" s="559"/>
      <c r="I325" s="559"/>
      <c r="J325" s="560"/>
      <c r="K325" s="558"/>
      <c r="L325" s="558"/>
      <c r="M325" s="558"/>
    </row>
    <row r="326" spans="2:13" x14ac:dyDescent="0.2">
      <c r="B326" s="290"/>
      <c r="C326" s="289"/>
      <c r="F326" s="395">
        <v>45755.74</v>
      </c>
      <c r="G326" s="559" t="s">
        <v>5570</v>
      </c>
      <c r="H326" s="559"/>
      <c r="I326" s="559"/>
      <c r="J326" s="560"/>
      <c r="K326" s="558"/>
      <c r="L326" s="558"/>
      <c r="M326" s="558"/>
    </row>
    <row r="327" spans="2:13" x14ac:dyDescent="0.2">
      <c r="B327" s="290"/>
      <c r="C327" s="289"/>
      <c r="F327" s="395">
        <v>12285.31</v>
      </c>
      <c r="G327" s="559" t="s">
        <v>5569</v>
      </c>
      <c r="H327" s="559"/>
      <c r="I327" s="559"/>
      <c r="J327" s="560"/>
      <c r="K327" s="558"/>
      <c r="L327" s="558"/>
      <c r="M327" s="558"/>
    </row>
    <row r="328" spans="2:13" x14ac:dyDescent="0.2">
      <c r="B328" s="290"/>
      <c r="C328" s="289"/>
      <c r="F328" s="395">
        <v>21470.54</v>
      </c>
      <c r="G328" s="559" t="s">
        <v>5568</v>
      </c>
      <c r="H328" s="559"/>
      <c r="I328" s="559"/>
      <c r="J328" s="560"/>
      <c r="K328" s="558"/>
      <c r="L328" s="558"/>
      <c r="M328" s="558"/>
    </row>
    <row r="329" spans="2:13" x14ac:dyDescent="0.2">
      <c r="B329" s="290"/>
      <c r="C329" s="289"/>
      <c r="F329" s="395">
        <v>5991.64</v>
      </c>
      <c r="G329" s="559" t="s">
        <v>5567</v>
      </c>
      <c r="H329" s="559"/>
      <c r="I329" s="559"/>
      <c r="J329" s="560"/>
      <c r="K329" s="558"/>
      <c r="L329" s="558"/>
      <c r="M329" s="558"/>
    </row>
    <row r="330" spans="2:13" x14ac:dyDescent="0.2">
      <c r="B330" s="290"/>
      <c r="C330" s="289"/>
      <c r="F330" s="395">
        <v>127544.34</v>
      </c>
      <c r="G330" s="559" t="s">
        <v>5566</v>
      </c>
      <c r="H330" s="559"/>
      <c r="I330" s="559"/>
      <c r="J330" s="560"/>
      <c r="K330" s="558"/>
      <c r="L330" s="558"/>
      <c r="M330" s="558"/>
    </row>
    <row r="331" spans="2:13" x14ac:dyDescent="0.2">
      <c r="B331" s="290"/>
      <c r="C331" s="289"/>
      <c r="F331" s="395">
        <v>4032.95</v>
      </c>
      <c r="G331" s="559" t="s">
        <v>5565</v>
      </c>
      <c r="H331" s="559"/>
      <c r="I331" s="559"/>
      <c r="J331" s="560"/>
      <c r="K331" s="558"/>
      <c r="L331" s="558"/>
      <c r="M331" s="558"/>
    </row>
    <row r="332" spans="2:13" x14ac:dyDescent="0.2">
      <c r="B332" s="290"/>
      <c r="C332" s="289"/>
      <c r="F332" s="395">
        <v>9029.86</v>
      </c>
      <c r="G332" s="559" t="s">
        <v>5564</v>
      </c>
      <c r="H332" s="559"/>
      <c r="I332" s="559"/>
      <c r="J332" s="560"/>
      <c r="K332" s="558"/>
      <c r="L332" s="558"/>
      <c r="M332" s="558"/>
    </row>
    <row r="333" spans="2:13" x14ac:dyDescent="0.2">
      <c r="B333" s="290"/>
      <c r="C333" s="289"/>
      <c r="F333" s="395">
        <v>9801.52</v>
      </c>
      <c r="G333" s="559" t="s">
        <v>5563</v>
      </c>
      <c r="H333" s="559"/>
      <c r="I333" s="559"/>
      <c r="J333" s="560"/>
      <c r="K333" s="558"/>
      <c r="L333" s="558"/>
      <c r="M333" s="558"/>
    </row>
    <row r="334" spans="2:13" x14ac:dyDescent="0.2">
      <c r="B334" s="290"/>
      <c r="C334" s="289"/>
      <c r="F334" s="395">
        <v>2066.6999999999998</v>
      </c>
      <c r="G334" s="559" t="s">
        <v>5562</v>
      </c>
      <c r="H334" s="559"/>
      <c r="I334" s="559"/>
      <c r="J334" s="560"/>
      <c r="K334" s="558"/>
      <c r="L334" s="558"/>
      <c r="M334" s="558"/>
    </row>
    <row r="335" spans="2:13" x14ac:dyDescent="0.2">
      <c r="B335" s="290"/>
      <c r="C335" s="289"/>
      <c r="F335" s="395">
        <v>150192.63</v>
      </c>
      <c r="G335" s="559" t="s">
        <v>5561</v>
      </c>
      <c r="H335" s="559"/>
      <c r="I335" s="559"/>
      <c r="J335" s="560"/>
      <c r="K335" s="558"/>
      <c r="L335" s="558"/>
      <c r="M335" s="558"/>
    </row>
    <row r="336" spans="2:13" x14ac:dyDescent="0.2">
      <c r="B336" s="290"/>
      <c r="C336" s="289"/>
      <c r="F336" s="395">
        <v>38330.230000000003</v>
      </c>
      <c r="G336" s="559" t="s">
        <v>5560</v>
      </c>
      <c r="H336" s="559"/>
      <c r="I336" s="559"/>
      <c r="J336" s="560"/>
      <c r="K336" s="558"/>
      <c r="L336" s="558"/>
      <c r="M336" s="558"/>
    </row>
    <row r="337" spans="2:13" x14ac:dyDescent="0.2">
      <c r="B337" s="290"/>
      <c r="C337" s="289"/>
      <c r="F337" s="395">
        <v>11309.97</v>
      </c>
      <c r="G337" s="559" t="s">
        <v>5559</v>
      </c>
      <c r="H337" s="559"/>
      <c r="I337" s="559"/>
      <c r="J337" s="560"/>
      <c r="K337" s="558"/>
      <c r="L337" s="558"/>
      <c r="M337" s="558"/>
    </row>
    <row r="338" spans="2:13" x14ac:dyDescent="0.2">
      <c r="B338" s="290"/>
      <c r="C338" s="289"/>
      <c r="F338" s="395">
        <v>274534.40999999997</v>
      </c>
      <c r="G338" s="559" t="s">
        <v>5558</v>
      </c>
      <c r="H338" s="559"/>
      <c r="I338" s="559"/>
      <c r="J338" s="560"/>
      <c r="K338" s="558"/>
      <c r="L338" s="558"/>
      <c r="M338" s="558"/>
    </row>
    <row r="339" spans="2:13" x14ac:dyDescent="0.2">
      <c r="B339" s="290"/>
      <c r="C339" s="289"/>
      <c r="F339" s="395">
        <v>6381.06</v>
      </c>
      <c r="G339" s="559" t="s">
        <v>5557</v>
      </c>
      <c r="H339" s="559"/>
      <c r="I339" s="559"/>
      <c r="J339" s="558"/>
      <c r="K339" s="558"/>
      <c r="L339" s="558"/>
      <c r="M339" s="558"/>
    </row>
    <row r="340" spans="2:13" x14ac:dyDescent="0.2">
      <c r="B340" s="290"/>
      <c r="C340" s="289"/>
      <c r="F340" s="395">
        <v>32014.422999999999</v>
      </c>
      <c r="G340" s="559" t="s">
        <v>5556</v>
      </c>
      <c r="H340" s="559"/>
      <c r="I340" s="559"/>
      <c r="J340" s="558"/>
      <c r="K340" s="558"/>
      <c r="L340" s="558"/>
      <c r="M340" s="558"/>
    </row>
    <row r="341" spans="2:13" x14ac:dyDescent="0.2">
      <c r="B341" s="290"/>
      <c r="C341" s="289"/>
      <c r="F341" s="395">
        <v>43537.06</v>
      </c>
      <c r="G341" s="559" t="s">
        <v>5555</v>
      </c>
      <c r="H341" s="559"/>
      <c r="I341" s="559"/>
      <c r="J341" s="558"/>
      <c r="K341" s="558"/>
      <c r="L341" s="558"/>
      <c r="M341" s="558"/>
    </row>
    <row r="342" spans="2:13" x14ac:dyDescent="0.2">
      <c r="B342" s="290"/>
      <c r="C342" s="289"/>
      <c r="F342" s="395">
        <v>16314.75</v>
      </c>
      <c r="G342" s="559" t="s">
        <v>5554</v>
      </c>
      <c r="H342" s="559"/>
      <c r="I342" s="559"/>
      <c r="J342" s="558"/>
      <c r="K342" s="558"/>
      <c r="L342" s="558"/>
      <c r="M342" s="558"/>
    </row>
    <row r="343" spans="2:13" x14ac:dyDescent="0.2">
      <c r="B343" s="290"/>
      <c r="C343" s="289"/>
      <c r="F343" s="395">
        <v>7645.82</v>
      </c>
      <c r="G343" s="559" t="s">
        <v>5553</v>
      </c>
      <c r="H343" s="559"/>
      <c r="I343" s="559"/>
      <c r="J343" s="558"/>
      <c r="K343" s="558"/>
      <c r="L343" s="558"/>
      <c r="M343" s="558"/>
    </row>
    <row r="344" spans="2:13" x14ac:dyDescent="0.2">
      <c r="B344" s="290"/>
      <c r="C344" s="289"/>
      <c r="F344" s="395">
        <v>39146.68</v>
      </c>
      <c r="G344" s="559" t="s">
        <v>5552</v>
      </c>
      <c r="H344" s="559"/>
      <c r="I344" s="559"/>
      <c r="J344" s="558"/>
      <c r="K344" s="558"/>
      <c r="L344" s="558"/>
      <c r="M344" s="558"/>
    </row>
    <row r="345" spans="2:13" x14ac:dyDescent="0.2">
      <c r="B345" s="290"/>
      <c r="C345" s="289"/>
      <c r="F345" s="395">
        <v>125916.11</v>
      </c>
      <c r="G345" s="559" t="s">
        <v>5551</v>
      </c>
      <c r="H345" s="559"/>
      <c r="I345" s="559"/>
      <c r="J345" s="558"/>
      <c r="K345" s="558"/>
      <c r="L345" s="558"/>
      <c r="M345" s="558"/>
    </row>
    <row r="346" spans="2:13" x14ac:dyDescent="0.2">
      <c r="B346" s="290"/>
      <c r="C346" s="289"/>
      <c r="F346" s="395">
        <v>978.7</v>
      </c>
      <c r="G346" s="559" t="s">
        <v>5550</v>
      </c>
      <c r="H346" s="559"/>
      <c r="I346" s="559"/>
      <c r="J346" s="558"/>
      <c r="K346" s="558"/>
      <c r="L346" s="558"/>
      <c r="M346" s="558"/>
    </row>
    <row r="347" spans="2:13" x14ac:dyDescent="0.2">
      <c r="B347" s="290"/>
      <c r="C347" s="289"/>
      <c r="F347" s="395">
        <v>8350.07</v>
      </c>
      <c r="G347" s="559" t="s">
        <v>5549</v>
      </c>
      <c r="H347" s="559"/>
      <c r="I347" s="559"/>
      <c r="J347" s="558"/>
      <c r="K347" s="558"/>
      <c r="L347" s="558"/>
      <c r="M347" s="558"/>
    </row>
    <row r="348" spans="2:13" x14ac:dyDescent="0.2">
      <c r="B348" s="290"/>
      <c r="C348" s="289"/>
      <c r="F348" s="395">
        <v>340660.25</v>
      </c>
      <c r="G348" s="559" t="s">
        <v>5548</v>
      </c>
      <c r="H348" s="559"/>
      <c r="I348" s="559"/>
      <c r="J348" s="558"/>
      <c r="K348" s="558"/>
      <c r="L348" s="558"/>
      <c r="M348" s="558"/>
    </row>
    <row r="349" spans="2:13" ht="12.75" customHeight="1" x14ac:dyDescent="0.2">
      <c r="B349" s="290"/>
      <c r="C349" s="289"/>
      <c r="F349" s="395">
        <v>22809.32</v>
      </c>
      <c r="G349" s="672" t="s">
        <v>5547</v>
      </c>
      <c r="H349" s="559"/>
      <c r="I349" s="559"/>
      <c r="J349" s="558"/>
      <c r="K349" s="558"/>
      <c r="L349" s="558"/>
      <c r="M349" s="558"/>
    </row>
    <row r="350" spans="2:13" x14ac:dyDescent="0.2">
      <c r="B350" s="290"/>
      <c r="C350" s="289"/>
      <c r="F350" s="395">
        <v>1759.85</v>
      </c>
      <c r="G350" s="559" t="s">
        <v>5546</v>
      </c>
      <c r="H350" s="559"/>
      <c r="I350" s="559"/>
      <c r="J350" s="558"/>
      <c r="K350" s="558"/>
      <c r="L350" s="558"/>
      <c r="M350" s="558"/>
    </row>
    <row r="351" spans="2:13" x14ac:dyDescent="0.2">
      <c r="B351" s="290"/>
      <c r="C351" s="289"/>
      <c r="F351" s="404">
        <v>3654</v>
      </c>
      <c r="G351" s="669" t="s">
        <v>335</v>
      </c>
      <c r="H351" s="559"/>
      <c r="I351" s="559"/>
      <c r="J351" s="558"/>
      <c r="K351" s="558"/>
      <c r="L351" s="558"/>
      <c r="M351" s="558"/>
    </row>
    <row r="352" spans="2:13" x14ac:dyDescent="0.2">
      <c r="B352" s="290"/>
      <c r="C352" s="289"/>
      <c r="F352" s="395">
        <v>1883.94</v>
      </c>
      <c r="G352" s="559" t="s">
        <v>5545</v>
      </c>
      <c r="H352" s="559"/>
      <c r="I352" s="559"/>
      <c r="J352" s="558"/>
      <c r="K352" s="558"/>
      <c r="L352" s="558"/>
      <c r="M352" s="558"/>
    </row>
    <row r="353" spans="2:13" x14ac:dyDescent="0.2">
      <c r="B353" s="290"/>
      <c r="C353" s="289"/>
      <c r="F353" s="395">
        <v>25247.4</v>
      </c>
      <c r="G353" s="559" t="s">
        <v>5544</v>
      </c>
      <c r="H353" s="559"/>
      <c r="I353" s="559"/>
      <c r="J353" s="558"/>
      <c r="K353" s="558"/>
      <c r="L353" s="558"/>
      <c r="M353" s="558"/>
    </row>
    <row r="354" spans="2:13" x14ac:dyDescent="0.2">
      <c r="B354" s="290"/>
      <c r="C354" s="289"/>
      <c r="F354" s="395">
        <v>25000</v>
      </c>
      <c r="G354" s="559" t="s">
        <v>5543</v>
      </c>
      <c r="H354" s="559"/>
      <c r="I354" s="559"/>
      <c r="J354" s="558"/>
      <c r="K354" s="558"/>
      <c r="L354" s="558"/>
      <c r="M354" s="558"/>
    </row>
    <row r="355" spans="2:13" x14ac:dyDescent="0.2">
      <c r="B355" s="290"/>
      <c r="C355" s="289"/>
      <c r="F355" s="395">
        <v>25000</v>
      </c>
      <c r="G355" s="559" t="s">
        <v>5542</v>
      </c>
      <c r="H355" s="559"/>
      <c r="I355" s="559"/>
      <c r="J355" s="558"/>
      <c r="K355" s="558"/>
      <c r="L355" s="558"/>
      <c r="M355" s="558"/>
    </row>
    <row r="356" spans="2:13" x14ac:dyDescent="0.2">
      <c r="B356" s="290"/>
      <c r="C356" s="289"/>
      <c r="F356" s="395">
        <v>25000</v>
      </c>
      <c r="G356" s="559" t="s">
        <v>5541</v>
      </c>
      <c r="H356" s="559"/>
      <c r="I356" s="559"/>
      <c r="J356" s="558"/>
      <c r="K356" s="558"/>
      <c r="L356" s="558"/>
      <c r="M356" s="558"/>
    </row>
    <row r="357" spans="2:13" x14ac:dyDescent="0.2">
      <c r="B357" s="290"/>
      <c r="C357" s="289"/>
      <c r="F357" s="395">
        <v>13900</v>
      </c>
      <c r="G357" s="559" t="s">
        <v>5540</v>
      </c>
      <c r="H357" s="559"/>
      <c r="I357" s="559"/>
      <c r="J357" s="558"/>
      <c r="K357" s="558"/>
      <c r="L357" s="558"/>
      <c r="M357" s="558"/>
    </row>
    <row r="358" spans="2:13" x14ac:dyDescent="0.2">
      <c r="B358" s="290"/>
      <c r="C358" s="289"/>
      <c r="F358" s="395">
        <v>171850</v>
      </c>
      <c r="G358" s="559" t="s">
        <v>5539</v>
      </c>
      <c r="H358" s="559"/>
      <c r="I358" s="559"/>
      <c r="J358" s="558"/>
      <c r="K358" s="558"/>
      <c r="L358" s="558"/>
      <c r="M358" s="558"/>
    </row>
    <row r="359" spans="2:13" x14ac:dyDescent="0.2">
      <c r="B359" s="290"/>
      <c r="C359" s="289"/>
      <c r="F359" s="395">
        <v>15460.16</v>
      </c>
      <c r="G359" s="559" t="s">
        <v>5538</v>
      </c>
      <c r="H359" s="559"/>
      <c r="I359" s="559"/>
      <c r="J359" s="558"/>
      <c r="K359" s="558"/>
      <c r="L359" s="558"/>
      <c r="M359" s="558"/>
    </row>
    <row r="360" spans="2:13" x14ac:dyDescent="0.2">
      <c r="B360" s="290"/>
      <c r="C360" s="289"/>
      <c r="F360" s="395">
        <v>1876.09</v>
      </c>
      <c r="G360" s="559" t="s">
        <v>5537</v>
      </c>
      <c r="H360" s="559"/>
      <c r="I360" s="559"/>
      <c r="J360" s="558"/>
      <c r="K360" s="558"/>
      <c r="L360" s="558"/>
      <c r="M360" s="558"/>
    </row>
    <row r="361" spans="2:13" x14ac:dyDescent="0.2">
      <c r="B361" s="290"/>
      <c r="C361" s="289"/>
      <c r="F361" s="395">
        <v>9195.02</v>
      </c>
      <c r="G361" s="559" t="s">
        <v>5536</v>
      </c>
      <c r="H361" s="559"/>
      <c r="I361" s="559"/>
      <c r="J361" s="558"/>
      <c r="K361" s="558"/>
      <c r="L361" s="558"/>
      <c r="M361" s="558"/>
    </row>
    <row r="362" spans="2:13" x14ac:dyDescent="0.2">
      <c r="B362" s="290"/>
      <c r="C362" s="289"/>
      <c r="F362" s="395">
        <v>10098.959999999999</v>
      </c>
      <c r="G362" s="559" t="s">
        <v>5535</v>
      </c>
      <c r="H362" s="559"/>
      <c r="I362" s="559"/>
      <c r="J362" s="558"/>
      <c r="K362" s="558"/>
      <c r="L362" s="558"/>
      <c r="M362" s="558"/>
    </row>
    <row r="363" spans="2:13" x14ac:dyDescent="0.2">
      <c r="B363" s="290"/>
      <c r="C363" s="289"/>
      <c r="F363" s="395">
        <v>4902.2</v>
      </c>
      <c r="G363" s="559" t="s">
        <v>5534</v>
      </c>
      <c r="H363" s="559"/>
      <c r="I363" s="559"/>
      <c r="J363" s="558"/>
      <c r="K363" s="558"/>
      <c r="L363" s="558"/>
      <c r="M363" s="558"/>
    </row>
    <row r="364" spans="2:13" x14ac:dyDescent="0.2">
      <c r="B364" s="290"/>
      <c r="C364" s="289"/>
      <c r="F364" s="395">
        <v>6347.69</v>
      </c>
      <c r="G364" s="559" t="s">
        <v>5533</v>
      </c>
      <c r="H364" s="559"/>
      <c r="I364" s="559"/>
      <c r="J364" s="558"/>
      <c r="K364" s="558"/>
      <c r="L364" s="558"/>
      <c r="M364" s="558"/>
    </row>
    <row r="365" spans="2:13" x14ac:dyDescent="0.2">
      <c r="B365" s="290"/>
      <c r="C365" s="289"/>
      <c r="F365" s="395">
        <v>2056.56</v>
      </c>
      <c r="G365" s="559" t="s">
        <v>5532</v>
      </c>
      <c r="H365" s="559"/>
      <c r="I365" s="559"/>
      <c r="J365" s="558"/>
      <c r="K365" s="558"/>
      <c r="L365" s="558"/>
      <c r="M365" s="558"/>
    </row>
    <row r="366" spans="2:13" x14ac:dyDescent="0.2">
      <c r="B366" s="290"/>
      <c r="C366" s="289"/>
      <c r="F366" s="395">
        <v>1238.82</v>
      </c>
      <c r="G366" s="559" t="s">
        <v>5531</v>
      </c>
      <c r="H366" s="559"/>
      <c r="I366" s="559"/>
      <c r="J366" s="558"/>
      <c r="K366" s="558"/>
      <c r="L366" s="558"/>
      <c r="M366" s="558"/>
    </row>
    <row r="367" spans="2:13" x14ac:dyDescent="0.2">
      <c r="B367" s="290"/>
      <c r="C367" s="289"/>
      <c r="F367" s="395">
        <v>4575.57</v>
      </c>
      <c r="G367" s="559" t="s">
        <v>5530</v>
      </c>
      <c r="H367" s="559"/>
      <c r="I367" s="559"/>
      <c r="J367" s="558"/>
      <c r="K367" s="558"/>
      <c r="L367" s="558"/>
      <c r="M367" s="558"/>
    </row>
    <row r="368" spans="2:13" x14ac:dyDescent="0.2">
      <c r="B368" s="290"/>
      <c r="C368" s="289"/>
      <c r="F368" s="395">
        <v>2400.29</v>
      </c>
      <c r="G368" s="559" t="s">
        <v>5529</v>
      </c>
      <c r="H368" s="559"/>
      <c r="I368" s="559"/>
      <c r="J368" s="558"/>
      <c r="K368" s="558"/>
      <c r="L368" s="558"/>
      <c r="M368" s="558"/>
    </row>
    <row r="369" spans="2:13" x14ac:dyDescent="0.2">
      <c r="B369" s="290"/>
      <c r="C369" s="289"/>
      <c r="F369" s="395">
        <v>5598.98</v>
      </c>
      <c r="G369" s="559" t="s">
        <v>5528</v>
      </c>
      <c r="H369" s="559"/>
      <c r="I369" s="559"/>
      <c r="J369" s="558"/>
      <c r="K369" s="558"/>
      <c r="L369" s="558"/>
      <c r="M369" s="558"/>
    </row>
    <row r="370" spans="2:13" x14ac:dyDescent="0.2">
      <c r="B370" s="290"/>
      <c r="C370" s="289"/>
      <c r="F370" s="395">
        <v>3546.65</v>
      </c>
      <c r="G370" s="559" t="s">
        <v>5527</v>
      </c>
      <c r="H370" s="559"/>
      <c r="I370" s="559"/>
      <c r="J370" s="558"/>
      <c r="K370" s="558"/>
      <c r="L370" s="558"/>
      <c r="M370" s="558"/>
    </row>
    <row r="371" spans="2:13" x14ac:dyDescent="0.2">
      <c r="B371" s="290"/>
      <c r="C371" s="289"/>
      <c r="F371" s="395">
        <v>5954.99</v>
      </c>
      <c r="G371" s="559" t="s">
        <v>5526</v>
      </c>
      <c r="H371" s="559"/>
      <c r="I371" s="559"/>
      <c r="J371" s="558"/>
      <c r="K371" s="558"/>
      <c r="L371" s="558"/>
      <c r="M371" s="558"/>
    </row>
    <row r="372" spans="2:13" x14ac:dyDescent="0.2">
      <c r="B372" s="290"/>
      <c r="C372" s="289"/>
      <c r="F372" s="395">
        <v>1783.74</v>
      </c>
      <c r="G372" s="559" t="s">
        <v>5525</v>
      </c>
      <c r="H372" s="559"/>
      <c r="I372" s="559"/>
      <c r="J372" s="558"/>
      <c r="K372" s="558"/>
      <c r="L372" s="558"/>
      <c r="M372" s="558"/>
    </row>
    <row r="373" spans="2:13" x14ac:dyDescent="0.2">
      <c r="B373" s="290"/>
      <c r="C373" s="289"/>
      <c r="F373" s="395">
        <v>3732.73</v>
      </c>
      <c r="G373" s="559" t="s">
        <v>5524</v>
      </c>
      <c r="H373" s="559"/>
      <c r="I373" s="559"/>
      <c r="J373" s="558"/>
      <c r="K373" s="558"/>
      <c r="L373" s="558"/>
      <c r="M373" s="558"/>
    </row>
    <row r="374" spans="2:13" x14ac:dyDescent="0.2">
      <c r="B374" s="290"/>
      <c r="C374" s="289"/>
      <c r="F374" s="395">
        <v>3630.95</v>
      </c>
      <c r="G374" s="559" t="s">
        <v>5523</v>
      </c>
      <c r="H374" s="559"/>
      <c r="I374" s="559"/>
      <c r="J374" s="558"/>
      <c r="K374" s="558"/>
      <c r="L374" s="558"/>
      <c r="M374" s="558"/>
    </row>
    <row r="375" spans="2:13" x14ac:dyDescent="0.2">
      <c r="B375" s="290"/>
      <c r="C375" s="289"/>
      <c r="F375" s="395">
        <v>2774.88</v>
      </c>
      <c r="G375" s="559" t="s">
        <v>5522</v>
      </c>
      <c r="H375" s="559"/>
      <c r="I375" s="559"/>
      <c r="J375" s="558"/>
      <c r="K375" s="558"/>
      <c r="L375" s="558"/>
      <c r="M375" s="558"/>
    </row>
    <row r="376" spans="2:13" x14ac:dyDescent="0.2">
      <c r="B376" s="290"/>
      <c r="C376" s="289"/>
      <c r="F376" s="404">
        <v>29826</v>
      </c>
      <c r="G376" s="669" t="s">
        <v>5477</v>
      </c>
      <c r="H376" s="559"/>
      <c r="I376" s="559"/>
      <c r="J376" s="558"/>
      <c r="K376" s="558"/>
      <c r="L376" s="558"/>
      <c r="M376" s="558"/>
    </row>
    <row r="377" spans="2:13" x14ac:dyDescent="0.2">
      <c r="B377" s="290"/>
      <c r="C377" s="289"/>
      <c r="F377" s="395">
        <v>45755.74</v>
      </c>
      <c r="G377" s="559" t="s">
        <v>5521</v>
      </c>
      <c r="H377" s="559"/>
      <c r="I377" s="559"/>
      <c r="J377" s="558"/>
      <c r="K377" s="558"/>
      <c r="L377" s="558"/>
      <c r="M377" s="558"/>
    </row>
    <row r="378" spans="2:13" x14ac:dyDescent="0.2">
      <c r="B378" s="290"/>
      <c r="C378" s="289"/>
      <c r="F378" s="395">
        <v>27454</v>
      </c>
      <c r="G378" s="559" t="s">
        <v>5520</v>
      </c>
      <c r="H378" s="559"/>
      <c r="I378" s="559"/>
      <c r="J378" s="558"/>
      <c r="K378" s="558"/>
      <c r="L378" s="558"/>
      <c r="M378" s="558"/>
    </row>
    <row r="379" spans="2:13" x14ac:dyDescent="0.2">
      <c r="B379" s="290"/>
      <c r="C379" s="289"/>
      <c r="F379" s="395">
        <v>9062.65</v>
      </c>
      <c r="G379" s="559" t="s">
        <v>5519</v>
      </c>
      <c r="H379" s="559"/>
      <c r="I379" s="559"/>
      <c r="J379" s="558"/>
      <c r="K379" s="558"/>
      <c r="L379" s="558"/>
      <c r="M379" s="558"/>
    </row>
    <row r="380" spans="2:13" x14ac:dyDescent="0.2">
      <c r="B380" s="290"/>
      <c r="C380" s="289"/>
      <c r="F380" s="395">
        <v>1741.68</v>
      </c>
      <c r="G380" s="559" t="s">
        <v>5518</v>
      </c>
      <c r="H380" s="559"/>
      <c r="I380" s="559"/>
      <c r="J380" s="558"/>
      <c r="K380" s="558"/>
      <c r="L380" s="558"/>
      <c r="M380" s="558"/>
    </row>
    <row r="381" spans="2:13" x14ac:dyDescent="0.2">
      <c r="B381" s="290"/>
      <c r="C381" s="289"/>
      <c r="F381" s="395">
        <v>4880.6400000000003</v>
      </c>
      <c r="G381" s="559" t="s">
        <v>5517</v>
      </c>
      <c r="H381" s="559"/>
      <c r="I381" s="559"/>
      <c r="J381" s="558"/>
      <c r="K381" s="558"/>
      <c r="L381" s="558"/>
      <c r="M381" s="558"/>
    </row>
    <row r="382" spans="2:13" x14ac:dyDescent="0.2">
      <c r="B382" s="290"/>
      <c r="C382" s="289"/>
      <c r="F382" s="395">
        <v>11213.78</v>
      </c>
      <c r="G382" s="559" t="s">
        <v>5516</v>
      </c>
      <c r="H382" s="559"/>
      <c r="I382" s="559"/>
      <c r="J382" s="558"/>
      <c r="K382" s="558"/>
      <c r="L382" s="558"/>
      <c r="M382" s="558"/>
    </row>
    <row r="383" spans="2:13" x14ac:dyDescent="0.2">
      <c r="B383" s="290"/>
      <c r="C383" s="289"/>
      <c r="F383" s="395">
        <v>1146.3599999999999</v>
      </c>
      <c r="G383" s="559" t="s">
        <v>5515</v>
      </c>
      <c r="H383" s="559"/>
      <c r="I383" s="559"/>
      <c r="J383" s="558"/>
      <c r="K383" s="558"/>
      <c r="L383" s="558"/>
      <c r="M383" s="558"/>
    </row>
    <row r="384" spans="2:13" x14ac:dyDescent="0.2">
      <c r="B384" s="290"/>
      <c r="C384" s="289"/>
      <c r="F384" s="395">
        <v>4880.6400000000003</v>
      </c>
      <c r="G384" s="559" t="s">
        <v>5514</v>
      </c>
      <c r="H384" s="559"/>
      <c r="I384" s="559"/>
      <c r="J384" s="558"/>
      <c r="K384" s="558"/>
      <c r="L384" s="558"/>
      <c r="M384" s="558"/>
    </row>
    <row r="385" spans="2:13" x14ac:dyDescent="0.2">
      <c r="B385" s="290"/>
      <c r="C385" s="289"/>
      <c r="F385" s="395">
        <v>10919.09</v>
      </c>
      <c r="G385" s="559" t="s">
        <v>5513</v>
      </c>
      <c r="H385" s="559"/>
      <c r="I385" s="559"/>
      <c r="J385" s="558"/>
      <c r="K385" s="558"/>
      <c r="L385" s="558"/>
      <c r="M385" s="558"/>
    </row>
    <row r="386" spans="2:13" x14ac:dyDescent="0.2">
      <c r="B386" s="290"/>
      <c r="C386" s="289"/>
      <c r="F386" s="395">
        <v>1328.43</v>
      </c>
      <c r="G386" s="559" t="s">
        <v>5512</v>
      </c>
      <c r="H386" s="559"/>
      <c r="I386" s="559"/>
      <c r="J386" s="558"/>
      <c r="K386" s="558"/>
      <c r="L386" s="558"/>
      <c r="M386" s="558"/>
    </row>
    <row r="387" spans="2:13" x14ac:dyDescent="0.2">
      <c r="B387" s="290"/>
      <c r="C387" s="289"/>
      <c r="F387" s="404">
        <v>3332.34</v>
      </c>
      <c r="G387" s="669" t="s">
        <v>5511</v>
      </c>
      <c r="H387" s="559"/>
      <c r="I387" s="559"/>
      <c r="J387" s="558"/>
      <c r="K387" s="558"/>
      <c r="L387" s="558"/>
      <c r="M387" s="558"/>
    </row>
    <row r="388" spans="2:13" x14ac:dyDescent="0.2">
      <c r="B388" s="290"/>
      <c r="C388" s="289"/>
      <c r="F388" s="395">
        <v>930.32</v>
      </c>
      <c r="G388" s="559" t="s">
        <v>5510</v>
      </c>
      <c r="H388" s="559"/>
      <c r="I388" s="559"/>
      <c r="J388" s="558"/>
      <c r="K388" s="558"/>
      <c r="L388" s="558"/>
      <c r="M388" s="558"/>
    </row>
    <row r="389" spans="2:13" x14ac:dyDescent="0.2">
      <c r="B389" s="290"/>
      <c r="C389" s="289"/>
      <c r="F389" s="395">
        <v>6358.63</v>
      </c>
      <c r="G389" s="559" t="s">
        <v>5509</v>
      </c>
      <c r="H389" s="559"/>
      <c r="I389" s="559"/>
      <c r="J389" s="558"/>
      <c r="K389" s="558"/>
      <c r="L389" s="558"/>
      <c r="M389" s="558"/>
    </row>
    <row r="390" spans="2:13" x14ac:dyDescent="0.2">
      <c r="B390" s="290"/>
      <c r="C390" s="289"/>
      <c r="F390" s="395">
        <v>3123.49</v>
      </c>
      <c r="G390" s="559" t="s">
        <v>5508</v>
      </c>
      <c r="H390" s="559"/>
      <c r="I390" s="559"/>
      <c r="J390" s="558"/>
      <c r="K390" s="558"/>
      <c r="L390" s="558"/>
      <c r="M390" s="558"/>
    </row>
    <row r="391" spans="2:13" x14ac:dyDescent="0.2">
      <c r="B391" s="290"/>
      <c r="C391" s="289"/>
      <c r="F391" s="671">
        <v>3882.14</v>
      </c>
      <c r="G391" s="670" t="s">
        <v>5507</v>
      </c>
      <c r="H391" s="558"/>
      <c r="I391" s="558"/>
      <c r="J391" s="558"/>
      <c r="K391" s="558"/>
      <c r="L391" s="558"/>
      <c r="M391" s="558"/>
    </row>
    <row r="392" spans="2:13" x14ac:dyDescent="0.2">
      <c r="B392" s="290"/>
      <c r="C392" s="289"/>
      <c r="F392" s="404">
        <v>3944.25</v>
      </c>
      <c r="G392" s="669" t="s">
        <v>5506</v>
      </c>
      <c r="H392" s="559"/>
      <c r="I392" s="559"/>
      <c r="J392" s="558"/>
      <c r="K392" s="558"/>
      <c r="L392" s="558"/>
      <c r="M392" s="558"/>
    </row>
    <row r="393" spans="2:13" x14ac:dyDescent="0.2">
      <c r="B393" s="290"/>
      <c r="C393" s="289"/>
      <c r="F393" s="395">
        <v>345503.28</v>
      </c>
      <c r="G393" s="559" t="s">
        <v>5505</v>
      </c>
      <c r="H393" s="559"/>
      <c r="I393" s="559"/>
      <c r="J393" s="558"/>
      <c r="K393" s="558"/>
      <c r="L393" s="558"/>
      <c r="M393" s="558"/>
    </row>
    <row r="394" spans="2:13" x14ac:dyDescent="0.2">
      <c r="B394" s="290"/>
      <c r="C394" s="289"/>
      <c r="F394" s="395">
        <v>22671.53</v>
      </c>
      <c r="G394" s="559" t="s">
        <v>5504</v>
      </c>
      <c r="H394" s="559"/>
      <c r="I394" s="559"/>
      <c r="J394" s="558"/>
      <c r="K394" s="558"/>
      <c r="L394" s="558"/>
      <c r="M394" s="558"/>
    </row>
    <row r="395" spans="2:13" x14ac:dyDescent="0.2">
      <c r="B395" s="290"/>
      <c r="C395" s="289"/>
      <c r="F395" s="395">
        <v>4651.32</v>
      </c>
      <c r="G395" s="559" t="s">
        <v>5503</v>
      </c>
      <c r="H395" s="559"/>
      <c r="I395" s="559"/>
      <c r="J395" s="558"/>
      <c r="K395" s="558"/>
      <c r="L395" s="558"/>
      <c r="M395" s="558"/>
    </row>
    <row r="396" spans="2:13" x14ac:dyDescent="0.2">
      <c r="B396" s="290"/>
      <c r="C396" s="289"/>
      <c r="F396" s="395">
        <v>23482.09</v>
      </c>
      <c r="G396" s="559" t="s">
        <v>5502</v>
      </c>
      <c r="H396" s="559"/>
      <c r="I396" s="559"/>
      <c r="J396" s="558"/>
      <c r="K396" s="558"/>
      <c r="L396" s="558"/>
      <c r="M396" s="558"/>
    </row>
    <row r="397" spans="2:13" x14ac:dyDescent="0.2">
      <c r="B397" s="290"/>
      <c r="C397" s="289"/>
      <c r="F397" s="395">
        <v>915.65</v>
      </c>
      <c r="G397" s="559" t="s">
        <v>5501</v>
      </c>
      <c r="H397" s="559"/>
      <c r="I397" s="559"/>
      <c r="J397" s="558"/>
      <c r="K397" s="558"/>
      <c r="L397" s="558"/>
      <c r="M397" s="558"/>
    </row>
    <row r="398" spans="2:13" x14ac:dyDescent="0.2">
      <c r="B398" s="290"/>
      <c r="C398" s="289"/>
      <c r="F398" s="395">
        <v>8606.92</v>
      </c>
      <c r="G398" s="559" t="s">
        <v>5500</v>
      </c>
      <c r="H398" s="559"/>
      <c r="I398" s="559"/>
      <c r="J398" s="558"/>
      <c r="K398" s="558"/>
      <c r="L398" s="558"/>
      <c r="M398" s="558"/>
    </row>
    <row r="399" spans="2:13" x14ac:dyDescent="0.2">
      <c r="B399" s="290"/>
      <c r="C399" s="289"/>
      <c r="F399" s="395">
        <v>15805.72</v>
      </c>
      <c r="G399" s="559" t="s">
        <v>5499</v>
      </c>
      <c r="H399" s="559"/>
      <c r="I399" s="559"/>
      <c r="J399" s="558"/>
      <c r="K399" s="558"/>
      <c r="L399" s="558"/>
      <c r="M399" s="558"/>
    </row>
    <row r="400" spans="2:13" x14ac:dyDescent="0.2">
      <c r="B400" s="290"/>
      <c r="C400" s="289"/>
      <c r="F400" s="393">
        <v>1442.15</v>
      </c>
      <c r="G400" s="668" t="s">
        <v>5498</v>
      </c>
      <c r="H400" s="559"/>
      <c r="I400" s="559"/>
      <c r="J400" s="558"/>
      <c r="K400" s="558"/>
      <c r="L400" s="558"/>
      <c r="M400" s="558"/>
    </row>
    <row r="401" spans="2:13" x14ac:dyDescent="0.2">
      <c r="B401" s="290"/>
      <c r="C401" s="289"/>
      <c r="F401" s="404">
        <v>50793.81</v>
      </c>
      <c r="G401" s="669" t="s">
        <v>5477</v>
      </c>
      <c r="H401" s="559"/>
      <c r="I401" s="559"/>
      <c r="J401" s="558"/>
      <c r="K401" s="558"/>
      <c r="L401" s="558"/>
      <c r="M401" s="558"/>
    </row>
    <row r="402" spans="2:13" x14ac:dyDescent="0.2">
      <c r="B402" s="290"/>
      <c r="C402" s="289"/>
      <c r="F402" s="395">
        <v>20235.349999999999</v>
      </c>
      <c r="G402" s="559" t="s">
        <v>5497</v>
      </c>
      <c r="H402" s="559"/>
      <c r="I402" s="559"/>
      <c r="J402" s="558"/>
      <c r="K402" s="558"/>
      <c r="L402" s="558"/>
      <c r="M402" s="558"/>
    </row>
    <row r="403" spans="2:13" x14ac:dyDescent="0.2">
      <c r="B403" s="290"/>
      <c r="C403" s="289"/>
      <c r="F403" s="395">
        <v>13908.45</v>
      </c>
      <c r="G403" s="559" t="s">
        <v>5496</v>
      </c>
      <c r="H403" s="559"/>
      <c r="I403" s="559"/>
      <c r="J403" s="558"/>
      <c r="K403" s="558"/>
      <c r="L403" s="558"/>
      <c r="M403" s="558"/>
    </row>
    <row r="404" spans="2:13" x14ac:dyDescent="0.2">
      <c r="B404" s="290"/>
      <c r="C404" s="289"/>
      <c r="F404" s="395">
        <v>13889.86</v>
      </c>
      <c r="G404" s="559" t="s">
        <v>5495</v>
      </c>
      <c r="H404" s="559"/>
      <c r="I404" s="559"/>
      <c r="J404" s="558"/>
      <c r="K404" s="558"/>
      <c r="L404" s="558"/>
      <c r="M404" s="558"/>
    </row>
    <row r="405" spans="2:13" x14ac:dyDescent="0.2">
      <c r="B405" s="290"/>
      <c r="C405" s="289"/>
      <c r="F405" s="395">
        <v>19174.8</v>
      </c>
      <c r="G405" s="559" t="s">
        <v>5494</v>
      </c>
      <c r="H405" s="559"/>
      <c r="I405" s="559"/>
      <c r="J405" s="558"/>
      <c r="K405" s="558"/>
      <c r="L405" s="558"/>
      <c r="M405" s="558"/>
    </row>
    <row r="406" spans="2:13" x14ac:dyDescent="0.2">
      <c r="B406" s="290"/>
      <c r="C406" s="289"/>
      <c r="F406" s="395">
        <v>21991</v>
      </c>
      <c r="G406" s="559" t="s">
        <v>5493</v>
      </c>
      <c r="H406" s="559"/>
      <c r="I406" s="559"/>
      <c r="J406" s="558"/>
      <c r="K406" s="558"/>
      <c r="L406" s="558"/>
      <c r="M406" s="558"/>
    </row>
    <row r="407" spans="2:13" x14ac:dyDescent="0.2">
      <c r="B407" s="290"/>
      <c r="C407" s="289"/>
      <c r="F407" s="395">
        <v>1226.0899999999999</v>
      </c>
      <c r="G407" s="559" t="s">
        <v>5492</v>
      </c>
      <c r="H407" s="559"/>
      <c r="I407" s="559"/>
      <c r="J407" s="558"/>
      <c r="K407" s="558"/>
      <c r="L407" s="558"/>
      <c r="M407" s="558"/>
    </row>
    <row r="408" spans="2:13" x14ac:dyDescent="0.2">
      <c r="B408" s="290"/>
      <c r="C408" s="289"/>
      <c r="F408" s="395">
        <v>1137.8399999999999</v>
      </c>
      <c r="G408" s="559" t="s">
        <v>5491</v>
      </c>
      <c r="H408" s="559"/>
      <c r="I408" s="559"/>
      <c r="J408" s="558"/>
      <c r="K408" s="558"/>
      <c r="L408" s="558"/>
      <c r="M408" s="558"/>
    </row>
    <row r="409" spans="2:13" x14ac:dyDescent="0.2">
      <c r="B409" s="290"/>
      <c r="C409" s="289"/>
      <c r="F409" s="395">
        <v>2340.66</v>
      </c>
      <c r="G409" s="559" t="s">
        <v>5490</v>
      </c>
      <c r="H409" s="559"/>
      <c r="I409" s="559"/>
      <c r="J409" s="558"/>
      <c r="K409" s="558"/>
      <c r="L409" s="558"/>
      <c r="M409" s="558"/>
    </row>
    <row r="410" spans="2:13" x14ac:dyDescent="0.2">
      <c r="B410" s="290"/>
      <c r="C410" s="289"/>
      <c r="F410" s="395">
        <v>5400.01</v>
      </c>
      <c r="G410" s="559" t="s">
        <v>5489</v>
      </c>
      <c r="H410" s="559"/>
      <c r="I410" s="559"/>
      <c r="J410" s="558"/>
      <c r="K410" s="558"/>
      <c r="L410" s="558"/>
      <c r="M410" s="558"/>
    </row>
    <row r="411" spans="2:13" x14ac:dyDescent="0.2">
      <c r="B411" s="290"/>
      <c r="C411" s="289"/>
      <c r="F411" s="395">
        <v>7426.6</v>
      </c>
      <c r="G411" s="559" t="s">
        <v>5488</v>
      </c>
      <c r="H411" s="559"/>
      <c r="I411" s="559"/>
      <c r="J411" s="558"/>
      <c r="K411" s="558"/>
      <c r="L411" s="558"/>
      <c r="M411" s="558"/>
    </row>
    <row r="412" spans="2:13" x14ac:dyDescent="0.2">
      <c r="B412" s="290"/>
      <c r="C412" s="289"/>
      <c r="F412" s="395">
        <v>4646.7700000000004</v>
      </c>
      <c r="G412" s="559" t="s">
        <v>5487</v>
      </c>
      <c r="H412" s="559"/>
      <c r="I412" s="559"/>
      <c r="J412" s="558"/>
      <c r="K412" s="558"/>
      <c r="L412" s="558"/>
      <c r="M412" s="558"/>
    </row>
    <row r="413" spans="2:13" x14ac:dyDescent="0.2">
      <c r="B413" s="290"/>
      <c r="C413" s="289"/>
      <c r="F413" s="395">
        <v>2710.78</v>
      </c>
      <c r="G413" s="559" t="s">
        <v>5486</v>
      </c>
      <c r="H413" s="559"/>
      <c r="I413" s="559"/>
      <c r="J413" s="558"/>
      <c r="K413" s="558"/>
      <c r="L413" s="558"/>
      <c r="M413" s="558"/>
    </row>
    <row r="414" spans="2:13" x14ac:dyDescent="0.2">
      <c r="B414" s="290"/>
      <c r="C414" s="289"/>
      <c r="F414" s="395">
        <v>170844.57</v>
      </c>
      <c r="G414" s="559" t="s">
        <v>5485</v>
      </c>
      <c r="H414" s="559"/>
      <c r="I414" s="559"/>
      <c r="J414" s="558"/>
      <c r="K414" s="558"/>
      <c r="L414" s="558"/>
      <c r="M414" s="558"/>
    </row>
    <row r="415" spans="2:13" x14ac:dyDescent="0.2">
      <c r="B415" s="290"/>
      <c r="C415" s="289"/>
      <c r="F415" s="395">
        <v>41352.589999999997</v>
      </c>
      <c r="G415" s="559" t="s">
        <v>5484</v>
      </c>
      <c r="H415" s="559"/>
      <c r="I415" s="559"/>
      <c r="J415" s="558"/>
      <c r="K415" s="558"/>
      <c r="L415" s="558"/>
      <c r="M415" s="558"/>
    </row>
    <row r="416" spans="2:13" x14ac:dyDescent="0.2">
      <c r="B416" s="290"/>
      <c r="C416" s="289"/>
      <c r="F416" s="395">
        <v>2013.88</v>
      </c>
      <c r="G416" s="559" t="s">
        <v>5483</v>
      </c>
      <c r="H416" s="559"/>
      <c r="I416" s="559"/>
      <c r="J416" s="558"/>
      <c r="K416" s="558"/>
      <c r="L416" s="558"/>
      <c r="M416" s="558"/>
    </row>
    <row r="417" spans="2:13" x14ac:dyDescent="0.2">
      <c r="B417" s="290"/>
      <c r="C417" s="289"/>
      <c r="F417" s="395">
        <v>53930.35</v>
      </c>
      <c r="G417" s="559" t="s">
        <v>5482</v>
      </c>
      <c r="H417" s="559"/>
      <c r="I417" s="559"/>
      <c r="J417" s="558"/>
      <c r="K417" s="558"/>
      <c r="L417" s="558"/>
      <c r="M417" s="558"/>
    </row>
    <row r="418" spans="2:13" x14ac:dyDescent="0.2">
      <c r="B418" s="290"/>
      <c r="C418" s="289"/>
      <c r="F418" s="395">
        <v>14507.57</v>
      </c>
      <c r="G418" s="559" t="s">
        <v>5481</v>
      </c>
      <c r="H418" s="559"/>
      <c r="I418" s="559"/>
      <c r="J418" s="558"/>
      <c r="K418" s="558"/>
      <c r="L418" s="558"/>
      <c r="M418" s="558"/>
    </row>
    <row r="419" spans="2:13" x14ac:dyDescent="0.2">
      <c r="B419" s="290"/>
      <c r="C419" s="289"/>
      <c r="F419" s="395">
        <v>14507.57</v>
      </c>
      <c r="G419" s="559" t="s">
        <v>5481</v>
      </c>
      <c r="H419" s="559"/>
      <c r="I419" s="559"/>
      <c r="J419" s="558"/>
      <c r="K419" s="558"/>
      <c r="L419" s="558"/>
      <c r="M419" s="558"/>
    </row>
    <row r="420" spans="2:13" x14ac:dyDescent="0.2">
      <c r="B420" s="290"/>
      <c r="C420" s="289"/>
      <c r="F420" s="393">
        <v>47157.55</v>
      </c>
      <c r="G420" s="668" t="s">
        <v>5477</v>
      </c>
      <c r="H420" s="559"/>
      <c r="I420" s="559"/>
      <c r="J420" s="558"/>
      <c r="K420" s="558"/>
      <c r="L420" s="558"/>
      <c r="M420" s="558"/>
    </row>
    <row r="421" spans="2:13" x14ac:dyDescent="0.2">
      <c r="B421" s="290"/>
      <c r="C421" s="289"/>
      <c r="F421" s="395">
        <v>91511.47</v>
      </c>
      <c r="G421" s="559" t="s">
        <v>5480</v>
      </c>
      <c r="H421" s="559"/>
      <c r="I421" s="559"/>
      <c r="J421" s="558"/>
      <c r="K421" s="558"/>
      <c r="L421" s="558"/>
      <c r="M421" s="558"/>
    </row>
    <row r="422" spans="2:13" x14ac:dyDescent="0.2">
      <c r="B422" s="290"/>
      <c r="C422" s="289"/>
      <c r="F422" s="395">
        <v>6199.62</v>
      </c>
      <c r="G422" s="559" t="s">
        <v>5479</v>
      </c>
      <c r="H422" s="559"/>
      <c r="I422" s="559"/>
      <c r="J422" s="558"/>
      <c r="K422" s="558"/>
      <c r="L422" s="558"/>
      <c r="M422" s="558"/>
    </row>
    <row r="423" spans="2:13" x14ac:dyDescent="0.2">
      <c r="B423" s="290"/>
      <c r="C423" s="289"/>
      <c r="F423" s="395">
        <v>4640.58</v>
      </c>
      <c r="G423" s="559" t="s">
        <v>5478</v>
      </c>
      <c r="H423" s="559"/>
      <c r="I423" s="559"/>
      <c r="J423" s="558"/>
      <c r="K423" s="558"/>
      <c r="L423" s="558"/>
      <c r="M423" s="558"/>
    </row>
    <row r="424" spans="2:13" x14ac:dyDescent="0.2">
      <c r="B424" s="290"/>
      <c r="C424" s="289"/>
      <c r="F424" s="393">
        <v>18500</v>
      </c>
      <c r="G424" s="668" t="s">
        <v>5477</v>
      </c>
      <c r="H424" s="559"/>
      <c r="I424" s="559"/>
      <c r="J424" s="558"/>
      <c r="K424" s="558"/>
      <c r="L424" s="558"/>
      <c r="M424" s="558"/>
    </row>
    <row r="425" spans="2:13" x14ac:dyDescent="0.2">
      <c r="B425" s="290"/>
      <c r="C425" s="289"/>
      <c r="F425" s="395">
        <v>5049.4799999999996</v>
      </c>
      <c r="G425" s="559" t="s">
        <v>5476</v>
      </c>
      <c r="H425" s="559"/>
      <c r="I425" s="559"/>
      <c r="J425" s="558"/>
      <c r="K425" s="558"/>
      <c r="L425" s="558"/>
      <c r="M425" s="558"/>
    </row>
    <row r="426" spans="2:13" x14ac:dyDescent="0.2">
      <c r="B426" s="290"/>
      <c r="C426" s="289"/>
      <c r="F426" s="395">
        <v>508.87</v>
      </c>
      <c r="G426" s="559" t="s">
        <v>5475</v>
      </c>
      <c r="H426" s="559"/>
      <c r="I426" s="559"/>
      <c r="J426" s="558"/>
      <c r="K426" s="558"/>
      <c r="L426" s="558"/>
      <c r="M426" s="558"/>
    </row>
    <row r="427" spans="2:13" x14ac:dyDescent="0.2">
      <c r="B427" s="290"/>
      <c r="C427" s="289"/>
      <c r="F427" s="395">
        <v>4034.46</v>
      </c>
      <c r="G427" s="559" t="s">
        <v>5474</v>
      </c>
      <c r="H427" s="559"/>
      <c r="I427" s="559"/>
      <c r="J427" s="558"/>
      <c r="K427" s="558"/>
      <c r="L427" s="558"/>
      <c r="M427" s="558"/>
    </row>
    <row r="428" spans="2:13" x14ac:dyDescent="0.2">
      <c r="B428" s="290"/>
      <c r="C428" s="289"/>
      <c r="F428" s="395">
        <v>10674.32</v>
      </c>
      <c r="G428" s="559" t="s">
        <v>5473</v>
      </c>
      <c r="H428" s="559"/>
      <c r="I428" s="559"/>
      <c r="J428" s="558"/>
      <c r="K428" s="558"/>
      <c r="L428" s="558"/>
      <c r="M428" s="558"/>
    </row>
    <row r="429" spans="2:13" x14ac:dyDescent="0.2">
      <c r="B429" s="290"/>
      <c r="C429" s="289"/>
      <c r="F429" s="395">
        <v>2808.85</v>
      </c>
      <c r="G429" s="559" t="s">
        <v>5472</v>
      </c>
      <c r="H429" s="559"/>
      <c r="I429" s="559"/>
      <c r="J429" s="558"/>
      <c r="K429" s="558"/>
      <c r="L429" s="558"/>
      <c r="M429" s="558"/>
    </row>
    <row r="430" spans="2:13" x14ac:dyDescent="0.2">
      <c r="B430" s="290"/>
      <c r="C430" s="289"/>
      <c r="F430" s="395">
        <v>5211.33</v>
      </c>
      <c r="G430" s="559" t="s">
        <v>5471</v>
      </c>
      <c r="H430" s="559"/>
      <c r="I430" s="559"/>
      <c r="J430" s="558"/>
      <c r="K430" s="558"/>
      <c r="L430" s="558"/>
      <c r="M430" s="558"/>
    </row>
    <row r="431" spans="2:13" x14ac:dyDescent="0.2">
      <c r="B431" s="290"/>
      <c r="C431" s="289"/>
      <c r="F431" s="395">
        <v>121.15</v>
      </c>
      <c r="G431" s="559" t="s">
        <v>5470</v>
      </c>
      <c r="H431" s="559"/>
      <c r="I431" s="559"/>
      <c r="J431" s="558"/>
      <c r="K431" s="558"/>
      <c r="L431" s="558"/>
      <c r="M431" s="558"/>
    </row>
    <row r="432" spans="2:13" x14ac:dyDescent="0.2">
      <c r="B432" s="290"/>
      <c r="C432" s="289"/>
      <c r="F432" s="395">
        <v>1233.6300000000001</v>
      </c>
      <c r="G432" s="559" t="s">
        <v>5469</v>
      </c>
      <c r="H432" s="559"/>
      <c r="I432" s="559"/>
      <c r="J432" s="558"/>
      <c r="K432" s="558"/>
      <c r="L432" s="558"/>
      <c r="M432" s="558"/>
    </row>
    <row r="433" spans="2:13" x14ac:dyDescent="0.2">
      <c r="B433" s="290"/>
      <c r="C433" s="289"/>
      <c r="F433" s="395">
        <v>16031.63</v>
      </c>
      <c r="G433" s="559" t="s">
        <v>5468</v>
      </c>
      <c r="H433" s="559"/>
      <c r="I433" s="559"/>
      <c r="J433" s="558"/>
      <c r="K433" s="558"/>
      <c r="L433" s="558"/>
      <c r="M433" s="558"/>
    </row>
    <row r="434" spans="2:13" x14ac:dyDescent="0.2">
      <c r="B434" s="290"/>
      <c r="C434" s="289"/>
      <c r="F434" s="395">
        <v>5750.04</v>
      </c>
      <c r="G434" s="559" t="s">
        <v>5467</v>
      </c>
      <c r="H434" s="559"/>
      <c r="I434" s="559"/>
      <c r="J434" s="558"/>
      <c r="K434" s="558"/>
      <c r="L434" s="558"/>
      <c r="M434" s="558"/>
    </row>
    <row r="435" spans="2:13" x14ac:dyDescent="0.2">
      <c r="B435" s="290"/>
      <c r="C435" s="289"/>
      <c r="F435" s="395">
        <v>32178.959999999999</v>
      </c>
      <c r="G435" s="559" t="s">
        <v>5466</v>
      </c>
      <c r="H435" s="559"/>
      <c r="I435" s="559"/>
      <c r="J435" s="558"/>
      <c r="K435" s="558"/>
      <c r="L435" s="558"/>
      <c r="M435" s="558"/>
    </row>
    <row r="436" spans="2:13" x14ac:dyDescent="0.2">
      <c r="B436" s="290"/>
      <c r="C436" s="289"/>
      <c r="F436" s="395">
        <v>40769.919999999998</v>
      </c>
      <c r="G436" s="559" t="s">
        <v>5465</v>
      </c>
      <c r="H436" s="559"/>
      <c r="I436" s="559"/>
      <c r="J436" s="558"/>
      <c r="K436" s="558"/>
      <c r="L436" s="558"/>
      <c r="M436" s="558"/>
    </row>
    <row r="437" spans="2:13" x14ac:dyDescent="0.2">
      <c r="B437" s="290"/>
      <c r="C437" s="289"/>
      <c r="F437" s="395">
        <v>36604.589999999997</v>
      </c>
      <c r="G437" s="559" t="s">
        <v>5464</v>
      </c>
      <c r="H437" s="559"/>
      <c r="I437" s="559"/>
      <c r="J437" s="558"/>
      <c r="K437" s="558"/>
      <c r="L437" s="558"/>
      <c r="M437" s="558"/>
    </row>
    <row r="438" spans="2:13" x14ac:dyDescent="0.2">
      <c r="B438" s="290"/>
      <c r="C438" s="289"/>
      <c r="F438" s="395">
        <v>26394.87</v>
      </c>
      <c r="G438" s="559" t="s">
        <v>5463</v>
      </c>
      <c r="H438" s="559"/>
      <c r="I438" s="559"/>
      <c r="J438" s="558"/>
      <c r="K438" s="558"/>
      <c r="L438" s="558"/>
      <c r="M438" s="558"/>
    </row>
    <row r="439" spans="2:13" x14ac:dyDescent="0.2">
      <c r="B439" s="290"/>
      <c r="C439" s="289"/>
      <c r="F439" s="395">
        <v>13721.34</v>
      </c>
      <c r="G439" s="559" t="s">
        <v>5462</v>
      </c>
      <c r="H439" s="559"/>
      <c r="I439" s="559"/>
      <c r="J439" s="558"/>
      <c r="K439" s="558"/>
      <c r="L439" s="558"/>
      <c r="M439" s="558"/>
    </row>
    <row r="440" spans="2:13" x14ac:dyDescent="0.2">
      <c r="B440" s="290"/>
      <c r="C440" s="289"/>
      <c r="F440" s="395">
        <v>13836.37</v>
      </c>
      <c r="G440" s="559" t="s">
        <v>5461</v>
      </c>
      <c r="H440" s="559"/>
      <c r="I440" s="559"/>
      <c r="J440" s="558"/>
      <c r="K440" s="558"/>
      <c r="L440" s="558"/>
      <c r="M440" s="558"/>
    </row>
    <row r="441" spans="2:13" x14ac:dyDescent="0.2">
      <c r="B441" s="290"/>
      <c r="C441" s="289"/>
      <c r="F441" s="395">
        <v>27541.77</v>
      </c>
      <c r="G441" s="559" t="s">
        <v>5460</v>
      </c>
      <c r="H441" s="559"/>
      <c r="I441" s="559"/>
      <c r="J441" s="558"/>
      <c r="K441" s="558"/>
      <c r="L441" s="558"/>
      <c r="M441" s="558"/>
    </row>
    <row r="442" spans="2:13" x14ac:dyDescent="0.2">
      <c r="B442" s="290"/>
      <c r="C442" s="289"/>
      <c r="F442" s="395">
        <v>9151.14</v>
      </c>
      <c r="G442" s="559" t="s">
        <v>5459</v>
      </c>
      <c r="H442" s="559"/>
      <c r="I442" s="559"/>
      <c r="J442" s="558"/>
      <c r="K442" s="558"/>
      <c r="L442" s="558"/>
      <c r="M442" s="558"/>
    </row>
    <row r="443" spans="2:13" x14ac:dyDescent="0.2">
      <c r="B443" s="290"/>
      <c r="C443" s="289"/>
      <c r="F443" s="395">
        <v>90511</v>
      </c>
      <c r="G443" s="559" t="s">
        <v>5458</v>
      </c>
      <c r="H443" s="559"/>
      <c r="I443" s="559"/>
      <c r="J443" s="558"/>
      <c r="K443" s="558"/>
      <c r="L443" s="558"/>
      <c r="M443" s="558"/>
    </row>
    <row r="444" spans="2:13" x14ac:dyDescent="0.2">
      <c r="B444" s="290"/>
      <c r="C444" s="289"/>
      <c r="F444" s="395">
        <v>9583.4</v>
      </c>
      <c r="G444" s="559" t="s">
        <v>5457</v>
      </c>
      <c r="H444" s="559"/>
      <c r="I444" s="559"/>
      <c r="J444" s="558"/>
      <c r="K444" s="558"/>
      <c r="L444" s="558"/>
      <c r="M444" s="558"/>
    </row>
    <row r="445" spans="2:13" x14ac:dyDescent="0.2">
      <c r="B445" s="290"/>
      <c r="C445" s="289"/>
      <c r="F445" s="395">
        <v>38127.519999999997</v>
      </c>
      <c r="G445" s="559" t="s">
        <v>5456</v>
      </c>
      <c r="H445" s="559"/>
      <c r="I445" s="559"/>
      <c r="J445" s="558"/>
      <c r="K445" s="558"/>
      <c r="L445" s="558"/>
      <c r="M445" s="558"/>
    </row>
    <row r="446" spans="2:13" x14ac:dyDescent="0.2">
      <c r="B446" s="290"/>
      <c r="C446" s="289"/>
      <c r="F446" s="395">
        <v>40668.730000000003</v>
      </c>
      <c r="G446" s="559" t="s">
        <v>5455</v>
      </c>
      <c r="H446" s="559"/>
      <c r="I446" s="559"/>
      <c r="J446" s="558"/>
      <c r="K446" s="558"/>
      <c r="L446" s="558"/>
      <c r="M446" s="558"/>
    </row>
    <row r="447" spans="2:13" x14ac:dyDescent="0.2">
      <c r="B447" s="290"/>
      <c r="C447" s="289"/>
      <c r="F447" s="395">
        <v>18977.599999999999</v>
      </c>
      <c r="G447" s="559" t="s">
        <v>5454</v>
      </c>
      <c r="H447" s="559"/>
      <c r="I447" s="559"/>
      <c r="J447" s="558"/>
      <c r="K447" s="558"/>
      <c r="L447" s="558"/>
      <c r="M447" s="558"/>
    </row>
    <row r="448" spans="2:13" x14ac:dyDescent="0.2">
      <c r="B448" s="290"/>
      <c r="C448" s="289"/>
      <c r="F448" s="395">
        <v>19174.8</v>
      </c>
      <c r="G448" s="559" t="s">
        <v>5453</v>
      </c>
      <c r="H448" s="559"/>
      <c r="I448" s="559"/>
      <c r="J448" s="558"/>
      <c r="K448" s="558"/>
      <c r="L448" s="558"/>
      <c r="M448" s="558"/>
    </row>
    <row r="449" spans="2:13" x14ac:dyDescent="0.2">
      <c r="B449" s="290"/>
      <c r="C449" s="289"/>
      <c r="F449" s="395">
        <v>3030</v>
      </c>
      <c r="G449" s="559" t="s">
        <v>5452</v>
      </c>
      <c r="H449" s="559"/>
      <c r="I449" s="559"/>
      <c r="J449" s="558"/>
      <c r="K449" s="558"/>
      <c r="L449" s="558"/>
      <c r="M449" s="558"/>
    </row>
    <row r="450" spans="2:13" x14ac:dyDescent="0.2">
      <c r="B450" s="290"/>
      <c r="C450" s="289"/>
      <c r="F450" s="395">
        <v>9072.84</v>
      </c>
      <c r="G450" s="559" t="s">
        <v>5451</v>
      </c>
      <c r="H450" s="559"/>
      <c r="I450" s="559"/>
      <c r="J450" s="558"/>
      <c r="K450" s="558"/>
      <c r="L450" s="558"/>
      <c r="M450" s="558"/>
    </row>
    <row r="451" spans="2:13" x14ac:dyDescent="0.2">
      <c r="B451" s="290"/>
      <c r="C451" s="289"/>
      <c r="F451" s="395">
        <v>10910.07</v>
      </c>
      <c r="G451" s="559" t="s">
        <v>5450</v>
      </c>
      <c r="H451" s="559"/>
      <c r="I451" s="559"/>
      <c r="J451" s="558"/>
      <c r="K451" s="558"/>
      <c r="L451" s="558"/>
      <c r="M451" s="558"/>
    </row>
    <row r="452" spans="2:13" x14ac:dyDescent="0.2">
      <c r="B452" s="290"/>
      <c r="C452" s="289"/>
      <c r="F452" s="395">
        <v>1437.26</v>
      </c>
      <c r="G452" s="559" t="s">
        <v>5449</v>
      </c>
      <c r="H452" s="559"/>
      <c r="I452" s="559"/>
      <c r="J452" s="558"/>
      <c r="K452" s="558"/>
      <c r="L452" s="558"/>
      <c r="M452" s="558"/>
    </row>
    <row r="453" spans="2:13" x14ac:dyDescent="0.2">
      <c r="B453" s="290"/>
      <c r="C453" s="289"/>
      <c r="F453" s="395">
        <v>6056.48</v>
      </c>
      <c r="G453" s="559" t="s">
        <v>5448</v>
      </c>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F456" s="395"/>
      <c r="G456" s="559"/>
      <c r="H456" s="559"/>
      <c r="I456" s="559"/>
      <c r="J456" s="558"/>
      <c r="K456" s="558"/>
      <c r="L456" s="558"/>
      <c r="M456" s="558"/>
    </row>
    <row r="457" spans="2:13" x14ac:dyDescent="0.2">
      <c r="B457" s="290"/>
      <c r="C457" s="289"/>
      <c r="F457" s="395"/>
      <c r="G457" s="559"/>
      <c r="H457" s="559"/>
      <c r="I457" s="559"/>
      <c r="J457" s="558"/>
      <c r="K457" s="558"/>
      <c r="L457" s="558"/>
      <c r="M457" s="558"/>
    </row>
    <row r="458" spans="2:13" x14ac:dyDescent="0.2">
      <c r="B458" s="290"/>
      <c r="C458" s="289"/>
      <c r="G458" s="285"/>
      <c r="H458" s="285"/>
      <c r="I458" s="285"/>
    </row>
    <row r="459" spans="2:13" x14ac:dyDescent="0.2">
      <c r="B459" s="290"/>
      <c r="C459" s="289"/>
      <c r="G459" s="285"/>
      <c r="H459" s="285"/>
      <c r="I459" s="285"/>
    </row>
    <row r="460" spans="2:13" x14ac:dyDescent="0.2">
      <c r="B460" s="290"/>
      <c r="C460" s="289"/>
      <c r="G460" s="285"/>
      <c r="H460" s="285"/>
      <c r="I460" s="285"/>
    </row>
    <row r="461" spans="2:13" x14ac:dyDescent="0.2">
      <c r="B461" s="290"/>
      <c r="C461" s="289"/>
      <c r="G461" s="285"/>
      <c r="H461" s="285"/>
      <c r="I461" s="285"/>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ht="15.75" customHeight="1" thickBot="1" x14ac:dyDescent="0.25">
      <c r="B560" s="290"/>
      <c r="C560" s="289"/>
      <c r="E560" s="292">
        <f>SUM(E9:E210)</f>
        <v>8766893.3200000003</v>
      </c>
      <c r="F560" s="291">
        <f>SUM(F8:F559)</f>
        <v>8789760.4529999997</v>
      </c>
      <c r="G560" s="286"/>
      <c r="H560" s="285"/>
      <c r="I560" s="285"/>
    </row>
    <row r="561" spans="2:9" ht="15.75" customHeight="1" thickTop="1" x14ac:dyDescent="0.25">
      <c r="B561" s="290"/>
      <c r="C561" s="289"/>
      <c r="E561" s="280">
        <f>F560-E560</f>
        <v>22867.132999999449</v>
      </c>
      <c r="F561" s="287"/>
      <c r="G561" s="286"/>
      <c r="H561" s="285"/>
      <c r="I561" s="285"/>
    </row>
    <row r="562" spans="2:9" ht="15.75" customHeight="1" x14ac:dyDescent="0.25">
      <c r="B562" s="290"/>
      <c r="C562" s="289"/>
      <c r="F562" s="287"/>
      <c r="G562" s="286"/>
      <c r="H562" s="280"/>
      <c r="I562" s="285"/>
    </row>
    <row r="563" spans="2:9" ht="15.75" customHeight="1" x14ac:dyDescent="0.25">
      <c r="B563" s="290"/>
      <c r="C563" s="289"/>
      <c r="F563" s="287"/>
      <c r="G563" s="286"/>
      <c r="H563" s="285"/>
      <c r="I563" s="285"/>
    </row>
    <row r="564" spans="2:9" ht="15.75" customHeight="1" x14ac:dyDescent="0.25">
      <c r="B564" s="278"/>
      <c r="C564" s="278"/>
      <c r="D564" s="283"/>
      <c r="F564" s="287"/>
      <c r="G564" s="286"/>
      <c r="H564" s="285"/>
      <c r="I564" s="285"/>
    </row>
    <row r="565" spans="2:9" ht="15.75" customHeight="1" x14ac:dyDescent="0.25">
      <c r="B565" s="278"/>
      <c r="C565" s="278"/>
      <c r="D565" s="283"/>
      <c r="F565" s="287"/>
      <c r="G565" s="286"/>
      <c r="H565" s="285"/>
      <c r="I565" s="285"/>
    </row>
    <row r="566" spans="2:9" ht="15.75" customHeight="1" x14ac:dyDescent="0.25">
      <c r="B566" s="278"/>
      <c r="C566" s="278"/>
      <c r="D566" s="288"/>
      <c r="F566" s="287"/>
      <c r="G566" s="286"/>
      <c r="H566" s="285"/>
      <c r="I566" s="285"/>
    </row>
    <row r="567" spans="2:9" ht="15.75" customHeight="1" x14ac:dyDescent="0.25">
      <c r="B567" s="278"/>
      <c r="C567" s="278"/>
      <c r="D567" s="283"/>
      <c r="F567" s="287"/>
      <c r="G567" s="286"/>
      <c r="H567" s="285"/>
      <c r="I567" s="285"/>
    </row>
    <row r="568" spans="2:9" ht="15.75" customHeight="1" x14ac:dyDescent="0.2">
      <c r="B568" s="278"/>
      <c r="C568" s="278"/>
      <c r="D568" s="283"/>
      <c r="G568" s="285"/>
      <c r="H568" s="285"/>
      <c r="I568" s="285"/>
    </row>
    <row r="569" spans="2:9" ht="15.75" customHeight="1" x14ac:dyDescent="0.2">
      <c r="B569" s="278"/>
      <c r="C569" s="278"/>
      <c r="D569" s="283"/>
      <c r="G569" s="285"/>
    </row>
    <row r="570" spans="2:9" ht="15.75" customHeight="1" x14ac:dyDescent="0.2">
      <c r="B570" s="278"/>
      <c r="C570" s="278"/>
      <c r="D570" s="283"/>
      <c r="G570" s="285"/>
    </row>
    <row r="571" spans="2:9" ht="15.75" customHeight="1" x14ac:dyDescent="0.2">
      <c r="B571" s="278"/>
      <c r="C571" s="278"/>
    </row>
    <row r="572" spans="2:9" ht="15.75" customHeight="1" x14ac:dyDescent="0.2">
      <c r="B572" s="278"/>
      <c r="C572" s="278"/>
      <c r="D572" s="283"/>
      <c r="G572" s="284"/>
    </row>
    <row r="573" spans="2:9" ht="15.75" customHeight="1" x14ac:dyDescent="0.2">
      <c r="B573" s="278"/>
      <c r="C573" s="278"/>
      <c r="D573" s="283"/>
    </row>
    <row r="574" spans="2:9" ht="15.75" customHeight="1" x14ac:dyDescent="0.2">
      <c r="B574" s="278"/>
      <c r="C574" s="278"/>
      <c r="D574" s="283"/>
    </row>
    <row r="575" spans="2:9" ht="15.75" customHeight="1" x14ac:dyDescent="0.2">
      <c r="B575" s="278"/>
      <c r="C575" s="278"/>
      <c r="D575" s="283"/>
    </row>
    <row r="576" spans="2:9" ht="15.75" customHeight="1" x14ac:dyDescent="0.2">
      <c r="B576" s="278"/>
      <c r="C576" s="278"/>
      <c r="D576" s="283"/>
    </row>
    <row r="577" spans="2:7" ht="15.75" customHeight="1" x14ac:dyDescent="0.2">
      <c r="B577" s="278"/>
      <c r="C577" s="278"/>
    </row>
    <row r="578" spans="2:7" ht="15.75" customHeight="1" x14ac:dyDescent="0.2">
      <c r="D578" s="283"/>
    </row>
    <row r="579" spans="2:7" ht="15.75" customHeight="1" x14ac:dyDescent="0.2">
      <c r="B579" s="278"/>
      <c r="C579" s="278"/>
      <c r="D579" s="283"/>
    </row>
    <row r="580" spans="2:7" ht="15.75" customHeight="1" x14ac:dyDescent="0.2">
      <c r="B580" s="278"/>
      <c r="C580" s="278"/>
      <c r="F580" s="282"/>
      <c r="G580" s="278"/>
    </row>
    <row r="581" spans="2:7" ht="15.75" customHeight="1" x14ac:dyDescent="0.2">
      <c r="F581" s="282"/>
      <c r="G581" s="278"/>
    </row>
    <row r="582" spans="2:7" ht="15.75" customHeight="1" x14ac:dyDescent="0.2"/>
    <row r="583" spans="2:7" ht="15.75" customHeight="1" x14ac:dyDescent="0.2"/>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61" spans="1:208" ht="15.75" customHeight="1" x14ac:dyDescent="0.2"/>
    <row r="671" spans="1:208" s="279" customFormat="1" x14ac:dyDescent="0.2">
      <c r="A671" s="278"/>
      <c r="D671" s="281"/>
      <c r="E671" s="280"/>
      <c r="F671" s="280"/>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78"/>
      <c r="AS671" s="278"/>
      <c r="AT671" s="278"/>
      <c r="AU671" s="278"/>
      <c r="AV671" s="278"/>
      <c r="AW671" s="278"/>
      <c r="AX671" s="278"/>
      <c r="AY671" s="278"/>
      <c r="AZ671" s="278"/>
      <c r="BA671" s="278"/>
      <c r="BB671" s="278"/>
      <c r="BC671" s="278"/>
      <c r="BD671" s="278"/>
      <c r="BE671" s="278"/>
      <c r="BF671" s="278"/>
      <c r="BG671" s="278"/>
      <c r="BH671" s="278"/>
      <c r="BI671" s="278"/>
      <c r="BJ671" s="278"/>
      <c r="BK671" s="278"/>
      <c r="BL671" s="278"/>
      <c r="BM671" s="278"/>
      <c r="BN671" s="278"/>
      <c r="BO671" s="278"/>
      <c r="BP671" s="278"/>
      <c r="BQ671" s="278"/>
      <c r="BR671" s="278"/>
      <c r="BS671" s="278"/>
      <c r="BT671" s="278"/>
      <c r="BU671" s="278"/>
      <c r="BV671" s="278"/>
      <c r="BW671" s="278"/>
      <c r="BX671" s="278"/>
      <c r="BY671" s="278"/>
      <c r="BZ671" s="278"/>
      <c r="CA671" s="278"/>
      <c r="CB671" s="278"/>
      <c r="CC671" s="278"/>
      <c r="CD671" s="278"/>
      <c r="CE671" s="278"/>
      <c r="CF671" s="278"/>
      <c r="CG671" s="278"/>
      <c r="CH671" s="278"/>
      <c r="CI671" s="278"/>
      <c r="CJ671" s="278"/>
      <c r="CK671" s="278"/>
      <c r="CL671" s="278"/>
      <c r="CM671" s="278"/>
      <c r="CN671" s="278"/>
      <c r="CO671" s="278"/>
      <c r="CP671" s="278"/>
      <c r="CQ671" s="278"/>
      <c r="CR671" s="278"/>
      <c r="CS671" s="278"/>
      <c r="CT671" s="278"/>
      <c r="CU671" s="278"/>
      <c r="CV671" s="278"/>
      <c r="CW671" s="278"/>
      <c r="CX671" s="278"/>
      <c r="CY671" s="278"/>
      <c r="CZ671" s="278"/>
      <c r="DA671" s="278"/>
      <c r="DB671" s="278"/>
      <c r="DC671" s="278"/>
      <c r="DD671" s="278"/>
      <c r="DE671" s="278"/>
      <c r="DF671" s="278"/>
      <c r="DG671" s="278"/>
      <c r="DH671" s="278"/>
      <c r="DI671" s="278"/>
      <c r="DJ671" s="278"/>
      <c r="DK671" s="278"/>
      <c r="DL671" s="278"/>
      <c r="DM671" s="278"/>
      <c r="DN671" s="278"/>
      <c r="DO671" s="278"/>
      <c r="DP671" s="278"/>
      <c r="DQ671" s="278"/>
      <c r="DR671" s="278"/>
      <c r="DS671" s="278"/>
      <c r="DT671" s="278"/>
      <c r="DU671" s="278"/>
      <c r="DV671" s="278"/>
      <c r="DW671" s="278"/>
      <c r="DX671" s="278"/>
      <c r="DY671" s="278"/>
      <c r="DZ671" s="278"/>
      <c r="EA671" s="278"/>
      <c r="EB671" s="278"/>
      <c r="EC671" s="278"/>
      <c r="ED671" s="278"/>
      <c r="EE671" s="278"/>
      <c r="EF671" s="278"/>
      <c r="EG671" s="278"/>
      <c r="EH671" s="278"/>
      <c r="EI671" s="278"/>
      <c r="EJ671" s="278"/>
      <c r="EK671" s="278"/>
      <c r="EL671" s="278"/>
      <c r="EM671" s="278"/>
      <c r="EN671" s="278"/>
      <c r="EO671" s="278"/>
      <c r="EP671" s="278"/>
      <c r="EQ671" s="278"/>
      <c r="ER671" s="278"/>
      <c r="ES671" s="278"/>
      <c r="ET671" s="278"/>
      <c r="EU671" s="278"/>
      <c r="EV671" s="278"/>
      <c r="EW671" s="278"/>
      <c r="EX671" s="278"/>
      <c r="EY671" s="278"/>
      <c r="EZ671" s="278"/>
      <c r="FA671" s="278"/>
      <c r="FB671" s="278"/>
      <c r="FC671" s="278"/>
      <c r="FD671" s="278"/>
      <c r="FE671" s="278"/>
      <c r="FF671" s="278"/>
      <c r="FG671" s="278"/>
      <c r="FH671" s="278"/>
      <c r="FI671" s="278"/>
      <c r="FJ671" s="278"/>
      <c r="FK671" s="278"/>
      <c r="FL671" s="278"/>
      <c r="FM671" s="278"/>
      <c r="FN671" s="278"/>
      <c r="FO671" s="278"/>
      <c r="FP671" s="278"/>
      <c r="FQ671" s="278"/>
      <c r="FR671" s="278"/>
      <c r="FS671" s="278"/>
      <c r="FT671" s="278"/>
      <c r="FU671" s="278"/>
      <c r="FV671" s="278"/>
      <c r="FW671" s="278"/>
      <c r="FX671" s="278"/>
      <c r="FY671" s="278"/>
      <c r="FZ671" s="278"/>
      <c r="GA671" s="278"/>
      <c r="GB671" s="278"/>
      <c r="GC671" s="278"/>
      <c r="GD671" s="278"/>
      <c r="GE671" s="278"/>
      <c r="GF671" s="278"/>
      <c r="GG671" s="278"/>
      <c r="GH671" s="278"/>
      <c r="GI671" s="278"/>
      <c r="GJ671" s="278"/>
      <c r="GK671" s="278"/>
      <c r="GL671" s="278"/>
      <c r="GM671" s="278"/>
      <c r="GN671" s="278"/>
      <c r="GO671" s="278"/>
      <c r="GP671" s="278"/>
      <c r="GQ671" s="278"/>
      <c r="GR671" s="278"/>
      <c r="GS671" s="278"/>
      <c r="GT671" s="278"/>
      <c r="GU671" s="278"/>
      <c r="GV671" s="278"/>
      <c r="GW671" s="278"/>
      <c r="GX671" s="278"/>
      <c r="GY671" s="278"/>
      <c r="GZ671" s="278"/>
    </row>
    <row r="672" spans="1:208" s="280" customFormat="1" x14ac:dyDescent="0.2">
      <c r="A672" s="278"/>
      <c r="B672" s="279"/>
      <c r="C672" s="279"/>
      <c r="D672" s="281"/>
      <c r="G672" s="279"/>
      <c r="H672" s="278"/>
      <c r="I672" s="278"/>
      <c r="J672" s="278"/>
      <c r="K672" s="278"/>
      <c r="L672" s="278"/>
      <c r="M672" s="278"/>
      <c r="N672" s="278"/>
      <c r="O672" s="278"/>
      <c r="P672" s="278"/>
      <c r="Q672" s="278"/>
      <c r="R672" s="278"/>
      <c r="S672" s="278"/>
      <c r="T672" s="278"/>
      <c r="U672" s="278"/>
      <c r="V672" s="278"/>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8"/>
      <c r="AR672" s="278"/>
      <c r="AS672" s="278"/>
      <c r="AT672" s="278"/>
      <c r="AU672" s="278"/>
      <c r="AV672" s="278"/>
      <c r="AW672" s="278"/>
      <c r="AX672" s="278"/>
      <c r="AY672" s="278"/>
      <c r="AZ672" s="278"/>
      <c r="BA672" s="278"/>
      <c r="BB672" s="278"/>
      <c r="BC672" s="278"/>
      <c r="BD672" s="278"/>
      <c r="BE672" s="278"/>
      <c r="BF672" s="278"/>
      <c r="BG672" s="278"/>
      <c r="BH672" s="278"/>
      <c r="BI672" s="278"/>
      <c r="BJ672" s="278"/>
      <c r="BK672" s="278"/>
      <c r="BL672" s="278"/>
      <c r="BM672" s="278"/>
      <c r="BN672" s="278"/>
      <c r="BO672" s="278"/>
      <c r="BP672" s="278"/>
      <c r="BQ672" s="278"/>
      <c r="BR672" s="278"/>
      <c r="BS672" s="278"/>
      <c r="BT672" s="278"/>
      <c r="BU672" s="278"/>
      <c r="BV672" s="278"/>
      <c r="BW672" s="278"/>
      <c r="BX672" s="278"/>
      <c r="BY672" s="278"/>
      <c r="BZ672" s="278"/>
      <c r="CA672" s="278"/>
      <c r="CB672" s="278"/>
      <c r="CC672" s="278"/>
      <c r="CD672" s="278"/>
      <c r="CE672" s="278"/>
      <c r="CF672" s="278"/>
      <c r="CG672" s="278"/>
      <c r="CH672" s="278"/>
      <c r="CI672" s="278"/>
      <c r="CJ672" s="278"/>
      <c r="CK672" s="278"/>
      <c r="CL672" s="278"/>
      <c r="CM672" s="278"/>
      <c r="CN672" s="278"/>
      <c r="CO672" s="278"/>
      <c r="CP672" s="278"/>
      <c r="CQ672" s="278"/>
      <c r="CR672" s="278"/>
      <c r="CS672" s="278"/>
      <c r="CT672" s="278"/>
      <c r="CU672" s="278"/>
      <c r="CV672" s="278"/>
      <c r="CW672" s="278"/>
      <c r="CX672" s="278"/>
      <c r="CY672" s="278"/>
      <c r="CZ672" s="278"/>
      <c r="DA672" s="278"/>
      <c r="DB672" s="278"/>
      <c r="DC672" s="278"/>
      <c r="DD672" s="278"/>
      <c r="DE672" s="278"/>
      <c r="DF672" s="278"/>
      <c r="DG672" s="278"/>
      <c r="DH672" s="278"/>
      <c r="DI672" s="278"/>
      <c r="DJ672" s="278"/>
      <c r="DK672" s="278"/>
      <c r="DL672" s="278"/>
      <c r="DM672" s="278"/>
      <c r="DN672" s="278"/>
      <c r="DO672" s="278"/>
      <c r="DP672" s="278"/>
      <c r="DQ672" s="278"/>
      <c r="DR672" s="278"/>
      <c r="DS672" s="278"/>
      <c r="DT672" s="278"/>
      <c r="DU672" s="278"/>
      <c r="DV672" s="278"/>
      <c r="DW672" s="278"/>
      <c r="DX672" s="278"/>
      <c r="DY672" s="278"/>
      <c r="DZ672" s="278"/>
      <c r="EA672" s="278"/>
      <c r="EB672" s="278"/>
      <c r="EC672" s="278"/>
      <c r="ED672" s="278"/>
      <c r="EE672" s="278"/>
      <c r="EF672" s="278"/>
      <c r="EG672" s="278"/>
      <c r="EH672" s="278"/>
      <c r="EI672" s="278"/>
      <c r="EJ672" s="278"/>
      <c r="EK672" s="278"/>
      <c r="EL672" s="278"/>
      <c r="EM672" s="278"/>
      <c r="EN672" s="278"/>
      <c r="EO672" s="278"/>
      <c r="EP672" s="278"/>
      <c r="EQ672" s="278"/>
      <c r="ER672" s="278"/>
      <c r="ES672" s="278"/>
      <c r="ET672" s="278"/>
      <c r="EU672" s="278"/>
      <c r="EV672" s="278"/>
      <c r="EW672" s="278"/>
      <c r="EX672" s="278"/>
      <c r="EY672" s="278"/>
      <c r="EZ672" s="278"/>
      <c r="FA672" s="278"/>
      <c r="FB672" s="278"/>
      <c r="FC672" s="278"/>
      <c r="FD672" s="278"/>
      <c r="FE672" s="278"/>
      <c r="FF672" s="278"/>
      <c r="FG672" s="278"/>
      <c r="FH672" s="278"/>
      <c r="FI672" s="278"/>
      <c r="FJ672" s="278"/>
      <c r="FK672" s="278"/>
      <c r="FL672" s="278"/>
      <c r="FM672" s="278"/>
      <c r="FN672" s="278"/>
      <c r="FO672" s="278"/>
      <c r="FP672" s="278"/>
      <c r="FQ672" s="278"/>
      <c r="FR672" s="278"/>
      <c r="FS672" s="278"/>
      <c r="FT672" s="278"/>
      <c r="FU672" s="278"/>
      <c r="FV672" s="278"/>
      <c r="FW672" s="278"/>
      <c r="FX672" s="278"/>
      <c r="FY672" s="278"/>
      <c r="FZ672" s="278"/>
      <c r="GA672" s="278"/>
      <c r="GB672" s="278"/>
      <c r="GC672" s="278"/>
      <c r="GD672" s="278"/>
      <c r="GE672" s="278"/>
      <c r="GF672" s="278"/>
      <c r="GG672" s="278"/>
      <c r="GH672" s="278"/>
      <c r="GI672" s="278"/>
      <c r="GJ672" s="278"/>
      <c r="GK672" s="278"/>
      <c r="GL672" s="278"/>
      <c r="GM672" s="278"/>
      <c r="GN672" s="278"/>
      <c r="GO672" s="278"/>
      <c r="GP672" s="278"/>
      <c r="GQ672" s="278"/>
      <c r="GR672" s="278"/>
      <c r="GS672" s="278"/>
      <c r="GT672" s="278"/>
      <c r="GU672" s="278"/>
      <c r="GV672" s="278"/>
      <c r="GW672" s="278"/>
      <c r="GX672" s="278"/>
      <c r="GY672" s="278"/>
      <c r="GZ672" s="278"/>
    </row>
    <row r="673" spans="1:208" s="280" customFormat="1" x14ac:dyDescent="0.2">
      <c r="A673" s="278"/>
      <c r="B673" s="279"/>
      <c r="C673" s="279"/>
      <c r="D673" s="281"/>
      <c r="G673" s="279"/>
      <c r="H673" s="278"/>
      <c r="I673" s="278"/>
      <c r="J673" s="278"/>
      <c r="K673" s="278"/>
      <c r="L673" s="278"/>
      <c r="M673" s="278"/>
      <c r="N673" s="278"/>
      <c r="O673" s="278"/>
      <c r="P673" s="278"/>
      <c r="Q673" s="278"/>
      <c r="R673" s="278"/>
      <c r="S673" s="278"/>
      <c r="T673" s="278"/>
      <c r="U673" s="278"/>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8"/>
      <c r="AR673" s="278"/>
      <c r="AS673" s="278"/>
      <c r="AT673" s="278"/>
      <c r="AU673" s="278"/>
      <c r="AV673" s="278"/>
      <c r="AW673" s="278"/>
      <c r="AX673" s="278"/>
      <c r="AY673" s="278"/>
      <c r="AZ673" s="278"/>
      <c r="BA673" s="278"/>
      <c r="BB673" s="278"/>
      <c r="BC673" s="278"/>
      <c r="BD673" s="278"/>
      <c r="BE673" s="278"/>
      <c r="BF673" s="278"/>
      <c r="BG673" s="278"/>
      <c r="BH673" s="278"/>
      <c r="BI673" s="278"/>
      <c r="BJ673" s="278"/>
      <c r="BK673" s="278"/>
      <c r="BL673" s="278"/>
      <c r="BM673" s="278"/>
      <c r="BN673" s="278"/>
      <c r="BO673" s="278"/>
      <c r="BP673" s="278"/>
      <c r="BQ673" s="278"/>
      <c r="BR673" s="278"/>
      <c r="BS673" s="278"/>
      <c r="BT673" s="278"/>
      <c r="BU673" s="278"/>
      <c r="BV673" s="278"/>
      <c r="BW673" s="278"/>
      <c r="BX673" s="278"/>
      <c r="BY673" s="278"/>
      <c r="BZ673" s="278"/>
      <c r="CA673" s="278"/>
      <c r="CB673" s="278"/>
      <c r="CC673" s="278"/>
      <c r="CD673" s="278"/>
      <c r="CE673" s="278"/>
      <c r="CF673" s="278"/>
      <c r="CG673" s="278"/>
      <c r="CH673" s="278"/>
      <c r="CI673" s="278"/>
      <c r="CJ673" s="278"/>
      <c r="CK673" s="278"/>
      <c r="CL673" s="278"/>
      <c r="CM673" s="278"/>
      <c r="CN673" s="278"/>
      <c r="CO673" s="278"/>
      <c r="CP673" s="278"/>
      <c r="CQ673" s="278"/>
      <c r="CR673" s="278"/>
      <c r="CS673" s="278"/>
      <c r="CT673" s="278"/>
      <c r="CU673" s="278"/>
      <c r="CV673" s="278"/>
      <c r="CW673" s="278"/>
      <c r="CX673" s="278"/>
      <c r="CY673" s="278"/>
      <c r="CZ673" s="278"/>
      <c r="DA673" s="278"/>
      <c r="DB673" s="278"/>
      <c r="DC673" s="278"/>
      <c r="DD673" s="278"/>
      <c r="DE673" s="278"/>
      <c r="DF673" s="278"/>
      <c r="DG673" s="278"/>
      <c r="DH673" s="278"/>
      <c r="DI673" s="278"/>
      <c r="DJ673" s="278"/>
      <c r="DK673" s="278"/>
      <c r="DL673" s="278"/>
      <c r="DM673" s="278"/>
      <c r="DN673" s="278"/>
      <c r="DO673" s="278"/>
      <c r="DP673" s="278"/>
      <c r="DQ673" s="278"/>
      <c r="DR673" s="278"/>
      <c r="DS673" s="278"/>
      <c r="DT673" s="278"/>
      <c r="DU673" s="278"/>
      <c r="DV673" s="278"/>
      <c r="DW673" s="278"/>
      <c r="DX673" s="278"/>
      <c r="DY673" s="278"/>
      <c r="DZ673" s="278"/>
      <c r="EA673" s="278"/>
      <c r="EB673" s="278"/>
      <c r="EC673" s="278"/>
      <c r="ED673" s="278"/>
      <c r="EE673" s="278"/>
      <c r="EF673" s="278"/>
      <c r="EG673" s="278"/>
      <c r="EH673" s="278"/>
      <c r="EI673" s="278"/>
      <c r="EJ673" s="278"/>
      <c r="EK673" s="278"/>
      <c r="EL673" s="278"/>
      <c r="EM673" s="278"/>
      <c r="EN673" s="278"/>
      <c r="EO673" s="278"/>
      <c r="EP673" s="278"/>
      <c r="EQ673" s="278"/>
      <c r="ER673" s="278"/>
      <c r="ES673" s="278"/>
      <c r="ET673" s="278"/>
      <c r="EU673" s="278"/>
      <c r="EV673" s="278"/>
      <c r="EW673" s="278"/>
      <c r="EX673" s="278"/>
      <c r="EY673" s="278"/>
      <c r="EZ673" s="278"/>
      <c r="FA673" s="278"/>
      <c r="FB673" s="278"/>
      <c r="FC673" s="278"/>
      <c r="FD673" s="278"/>
      <c r="FE673" s="278"/>
      <c r="FF673" s="278"/>
      <c r="FG673" s="278"/>
      <c r="FH673" s="278"/>
      <c r="FI673" s="278"/>
      <c r="FJ673" s="278"/>
      <c r="FK673" s="278"/>
      <c r="FL673" s="278"/>
      <c r="FM673" s="278"/>
      <c r="FN673" s="278"/>
      <c r="FO673" s="278"/>
      <c r="FP673" s="278"/>
      <c r="FQ673" s="278"/>
      <c r="FR673" s="278"/>
      <c r="FS673" s="278"/>
      <c r="FT673" s="278"/>
      <c r="FU673" s="278"/>
      <c r="FV673" s="278"/>
      <c r="FW673" s="278"/>
      <c r="FX673" s="278"/>
      <c r="FY673" s="278"/>
      <c r="FZ673" s="278"/>
      <c r="GA673" s="278"/>
      <c r="GB673" s="278"/>
      <c r="GC673" s="278"/>
      <c r="GD673" s="278"/>
      <c r="GE673" s="278"/>
      <c r="GF673" s="278"/>
      <c r="GG673" s="278"/>
      <c r="GH673" s="278"/>
      <c r="GI673" s="278"/>
      <c r="GJ673" s="278"/>
      <c r="GK673" s="278"/>
      <c r="GL673" s="278"/>
      <c r="GM673" s="278"/>
      <c r="GN673" s="278"/>
      <c r="GO673" s="278"/>
      <c r="GP673" s="278"/>
      <c r="GQ673" s="278"/>
      <c r="GR673" s="278"/>
      <c r="GS673" s="278"/>
      <c r="GT673" s="278"/>
      <c r="GU673" s="278"/>
      <c r="GV673" s="278"/>
      <c r="GW673" s="278"/>
      <c r="GX673" s="278"/>
      <c r="GY673" s="278"/>
      <c r="GZ673" s="278"/>
    </row>
    <row r="674" spans="1:208" s="280" customFormat="1" x14ac:dyDescent="0.2">
      <c r="A674" s="278"/>
      <c r="B674" s="279"/>
      <c r="C674" s="279"/>
      <c r="D674" s="281"/>
      <c r="G674" s="279"/>
      <c r="H674" s="278"/>
      <c r="I674" s="278"/>
      <c r="J674" s="278"/>
      <c r="K674" s="278"/>
      <c r="L674" s="278"/>
      <c r="M674" s="278"/>
      <c r="N674" s="278"/>
      <c r="O674" s="278"/>
      <c r="P674" s="278"/>
      <c r="Q674" s="278"/>
      <c r="R674" s="278"/>
      <c r="S674" s="278"/>
      <c r="T674" s="278"/>
      <c r="U674" s="278"/>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8"/>
      <c r="AR674" s="278"/>
      <c r="AS674" s="278"/>
      <c r="AT674" s="278"/>
      <c r="AU674" s="278"/>
      <c r="AV674" s="278"/>
      <c r="AW674" s="278"/>
      <c r="AX674" s="278"/>
      <c r="AY674" s="278"/>
      <c r="AZ674" s="278"/>
      <c r="BA674" s="278"/>
      <c r="BB674" s="278"/>
      <c r="BC674" s="278"/>
      <c r="BD674" s="278"/>
      <c r="BE674" s="278"/>
      <c r="BF674" s="278"/>
      <c r="BG674" s="278"/>
      <c r="BH674" s="278"/>
      <c r="BI674" s="278"/>
      <c r="BJ674" s="278"/>
      <c r="BK674" s="278"/>
      <c r="BL674" s="278"/>
      <c r="BM674" s="278"/>
      <c r="BN674" s="278"/>
      <c r="BO674" s="278"/>
      <c r="BP674" s="278"/>
      <c r="BQ674" s="278"/>
      <c r="BR674" s="278"/>
      <c r="BS674" s="278"/>
      <c r="BT674" s="278"/>
      <c r="BU674" s="278"/>
      <c r="BV674" s="278"/>
      <c r="BW674" s="278"/>
      <c r="BX674" s="278"/>
      <c r="BY674" s="278"/>
      <c r="BZ674" s="278"/>
      <c r="CA674" s="278"/>
      <c r="CB674" s="278"/>
      <c r="CC674" s="278"/>
      <c r="CD674" s="278"/>
      <c r="CE674" s="278"/>
      <c r="CF674" s="278"/>
      <c r="CG674" s="278"/>
      <c r="CH674" s="278"/>
      <c r="CI674" s="278"/>
      <c r="CJ674" s="278"/>
      <c r="CK674" s="278"/>
      <c r="CL674" s="278"/>
      <c r="CM674" s="278"/>
      <c r="CN674" s="278"/>
      <c r="CO674" s="278"/>
      <c r="CP674" s="278"/>
      <c r="CQ674" s="278"/>
      <c r="CR674" s="278"/>
      <c r="CS674" s="278"/>
      <c r="CT674" s="278"/>
      <c r="CU674" s="278"/>
      <c r="CV674" s="278"/>
      <c r="CW674" s="278"/>
      <c r="CX674" s="278"/>
      <c r="CY674" s="278"/>
      <c r="CZ674" s="278"/>
      <c r="DA674" s="278"/>
      <c r="DB674" s="278"/>
      <c r="DC674" s="278"/>
      <c r="DD674" s="278"/>
      <c r="DE674" s="278"/>
      <c r="DF674" s="278"/>
      <c r="DG674" s="278"/>
      <c r="DH674" s="278"/>
      <c r="DI674" s="278"/>
      <c r="DJ674" s="278"/>
      <c r="DK674" s="278"/>
      <c r="DL674" s="278"/>
      <c r="DM674" s="278"/>
      <c r="DN674" s="278"/>
      <c r="DO674" s="278"/>
      <c r="DP674" s="278"/>
      <c r="DQ674" s="278"/>
      <c r="DR674" s="278"/>
      <c r="DS674" s="278"/>
      <c r="DT674" s="278"/>
      <c r="DU674" s="278"/>
      <c r="DV674" s="278"/>
      <c r="DW674" s="278"/>
      <c r="DX674" s="278"/>
      <c r="DY674" s="278"/>
      <c r="DZ674" s="278"/>
      <c r="EA674" s="278"/>
      <c r="EB674" s="278"/>
      <c r="EC674" s="278"/>
      <c r="ED674" s="278"/>
      <c r="EE674" s="278"/>
      <c r="EF674" s="278"/>
      <c r="EG674" s="278"/>
      <c r="EH674" s="278"/>
      <c r="EI674" s="278"/>
      <c r="EJ674" s="278"/>
      <c r="EK674" s="278"/>
      <c r="EL674" s="278"/>
      <c r="EM674" s="278"/>
      <c r="EN674" s="278"/>
      <c r="EO674" s="278"/>
      <c r="EP674" s="278"/>
      <c r="EQ674" s="278"/>
      <c r="ER674" s="278"/>
      <c r="ES674" s="278"/>
      <c r="ET674" s="278"/>
      <c r="EU674" s="278"/>
      <c r="EV674" s="278"/>
      <c r="EW674" s="278"/>
      <c r="EX674" s="278"/>
      <c r="EY674" s="278"/>
      <c r="EZ674" s="278"/>
      <c r="FA674" s="278"/>
      <c r="FB674" s="278"/>
      <c r="FC674" s="278"/>
      <c r="FD674" s="278"/>
      <c r="FE674" s="278"/>
      <c r="FF674" s="278"/>
      <c r="FG674" s="278"/>
      <c r="FH674" s="278"/>
      <c r="FI674" s="278"/>
      <c r="FJ674" s="278"/>
      <c r="FK674" s="278"/>
      <c r="FL674" s="278"/>
      <c r="FM674" s="278"/>
      <c r="FN674" s="278"/>
      <c r="FO674" s="278"/>
      <c r="FP674" s="278"/>
      <c r="FQ674" s="278"/>
      <c r="FR674" s="278"/>
      <c r="FS674" s="278"/>
      <c r="FT674" s="278"/>
      <c r="FU674" s="278"/>
      <c r="FV674" s="278"/>
      <c r="FW674" s="278"/>
      <c r="FX674" s="278"/>
      <c r="FY674" s="278"/>
      <c r="FZ674" s="278"/>
      <c r="GA674" s="278"/>
      <c r="GB674" s="278"/>
      <c r="GC674" s="278"/>
      <c r="GD674" s="278"/>
      <c r="GE674" s="278"/>
      <c r="GF674" s="278"/>
      <c r="GG674" s="278"/>
      <c r="GH674" s="278"/>
      <c r="GI674" s="278"/>
      <c r="GJ674" s="278"/>
      <c r="GK674" s="278"/>
      <c r="GL674" s="278"/>
      <c r="GM674" s="278"/>
      <c r="GN674" s="278"/>
      <c r="GO674" s="278"/>
      <c r="GP674" s="278"/>
      <c r="GQ674" s="278"/>
      <c r="GR674" s="278"/>
      <c r="GS674" s="278"/>
      <c r="GT674" s="278"/>
      <c r="GU674" s="278"/>
      <c r="GV674" s="278"/>
      <c r="GW674" s="278"/>
      <c r="GX674" s="278"/>
      <c r="GY674" s="278"/>
      <c r="GZ674" s="278"/>
    </row>
  </sheetData>
  <pageMargins left="0.70866141732283472" right="0.55118110236220474" top="0.31496062992125984" bottom="0.39370078740157483" header="0.31496062992125984" footer="0.31496062992125984"/>
  <pageSetup paperSize="9" scale="65" orientation="landscape"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EFCC5-B78C-49A4-9214-85BBD7E4DA40}">
  <sheetPr codeName="Hoja50"/>
  <dimension ref="A1:HA386"/>
  <sheetViews>
    <sheetView workbookViewId="0">
      <selection activeCell="C50" sqref="C50"/>
    </sheetView>
  </sheetViews>
  <sheetFormatPr baseColWidth="10" defaultColWidth="10.85546875" defaultRowHeight="12.75" x14ac:dyDescent="0.2"/>
  <cols>
    <col min="1" max="1" width="2.85546875" style="311" customWidth="1"/>
    <col min="2" max="2" width="10.85546875" style="312"/>
    <col min="3" max="3" width="56.42578125" style="312" customWidth="1"/>
    <col min="4" max="4" width="10.85546875" style="314"/>
    <col min="5" max="5" width="17.140625" style="313" customWidth="1"/>
    <col min="6" max="6" width="17.28515625" style="313" hidden="1" customWidth="1"/>
    <col min="7" max="7" width="72.85546875" style="312" hidden="1" customWidth="1"/>
    <col min="8" max="8" width="12" style="311" hidden="1" customWidth="1"/>
    <col min="9" max="9" width="2" style="311" hidden="1" customWidth="1"/>
    <col min="10" max="12" width="11" style="311" hidden="1" customWidth="1"/>
    <col min="13" max="36" width="0" style="311" hidden="1" customWidth="1"/>
    <col min="37" max="16384" width="10.85546875" style="311"/>
  </cols>
  <sheetData>
    <row r="1" spans="2:9" ht="18.75" x14ac:dyDescent="0.3">
      <c r="B1" s="355"/>
      <c r="C1" s="681" t="s">
        <v>872</v>
      </c>
    </row>
    <row r="2" spans="2:9" ht="18.75" x14ac:dyDescent="0.3">
      <c r="B2" s="355"/>
      <c r="C2" s="681" t="s">
        <v>1009</v>
      </c>
    </row>
    <row r="3" spans="2:9" ht="18.75" x14ac:dyDescent="0.3">
      <c r="B3" s="355"/>
      <c r="C3" s="682" t="s">
        <v>5303</v>
      </c>
    </row>
    <row r="4" spans="2:9" ht="13.5" thickBot="1" x14ac:dyDescent="0.25">
      <c r="B4" s="355"/>
      <c r="C4" s="322"/>
    </row>
    <row r="5" spans="2:9" x14ac:dyDescent="0.2">
      <c r="B5" s="354"/>
      <c r="C5" s="353"/>
      <c r="D5" s="352" t="s">
        <v>869</v>
      </c>
      <c r="E5" s="351" t="s">
        <v>868</v>
      </c>
      <c r="F5" s="350"/>
    </row>
    <row r="6" spans="2:9" x14ac:dyDescent="0.2">
      <c r="B6" s="349" t="s">
        <v>41</v>
      </c>
      <c r="C6" s="322" t="s">
        <v>867</v>
      </c>
      <c r="D6" s="314" t="s">
        <v>866</v>
      </c>
      <c r="E6" s="348" t="s">
        <v>865</v>
      </c>
      <c r="F6" s="347" t="s">
        <v>864</v>
      </c>
    </row>
    <row r="7" spans="2:9" ht="13.5" thickBot="1" x14ac:dyDescent="0.25">
      <c r="B7" s="346"/>
      <c r="C7" s="345"/>
      <c r="D7" s="344" t="s">
        <v>863</v>
      </c>
      <c r="E7" s="343"/>
      <c r="F7" s="342"/>
      <c r="G7" s="335"/>
      <c r="H7" s="318"/>
      <c r="I7" s="318"/>
    </row>
    <row r="8" spans="2:9" x14ac:dyDescent="0.2">
      <c r="B8" s="323"/>
      <c r="C8" s="322" t="s">
        <v>1008</v>
      </c>
      <c r="F8" s="324">
        <v>59871.16</v>
      </c>
      <c r="G8" s="680"/>
      <c r="H8" s="318"/>
      <c r="I8" s="318"/>
    </row>
    <row r="9" spans="2:9" x14ac:dyDescent="0.2">
      <c r="B9" s="323">
        <v>45110</v>
      </c>
      <c r="C9" s="684" t="s">
        <v>5304</v>
      </c>
      <c r="D9" s="314" t="s">
        <v>724</v>
      </c>
      <c r="E9" s="313">
        <v>1873.27</v>
      </c>
      <c r="F9" s="313">
        <v>11229.11</v>
      </c>
      <c r="G9" s="335" t="s">
        <v>5305</v>
      </c>
    </row>
    <row r="10" spans="2:9" x14ac:dyDescent="0.2">
      <c r="B10" s="323">
        <v>45110</v>
      </c>
      <c r="C10" s="684" t="s">
        <v>5306</v>
      </c>
      <c r="D10" s="314" t="s">
        <v>724</v>
      </c>
      <c r="E10" s="313">
        <v>15236</v>
      </c>
      <c r="F10" s="313">
        <v>25000</v>
      </c>
      <c r="G10" s="335" t="s">
        <v>3850</v>
      </c>
    </row>
    <row r="11" spans="2:9" ht="15" x14ac:dyDescent="0.25">
      <c r="B11" s="323">
        <v>45110</v>
      </c>
      <c r="C11" s="247" t="s">
        <v>5307</v>
      </c>
      <c r="D11" s="314" t="s">
        <v>724</v>
      </c>
      <c r="E11" s="313">
        <v>76319.86</v>
      </c>
      <c r="F11" s="313">
        <v>11304.16</v>
      </c>
      <c r="G11" s="335" t="s">
        <v>5308</v>
      </c>
    </row>
    <row r="12" spans="2:9" x14ac:dyDescent="0.2">
      <c r="B12" s="323">
        <v>45112</v>
      </c>
      <c r="C12" s="322" t="s">
        <v>5309</v>
      </c>
      <c r="D12" s="314" t="s">
        <v>724</v>
      </c>
      <c r="E12" s="313">
        <v>45000</v>
      </c>
      <c r="F12" s="313">
        <v>1500</v>
      </c>
      <c r="G12" s="335" t="s">
        <v>5310</v>
      </c>
    </row>
    <row r="13" spans="2:9" x14ac:dyDescent="0.2">
      <c r="B13" s="323">
        <v>45112</v>
      </c>
      <c r="C13" s="329" t="s">
        <v>5311</v>
      </c>
      <c r="D13" s="314" t="s">
        <v>724</v>
      </c>
      <c r="E13" s="313">
        <v>1506.84</v>
      </c>
      <c r="F13" s="313">
        <v>7210</v>
      </c>
      <c r="G13" s="335" t="s">
        <v>5312</v>
      </c>
    </row>
    <row r="14" spans="2:9" x14ac:dyDescent="0.2">
      <c r="B14" s="323">
        <v>45112</v>
      </c>
      <c r="C14" s="684" t="s">
        <v>5313</v>
      </c>
      <c r="D14" s="314" t="s">
        <v>724</v>
      </c>
      <c r="E14" s="313">
        <v>40000</v>
      </c>
      <c r="F14" s="313">
        <v>50000</v>
      </c>
      <c r="G14" s="335" t="s">
        <v>3850</v>
      </c>
    </row>
    <row r="15" spans="2:9" x14ac:dyDescent="0.2">
      <c r="B15" s="323">
        <v>45114</v>
      </c>
      <c r="C15" s="322" t="s">
        <v>5314</v>
      </c>
      <c r="D15" s="314" t="s">
        <v>724</v>
      </c>
      <c r="E15" s="313">
        <v>300754.84999999998</v>
      </c>
      <c r="F15" s="313">
        <v>15900</v>
      </c>
      <c r="G15" s="335" t="s">
        <v>5315</v>
      </c>
    </row>
    <row r="16" spans="2:9" x14ac:dyDescent="0.2">
      <c r="B16" s="323">
        <v>45114</v>
      </c>
      <c r="C16" s="684" t="s">
        <v>5316</v>
      </c>
      <c r="D16" s="314" t="s">
        <v>724</v>
      </c>
      <c r="E16" s="313">
        <v>948.86</v>
      </c>
      <c r="F16" s="313">
        <v>10000</v>
      </c>
      <c r="G16" s="335" t="s">
        <v>5317</v>
      </c>
    </row>
    <row r="17" spans="2:12" x14ac:dyDescent="0.2">
      <c r="B17" s="323">
        <v>45114</v>
      </c>
      <c r="C17" s="322" t="s">
        <v>5313</v>
      </c>
      <c r="D17" s="314" t="s">
        <v>724</v>
      </c>
      <c r="E17" s="313">
        <v>750000</v>
      </c>
      <c r="F17" s="313">
        <v>3000</v>
      </c>
      <c r="G17" s="335" t="s">
        <v>4545</v>
      </c>
    </row>
    <row r="18" spans="2:12" x14ac:dyDescent="0.2">
      <c r="B18" s="323">
        <v>45114</v>
      </c>
      <c r="C18" s="322" t="s">
        <v>5318</v>
      </c>
      <c r="D18" s="314" t="s">
        <v>724</v>
      </c>
      <c r="E18" s="450">
        <v>6803.4</v>
      </c>
      <c r="F18" s="313">
        <v>44961.65</v>
      </c>
      <c r="G18" s="335" t="s">
        <v>5319</v>
      </c>
    </row>
    <row r="19" spans="2:12" x14ac:dyDescent="0.2">
      <c r="B19" s="323">
        <v>45117</v>
      </c>
      <c r="C19" s="322" t="s">
        <v>5320</v>
      </c>
      <c r="D19" s="314" t="s">
        <v>724</v>
      </c>
      <c r="E19" s="313">
        <v>4608</v>
      </c>
      <c r="F19" s="313">
        <v>5173.43</v>
      </c>
      <c r="G19" s="335" t="s">
        <v>5321</v>
      </c>
    </row>
    <row r="20" spans="2:12" x14ac:dyDescent="0.2">
      <c r="B20" s="323">
        <v>45117</v>
      </c>
      <c r="C20" s="329" t="s">
        <v>5322</v>
      </c>
      <c r="D20" s="314" t="s">
        <v>724</v>
      </c>
      <c r="E20" s="313">
        <v>10440</v>
      </c>
      <c r="F20" s="313">
        <v>41607.49</v>
      </c>
      <c r="G20" s="335" t="s">
        <v>5323</v>
      </c>
    </row>
    <row r="21" spans="2:12" x14ac:dyDescent="0.2">
      <c r="B21" s="323">
        <v>45118</v>
      </c>
      <c r="C21" s="329" t="s">
        <v>5324</v>
      </c>
      <c r="D21" s="314" t="s">
        <v>724</v>
      </c>
      <c r="E21" s="313">
        <v>1740</v>
      </c>
      <c r="F21" s="313">
        <v>1000</v>
      </c>
      <c r="G21" s="335" t="s">
        <v>5325</v>
      </c>
      <c r="H21" s="318"/>
      <c r="I21" s="318"/>
    </row>
    <row r="22" spans="2:12" x14ac:dyDescent="0.2">
      <c r="B22" s="323">
        <v>45118</v>
      </c>
      <c r="C22" s="322" t="s">
        <v>5313</v>
      </c>
      <c r="D22" s="314" t="s">
        <v>724</v>
      </c>
      <c r="E22" s="313">
        <v>55654.41</v>
      </c>
      <c r="F22" s="313">
        <v>58629.42</v>
      </c>
      <c r="G22" s="335" t="s">
        <v>5326</v>
      </c>
      <c r="H22" s="318"/>
      <c r="I22" s="318"/>
    </row>
    <row r="23" spans="2:12" x14ac:dyDescent="0.2">
      <c r="B23" s="323">
        <v>45119</v>
      </c>
      <c r="C23" s="322" t="s">
        <v>5327</v>
      </c>
      <c r="D23" s="314" t="s">
        <v>724</v>
      </c>
      <c r="E23" s="313">
        <v>167655.15</v>
      </c>
      <c r="F23" s="313">
        <v>48161.98</v>
      </c>
      <c r="G23" s="335" t="s">
        <v>5328</v>
      </c>
      <c r="H23" s="318"/>
      <c r="I23" s="318"/>
    </row>
    <row r="24" spans="2:12" x14ac:dyDescent="0.2">
      <c r="B24" s="323">
        <v>45120</v>
      </c>
      <c r="C24" s="684" t="s">
        <v>5329</v>
      </c>
      <c r="D24" s="314" t="s">
        <v>724</v>
      </c>
      <c r="E24" s="313">
        <v>6677.58</v>
      </c>
      <c r="F24" s="313">
        <v>1253.0999999999999</v>
      </c>
      <c r="G24" s="335" t="s">
        <v>5330</v>
      </c>
      <c r="H24" s="318"/>
      <c r="I24" s="318"/>
    </row>
    <row r="25" spans="2:12" x14ac:dyDescent="0.2">
      <c r="B25" s="323">
        <v>45121</v>
      </c>
      <c r="C25" s="322" t="s">
        <v>5331</v>
      </c>
      <c r="D25" s="314" t="s">
        <v>724</v>
      </c>
      <c r="E25" s="313">
        <v>6021.25</v>
      </c>
      <c r="F25" s="313">
        <v>19752.55</v>
      </c>
      <c r="G25" s="335" t="s">
        <v>5332</v>
      </c>
      <c r="H25" s="318"/>
      <c r="I25" s="318"/>
    </row>
    <row r="26" spans="2:12" x14ac:dyDescent="0.2">
      <c r="B26" s="323">
        <v>45121</v>
      </c>
      <c r="C26" s="329" t="s">
        <v>5333</v>
      </c>
      <c r="D26" s="314" t="s">
        <v>724</v>
      </c>
      <c r="E26" s="313">
        <v>650</v>
      </c>
      <c r="F26" s="313">
        <v>728831.55</v>
      </c>
      <c r="G26" s="335" t="s">
        <v>5334</v>
      </c>
      <c r="H26" s="318"/>
      <c r="I26" s="318"/>
    </row>
    <row r="27" spans="2:12" x14ac:dyDescent="0.2">
      <c r="B27" s="323">
        <v>45121</v>
      </c>
      <c r="C27" s="322" t="s">
        <v>5335</v>
      </c>
      <c r="D27" s="314" t="s">
        <v>724</v>
      </c>
      <c r="E27" s="313">
        <v>3111.6</v>
      </c>
      <c r="F27" s="313">
        <v>8872.02</v>
      </c>
      <c r="G27" s="335" t="s">
        <v>5336</v>
      </c>
      <c r="H27" s="318"/>
      <c r="I27" s="318"/>
    </row>
    <row r="28" spans="2:12" x14ac:dyDescent="0.2">
      <c r="B28" s="323">
        <v>45121</v>
      </c>
      <c r="C28" s="322" t="s">
        <v>5313</v>
      </c>
      <c r="D28" s="314" t="s">
        <v>724</v>
      </c>
      <c r="E28" s="313">
        <v>689586.22</v>
      </c>
      <c r="F28" s="313">
        <v>1585.06</v>
      </c>
      <c r="G28" s="335" t="s">
        <v>5337</v>
      </c>
      <c r="H28" s="318"/>
      <c r="I28" s="318"/>
      <c r="K28" s="338"/>
      <c r="L28" s="337"/>
    </row>
    <row r="29" spans="2:12" x14ac:dyDescent="0.2">
      <c r="B29" s="323">
        <v>45121</v>
      </c>
      <c r="C29" s="322" t="s">
        <v>5313</v>
      </c>
      <c r="D29" s="314" t="s">
        <v>724</v>
      </c>
      <c r="E29" s="313">
        <v>680000</v>
      </c>
      <c r="F29" s="313">
        <v>7244.28</v>
      </c>
      <c r="G29" s="335" t="s">
        <v>5338</v>
      </c>
      <c r="H29" s="318"/>
      <c r="I29" s="318"/>
      <c r="K29" s="337"/>
    </row>
    <row r="30" spans="2:12" ht="13.5" customHeight="1" x14ac:dyDescent="0.25">
      <c r="B30" s="323">
        <v>45124</v>
      </c>
      <c r="C30" s="329" t="s">
        <v>5339</v>
      </c>
      <c r="D30" s="314" t="s">
        <v>724</v>
      </c>
      <c r="E30" s="450">
        <v>12277.44</v>
      </c>
      <c r="F30" s="327">
        <v>3359.42</v>
      </c>
      <c r="G30" s="335" t="s">
        <v>5340</v>
      </c>
      <c r="H30" s="318"/>
      <c r="I30" s="318"/>
    </row>
    <row r="31" spans="2:12" ht="11.25" customHeight="1" x14ac:dyDescent="0.25">
      <c r="B31" s="323">
        <v>45125</v>
      </c>
      <c r="C31" s="322" t="s">
        <v>5341</v>
      </c>
      <c r="D31" s="314" t="s">
        <v>724</v>
      </c>
      <c r="E31" s="313">
        <v>10382</v>
      </c>
      <c r="F31" s="327">
        <v>7582.89</v>
      </c>
      <c r="G31" s="335" t="s">
        <v>5342</v>
      </c>
      <c r="H31" s="318"/>
      <c r="I31" s="318"/>
    </row>
    <row r="32" spans="2:12" ht="14.25" customHeight="1" x14ac:dyDescent="0.25">
      <c r="B32" s="323">
        <v>45125</v>
      </c>
      <c r="C32" s="329" t="s">
        <v>5343</v>
      </c>
      <c r="D32" s="314" t="s">
        <v>724</v>
      </c>
      <c r="E32" s="313">
        <v>6090</v>
      </c>
      <c r="F32" s="327">
        <v>100989.6</v>
      </c>
      <c r="G32" s="335" t="s">
        <v>5344</v>
      </c>
      <c r="H32" s="318"/>
      <c r="I32" s="318"/>
    </row>
    <row r="33" spans="2:9" ht="14.25" customHeight="1" x14ac:dyDescent="0.25">
      <c r="B33" s="323">
        <v>45125</v>
      </c>
      <c r="C33" s="684" t="s">
        <v>5345</v>
      </c>
      <c r="D33" s="314" t="s">
        <v>724</v>
      </c>
      <c r="E33" s="313">
        <v>19720</v>
      </c>
      <c r="F33" s="327">
        <v>10602.4</v>
      </c>
      <c r="G33" s="335" t="s">
        <v>5346</v>
      </c>
      <c r="H33" s="318"/>
      <c r="I33" s="318"/>
    </row>
    <row r="34" spans="2:9" ht="14.25" customHeight="1" x14ac:dyDescent="0.25">
      <c r="B34" s="323">
        <v>45126</v>
      </c>
      <c r="C34" s="329" t="s">
        <v>5953</v>
      </c>
      <c r="D34" s="314" t="s">
        <v>724</v>
      </c>
      <c r="E34" s="313">
        <v>10440</v>
      </c>
      <c r="F34" s="327">
        <v>7168.1</v>
      </c>
      <c r="G34" s="335" t="s">
        <v>5347</v>
      </c>
      <c r="H34" s="318"/>
      <c r="I34" s="318"/>
    </row>
    <row r="35" spans="2:9" ht="14.25" customHeight="1" x14ac:dyDescent="0.25">
      <c r="B35" s="323">
        <v>45127</v>
      </c>
      <c r="C35" s="329" t="s">
        <v>5348</v>
      </c>
      <c r="D35" s="314" t="s">
        <v>724</v>
      </c>
      <c r="E35" s="313">
        <v>1392</v>
      </c>
      <c r="F35" s="327">
        <v>2701.79</v>
      </c>
      <c r="G35" s="335" t="s">
        <v>5349</v>
      </c>
      <c r="H35" s="318"/>
      <c r="I35" s="318"/>
    </row>
    <row r="36" spans="2:9" ht="14.25" customHeight="1" x14ac:dyDescent="0.25">
      <c r="B36" s="323">
        <v>45128</v>
      </c>
      <c r="C36" s="684" t="s">
        <v>5350</v>
      </c>
      <c r="D36" s="314" t="s">
        <v>724</v>
      </c>
      <c r="E36" s="313">
        <v>18114.150000000001</v>
      </c>
      <c r="F36" s="327">
        <v>39245.699999999997</v>
      </c>
      <c r="G36" s="335" t="s">
        <v>5351</v>
      </c>
      <c r="H36" s="318"/>
      <c r="I36" s="318"/>
    </row>
    <row r="37" spans="2:9" ht="14.25" customHeight="1" x14ac:dyDescent="0.25">
      <c r="B37" s="323">
        <v>45128</v>
      </c>
      <c r="C37" s="322" t="s">
        <v>5352</v>
      </c>
      <c r="D37" s="314" t="s">
        <v>724</v>
      </c>
      <c r="E37" s="313">
        <v>13992.07</v>
      </c>
      <c r="F37" s="327">
        <v>1489.96</v>
      </c>
      <c r="G37" s="335" t="s">
        <v>5353</v>
      </c>
      <c r="H37" s="318"/>
      <c r="I37" s="318"/>
    </row>
    <row r="38" spans="2:9" ht="14.25" customHeight="1" x14ac:dyDescent="0.25">
      <c r="B38" s="323">
        <v>45128</v>
      </c>
      <c r="C38" s="322" t="s">
        <v>5313</v>
      </c>
      <c r="D38" s="314" t="s">
        <v>724</v>
      </c>
      <c r="E38" s="313">
        <v>500000</v>
      </c>
      <c r="F38" s="327">
        <v>1300</v>
      </c>
      <c r="G38" s="335" t="s">
        <v>5325</v>
      </c>
      <c r="H38" s="318"/>
      <c r="I38" s="318"/>
    </row>
    <row r="39" spans="2:9" ht="14.25" customHeight="1" x14ac:dyDescent="0.25">
      <c r="B39" s="323">
        <v>45131</v>
      </c>
      <c r="C39" s="684" t="s">
        <v>5354</v>
      </c>
      <c r="D39" s="314" t="s">
        <v>724</v>
      </c>
      <c r="E39" s="313">
        <v>6761.64</v>
      </c>
      <c r="F39" s="327">
        <v>46562.400000000001</v>
      </c>
      <c r="G39" s="335" t="s">
        <v>5355</v>
      </c>
      <c r="H39" s="318"/>
      <c r="I39" s="318"/>
    </row>
    <row r="40" spans="2:9" ht="14.25" customHeight="1" x14ac:dyDescent="0.25">
      <c r="B40" s="323">
        <v>45132</v>
      </c>
      <c r="C40" s="684" t="s">
        <v>5356</v>
      </c>
      <c r="D40" s="314" t="s">
        <v>724</v>
      </c>
      <c r="E40" s="450">
        <v>6681.6</v>
      </c>
      <c r="F40" s="327">
        <v>1561.74</v>
      </c>
      <c r="G40" s="335" t="s">
        <v>5357</v>
      </c>
      <c r="H40" s="318"/>
      <c r="I40" s="318"/>
    </row>
    <row r="41" spans="2:9" ht="14.25" customHeight="1" x14ac:dyDescent="0.25">
      <c r="B41" s="323">
        <v>45132</v>
      </c>
      <c r="C41" s="684" t="s">
        <v>5358</v>
      </c>
      <c r="D41" s="314" t="s">
        <v>724</v>
      </c>
      <c r="E41" s="450">
        <v>1887.9</v>
      </c>
      <c r="F41" s="327">
        <v>8848.59</v>
      </c>
      <c r="G41" s="335" t="s">
        <v>5359</v>
      </c>
      <c r="H41" s="318"/>
      <c r="I41" s="318"/>
    </row>
    <row r="42" spans="2:9" ht="14.25" customHeight="1" x14ac:dyDescent="0.25">
      <c r="B42" s="323">
        <v>45133</v>
      </c>
      <c r="C42" s="684" t="s">
        <v>5360</v>
      </c>
      <c r="D42" s="314" t="s">
        <v>724</v>
      </c>
      <c r="E42" s="313">
        <v>205629.73</v>
      </c>
      <c r="F42" s="327">
        <v>599</v>
      </c>
      <c r="G42" s="335" t="s">
        <v>5361</v>
      </c>
      <c r="H42" s="318"/>
      <c r="I42" s="318"/>
    </row>
    <row r="43" spans="2:9" ht="14.25" customHeight="1" x14ac:dyDescent="0.25">
      <c r="B43" s="323">
        <v>45135</v>
      </c>
      <c r="C43" s="322" t="s">
        <v>5362</v>
      </c>
      <c r="D43" s="314" t="s">
        <v>724</v>
      </c>
      <c r="E43" s="313">
        <v>6021.25</v>
      </c>
      <c r="F43" s="327">
        <v>95.84</v>
      </c>
      <c r="G43" s="335" t="s">
        <v>5363</v>
      </c>
      <c r="H43" s="318"/>
      <c r="I43" s="318"/>
    </row>
    <row r="44" spans="2:9" ht="14.25" customHeight="1" x14ac:dyDescent="0.25">
      <c r="B44" s="323">
        <v>45135</v>
      </c>
      <c r="C44" s="329" t="s">
        <v>5364</v>
      </c>
      <c r="D44" s="314" t="s">
        <v>724</v>
      </c>
      <c r="E44" s="313">
        <v>3111.6</v>
      </c>
      <c r="F44" s="327">
        <v>200000</v>
      </c>
      <c r="G44" s="335" t="s">
        <v>3850</v>
      </c>
      <c r="H44" s="318"/>
      <c r="I44" s="318"/>
    </row>
    <row r="45" spans="2:9" ht="14.25" customHeight="1" x14ac:dyDescent="0.25">
      <c r="B45" s="323">
        <v>45135</v>
      </c>
      <c r="C45" s="322" t="s">
        <v>5365</v>
      </c>
      <c r="D45" s="314" t="s">
        <v>724</v>
      </c>
      <c r="E45" s="313">
        <v>723907.89</v>
      </c>
      <c r="F45" s="327">
        <v>18199.96</v>
      </c>
      <c r="G45" s="335" t="s">
        <v>5366</v>
      </c>
      <c r="H45" s="318"/>
      <c r="I45" s="318"/>
    </row>
    <row r="46" spans="2:9" ht="14.25" customHeight="1" x14ac:dyDescent="0.25">
      <c r="B46" s="323">
        <v>45135</v>
      </c>
      <c r="C46" s="322" t="s">
        <v>5367</v>
      </c>
      <c r="D46" s="314" t="s">
        <v>724</v>
      </c>
      <c r="E46" s="313">
        <v>42292.22</v>
      </c>
      <c r="F46" s="327">
        <v>14083.57</v>
      </c>
      <c r="G46" s="335" t="s">
        <v>5368</v>
      </c>
      <c r="H46" s="318"/>
      <c r="I46" s="318"/>
    </row>
    <row r="47" spans="2:9" ht="14.25" customHeight="1" x14ac:dyDescent="0.25">
      <c r="B47" s="323">
        <v>45135</v>
      </c>
      <c r="C47" s="322" t="s">
        <v>5369</v>
      </c>
      <c r="D47" s="314" t="s">
        <v>724</v>
      </c>
      <c r="E47" s="313">
        <v>265000</v>
      </c>
      <c r="F47" s="327">
        <v>40477.22</v>
      </c>
      <c r="G47" s="335" t="s">
        <v>5370</v>
      </c>
      <c r="H47" s="318"/>
      <c r="I47" s="318"/>
    </row>
    <row r="48" spans="2:9" ht="14.25" customHeight="1" x14ac:dyDescent="0.25">
      <c r="B48" s="323">
        <v>45135</v>
      </c>
      <c r="C48" s="322" t="s">
        <v>5371</v>
      </c>
      <c r="D48" s="314" t="s">
        <v>724</v>
      </c>
      <c r="E48" s="313">
        <v>84685.87</v>
      </c>
      <c r="F48" s="327">
        <v>20670.919999999998</v>
      </c>
      <c r="G48" s="335" t="s">
        <v>5372</v>
      </c>
      <c r="H48" s="318"/>
      <c r="I48" s="318"/>
    </row>
    <row r="49" spans="2:9" ht="14.25" customHeight="1" x14ac:dyDescent="0.25">
      <c r="B49" s="323">
        <v>45138</v>
      </c>
      <c r="C49" s="322" t="s">
        <v>5313</v>
      </c>
      <c r="D49" s="314" t="s">
        <v>724</v>
      </c>
      <c r="E49" s="313">
        <v>257817.65</v>
      </c>
      <c r="F49" s="327">
        <v>478761.34</v>
      </c>
      <c r="G49" s="335" t="s">
        <v>5373</v>
      </c>
      <c r="H49" s="318"/>
      <c r="I49" s="318"/>
    </row>
    <row r="50" spans="2:9" ht="14.25" customHeight="1" x14ac:dyDescent="0.25">
      <c r="B50" s="323">
        <v>45138</v>
      </c>
      <c r="C50" s="322" t="s">
        <v>5374</v>
      </c>
      <c r="D50" s="314" t="s">
        <v>724</v>
      </c>
      <c r="E50" s="313">
        <v>3100</v>
      </c>
      <c r="F50" s="327">
        <v>5527.19</v>
      </c>
      <c r="G50" s="335" t="s">
        <v>5375</v>
      </c>
      <c r="H50" s="318"/>
      <c r="I50" s="318"/>
    </row>
    <row r="51" spans="2:9" ht="14.25" customHeight="1" x14ac:dyDescent="0.25">
      <c r="B51" s="323">
        <v>45138</v>
      </c>
      <c r="C51" s="322" t="s">
        <v>5376</v>
      </c>
      <c r="D51" s="314" t="s">
        <v>724</v>
      </c>
      <c r="E51" s="313">
        <v>30000</v>
      </c>
      <c r="F51" s="327">
        <v>15138</v>
      </c>
      <c r="G51" s="335" t="s">
        <v>5377</v>
      </c>
      <c r="H51" s="318"/>
      <c r="I51" s="318"/>
    </row>
    <row r="52" spans="2:9" ht="14.25" customHeight="1" x14ac:dyDescent="0.25">
      <c r="B52" s="323">
        <v>45138</v>
      </c>
      <c r="C52" s="322" t="s">
        <v>5378</v>
      </c>
      <c r="D52" s="314" t="s">
        <v>724</v>
      </c>
      <c r="E52" s="313">
        <v>599</v>
      </c>
      <c r="F52" s="327">
        <v>13889.85</v>
      </c>
      <c r="G52" s="335" t="s">
        <v>5379</v>
      </c>
      <c r="H52" s="318"/>
      <c r="I52" s="318"/>
    </row>
    <row r="53" spans="2:9" ht="14.25" customHeight="1" x14ac:dyDescent="0.25">
      <c r="B53" s="323">
        <v>45138</v>
      </c>
      <c r="C53" s="322" t="s">
        <v>5380</v>
      </c>
      <c r="D53" s="314" t="s">
        <v>724</v>
      </c>
      <c r="E53" s="313">
        <v>95.84</v>
      </c>
      <c r="F53" s="327">
        <v>2000</v>
      </c>
      <c r="G53" s="335" t="s">
        <v>5310</v>
      </c>
      <c r="H53" s="318"/>
      <c r="I53" s="318"/>
    </row>
    <row r="54" spans="2:9" ht="14.25" customHeight="1" x14ac:dyDescent="0.25">
      <c r="B54" s="323"/>
      <c r="C54" s="322"/>
      <c r="F54" s="327">
        <v>500</v>
      </c>
      <c r="G54" s="335" t="s">
        <v>4610</v>
      </c>
      <c r="H54" s="318"/>
      <c r="I54" s="318"/>
    </row>
    <row r="55" spans="2:9" ht="14.25" customHeight="1" x14ac:dyDescent="0.25">
      <c r="B55" s="323"/>
      <c r="C55" s="322"/>
      <c r="F55" s="327">
        <v>1142.53</v>
      </c>
      <c r="G55" s="335" t="s">
        <v>5381</v>
      </c>
      <c r="H55" s="318"/>
      <c r="I55" s="318"/>
    </row>
    <row r="56" spans="2:9" ht="14.25" customHeight="1" x14ac:dyDescent="0.25">
      <c r="B56" s="323"/>
      <c r="C56" s="322"/>
      <c r="F56" s="327">
        <v>680000</v>
      </c>
      <c r="G56" s="247" t="s">
        <v>4317</v>
      </c>
      <c r="H56" s="318"/>
      <c r="I56" s="318"/>
    </row>
    <row r="57" spans="2:9" ht="14.25" customHeight="1" x14ac:dyDescent="0.25">
      <c r="B57" s="323"/>
      <c r="C57" s="322"/>
      <c r="F57" s="327">
        <v>13506.82</v>
      </c>
      <c r="G57" s="335" t="s">
        <v>5382</v>
      </c>
      <c r="H57" s="318"/>
      <c r="I57" s="318"/>
    </row>
    <row r="58" spans="2:9" ht="14.25" customHeight="1" x14ac:dyDescent="0.25">
      <c r="B58" s="323"/>
      <c r="C58" s="322"/>
      <c r="F58" s="327">
        <v>5301.2</v>
      </c>
      <c r="G58" s="335" t="s">
        <v>5383</v>
      </c>
      <c r="H58" s="318"/>
      <c r="I58" s="318"/>
    </row>
    <row r="59" spans="2:9" ht="14.25" customHeight="1" x14ac:dyDescent="0.25">
      <c r="B59" s="323"/>
      <c r="C59" s="322"/>
      <c r="F59" s="327">
        <v>5301.2</v>
      </c>
      <c r="G59" s="335" t="s">
        <v>5384</v>
      </c>
      <c r="H59" s="318"/>
      <c r="I59" s="318"/>
    </row>
    <row r="60" spans="2:9" ht="14.25" customHeight="1" x14ac:dyDescent="0.25">
      <c r="B60" s="323"/>
      <c r="C60" s="322"/>
      <c r="F60" s="327">
        <v>5333.68</v>
      </c>
      <c r="G60" s="335" t="s">
        <v>5385</v>
      </c>
      <c r="H60" s="318"/>
      <c r="I60" s="318"/>
    </row>
    <row r="61" spans="2:9" ht="14.25" customHeight="1" x14ac:dyDescent="0.25">
      <c r="B61" s="323"/>
      <c r="C61" s="322"/>
      <c r="F61" s="327">
        <v>5538.64</v>
      </c>
      <c r="G61" s="335" t="s">
        <v>5386</v>
      </c>
      <c r="H61" s="318"/>
      <c r="I61" s="318"/>
    </row>
    <row r="62" spans="2:9" ht="14.25" customHeight="1" x14ac:dyDescent="0.25">
      <c r="B62" s="323"/>
      <c r="C62" s="322"/>
      <c r="F62" s="327">
        <v>27453.439999999999</v>
      </c>
      <c r="G62" s="335" t="s">
        <v>5387</v>
      </c>
      <c r="H62" s="318"/>
      <c r="I62" s="318"/>
    </row>
    <row r="63" spans="2:9" ht="14.25" customHeight="1" x14ac:dyDescent="0.25">
      <c r="B63" s="323"/>
      <c r="C63" s="322"/>
      <c r="F63" s="327">
        <v>2069.56</v>
      </c>
      <c r="G63" s="335" t="s">
        <v>5388</v>
      </c>
      <c r="H63" s="318"/>
      <c r="I63" s="318"/>
    </row>
    <row r="64" spans="2:9" ht="14.25" customHeight="1" x14ac:dyDescent="0.25">
      <c r="B64" s="323"/>
      <c r="C64" s="322"/>
      <c r="F64" s="327">
        <v>14236.74</v>
      </c>
      <c r="G64" s="335" t="s">
        <v>5389</v>
      </c>
      <c r="H64" s="318"/>
      <c r="I64" s="318"/>
    </row>
    <row r="65" spans="2:9" ht="14.25" customHeight="1" x14ac:dyDescent="0.25">
      <c r="B65" s="323"/>
      <c r="C65" s="322"/>
      <c r="F65" s="327">
        <v>19395.259999999998</v>
      </c>
      <c r="G65" s="335" t="s">
        <v>5390</v>
      </c>
      <c r="H65" s="318"/>
      <c r="I65" s="318"/>
    </row>
    <row r="66" spans="2:9" ht="14.25" customHeight="1" x14ac:dyDescent="0.25">
      <c r="B66" s="323"/>
      <c r="C66" s="322"/>
      <c r="F66" s="327">
        <v>25000</v>
      </c>
      <c r="G66" s="335" t="s">
        <v>5391</v>
      </c>
      <c r="H66" s="318"/>
      <c r="I66" s="318"/>
    </row>
    <row r="67" spans="2:9" ht="14.25" customHeight="1" x14ac:dyDescent="0.25">
      <c r="B67" s="323"/>
      <c r="C67" s="322"/>
      <c r="F67" s="327">
        <v>25841.31</v>
      </c>
      <c r="G67" s="335" t="s">
        <v>5392</v>
      </c>
      <c r="H67" s="318"/>
      <c r="I67" s="318"/>
    </row>
    <row r="68" spans="2:9" ht="14.25" customHeight="1" x14ac:dyDescent="0.25">
      <c r="B68" s="323"/>
      <c r="C68" s="322"/>
      <c r="F68" s="327">
        <v>2408.7199999999998</v>
      </c>
      <c r="G68" s="335" t="s">
        <v>5393</v>
      </c>
      <c r="H68" s="318"/>
      <c r="I68" s="318"/>
    </row>
    <row r="69" spans="2:9" ht="14.25" customHeight="1" x14ac:dyDescent="0.25">
      <c r="B69" s="323"/>
      <c r="C69" s="322"/>
      <c r="F69" s="333">
        <v>15500</v>
      </c>
      <c r="G69" s="335" t="s">
        <v>5394</v>
      </c>
      <c r="H69" s="318"/>
      <c r="I69" s="318"/>
    </row>
    <row r="70" spans="2:9" ht="14.25" customHeight="1" x14ac:dyDescent="0.25">
      <c r="B70" s="323"/>
      <c r="C70" s="322"/>
      <c r="F70" s="327">
        <v>5000</v>
      </c>
      <c r="G70" s="335" t="s">
        <v>5317</v>
      </c>
      <c r="H70" s="318"/>
      <c r="I70" s="318"/>
    </row>
    <row r="71" spans="2:9" ht="14.25" customHeight="1" x14ac:dyDescent="0.25">
      <c r="B71" s="323"/>
      <c r="C71" s="322"/>
      <c r="F71" s="327">
        <v>4000</v>
      </c>
      <c r="G71" s="335" t="s">
        <v>5394</v>
      </c>
      <c r="H71" s="318"/>
      <c r="I71" s="318"/>
    </row>
    <row r="72" spans="2:9" ht="14.25" customHeight="1" x14ac:dyDescent="0.25">
      <c r="B72" s="323"/>
      <c r="C72" s="322"/>
      <c r="F72" s="327">
        <v>38823</v>
      </c>
      <c r="G72" s="335" t="s">
        <v>5395</v>
      </c>
      <c r="H72" s="318"/>
      <c r="I72" s="318"/>
    </row>
    <row r="73" spans="2:9" ht="14.25" customHeight="1" x14ac:dyDescent="0.25">
      <c r="B73" s="323"/>
      <c r="C73" s="322"/>
      <c r="F73" s="327">
        <v>36606.6</v>
      </c>
      <c r="G73" s="335" t="s">
        <v>5396</v>
      </c>
      <c r="H73" s="318"/>
      <c r="I73" s="318"/>
    </row>
    <row r="74" spans="2:9" ht="14.25" customHeight="1" x14ac:dyDescent="0.25">
      <c r="B74" s="323"/>
      <c r="C74" s="322"/>
      <c r="F74" s="327">
        <v>171053.87</v>
      </c>
      <c r="G74" s="335" t="s">
        <v>5397</v>
      </c>
      <c r="H74" s="318"/>
      <c r="I74" s="318"/>
    </row>
    <row r="75" spans="2:9" ht="14.25" customHeight="1" x14ac:dyDescent="0.25">
      <c r="B75" s="323"/>
      <c r="C75" s="322"/>
      <c r="F75" s="327">
        <v>4578.2299999999996</v>
      </c>
      <c r="G75" s="335" t="s">
        <v>5398</v>
      </c>
      <c r="H75" s="318"/>
      <c r="I75" s="318"/>
    </row>
    <row r="76" spans="2:9" ht="14.25" customHeight="1" x14ac:dyDescent="0.25">
      <c r="B76" s="323"/>
      <c r="C76" s="322"/>
      <c r="F76" s="327">
        <v>1503.36</v>
      </c>
      <c r="G76" s="335" t="s">
        <v>5399</v>
      </c>
      <c r="H76" s="318"/>
      <c r="I76" s="318"/>
    </row>
    <row r="77" spans="2:9" ht="14.25" customHeight="1" x14ac:dyDescent="0.25">
      <c r="B77" s="323"/>
      <c r="C77" s="322"/>
      <c r="F77" s="327">
        <v>5507.03</v>
      </c>
      <c r="G77" s="335" t="s">
        <v>5400</v>
      </c>
      <c r="H77" s="318"/>
      <c r="I77" s="318"/>
    </row>
    <row r="78" spans="2:9" ht="14.25" customHeight="1" x14ac:dyDescent="0.25">
      <c r="B78" s="323"/>
      <c r="C78" s="322"/>
      <c r="F78" s="327">
        <v>620</v>
      </c>
      <c r="G78" s="335" t="s">
        <v>5401</v>
      </c>
      <c r="H78" s="318"/>
      <c r="I78" s="318"/>
    </row>
    <row r="79" spans="2:9" ht="14.25" customHeight="1" x14ac:dyDescent="0.25">
      <c r="B79" s="323"/>
      <c r="C79" s="322"/>
      <c r="F79" s="327">
        <v>862.62</v>
      </c>
      <c r="G79" s="335" t="s">
        <v>5402</v>
      </c>
      <c r="H79" s="318"/>
      <c r="I79" s="318"/>
    </row>
    <row r="80" spans="2:9" ht="14.25" customHeight="1" x14ac:dyDescent="0.25">
      <c r="B80" s="323"/>
      <c r="C80" s="322"/>
      <c r="F80" s="327">
        <v>2816.09</v>
      </c>
      <c r="G80" s="335" t="s">
        <v>4545</v>
      </c>
      <c r="H80" s="318"/>
      <c r="I80" s="318"/>
    </row>
    <row r="81" spans="2:9" ht="14.25" customHeight="1" x14ac:dyDescent="0.25">
      <c r="B81" s="323"/>
      <c r="C81" s="322"/>
      <c r="F81" s="327">
        <v>2601.9299999999998</v>
      </c>
      <c r="G81" s="335" t="s">
        <v>5403</v>
      </c>
      <c r="H81" s="318"/>
      <c r="I81" s="318"/>
    </row>
    <row r="82" spans="2:9" ht="14.25" customHeight="1" x14ac:dyDescent="0.25">
      <c r="B82" s="323"/>
      <c r="C82" s="322"/>
      <c r="F82" s="327">
        <v>6628.52</v>
      </c>
      <c r="G82" s="335" t="s">
        <v>5404</v>
      </c>
      <c r="H82" s="318"/>
      <c r="I82" s="318"/>
    </row>
    <row r="83" spans="2:9" ht="14.25" customHeight="1" x14ac:dyDescent="0.25">
      <c r="B83" s="323"/>
      <c r="C83" s="322"/>
      <c r="F83" s="327">
        <v>34138.800000000003</v>
      </c>
      <c r="G83" s="335" t="s">
        <v>5405</v>
      </c>
      <c r="H83" s="318"/>
      <c r="I83" s="318"/>
    </row>
    <row r="84" spans="2:9" ht="14.25" customHeight="1" x14ac:dyDescent="0.25">
      <c r="B84" s="323"/>
      <c r="C84" s="322"/>
      <c r="F84" s="327">
        <v>1561.74</v>
      </c>
      <c r="G84" s="335" t="s">
        <v>5406</v>
      </c>
      <c r="H84" s="318"/>
      <c r="I84" s="318"/>
    </row>
    <row r="85" spans="2:9" ht="14.25" customHeight="1" x14ac:dyDescent="0.25">
      <c r="B85" s="323"/>
      <c r="C85" s="322"/>
      <c r="F85" s="327">
        <v>13300</v>
      </c>
      <c r="G85" s="335" t="s">
        <v>5407</v>
      </c>
      <c r="H85" s="318"/>
      <c r="I85" s="318"/>
    </row>
    <row r="86" spans="2:9" ht="14.25" customHeight="1" x14ac:dyDescent="0.25">
      <c r="B86" s="323"/>
      <c r="C86" s="322"/>
      <c r="F86" s="327">
        <v>47429.62</v>
      </c>
      <c r="G86" s="335" t="s">
        <v>5408</v>
      </c>
      <c r="H86" s="318"/>
      <c r="I86" s="318"/>
    </row>
    <row r="87" spans="2:9" ht="14.25" customHeight="1" x14ac:dyDescent="0.25">
      <c r="B87" s="323"/>
      <c r="C87" s="322"/>
      <c r="F87" s="327">
        <v>19673.04</v>
      </c>
      <c r="G87" s="335" t="s">
        <v>5409</v>
      </c>
      <c r="H87" s="318"/>
      <c r="I87" s="318"/>
    </row>
    <row r="88" spans="2:9" ht="14.25" customHeight="1" x14ac:dyDescent="0.25">
      <c r="B88" s="323"/>
      <c r="C88" s="322"/>
      <c r="F88" s="327">
        <v>23168.73</v>
      </c>
      <c r="G88" s="335" t="s">
        <v>5410</v>
      </c>
      <c r="H88" s="318"/>
      <c r="I88" s="318"/>
    </row>
    <row r="89" spans="2:9" ht="14.25" customHeight="1" x14ac:dyDescent="0.25">
      <c r="B89" s="323"/>
      <c r="C89" s="322"/>
      <c r="F89" s="327">
        <v>514627.96</v>
      </c>
      <c r="G89" s="335" t="s">
        <v>5411</v>
      </c>
      <c r="H89" s="318"/>
      <c r="I89" s="318"/>
    </row>
    <row r="90" spans="2:9" ht="14.25" customHeight="1" x14ac:dyDescent="0.25">
      <c r="B90" s="323"/>
      <c r="C90" s="322"/>
      <c r="F90" s="327">
        <v>20000</v>
      </c>
      <c r="G90" s="335" t="s">
        <v>5394</v>
      </c>
      <c r="H90" s="318"/>
      <c r="I90" s="318"/>
    </row>
    <row r="91" spans="2:9" ht="14.25" customHeight="1" x14ac:dyDescent="0.25">
      <c r="B91" s="323"/>
      <c r="C91" s="322"/>
      <c r="F91" s="327">
        <v>25273.68</v>
      </c>
      <c r="G91" s="335" t="s">
        <v>5412</v>
      </c>
      <c r="H91" s="318"/>
      <c r="I91" s="318"/>
    </row>
    <row r="92" spans="2:9" ht="15.75" customHeight="1" x14ac:dyDescent="0.25">
      <c r="B92" s="323"/>
      <c r="C92" s="322"/>
      <c r="F92" s="327">
        <v>45755.74</v>
      </c>
      <c r="G92" s="335" t="s">
        <v>5413</v>
      </c>
      <c r="H92" s="318"/>
      <c r="I92" s="318"/>
    </row>
    <row r="93" spans="2:9" ht="11.25" customHeight="1" x14ac:dyDescent="0.25">
      <c r="B93" s="323"/>
      <c r="C93" s="322"/>
      <c r="F93" s="327">
        <v>21204.799999999999</v>
      </c>
      <c r="G93" s="335" t="s">
        <v>5414</v>
      </c>
      <c r="H93" s="318"/>
      <c r="I93" s="318"/>
    </row>
    <row r="94" spans="2:9" ht="14.25" customHeight="1" x14ac:dyDescent="0.25">
      <c r="B94" s="323"/>
      <c r="C94" s="322"/>
      <c r="F94" s="327">
        <v>2000</v>
      </c>
      <c r="G94" s="335" t="s">
        <v>5388</v>
      </c>
      <c r="H94" s="318"/>
      <c r="I94" s="318"/>
    </row>
    <row r="95" spans="2:9" ht="12.75" customHeight="1" x14ac:dyDescent="0.25">
      <c r="B95" s="323"/>
      <c r="C95" s="322"/>
      <c r="F95" s="327">
        <v>6206.55</v>
      </c>
      <c r="G95" s="335" t="s">
        <v>5415</v>
      </c>
      <c r="H95" s="318"/>
      <c r="I95" s="318"/>
    </row>
    <row r="96" spans="2:9" ht="15.75" customHeight="1" x14ac:dyDescent="0.25">
      <c r="B96" s="323"/>
      <c r="C96" s="322"/>
      <c r="F96" s="327">
        <v>2408.7199999999998</v>
      </c>
      <c r="G96" s="335" t="s">
        <v>5416</v>
      </c>
      <c r="H96" s="318"/>
      <c r="I96" s="318"/>
    </row>
    <row r="97" spans="2:9" ht="15.75" customHeight="1" x14ac:dyDescent="0.25">
      <c r="B97" s="323"/>
      <c r="C97" s="322"/>
      <c r="F97" s="327">
        <v>1142.53</v>
      </c>
      <c r="G97" s="335" t="s">
        <v>5417</v>
      </c>
      <c r="H97" s="318"/>
      <c r="I97" s="318"/>
    </row>
    <row r="98" spans="2:9" ht="15.75" customHeight="1" x14ac:dyDescent="0.25">
      <c r="B98" s="323"/>
      <c r="C98" s="322"/>
      <c r="F98" s="327">
        <v>5049.4799999999996</v>
      </c>
      <c r="G98" s="335" t="s">
        <v>5418</v>
      </c>
      <c r="H98" s="318"/>
      <c r="I98" s="318"/>
    </row>
    <row r="99" spans="2:9" ht="12.75" customHeight="1" x14ac:dyDescent="0.25">
      <c r="B99" s="323"/>
      <c r="C99" s="322"/>
      <c r="F99" s="327">
        <v>10311.82</v>
      </c>
      <c r="G99" s="335" t="s">
        <v>5419</v>
      </c>
      <c r="H99" s="318"/>
      <c r="I99" s="318"/>
    </row>
    <row r="100" spans="2:9" ht="12.75" customHeight="1" x14ac:dyDescent="0.25">
      <c r="B100" s="323"/>
      <c r="C100" s="322"/>
      <c r="F100" s="327">
        <v>33283.370000000003</v>
      </c>
      <c r="G100" s="335" t="s">
        <v>5420</v>
      </c>
      <c r="H100" s="318"/>
      <c r="I100" s="318"/>
    </row>
    <row r="101" spans="2:9" ht="12.75" customHeight="1" x14ac:dyDescent="0.25">
      <c r="B101" s="323"/>
      <c r="C101" s="322"/>
      <c r="F101" s="327">
        <v>6500</v>
      </c>
      <c r="G101" s="335" t="s">
        <v>4540</v>
      </c>
      <c r="H101" s="318"/>
      <c r="I101" s="318"/>
    </row>
    <row r="102" spans="2:9" ht="12.75" customHeight="1" x14ac:dyDescent="0.25">
      <c r="B102" s="323"/>
      <c r="C102" s="322"/>
      <c r="F102" s="327">
        <v>5433.96</v>
      </c>
      <c r="G102" s="335" t="s">
        <v>5421</v>
      </c>
      <c r="H102" s="318"/>
      <c r="I102" s="318"/>
    </row>
    <row r="103" spans="2:9" ht="12.75" customHeight="1" x14ac:dyDescent="0.25">
      <c r="B103" s="323"/>
      <c r="C103" s="322"/>
      <c r="F103" s="327">
        <v>1142.53</v>
      </c>
      <c r="G103" s="335" t="s">
        <v>5422</v>
      </c>
      <c r="H103" s="318"/>
      <c r="I103" s="318"/>
    </row>
    <row r="104" spans="2:9" ht="14.25" customHeight="1" x14ac:dyDescent="0.25">
      <c r="B104" s="323"/>
      <c r="C104" s="322"/>
      <c r="F104" s="327">
        <v>1073.3900000000001</v>
      </c>
      <c r="G104" s="335" t="s">
        <v>5423</v>
      </c>
      <c r="H104" s="318"/>
      <c r="I104" s="318"/>
    </row>
    <row r="105" spans="2:9" ht="15.75" customHeight="1" x14ac:dyDescent="0.25">
      <c r="B105" s="323"/>
      <c r="C105" s="322"/>
      <c r="F105" s="327">
        <v>13916.77</v>
      </c>
      <c r="G105" s="335" t="s">
        <v>5424</v>
      </c>
      <c r="H105" s="318"/>
      <c r="I105" s="318"/>
    </row>
    <row r="106" spans="2:9" ht="15.75" customHeight="1" x14ac:dyDescent="0.25">
      <c r="B106" s="323"/>
      <c r="C106" s="322"/>
      <c r="F106" s="327">
        <v>3318.21</v>
      </c>
      <c r="G106" s="335" t="s">
        <v>5425</v>
      </c>
      <c r="H106" s="318"/>
      <c r="I106" s="318"/>
    </row>
    <row r="107" spans="2:9" ht="15.75" customHeight="1" x14ac:dyDescent="0.25">
      <c r="B107" s="323"/>
      <c r="C107" s="322"/>
      <c r="F107" s="327">
        <v>3318.21</v>
      </c>
      <c r="G107" s="335" t="s">
        <v>5426</v>
      </c>
      <c r="H107" s="318"/>
      <c r="I107" s="318"/>
    </row>
    <row r="108" spans="2:9" ht="15.75" customHeight="1" x14ac:dyDescent="0.25">
      <c r="B108" s="323"/>
      <c r="C108" s="322"/>
      <c r="F108" s="327">
        <v>15148.44</v>
      </c>
      <c r="G108" s="335" t="s">
        <v>5427</v>
      </c>
      <c r="H108" s="318"/>
      <c r="I108" s="318"/>
    </row>
    <row r="109" spans="2:9" ht="15.75" customHeight="1" x14ac:dyDescent="0.25">
      <c r="B109" s="323"/>
      <c r="C109" s="322"/>
      <c r="F109" s="327">
        <v>4776.71</v>
      </c>
      <c r="G109" s="335" t="s">
        <v>5428</v>
      </c>
      <c r="H109" s="318"/>
      <c r="I109" s="318"/>
    </row>
    <row r="110" spans="2:9" ht="15.75" customHeight="1" x14ac:dyDescent="0.25">
      <c r="B110" s="323"/>
      <c r="C110" s="322"/>
      <c r="F110" s="327">
        <v>10602.4</v>
      </c>
      <c r="G110" s="335" t="s">
        <v>5429</v>
      </c>
      <c r="H110" s="318"/>
      <c r="I110" s="318"/>
    </row>
    <row r="111" spans="2:9" ht="15.75" customHeight="1" x14ac:dyDescent="0.25">
      <c r="B111" s="323"/>
      <c r="C111" s="322"/>
      <c r="F111" s="327">
        <v>44626.38</v>
      </c>
      <c r="G111" s="335" t="s">
        <v>5430</v>
      </c>
      <c r="H111" s="318"/>
      <c r="I111" s="318"/>
    </row>
    <row r="112" spans="2:9" ht="15.75" customHeight="1" x14ac:dyDescent="0.25">
      <c r="B112" s="323"/>
      <c r="C112" s="322"/>
      <c r="F112" s="327">
        <v>4561.91</v>
      </c>
      <c r="G112" s="335" t="s">
        <v>5431</v>
      </c>
      <c r="H112" s="318"/>
      <c r="I112" s="318"/>
    </row>
    <row r="113" spans="2:9" ht="15.75" customHeight="1" x14ac:dyDescent="0.25">
      <c r="B113" s="323"/>
      <c r="C113" s="322"/>
      <c r="F113" s="327">
        <v>126679.9</v>
      </c>
      <c r="G113" s="335" t="s">
        <v>5432</v>
      </c>
      <c r="H113" s="318"/>
      <c r="I113" s="318"/>
    </row>
    <row r="114" spans="2:9" ht="15.75" customHeight="1" x14ac:dyDescent="0.25">
      <c r="B114" s="323"/>
      <c r="C114" s="322"/>
      <c r="F114" s="327">
        <v>454808.42</v>
      </c>
      <c r="G114" s="335" t="s">
        <v>5433</v>
      </c>
      <c r="H114" s="318"/>
      <c r="I114" s="318"/>
    </row>
    <row r="115" spans="2:9" ht="15.75" customHeight="1" x14ac:dyDescent="0.25">
      <c r="B115" s="323"/>
      <c r="C115" s="322"/>
      <c r="F115" s="327">
        <v>32063.86</v>
      </c>
      <c r="G115" s="335" t="s">
        <v>5434</v>
      </c>
      <c r="H115" s="318"/>
      <c r="I115" s="318"/>
    </row>
    <row r="116" spans="2:9" ht="15.75" customHeight="1" x14ac:dyDescent="0.25">
      <c r="B116" s="323"/>
      <c r="C116" s="322"/>
      <c r="F116" s="327">
        <v>22757.34</v>
      </c>
      <c r="G116" s="335" t="s">
        <v>5435</v>
      </c>
      <c r="H116" s="318"/>
      <c r="I116" s="318"/>
    </row>
    <row r="117" spans="2:9" ht="15.75" customHeight="1" x14ac:dyDescent="0.25">
      <c r="B117" s="323"/>
      <c r="C117" s="322"/>
      <c r="F117" s="327">
        <v>8391.7000000000007</v>
      </c>
      <c r="G117" s="335" t="s">
        <v>5436</v>
      </c>
      <c r="H117" s="318"/>
      <c r="I117" s="318"/>
    </row>
    <row r="118" spans="2:9" ht="15.75" customHeight="1" x14ac:dyDescent="0.25">
      <c r="B118" s="323"/>
      <c r="C118" s="322"/>
      <c r="F118" s="327">
        <v>668.82</v>
      </c>
      <c r="G118" s="335" t="s">
        <v>5437</v>
      </c>
      <c r="H118" s="318"/>
      <c r="I118" s="318"/>
    </row>
    <row r="119" spans="2:9" ht="15.75" customHeight="1" x14ac:dyDescent="0.25">
      <c r="B119" s="323"/>
      <c r="C119" s="322"/>
      <c r="F119" s="327">
        <v>1009.9</v>
      </c>
      <c r="G119" s="335" t="s">
        <v>5438</v>
      </c>
      <c r="H119" s="318"/>
      <c r="I119" s="318"/>
    </row>
    <row r="120" spans="2:9" ht="15.75" customHeight="1" x14ac:dyDescent="0.25">
      <c r="B120" s="323"/>
      <c r="C120" s="322"/>
      <c r="F120" s="327">
        <v>5049.4799999999996</v>
      </c>
      <c r="G120" s="335" t="s">
        <v>5439</v>
      </c>
      <c r="H120" s="318"/>
      <c r="I120" s="318"/>
    </row>
    <row r="121" spans="2:9" ht="15.75" customHeight="1" x14ac:dyDescent="0.25">
      <c r="B121" s="323"/>
      <c r="C121" s="322"/>
      <c r="F121" s="327">
        <v>3427.59</v>
      </c>
      <c r="G121" s="335" t="s">
        <v>5440</v>
      </c>
      <c r="H121" s="318"/>
      <c r="I121" s="318"/>
    </row>
    <row r="122" spans="2:9" ht="15.75" customHeight="1" x14ac:dyDescent="0.25">
      <c r="B122" s="323"/>
      <c r="C122" s="322"/>
      <c r="F122" s="327">
        <v>10098.959999999999</v>
      </c>
      <c r="G122" s="335" t="s">
        <v>5441</v>
      </c>
      <c r="H122" s="318"/>
      <c r="I122" s="318"/>
    </row>
    <row r="123" spans="2:9" ht="13.5" customHeight="1" x14ac:dyDescent="0.25">
      <c r="B123" s="323"/>
      <c r="C123" s="322"/>
      <c r="F123" s="327">
        <v>20000</v>
      </c>
      <c r="G123" s="335" t="s">
        <v>5391</v>
      </c>
      <c r="H123" s="318"/>
      <c r="I123" s="318"/>
    </row>
    <row r="124" spans="2:9" ht="13.5" customHeight="1" x14ac:dyDescent="0.25">
      <c r="B124" s="323"/>
      <c r="C124" s="322"/>
      <c r="F124" s="327">
        <v>13299.88</v>
      </c>
      <c r="G124" s="335" t="s">
        <v>5442</v>
      </c>
      <c r="H124" s="318"/>
      <c r="I124" s="318"/>
    </row>
    <row r="125" spans="2:9" ht="13.5" customHeight="1" x14ac:dyDescent="0.25">
      <c r="B125" s="323"/>
      <c r="C125" s="322"/>
      <c r="F125" s="327">
        <v>104533.04</v>
      </c>
      <c r="G125" s="335" t="s">
        <v>5443</v>
      </c>
      <c r="H125" s="318"/>
      <c r="I125" s="318"/>
    </row>
    <row r="126" spans="2:9" ht="13.5" customHeight="1" x14ac:dyDescent="0.25">
      <c r="B126" s="323"/>
      <c r="C126" s="322"/>
      <c r="F126" s="327">
        <v>115724.43</v>
      </c>
      <c r="G126" s="335" t="s">
        <v>5444</v>
      </c>
      <c r="H126" s="318"/>
      <c r="I126" s="318"/>
    </row>
    <row r="127" spans="2:9" ht="13.5" customHeight="1" x14ac:dyDescent="0.25">
      <c r="B127" s="323"/>
      <c r="C127" s="322"/>
      <c r="F127" s="327">
        <v>1009.9</v>
      </c>
      <c r="G127" s="335" t="s">
        <v>5445</v>
      </c>
      <c r="H127" s="318"/>
      <c r="I127" s="318"/>
    </row>
    <row r="128" spans="2:9" ht="13.5" customHeight="1" x14ac:dyDescent="0.25">
      <c r="B128" s="323"/>
      <c r="C128" s="322"/>
      <c r="F128" s="327">
        <v>3500</v>
      </c>
      <c r="G128" s="335" t="s">
        <v>5394</v>
      </c>
      <c r="H128" s="318"/>
      <c r="I128" s="318"/>
    </row>
    <row r="129" spans="2:9" ht="13.5" customHeight="1" x14ac:dyDescent="0.25">
      <c r="B129" s="323"/>
      <c r="C129" s="322"/>
      <c r="F129" s="327">
        <v>1217.73</v>
      </c>
      <c r="G129" s="335" t="s">
        <v>5446</v>
      </c>
      <c r="H129" s="318"/>
      <c r="I129" s="318"/>
    </row>
    <row r="130" spans="2:9" ht="13.5" customHeight="1" x14ac:dyDescent="0.25">
      <c r="B130" s="323"/>
      <c r="C130" s="322"/>
      <c r="F130" s="327">
        <v>12500</v>
      </c>
      <c r="G130" s="335" t="s">
        <v>5447</v>
      </c>
      <c r="H130" s="318"/>
      <c r="I130" s="318"/>
    </row>
    <row r="131" spans="2:9" ht="13.5" customHeight="1" x14ac:dyDescent="0.25">
      <c r="B131" s="323"/>
      <c r="C131" s="322"/>
      <c r="F131" s="327"/>
      <c r="G131" s="335"/>
      <c r="H131" s="318"/>
      <c r="I131" s="318"/>
    </row>
    <row r="132" spans="2:9" ht="13.5" customHeight="1" x14ac:dyDescent="0.25">
      <c r="B132" s="323"/>
      <c r="C132" s="322"/>
      <c r="F132" s="327"/>
      <c r="G132" s="335"/>
      <c r="H132" s="318"/>
      <c r="I132" s="318"/>
    </row>
    <row r="133" spans="2:9" ht="13.5" customHeight="1" x14ac:dyDescent="0.25">
      <c r="B133" s="323"/>
      <c r="C133" s="322"/>
      <c r="F133" s="327"/>
      <c r="G133" s="335"/>
      <c r="H133" s="318"/>
      <c r="I133" s="318"/>
    </row>
    <row r="134" spans="2:9" ht="13.5" customHeight="1" x14ac:dyDescent="0.25">
      <c r="B134" s="323"/>
      <c r="C134" s="322"/>
      <c r="F134" s="327"/>
      <c r="G134" s="335"/>
      <c r="H134" s="318"/>
      <c r="I134" s="318"/>
    </row>
    <row r="135" spans="2:9" ht="13.5" customHeight="1" x14ac:dyDescent="0.25">
      <c r="B135" s="323"/>
      <c r="C135" s="322"/>
      <c r="F135" s="327"/>
      <c r="G135" s="335"/>
      <c r="H135" s="318"/>
      <c r="I135" s="318"/>
    </row>
    <row r="136" spans="2:9" ht="13.5" customHeight="1" x14ac:dyDescent="0.25">
      <c r="B136" s="323"/>
      <c r="C136" s="322"/>
      <c r="F136" s="327"/>
      <c r="G136" s="335"/>
      <c r="H136" s="318"/>
      <c r="I136" s="318"/>
    </row>
    <row r="137" spans="2:9" ht="13.5" customHeight="1" x14ac:dyDescent="0.25">
      <c r="B137" s="323"/>
      <c r="C137" s="322"/>
      <c r="F137" s="327"/>
      <c r="G137" s="335"/>
      <c r="H137" s="318"/>
      <c r="I137" s="318"/>
    </row>
    <row r="138" spans="2:9" ht="13.5" customHeight="1" x14ac:dyDescent="0.25">
      <c r="B138" s="323"/>
      <c r="C138" s="322"/>
      <c r="F138" s="327"/>
      <c r="G138" s="335"/>
      <c r="H138" s="318"/>
      <c r="I138" s="318"/>
    </row>
    <row r="139" spans="2:9" ht="13.5" customHeight="1" x14ac:dyDescent="0.25">
      <c r="B139" s="323"/>
      <c r="C139" s="322"/>
      <c r="F139" s="327"/>
      <c r="G139" s="335"/>
      <c r="H139" s="318"/>
      <c r="I139" s="318"/>
    </row>
    <row r="140" spans="2:9" ht="13.5" customHeight="1" x14ac:dyDescent="0.25">
      <c r="B140" s="323"/>
      <c r="C140" s="322"/>
      <c r="F140" s="327"/>
      <c r="G140" s="335"/>
      <c r="H140" s="318"/>
      <c r="I140" s="318"/>
    </row>
    <row r="141" spans="2:9" ht="13.5" customHeight="1" x14ac:dyDescent="0.25">
      <c r="B141" s="323"/>
      <c r="C141" s="322"/>
      <c r="F141" s="327"/>
      <c r="G141" s="335"/>
      <c r="H141" s="318"/>
      <c r="I141" s="318"/>
    </row>
    <row r="142" spans="2:9" ht="13.5" customHeight="1" x14ac:dyDescent="0.25">
      <c r="B142" s="323"/>
      <c r="C142" s="322"/>
      <c r="F142" s="327"/>
      <c r="G142" s="335"/>
      <c r="H142" s="318"/>
      <c r="I142" s="318"/>
    </row>
    <row r="143" spans="2:9" ht="13.5" customHeight="1" x14ac:dyDescent="0.25">
      <c r="B143" s="323"/>
      <c r="C143" s="322"/>
      <c r="F143" s="327"/>
      <c r="G143" s="335"/>
      <c r="H143" s="318"/>
      <c r="I143" s="318"/>
    </row>
    <row r="144" spans="2:9" ht="13.5" customHeight="1" x14ac:dyDescent="0.25">
      <c r="B144" s="323"/>
      <c r="C144" s="322"/>
      <c r="F144" s="327"/>
      <c r="G144" s="335"/>
      <c r="H144" s="318"/>
      <c r="I144" s="318"/>
    </row>
    <row r="145" spans="2:9" ht="13.5" customHeight="1" x14ac:dyDescent="0.25">
      <c r="B145" s="323"/>
      <c r="C145" s="322"/>
      <c r="F145" s="327"/>
      <c r="G145" s="335"/>
      <c r="H145" s="318"/>
      <c r="I145" s="318"/>
    </row>
    <row r="146" spans="2:9" ht="13.5" customHeight="1" x14ac:dyDescent="0.25">
      <c r="B146" s="323"/>
      <c r="C146" s="322"/>
      <c r="F146" s="327"/>
      <c r="G146" s="335"/>
      <c r="H146" s="318"/>
      <c r="I146" s="318"/>
    </row>
    <row r="147" spans="2:9" ht="13.5" customHeight="1" x14ac:dyDescent="0.25">
      <c r="B147" s="323"/>
      <c r="C147" s="322"/>
      <c r="F147" s="327"/>
      <c r="G147" s="335"/>
      <c r="H147" s="318"/>
      <c r="I147" s="318"/>
    </row>
    <row r="148" spans="2:9" ht="13.5" customHeight="1" x14ac:dyDescent="0.25">
      <c r="B148" s="323"/>
      <c r="C148" s="322"/>
      <c r="F148" s="327"/>
      <c r="G148" s="335"/>
      <c r="H148" s="318"/>
      <c r="I148" s="318"/>
    </row>
    <row r="149" spans="2:9" ht="13.5" customHeight="1" x14ac:dyDescent="0.25">
      <c r="B149" s="323"/>
      <c r="C149" s="322"/>
      <c r="F149" s="327"/>
      <c r="G149" s="335"/>
      <c r="H149" s="318"/>
      <c r="I149" s="318"/>
    </row>
    <row r="150" spans="2:9" ht="13.5" customHeight="1" x14ac:dyDescent="0.25">
      <c r="B150" s="323"/>
      <c r="C150" s="322"/>
      <c r="F150" s="327"/>
      <c r="G150" s="335"/>
      <c r="H150" s="318"/>
      <c r="I150" s="318"/>
    </row>
    <row r="151" spans="2:9" ht="13.5" customHeight="1" x14ac:dyDescent="0.25">
      <c r="B151" s="323"/>
      <c r="C151" s="322"/>
      <c r="F151" s="327"/>
      <c r="G151" s="335"/>
      <c r="H151" s="318"/>
      <c r="I151" s="318"/>
    </row>
    <row r="152" spans="2:9" ht="13.5" customHeight="1" x14ac:dyDescent="0.25">
      <c r="B152" s="323"/>
      <c r="C152" s="322"/>
      <c r="F152" s="327"/>
      <c r="G152" s="335"/>
      <c r="H152" s="318"/>
      <c r="I152" s="318"/>
    </row>
    <row r="153" spans="2:9" ht="13.5" customHeight="1" x14ac:dyDescent="0.25">
      <c r="B153" s="323"/>
      <c r="C153" s="322"/>
      <c r="F153" s="327"/>
      <c r="G153" s="335"/>
      <c r="H153" s="318"/>
      <c r="I153" s="318"/>
    </row>
    <row r="154" spans="2:9" ht="13.5" customHeight="1" x14ac:dyDescent="0.25">
      <c r="B154" s="323"/>
      <c r="C154" s="322"/>
      <c r="F154" s="327"/>
      <c r="G154" s="335"/>
      <c r="H154" s="318"/>
      <c r="I154" s="318"/>
    </row>
    <row r="155" spans="2:9" ht="13.5" customHeight="1" x14ac:dyDescent="0.25">
      <c r="B155" s="323"/>
      <c r="C155" s="322"/>
      <c r="F155" s="327"/>
      <c r="G155" s="335"/>
      <c r="H155" s="318"/>
      <c r="I155" s="318"/>
    </row>
    <row r="156" spans="2:9" ht="13.5" customHeight="1" x14ac:dyDescent="0.25">
      <c r="B156" s="323"/>
      <c r="C156" s="322"/>
      <c r="F156" s="327"/>
      <c r="G156" s="335"/>
      <c r="H156" s="318"/>
      <c r="I156" s="318"/>
    </row>
    <row r="157" spans="2:9" ht="13.5" customHeight="1" x14ac:dyDescent="0.25">
      <c r="B157" s="323"/>
      <c r="C157" s="322"/>
      <c r="F157" s="327"/>
      <c r="G157" s="335"/>
      <c r="H157" s="318"/>
      <c r="I157" s="318"/>
    </row>
    <row r="158" spans="2:9" ht="13.5" customHeight="1" x14ac:dyDescent="0.25">
      <c r="B158" s="323"/>
      <c r="C158" s="322"/>
      <c r="F158" s="327"/>
      <c r="G158" s="335"/>
      <c r="H158" s="318"/>
      <c r="I158" s="318"/>
    </row>
    <row r="159" spans="2:9" ht="13.5" customHeight="1" x14ac:dyDescent="0.25">
      <c r="B159" s="323"/>
      <c r="C159" s="322"/>
      <c r="F159" s="327"/>
      <c r="G159" s="335"/>
      <c r="H159" s="318"/>
      <c r="I159" s="318"/>
    </row>
    <row r="160" spans="2:9" ht="13.5" customHeight="1" x14ac:dyDescent="0.25">
      <c r="B160" s="323"/>
      <c r="C160" s="322"/>
      <c r="F160" s="327"/>
      <c r="G160" s="335"/>
      <c r="H160" s="318"/>
      <c r="I160" s="318"/>
    </row>
    <row r="161" spans="2:9" ht="13.5" customHeight="1" x14ac:dyDescent="0.25">
      <c r="B161" s="323"/>
      <c r="C161" s="322"/>
      <c r="F161" s="327"/>
      <c r="G161" s="335"/>
      <c r="H161" s="318"/>
      <c r="I161" s="318"/>
    </row>
    <row r="162" spans="2:9" ht="13.5" customHeight="1" x14ac:dyDescent="0.25">
      <c r="B162" s="323"/>
      <c r="C162" s="322"/>
      <c r="F162" s="327"/>
      <c r="G162" s="335"/>
      <c r="H162" s="318"/>
      <c r="I162" s="318"/>
    </row>
    <row r="163" spans="2:9" ht="13.5" customHeight="1" x14ac:dyDescent="0.25">
      <c r="B163" s="323"/>
      <c r="C163" s="322"/>
      <c r="F163" s="327"/>
      <c r="G163" s="335"/>
      <c r="H163" s="318"/>
      <c r="I163" s="318"/>
    </row>
    <row r="164" spans="2:9" ht="13.5" customHeight="1" x14ac:dyDescent="0.25">
      <c r="B164" s="323"/>
      <c r="C164" s="322"/>
      <c r="F164" s="327"/>
      <c r="G164" s="335"/>
      <c r="H164" s="318"/>
      <c r="I164" s="318"/>
    </row>
    <row r="165" spans="2:9" ht="13.5" customHeight="1" x14ac:dyDescent="0.25">
      <c r="B165" s="323"/>
      <c r="C165" s="322"/>
      <c r="F165" s="327"/>
      <c r="G165" s="335"/>
      <c r="H165" s="318"/>
      <c r="I165" s="318"/>
    </row>
    <row r="166" spans="2:9" ht="13.5" customHeight="1" x14ac:dyDescent="0.25">
      <c r="B166" s="323"/>
      <c r="C166" s="322"/>
      <c r="F166" s="327"/>
      <c r="G166" s="335"/>
      <c r="H166" s="318"/>
      <c r="I166" s="318"/>
    </row>
    <row r="167" spans="2:9" ht="13.5" customHeight="1" x14ac:dyDescent="0.25">
      <c r="B167" s="323"/>
      <c r="C167" s="322"/>
      <c r="F167" s="327"/>
      <c r="G167" s="335"/>
      <c r="H167" s="318"/>
      <c r="I167" s="318"/>
    </row>
    <row r="168" spans="2:9" ht="13.5" customHeight="1" x14ac:dyDescent="0.25">
      <c r="B168" s="323"/>
      <c r="C168" s="322"/>
      <c r="F168" s="327"/>
      <c r="G168" s="335"/>
      <c r="H168" s="318"/>
      <c r="I168" s="318"/>
    </row>
    <row r="169" spans="2:9" ht="13.5" customHeight="1" x14ac:dyDescent="0.25">
      <c r="B169" s="323"/>
      <c r="C169" s="322"/>
      <c r="F169" s="327"/>
      <c r="G169" s="335"/>
      <c r="H169" s="318"/>
      <c r="I169" s="318"/>
    </row>
    <row r="170" spans="2:9" ht="13.5" customHeight="1" x14ac:dyDescent="0.25">
      <c r="B170" s="323"/>
      <c r="C170" s="322"/>
      <c r="F170" s="327"/>
      <c r="G170" s="335"/>
      <c r="H170" s="318"/>
      <c r="I170" s="318"/>
    </row>
    <row r="171" spans="2:9" ht="13.5" customHeight="1" x14ac:dyDescent="0.25">
      <c r="B171" s="323"/>
      <c r="C171" s="322"/>
      <c r="F171" s="327"/>
      <c r="G171" s="335"/>
      <c r="H171" s="318"/>
      <c r="I171" s="318"/>
    </row>
    <row r="172" spans="2:9" ht="13.5" customHeight="1" x14ac:dyDescent="0.25">
      <c r="B172" s="323"/>
      <c r="C172" s="322"/>
      <c r="F172" s="327"/>
      <c r="G172" s="335"/>
      <c r="H172" s="318"/>
      <c r="I172" s="318"/>
    </row>
    <row r="173" spans="2:9" ht="13.5" customHeight="1" x14ac:dyDescent="0.25">
      <c r="B173" s="323"/>
      <c r="C173" s="322"/>
      <c r="F173" s="327"/>
      <c r="G173" s="335"/>
      <c r="H173" s="318"/>
      <c r="I173" s="318"/>
    </row>
    <row r="174" spans="2:9" ht="13.5" customHeight="1" x14ac:dyDescent="0.25">
      <c r="B174" s="323"/>
      <c r="C174" s="322"/>
      <c r="F174" s="327"/>
      <c r="G174" s="335"/>
      <c r="H174" s="318"/>
      <c r="I174" s="318"/>
    </row>
    <row r="175" spans="2:9" ht="13.5" customHeight="1" x14ac:dyDescent="0.25">
      <c r="B175" s="323"/>
      <c r="C175" s="322"/>
      <c r="F175" s="327"/>
      <c r="G175" s="335"/>
      <c r="H175" s="318"/>
      <c r="I175" s="318"/>
    </row>
    <row r="176" spans="2:9" ht="13.5" customHeight="1" x14ac:dyDescent="0.25">
      <c r="B176" s="323"/>
      <c r="C176" s="322"/>
      <c r="F176" s="327"/>
      <c r="G176" s="335"/>
      <c r="H176" s="318"/>
      <c r="I176" s="318"/>
    </row>
    <row r="177" spans="2:9" ht="13.5" customHeight="1" x14ac:dyDescent="0.25">
      <c r="B177" s="323"/>
      <c r="C177" s="322"/>
      <c r="F177" s="327"/>
      <c r="G177" s="335"/>
      <c r="H177" s="318"/>
      <c r="I177" s="318"/>
    </row>
    <row r="178" spans="2:9" ht="13.5" customHeight="1" x14ac:dyDescent="0.25">
      <c r="B178" s="323"/>
      <c r="C178" s="322"/>
      <c r="F178" s="327"/>
      <c r="G178" s="335"/>
      <c r="H178" s="318"/>
      <c r="I178" s="318"/>
    </row>
    <row r="179" spans="2:9" ht="13.5" customHeight="1" x14ac:dyDescent="0.25">
      <c r="B179" s="323"/>
      <c r="C179" s="322"/>
      <c r="F179" s="327"/>
      <c r="G179" s="335"/>
      <c r="H179" s="318"/>
      <c r="I179" s="318"/>
    </row>
    <row r="180" spans="2:9" ht="13.5" customHeight="1" x14ac:dyDescent="0.25">
      <c r="B180" s="323"/>
      <c r="C180" s="322"/>
      <c r="F180" s="327"/>
      <c r="G180" s="335"/>
      <c r="H180" s="318"/>
      <c r="I180" s="318"/>
    </row>
    <row r="181" spans="2:9" ht="13.5" customHeight="1" x14ac:dyDescent="0.25">
      <c r="B181" s="323"/>
      <c r="C181" s="322"/>
      <c r="F181" s="327"/>
      <c r="G181" s="335"/>
      <c r="H181" s="318"/>
      <c r="I181" s="318"/>
    </row>
    <row r="182" spans="2:9" ht="13.5" customHeight="1" x14ac:dyDescent="0.25">
      <c r="B182" s="323"/>
      <c r="C182" s="322"/>
      <c r="F182" s="327"/>
      <c r="G182" s="335"/>
      <c r="H182" s="318"/>
      <c r="I182" s="318"/>
    </row>
    <row r="183" spans="2:9" ht="13.5" customHeight="1" x14ac:dyDescent="0.25">
      <c r="B183" s="323"/>
      <c r="C183" s="322"/>
      <c r="F183" s="327"/>
      <c r="G183" s="335"/>
      <c r="H183" s="318"/>
      <c r="I183" s="318"/>
    </row>
    <row r="184" spans="2:9" ht="13.5" customHeight="1" x14ac:dyDescent="0.25">
      <c r="B184" s="323"/>
      <c r="C184" s="322"/>
      <c r="F184" s="327"/>
      <c r="G184" s="335"/>
      <c r="H184" s="318"/>
      <c r="I184" s="318"/>
    </row>
    <row r="185" spans="2:9" ht="13.5" customHeight="1" x14ac:dyDescent="0.25">
      <c r="B185" s="323"/>
      <c r="C185" s="322"/>
      <c r="F185" s="327"/>
      <c r="G185" s="335"/>
      <c r="H185" s="318"/>
      <c r="I185" s="318"/>
    </row>
    <row r="186" spans="2:9" ht="13.5" customHeight="1" x14ac:dyDescent="0.25">
      <c r="B186" s="323"/>
      <c r="C186" s="322"/>
      <c r="F186" s="327"/>
      <c r="G186" s="335"/>
      <c r="H186" s="318"/>
      <c r="I186" s="318"/>
    </row>
    <row r="187" spans="2:9" ht="13.5" customHeight="1" x14ac:dyDescent="0.25">
      <c r="B187" s="323"/>
      <c r="C187" s="322"/>
      <c r="F187" s="327"/>
      <c r="G187" s="335"/>
      <c r="H187" s="318"/>
      <c r="I187" s="318"/>
    </row>
    <row r="188" spans="2:9" ht="13.5" customHeight="1" x14ac:dyDescent="0.25">
      <c r="B188" s="323"/>
      <c r="C188" s="322"/>
      <c r="F188" s="327"/>
      <c r="G188" s="335"/>
      <c r="H188" s="318"/>
      <c r="I188" s="318"/>
    </row>
    <row r="189" spans="2:9" ht="13.5" customHeight="1" x14ac:dyDescent="0.25">
      <c r="B189" s="323"/>
      <c r="C189" s="322"/>
      <c r="F189" s="327"/>
      <c r="G189" s="335"/>
      <c r="H189" s="318"/>
      <c r="I189" s="318"/>
    </row>
    <row r="190" spans="2:9" ht="13.5" customHeight="1" x14ac:dyDescent="0.25">
      <c r="B190" s="323"/>
      <c r="C190" s="322"/>
      <c r="F190" s="327"/>
      <c r="G190" s="335"/>
      <c r="H190" s="318"/>
      <c r="I190" s="318"/>
    </row>
    <row r="191" spans="2:9" ht="15.75" customHeight="1" x14ac:dyDescent="0.25">
      <c r="B191" s="323"/>
      <c r="C191" s="322"/>
      <c r="F191" s="327"/>
      <c r="G191" s="335"/>
      <c r="H191" s="318"/>
      <c r="I191" s="318"/>
    </row>
    <row r="192" spans="2:9" ht="15.75" customHeight="1" x14ac:dyDescent="0.25">
      <c r="B192" s="323"/>
      <c r="C192" s="322"/>
      <c r="F192" s="327"/>
      <c r="G192" s="335"/>
      <c r="H192" s="318"/>
      <c r="I192" s="318"/>
    </row>
    <row r="193" spans="2:9" ht="15.75" customHeight="1" x14ac:dyDescent="0.25">
      <c r="B193" s="323"/>
      <c r="C193" s="322"/>
      <c r="F193" s="327"/>
      <c r="G193" s="335"/>
      <c r="H193" s="318"/>
      <c r="I193" s="318"/>
    </row>
    <row r="194" spans="2:9" ht="15.75" customHeight="1" x14ac:dyDescent="0.25">
      <c r="B194" s="323"/>
      <c r="C194" s="322"/>
      <c r="F194" s="327"/>
      <c r="G194" s="335"/>
      <c r="H194" s="318"/>
      <c r="I194" s="318"/>
    </row>
    <row r="195" spans="2:9" ht="15.75" customHeight="1" x14ac:dyDescent="0.25">
      <c r="B195" s="323"/>
      <c r="C195" s="322"/>
      <c r="F195" s="327"/>
      <c r="G195" s="335"/>
      <c r="H195" s="318"/>
      <c r="I195" s="318"/>
    </row>
    <row r="196" spans="2:9" ht="15.75" customHeight="1" x14ac:dyDescent="0.25">
      <c r="B196" s="323"/>
      <c r="C196" s="322"/>
      <c r="F196" s="327"/>
      <c r="G196" s="335"/>
      <c r="H196" s="318"/>
      <c r="I196" s="318"/>
    </row>
    <row r="197" spans="2:9" ht="15.75" customHeight="1" x14ac:dyDescent="0.25">
      <c r="B197" s="323"/>
      <c r="C197" s="322"/>
      <c r="F197" s="327"/>
      <c r="G197" s="335"/>
      <c r="H197" s="318"/>
      <c r="I197" s="318"/>
    </row>
    <row r="198" spans="2:9" ht="15.75" customHeight="1" x14ac:dyDescent="0.25">
      <c r="B198" s="323"/>
      <c r="C198" s="322"/>
      <c r="F198" s="327"/>
      <c r="G198" s="335"/>
      <c r="H198" s="318"/>
      <c r="I198" s="318"/>
    </row>
    <row r="199" spans="2:9" ht="15.75" customHeight="1" x14ac:dyDescent="0.25">
      <c r="B199" s="323"/>
      <c r="C199" s="322"/>
      <c r="F199" s="327"/>
      <c r="G199" s="335"/>
      <c r="H199" s="318"/>
      <c r="I199" s="318"/>
    </row>
    <row r="200" spans="2:9" ht="15.75" customHeight="1" x14ac:dyDescent="0.25">
      <c r="B200" s="323"/>
      <c r="C200" s="322"/>
      <c r="F200" s="327"/>
      <c r="G200" s="335"/>
      <c r="H200" s="318"/>
      <c r="I200" s="318"/>
    </row>
    <row r="201" spans="2:9" ht="15.75" customHeight="1" x14ac:dyDescent="0.25">
      <c r="B201" s="323"/>
      <c r="C201" s="322"/>
      <c r="F201" s="327"/>
      <c r="G201" s="335"/>
      <c r="H201" s="318"/>
      <c r="I201" s="318"/>
    </row>
    <row r="202" spans="2:9" ht="15.75" customHeight="1" x14ac:dyDescent="0.25">
      <c r="B202" s="323"/>
      <c r="C202" s="322"/>
      <c r="F202" s="327"/>
      <c r="G202" s="335"/>
      <c r="H202" s="318"/>
      <c r="I202" s="318"/>
    </row>
    <row r="203" spans="2:9" ht="15.75" customHeight="1" x14ac:dyDescent="0.25">
      <c r="B203" s="323"/>
      <c r="C203" s="322"/>
      <c r="F203" s="327"/>
      <c r="G203" s="335"/>
      <c r="H203" s="318"/>
      <c r="I203" s="318"/>
    </row>
    <row r="204" spans="2:9" ht="15.75" customHeight="1" x14ac:dyDescent="0.25">
      <c r="B204" s="323"/>
      <c r="C204" s="322"/>
      <c r="F204" s="327"/>
      <c r="G204" s="335"/>
      <c r="H204" s="318"/>
      <c r="I204" s="318"/>
    </row>
    <row r="205" spans="2:9" ht="15.75" customHeight="1" x14ac:dyDescent="0.25">
      <c r="B205" s="323"/>
      <c r="C205" s="322"/>
      <c r="F205" s="327"/>
      <c r="G205" s="335"/>
      <c r="H205" s="318"/>
      <c r="I205" s="318"/>
    </row>
    <row r="206" spans="2:9" ht="15.75" customHeight="1" x14ac:dyDescent="0.25">
      <c r="B206" s="323"/>
      <c r="C206" s="322"/>
      <c r="F206" s="327"/>
      <c r="G206" s="335"/>
      <c r="H206" s="318"/>
      <c r="I206" s="318"/>
    </row>
    <row r="207" spans="2:9" ht="15.75" customHeight="1" x14ac:dyDescent="0.25">
      <c r="B207" s="323"/>
      <c r="C207" s="322"/>
      <c r="F207" s="327"/>
      <c r="G207" s="335"/>
      <c r="H207" s="318"/>
      <c r="I207" s="318"/>
    </row>
    <row r="208" spans="2:9" ht="15.75" customHeight="1" x14ac:dyDescent="0.25">
      <c r="B208" s="323"/>
      <c r="C208" s="322"/>
      <c r="F208" s="327"/>
      <c r="G208" s="335"/>
      <c r="H208" s="318"/>
      <c r="I208" s="318"/>
    </row>
    <row r="209" spans="2:9" ht="15.75" customHeight="1" x14ac:dyDescent="0.25">
      <c r="B209" s="323"/>
      <c r="C209" s="322"/>
      <c r="F209" s="327"/>
      <c r="G209" s="335"/>
      <c r="H209" s="318"/>
      <c r="I209" s="318"/>
    </row>
    <row r="210" spans="2:9" ht="15.75" customHeight="1" x14ac:dyDescent="0.25">
      <c r="B210" s="323"/>
      <c r="C210" s="322"/>
      <c r="F210" s="327"/>
      <c r="G210" s="335"/>
      <c r="H210" s="318"/>
      <c r="I210" s="318"/>
    </row>
    <row r="211" spans="2:9" ht="15.75" customHeight="1" x14ac:dyDescent="0.25">
      <c r="B211" s="323"/>
      <c r="C211" s="322"/>
      <c r="F211" s="327"/>
      <c r="G211" s="335"/>
      <c r="H211" s="318"/>
      <c r="I211" s="318"/>
    </row>
    <row r="212" spans="2:9" ht="15.75" customHeight="1" x14ac:dyDescent="0.25">
      <c r="B212" s="323"/>
      <c r="C212" s="322"/>
      <c r="F212" s="327"/>
      <c r="G212" s="335"/>
      <c r="H212" s="318"/>
      <c r="I212" s="318"/>
    </row>
    <row r="213" spans="2:9" ht="15.75" customHeight="1" x14ac:dyDescent="0.25">
      <c r="B213" s="323"/>
      <c r="C213" s="322"/>
      <c r="F213" s="327"/>
      <c r="G213" s="335"/>
      <c r="H213" s="318"/>
      <c r="I213" s="318"/>
    </row>
    <row r="214" spans="2:9" ht="15.75" customHeight="1" x14ac:dyDescent="0.25">
      <c r="B214" s="323"/>
      <c r="C214" s="322"/>
      <c r="F214" s="327"/>
      <c r="G214" s="335"/>
      <c r="H214" s="318"/>
      <c r="I214" s="318"/>
    </row>
    <row r="215" spans="2:9" ht="15.75" customHeight="1" x14ac:dyDescent="0.25">
      <c r="B215" s="323"/>
      <c r="C215" s="322"/>
      <c r="F215" s="327"/>
      <c r="G215" s="335"/>
      <c r="H215" s="318"/>
      <c r="I215" s="318"/>
    </row>
    <row r="216" spans="2:9" ht="11.25" customHeight="1" x14ac:dyDescent="0.25">
      <c r="B216" s="323"/>
      <c r="C216" s="322"/>
      <c r="F216" s="327"/>
      <c r="G216" s="335"/>
      <c r="H216" s="318"/>
      <c r="I216" s="318"/>
    </row>
    <row r="217" spans="2:9" ht="15.75" customHeight="1" x14ac:dyDescent="0.25">
      <c r="B217" s="323"/>
      <c r="C217" s="322"/>
      <c r="F217" s="327"/>
      <c r="G217" s="335"/>
      <c r="H217" s="318"/>
      <c r="I217" s="318"/>
    </row>
    <row r="218" spans="2:9" ht="15.75" customHeight="1" x14ac:dyDescent="0.25">
      <c r="B218" s="323"/>
      <c r="C218" s="322"/>
      <c r="F218" s="327"/>
      <c r="G218" s="335"/>
      <c r="H218" s="318"/>
      <c r="I218" s="318"/>
    </row>
    <row r="219" spans="2:9" ht="15.75" customHeight="1" x14ac:dyDescent="0.25">
      <c r="B219" s="323"/>
      <c r="C219" s="322"/>
      <c r="F219" s="327"/>
      <c r="G219" s="335"/>
      <c r="H219" s="318"/>
      <c r="I219" s="318"/>
    </row>
    <row r="220" spans="2:9" ht="15.75" customHeight="1" x14ac:dyDescent="0.25">
      <c r="B220" s="323"/>
      <c r="C220" s="322"/>
      <c r="F220" s="327"/>
      <c r="G220" s="335"/>
      <c r="H220" s="318"/>
      <c r="I220" s="318"/>
    </row>
    <row r="221" spans="2:9" ht="15.75" customHeight="1" x14ac:dyDescent="0.25">
      <c r="B221" s="323"/>
      <c r="C221" s="322"/>
      <c r="F221" s="327"/>
      <c r="G221" s="335"/>
      <c r="H221" s="318"/>
      <c r="I221" s="318"/>
    </row>
    <row r="222" spans="2:9" ht="15.75" customHeight="1" x14ac:dyDescent="0.25">
      <c r="B222" s="323"/>
      <c r="C222" s="322"/>
      <c r="F222" s="327"/>
      <c r="G222" s="335"/>
      <c r="H222" s="318"/>
      <c r="I222" s="318"/>
    </row>
    <row r="223" spans="2:9" ht="15.75" customHeight="1" x14ac:dyDescent="0.25">
      <c r="B223" s="323"/>
      <c r="C223" s="322"/>
      <c r="F223" s="327"/>
      <c r="G223" s="335"/>
      <c r="H223" s="318"/>
      <c r="I223" s="318"/>
    </row>
    <row r="224" spans="2:9" ht="15.75" customHeight="1" x14ac:dyDescent="0.25">
      <c r="B224" s="323"/>
      <c r="C224" s="322"/>
      <c r="F224" s="327"/>
      <c r="G224" s="335"/>
      <c r="H224" s="318"/>
      <c r="I224" s="318"/>
    </row>
    <row r="225" spans="2:9" ht="15.75" customHeight="1" x14ac:dyDescent="0.25">
      <c r="B225" s="323"/>
      <c r="C225" s="322"/>
      <c r="F225" s="327"/>
      <c r="G225" s="335"/>
      <c r="H225" s="318"/>
      <c r="I225" s="318"/>
    </row>
    <row r="226" spans="2:9" ht="15.75" customHeight="1" x14ac:dyDescent="0.25">
      <c r="B226" s="323"/>
      <c r="C226" s="322"/>
      <c r="F226" s="327"/>
      <c r="G226" s="335"/>
      <c r="H226" s="318"/>
      <c r="I226" s="318"/>
    </row>
    <row r="227" spans="2:9" ht="15.75" customHeight="1" x14ac:dyDescent="0.25">
      <c r="B227" s="323"/>
      <c r="C227" s="322"/>
      <c r="F227" s="327"/>
      <c r="G227" s="335"/>
      <c r="H227" s="318"/>
      <c r="I227" s="318"/>
    </row>
    <row r="228" spans="2:9" ht="15.75" customHeight="1" x14ac:dyDescent="0.25">
      <c r="B228" s="323"/>
      <c r="C228" s="322"/>
      <c r="F228" s="327"/>
      <c r="G228" s="335"/>
      <c r="H228" s="318"/>
      <c r="I228" s="318"/>
    </row>
    <row r="229" spans="2:9" ht="15.75" customHeight="1" x14ac:dyDescent="0.25">
      <c r="B229" s="323"/>
      <c r="C229" s="322"/>
      <c r="F229" s="327"/>
      <c r="G229" s="335"/>
      <c r="H229" s="318"/>
      <c r="I229" s="318"/>
    </row>
    <row r="230" spans="2:9" ht="15.75" customHeight="1" x14ac:dyDescent="0.25">
      <c r="B230" s="323"/>
      <c r="C230" s="322"/>
      <c r="F230" s="327"/>
      <c r="G230" s="335"/>
      <c r="H230" s="318"/>
      <c r="I230" s="318"/>
    </row>
    <row r="231" spans="2:9" ht="15.75" customHeight="1" x14ac:dyDescent="0.25">
      <c r="B231" s="323"/>
      <c r="C231" s="322"/>
      <c r="F231" s="327"/>
      <c r="G231" s="335"/>
      <c r="H231" s="318"/>
      <c r="I231" s="318"/>
    </row>
    <row r="232" spans="2:9" ht="15.75" customHeight="1" x14ac:dyDescent="0.25">
      <c r="B232" s="323"/>
      <c r="C232" s="322"/>
      <c r="F232" s="327"/>
      <c r="G232" s="335"/>
      <c r="H232" s="318"/>
      <c r="I232" s="318"/>
    </row>
    <row r="233" spans="2:9" ht="15.75" customHeight="1" x14ac:dyDescent="0.25">
      <c r="B233" s="323"/>
      <c r="C233" s="322"/>
      <c r="F233" s="327"/>
      <c r="G233" s="335"/>
      <c r="H233" s="318"/>
      <c r="I233" s="318"/>
    </row>
    <row r="234" spans="2:9" ht="15.75" customHeight="1" x14ac:dyDescent="0.25">
      <c r="B234" s="323"/>
      <c r="C234" s="322"/>
      <c r="F234" s="327"/>
      <c r="G234" s="335"/>
      <c r="H234" s="318"/>
      <c r="I234" s="318"/>
    </row>
    <row r="235" spans="2:9" ht="15.75" customHeight="1" x14ac:dyDescent="0.25">
      <c r="B235" s="323"/>
      <c r="C235" s="322"/>
      <c r="F235" s="327"/>
      <c r="G235" s="335"/>
      <c r="H235" s="318"/>
      <c r="I235" s="318"/>
    </row>
    <row r="236" spans="2:9" ht="15.75" customHeight="1" x14ac:dyDescent="0.25">
      <c r="B236" s="323"/>
      <c r="C236" s="322"/>
      <c r="F236" s="327"/>
      <c r="G236" s="335"/>
      <c r="H236" s="318"/>
      <c r="I236" s="318"/>
    </row>
    <row r="237" spans="2:9" ht="15.75" customHeight="1" x14ac:dyDescent="0.25">
      <c r="B237" s="323"/>
      <c r="C237" s="322"/>
      <c r="F237" s="327"/>
      <c r="G237" s="335"/>
      <c r="H237" s="318"/>
      <c r="I237" s="318"/>
    </row>
    <row r="238" spans="2:9" ht="15.75" customHeight="1" x14ac:dyDescent="0.25">
      <c r="B238" s="323"/>
      <c r="C238" s="322"/>
      <c r="F238" s="327"/>
      <c r="G238" s="335"/>
      <c r="H238" s="318"/>
      <c r="I238" s="318"/>
    </row>
    <row r="239" spans="2:9" ht="15.75" customHeight="1" x14ac:dyDescent="0.25">
      <c r="B239" s="323"/>
      <c r="C239" s="322"/>
      <c r="F239" s="327"/>
      <c r="G239" s="335"/>
      <c r="H239" s="318"/>
      <c r="I239" s="318"/>
    </row>
    <row r="240" spans="2:9" ht="15.75" customHeight="1" x14ac:dyDescent="0.25">
      <c r="B240" s="323"/>
      <c r="C240" s="322"/>
      <c r="F240" s="327"/>
      <c r="G240" s="335"/>
      <c r="H240" s="318"/>
      <c r="I240" s="318"/>
    </row>
    <row r="241" spans="2:9" ht="15.75" customHeight="1" x14ac:dyDescent="0.25">
      <c r="B241" s="323"/>
      <c r="C241" s="322"/>
      <c r="F241" s="327"/>
      <c r="G241" s="335"/>
      <c r="H241" s="318"/>
      <c r="I241" s="318"/>
    </row>
    <row r="242" spans="2:9" ht="15.75" customHeight="1" x14ac:dyDescent="0.25">
      <c r="B242" s="323"/>
      <c r="C242" s="322"/>
      <c r="F242" s="327"/>
      <c r="G242" s="335"/>
      <c r="H242" s="318"/>
      <c r="I242" s="318"/>
    </row>
    <row r="243" spans="2:9" ht="15.75" customHeight="1" x14ac:dyDescent="0.25">
      <c r="B243" s="323"/>
      <c r="C243" s="322"/>
      <c r="F243" s="327"/>
      <c r="G243" s="335"/>
      <c r="H243" s="318"/>
      <c r="I243" s="318"/>
    </row>
    <row r="244" spans="2:9" ht="15.75" customHeight="1" x14ac:dyDescent="0.25">
      <c r="B244" s="323"/>
      <c r="C244" s="322"/>
      <c r="F244" s="327"/>
      <c r="G244" s="335"/>
      <c r="H244" s="318"/>
      <c r="I244" s="318"/>
    </row>
    <row r="245" spans="2:9" ht="15.75" customHeight="1" x14ac:dyDescent="0.25">
      <c r="B245" s="323"/>
      <c r="C245" s="322"/>
      <c r="F245" s="327"/>
      <c r="G245" s="335"/>
      <c r="H245" s="318"/>
      <c r="I245" s="318"/>
    </row>
    <row r="246" spans="2:9" ht="15.75" customHeight="1" x14ac:dyDescent="0.25">
      <c r="B246" s="323"/>
      <c r="C246" s="322"/>
      <c r="F246" s="327"/>
      <c r="G246" s="335"/>
      <c r="H246" s="318"/>
      <c r="I246" s="318"/>
    </row>
    <row r="247" spans="2:9" ht="15.75" customHeight="1" x14ac:dyDescent="0.25">
      <c r="B247" s="323"/>
      <c r="C247" s="322"/>
      <c r="F247" s="327"/>
      <c r="G247" s="335"/>
      <c r="H247" s="318"/>
      <c r="I247" s="318"/>
    </row>
    <row r="248" spans="2:9" ht="15.75" customHeight="1" x14ac:dyDescent="0.25">
      <c r="B248" s="323"/>
      <c r="C248" s="322"/>
      <c r="F248" s="327"/>
      <c r="G248" s="335"/>
      <c r="H248" s="318"/>
      <c r="I248" s="318"/>
    </row>
    <row r="249" spans="2:9" ht="15.75" customHeight="1" x14ac:dyDescent="0.25">
      <c r="B249" s="323"/>
      <c r="C249" s="322"/>
      <c r="F249" s="327"/>
      <c r="G249" s="329"/>
      <c r="H249" s="328"/>
      <c r="I249" s="318"/>
    </row>
    <row r="250" spans="2:9" ht="15.75" customHeight="1" x14ac:dyDescent="0.2">
      <c r="B250" s="323"/>
      <c r="C250" s="322"/>
      <c r="G250" s="335"/>
      <c r="H250" s="318"/>
      <c r="I250" s="318"/>
    </row>
    <row r="251" spans="2:9" ht="15.75" customHeight="1" x14ac:dyDescent="0.25">
      <c r="B251" s="323"/>
      <c r="C251" s="322"/>
      <c r="F251" s="327"/>
      <c r="G251" s="335"/>
      <c r="H251" s="318"/>
      <c r="I251" s="318"/>
    </row>
    <row r="252" spans="2:9" ht="15.75" customHeight="1" x14ac:dyDescent="0.25">
      <c r="B252" s="323"/>
      <c r="C252" s="322"/>
      <c r="F252" s="327"/>
      <c r="G252" s="335"/>
      <c r="H252" s="318"/>
      <c r="I252" s="318"/>
    </row>
    <row r="253" spans="2:9" ht="15.75" customHeight="1" x14ac:dyDescent="0.25">
      <c r="B253" s="323"/>
      <c r="C253" s="322"/>
      <c r="F253" s="327"/>
      <c r="G253" s="335"/>
      <c r="H253" s="318"/>
      <c r="I253" s="318"/>
    </row>
    <row r="254" spans="2:9" ht="15.75" customHeight="1" x14ac:dyDescent="0.25">
      <c r="B254" s="323"/>
      <c r="C254" s="322"/>
      <c r="F254" s="327"/>
      <c r="G254" s="335"/>
      <c r="H254" s="318"/>
      <c r="I254" s="318"/>
    </row>
    <row r="255" spans="2:9" ht="15.75" customHeight="1" x14ac:dyDescent="0.25">
      <c r="B255" s="323"/>
      <c r="C255" s="322"/>
      <c r="F255" s="327"/>
      <c r="G255" s="335"/>
      <c r="H255" s="318"/>
      <c r="I255" s="318"/>
    </row>
    <row r="256" spans="2:9" ht="15.75" customHeight="1" x14ac:dyDescent="0.25">
      <c r="B256" s="323"/>
      <c r="C256" s="322"/>
      <c r="F256" s="327"/>
      <c r="G256" s="335"/>
      <c r="H256" s="318"/>
      <c r="I256" s="318"/>
    </row>
    <row r="257" spans="2:9" ht="15.75" customHeight="1" x14ac:dyDescent="0.25">
      <c r="B257" s="323"/>
      <c r="C257" s="322"/>
      <c r="F257" s="327"/>
      <c r="G257" s="335"/>
      <c r="H257" s="318"/>
      <c r="I257" s="318"/>
    </row>
    <row r="258" spans="2:9" ht="15.75" customHeight="1" x14ac:dyDescent="0.25">
      <c r="B258" s="323"/>
      <c r="C258" s="322"/>
      <c r="F258" s="327"/>
      <c r="G258" s="335"/>
      <c r="H258" s="318"/>
      <c r="I258" s="318"/>
    </row>
    <row r="259" spans="2:9" ht="15.75" customHeight="1" x14ac:dyDescent="0.25">
      <c r="B259" s="323"/>
      <c r="C259" s="322"/>
      <c r="F259" s="327"/>
      <c r="G259" s="335"/>
      <c r="H259" s="318"/>
      <c r="I259" s="318"/>
    </row>
    <row r="260" spans="2:9" ht="15.75" customHeight="1" x14ac:dyDescent="0.25">
      <c r="B260" s="323"/>
      <c r="C260" s="322"/>
      <c r="F260" s="327"/>
      <c r="G260" s="335"/>
      <c r="H260" s="318"/>
      <c r="I260" s="318"/>
    </row>
    <row r="261" spans="2:9" ht="15.75" customHeight="1" x14ac:dyDescent="0.25">
      <c r="B261" s="323"/>
      <c r="C261" s="322"/>
      <c r="F261" s="327"/>
      <c r="G261" s="335"/>
      <c r="H261" s="318"/>
      <c r="I261" s="318"/>
    </row>
    <row r="262" spans="2:9" ht="15.75" customHeight="1" x14ac:dyDescent="0.25">
      <c r="B262" s="323"/>
      <c r="C262" s="322"/>
      <c r="F262" s="327"/>
      <c r="G262" s="335"/>
      <c r="H262" s="318"/>
      <c r="I262" s="318"/>
    </row>
    <row r="263" spans="2:9" ht="15.75" customHeight="1" x14ac:dyDescent="0.25">
      <c r="B263" s="323"/>
      <c r="C263" s="322"/>
      <c r="F263" s="327"/>
      <c r="G263" s="335"/>
      <c r="H263" s="318"/>
      <c r="I263" s="318"/>
    </row>
    <row r="264" spans="2:9" ht="15.75" customHeight="1" x14ac:dyDescent="0.25">
      <c r="B264" s="323"/>
      <c r="C264" s="322"/>
      <c r="F264" s="327"/>
      <c r="G264" s="335"/>
      <c r="H264" s="318"/>
      <c r="I264" s="318"/>
    </row>
    <row r="265" spans="2:9" ht="15.75" customHeight="1" x14ac:dyDescent="0.25">
      <c r="B265" s="323"/>
      <c r="C265" s="322"/>
      <c r="F265" s="327"/>
      <c r="G265" s="335"/>
      <c r="H265" s="318"/>
      <c r="I265" s="318"/>
    </row>
    <row r="266" spans="2:9" ht="15.75" customHeight="1" x14ac:dyDescent="0.25">
      <c r="B266" s="323"/>
      <c r="C266" s="322"/>
      <c r="F266" s="327"/>
      <c r="G266" s="335"/>
      <c r="H266" s="318"/>
      <c r="I266" s="318"/>
    </row>
    <row r="267" spans="2:9" ht="15.75" customHeight="1" x14ac:dyDescent="0.25">
      <c r="B267" s="323"/>
      <c r="C267" s="322"/>
      <c r="F267" s="327"/>
      <c r="G267" s="335"/>
      <c r="H267" s="318"/>
      <c r="I267" s="318"/>
    </row>
    <row r="268" spans="2:9" ht="15.75" customHeight="1" x14ac:dyDescent="0.25">
      <c r="B268" s="323"/>
      <c r="C268" s="322"/>
      <c r="F268" s="327"/>
      <c r="G268" s="335"/>
      <c r="H268" s="318"/>
      <c r="I268" s="318"/>
    </row>
    <row r="269" spans="2:9" ht="15.75" customHeight="1" x14ac:dyDescent="0.25">
      <c r="B269" s="323"/>
      <c r="C269" s="322"/>
      <c r="F269" s="327"/>
      <c r="G269" s="335"/>
      <c r="H269" s="318"/>
      <c r="I269" s="318"/>
    </row>
    <row r="270" spans="2:9" ht="15.75" customHeight="1" x14ac:dyDescent="0.25">
      <c r="B270" s="323"/>
      <c r="C270" s="322"/>
      <c r="F270" s="327"/>
      <c r="G270" s="335"/>
      <c r="H270" s="318"/>
      <c r="I270" s="318"/>
    </row>
    <row r="271" spans="2:9" ht="15.75" customHeight="1" x14ac:dyDescent="0.25">
      <c r="B271" s="323"/>
      <c r="C271" s="322"/>
      <c r="F271" s="327"/>
      <c r="G271" s="335"/>
      <c r="H271" s="318"/>
      <c r="I271" s="318"/>
    </row>
    <row r="272" spans="2:9" ht="15.75" customHeight="1" thickBot="1" x14ac:dyDescent="0.25">
      <c r="B272" s="323"/>
      <c r="C272" s="322"/>
      <c r="E272" s="326">
        <f>SUM(E9:E260)</f>
        <v>5094587.1399999997</v>
      </c>
      <c r="F272" s="325">
        <f>SUM(F8:F260)</f>
        <v>5209769.2300000032</v>
      </c>
      <c r="G272" s="335"/>
      <c r="H272" s="318"/>
      <c r="I272" s="318"/>
    </row>
    <row r="273" spans="2:9" ht="15.75" customHeight="1" thickTop="1" x14ac:dyDescent="0.2">
      <c r="B273" s="323"/>
      <c r="C273" s="322"/>
      <c r="E273" s="324">
        <f>F272-E272</f>
        <v>115182.09000000358</v>
      </c>
      <c r="F273" s="683"/>
      <c r="G273" s="335"/>
      <c r="H273" s="318"/>
      <c r="I273" s="318"/>
    </row>
    <row r="274" spans="2:9" ht="15.75" customHeight="1" x14ac:dyDescent="0.2">
      <c r="B274" s="323"/>
      <c r="C274" s="322"/>
      <c r="F274" s="683"/>
      <c r="G274" s="335"/>
      <c r="H274" s="313"/>
      <c r="I274" s="318"/>
    </row>
    <row r="275" spans="2:9" ht="15.75" customHeight="1" x14ac:dyDescent="0.2">
      <c r="B275" s="323"/>
      <c r="C275" s="322"/>
      <c r="F275" s="683"/>
      <c r="G275" s="335"/>
      <c r="H275" s="318"/>
      <c r="I275" s="318"/>
    </row>
    <row r="276" spans="2:9" ht="15.75" customHeight="1" x14ac:dyDescent="0.2">
      <c r="B276" s="311"/>
      <c r="C276" s="311"/>
      <c r="D276" s="316"/>
      <c r="F276" s="683"/>
      <c r="G276" s="335"/>
      <c r="H276" s="318"/>
      <c r="I276" s="318"/>
    </row>
    <row r="277" spans="2:9" ht="15.75" customHeight="1" x14ac:dyDescent="0.2">
      <c r="B277" s="311"/>
      <c r="C277" s="311"/>
      <c r="D277" s="316"/>
      <c r="F277" s="683"/>
      <c r="G277" s="335"/>
      <c r="H277" s="318"/>
      <c r="I277" s="318"/>
    </row>
    <row r="278" spans="2:9" ht="15.75" customHeight="1" x14ac:dyDescent="0.2">
      <c r="B278" s="311"/>
      <c r="C278" s="311"/>
      <c r="D278" s="321"/>
      <c r="F278" s="683"/>
      <c r="G278" s="335"/>
      <c r="H278" s="318"/>
      <c r="I278" s="318"/>
    </row>
    <row r="279" spans="2:9" ht="15.75" customHeight="1" x14ac:dyDescent="0.2">
      <c r="B279" s="311"/>
      <c r="C279" s="311"/>
      <c r="D279" s="316"/>
      <c r="F279" s="683"/>
      <c r="G279" s="335"/>
      <c r="H279" s="318"/>
      <c r="I279" s="318"/>
    </row>
    <row r="280" spans="2:9" ht="15.75" customHeight="1" x14ac:dyDescent="0.2">
      <c r="B280" s="311"/>
      <c r="C280" s="311"/>
      <c r="D280" s="316"/>
      <c r="G280" s="335"/>
      <c r="H280" s="318"/>
      <c r="I280" s="318"/>
    </row>
    <row r="281" spans="2:9" ht="15.75" customHeight="1" x14ac:dyDescent="0.2">
      <c r="B281" s="311"/>
      <c r="C281" s="311"/>
      <c r="D281" s="316"/>
      <c r="G281" s="335"/>
    </row>
    <row r="282" spans="2:9" ht="15.75" customHeight="1" x14ac:dyDescent="0.2">
      <c r="B282" s="311"/>
      <c r="C282" s="311"/>
      <c r="D282" s="316"/>
      <c r="G282" s="335"/>
    </row>
    <row r="283" spans="2:9" ht="15.75" customHeight="1" x14ac:dyDescent="0.2">
      <c r="B283" s="311"/>
      <c r="C283" s="311"/>
    </row>
    <row r="284" spans="2:9" ht="15.75" customHeight="1" x14ac:dyDescent="0.2">
      <c r="B284" s="311"/>
      <c r="C284" s="311"/>
      <c r="D284" s="316"/>
    </row>
    <row r="285" spans="2:9" ht="15.75" customHeight="1" x14ac:dyDescent="0.2">
      <c r="B285" s="311"/>
      <c r="C285" s="311"/>
      <c r="D285" s="316"/>
    </row>
    <row r="286" spans="2:9" ht="15.75" customHeight="1" x14ac:dyDescent="0.2">
      <c r="B286" s="311"/>
      <c r="C286" s="311"/>
      <c r="D286" s="316"/>
    </row>
    <row r="287" spans="2:9" ht="15.75" customHeight="1" x14ac:dyDescent="0.2">
      <c r="B287" s="311"/>
      <c r="C287" s="311"/>
      <c r="D287" s="316"/>
    </row>
    <row r="288" spans="2:9" ht="15.75" customHeight="1" x14ac:dyDescent="0.2">
      <c r="B288" s="311"/>
      <c r="C288" s="311"/>
      <c r="D288" s="316"/>
    </row>
    <row r="289" spans="2:7" ht="15.75" customHeight="1" x14ac:dyDescent="0.2">
      <c r="B289" s="311"/>
      <c r="C289" s="311"/>
    </row>
    <row r="290" spans="2:7" ht="15.75" customHeight="1" x14ac:dyDescent="0.2">
      <c r="D290" s="316"/>
      <c r="E290" s="315"/>
    </row>
    <row r="291" spans="2:7" ht="15.75" customHeight="1" x14ac:dyDescent="0.2">
      <c r="B291" s="311"/>
      <c r="C291" s="311"/>
      <c r="D291" s="316"/>
    </row>
    <row r="292" spans="2:7" ht="15.75" customHeight="1" x14ac:dyDescent="0.2">
      <c r="B292" s="311"/>
      <c r="C292" s="311"/>
      <c r="E292" s="311"/>
      <c r="F292" s="315"/>
      <c r="G292" s="311"/>
    </row>
    <row r="293" spans="2:7" ht="15.75" customHeight="1" x14ac:dyDescent="0.2">
      <c r="E293" s="311"/>
      <c r="F293" s="315"/>
      <c r="G293" s="311"/>
    </row>
    <row r="294" spans="2:7" ht="15.75" customHeight="1" x14ac:dyDescent="0.2"/>
    <row r="295" spans="2:7" ht="15.75" customHeight="1" x14ac:dyDescent="0.2"/>
    <row r="296" spans="2:7" ht="15.75" customHeight="1" x14ac:dyDescent="0.2"/>
    <row r="297" spans="2:7" ht="15.75" customHeight="1" x14ac:dyDescent="0.2"/>
    <row r="298" spans="2:7" ht="15.75" customHeight="1" x14ac:dyDescent="0.2"/>
    <row r="299" spans="2:7" ht="15.75" customHeight="1" x14ac:dyDescent="0.2"/>
    <row r="300" spans="2:7" ht="15.75" customHeight="1" x14ac:dyDescent="0.2"/>
    <row r="301" spans="2:7" ht="15.75" customHeight="1" x14ac:dyDescent="0.2"/>
    <row r="302" spans="2:7" ht="15.75" customHeight="1" x14ac:dyDescent="0.2"/>
    <row r="303" spans="2:7" ht="15.75" customHeight="1" x14ac:dyDescent="0.2"/>
    <row r="304" spans="2: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1" ht="18" customHeight="1" x14ac:dyDescent="0.2"/>
    <row r="362" ht="18" customHeight="1" x14ac:dyDescent="0.2"/>
    <row r="363" ht="18" customHeight="1" x14ac:dyDescent="0.2"/>
    <row r="364" ht="18" customHeight="1" x14ac:dyDescent="0.2"/>
    <row r="365" ht="18" customHeight="1" x14ac:dyDescent="0.2"/>
    <row r="373" spans="1:209" ht="15.75" customHeight="1" x14ac:dyDescent="0.2"/>
    <row r="383" spans="1:209" s="312" customFormat="1" x14ac:dyDescent="0.2">
      <c r="A383" s="311"/>
      <c r="D383" s="314"/>
      <c r="E383" s="313"/>
      <c r="F383" s="313"/>
      <c r="H383" s="311"/>
      <c r="I383" s="311"/>
      <c r="J383" s="311"/>
      <c r="K383" s="311"/>
      <c r="L383" s="311"/>
      <c r="M383" s="311"/>
      <c r="N383" s="311"/>
      <c r="O383" s="311"/>
      <c r="P383" s="311"/>
      <c r="Q383" s="311"/>
      <c r="R383" s="311"/>
      <c r="S383" s="311"/>
      <c r="T383" s="311"/>
      <c r="U383" s="311"/>
      <c r="V383" s="311"/>
      <c r="W383" s="311"/>
      <c r="X383" s="311"/>
      <c r="Y383" s="311"/>
      <c r="Z383" s="311"/>
      <c r="AA383" s="311"/>
      <c r="AB383" s="311"/>
      <c r="AC383" s="311"/>
      <c r="AD383" s="311"/>
      <c r="AE383" s="311"/>
      <c r="AF383" s="311"/>
      <c r="AG383" s="311"/>
      <c r="AH383" s="311"/>
      <c r="AI383" s="311"/>
      <c r="AJ383" s="311"/>
      <c r="AK383" s="311"/>
      <c r="AL383" s="311"/>
      <c r="AM383" s="311"/>
      <c r="AN383" s="311"/>
      <c r="AO383" s="311"/>
      <c r="AP383" s="311"/>
      <c r="AQ383" s="311"/>
      <c r="AR383" s="311"/>
      <c r="AS383" s="311"/>
      <c r="AT383" s="311"/>
      <c r="AU383" s="311"/>
      <c r="AV383" s="311"/>
      <c r="AW383" s="311"/>
      <c r="AX383" s="311"/>
      <c r="AY383" s="311"/>
      <c r="AZ383" s="311"/>
      <c r="BA383" s="311"/>
      <c r="BB383" s="311"/>
      <c r="BC383" s="311"/>
      <c r="BD383" s="311"/>
      <c r="BE383" s="311"/>
      <c r="BF383" s="311"/>
      <c r="BG383" s="311"/>
      <c r="BH383" s="311"/>
      <c r="BI383" s="311"/>
      <c r="BJ383" s="311"/>
      <c r="BK383" s="311"/>
      <c r="BL383" s="311"/>
      <c r="BM383" s="311"/>
      <c r="BN383" s="311"/>
      <c r="BO383" s="311"/>
      <c r="BP383" s="311"/>
      <c r="BQ383" s="311"/>
      <c r="BR383" s="311"/>
      <c r="BS383" s="311"/>
      <c r="BT383" s="311"/>
      <c r="BU383" s="311"/>
      <c r="BV383" s="311"/>
      <c r="BW383" s="311"/>
      <c r="BX383" s="311"/>
      <c r="BY383" s="311"/>
      <c r="BZ383" s="311"/>
      <c r="CA383" s="311"/>
      <c r="CB383" s="311"/>
      <c r="CC383" s="311"/>
      <c r="CD383" s="311"/>
      <c r="CE383" s="311"/>
      <c r="CF383" s="311"/>
      <c r="CG383" s="311"/>
      <c r="CH383" s="311"/>
      <c r="CI383" s="311"/>
      <c r="CJ383" s="311"/>
      <c r="CK383" s="311"/>
      <c r="CL383" s="311"/>
      <c r="CM383" s="311"/>
      <c r="CN383" s="311"/>
      <c r="CO383" s="311"/>
      <c r="CP383" s="311"/>
      <c r="CQ383" s="311"/>
      <c r="CR383" s="311"/>
      <c r="CS383" s="311"/>
      <c r="CT383" s="311"/>
      <c r="CU383" s="311"/>
      <c r="CV383" s="311"/>
      <c r="CW383" s="311"/>
      <c r="CX383" s="311"/>
      <c r="CY383" s="311"/>
      <c r="CZ383" s="311"/>
      <c r="DA383" s="311"/>
      <c r="DB383" s="311"/>
      <c r="DC383" s="311"/>
      <c r="DD383" s="311"/>
      <c r="DE383" s="311"/>
      <c r="DF383" s="311"/>
      <c r="DG383" s="311"/>
      <c r="DH383" s="311"/>
      <c r="DI383" s="311"/>
      <c r="DJ383" s="311"/>
      <c r="DK383" s="311"/>
      <c r="DL383" s="311"/>
      <c r="DM383" s="311"/>
      <c r="DN383" s="311"/>
      <c r="DO383" s="311"/>
      <c r="DP383" s="311"/>
      <c r="DQ383" s="311"/>
      <c r="DR383" s="311"/>
      <c r="DS383" s="311"/>
      <c r="DT383" s="311"/>
      <c r="DU383" s="311"/>
      <c r="DV383" s="311"/>
      <c r="DW383" s="311"/>
      <c r="DX383" s="311"/>
      <c r="DY383" s="311"/>
      <c r="DZ383" s="311"/>
      <c r="EA383" s="311"/>
      <c r="EB383" s="311"/>
      <c r="EC383" s="311"/>
      <c r="ED383" s="311"/>
      <c r="EE383" s="311"/>
      <c r="EF383" s="311"/>
      <c r="EG383" s="311"/>
      <c r="EH383" s="311"/>
      <c r="EI383" s="311"/>
      <c r="EJ383" s="311"/>
      <c r="EK383" s="311"/>
      <c r="EL383" s="311"/>
      <c r="EM383" s="311"/>
      <c r="EN383" s="311"/>
      <c r="EO383" s="311"/>
      <c r="EP383" s="311"/>
      <c r="EQ383" s="311"/>
      <c r="ER383" s="311"/>
      <c r="ES383" s="311"/>
      <c r="ET383" s="311"/>
      <c r="EU383" s="311"/>
      <c r="EV383" s="311"/>
      <c r="EW383" s="311"/>
      <c r="EX383" s="311"/>
      <c r="EY383" s="311"/>
      <c r="EZ383" s="311"/>
      <c r="FA383" s="311"/>
      <c r="FB383" s="311"/>
      <c r="FC383" s="311"/>
      <c r="FD383" s="311"/>
      <c r="FE383" s="311"/>
      <c r="FF383" s="311"/>
      <c r="FG383" s="311"/>
      <c r="FH383" s="311"/>
      <c r="FI383" s="311"/>
      <c r="FJ383" s="311"/>
      <c r="FK383" s="311"/>
      <c r="FL383" s="311"/>
      <c r="FM383" s="311"/>
      <c r="FN383" s="311"/>
      <c r="FO383" s="311"/>
      <c r="FP383" s="311"/>
      <c r="FQ383" s="311"/>
      <c r="FR383" s="311"/>
      <c r="FS383" s="311"/>
      <c r="FT383" s="311"/>
      <c r="FU383" s="311"/>
      <c r="FV383" s="311"/>
      <c r="FW383" s="311"/>
      <c r="FX383" s="311"/>
      <c r="FY383" s="311"/>
      <c r="FZ383" s="311"/>
      <c r="GA383" s="311"/>
      <c r="GB383" s="311"/>
      <c r="GC383" s="311"/>
      <c r="GD383" s="311"/>
      <c r="GE383" s="311"/>
      <c r="GF383" s="311"/>
      <c r="GG383" s="311"/>
      <c r="GH383" s="311"/>
      <c r="GI383" s="311"/>
      <c r="GJ383" s="311"/>
      <c r="GK383" s="311"/>
      <c r="GL383" s="311"/>
      <c r="GM383" s="311"/>
      <c r="GN383" s="311"/>
      <c r="GO383" s="311"/>
      <c r="GP383" s="311"/>
      <c r="GQ383" s="311"/>
      <c r="GR383" s="311"/>
      <c r="GS383" s="311"/>
      <c r="GT383" s="311"/>
      <c r="GU383" s="311"/>
      <c r="GV383" s="311"/>
      <c r="GW383" s="311"/>
      <c r="GX383" s="311"/>
      <c r="GY383" s="311"/>
      <c r="GZ383" s="311"/>
      <c r="HA383" s="311"/>
    </row>
    <row r="384" spans="1:209" s="313" customFormat="1" x14ac:dyDescent="0.2">
      <c r="A384" s="311"/>
      <c r="B384" s="312"/>
      <c r="C384" s="312"/>
      <c r="D384" s="314"/>
      <c r="G384" s="312"/>
      <c r="H384" s="311"/>
      <c r="I384" s="311"/>
      <c r="J384" s="311"/>
      <c r="K384" s="311"/>
      <c r="L384" s="311"/>
      <c r="M384" s="311"/>
      <c r="N384" s="311"/>
      <c r="O384" s="311"/>
      <c r="P384" s="311"/>
      <c r="Q384" s="311"/>
      <c r="R384" s="311"/>
      <c r="S384" s="311"/>
      <c r="T384" s="311"/>
      <c r="U384" s="311"/>
      <c r="V384" s="311"/>
      <c r="W384" s="311"/>
      <c r="X384" s="311"/>
      <c r="Y384" s="311"/>
      <c r="Z384" s="311"/>
      <c r="AA384" s="311"/>
      <c r="AB384" s="311"/>
      <c r="AC384" s="311"/>
      <c r="AD384" s="311"/>
      <c r="AE384" s="311"/>
      <c r="AF384" s="311"/>
      <c r="AG384" s="311"/>
      <c r="AH384" s="311"/>
      <c r="AI384" s="311"/>
      <c r="AJ384" s="311"/>
      <c r="AK384" s="311"/>
      <c r="AL384" s="311"/>
      <c r="AM384" s="311"/>
      <c r="AN384" s="311"/>
      <c r="AO384" s="311"/>
      <c r="AP384" s="311"/>
      <c r="AQ384" s="311"/>
      <c r="AR384" s="311"/>
      <c r="AS384" s="311"/>
      <c r="AT384" s="311"/>
      <c r="AU384" s="311"/>
      <c r="AV384" s="311"/>
      <c r="AW384" s="311"/>
      <c r="AX384" s="311"/>
      <c r="AY384" s="311"/>
      <c r="AZ384" s="311"/>
      <c r="BA384" s="311"/>
      <c r="BB384" s="311"/>
      <c r="BC384" s="311"/>
      <c r="BD384" s="311"/>
      <c r="BE384" s="311"/>
      <c r="BF384" s="311"/>
      <c r="BG384" s="311"/>
      <c r="BH384" s="311"/>
      <c r="BI384" s="311"/>
      <c r="BJ384" s="311"/>
      <c r="BK384" s="311"/>
      <c r="BL384" s="311"/>
      <c r="BM384" s="311"/>
      <c r="BN384" s="311"/>
      <c r="BO384" s="311"/>
      <c r="BP384" s="311"/>
      <c r="BQ384" s="311"/>
      <c r="BR384" s="311"/>
      <c r="BS384" s="311"/>
      <c r="BT384" s="311"/>
      <c r="BU384" s="311"/>
      <c r="BV384" s="311"/>
      <c r="BW384" s="311"/>
      <c r="BX384" s="311"/>
      <c r="BY384" s="311"/>
      <c r="BZ384" s="311"/>
      <c r="CA384" s="311"/>
      <c r="CB384" s="311"/>
      <c r="CC384" s="311"/>
      <c r="CD384" s="311"/>
      <c r="CE384" s="311"/>
      <c r="CF384" s="311"/>
      <c r="CG384" s="311"/>
      <c r="CH384" s="311"/>
      <c r="CI384" s="311"/>
      <c r="CJ384" s="311"/>
      <c r="CK384" s="311"/>
      <c r="CL384" s="311"/>
      <c r="CM384" s="311"/>
      <c r="CN384" s="311"/>
      <c r="CO384" s="311"/>
      <c r="CP384" s="311"/>
      <c r="CQ384" s="311"/>
      <c r="CR384" s="311"/>
      <c r="CS384" s="311"/>
      <c r="CT384" s="311"/>
      <c r="CU384" s="311"/>
      <c r="CV384" s="311"/>
      <c r="CW384" s="311"/>
      <c r="CX384" s="311"/>
      <c r="CY384" s="311"/>
      <c r="CZ384" s="311"/>
      <c r="DA384" s="311"/>
      <c r="DB384" s="311"/>
      <c r="DC384" s="311"/>
      <c r="DD384" s="311"/>
      <c r="DE384" s="311"/>
      <c r="DF384" s="311"/>
      <c r="DG384" s="311"/>
      <c r="DH384" s="311"/>
      <c r="DI384" s="311"/>
      <c r="DJ384" s="311"/>
      <c r="DK384" s="311"/>
      <c r="DL384" s="311"/>
      <c r="DM384" s="311"/>
      <c r="DN384" s="311"/>
      <c r="DO384" s="311"/>
      <c r="DP384" s="311"/>
      <c r="DQ384" s="311"/>
      <c r="DR384" s="311"/>
      <c r="DS384" s="311"/>
      <c r="DT384" s="311"/>
      <c r="DU384" s="311"/>
      <c r="DV384" s="311"/>
      <c r="DW384" s="311"/>
      <c r="DX384" s="311"/>
      <c r="DY384" s="311"/>
      <c r="DZ384" s="311"/>
      <c r="EA384" s="311"/>
      <c r="EB384" s="311"/>
      <c r="EC384" s="311"/>
      <c r="ED384" s="311"/>
      <c r="EE384" s="311"/>
      <c r="EF384" s="311"/>
      <c r="EG384" s="311"/>
      <c r="EH384" s="311"/>
      <c r="EI384" s="311"/>
      <c r="EJ384" s="311"/>
      <c r="EK384" s="311"/>
      <c r="EL384" s="311"/>
      <c r="EM384" s="311"/>
      <c r="EN384" s="311"/>
      <c r="EO384" s="311"/>
      <c r="EP384" s="311"/>
      <c r="EQ384" s="311"/>
      <c r="ER384" s="311"/>
      <c r="ES384" s="311"/>
      <c r="ET384" s="311"/>
      <c r="EU384" s="311"/>
      <c r="EV384" s="311"/>
      <c r="EW384" s="311"/>
      <c r="EX384" s="311"/>
      <c r="EY384" s="311"/>
      <c r="EZ384" s="311"/>
      <c r="FA384" s="311"/>
      <c r="FB384" s="311"/>
      <c r="FC384" s="311"/>
      <c r="FD384" s="311"/>
      <c r="FE384" s="311"/>
      <c r="FF384" s="311"/>
      <c r="FG384" s="311"/>
      <c r="FH384" s="311"/>
      <c r="FI384" s="311"/>
      <c r="FJ384" s="311"/>
      <c r="FK384" s="311"/>
      <c r="FL384" s="311"/>
      <c r="FM384" s="311"/>
      <c r="FN384" s="311"/>
      <c r="FO384" s="311"/>
      <c r="FP384" s="311"/>
      <c r="FQ384" s="311"/>
      <c r="FR384" s="311"/>
      <c r="FS384" s="311"/>
      <c r="FT384" s="311"/>
      <c r="FU384" s="311"/>
      <c r="FV384" s="311"/>
      <c r="FW384" s="311"/>
      <c r="FX384" s="311"/>
      <c r="FY384" s="311"/>
      <c r="FZ384" s="311"/>
      <c r="GA384" s="311"/>
      <c r="GB384" s="311"/>
      <c r="GC384" s="311"/>
      <c r="GD384" s="311"/>
      <c r="GE384" s="311"/>
      <c r="GF384" s="311"/>
      <c r="GG384" s="311"/>
      <c r="GH384" s="311"/>
      <c r="GI384" s="311"/>
      <c r="GJ384" s="311"/>
      <c r="GK384" s="311"/>
      <c r="GL384" s="311"/>
      <c r="GM384" s="311"/>
      <c r="GN384" s="311"/>
      <c r="GO384" s="311"/>
      <c r="GP384" s="311"/>
      <c r="GQ384" s="311"/>
      <c r="GR384" s="311"/>
      <c r="GS384" s="311"/>
      <c r="GT384" s="311"/>
      <c r="GU384" s="311"/>
      <c r="GV384" s="311"/>
      <c r="GW384" s="311"/>
      <c r="GX384" s="311"/>
      <c r="GY384" s="311"/>
      <c r="GZ384" s="311"/>
      <c r="HA384" s="311"/>
    </row>
    <row r="385" spans="1:209" s="313" customFormat="1" x14ac:dyDescent="0.2">
      <c r="A385" s="311"/>
      <c r="B385" s="312"/>
      <c r="C385" s="312"/>
      <c r="D385" s="314"/>
      <c r="G385" s="312"/>
      <c r="H385" s="311"/>
      <c r="I385" s="311"/>
      <c r="J385" s="311"/>
      <c r="K385" s="311"/>
      <c r="L385" s="311"/>
      <c r="M385" s="311"/>
      <c r="N385" s="311"/>
      <c r="O385" s="311"/>
      <c r="P385" s="311"/>
      <c r="Q385" s="311"/>
      <c r="R385" s="311"/>
      <c r="S385" s="311"/>
      <c r="T385" s="311"/>
      <c r="U385" s="311"/>
      <c r="V385" s="311"/>
      <c r="W385" s="311"/>
      <c r="X385" s="311"/>
      <c r="Y385" s="311"/>
      <c r="Z385" s="311"/>
      <c r="AA385" s="311"/>
      <c r="AB385" s="311"/>
      <c r="AC385" s="311"/>
      <c r="AD385" s="311"/>
      <c r="AE385" s="311"/>
      <c r="AF385" s="311"/>
      <c r="AG385" s="311"/>
      <c r="AH385" s="311"/>
      <c r="AI385" s="311"/>
      <c r="AJ385" s="311"/>
      <c r="AK385" s="311"/>
      <c r="AL385" s="311"/>
      <c r="AM385" s="311"/>
      <c r="AN385" s="311"/>
      <c r="AO385" s="311"/>
      <c r="AP385" s="311"/>
      <c r="AQ385" s="311"/>
      <c r="AR385" s="311"/>
      <c r="AS385" s="311"/>
      <c r="AT385" s="311"/>
      <c r="AU385" s="311"/>
      <c r="AV385" s="311"/>
      <c r="AW385" s="311"/>
      <c r="AX385" s="311"/>
      <c r="AY385" s="311"/>
      <c r="AZ385" s="311"/>
      <c r="BA385" s="311"/>
      <c r="BB385" s="311"/>
      <c r="BC385" s="311"/>
      <c r="BD385" s="311"/>
      <c r="BE385" s="311"/>
      <c r="BF385" s="311"/>
      <c r="BG385" s="311"/>
      <c r="BH385" s="311"/>
      <c r="BI385" s="311"/>
      <c r="BJ385" s="311"/>
      <c r="BK385" s="311"/>
      <c r="BL385" s="311"/>
      <c r="BM385" s="311"/>
      <c r="BN385" s="311"/>
      <c r="BO385" s="311"/>
      <c r="BP385" s="311"/>
      <c r="BQ385" s="311"/>
      <c r="BR385" s="311"/>
      <c r="BS385" s="311"/>
      <c r="BT385" s="311"/>
      <c r="BU385" s="311"/>
      <c r="BV385" s="311"/>
      <c r="BW385" s="311"/>
      <c r="BX385" s="311"/>
      <c r="BY385" s="311"/>
      <c r="BZ385" s="311"/>
      <c r="CA385" s="311"/>
      <c r="CB385" s="311"/>
      <c r="CC385" s="311"/>
      <c r="CD385" s="311"/>
      <c r="CE385" s="311"/>
      <c r="CF385" s="311"/>
      <c r="CG385" s="311"/>
      <c r="CH385" s="311"/>
      <c r="CI385" s="311"/>
      <c r="CJ385" s="311"/>
      <c r="CK385" s="311"/>
      <c r="CL385" s="311"/>
      <c r="CM385" s="311"/>
      <c r="CN385" s="311"/>
      <c r="CO385" s="311"/>
      <c r="CP385" s="311"/>
      <c r="CQ385" s="311"/>
      <c r="CR385" s="311"/>
      <c r="CS385" s="311"/>
      <c r="CT385" s="311"/>
      <c r="CU385" s="311"/>
      <c r="CV385" s="311"/>
      <c r="CW385" s="311"/>
      <c r="CX385" s="311"/>
      <c r="CY385" s="311"/>
      <c r="CZ385" s="311"/>
      <c r="DA385" s="311"/>
      <c r="DB385" s="311"/>
      <c r="DC385" s="311"/>
      <c r="DD385" s="311"/>
      <c r="DE385" s="311"/>
      <c r="DF385" s="311"/>
      <c r="DG385" s="311"/>
      <c r="DH385" s="311"/>
      <c r="DI385" s="311"/>
      <c r="DJ385" s="311"/>
      <c r="DK385" s="311"/>
      <c r="DL385" s="311"/>
      <c r="DM385" s="311"/>
      <c r="DN385" s="311"/>
      <c r="DO385" s="311"/>
      <c r="DP385" s="311"/>
      <c r="DQ385" s="311"/>
      <c r="DR385" s="311"/>
      <c r="DS385" s="311"/>
      <c r="DT385" s="311"/>
      <c r="DU385" s="311"/>
      <c r="DV385" s="311"/>
      <c r="DW385" s="311"/>
      <c r="DX385" s="311"/>
      <c r="DY385" s="311"/>
      <c r="DZ385" s="311"/>
      <c r="EA385" s="311"/>
      <c r="EB385" s="311"/>
      <c r="EC385" s="311"/>
      <c r="ED385" s="311"/>
      <c r="EE385" s="311"/>
      <c r="EF385" s="311"/>
      <c r="EG385" s="311"/>
      <c r="EH385" s="311"/>
      <c r="EI385" s="311"/>
      <c r="EJ385" s="311"/>
      <c r="EK385" s="311"/>
      <c r="EL385" s="311"/>
      <c r="EM385" s="311"/>
      <c r="EN385" s="311"/>
      <c r="EO385" s="311"/>
      <c r="EP385" s="311"/>
      <c r="EQ385" s="311"/>
      <c r="ER385" s="311"/>
      <c r="ES385" s="311"/>
      <c r="ET385" s="311"/>
      <c r="EU385" s="311"/>
      <c r="EV385" s="311"/>
      <c r="EW385" s="311"/>
      <c r="EX385" s="311"/>
      <c r="EY385" s="311"/>
      <c r="EZ385" s="311"/>
      <c r="FA385" s="311"/>
      <c r="FB385" s="311"/>
      <c r="FC385" s="311"/>
      <c r="FD385" s="311"/>
      <c r="FE385" s="311"/>
      <c r="FF385" s="311"/>
      <c r="FG385" s="311"/>
      <c r="FH385" s="311"/>
      <c r="FI385" s="311"/>
      <c r="FJ385" s="311"/>
      <c r="FK385" s="311"/>
      <c r="FL385" s="311"/>
      <c r="FM385" s="311"/>
      <c r="FN385" s="311"/>
      <c r="FO385" s="311"/>
      <c r="FP385" s="311"/>
      <c r="FQ385" s="311"/>
      <c r="FR385" s="311"/>
      <c r="FS385" s="311"/>
      <c r="FT385" s="311"/>
      <c r="FU385" s="311"/>
      <c r="FV385" s="311"/>
      <c r="FW385" s="311"/>
      <c r="FX385" s="311"/>
      <c r="FY385" s="311"/>
      <c r="FZ385" s="311"/>
      <c r="GA385" s="311"/>
      <c r="GB385" s="311"/>
      <c r="GC385" s="311"/>
      <c r="GD385" s="311"/>
      <c r="GE385" s="311"/>
      <c r="GF385" s="311"/>
      <c r="GG385" s="311"/>
      <c r="GH385" s="311"/>
      <c r="GI385" s="311"/>
      <c r="GJ385" s="311"/>
      <c r="GK385" s="311"/>
      <c r="GL385" s="311"/>
      <c r="GM385" s="311"/>
      <c r="GN385" s="311"/>
      <c r="GO385" s="311"/>
      <c r="GP385" s="311"/>
      <c r="GQ385" s="311"/>
      <c r="GR385" s="311"/>
      <c r="GS385" s="311"/>
      <c r="GT385" s="311"/>
      <c r="GU385" s="311"/>
      <c r="GV385" s="311"/>
      <c r="GW385" s="311"/>
      <c r="GX385" s="311"/>
      <c r="GY385" s="311"/>
      <c r="GZ385" s="311"/>
      <c r="HA385" s="311"/>
    </row>
    <row r="386" spans="1:209" s="313" customFormat="1" x14ac:dyDescent="0.2">
      <c r="A386" s="311"/>
      <c r="B386" s="312"/>
      <c r="C386" s="312"/>
      <c r="D386" s="314"/>
      <c r="G386" s="312"/>
      <c r="H386" s="311"/>
      <c r="I386" s="311"/>
      <c r="J386" s="311"/>
      <c r="K386" s="311"/>
      <c r="L386" s="311"/>
      <c r="M386" s="311"/>
      <c r="N386" s="311"/>
      <c r="O386" s="311"/>
      <c r="P386" s="311"/>
      <c r="Q386" s="311"/>
      <c r="R386" s="311"/>
      <c r="S386" s="311"/>
      <c r="T386" s="311"/>
      <c r="U386" s="311"/>
      <c r="V386" s="311"/>
      <c r="W386" s="311"/>
      <c r="X386" s="311"/>
      <c r="Y386" s="311"/>
      <c r="Z386" s="311"/>
      <c r="AA386" s="311"/>
      <c r="AB386" s="311"/>
      <c r="AC386" s="311"/>
      <c r="AD386" s="311"/>
      <c r="AE386" s="311"/>
      <c r="AF386" s="311"/>
      <c r="AG386" s="311"/>
      <c r="AH386" s="311"/>
      <c r="AI386" s="311"/>
      <c r="AJ386" s="311"/>
      <c r="AK386" s="311"/>
      <c r="AL386" s="311"/>
      <c r="AM386" s="311"/>
      <c r="AN386" s="311"/>
      <c r="AO386" s="311"/>
      <c r="AP386" s="311"/>
      <c r="AQ386" s="311"/>
      <c r="AR386" s="311"/>
      <c r="AS386" s="311"/>
      <c r="AT386" s="311"/>
      <c r="AU386" s="311"/>
      <c r="AV386" s="311"/>
      <c r="AW386" s="311"/>
      <c r="AX386" s="311"/>
      <c r="AY386" s="311"/>
      <c r="AZ386" s="311"/>
      <c r="BA386" s="311"/>
      <c r="BB386" s="311"/>
      <c r="BC386" s="311"/>
      <c r="BD386" s="311"/>
      <c r="BE386" s="311"/>
      <c r="BF386" s="311"/>
      <c r="BG386" s="311"/>
      <c r="BH386" s="311"/>
      <c r="BI386" s="311"/>
      <c r="BJ386" s="311"/>
      <c r="BK386" s="311"/>
      <c r="BL386" s="311"/>
      <c r="BM386" s="311"/>
      <c r="BN386" s="311"/>
      <c r="BO386" s="311"/>
      <c r="BP386" s="311"/>
      <c r="BQ386" s="311"/>
      <c r="BR386" s="311"/>
      <c r="BS386" s="311"/>
      <c r="BT386" s="311"/>
      <c r="BU386" s="311"/>
      <c r="BV386" s="311"/>
      <c r="BW386" s="311"/>
      <c r="BX386" s="311"/>
      <c r="BY386" s="311"/>
      <c r="BZ386" s="311"/>
      <c r="CA386" s="311"/>
      <c r="CB386" s="311"/>
      <c r="CC386" s="311"/>
      <c r="CD386" s="311"/>
      <c r="CE386" s="311"/>
      <c r="CF386" s="311"/>
      <c r="CG386" s="311"/>
      <c r="CH386" s="311"/>
      <c r="CI386" s="311"/>
      <c r="CJ386" s="311"/>
      <c r="CK386" s="311"/>
      <c r="CL386" s="311"/>
      <c r="CM386" s="311"/>
      <c r="CN386" s="311"/>
      <c r="CO386" s="311"/>
      <c r="CP386" s="311"/>
      <c r="CQ386" s="311"/>
      <c r="CR386" s="311"/>
      <c r="CS386" s="311"/>
      <c r="CT386" s="311"/>
      <c r="CU386" s="311"/>
      <c r="CV386" s="311"/>
      <c r="CW386" s="311"/>
      <c r="CX386" s="311"/>
      <c r="CY386" s="311"/>
      <c r="CZ386" s="311"/>
      <c r="DA386" s="311"/>
      <c r="DB386" s="311"/>
      <c r="DC386" s="311"/>
      <c r="DD386" s="311"/>
      <c r="DE386" s="311"/>
      <c r="DF386" s="311"/>
      <c r="DG386" s="311"/>
      <c r="DH386" s="311"/>
      <c r="DI386" s="311"/>
      <c r="DJ386" s="311"/>
      <c r="DK386" s="311"/>
      <c r="DL386" s="311"/>
      <c r="DM386" s="311"/>
      <c r="DN386" s="311"/>
      <c r="DO386" s="311"/>
      <c r="DP386" s="311"/>
      <c r="DQ386" s="311"/>
      <c r="DR386" s="311"/>
      <c r="DS386" s="311"/>
      <c r="DT386" s="311"/>
      <c r="DU386" s="311"/>
      <c r="DV386" s="311"/>
      <c r="DW386" s="311"/>
      <c r="DX386" s="311"/>
      <c r="DY386" s="311"/>
      <c r="DZ386" s="311"/>
      <c r="EA386" s="311"/>
      <c r="EB386" s="311"/>
      <c r="EC386" s="311"/>
      <c r="ED386" s="311"/>
      <c r="EE386" s="311"/>
      <c r="EF386" s="311"/>
      <c r="EG386" s="311"/>
      <c r="EH386" s="311"/>
      <c r="EI386" s="311"/>
      <c r="EJ386" s="311"/>
      <c r="EK386" s="311"/>
      <c r="EL386" s="311"/>
      <c r="EM386" s="311"/>
      <c r="EN386" s="311"/>
      <c r="EO386" s="311"/>
      <c r="EP386" s="311"/>
      <c r="EQ386" s="311"/>
      <c r="ER386" s="311"/>
      <c r="ES386" s="311"/>
      <c r="ET386" s="311"/>
      <c r="EU386" s="311"/>
      <c r="EV386" s="311"/>
      <c r="EW386" s="311"/>
      <c r="EX386" s="311"/>
      <c r="EY386" s="311"/>
      <c r="EZ386" s="311"/>
      <c r="FA386" s="311"/>
      <c r="FB386" s="311"/>
      <c r="FC386" s="311"/>
      <c r="FD386" s="311"/>
      <c r="FE386" s="311"/>
      <c r="FF386" s="311"/>
      <c r="FG386" s="311"/>
      <c r="FH386" s="311"/>
      <c r="FI386" s="311"/>
      <c r="FJ386" s="311"/>
      <c r="FK386" s="311"/>
      <c r="FL386" s="311"/>
      <c r="FM386" s="311"/>
      <c r="FN386" s="311"/>
      <c r="FO386" s="311"/>
      <c r="FP386" s="311"/>
      <c r="FQ386" s="311"/>
      <c r="FR386" s="311"/>
      <c r="FS386" s="311"/>
      <c r="FT386" s="311"/>
      <c r="FU386" s="311"/>
      <c r="FV386" s="311"/>
      <c r="FW386" s="311"/>
      <c r="FX386" s="311"/>
      <c r="FY386" s="311"/>
      <c r="FZ386" s="311"/>
      <c r="GA386" s="311"/>
      <c r="GB386" s="311"/>
      <c r="GC386" s="311"/>
      <c r="GD386" s="311"/>
      <c r="GE386" s="311"/>
      <c r="GF386" s="311"/>
      <c r="GG386" s="311"/>
      <c r="GH386" s="311"/>
      <c r="GI386" s="311"/>
      <c r="GJ386" s="311"/>
      <c r="GK386" s="311"/>
      <c r="GL386" s="311"/>
      <c r="GM386" s="311"/>
      <c r="GN386" s="311"/>
      <c r="GO386" s="311"/>
      <c r="GP386" s="311"/>
      <c r="GQ386" s="311"/>
      <c r="GR386" s="311"/>
      <c r="GS386" s="311"/>
      <c r="GT386" s="311"/>
      <c r="GU386" s="311"/>
      <c r="GV386" s="311"/>
      <c r="GW386" s="311"/>
      <c r="GX386" s="311"/>
      <c r="GY386" s="311"/>
      <c r="GZ386" s="311"/>
      <c r="HA386" s="311"/>
    </row>
  </sheetData>
  <pageMargins left="0.7" right="0.7" top="0.75" bottom="0.75" header="0.3" footer="0.3"/>
  <pageSetup orientation="portrait" horizontalDpi="0" verticalDpi="0"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47A56-6327-4CC5-B26C-418296F61CFD}">
  <sheetPr codeName="Hoja68"/>
  <dimension ref="A1:GZ676"/>
  <sheetViews>
    <sheetView topLeftCell="A4" zoomScaleNormal="100" workbookViewId="0">
      <selection activeCell="C33" sqref="C33"/>
    </sheetView>
  </sheetViews>
  <sheetFormatPr baseColWidth="10" defaultColWidth="10.85546875" defaultRowHeight="12.75" x14ac:dyDescent="0.2"/>
  <cols>
    <col min="1" max="1" width="2.85546875" style="278" customWidth="1"/>
    <col min="2" max="2" width="10.85546875" style="279"/>
    <col min="3" max="3" width="69.28515625" style="279" customWidth="1"/>
    <col min="4" max="4" width="8.140625" style="281" customWidth="1"/>
    <col min="5" max="5" width="14.140625" style="280" customWidth="1"/>
    <col min="6" max="6" width="14.140625" style="280" hidden="1" customWidth="1"/>
    <col min="7" max="7" width="26.42578125" style="279" hidden="1" customWidth="1"/>
    <col min="8" max="8" width="12" style="278" hidden="1" customWidth="1"/>
    <col min="9" max="9" width="2" style="278" hidden="1" customWidth="1"/>
    <col min="10" max="10" width="12" style="278" hidden="1" customWidth="1"/>
    <col min="11" max="12" width="0" style="278" hidden="1" customWidth="1"/>
    <col min="13" max="13" width="44.7109375" style="278" hidden="1" customWidth="1"/>
    <col min="14" max="35" width="0" style="278" hidden="1" customWidth="1"/>
    <col min="36" max="16384" width="10.85546875" style="278"/>
  </cols>
  <sheetData>
    <row r="1" spans="2:19" ht="18.75" x14ac:dyDescent="0.3">
      <c r="B1" s="308"/>
      <c r="C1" s="310" t="s">
        <v>872</v>
      </c>
    </row>
    <row r="2" spans="2:19" ht="18.75" x14ac:dyDescent="0.3">
      <c r="B2" s="308"/>
      <c r="C2" s="310" t="s">
        <v>871</v>
      </c>
    </row>
    <row r="3" spans="2:19" ht="18.75" x14ac:dyDescent="0.3">
      <c r="B3" s="308"/>
      <c r="C3" s="309" t="s">
        <v>6629</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t="s">
        <v>862</v>
      </c>
      <c r="F8" s="280">
        <v>19916.62</v>
      </c>
      <c r="G8" s="285"/>
      <c r="H8" s="285"/>
      <c r="I8" s="285"/>
    </row>
    <row r="9" spans="2:19" x14ac:dyDescent="0.2">
      <c r="B9" s="290">
        <v>45139</v>
      </c>
      <c r="C9" s="289" t="s">
        <v>4329</v>
      </c>
      <c r="D9" s="281" t="s">
        <v>785</v>
      </c>
      <c r="E9" s="448">
        <v>299</v>
      </c>
      <c r="F9" s="395">
        <v>18850.560000000001</v>
      </c>
      <c r="G9" s="559" t="s">
        <v>6628</v>
      </c>
      <c r="H9" s="559"/>
      <c r="I9" s="559"/>
      <c r="J9" s="560"/>
      <c r="K9" s="560"/>
      <c r="L9" s="560"/>
    </row>
    <row r="10" spans="2:19" x14ac:dyDescent="0.2">
      <c r="B10" s="290">
        <v>45139</v>
      </c>
      <c r="C10" s="289" t="s">
        <v>4019</v>
      </c>
      <c r="D10" s="281" t="s">
        <v>785</v>
      </c>
      <c r="E10" s="280">
        <v>47.84</v>
      </c>
      <c r="F10" s="395">
        <v>19651.55</v>
      </c>
      <c r="G10" s="559" t="s">
        <v>6627</v>
      </c>
      <c r="H10" s="559"/>
      <c r="I10" s="559"/>
      <c r="J10" s="560"/>
      <c r="K10" s="560"/>
      <c r="L10" s="560"/>
    </row>
    <row r="11" spans="2:19" x14ac:dyDescent="0.2">
      <c r="B11" s="290">
        <v>45139</v>
      </c>
      <c r="C11" s="289" t="s">
        <v>3488</v>
      </c>
      <c r="D11" s="281" t="s">
        <v>785</v>
      </c>
      <c r="E11" s="448">
        <v>230.12</v>
      </c>
      <c r="F11" s="395">
        <v>161600</v>
      </c>
      <c r="G11" s="559" t="s">
        <v>6626</v>
      </c>
      <c r="H11" s="559"/>
      <c r="I11" s="559"/>
      <c r="J11" s="560"/>
      <c r="K11" s="560"/>
      <c r="L11" s="560"/>
      <c r="M11" s="558"/>
    </row>
    <row r="12" spans="2:19" x14ac:dyDescent="0.2">
      <c r="B12" s="290">
        <v>45139</v>
      </c>
      <c r="C12" s="289" t="s">
        <v>4019</v>
      </c>
      <c r="D12" s="281" t="s">
        <v>785</v>
      </c>
      <c r="E12" s="280">
        <v>36.82</v>
      </c>
      <c r="F12" s="395">
        <v>4607</v>
      </c>
      <c r="G12" s="559" t="s">
        <v>6625</v>
      </c>
      <c r="H12" s="559"/>
      <c r="I12" s="559"/>
      <c r="J12" s="560"/>
      <c r="K12" s="560"/>
      <c r="L12" s="560"/>
      <c r="M12" s="558"/>
    </row>
    <row r="13" spans="2:19" x14ac:dyDescent="0.2">
      <c r="B13" s="290">
        <v>45139</v>
      </c>
      <c r="C13" s="289" t="s">
        <v>4329</v>
      </c>
      <c r="D13" s="281" t="s">
        <v>785</v>
      </c>
      <c r="E13" s="448">
        <v>299</v>
      </c>
      <c r="F13" s="395">
        <v>1000</v>
      </c>
      <c r="G13" s="559" t="s">
        <v>6549</v>
      </c>
      <c r="H13" s="559"/>
      <c r="I13" s="559"/>
      <c r="J13" s="560"/>
      <c r="K13" s="560"/>
      <c r="L13" s="560"/>
      <c r="M13" s="558"/>
    </row>
    <row r="14" spans="2:19" x14ac:dyDescent="0.2">
      <c r="B14" s="290">
        <v>45139</v>
      </c>
      <c r="C14" s="289" t="s">
        <v>4019</v>
      </c>
      <c r="D14" s="281" t="s">
        <v>785</v>
      </c>
      <c r="E14" s="280">
        <v>47.84</v>
      </c>
      <c r="F14" s="395">
        <v>4575.57</v>
      </c>
      <c r="G14" s="559" t="s">
        <v>6624</v>
      </c>
      <c r="H14" s="559"/>
      <c r="I14" s="559"/>
      <c r="J14" s="560"/>
      <c r="K14" s="560"/>
      <c r="L14" s="560"/>
      <c r="M14" s="558"/>
    </row>
    <row r="15" spans="2:19" x14ac:dyDescent="0.2">
      <c r="B15" s="290">
        <v>45139</v>
      </c>
      <c r="C15" s="289" t="s">
        <v>3482</v>
      </c>
      <c r="D15" s="281" t="s">
        <v>785</v>
      </c>
      <c r="E15" s="448">
        <v>2.8</v>
      </c>
      <c r="F15" s="395">
        <v>5540.29</v>
      </c>
      <c r="G15" s="570" t="s">
        <v>6623</v>
      </c>
      <c r="H15" s="395"/>
      <c r="I15" s="395"/>
      <c r="J15" s="395"/>
      <c r="K15" s="395"/>
      <c r="L15" s="395"/>
      <c r="M15" s="395"/>
      <c r="N15" s="569"/>
      <c r="O15" s="559"/>
      <c r="P15" s="559"/>
      <c r="Q15" s="560"/>
      <c r="R15" s="560"/>
      <c r="S15" s="560"/>
    </row>
    <row r="16" spans="2:19" x14ac:dyDescent="0.2">
      <c r="B16" s="290">
        <v>45139</v>
      </c>
      <c r="C16" s="279" t="s">
        <v>4019</v>
      </c>
      <c r="D16" s="281" t="s">
        <v>785</v>
      </c>
      <c r="E16" s="280">
        <v>0.45</v>
      </c>
      <c r="F16" s="395">
        <v>7753.5</v>
      </c>
      <c r="G16" s="559" t="s">
        <v>6622</v>
      </c>
      <c r="H16" s="559"/>
      <c r="I16" s="559"/>
      <c r="J16" s="560"/>
      <c r="K16" s="560"/>
      <c r="L16" s="560"/>
      <c r="M16" s="558"/>
    </row>
    <row r="17" spans="2:15" x14ac:dyDescent="0.2">
      <c r="B17" s="567">
        <v>45139</v>
      </c>
      <c r="C17" s="564" t="s">
        <v>6621</v>
      </c>
      <c r="D17" s="281" t="s">
        <v>724</v>
      </c>
      <c r="E17" s="441">
        <v>30899</v>
      </c>
      <c r="F17" s="395">
        <v>4520.6499999999996</v>
      </c>
      <c r="G17" s="559" t="s">
        <v>6620</v>
      </c>
      <c r="H17" s="559"/>
      <c r="I17" s="559"/>
      <c r="J17" s="560"/>
      <c r="K17" s="560"/>
      <c r="L17" s="560"/>
      <c r="M17" s="558"/>
    </row>
    <row r="18" spans="2:15" x14ac:dyDescent="0.2">
      <c r="B18" s="290">
        <v>45139</v>
      </c>
      <c r="C18" s="289" t="s">
        <v>3478</v>
      </c>
      <c r="D18" s="281" t="s">
        <v>785</v>
      </c>
      <c r="E18" s="280">
        <v>36304.339999999997</v>
      </c>
      <c r="F18" s="395">
        <v>272669.53000000003</v>
      </c>
      <c r="G18" s="560" t="s">
        <v>6619</v>
      </c>
      <c r="H18" s="559"/>
      <c r="I18" s="559"/>
      <c r="J18" s="560"/>
      <c r="K18" s="560"/>
      <c r="L18" s="560"/>
      <c r="M18" s="558"/>
    </row>
    <row r="19" spans="2:15" x14ac:dyDescent="0.2">
      <c r="B19" s="567">
        <v>45141</v>
      </c>
      <c r="C19" s="564" t="s">
        <v>335</v>
      </c>
      <c r="D19" s="563" t="s">
        <v>724</v>
      </c>
      <c r="E19" s="395">
        <v>662044.03</v>
      </c>
      <c r="F19" s="395">
        <v>24232.44</v>
      </c>
      <c r="G19" s="560" t="s">
        <v>6618</v>
      </c>
      <c r="H19" s="559"/>
      <c r="I19" s="559"/>
      <c r="J19" s="560"/>
      <c r="K19" s="560"/>
      <c r="L19" s="560"/>
      <c r="M19" s="558"/>
    </row>
    <row r="20" spans="2:15" x14ac:dyDescent="0.2">
      <c r="B20" s="290">
        <v>45142</v>
      </c>
      <c r="C20" s="564" t="s">
        <v>4329</v>
      </c>
      <c r="D20" s="281" t="s">
        <v>785</v>
      </c>
      <c r="E20" s="586">
        <v>33.03</v>
      </c>
      <c r="F20" s="395">
        <v>167695.67999999999</v>
      </c>
      <c r="G20" s="559" t="s">
        <v>6617</v>
      </c>
      <c r="H20" s="559"/>
      <c r="I20" s="559"/>
      <c r="J20" s="560"/>
      <c r="K20" s="560"/>
      <c r="L20" s="560"/>
      <c r="M20" s="558"/>
    </row>
    <row r="21" spans="2:15" x14ac:dyDescent="0.2">
      <c r="B21" s="290">
        <v>45142</v>
      </c>
      <c r="C21" s="289" t="s">
        <v>4019</v>
      </c>
      <c r="D21" s="281" t="s">
        <v>6566</v>
      </c>
      <c r="E21" s="280">
        <v>5.28</v>
      </c>
      <c r="F21" s="395">
        <v>1.6</v>
      </c>
      <c r="G21" s="559" t="s">
        <v>6616</v>
      </c>
      <c r="H21" s="559"/>
      <c r="I21" s="559"/>
      <c r="J21" s="560"/>
      <c r="K21" s="560"/>
      <c r="L21" s="560"/>
      <c r="M21" s="558"/>
    </row>
    <row r="22" spans="2:15" x14ac:dyDescent="0.2">
      <c r="B22" s="567">
        <v>45142</v>
      </c>
      <c r="C22" s="564" t="s">
        <v>6612</v>
      </c>
      <c r="D22" s="281" t="s">
        <v>724</v>
      </c>
      <c r="E22" s="393">
        <v>1482.73</v>
      </c>
      <c r="F22" s="395">
        <v>11334.85</v>
      </c>
      <c r="G22" s="559" t="s">
        <v>6615</v>
      </c>
      <c r="H22" s="559"/>
      <c r="I22" s="559"/>
      <c r="J22" s="560"/>
      <c r="K22" s="560"/>
      <c r="L22" s="560"/>
      <c r="M22" s="558"/>
    </row>
    <row r="23" spans="2:15" x14ac:dyDescent="0.2">
      <c r="B23" s="290">
        <v>45142</v>
      </c>
      <c r="C23" s="564" t="s">
        <v>6614</v>
      </c>
      <c r="D23" s="563" t="s">
        <v>724</v>
      </c>
      <c r="E23" s="395">
        <v>1177.55</v>
      </c>
      <c r="F23" s="395">
        <v>6778.35</v>
      </c>
      <c r="G23" s="559" t="s">
        <v>6613</v>
      </c>
      <c r="H23" s="559"/>
      <c r="I23" s="559"/>
      <c r="J23" s="560"/>
      <c r="K23" s="560"/>
      <c r="L23" s="560"/>
      <c r="M23" s="558"/>
    </row>
    <row r="24" spans="2:15" x14ac:dyDescent="0.2">
      <c r="B24" s="290">
        <v>45142</v>
      </c>
      <c r="C24" s="564" t="s">
        <v>6612</v>
      </c>
      <c r="D24" s="281" t="s">
        <v>724</v>
      </c>
      <c r="E24" s="393">
        <v>117.27</v>
      </c>
      <c r="F24" s="395">
        <v>115435.62</v>
      </c>
      <c r="G24" s="285" t="s">
        <v>6611</v>
      </c>
      <c r="H24" s="559"/>
      <c r="I24" s="559"/>
      <c r="J24" s="560"/>
      <c r="K24" s="560"/>
      <c r="L24" s="560"/>
      <c r="M24" s="558"/>
    </row>
    <row r="25" spans="2:15" x14ac:dyDescent="0.2">
      <c r="B25" s="567">
        <v>45142</v>
      </c>
      <c r="C25" s="564" t="s">
        <v>6610</v>
      </c>
      <c r="D25" s="281" t="s">
        <v>724</v>
      </c>
      <c r="E25" s="491">
        <v>4900</v>
      </c>
      <c r="F25" s="395">
        <v>1835.09</v>
      </c>
      <c r="G25" s="559" t="s">
        <v>6609</v>
      </c>
      <c r="H25" s="559"/>
      <c r="I25" s="559"/>
      <c r="J25" s="560"/>
      <c r="K25" s="560"/>
      <c r="L25" s="560"/>
      <c r="M25" s="558"/>
    </row>
    <row r="26" spans="2:15" x14ac:dyDescent="0.2">
      <c r="B26" s="290">
        <v>45142</v>
      </c>
      <c r="C26" s="289" t="s">
        <v>6608</v>
      </c>
      <c r="D26" s="281" t="s">
        <v>724</v>
      </c>
      <c r="E26" s="280">
        <v>22511.06</v>
      </c>
      <c r="F26" s="395">
        <v>1615.76</v>
      </c>
      <c r="G26" s="559" t="s">
        <v>6607</v>
      </c>
      <c r="H26" s="559"/>
      <c r="I26" s="559"/>
      <c r="J26" s="560"/>
      <c r="K26" s="560"/>
      <c r="L26" s="568"/>
      <c r="M26" s="558"/>
    </row>
    <row r="27" spans="2:15" x14ac:dyDescent="0.2">
      <c r="B27" s="567">
        <v>45145</v>
      </c>
      <c r="C27" s="564" t="s">
        <v>6606</v>
      </c>
      <c r="D27" s="281" t="s">
        <v>724</v>
      </c>
      <c r="E27" s="393">
        <v>3800</v>
      </c>
      <c r="F27" s="395">
        <v>10676.41</v>
      </c>
      <c r="G27" s="559" t="s">
        <v>6605</v>
      </c>
      <c r="H27" s="559"/>
      <c r="I27" s="559"/>
      <c r="J27" s="560"/>
      <c r="K27" s="560"/>
      <c r="L27" s="567"/>
      <c r="M27" s="564"/>
      <c r="N27" s="281"/>
      <c r="O27" s="280"/>
    </row>
    <row r="28" spans="2:15" x14ac:dyDescent="0.2">
      <c r="B28" s="290">
        <v>45145</v>
      </c>
      <c r="C28" s="289" t="s">
        <v>6604</v>
      </c>
      <c r="D28" s="281" t="s">
        <v>724</v>
      </c>
      <c r="E28" s="393">
        <v>10191.540000000001</v>
      </c>
      <c r="F28" s="395">
        <v>4165.46</v>
      </c>
      <c r="G28" s="559" t="s">
        <v>6603</v>
      </c>
      <c r="H28" s="559"/>
      <c r="I28" s="559"/>
      <c r="J28" s="560"/>
      <c r="K28" s="560"/>
      <c r="L28" s="560"/>
      <c r="M28" s="558"/>
    </row>
    <row r="29" spans="2:15" x14ac:dyDescent="0.2">
      <c r="B29" s="567">
        <v>45145</v>
      </c>
      <c r="C29" s="564" t="s">
        <v>6602</v>
      </c>
      <c r="D29" s="281" t="s">
        <v>724</v>
      </c>
      <c r="E29" s="491">
        <v>3580</v>
      </c>
      <c r="F29" s="395">
        <v>54752</v>
      </c>
      <c r="G29" s="559" t="s">
        <v>6601</v>
      </c>
      <c r="H29" s="559"/>
      <c r="I29" s="559"/>
      <c r="J29" s="560"/>
      <c r="K29" s="560"/>
      <c r="L29" s="560"/>
      <c r="M29" s="558"/>
    </row>
    <row r="30" spans="2:15" x14ac:dyDescent="0.2">
      <c r="B30" s="290">
        <v>45145</v>
      </c>
      <c r="C30" s="564" t="s">
        <v>4329</v>
      </c>
      <c r="D30" s="563" t="s">
        <v>785</v>
      </c>
      <c r="E30" s="448">
        <v>202.83</v>
      </c>
      <c r="F30" s="395">
        <v>6265.52</v>
      </c>
      <c r="G30" s="559" t="s">
        <v>6600</v>
      </c>
      <c r="H30" s="559"/>
      <c r="I30" s="559"/>
      <c r="J30" s="560"/>
      <c r="K30" s="560"/>
      <c r="L30" s="560"/>
      <c r="M30" s="558"/>
    </row>
    <row r="31" spans="2:15" x14ac:dyDescent="0.2">
      <c r="B31" s="290">
        <v>45145</v>
      </c>
      <c r="C31" s="564" t="s">
        <v>4019</v>
      </c>
      <c r="D31" s="563" t="s">
        <v>785</v>
      </c>
      <c r="E31" s="395">
        <v>32.450000000000003</v>
      </c>
      <c r="F31" s="395">
        <v>14139.67</v>
      </c>
      <c r="G31" s="559" t="s">
        <v>6599</v>
      </c>
      <c r="H31" s="559"/>
      <c r="I31" s="559"/>
      <c r="J31" s="560"/>
      <c r="K31" s="560"/>
      <c r="L31" s="560"/>
      <c r="M31" s="558"/>
    </row>
    <row r="32" spans="2:15" x14ac:dyDescent="0.2">
      <c r="B32" s="290">
        <v>45145</v>
      </c>
      <c r="C32" s="279" t="s">
        <v>3993</v>
      </c>
      <c r="D32" s="563" t="s">
        <v>785</v>
      </c>
      <c r="E32" s="280">
        <v>28007.38</v>
      </c>
      <c r="F32" s="395">
        <v>9303.2000000000007</v>
      </c>
      <c r="G32" s="559" t="s">
        <v>6598</v>
      </c>
      <c r="H32" s="559"/>
      <c r="I32" s="559"/>
      <c r="J32" s="560"/>
      <c r="K32" s="560"/>
      <c r="L32" s="560"/>
      <c r="M32" s="558"/>
    </row>
    <row r="33" spans="2:37" x14ac:dyDescent="0.2">
      <c r="B33" s="290">
        <v>45145</v>
      </c>
      <c r="C33" s="279" t="s">
        <v>5143</v>
      </c>
      <c r="D33" s="281" t="s">
        <v>785</v>
      </c>
      <c r="E33" s="445">
        <v>7707.69</v>
      </c>
      <c r="F33" s="395">
        <v>10421.61</v>
      </c>
      <c r="G33" s="559" t="s">
        <v>6597</v>
      </c>
      <c r="H33" s="559"/>
      <c r="I33" s="559"/>
      <c r="J33" s="560"/>
      <c r="K33" s="560"/>
      <c r="L33" s="560"/>
      <c r="M33" s="558"/>
    </row>
    <row r="34" spans="2:37" x14ac:dyDescent="0.2">
      <c r="B34" s="290">
        <v>45145</v>
      </c>
      <c r="C34" s="279" t="s">
        <v>6596</v>
      </c>
      <c r="D34" s="563" t="s">
        <v>785</v>
      </c>
      <c r="E34" s="280">
        <v>1115.81</v>
      </c>
      <c r="F34" s="395">
        <v>930.32</v>
      </c>
      <c r="G34" s="559" t="s">
        <v>6595</v>
      </c>
      <c r="H34" s="559"/>
      <c r="I34" s="559"/>
      <c r="J34" s="560"/>
      <c r="K34" s="560"/>
      <c r="L34" s="560"/>
      <c r="M34" s="558"/>
    </row>
    <row r="35" spans="2:37" x14ac:dyDescent="0.2">
      <c r="B35" s="290">
        <v>45145</v>
      </c>
      <c r="C35" s="279" t="s">
        <v>6594</v>
      </c>
      <c r="D35" s="563" t="s">
        <v>724</v>
      </c>
      <c r="E35" s="393">
        <v>7487.08</v>
      </c>
      <c r="F35" s="395">
        <v>1661.12</v>
      </c>
      <c r="G35" s="559" t="s">
        <v>6593</v>
      </c>
      <c r="H35" s="559"/>
      <c r="I35" s="559"/>
      <c r="J35" s="560"/>
      <c r="K35" s="560"/>
      <c r="L35" s="560"/>
      <c r="M35" s="558"/>
    </row>
    <row r="36" spans="2:37" x14ac:dyDescent="0.2">
      <c r="B36" s="567">
        <v>45145</v>
      </c>
      <c r="C36" s="560" t="s">
        <v>6592</v>
      </c>
      <c r="D36" s="563" t="s">
        <v>724</v>
      </c>
      <c r="E36" s="404">
        <v>26945.05</v>
      </c>
      <c r="F36" s="395">
        <v>330.61</v>
      </c>
      <c r="G36" s="559" t="s">
        <v>6591</v>
      </c>
      <c r="H36" s="559"/>
      <c r="I36" s="559"/>
      <c r="J36" s="560"/>
      <c r="K36" s="560"/>
      <c r="L36" s="560"/>
      <c r="M36" s="558"/>
      <c r="AJ36" s="278">
        <f>+E36*0.55</f>
        <v>14819.7775</v>
      </c>
      <c r="AK36" s="278">
        <f>+E36*0.45</f>
        <v>12125.272499999999</v>
      </c>
    </row>
    <row r="37" spans="2:37" x14ac:dyDescent="0.2">
      <c r="B37" s="290">
        <v>45146</v>
      </c>
      <c r="C37" s="279" t="s">
        <v>4329</v>
      </c>
      <c r="D37" s="563" t="s">
        <v>785</v>
      </c>
      <c r="E37" s="448">
        <v>46.5</v>
      </c>
      <c r="F37" s="395">
        <v>71616.259999999995</v>
      </c>
      <c r="G37" s="559" t="s">
        <v>6590</v>
      </c>
      <c r="H37" s="559"/>
      <c r="I37" s="559"/>
      <c r="J37" s="560"/>
      <c r="K37" s="560"/>
      <c r="L37" s="560"/>
      <c r="M37" s="558"/>
    </row>
    <row r="38" spans="2:37" x14ac:dyDescent="0.2">
      <c r="B38" s="290">
        <v>45146</v>
      </c>
      <c r="C38" s="279" t="s">
        <v>4019</v>
      </c>
      <c r="D38" s="563" t="s">
        <v>785</v>
      </c>
      <c r="E38" s="280">
        <v>7.44</v>
      </c>
      <c r="F38" s="395">
        <v>1714.75</v>
      </c>
      <c r="G38" s="285" t="s">
        <v>6589</v>
      </c>
      <c r="H38" s="559"/>
      <c r="I38" s="559"/>
      <c r="J38" s="560"/>
      <c r="K38" s="560"/>
      <c r="L38" s="560"/>
      <c r="M38" s="558"/>
    </row>
    <row r="39" spans="2:37" x14ac:dyDescent="0.2">
      <c r="B39" s="290">
        <v>45146</v>
      </c>
      <c r="C39" s="279" t="s">
        <v>6588</v>
      </c>
      <c r="D39" s="563" t="s">
        <v>724</v>
      </c>
      <c r="E39" s="280">
        <v>9020.36</v>
      </c>
      <c r="F39" s="395">
        <v>138188.5</v>
      </c>
      <c r="G39" s="559" t="s">
        <v>6587</v>
      </c>
      <c r="H39" s="559"/>
      <c r="I39" s="559"/>
      <c r="J39" s="560"/>
      <c r="K39" s="560"/>
      <c r="L39" s="560"/>
      <c r="M39" s="558"/>
    </row>
    <row r="40" spans="2:37" x14ac:dyDescent="0.2">
      <c r="B40" s="290">
        <v>45148</v>
      </c>
      <c r="C40" s="279" t="s">
        <v>4329</v>
      </c>
      <c r="D40" s="563" t="s">
        <v>785</v>
      </c>
      <c r="E40" s="448">
        <v>354.57</v>
      </c>
      <c r="F40" s="395">
        <v>7423.88</v>
      </c>
      <c r="G40" s="559" t="s">
        <v>6586</v>
      </c>
      <c r="H40" s="559"/>
      <c r="I40" s="559"/>
      <c r="J40" s="560"/>
      <c r="K40" s="560"/>
      <c r="L40" s="560"/>
      <c r="M40" s="558"/>
    </row>
    <row r="41" spans="2:37" x14ac:dyDescent="0.2">
      <c r="B41" s="290">
        <v>45148</v>
      </c>
      <c r="C41" s="279" t="s">
        <v>4019</v>
      </c>
      <c r="D41" s="563" t="s">
        <v>785</v>
      </c>
      <c r="E41" s="280">
        <v>56.73</v>
      </c>
      <c r="F41" s="395">
        <v>3778.7</v>
      </c>
      <c r="G41" s="559" t="s">
        <v>6585</v>
      </c>
      <c r="H41" s="559"/>
      <c r="I41" s="559"/>
      <c r="J41" s="560"/>
      <c r="K41" s="560"/>
      <c r="L41" s="560"/>
      <c r="M41" s="558"/>
    </row>
    <row r="42" spans="2:37" x14ac:dyDescent="0.2">
      <c r="B42" s="290">
        <v>45149</v>
      </c>
      <c r="C42" s="289" t="s">
        <v>4329</v>
      </c>
      <c r="D42" s="563" t="s">
        <v>785</v>
      </c>
      <c r="E42" s="448">
        <v>28.66</v>
      </c>
      <c r="F42" s="395">
        <v>4399.3</v>
      </c>
      <c r="G42" s="559" t="s">
        <v>6584</v>
      </c>
      <c r="H42" s="559"/>
      <c r="I42" s="559"/>
      <c r="J42" s="560"/>
      <c r="K42" s="560"/>
      <c r="L42" s="560"/>
      <c r="M42" s="558"/>
    </row>
    <row r="43" spans="2:37" x14ac:dyDescent="0.2">
      <c r="B43" s="290">
        <v>45149</v>
      </c>
      <c r="C43" s="289" t="s">
        <v>4019</v>
      </c>
      <c r="D43" s="563" t="s">
        <v>785</v>
      </c>
      <c r="E43" s="280">
        <v>4.59</v>
      </c>
      <c r="F43" s="395">
        <v>5315.84</v>
      </c>
      <c r="G43" s="559" t="s">
        <v>6583</v>
      </c>
      <c r="H43" s="559"/>
      <c r="I43" s="559"/>
      <c r="J43" s="560"/>
      <c r="K43" s="560"/>
      <c r="L43" s="560"/>
      <c r="M43" s="558"/>
    </row>
    <row r="44" spans="2:37" x14ac:dyDescent="0.2">
      <c r="B44" s="290">
        <v>45149</v>
      </c>
      <c r="C44" s="564" t="s">
        <v>6582</v>
      </c>
      <c r="D44" s="281" t="s">
        <v>724</v>
      </c>
      <c r="E44" s="446">
        <v>24381.55</v>
      </c>
      <c r="F44" s="395">
        <v>12684.53</v>
      </c>
      <c r="G44" s="559" t="s">
        <v>6581</v>
      </c>
      <c r="H44" s="559"/>
      <c r="I44" s="559"/>
      <c r="J44" s="560"/>
      <c r="K44" s="560"/>
      <c r="L44" s="560"/>
      <c r="M44" s="558"/>
    </row>
    <row r="45" spans="2:37" x14ac:dyDescent="0.2">
      <c r="B45" s="567">
        <v>45152</v>
      </c>
      <c r="C45" s="564" t="s">
        <v>5780</v>
      </c>
      <c r="D45" s="563" t="s">
        <v>724</v>
      </c>
      <c r="E45" s="491">
        <v>4073</v>
      </c>
      <c r="F45" s="395">
        <v>3336.76</v>
      </c>
      <c r="G45" s="559" t="s">
        <v>6580</v>
      </c>
      <c r="H45" s="559"/>
      <c r="I45" s="559"/>
      <c r="J45" s="560"/>
      <c r="K45" s="560"/>
      <c r="L45" s="560"/>
      <c r="M45" s="558"/>
    </row>
    <row r="46" spans="2:37" x14ac:dyDescent="0.2">
      <c r="B46" s="290">
        <v>45152</v>
      </c>
      <c r="C46" s="289" t="s">
        <v>4329</v>
      </c>
      <c r="D46" s="563" t="s">
        <v>785</v>
      </c>
      <c r="E46" s="448">
        <v>410.33</v>
      </c>
      <c r="F46" s="395">
        <v>190.16</v>
      </c>
      <c r="G46" s="559" t="s">
        <v>6579</v>
      </c>
      <c r="H46" s="559"/>
      <c r="I46" s="559"/>
      <c r="J46" s="560"/>
      <c r="K46" s="560"/>
      <c r="L46" s="560"/>
      <c r="M46" s="558"/>
    </row>
    <row r="47" spans="2:37" x14ac:dyDescent="0.2">
      <c r="B47" s="290">
        <v>45152</v>
      </c>
      <c r="C47" s="289" t="s">
        <v>4019</v>
      </c>
      <c r="D47" s="563" t="s">
        <v>785</v>
      </c>
      <c r="E47" s="280">
        <v>65.650000000000006</v>
      </c>
      <c r="F47" s="395">
        <v>2565.04</v>
      </c>
      <c r="G47" s="559" t="s">
        <v>6578</v>
      </c>
      <c r="H47" s="559"/>
      <c r="I47" s="559"/>
      <c r="J47" s="560"/>
      <c r="K47" s="560"/>
      <c r="L47" s="560"/>
      <c r="M47" s="558"/>
    </row>
    <row r="48" spans="2:37" x14ac:dyDescent="0.2">
      <c r="B48" s="290">
        <v>45152</v>
      </c>
      <c r="C48" s="289" t="s">
        <v>6577</v>
      </c>
      <c r="D48" s="563" t="s">
        <v>724</v>
      </c>
      <c r="E48" s="280">
        <v>9492.94</v>
      </c>
      <c r="F48" s="395">
        <v>20781.27</v>
      </c>
      <c r="G48" s="559" t="s">
        <v>6576</v>
      </c>
      <c r="H48" s="559"/>
      <c r="I48" s="559"/>
      <c r="J48" s="560"/>
      <c r="K48" s="560"/>
      <c r="L48" s="560"/>
      <c r="M48" s="558"/>
    </row>
    <row r="49" spans="2:37" x14ac:dyDescent="0.2">
      <c r="B49" s="290">
        <v>45153</v>
      </c>
      <c r="C49" s="289" t="s">
        <v>6575</v>
      </c>
      <c r="D49" s="563" t="s">
        <v>724</v>
      </c>
      <c r="E49" s="280">
        <v>65688.27</v>
      </c>
      <c r="F49" s="395">
        <v>843.6</v>
      </c>
      <c r="G49" s="559" t="s">
        <v>6574</v>
      </c>
      <c r="H49" s="559"/>
      <c r="I49" s="559"/>
      <c r="J49" s="560"/>
      <c r="K49" s="560"/>
      <c r="L49" s="560"/>
      <c r="M49" s="558"/>
    </row>
    <row r="50" spans="2:37" x14ac:dyDescent="0.2">
      <c r="B50" s="290">
        <v>45153</v>
      </c>
      <c r="C50" s="564" t="s">
        <v>796</v>
      </c>
      <c r="D50" s="563">
        <v>1253</v>
      </c>
      <c r="E50" s="395">
        <v>8980</v>
      </c>
      <c r="F50" s="565">
        <v>3355.92</v>
      </c>
      <c r="G50" s="559" t="s">
        <v>6573</v>
      </c>
      <c r="H50" s="559"/>
      <c r="I50" s="559"/>
      <c r="J50" s="560"/>
      <c r="K50" s="560"/>
      <c r="L50" s="560"/>
      <c r="M50" s="558"/>
      <c r="AJ50" s="278">
        <f>+E50*0.6</f>
        <v>5388</v>
      </c>
      <c r="AK50" s="278">
        <f>+E50*0.4</f>
        <v>3592</v>
      </c>
    </row>
    <row r="51" spans="2:37" x14ac:dyDescent="0.2">
      <c r="B51" s="290">
        <v>45153</v>
      </c>
      <c r="C51" s="564" t="s">
        <v>4329</v>
      </c>
      <c r="D51" s="563" t="s">
        <v>785</v>
      </c>
      <c r="E51" s="490">
        <v>432.1</v>
      </c>
      <c r="F51" s="395">
        <v>2220.2399999999998</v>
      </c>
      <c r="G51" s="559" t="s">
        <v>6572</v>
      </c>
      <c r="H51" s="559"/>
      <c r="I51" s="559"/>
      <c r="J51" s="560"/>
      <c r="K51" s="560"/>
      <c r="L51" s="560"/>
      <c r="M51" s="558"/>
    </row>
    <row r="52" spans="2:37" x14ac:dyDescent="0.2">
      <c r="B52" s="290">
        <v>45153</v>
      </c>
      <c r="C52" s="289" t="s">
        <v>4019</v>
      </c>
      <c r="D52" s="563" t="s">
        <v>785</v>
      </c>
      <c r="E52" s="280">
        <v>69.14</v>
      </c>
      <c r="F52" s="395">
        <v>15423.96</v>
      </c>
      <c r="G52" s="559" t="s">
        <v>6571</v>
      </c>
      <c r="H52" s="559"/>
      <c r="I52" s="559"/>
      <c r="J52" s="560"/>
      <c r="K52" s="560"/>
      <c r="L52" s="560"/>
      <c r="M52" s="558"/>
    </row>
    <row r="53" spans="2:37" x14ac:dyDescent="0.2">
      <c r="B53" s="290">
        <v>45153</v>
      </c>
      <c r="C53" s="289" t="s">
        <v>5849</v>
      </c>
      <c r="D53" s="563" t="s">
        <v>6566</v>
      </c>
      <c r="E53" s="280">
        <v>6982.81</v>
      </c>
      <c r="F53" s="395">
        <v>9567.6299999999992</v>
      </c>
      <c r="G53" s="559" t="s">
        <v>6570</v>
      </c>
      <c r="H53" s="559"/>
      <c r="I53" s="559"/>
      <c r="J53" s="560"/>
      <c r="K53" s="560"/>
      <c r="L53" s="560"/>
      <c r="M53" s="558"/>
    </row>
    <row r="54" spans="2:37" x14ac:dyDescent="0.2">
      <c r="B54" s="290">
        <v>45153</v>
      </c>
      <c r="C54" s="564" t="s">
        <v>5847</v>
      </c>
      <c r="D54" s="563" t="s">
        <v>785</v>
      </c>
      <c r="E54" s="280">
        <v>6982.81</v>
      </c>
      <c r="F54" s="395">
        <v>4575.57</v>
      </c>
      <c r="G54" s="285" t="s">
        <v>6569</v>
      </c>
      <c r="H54" s="559"/>
      <c r="I54" s="559"/>
      <c r="J54" s="560"/>
      <c r="K54" s="560"/>
      <c r="L54" s="560"/>
      <c r="M54" s="558"/>
    </row>
    <row r="55" spans="2:37" x14ac:dyDescent="0.2">
      <c r="B55" s="290">
        <v>45153</v>
      </c>
      <c r="C55" s="289" t="s">
        <v>5845</v>
      </c>
      <c r="D55" s="563" t="s">
        <v>785</v>
      </c>
      <c r="E55" s="280">
        <v>6982.81</v>
      </c>
      <c r="F55" s="395">
        <v>19626.72</v>
      </c>
      <c r="G55" s="559" t="s">
        <v>6568</v>
      </c>
      <c r="H55" s="559"/>
      <c r="I55" s="559"/>
      <c r="J55" s="560"/>
      <c r="K55" s="560"/>
      <c r="L55" s="560"/>
      <c r="M55" s="558"/>
    </row>
    <row r="56" spans="2:37" x14ac:dyDescent="0.2">
      <c r="B56" s="290">
        <v>45153</v>
      </c>
      <c r="C56" s="564" t="s">
        <v>5843</v>
      </c>
      <c r="D56" s="563" t="s">
        <v>785</v>
      </c>
      <c r="E56" s="280">
        <v>6982.81</v>
      </c>
      <c r="F56" s="395">
        <v>28870</v>
      </c>
      <c r="G56" s="559" t="s">
        <v>6567</v>
      </c>
      <c r="H56" s="559"/>
      <c r="I56" s="559"/>
      <c r="J56" s="560"/>
      <c r="K56" s="560"/>
      <c r="L56" s="560"/>
      <c r="M56" s="558"/>
    </row>
    <row r="57" spans="2:37" x14ac:dyDescent="0.2">
      <c r="B57" s="290">
        <v>45153</v>
      </c>
      <c r="C57" s="289" t="s">
        <v>5841</v>
      </c>
      <c r="D57" s="563" t="s">
        <v>6566</v>
      </c>
      <c r="E57" s="280">
        <v>6982.81</v>
      </c>
      <c r="F57" s="395">
        <v>6165.18</v>
      </c>
      <c r="G57" s="285" t="s">
        <v>6565</v>
      </c>
      <c r="H57" s="559"/>
      <c r="I57" s="559"/>
      <c r="J57" s="560"/>
      <c r="K57" s="560"/>
      <c r="L57" s="560"/>
      <c r="M57" s="558"/>
    </row>
    <row r="58" spans="2:37" x14ac:dyDescent="0.2">
      <c r="B58" s="290">
        <v>45154</v>
      </c>
      <c r="C58" s="289" t="s">
        <v>4329</v>
      </c>
      <c r="D58" s="563" t="s">
        <v>785</v>
      </c>
      <c r="E58" s="448">
        <v>492.31</v>
      </c>
      <c r="F58" s="395">
        <v>26459.13</v>
      </c>
      <c r="G58" s="559" t="s">
        <v>6564</v>
      </c>
      <c r="H58" s="559"/>
      <c r="I58" s="559"/>
      <c r="J58" s="560"/>
      <c r="K58" s="560"/>
      <c r="L58" s="560"/>
      <c r="M58" s="558"/>
    </row>
    <row r="59" spans="2:37" x14ac:dyDescent="0.2">
      <c r="B59" s="290">
        <v>45154</v>
      </c>
      <c r="C59" s="279" t="s">
        <v>4019</v>
      </c>
      <c r="D59" s="563" t="s">
        <v>785</v>
      </c>
      <c r="E59" s="280">
        <v>78.77</v>
      </c>
      <c r="F59" s="395">
        <v>5046.51</v>
      </c>
      <c r="G59" s="559" t="s">
        <v>6563</v>
      </c>
      <c r="H59" s="559"/>
      <c r="I59" s="559"/>
      <c r="J59" s="560"/>
      <c r="K59" s="560"/>
      <c r="L59" s="560"/>
      <c r="M59" s="558"/>
    </row>
    <row r="60" spans="2:37" x14ac:dyDescent="0.2">
      <c r="B60" s="290">
        <v>45155</v>
      </c>
      <c r="C60" s="289" t="s">
        <v>2901</v>
      </c>
      <c r="D60" s="563" t="s">
        <v>724</v>
      </c>
      <c r="E60" s="280">
        <v>169539.13</v>
      </c>
      <c r="F60" s="395">
        <v>1844.69</v>
      </c>
      <c r="G60" s="559" t="s">
        <v>6562</v>
      </c>
      <c r="H60" s="559"/>
      <c r="I60" s="559"/>
      <c r="J60" s="560"/>
      <c r="K60" s="560"/>
      <c r="L60" s="560"/>
      <c r="M60" s="558"/>
    </row>
    <row r="61" spans="2:37" x14ac:dyDescent="0.2">
      <c r="B61" s="290">
        <v>45155</v>
      </c>
      <c r="C61" s="289" t="s">
        <v>6561</v>
      </c>
      <c r="D61" s="563" t="s">
        <v>724</v>
      </c>
      <c r="E61" s="446">
        <v>25108</v>
      </c>
      <c r="F61" s="395">
        <v>2079.4499999999998</v>
      </c>
      <c r="G61" s="559" t="s">
        <v>6560</v>
      </c>
      <c r="H61" s="559"/>
      <c r="I61" s="559"/>
      <c r="J61" s="560"/>
      <c r="K61" s="560"/>
      <c r="L61" s="560"/>
      <c r="M61" s="558"/>
    </row>
    <row r="62" spans="2:37" x14ac:dyDescent="0.2">
      <c r="B62" s="290">
        <v>45156</v>
      </c>
      <c r="C62" s="564" t="s">
        <v>4329</v>
      </c>
      <c r="D62" s="563" t="s">
        <v>785</v>
      </c>
      <c r="E62" s="448">
        <v>13.26</v>
      </c>
      <c r="F62" s="395">
        <v>2505.6</v>
      </c>
      <c r="G62" s="674" t="s">
        <v>6559</v>
      </c>
      <c r="H62" s="559"/>
      <c r="I62" s="559"/>
      <c r="J62" s="560"/>
      <c r="K62" s="560"/>
      <c r="L62" s="560"/>
      <c r="M62" s="558"/>
    </row>
    <row r="63" spans="2:37" x14ac:dyDescent="0.2">
      <c r="B63" s="290">
        <v>45156</v>
      </c>
      <c r="C63" s="564" t="s">
        <v>4019</v>
      </c>
      <c r="D63" s="563" t="s">
        <v>785</v>
      </c>
      <c r="E63" s="395">
        <v>2.12</v>
      </c>
      <c r="F63" s="395">
        <v>11033.35</v>
      </c>
      <c r="G63" s="674" t="s">
        <v>6558</v>
      </c>
      <c r="H63" s="559"/>
      <c r="I63" s="559"/>
      <c r="J63" s="560"/>
      <c r="K63" s="560"/>
      <c r="L63" s="560"/>
      <c r="M63" s="558"/>
    </row>
    <row r="64" spans="2:37" x14ac:dyDescent="0.2">
      <c r="B64" s="290">
        <v>45156</v>
      </c>
      <c r="C64" s="564" t="s">
        <v>5135</v>
      </c>
      <c r="D64" s="563" t="s">
        <v>724</v>
      </c>
      <c r="E64" s="395">
        <v>2000</v>
      </c>
      <c r="F64" s="395">
        <v>8341.92</v>
      </c>
      <c r="G64" s="559" t="s">
        <v>6555</v>
      </c>
      <c r="H64" s="559"/>
      <c r="I64" s="559"/>
      <c r="J64" s="560"/>
      <c r="K64" s="560"/>
      <c r="L64" s="560"/>
      <c r="M64" s="558"/>
    </row>
    <row r="65" spans="1:13" x14ac:dyDescent="0.2">
      <c r="B65" s="290">
        <v>45159</v>
      </c>
      <c r="C65" s="564" t="s">
        <v>6557</v>
      </c>
      <c r="D65" s="563" t="s">
        <v>724</v>
      </c>
      <c r="E65" s="491">
        <v>2426.4899999999998</v>
      </c>
      <c r="F65" s="565">
        <v>2849.04</v>
      </c>
      <c r="G65" s="559" t="s">
        <v>6556</v>
      </c>
      <c r="H65" s="559"/>
      <c r="I65" s="559"/>
      <c r="J65" s="560"/>
      <c r="K65" s="560"/>
      <c r="L65" s="560"/>
      <c r="M65" s="558"/>
    </row>
    <row r="66" spans="1:13" x14ac:dyDescent="0.2">
      <c r="B66" s="290">
        <v>45159</v>
      </c>
      <c r="C66" s="564" t="s">
        <v>335</v>
      </c>
      <c r="D66" s="563" t="s">
        <v>724</v>
      </c>
      <c r="E66" s="395">
        <v>1238171.03</v>
      </c>
      <c r="F66" s="565">
        <v>8341.92</v>
      </c>
      <c r="G66" s="559" t="s">
        <v>6555</v>
      </c>
      <c r="H66" s="559"/>
      <c r="I66" s="559"/>
      <c r="J66" s="560"/>
      <c r="K66" s="560"/>
      <c r="L66" s="560"/>
      <c r="M66" s="558"/>
    </row>
    <row r="67" spans="1:13" x14ac:dyDescent="0.2">
      <c r="B67" s="290">
        <v>45160</v>
      </c>
      <c r="C67" s="564" t="s">
        <v>4329</v>
      </c>
      <c r="D67" s="563" t="s">
        <v>785</v>
      </c>
      <c r="E67" s="448">
        <v>51.86</v>
      </c>
      <c r="F67" s="395">
        <v>2771.55</v>
      </c>
      <c r="G67" s="559" t="s">
        <v>6554</v>
      </c>
      <c r="H67" s="559"/>
      <c r="I67" s="559"/>
      <c r="J67" s="560"/>
      <c r="K67" s="560"/>
      <c r="L67" s="560"/>
      <c r="M67" s="558"/>
    </row>
    <row r="68" spans="1:13" x14ac:dyDescent="0.2">
      <c r="B68" s="290">
        <v>45160</v>
      </c>
      <c r="C68" s="289" t="s">
        <v>4019</v>
      </c>
      <c r="D68" s="563" t="s">
        <v>724</v>
      </c>
      <c r="E68" s="280">
        <v>8.3000000000000007</v>
      </c>
      <c r="F68" s="395">
        <v>20487.48</v>
      </c>
      <c r="G68" s="559" t="s">
        <v>6553</v>
      </c>
      <c r="H68" s="559"/>
      <c r="I68" s="559"/>
      <c r="J68" s="560"/>
      <c r="K68" s="560"/>
      <c r="L68" s="560"/>
      <c r="M68" s="558"/>
    </row>
    <row r="69" spans="1:13" x14ac:dyDescent="0.2">
      <c r="B69" s="290">
        <v>45160</v>
      </c>
      <c r="C69" s="564" t="s">
        <v>6551</v>
      </c>
      <c r="D69" s="563" t="s">
        <v>724</v>
      </c>
      <c r="E69" s="441">
        <v>32165</v>
      </c>
      <c r="F69" s="395">
        <v>61389.52</v>
      </c>
      <c r="G69" s="559" t="s">
        <v>6552</v>
      </c>
      <c r="H69" s="559"/>
      <c r="I69" s="559"/>
      <c r="J69" s="560"/>
      <c r="K69" s="560"/>
      <c r="L69" s="560"/>
      <c r="M69" s="558"/>
    </row>
    <row r="70" spans="1:13" x14ac:dyDescent="0.2">
      <c r="B70" s="290">
        <v>45160</v>
      </c>
      <c r="C70" s="289" t="s">
        <v>6551</v>
      </c>
      <c r="D70" s="563" t="s">
        <v>724</v>
      </c>
      <c r="E70" s="441">
        <v>1480</v>
      </c>
      <c r="F70" s="395">
        <v>5488.03</v>
      </c>
      <c r="G70" s="559" t="s">
        <v>6550</v>
      </c>
      <c r="H70" s="559"/>
      <c r="I70" s="559"/>
      <c r="J70" s="560"/>
      <c r="K70" s="560"/>
      <c r="L70" s="560"/>
      <c r="M70" s="558"/>
    </row>
    <row r="71" spans="1:13" x14ac:dyDescent="0.2">
      <c r="A71" s="294"/>
      <c r="B71" s="290">
        <v>45161</v>
      </c>
      <c r="C71" s="564" t="s">
        <v>4329</v>
      </c>
      <c r="D71" s="563" t="s">
        <v>785</v>
      </c>
      <c r="E71" s="448">
        <v>494.05</v>
      </c>
      <c r="F71" s="395">
        <v>1171.52</v>
      </c>
      <c r="G71" s="559" t="s">
        <v>6549</v>
      </c>
      <c r="H71" s="559"/>
      <c r="I71" s="559"/>
      <c r="J71" s="560"/>
      <c r="K71" s="560"/>
      <c r="L71" s="560"/>
      <c r="M71" s="558"/>
    </row>
    <row r="72" spans="1:13" x14ac:dyDescent="0.2">
      <c r="B72" s="290">
        <v>45161</v>
      </c>
      <c r="C72" s="289" t="s">
        <v>4019</v>
      </c>
      <c r="D72" s="563" t="s">
        <v>785</v>
      </c>
      <c r="E72" s="280">
        <v>79.05</v>
      </c>
      <c r="F72" s="395">
        <v>58507.5</v>
      </c>
      <c r="G72" s="559" t="s">
        <v>6548</v>
      </c>
      <c r="H72" s="559"/>
      <c r="I72" s="559"/>
      <c r="J72" s="560"/>
      <c r="K72" s="560"/>
      <c r="L72" s="560"/>
      <c r="M72" s="558"/>
    </row>
    <row r="73" spans="1:13" x14ac:dyDescent="0.2">
      <c r="B73" s="290">
        <v>45161</v>
      </c>
      <c r="C73" s="289" t="s">
        <v>335</v>
      </c>
      <c r="D73" s="563" t="s">
        <v>724</v>
      </c>
      <c r="E73" s="280">
        <v>2481703.96</v>
      </c>
      <c r="F73" s="395">
        <v>2667.98</v>
      </c>
      <c r="G73" s="559" t="s">
        <v>6547</v>
      </c>
      <c r="H73" s="559"/>
      <c r="I73" s="559"/>
      <c r="J73" s="560"/>
      <c r="K73" s="560"/>
      <c r="L73" s="560"/>
      <c r="M73" s="558"/>
    </row>
    <row r="74" spans="1:13" x14ac:dyDescent="0.2">
      <c r="B74" s="290">
        <v>45162</v>
      </c>
      <c r="C74" s="564" t="s">
        <v>4329</v>
      </c>
      <c r="D74" s="563" t="s">
        <v>785</v>
      </c>
      <c r="E74" s="448">
        <v>9.06</v>
      </c>
      <c r="F74" s="395">
        <v>16532.3</v>
      </c>
      <c r="G74" s="559" t="s">
        <v>6546</v>
      </c>
      <c r="H74" s="559"/>
      <c r="I74" s="559"/>
      <c r="J74" s="560"/>
      <c r="K74" s="560"/>
      <c r="L74" s="560"/>
      <c r="M74" s="558"/>
    </row>
    <row r="75" spans="1:13" x14ac:dyDescent="0.2">
      <c r="B75" s="290">
        <v>45162</v>
      </c>
      <c r="C75" s="564" t="s">
        <v>4019</v>
      </c>
      <c r="D75" s="563" t="s">
        <v>785</v>
      </c>
      <c r="E75" s="395">
        <v>1.45</v>
      </c>
      <c r="F75" s="395">
        <v>80694.5</v>
      </c>
      <c r="G75" s="559" t="s">
        <v>6545</v>
      </c>
      <c r="H75" s="559"/>
      <c r="I75" s="559"/>
      <c r="J75" s="560"/>
      <c r="K75" s="560"/>
      <c r="L75" s="560"/>
      <c r="M75" s="558"/>
    </row>
    <row r="76" spans="1:13" x14ac:dyDescent="0.2">
      <c r="B76" s="290">
        <v>45162</v>
      </c>
      <c r="C76" s="289" t="s">
        <v>6544</v>
      </c>
      <c r="D76" s="563" t="s">
        <v>724</v>
      </c>
      <c r="E76" s="737">
        <v>2000</v>
      </c>
      <c r="F76" s="395">
        <v>4178.1400000000003</v>
      </c>
      <c r="G76" s="559" t="s">
        <v>6543</v>
      </c>
      <c r="H76" s="559"/>
      <c r="I76" s="559"/>
      <c r="J76" s="560"/>
      <c r="K76" s="560"/>
      <c r="L76" s="560"/>
      <c r="M76" s="558"/>
    </row>
    <row r="77" spans="1:13" x14ac:dyDescent="0.2">
      <c r="B77" s="290">
        <v>45163</v>
      </c>
      <c r="C77" s="289" t="s">
        <v>4329</v>
      </c>
      <c r="D77" s="563" t="s">
        <v>724</v>
      </c>
      <c r="E77" s="448">
        <v>10.07</v>
      </c>
      <c r="F77" s="395">
        <v>17205.14</v>
      </c>
      <c r="G77" s="559" t="s">
        <v>6542</v>
      </c>
      <c r="H77" s="559"/>
      <c r="I77" s="559"/>
      <c r="J77" s="560"/>
      <c r="K77" s="560"/>
      <c r="L77" s="560"/>
      <c r="M77" s="558"/>
    </row>
    <row r="78" spans="1:13" x14ac:dyDescent="0.2">
      <c r="B78" s="290">
        <v>45163</v>
      </c>
      <c r="C78" s="289" t="s">
        <v>4019</v>
      </c>
      <c r="D78" s="563" t="s">
        <v>785</v>
      </c>
      <c r="E78" s="280">
        <v>1.61</v>
      </c>
      <c r="F78" s="395">
        <v>14083.57</v>
      </c>
      <c r="G78" s="559" t="s">
        <v>6541</v>
      </c>
      <c r="H78" s="559"/>
      <c r="I78" s="559"/>
      <c r="J78" s="560"/>
      <c r="K78" s="560"/>
      <c r="L78" s="560"/>
      <c r="M78" s="558"/>
    </row>
    <row r="79" spans="1:13" x14ac:dyDescent="0.2">
      <c r="B79" s="290">
        <v>45163</v>
      </c>
      <c r="C79" s="289" t="s">
        <v>6540</v>
      </c>
      <c r="D79" s="563" t="s">
        <v>724</v>
      </c>
      <c r="E79" s="446">
        <v>31619.35</v>
      </c>
      <c r="F79" s="395">
        <v>2133.7399999999998</v>
      </c>
      <c r="G79" s="559" t="s">
        <v>6539</v>
      </c>
      <c r="H79" s="559"/>
      <c r="I79" s="559"/>
      <c r="J79" s="560"/>
      <c r="K79" s="560"/>
      <c r="L79" s="560"/>
      <c r="M79" s="558"/>
    </row>
    <row r="80" spans="1:13" x14ac:dyDescent="0.2">
      <c r="B80" s="290">
        <v>45163</v>
      </c>
      <c r="C80" s="289" t="s">
        <v>2901</v>
      </c>
      <c r="D80" s="563" t="s">
        <v>724</v>
      </c>
      <c r="E80" s="280">
        <v>125620.77</v>
      </c>
      <c r="F80" s="395">
        <v>9020</v>
      </c>
      <c r="G80" s="559" t="s">
        <v>6538</v>
      </c>
      <c r="H80" s="559"/>
      <c r="I80" s="559"/>
      <c r="J80" s="560"/>
      <c r="K80" s="560"/>
      <c r="L80" s="560"/>
      <c r="M80" s="558"/>
    </row>
    <row r="81" spans="2:13" x14ac:dyDescent="0.2">
      <c r="B81" s="290">
        <v>45163</v>
      </c>
      <c r="C81" s="564" t="s">
        <v>335</v>
      </c>
      <c r="D81" s="563" t="s">
        <v>724</v>
      </c>
      <c r="E81" s="395">
        <v>1299989.23</v>
      </c>
      <c r="F81" s="395">
        <v>4696.55</v>
      </c>
      <c r="G81" s="559" t="s">
        <v>6537</v>
      </c>
      <c r="H81" s="559"/>
      <c r="I81" s="559"/>
      <c r="J81" s="560"/>
      <c r="K81" s="560"/>
      <c r="L81" s="560"/>
      <c r="M81" s="558"/>
    </row>
    <row r="82" spans="2:13" x14ac:dyDescent="0.2">
      <c r="B82" s="290">
        <v>45166</v>
      </c>
      <c r="C82" s="564" t="s">
        <v>6536</v>
      </c>
      <c r="D82" s="563" t="s">
        <v>724</v>
      </c>
      <c r="E82" s="491">
        <v>4447</v>
      </c>
      <c r="F82" s="395">
        <v>8848.59</v>
      </c>
      <c r="G82" s="559" t="s">
        <v>6535</v>
      </c>
      <c r="H82" s="559"/>
      <c r="I82" s="559"/>
      <c r="J82" s="560"/>
      <c r="K82" s="560"/>
      <c r="L82" s="560"/>
      <c r="M82" s="558"/>
    </row>
    <row r="83" spans="2:13" ht="12.75" customHeight="1" x14ac:dyDescent="0.2">
      <c r="B83" s="290">
        <v>45166</v>
      </c>
      <c r="C83" s="564" t="s">
        <v>4329</v>
      </c>
      <c r="D83" s="563" t="s">
        <v>785</v>
      </c>
      <c r="E83" s="448">
        <v>88.06</v>
      </c>
      <c r="F83" s="395">
        <v>19643.689999999999</v>
      </c>
      <c r="G83" s="559" t="s">
        <v>6534</v>
      </c>
      <c r="H83" s="559"/>
      <c r="I83" s="559"/>
      <c r="J83" s="560"/>
      <c r="K83" s="560"/>
      <c r="L83" s="560"/>
      <c r="M83" s="558"/>
    </row>
    <row r="84" spans="2:13" x14ac:dyDescent="0.2">
      <c r="B84" s="290" t="s">
        <v>6533</v>
      </c>
      <c r="C84" s="564" t="s">
        <v>4019</v>
      </c>
      <c r="D84" s="563" t="s">
        <v>785</v>
      </c>
      <c r="E84" s="280">
        <v>14.09</v>
      </c>
      <c r="F84" s="395">
        <v>4788.96</v>
      </c>
      <c r="G84" s="559" t="s">
        <v>6532</v>
      </c>
      <c r="H84" s="559"/>
      <c r="I84" s="559"/>
      <c r="J84" s="560"/>
      <c r="K84" s="560"/>
      <c r="L84" s="560"/>
      <c r="M84" s="558"/>
    </row>
    <row r="85" spans="2:13" x14ac:dyDescent="0.2">
      <c r="B85" s="290">
        <v>45166</v>
      </c>
      <c r="C85" s="289" t="s">
        <v>4329</v>
      </c>
      <c r="D85" s="563" t="s">
        <v>785</v>
      </c>
      <c r="E85" s="448">
        <v>32.869999999999997</v>
      </c>
      <c r="F85" s="395">
        <v>11001.44</v>
      </c>
      <c r="G85" s="559" t="s">
        <v>6531</v>
      </c>
      <c r="H85" s="559"/>
      <c r="I85" s="559"/>
      <c r="J85" s="560"/>
      <c r="K85" s="560"/>
      <c r="L85" s="560"/>
      <c r="M85" s="558"/>
    </row>
    <row r="86" spans="2:13" x14ac:dyDescent="0.2">
      <c r="B86" s="290">
        <v>45166</v>
      </c>
      <c r="C86" s="289" t="s">
        <v>4019</v>
      </c>
      <c r="D86" s="563" t="s">
        <v>785</v>
      </c>
      <c r="E86" s="280">
        <v>5.26</v>
      </c>
      <c r="F86" s="395">
        <v>2052.4499999999998</v>
      </c>
      <c r="G86" s="559" t="s">
        <v>6530</v>
      </c>
      <c r="H86" s="559"/>
      <c r="I86" s="559"/>
      <c r="J86" s="560"/>
      <c r="K86" s="560"/>
      <c r="L86" s="560"/>
      <c r="M86" s="558"/>
    </row>
    <row r="87" spans="2:13" x14ac:dyDescent="0.2">
      <c r="B87" s="290">
        <v>45166</v>
      </c>
      <c r="C87" s="564" t="s">
        <v>6529</v>
      </c>
      <c r="D87" s="563" t="s">
        <v>724</v>
      </c>
      <c r="E87" s="737">
        <v>12900</v>
      </c>
      <c r="F87" s="395">
        <v>19368.599999999999</v>
      </c>
      <c r="G87" s="559" t="s">
        <v>6528</v>
      </c>
      <c r="H87" s="559"/>
      <c r="I87" s="559"/>
      <c r="J87" s="560"/>
      <c r="K87" s="560"/>
      <c r="L87" s="560"/>
      <c r="M87" s="558"/>
    </row>
    <row r="88" spans="2:13" x14ac:dyDescent="0.2">
      <c r="B88" s="290">
        <v>45166</v>
      </c>
      <c r="C88" s="564" t="s">
        <v>3989</v>
      </c>
      <c r="D88" s="563" t="s">
        <v>785</v>
      </c>
      <c r="E88" s="395">
        <v>27004.94</v>
      </c>
      <c r="F88" s="395">
        <v>6014.75</v>
      </c>
      <c r="G88" s="559" t="s">
        <v>6527</v>
      </c>
      <c r="H88" s="559"/>
      <c r="I88" s="559"/>
      <c r="J88" s="560"/>
      <c r="K88" s="560"/>
      <c r="L88" s="560"/>
      <c r="M88" s="558"/>
    </row>
    <row r="89" spans="2:13" x14ac:dyDescent="0.2">
      <c r="B89" s="290">
        <v>45167</v>
      </c>
      <c r="C89" s="289" t="s">
        <v>4329</v>
      </c>
      <c r="D89" s="563" t="s">
        <v>785</v>
      </c>
      <c r="E89" s="448">
        <v>24.95</v>
      </c>
      <c r="F89" s="395">
        <v>2028.55</v>
      </c>
      <c r="G89" s="559" t="s">
        <v>6526</v>
      </c>
      <c r="H89" s="559"/>
      <c r="I89" s="559"/>
      <c r="J89" s="560"/>
      <c r="K89" s="560"/>
      <c r="L89" s="560"/>
      <c r="M89" s="558"/>
    </row>
    <row r="90" spans="2:13" x14ac:dyDescent="0.2">
      <c r="B90" s="290">
        <v>45167</v>
      </c>
      <c r="C90" s="564" t="s">
        <v>4019</v>
      </c>
      <c r="D90" s="563" t="s">
        <v>785</v>
      </c>
      <c r="E90" s="280">
        <v>3.99</v>
      </c>
      <c r="F90" s="395">
        <v>3129.49</v>
      </c>
      <c r="G90" s="559" t="s">
        <v>6525</v>
      </c>
      <c r="H90" s="559"/>
      <c r="I90" s="559"/>
      <c r="J90" s="560"/>
      <c r="K90" s="560"/>
      <c r="L90" s="560"/>
      <c r="M90" s="558"/>
    </row>
    <row r="91" spans="2:13" x14ac:dyDescent="0.2">
      <c r="B91" s="290">
        <v>45167</v>
      </c>
      <c r="C91" s="564" t="s">
        <v>6524</v>
      </c>
      <c r="D91" s="563" t="s">
        <v>724</v>
      </c>
      <c r="E91" s="395">
        <v>7000</v>
      </c>
      <c r="F91" s="395">
        <v>16604.59</v>
      </c>
      <c r="G91" s="559" t="s">
        <v>6476</v>
      </c>
      <c r="H91" s="559"/>
      <c r="I91" s="559"/>
      <c r="J91" s="560"/>
      <c r="K91" s="560"/>
      <c r="L91" s="560"/>
      <c r="M91" s="558"/>
    </row>
    <row r="92" spans="2:13" x14ac:dyDescent="0.2">
      <c r="B92" s="290">
        <v>45168</v>
      </c>
      <c r="C92" s="564" t="s">
        <v>6523</v>
      </c>
      <c r="D92" s="563" t="s">
        <v>724</v>
      </c>
      <c r="E92" s="395">
        <v>5800.01</v>
      </c>
      <c r="F92" s="395">
        <v>14552.04</v>
      </c>
      <c r="G92" s="559" t="s">
        <v>6522</v>
      </c>
      <c r="H92" s="559"/>
      <c r="I92" s="559"/>
      <c r="J92" s="560"/>
      <c r="K92" s="560"/>
      <c r="L92" s="560"/>
      <c r="M92" s="558"/>
    </row>
    <row r="93" spans="2:13" x14ac:dyDescent="0.2">
      <c r="B93" s="290">
        <v>45168</v>
      </c>
      <c r="C93" s="289" t="s">
        <v>6521</v>
      </c>
      <c r="D93" s="563" t="s">
        <v>724</v>
      </c>
      <c r="E93" s="395">
        <v>68699.87</v>
      </c>
      <c r="F93" s="395">
        <v>13120.43</v>
      </c>
      <c r="G93" s="560" t="s">
        <v>6520</v>
      </c>
      <c r="H93" s="558"/>
      <c r="I93" s="558"/>
      <c r="J93" s="558"/>
      <c r="K93" s="558"/>
      <c r="L93" s="558"/>
      <c r="M93" s="558"/>
    </row>
    <row r="94" spans="2:13" x14ac:dyDescent="0.2">
      <c r="B94" s="290">
        <v>45168</v>
      </c>
      <c r="C94" s="279" t="s">
        <v>6519</v>
      </c>
      <c r="D94" s="563" t="s">
        <v>724</v>
      </c>
      <c r="E94" s="280">
        <v>6000</v>
      </c>
      <c r="F94" s="395">
        <v>5441.69</v>
      </c>
      <c r="G94" s="560" t="s">
        <v>6518</v>
      </c>
      <c r="H94" s="558"/>
      <c r="I94" s="558"/>
      <c r="J94" s="558"/>
      <c r="K94" s="558"/>
      <c r="L94" s="558"/>
      <c r="M94" s="558"/>
    </row>
    <row r="95" spans="2:13" x14ac:dyDescent="0.2">
      <c r="B95" s="290">
        <v>45168</v>
      </c>
      <c r="C95" s="289" t="s">
        <v>335</v>
      </c>
      <c r="D95" s="563" t="s">
        <v>724</v>
      </c>
      <c r="E95" s="280">
        <v>925024.68</v>
      </c>
      <c r="F95" s="395">
        <v>9880.34</v>
      </c>
      <c r="G95" s="560" t="s">
        <v>6517</v>
      </c>
      <c r="H95" s="558"/>
      <c r="I95" s="558"/>
      <c r="J95" s="558"/>
      <c r="K95" s="558"/>
      <c r="L95" s="558"/>
      <c r="M95" s="558"/>
    </row>
    <row r="96" spans="2:13" x14ac:dyDescent="0.2">
      <c r="B96" s="290">
        <v>45168</v>
      </c>
      <c r="C96" s="289" t="s">
        <v>5784</v>
      </c>
      <c r="D96" s="563" t="s">
        <v>785</v>
      </c>
      <c r="E96" s="448">
        <v>1020</v>
      </c>
      <c r="F96" s="395">
        <v>26764.6</v>
      </c>
      <c r="G96" s="560" t="s">
        <v>6516</v>
      </c>
      <c r="H96" s="558"/>
      <c r="I96" s="558"/>
      <c r="J96" s="558"/>
      <c r="K96" s="558"/>
      <c r="L96" s="558"/>
      <c r="M96" s="558"/>
    </row>
    <row r="97" spans="2:13" x14ac:dyDescent="0.2">
      <c r="B97" s="290">
        <v>45168</v>
      </c>
      <c r="C97" s="289" t="s">
        <v>4019</v>
      </c>
      <c r="D97" s="563" t="s">
        <v>785</v>
      </c>
      <c r="E97" s="280">
        <v>163.19999999999999</v>
      </c>
      <c r="F97" s="395">
        <v>20911.669999999998</v>
      </c>
      <c r="G97" s="560" t="s">
        <v>6515</v>
      </c>
      <c r="H97" s="558"/>
      <c r="I97" s="558"/>
      <c r="J97" s="558"/>
      <c r="K97" s="558"/>
      <c r="L97" s="558"/>
      <c r="M97" s="558"/>
    </row>
    <row r="98" spans="2:13" x14ac:dyDescent="0.2">
      <c r="B98" s="290">
        <v>45169</v>
      </c>
      <c r="C98" s="289" t="s">
        <v>4329</v>
      </c>
      <c r="D98" s="563" t="s">
        <v>785</v>
      </c>
      <c r="E98" s="448">
        <v>6.74</v>
      </c>
      <c r="F98" s="395">
        <v>4575.57</v>
      </c>
      <c r="G98" s="560" t="s">
        <v>6514</v>
      </c>
      <c r="H98" s="558"/>
      <c r="I98" s="558"/>
      <c r="J98" s="558"/>
      <c r="K98" s="558"/>
      <c r="L98" s="558"/>
      <c r="M98" s="558"/>
    </row>
    <row r="99" spans="2:13" x14ac:dyDescent="0.2">
      <c r="B99" s="290">
        <v>45169</v>
      </c>
      <c r="C99" s="564" t="s">
        <v>4019</v>
      </c>
      <c r="D99" s="563" t="s">
        <v>785</v>
      </c>
      <c r="E99" s="395">
        <v>1.08</v>
      </c>
      <c r="F99" s="395">
        <v>1805.4</v>
      </c>
      <c r="G99" s="560" t="s">
        <v>6513</v>
      </c>
      <c r="H99" s="558"/>
      <c r="I99" s="558"/>
      <c r="J99" s="558"/>
      <c r="K99" s="558"/>
      <c r="L99" s="558"/>
      <c r="M99" s="558"/>
    </row>
    <row r="100" spans="2:13" x14ac:dyDescent="0.2">
      <c r="B100" s="290">
        <v>45169</v>
      </c>
      <c r="C100" s="564" t="s">
        <v>4329</v>
      </c>
      <c r="D100" s="563" t="s">
        <v>785</v>
      </c>
      <c r="E100" s="448">
        <v>65.94</v>
      </c>
      <c r="F100" s="395">
        <v>30211.52</v>
      </c>
      <c r="G100" s="560" t="s">
        <v>6497</v>
      </c>
      <c r="H100" s="559"/>
      <c r="I100" s="559"/>
      <c r="J100" s="560"/>
      <c r="K100" s="560"/>
      <c r="L100" s="560"/>
      <c r="M100" s="558"/>
    </row>
    <row r="101" spans="2:13" x14ac:dyDescent="0.2">
      <c r="B101" s="290">
        <v>45169</v>
      </c>
      <c r="C101" s="564" t="s">
        <v>4019</v>
      </c>
      <c r="D101" s="563" t="s">
        <v>785</v>
      </c>
      <c r="E101" s="395">
        <v>10.55</v>
      </c>
      <c r="F101" s="395">
        <v>14864.3</v>
      </c>
      <c r="G101" s="560" t="s">
        <v>6512</v>
      </c>
      <c r="H101" s="559"/>
      <c r="I101" s="559"/>
      <c r="J101" s="560"/>
      <c r="K101" s="560"/>
      <c r="L101" s="560"/>
      <c r="M101" s="558"/>
    </row>
    <row r="102" spans="2:13" x14ac:dyDescent="0.2">
      <c r="B102" s="290">
        <v>45169</v>
      </c>
      <c r="C102" s="564" t="s">
        <v>6511</v>
      </c>
      <c r="D102" s="563" t="s">
        <v>724</v>
      </c>
      <c r="E102" s="446">
        <v>28394.04</v>
      </c>
      <c r="F102" s="395">
        <v>33913.19</v>
      </c>
      <c r="G102" s="559" t="s">
        <v>6510</v>
      </c>
      <c r="H102" s="559"/>
      <c r="I102" s="559"/>
      <c r="J102" s="560"/>
      <c r="K102" s="560"/>
      <c r="L102" s="560"/>
      <c r="M102" s="558"/>
    </row>
    <row r="103" spans="2:13" x14ac:dyDescent="0.2">
      <c r="B103" s="290">
        <v>45169</v>
      </c>
      <c r="C103" s="560" t="s">
        <v>6509</v>
      </c>
      <c r="D103" s="563" t="s">
        <v>724</v>
      </c>
      <c r="E103" s="395">
        <v>55640.52</v>
      </c>
      <c r="F103" s="395">
        <v>6741.11</v>
      </c>
      <c r="G103" s="559" t="s">
        <v>6508</v>
      </c>
      <c r="H103" s="559"/>
      <c r="I103" s="559"/>
      <c r="J103" s="560"/>
      <c r="K103" s="560"/>
      <c r="L103" s="560"/>
      <c r="M103" s="558"/>
    </row>
    <row r="104" spans="2:13" x14ac:dyDescent="0.2">
      <c r="B104" s="290">
        <v>45169</v>
      </c>
      <c r="C104" s="564" t="s">
        <v>6507</v>
      </c>
      <c r="D104" s="563" t="s">
        <v>724</v>
      </c>
      <c r="E104" s="395">
        <v>266000</v>
      </c>
      <c r="F104" s="395">
        <v>3758.4</v>
      </c>
      <c r="G104" s="559" t="s">
        <v>6506</v>
      </c>
      <c r="H104" s="559"/>
      <c r="I104" s="559"/>
      <c r="J104" s="560"/>
      <c r="K104" s="560"/>
      <c r="L104" s="560"/>
      <c r="M104" s="558"/>
    </row>
    <row r="105" spans="2:13" x14ac:dyDescent="0.2">
      <c r="B105" s="290">
        <v>45169</v>
      </c>
      <c r="C105" s="564" t="s">
        <v>5776</v>
      </c>
      <c r="D105" s="563" t="s">
        <v>724</v>
      </c>
      <c r="E105" s="395">
        <v>100000</v>
      </c>
      <c r="F105" s="395">
        <v>3749.03</v>
      </c>
      <c r="G105" s="559" t="s">
        <v>6505</v>
      </c>
      <c r="H105" s="559"/>
      <c r="I105" s="559"/>
      <c r="J105" s="560"/>
      <c r="K105" s="560"/>
      <c r="L105" s="560"/>
      <c r="M105" s="558"/>
    </row>
    <row r="106" spans="2:13" x14ac:dyDescent="0.2">
      <c r="B106" s="290">
        <v>45169</v>
      </c>
      <c r="C106" s="564" t="s">
        <v>6504</v>
      </c>
      <c r="D106" s="563" t="s">
        <v>724</v>
      </c>
      <c r="E106" s="395">
        <v>615.79999999999995</v>
      </c>
      <c r="F106" s="395">
        <v>35814.699999999997</v>
      </c>
      <c r="G106" s="559" t="s">
        <v>6503</v>
      </c>
      <c r="H106" s="559"/>
      <c r="I106" s="559"/>
      <c r="J106" s="560"/>
      <c r="K106" s="560"/>
      <c r="L106" s="560"/>
      <c r="M106" s="558"/>
    </row>
    <row r="107" spans="2:13" x14ac:dyDescent="0.2">
      <c r="B107" s="290">
        <v>45169</v>
      </c>
      <c r="C107" s="564" t="s">
        <v>335</v>
      </c>
      <c r="D107" s="563" t="s">
        <v>724</v>
      </c>
      <c r="E107" s="395">
        <v>356394.36</v>
      </c>
      <c r="F107" s="395">
        <v>4209.5</v>
      </c>
      <c r="G107" s="559" t="s">
        <v>6502</v>
      </c>
      <c r="H107" s="559"/>
      <c r="I107" s="559"/>
      <c r="J107" s="560"/>
      <c r="K107" s="560"/>
      <c r="L107" s="560"/>
      <c r="M107" s="558"/>
    </row>
    <row r="108" spans="2:13" x14ac:dyDescent="0.2">
      <c r="B108" s="290">
        <v>45169</v>
      </c>
      <c r="C108" s="564" t="s">
        <v>3347</v>
      </c>
      <c r="D108" s="563" t="s">
        <v>785</v>
      </c>
      <c r="E108" s="448">
        <v>2750</v>
      </c>
      <c r="F108" s="395">
        <v>2458.2199999999998</v>
      </c>
      <c r="G108" s="559" t="s">
        <v>6501</v>
      </c>
      <c r="H108" s="559"/>
      <c r="I108" s="559"/>
      <c r="J108" s="560"/>
      <c r="K108" s="560"/>
      <c r="L108" s="560"/>
      <c r="M108" s="558"/>
    </row>
    <row r="109" spans="2:13" x14ac:dyDescent="0.2">
      <c r="B109" s="290">
        <v>45169</v>
      </c>
      <c r="C109" s="289" t="s">
        <v>4019</v>
      </c>
      <c r="D109" s="563" t="s">
        <v>785</v>
      </c>
      <c r="E109" s="280">
        <v>440</v>
      </c>
      <c r="F109" s="395">
        <v>245.83</v>
      </c>
      <c r="G109" s="559" t="s">
        <v>6501</v>
      </c>
      <c r="H109" s="559"/>
      <c r="I109" s="559"/>
      <c r="J109" s="560"/>
      <c r="K109" s="560"/>
      <c r="L109" s="560"/>
      <c r="M109" s="558"/>
    </row>
    <row r="110" spans="2:13" x14ac:dyDescent="0.2">
      <c r="B110" s="290">
        <v>45169</v>
      </c>
      <c r="C110" s="289" t="s">
        <v>2901</v>
      </c>
      <c r="D110" s="563" t="s">
        <v>724</v>
      </c>
      <c r="E110" s="280">
        <v>200000</v>
      </c>
      <c r="F110" s="395">
        <v>40008.400000000001</v>
      </c>
      <c r="G110" s="559" t="s">
        <v>6500</v>
      </c>
      <c r="H110" s="559"/>
      <c r="I110" s="559"/>
      <c r="J110" s="560"/>
      <c r="K110" s="560"/>
      <c r="L110" s="560"/>
      <c r="M110" s="558"/>
    </row>
    <row r="111" spans="2:13" x14ac:dyDescent="0.2">
      <c r="B111" s="290">
        <v>45169</v>
      </c>
      <c r="C111" s="289" t="s">
        <v>5872</v>
      </c>
      <c r="D111" s="563" t="s">
        <v>724</v>
      </c>
      <c r="E111" s="280">
        <v>112000</v>
      </c>
      <c r="F111" s="395">
        <v>3854.5</v>
      </c>
      <c r="G111" s="559" t="s">
        <v>6499</v>
      </c>
      <c r="H111" s="559"/>
      <c r="I111" s="559"/>
      <c r="J111" s="560"/>
      <c r="K111" s="560"/>
      <c r="L111" s="560"/>
      <c r="M111" s="558"/>
    </row>
    <row r="112" spans="2:13" x14ac:dyDescent="0.2">
      <c r="B112" s="290">
        <v>45169</v>
      </c>
      <c r="C112" s="289" t="s">
        <v>6498</v>
      </c>
      <c r="D112" s="563" t="s">
        <v>724</v>
      </c>
      <c r="E112" s="446">
        <v>214743.44</v>
      </c>
      <c r="F112" s="395">
        <v>793.86</v>
      </c>
      <c r="G112" s="559" t="s">
        <v>6497</v>
      </c>
      <c r="H112" s="559"/>
      <c r="I112" s="559"/>
      <c r="J112" s="560"/>
      <c r="K112" s="560"/>
      <c r="L112" s="560"/>
      <c r="M112" s="558"/>
    </row>
    <row r="113" spans="2:13" x14ac:dyDescent="0.2">
      <c r="B113" s="290">
        <v>45169</v>
      </c>
      <c r="C113" s="564" t="s">
        <v>5872</v>
      </c>
      <c r="D113" s="563" t="s">
        <v>724</v>
      </c>
      <c r="E113" s="395">
        <v>30000</v>
      </c>
      <c r="F113" s="395">
        <v>3624.39</v>
      </c>
      <c r="G113" s="559" t="s">
        <v>6496</v>
      </c>
      <c r="H113" s="559"/>
      <c r="I113" s="559"/>
      <c r="J113" s="560"/>
      <c r="K113" s="560"/>
      <c r="L113" s="560"/>
      <c r="M113" s="558"/>
    </row>
    <row r="114" spans="2:13" x14ac:dyDescent="0.2">
      <c r="B114" s="290">
        <v>45169</v>
      </c>
      <c r="C114" s="289" t="s">
        <v>335</v>
      </c>
      <c r="D114" s="563" t="s">
        <v>724</v>
      </c>
      <c r="E114" s="280">
        <v>60000</v>
      </c>
      <c r="F114" s="395">
        <v>37379.339999999997</v>
      </c>
      <c r="G114" s="559" t="s">
        <v>6495</v>
      </c>
      <c r="H114" s="559"/>
      <c r="I114" s="559"/>
      <c r="J114" s="560"/>
      <c r="K114" s="560"/>
      <c r="L114" s="560"/>
      <c r="M114" s="558"/>
    </row>
    <row r="115" spans="2:13" x14ac:dyDescent="0.2">
      <c r="B115" s="290"/>
      <c r="C115" s="564"/>
      <c r="D115" s="563"/>
      <c r="F115" s="395">
        <v>6870.21</v>
      </c>
      <c r="G115" s="559" t="s">
        <v>6494</v>
      </c>
      <c r="H115" s="559"/>
      <c r="I115" s="559"/>
      <c r="J115" s="560"/>
      <c r="K115" s="560"/>
      <c r="L115" s="560"/>
      <c r="M115" s="558"/>
    </row>
    <row r="116" spans="2:13" x14ac:dyDescent="0.2">
      <c r="B116" s="290"/>
      <c r="C116" s="564"/>
      <c r="D116" s="563"/>
      <c r="F116" s="395">
        <v>10385.4</v>
      </c>
      <c r="G116" s="559" t="s">
        <v>6493</v>
      </c>
      <c r="H116" s="559"/>
      <c r="I116" s="559"/>
      <c r="J116" s="560"/>
      <c r="K116" s="560"/>
      <c r="L116" s="560"/>
      <c r="M116" s="558"/>
    </row>
    <row r="117" spans="2:13" x14ac:dyDescent="0.2">
      <c r="B117" s="290"/>
      <c r="C117" s="289"/>
      <c r="D117" s="563"/>
      <c r="F117" s="395">
        <v>26385.360000000001</v>
      </c>
      <c r="G117" s="559" t="s">
        <v>6492</v>
      </c>
      <c r="H117" s="559"/>
      <c r="I117" s="559"/>
      <c r="J117" s="560"/>
      <c r="K117" s="560"/>
      <c r="L117" s="560"/>
      <c r="M117" s="558"/>
    </row>
    <row r="118" spans="2:13" x14ac:dyDescent="0.2">
      <c r="B118" s="290"/>
      <c r="C118" s="289"/>
      <c r="D118" s="563"/>
      <c r="F118" s="395">
        <v>2523.46</v>
      </c>
      <c r="G118" s="559" t="s">
        <v>6491</v>
      </c>
      <c r="H118" s="559"/>
      <c r="I118" s="559"/>
      <c r="J118" s="560"/>
      <c r="K118" s="560"/>
      <c r="L118" s="560"/>
      <c r="M118" s="558"/>
    </row>
    <row r="119" spans="2:13" x14ac:dyDescent="0.2">
      <c r="B119" s="290"/>
      <c r="C119" s="289"/>
      <c r="D119" s="563"/>
      <c r="F119" s="395">
        <v>2895.07</v>
      </c>
      <c r="G119" s="559" t="s">
        <v>6490</v>
      </c>
      <c r="H119" s="559"/>
      <c r="I119" s="559"/>
      <c r="J119" s="560"/>
      <c r="K119" s="560"/>
      <c r="L119" s="560"/>
      <c r="M119" s="558"/>
    </row>
    <row r="120" spans="2:13" x14ac:dyDescent="0.2">
      <c r="B120" s="290"/>
      <c r="C120" s="289"/>
      <c r="D120" s="563"/>
      <c r="F120" s="395">
        <v>4439.83</v>
      </c>
      <c r="G120" s="559" t="s">
        <v>6489</v>
      </c>
      <c r="H120" s="559"/>
      <c r="I120" s="559"/>
      <c r="J120" s="560"/>
      <c r="K120" s="560"/>
      <c r="L120" s="560"/>
      <c r="M120" s="558"/>
    </row>
    <row r="121" spans="2:13" x14ac:dyDescent="0.2">
      <c r="B121" s="290"/>
      <c r="C121" s="289"/>
      <c r="D121" s="563"/>
      <c r="F121" s="395">
        <v>10567.6</v>
      </c>
      <c r="G121" s="559" t="s">
        <v>6488</v>
      </c>
      <c r="H121" s="559"/>
      <c r="I121" s="559"/>
      <c r="J121" s="560"/>
      <c r="K121" s="560"/>
      <c r="L121" s="560"/>
      <c r="M121" s="558"/>
    </row>
    <row r="122" spans="2:13" x14ac:dyDescent="0.2">
      <c r="B122" s="290"/>
      <c r="C122" s="289"/>
      <c r="D122" s="563"/>
      <c r="F122" s="395">
        <v>1407.07</v>
      </c>
      <c r="G122" s="559" t="s">
        <v>6487</v>
      </c>
      <c r="H122" s="559"/>
      <c r="I122" s="559"/>
      <c r="J122" s="560"/>
      <c r="K122" s="560"/>
      <c r="L122" s="560"/>
      <c r="M122" s="558"/>
    </row>
    <row r="123" spans="2:13" x14ac:dyDescent="0.2">
      <c r="B123" s="290"/>
      <c r="C123" s="289"/>
      <c r="D123" s="563"/>
      <c r="F123" s="395">
        <v>92038.47</v>
      </c>
      <c r="G123" s="559" t="s">
        <v>6486</v>
      </c>
      <c r="H123" s="559"/>
      <c r="I123" s="559"/>
      <c r="J123" s="560"/>
      <c r="K123" s="560"/>
      <c r="L123" s="560"/>
      <c r="M123" s="558"/>
    </row>
    <row r="124" spans="2:13" x14ac:dyDescent="0.2">
      <c r="B124" s="290"/>
      <c r="C124" s="289"/>
      <c r="D124" s="563"/>
      <c r="F124" s="395">
        <v>170230.34</v>
      </c>
      <c r="G124" s="559" t="s">
        <v>6485</v>
      </c>
      <c r="H124" s="559"/>
      <c r="I124" s="559"/>
      <c r="J124" s="560"/>
      <c r="K124" s="560"/>
      <c r="L124" s="560"/>
      <c r="M124" s="558"/>
    </row>
    <row r="125" spans="2:13" x14ac:dyDescent="0.2">
      <c r="B125" s="290"/>
      <c r="C125" s="289"/>
      <c r="D125" s="563"/>
      <c r="F125" s="395">
        <v>14145</v>
      </c>
      <c r="G125" s="559" t="s">
        <v>6484</v>
      </c>
      <c r="H125" s="559"/>
      <c r="I125" s="559"/>
      <c r="J125" s="560"/>
      <c r="K125" s="560"/>
      <c r="L125" s="560"/>
      <c r="M125" s="558"/>
    </row>
    <row r="126" spans="2:13" x14ac:dyDescent="0.2">
      <c r="B126" s="290"/>
      <c r="C126" s="289"/>
      <c r="D126" s="563"/>
      <c r="F126" s="395">
        <v>12555.88</v>
      </c>
      <c r="G126" s="560" t="s">
        <v>6483</v>
      </c>
      <c r="H126" s="559"/>
      <c r="I126" s="559"/>
      <c r="J126" s="560"/>
      <c r="K126" s="560"/>
      <c r="L126" s="560"/>
      <c r="M126" s="558"/>
    </row>
    <row r="127" spans="2:13" x14ac:dyDescent="0.2">
      <c r="B127" s="290"/>
      <c r="C127" s="289"/>
      <c r="D127" s="563"/>
      <c r="F127" s="395">
        <v>18506</v>
      </c>
      <c r="G127" s="559" t="s">
        <v>6482</v>
      </c>
      <c r="H127" s="559"/>
      <c r="I127" s="559"/>
      <c r="J127" s="560"/>
      <c r="K127" s="560"/>
      <c r="L127" s="560"/>
      <c r="M127" s="558"/>
    </row>
    <row r="128" spans="2:13" x14ac:dyDescent="0.2">
      <c r="B128" s="290"/>
      <c r="C128" s="289"/>
      <c r="D128" s="563"/>
      <c r="F128" s="395">
        <v>1166.5899999999999</v>
      </c>
      <c r="G128" s="560" t="s">
        <v>6481</v>
      </c>
      <c r="H128" s="559"/>
      <c r="I128" s="559"/>
      <c r="J128" s="560"/>
      <c r="K128" s="560"/>
      <c r="L128" s="560"/>
      <c r="M128" s="558"/>
    </row>
    <row r="129" spans="2:13" x14ac:dyDescent="0.2">
      <c r="B129" s="290"/>
      <c r="C129" s="289"/>
      <c r="D129" s="563"/>
      <c r="F129" s="395">
        <v>29868.44</v>
      </c>
      <c r="G129" s="559" t="s">
        <v>6480</v>
      </c>
      <c r="H129" s="559"/>
      <c r="I129" s="559"/>
      <c r="J129" s="560"/>
      <c r="K129" s="560"/>
      <c r="L129" s="560"/>
      <c r="M129" s="558"/>
    </row>
    <row r="130" spans="2:13" x14ac:dyDescent="0.2">
      <c r="B130" s="290"/>
      <c r="D130" s="563"/>
      <c r="F130" s="395">
        <v>5527.4</v>
      </c>
      <c r="G130" s="559" t="s">
        <v>6479</v>
      </c>
      <c r="H130" s="559"/>
      <c r="I130" s="559"/>
      <c r="J130" s="560"/>
      <c r="K130" s="560"/>
      <c r="L130" s="560"/>
      <c r="M130" s="558"/>
    </row>
    <row r="131" spans="2:13" x14ac:dyDescent="0.2">
      <c r="B131" s="290"/>
      <c r="C131" s="289"/>
      <c r="D131" s="563"/>
      <c r="F131" s="395">
        <v>13764.14</v>
      </c>
      <c r="G131" s="559" t="s">
        <v>6478</v>
      </c>
      <c r="H131" s="559"/>
      <c r="I131" s="559"/>
      <c r="J131" s="560"/>
      <c r="K131" s="560"/>
      <c r="L131" s="560"/>
      <c r="M131" s="558"/>
    </row>
    <row r="132" spans="2:13" x14ac:dyDescent="0.2">
      <c r="B132" s="290"/>
      <c r="C132" s="289"/>
      <c r="D132" s="563"/>
      <c r="F132" s="395">
        <v>15489.72</v>
      </c>
      <c r="G132" s="559" t="s">
        <v>6477</v>
      </c>
      <c r="H132" s="559"/>
      <c r="I132" s="559"/>
      <c r="J132" s="560"/>
      <c r="K132" s="560"/>
      <c r="L132" s="560"/>
      <c r="M132" s="558"/>
    </row>
    <row r="133" spans="2:13" x14ac:dyDescent="0.2">
      <c r="B133" s="290"/>
      <c r="D133" s="563"/>
      <c r="F133" s="395">
        <v>20000</v>
      </c>
      <c r="G133" s="560" t="s">
        <v>6476</v>
      </c>
      <c r="H133" s="559"/>
      <c r="I133" s="559"/>
      <c r="J133" s="560"/>
      <c r="K133" s="560"/>
      <c r="L133" s="560"/>
      <c r="M133" s="558"/>
    </row>
    <row r="134" spans="2:13" x14ac:dyDescent="0.2">
      <c r="B134" s="290"/>
      <c r="C134" s="289"/>
      <c r="D134" s="563"/>
      <c r="F134" s="395">
        <v>15095.56</v>
      </c>
      <c r="G134" s="559" t="s">
        <v>6475</v>
      </c>
      <c r="H134" s="559"/>
      <c r="I134" s="559"/>
      <c r="J134" s="560"/>
      <c r="K134" s="560"/>
      <c r="L134" s="560"/>
      <c r="M134" s="558"/>
    </row>
    <row r="135" spans="2:13" x14ac:dyDescent="0.2">
      <c r="B135" s="290"/>
      <c r="C135" s="289"/>
      <c r="D135" s="563"/>
      <c r="F135" s="395">
        <v>4992.08</v>
      </c>
      <c r="G135" s="559" t="s">
        <v>6474</v>
      </c>
      <c r="H135" s="559"/>
      <c r="I135" s="559"/>
      <c r="J135" s="560"/>
      <c r="K135" s="560"/>
      <c r="L135" s="560"/>
      <c r="M135" s="558"/>
    </row>
    <row r="136" spans="2:13" x14ac:dyDescent="0.2">
      <c r="B136" s="290"/>
      <c r="C136" s="289"/>
      <c r="D136" s="563"/>
      <c r="F136" s="395">
        <v>41447.18</v>
      </c>
      <c r="G136" s="559" t="s">
        <v>6473</v>
      </c>
      <c r="H136" s="559"/>
      <c r="I136" s="559"/>
      <c r="J136" s="560"/>
      <c r="K136" s="560"/>
      <c r="L136" s="560"/>
      <c r="M136" s="558"/>
    </row>
    <row r="137" spans="2:13" x14ac:dyDescent="0.2">
      <c r="B137" s="290"/>
      <c r="C137" s="289"/>
      <c r="D137" s="563"/>
      <c r="F137" s="395">
        <v>31474.51</v>
      </c>
      <c r="G137" s="559" t="s">
        <v>6472</v>
      </c>
      <c r="H137" s="559"/>
      <c r="I137" s="559"/>
      <c r="J137" s="560"/>
      <c r="K137" s="560"/>
      <c r="L137" s="560"/>
      <c r="M137" s="558"/>
    </row>
    <row r="138" spans="2:13" x14ac:dyDescent="0.2">
      <c r="B138" s="290"/>
      <c r="C138" s="289"/>
      <c r="D138" s="563"/>
      <c r="F138" s="395">
        <v>8676.7999999999993</v>
      </c>
      <c r="G138" s="559" t="s">
        <v>6471</v>
      </c>
      <c r="H138" s="559"/>
      <c r="I138" s="559"/>
      <c r="J138" s="560"/>
      <c r="K138" s="560"/>
      <c r="L138" s="560"/>
      <c r="M138" s="558"/>
    </row>
    <row r="139" spans="2:13" x14ac:dyDescent="0.2">
      <c r="B139" s="290"/>
      <c r="C139" s="289"/>
      <c r="D139" s="563"/>
      <c r="F139" s="395">
        <v>10674.32</v>
      </c>
      <c r="G139" s="559" t="s">
        <v>6470</v>
      </c>
      <c r="H139" s="559"/>
      <c r="I139" s="559"/>
      <c r="J139" s="560"/>
      <c r="K139" s="560"/>
      <c r="L139" s="560"/>
      <c r="M139" s="558"/>
    </row>
    <row r="140" spans="2:13" x14ac:dyDescent="0.2">
      <c r="B140" s="290"/>
      <c r="C140" s="289"/>
      <c r="D140" s="563"/>
      <c r="F140" s="395">
        <v>5737.68</v>
      </c>
      <c r="G140" s="559" t="s">
        <v>6469</v>
      </c>
      <c r="H140" s="559"/>
      <c r="I140" s="559"/>
      <c r="J140" s="560"/>
      <c r="K140" s="560"/>
      <c r="L140" s="560"/>
      <c r="M140" s="558"/>
    </row>
    <row r="141" spans="2:13" x14ac:dyDescent="0.2">
      <c r="B141" s="290"/>
      <c r="C141" s="289"/>
      <c r="D141" s="563"/>
      <c r="F141" s="395">
        <v>11602.32</v>
      </c>
      <c r="G141" s="559" t="s">
        <v>6468</v>
      </c>
      <c r="H141" s="559"/>
      <c r="I141" s="559"/>
      <c r="J141" s="560"/>
      <c r="K141" s="560"/>
      <c r="L141" s="560"/>
      <c r="M141" s="558"/>
    </row>
    <row r="142" spans="2:13" x14ac:dyDescent="0.2">
      <c r="B142" s="290"/>
      <c r="C142" s="289"/>
      <c r="D142" s="563"/>
      <c r="F142" s="395">
        <v>29246.76</v>
      </c>
      <c r="G142" s="674" t="s">
        <v>6467</v>
      </c>
      <c r="H142" s="559"/>
      <c r="I142" s="559"/>
      <c r="J142" s="560"/>
      <c r="K142" s="560"/>
      <c r="L142" s="560"/>
      <c r="M142" s="558"/>
    </row>
    <row r="143" spans="2:13" x14ac:dyDescent="0.2">
      <c r="B143" s="290"/>
      <c r="C143" s="289"/>
      <c r="D143" s="563"/>
      <c r="F143" s="395">
        <v>2848</v>
      </c>
      <c r="G143" s="559" t="s">
        <v>6466</v>
      </c>
      <c r="H143" s="559"/>
      <c r="I143" s="559"/>
      <c r="J143" s="560"/>
      <c r="K143" s="560"/>
      <c r="L143" s="560"/>
      <c r="M143" s="558"/>
    </row>
    <row r="144" spans="2:13" x14ac:dyDescent="0.2">
      <c r="B144" s="290"/>
      <c r="C144" s="289"/>
      <c r="D144" s="563"/>
      <c r="F144" s="395">
        <v>7483.27</v>
      </c>
      <c r="G144" s="560" t="s">
        <v>6465</v>
      </c>
      <c r="H144" s="558"/>
      <c r="I144" s="558"/>
      <c r="J144" s="558"/>
      <c r="K144" s="560"/>
      <c r="L144" s="560"/>
      <c r="M144" s="558"/>
    </row>
    <row r="145" spans="2:13" x14ac:dyDescent="0.2">
      <c r="B145" s="290"/>
      <c r="C145" s="289"/>
      <c r="D145" s="563"/>
      <c r="F145" s="395">
        <v>3798</v>
      </c>
      <c r="G145" s="559" t="s">
        <v>6464</v>
      </c>
      <c r="H145" s="559"/>
      <c r="I145" s="559"/>
      <c r="J145" s="560"/>
      <c r="K145" s="560"/>
      <c r="L145" s="560"/>
      <c r="M145" s="558"/>
    </row>
    <row r="146" spans="2:13" x14ac:dyDescent="0.2">
      <c r="B146" s="290"/>
      <c r="C146" s="289"/>
      <c r="D146" s="563"/>
      <c r="F146" s="395">
        <v>6947.02</v>
      </c>
      <c r="G146" s="559" t="s">
        <v>6463</v>
      </c>
      <c r="H146" s="559"/>
      <c r="I146" s="559"/>
      <c r="J146" s="560"/>
      <c r="K146" s="560"/>
      <c r="L146" s="560"/>
      <c r="M146" s="558"/>
    </row>
    <row r="147" spans="2:13" x14ac:dyDescent="0.2">
      <c r="B147" s="290"/>
      <c r="C147" s="289"/>
      <c r="D147" s="563"/>
      <c r="F147" s="395">
        <v>2811.14</v>
      </c>
      <c r="G147" s="559" t="s">
        <v>6462</v>
      </c>
      <c r="H147" s="559"/>
      <c r="I147" s="559"/>
      <c r="J147" s="560"/>
      <c r="K147" s="560"/>
      <c r="L147" s="560"/>
      <c r="M147" s="558"/>
    </row>
    <row r="148" spans="2:13" x14ac:dyDescent="0.2">
      <c r="B148" s="290"/>
      <c r="C148" s="289"/>
      <c r="D148" s="563"/>
      <c r="F148" s="395">
        <v>13076.45</v>
      </c>
      <c r="G148" s="559" t="s">
        <v>6461</v>
      </c>
      <c r="H148" s="559"/>
      <c r="I148" s="559"/>
      <c r="J148" s="560"/>
      <c r="K148" s="560"/>
      <c r="L148" s="560"/>
      <c r="M148" s="558"/>
    </row>
    <row r="149" spans="2:13" x14ac:dyDescent="0.2">
      <c r="B149" s="290"/>
      <c r="C149" s="289"/>
      <c r="D149" s="563"/>
      <c r="F149" s="395">
        <v>43646.69</v>
      </c>
      <c r="G149" s="559" t="s">
        <v>6460</v>
      </c>
      <c r="H149" s="559"/>
      <c r="I149" s="559"/>
      <c r="J149" s="560"/>
      <c r="K149" s="560"/>
      <c r="L149" s="560"/>
      <c r="M149" s="558"/>
    </row>
    <row r="150" spans="2:13" x14ac:dyDescent="0.2">
      <c r="B150" s="290"/>
      <c r="C150" s="289"/>
      <c r="D150" s="563"/>
      <c r="F150" s="395">
        <v>87348.87</v>
      </c>
      <c r="G150" s="559" t="s">
        <v>6459</v>
      </c>
      <c r="H150" s="559"/>
      <c r="I150" s="559"/>
      <c r="J150" s="560"/>
      <c r="K150" s="560"/>
      <c r="L150" s="560"/>
      <c r="M150" s="558"/>
    </row>
    <row r="151" spans="2:13" x14ac:dyDescent="0.2">
      <c r="B151" s="290"/>
      <c r="C151" s="289"/>
      <c r="D151" s="563"/>
      <c r="F151" s="395">
        <v>7920.34</v>
      </c>
      <c r="G151" s="559" t="s">
        <v>6458</v>
      </c>
      <c r="H151" s="559"/>
      <c r="I151" s="559"/>
      <c r="J151" s="560"/>
      <c r="K151" s="560"/>
      <c r="L151" s="560"/>
      <c r="M151" s="558"/>
    </row>
    <row r="152" spans="2:13" x14ac:dyDescent="0.2">
      <c r="B152" s="290"/>
      <c r="C152" s="289"/>
      <c r="D152" s="563"/>
      <c r="F152" s="395">
        <v>2144.09</v>
      </c>
      <c r="G152" s="559" t="s">
        <v>6457</v>
      </c>
      <c r="H152" s="559"/>
      <c r="I152" s="559"/>
      <c r="J152" s="560"/>
      <c r="K152" s="560"/>
      <c r="L152" s="560"/>
      <c r="M152" s="558"/>
    </row>
    <row r="153" spans="2:13" x14ac:dyDescent="0.2">
      <c r="B153" s="290"/>
      <c r="C153" s="289"/>
      <c r="D153" s="563"/>
      <c r="F153" s="395">
        <v>27909.599999999999</v>
      </c>
      <c r="G153" s="559" t="s">
        <v>6456</v>
      </c>
      <c r="H153" s="559"/>
      <c r="I153" s="559"/>
      <c r="J153" s="560"/>
      <c r="K153" s="560"/>
      <c r="L153" s="560"/>
      <c r="M153" s="558"/>
    </row>
    <row r="154" spans="2:13" x14ac:dyDescent="0.2">
      <c r="B154" s="290"/>
      <c r="C154" s="289"/>
      <c r="D154" s="563"/>
      <c r="F154" s="395">
        <v>10843.72</v>
      </c>
      <c r="G154" s="559" t="s">
        <v>6455</v>
      </c>
      <c r="H154" s="559"/>
      <c r="I154" s="559"/>
      <c r="J154" s="560"/>
      <c r="K154" s="560"/>
      <c r="L154" s="560"/>
      <c r="M154" s="558"/>
    </row>
    <row r="155" spans="2:13" x14ac:dyDescent="0.2">
      <c r="B155" s="290"/>
      <c r="C155" s="289"/>
      <c r="D155" s="563"/>
      <c r="F155" s="395">
        <v>7724.63</v>
      </c>
      <c r="G155" s="559" t="s">
        <v>6454</v>
      </c>
      <c r="H155" s="559"/>
      <c r="I155" s="559"/>
      <c r="J155" s="560"/>
      <c r="K155" s="560"/>
      <c r="L155" s="560"/>
      <c r="M155" s="558"/>
    </row>
    <row r="156" spans="2:13" x14ac:dyDescent="0.2">
      <c r="B156" s="290"/>
      <c r="C156" s="289"/>
      <c r="D156" s="563"/>
      <c r="F156" s="395">
        <v>4446.01</v>
      </c>
      <c r="G156" s="559" t="s">
        <v>6453</v>
      </c>
      <c r="H156" s="559"/>
      <c r="I156" s="559"/>
      <c r="J156" s="560"/>
      <c r="K156" s="560"/>
      <c r="L156" s="560"/>
      <c r="M156" s="558"/>
    </row>
    <row r="157" spans="2:13" x14ac:dyDescent="0.2">
      <c r="B157" s="290"/>
      <c r="C157" s="289"/>
      <c r="D157" s="563"/>
      <c r="F157" s="395">
        <v>30288.74</v>
      </c>
      <c r="G157" s="559" t="s">
        <v>6452</v>
      </c>
      <c r="H157" s="559"/>
      <c r="I157" s="559"/>
      <c r="J157" s="560"/>
      <c r="K157" s="560"/>
      <c r="L157" s="560"/>
      <c r="M157" s="558"/>
    </row>
    <row r="158" spans="2:13" x14ac:dyDescent="0.2">
      <c r="B158" s="290"/>
      <c r="C158" s="289"/>
      <c r="D158" s="563"/>
      <c r="F158" s="395">
        <v>39721.65</v>
      </c>
      <c r="G158" s="559" t="s">
        <v>6451</v>
      </c>
      <c r="H158" s="559"/>
      <c r="I158" s="559"/>
      <c r="J158" s="560"/>
      <c r="K158" s="560"/>
      <c r="L158" s="560"/>
      <c r="M158" s="558"/>
    </row>
    <row r="159" spans="2:13" x14ac:dyDescent="0.2">
      <c r="B159" s="290"/>
      <c r="C159" s="289"/>
      <c r="D159" s="563"/>
      <c r="F159" s="395">
        <v>5940.01</v>
      </c>
      <c r="G159" s="559" t="s">
        <v>6450</v>
      </c>
      <c r="H159" s="559"/>
      <c r="I159" s="559"/>
      <c r="J159" s="560"/>
      <c r="K159" s="560"/>
      <c r="L159" s="560"/>
      <c r="M159" s="558"/>
    </row>
    <row r="160" spans="2:13" x14ac:dyDescent="0.2">
      <c r="B160" s="290"/>
      <c r="C160" s="289"/>
      <c r="D160" s="563"/>
      <c r="F160" s="395">
        <v>14385.38</v>
      </c>
      <c r="G160" s="559" t="s">
        <v>6449</v>
      </c>
      <c r="H160" s="559"/>
      <c r="I160" s="559"/>
      <c r="J160" s="560"/>
      <c r="K160" s="560"/>
      <c r="L160" s="560"/>
      <c r="M160" s="558"/>
    </row>
    <row r="161" spans="2:13" x14ac:dyDescent="0.2">
      <c r="B161" s="290"/>
      <c r="C161" s="289"/>
      <c r="D161" s="563"/>
      <c r="F161" s="395">
        <v>10100</v>
      </c>
      <c r="G161" s="559" t="s">
        <v>6448</v>
      </c>
      <c r="H161" s="559"/>
      <c r="I161" s="559"/>
      <c r="J161" s="560"/>
      <c r="K161" s="560"/>
      <c r="L161" s="560"/>
      <c r="M161" s="558"/>
    </row>
    <row r="162" spans="2:13" x14ac:dyDescent="0.2">
      <c r="B162" s="290"/>
      <c r="D162" s="563"/>
      <c r="F162" s="395">
        <v>6355.4</v>
      </c>
      <c r="G162" s="559" t="s">
        <v>6447</v>
      </c>
      <c r="H162" s="559"/>
      <c r="I162" s="559"/>
      <c r="J162" s="560"/>
      <c r="K162" s="560"/>
      <c r="L162" s="560"/>
      <c r="M162" s="558"/>
    </row>
    <row r="163" spans="2:13" x14ac:dyDescent="0.2">
      <c r="B163" s="290"/>
      <c r="C163" s="289"/>
      <c r="F163" s="395">
        <v>32445.09</v>
      </c>
      <c r="G163" s="559" t="s">
        <v>6446</v>
      </c>
      <c r="H163" s="559"/>
      <c r="I163" s="559"/>
      <c r="J163" s="560"/>
      <c r="K163" s="560"/>
      <c r="L163" s="560"/>
      <c r="M163" s="558"/>
    </row>
    <row r="164" spans="2:13" x14ac:dyDescent="0.2">
      <c r="B164" s="290"/>
      <c r="C164" s="289"/>
      <c r="F164" s="395">
        <v>1853.87</v>
      </c>
      <c r="G164" s="559" t="s">
        <v>6445</v>
      </c>
      <c r="H164" s="559"/>
      <c r="I164" s="559"/>
      <c r="J164" s="560"/>
      <c r="K164" s="560"/>
      <c r="L164" s="560"/>
      <c r="M164" s="558"/>
    </row>
    <row r="165" spans="2:13" x14ac:dyDescent="0.2">
      <c r="B165" s="290"/>
      <c r="C165" s="289"/>
      <c r="F165" s="395">
        <v>3095.48</v>
      </c>
      <c r="G165" s="559" t="s">
        <v>6444</v>
      </c>
      <c r="H165" s="559"/>
      <c r="I165" s="559"/>
      <c r="J165" s="560"/>
      <c r="K165" s="560"/>
      <c r="L165" s="560"/>
      <c r="M165" s="558"/>
    </row>
    <row r="166" spans="2:13" x14ac:dyDescent="0.2">
      <c r="B166" s="290"/>
      <c r="C166" s="289"/>
      <c r="F166" s="395">
        <v>127780.7</v>
      </c>
      <c r="G166" s="559" t="s">
        <v>6443</v>
      </c>
      <c r="H166" s="559"/>
      <c r="I166" s="559"/>
      <c r="J166" s="560"/>
      <c r="K166" s="560"/>
      <c r="L166" s="560"/>
      <c r="M166" s="558"/>
    </row>
    <row r="167" spans="2:13" x14ac:dyDescent="0.2">
      <c r="B167" s="290"/>
      <c r="C167" s="289"/>
      <c r="F167" s="395">
        <v>50032.5</v>
      </c>
      <c r="G167" s="559" t="s">
        <v>6442</v>
      </c>
      <c r="H167" s="559"/>
      <c r="I167" s="559"/>
      <c r="J167" s="560"/>
      <c r="K167" s="560"/>
      <c r="L167" s="560"/>
      <c r="M167" s="558"/>
    </row>
    <row r="168" spans="2:13" x14ac:dyDescent="0.2">
      <c r="B168" s="290"/>
      <c r="C168" s="289"/>
      <c r="F168" s="395">
        <v>1528.96</v>
      </c>
      <c r="G168" s="559" t="s">
        <v>6440</v>
      </c>
      <c r="H168" s="559"/>
      <c r="I168" s="559"/>
      <c r="J168" s="560"/>
      <c r="K168" s="560"/>
      <c r="L168" s="560"/>
      <c r="M168" s="558"/>
    </row>
    <row r="169" spans="2:13" x14ac:dyDescent="0.2">
      <c r="B169" s="290"/>
      <c r="C169" s="289"/>
      <c r="F169" s="395">
        <v>8950.49</v>
      </c>
      <c r="G169" s="559" t="s">
        <v>6441</v>
      </c>
      <c r="H169" s="559"/>
      <c r="I169" s="559"/>
      <c r="J169" s="560"/>
      <c r="K169" s="560"/>
      <c r="L169" s="560"/>
      <c r="M169" s="558"/>
    </row>
    <row r="170" spans="2:13" x14ac:dyDescent="0.2">
      <c r="B170" s="290"/>
      <c r="C170" s="289"/>
      <c r="F170" s="395">
        <v>13730</v>
      </c>
      <c r="G170" s="559" t="s">
        <v>6440</v>
      </c>
      <c r="H170" s="559"/>
      <c r="I170" s="559"/>
      <c r="J170" s="560"/>
      <c r="K170" s="560"/>
      <c r="L170" s="560"/>
      <c r="M170" s="558"/>
    </row>
    <row r="171" spans="2:13" x14ac:dyDescent="0.2">
      <c r="B171" s="290"/>
      <c r="C171" s="289"/>
      <c r="F171" s="395">
        <v>2000</v>
      </c>
      <c r="G171" s="559" t="s">
        <v>6439</v>
      </c>
      <c r="H171" s="559"/>
      <c r="I171" s="559"/>
      <c r="J171" s="560"/>
      <c r="K171" s="560"/>
      <c r="L171" s="560"/>
      <c r="M171" s="558"/>
    </row>
    <row r="172" spans="2:13" x14ac:dyDescent="0.2">
      <c r="B172" s="290"/>
      <c r="C172" s="289"/>
      <c r="F172" s="395">
        <v>1312.27</v>
      </c>
      <c r="G172" s="559" t="s">
        <v>6438</v>
      </c>
      <c r="H172" s="559"/>
      <c r="I172" s="559"/>
      <c r="J172" s="560"/>
      <c r="K172" s="560"/>
      <c r="L172" s="560"/>
      <c r="M172" s="558"/>
    </row>
    <row r="173" spans="2:13" x14ac:dyDescent="0.2">
      <c r="B173" s="290"/>
      <c r="C173" s="289"/>
      <c r="F173" s="395">
        <v>7120</v>
      </c>
      <c r="G173" s="559" t="s">
        <v>6437</v>
      </c>
      <c r="H173" s="559"/>
      <c r="I173" s="559"/>
      <c r="J173" s="560"/>
      <c r="K173" s="560"/>
      <c r="L173" s="560"/>
      <c r="M173" s="558"/>
    </row>
    <row r="174" spans="2:13" x14ac:dyDescent="0.2">
      <c r="B174" s="290"/>
      <c r="C174" s="289"/>
      <c r="F174" s="395">
        <v>7000</v>
      </c>
      <c r="G174" s="559" t="s">
        <v>6436</v>
      </c>
      <c r="H174" s="559"/>
      <c r="I174" s="559"/>
      <c r="J174" s="560"/>
      <c r="K174" s="560"/>
      <c r="L174" s="560"/>
      <c r="M174" s="558"/>
    </row>
    <row r="175" spans="2:13" x14ac:dyDescent="0.2">
      <c r="B175" s="290"/>
      <c r="C175" s="289"/>
      <c r="F175" s="395">
        <v>49727.78</v>
      </c>
      <c r="G175" s="559" t="s">
        <v>6435</v>
      </c>
      <c r="H175" s="559"/>
      <c r="I175" s="559"/>
      <c r="J175" s="560"/>
      <c r="K175" s="560"/>
      <c r="L175" s="560"/>
      <c r="M175" s="558"/>
    </row>
    <row r="176" spans="2:13" x14ac:dyDescent="0.2">
      <c r="B176" s="290"/>
      <c r="C176" s="289"/>
      <c r="F176" s="395">
        <v>20230.21</v>
      </c>
      <c r="G176" s="559" t="s">
        <v>6434</v>
      </c>
      <c r="H176" s="559"/>
      <c r="I176" s="559"/>
      <c r="J176" s="560"/>
      <c r="K176" s="560"/>
      <c r="L176" s="560"/>
      <c r="M176" s="558"/>
    </row>
    <row r="177" spans="2:13" x14ac:dyDescent="0.2">
      <c r="B177" s="290"/>
      <c r="C177" s="289"/>
      <c r="F177" s="395">
        <v>4926.78</v>
      </c>
      <c r="G177" s="559" t="s">
        <v>6433</v>
      </c>
      <c r="H177" s="559"/>
      <c r="I177" s="559"/>
      <c r="J177" s="560"/>
      <c r="K177" s="560"/>
      <c r="L177" s="560"/>
      <c r="M177" s="558"/>
    </row>
    <row r="178" spans="2:13" x14ac:dyDescent="0.2">
      <c r="B178" s="290"/>
      <c r="C178" s="289"/>
      <c r="F178" s="395">
        <v>12112.95</v>
      </c>
      <c r="G178" s="559" t="s">
        <v>6432</v>
      </c>
      <c r="H178" s="559"/>
      <c r="I178" s="559"/>
      <c r="J178" s="560"/>
      <c r="K178" s="560"/>
      <c r="L178" s="560"/>
      <c r="M178" s="558"/>
    </row>
    <row r="179" spans="2:13" x14ac:dyDescent="0.2">
      <c r="B179" s="290"/>
      <c r="C179" s="289"/>
      <c r="F179" s="395">
        <v>1038.01</v>
      </c>
      <c r="G179" s="559" t="s">
        <v>6419</v>
      </c>
      <c r="H179" s="559"/>
      <c r="I179" s="559"/>
      <c r="J179" s="560"/>
      <c r="K179" s="560"/>
      <c r="L179" s="560"/>
      <c r="M179" s="558"/>
    </row>
    <row r="180" spans="2:13" x14ac:dyDescent="0.2">
      <c r="B180" s="290"/>
      <c r="C180" s="289"/>
      <c r="F180" s="395">
        <v>5622.29</v>
      </c>
      <c r="G180" s="559" t="s">
        <v>6431</v>
      </c>
      <c r="H180" s="559"/>
      <c r="I180" s="559"/>
      <c r="J180" s="560"/>
      <c r="K180" s="560"/>
      <c r="L180" s="560"/>
      <c r="M180" s="558"/>
    </row>
    <row r="181" spans="2:13" x14ac:dyDescent="0.2">
      <c r="B181" s="290"/>
      <c r="C181" s="289"/>
      <c r="F181" s="395">
        <v>5968.25</v>
      </c>
      <c r="G181" s="559" t="s">
        <v>6430</v>
      </c>
      <c r="H181" s="559"/>
      <c r="I181" s="559"/>
      <c r="J181" s="560"/>
      <c r="K181" s="560"/>
      <c r="L181" s="560"/>
      <c r="M181" s="558"/>
    </row>
    <row r="182" spans="2:13" x14ac:dyDescent="0.2">
      <c r="B182" s="290"/>
      <c r="C182" s="289"/>
      <c r="F182" s="395">
        <v>33816.019999999997</v>
      </c>
      <c r="G182" s="559" t="s">
        <v>6429</v>
      </c>
      <c r="H182" s="559"/>
      <c r="I182" s="559"/>
      <c r="J182" s="560"/>
      <c r="K182" s="560"/>
      <c r="L182" s="560"/>
      <c r="M182" s="558"/>
    </row>
    <row r="183" spans="2:13" x14ac:dyDescent="0.2">
      <c r="B183" s="290"/>
      <c r="C183" s="289"/>
      <c r="F183" s="395">
        <v>10543.19</v>
      </c>
      <c r="G183" s="285" t="s">
        <v>6428</v>
      </c>
      <c r="H183" s="559"/>
      <c r="I183" s="559"/>
      <c r="J183" s="560"/>
      <c r="K183" s="560"/>
      <c r="L183" s="560"/>
      <c r="M183" s="558"/>
    </row>
    <row r="184" spans="2:13" x14ac:dyDescent="0.2">
      <c r="B184" s="290"/>
      <c r="C184" s="289"/>
      <c r="F184" s="395">
        <v>1835.17</v>
      </c>
      <c r="G184" s="560" t="s">
        <v>6427</v>
      </c>
      <c r="H184" s="559"/>
      <c r="I184" s="559"/>
      <c r="J184" s="560"/>
      <c r="K184" s="560"/>
      <c r="L184" s="560"/>
      <c r="M184" s="558"/>
    </row>
    <row r="185" spans="2:13" x14ac:dyDescent="0.2">
      <c r="B185" s="290"/>
      <c r="C185" s="289"/>
      <c r="F185" s="395">
        <v>6265.52</v>
      </c>
      <c r="G185" s="285" t="s">
        <v>6426</v>
      </c>
      <c r="H185" s="559"/>
      <c r="I185" s="559"/>
      <c r="J185" s="560"/>
      <c r="K185" s="560"/>
      <c r="L185" s="560"/>
      <c r="M185" s="558"/>
    </row>
    <row r="186" spans="2:13" x14ac:dyDescent="0.2">
      <c r="B186" s="290"/>
      <c r="C186" s="289"/>
      <c r="F186" s="395">
        <v>18127.34</v>
      </c>
      <c r="G186" s="559" t="s">
        <v>6425</v>
      </c>
      <c r="H186" s="559"/>
      <c r="I186" s="559"/>
      <c r="J186" s="560"/>
      <c r="K186" s="560"/>
      <c r="L186" s="560"/>
      <c r="M186" s="558"/>
    </row>
    <row r="187" spans="2:13" x14ac:dyDescent="0.2">
      <c r="B187" s="290"/>
      <c r="C187" s="289"/>
      <c r="F187" s="395">
        <v>1056.76</v>
      </c>
      <c r="G187" s="559" t="s">
        <v>6424</v>
      </c>
      <c r="H187" s="559"/>
      <c r="I187" s="559"/>
      <c r="J187" s="560"/>
      <c r="K187" s="560"/>
      <c r="L187" s="560"/>
      <c r="M187" s="558"/>
    </row>
    <row r="188" spans="2:13" x14ac:dyDescent="0.2">
      <c r="B188" s="290"/>
      <c r="C188" s="289"/>
      <c r="F188" s="395">
        <v>2113.52</v>
      </c>
      <c r="G188" s="559" t="s">
        <v>6423</v>
      </c>
      <c r="H188" s="559"/>
      <c r="I188" s="559"/>
      <c r="J188" s="560"/>
      <c r="K188" s="560"/>
      <c r="L188" s="560"/>
      <c r="M188" s="558"/>
    </row>
    <row r="189" spans="2:13" x14ac:dyDescent="0.2">
      <c r="B189" s="290"/>
      <c r="C189" s="289"/>
      <c r="F189" s="395">
        <v>1056.76</v>
      </c>
      <c r="G189" s="559" t="s">
        <v>6422</v>
      </c>
      <c r="H189" s="559"/>
      <c r="I189" s="559"/>
      <c r="J189" s="560"/>
      <c r="K189" s="560"/>
      <c r="L189" s="560"/>
      <c r="M189" s="558"/>
    </row>
    <row r="190" spans="2:13" x14ac:dyDescent="0.2">
      <c r="B190" s="290"/>
      <c r="C190" s="289"/>
      <c r="F190" s="395">
        <v>1056.76</v>
      </c>
      <c r="G190" s="559" t="s">
        <v>6421</v>
      </c>
      <c r="H190" s="559"/>
      <c r="I190" s="559"/>
      <c r="J190" s="560"/>
      <c r="K190" s="560"/>
      <c r="L190" s="560"/>
      <c r="M190" s="558"/>
    </row>
    <row r="191" spans="2:13" x14ac:dyDescent="0.2">
      <c r="B191" s="290"/>
      <c r="C191" s="289"/>
      <c r="F191" s="395">
        <v>5569.62</v>
      </c>
      <c r="G191" s="559" t="s">
        <v>6420</v>
      </c>
      <c r="H191" s="559"/>
      <c r="I191" s="559"/>
      <c r="J191" s="560"/>
      <c r="K191" s="560"/>
      <c r="L191" s="560"/>
      <c r="M191" s="558"/>
    </row>
    <row r="192" spans="2:13" x14ac:dyDescent="0.2">
      <c r="B192" s="290"/>
      <c r="C192" s="289"/>
      <c r="F192" s="395">
        <v>104.52</v>
      </c>
      <c r="G192" s="559" t="s">
        <v>6419</v>
      </c>
      <c r="H192" s="559"/>
      <c r="I192" s="559"/>
      <c r="J192" s="560"/>
      <c r="K192" s="560"/>
      <c r="L192" s="560"/>
      <c r="M192" s="558"/>
    </row>
    <row r="193" spans="2:13" x14ac:dyDescent="0.2">
      <c r="B193" s="290"/>
      <c r="C193" s="289"/>
      <c r="F193" s="395">
        <v>10111.370000000001</v>
      </c>
      <c r="G193" s="559" t="s">
        <v>6418</v>
      </c>
      <c r="H193" s="559"/>
      <c r="I193" s="559"/>
      <c r="J193" s="560"/>
      <c r="K193" s="560"/>
      <c r="L193" s="560"/>
      <c r="M193" s="558"/>
    </row>
    <row r="194" spans="2:13" x14ac:dyDescent="0.2">
      <c r="B194" s="290"/>
      <c r="C194" s="289"/>
      <c r="F194" s="395">
        <v>41695.519999999997</v>
      </c>
      <c r="G194" s="559" t="s">
        <v>6417</v>
      </c>
      <c r="H194" s="559"/>
      <c r="I194" s="559"/>
      <c r="J194" s="560"/>
      <c r="K194" s="560"/>
      <c r="L194" s="560"/>
      <c r="M194" s="558"/>
    </row>
    <row r="195" spans="2:13" x14ac:dyDescent="0.2">
      <c r="B195" s="290"/>
      <c r="C195" s="289"/>
      <c r="F195" s="395">
        <v>5420.93</v>
      </c>
      <c r="G195" s="559" t="s">
        <v>6416</v>
      </c>
      <c r="H195" s="559"/>
      <c r="I195" s="559"/>
      <c r="J195" s="560"/>
      <c r="K195" s="560"/>
      <c r="L195" s="560"/>
      <c r="M195" s="558"/>
    </row>
    <row r="196" spans="2:13" x14ac:dyDescent="0.2">
      <c r="B196" s="290"/>
      <c r="C196" s="289"/>
      <c r="F196" s="395">
        <v>5715.76</v>
      </c>
      <c r="G196" s="559" t="s">
        <v>6415</v>
      </c>
      <c r="H196" s="559"/>
      <c r="I196" s="559"/>
      <c r="J196" s="560"/>
      <c r="K196" s="560"/>
      <c r="L196" s="560"/>
      <c r="M196" s="558"/>
    </row>
    <row r="197" spans="2:13" x14ac:dyDescent="0.2">
      <c r="B197" s="290"/>
      <c r="C197" s="289"/>
      <c r="F197" s="395">
        <v>614.35</v>
      </c>
      <c r="G197" s="560" t="s">
        <v>6414</v>
      </c>
      <c r="H197" s="558"/>
      <c r="I197" s="559"/>
      <c r="J197" s="560"/>
      <c r="K197" s="560"/>
      <c r="L197" s="560"/>
      <c r="M197" s="558"/>
    </row>
    <row r="198" spans="2:13" x14ac:dyDescent="0.2">
      <c r="B198" s="290"/>
      <c r="C198" s="289"/>
      <c r="F198" s="395">
        <v>2521.12</v>
      </c>
      <c r="G198" s="559" t="s">
        <v>6413</v>
      </c>
      <c r="H198" s="559"/>
      <c r="I198" s="559"/>
      <c r="J198" s="560"/>
      <c r="K198" s="560"/>
      <c r="L198" s="560"/>
      <c r="M198" s="558"/>
    </row>
    <row r="199" spans="2:13" x14ac:dyDescent="0.2">
      <c r="B199" s="290"/>
      <c r="C199" s="289"/>
      <c r="F199" s="395">
        <v>1461.16</v>
      </c>
      <c r="G199" s="559" t="s">
        <v>6412</v>
      </c>
      <c r="H199" s="559"/>
      <c r="I199" s="559"/>
      <c r="J199" s="560"/>
      <c r="K199" s="560"/>
      <c r="L199" s="560"/>
      <c r="M199" s="558"/>
    </row>
    <row r="200" spans="2:13" x14ac:dyDescent="0.2">
      <c r="B200" s="290"/>
      <c r="C200" s="289"/>
      <c r="F200" s="395">
        <v>3187.08</v>
      </c>
      <c r="G200" s="675" t="s">
        <v>6411</v>
      </c>
      <c r="H200" s="559"/>
      <c r="I200" s="559"/>
      <c r="J200" s="560"/>
      <c r="K200" s="560"/>
      <c r="L200" s="560"/>
      <c r="M200" s="558"/>
    </row>
    <row r="201" spans="2:13" x14ac:dyDescent="0.2">
      <c r="B201" s="290"/>
      <c r="C201" s="289"/>
      <c r="F201" s="395">
        <v>11199.51</v>
      </c>
      <c r="G201" s="559" t="s">
        <v>6410</v>
      </c>
      <c r="H201" s="559"/>
      <c r="I201" s="559"/>
      <c r="J201" s="560"/>
      <c r="K201" s="560"/>
      <c r="L201" s="560"/>
      <c r="M201" s="558"/>
    </row>
    <row r="202" spans="2:13" x14ac:dyDescent="0.2">
      <c r="B202" s="290"/>
      <c r="C202" s="289"/>
      <c r="F202" s="395">
        <v>10674.32</v>
      </c>
      <c r="G202" s="559" t="s">
        <v>6409</v>
      </c>
      <c r="H202" s="559"/>
      <c r="I202" s="559"/>
      <c r="J202" s="560"/>
      <c r="K202" s="560"/>
      <c r="L202" s="560"/>
      <c r="M202" s="558"/>
    </row>
    <row r="203" spans="2:13" x14ac:dyDescent="0.2">
      <c r="B203" s="290"/>
      <c r="C203" s="289"/>
      <c r="F203" s="395">
        <v>2086.0700000000002</v>
      </c>
      <c r="G203" s="559" t="s">
        <v>6408</v>
      </c>
      <c r="H203" s="559"/>
      <c r="I203" s="559"/>
      <c r="J203" s="560"/>
      <c r="K203" s="560"/>
      <c r="L203" s="560"/>
      <c r="M203" s="558"/>
    </row>
    <row r="204" spans="2:13" x14ac:dyDescent="0.2">
      <c r="B204" s="290"/>
      <c r="C204" s="289"/>
      <c r="F204" s="395">
        <v>4227.04</v>
      </c>
      <c r="G204" s="559" t="s">
        <v>6407</v>
      </c>
      <c r="H204" s="559"/>
      <c r="I204" s="559"/>
      <c r="J204" s="560"/>
      <c r="K204" s="560"/>
      <c r="L204" s="560"/>
      <c r="M204" s="558"/>
    </row>
    <row r="205" spans="2:13" x14ac:dyDescent="0.2">
      <c r="B205" s="290"/>
      <c r="C205" s="289"/>
      <c r="F205" s="395">
        <v>5283.8</v>
      </c>
      <c r="G205" s="559" t="s">
        <v>6406</v>
      </c>
      <c r="H205" s="559"/>
      <c r="I205" s="559"/>
      <c r="J205" s="560"/>
      <c r="K205" s="560"/>
      <c r="L205" s="560"/>
      <c r="M205" s="558"/>
    </row>
    <row r="206" spans="2:13" x14ac:dyDescent="0.2">
      <c r="B206" s="290"/>
      <c r="C206" s="289"/>
      <c r="F206" s="395">
        <v>6120</v>
      </c>
      <c r="G206" s="559" t="s">
        <v>6405</v>
      </c>
      <c r="H206" s="559"/>
      <c r="I206" s="559"/>
      <c r="J206" s="560"/>
      <c r="K206" s="560"/>
      <c r="L206" s="560"/>
      <c r="M206" s="558"/>
    </row>
    <row r="207" spans="2:13" x14ac:dyDescent="0.2">
      <c r="B207" s="290"/>
      <c r="C207" s="289"/>
      <c r="F207" s="395">
        <v>1339.66</v>
      </c>
      <c r="G207" s="559" t="s">
        <v>6404</v>
      </c>
      <c r="H207" s="559"/>
      <c r="I207" s="559"/>
      <c r="J207" s="560"/>
      <c r="K207" s="560"/>
      <c r="L207" s="560"/>
      <c r="M207" s="558"/>
    </row>
    <row r="208" spans="2:13" x14ac:dyDescent="0.2">
      <c r="B208" s="290"/>
      <c r="C208" s="289"/>
      <c r="F208" s="395">
        <v>5571.94</v>
      </c>
      <c r="G208" s="559" t="s">
        <v>6403</v>
      </c>
      <c r="H208" s="559"/>
      <c r="I208" s="559"/>
      <c r="J208" s="560"/>
      <c r="K208" s="560"/>
      <c r="L208" s="560"/>
      <c r="M208" s="558"/>
    </row>
    <row r="209" spans="2:13" x14ac:dyDescent="0.2">
      <c r="B209" s="290"/>
      <c r="C209" s="289"/>
      <c r="F209" s="395">
        <v>11632.36</v>
      </c>
      <c r="G209" s="559" t="s">
        <v>6402</v>
      </c>
      <c r="H209" s="559"/>
      <c r="I209" s="559"/>
      <c r="J209" s="560"/>
      <c r="K209" s="560"/>
      <c r="L209" s="560"/>
      <c r="M209" s="558"/>
    </row>
    <row r="210" spans="2:13" x14ac:dyDescent="0.2">
      <c r="B210" s="290"/>
      <c r="C210" s="289"/>
      <c r="F210" s="395">
        <v>1602.31</v>
      </c>
      <c r="G210" s="559" t="s">
        <v>6401</v>
      </c>
      <c r="H210" s="559"/>
      <c r="I210" s="559"/>
      <c r="J210" s="560"/>
      <c r="K210" s="560"/>
      <c r="L210" s="560"/>
      <c r="M210" s="558"/>
    </row>
    <row r="211" spans="2:13" x14ac:dyDescent="0.2">
      <c r="B211" s="290"/>
      <c r="C211" s="289"/>
      <c r="F211" s="395">
        <v>59566</v>
      </c>
      <c r="G211" s="559" t="s">
        <v>6400</v>
      </c>
      <c r="H211" s="559"/>
      <c r="I211" s="559"/>
      <c r="J211" s="560"/>
      <c r="K211" s="560"/>
      <c r="L211" s="560"/>
      <c r="M211" s="558"/>
    </row>
    <row r="212" spans="2:13" x14ac:dyDescent="0.2">
      <c r="B212" s="290"/>
      <c r="C212" s="289"/>
      <c r="F212" s="395">
        <v>5622.28</v>
      </c>
      <c r="G212" s="559" t="s">
        <v>6399</v>
      </c>
      <c r="H212" s="559"/>
      <c r="I212" s="559"/>
      <c r="J212" s="560"/>
      <c r="K212" s="560"/>
      <c r="L212" s="560"/>
      <c r="M212" s="558"/>
    </row>
    <row r="213" spans="2:13" x14ac:dyDescent="0.2">
      <c r="B213" s="290"/>
      <c r="C213" s="289"/>
      <c r="F213" s="395">
        <v>6113.83</v>
      </c>
      <c r="G213" s="559" t="s">
        <v>6398</v>
      </c>
      <c r="H213" s="559"/>
      <c r="I213" s="559"/>
      <c r="J213" s="560"/>
      <c r="K213" s="560"/>
      <c r="L213" s="560"/>
      <c r="M213" s="558"/>
    </row>
    <row r="214" spans="2:13" x14ac:dyDescent="0.2">
      <c r="B214" s="290"/>
      <c r="C214" s="289"/>
      <c r="F214" s="395">
        <v>813.25</v>
      </c>
      <c r="G214" s="559" t="s">
        <v>6397</v>
      </c>
      <c r="H214" s="559"/>
      <c r="I214" s="559"/>
      <c r="J214" s="560"/>
      <c r="K214" s="560"/>
      <c r="L214" s="560"/>
      <c r="M214" s="558"/>
    </row>
    <row r="215" spans="2:13" x14ac:dyDescent="0.2">
      <c r="B215" s="290"/>
      <c r="C215" s="289"/>
      <c r="F215" s="395">
        <v>13360.1</v>
      </c>
      <c r="G215" s="559" t="s">
        <v>6396</v>
      </c>
      <c r="H215" s="559"/>
      <c r="I215" s="559"/>
      <c r="J215" s="560"/>
      <c r="K215" s="560"/>
      <c r="L215" s="560"/>
      <c r="M215" s="558"/>
    </row>
    <row r="216" spans="2:13" x14ac:dyDescent="0.2">
      <c r="B216" s="290"/>
      <c r="C216" s="289"/>
      <c r="F216" s="395">
        <v>97095.7</v>
      </c>
      <c r="G216" s="559" t="s">
        <v>6395</v>
      </c>
      <c r="H216" s="559"/>
      <c r="I216" s="559"/>
      <c r="J216" s="560"/>
      <c r="K216" s="560"/>
      <c r="L216" s="560"/>
      <c r="M216" s="558"/>
    </row>
    <row r="217" spans="2:13" x14ac:dyDescent="0.2">
      <c r="B217" s="290"/>
      <c r="C217" s="289"/>
      <c r="F217" s="395">
        <v>2656.03</v>
      </c>
      <c r="G217" s="559" t="s">
        <v>6394</v>
      </c>
      <c r="H217" s="559"/>
      <c r="I217" s="559"/>
      <c r="J217" s="560"/>
      <c r="K217" s="560"/>
      <c r="L217" s="560"/>
      <c r="M217" s="558"/>
    </row>
    <row r="218" spans="2:13" x14ac:dyDescent="0.2">
      <c r="B218" s="290"/>
      <c r="C218" s="289"/>
      <c r="F218" s="395">
        <v>2336.29</v>
      </c>
      <c r="G218" s="559" t="s">
        <v>6393</v>
      </c>
      <c r="H218" s="559"/>
      <c r="I218" s="559"/>
      <c r="J218" s="560"/>
      <c r="K218" s="560"/>
      <c r="L218" s="560"/>
      <c r="M218" s="558"/>
    </row>
    <row r="219" spans="2:13" x14ac:dyDescent="0.2">
      <c r="B219" s="290"/>
      <c r="C219" s="289"/>
      <c r="F219" s="395">
        <v>1523.52</v>
      </c>
      <c r="G219" s="559" t="s">
        <v>6392</v>
      </c>
      <c r="H219" s="559"/>
      <c r="I219" s="559"/>
      <c r="J219" s="560"/>
      <c r="K219" s="560"/>
      <c r="L219" s="560"/>
      <c r="M219" s="558"/>
    </row>
    <row r="220" spans="2:13" x14ac:dyDescent="0.2">
      <c r="B220" s="290"/>
      <c r="C220" s="289"/>
      <c r="F220" s="395">
        <v>11837.52</v>
      </c>
      <c r="G220" s="559" t="s">
        <v>6391</v>
      </c>
      <c r="H220" s="559"/>
      <c r="I220" s="559"/>
      <c r="J220" s="560"/>
      <c r="K220" s="560"/>
      <c r="L220" s="560"/>
      <c r="M220" s="558"/>
    </row>
    <row r="221" spans="2:13" x14ac:dyDescent="0.2">
      <c r="B221" s="290"/>
      <c r="C221" s="289"/>
      <c r="F221" s="395">
        <v>3483.35</v>
      </c>
      <c r="G221" s="559" t="s">
        <v>6390</v>
      </c>
      <c r="H221" s="559"/>
      <c r="I221" s="559"/>
      <c r="J221" s="560"/>
      <c r="K221" s="560"/>
      <c r="L221" s="560"/>
      <c r="M221" s="558"/>
    </row>
    <row r="222" spans="2:13" x14ac:dyDescent="0.2">
      <c r="B222" s="290"/>
      <c r="C222" s="289"/>
      <c r="F222" s="395">
        <v>26034.53</v>
      </c>
      <c r="G222" s="559" t="s">
        <v>6389</v>
      </c>
      <c r="H222" s="559"/>
      <c r="I222" s="559"/>
      <c r="J222" s="560"/>
      <c r="K222" s="560"/>
      <c r="L222" s="560"/>
      <c r="M222" s="558"/>
    </row>
    <row r="223" spans="2:13" x14ac:dyDescent="0.2">
      <c r="B223" s="290"/>
      <c r="C223" s="289"/>
      <c r="F223" s="395">
        <v>17367.89</v>
      </c>
      <c r="G223" s="559" t="s">
        <v>6388</v>
      </c>
      <c r="H223" s="559"/>
      <c r="I223" s="559"/>
      <c r="J223" s="560"/>
      <c r="K223" s="560"/>
      <c r="L223" s="560"/>
      <c r="M223" s="558"/>
    </row>
    <row r="224" spans="2:13" x14ac:dyDescent="0.2">
      <c r="B224" s="290"/>
      <c r="C224" s="289"/>
      <c r="F224" s="395">
        <v>19174.8</v>
      </c>
      <c r="G224" s="559" t="s">
        <v>6387</v>
      </c>
      <c r="H224" s="559"/>
      <c r="I224" s="559"/>
      <c r="J224" s="560"/>
      <c r="K224" s="560"/>
      <c r="L224" s="560"/>
      <c r="M224" s="558"/>
    </row>
    <row r="225" spans="2:13" x14ac:dyDescent="0.2">
      <c r="B225" s="290"/>
      <c r="C225" s="289"/>
      <c r="F225" s="395">
        <v>22147.16</v>
      </c>
      <c r="G225" s="559" t="s">
        <v>6386</v>
      </c>
      <c r="H225" s="559"/>
      <c r="I225" s="559"/>
      <c r="J225" s="560"/>
      <c r="K225" s="560"/>
      <c r="L225" s="560"/>
      <c r="M225" s="558"/>
    </row>
    <row r="226" spans="2:13" x14ac:dyDescent="0.2">
      <c r="B226" s="290"/>
      <c r="C226" s="289"/>
      <c r="F226" s="395">
        <v>14507.57</v>
      </c>
      <c r="G226" s="559" t="s">
        <v>6385</v>
      </c>
      <c r="H226" s="559"/>
      <c r="I226" s="559"/>
      <c r="J226" s="560"/>
      <c r="K226" s="560"/>
      <c r="L226" s="560"/>
      <c r="M226" s="558"/>
    </row>
    <row r="227" spans="2:13" x14ac:dyDescent="0.2">
      <c r="B227" s="290"/>
      <c r="C227" s="289"/>
      <c r="F227" s="395">
        <v>20000</v>
      </c>
      <c r="G227" s="559" t="s">
        <v>6312</v>
      </c>
      <c r="H227" s="559"/>
      <c r="I227" s="559"/>
      <c r="J227" s="560"/>
      <c r="K227" s="560"/>
      <c r="L227" s="560"/>
      <c r="M227" s="558"/>
    </row>
    <row r="228" spans="2:13" x14ac:dyDescent="0.2">
      <c r="B228" s="290"/>
      <c r="C228" s="289"/>
      <c r="F228" s="395">
        <v>7715.58</v>
      </c>
      <c r="G228" s="559" t="s">
        <v>6384</v>
      </c>
      <c r="H228" s="559"/>
      <c r="I228" s="559"/>
      <c r="J228" s="560"/>
      <c r="K228" s="560"/>
      <c r="L228" s="560"/>
      <c r="M228" s="558"/>
    </row>
    <row r="229" spans="2:13" x14ac:dyDescent="0.2">
      <c r="B229" s="290"/>
      <c r="C229" s="289"/>
      <c r="F229" s="395">
        <v>4382.4799999999996</v>
      </c>
      <c r="G229" s="559" t="s">
        <v>6383</v>
      </c>
      <c r="H229" s="559"/>
      <c r="I229" s="559"/>
      <c r="J229" s="560"/>
      <c r="K229" s="560"/>
      <c r="L229" s="560"/>
      <c r="M229" s="558"/>
    </row>
    <row r="230" spans="2:13" x14ac:dyDescent="0.2">
      <c r="B230" s="290"/>
      <c r="C230" s="289"/>
      <c r="F230" s="395">
        <v>19174.8</v>
      </c>
      <c r="G230" s="559" t="s">
        <v>6382</v>
      </c>
      <c r="H230" s="559"/>
      <c r="I230" s="559"/>
      <c r="J230" s="560"/>
      <c r="K230" s="560"/>
      <c r="L230" s="560"/>
      <c r="M230" s="558"/>
    </row>
    <row r="231" spans="2:13" x14ac:dyDescent="0.2">
      <c r="B231" s="290"/>
      <c r="C231" s="289"/>
      <c r="F231" s="395">
        <v>10122.26</v>
      </c>
      <c r="G231" s="559" t="s">
        <v>6381</v>
      </c>
      <c r="H231" s="559"/>
      <c r="I231" s="559"/>
      <c r="J231" s="560"/>
      <c r="K231" s="560"/>
      <c r="L231" s="560"/>
      <c r="M231" s="558"/>
    </row>
    <row r="232" spans="2:13" x14ac:dyDescent="0.2">
      <c r="B232" s="290"/>
      <c r="C232" s="289"/>
      <c r="F232" s="395">
        <v>6958.87</v>
      </c>
      <c r="G232" s="559" t="s">
        <v>6380</v>
      </c>
      <c r="H232" s="559"/>
      <c r="I232" s="559"/>
      <c r="J232" s="560"/>
      <c r="K232" s="560"/>
      <c r="L232" s="560"/>
      <c r="M232" s="558"/>
    </row>
    <row r="233" spans="2:13" x14ac:dyDescent="0.2">
      <c r="B233" s="290"/>
      <c r="C233" s="289"/>
      <c r="F233" s="395">
        <v>930.32</v>
      </c>
      <c r="G233" s="674" t="s">
        <v>6379</v>
      </c>
      <c r="H233" s="559"/>
      <c r="I233" s="559"/>
      <c r="J233" s="560"/>
      <c r="K233" s="560"/>
      <c r="L233" s="560"/>
      <c r="M233" s="558"/>
    </row>
    <row r="234" spans="2:13" x14ac:dyDescent="0.2">
      <c r="B234" s="290"/>
      <c r="C234" s="289"/>
      <c r="F234" s="395">
        <v>3111.82</v>
      </c>
      <c r="G234" s="559" t="s">
        <v>6378</v>
      </c>
      <c r="H234" s="559"/>
      <c r="I234" s="559"/>
      <c r="J234" s="560"/>
      <c r="K234" s="560"/>
      <c r="L234" s="560"/>
      <c r="M234" s="558"/>
    </row>
    <row r="235" spans="2:13" x14ac:dyDescent="0.2">
      <c r="B235" s="290"/>
      <c r="C235" s="289"/>
      <c r="F235" s="395">
        <v>5000</v>
      </c>
      <c r="G235" s="559" t="s">
        <v>6227</v>
      </c>
      <c r="H235" s="559"/>
      <c r="I235" s="559"/>
      <c r="J235" s="560"/>
      <c r="K235" s="560"/>
      <c r="L235" s="560"/>
      <c r="M235" s="558"/>
    </row>
    <row r="236" spans="2:13" x14ac:dyDescent="0.2">
      <c r="B236" s="290"/>
      <c r="C236" s="289"/>
      <c r="F236" s="395">
        <v>2000</v>
      </c>
      <c r="G236" s="559" t="s">
        <v>6227</v>
      </c>
      <c r="H236" s="559"/>
      <c r="I236" s="559"/>
      <c r="J236" s="560"/>
      <c r="K236" s="560"/>
      <c r="L236" s="560"/>
      <c r="M236" s="558"/>
    </row>
    <row r="237" spans="2:13" x14ac:dyDescent="0.2">
      <c r="B237" s="290"/>
      <c r="C237" s="289"/>
      <c r="F237" s="395">
        <v>4961.93</v>
      </c>
      <c r="G237" s="559" t="s">
        <v>6377</v>
      </c>
      <c r="H237" s="559"/>
      <c r="I237" s="559"/>
      <c r="J237" s="560"/>
      <c r="K237" s="560"/>
      <c r="L237" s="560"/>
      <c r="M237" s="558"/>
    </row>
    <row r="238" spans="2:13" x14ac:dyDescent="0.2">
      <c r="B238" s="290"/>
      <c r="C238" s="289"/>
      <c r="F238" s="395">
        <v>7865.08</v>
      </c>
      <c r="G238" s="559" t="s">
        <v>6376</v>
      </c>
      <c r="H238" s="559"/>
      <c r="I238" s="559"/>
      <c r="J238" s="560"/>
      <c r="K238" s="560"/>
      <c r="L238" s="560"/>
      <c r="M238" s="558"/>
    </row>
    <row r="239" spans="2:13" x14ac:dyDescent="0.2">
      <c r="B239" s="290"/>
      <c r="C239" s="289"/>
      <c r="F239" s="395">
        <v>30000</v>
      </c>
      <c r="G239" s="559" t="s">
        <v>6375</v>
      </c>
      <c r="H239" s="559"/>
      <c r="I239" s="559"/>
      <c r="J239" s="560"/>
      <c r="K239" s="560"/>
      <c r="L239" s="560"/>
      <c r="M239" s="558"/>
    </row>
    <row r="240" spans="2:13" x14ac:dyDescent="0.2">
      <c r="B240" s="290"/>
      <c r="C240" s="289"/>
      <c r="F240" s="395">
        <v>84571</v>
      </c>
      <c r="G240" s="559" t="s">
        <v>6374</v>
      </c>
      <c r="H240" s="559"/>
      <c r="I240" s="559"/>
      <c r="J240" s="560"/>
      <c r="K240" s="560"/>
      <c r="L240" s="560"/>
      <c r="M240" s="558"/>
    </row>
    <row r="241" spans="2:13" x14ac:dyDescent="0.2">
      <c r="B241" s="290"/>
      <c r="C241" s="289"/>
      <c r="F241" s="395">
        <v>4039.58</v>
      </c>
      <c r="G241" s="560" t="s">
        <v>6373</v>
      </c>
      <c r="H241" s="559"/>
      <c r="I241" s="559"/>
      <c r="J241" s="560"/>
      <c r="K241" s="560"/>
      <c r="L241" s="560"/>
      <c r="M241" s="558"/>
    </row>
    <row r="242" spans="2:13" x14ac:dyDescent="0.2">
      <c r="B242" s="290"/>
      <c r="C242" s="289"/>
      <c r="F242" s="395">
        <v>17334.84</v>
      </c>
      <c r="G242" s="559" t="s">
        <v>6372</v>
      </c>
      <c r="H242" s="559"/>
      <c r="I242" s="559"/>
      <c r="J242" s="560"/>
      <c r="K242" s="560"/>
      <c r="L242" s="560"/>
      <c r="M242" s="558"/>
    </row>
    <row r="243" spans="2:13" x14ac:dyDescent="0.2">
      <c r="B243" s="290"/>
      <c r="C243" s="289"/>
      <c r="F243" s="395">
        <v>21589.94</v>
      </c>
      <c r="G243" s="559" t="s">
        <v>6371</v>
      </c>
      <c r="H243" s="559"/>
      <c r="I243" s="559"/>
      <c r="J243" s="560"/>
      <c r="K243" s="560"/>
      <c r="L243" s="560"/>
      <c r="M243" s="558"/>
    </row>
    <row r="244" spans="2:13" x14ac:dyDescent="0.2">
      <c r="B244" s="290"/>
      <c r="C244" s="289"/>
      <c r="F244" s="395">
        <v>20972.799999999999</v>
      </c>
      <c r="G244" s="559" t="s">
        <v>6370</v>
      </c>
      <c r="H244" s="559"/>
      <c r="I244" s="559"/>
      <c r="J244" s="560"/>
      <c r="K244" s="560"/>
      <c r="L244" s="560"/>
      <c r="M244" s="558"/>
    </row>
    <row r="245" spans="2:13" x14ac:dyDescent="0.2">
      <c r="B245" s="290"/>
      <c r="C245" s="289"/>
      <c r="F245" s="395">
        <v>25247.4</v>
      </c>
      <c r="G245" s="559" t="s">
        <v>6369</v>
      </c>
      <c r="H245" s="559"/>
      <c r="I245" s="559"/>
      <c r="J245" s="560"/>
      <c r="K245" s="560"/>
      <c r="L245" s="560"/>
      <c r="M245" s="558"/>
    </row>
    <row r="246" spans="2:13" x14ac:dyDescent="0.2">
      <c r="B246" s="290"/>
      <c r="C246" s="289"/>
      <c r="F246" s="395">
        <v>22079.64</v>
      </c>
      <c r="G246" s="559" t="s">
        <v>6368</v>
      </c>
      <c r="H246" s="559"/>
      <c r="I246" s="559"/>
      <c r="J246" s="560"/>
      <c r="K246" s="560"/>
      <c r="L246" s="560"/>
      <c r="M246" s="558"/>
    </row>
    <row r="247" spans="2:13" x14ac:dyDescent="0.2">
      <c r="B247" s="290"/>
      <c r="C247" s="289"/>
      <c r="F247" s="395">
        <v>5238.0200000000004</v>
      </c>
      <c r="G247" s="559" t="s">
        <v>6367</v>
      </c>
      <c r="H247" s="559"/>
      <c r="I247" s="559"/>
      <c r="J247" s="560"/>
      <c r="K247" s="560"/>
      <c r="L247" s="560"/>
      <c r="M247" s="558"/>
    </row>
    <row r="248" spans="2:13" x14ac:dyDescent="0.2">
      <c r="B248" s="290"/>
      <c r="C248" s="289"/>
      <c r="F248" s="395">
        <v>10098.959999999999</v>
      </c>
      <c r="G248" s="559" t="s">
        <v>6366</v>
      </c>
      <c r="H248" s="559"/>
      <c r="I248" s="559"/>
      <c r="J248" s="560"/>
      <c r="K248" s="560"/>
      <c r="L248" s="560"/>
      <c r="M248" s="558"/>
    </row>
    <row r="249" spans="2:13" x14ac:dyDescent="0.2">
      <c r="B249" s="290"/>
      <c r="C249" s="289"/>
      <c r="F249" s="395">
        <v>21552.94</v>
      </c>
      <c r="G249" s="559" t="s">
        <v>6365</v>
      </c>
      <c r="H249" s="559"/>
      <c r="I249" s="559"/>
      <c r="J249" s="560"/>
      <c r="K249" s="560"/>
      <c r="L249" s="560"/>
      <c r="M249" s="558"/>
    </row>
    <row r="250" spans="2:13" x14ac:dyDescent="0.2">
      <c r="B250" s="290"/>
      <c r="C250" s="289"/>
      <c r="F250" s="395">
        <v>15991.36</v>
      </c>
      <c r="G250" s="560" t="s">
        <v>6364</v>
      </c>
      <c r="H250" s="559"/>
      <c r="I250" s="559"/>
      <c r="J250" s="560"/>
      <c r="K250" s="560"/>
      <c r="L250" s="560"/>
      <c r="M250" s="558"/>
    </row>
    <row r="251" spans="2:13" x14ac:dyDescent="0.2">
      <c r="B251" s="290"/>
      <c r="C251" s="289"/>
      <c r="F251" s="395">
        <v>23659.68</v>
      </c>
      <c r="G251" s="559" t="s">
        <v>6363</v>
      </c>
      <c r="H251" s="559"/>
      <c r="I251" s="559"/>
      <c r="J251" s="560"/>
      <c r="K251" s="560"/>
      <c r="L251" s="560"/>
      <c r="M251" s="558"/>
    </row>
    <row r="252" spans="2:13" x14ac:dyDescent="0.2">
      <c r="B252" s="290"/>
      <c r="C252" s="289"/>
      <c r="F252" s="395">
        <v>21183.4</v>
      </c>
      <c r="G252" s="559" t="s">
        <v>6362</v>
      </c>
      <c r="H252" s="559"/>
      <c r="I252" s="559"/>
      <c r="J252" s="560"/>
      <c r="K252" s="560"/>
      <c r="L252" s="560"/>
      <c r="M252" s="558"/>
    </row>
    <row r="253" spans="2:13" x14ac:dyDescent="0.2">
      <c r="B253" s="290"/>
      <c r="C253" s="289"/>
      <c r="F253" s="395">
        <v>21885.4</v>
      </c>
      <c r="G253" s="560" t="s">
        <v>6361</v>
      </c>
      <c r="H253" s="559"/>
      <c r="I253" s="559"/>
      <c r="J253" s="560"/>
      <c r="K253" s="560"/>
      <c r="L253" s="560"/>
      <c r="M253" s="558"/>
    </row>
    <row r="254" spans="2:13" x14ac:dyDescent="0.2">
      <c r="B254" s="290"/>
      <c r="C254" s="289"/>
      <c r="F254" s="395">
        <v>2821.22</v>
      </c>
      <c r="G254" s="559" t="s">
        <v>6360</v>
      </c>
      <c r="H254" s="559"/>
      <c r="I254" s="559"/>
      <c r="J254" s="560"/>
      <c r="K254" s="560"/>
      <c r="L254" s="560"/>
      <c r="M254" s="558"/>
    </row>
    <row r="255" spans="2:13" x14ac:dyDescent="0.2">
      <c r="B255" s="290"/>
      <c r="C255" s="289"/>
      <c r="F255" s="395">
        <v>4031.86</v>
      </c>
      <c r="G255" s="559" t="s">
        <v>6359</v>
      </c>
      <c r="H255" s="559"/>
      <c r="I255" s="559"/>
      <c r="J255" s="560"/>
      <c r="K255" s="560"/>
      <c r="L255" s="560"/>
      <c r="M255" s="558"/>
    </row>
    <row r="256" spans="2:13" x14ac:dyDescent="0.2">
      <c r="B256" s="290"/>
      <c r="C256" s="289"/>
      <c r="F256" s="395">
        <v>757</v>
      </c>
      <c r="G256" s="559" t="s">
        <v>6358</v>
      </c>
      <c r="H256" s="559"/>
      <c r="I256" s="559"/>
      <c r="J256" s="560"/>
      <c r="K256" s="560"/>
      <c r="L256" s="560"/>
      <c r="M256" s="558"/>
    </row>
    <row r="257" spans="2:13" x14ac:dyDescent="0.2">
      <c r="B257" s="290"/>
      <c r="C257" s="289"/>
      <c r="F257" s="395">
        <v>2327.37</v>
      </c>
      <c r="G257" s="559" t="s">
        <v>6357</v>
      </c>
      <c r="H257" s="559"/>
      <c r="I257" s="559"/>
      <c r="J257" s="560"/>
      <c r="K257" s="560"/>
      <c r="L257" s="560"/>
      <c r="M257" s="558"/>
    </row>
    <row r="258" spans="2:13" x14ac:dyDescent="0.2">
      <c r="B258" s="290"/>
      <c r="C258" s="289"/>
      <c r="F258" s="395">
        <v>13506.82</v>
      </c>
      <c r="G258" s="559" t="s">
        <v>6356</v>
      </c>
      <c r="H258" s="559"/>
      <c r="I258" s="559"/>
      <c r="J258" s="560"/>
      <c r="K258" s="560"/>
      <c r="L258" s="560"/>
      <c r="M258" s="558"/>
    </row>
    <row r="259" spans="2:13" x14ac:dyDescent="0.2">
      <c r="B259" s="290"/>
      <c r="C259" s="289"/>
      <c r="F259" s="395">
        <v>5283.8</v>
      </c>
      <c r="G259" s="559" t="s">
        <v>6355</v>
      </c>
      <c r="H259" s="559"/>
      <c r="I259" s="559"/>
      <c r="J259" s="560"/>
      <c r="K259" s="560"/>
      <c r="L259" s="560"/>
      <c r="M259" s="558"/>
    </row>
    <row r="260" spans="2:13" x14ac:dyDescent="0.2">
      <c r="B260" s="290"/>
      <c r="C260" s="289"/>
      <c r="F260" s="395">
        <v>34460</v>
      </c>
      <c r="G260" s="559" t="s">
        <v>6354</v>
      </c>
      <c r="H260" s="559"/>
      <c r="I260" s="559"/>
      <c r="J260" s="560"/>
      <c r="K260" s="560"/>
      <c r="L260" s="560"/>
      <c r="M260" s="558"/>
    </row>
    <row r="261" spans="2:13" x14ac:dyDescent="0.2">
      <c r="B261" s="290"/>
      <c r="C261" s="289"/>
      <c r="F261" s="395">
        <v>6341.37</v>
      </c>
      <c r="G261" s="559" t="s">
        <v>6353</v>
      </c>
      <c r="H261" s="559"/>
      <c r="I261" s="559"/>
      <c r="J261" s="560"/>
      <c r="K261" s="560"/>
      <c r="L261" s="560"/>
      <c r="M261" s="558"/>
    </row>
    <row r="262" spans="2:13" x14ac:dyDescent="0.2">
      <c r="B262" s="290"/>
      <c r="C262" s="289"/>
      <c r="E262" s="395"/>
      <c r="F262" s="395">
        <v>0.01</v>
      </c>
      <c r="G262" s="559" t="s">
        <v>6346</v>
      </c>
      <c r="H262" s="559"/>
      <c r="I262" s="559"/>
      <c r="J262" s="560"/>
      <c r="K262" s="560"/>
      <c r="L262" s="560"/>
      <c r="M262" s="558"/>
    </row>
    <row r="263" spans="2:13" x14ac:dyDescent="0.2">
      <c r="B263" s="290"/>
      <c r="C263" s="289"/>
      <c r="F263" s="395">
        <v>1523.52</v>
      </c>
      <c r="G263" s="559" t="s">
        <v>6352</v>
      </c>
      <c r="H263" s="559"/>
      <c r="I263" s="559"/>
      <c r="J263" s="560"/>
      <c r="K263" s="560"/>
      <c r="L263" s="560"/>
      <c r="M263" s="558"/>
    </row>
    <row r="264" spans="2:13" x14ac:dyDescent="0.2">
      <c r="B264" s="290"/>
      <c r="C264" s="289"/>
      <c r="F264" s="395">
        <v>11855.32</v>
      </c>
      <c r="G264" s="559" t="s">
        <v>6351</v>
      </c>
      <c r="H264" s="559"/>
      <c r="I264" s="559"/>
      <c r="J264" s="560"/>
      <c r="K264" s="560"/>
      <c r="L264" s="560"/>
      <c r="M264" s="558"/>
    </row>
    <row r="265" spans="2:13" x14ac:dyDescent="0.2">
      <c r="B265" s="290"/>
      <c r="C265" s="289"/>
      <c r="F265" s="395">
        <v>0.23</v>
      </c>
      <c r="G265" s="559" t="s">
        <v>6346</v>
      </c>
      <c r="H265" s="559"/>
      <c r="I265" s="559"/>
      <c r="J265" s="560"/>
      <c r="K265" s="560"/>
      <c r="L265" s="560"/>
      <c r="M265" s="558"/>
    </row>
    <row r="266" spans="2:13" x14ac:dyDescent="0.2">
      <c r="B266" s="290"/>
      <c r="C266" s="289"/>
      <c r="F266" s="395">
        <v>60777.16</v>
      </c>
      <c r="G266" s="559" t="s">
        <v>6350</v>
      </c>
      <c r="H266" s="559"/>
      <c r="I266" s="559"/>
      <c r="J266" s="560"/>
      <c r="K266" s="560"/>
      <c r="L266" s="560"/>
      <c r="M266" s="558"/>
    </row>
    <row r="267" spans="2:13" x14ac:dyDescent="0.2">
      <c r="B267" s="290"/>
      <c r="C267" s="289"/>
      <c r="F267" s="395">
        <v>90555.4</v>
      </c>
      <c r="G267" s="559" t="s">
        <v>6349</v>
      </c>
      <c r="H267" s="559"/>
      <c r="I267" s="559"/>
      <c r="J267" s="560"/>
      <c r="K267" s="560"/>
      <c r="L267" s="560"/>
      <c r="M267" s="558"/>
    </row>
    <row r="268" spans="2:13" x14ac:dyDescent="0.2">
      <c r="B268" s="290"/>
      <c r="C268" s="289"/>
      <c r="F268" s="395">
        <v>23802.93</v>
      </c>
      <c r="G268" s="559" t="s">
        <v>6348</v>
      </c>
      <c r="H268" s="559"/>
      <c r="I268" s="559"/>
      <c r="J268" s="560"/>
      <c r="K268" s="560"/>
      <c r="L268" s="560"/>
      <c r="M268" s="558"/>
    </row>
    <row r="269" spans="2:13" x14ac:dyDescent="0.2">
      <c r="B269" s="290"/>
      <c r="C269" s="289"/>
      <c r="F269" s="395">
        <v>152520.23000000001</v>
      </c>
      <c r="G269" s="559" t="s">
        <v>6347</v>
      </c>
      <c r="H269" s="559"/>
      <c r="I269" s="559"/>
      <c r="J269" s="560"/>
      <c r="K269" s="560"/>
      <c r="L269" s="560"/>
      <c r="M269" s="558"/>
    </row>
    <row r="270" spans="2:13" x14ac:dyDescent="0.2">
      <c r="B270" s="290"/>
      <c r="C270" s="289"/>
      <c r="F270" s="395">
        <v>0.05</v>
      </c>
      <c r="G270" s="559" t="s">
        <v>6346</v>
      </c>
      <c r="H270" s="559"/>
      <c r="I270" s="559"/>
      <c r="J270" s="560"/>
      <c r="K270" s="560"/>
      <c r="L270" s="560"/>
      <c r="M270" s="558"/>
    </row>
    <row r="271" spans="2:13" x14ac:dyDescent="0.2">
      <c r="B271" s="290"/>
      <c r="C271" s="289"/>
      <c r="F271" s="395">
        <v>25966.6</v>
      </c>
      <c r="G271" s="559" t="s">
        <v>6345</v>
      </c>
      <c r="H271" s="559"/>
      <c r="I271" s="559"/>
      <c r="J271" s="560"/>
      <c r="K271" s="560"/>
      <c r="L271" s="560"/>
      <c r="M271" s="558"/>
    </row>
    <row r="272" spans="2:13" x14ac:dyDescent="0.2">
      <c r="B272" s="290"/>
      <c r="C272" s="289"/>
      <c r="F272" s="395">
        <v>6168.13</v>
      </c>
      <c r="G272" s="559" t="s">
        <v>6344</v>
      </c>
      <c r="H272" s="559"/>
      <c r="I272" s="559"/>
      <c r="J272" s="560"/>
      <c r="K272" s="560"/>
      <c r="L272" s="560"/>
      <c r="M272" s="558"/>
    </row>
    <row r="273" spans="2:13" x14ac:dyDescent="0.2">
      <c r="B273" s="290"/>
      <c r="C273" s="289"/>
      <c r="F273" s="395">
        <v>6085.65</v>
      </c>
      <c r="G273" s="559" t="s">
        <v>6343</v>
      </c>
      <c r="H273" s="559"/>
      <c r="I273" s="559"/>
      <c r="J273" s="560"/>
      <c r="K273" s="560"/>
      <c r="L273" s="560"/>
      <c r="M273" s="558"/>
    </row>
    <row r="274" spans="2:13" x14ac:dyDescent="0.2">
      <c r="B274" s="290"/>
      <c r="C274" s="289"/>
      <c r="F274" s="395">
        <v>11629</v>
      </c>
      <c r="G274" s="560" t="s">
        <v>6342</v>
      </c>
      <c r="H274" s="559"/>
      <c r="I274" s="559"/>
      <c r="J274" s="560"/>
      <c r="K274" s="560"/>
      <c r="L274" s="560"/>
      <c r="M274" s="558"/>
    </row>
    <row r="275" spans="2:13" x14ac:dyDescent="0.2">
      <c r="B275" s="290"/>
      <c r="C275" s="289"/>
      <c r="F275" s="395">
        <v>21369.05</v>
      </c>
      <c r="G275" s="559" t="s">
        <v>6341</v>
      </c>
      <c r="H275" s="559"/>
      <c r="I275" s="559"/>
      <c r="J275" s="560"/>
      <c r="K275" s="560"/>
      <c r="L275" s="560"/>
      <c r="M275" s="558"/>
    </row>
    <row r="276" spans="2:13" x14ac:dyDescent="0.2">
      <c r="B276" s="290"/>
      <c r="C276" s="289"/>
      <c r="F276" s="395">
        <v>6280.39</v>
      </c>
      <c r="G276" s="559" t="s">
        <v>6340</v>
      </c>
      <c r="H276" s="559"/>
      <c r="I276" s="559"/>
      <c r="J276" s="560"/>
      <c r="K276" s="560"/>
      <c r="L276" s="560"/>
      <c r="M276" s="558"/>
    </row>
    <row r="277" spans="2:13" x14ac:dyDescent="0.2">
      <c r="B277" s="290"/>
      <c r="C277" s="289"/>
      <c r="F277" s="395">
        <v>49903.29</v>
      </c>
      <c r="G277" s="559" t="s">
        <v>6339</v>
      </c>
      <c r="H277" s="559"/>
      <c r="I277" s="559"/>
      <c r="J277" s="560"/>
      <c r="K277" s="560"/>
      <c r="L277" s="560"/>
      <c r="M277" s="558"/>
    </row>
    <row r="278" spans="2:13" x14ac:dyDescent="0.2">
      <c r="B278" s="290"/>
      <c r="C278" s="289"/>
      <c r="F278" s="395">
        <v>99640</v>
      </c>
      <c r="G278" s="559" t="s">
        <v>6338</v>
      </c>
      <c r="H278" s="559"/>
      <c r="I278" s="559"/>
      <c r="J278" s="560"/>
      <c r="K278" s="560"/>
      <c r="L278" s="560"/>
      <c r="M278" s="558"/>
    </row>
    <row r="279" spans="2:13" x14ac:dyDescent="0.2">
      <c r="B279" s="290"/>
      <c r="C279" s="289"/>
      <c r="F279" s="395">
        <v>3662.58</v>
      </c>
      <c r="G279" s="559" t="s">
        <v>6337</v>
      </c>
      <c r="H279" s="559"/>
      <c r="I279" s="559"/>
      <c r="J279" s="560"/>
      <c r="K279" s="560"/>
      <c r="L279" s="560"/>
      <c r="M279" s="558"/>
    </row>
    <row r="280" spans="2:13" x14ac:dyDescent="0.2">
      <c r="B280" s="290"/>
      <c r="C280" s="289"/>
      <c r="F280" s="395">
        <v>4024.69</v>
      </c>
      <c r="G280" s="559" t="s">
        <v>6336</v>
      </c>
      <c r="H280" s="559"/>
      <c r="I280" s="559"/>
      <c r="J280" s="560"/>
      <c r="K280" s="560"/>
      <c r="L280" s="560"/>
      <c r="M280" s="558"/>
    </row>
    <row r="281" spans="2:13" x14ac:dyDescent="0.2">
      <c r="B281" s="290"/>
      <c r="C281" s="289"/>
      <c r="F281" s="395">
        <v>9258.0300000000007</v>
      </c>
      <c r="G281" s="559" t="s">
        <v>6335</v>
      </c>
      <c r="H281" s="559"/>
      <c r="I281" s="559"/>
      <c r="J281" s="560"/>
      <c r="K281" s="560"/>
      <c r="L281" s="560"/>
      <c r="M281" s="558"/>
    </row>
    <row r="282" spans="2:13" x14ac:dyDescent="0.2">
      <c r="B282" s="290"/>
      <c r="C282" s="289"/>
      <c r="F282" s="395">
        <v>2666.79</v>
      </c>
      <c r="G282" s="559" t="s">
        <v>6334</v>
      </c>
      <c r="H282" s="559"/>
      <c r="I282" s="559"/>
      <c r="J282" s="560"/>
      <c r="K282" s="560"/>
      <c r="L282" s="560"/>
      <c r="M282" s="558"/>
    </row>
    <row r="283" spans="2:13" x14ac:dyDescent="0.2">
      <c r="B283" s="290"/>
      <c r="C283" s="289"/>
      <c r="F283" s="395">
        <v>6362.66</v>
      </c>
      <c r="G283" s="559" t="s">
        <v>6333</v>
      </c>
      <c r="H283" s="559"/>
      <c r="I283" s="559"/>
      <c r="J283" s="560"/>
      <c r="K283" s="560"/>
      <c r="L283" s="560"/>
      <c r="M283" s="558"/>
    </row>
    <row r="284" spans="2:13" x14ac:dyDescent="0.2">
      <c r="B284" s="290"/>
      <c r="C284" s="289"/>
      <c r="F284" s="395">
        <v>5478.9</v>
      </c>
      <c r="G284" s="559" t="s">
        <v>6242</v>
      </c>
      <c r="H284" s="559"/>
      <c r="I284" s="559"/>
      <c r="J284" s="560"/>
      <c r="K284" s="560"/>
      <c r="L284" s="560"/>
      <c r="M284" s="558"/>
    </row>
    <row r="285" spans="2:13" x14ac:dyDescent="0.2">
      <c r="B285" s="290"/>
      <c r="C285" s="289"/>
      <c r="F285" s="395">
        <v>40664.29</v>
      </c>
      <c r="G285" s="559" t="s">
        <v>6332</v>
      </c>
      <c r="H285" s="559"/>
      <c r="I285" s="559"/>
      <c r="J285" s="560"/>
      <c r="K285" s="560"/>
      <c r="L285" s="560"/>
      <c r="M285" s="558"/>
    </row>
    <row r="286" spans="2:13" x14ac:dyDescent="0.2">
      <c r="B286" s="290"/>
      <c r="C286" s="289"/>
      <c r="F286" s="395">
        <v>5801.16</v>
      </c>
      <c r="G286" s="559" t="s">
        <v>6331</v>
      </c>
      <c r="H286" s="559"/>
      <c r="I286" s="559"/>
      <c r="J286" s="560"/>
      <c r="K286" s="560"/>
      <c r="L286" s="560"/>
      <c r="M286" s="558"/>
    </row>
    <row r="287" spans="2:13" x14ac:dyDescent="0.2">
      <c r="B287" s="290"/>
      <c r="C287" s="289"/>
      <c r="F287" s="395">
        <v>10500</v>
      </c>
      <c r="G287" s="559" t="s">
        <v>6330</v>
      </c>
      <c r="H287" s="559"/>
      <c r="I287" s="559"/>
      <c r="J287" s="560"/>
      <c r="K287" s="560"/>
      <c r="L287" s="560"/>
      <c r="M287" s="558"/>
    </row>
    <row r="288" spans="2:13" ht="11.25" customHeight="1" x14ac:dyDescent="0.2">
      <c r="B288" s="290"/>
      <c r="C288" s="289"/>
      <c r="F288" s="395">
        <v>12897.11</v>
      </c>
      <c r="G288" s="559" t="s">
        <v>6329</v>
      </c>
      <c r="H288" s="559"/>
      <c r="I288" s="559"/>
      <c r="J288" s="560"/>
      <c r="K288" s="560"/>
      <c r="L288" s="560"/>
      <c r="M288" s="558"/>
    </row>
    <row r="289" spans="2:13" x14ac:dyDescent="0.2">
      <c r="B289" s="290"/>
      <c r="C289" s="289"/>
      <c r="F289" s="395">
        <v>139728.79</v>
      </c>
      <c r="G289" s="559" t="s">
        <v>6328</v>
      </c>
      <c r="H289" s="559"/>
      <c r="I289" s="559"/>
      <c r="J289" s="560"/>
      <c r="K289" s="560"/>
      <c r="L289" s="560"/>
      <c r="M289" s="558"/>
    </row>
    <row r="290" spans="2:13" x14ac:dyDescent="0.2">
      <c r="B290" s="290"/>
      <c r="C290" s="289"/>
      <c r="F290" s="395">
        <v>6710.43</v>
      </c>
      <c r="G290" s="559" t="s">
        <v>6327</v>
      </c>
      <c r="H290" s="559"/>
      <c r="I290" s="559"/>
      <c r="J290" s="560"/>
      <c r="K290" s="560"/>
      <c r="L290" s="560"/>
      <c r="M290" s="558"/>
    </row>
    <row r="291" spans="2:13" x14ac:dyDescent="0.2">
      <c r="B291" s="290"/>
      <c r="C291" s="289"/>
      <c r="F291" s="395">
        <v>14083.57</v>
      </c>
      <c r="G291" s="559" t="s">
        <v>6326</v>
      </c>
      <c r="H291" s="559"/>
      <c r="I291" s="559"/>
      <c r="J291" s="560"/>
      <c r="K291" s="560"/>
      <c r="L291" s="560"/>
      <c r="M291" s="558"/>
    </row>
    <row r="292" spans="2:13" x14ac:dyDescent="0.2">
      <c r="B292" s="290"/>
      <c r="C292" s="289"/>
      <c r="F292" s="395">
        <v>915.65</v>
      </c>
      <c r="G292" s="562" t="s">
        <v>6325</v>
      </c>
      <c r="H292" s="559"/>
      <c r="I292" s="559"/>
      <c r="J292" s="560"/>
      <c r="K292" s="560"/>
      <c r="L292" s="560"/>
      <c r="M292" s="558"/>
    </row>
    <row r="293" spans="2:13" x14ac:dyDescent="0.2">
      <c r="B293" s="290"/>
      <c r="C293" s="289"/>
      <c r="F293" s="395">
        <v>20197.919999999998</v>
      </c>
      <c r="G293" s="559" t="s">
        <v>6324</v>
      </c>
      <c r="H293" s="559"/>
      <c r="I293" s="559"/>
      <c r="J293" s="560"/>
      <c r="K293" s="560"/>
      <c r="L293" s="560"/>
      <c r="M293" s="558"/>
    </row>
    <row r="294" spans="2:13" x14ac:dyDescent="0.2">
      <c r="B294" s="290"/>
      <c r="C294" s="289"/>
      <c r="F294" s="395">
        <v>4228.58</v>
      </c>
      <c r="G294" s="559" t="s">
        <v>6323</v>
      </c>
      <c r="H294" s="559"/>
      <c r="I294" s="559"/>
      <c r="J294" s="560"/>
      <c r="K294" s="560"/>
      <c r="L294" s="560"/>
      <c r="M294" s="558"/>
    </row>
    <row r="295" spans="2:13" x14ac:dyDescent="0.2">
      <c r="B295" s="290"/>
      <c r="C295" s="289"/>
      <c r="F295" s="395">
        <v>30296.880000000001</v>
      </c>
      <c r="G295" s="559" t="s">
        <v>6322</v>
      </c>
      <c r="H295" s="559"/>
      <c r="I295" s="559"/>
      <c r="J295" s="560"/>
      <c r="K295" s="560"/>
      <c r="L295" s="560"/>
      <c r="M295" s="558"/>
    </row>
    <row r="296" spans="2:13" x14ac:dyDescent="0.2">
      <c r="B296" s="290"/>
      <c r="C296" s="289"/>
      <c r="F296" s="395">
        <v>3438.32</v>
      </c>
      <c r="G296" s="559" t="s">
        <v>6321</v>
      </c>
      <c r="H296" s="559"/>
      <c r="I296" s="559"/>
      <c r="J296" s="560"/>
      <c r="K296" s="560"/>
      <c r="L296" s="560"/>
      <c r="M296" s="558"/>
    </row>
    <row r="297" spans="2:13" x14ac:dyDescent="0.2">
      <c r="B297" s="290"/>
      <c r="C297" s="289"/>
      <c r="F297" s="395">
        <v>38158.26</v>
      </c>
      <c r="G297" s="559" t="s">
        <v>6320</v>
      </c>
      <c r="H297" s="559"/>
      <c r="I297" s="559"/>
      <c r="J297" s="560"/>
      <c r="K297" s="560"/>
      <c r="L297" s="560"/>
      <c r="M297" s="558"/>
    </row>
    <row r="298" spans="2:13" x14ac:dyDescent="0.2">
      <c r="B298" s="290"/>
      <c r="C298" s="289"/>
      <c r="F298" s="395">
        <v>915.65</v>
      </c>
      <c r="G298" s="559" t="s">
        <v>6319</v>
      </c>
      <c r="H298" s="559"/>
      <c r="I298" s="559"/>
      <c r="J298" s="560"/>
      <c r="K298" s="560"/>
      <c r="L298" s="560"/>
      <c r="M298" s="558"/>
    </row>
    <row r="299" spans="2:13" x14ac:dyDescent="0.2">
      <c r="B299" s="290"/>
      <c r="C299" s="289"/>
      <c r="F299" s="395">
        <v>55043.83</v>
      </c>
      <c r="G299" s="560" t="s">
        <v>6318</v>
      </c>
      <c r="H299" s="559"/>
      <c r="I299" s="559"/>
      <c r="J299" s="560"/>
      <c r="K299" s="560"/>
      <c r="L299" s="560"/>
      <c r="M299" s="558"/>
    </row>
    <row r="300" spans="2:13" x14ac:dyDescent="0.2">
      <c r="B300" s="290"/>
      <c r="C300" s="289"/>
      <c r="F300" s="395">
        <v>27453.439999999999</v>
      </c>
      <c r="G300" s="559" t="s">
        <v>6317</v>
      </c>
      <c r="H300" s="559"/>
      <c r="I300" s="559"/>
      <c r="J300" s="560"/>
      <c r="K300" s="560"/>
      <c r="L300" s="560"/>
      <c r="M300" s="558"/>
    </row>
    <row r="301" spans="2:13" x14ac:dyDescent="0.2">
      <c r="B301" s="290"/>
      <c r="C301" s="289"/>
      <c r="F301" s="395">
        <v>10098.959999999999</v>
      </c>
      <c r="G301" s="559" t="s">
        <v>6316</v>
      </c>
      <c r="H301" s="559"/>
      <c r="I301" s="559"/>
      <c r="J301" s="560"/>
      <c r="K301" s="560"/>
      <c r="L301" s="560"/>
      <c r="M301" s="558"/>
    </row>
    <row r="302" spans="2:13" x14ac:dyDescent="0.2">
      <c r="B302" s="290"/>
      <c r="C302" s="289"/>
      <c r="F302" s="395">
        <v>42263.12</v>
      </c>
      <c r="G302" s="559" t="s">
        <v>6315</v>
      </c>
      <c r="H302" s="559"/>
      <c r="I302" s="559"/>
      <c r="J302" s="560"/>
      <c r="K302" s="560"/>
      <c r="L302" s="560"/>
      <c r="M302" s="558"/>
    </row>
    <row r="303" spans="2:13" x14ac:dyDescent="0.2">
      <c r="B303" s="290"/>
      <c r="C303" s="289"/>
      <c r="F303" s="395">
        <v>1034.17</v>
      </c>
      <c r="G303" s="559" t="s">
        <v>6314</v>
      </c>
      <c r="H303" s="559"/>
      <c r="I303" s="559"/>
      <c r="J303" s="560"/>
      <c r="K303" s="558"/>
      <c r="L303" s="558"/>
      <c r="M303" s="558"/>
    </row>
    <row r="304" spans="2:13" x14ac:dyDescent="0.2">
      <c r="B304" s="290"/>
      <c r="C304" s="289"/>
      <c r="F304" s="395">
        <v>5050</v>
      </c>
      <c r="G304" s="559" t="s">
        <v>6313</v>
      </c>
      <c r="H304" s="559"/>
      <c r="I304" s="559"/>
      <c r="J304" s="560"/>
      <c r="K304" s="558"/>
      <c r="L304" s="558"/>
      <c r="M304" s="558"/>
    </row>
    <row r="305" spans="2:13" x14ac:dyDescent="0.2">
      <c r="B305" s="290"/>
      <c r="C305" s="289"/>
      <c r="F305" s="395">
        <v>25755.74</v>
      </c>
      <c r="G305" s="559" t="s">
        <v>6312</v>
      </c>
      <c r="H305" s="559"/>
      <c r="I305" s="559"/>
      <c r="J305" s="560"/>
      <c r="K305" s="558"/>
      <c r="L305" s="558"/>
      <c r="M305" s="558"/>
    </row>
    <row r="306" spans="2:13" x14ac:dyDescent="0.2">
      <c r="B306" s="290"/>
      <c r="C306" s="289"/>
      <c r="F306" s="395">
        <v>30531.43</v>
      </c>
      <c r="G306" s="559" t="s">
        <v>6311</v>
      </c>
      <c r="H306" s="559"/>
      <c r="I306" s="559"/>
      <c r="J306" s="560"/>
      <c r="K306" s="558"/>
      <c r="L306" s="558"/>
      <c r="M306" s="558"/>
    </row>
    <row r="307" spans="2:13" x14ac:dyDescent="0.2">
      <c r="B307" s="290"/>
      <c r="C307" s="289"/>
      <c r="F307" s="395">
        <v>14337.62</v>
      </c>
      <c r="G307" s="559" t="s">
        <v>6310</v>
      </c>
      <c r="H307" s="559"/>
      <c r="I307" s="559"/>
      <c r="J307" s="560"/>
      <c r="K307" s="558"/>
      <c r="L307" s="558"/>
      <c r="M307" s="558"/>
    </row>
    <row r="308" spans="2:13" ht="12.75" customHeight="1" x14ac:dyDescent="0.2">
      <c r="B308" s="290"/>
      <c r="C308" s="289"/>
      <c r="F308" s="395">
        <v>6085.14</v>
      </c>
      <c r="G308" s="673" t="s">
        <v>6309</v>
      </c>
      <c r="H308" s="559"/>
      <c r="I308" s="559"/>
      <c r="J308" s="560"/>
      <c r="K308" s="558"/>
      <c r="L308" s="558"/>
      <c r="M308" s="558"/>
    </row>
    <row r="309" spans="2:13" x14ac:dyDescent="0.2">
      <c r="B309" s="290"/>
      <c r="C309" s="289"/>
      <c r="F309" s="395">
        <v>1017.39</v>
      </c>
      <c r="G309" s="559" t="s">
        <v>6308</v>
      </c>
      <c r="H309" s="559"/>
      <c r="I309" s="559"/>
      <c r="J309" s="560"/>
      <c r="K309" s="558"/>
      <c r="L309" s="558"/>
      <c r="M309" s="558"/>
    </row>
    <row r="310" spans="2:13" x14ac:dyDescent="0.2">
      <c r="B310" s="290"/>
      <c r="C310" s="289"/>
      <c r="F310" s="565">
        <v>5049.4799999999996</v>
      </c>
      <c r="G310" s="559" t="s">
        <v>6307</v>
      </c>
      <c r="H310" s="559"/>
      <c r="I310" s="559"/>
      <c r="J310" s="560"/>
      <c r="K310" s="558"/>
      <c r="L310" s="558"/>
      <c r="M310" s="558"/>
    </row>
    <row r="311" spans="2:13" x14ac:dyDescent="0.2">
      <c r="B311" s="290"/>
      <c r="C311" s="289"/>
      <c r="F311" s="395">
        <v>2171.52</v>
      </c>
      <c r="G311" s="559" t="s">
        <v>6306</v>
      </c>
      <c r="H311" s="559"/>
      <c r="I311" s="559"/>
      <c r="J311" s="560"/>
      <c r="K311" s="558"/>
      <c r="L311" s="558"/>
      <c r="M311" s="558"/>
    </row>
    <row r="312" spans="2:13" x14ac:dyDescent="0.2">
      <c r="B312" s="290"/>
      <c r="C312" s="289"/>
      <c r="F312" s="395">
        <v>100989.6</v>
      </c>
      <c r="G312" s="559" t="s">
        <v>6305</v>
      </c>
      <c r="H312" s="559"/>
      <c r="I312" s="559"/>
      <c r="J312" s="560"/>
      <c r="K312" s="558"/>
      <c r="L312" s="558"/>
      <c r="M312" s="558"/>
    </row>
    <row r="313" spans="2:13" x14ac:dyDescent="0.2">
      <c r="B313" s="290"/>
      <c r="C313" s="289"/>
      <c r="F313" s="395">
        <v>12760</v>
      </c>
      <c r="G313" s="559" t="s">
        <v>6304</v>
      </c>
      <c r="H313" s="559"/>
      <c r="I313" s="559"/>
      <c r="J313" s="560"/>
      <c r="K313" s="558"/>
      <c r="L313" s="558"/>
      <c r="M313" s="558"/>
    </row>
    <row r="314" spans="2:13" x14ac:dyDescent="0.2">
      <c r="B314" s="290"/>
      <c r="C314" s="289"/>
      <c r="F314" s="395">
        <v>360000</v>
      </c>
      <c r="G314" s="559" t="s">
        <v>6303</v>
      </c>
      <c r="H314" s="559"/>
      <c r="I314" s="559"/>
      <c r="J314" s="560"/>
      <c r="K314" s="558"/>
      <c r="L314" s="558"/>
      <c r="M314" s="558"/>
    </row>
    <row r="315" spans="2:13" x14ac:dyDescent="0.2">
      <c r="B315" s="290"/>
      <c r="C315" s="289"/>
      <c r="F315" s="395">
        <v>15472.08</v>
      </c>
      <c r="G315" s="559" t="s">
        <v>6302</v>
      </c>
      <c r="H315" s="559"/>
      <c r="I315" s="559"/>
      <c r="J315" s="560"/>
      <c r="K315" s="558"/>
      <c r="L315" s="558"/>
      <c r="M315" s="558"/>
    </row>
    <row r="316" spans="2:13" x14ac:dyDescent="0.2">
      <c r="B316" s="290"/>
      <c r="C316" s="289"/>
      <c r="F316" s="395">
        <v>52198.76</v>
      </c>
      <c r="G316" s="559" t="s">
        <v>6301</v>
      </c>
      <c r="H316" s="559"/>
      <c r="I316" s="559"/>
      <c r="J316" s="560"/>
      <c r="K316" s="558"/>
      <c r="L316" s="558"/>
      <c r="M316" s="558"/>
    </row>
    <row r="317" spans="2:13" x14ac:dyDescent="0.2">
      <c r="B317" s="290"/>
      <c r="C317" s="289"/>
      <c r="F317" s="395">
        <v>50494.8</v>
      </c>
      <c r="G317" s="559" t="s">
        <v>6300</v>
      </c>
      <c r="H317" s="559"/>
      <c r="I317" s="559"/>
      <c r="J317" s="560"/>
      <c r="K317" s="558"/>
      <c r="L317" s="558"/>
      <c r="M317" s="558"/>
    </row>
    <row r="318" spans="2:13" x14ac:dyDescent="0.2">
      <c r="B318" s="290"/>
      <c r="C318" s="289"/>
      <c r="F318" s="395">
        <v>24341.53</v>
      </c>
      <c r="G318" s="559" t="s">
        <v>6299</v>
      </c>
      <c r="H318" s="559"/>
      <c r="I318" s="559"/>
      <c r="J318" s="560"/>
      <c r="K318" s="558"/>
      <c r="L318" s="558"/>
      <c r="M318" s="558"/>
    </row>
    <row r="319" spans="2:13" x14ac:dyDescent="0.2">
      <c r="B319" s="290"/>
      <c r="C319" s="289"/>
      <c r="F319" s="395">
        <v>5049.4799999999996</v>
      </c>
      <c r="G319" s="559" t="s">
        <v>6298</v>
      </c>
      <c r="H319" s="559"/>
      <c r="I319" s="559"/>
      <c r="J319" s="560"/>
      <c r="K319" s="558"/>
      <c r="L319" s="558"/>
      <c r="M319" s="558"/>
    </row>
    <row r="320" spans="2:13" x14ac:dyDescent="0.2">
      <c r="B320" s="290"/>
      <c r="C320" s="289"/>
      <c r="F320" s="395">
        <v>8574.4699999999993</v>
      </c>
      <c r="G320" s="559" t="s">
        <v>6297</v>
      </c>
      <c r="H320" s="559"/>
      <c r="I320" s="559"/>
      <c r="J320" s="560"/>
      <c r="K320" s="558"/>
      <c r="L320" s="558"/>
      <c r="M320" s="558"/>
    </row>
    <row r="321" spans="2:13" x14ac:dyDescent="0.2">
      <c r="B321" s="290"/>
      <c r="C321" s="289"/>
      <c r="F321" s="395">
        <v>3351.43</v>
      </c>
      <c r="G321" s="559" t="s">
        <v>6296</v>
      </c>
      <c r="H321" s="559"/>
      <c r="I321" s="559"/>
      <c r="J321" s="560"/>
      <c r="K321" s="558"/>
      <c r="L321" s="558"/>
      <c r="M321" s="558"/>
    </row>
    <row r="322" spans="2:13" x14ac:dyDescent="0.2">
      <c r="B322" s="290"/>
      <c r="C322" s="289"/>
      <c r="F322" s="395">
        <v>159019.19</v>
      </c>
      <c r="G322" s="559" t="s">
        <v>6295</v>
      </c>
      <c r="H322" s="559"/>
      <c r="I322" s="559"/>
      <c r="J322" s="560"/>
      <c r="K322" s="558"/>
      <c r="L322" s="558"/>
      <c r="M322" s="558"/>
    </row>
    <row r="323" spans="2:13" x14ac:dyDescent="0.2">
      <c r="B323" s="290"/>
      <c r="C323" s="289"/>
      <c r="F323" s="395">
        <v>5245.75</v>
      </c>
      <c r="G323" s="559" t="s">
        <v>6294</v>
      </c>
      <c r="H323" s="559"/>
      <c r="I323" s="559"/>
      <c r="J323" s="560"/>
      <c r="K323" s="558"/>
      <c r="L323" s="558"/>
      <c r="M323" s="558"/>
    </row>
    <row r="324" spans="2:13" x14ac:dyDescent="0.2">
      <c r="B324" s="290"/>
      <c r="C324" s="289"/>
      <c r="F324" s="395">
        <v>26038.32</v>
      </c>
      <c r="G324" s="559" t="s">
        <v>6293</v>
      </c>
      <c r="H324" s="559"/>
      <c r="I324" s="559"/>
      <c r="J324" s="560"/>
      <c r="K324" s="558"/>
      <c r="L324" s="558"/>
      <c r="M324" s="558"/>
    </row>
    <row r="325" spans="2:13" x14ac:dyDescent="0.2">
      <c r="B325" s="290"/>
      <c r="C325" s="289"/>
      <c r="F325" s="395">
        <v>38207.11</v>
      </c>
      <c r="G325" s="559" t="s">
        <v>6292</v>
      </c>
      <c r="H325" s="559"/>
      <c r="I325" s="559"/>
      <c r="J325" s="560"/>
      <c r="K325" s="558"/>
      <c r="L325" s="558"/>
      <c r="M325" s="558"/>
    </row>
    <row r="326" spans="2:13" x14ac:dyDescent="0.2">
      <c r="B326" s="290"/>
      <c r="C326" s="289"/>
      <c r="F326" s="395">
        <v>10098.959999999999</v>
      </c>
      <c r="G326" s="559" t="s">
        <v>6291</v>
      </c>
      <c r="H326" s="559"/>
      <c r="I326" s="559"/>
      <c r="J326" s="560"/>
      <c r="K326" s="558"/>
      <c r="L326" s="558"/>
      <c r="M326" s="558"/>
    </row>
    <row r="327" spans="2:13" x14ac:dyDescent="0.2">
      <c r="B327" s="290"/>
      <c r="C327" s="289"/>
      <c r="F327" s="395">
        <v>5059.2</v>
      </c>
      <c r="G327" s="559" t="s">
        <v>6290</v>
      </c>
      <c r="H327" s="559"/>
      <c r="I327" s="559"/>
      <c r="J327" s="560"/>
      <c r="K327" s="558"/>
      <c r="L327" s="558"/>
      <c r="M327" s="558"/>
    </row>
    <row r="328" spans="2:13" x14ac:dyDescent="0.2">
      <c r="B328" s="290"/>
      <c r="C328" s="289"/>
      <c r="F328" s="395">
        <v>5107.25</v>
      </c>
      <c r="G328" s="559" t="s">
        <v>6289</v>
      </c>
      <c r="H328" s="559"/>
      <c r="I328" s="559"/>
      <c r="J328" s="560"/>
      <c r="K328" s="558"/>
      <c r="L328" s="558"/>
      <c r="M328" s="558"/>
    </row>
    <row r="329" spans="2:13" x14ac:dyDescent="0.2">
      <c r="B329" s="290"/>
      <c r="C329" s="289"/>
      <c r="F329" s="395">
        <v>109462.65</v>
      </c>
      <c r="G329" s="559" t="s">
        <v>6288</v>
      </c>
      <c r="H329" s="559"/>
      <c r="I329" s="559"/>
      <c r="J329" s="560"/>
      <c r="K329" s="558"/>
      <c r="L329" s="558"/>
      <c r="M329" s="558"/>
    </row>
    <row r="330" spans="2:13" x14ac:dyDescent="0.2">
      <c r="B330" s="290"/>
      <c r="C330" s="289"/>
      <c r="F330" s="395">
        <v>24987.360000000001</v>
      </c>
      <c r="G330" s="559" t="s">
        <v>6287</v>
      </c>
      <c r="H330" s="559"/>
      <c r="I330" s="559"/>
      <c r="J330" s="560"/>
      <c r="K330" s="558"/>
      <c r="L330" s="558"/>
      <c r="M330" s="558"/>
    </row>
    <row r="331" spans="2:13" x14ac:dyDescent="0.2">
      <c r="B331" s="290"/>
      <c r="C331" s="289"/>
      <c r="F331" s="395">
        <v>4850.68</v>
      </c>
      <c r="G331" s="559" t="s">
        <v>6286</v>
      </c>
      <c r="H331" s="559"/>
      <c r="I331" s="559"/>
      <c r="J331" s="560"/>
      <c r="K331" s="558"/>
      <c r="L331" s="558"/>
      <c r="M331" s="558"/>
    </row>
    <row r="332" spans="2:13" x14ac:dyDescent="0.2">
      <c r="B332" s="290"/>
      <c r="C332" s="289"/>
      <c r="F332" s="395">
        <v>5000</v>
      </c>
      <c r="G332" s="559" t="s">
        <v>6285</v>
      </c>
      <c r="H332" s="559"/>
      <c r="I332" s="559"/>
      <c r="J332" s="560"/>
      <c r="K332" s="558"/>
      <c r="L332" s="558"/>
      <c r="M332" s="558"/>
    </row>
    <row r="333" spans="2:13" x14ac:dyDescent="0.2">
      <c r="B333" s="290"/>
      <c r="C333" s="289"/>
      <c r="F333" s="395">
        <v>147.01</v>
      </c>
      <c r="G333" s="559" t="s">
        <v>6284</v>
      </c>
      <c r="H333" s="559"/>
      <c r="I333" s="559"/>
      <c r="J333" s="560"/>
      <c r="K333" s="558"/>
      <c r="L333" s="558"/>
      <c r="M333" s="558"/>
    </row>
    <row r="334" spans="2:13" x14ac:dyDescent="0.2">
      <c r="B334" s="290"/>
      <c r="C334" s="289"/>
      <c r="F334" s="395">
        <v>930.32</v>
      </c>
      <c r="G334" s="559" t="s">
        <v>6283</v>
      </c>
      <c r="H334" s="559"/>
      <c r="I334" s="559"/>
      <c r="J334" s="560"/>
      <c r="K334" s="558"/>
      <c r="L334" s="558"/>
      <c r="M334" s="558"/>
    </row>
    <row r="335" spans="2:13" x14ac:dyDescent="0.2">
      <c r="B335" s="290"/>
      <c r="C335" s="289"/>
      <c r="F335" s="395">
        <v>1009</v>
      </c>
      <c r="G335" s="559" t="s">
        <v>6282</v>
      </c>
      <c r="H335" s="559"/>
      <c r="I335" s="559"/>
      <c r="J335" s="560"/>
      <c r="K335" s="558"/>
      <c r="L335" s="558"/>
      <c r="M335" s="558"/>
    </row>
    <row r="336" spans="2:13" x14ac:dyDescent="0.2">
      <c r="B336" s="290"/>
      <c r="C336" s="289"/>
      <c r="F336" s="395">
        <v>5049.41</v>
      </c>
      <c r="G336" s="559" t="s">
        <v>6281</v>
      </c>
      <c r="H336" s="559"/>
      <c r="I336" s="559"/>
      <c r="J336" s="560"/>
      <c r="K336" s="558"/>
      <c r="L336" s="558"/>
      <c r="M336" s="558"/>
    </row>
    <row r="337" spans="2:13" x14ac:dyDescent="0.2">
      <c r="B337" s="290"/>
      <c r="C337" s="289"/>
      <c r="F337" s="395">
        <v>8895.5499999999993</v>
      </c>
      <c r="G337" s="559" t="s">
        <v>6280</v>
      </c>
      <c r="H337" s="559"/>
      <c r="I337" s="559"/>
      <c r="J337" s="560"/>
      <c r="K337" s="558"/>
      <c r="L337" s="558"/>
      <c r="M337" s="558"/>
    </row>
    <row r="338" spans="2:13" x14ac:dyDescent="0.2">
      <c r="B338" s="290"/>
      <c r="C338" s="289"/>
      <c r="F338" s="395">
        <v>3319.97</v>
      </c>
      <c r="G338" s="559" t="s">
        <v>6280</v>
      </c>
      <c r="H338" s="559"/>
      <c r="I338" s="559"/>
      <c r="J338" s="560"/>
      <c r="K338" s="558"/>
      <c r="L338" s="558"/>
      <c r="M338" s="558"/>
    </row>
    <row r="339" spans="2:13" x14ac:dyDescent="0.2">
      <c r="B339" s="290"/>
      <c r="C339" s="289"/>
      <c r="F339" s="395">
        <v>2884.92</v>
      </c>
      <c r="G339" s="559" t="s">
        <v>6279</v>
      </c>
      <c r="H339" s="559"/>
      <c r="I339" s="559"/>
      <c r="J339" s="560"/>
      <c r="K339" s="558"/>
      <c r="L339" s="558"/>
      <c r="M339" s="558"/>
    </row>
    <row r="340" spans="2:13" x14ac:dyDescent="0.2">
      <c r="B340" s="290"/>
      <c r="C340" s="289"/>
      <c r="F340" s="395">
        <v>22326.1</v>
      </c>
      <c r="G340" s="559" t="s">
        <v>6278</v>
      </c>
      <c r="H340" s="559"/>
      <c r="I340" s="559"/>
      <c r="J340" s="560"/>
      <c r="K340" s="558"/>
      <c r="L340" s="558"/>
      <c r="M340" s="558"/>
    </row>
    <row r="341" spans="2:13" x14ac:dyDescent="0.2">
      <c r="B341" s="290"/>
      <c r="C341" s="289"/>
      <c r="F341" s="395">
        <v>5050</v>
      </c>
      <c r="G341" s="559" t="s">
        <v>6277</v>
      </c>
      <c r="H341" s="559"/>
      <c r="I341" s="559"/>
      <c r="J341" s="558"/>
      <c r="K341" s="558"/>
      <c r="L341" s="558"/>
      <c r="M341" s="558"/>
    </row>
    <row r="342" spans="2:13" x14ac:dyDescent="0.2">
      <c r="B342" s="290"/>
      <c r="C342" s="289"/>
      <c r="F342" s="395">
        <v>10140.6</v>
      </c>
      <c r="G342" s="559" t="s">
        <v>6276</v>
      </c>
      <c r="H342" s="559"/>
      <c r="I342" s="559"/>
      <c r="J342" s="558"/>
      <c r="K342" s="558"/>
      <c r="L342" s="558"/>
      <c r="M342" s="558"/>
    </row>
    <row r="343" spans="2:13" x14ac:dyDescent="0.2">
      <c r="B343" s="290"/>
      <c r="C343" s="289"/>
      <c r="F343" s="395">
        <v>3021</v>
      </c>
      <c r="G343" s="559" t="s">
        <v>6275</v>
      </c>
      <c r="H343" s="559"/>
      <c r="I343" s="559"/>
      <c r="J343" s="558"/>
      <c r="K343" s="558"/>
      <c r="L343" s="558"/>
      <c r="M343" s="558"/>
    </row>
    <row r="344" spans="2:13" x14ac:dyDescent="0.2">
      <c r="B344" s="290"/>
      <c r="C344" s="289"/>
      <c r="F344" s="395">
        <v>10674.34</v>
      </c>
      <c r="G344" s="559" t="s">
        <v>6274</v>
      </c>
      <c r="H344" s="559"/>
      <c r="I344" s="559"/>
      <c r="J344" s="558"/>
      <c r="K344" s="558"/>
      <c r="L344" s="558"/>
      <c r="M344" s="558"/>
    </row>
    <row r="345" spans="2:13" x14ac:dyDescent="0.2">
      <c r="B345" s="290"/>
      <c r="C345" s="289"/>
      <c r="F345" s="395">
        <v>36604.589999999997</v>
      </c>
      <c r="G345" s="559" t="s">
        <v>6273</v>
      </c>
      <c r="H345" s="559"/>
      <c r="I345" s="559"/>
      <c r="J345" s="558"/>
      <c r="K345" s="558"/>
      <c r="L345" s="558"/>
      <c r="M345" s="558"/>
    </row>
    <row r="346" spans="2:13" x14ac:dyDescent="0.2">
      <c r="B346" s="290"/>
      <c r="C346" s="289"/>
      <c r="F346" s="395">
        <v>36116</v>
      </c>
      <c r="G346" s="559" t="s">
        <v>6272</v>
      </c>
      <c r="H346" s="559"/>
      <c r="I346" s="559"/>
      <c r="J346" s="558"/>
      <c r="K346" s="558"/>
      <c r="L346" s="558"/>
      <c r="M346" s="558"/>
    </row>
    <row r="347" spans="2:13" x14ac:dyDescent="0.2">
      <c r="B347" s="290"/>
      <c r="C347" s="289"/>
      <c r="F347" s="395">
        <v>17031.61</v>
      </c>
      <c r="G347" s="559" t="s">
        <v>6271</v>
      </c>
      <c r="H347" s="559"/>
      <c r="I347" s="559"/>
      <c r="J347" s="558"/>
      <c r="K347" s="558"/>
      <c r="L347" s="558"/>
      <c r="M347" s="558"/>
    </row>
    <row r="348" spans="2:13" x14ac:dyDescent="0.2">
      <c r="B348" s="290"/>
      <c r="C348" s="289"/>
      <c r="F348" s="395">
        <v>1817.22</v>
      </c>
      <c r="G348" s="559" t="s">
        <v>6270</v>
      </c>
      <c r="H348" s="559"/>
      <c r="I348" s="559"/>
      <c r="J348" s="558"/>
      <c r="K348" s="558"/>
      <c r="L348" s="558"/>
      <c r="M348" s="558"/>
    </row>
    <row r="349" spans="2:13" x14ac:dyDescent="0.2">
      <c r="B349" s="290"/>
      <c r="C349" s="289"/>
      <c r="F349" s="395">
        <v>2019.79</v>
      </c>
      <c r="G349" s="559" t="s">
        <v>6269</v>
      </c>
      <c r="H349" s="559"/>
      <c r="I349" s="559"/>
      <c r="J349" s="558"/>
      <c r="K349" s="558"/>
      <c r="L349" s="558"/>
      <c r="M349" s="558"/>
    </row>
    <row r="350" spans="2:13" x14ac:dyDescent="0.2">
      <c r="B350" s="290"/>
      <c r="C350" s="289"/>
      <c r="F350" s="395">
        <v>1635.96</v>
      </c>
      <c r="G350" s="559" t="s">
        <v>6268</v>
      </c>
      <c r="H350" s="559"/>
      <c r="I350" s="559"/>
      <c r="J350" s="558"/>
      <c r="K350" s="558"/>
      <c r="L350" s="558"/>
      <c r="M350" s="558"/>
    </row>
    <row r="351" spans="2:13" ht="12.75" customHeight="1" x14ac:dyDescent="0.2">
      <c r="B351" s="290"/>
      <c r="C351" s="289"/>
      <c r="F351" s="395">
        <v>13821.27</v>
      </c>
      <c r="G351" s="672" t="s">
        <v>6267</v>
      </c>
      <c r="H351" s="559"/>
      <c r="I351" s="559"/>
      <c r="J351" s="558"/>
      <c r="K351" s="558"/>
      <c r="L351" s="558"/>
      <c r="M351" s="558"/>
    </row>
    <row r="352" spans="2:13" x14ac:dyDescent="0.2">
      <c r="B352" s="290"/>
      <c r="C352" s="289"/>
      <c r="F352" s="395">
        <v>4850.68</v>
      </c>
      <c r="G352" s="559" t="s">
        <v>6266</v>
      </c>
      <c r="H352" s="559"/>
      <c r="I352" s="559"/>
      <c r="J352" s="558"/>
      <c r="K352" s="558"/>
      <c r="L352" s="558"/>
      <c r="M352" s="558"/>
    </row>
    <row r="353" spans="2:13" x14ac:dyDescent="0.2">
      <c r="B353" s="290"/>
      <c r="C353" s="289"/>
      <c r="F353" s="395">
        <v>2869.57</v>
      </c>
      <c r="G353" s="559" t="s">
        <v>6265</v>
      </c>
      <c r="H353" s="559"/>
      <c r="I353" s="559"/>
      <c r="J353" s="558"/>
      <c r="K353" s="558"/>
      <c r="L353" s="558"/>
      <c r="M353" s="558"/>
    </row>
    <row r="354" spans="2:13" x14ac:dyDescent="0.2">
      <c r="B354" s="290"/>
      <c r="C354" s="289"/>
      <c r="F354" s="395">
        <v>5049.4799999999996</v>
      </c>
      <c r="G354" s="559" t="s">
        <v>6264</v>
      </c>
      <c r="H354" s="559"/>
      <c r="I354" s="559"/>
      <c r="J354" s="558"/>
      <c r="K354" s="558"/>
      <c r="L354" s="558"/>
      <c r="M354" s="558"/>
    </row>
    <row r="355" spans="2:13" x14ac:dyDescent="0.2">
      <c r="B355" s="290"/>
      <c r="C355" s="289"/>
      <c r="F355" s="395">
        <v>1432.46</v>
      </c>
      <c r="G355" s="559" t="s">
        <v>6263</v>
      </c>
      <c r="H355" s="559"/>
      <c r="I355" s="559"/>
      <c r="J355" s="558"/>
      <c r="K355" s="558"/>
      <c r="L355" s="558"/>
      <c r="M355" s="558"/>
    </row>
    <row r="356" spans="2:13" x14ac:dyDescent="0.2">
      <c r="B356" s="290"/>
      <c r="C356" s="289"/>
      <c r="F356" s="395">
        <v>2519.6999999999998</v>
      </c>
      <c r="G356" s="559" t="s">
        <v>6262</v>
      </c>
      <c r="H356" s="559"/>
      <c r="I356" s="559"/>
      <c r="J356" s="558"/>
      <c r="K356" s="558"/>
      <c r="L356" s="558"/>
      <c r="M356" s="558"/>
    </row>
    <row r="357" spans="2:13" x14ac:dyDescent="0.2">
      <c r="B357" s="290"/>
      <c r="C357" s="289"/>
      <c r="F357" s="395">
        <v>2019.79</v>
      </c>
      <c r="G357" s="559" t="s">
        <v>6261</v>
      </c>
      <c r="H357" s="559"/>
      <c r="I357" s="559"/>
      <c r="J357" s="558"/>
      <c r="K357" s="558"/>
      <c r="L357" s="558"/>
      <c r="M357" s="558"/>
    </row>
    <row r="358" spans="2:13" x14ac:dyDescent="0.2">
      <c r="B358" s="290"/>
      <c r="C358" s="289"/>
      <c r="F358" s="395">
        <v>7844.04</v>
      </c>
      <c r="G358" s="559" t="s">
        <v>6260</v>
      </c>
      <c r="H358" s="559"/>
      <c r="I358" s="559"/>
      <c r="J358" s="558"/>
      <c r="K358" s="558"/>
      <c r="L358" s="558"/>
      <c r="M358" s="558"/>
    </row>
    <row r="359" spans="2:13" x14ac:dyDescent="0.2">
      <c r="B359" s="290"/>
      <c r="C359" s="289"/>
      <c r="F359" s="395">
        <v>30121.16</v>
      </c>
      <c r="G359" s="559" t="s">
        <v>6259</v>
      </c>
      <c r="H359" s="559"/>
      <c r="I359" s="559"/>
      <c r="J359" s="558"/>
      <c r="K359" s="558"/>
      <c r="L359" s="558"/>
      <c r="M359" s="558"/>
    </row>
    <row r="360" spans="2:13" x14ac:dyDescent="0.2">
      <c r="B360" s="290"/>
      <c r="C360" s="289"/>
      <c r="F360" s="395">
        <v>45755.74</v>
      </c>
      <c r="G360" s="559" t="s">
        <v>6258</v>
      </c>
      <c r="H360" s="559"/>
      <c r="I360" s="559"/>
      <c r="J360" s="558"/>
      <c r="K360" s="558"/>
      <c r="L360" s="558"/>
      <c r="M360" s="558"/>
    </row>
    <row r="361" spans="2:13" x14ac:dyDescent="0.2">
      <c r="B361" s="290"/>
      <c r="C361" s="289"/>
      <c r="F361" s="395">
        <v>62556.81</v>
      </c>
      <c r="G361" s="559" t="s">
        <v>6257</v>
      </c>
      <c r="H361" s="559"/>
      <c r="I361" s="559"/>
      <c r="J361" s="558"/>
      <c r="K361" s="558"/>
      <c r="L361" s="558"/>
      <c r="M361" s="558"/>
    </row>
    <row r="362" spans="2:13" x14ac:dyDescent="0.2">
      <c r="B362" s="290"/>
      <c r="C362" s="289"/>
      <c r="F362" s="395">
        <v>15533.68</v>
      </c>
      <c r="G362" s="559" t="s">
        <v>6256</v>
      </c>
      <c r="H362" s="559"/>
      <c r="I362" s="559"/>
      <c r="J362" s="558"/>
      <c r="K362" s="558"/>
      <c r="L362" s="558"/>
      <c r="M362" s="558"/>
    </row>
    <row r="363" spans="2:13" x14ac:dyDescent="0.2">
      <c r="B363" s="290"/>
      <c r="C363" s="289"/>
      <c r="F363" s="395">
        <v>1093.6500000000001</v>
      </c>
      <c r="G363" s="559" t="s">
        <v>6255</v>
      </c>
      <c r="H363" s="559"/>
      <c r="I363" s="559"/>
      <c r="J363" s="558"/>
      <c r="K363" s="558"/>
      <c r="L363" s="558"/>
      <c r="M363" s="558"/>
    </row>
    <row r="364" spans="2:13" x14ac:dyDescent="0.2">
      <c r="B364" s="290"/>
      <c r="C364" s="289"/>
      <c r="F364" s="395">
        <v>2175.06</v>
      </c>
      <c r="G364" s="559" t="s">
        <v>6254</v>
      </c>
      <c r="H364" s="559"/>
      <c r="I364" s="559"/>
      <c r="J364" s="558"/>
      <c r="K364" s="558"/>
      <c r="L364" s="558"/>
      <c r="M364" s="558"/>
    </row>
    <row r="365" spans="2:13" x14ac:dyDescent="0.2">
      <c r="B365" s="290"/>
      <c r="C365" s="289"/>
      <c r="F365" s="395">
        <v>97090.62</v>
      </c>
      <c r="G365" s="559" t="s">
        <v>6253</v>
      </c>
      <c r="H365" s="559"/>
      <c r="I365" s="559"/>
      <c r="J365" s="558"/>
      <c r="K365" s="558"/>
      <c r="L365" s="558"/>
      <c r="M365" s="558"/>
    </row>
    <row r="366" spans="2:13" x14ac:dyDescent="0.2">
      <c r="B366" s="290"/>
      <c r="C366" s="289"/>
      <c r="F366" s="395">
        <v>20000</v>
      </c>
      <c r="G366" s="559" t="s">
        <v>6252</v>
      </c>
      <c r="H366" s="559"/>
      <c r="I366" s="559"/>
      <c r="J366" s="558"/>
      <c r="K366" s="558"/>
      <c r="L366" s="558"/>
      <c r="M366" s="558"/>
    </row>
    <row r="367" spans="2:13" x14ac:dyDescent="0.2">
      <c r="B367" s="290"/>
      <c r="C367" s="289"/>
      <c r="F367" s="395">
        <v>6181.15</v>
      </c>
      <c r="G367" s="559" t="s">
        <v>6251</v>
      </c>
      <c r="H367" s="559"/>
      <c r="I367" s="559"/>
      <c r="J367" s="558"/>
      <c r="K367" s="558"/>
      <c r="L367" s="558"/>
      <c r="M367" s="558"/>
    </row>
    <row r="368" spans="2:13" x14ac:dyDescent="0.2">
      <c r="B368" s="290"/>
      <c r="C368" s="289"/>
      <c r="F368" s="395">
        <v>21970</v>
      </c>
      <c r="G368" s="559" t="s">
        <v>6250</v>
      </c>
      <c r="H368" s="559"/>
      <c r="I368" s="559"/>
      <c r="J368" s="558"/>
      <c r="K368" s="558"/>
      <c r="L368" s="558"/>
      <c r="M368" s="558"/>
    </row>
    <row r="369" spans="2:13" x14ac:dyDescent="0.2">
      <c r="B369" s="290"/>
      <c r="C369" s="289"/>
      <c r="F369" s="395">
        <v>2413.21</v>
      </c>
      <c r="G369" s="559" t="s">
        <v>6249</v>
      </c>
      <c r="H369" s="559"/>
      <c r="I369" s="559"/>
      <c r="J369" s="558"/>
      <c r="K369" s="558"/>
      <c r="L369" s="558"/>
      <c r="M369" s="558"/>
    </row>
    <row r="370" spans="2:13" x14ac:dyDescent="0.2">
      <c r="B370" s="290"/>
      <c r="C370" s="289"/>
      <c r="F370" s="395">
        <v>4523.95</v>
      </c>
      <c r="G370" s="559" t="s">
        <v>6248</v>
      </c>
      <c r="H370" s="559"/>
      <c r="I370" s="559"/>
      <c r="J370" s="558"/>
      <c r="K370" s="558"/>
      <c r="L370" s="558"/>
      <c r="M370" s="558"/>
    </row>
    <row r="371" spans="2:13" x14ac:dyDescent="0.2">
      <c r="B371" s="290"/>
      <c r="C371" s="289"/>
      <c r="F371" s="395">
        <v>14337.62</v>
      </c>
      <c r="G371" s="559" t="s">
        <v>6247</v>
      </c>
      <c r="H371" s="559"/>
      <c r="I371" s="559"/>
      <c r="J371" s="558"/>
      <c r="K371" s="558"/>
      <c r="L371" s="558"/>
      <c r="M371" s="558"/>
    </row>
    <row r="372" spans="2:13" x14ac:dyDescent="0.2">
      <c r="B372" s="290"/>
      <c r="C372" s="289"/>
      <c r="F372" s="395">
        <v>1419.72</v>
      </c>
      <c r="G372" s="559" t="s">
        <v>6246</v>
      </c>
      <c r="H372" s="559"/>
      <c r="I372" s="559"/>
      <c r="J372" s="558"/>
      <c r="K372" s="558"/>
      <c r="L372" s="558"/>
      <c r="M372" s="558"/>
    </row>
    <row r="373" spans="2:13" x14ac:dyDescent="0.2">
      <c r="B373" s="290"/>
      <c r="C373" s="289"/>
      <c r="F373" s="395">
        <v>6717.67</v>
      </c>
      <c r="G373" s="559" t="s">
        <v>6245</v>
      </c>
      <c r="H373" s="559"/>
      <c r="I373" s="559"/>
      <c r="J373" s="558"/>
      <c r="K373" s="558"/>
      <c r="L373" s="558"/>
      <c r="M373" s="558"/>
    </row>
    <row r="374" spans="2:13" x14ac:dyDescent="0.2">
      <c r="B374" s="290"/>
      <c r="C374" s="289"/>
      <c r="F374" s="395">
        <v>3562.62</v>
      </c>
      <c r="G374" s="559" t="s">
        <v>6244</v>
      </c>
      <c r="H374" s="559"/>
      <c r="I374" s="559"/>
      <c r="J374" s="558"/>
      <c r="K374" s="558"/>
      <c r="L374" s="558"/>
      <c r="M374" s="558"/>
    </row>
    <row r="375" spans="2:13" x14ac:dyDescent="0.2">
      <c r="B375" s="290"/>
      <c r="C375" s="289"/>
      <c r="F375" s="395">
        <v>53624.88</v>
      </c>
      <c r="G375" s="559" t="s">
        <v>6243</v>
      </c>
      <c r="H375" s="559"/>
      <c r="I375" s="559"/>
      <c r="J375" s="558"/>
      <c r="K375" s="558"/>
      <c r="L375" s="558"/>
      <c r="M375" s="558"/>
    </row>
    <row r="376" spans="2:13" x14ac:dyDescent="0.2">
      <c r="B376" s="290"/>
      <c r="C376" s="289"/>
      <c r="F376" s="395">
        <v>5478.9</v>
      </c>
      <c r="G376" s="559" t="s">
        <v>6242</v>
      </c>
      <c r="H376" s="559"/>
      <c r="I376" s="559"/>
      <c r="J376" s="558"/>
      <c r="K376" s="558"/>
      <c r="L376" s="558"/>
      <c r="M376" s="558"/>
    </row>
    <row r="377" spans="2:13" x14ac:dyDescent="0.2">
      <c r="B377" s="290"/>
      <c r="C377" s="289"/>
      <c r="F377" s="395">
        <v>4871.5200000000004</v>
      </c>
      <c r="G377" s="559" t="s">
        <v>6241</v>
      </c>
      <c r="H377" s="559"/>
      <c r="I377" s="559"/>
      <c r="J377" s="558"/>
      <c r="K377" s="558"/>
      <c r="L377" s="558"/>
      <c r="M377" s="558"/>
    </row>
    <row r="378" spans="2:13" x14ac:dyDescent="0.2">
      <c r="B378" s="290"/>
      <c r="C378" s="289"/>
      <c r="F378" s="395">
        <v>72846</v>
      </c>
      <c r="G378" s="559" t="s">
        <v>6240</v>
      </c>
      <c r="H378" s="559"/>
      <c r="I378" s="559"/>
      <c r="J378" s="558"/>
      <c r="K378" s="558"/>
      <c r="L378" s="558"/>
      <c r="M378" s="558"/>
    </row>
    <row r="379" spans="2:13" x14ac:dyDescent="0.2">
      <c r="B379" s="290"/>
      <c r="C379" s="289"/>
      <c r="F379" s="395">
        <v>480315.49</v>
      </c>
      <c r="G379" s="559" t="s">
        <v>6239</v>
      </c>
      <c r="H379" s="559"/>
      <c r="I379" s="559"/>
      <c r="J379" s="558"/>
      <c r="K379" s="558"/>
      <c r="L379" s="558"/>
      <c r="M379" s="558"/>
    </row>
    <row r="380" spans="2:13" x14ac:dyDescent="0.2">
      <c r="B380" s="290"/>
      <c r="C380" s="289"/>
      <c r="F380" s="395">
        <v>10098.959999999999</v>
      </c>
      <c r="G380" s="559" t="s">
        <v>6238</v>
      </c>
      <c r="H380" s="559"/>
      <c r="I380" s="559"/>
      <c r="J380" s="558"/>
      <c r="K380" s="558"/>
      <c r="L380" s="558"/>
      <c r="M380" s="558"/>
    </row>
    <row r="381" spans="2:13" x14ac:dyDescent="0.2">
      <c r="B381" s="290"/>
      <c r="C381" s="289"/>
      <c r="F381" s="395">
        <v>5252.43</v>
      </c>
      <c r="G381" s="559" t="s">
        <v>6237</v>
      </c>
      <c r="H381" s="559"/>
      <c r="I381" s="559"/>
      <c r="J381" s="558"/>
      <c r="K381" s="558"/>
      <c r="L381" s="558"/>
      <c r="M381" s="558"/>
    </row>
    <row r="382" spans="2:13" x14ac:dyDescent="0.2">
      <c r="B382" s="290"/>
      <c r="C382" s="289"/>
      <c r="F382" s="395">
        <v>2019.79</v>
      </c>
      <c r="G382" s="559" t="s">
        <v>6236</v>
      </c>
      <c r="H382" s="559"/>
      <c r="I382" s="559"/>
      <c r="J382" s="558"/>
      <c r="K382" s="558"/>
      <c r="L382" s="558"/>
      <c r="M382" s="558"/>
    </row>
    <row r="383" spans="2:13" x14ac:dyDescent="0.2">
      <c r="B383" s="290"/>
      <c r="C383" s="289"/>
      <c r="F383" s="395">
        <v>4176</v>
      </c>
      <c r="G383" s="559" t="s">
        <v>6235</v>
      </c>
      <c r="H383" s="559"/>
      <c r="I383" s="559"/>
      <c r="J383" s="558"/>
      <c r="K383" s="558"/>
      <c r="L383" s="558"/>
      <c r="M383" s="558"/>
    </row>
    <row r="384" spans="2:13" x14ac:dyDescent="0.2">
      <c r="B384" s="290"/>
      <c r="C384" s="289"/>
      <c r="F384" s="395">
        <v>855</v>
      </c>
      <c r="G384" s="559" t="s">
        <v>6234</v>
      </c>
      <c r="H384" s="559"/>
      <c r="I384" s="559"/>
      <c r="J384" s="558"/>
      <c r="K384" s="558"/>
      <c r="L384" s="558"/>
      <c r="M384" s="558"/>
    </row>
    <row r="385" spans="2:13" x14ac:dyDescent="0.2">
      <c r="B385" s="290"/>
      <c r="C385" s="289"/>
      <c r="F385" s="395">
        <v>9332.6200000000008</v>
      </c>
      <c r="G385" s="559" t="s">
        <v>6233</v>
      </c>
      <c r="H385" s="559"/>
      <c r="I385" s="559"/>
      <c r="J385" s="558"/>
      <c r="K385" s="558"/>
      <c r="L385" s="558"/>
      <c r="M385" s="558"/>
    </row>
    <row r="386" spans="2:13" x14ac:dyDescent="0.2">
      <c r="B386" s="290"/>
      <c r="C386" s="289"/>
      <c r="F386" s="395">
        <v>22144.42</v>
      </c>
      <c r="G386" s="559" t="s">
        <v>6232</v>
      </c>
      <c r="H386" s="559"/>
      <c r="I386" s="559"/>
      <c r="J386" s="558"/>
      <c r="K386" s="558"/>
      <c r="L386" s="558"/>
      <c r="M386" s="558"/>
    </row>
    <row r="387" spans="2:13" x14ac:dyDescent="0.2">
      <c r="B387" s="290"/>
      <c r="C387" s="289"/>
      <c r="F387" s="395">
        <v>210683.81</v>
      </c>
      <c r="G387" s="559" t="s">
        <v>6231</v>
      </c>
      <c r="H387" s="559"/>
      <c r="I387" s="559"/>
      <c r="J387" s="558"/>
      <c r="K387" s="558"/>
      <c r="L387" s="558"/>
      <c r="M387" s="558"/>
    </row>
    <row r="388" spans="2:13" x14ac:dyDescent="0.2">
      <c r="B388" s="290"/>
      <c r="C388" s="289"/>
      <c r="F388" s="395">
        <v>5224.68</v>
      </c>
      <c r="G388" s="559" t="s">
        <v>6230</v>
      </c>
      <c r="H388" s="559"/>
      <c r="I388" s="559"/>
      <c r="J388" s="558"/>
      <c r="K388" s="558"/>
      <c r="L388" s="558"/>
      <c r="M388" s="558"/>
    </row>
    <row r="389" spans="2:13" x14ac:dyDescent="0.2">
      <c r="B389" s="290"/>
      <c r="C389" s="289"/>
      <c r="F389" s="395">
        <v>20344.689999999999</v>
      </c>
      <c r="G389" s="559" t="s">
        <v>6229</v>
      </c>
      <c r="H389" s="559"/>
      <c r="I389" s="559"/>
      <c r="J389" s="558"/>
      <c r="K389" s="558"/>
      <c r="L389" s="558"/>
      <c r="M389" s="558"/>
    </row>
    <row r="390" spans="2:13" x14ac:dyDescent="0.2">
      <c r="B390" s="290"/>
      <c r="C390" s="289"/>
      <c r="F390" s="395">
        <v>9476.5</v>
      </c>
      <c r="G390" s="559" t="s">
        <v>6228</v>
      </c>
      <c r="H390" s="559"/>
      <c r="I390" s="559"/>
      <c r="J390" s="558"/>
      <c r="K390" s="558"/>
      <c r="L390" s="558"/>
      <c r="M390" s="558"/>
    </row>
    <row r="391" spans="2:13" x14ac:dyDescent="0.2">
      <c r="B391" s="290"/>
      <c r="C391" s="289"/>
      <c r="F391" s="395">
        <v>681.12</v>
      </c>
      <c r="G391" s="559" t="s">
        <v>6227</v>
      </c>
      <c r="H391" s="559"/>
      <c r="I391" s="559"/>
      <c r="J391" s="558"/>
      <c r="K391" s="558"/>
      <c r="L391" s="558"/>
      <c r="M391" s="558"/>
    </row>
    <row r="392" spans="2:13" x14ac:dyDescent="0.2">
      <c r="B392" s="290"/>
      <c r="C392" s="289"/>
      <c r="F392" s="395">
        <v>6660.52</v>
      </c>
      <c r="G392" s="559" t="s">
        <v>6226</v>
      </c>
      <c r="H392" s="559"/>
      <c r="I392" s="559"/>
      <c r="J392" s="558"/>
      <c r="K392" s="558"/>
      <c r="L392" s="558"/>
      <c r="M392" s="558"/>
    </row>
    <row r="393" spans="2:13" x14ac:dyDescent="0.2">
      <c r="B393" s="290"/>
      <c r="C393" s="289"/>
      <c r="F393" s="565">
        <v>100944.56</v>
      </c>
      <c r="G393" s="736" t="s">
        <v>6225</v>
      </c>
      <c r="H393" s="558"/>
      <c r="I393" s="558"/>
      <c r="J393" s="558"/>
      <c r="K393" s="558"/>
      <c r="L393" s="558"/>
      <c r="M393" s="558"/>
    </row>
    <row r="394" spans="2:13" x14ac:dyDescent="0.2">
      <c r="B394" s="290"/>
      <c r="C394" s="289"/>
      <c r="F394" s="395">
        <v>3041.2</v>
      </c>
      <c r="G394" s="559" t="s">
        <v>6224</v>
      </c>
      <c r="H394" s="559"/>
      <c r="I394" s="559"/>
      <c r="J394" s="558"/>
      <c r="K394" s="558"/>
      <c r="L394" s="558"/>
      <c r="M394" s="558"/>
    </row>
    <row r="395" spans="2:13" x14ac:dyDescent="0.2">
      <c r="B395" s="290"/>
      <c r="C395" s="289"/>
      <c r="E395" s="395"/>
      <c r="F395" s="395">
        <v>4056.07</v>
      </c>
      <c r="G395" s="559" t="s">
        <v>6223</v>
      </c>
      <c r="H395" s="559"/>
      <c r="I395" s="559"/>
      <c r="J395" s="558"/>
      <c r="K395" s="558"/>
      <c r="L395" s="558"/>
      <c r="M395" s="558"/>
    </row>
    <row r="396" spans="2:13" x14ac:dyDescent="0.2">
      <c r="B396" s="290"/>
      <c r="C396" s="289"/>
      <c r="F396" s="395">
        <v>985.54</v>
      </c>
      <c r="G396" s="559" t="s">
        <v>6222</v>
      </c>
      <c r="H396" s="559"/>
      <c r="I396" s="559"/>
      <c r="J396" s="558"/>
      <c r="K396" s="558"/>
      <c r="L396" s="558"/>
      <c r="M396" s="558"/>
    </row>
    <row r="397" spans="2:13" x14ac:dyDescent="0.2">
      <c r="B397" s="290"/>
      <c r="C397" s="289"/>
      <c r="F397" s="395">
        <v>80791.679999999993</v>
      </c>
      <c r="G397" s="559" t="s">
        <v>6221</v>
      </c>
      <c r="H397" s="559"/>
      <c r="I397" s="559"/>
      <c r="J397" s="558"/>
      <c r="K397" s="558"/>
      <c r="L397" s="558"/>
      <c r="M397" s="558"/>
    </row>
    <row r="398" spans="2:13" x14ac:dyDescent="0.2">
      <c r="B398" s="290"/>
      <c r="C398" s="289"/>
      <c r="F398" s="395">
        <v>3035.76</v>
      </c>
      <c r="G398" s="559" t="s">
        <v>6220</v>
      </c>
      <c r="H398" s="559"/>
      <c r="I398" s="559"/>
      <c r="J398" s="558"/>
      <c r="K398" s="558"/>
      <c r="L398" s="558"/>
      <c r="M398" s="558"/>
    </row>
    <row r="399" spans="2:13" x14ac:dyDescent="0.2">
      <c r="B399" s="290"/>
      <c r="C399" s="289"/>
      <c r="F399" s="395">
        <v>13387.28</v>
      </c>
      <c r="G399" s="559" t="s">
        <v>6219</v>
      </c>
      <c r="H399" s="559"/>
      <c r="I399" s="559"/>
      <c r="J399" s="558"/>
      <c r="K399" s="558"/>
      <c r="L399" s="558"/>
      <c r="M399" s="558"/>
    </row>
    <row r="400" spans="2:13" x14ac:dyDescent="0.2">
      <c r="B400" s="290"/>
      <c r="C400" s="289"/>
      <c r="F400" s="395">
        <v>29396.880000000001</v>
      </c>
      <c r="G400" s="559" t="s">
        <v>6218</v>
      </c>
      <c r="H400" s="559"/>
      <c r="I400" s="559"/>
      <c r="J400" s="558"/>
      <c r="K400" s="558"/>
      <c r="L400" s="558"/>
      <c r="M400" s="558"/>
    </row>
    <row r="401" spans="2:13" x14ac:dyDescent="0.2">
      <c r="B401" s="290"/>
      <c r="C401" s="289"/>
      <c r="F401" s="395">
        <v>32280.19</v>
      </c>
      <c r="G401" s="559" t="s">
        <v>6217</v>
      </c>
      <c r="H401" s="559"/>
      <c r="I401" s="559"/>
      <c r="J401" s="558"/>
      <c r="K401" s="558"/>
      <c r="L401" s="558"/>
      <c r="M401" s="558"/>
    </row>
    <row r="402" spans="2:13" x14ac:dyDescent="0.2">
      <c r="B402" s="290"/>
      <c r="C402" s="289"/>
      <c r="F402" s="395">
        <v>25869.4</v>
      </c>
      <c r="G402" s="559" t="s">
        <v>6216</v>
      </c>
      <c r="H402" s="559"/>
      <c r="I402" s="559"/>
      <c r="J402" s="558"/>
      <c r="K402" s="558"/>
      <c r="L402" s="558"/>
      <c r="M402" s="558"/>
    </row>
    <row r="403" spans="2:13" x14ac:dyDescent="0.2">
      <c r="B403" s="290"/>
      <c r="C403" s="289"/>
      <c r="F403" s="395">
        <v>17072.37</v>
      </c>
      <c r="G403" s="559" t="s">
        <v>6215</v>
      </c>
      <c r="H403" s="559"/>
      <c r="I403" s="559"/>
      <c r="J403" s="558"/>
      <c r="K403" s="558"/>
      <c r="L403" s="558"/>
      <c r="M403" s="558"/>
    </row>
    <row r="404" spans="2:13" x14ac:dyDescent="0.2">
      <c r="B404" s="290"/>
      <c r="C404" s="289"/>
      <c r="F404" s="395">
        <v>6395.99</v>
      </c>
      <c r="G404" s="559" t="s">
        <v>6214</v>
      </c>
      <c r="H404" s="559"/>
      <c r="I404" s="559"/>
      <c r="J404" s="558"/>
      <c r="K404" s="558"/>
      <c r="L404" s="558"/>
      <c r="M404" s="558"/>
    </row>
    <row r="405" spans="2:13" x14ac:dyDescent="0.2">
      <c r="B405" s="290"/>
      <c r="C405" s="289"/>
      <c r="F405" s="395">
        <v>16039.25</v>
      </c>
      <c r="G405" s="559" t="s">
        <v>6213</v>
      </c>
      <c r="H405" s="559"/>
      <c r="I405" s="559"/>
      <c r="J405" s="558"/>
      <c r="K405" s="558"/>
      <c r="L405" s="558"/>
      <c r="M405" s="558"/>
    </row>
    <row r="406" spans="2:13" x14ac:dyDescent="0.2">
      <c r="B406" s="290"/>
      <c r="C406" s="289"/>
      <c r="F406" s="395">
        <v>16988.71</v>
      </c>
      <c r="G406" s="559" t="s">
        <v>6212</v>
      </c>
      <c r="H406" s="559"/>
      <c r="I406" s="559"/>
      <c r="J406" s="558"/>
      <c r="K406" s="558"/>
      <c r="L406" s="558"/>
      <c r="M406" s="558"/>
    </row>
    <row r="407" spans="2:13" x14ac:dyDescent="0.2">
      <c r="B407" s="290"/>
      <c r="C407" s="289"/>
      <c r="F407" s="395">
        <v>47337.47</v>
      </c>
      <c r="G407" s="559" t="s">
        <v>6211</v>
      </c>
      <c r="H407" s="559"/>
      <c r="I407" s="559"/>
      <c r="J407" s="558"/>
      <c r="K407" s="558"/>
      <c r="L407" s="558"/>
      <c r="M407" s="558"/>
    </row>
    <row r="408" spans="2:13" x14ac:dyDescent="0.2">
      <c r="B408" s="290"/>
      <c r="C408" s="289"/>
      <c r="F408" s="395">
        <v>13244.64</v>
      </c>
      <c r="G408" s="559" t="s">
        <v>6210</v>
      </c>
      <c r="H408" s="559"/>
      <c r="I408" s="559"/>
      <c r="J408" s="558"/>
      <c r="K408" s="558"/>
      <c r="L408" s="558"/>
      <c r="M408" s="558"/>
    </row>
    <row r="409" spans="2:13" x14ac:dyDescent="0.2">
      <c r="B409" s="290"/>
      <c r="C409" s="289"/>
      <c r="F409" s="395">
        <v>5049.4799999999996</v>
      </c>
      <c r="G409" s="559" t="s">
        <v>6209</v>
      </c>
      <c r="H409" s="559"/>
      <c r="I409" s="559"/>
      <c r="J409" s="558"/>
      <c r="K409" s="558"/>
      <c r="L409" s="558"/>
      <c r="M409" s="558"/>
    </row>
    <row r="410" spans="2:13" x14ac:dyDescent="0.2">
      <c r="B410" s="290"/>
      <c r="C410" s="289"/>
      <c r="F410" s="395">
        <v>6260.7</v>
      </c>
      <c r="G410" s="559" t="s">
        <v>6208</v>
      </c>
      <c r="H410" s="559"/>
      <c r="I410" s="559"/>
      <c r="J410" s="558"/>
      <c r="K410" s="558"/>
      <c r="L410" s="558"/>
      <c r="M410" s="558"/>
    </row>
    <row r="411" spans="2:13" x14ac:dyDescent="0.2">
      <c r="B411" s="290"/>
      <c r="C411" s="289"/>
      <c r="F411" s="395">
        <v>158650.95000000001</v>
      </c>
      <c r="G411" s="559" t="s">
        <v>6207</v>
      </c>
      <c r="H411" s="559"/>
      <c r="I411" s="559"/>
      <c r="J411" s="558"/>
      <c r="K411" s="558"/>
      <c r="L411" s="558"/>
      <c r="M411" s="558"/>
    </row>
    <row r="412" spans="2:13" x14ac:dyDescent="0.2">
      <c r="B412" s="290"/>
      <c r="C412" s="289"/>
      <c r="F412" s="395">
        <v>37060.74</v>
      </c>
      <c r="G412" s="559" t="s">
        <v>6206</v>
      </c>
      <c r="H412" s="559"/>
      <c r="I412" s="559"/>
      <c r="J412" s="558"/>
      <c r="K412" s="558"/>
      <c r="L412" s="558"/>
      <c r="M412" s="558"/>
    </row>
    <row r="413" spans="2:13" x14ac:dyDescent="0.2">
      <c r="B413" s="290"/>
      <c r="C413" s="289"/>
      <c r="F413" s="395">
        <v>700</v>
      </c>
      <c r="G413" s="559" t="s">
        <v>6205</v>
      </c>
      <c r="H413" s="559"/>
      <c r="I413" s="559"/>
      <c r="J413" s="558"/>
      <c r="K413" s="558"/>
      <c r="L413" s="558"/>
      <c r="M413" s="558"/>
    </row>
    <row r="414" spans="2:13" x14ac:dyDescent="0.2">
      <c r="B414" s="290"/>
      <c r="C414" s="289"/>
      <c r="F414" s="395">
        <v>10211.02</v>
      </c>
      <c r="G414" s="559" t="s">
        <v>6204</v>
      </c>
      <c r="H414" s="559"/>
      <c r="I414" s="559"/>
      <c r="J414" s="558"/>
      <c r="K414" s="558"/>
      <c r="L414" s="558"/>
      <c r="M414" s="558"/>
    </row>
    <row r="415" spans="2:13" x14ac:dyDescent="0.2">
      <c r="B415" s="290"/>
      <c r="C415" s="289"/>
      <c r="F415" s="395">
        <v>45755.74</v>
      </c>
      <c r="G415" s="559" t="s">
        <v>6203</v>
      </c>
      <c r="H415" s="559"/>
      <c r="I415" s="559"/>
      <c r="J415" s="558"/>
      <c r="K415" s="558"/>
      <c r="L415" s="558"/>
      <c r="M415" s="558"/>
    </row>
    <row r="416" spans="2:13" x14ac:dyDescent="0.2">
      <c r="B416" s="290"/>
      <c r="C416" s="289"/>
      <c r="F416" s="395">
        <v>3436.64</v>
      </c>
      <c r="G416" s="559" t="s">
        <v>6202</v>
      </c>
      <c r="H416" s="559"/>
      <c r="I416" s="559"/>
      <c r="J416" s="558"/>
      <c r="K416" s="558"/>
      <c r="L416" s="558"/>
      <c r="M416" s="558"/>
    </row>
    <row r="417" spans="2:13" x14ac:dyDescent="0.2">
      <c r="B417" s="290"/>
      <c r="C417" s="289"/>
      <c r="F417" s="395">
        <v>22217.71</v>
      </c>
      <c r="G417" s="559" t="s">
        <v>6201</v>
      </c>
      <c r="H417" s="559"/>
      <c r="I417" s="559"/>
      <c r="J417" s="558"/>
      <c r="K417" s="558"/>
      <c r="L417" s="558"/>
      <c r="M417" s="558"/>
    </row>
    <row r="418" spans="2:13" x14ac:dyDescent="0.2">
      <c r="B418" s="290"/>
      <c r="C418" s="289"/>
      <c r="F418" s="395">
        <v>2242.87</v>
      </c>
      <c r="G418" s="559" t="s">
        <v>6200</v>
      </c>
      <c r="H418" s="559"/>
      <c r="I418" s="559"/>
      <c r="J418" s="558"/>
      <c r="K418" s="558"/>
      <c r="L418" s="558"/>
      <c r="M418" s="558"/>
    </row>
    <row r="419" spans="2:13" x14ac:dyDescent="0.2">
      <c r="B419" s="290"/>
      <c r="C419" s="289"/>
      <c r="F419" s="395">
        <v>199143.66</v>
      </c>
      <c r="G419" s="559" t="s">
        <v>6199</v>
      </c>
      <c r="H419" s="559"/>
      <c r="I419" s="559"/>
      <c r="J419" s="558"/>
      <c r="K419" s="558"/>
      <c r="L419" s="558"/>
      <c r="M419" s="558"/>
    </row>
    <row r="420" spans="2:13" x14ac:dyDescent="0.2">
      <c r="B420" s="290"/>
      <c r="C420" s="289"/>
      <c r="F420" s="395">
        <v>57889.96</v>
      </c>
      <c r="G420" s="559" t="s">
        <v>6198</v>
      </c>
      <c r="H420" s="559"/>
      <c r="I420" s="559"/>
      <c r="J420" s="558"/>
      <c r="K420" s="558"/>
      <c r="L420" s="558"/>
      <c r="M420" s="558"/>
    </row>
    <row r="421" spans="2:13" x14ac:dyDescent="0.2">
      <c r="B421" s="290"/>
      <c r="C421" s="289"/>
      <c r="F421" s="395">
        <v>52136.51</v>
      </c>
      <c r="G421" s="559" t="s">
        <v>6197</v>
      </c>
      <c r="H421" s="559"/>
      <c r="I421" s="559"/>
      <c r="J421" s="558"/>
      <c r="K421" s="558"/>
      <c r="L421" s="558"/>
      <c r="M421" s="558"/>
    </row>
    <row r="422" spans="2:13" x14ac:dyDescent="0.2">
      <c r="B422" s="290"/>
      <c r="C422" s="289"/>
      <c r="F422" s="395">
        <v>2162.9499999999998</v>
      </c>
      <c r="G422" s="559" t="s">
        <v>6196</v>
      </c>
      <c r="H422" s="559"/>
      <c r="I422" s="559"/>
      <c r="J422" s="558"/>
      <c r="K422" s="558"/>
      <c r="L422" s="558"/>
      <c r="M422" s="558"/>
    </row>
    <row r="423" spans="2:13" x14ac:dyDescent="0.2">
      <c r="B423" s="290"/>
      <c r="C423" s="289"/>
      <c r="F423" s="395">
        <v>37284.57</v>
      </c>
      <c r="G423" s="559" t="s">
        <v>6195</v>
      </c>
      <c r="H423" s="559"/>
      <c r="I423" s="559"/>
      <c r="J423" s="558"/>
      <c r="K423" s="558"/>
      <c r="L423" s="558"/>
      <c r="M423" s="558"/>
    </row>
    <row r="424" spans="2:13" x14ac:dyDescent="0.2">
      <c r="B424" s="290"/>
      <c r="C424" s="289"/>
      <c r="F424" s="395">
        <v>1056.76</v>
      </c>
      <c r="G424" s="559" t="s">
        <v>6194</v>
      </c>
      <c r="H424" s="559"/>
      <c r="I424" s="559"/>
      <c r="J424" s="558"/>
      <c r="K424" s="558"/>
      <c r="L424" s="558"/>
      <c r="M424" s="558"/>
    </row>
    <row r="425" spans="2:13" x14ac:dyDescent="0.2">
      <c r="B425" s="290"/>
      <c r="C425" s="289"/>
      <c r="F425" s="395">
        <v>11210</v>
      </c>
      <c r="G425" s="559" t="s">
        <v>6193</v>
      </c>
      <c r="H425" s="559"/>
      <c r="I425" s="559"/>
      <c r="J425" s="558"/>
      <c r="K425" s="558"/>
      <c r="L425" s="558"/>
      <c r="M425" s="558"/>
    </row>
    <row r="426" spans="2:13" x14ac:dyDescent="0.2">
      <c r="B426" s="290"/>
      <c r="C426" s="289"/>
      <c r="F426" s="395">
        <v>47237.4</v>
      </c>
      <c r="G426" s="559" t="s">
        <v>6192</v>
      </c>
      <c r="H426" s="559"/>
      <c r="I426" s="559"/>
      <c r="J426" s="558"/>
      <c r="K426" s="558"/>
      <c r="L426" s="558"/>
      <c r="M426" s="558"/>
    </row>
    <row r="427" spans="2:13" x14ac:dyDescent="0.2">
      <c r="B427" s="290"/>
      <c r="C427" s="289"/>
      <c r="F427" s="395">
        <v>6451.93</v>
      </c>
      <c r="G427" s="559" t="s">
        <v>6191</v>
      </c>
      <c r="H427" s="559"/>
      <c r="I427" s="559"/>
      <c r="J427" s="558"/>
      <c r="K427" s="558"/>
      <c r="L427" s="558"/>
      <c r="M427" s="558"/>
    </row>
    <row r="428" spans="2:13" x14ac:dyDescent="0.2">
      <c r="B428" s="290"/>
      <c r="C428" s="289"/>
      <c r="F428" s="395">
        <v>209000</v>
      </c>
      <c r="G428" s="559" t="s">
        <v>6190</v>
      </c>
      <c r="H428" s="559"/>
      <c r="I428" s="559"/>
      <c r="J428" s="558"/>
      <c r="K428" s="558"/>
      <c r="L428" s="558"/>
      <c r="M428" s="558"/>
    </row>
    <row r="429" spans="2:13" x14ac:dyDescent="0.2">
      <c r="B429" s="290"/>
      <c r="C429" s="289"/>
      <c r="F429" s="395">
        <v>10211.02</v>
      </c>
      <c r="G429" s="559" t="s">
        <v>6189</v>
      </c>
      <c r="H429" s="559"/>
      <c r="I429" s="559"/>
      <c r="J429" s="558"/>
      <c r="K429" s="558"/>
      <c r="L429" s="558"/>
      <c r="M429" s="558"/>
    </row>
    <row r="430" spans="2:13" x14ac:dyDescent="0.2">
      <c r="B430" s="290"/>
      <c r="C430" s="289"/>
      <c r="F430" s="395">
        <v>40008.400000000001</v>
      </c>
      <c r="G430" s="559" t="s">
        <v>6188</v>
      </c>
      <c r="H430" s="559"/>
      <c r="I430" s="559"/>
      <c r="J430" s="558"/>
      <c r="K430" s="558"/>
      <c r="L430" s="558"/>
      <c r="M430" s="558"/>
    </row>
    <row r="431" spans="2:13" x14ac:dyDescent="0.2">
      <c r="B431" s="290"/>
      <c r="C431" s="289"/>
      <c r="F431" s="395">
        <v>10098.959999999999</v>
      </c>
      <c r="G431" s="559" t="s">
        <v>6187</v>
      </c>
      <c r="H431" s="559"/>
      <c r="I431" s="559"/>
      <c r="J431" s="558"/>
      <c r="K431" s="558"/>
      <c r="L431" s="558"/>
      <c r="M431" s="558"/>
    </row>
    <row r="432" spans="2:13" x14ac:dyDescent="0.2">
      <c r="B432" s="290"/>
      <c r="C432" s="289"/>
      <c r="F432" s="395">
        <v>902.46</v>
      </c>
      <c r="G432" s="559" t="s">
        <v>6186</v>
      </c>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x14ac:dyDescent="0.2">
      <c r="B438" s="290"/>
      <c r="C438" s="289"/>
      <c r="F438" s="395"/>
      <c r="G438" s="559"/>
      <c r="H438" s="559"/>
      <c r="I438" s="559"/>
      <c r="J438" s="558"/>
      <c r="K438" s="558"/>
      <c r="L438" s="558"/>
      <c r="M438" s="558"/>
    </row>
    <row r="439" spans="2:13" x14ac:dyDescent="0.2">
      <c r="B439" s="290"/>
      <c r="C439" s="289"/>
      <c r="F439" s="395"/>
      <c r="G439" s="559"/>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F452" s="395"/>
      <c r="G452" s="559"/>
      <c r="H452" s="559"/>
      <c r="I452" s="559"/>
      <c r="J452" s="558"/>
      <c r="K452" s="558"/>
      <c r="L452" s="558"/>
      <c r="M452" s="558"/>
    </row>
    <row r="453" spans="2:13" x14ac:dyDescent="0.2">
      <c r="B453" s="290"/>
      <c r="C453" s="289"/>
      <c r="F453" s="395"/>
      <c r="G453" s="559"/>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F456" s="395"/>
      <c r="G456" s="559"/>
      <c r="H456" s="559"/>
      <c r="I456" s="559"/>
      <c r="J456" s="558"/>
      <c r="K456" s="558"/>
      <c r="L456" s="558"/>
      <c r="M456" s="558"/>
    </row>
    <row r="457" spans="2:13" x14ac:dyDescent="0.2">
      <c r="B457" s="290"/>
      <c r="C457" s="289"/>
      <c r="F457" s="395"/>
      <c r="G457" s="559"/>
      <c r="H457" s="559"/>
      <c r="I457" s="559"/>
      <c r="J457" s="558"/>
      <c r="K457" s="558"/>
      <c r="L457" s="558"/>
      <c r="M457" s="558"/>
    </row>
    <row r="458" spans="2:13" x14ac:dyDescent="0.2">
      <c r="B458" s="290"/>
      <c r="C458" s="289"/>
      <c r="F458" s="395"/>
      <c r="G458" s="559"/>
      <c r="H458" s="559"/>
      <c r="I458" s="559"/>
      <c r="J458" s="558"/>
      <c r="K458" s="558"/>
      <c r="L458" s="558"/>
      <c r="M458" s="558"/>
    </row>
    <row r="459" spans="2:13" x14ac:dyDescent="0.2">
      <c r="B459" s="290"/>
      <c r="C459" s="289"/>
      <c r="F459" s="395"/>
      <c r="G459" s="559"/>
      <c r="H459" s="559"/>
      <c r="I459" s="559"/>
      <c r="J459" s="558"/>
      <c r="K459" s="558"/>
      <c r="L459" s="558"/>
      <c r="M459" s="558"/>
    </row>
    <row r="460" spans="2:13" x14ac:dyDescent="0.2">
      <c r="B460" s="290"/>
      <c r="C460" s="289"/>
      <c r="G460" s="285"/>
      <c r="H460" s="285"/>
      <c r="I460" s="285"/>
    </row>
    <row r="461" spans="2:13" x14ac:dyDescent="0.2">
      <c r="B461" s="290"/>
      <c r="C461" s="289"/>
      <c r="G461" s="285"/>
      <c r="H461" s="285"/>
      <c r="I461" s="285"/>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ht="15.75" customHeight="1" thickBot="1" x14ac:dyDescent="0.25">
      <c r="B562" s="290"/>
      <c r="C562" s="289"/>
      <c r="E562" s="292">
        <f>SUM(E9:E211)</f>
        <v>8905890.1299999971</v>
      </c>
      <c r="F562" s="291">
        <f>SUM(F8:F561)</f>
        <v>9475502.8000000045</v>
      </c>
      <c r="G562" s="286"/>
      <c r="H562" s="285"/>
      <c r="I562" s="285"/>
    </row>
    <row r="563" spans="2:10" ht="15.75" customHeight="1" thickTop="1" x14ac:dyDescent="0.25">
      <c r="B563" s="290"/>
      <c r="C563" s="289"/>
      <c r="E563" s="280">
        <f>F562-E562</f>
        <v>569612.67000000738</v>
      </c>
      <c r="F563" s="287"/>
      <c r="G563" s="286"/>
      <c r="H563" s="285"/>
      <c r="I563" s="285"/>
      <c r="J563" s="282"/>
    </row>
    <row r="564" spans="2:10" ht="15.75" customHeight="1" x14ac:dyDescent="0.25">
      <c r="B564" s="290"/>
      <c r="C564" s="289"/>
      <c r="F564" s="287"/>
      <c r="G564" s="286"/>
      <c r="H564" s="280"/>
      <c r="I564" s="285"/>
    </row>
    <row r="565" spans="2:10" ht="15.75" customHeight="1" x14ac:dyDescent="0.25">
      <c r="B565" s="290"/>
      <c r="C565" s="289"/>
      <c r="F565" s="287"/>
      <c r="G565" s="286"/>
      <c r="H565" s="285"/>
      <c r="I565" s="285"/>
    </row>
    <row r="566" spans="2:10" ht="15.75" customHeight="1" x14ac:dyDescent="0.25">
      <c r="B566" s="278"/>
      <c r="C566" s="278"/>
      <c r="D566" s="283"/>
      <c r="F566" s="287"/>
      <c r="G566" s="286"/>
      <c r="H566" s="285"/>
      <c r="I566" s="285"/>
    </row>
    <row r="567" spans="2:10" ht="15.75" customHeight="1" x14ac:dyDescent="0.25">
      <c r="B567" s="278"/>
      <c r="C567" s="278"/>
      <c r="D567" s="283"/>
      <c r="F567" s="287"/>
      <c r="G567" s="286"/>
      <c r="H567" s="285"/>
      <c r="I567" s="285"/>
    </row>
    <row r="568" spans="2:10" ht="15.75" customHeight="1" x14ac:dyDescent="0.25">
      <c r="B568" s="278"/>
      <c r="C568" s="278"/>
      <c r="D568" s="288"/>
      <c r="F568" s="287"/>
      <c r="G568" s="286"/>
      <c r="H568" s="285"/>
      <c r="I568" s="285"/>
    </row>
    <row r="569" spans="2:10" ht="15.75" customHeight="1" x14ac:dyDescent="0.25">
      <c r="B569" s="278"/>
      <c r="C569" s="278"/>
      <c r="D569" s="283"/>
      <c r="F569" s="287"/>
      <c r="G569" s="286"/>
      <c r="H569" s="285"/>
      <c r="I569" s="285"/>
    </row>
    <row r="570" spans="2:10" ht="15.75" customHeight="1" x14ac:dyDescent="0.2">
      <c r="B570" s="278"/>
      <c r="C570" s="278"/>
      <c r="D570" s="283"/>
      <c r="G570" s="285"/>
      <c r="H570" s="285"/>
      <c r="I570" s="285"/>
    </row>
    <row r="571" spans="2:10" ht="15.75" customHeight="1" x14ac:dyDescent="0.2">
      <c r="B571" s="278"/>
      <c r="C571" s="278"/>
      <c r="D571" s="283"/>
      <c r="G571" s="285"/>
    </row>
    <row r="572" spans="2:10" ht="15.75" customHeight="1" x14ac:dyDescent="0.2">
      <c r="B572" s="278"/>
      <c r="C572" s="278"/>
      <c r="D572" s="283"/>
      <c r="G572" s="285"/>
    </row>
    <row r="573" spans="2:10" ht="15.75" customHeight="1" x14ac:dyDescent="0.2">
      <c r="B573" s="278"/>
      <c r="C573" s="278"/>
    </row>
    <row r="574" spans="2:10" ht="15.75" customHeight="1" x14ac:dyDescent="0.2">
      <c r="B574" s="278"/>
      <c r="C574" s="278"/>
      <c r="D574" s="283"/>
      <c r="G574" s="284"/>
    </row>
    <row r="575" spans="2:10" ht="15.75" customHeight="1" x14ac:dyDescent="0.2">
      <c r="B575" s="278"/>
      <c r="C575" s="278"/>
      <c r="D575" s="283"/>
    </row>
    <row r="576" spans="2:10" ht="15.75" customHeight="1" x14ac:dyDescent="0.2">
      <c r="B576" s="278"/>
      <c r="C576" s="278"/>
      <c r="D576" s="283"/>
    </row>
    <row r="577" spans="2:7" ht="15.75" customHeight="1" x14ac:dyDescent="0.2">
      <c r="B577" s="278"/>
      <c r="C577" s="278"/>
      <c r="D577" s="283"/>
    </row>
    <row r="578" spans="2:7" ht="15.75" customHeight="1" x14ac:dyDescent="0.2">
      <c r="B578" s="278"/>
      <c r="C578" s="278"/>
      <c r="D578" s="283"/>
    </row>
    <row r="579" spans="2:7" ht="15.75" customHeight="1" x14ac:dyDescent="0.2">
      <c r="B579" s="278"/>
      <c r="C579" s="278"/>
    </row>
    <row r="580" spans="2:7" ht="15.75" customHeight="1" x14ac:dyDescent="0.2">
      <c r="D580" s="283"/>
    </row>
    <row r="581" spans="2:7" ht="15.75" customHeight="1" x14ac:dyDescent="0.2">
      <c r="B581" s="278"/>
      <c r="C581" s="278"/>
      <c r="D581" s="283"/>
    </row>
    <row r="582" spans="2:7" ht="15.75" customHeight="1" x14ac:dyDescent="0.2">
      <c r="B582" s="278"/>
      <c r="C582" s="278"/>
      <c r="F582" s="282"/>
      <c r="G582" s="278"/>
    </row>
    <row r="583" spans="2:7" ht="15.75" customHeight="1" x14ac:dyDescent="0.2">
      <c r="F583" s="282"/>
      <c r="G583" s="278"/>
    </row>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63" ht="15.75" customHeight="1" x14ac:dyDescent="0.2"/>
    <row r="673" spans="1:208" s="279" customFormat="1" x14ac:dyDescent="0.2">
      <c r="A673" s="278"/>
      <c r="D673" s="281"/>
      <c r="E673" s="280"/>
      <c r="F673" s="280"/>
      <c r="H673" s="278"/>
      <c r="I673" s="278"/>
      <c r="J673" s="278"/>
      <c r="K673" s="278"/>
      <c r="L673" s="278"/>
      <c r="M673" s="278"/>
      <c r="N673" s="278"/>
      <c r="O673" s="278"/>
      <c r="P673" s="278"/>
      <c r="Q673" s="278"/>
      <c r="R673" s="278"/>
      <c r="S673" s="278"/>
      <c r="T673" s="278"/>
      <c r="U673" s="278"/>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8"/>
      <c r="AR673" s="278"/>
      <c r="AS673" s="278"/>
      <c r="AT673" s="278"/>
      <c r="AU673" s="278"/>
      <c r="AV673" s="278"/>
      <c r="AW673" s="278"/>
      <c r="AX673" s="278"/>
      <c r="AY673" s="278"/>
      <c r="AZ673" s="278"/>
      <c r="BA673" s="278"/>
      <c r="BB673" s="278"/>
      <c r="BC673" s="278"/>
      <c r="BD673" s="278"/>
      <c r="BE673" s="278"/>
      <c r="BF673" s="278"/>
      <c r="BG673" s="278"/>
      <c r="BH673" s="278"/>
      <c r="BI673" s="278"/>
      <c r="BJ673" s="278"/>
      <c r="BK673" s="278"/>
      <c r="BL673" s="278"/>
      <c r="BM673" s="278"/>
      <c r="BN673" s="278"/>
      <c r="BO673" s="278"/>
      <c r="BP673" s="278"/>
      <c r="BQ673" s="278"/>
      <c r="BR673" s="278"/>
      <c r="BS673" s="278"/>
      <c r="BT673" s="278"/>
      <c r="BU673" s="278"/>
      <c r="BV673" s="278"/>
      <c r="BW673" s="278"/>
      <c r="BX673" s="278"/>
      <c r="BY673" s="278"/>
      <c r="BZ673" s="278"/>
      <c r="CA673" s="278"/>
      <c r="CB673" s="278"/>
      <c r="CC673" s="278"/>
      <c r="CD673" s="278"/>
      <c r="CE673" s="278"/>
      <c r="CF673" s="278"/>
      <c r="CG673" s="278"/>
      <c r="CH673" s="278"/>
      <c r="CI673" s="278"/>
      <c r="CJ673" s="278"/>
      <c r="CK673" s="278"/>
      <c r="CL673" s="278"/>
      <c r="CM673" s="278"/>
      <c r="CN673" s="278"/>
      <c r="CO673" s="278"/>
      <c r="CP673" s="278"/>
      <c r="CQ673" s="278"/>
      <c r="CR673" s="278"/>
      <c r="CS673" s="278"/>
      <c r="CT673" s="278"/>
      <c r="CU673" s="278"/>
      <c r="CV673" s="278"/>
      <c r="CW673" s="278"/>
      <c r="CX673" s="278"/>
      <c r="CY673" s="278"/>
      <c r="CZ673" s="278"/>
      <c r="DA673" s="278"/>
      <c r="DB673" s="278"/>
      <c r="DC673" s="278"/>
      <c r="DD673" s="278"/>
      <c r="DE673" s="278"/>
      <c r="DF673" s="278"/>
      <c r="DG673" s="278"/>
      <c r="DH673" s="278"/>
      <c r="DI673" s="278"/>
      <c r="DJ673" s="278"/>
      <c r="DK673" s="278"/>
      <c r="DL673" s="278"/>
      <c r="DM673" s="278"/>
      <c r="DN673" s="278"/>
      <c r="DO673" s="278"/>
      <c r="DP673" s="278"/>
      <c r="DQ673" s="278"/>
      <c r="DR673" s="278"/>
      <c r="DS673" s="278"/>
      <c r="DT673" s="278"/>
      <c r="DU673" s="278"/>
      <c r="DV673" s="278"/>
      <c r="DW673" s="278"/>
      <c r="DX673" s="278"/>
      <c r="DY673" s="278"/>
      <c r="DZ673" s="278"/>
      <c r="EA673" s="278"/>
      <c r="EB673" s="278"/>
      <c r="EC673" s="278"/>
      <c r="ED673" s="278"/>
      <c r="EE673" s="278"/>
      <c r="EF673" s="278"/>
      <c r="EG673" s="278"/>
      <c r="EH673" s="278"/>
      <c r="EI673" s="278"/>
      <c r="EJ673" s="278"/>
      <c r="EK673" s="278"/>
      <c r="EL673" s="278"/>
      <c r="EM673" s="278"/>
      <c r="EN673" s="278"/>
      <c r="EO673" s="278"/>
      <c r="EP673" s="278"/>
      <c r="EQ673" s="278"/>
      <c r="ER673" s="278"/>
      <c r="ES673" s="278"/>
      <c r="ET673" s="278"/>
      <c r="EU673" s="278"/>
      <c r="EV673" s="278"/>
      <c r="EW673" s="278"/>
      <c r="EX673" s="278"/>
      <c r="EY673" s="278"/>
      <c r="EZ673" s="278"/>
      <c r="FA673" s="278"/>
      <c r="FB673" s="278"/>
      <c r="FC673" s="278"/>
      <c r="FD673" s="278"/>
      <c r="FE673" s="278"/>
      <c r="FF673" s="278"/>
      <c r="FG673" s="278"/>
      <c r="FH673" s="278"/>
      <c r="FI673" s="278"/>
      <c r="FJ673" s="278"/>
      <c r="FK673" s="278"/>
      <c r="FL673" s="278"/>
      <c r="FM673" s="278"/>
      <c r="FN673" s="278"/>
      <c r="FO673" s="278"/>
      <c r="FP673" s="278"/>
      <c r="FQ673" s="278"/>
      <c r="FR673" s="278"/>
      <c r="FS673" s="278"/>
      <c r="FT673" s="278"/>
      <c r="FU673" s="278"/>
      <c r="FV673" s="278"/>
      <c r="FW673" s="278"/>
      <c r="FX673" s="278"/>
      <c r="FY673" s="278"/>
      <c r="FZ673" s="278"/>
      <c r="GA673" s="278"/>
      <c r="GB673" s="278"/>
      <c r="GC673" s="278"/>
      <c r="GD673" s="278"/>
      <c r="GE673" s="278"/>
      <c r="GF673" s="278"/>
      <c r="GG673" s="278"/>
      <c r="GH673" s="278"/>
      <c r="GI673" s="278"/>
      <c r="GJ673" s="278"/>
      <c r="GK673" s="278"/>
      <c r="GL673" s="278"/>
      <c r="GM673" s="278"/>
      <c r="GN673" s="278"/>
      <c r="GO673" s="278"/>
      <c r="GP673" s="278"/>
      <c r="GQ673" s="278"/>
      <c r="GR673" s="278"/>
      <c r="GS673" s="278"/>
      <c r="GT673" s="278"/>
      <c r="GU673" s="278"/>
      <c r="GV673" s="278"/>
      <c r="GW673" s="278"/>
      <c r="GX673" s="278"/>
      <c r="GY673" s="278"/>
      <c r="GZ673" s="278"/>
    </row>
    <row r="674" spans="1:208" s="280" customFormat="1" x14ac:dyDescent="0.2">
      <c r="A674" s="278"/>
      <c r="B674" s="279"/>
      <c r="C674" s="279"/>
      <c r="D674" s="281"/>
      <c r="G674" s="279"/>
      <c r="H674" s="278"/>
      <c r="I674" s="278"/>
      <c r="J674" s="278"/>
      <c r="K674" s="278"/>
      <c r="L674" s="278"/>
      <c r="M674" s="278"/>
      <c r="N674" s="278"/>
      <c r="O674" s="278"/>
      <c r="P674" s="278"/>
      <c r="Q674" s="278"/>
      <c r="R674" s="278"/>
      <c r="S674" s="278"/>
      <c r="T674" s="278"/>
      <c r="U674" s="278"/>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8"/>
      <c r="AR674" s="278"/>
      <c r="AS674" s="278"/>
      <c r="AT674" s="278"/>
      <c r="AU674" s="278"/>
      <c r="AV674" s="278"/>
      <c r="AW674" s="278"/>
      <c r="AX674" s="278"/>
      <c r="AY674" s="278"/>
      <c r="AZ674" s="278"/>
      <c r="BA674" s="278"/>
      <c r="BB674" s="278"/>
      <c r="BC674" s="278"/>
      <c r="BD674" s="278"/>
      <c r="BE674" s="278"/>
      <c r="BF674" s="278"/>
      <c r="BG674" s="278"/>
      <c r="BH674" s="278"/>
      <c r="BI674" s="278"/>
      <c r="BJ674" s="278"/>
      <c r="BK674" s="278"/>
      <c r="BL674" s="278"/>
      <c r="BM674" s="278"/>
      <c r="BN674" s="278"/>
      <c r="BO674" s="278"/>
      <c r="BP674" s="278"/>
      <c r="BQ674" s="278"/>
      <c r="BR674" s="278"/>
      <c r="BS674" s="278"/>
      <c r="BT674" s="278"/>
      <c r="BU674" s="278"/>
      <c r="BV674" s="278"/>
      <c r="BW674" s="278"/>
      <c r="BX674" s="278"/>
      <c r="BY674" s="278"/>
      <c r="BZ674" s="278"/>
      <c r="CA674" s="278"/>
      <c r="CB674" s="278"/>
      <c r="CC674" s="278"/>
      <c r="CD674" s="278"/>
      <c r="CE674" s="278"/>
      <c r="CF674" s="278"/>
      <c r="CG674" s="278"/>
      <c r="CH674" s="278"/>
      <c r="CI674" s="278"/>
      <c r="CJ674" s="278"/>
      <c r="CK674" s="278"/>
      <c r="CL674" s="278"/>
      <c r="CM674" s="278"/>
      <c r="CN674" s="278"/>
      <c r="CO674" s="278"/>
      <c r="CP674" s="278"/>
      <c r="CQ674" s="278"/>
      <c r="CR674" s="278"/>
      <c r="CS674" s="278"/>
      <c r="CT674" s="278"/>
      <c r="CU674" s="278"/>
      <c r="CV674" s="278"/>
      <c r="CW674" s="278"/>
      <c r="CX674" s="278"/>
      <c r="CY674" s="278"/>
      <c r="CZ674" s="278"/>
      <c r="DA674" s="278"/>
      <c r="DB674" s="278"/>
      <c r="DC674" s="278"/>
      <c r="DD674" s="278"/>
      <c r="DE674" s="278"/>
      <c r="DF674" s="278"/>
      <c r="DG674" s="278"/>
      <c r="DH674" s="278"/>
      <c r="DI674" s="278"/>
      <c r="DJ674" s="278"/>
      <c r="DK674" s="278"/>
      <c r="DL674" s="278"/>
      <c r="DM674" s="278"/>
      <c r="DN674" s="278"/>
      <c r="DO674" s="278"/>
      <c r="DP674" s="278"/>
      <c r="DQ674" s="278"/>
      <c r="DR674" s="278"/>
      <c r="DS674" s="278"/>
      <c r="DT674" s="278"/>
      <c r="DU674" s="278"/>
      <c r="DV674" s="278"/>
      <c r="DW674" s="278"/>
      <c r="DX674" s="278"/>
      <c r="DY674" s="278"/>
      <c r="DZ674" s="278"/>
      <c r="EA674" s="278"/>
      <c r="EB674" s="278"/>
      <c r="EC674" s="278"/>
      <c r="ED674" s="278"/>
      <c r="EE674" s="278"/>
      <c r="EF674" s="278"/>
      <c r="EG674" s="278"/>
      <c r="EH674" s="278"/>
      <c r="EI674" s="278"/>
      <c r="EJ674" s="278"/>
      <c r="EK674" s="278"/>
      <c r="EL674" s="278"/>
      <c r="EM674" s="278"/>
      <c r="EN674" s="278"/>
      <c r="EO674" s="278"/>
      <c r="EP674" s="278"/>
      <c r="EQ674" s="278"/>
      <c r="ER674" s="278"/>
      <c r="ES674" s="278"/>
      <c r="ET674" s="278"/>
      <c r="EU674" s="278"/>
      <c r="EV674" s="278"/>
      <c r="EW674" s="278"/>
      <c r="EX674" s="278"/>
      <c r="EY674" s="278"/>
      <c r="EZ674" s="278"/>
      <c r="FA674" s="278"/>
      <c r="FB674" s="278"/>
      <c r="FC674" s="278"/>
      <c r="FD674" s="278"/>
      <c r="FE674" s="278"/>
      <c r="FF674" s="278"/>
      <c r="FG674" s="278"/>
      <c r="FH674" s="278"/>
      <c r="FI674" s="278"/>
      <c r="FJ674" s="278"/>
      <c r="FK674" s="278"/>
      <c r="FL674" s="278"/>
      <c r="FM674" s="278"/>
      <c r="FN674" s="278"/>
      <c r="FO674" s="278"/>
      <c r="FP674" s="278"/>
      <c r="FQ674" s="278"/>
      <c r="FR674" s="278"/>
      <c r="FS674" s="278"/>
      <c r="FT674" s="278"/>
      <c r="FU674" s="278"/>
      <c r="FV674" s="278"/>
      <c r="FW674" s="278"/>
      <c r="FX674" s="278"/>
      <c r="FY674" s="278"/>
      <c r="FZ674" s="278"/>
      <c r="GA674" s="278"/>
      <c r="GB674" s="278"/>
      <c r="GC674" s="278"/>
      <c r="GD674" s="278"/>
      <c r="GE674" s="278"/>
      <c r="GF674" s="278"/>
      <c r="GG674" s="278"/>
      <c r="GH674" s="278"/>
      <c r="GI674" s="278"/>
      <c r="GJ674" s="278"/>
      <c r="GK674" s="278"/>
      <c r="GL674" s="278"/>
      <c r="GM674" s="278"/>
      <c r="GN674" s="278"/>
      <c r="GO674" s="278"/>
      <c r="GP674" s="278"/>
      <c r="GQ674" s="278"/>
      <c r="GR674" s="278"/>
      <c r="GS674" s="278"/>
      <c r="GT674" s="278"/>
      <c r="GU674" s="278"/>
      <c r="GV674" s="278"/>
      <c r="GW674" s="278"/>
      <c r="GX674" s="278"/>
      <c r="GY674" s="278"/>
      <c r="GZ674" s="278"/>
    </row>
    <row r="675" spans="1:208" s="280" customFormat="1" x14ac:dyDescent="0.2">
      <c r="A675" s="278"/>
      <c r="B675" s="279"/>
      <c r="C675" s="279"/>
      <c r="D675" s="281"/>
      <c r="G675" s="279"/>
      <c r="H675" s="278"/>
      <c r="I675" s="278"/>
      <c r="J675" s="278"/>
      <c r="K675" s="278"/>
      <c r="L675" s="278"/>
      <c r="M675" s="278"/>
      <c r="N675" s="278"/>
      <c r="O675" s="278"/>
      <c r="P675" s="278"/>
      <c r="Q675" s="278"/>
      <c r="R675" s="278"/>
      <c r="S675" s="278"/>
      <c r="T675" s="278"/>
      <c r="U675" s="278"/>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8"/>
      <c r="AR675" s="278"/>
      <c r="AS675" s="278"/>
      <c r="AT675" s="278"/>
      <c r="AU675" s="278"/>
      <c r="AV675" s="278"/>
      <c r="AW675" s="278"/>
      <c r="AX675" s="278"/>
      <c r="AY675" s="278"/>
      <c r="AZ675" s="278"/>
      <c r="BA675" s="278"/>
      <c r="BB675" s="278"/>
      <c r="BC675" s="278"/>
      <c r="BD675" s="278"/>
      <c r="BE675" s="278"/>
      <c r="BF675" s="278"/>
      <c r="BG675" s="278"/>
      <c r="BH675" s="278"/>
      <c r="BI675" s="278"/>
      <c r="BJ675" s="278"/>
      <c r="BK675" s="278"/>
      <c r="BL675" s="278"/>
      <c r="BM675" s="278"/>
      <c r="BN675" s="278"/>
      <c r="BO675" s="278"/>
      <c r="BP675" s="278"/>
      <c r="BQ675" s="278"/>
      <c r="BR675" s="278"/>
      <c r="BS675" s="278"/>
      <c r="BT675" s="278"/>
      <c r="BU675" s="278"/>
      <c r="BV675" s="278"/>
      <c r="BW675" s="278"/>
      <c r="BX675" s="278"/>
      <c r="BY675" s="278"/>
      <c r="BZ675" s="278"/>
      <c r="CA675" s="278"/>
      <c r="CB675" s="278"/>
      <c r="CC675" s="278"/>
      <c r="CD675" s="278"/>
      <c r="CE675" s="278"/>
      <c r="CF675" s="278"/>
      <c r="CG675" s="278"/>
      <c r="CH675" s="278"/>
      <c r="CI675" s="278"/>
      <c r="CJ675" s="278"/>
      <c r="CK675" s="278"/>
      <c r="CL675" s="278"/>
      <c r="CM675" s="278"/>
      <c r="CN675" s="278"/>
      <c r="CO675" s="278"/>
      <c r="CP675" s="278"/>
      <c r="CQ675" s="278"/>
      <c r="CR675" s="278"/>
      <c r="CS675" s="278"/>
      <c r="CT675" s="278"/>
      <c r="CU675" s="278"/>
      <c r="CV675" s="278"/>
      <c r="CW675" s="278"/>
      <c r="CX675" s="278"/>
      <c r="CY675" s="278"/>
      <c r="CZ675" s="278"/>
      <c r="DA675" s="278"/>
      <c r="DB675" s="278"/>
      <c r="DC675" s="278"/>
      <c r="DD675" s="278"/>
      <c r="DE675" s="278"/>
      <c r="DF675" s="278"/>
      <c r="DG675" s="278"/>
      <c r="DH675" s="278"/>
      <c r="DI675" s="278"/>
      <c r="DJ675" s="278"/>
      <c r="DK675" s="278"/>
      <c r="DL675" s="278"/>
      <c r="DM675" s="278"/>
      <c r="DN675" s="278"/>
      <c r="DO675" s="278"/>
      <c r="DP675" s="278"/>
      <c r="DQ675" s="278"/>
      <c r="DR675" s="278"/>
      <c r="DS675" s="278"/>
      <c r="DT675" s="278"/>
      <c r="DU675" s="278"/>
      <c r="DV675" s="278"/>
      <c r="DW675" s="278"/>
      <c r="DX675" s="278"/>
      <c r="DY675" s="278"/>
      <c r="DZ675" s="278"/>
      <c r="EA675" s="278"/>
      <c r="EB675" s="278"/>
      <c r="EC675" s="278"/>
      <c r="ED675" s="278"/>
      <c r="EE675" s="278"/>
      <c r="EF675" s="278"/>
      <c r="EG675" s="278"/>
      <c r="EH675" s="278"/>
      <c r="EI675" s="278"/>
      <c r="EJ675" s="278"/>
      <c r="EK675" s="278"/>
      <c r="EL675" s="278"/>
      <c r="EM675" s="278"/>
      <c r="EN675" s="278"/>
      <c r="EO675" s="278"/>
      <c r="EP675" s="278"/>
      <c r="EQ675" s="278"/>
      <c r="ER675" s="278"/>
      <c r="ES675" s="278"/>
      <c r="ET675" s="278"/>
      <c r="EU675" s="278"/>
      <c r="EV675" s="278"/>
      <c r="EW675" s="278"/>
      <c r="EX675" s="278"/>
      <c r="EY675" s="278"/>
      <c r="EZ675" s="278"/>
      <c r="FA675" s="278"/>
      <c r="FB675" s="278"/>
      <c r="FC675" s="278"/>
      <c r="FD675" s="278"/>
      <c r="FE675" s="278"/>
      <c r="FF675" s="278"/>
      <c r="FG675" s="278"/>
      <c r="FH675" s="278"/>
      <c r="FI675" s="278"/>
      <c r="FJ675" s="278"/>
      <c r="FK675" s="278"/>
      <c r="FL675" s="278"/>
      <c r="FM675" s="278"/>
      <c r="FN675" s="278"/>
      <c r="FO675" s="278"/>
      <c r="FP675" s="278"/>
      <c r="FQ675" s="278"/>
      <c r="FR675" s="278"/>
      <c r="FS675" s="278"/>
      <c r="FT675" s="278"/>
      <c r="FU675" s="278"/>
      <c r="FV675" s="278"/>
      <c r="FW675" s="278"/>
      <c r="FX675" s="278"/>
      <c r="FY675" s="278"/>
      <c r="FZ675" s="278"/>
      <c r="GA675" s="278"/>
      <c r="GB675" s="278"/>
      <c r="GC675" s="278"/>
      <c r="GD675" s="278"/>
      <c r="GE675" s="278"/>
      <c r="GF675" s="278"/>
      <c r="GG675" s="278"/>
      <c r="GH675" s="278"/>
      <c r="GI675" s="278"/>
      <c r="GJ675" s="278"/>
      <c r="GK675" s="278"/>
      <c r="GL675" s="278"/>
      <c r="GM675" s="278"/>
      <c r="GN675" s="278"/>
      <c r="GO675" s="278"/>
      <c r="GP675" s="278"/>
      <c r="GQ675" s="278"/>
      <c r="GR675" s="278"/>
      <c r="GS675" s="278"/>
      <c r="GT675" s="278"/>
      <c r="GU675" s="278"/>
      <c r="GV675" s="278"/>
      <c r="GW675" s="278"/>
      <c r="GX675" s="278"/>
      <c r="GY675" s="278"/>
      <c r="GZ675" s="278"/>
    </row>
    <row r="676" spans="1:208" s="280" customFormat="1" x14ac:dyDescent="0.2">
      <c r="A676" s="278"/>
      <c r="B676" s="279"/>
      <c r="C676" s="279"/>
      <c r="D676" s="281"/>
      <c r="G676" s="279"/>
      <c r="H676" s="278"/>
      <c r="I676" s="278"/>
      <c r="J676" s="278"/>
      <c r="K676" s="278"/>
      <c r="L676" s="278"/>
      <c r="M676" s="278"/>
      <c r="N676" s="278"/>
      <c r="O676" s="278"/>
      <c r="P676" s="278"/>
      <c r="Q676" s="278"/>
      <c r="R676" s="278"/>
      <c r="S676" s="278"/>
      <c r="T676" s="278"/>
      <c r="U676" s="278"/>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8"/>
      <c r="AR676" s="278"/>
      <c r="AS676" s="278"/>
      <c r="AT676" s="278"/>
      <c r="AU676" s="278"/>
      <c r="AV676" s="278"/>
      <c r="AW676" s="278"/>
      <c r="AX676" s="278"/>
      <c r="AY676" s="278"/>
      <c r="AZ676" s="278"/>
      <c r="BA676" s="278"/>
      <c r="BB676" s="278"/>
      <c r="BC676" s="278"/>
      <c r="BD676" s="278"/>
      <c r="BE676" s="278"/>
      <c r="BF676" s="278"/>
      <c r="BG676" s="278"/>
      <c r="BH676" s="278"/>
      <c r="BI676" s="278"/>
      <c r="BJ676" s="278"/>
      <c r="BK676" s="278"/>
      <c r="BL676" s="278"/>
      <c r="BM676" s="278"/>
      <c r="BN676" s="278"/>
      <c r="BO676" s="278"/>
      <c r="BP676" s="278"/>
      <c r="BQ676" s="278"/>
      <c r="BR676" s="278"/>
      <c r="BS676" s="278"/>
      <c r="BT676" s="278"/>
      <c r="BU676" s="278"/>
      <c r="BV676" s="278"/>
      <c r="BW676" s="278"/>
      <c r="BX676" s="278"/>
      <c r="BY676" s="278"/>
      <c r="BZ676" s="278"/>
      <c r="CA676" s="278"/>
      <c r="CB676" s="278"/>
      <c r="CC676" s="278"/>
      <c r="CD676" s="278"/>
      <c r="CE676" s="278"/>
      <c r="CF676" s="278"/>
      <c r="CG676" s="278"/>
      <c r="CH676" s="278"/>
      <c r="CI676" s="278"/>
      <c r="CJ676" s="278"/>
      <c r="CK676" s="278"/>
      <c r="CL676" s="278"/>
      <c r="CM676" s="278"/>
      <c r="CN676" s="278"/>
      <c r="CO676" s="278"/>
      <c r="CP676" s="278"/>
      <c r="CQ676" s="278"/>
      <c r="CR676" s="278"/>
      <c r="CS676" s="278"/>
      <c r="CT676" s="278"/>
      <c r="CU676" s="278"/>
      <c r="CV676" s="278"/>
      <c r="CW676" s="278"/>
      <c r="CX676" s="278"/>
      <c r="CY676" s="278"/>
      <c r="CZ676" s="278"/>
      <c r="DA676" s="278"/>
      <c r="DB676" s="278"/>
      <c r="DC676" s="278"/>
      <c r="DD676" s="278"/>
      <c r="DE676" s="278"/>
      <c r="DF676" s="278"/>
      <c r="DG676" s="278"/>
      <c r="DH676" s="278"/>
      <c r="DI676" s="278"/>
      <c r="DJ676" s="278"/>
      <c r="DK676" s="278"/>
      <c r="DL676" s="278"/>
      <c r="DM676" s="278"/>
      <c r="DN676" s="278"/>
      <c r="DO676" s="278"/>
      <c r="DP676" s="278"/>
      <c r="DQ676" s="278"/>
      <c r="DR676" s="278"/>
      <c r="DS676" s="278"/>
      <c r="DT676" s="278"/>
      <c r="DU676" s="278"/>
      <c r="DV676" s="278"/>
      <c r="DW676" s="278"/>
      <c r="DX676" s="278"/>
      <c r="DY676" s="278"/>
      <c r="DZ676" s="278"/>
      <c r="EA676" s="278"/>
      <c r="EB676" s="278"/>
      <c r="EC676" s="278"/>
      <c r="ED676" s="278"/>
      <c r="EE676" s="278"/>
      <c r="EF676" s="278"/>
      <c r="EG676" s="278"/>
      <c r="EH676" s="278"/>
      <c r="EI676" s="278"/>
      <c r="EJ676" s="278"/>
      <c r="EK676" s="278"/>
      <c r="EL676" s="278"/>
      <c r="EM676" s="278"/>
      <c r="EN676" s="278"/>
      <c r="EO676" s="278"/>
      <c r="EP676" s="278"/>
      <c r="EQ676" s="278"/>
      <c r="ER676" s="278"/>
      <c r="ES676" s="278"/>
      <c r="ET676" s="278"/>
      <c r="EU676" s="278"/>
      <c r="EV676" s="278"/>
      <c r="EW676" s="278"/>
      <c r="EX676" s="278"/>
      <c r="EY676" s="278"/>
      <c r="EZ676" s="278"/>
      <c r="FA676" s="278"/>
      <c r="FB676" s="278"/>
      <c r="FC676" s="278"/>
      <c r="FD676" s="278"/>
      <c r="FE676" s="278"/>
      <c r="FF676" s="278"/>
      <c r="FG676" s="278"/>
      <c r="FH676" s="278"/>
      <c r="FI676" s="278"/>
      <c r="FJ676" s="278"/>
      <c r="FK676" s="278"/>
      <c r="FL676" s="278"/>
      <c r="FM676" s="278"/>
      <c r="FN676" s="278"/>
      <c r="FO676" s="278"/>
      <c r="FP676" s="278"/>
      <c r="FQ676" s="278"/>
      <c r="FR676" s="278"/>
      <c r="FS676" s="278"/>
      <c r="FT676" s="278"/>
      <c r="FU676" s="278"/>
      <c r="FV676" s="278"/>
      <c r="FW676" s="278"/>
      <c r="FX676" s="278"/>
      <c r="FY676" s="278"/>
      <c r="FZ676" s="278"/>
      <c r="GA676" s="278"/>
      <c r="GB676" s="278"/>
      <c r="GC676" s="278"/>
      <c r="GD676" s="278"/>
      <c r="GE676" s="278"/>
      <c r="GF676" s="278"/>
      <c r="GG676" s="278"/>
      <c r="GH676" s="278"/>
      <c r="GI676" s="278"/>
      <c r="GJ676" s="278"/>
      <c r="GK676" s="278"/>
      <c r="GL676" s="278"/>
      <c r="GM676" s="278"/>
      <c r="GN676" s="278"/>
      <c r="GO676" s="278"/>
      <c r="GP676" s="278"/>
      <c r="GQ676" s="278"/>
      <c r="GR676" s="278"/>
      <c r="GS676" s="278"/>
      <c r="GT676" s="278"/>
      <c r="GU676" s="278"/>
      <c r="GV676" s="278"/>
      <c r="GW676" s="278"/>
      <c r="GX676" s="278"/>
      <c r="GY676" s="278"/>
      <c r="GZ676" s="278"/>
    </row>
  </sheetData>
  <pageMargins left="0.70866141732283472" right="0.55118110236220474" top="0.31496062992125984" bottom="0.39370078740157483" header="0.31496062992125984" footer="0.31496062992125984"/>
  <pageSetup paperSize="9" scale="65" orientation="landscape"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38F60-9CC7-40A8-AE3B-BFEE7A4A0420}">
  <sheetPr codeName="Hoja69"/>
  <dimension ref="A1:HA378"/>
  <sheetViews>
    <sheetView topLeftCell="A34" workbookViewId="0">
      <selection activeCell="E58" sqref="E58"/>
    </sheetView>
  </sheetViews>
  <sheetFormatPr baseColWidth="10" defaultColWidth="10.85546875" defaultRowHeight="12.75" x14ac:dyDescent="0.2"/>
  <cols>
    <col min="1" max="1" width="2.85546875" style="690" customWidth="1"/>
    <col min="2" max="2" width="10.85546875" style="691"/>
    <col min="3" max="3" width="59.7109375" style="691" customWidth="1"/>
    <col min="4" max="4" width="10.85546875" style="693"/>
    <col min="5" max="5" width="17.140625" style="692" customWidth="1"/>
    <col min="6" max="6" width="17.28515625" style="692" hidden="1" customWidth="1"/>
    <col min="7" max="7" width="45.28515625" style="691" hidden="1" customWidth="1"/>
    <col min="8" max="8" width="12" style="690" hidden="1" customWidth="1"/>
    <col min="9" max="9" width="2" style="311" hidden="1" customWidth="1"/>
    <col min="10" max="12" width="11" style="311" hidden="1" customWidth="1"/>
    <col min="13" max="33" width="0" style="311" hidden="1" customWidth="1"/>
    <col min="34" max="16384" width="10.85546875" style="311"/>
  </cols>
  <sheetData>
    <row r="1" spans="2:9" ht="18" x14ac:dyDescent="0.25">
      <c r="B1" s="733"/>
      <c r="C1" s="735" t="s">
        <v>872</v>
      </c>
    </row>
    <row r="2" spans="2:9" ht="18" x14ac:dyDescent="0.25">
      <c r="B2" s="733"/>
      <c r="C2" s="735" t="s">
        <v>1009</v>
      </c>
    </row>
    <row r="3" spans="2:9" ht="18" x14ac:dyDescent="0.25">
      <c r="B3" s="733"/>
      <c r="C3" s="734" t="s">
        <v>6185</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698"/>
      <c r="H7" s="698"/>
      <c r="I7" s="318"/>
    </row>
    <row r="8" spans="2:9" x14ac:dyDescent="0.2">
      <c r="B8" s="703"/>
      <c r="C8" s="702" t="s">
        <v>1008</v>
      </c>
      <c r="F8" s="719">
        <v>115182.09</v>
      </c>
      <c r="G8" s="704"/>
      <c r="H8" s="698"/>
      <c r="I8" s="318"/>
    </row>
    <row r="9" spans="2:9" x14ac:dyDescent="0.2">
      <c r="B9" s="703">
        <v>45139</v>
      </c>
      <c r="C9" s="702" t="s">
        <v>6184</v>
      </c>
      <c r="D9" s="693" t="s">
        <v>724</v>
      </c>
      <c r="E9" s="738">
        <v>8448.98</v>
      </c>
      <c r="F9" s="692">
        <v>3487.81</v>
      </c>
      <c r="G9" s="698" t="s">
        <v>6183</v>
      </c>
    </row>
    <row r="10" spans="2:9" x14ac:dyDescent="0.2">
      <c r="B10" s="703">
        <v>45140</v>
      </c>
      <c r="C10" s="702" t="s">
        <v>6182</v>
      </c>
      <c r="D10" s="693" t="s">
        <v>724</v>
      </c>
      <c r="E10" s="692">
        <v>1952.44</v>
      </c>
      <c r="F10" s="692">
        <v>9822.68</v>
      </c>
      <c r="G10" s="698" t="s">
        <v>6181</v>
      </c>
    </row>
    <row r="11" spans="2:9" x14ac:dyDescent="0.2">
      <c r="B11" s="703">
        <v>45141</v>
      </c>
      <c r="C11" s="702" t="s">
        <v>6142</v>
      </c>
      <c r="D11" s="693" t="s">
        <v>724</v>
      </c>
      <c r="E11" s="692">
        <v>500000</v>
      </c>
      <c r="F11" s="692">
        <v>58500</v>
      </c>
      <c r="G11" s="698" t="s">
        <v>5447</v>
      </c>
    </row>
    <row r="12" spans="2:9" x14ac:dyDescent="0.2">
      <c r="B12" s="703">
        <v>45141</v>
      </c>
      <c r="C12" s="702" t="s">
        <v>6180</v>
      </c>
      <c r="D12" s="693" t="s">
        <v>724</v>
      </c>
      <c r="E12" s="738">
        <v>9604.7999999999993</v>
      </c>
      <c r="F12" s="692">
        <v>6021.8</v>
      </c>
      <c r="G12" s="698" t="s">
        <v>6179</v>
      </c>
    </row>
    <row r="13" spans="2:9" x14ac:dyDescent="0.2">
      <c r="B13" s="703">
        <v>45141</v>
      </c>
      <c r="C13" s="702" t="s">
        <v>6178</v>
      </c>
      <c r="D13" s="693" t="s">
        <v>724</v>
      </c>
      <c r="E13" s="692">
        <v>1508</v>
      </c>
      <c r="F13" s="692">
        <v>12043.5</v>
      </c>
      <c r="G13" s="698" t="s">
        <v>6177</v>
      </c>
    </row>
    <row r="14" spans="2:9" ht="14.25" x14ac:dyDescent="0.2">
      <c r="B14" s="703">
        <v>45141</v>
      </c>
      <c r="C14" s="363" t="s">
        <v>5307</v>
      </c>
      <c r="D14" s="693" t="s">
        <v>724</v>
      </c>
      <c r="E14" s="692">
        <v>76319.88</v>
      </c>
      <c r="F14" s="692">
        <v>50000</v>
      </c>
      <c r="G14" s="698" t="s">
        <v>5447</v>
      </c>
    </row>
    <row r="15" spans="2:9" x14ac:dyDescent="0.2">
      <c r="B15" s="703">
        <v>45142</v>
      </c>
      <c r="C15" s="702" t="s">
        <v>6176</v>
      </c>
      <c r="D15" s="693" t="s">
        <v>724</v>
      </c>
      <c r="E15" s="692">
        <v>4587.9399999999996</v>
      </c>
      <c r="F15" s="700">
        <v>45755.74</v>
      </c>
      <c r="G15" s="698" t="s">
        <v>6175</v>
      </c>
    </row>
    <row r="16" spans="2:9" ht="15" x14ac:dyDescent="0.25">
      <c r="B16" s="703">
        <v>45145</v>
      </c>
      <c r="C16" t="s">
        <v>6174</v>
      </c>
      <c r="D16" s="693" t="s">
        <v>724</v>
      </c>
      <c r="E16" s="692">
        <v>56650.02</v>
      </c>
      <c r="F16" s="692">
        <v>19771.27</v>
      </c>
      <c r="G16" s="698" t="s">
        <v>6173</v>
      </c>
    </row>
    <row r="17" spans="2:12" x14ac:dyDescent="0.2">
      <c r="B17" s="703">
        <v>45145</v>
      </c>
      <c r="C17" s="702" t="s">
        <v>6172</v>
      </c>
      <c r="D17" s="693" t="s">
        <v>724</v>
      </c>
      <c r="E17" s="692">
        <v>6250</v>
      </c>
      <c r="F17" s="692">
        <v>57966.17</v>
      </c>
      <c r="G17" s="698" t="s">
        <v>6171</v>
      </c>
    </row>
    <row r="18" spans="2:12" x14ac:dyDescent="0.2">
      <c r="B18" s="703">
        <v>45145</v>
      </c>
      <c r="C18" s="702" t="s">
        <v>6170</v>
      </c>
      <c r="D18" s="693" t="s">
        <v>724</v>
      </c>
      <c r="E18" s="692">
        <v>4795</v>
      </c>
      <c r="F18" s="692">
        <v>15138</v>
      </c>
      <c r="G18" s="698" t="s">
        <v>6169</v>
      </c>
    </row>
    <row r="19" spans="2:12" ht="14.25" customHeight="1" x14ac:dyDescent="0.2">
      <c r="B19" s="703">
        <v>45145</v>
      </c>
      <c r="C19" s="702" t="s">
        <v>6151</v>
      </c>
      <c r="D19" s="693" t="s">
        <v>724</v>
      </c>
      <c r="E19" s="692">
        <v>8266</v>
      </c>
      <c r="F19" s="692">
        <v>810</v>
      </c>
      <c r="G19" s="698" t="s">
        <v>6081</v>
      </c>
    </row>
    <row r="20" spans="2:12" x14ac:dyDescent="0.2">
      <c r="B20" s="703">
        <v>45146</v>
      </c>
      <c r="C20" s="702" t="s">
        <v>6168</v>
      </c>
      <c r="D20" s="693" t="s">
        <v>724</v>
      </c>
      <c r="E20" s="692">
        <v>413.27</v>
      </c>
      <c r="F20" s="692">
        <v>500</v>
      </c>
      <c r="G20" s="698" t="s">
        <v>6123</v>
      </c>
      <c r="H20" s="698"/>
      <c r="I20" s="318"/>
    </row>
    <row r="21" spans="2:12" x14ac:dyDescent="0.2">
      <c r="B21" s="703">
        <v>45146</v>
      </c>
      <c r="C21" s="702" t="s">
        <v>6167</v>
      </c>
      <c r="D21" s="693" t="s">
        <v>724</v>
      </c>
      <c r="E21" s="692">
        <v>17592.560000000001</v>
      </c>
      <c r="F21" s="692">
        <v>4587.9399999999996</v>
      </c>
      <c r="G21" s="698" t="s">
        <v>6166</v>
      </c>
      <c r="H21" s="698"/>
      <c r="I21" s="318"/>
    </row>
    <row r="22" spans="2:12" x14ac:dyDescent="0.2">
      <c r="B22" s="703">
        <v>45146</v>
      </c>
      <c r="C22" s="702" t="s">
        <v>6165</v>
      </c>
      <c r="D22" s="693" t="s">
        <v>724</v>
      </c>
      <c r="E22" s="692">
        <v>5449.67</v>
      </c>
      <c r="F22" s="692">
        <v>1561.74</v>
      </c>
      <c r="G22" s="698" t="s">
        <v>6164</v>
      </c>
      <c r="H22" s="698"/>
      <c r="I22" s="318"/>
    </row>
    <row r="23" spans="2:12" x14ac:dyDescent="0.2">
      <c r="B23" s="703">
        <v>45148</v>
      </c>
      <c r="C23" s="702" t="s">
        <v>6142</v>
      </c>
      <c r="D23" s="693" t="s">
        <v>724</v>
      </c>
      <c r="E23" s="692">
        <v>148867.32</v>
      </c>
      <c r="F23" s="718">
        <v>10602.4</v>
      </c>
      <c r="G23" s="715" t="s">
        <v>6163</v>
      </c>
      <c r="H23" s="698"/>
      <c r="I23" s="318"/>
    </row>
    <row r="24" spans="2:12" x14ac:dyDescent="0.2">
      <c r="B24" s="703">
        <v>45149</v>
      </c>
      <c r="C24" s="702" t="s">
        <v>6162</v>
      </c>
      <c r="D24" s="693" t="s">
        <v>724</v>
      </c>
      <c r="E24" s="692">
        <v>8291.17</v>
      </c>
      <c r="F24" s="692">
        <v>516989.42</v>
      </c>
      <c r="G24" s="698" t="s">
        <v>6161</v>
      </c>
      <c r="H24" s="698"/>
      <c r="I24" s="318"/>
    </row>
    <row r="25" spans="2:12" x14ac:dyDescent="0.2">
      <c r="B25" s="703">
        <v>45149</v>
      </c>
      <c r="C25" s="702" t="s">
        <v>6160</v>
      </c>
      <c r="D25" s="693" t="s">
        <v>724</v>
      </c>
      <c r="E25" s="692">
        <v>9860</v>
      </c>
      <c r="F25" s="692">
        <v>74468.960000000006</v>
      </c>
      <c r="G25" s="698" t="s">
        <v>6159</v>
      </c>
      <c r="H25" s="698"/>
      <c r="I25" s="318"/>
    </row>
    <row r="26" spans="2:12" x14ac:dyDescent="0.2">
      <c r="B26" s="703">
        <v>45149</v>
      </c>
      <c r="C26" s="702" t="s">
        <v>6158</v>
      </c>
      <c r="D26" s="693" t="s">
        <v>724</v>
      </c>
      <c r="E26" s="692">
        <v>6352.22</v>
      </c>
      <c r="F26" s="692">
        <v>12000.03</v>
      </c>
      <c r="G26" s="698" t="s">
        <v>5447</v>
      </c>
      <c r="H26" s="698"/>
      <c r="I26" s="318"/>
    </row>
    <row r="27" spans="2:12" x14ac:dyDescent="0.2">
      <c r="B27" s="703">
        <v>45152</v>
      </c>
      <c r="C27" s="702" t="s">
        <v>6157</v>
      </c>
      <c r="D27" s="693" t="s">
        <v>724</v>
      </c>
      <c r="E27" s="692">
        <v>172056.72</v>
      </c>
      <c r="F27" s="692">
        <v>28167.14</v>
      </c>
      <c r="G27" s="698" t="s">
        <v>6156</v>
      </c>
      <c r="H27" s="698"/>
      <c r="I27" s="318"/>
      <c r="K27" s="338"/>
      <c r="L27" s="337"/>
    </row>
    <row r="28" spans="2:12" x14ac:dyDescent="0.2">
      <c r="B28" s="703">
        <v>45152</v>
      </c>
      <c r="C28" s="92" t="s">
        <v>5311</v>
      </c>
      <c r="D28" s="693" t="s">
        <v>724</v>
      </c>
      <c r="E28" s="692">
        <v>5621.25</v>
      </c>
      <c r="F28" s="692">
        <v>599</v>
      </c>
      <c r="G28" s="698" t="s">
        <v>5361</v>
      </c>
      <c r="H28" s="698"/>
      <c r="I28" s="318"/>
      <c r="K28" s="337"/>
    </row>
    <row r="29" spans="2:12" ht="13.5" customHeight="1" x14ac:dyDescent="0.25">
      <c r="B29" s="703">
        <v>45152</v>
      </c>
      <c r="C29" s="702" t="s">
        <v>6155</v>
      </c>
      <c r="D29" s="693" t="s">
        <v>724</v>
      </c>
      <c r="E29" s="739">
        <v>100000</v>
      </c>
      <c r="F29" s="708">
        <v>95.84</v>
      </c>
      <c r="G29" s="698" t="s">
        <v>5363</v>
      </c>
      <c r="H29" s="698"/>
      <c r="I29" s="318"/>
    </row>
    <row r="30" spans="2:12" ht="13.5" customHeight="1" x14ac:dyDescent="0.25">
      <c r="B30" s="703">
        <v>45152</v>
      </c>
      <c r="C30" s="702" t="s">
        <v>6142</v>
      </c>
      <c r="D30" s="693" t="s">
        <v>724</v>
      </c>
      <c r="E30" s="692">
        <v>603382.59</v>
      </c>
      <c r="F30" s="708">
        <v>15000</v>
      </c>
      <c r="G30" s="698" t="s">
        <v>5391</v>
      </c>
      <c r="H30" s="698"/>
      <c r="I30" s="318"/>
    </row>
    <row r="31" spans="2:12" ht="14.25" customHeight="1" x14ac:dyDescent="0.25">
      <c r="B31" s="703">
        <v>45153</v>
      </c>
      <c r="C31" s="702" t="s">
        <v>6126</v>
      </c>
      <c r="D31" s="693" t="s">
        <v>724</v>
      </c>
      <c r="E31" s="692">
        <v>3111.6</v>
      </c>
      <c r="F31" s="708">
        <v>981.09</v>
      </c>
      <c r="G31" s="698" t="s">
        <v>6154</v>
      </c>
      <c r="H31" s="698"/>
      <c r="I31" s="318"/>
    </row>
    <row r="32" spans="2:12" ht="14.25" customHeight="1" x14ac:dyDescent="0.25">
      <c r="B32" s="703">
        <v>45153</v>
      </c>
      <c r="C32" s="702" t="s">
        <v>6153</v>
      </c>
      <c r="D32" s="693" t="s">
        <v>724</v>
      </c>
      <c r="E32" s="692">
        <v>2784</v>
      </c>
      <c r="F32" s="708">
        <v>4240.96</v>
      </c>
      <c r="G32" s="698" t="s">
        <v>6152</v>
      </c>
      <c r="H32" s="698"/>
      <c r="I32" s="318"/>
    </row>
    <row r="33" spans="2:9" ht="14.25" customHeight="1" x14ac:dyDescent="0.25">
      <c r="B33" s="703">
        <v>45153</v>
      </c>
      <c r="C33" s="702" t="s">
        <v>6151</v>
      </c>
      <c r="D33" s="693" t="s">
        <v>724</v>
      </c>
      <c r="E33" s="692">
        <v>384</v>
      </c>
      <c r="F33" s="708">
        <v>6489.74</v>
      </c>
      <c r="G33" s="698" t="s">
        <v>6150</v>
      </c>
      <c r="H33" s="698"/>
      <c r="I33" s="318"/>
    </row>
    <row r="34" spans="2:9" ht="14.25" customHeight="1" x14ac:dyDescent="0.25">
      <c r="B34" s="703">
        <v>45153</v>
      </c>
      <c r="C34" s="702" t="s">
        <v>6149</v>
      </c>
      <c r="D34" s="693" t="s">
        <v>724</v>
      </c>
      <c r="E34" s="738">
        <v>20137.599999999999</v>
      </c>
      <c r="F34" s="708">
        <v>10602.4</v>
      </c>
      <c r="G34" s="698" t="s">
        <v>6148</v>
      </c>
      <c r="H34" s="698"/>
      <c r="I34" s="318"/>
    </row>
    <row r="35" spans="2:9" ht="14.25" customHeight="1" x14ac:dyDescent="0.25">
      <c r="B35" s="703">
        <v>45153</v>
      </c>
      <c r="C35" s="702" t="s">
        <v>6142</v>
      </c>
      <c r="D35" s="693" t="s">
        <v>724</v>
      </c>
      <c r="E35" s="692">
        <v>121108.18</v>
      </c>
      <c r="F35" s="708">
        <v>184135.75</v>
      </c>
      <c r="G35" s="698" t="s">
        <v>6147</v>
      </c>
      <c r="H35" s="698"/>
      <c r="I35" s="318"/>
    </row>
    <row r="36" spans="2:9" ht="14.25" customHeight="1" x14ac:dyDescent="0.25">
      <c r="B36" s="703">
        <v>45156</v>
      </c>
      <c r="C36" s="702" t="s">
        <v>6146</v>
      </c>
      <c r="D36" s="693" t="s">
        <v>724</v>
      </c>
      <c r="E36" s="692">
        <v>13992.07</v>
      </c>
      <c r="F36" s="708">
        <v>4140.6000000000004</v>
      </c>
      <c r="G36" s="698" t="s">
        <v>6145</v>
      </c>
      <c r="H36" s="698"/>
      <c r="I36" s="318"/>
    </row>
    <row r="37" spans="2:9" ht="14.25" customHeight="1" x14ac:dyDescent="0.25">
      <c r="B37" s="703">
        <v>45156</v>
      </c>
      <c r="C37" s="702" t="s">
        <v>6144</v>
      </c>
      <c r="D37" s="693" t="s">
        <v>724</v>
      </c>
      <c r="E37" s="692">
        <v>17423.22</v>
      </c>
      <c r="F37" s="708">
        <v>67125.75</v>
      </c>
      <c r="G37" s="698" t="s">
        <v>6143</v>
      </c>
      <c r="H37" s="698"/>
      <c r="I37" s="318"/>
    </row>
    <row r="38" spans="2:9" ht="14.25" customHeight="1" x14ac:dyDescent="0.25">
      <c r="B38" s="703">
        <v>45161</v>
      </c>
      <c r="C38" s="702" t="s">
        <v>6142</v>
      </c>
      <c r="D38" s="693" t="s">
        <v>724</v>
      </c>
      <c r="E38" s="692">
        <v>1000000</v>
      </c>
      <c r="F38" s="712">
        <v>624440.67000000004</v>
      </c>
      <c r="G38" s="717" t="s">
        <v>6141</v>
      </c>
      <c r="H38" s="698"/>
      <c r="I38" s="318"/>
    </row>
    <row r="39" spans="2:9" ht="14.25" customHeight="1" x14ac:dyDescent="0.25">
      <c r="B39" s="703">
        <v>45162</v>
      </c>
      <c r="C39" s="702" t="s">
        <v>6140</v>
      </c>
      <c r="D39" s="693" t="s">
        <v>724</v>
      </c>
      <c r="E39" s="740">
        <v>15000</v>
      </c>
      <c r="F39" s="712">
        <v>5414.74</v>
      </c>
      <c r="G39" s="698" t="s">
        <v>6139</v>
      </c>
      <c r="H39" s="698"/>
      <c r="I39" s="318"/>
    </row>
    <row r="40" spans="2:9" ht="14.25" customHeight="1" x14ac:dyDescent="0.25">
      <c r="B40" s="703">
        <v>45163</v>
      </c>
      <c r="C40" s="702" t="s">
        <v>6138</v>
      </c>
      <c r="D40" s="693" t="s">
        <v>724</v>
      </c>
      <c r="E40" s="692">
        <v>9309</v>
      </c>
      <c r="F40" s="712">
        <v>8000</v>
      </c>
      <c r="G40" s="698" t="s">
        <v>5317</v>
      </c>
      <c r="H40" s="698"/>
      <c r="I40" s="318"/>
    </row>
    <row r="41" spans="2:9" ht="14.25" customHeight="1" x14ac:dyDescent="0.25">
      <c r="B41" s="703">
        <v>45163</v>
      </c>
      <c r="C41" s="702" t="s">
        <v>6137</v>
      </c>
      <c r="D41" s="693" t="s">
        <v>724</v>
      </c>
      <c r="E41" s="692">
        <v>3151.83</v>
      </c>
      <c r="F41" s="708">
        <v>5000</v>
      </c>
      <c r="G41" s="698" t="s">
        <v>5394</v>
      </c>
      <c r="H41" s="698"/>
      <c r="I41" s="318"/>
    </row>
    <row r="42" spans="2:9" ht="14.25" customHeight="1" x14ac:dyDescent="0.25">
      <c r="B42" s="703">
        <v>45163</v>
      </c>
      <c r="C42" s="702" t="s">
        <v>6136</v>
      </c>
      <c r="D42" s="693" t="s">
        <v>724</v>
      </c>
      <c r="E42" s="692">
        <v>1035.3800000000001</v>
      </c>
      <c r="F42" s="708">
        <v>50540.55</v>
      </c>
      <c r="G42" s="698" t="s">
        <v>6135</v>
      </c>
      <c r="H42" s="698"/>
      <c r="I42" s="318"/>
    </row>
    <row r="43" spans="2:9" ht="14.25" customHeight="1" x14ac:dyDescent="0.25">
      <c r="B43" s="703">
        <v>45163</v>
      </c>
      <c r="C43" s="702" t="s">
        <v>6134</v>
      </c>
      <c r="D43" s="693" t="s">
        <v>724</v>
      </c>
      <c r="E43" s="692">
        <v>8291.17</v>
      </c>
      <c r="F43" s="708">
        <v>30197.3</v>
      </c>
      <c r="G43" s="698" t="s">
        <v>6133</v>
      </c>
      <c r="H43" s="698"/>
      <c r="I43" s="318"/>
    </row>
    <row r="44" spans="2:9" ht="14.25" customHeight="1" x14ac:dyDescent="0.25">
      <c r="B44" s="703">
        <v>45163</v>
      </c>
      <c r="C44" s="702" t="s">
        <v>6132</v>
      </c>
      <c r="D44" s="693" t="s">
        <v>724</v>
      </c>
      <c r="E44" s="692">
        <v>13625.88</v>
      </c>
      <c r="F44" s="712">
        <v>8443.7999999999993</v>
      </c>
      <c r="G44" s="698" t="s">
        <v>6131</v>
      </c>
      <c r="H44" s="698"/>
      <c r="I44" s="318"/>
    </row>
    <row r="45" spans="2:9" ht="14.25" customHeight="1" x14ac:dyDescent="0.25">
      <c r="B45" s="703">
        <v>45166</v>
      </c>
      <c r="C45" s="702" t="s">
        <v>6130</v>
      </c>
      <c r="D45" s="693" t="s">
        <v>724</v>
      </c>
      <c r="E45" s="692">
        <v>1</v>
      </c>
      <c r="F45" s="708">
        <v>15789.03</v>
      </c>
      <c r="G45" s="698" t="s">
        <v>6129</v>
      </c>
      <c r="H45" s="698"/>
      <c r="I45" s="318"/>
    </row>
    <row r="46" spans="2:9" ht="14.25" customHeight="1" x14ac:dyDescent="0.25">
      <c r="B46" s="703">
        <v>45166</v>
      </c>
      <c r="C46" s="92" t="s">
        <v>6128</v>
      </c>
      <c r="D46" s="716" t="s">
        <v>724</v>
      </c>
      <c r="E46" s="692">
        <v>184928.84</v>
      </c>
      <c r="F46" s="708">
        <v>14083.57</v>
      </c>
      <c r="G46" s="698" t="s">
        <v>6127</v>
      </c>
      <c r="H46" s="698"/>
      <c r="I46" s="318"/>
    </row>
    <row r="47" spans="2:9" ht="14.25" customHeight="1" x14ac:dyDescent="0.25">
      <c r="B47" s="703">
        <v>45168</v>
      </c>
      <c r="C47" s="92" t="s">
        <v>6126</v>
      </c>
      <c r="D47" s="716" t="s">
        <v>724</v>
      </c>
      <c r="E47" s="692">
        <v>3111.6</v>
      </c>
      <c r="F47" s="708">
        <v>1514.03</v>
      </c>
      <c r="G47" s="698" t="s">
        <v>6125</v>
      </c>
      <c r="H47" s="698"/>
      <c r="I47" s="318"/>
    </row>
    <row r="48" spans="2:9" ht="14.25" customHeight="1" x14ac:dyDescent="0.25">
      <c r="B48" s="703">
        <v>45168</v>
      </c>
      <c r="C48" s="92" t="s">
        <v>6124</v>
      </c>
      <c r="D48" s="693" t="s">
        <v>724</v>
      </c>
      <c r="E48" s="692">
        <v>5621.25</v>
      </c>
      <c r="F48" s="708">
        <v>1285.06</v>
      </c>
      <c r="G48" s="698" t="s">
        <v>6123</v>
      </c>
      <c r="H48" s="698"/>
      <c r="I48" s="318"/>
    </row>
    <row r="49" spans="2:9" ht="14.25" customHeight="1" x14ac:dyDescent="0.25">
      <c r="B49" s="703">
        <v>45168</v>
      </c>
      <c r="C49" s="92" t="s">
        <v>6122</v>
      </c>
      <c r="D49" s="716" t="s">
        <v>724</v>
      </c>
      <c r="E49" s="692">
        <v>5000</v>
      </c>
      <c r="F49" s="708">
        <v>10098.959999999999</v>
      </c>
      <c r="G49" s="698" t="s">
        <v>6121</v>
      </c>
      <c r="H49" s="698"/>
      <c r="I49" s="318"/>
    </row>
    <row r="50" spans="2:9" ht="14.25" customHeight="1" x14ac:dyDescent="0.25">
      <c r="B50" s="703">
        <v>45169</v>
      </c>
      <c r="C50" s="702" t="s">
        <v>6120</v>
      </c>
      <c r="D50" s="693" t="s">
        <v>724</v>
      </c>
      <c r="E50" s="692">
        <v>27000</v>
      </c>
      <c r="F50" s="708">
        <v>6021.8</v>
      </c>
      <c r="G50" s="698" t="s">
        <v>6119</v>
      </c>
      <c r="H50" s="698"/>
      <c r="I50" s="318"/>
    </row>
    <row r="51" spans="2:9" ht="14.25" customHeight="1" x14ac:dyDescent="0.25">
      <c r="B51" s="703">
        <v>45169</v>
      </c>
      <c r="C51" s="702" t="s">
        <v>6118</v>
      </c>
      <c r="D51" s="693" t="s">
        <v>724</v>
      </c>
      <c r="E51" s="692">
        <v>3100</v>
      </c>
      <c r="F51" s="708">
        <v>1675.42</v>
      </c>
      <c r="G51" s="698" t="s">
        <v>6117</v>
      </c>
      <c r="H51" s="698"/>
      <c r="I51" s="318"/>
    </row>
    <row r="52" spans="2:9" ht="14.25" customHeight="1" x14ac:dyDescent="0.25">
      <c r="B52" s="703">
        <v>45169</v>
      </c>
      <c r="C52" s="702" t="s">
        <v>6116</v>
      </c>
      <c r="D52" s="693" t="s">
        <v>724</v>
      </c>
      <c r="E52" s="738">
        <v>44057.96</v>
      </c>
      <c r="F52" s="708">
        <v>1019.79</v>
      </c>
      <c r="G52" s="698" t="s">
        <v>6068</v>
      </c>
      <c r="H52" s="698"/>
      <c r="I52" s="318"/>
    </row>
    <row r="53" spans="2:9" ht="14.25" customHeight="1" x14ac:dyDescent="0.25">
      <c r="B53" s="703">
        <v>45169</v>
      </c>
      <c r="C53" s="702" t="s">
        <v>6115</v>
      </c>
      <c r="D53" s="693" t="s">
        <v>724</v>
      </c>
      <c r="E53" s="692">
        <v>191375.68</v>
      </c>
      <c r="F53" s="708">
        <v>14549.21</v>
      </c>
      <c r="G53" s="698" t="s">
        <v>6114</v>
      </c>
      <c r="H53" s="698"/>
      <c r="I53" s="318"/>
    </row>
    <row r="54" spans="2:9" ht="14.25" customHeight="1" x14ac:dyDescent="0.25">
      <c r="B54" s="703">
        <v>45169</v>
      </c>
      <c r="C54" s="702" t="s">
        <v>6113</v>
      </c>
      <c r="D54" s="693" t="s">
        <v>724</v>
      </c>
      <c r="E54" s="692">
        <v>241828.46</v>
      </c>
      <c r="F54" s="708">
        <v>15095.56</v>
      </c>
      <c r="G54" s="715" t="s">
        <v>6112</v>
      </c>
      <c r="H54" s="698"/>
      <c r="I54" s="318"/>
    </row>
    <row r="55" spans="2:9" ht="14.25" customHeight="1" x14ac:dyDescent="0.25">
      <c r="B55" s="703">
        <v>45169</v>
      </c>
      <c r="C55" s="702" t="s">
        <v>6111</v>
      </c>
      <c r="D55" s="693" t="s">
        <v>724</v>
      </c>
      <c r="E55" s="692">
        <v>29428.78</v>
      </c>
      <c r="F55" s="708">
        <v>38692.78</v>
      </c>
      <c r="G55" s="698" t="s">
        <v>6110</v>
      </c>
      <c r="H55" s="698"/>
      <c r="I55" s="318"/>
    </row>
    <row r="56" spans="2:9" ht="14.25" customHeight="1" x14ac:dyDescent="0.25">
      <c r="B56" s="703">
        <v>45169</v>
      </c>
      <c r="C56" s="702" t="s">
        <v>6109</v>
      </c>
      <c r="D56" s="693" t="s">
        <v>724</v>
      </c>
      <c r="E56" s="692">
        <v>81875.12</v>
      </c>
      <c r="F56" s="708">
        <v>5000</v>
      </c>
      <c r="G56" s="698" t="s">
        <v>5394</v>
      </c>
      <c r="H56" s="698"/>
      <c r="I56" s="318"/>
    </row>
    <row r="57" spans="2:9" ht="14.25" customHeight="1" x14ac:dyDescent="0.25">
      <c r="B57" s="703">
        <v>45169</v>
      </c>
      <c r="C57" s="702" t="s">
        <v>6108</v>
      </c>
      <c r="D57" s="693" t="s">
        <v>724</v>
      </c>
      <c r="E57" s="692">
        <v>19720</v>
      </c>
      <c r="F57" s="712">
        <v>2288.06</v>
      </c>
      <c r="G57" s="698" t="s">
        <v>6107</v>
      </c>
      <c r="H57" s="698"/>
      <c r="I57" s="318"/>
    </row>
    <row r="58" spans="2:9" ht="14.25" customHeight="1" x14ac:dyDescent="0.25">
      <c r="B58" s="703">
        <v>45169</v>
      </c>
      <c r="C58" s="702" t="s">
        <v>6106</v>
      </c>
      <c r="D58" s="693" t="s">
        <v>724</v>
      </c>
      <c r="E58" s="692">
        <v>5481</v>
      </c>
      <c r="F58" s="708">
        <v>4000</v>
      </c>
      <c r="G58" s="698" t="s">
        <v>5317</v>
      </c>
      <c r="H58" s="698"/>
      <c r="I58" s="318"/>
    </row>
    <row r="59" spans="2:9" ht="14.25" customHeight="1" x14ac:dyDescent="0.25">
      <c r="B59" s="703"/>
      <c r="C59" s="702"/>
      <c r="F59" s="708">
        <v>700</v>
      </c>
      <c r="G59" s="698" t="s">
        <v>6081</v>
      </c>
      <c r="H59" s="698"/>
      <c r="I59" s="318"/>
    </row>
    <row r="60" spans="2:9" ht="14.25" customHeight="1" x14ac:dyDescent="0.25">
      <c r="B60" s="703"/>
      <c r="C60" s="702"/>
      <c r="F60" s="708">
        <v>36564.01</v>
      </c>
      <c r="G60" s="698" t="s">
        <v>6105</v>
      </c>
      <c r="H60" s="698"/>
      <c r="I60" s="318"/>
    </row>
    <row r="61" spans="2:9" ht="14.25" customHeight="1" x14ac:dyDescent="0.25">
      <c r="B61" s="703"/>
      <c r="C61" s="702"/>
      <c r="F61" s="708">
        <v>487403.92</v>
      </c>
      <c r="G61" s="698" t="s">
        <v>6104</v>
      </c>
      <c r="H61" s="698"/>
      <c r="I61" s="318"/>
    </row>
    <row r="62" spans="2:9" ht="14.25" customHeight="1" x14ac:dyDescent="0.25">
      <c r="B62" s="703"/>
      <c r="C62" s="702"/>
      <c r="F62" s="708">
        <v>65535.02</v>
      </c>
      <c r="G62" s="698" t="s">
        <v>6103</v>
      </c>
      <c r="H62" s="698"/>
      <c r="I62" s="318"/>
    </row>
    <row r="63" spans="2:9" ht="14.25" customHeight="1" x14ac:dyDescent="0.25">
      <c r="B63" s="703"/>
      <c r="C63" s="702"/>
      <c r="F63" s="708">
        <v>25213.53</v>
      </c>
      <c r="G63" s="698" t="s">
        <v>6102</v>
      </c>
      <c r="H63" s="698"/>
      <c r="I63" s="318"/>
    </row>
    <row r="64" spans="2:9" ht="14.25" customHeight="1" x14ac:dyDescent="0.25">
      <c r="B64" s="703"/>
      <c r="C64" s="702"/>
      <c r="F64" s="708">
        <v>45756</v>
      </c>
      <c r="G64" s="698" t="s">
        <v>6101</v>
      </c>
      <c r="H64" s="698"/>
      <c r="I64" s="318"/>
    </row>
    <row r="65" spans="2:9" ht="14.25" customHeight="1" x14ac:dyDescent="0.25">
      <c r="B65" s="703"/>
      <c r="C65" s="702"/>
      <c r="F65" s="708">
        <v>3742.11</v>
      </c>
      <c r="G65" s="698" t="s">
        <v>6100</v>
      </c>
      <c r="H65" s="698"/>
      <c r="I65" s="318"/>
    </row>
    <row r="66" spans="2:9" ht="14.25" customHeight="1" x14ac:dyDescent="0.25">
      <c r="B66" s="703"/>
      <c r="C66" s="702"/>
      <c r="F66" s="708">
        <v>2869.56</v>
      </c>
      <c r="G66" s="698" t="s">
        <v>6099</v>
      </c>
      <c r="H66" s="698"/>
      <c r="I66" s="318"/>
    </row>
    <row r="67" spans="2:9" ht="14.25" customHeight="1" x14ac:dyDescent="0.25">
      <c r="B67" s="703"/>
      <c r="C67" s="702"/>
      <c r="F67" s="708">
        <v>9464.44</v>
      </c>
      <c r="G67" s="698" t="s">
        <v>6098</v>
      </c>
      <c r="H67" s="698"/>
      <c r="I67" s="318"/>
    </row>
    <row r="68" spans="2:9" ht="14.25" customHeight="1" x14ac:dyDescent="0.25">
      <c r="B68" s="703"/>
      <c r="C68" s="702"/>
      <c r="F68" s="708">
        <v>10024.200000000001</v>
      </c>
      <c r="G68" s="698" t="s">
        <v>6097</v>
      </c>
      <c r="H68" s="698"/>
      <c r="I68" s="318"/>
    </row>
    <row r="69" spans="2:9" ht="14.25" customHeight="1" x14ac:dyDescent="0.25">
      <c r="B69" s="703"/>
      <c r="C69" s="702"/>
      <c r="F69" s="708">
        <v>13109.18</v>
      </c>
      <c r="G69" s="698" t="s">
        <v>5391</v>
      </c>
      <c r="H69" s="698"/>
      <c r="I69" s="318"/>
    </row>
    <row r="70" spans="2:9" ht="14.25" customHeight="1" x14ac:dyDescent="0.25">
      <c r="B70" s="703"/>
      <c r="C70" s="702"/>
      <c r="F70" s="708">
        <v>7894.51</v>
      </c>
      <c r="G70" s="698" t="s">
        <v>6096</v>
      </c>
      <c r="H70" s="698"/>
      <c r="I70" s="318"/>
    </row>
    <row r="71" spans="2:9" ht="14.25" customHeight="1" x14ac:dyDescent="0.25">
      <c r="B71" s="703"/>
      <c r="C71" s="702"/>
      <c r="F71" s="708">
        <v>609.51</v>
      </c>
      <c r="G71" s="698" t="s">
        <v>6095</v>
      </c>
      <c r="H71" s="698"/>
      <c r="I71" s="318"/>
    </row>
    <row r="72" spans="2:9" ht="14.25" customHeight="1" x14ac:dyDescent="0.25">
      <c r="B72" s="703"/>
      <c r="C72" s="702"/>
      <c r="F72" s="708">
        <v>1253.0999999999999</v>
      </c>
      <c r="G72" s="698" t="s">
        <v>6094</v>
      </c>
      <c r="H72" s="698"/>
      <c r="I72" s="318"/>
    </row>
    <row r="73" spans="2:9" ht="14.25" customHeight="1" x14ac:dyDescent="0.25">
      <c r="B73" s="703"/>
      <c r="C73" s="702"/>
      <c r="F73" s="708">
        <v>2967.12</v>
      </c>
      <c r="G73" s="698" t="s">
        <v>6093</v>
      </c>
      <c r="H73" s="698"/>
      <c r="I73" s="318"/>
    </row>
    <row r="74" spans="2:9" ht="14.25" customHeight="1" x14ac:dyDescent="0.25">
      <c r="B74" s="703"/>
      <c r="C74" s="702"/>
      <c r="F74" s="712">
        <v>65000</v>
      </c>
      <c r="G74" s="698" t="s">
        <v>6092</v>
      </c>
      <c r="H74" s="698"/>
      <c r="I74" s="318"/>
    </row>
    <row r="75" spans="2:9" ht="14.25" customHeight="1" x14ac:dyDescent="0.25">
      <c r="B75" s="703"/>
      <c r="C75" s="702"/>
      <c r="F75" s="708">
        <v>2869.56</v>
      </c>
      <c r="G75" s="698" t="s">
        <v>6091</v>
      </c>
      <c r="H75" s="698"/>
      <c r="I75" s="318"/>
    </row>
    <row r="76" spans="2:9" ht="14.25" customHeight="1" x14ac:dyDescent="0.25">
      <c r="B76" s="703"/>
      <c r="C76" s="702"/>
      <c r="F76" s="708">
        <v>3000</v>
      </c>
      <c r="G76" s="698" t="s">
        <v>5317</v>
      </c>
      <c r="H76" s="698"/>
      <c r="I76" s="318"/>
    </row>
    <row r="77" spans="2:9" ht="14.25" customHeight="1" x14ac:dyDescent="0.25">
      <c r="B77" s="703"/>
      <c r="C77" s="702"/>
      <c r="F77" s="708">
        <v>1000</v>
      </c>
      <c r="G77" s="698" t="s">
        <v>6066</v>
      </c>
      <c r="H77" s="698"/>
      <c r="I77" s="318"/>
    </row>
    <row r="78" spans="2:9" ht="14.25" customHeight="1" x14ac:dyDescent="0.25">
      <c r="B78" s="703"/>
      <c r="C78" s="702"/>
      <c r="F78" s="708">
        <v>2019.79</v>
      </c>
      <c r="G78" s="698" t="s">
        <v>6090</v>
      </c>
      <c r="H78" s="698"/>
      <c r="I78" s="318"/>
    </row>
    <row r="79" spans="2:9" ht="14.25" customHeight="1" x14ac:dyDescent="0.25">
      <c r="B79" s="703"/>
      <c r="C79" s="702"/>
      <c r="F79" s="708">
        <v>3029.69</v>
      </c>
      <c r="G79" s="698" t="s">
        <v>6089</v>
      </c>
      <c r="H79" s="698"/>
      <c r="I79" s="318"/>
    </row>
    <row r="80" spans="2:9" ht="14.25" customHeight="1" x14ac:dyDescent="0.25">
      <c r="B80" s="703"/>
      <c r="C80" s="702"/>
      <c r="F80" s="708">
        <v>2000</v>
      </c>
      <c r="G80" s="698" t="s">
        <v>6056</v>
      </c>
      <c r="H80" s="698"/>
      <c r="I80" s="318"/>
    </row>
    <row r="81" spans="2:9" ht="14.25" customHeight="1" x14ac:dyDescent="0.25">
      <c r="B81" s="703"/>
      <c r="C81" s="702"/>
      <c r="F81" s="708">
        <v>2000</v>
      </c>
      <c r="G81" s="698" t="s">
        <v>6064</v>
      </c>
      <c r="H81" s="698"/>
      <c r="I81" s="318"/>
    </row>
    <row r="82" spans="2:9" ht="14.25" customHeight="1" x14ac:dyDescent="0.25">
      <c r="B82" s="703"/>
      <c r="C82" s="702"/>
      <c r="F82" s="708">
        <v>7247</v>
      </c>
      <c r="G82" s="698" t="s">
        <v>5394</v>
      </c>
      <c r="H82" s="698"/>
      <c r="I82" s="318"/>
    </row>
    <row r="83" spans="2:9" ht="14.25" customHeight="1" x14ac:dyDescent="0.25">
      <c r="B83" s="703"/>
      <c r="C83" s="702"/>
      <c r="F83" s="714">
        <v>5060.0200000000004</v>
      </c>
      <c r="G83" s="713" t="s">
        <v>6088</v>
      </c>
      <c r="H83" s="698"/>
      <c r="I83" s="318"/>
    </row>
    <row r="84" spans="2:9" ht="14.25" customHeight="1" x14ac:dyDescent="0.25">
      <c r="B84" s="703"/>
      <c r="C84" s="702"/>
      <c r="F84" s="708">
        <v>4129.99</v>
      </c>
      <c r="G84" s="698" t="s">
        <v>6087</v>
      </c>
      <c r="H84" s="698"/>
      <c r="I84" s="318"/>
    </row>
    <row r="85" spans="2:9" ht="14.25" customHeight="1" x14ac:dyDescent="0.25">
      <c r="B85" s="703"/>
      <c r="C85" s="702"/>
      <c r="F85" s="708">
        <v>26974.59</v>
      </c>
      <c r="G85" s="698" t="s">
        <v>6086</v>
      </c>
      <c r="H85" s="698"/>
      <c r="I85" s="318"/>
    </row>
    <row r="86" spans="2:9" ht="14.25" customHeight="1" x14ac:dyDescent="0.25">
      <c r="B86" s="703"/>
      <c r="C86" s="702"/>
      <c r="F86" s="708">
        <v>1009.96</v>
      </c>
      <c r="G86" s="698" t="s">
        <v>6085</v>
      </c>
      <c r="H86" s="698"/>
      <c r="I86" s="318"/>
    </row>
    <row r="87" spans="2:9" ht="14.25" customHeight="1" x14ac:dyDescent="0.25">
      <c r="B87" s="703"/>
      <c r="C87" s="702"/>
      <c r="F87" s="708">
        <v>1009.96</v>
      </c>
      <c r="G87" s="698" t="s">
        <v>6084</v>
      </c>
      <c r="H87" s="698"/>
      <c r="I87" s="318"/>
    </row>
    <row r="88" spans="2:9" ht="14.25" customHeight="1" x14ac:dyDescent="0.25">
      <c r="B88" s="703"/>
      <c r="C88" s="702"/>
      <c r="F88" s="708">
        <v>2019</v>
      </c>
      <c r="G88" s="698" t="s">
        <v>6083</v>
      </c>
      <c r="H88" s="698"/>
      <c r="I88" s="318"/>
    </row>
    <row r="89" spans="2:9" ht="14.25" customHeight="1" x14ac:dyDescent="0.25">
      <c r="B89" s="703"/>
      <c r="C89" s="702"/>
      <c r="F89" s="708">
        <v>23102.18</v>
      </c>
      <c r="G89" s="698" t="s">
        <v>6082</v>
      </c>
      <c r="H89" s="698"/>
      <c r="I89" s="318"/>
    </row>
    <row r="90" spans="2:9" ht="14.25" customHeight="1" x14ac:dyDescent="0.25">
      <c r="B90" s="703"/>
      <c r="C90" s="702"/>
      <c r="F90" s="708">
        <v>155.06</v>
      </c>
      <c r="G90" s="698" t="s">
        <v>6081</v>
      </c>
      <c r="H90" s="698"/>
      <c r="I90" s="318"/>
    </row>
    <row r="91" spans="2:9" ht="14.25" customHeight="1" x14ac:dyDescent="0.25">
      <c r="B91" s="703"/>
      <c r="C91" s="702"/>
      <c r="F91" s="708">
        <v>150</v>
      </c>
      <c r="G91" s="698" t="s">
        <v>6080</v>
      </c>
      <c r="H91" s="698"/>
      <c r="I91" s="318"/>
    </row>
    <row r="92" spans="2:9" ht="15.75" customHeight="1" x14ac:dyDescent="0.25">
      <c r="B92" s="703"/>
      <c r="C92" s="702"/>
      <c r="F92" s="708">
        <v>76105.95</v>
      </c>
      <c r="G92" s="698" t="s">
        <v>6079</v>
      </c>
      <c r="H92" s="698"/>
      <c r="I92" s="318"/>
    </row>
    <row r="93" spans="2:9" ht="15" customHeight="1" x14ac:dyDescent="0.25">
      <c r="B93" s="703"/>
      <c r="C93" s="702"/>
      <c r="F93" s="708">
        <v>15789.03</v>
      </c>
      <c r="G93" s="698" t="s">
        <v>6078</v>
      </c>
      <c r="H93" s="698"/>
      <c r="I93" s="318"/>
    </row>
    <row r="94" spans="2:9" ht="16.5" customHeight="1" x14ac:dyDescent="0.25">
      <c r="B94" s="703"/>
      <c r="C94" s="702"/>
      <c r="F94" s="712">
        <v>20000</v>
      </c>
      <c r="G94" s="698" t="s">
        <v>6073</v>
      </c>
      <c r="H94" s="698"/>
      <c r="I94" s="318"/>
    </row>
    <row r="95" spans="2:9" ht="12.75" customHeight="1" x14ac:dyDescent="0.25">
      <c r="B95" s="703"/>
      <c r="C95" s="702"/>
      <c r="F95" s="708">
        <v>17416.54</v>
      </c>
      <c r="G95" s="698" t="s">
        <v>6077</v>
      </c>
      <c r="H95" s="698"/>
      <c r="I95" s="318"/>
    </row>
    <row r="96" spans="2:9" ht="15.75" customHeight="1" x14ac:dyDescent="0.25">
      <c r="B96" s="703"/>
      <c r="C96" s="702"/>
      <c r="F96" s="708">
        <v>1142.53</v>
      </c>
      <c r="G96" s="698" t="s">
        <v>6076</v>
      </c>
      <c r="H96" s="698"/>
      <c r="I96" s="318"/>
    </row>
    <row r="97" spans="2:9" ht="15.75" customHeight="1" x14ac:dyDescent="0.25">
      <c r="B97" s="703"/>
      <c r="C97" s="702"/>
      <c r="F97" s="708">
        <v>126881.23</v>
      </c>
      <c r="G97" s="698" t="s">
        <v>6075</v>
      </c>
      <c r="H97" s="698"/>
      <c r="I97" s="318"/>
    </row>
    <row r="98" spans="2:9" ht="12.75" customHeight="1" x14ac:dyDescent="0.25">
      <c r="B98" s="703"/>
      <c r="C98" s="702"/>
      <c r="F98" s="712">
        <v>50494.8</v>
      </c>
      <c r="G98" s="698" t="s">
        <v>6074</v>
      </c>
      <c r="H98" s="698"/>
      <c r="I98" s="318"/>
    </row>
    <row r="99" spans="2:9" ht="12.75" customHeight="1" x14ac:dyDescent="0.25">
      <c r="B99" s="703"/>
      <c r="C99" s="702"/>
      <c r="F99" s="708">
        <v>15000</v>
      </c>
      <c r="G99" s="698" t="s">
        <v>6073</v>
      </c>
      <c r="H99" s="698"/>
      <c r="I99" s="318"/>
    </row>
    <row r="100" spans="2:9" ht="12.75" customHeight="1" x14ac:dyDescent="0.25">
      <c r="B100" s="703"/>
      <c r="C100" s="702"/>
      <c r="F100" s="708">
        <v>989.6</v>
      </c>
      <c r="G100" s="698" t="s">
        <v>6073</v>
      </c>
      <c r="H100" s="698"/>
      <c r="I100" s="318"/>
    </row>
    <row r="101" spans="2:9" ht="14.25" customHeight="1" x14ac:dyDescent="0.25">
      <c r="B101" s="703"/>
      <c r="C101" s="702"/>
      <c r="F101" s="708">
        <v>2011.72</v>
      </c>
      <c r="G101" s="698" t="s">
        <v>6072</v>
      </c>
      <c r="H101" s="698"/>
      <c r="I101" s="318"/>
    </row>
    <row r="102" spans="2:9" ht="15.75" customHeight="1" x14ac:dyDescent="0.25">
      <c r="B102" s="703"/>
      <c r="C102" s="702"/>
      <c r="F102" s="708">
        <v>2646.21</v>
      </c>
      <c r="G102" s="698" t="s">
        <v>6071</v>
      </c>
      <c r="H102" s="698"/>
      <c r="I102" s="318"/>
    </row>
    <row r="103" spans="2:9" ht="15.75" customHeight="1" x14ac:dyDescent="0.25">
      <c r="B103" s="703"/>
      <c r="C103" s="702"/>
      <c r="F103" s="708">
        <v>1561.74</v>
      </c>
      <c r="G103" s="698" t="s">
        <v>6070</v>
      </c>
      <c r="H103" s="698"/>
      <c r="I103" s="318"/>
    </row>
    <row r="104" spans="2:9" ht="15.75" customHeight="1" x14ac:dyDescent="0.25">
      <c r="B104" s="703"/>
      <c r="C104" s="702"/>
      <c r="F104" s="708">
        <v>25247.4</v>
      </c>
      <c r="G104" s="698" t="s">
        <v>6069</v>
      </c>
      <c r="H104" s="698"/>
      <c r="I104" s="318"/>
    </row>
    <row r="105" spans="2:9" ht="15.75" customHeight="1" x14ac:dyDescent="0.25">
      <c r="B105" s="703"/>
      <c r="C105" s="702"/>
      <c r="F105" s="708">
        <v>1000</v>
      </c>
      <c r="G105" s="698" t="s">
        <v>6068</v>
      </c>
      <c r="H105" s="698"/>
      <c r="I105" s="318"/>
    </row>
    <row r="106" spans="2:9" ht="15.75" customHeight="1" x14ac:dyDescent="0.25">
      <c r="B106" s="703"/>
      <c r="C106" s="702"/>
      <c r="F106" s="708">
        <v>2157.84</v>
      </c>
      <c r="G106" s="698" t="s">
        <v>6067</v>
      </c>
      <c r="H106" s="698"/>
      <c r="I106" s="318"/>
    </row>
    <row r="107" spans="2:9" ht="15.75" customHeight="1" x14ac:dyDescent="0.25">
      <c r="B107" s="703"/>
      <c r="C107" s="702"/>
      <c r="F107" s="708">
        <v>1029.69</v>
      </c>
      <c r="G107" s="698" t="s">
        <v>6066</v>
      </c>
      <c r="H107" s="698"/>
      <c r="I107" s="318"/>
    </row>
    <row r="108" spans="2:9" ht="15.75" customHeight="1" x14ac:dyDescent="0.25">
      <c r="B108" s="703"/>
      <c r="C108" s="702"/>
      <c r="F108" s="708">
        <v>2019.79</v>
      </c>
      <c r="G108" s="698" t="s">
        <v>6065</v>
      </c>
      <c r="H108" s="698"/>
      <c r="I108" s="318"/>
    </row>
    <row r="109" spans="2:9" ht="15.75" customHeight="1" x14ac:dyDescent="0.25">
      <c r="B109" s="703"/>
      <c r="C109" s="702"/>
      <c r="F109" s="708">
        <v>2848.8</v>
      </c>
      <c r="G109" s="698" t="s">
        <v>6064</v>
      </c>
      <c r="H109" s="698"/>
      <c r="I109" s="318"/>
    </row>
    <row r="110" spans="2:9" ht="15.75" customHeight="1" x14ac:dyDescent="0.25">
      <c r="B110" s="703"/>
      <c r="C110" s="702"/>
      <c r="F110" s="708">
        <v>65123.4</v>
      </c>
      <c r="G110" s="698" t="s">
        <v>6063</v>
      </c>
      <c r="H110" s="698"/>
      <c r="I110" s="318"/>
    </row>
    <row r="111" spans="2:9" ht="15.75" customHeight="1" x14ac:dyDescent="0.25">
      <c r="B111" s="703"/>
      <c r="C111" s="702"/>
      <c r="F111" s="708">
        <v>125708.83</v>
      </c>
      <c r="G111" s="698" t="s">
        <v>6062</v>
      </c>
      <c r="H111" s="698"/>
      <c r="I111" s="318"/>
    </row>
    <row r="112" spans="2:9" ht="15.75" customHeight="1" x14ac:dyDescent="0.25">
      <c r="B112" s="703"/>
      <c r="C112" s="702"/>
      <c r="F112" s="708">
        <v>4039.58</v>
      </c>
      <c r="G112" s="698" t="s">
        <v>6061</v>
      </c>
      <c r="H112" s="698"/>
      <c r="I112" s="318"/>
    </row>
    <row r="113" spans="2:9" ht="15.75" customHeight="1" x14ac:dyDescent="0.25">
      <c r="B113" s="703"/>
      <c r="C113" s="702"/>
      <c r="F113" s="708">
        <v>35328.089999999997</v>
      </c>
      <c r="G113" s="698" t="s">
        <v>6060</v>
      </c>
      <c r="H113" s="698"/>
      <c r="I113" s="318"/>
    </row>
    <row r="114" spans="2:9" ht="15.75" customHeight="1" x14ac:dyDescent="0.25">
      <c r="B114" s="703"/>
      <c r="C114" s="702"/>
      <c r="F114" s="708">
        <v>12316.65</v>
      </c>
      <c r="G114" s="698" t="s">
        <v>6059</v>
      </c>
      <c r="H114" s="698"/>
      <c r="I114" s="318"/>
    </row>
    <row r="115" spans="2:9" ht="13.5" customHeight="1" x14ac:dyDescent="0.25">
      <c r="B115" s="703"/>
      <c r="C115" s="702"/>
      <c r="F115" s="708">
        <v>13916.77</v>
      </c>
      <c r="G115" s="698" t="s">
        <v>6058</v>
      </c>
      <c r="H115" s="698"/>
      <c r="I115" s="318"/>
    </row>
    <row r="116" spans="2:9" ht="13.5" customHeight="1" x14ac:dyDescent="0.25">
      <c r="B116" s="703"/>
      <c r="C116" s="702"/>
      <c r="F116" s="708">
        <v>500</v>
      </c>
      <c r="G116" s="698" t="s">
        <v>6057</v>
      </c>
      <c r="H116" s="698"/>
      <c r="I116" s="318"/>
    </row>
    <row r="117" spans="2:9" ht="13.5" customHeight="1" x14ac:dyDescent="0.25">
      <c r="B117" s="703"/>
      <c r="C117" s="702"/>
      <c r="F117" s="708">
        <v>1100</v>
      </c>
      <c r="G117" s="698" t="s">
        <v>5394</v>
      </c>
      <c r="H117" s="698"/>
      <c r="I117" s="318"/>
    </row>
    <row r="118" spans="2:9" ht="13.5" customHeight="1" x14ac:dyDescent="0.25">
      <c r="B118" s="703"/>
      <c r="C118" s="702"/>
      <c r="F118" s="708">
        <v>4000</v>
      </c>
      <c r="G118" s="698" t="s">
        <v>6056</v>
      </c>
      <c r="H118" s="698"/>
      <c r="I118" s="318"/>
    </row>
    <row r="119" spans="2:9" ht="13.5" customHeight="1" x14ac:dyDescent="0.25">
      <c r="B119" s="703"/>
      <c r="C119" s="702"/>
      <c r="F119" s="708">
        <v>4000</v>
      </c>
      <c r="G119" s="698" t="s">
        <v>6055</v>
      </c>
      <c r="H119" s="698"/>
      <c r="I119" s="318"/>
    </row>
    <row r="120" spans="2:9" ht="13.5" customHeight="1" x14ac:dyDescent="0.25">
      <c r="B120" s="703"/>
      <c r="C120" s="702"/>
      <c r="F120" s="708">
        <v>5049.4799999999996</v>
      </c>
      <c r="G120" s="698" t="s">
        <v>6054</v>
      </c>
      <c r="H120" s="698"/>
      <c r="I120" s="318"/>
    </row>
    <row r="121" spans="2:9" ht="13.5" customHeight="1" x14ac:dyDescent="0.25">
      <c r="B121" s="703"/>
      <c r="C121" s="702"/>
      <c r="F121" s="708">
        <v>4224.59</v>
      </c>
      <c r="G121" s="698" t="s">
        <v>6053</v>
      </c>
      <c r="H121" s="698"/>
      <c r="I121" s="318"/>
    </row>
    <row r="122" spans="2:9" ht="13.5" customHeight="1" x14ac:dyDescent="0.25">
      <c r="B122" s="703"/>
      <c r="C122" s="702"/>
      <c r="F122" s="708">
        <v>17691.09</v>
      </c>
      <c r="G122" s="698" t="s">
        <v>6052</v>
      </c>
      <c r="H122" s="698"/>
      <c r="I122" s="318"/>
    </row>
    <row r="123" spans="2:9" ht="13.5" customHeight="1" x14ac:dyDescent="0.25">
      <c r="B123" s="703"/>
      <c r="C123" s="702"/>
      <c r="F123" s="708">
        <v>112000</v>
      </c>
      <c r="G123" s="698" t="s">
        <v>3850</v>
      </c>
      <c r="H123" s="698"/>
      <c r="I123" s="318"/>
    </row>
    <row r="124" spans="2:9" ht="13.5" customHeight="1" x14ac:dyDescent="0.25">
      <c r="B124" s="703"/>
      <c r="C124" s="702"/>
      <c r="F124" s="708">
        <v>30000</v>
      </c>
      <c r="G124" s="698" t="s">
        <v>3850</v>
      </c>
      <c r="H124" s="698"/>
      <c r="I124" s="318"/>
    </row>
    <row r="125" spans="2:9" ht="13.5" customHeight="1" x14ac:dyDescent="0.25">
      <c r="B125" s="703"/>
      <c r="C125" s="702"/>
      <c r="F125" s="708"/>
      <c r="G125" s="698"/>
      <c r="H125" s="698"/>
      <c r="I125" s="318"/>
    </row>
    <row r="126" spans="2:9" ht="13.5" customHeight="1" x14ac:dyDescent="0.25">
      <c r="B126" s="703"/>
      <c r="C126" s="702"/>
      <c r="F126" s="708"/>
      <c r="G126" s="698"/>
      <c r="H126" s="698"/>
      <c r="I126" s="318"/>
    </row>
    <row r="127" spans="2:9" ht="13.5" customHeight="1" x14ac:dyDescent="0.25">
      <c r="B127" s="703"/>
      <c r="C127" s="702"/>
      <c r="F127" s="708"/>
      <c r="G127" s="698"/>
      <c r="H127" s="698"/>
      <c r="I127" s="318"/>
    </row>
    <row r="128" spans="2:9" ht="13.5" customHeight="1" x14ac:dyDescent="0.25">
      <c r="B128" s="703"/>
      <c r="C128" s="702"/>
      <c r="F128" s="708"/>
      <c r="G128" s="698"/>
      <c r="H128" s="698"/>
      <c r="I128" s="318"/>
    </row>
    <row r="129" spans="2:9" ht="13.5" customHeight="1" x14ac:dyDescent="0.25">
      <c r="B129" s="703"/>
      <c r="C129" s="702"/>
      <c r="F129" s="708"/>
      <c r="G129" s="698"/>
      <c r="H129" s="698"/>
      <c r="I129" s="318"/>
    </row>
    <row r="130" spans="2:9" ht="13.5" customHeight="1" x14ac:dyDescent="0.25">
      <c r="B130" s="703"/>
      <c r="C130" s="702"/>
      <c r="F130" s="708"/>
      <c r="G130" s="698"/>
      <c r="H130" s="698"/>
      <c r="I130" s="318"/>
    </row>
    <row r="131" spans="2:9" ht="13.5" customHeight="1" x14ac:dyDescent="0.25">
      <c r="B131" s="703"/>
      <c r="C131" s="702"/>
      <c r="F131" s="708"/>
      <c r="G131" s="698"/>
      <c r="H131" s="698"/>
      <c r="I131" s="318"/>
    </row>
    <row r="132" spans="2:9" ht="13.5" customHeight="1" x14ac:dyDescent="0.25">
      <c r="B132" s="703"/>
      <c r="C132" s="702"/>
      <c r="F132" s="708"/>
      <c r="G132" s="698"/>
      <c r="H132" s="698"/>
      <c r="I132" s="318"/>
    </row>
    <row r="133" spans="2:9" ht="13.5" customHeight="1" x14ac:dyDescent="0.25">
      <c r="B133" s="703"/>
      <c r="C133" s="702"/>
      <c r="F133" s="708"/>
      <c r="G133" s="698"/>
      <c r="H133" s="698"/>
      <c r="I133" s="318"/>
    </row>
    <row r="134" spans="2:9" ht="13.5" customHeight="1" x14ac:dyDescent="0.25">
      <c r="B134" s="703"/>
      <c r="C134" s="702"/>
      <c r="F134" s="708"/>
      <c r="G134" s="698"/>
      <c r="H134" s="698"/>
      <c r="I134" s="318"/>
    </row>
    <row r="135" spans="2:9" ht="13.5" customHeight="1" x14ac:dyDescent="0.25">
      <c r="B135" s="703"/>
      <c r="C135" s="702"/>
      <c r="F135" s="708"/>
      <c r="G135" s="698"/>
      <c r="H135" s="698"/>
      <c r="I135" s="318"/>
    </row>
    <row r="136" spans="2:9" ht="13.5" customHeight="1" x14ac:dyDescent="0.25">
      <c r="B136" s="703"/>
      <c r="C136" s="702"/>
      <c r="F136" s="708"/>
      <c r="G136" s="698"/>
      <c r="H136" s="698"/>
      <c r="I136" s="318"/>
    </row>
    <row r="137" spans="2:9" ht="13.5" customHeight="1" x14ac:dyDescent="0.25">
      <c r="B137" s="703"/>
      <c r="C137" s="702"/>
      <c r="F137" s="708"/>
      <c r="G137" s="698"/>
      <c r="H137" s="698"/>
      <c r="I137" s="318"/>
    </row>
    <row r="138" spans="2:9" ht="13.5" customHeight="1" x14ac:dyDescent="0.25">
      <c r="B138" s="703"/>
      <c r="C138" s="702"/>
      <c r="F138" s="708"/>
      <c r="G138" s="698"/>
      <c r="H138" s="698"/>
      <c r="I138" s="318"/>
    </row>
    <row r="139" spans="2:9" ht="13.5" customHeight="1" x14ac:dyDescent="0.25">
      <c r="B139" s="703"/>
      <c r="C139" s="702"/>
      <c r="F139" s="708"/>
      <c r="G139" s="698"/>
      <c r="H139" s="698"/>
      <c r="I139" s="318"/>
    </row>
    <row r="140" spans="2:9" ht="13.5" customHeight="1" x14ac:dyDescent="0.25">
      <c r="B140" s="703"/>
      <c r="C140" s="702"/>
      <c r="F140" s="708"/>
      <c r="G140" s="698"/>
      <c r="H140" s="698"/>
      <c r="I140" s="318"/>
    </row>
    <row r="141" spans="2:9" ht="13.5" customHeight="1" x14ac:dyDescent="0.25">
      <c r="B141" s="703"/>
      <c r="C141" s="702"/>
      <c r="F141" s="708"/>
      <c r="G141" s="698"/>
      <c r="H141" s="698"/>
      <c r="I141" s="318"/>
    </row>
    <row r="142" spans="2:9" ht="13.5" customHeight="1" x14ac:dyDescent="0.25">
      <c r="B142" s="703"/>
      <c r="C142" s="702"/>
      <c r="F142" s="708"/>
      <c r="G142" s="698"/>
      <c r="H142" s="698"/>
      <c r="I142" s="318"/>
    </row>
    <row r="143" spans="2:9" ht="13.5" customHeight="1" x14ac:dyDescent="0.25">
      <c r="B143" s="703"/>
      <c r="C143" s="702"/>
      <c r="F143" s="708"/>
      <c r="G143" s="698"/>
      <c r="H143" s="698"/>
      <c r="I143" s="318"/>
    </row>
    <row r="144" spans="2:9" ht="13.5" customHeight="1" x14ac:dyDescent="0.25">
      <c r="B144" s="703"/>
      <c r="C144" s="702"/>
      <c r="F144" s="708"/>
      <c r="G144" s="698"/>
      <c r="H144" s="698"/>
      <c r="I144" s="318"/>
    </row>
    <row r="145" spans="2:9" ht="13.5" customHeight="1" x14ac:dyDescent="0.25">
      <c r="B145" s="703"/>
      <c r="C145" s="702"/>
      <c r="F145" s="708"/>
      <c r="G145" s="698"/>
      <c r="H145" s="698"/>
      <c r="I145" s="318"/>
    </row>
    <row r="146" spans="2:9" ht="13.5" customHeight="1" x14ac:dyDescent="0.25">
      <c r="B146" s="703"/>
      <c r="C146" s="702"/>
      <c r="F146" s="708"/>
      <c r="G146" s="698"/>
      <c r="H146" s="698"/>
      <c r="I146" s="318"/>
    </row>
    <row r="147" spans="2:9" ht="13.5" customHeight="1" x14ac:dyDescent="0.25">
      <c r="B147" s="703"/>
      <c r="C147" s="702"/>
      <c r="F147" s="708"/>
      <c r="G147" s="711"/>
      <c r="H147" s="698"/>
      <c r="I147" s="318"/>
    </row>
    <row r="148" spans="2:9" ht="13.5" customHeight="1" x14ac:dyDescent="0.25">
      <c r="B148" s="703"/>
      <c r="C148" s="702"/>
      <c r="F148" s="708"/>
      <c r="G148" s="698"/>
      <c r="H148" s="698"/>
      <c r="I148" s="318"/>
    </row>
    <row r="149" spans="2:9" ht="13.5" customHeight="1" x14ac:dyDescent="0.25">
      <c r="B149" s="703"/>
      <c r="C149" s="702"/>
      <c r="F149" s="708"/>
      <c r="G149" s="698"/>
      <c r="H149" s="698"/>
      <c r="I149" s="318"/>
    </row>
    <row r="150" spans="2:9" ht="13.5" customHeight="1" x14ac:dyDescent="0.25">
      <c r="B150" s="703"/>
      <c r="C150" s="702"/>
      <c r="F150" s="708"/>
      <c r="G150" s="698"/>
      <c r="H150" s="698"/>
      <c r="I150" s="318"/>
    </row>
    <row r="151" spans="2:9" ht="13.5" customHeight="1" x14ac:dyDescent="0.25">
      <c r="B151" s="703"/>
      <c r="C151" s="702"/>
      <c r="F151" s="708"/>
      <c r="G151" s="698"/>
      <c r="H151" s="698"/>
      <c r="I151" s="318"/>
    </row>
    <row r="152" spans="2:9" ht="13.5" customHeight="1" x14ac:dyDescent="0.25">
      <c r="B152" s="703"/>
      <c r="C152" s="702"/>
      <c r="F152" s="708"/>
      <c r="G152" s="698"/>
      <c r="H152" s="698"/>
      <c r="I152" s="318"/>
    </row>
    <row r="153" spans="2:9" ht="13.5" customHeight="1" x14ac:dyDescent="0.25">
      <c r="B153" s="703"/>
      <c r="C153" s="702"/>
      <c r="F153" s="708"/>
      <c r="G153" s="698"/>
      <c r="H153" s="698"/>
      <c r="I153" s="318"/>
    </row>
    <row r="154" spans="2:9" ht="13.5" customHeight="1" x14ac:dyDescent="0.25">
      <c r="B154" s="703"/>
      <c r="C154" s="702"/>
      <c r="F154" s="708"/>
      <c r="G154" s="698"/>
      <c r="H154" s="698"/>
      <c r="I154" s="318"/>
    </row>
    <row r="155" spans="2:9" ht="13.5" customHeight="1" x14ac:dyDescent="0.25">
      <c r="B155" s="703"/>
      <c r="C155" s="702"/>
      <c r="F155" s="708"/>
      <c r="G155" s="698"/>
      <c r="H155" s="698"/>
      <c r="I155" s="318"/>
    </row>
    <row r="156" spans="2:9" ht="13.5" customHeight="1" x14ac:dyDescent="0.25">
      <c r="B156" s="703"/>
      <c r="C156" s="702"/>
      <c r="F156" s="708"/>
      <c r="G156" s="698"/>
      <c r="H156" s="698"/>
      <c r="I156" s="318"/>
    </row>
    <row r="157" spans="2:9" ht="13.5" customHeight="1" x14ac:dyDescent="0.25">
      <c r="B157" s="703"/>
      <c r="C157" s="702"/>
      <c r="F157" s="708"/>
      <c r="G157" s="698"/>
      <c r="H157" s="698"/>
      <c r="I157" s="318"/>
    </row>
    <row r="158" spans="2:9" ht="13.5" customHeight="1" x14ac:dyDescent="0.25">
      <c r="B158" s="703"/>
      <c r="C158" s="702"/>
      <c r="F158" s="708"/>
      <c r="G158" s="698"/>
      <c r="H158" s="698"/>
      <c r="I158" s="318"/>
    </row>
    <row r="159" spans="2:9" ht="13.5" customHeight="1" x14ac:dyDescent="0.25">
      <c r="B159" s="703"/>
      <c r="C159" s="702"/>
      <c r="F159" s="708"/>
      <c r="G159" s="698"/>
      <c r="H159" s="698"/>
      <c r="I159" s="318"/>
    </row>
    <row r="160" spans="2:9" ht="13.5" customHeight="1" x14ac:dyDescent="0.25">
      <c r="B160" s="703"/>
      <c r="C160" s="702"/>
      <c r="F160" s="708"/>
      <c r="G160" s="698"/>
      <c r="H160" s="698"/>
      <c r="I160" s="318"/>
    </row>
    <row r="161" spans="2:9" ht="13.5" customHeight="1" x14ac:dyDescent="0.25">
      <c r="B161" s="703"/>
      <c r="C161" s="702"/>
      <c r="F161" s="708"/>
      <c r="G161" s="698"/>
      <c r="H161" s="698"/>
      <c r="I161" s="318"/>
    </row>
    <row r="162" spans="2:9" ht="13.5" customHeight="1" x14ac:dyDescent="0.25">
      <c r="B162" s="703"/>
      <c r="C162" s="702"/>
      <c r="F162" s="708"/>
      <c r="G162" s="698"/>
      <c r="H162" s="698"/>
      <c r="I162" s="318"/>
    </row>
    <row r="163" spans="2:9" ht="13.5" customHeight="1" x14ac:dyDescent="0.25">
      <c r="B163" s="703"/>
      <c r="C163" s="702"/>
      <c r="F163" s="708"/>
      <c r="G163" s="698"/>
      <c r="H163" s="698"/>
      <c r="I163" s="318"/>
    </row>
    <row r="164" spans="2:9" ht="13.5" customHeight="1" x14ac:dyDescent="0.25">
      <c r="B164" s="703"/>
      <c r="C164" s="702"/>
      <c r="F164" s="708"/>
      <c r="G164" s="698"/>
      <c r="H164" s="698"/>
      <c r="I164" s="318"/>
    </row>
    <row r="165" spans="2:9" ht="13.5" customHeight="1" x14ac:dyDescent="0.25">
      <c r="B165" s="703"/>
      <c r="C165" s="702"/>
      <c r="F165" s="708"/>
      <c r="G165" s="698"/>
      <c r="H165" s="698"/>
      <c r="I165" s="318"/>
    </row>
    <row r="166" spans="2:9" ht="13.5" customHeight="1" x14ac:dyDescent="0.25">
      <c r="B166" s="703"/>
      <c r="C166" s="702"/>
      <c r="F166" s="708"/>
      <c r="G166" s="698"/>
      <c r="H166" s="698"/>
      <c r="I166" s="318"/>
    </row>
    <row r="167" spans="2:9" ht="13.5" customHeight="1" x14ac:dyDescent="0.25">
      <c r="B167" s="703"/>
      <c r="C167" s="702"/>
      <c r="F167" s="708"/>
      <c r="G167" s="698"/>
      <c r="H167" s="698"/>
      <c r="I167" s="318"/>
    </row>
    <row r="168" spans="2:9" ht="13.5" customHeight="1" x14ac:dyDescent="0.25">
      <c r="B168" s="703"/>
      <c r="C168" s="702"/>
      <c r="F168" s="708"/>
      <c r="G168" s="698"/>
      <c r="H168" s="698"/>
      <c r="I168" s="318"/>
    </row>
    <row r="169" spans="2:9" ht="13.5" customHeight="1" x14ac:dyDescent="0.25">
      <c r="B169" s="703"/>
      <c r="C169" s="702"/>
      <c r="F169" s="708"/>
      <c r="G169" s="698"/>
      <c r="H169" s="698"/>
      <c r="I169" s="318"/>
    </row>
    <row r="170" spans="2:9" ht="13.5" customHeight="1" x14ac:dyDescent="0.25">
      <c r="B170" s="703"/>
      <c r="C170" s="702"/>
      <c r="F170" s="708"/>
      <c r="G170" s="698"/>
      <c r="H170" s="698"/>
      <c r="I170" s="318"/>
    </row>
    <row r="171" spans="2:9" ht="13.5" customHeight="1" x14ac:dyDescent="0.25">
      <c r="B171" s="703"/>
      <c r="C171" s="702"/>
      <c r="F171" s="708"/>
      <c r="G171" s="698"/>
      <c r="H171" s="698"/>
      <c r="I171" s="318"/>
    </row>
    <row r="172" spans="2:9" ht="13.5" customHeight="1" x14ac:dyDescent="0.25">
      <c r="B172" s="703"/>
      <c r="C172" s="702"/>
      <c r="F172" s="708"/>
      <c r="G172" s="698"/>
      <c r="H172" s="698"/>
      <c r="I172" s="318"/>
    </row>
    <row r="173" spans="2:9" ht="13.5" customHeight="1" x14ac:dyDescent="0.25">
      <c r="B173" s="703"/>
      <c r="C173" s="702"/>
      <c r="F173" s="708"/>
      <c r="G173" s="698"/>
      <c r="H173" s="698"/>
      <c r="I173" s="318"/>
    </row>
    <row r="174" spans="2:9" ht="13.5" customHeight="1" x14ac:dyDescent="0.25">
      <c r="B174" s="703"/>
      <c r="C174" s="702"/>
      <c r="F174" s="708"/>
      <c r="G174" s="698"/>
      <c r="H174" s="698"/>
      <c r="I174" s="318"/>
    </row>
    <row r="175" spans="2:9" ht="13.5" customHeight="1" x14ac:dyDescent="0.25">
      <c r="B175" s="703"/>
      <c r="C175" s="702"/>
      <c r="F175" s="708"/>
      <c r="G175" s="698"/>
      <c r="H175" s="698"/>
      <c r="I175" s="318"/>
    </row>
    <row r="176" spans="2:9" ht="13.5" customHeight="1" x14ac:dyDescent="0.25">
      <c r="B176" s="703"/>
      <c r="C176" s="702"/>
      <c r="F176" s="708"/>
      <c r="G176" s="698"/>
      <c r="H176" s="698"/>
      <c r="I176" s="318"/>
    </row>
    <row r="177" spans="2:9" ht="13.5" customHeight="1" x14ac:dyDescent="0.25">
      <c r="B177" s="703"/>
      <c r="C177" s="702"/>
      <c r="F177" s="708"/>
      <c r="G177" s="698"/>
      <c r="H177" s="698"/>
      <c r="I177" s="318"/>
    </row>
    <row r="178" spans="2:9" ht="13.5" customHeight="1" x14ac:dyDescent="0.25">
      <c r="B178" s="703"/>
      <c r="C178" s="702"/>
      <c r="F178" s="708"/>
      <c r="G178" s="698"/>
      <c r="H178" s="698"/>
      <c r="I178" s="318"/>
    </row>
    <row r="179" spans="2:9" ht="13.5" customHeight="1" x14ac:dyDescent="0.25">
      <c r="B179" s="703"/>
      <c r="C179" s="702"/>
      <c r="F179" s="708"/>
      <c r="G179" s="698"/>
      <c r="H179" s="698"/>
      <c r="I179" s="318"/>
    </row>
    <row r="180" spans="2:9" ht="13.5" customHeight="1" x14ac:dyDescent="0.25">
      <c r="B180" s="703"/>
      <c r="C180" s="702"/>
      <c r="F180" s="708"/>
      <c r="G180" s="698"/>
      <c r="H180" s="698"/>
      <c r="I180" s="318"/>
    </row>
    <row r="181" spans="2:9" ht="13.5" customHeight="1" x14ac:dyDescent="0.25">
      <c r="B181" s="703"/>
      <c r="C181" s="702"/>
      <c r="F181" s="708"/>
      <c r="G181" s="698"/>
      <c r="H181" s="698"/>
      <c r="I181" s="318"/>
    </row>
    <row r="182" spans="2:9" ht="13.5" customHeight="1" x14ac:dyDescent="0.25">
      <c r="B182" s="703"/>
      <c r="C182" s="702"/>
      <c r="F182" s="708"/>
      <c r="G182" s="698"/>
      <c r="H182" s="698"/>
      <c r="I182" s="318"/>
    </row>
    <row r="183" spans="2:9" ht="15.75" customHeight="1" x14ac:dyDescent="0.25">
      <c r="B183" s="703"/>
      <c r="C183" s="702"/>
      <c r="F183" s="708"/>
      <c r="G183" s="698"/>
      <c r="H183" s="698"/>
      <c r="I183" s="318"/>
    </row>
    <row r="184" spans="2:9" ht="15.75" customHeight="1" x14ac:dyDescent="0.25">
      <c r="B184" s="703"/>
      <c r="C184" s="702"/>
      <c r="F184" s="708"/>
      <c r="G184" s="698"/>
      <c r="H184" s="698"/>
      <c r="I184" s="318"/>
    </row>
    <row r="185" spans="2:9" ht="15.75" customHeight="1" x14ac:dyDescent="0.25">
      <c r="B185" s="703"/>
      <c r="C185" s="702"/>
      <c r="F185" s="708"/>
      <c r="G185" s="698"/>
      <c r="H185" s="698"/>
      <c r="I185" s="318"/>
    </row>
    <row r="186" spans="2:9" ht="15.75" customHeight="1" x14ac:dyDescent="0.25">
      <c r="B186" s="703"/>
      <c r="C186" s="702"/>
      <c r="F186" s="708"/>
      <c r="G186" s="698"/>
      <c r="H186" s="698"/>
      <c r="I186" s="318"/>
    </row>
    <row r="187" spans="2:9" ht="15.75" customHeight="1" x14ac:dyDescent="0.25">
      <c r="B187" s="703"/>
      <c r="C187" s="702"/>
      <c r="F187" s="708"/>
      <c r="G187" s="698"/>
      <c r="H187" s="698"/>
      <c r="I187" s="318"/>
    </row>
    <row r="188" spans="2:9" ht="15.75" customHeight="1" x14ac:dyDescent="0.25">
      <c r="B188" s="703"/>
      <c r="C188" s="702"/>
      <c r="F188" s="708"/>
      <c r="G188" s="698"/>
      <c r="H188" s="698"/>
      <c r="I188" s="318"/>
    </row>
    <row r="189" spans="2:9" ht="15.75" customHeight="1" x14ac:dyDescent="0.25">
      <c r="B189" s="703"/>
      <c r="C189" s="702"/>
      <c r="F189" s="708"/>
      <c r="G189" s="698"/>
      <c r="H189" s="698"/>
      <c r="I189" s="318"/>
    </row>
    <row r="190" spans="2:9" ht="15.75" customHeight="1" x14ac:dyDescent="0.25">
      <c r="B190" s="703"/>
      <c r="C190" s="702"/>
      <c r="F190" s="708"/>
      <c r="G190" s="698"/>
      <c r="H190" s="698"/>
      <c r="I190" s="318"/>
    </row>
    <row r="191" spans="2:9" ht="15.75" customHeight="1" x14ac:dyDescent="0.25">
      <c r="B191" s="703"/>
      <c r="C191" s="702"/>
      <c r="F191" s="708"/>
      <c r="G191" s="698"/>
      <c r="H191" s="698"/>
      <c r="I191" s="318"/>
    </row>
    <row r="192" spans="2:9" ht="15.75" customHeight="1" x14ac:dyDescent="0.25">
      <c r="B192" s="703"/>
      <c r="C192" s="702"/>
      <c r="F192" s="708"/>
      <c r="G192" s="698"/>
      <c r="H192" s="698"/>
      <c r="I192" s="318"/>
    </row>
    <row r="193" spans="2:9" ht="15.75" customHeight="1" x14ac:dyDescent="0.25">
      <c r="B193" s="703"/>
      <c r="C193" s="702"/>
      <c r="F193" s="708"/>
      <c r="G193" s="698"/>
      <c r="H193" s="698"/>
      <c r="I193" s="318"/>
    </row>
    <row r="194" spans="2:9" ht="15.75" customHeight="1" x14ac:dyDescent="0.25">
      <c r="B194" s="703"/>
      <c r="C194" s="702"/>
      <c r="F194" s="708"/>
      <c r="G194" s="698"/>
      <c r="H194" s="698"/>
      <c r="I194" s="318"/>
    </row>
    <row r="195" spans="2:9" ht="15.75" customHeight="1" x14ac:dyDescent="0.25">
      <c r="B195" s="703"/>
      <c r="C195" s="702"/>
      <c r="F195" s="708"/>
      <c r="G195" s="698"/>
      <c r="H195" s="698"/>
      <c r="I195" s="318"/>
    </row>
    <row r="196" spans="2:9" ht="15.75" customHeight="1" x14ac:dyDescent="0.25">
      <c r="B196" s="703"/>
      <c r="C196" s="702"/>
      <c r="F196" s="708"/>
      <c r="G196" s="698"/>
      <c r="H196" s="698"/>
      <c r="I196" s="318"/>
    </row>
    <row r="197" spans="2:9" ht="15.75" customHeight="1" x14ac:dyDescent="0.25">
      <c r="B197" s="703"/>
      <c r="C197" s="702"/>
      <c r="F197" s="708"/>
      <c r="G197" s="698"/>
      <c r="H197" s="698"/>
      <c r="I197" s="318"/>
    </row>
    <row r="198" spans="2:9" ht="15.75" customHeight="1" x14ac:dyDescent="0.25">
      <c r="B198" s="703"/>
      <c r="C198" s="702"/>
      <c r="F198" s="708"/>
      <c r="G198" s="698"/>
      <c r="H198" s="698"/>
      <c r="I198" s="318"/>
    </row>
    <row r="199" spans="2:9" ht="15.75" customHeight="1" x14ac:dyDescent="0.25">
      <c r="B199" s="703"/>
      <c r="C199" s="702"/>
      <c r="F199" s="708"/>
      <c r="G199" s="698"/>
      <c r="H199" s="698"/>
      <c r="I199" s="318"/>
    </row>
    <row r="200" spans="2:9" ht="15.75" customHeight="1" x14ac:dyDescent="0.25">
      <c r="B200" s="703"/>
      <c r="C200" s="702"/>
      <c r="F200" s="708"/>
      <c r="G200" s="698"/>
      <c r="H200" s="698"/>
      <c r="I200" s="318"/>
    </row>
    <row r="201" spans="2:9" ht="15.75" customHeight="1" x14ac:dyDescent="0.25">
      <c r="B201" s="703"/>
      <c r="C201" s="702"/>
      <c r="F201" s="708"/>
      <c r="G201" s="698"/>
      <c r="H201" s="698"/>
      <c r="I201" s="318"/>
    </row>
    <row r="202" spans="2:9" ht="15.75" customHeight="1" x14ac:dyDescent="0.25">
      <c r="B202" s="703"/>
      <c r="C202" s="702"/>
      <c r="F202" s="708"/>
      <c r="G202" s="698"/>
      <c r="H202" s="698"/>
      <c r="I202" s="318"/>
    </row>
    <row r="203" spans="2:9" ht="15.75" customHeight="1" x14ac:dyDescent="0.25">
      <c r="B203" s="703"/>
      <c r="C203" s="702"/>
      <c r="F203" s="708"/>
      <c r="G203" s="698"/>
      <c r="H203" s="698"/>
      <c r="I203" s="318"/>
    </row>
    <row r="204" spans="2:9" ht="15.75" customHeight="1" x14ac:dyDescent="0.25">
      <c r="B204" s="703"/>
      <c r="C204" s="702"/>
      <c r="F204" s="708"/>
      <c r="G204" s="698"/>
      <c r="H204" s="698"/>
      <c r="I204" s="318"/>
    </row>
    <row r="205" spans="2:9" ht="15.75" customHeight="1" x14ac:dyDescent="0.25">
      <c r="B205" s="703"/>
      <c r="C205" s="702"/>
      <c r="F205" s="708"/>
      <c r="G205" s="698"/>
      <c r="H205" s="698"/>
      <c r="I205" s="318"/>
    </row>
    <row r="206" spans="2:9" ht="15.75" customHeight="1" x14ac:dyDescent="0.25">
      <c r="B206" s="703"/>
      <c r="C206" s="702"/>
      <c r="F206" s="708"/>
      <c r="G206" s="698"/>
      <c r="H206" s="698"/>
      <c r="I206" s="318"/>
    </row>
    <row r="207" spans="2:9" ht="15.75" customHeight="1" x14ac:dyDescent="0.25">
      <c r="B207" s="703"/>
      <c r="C207" s="702"/>
      <c r="F207" s="708"/>
      <c r="G207" s="698"/>
      <c r="H207" s="698"/>
      <c r="I207" s="318"/>
    </row>
    <row r="208" spans="2:9" ht="11.25" customHeight="1" x14ac:dyDescent="0.25">
      <c r="B208" s="703"/>
      <c r="C208" s="702"/>
      <c r="F208" s="708"/>
      <c r="G208" s="698"/>
      <c r="H208" s="698"/>
      <c r="I208" s="318"/>
    </row>
    <row r="209" spans="2:9" ht="15.75" customHeight="1" x14ac:dyDescent="0.25">
      <c r="B209" s="703"/>
      <c r="C209" s="702"/>
      <c r="F209" s="708"/>
      <c r="G209" s="698"/>
      <c r="H209" s="698"/>
      <c r="I209" s="318"/>
    </row>
    <row r="210" spans="2:9" ht="15.75" customHeight="1" x14ac:dyDescent="0.25">
      <c r="B210" s="703"/>
      <c r="C210" s="702"/>
      <c r="F210" s="708"/>
      <c r="G210" s="698"/>
      <c r="H210" s="698"/>
      <c r="I210" s="318"/>
    </row>
    <row r="211" spans="2:9" ht="15.75" customHeight="1" x14ac:dyDescent="0.25">
      <c r="B211" s="703"/>
      <c r="C211" s="702"/>
      <c r="F211" s="708"/>
      <c r="G211" s="698"/>
      <c r="H211" s="698"/>
      <c r="I211" s="318"/>
    </row>
    <row r="212" spans="2:9" ht="15.75" customHeight="1" x14ac:dyDescent="0.25">
      <c r="B212" s="703"/>
      <c r="C212" s="702"/>
      <c r="F212" s="708"/>
      <c r="G212" s="698"/>
      <c r="H212" s="698"/>
      <c r="I212" s="318"/>
    </row>
    <row r="213" spans="2:9" ht="15.75" customHeight="1" x14ac:dyDescent="0.25">
      <c r="B213" s="703"/>
      <c r="C213" s="702"/>
      <c r="F213" s="708"/>
      <c r="G213" s="698"/>
      <c r="H213" s="698"/>
      <c r="I213" s="318"/>
    </row>
    <row r="214" spans="2:9" ht="15.75" customHeight="1" x14ac:dyDescent="0.25">
      <c r="B214" s="703"/>
      <c r="C214" s="702"/>
      <c r="F214" s="708"/>
      <c r="G214" s="698"/>
      <c r="H214" s="698"/>
      <c r="I214" s="318"/>
    </row>
    <row r="215" spans="2:9" ht="15.75" customHeight="1" x14ac:dyDescent="0.25">
      <c r="B215" s="703"/>
      <c r="C215" s="702"/>
      <c r="F215" s="708"/>
      <c r="G215" s="698"/>
      <c r="H215" s="698"/>
      <c r="I215" s="318"/>
    </row>
    <row r="216" spans="2:9" ht="15.75" customHeight="1" x14ac:dyDescent="0.25">
      <c r="B216" s="703"/>
      <c r="C216" s="702"/>
      <c r="F216" s="708"/>
      <c r="G216" s="698"/>
      <c r="H216" s="698"/>
      <c r="I216" s="318"/>
    </row>
    <row r="217" spans="2:9" ht="15.75" customHeight="1" x14ac:dyDescent="0.25">
      <c r="B217" s="703"/>
      <c r="C217" s="702"/>
      <c r="F217" s="708"/>
      <c r="G217" s="698"/>
      <c r="H217" s="698"/>
      <c r="I217" s="318"/>
    </row>
    <row r="218" spans="2:9" ht="15.75" customHeight="1" x14ac:dyDescent="0.25">
      <c r="B218" s="703"/>
      <c r="C218" s="702"/>
      <c r="F218" s="708"/>
      <c r="G218" s="698"/>
      <c r="H218" s="698"/>
      <c r="I218" s="318"/>
    </row>
    <row r="219" spans="2:9" ht="15.75" customHeight="1" x14ac:dyDescent="0.25">
      <c r="B219" s="703"/>
      <c r="C219" s="702"/>
      <c r="F219" s="708"/>
      <c r="G219" s="698"/>
      <c r="H219" s="698"/>
      <c r="I219" s="318"/>
    </row>
    <row r="220" spans="2:9" ht="15.75" customHeight="1" x14ac:dyDescent="0.25">
      <c r="B220" s="703"/>
      <c r="C220" s="702"/>
      <c r="F220" s="708"/>
      <c r="G220" s="698"/>
      <c r="H220" s="698"/>
      <c r="I220" s="318"/>
    </row>
    <row r="221" spans="2:9" ht="15.75" customHeight="1" x14ac:dyDescent="0.25">
      <c r="B221" s="703"/>
      <c r="C221" s="702"/>
      <c r="F221" s="708"/>
      <c r="G221" s="698"/>
      <c r="H221" s="698"/>
      <c r="I221" s="318"/>
    </row>
    <row r="222" spans="2:9" ht="15.75" customHeight="1" x14ac:dyDescent="0.25">
      <c r="B222" s="703"/>
      <c r="C222" s="702"/>
      <c r="F222" s="708"/>
      <c r="G222" s="698"/>
      <c r="H222" s="698"/>
      <c r="I222" s="318"/>
    </row>
    <row r="223" spans="2:9" ht="15.75" customHeight="1" x14ac:dyDescent="0.25">
      <c r="B223" s="703"/>
      <c r="C223" s="702"/>
      <c r="F223" s="708"/>
      <c r="G223" s="698"/>
      <c r="H223" s="698"/>
      <c r="I223" s="318"/>
    </row>
    <row r="224" spans="2:9" ht="15.75" customHeight="1" x14ac:dyDescent="0.25">
      <c r="B224" s="703"/>
      <c r="C224" s="702"/>
      <c r="F224" s="708"/>
      <c r="G224" s="698"/>
      <c r="H224" s="698"/>
      <c r="I224" s="318"/>
    </row>
    <row r="225" spans="2:9" ht="15.75" customHeight="1" x14ac:dyDescent="0.25">
      <c r="B225" s="703"/>
      <c r="C225" s="702"/>
      <c r="F225" s="708"/>
      <c r="G225" s="698"/>
      <c r="H225" s="698"/>
      <c r="I225" s="318"/>
    </row>
    <row r="226" spans="2:9" ht="15.75" customHeight="1" x14ac:dyDescent="0.25">
      <c r="B226" s="703"/>
      <c r="C226" s="702"/>
      <c r="F226" s="708"/>
      <c r="G226" s="698"/>
      <c r="H226" s="698"/>
      <c r="I226" s="318"/>
    </row>
    <row r="227" spans="2:9" ht="15.75" customHeight="1" x14ac:dyDescent="0.25">
      <c r="B227" s="703"/>
      <c r="C227" s="702"/>
      <c r="F227" s="708"/>
      <c r="G227" s="698"/>
      <c r="H227" s="698"/>
      <c r="I227" s="318"/>
    </row>
    <row r="228" spans="2:9" ht="15.75" customHeight="1" x14ac:dyDescent="0.25">
      <c r="B228" s="703"/>
      <c r="C228" s="702"/>
      <c r="F228" s="708"/>
      <c r="G228" s="698"/>
      <c r="H228" s="698"/>
      <c r="I228" s="318"/>
    </row>
    <row r="229" spans="2:9" ht="15.75" customHeight="1" x14ac:dyDescent="0.25">
      <c r="B229" s="703"/>
      <c r="C229" s="702"/>
      <c r="F229" s="708"/>
      <c r="G229" s="698"/>
      <c r="H229" s="698"/>
      <c r="I229" s="318"/>
    </row>
    <row r="230" spans="2:9" ht="15.75" customHeight="1" x14ac:dyDescent="0.25">
      <c r="B230" s="703"/>
      <c r="C230" s="702"/>
      <c r="F230" s="708"/>
      <c r="G230" s="698"/>
      <c r="H230" s="698"/>
      <c r="I230" s="318"/>
    </row>
    <row r="231" spans="2:9" ht="15.75" customHeight="1" x14ac:dyDescent="0.25">
      <c r="B231" s="703"/>
      <c r="C231" s="702"/>
      <c r="F231" s="708"/>
      <c r="G231" s="698"/>
      <c r="H231" s="698"/>
      <c r="I231" s="318"/>
    </row>
    <row r="232" spans="2:9" ht="15.75" customHeight="1" x14ac:dyDescent="0.25">
      <c r="B232" s="703"/>
      <c r="C232" s="702"/>
      <c r="F232" s="708"/>
      <c r="G232" s="698"/>
      <c r="H232" s="698"/>
      <c r="I232" s="318"/>
    </row>
    <row r="233" spans="2:9" ht="15.75" customHeight="1" x14ac:dyDescent="0.25">
      <c r="B233" s="703"/>
      <c r="C233" s="702"/>
      <c r="F233" s="708"/>
      <c r="G233" s="698"/>
      <c r="H233" s="698"/>
      <c r="I233" s="318"/>
    </row>
    <row r="234" spans="2:9" ht="15.75" customHeight="1" x14ac:dyDescent="0.25">
      <c r="B234" s="703"/>
      <c r="C234" s="702"/>
      <c r="F234" s="708"/>
      <c r="G234" s="698"/>
      <c r="H234" s="698"/>
      <c r="I234" s="318"/>
    </row>
    <row r="235" spans="2:9" ht="15.75" customHeight="1" x14ac:dyDescent="0.25">
      <c r="B235" s="703"/>
      <c r="C235" s="702"/>
      <c r="F235" s="708"/>
      <c r="G235" s="698"/>
      <c r="H235" s="698"/>
      <c r="I235" s="318"/>
    </row>
    <row r="236" spans="2:9" ht="15.75" customHeight="1" x14ac:dyDescent="0.25">
      <c r="B236" s="703"/>
      <c r="C236" s="702"/>
      <c r="F236" s="708"/>
      <c r="G236" s="698"/>
      <c r="H236" s="698"/>
      <c r="I236" s="318"/>
    </row>
    <row r="237" spans="2:9" ht="15.75" customHeight="1" x14ac:dyDescent="0.25">
      <c r="B237" s="703"/>
      <c r="C237" s="702"/>
      <c r="F237" s="708"/>
      <c r="G237" s="698"/>
      <c r="H237" s="698"/>
      <c r="I237" s="318"/>
    </row>
    <row r="238" spans="2:9" ht="15.75" customHeight="1" x14ac:dyDescent="0.25">
      <c r="B238" s="703"/>
      <c r="C238" s="702"/>
      <c r="F238" s="708"/>
      <c r="G238" s="698"/>
      <c r="H238" s="698"/>
      <c r="I238" s="318"/>
    </row>
    <row r="239" spans="2:9" ht="15.75" customHeight="1" x14ac:dyDescent="0.25">
      <c r="B239" s="703"/>
      <c r="C239" s="702"/>
      <c r="F239" s="708"/>
      <c r="G239" s="698"/>
      <c r="H239" s="698"/>
      <c r="I239" s="318"/>
    </row>
    <row r="240" spans="2:9" ht="15.75" customHeight="1" x14ac:dyDescent="0.25">
      <c r="B240" s="703"/>
      <c r="C240" s="702"/>
      <c r="F240" s="708"/>
      <c r="G240" s="698"/>
      <c r="H240" s="698"/>
      <c r="I240" s="318"/>
    </row>
    <row r="241" spans="2:9" ht="15.75" customHeight="1" x14ac:dyDescent="0.25">
      <c r="B241" s="703"/>
      <c r="C241" s="702"/>
      <c r="F241" s="708"/>
      <c r="G241" s="710"/>
      <c r="H241" s="709"/>
      <c r="I241" s="318"/>
    </row>
    <row r="242" spans="2:9" ht="15.75" customHeight="1" x14ac:dyDescent="0.2">
      <c r="B242" s="703"/>
      <c r="C242" s="702"/>
      <c r="G242" s="698"/>
      <c r="H242" s="698"/>
      <c r="I242" s="318"/>
    </row>
    <row r="243" spans="2:9" ht="15.75" customHeight="1" x14ac:dyDescent="0.25">
      <c r="B243" s="703"/>
      <c r="C243" s="702"/>
      <c r="F243" s="708"/>
      <c r="G243" s="698"/>
      <c r="H243" s="698"/>
      <c r="I243" s="318"/>
    </row>
    <row r="244" spans="2:9" ht="15.75" customHeight="1" x14ac:dyDescent="0.25">
      <c r="B244" s="703"/>
      <c r="C244" s="702"/>
      <c r="F244" s="708"/>
      <c r="G244" s="698"/>
      <c r="H244" s="698"/>
      <c r="I244" s="318"/>
    </row>
    <row r="245" spans="2:9" ht="15.75" customHeight="1" x14ac:dyDescent="0.25">
      <c r="B245" s="703"/>
      <c r="C245" s="702"/>
      <c r="F245" s="708"/>
      <c r="G245" s="698"/>
      <c r="H245" s="698"/>
      <c r="I245" s="318"/>
    </row>
    <row r="246" spans="2:9" ht="15.75" customHeight="1" x14ac:dyDescent="0.25">
      <c r="B246" s="703"/>
      <c r="C246" s="702"/>
      <c r="F246" s="708"/>
      <c r="G246" s="698"/>
      <c r="H246" s="698"/>
      <c r="I246" s="318"/>
    </row>
    <row r="247" spans="2:9" ht="15.75" customHeight="1" x14ac:dyDescent="0.25">
      <c r="B247" s="703"/>
      <c r="C247" s="702"/>
      <c r="F247" s="708"/>
      <c r="G247" s="698"/>
      <c r="H247" s="698"/>
      <c r="I247" s="318"/>
    </row>
    <row r="248" spans="2:9" ht="15.75" customHeight="1" x14ac:dyDescent="0.25">
      <c r="B248" s="703"/>
      <c r="C248" s="702"/>
      <c r="F248" s="708"/>
      <c r="G248" s="698"/>
      <c r="H248" s="698"/>
      <c r="I248" s="318"/>
    </row>
    <row r="249" spans="2:9" ht="15.75" customHeight="1" x14ac:dyDescent="0.25">
      <c r="B249" s="703"/>
      <c r="C249" s="702"/>
      <c r="F249" s="708"/>
      <c r="G249" s="698"/>
      <c r="H249" s="698"/>
      <c r="I249" s="318"/>
    </row>
    <row r="250" spans="2:9" ht="15.75" customHeight="1" x14ac:dyDescent="0.25">
      <c r="B250" s="703"/>
      <c r="C250" s="702"/>
      <c r="F250" s="708"/>
      <c r="G250" s="698"/>
      <c r="H250" s="698"/>
      <c r="I250" s="318"/>
    </row>
    <row r="251" spans="2:9" ht="15.75" customHeight="1" x14ac:dyDescent="0.25">
      <c r="B251" s="703"/>
      <c r="C251" s="702"/>
      <c r="F251" s="708"/>
      <c r="G251" s="698"/>
      <c r="H251" s="698"/>
      <c r="I251" s="318"/>
    </row>
    <row r="252" spans="2:9" ht="15.75" customHeight="1" x14ac:dyDescent="0.25">
      <c r="B252" s="703"/>
      <c r="C252" s="702"/>
      <c r="F252" s="708"/>
      <c r="G252" s="698"/>
      <c r="H252" s="698"/>
      <c r="I252" s="318"/>
    </row>
    <row r="253" spans="2:9" ht="15.75" customHeight="1" x14ac:dyDescent="0.25">
      <c r="B253" s="703"/>
      <c r="C253" s="702"/>
      <c r="F253" s="708"/>
      <c r="G253" s="698"/>
      <c r="H253" s="698"/>
      <c r="I253" s="318"/>
    </row>
    <row r="254" spans="2:9" ht="15.75" customHeight="1" x14ac:dyDescent="0.25">
      <c r="B254" s="703"/>
      <c r="C254" s="702"/>
      <c r="F254" s="708"/>
      <c r="G254" s="698"/>
      <c r="H254" s="698"/>
      <c r="I254" s="318"/>
    </row>
    <row r="255" spans="2:9" ht="15.75" customHeight="1" x14ac:dyDescent="0.25">
      <c r="B255" s="703"/>
      <c r="C255" s="702"/>
      <c r="F255" s="708"/>
      <c r="G255" s="698"/>
      <c r="H255" s="698"/>
      <c r="I255" s="318"/>
    </row>
    <row r="256" spans="2:9" ht="15.75" customHeight="1" x14ac:dyDescent="0.25">
      <c r="B256" s="703"/>
      <c r="C256" s="702"/>
      <c r="F256" s="708"/>
      <c r="G256" s="698"/>
      <c r="H256" s="698"/>
      <c r="I256" s="318"/>
    </row>
    <row r="257" spans="2:9" ht="15.75" customHeight="1" x14ac:dyDescent="0.25">
      <c r="B257" s="703"/>
      <c r="C257" s="702"/>
      <c r="F257" s="708"/>
      <c r="G257" s="698"/>
      <c r="H257" s="698"/>
      <c r="I257" s="318"/>
    </row>
    <row r="258" spans="2:9" ht="15.75" customHeight="1" x14ac:dyDescent="0.25">
      <c r="B258" s="703"/>
      <c r="C258" s="702"/>
      <c r="F258" s="708"/>
      <c r="G258" s="698"/>
      <c r="H258" s="698"/>
      <c r="I258" s="318"/>
    </row>
    <row r="259" spans="2:9" ht="15.75" customHeight="1" x14ac:dyDescent="0.25">
      <c r="B259" s="703"/>
      <c r="C259" s="702"/>
      <c r="F259" s="708"/>
      <c r="G259" s="698"/>
      <c r="H259" s="698"/>
      <c r="I259" s="318"/>
    </row>
    <row r="260" spans="2:9" ht="15.75" customHeight="1" x14ac:dyDescent="0.25">
      <c r="B260" s="703"/>
      <c r="C260" s="702"/>
      <c r="F260" s="708"/>
      <c r="G260" s="698"/>
      <c r="H260" s="698"/>
      <c r="I260" s="318"/>
    </row>
    <row r="261" spans="2:9" ht="15.75" customHeight="1" x14ac:dyDescent="0.25">
      <c r="B261" s="703"/>
      <c r="C261" s="702"/>
      <c r="F261" s="708"/>
      <c r="G261" s="698"/>
      <c r="H261" s="698"/>
      <c r="I261" s="318"/>
    </row>
    <row r="262" spans="2:9" ht="15.75" customHeight="1" x14ac:dyDescent="0.25">
      <c r="B262" s="703"/>
      <c r="C262" s="702"/>
      <c r="F262" s="708"/>
      <c r="G262" s="698"/>
      <c r="H262" s="698"/>
      <c r="I262" s="318"/>
    </row>
    <row r="263" spans="2:9" ht="15.75" customHeight="1" x14ac:dyDescent="0.25">
      <c r="B263" s="703"/>
      <c r="C263" s="702"/>
      <c r="F263" s="708"/>
      <c r="G263" s="698"/>
      <c r="H263" s="698"/>
      <c r="I263" s="318"/>
    </row>
    <row r="264" spans="2:9" ht="15.75" customHeight="1" thickBot="1" x14ac:dyDescent="0.25">
      <c r="B264" s="703"/>
      <c r="C264" s="702"/>
      <c r="E264" s="707">
        <f>SUM(E9:E258)</f>
        <v>3828153.4499999997</v>
      </c>
      <c r="F264" s="706">
        <f>SUM(F8:F252)</f>
        <v>3864162.5099999988</v>
      </c>
      <c r="G264" s="699"/>
      <c r="H264" s="698"/>
      <c r="I264" s="318"/>
    </row>
    <row r="265" spans="2:9" ht="15.75" customHeight="1" thickTop="1" x14ac:dyDescent="0.2">
      <c r="B265" s="703"/>
      <c r="C265" s="702"/>
      <c r="E265" s="705">
        <f>F264-E264</f>
        <v>36009.059999999125</v>
      </c>
      <c r="F265" s="700"/>
      <c r="G265" s="699"/>
      <c r="H265" s="698"/>
      <c r="I265" s="318"/>
    </row>
    <row r="266" spans="2:9" ht="15.75" customHeight="1" x14ac:dyDescent="0.2">
      <c r="B266" s="703"/>
      <c r="C266" s="702"/>
      <c r="F266" s="700"/>
      <c r="G266" s="699"/>
      <c r="H266" s="704"/>
      <c r="I266" s="318"/>
    </row>
    <row r="267" spans="2:9" ht="15.75" customHeight="1" x14ac:dyDescent="0.2">
      <c r="B267" s="703"/>
      <c r="C267" s="702"/>
      <c r="F267" s="700"/>
      <c r="G267" s="699"/>
      <c r="H267" s="698"/>
      <c r="I267" s="318"/>
    </row>
    <row r="268" spans="2:9" ht="15.75" customHeight="1" x14ac:dyDescent="0.2">
      <c r="B268" s="690"/>
      <c r="C268" s="690"/>
      <c r="D268" s="696"/>
      <c r="F268" s="700"/>
      <c r="G268" s="699"/>
      <c r="H268" s="698"/>
      <c r="I268" s="318"/>
    </row>
    <row r="269" spans="2:9" ht="15.75" customHeight="1" x14ac:dyDescent="0.2">
      <c r="B269" s="690"/>
      <c r="C269" s="690"/>
      <c r="D269" s="696"/>
      <c r="F269" s="700"/>
      <c r="G269" s="699"/>
      <c r="H269" s="698"/>
      <c r="I269" s="318"/>
    </row>
    <row r="270" spans="2:9" ht="15.75" customHeight="1" x14ac:dyDescent="0.2">
      <c r="B270" s="690"/>
      <c r="C270" s="690"/>
      <c r="D270" s="701"/>
      <c r="F270" s="700"/>
      <c r="G270" s="699"/>
      <c r="H270" s="698"/>
      <c r="I270" s="318"/>
    </row>
    <row r="271" spans="2:9" ht="15.75" customHeight="1" x14ac:dyDescent="0.2">
      <c r="B271" s="690"/>
      <c r="C271" s="690"/>
      <c r="D271" s="696"/>
      <c r="F271" s="700"/>
      <c r="G271" s="699"/>
      <c r="H271" s="698"/>
      <c r="I271" s="318"/>
    </row>
    <row r="272" spans="2:9" ht="15.75" customHeight="1" x14ac:dyDescent="0.2">
      <c r="B272" s="690"/>
      <c r="C272" s="690"/>
      <c r="D272" s="696"/>
      <c r="G272" s="698"/>
      <c r="H272" s="698"/>
      <c r="I272" s="318"/>
    </row>
    <row r="273" spans="2:7" ht="15.75" customHeight="1" x14ac:dyDescent="0.2">
      <c r="B273" s="690"/>
      <c r="C273" s="690"/>
      <c r="D273" s="696"/>
      <c r="G273" s="698"/>
    </row>
    <row r="274" spans="2:7" ht="15.75" customHeight="1" x14ac:dyDescent="0.2">
      <c r="B274" s="690"/>
      <c r="C274" s="690"/>
      <c r="D274" s="696"/>
      <c r="G274" s="698"/>
    </row>
    <row r="275" spans="2:7" ht="15.75" customHeight="1" x14ac:dyDescent="0.2">
      <c r="B275" s="690"/>
      <c r="C275" s="690"/>
    </row>
    <row r="276" spans="2:7" ht="15.75" customHeight="1" x14ac:dyDescent="0.2">
      <c r="B276" s="690"/>
      <c r="C276" s="690"/>
      <c r="D276" s="696"/>
      <c r="G276" s="697"/>
    </row>
    <row r="277" spans="2:7" ht="15.75" customHeight="1" x14ac:dyDescent="0.2">
      <c r="B277" s="690"/>
      <c r="C277" s="690"/>
      <c r="D277" s="696"/>
    </row>
    <row r="278" spans="2:7" ht="15.75" customHeight="1" x14ac:dyDescent="0.2">
      <c r="B278" s="690"/>
      <c r="C278" s="690"/>
      <c r="D278" s="696"/>
    </row>
    <row r="279" spans="2:7" ht="15.75" customHeight="1" x14ac:dyDescent="0.2">
      <c r="B279" s="690"/>
      <c r="C279" s="690"/>
      <c r="D279" s="696"/>
    </row>
    <row r="280" spans="2:7" ht="15.75" customHeight="1" x14ac:dyDescent="0.2">
      <c r="B280" s="690"/>
      <c r="C280" s="690"/>
      <c r="D280" s="696"/>
    </row>
    <row r="281" spans="2:7" ht="15.75" customHeight="1" x14ac:dyDescent="0.2">
      <c r="B281" s="690"/>
      <c r="C281" s="690"/>
    </row>
    <row r="282" spans="2:7" ht="15.75" customHeight="1" x14ac:dyDescent="0.2">
      <c r="D282" s="696"/>
      <c r="E282" s="694"/>
    </row>
    <row r="283" spans="2:7" ht="15.75" customHeight="1" x14ac:dyDescent="0.2">
      <c r="B283" s="690"/>
      <c r="C283" s="690"/>
      <c r="D283" s="696"/>
    </row>
    <row r="284" spans="2:7" ht="15.75" customHeight="1" x14ac:dyDescent="0.2">
      <c r="B284" s="690"/>
      <c r="C284" s="690"/>
      <c r="E284" s="695"/>
      <c r="F284" s="694"/>
      <c r="G284" s="690"/>
    </row>
    <row r="285" spans="2:7" ht="15.75" customHeight="1" x14ac:dyDescent="0.2">
      <c r="E285" s="695"/>
      <c r="F285" s="694"/>
      <c r="G285" s="690"/>
    </row>
    <row r="286" spans="2:7" ht="15.75" customHeight="1" x14ac:dyDescent="0.2"/>
    <row r="287" spans="2:7" ht="15.75" customHeight="1" x14ac:dyDescent="0.2"/>
    <row r="288" spans="2:7"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 customHeight="1" x14ac:dyDescent="0.2"/>
    <row r="345" ht="18"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65" ht="15.75" customHeight="1" x14ac:dyDescent="0.2"/>
    <row r="375" spans="1:209" s="312" customFormat="1" x14ac:dyDescent="0.2">
      <c r="A375" s="690"/>
      <c r="B375" s="691"/>
      <c r="C375" s="691"/>
      <c r="D375" s="693"/>
      <c r="E375" s="692"/>
      <c r="F375" s="692"/>
      <c r="G375" s="691"/>
      <c r="H375" s="690"/>
      <c r="I375" s="311"/>
      <c r="J375" s="311"/>
      <c r="K375" s="311"/>
      <c r="L375" s="311"/>
      <c r="M375" s="311"/>
      <c r="N375" s="311"/>
      <c r="O375" s="311"/>
      <c r="P375" s="311"/>
      <c r="Q375" s="311"/>
      <c r="R375" s="311"/>
      <c r="S375" s="311"/>
      <c r="T375" s="311"/>
      <c r="U375" s="311"/>
      <c r="V375" s="311"/>
      <c r="W375" s="311"/>
      <c r="X375" s="311"/>
      <c r="Y375" s="311"/>
      <c r="Z375" s="311"/>
      <c r="AA375" s="311"/>
      <c r="AB375" s="311"/>
      <c r="AC375" s="311"/>
      <c r="AD375" s="311"/>
      <c r="AE375" s="311"/>
      <c r="AF375" s="311"/>
      <c r="AG375" s="311"/>
      <c r="AH375" s="311"/>
      <c r="AI375" s="311"/>
      <c r="AJ375" s="311"/>
      <c r="AK375" s="311"/>
      <c r="AL375" s="311"/>
      <c r="AM375" s="311"/>
      <c r="AN375" s="311"/>
      <c r="AO375" s="311"/>
      <c r="AP375" s="311"/>
      <c r="AQ375" s="311"/>
      <c r="AR375" s="311"/>
      <c r="AS375" s="311"/>
      <c r="AT375" s="311"/>
      <c r="AU375" s="311"/>
      <c r="AV375" s="311"/>
      <c r="AW375" s="311"/>
      <c r="AX375" s="311"/>
      <c r="AY375" s="311"/>
      <c r="AZ375" s="311"/>
      <c r="BA375" s="311"/>
      <c r="BB375" s="311"/>
      <c r="BC375" s="311"/>
      <c r="BD375" s="311"/>
      <c r="BE375" s="311"/>
      <c r="BF375" s="311"/>
      <c r="BG375" s="311"/>
      <c r="BH375" s="311"/>
      <c r="BI375" s="311"/>
      <c r="BJ375" s="311"/>
      <c r="BK375" s="311"/>
      <c r="BL375" s="311"/>
      <c r="BM375" s="311"/>
      <c r="BN375" s="311"/>
      <c r="BO375" s="311"/>
      <c r="BP375" s="311"/>
      <c r="BQ375" s="311"/>
      <c r="BR375" s="311"/>
      <c r="BS375" s="311"/>
      <c r="BT375" s="311"/>
      <c r="BU375" s="311"/>
      <c r="BV375" s="311"/>
      <c r="BW375" s="311"/>
      <c r="BX375" s="311"/>
      <c r="BY375" s="311"/>
      <c r="BZ375" s="311"/>
      <c r="CA375" s="311"/>
      <c r="CB375" s="311"/>
      <c r="CC375" s="311"/>
      <c r="CD375" s="311"/>
      <c r="CE375" s="311"/>
      <c r="CF375" s="311"/>
      <c r="CG375" s="311"/>
      <c r="CH375" s="311"/>
      <c r="CI375" s="311"/>
      <c r="CJ375" s="311"/>
      <c r="CK375" s="311"/>
      <c r="CL375" s="311"/>
      <c r="CM375" s="311"/>
      <c r="CN375" s="311"/>
      <c r="CO375" s="311"/>
      <c r="CP375" s="311"/>
      <c r="CQ375" s="311"/>
      <c r="CR375" s="311"/>
      <c r="CS375" s="311"/>
      <c r="CT375" s="311"/>
      <c r="CU375" s="311"/>
      <c r="CV375" s="311"/>
      <c r="CW375" s="311"/>
      <c r="CX375" s="311"/>
      <c r="CY375" s="311"/>
      <c r="CZ375" s="311"/>
      <c r="DA375" s="311"/>
      <c r="DB375" s="311"/>
      <c r="DC375" s="311"/>
      <c r="DD375" s="311"/>
      <c r="DE375" s="311"/>
      <c r="DF375" s="311"/>
      <c r="DG375" s="311"/>
      <c r="DH375" s="311"/>
      <c r="DI375" s="311"/>
      <c r="DJ375" s="311"/>
      <c r="DK375" s="311"/>
      <c r="DL375" s="311"/>
      <c r="DM375" s="311"/>
      <c r="DN375" s="311"/>
      <c r="DO375" s="311"/>
      <c r="DP375" s="311"/>
      <c r="DQ375" s="311"/>
      <c r="DR375" s="311"/>
      <c r="DS375" s="311"/>
      <c r="DT375" s="311"/>
      <c r="DU375" s="311"/>
      <c r="DV375" s="311"/>
      <c r="DW375" s="311"/>
      <c r="DX375" s="311"/>
      <c r="DY375" s="311"/>
      <c r="DZ375" s="311"/>
      <c r="EA375" s="311"/>
      <c r="EB375" s="311"/>
      <c r="EC375" s="311"/>
      <c r="ED375" s="311"/>
      <c r="EE375" s="311"/>
      <c r="EF375" s="311"/>
      <c r="EG375" s="311"/>
      <c r="EH375" s="311"/>
      <c r="EI375" s="311"/>
      <c r="EJ375" s="311"/>
      <c r="EK375" s="311"/>
      <c r="EL375" s="311"/>
      <c r="EM375" s="311"/>
      <c r="EN375" s="311"/>
      <c r="EO375" s="311"/>
      <c r="EP375" s="311"/>
      <c r="EQ375" s="311"/>
      <c r="ER375" s="311"/>
      <c r="ES375" s="311"/>
      <c r="ET375" s="311"/>
      <c r="EU375" s="311"/>
      <c r="EV375" s="311"/>
      <c r="EW375" s="311"/>
      <c r="EX375" s="311"/>
      <c r="EY375" s="311"/>
      <c r="EZ375" s="311"/>
      <c r="FA375" s="311"/>
      <c r="FB375" s="311"/>
      <c r="FC375" s="311"/>
      <c r="FD375" s="311"/>
      <c r="FE375" s="311"/>
      <c r="FF375" s="311"/>
      <c r="FG375" s="311"/>
      <c r="FH375" s="311"/>
      <c r="FI375" s="311"/>
      <c r="FJ375" s="311"/>
      <c r="FK375" s="311"/>
      <c r="FL375" s="311"/>
      <c r="FM375" s="311"/>
      <c r="FN375" s="311"/>
      <c r="FO375" s="311"/>
      <c r="FP375" s="311"/>
      <c r="FQ375" s="311"/>
      <c r="FR375" s="311"/>
      <c r="FS375" s="311"/>
      <c r="FT375" s="311"/>
      <c r="FU375" s="311"/>
      <c r="FV375" s="311"/>
      <c r="FW375" s="311"/>
      <c r="FX375" s="311"/>
      <c r="FY375" s="311"/>
      <c r="FZ375" s="311"/>
      <c r="GA375" s="311"/>
      <c r="GB375" s="311"/>
      <c r="GC375" s="311"/>
      <c r="GD375" s="311"/>
      <c r="GE375" s="311"/>
      <c r="GF375" s="311"/>
      <c r="GG375" s="311"/>
      <c r="GH375" s="311"/>
      <c r="GI375" s="311"/>
      <c r="GJ375" s="311"/>
      <c r="GK375" s="311"/>
      <c r="GL375" s="311"/>
      <c r="GM375" s="311"/>
      <c r="GN375" s="311"/>
      <c r="GO375" s="311"/>
      <c r="GP375" s="311"/>
      <c r="GQ375" s="311"/>
      <c r="GR375" s="311"/>
      <c r="GS375" s="311"/>
      <c r="GT375" s="311"/>
      <c r="GU375" s="311"/>
      <c r="GV375" s="311"/>
      <c r="GW375" s="311"/>
      <c r="GX375" s="311"/>
      <c r="GY375" s="311"/>
      <c r="GZ375" s="311"/>
      <c r="HA375" s="311"/>
    </row>
    <row r="376" spans="1:209" s="313" customFormat="1" x14ac:dyDescent="0.2">
      <c r="A376" s="690"/>
      <c r="B376" s="691"/>
      <c r="C376" s="691"/>
      <c r="D376" s="693"/>
      <c r="E376" s="692"/>
      <c r="F376" s="692"/>
      <c r="G376" s="691"/>
      <c r="H376" s="690"/>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690"/>
      <c r="B377" s="691"/>
      <c r="C377" s="691"/>
      <c r="D377" s="693"/>
      <c r="E377" s="692"/>
      <c r="F377" s="692"/>
      <c r="G377" s="691"/>
      <c r="H377" s="690"/>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sheetData>
  <pageMargins left="0.7" right="0.7" top="0.75" bottom="0.75" header="0.3" footer="0.3"/>
  <pageSetup orientation="portrait" horizontalDpi="0" verticalDpi="0"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416A9-6AA0-40C2-84DB-99C3455E9916}">
  <sheetPr codeName="Hoja70"/>
  <dimension ref="A1:HA153"/>
  <sheetViews>
    <sheetView workbookViewId="0">
      <selection activeCell="X23" sqref="X23"/>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hidden="1" customWidth="1"/>
    <col min="7" max="7" width="17.28515625" style="691" hidden="1" customWidth="1"/>
    <col min="8" max="8" width="12" style="690" hidden="1" customWidth="1"/>
    <col min="9" max="9" width="2" style="690" hidden="1" customWidth="1"/>
    <col min="10" max="11" width="11" style="690" hidden="1" customWidth="1"/>
    <col min="12" max="12" width="11" style="311" hidden="1" customWidth="1"/>
    <col min="13" max="19" width="0" style="311" hidden="1" customWidth="1"/>
    <col min="20" max="16384" width="10.85546875" style="311"/>
  </cols>
  <sheetData>
    <row r="1" spans="2:9" ht="18" x14ac:dyDescent="0.25">
      <c r="B1" s="733"/>
      <c r="C1" s="735" t="s">
        <v>872</v>
      </c>
    </row>
    <row r="2" spans="2:9" ht="18" x14ac:dyDescent="0.25">
      <c r="B2" s="733"/>
      <c r="C2" s="735" t="s">
        <v>1009</v>
      </c>
    </row>
    <row r="3" spans="2:9" ht="18" x14ac:dyDescent="0.25">
      <c r="B3" s="733"/>
      <c r="C3" s="734" t="s">
        <v>6726</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698"/>
      <c r="H7" s="698"/>
      <c r="I7" s="698"/>
    </row>
    <row r="8" spans="2:9" x14ac:dyDescent="0.2">
      <c r="B8" s="703"/>
      <c r="C8" s="702" t="s">
        <v>1008</v>
      </c>
      <c r="F8" s="705">
        <v>36009.06</v>
      </c>
      <c r="G8" s="704"/>
      <c r="H8" s="698"/>
      <c r="I8" s="698"/>
    </row>
    <row r="9" spans="2:9" x14ac:dyDescent="0.2">
      <c r="B9" s="703">
        <v>45173</v>
      </c>
      <c r="C9" s="702" t="s">
        <v>6727</v>
      </c>
      <c r="D9" s="693" t="s">
        <v>724</v>
      </c>
      <c r="E9" s="692">
        <v>56056.14</v>
      </c>
      <c r="F9" s="692">
        <v>5049.4799999999996</v>
      </c>
      <c r="G9" s="698" t="s">
        <v>6728</v>
      </c>
    </row>
    <row r="10" spans="2:9" x14ac:dyDescent="0.2">
      <c r="B10" s="703">
        <v>45173</v>
      </c>
      <c r="C10" s="702" t="s">
        <v>6729</v>
      </c>
      <c r="D10" s="693" t="s">
        <v>724</v>
      </c>
      <c r="E10" s="692">
        <v>7803</v>
      </c>
      <c r="F10" s="692">
        <v>5049.4799999999996</v>
      </c>
      <c r="G10" s="698" t="s">
        <v>6730</v>
      </c>
    </row>
    <row r="11" spans="2:9" x14ac:dyDescent="0.2">
      <c r="B11" s="703">
        <v>45173</v>
      </c>
      <c r="C11" s="702" t="s">
        <v>6731</v>
      </c>
      <c r="D11" s="693" t="s">
        <v>724</v>
      </c>
      <c r="E11" s="692">
        <v>13992.07</v>
      </c>
      <c r="F11" s="692">
        <v>5049.4799999999996</v>
      </c>
      <c r="G11" s="698" t="s">
        <v>6732</v>
      </c>
    </row>
    <row r="12" spans="2:9" x14ac:dyDescent="0.2">
      <c r="B12" s="703">
        <v>45173</v>
      </c>
      <c r="C12" s="702" t="s">
        <v>7185</v>
      </c>
      <c r="D12" s="693" t="s">
        <v>724</v>
      </c>
      <c r="E12" s="692">
        <v>45000</v>
      </c>
      <c r="F12" s="692">
        <v>5049.4799999999996</v>
      </c>
      <c r="G12" s="698" t="s">
        <v>6733</v>
      </c>
    </row>
    <row r="13" spans="2:9" x14ac:dyDescent="0.2">
      <c r="B13" s="703">
        <v>45173</v>
      </c>
      <c r="C13" s="702" t="s">
        <v>970</v>
      </c>
      <c r="D13" s="693" t="s">
        <v>724</v>
      </c>
      <c r="E13" s="692">
        <v>18809.400000000001</v>
      </c>
      <c r="F13" s="692">
        <v>1227.6199999999999</v>
      </c>
      <c r="G13" s="698" t="s">
        <v>6734</v>
      </c>
    </row>
    <row r="14" spans="2:9" x14ac:dyDescent="0.2">
      <c r="B14" s="703">
        <v>45173</v>
      </c>
      <c r="C14" s="702" t="s">
        <v>6735</v>
      </c>
      <c r="D14" s="693" t="s">
        <v>724</v>
      </c>
      <c r="E14" s="692">
        <v>76319.87</v>
      </c>
      <c r="F14" s="718">
        <v>1561.74</v>
      </c>
      <c r="G14" s="698" t="s">
        <v>6736</v>
      </c>
    </row>
    <row r="15" spans="2:9" ht="11.25" customHeight="1" x14ac:dyDescent="0.2">
      <c r="B15" s="703">
        <v>45174</v>
      </c>
      <c r="C15" s="702" t="s">
        <v>6737</v>
      </c>
      <c r="D15" s="693" t="s">
        <v>724</v>
      </c>
      <c r="E15" s="692">
        <v>3200</v>
      </c>
      <c r="F15" s="692">
        <v>402501.81</v>
      </c>
      <c r="G15" s="698" t="s">
        <v>6738</v>
      </c>
    </row>
    <row r="16" spans="2:9" ht="12.75" customHeight="1" x14ac:dyDescent="0.2">
      <c r="B16" s="703">
        <v>45174</v>
      </c>
      <c r="C16" s="702" t="s">
        <v>999</v>
      </c>
      <c r="D16" s="693" t="s">
        <v>724</v>
      </c>
      <c r="E16" s="692">
        <v>4832</v>
      </c>
      <c r="F16" s="692">
        <v>2466.5300000000002</v>
      </c>
      <c r="G16" s="698" t="s">
        <v>6739</v>
      </c>
    </row>
    <row r="17" spans="2:12" x14ac:dyDescent="0.2">
      <c r="B17" s="703">
        <v>45175</v>
      </c>
      <c r="C17" s="702" t="s">
        <v>6740</v>
      </c>
      <c r="D17" s="716" t="s">
        <v>724</v>
      </c>
      <c r="E17" s="692">
        <v>1786.98</v>
      </c>
      <c r="F17" s="692">
        <v>6204.15</v>
      </c>
      <c r="G17" s="698" t="s">
        <v>6741</v>
      </c>
    </row>
    <row r="18" spans="2:12" x14ac:dyDescent="0.2">
      <c r="B18" s="703">
        <v>45176</v>
      </c>
      <c r="C18" s="702" t="s">
        <v>3569</v>
      </c>
      <c r="D18" s="716" t="s">
        <v>724</v>
      </c>
      <c r="E18" s="692">
        <v>7918.16</v>
      </c>
      <c r="F18" s="718">
        <v>1017.39</v>
      </c>
      <c r="G18" s="715" t="s">
        <v>6742</v>
      </c>
    </row>
    <row r="19" spans="2:12" x14ac:dyDescent="0.2">
      <c r="B19" s="703">
        <v>45176</v>
      </c>
      <c r="C19" s="702" t="s">
        <v>335</v>
      </c>
      <c r="D19" s="693" t="s">
        <v>724</v>
      </c>
      <c r="E19" s="692">
        <v>703381.38</v>
      </c>
      <c r="F19" s="692">
        <v>56491.81</v>
      </c>
      <c r="G19" s="698" t="s">
        <v>6743</v>
      </c>
    </row>
    <row r="20" spans="2:12" x14ac:dyDescent="0.2">
      <c r="B20" s="703">
        <v>45182</v>
      </c>
      <c r="C20" s="702" t="s">
        <v>6744</v>
      </c>
      <c r="D20" s="693" t="s">
        <v>724</v>
      </c>
      <c r="E20" s="692">
        <v>172098.74</v>
      </c>
      <c r="F20" s="692">
        <v>880</v>
      </c>
      <c r="G20" s="711" t="s">
        <v>6745</v>
      </c>
    </row>
    <row r="21" spans="2:12" x14ac:dyDescent="0.2">
      <c r="B21" s="703">
        <v>45183</v>
      </c>
      <c r="C21" s="702" t="s">
        <v>6746</v>
      </c>
      <c r="D21" s="693" t="s">
        <v>724</v>
      </c>
      <c r="E21" s="692">
        <v>4616.8</v>
      </c>
      <c r="F21" s="692">
        <v>4587.9399999999996</v>
      </c>
      <c r="G21" s="698" t="s">
        <v>6747</v>
      </c>
    </row>
    <row r="22" spans="2:12" x14ac:dyDescent="0.2">
      <c r="B22" s="703">
        <v>45184</v>
      </c>
      <c r="C22" s="702" t="s">
        <v>6740</v>
      </c>
      <c r="D22" s="693" t="s">
        <v>724</v>
      </c>
      <c r="E22" s="692">
        <v>3111.6</v>
      </c>
      <c r="F22" s="692">
        <v>32082.37</v>
      </c>
      <c r="G22" s="698" t="s">
        <v>6748</v>
      </c>
      <c r="H22" s="698"/>
      <c r="I22" s="698"/>
    </row>
    <row r="23" spans="2:12" ht="12.75" customHeight="1" x14ac:dyDescent="0.2">
      <c r="B23" s="703">
        <v>45184</v>
      </c>
      <c r="C23" s="702" t="s">
        <v>6740</v>
      </c>
      <c r="D23" s="693" t="s">
        <v>724</v>
      </c>
      <c r="E23" s="692">
        <v>5600.89</v>
      </c>
      <c r="F23" s="692">
        <v>1500</v>
      </c>
      <c r="G23" s="698" t="s">
        <v>5394</v>
      </c>
      <c r="H23" s="698"/>
      <c r="I23" s="698"/>
    </row>
    <row r="24" spans="2:12" ht="12" customHeight="1" x14ac:dyDescent="0.2">
      <c r="B24" s="703">
        <v>45184</v>
      </c>
      <c r="C24" s="702" t="s">
        <v>6740</v>
      </c>
      <c r="D24" s="693" t="s">
        <v>724</v>
      </c>
      <c r="E24" s="692">
        <v>2426.7600000000002</v>
      </c>
      <c r="F24" s="692">
        <v>9169.2900000000009</v>
      </c>
      <c r="G24" s="698" t="s">
        <v>6749</v>
      </c>
      <c r="H24" s="698"/>
      <c r="I24" s="698"/>
    </row>
    <row r="25" spans="2:12" ht="11.25" customHeight="1" x14ac:dyDescent="0.2">
      <c r="B25" s="703">
        <v>45184</v>
      </c>
      <c r="C25" s="702" t="s">
        <v>6740</v>
      </c>
      <c r="D25" s="693" t="s">
        <v>724</v>
      </c>
      <c r="E25" s="692">
        <v>622.35</v>
      </c>
      <c r="F25" s="692">
        <v>1000</v>
      </c>
      <c r="G25" s="698" t="s">
        <v>6066</v>
      </c>
      <c r="H25" s="698"/>
      <c r="I25" s="698"/>
    </row>
    <row r="26" spans="2:12" x14ac:dyDescent="0.2">
      <c r="B26" s="703">
        <v>45187</v>
      </c>
      <c r="C26" s="702" t="s">
        <v>6750</v>
      </c>
      <c r="D26" s="693" t="s">
        <v>724</v>
      </c>
      <c r="E26" s="692">
        <v>1561.14</v>
      </c>
      <c r="F26" s="692">
        <v>382.23</v>
      </c>
      <c r="G26" s="698" t="s">
        <v>6751</v>
      </c>
      <c r="H26" s="698"/>
      <c r="I26" s="698"/>
    </row>
    <row r="27" spans="2:12" x14ac:dyDescent="0.2">
      <c r="B27" s="703">
        <v>45189</v>
      </c>
      <c r="C27" s="702" t="s">
        <v>335</v>
      </c>
      <c r="D27" s="693" t="s">
        <v>724</v>
      </c>
      <c r="E27" s="692">
        <v>330114.09999999998</v>
      </c>
      <c r="F27" s="692">
        <v>3029.69</v>
      </c>
      <c r="G27" s="698" t="s">
        <v>6752</v>
      </c>
      <c r="H27" s="698"/>
      <c r="I27" s="698"/>
    </row>
    <row r="28" spans="2:12" x14ac:dyDescent="0.2">
      <c r="B28" s="703">
        <v>45191</v>
      </c>
      <c r="C28" s="702" t="s">
        <v>6753</v>
      </c>
      <c r="D28" s="693" t="s">
        <v>724</v>
      </c>
      <c r="E28" s="692">
        <v>580</v>
      </c>
      <c r="F28" s="692">
        <v>3000</v>
      </c>
      <c r="G28" s="698" t="s">
        <v>6056</v>
      </c>
      <c r="H28" s="698"/>
      <c r="I28" s="698"/>
    </row>
    <row r="29" spans="2:12" x14ac:dyDescent="0.2">
      <c r="B29" s="703">
        <v>45191</v>
      </c>
      <c r="C29" s="702" t="s">
        <v>6754</v>
      </c>
      <c r="D29" s="693" t="s">
        <v>724</v>
      </c>
      <c r="E29" s="692">
        <v>480652.22</v>
      </c>
      <c r="F29" s="692">
        <v>26557.33</v>
      </c>
      <c r="G29" s="698" t="s">
        <v>6755</v>
      </c>
      <c r="H29" s="698"/>
      <c r="I29" s="698"/>
      <c r="K29" s="760"/>
      <c r="L29" s="337"/>
    </row>
    <row r="30" spans="2:12" x14ac:dyDescent="0.2">
      <c r="B30" s="703">
        <v>45197</v>
      </c>
      <c r="C30" s="702" t="s">
        <v>6756</v>
      </c>
      <c r="D30" s="693" t="s">
        <v>724</v>
      </c>
      <c r="E30" s="692">
        <v>6616</v>
      </c>
      <c r="F30" s="692">
        <v>375690.7</v>
      </c>
      <c r="G30" s="698" t="s">
        <v>6757</v>
      </c>
      <c r="H30" s="698"/>
      <c r="I30" s="698"/>
      <c r="K30" s="761"/>
    </row>
    <row r="31" spans="2:12" ht="13.5" customHeight="1" x14ac:dyDescent="0.2">
      <c r="B31" s="703">
        <v>45197</v>
      </c>
      <c r="C31" s="702" t="s">
        <v>6744</v>
      </c>
      <c r="D31" s="693" t="s">
        <v>724</v>
      </c>
      <c r="E31" s="692">
        <v>164406.42000000001</v>
      </c>
      <c r="F31" s="762">
        <v>27630.45</v>
      </c>
      <c r="G31" s="698" t="s">
        <v>6758</v>
      </c>
      <c r="H31" s="698"/>
      <c r="I31" s="698"/>
    </row>
    <row r="32" spans="2:12" ht="13.5" customHeight="1" x14ac:dyDescent="0.2">
      <c r="B32" s="703">
        <v>45198</v>
      </c>
      <c r="C32" s="702" t="s">
        <v>6740</v>
      </c>
      <c r="D32" s="693" t="s">
        <v>724</v>
      </c>
      <c r="E32" s="692">
        <v>3111.6</v>
      </c>
      <c r="F32" s="762">
        <v>3636.6</v>
      </c>
      <c r="G32" s="698" t="s">
        <v>6759</v>
      </c>
      <c r="H32" s="698"/>
      <c r="I32" s="698"/>
    </row>
    <row r="33" spans="2:209" ht="14.25" customHeight="1" x14ac:dyDescent="0.2">
      <c r="B33" s="703">
        <v>45198</v>
      </c>
      <c r="C33" s="702" t="s">
        <v>6740</v>
      </c>
      <c r="D33" s="693" t="s">
        <v>724</v>
      </c>
      <c r="E33" s="692">
        <v>5600.89</v>
      </c>
      <c r="F33" s="762">
        <v>1500</v>
      </c>
      <c r="G33" s="698" t="s">
        <v>6760</v>
      </c>
      <c r="H33" s="698"/>
      <c r="I33" s="698"/>
    </row>
    <row r="34" spans="2:209" ht="12.75" customHeight="1" x14ac:dyDescent="0.2">
      <c r="B34" s="703">
        <v>45198</v>
      </c>
      <c r="C34" s="702" t="s">
        <v>6761</v>
      </c>
      <c r="D34" s="693" t="s">
        <v>724</v>
      </c>
      <c r="E34" s="692">
        <v>27801.27</v>
      </c>
      <c r="F34" s="762">
        <v>34699.31</v>
      </c>
      <c r="G34" s="763" t="s">
        <v>6762</v>
      </c>
      <c r="H34" s="698"/>
      <c r="I34" s="698"/>
    </row>
    <row r="35" spans="2:209" ht="14.25" customHeight="1" x14ac:dyDescent="0.2">
      <c r="B35" s="703">
        <v>45198</v>
      </c>
      <c r="C35" s="702" t="s">
        <v>335</v>
      </c>
      <c r="D35" s="693" t="s">
        <v>724</v>
      </c>
      <c r="E35" s="692">
        <v>738840.42</v>
      </c>
      <c r="F35" s="762">
        <v>3910.12</v>
      </c>
      <c r="G35" s="698" t="s">
        <v>6763</v>
      </c>
      <c r="H35" s="698"/>
      <c r="I35" s="698"/>
    </row>
    <row r="36" spans="2:209" ht="14.25" customHeight="1" x14ac:dyDescent="0.2">
      <c r="B36" s="703">
        <v>45198</v>
      </c>
      <c r="C36" s="702" t="s">
        <v>3606</v>
      </c>
      <c r="D36" s="693" t="s">
        <v>724</v>
      </c>
      <c r="E36" s="692">
        <v>3100</v>
      </c>
      <c r="F36" s="762">
        <v>1250</v>
      </c>
      <c r="G36" s="698" t="s">
        <v>6764</v>
      </c>
      <c r="H36" s="698"/>
      <c r="I36" s="698"/>
    </row>
    <row r="37" spans="2:209" ht="11.25" customHeight="1" x14ac:dyDescent="0.2">
      <c r="B37" s="703">
        <v>45198</v>
      </c>
      <c r="C37" s="702" t="s">
        <v>6765</v>
      </c>
      <c r="D37" s="693" t="s">
        <v>724</v>
      </c>
      <c r="E37" s="692">
        <v>153989.47</v>
      </c>
      <c r="F37" s="762">
        <v>11736.89</v>
      </c>
      <c r="G37" s="698" t="s">
        <v>6766</v>
      </c>
      <c r="H37" s="698"/>
      <c r="I37" s="698"/>
    </row>
    <row r="38" spans="2:209" ht="14.25" customHeight="1" x14ac:dyDescent="0.2">
      <c r="B38" s="703">
        <v>45198</v>
      </c>
      <c r="C38" s="702" t="s">
        <v>335</v>
      </c>
      <c r="D38" s="693" t="s">
        <v>724</v>
      </c>
      <c r="E38" s="692">
        <v>360333.05</v>
      </c>
      <c r="F38" s="762">
        <v>60000</v>
      </c>
      <c r="G38" s="698" t="s">
        <v>3850</v>
      </c>
      <c r="H38" s="698"/>
      <c r="I38" s="698"/>
    </row>
    <row r="39" spans="2:209" s="690" customFormat="1" ht="15.75" customHeight="1" thickBot="1" x14ac:dyDescent="0.25">
      <c r="B39" s="703"/>
      <c r="C39" s="702"/>
      <c r="D39" s="693"/>
      <c r="E39" s="707">
        <f>SUM(E9:E38)</f>
        <v>3404282.72</v>
      </c>
      <c r="F39" s="706">
        <f>SUM(F8:F38)</f>
        <v>1129920.9499999997</v>
      </c>
      <c r="G39" s="699"/>
      <c r="H39" s="698"/>
      <c r="I39" s="698"/>
      <c r="L39" s="311"/>
      <c r="M39" s="311"/>
      <c r="N39" s="311"/>
      <c r="O39" s="311"/>
      <c r="P39" s="311"/>
      <c r="Q39" s="311"/>
      <c r="R39" s="31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1"/>
      <c r="AP39" s="311"/>
      <c r="AQ39" s="311"/>
      <c r="AR39" s="311"/>
      <c r="AS39" s="311"/>
      <c r="AT39" s="311"/>
      <c r="AU39" s="311"/>
      <c r="AV39" s="311"/>
      <c r="AW39" s="311"/>
      <c r="AX39" s="311"/>
      <c r="AY39" s="311"/>
      <c r="AZ39" s="311"/>
      <c r="BA39" s="311"/>
      <c r="BB39" s="311"/>
      <c r="BC39" s="311"/>
      <c r="BD39" s="311"/>
      <c r="BE39" s="311"/>
      <c r="BF39" s="311"/>
      <c r="BG39" s="311"/>
      <c r="BH39" s="311"/>
      <c r="BI39" s="311"/>
      <c r="BJ39" s="311"/>
      <c r="BK39" s="311"/>
      <c r="BL39" s="311"/>
      <c r="BM39" s="311"/>
      <c r="BN39" s="311"/>
      <c r="BO39" s="311"/>
      <c r="BP39" s="311"/>
      <c r="BQ39" s="311"/>
      <c r="BR39" s="311"/>
      <c r="BS39" s="311"/>
      <c r="BT39" s="311"/>
      <c r="BU39" s="311"/>
      <c r="BV39" s="311"/>
      <c r="BW39" s="311"/>
      <c r="BX39" s="311"/>
      <c r="BY39" s="311"/>
      <c r="BZ39" s="311"/>
      <c r="CA39" s="311"/>
      <c r="CB39" s="311"/>
      <c r="CC39" s="311"/>
      <c r="CD39" s="311"/>
      <c r="CE39" s="311"/>
      <c r="CF39" s="311"/>
      <c r="CG39" s="311"/>
      <c r="CH39" s="311"/>
      <c r="CI39" s="311"/>
      <c r="CJ39" s="311"/>
      <c r="CK39" s="311"/>
      <c r="CL39" s="311"/>
      <c r="CM39" s="311"/>
      <c r="CN39" s="311"/>
      <c r="CO39" s="311"/>
      <c r="CP39" s="311"/>
      <c r="CQ39" s="311"/>
      <c r="CR39" s="311"/>
      <c r="CS39" s="311"/>
      <c r="CT39" s="311"/>
      <c r="CU39" s="311"/>
      <c r="CV39" s="311"/>
      <c r="CW39" s="311"/>
      <c r="CX39" s="311"/>
      <c r="CY39" s="311"/>
      <c r="CZ39" s="311"/>
      <c r="DA39" s="311"/>
      <c r="DB39" s="311"/>
      <c r="DC39" s="311"/>
      <c r="DD39" s="311"/>
      <c r="DE39" s="311"/>
      <c r="DF39" s="311"/>
      <c r="DG39" s="311"/>
      <c r="DH39" s="311"/>
      <c r="DI39" s="311"/>
      <c r="DJ39" s="311"/>
      <c r="DK39" s="311"/>
      <c r="DL39" s="311"/>
      <c r="DM39" s="311"/>
      <c r="DN39" s="311"/>
      <c r="DO39" s="311"/>
      <c r="DP39" s="311"/>
      <c r="DQ39" s="311"/>
      <c r="DR39" s="311"/>
      <c r="DS39" s="311"/>
      <c r="DT39" s="311"/>
      <c r="DU39" s="311"/>
      <c r="DV39" s="311"/>
      <c r="DW39" s="311"/>
      <c r="DX39" s="311"/>
      <c r="DY39" s="311"/>
      <c r="DZ39" s="311"/>
      <c r="EA39" s="311"/>
      <c r="EB39" s="311"/>
      <c r="EC39" s="311"/>
      <c r="ED39" s="311"/>
      <c r="EE39" s="311"/>
      <c r="EF39" s="311"/>
      <c r="EG39" s="311"/>
      <c r="EH39" s="311"/>
      <c r="EI39" s="311"/>
      <c r="EJ39" s="311"/>
      <c r="EK39" s="311"/>
      <c r="EL39" s="311"/>
      <c r="EM39" s="311"/>
      <c r="EN39" s="311"/>
      <c r="EO39" s="311"/>
      <c r="EP39" s="311"/>
      <c r="EQ39" s="311"/>
      <c r="ER39" s="311"/>
      <c r="ES39" s="311"/>
      <c r="ET39" s="311"/>
      <c r="EU39" s="311"/>
      <c r="EV39" s="311"/>
      <c r="EW39" s="311"/>
      <c r="EX39" s="311"/>
      <c r="EY39" s="311"/>
      <c r="EZ39" s="311"/>
      <c r="FA39" s="311"/>
      <c r="FB39" s="311"/>
      <c r="FC39" s="311"/>
      <c r="FD39" s="311"/>
      <c r="FE39" s="311"/>
      <c r="FF39" s="311"/>
      <c r="FG39" s="311"/>
      <c r="FH39" s="311"/>
      <c r="FI39" s="311"/>
      <c r="FJ39" s="311"/>
      <c r="FK39" s="311"/>
      <c r="FL39" s="311"/>
      <c r="FM39" s="311"/>
      <c r="FN39" s="311"/>
      <c r="FO39" s="311"/>
      <c r="FP39" s="311"/>
      <c r="FQ39" s="311"/>
      <c r="FR39" s="311"/>
      <c r="FS39" s="311"/>
      <c r="FT39" s="311"/>
      <c r="FU39" s="311"/>
      <c r="FV39" s="311"/>
      <c r="FW39" s="311"/>
      <c r="FX39" s="311"/>
      <c r="FY39" s="311"/>
      <c r="FZ39" s="311"/>
      <c r="GA39" s="311"/>
      <c r="GB39" s="311"/>
      <c r="GC39" s="311"/>
      <c r="GD39" s="311"/>
      <c r="GE39" s="311"/>
      <c r="GF39" s="311"/>
      <c r="GG39" s="311"/>
      <c r="GH39" s="311"/>
      <c r="GI39" s="311"/>
      <c r="GJ39" s="311"/>
      <c r="GK39" s="311"/>
      <c r="GL39" s="311"/>
      <c r="GM39" s="311"/>
      <c r="GN39" s="311"/>
      <c r="GO39" s="311"/>
      <c r="GP39" s="311"/>
      <c r="GQ39" s="311"/>
      <c r="GR39" s="311"/>
      <c r="GS39" s="311"/>
      <c r="GT39" s="311"/>
      <c r="GU39" s="311"/>
      <c r="GV39" s="311"/>
      <c r="GW39" s="311"/>
      <c r="GX39" s="311"/>
      <c r="GY39" s="311"/>
      <c r="GZ39" s="311"/>
      <c r="HA39" s="311"/>
    </row>
    <row r="40" spans="2:209" s="690" customFormat="1" ht="15.75" customHeight="1" thickTop="1" x14ac:dyDescent="0.2">
      <c r="B40" s="703"/>
      <c r="C40" s="702"/>
      <c r="D40" s="693"/>
      <c r="E40" s="719">
        <f>F39-E39</f>
        <v>-2274361.7700000005</v>
      </c>
      <c r="F40" s="700"/>
      <c r="G40" s="699"/>
      <c r="H40" s="698"/>
      <c r="I40" s="698"/>
      <c r="L40" s="311"/>
      <c r="M40" s="311"/>
      <c r="N40" s="311"/>
      <c r="O40" s="311"/>
      <c r="P40" s="311"/>
      <c r="Q40" s="311"/>
      <c r="R40" s="31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11"/>
      <c r="AQ40" s="311"/>
      <c r="AR40" s="311"/>
      <c r="AS40" s="311"/>
      <c r="AT40" s="311"/>
      <c r="AU40" s="311"/>
      <c r="AV40" s="311"/>
      <c r="AW40" s="311"/>
      <c r="AX40" s="311"/>
      <c r="AY40" s="311"/>
      <c r="AZ40" s="311"/>
      <c r="BA40" s="311"/>
      <c r="BB40" s="311"/>
      <c r="BC40" s="311"/>
      <c r="BD40" s="311"/>
      <c r="BE40" s="311"/>
      <c r="BF40" s="311"/>
      <c r="BG40" s="311"/>
      <c r="BH40" s="311"/>
      <c r="BI40" s="311"/>
      <c r="BJ40" s="311"/>
      <c r="BK40" s="311"/>
      <c r="BL40" s="311"/>
      <c r="BM40" s="311"/>
      <c r="BN40" s="311"/>
      <c r="BO40" s="311"/>
      <c r="BP40" s="311"/>
      <c r="BQ40" s="311"/>
      <c r="BR40" s="311"/>
      <c r="BS40" s="311"/>
      <c r="BT40" s="311"/>
      <c r="BU40" s="311"/>
      <c r="BV40" s="311"/>
      <c r="BW40" s="311"/>
      <c r="BX40" s="311"/>
      <c r="BY40" s="311"/>
      <c r="BZ40" s="311"/>
      <c r="CA40" s="311"/>
      <c r="CB40" s="311"/>
      <c r="CC40" s="311"/>
      <c r="CD40" s="311"/>
      <c r="CE40" s="311"/>
      <c r="CF40" s="311"/>
      <c r="CG40" s="311"/>
      <c r="CH40" s="311"/>
      <c r="CI40" s="311"/>
      <c r="CJ40" s="311"/>
      <c r="CK40" s="311"/>
      <c r="CL40" s="311"/>
      <c r="CM40" s="311"/>
      <c r="CN40" s="311"/>
      <c r="CO40" s="311"/>
      <c r="CP40" s="311"/>
      <c r="CQ40" s="311"/>
      <c r="CR40" s="311"/>
      <c r="CS40" s="311"/>
      <c r="CT40" s="311"/>
      <c r="CU40" s="311"/>
      <c r="CV40" s="311"/>
      <c r="CW40" s="311"/>
      <c r="CX40" s="311"/>
      <c r="CY40" s="311"/>
      <c r="CZ40" s="311"/>
      <c r="DA40" s="311"/>
      <c r="DB40" s="311"/>
      <c r="DC40" s="311"/>
      <c r="DD40" s="311"/>
      <c r="DE40" s="311"/>
      <c r="DF40" s="311"/>
      <c r="DG40" s="311"/>
      <c r="DH40" s="311"/>
      <c r="DI40" s="311"/>
      <c r="DJ40" s="311"/>
      <c r="DK40" s="311"/>
      <c r="DL40" s="311"/>
      <c r="DM40" s="311"/>
      <c r="DN40" s="311"/>
      <c r="DO40" s="311"/>
      <c r="DP40" s="311"/>
      <c r="DQ40" s="311"/>
      <c r="DR40" s="311"/>
      <c r="DS40" s="311"/>
      <c r="DT40" s="311"/>
      <c r="DU40" s="311"/>
      <c r="DV40" s="311"/>
      <c r="DW40" s="311"/>
      <c r="DX40" s="311"/>
      <c r="DY40" s="311"/>
      <c r="DZ40" s="311"/>
      <c r="EA40" s="311"/>
      <c r="EB40" s="311"/>
      <c r="EC40" s="311"/>
      <c r="ED40" s="311"/>
      <c r="EE40" s="311"/>
      <c r="EF40" s="311"/>
      <c r="EG40" s="311"/>
      <c r="EH40" s="311"/>
      <c r="EI40" s="311"/>
      <c r="EJ40" s="311"/>
      <c r="EK40" s="311"/>
      <c r="EL40" s="311"/>
      <c r="EM40" s="311"/>
      <c r="EN40" s="311"/>
      <c r="EO40" s="311"/>
      <c r="EP40" s="311"/>
      <c r="EQ40" s="311"/>
      <c r="ER40" s="311"/>
      <c r="ES40" s="311"/>
      <c r="ET40" s="311"/>
      <c r="EU40" s="311"/>
      <c r="EV40" s="311"/>
      <c r="EW40" s="311"/>
      <c r="EX40" s="311"/>
      <c r="EY40" s="311"/>
      <c r="EZ40" s="311"/>
      <c r="FA40" s="311"/>
      <c r="FB40" s="311"/>
      <c r="FC40" s="311"/>
      <c r="FD40" s="311"/>
      <c r="FE40" s="311"/>
      <c r="FF40" s="311"/>
      <c r="FG40" s="311"/>
      <c r="FH40" s="311"/>
      <c r="FI40" s="311"/>
      <c r="FJ40" s="311"/>
      <c r="FK40" s="311"/>
      <c r="FL40" s="311"/>
      <c r="FM40" s="311"/>
      <c r="FN40" s="311"/>
      <c r="FO40" s="311"/>
      <c r="FP40" s="311"/>
      <c r="FQ40" s="311"/>
      <c r="FR40" s="311"/>
      <c r="FS40" s="311"/>
      <c r="FT40" s="311"/>
      <c r="FU40" s="311"/>
      <c r="FV40" s="311"/>
      <c r="FW40" s="311"/>
      <c r="FX40" s="311"/>
      <c r="FY40" s="311"/>
      <c r="FZ40" s="311"/>
      <c r="GA40" s="311"/>
      <c r="GB40" s="311"/>
      <c r="GC40" s="311"/>
      <c r="GD40" s="311"/>
      <c r="GE40" s="311"/>
      <c r="GF40" s="311"/>
      <c r="GG40" s="311"/>
      <c r="GH40" s="311"/>
      <c r="GI40" s="311"/>
      <c r="GJ40" s="311"/>
      <c r="GK40" s="311"/>
      <c r="GL40" s="311"/>
      <c r="GM40" s="311"/>
      <c r="GN40" s="311"/>
      <c r="GO40" s="311"/>
      <c r="GP40" s="311"/>
      <c r="GQ40" s="311"/>
      <c r="GR40" s="311"/>
      <c r="GS40" s="311"/>
      <c r="GT40" s="311"/>
      <c r="GU40" s="311"/>
      <c r="GV40" s="311"/>
      <c r="GW40" s="311"/>
      <c r="GX40" s="311"/>
      <c r="GY40" s="311"/>
      <c r="GZ40" s="311"/>
      <c r="HA40" s="311"/>
    </row>
    <row r="41" spans="2:209" s="690" customFormat="1" ht="15.75" customHeight="1" x14ac:dyDescent="0.2">
      <c r="B41" s="703"/>
      <c r="C41" s="702"/>
      <c r="D41" s="693"/>
      <c r="E41" s="692"/>
      <c r="F41" s="700"/>
      <c r="G41" s="699"/>
      <c r="H41" s="704"/>
      <c r="I41" s="698"/>
      <c r="L41" s="311"/>
      <c r="M41" s="311"/>
      <c r="N41" s="311"/>
      <c r="O41" s="311"/>
      <c r="P41" s="311"/>
      <c r="Q41" s="311"/>
      <c r="R41" s="311"/>
      <c r="S41" s="311"/>
      <c r="T41" s="311"/>
      <c r="U41" s="311"/>
      <c r="V41" s="311"/>
      <c r="W41" s="311"/>
      <c r="X41" s="311"/>
      <c r="Y41" s="311"/>
      <c r="Z41" s="311"/>
      <c r="AA41" s="311"/>
      <c r="AB41" s="311"/>
      <c r="AC41" s="311"/>
      <c r="AD41" s="311"/>
      <c r="AE41" s="311"/>
      <c r="AF41" s="311"/>
      <c r="AG41" s="311"/>
      <c r="AH41" s="311"/>
      <c r="AI41" s="311"/>
      <c r="AJ41" s="311"/>
      <c r="AK41" s="311"/>
      <c r="AL41" s="311"/>
      <c r="AM41" s="311"/>
      <c r="AN41" s="311"/>
      <c r="AO41" s="311"/>
      <c r="AP41" s="311"/>
      <c r="AQ41" s="311"/>
      <c r="AR41" s="311"/>
      <c r="AS41" s="311"/>
      <c r="AT41" s="311"/>
      <c r="AU41" s="311"/>
      <c r="AV41" s="311"/>
      <c r="AW41" s="311"/>
      <c r="AX41" s="311"/>
      <c r="AY41" s="311"/>
      <c r="AZ41" s="311"/>
      <c r="BA41" s="311"/>
      <c r="BB41" s="311"/>
      <c r="BC41" s="311"/>
      <c r="BD41" s="311"/>
      <c r="BE41" s="311"/>
      <c r="BF41" s="311"/>
      <c r="BG41" s="311"/>
      <c r="BH41" s="311"/>
      <c r="BI41" s="311"/>
      <c r="BJ41" s="311"/>
      <c r="BK41" s="311"/>
      <c r="BL41" s="311"/>
      <c r="BM41" s="311"/>
      <c r="BN41" s="311"/>
      <c r="BO41" s="311"/>
      <c r="BP41" s="311"/>
      <c r="BQ41" s="311"/>
      <c r="BR41" s="311"/>
      <c r="BS41" s="311"/>
      <c r="BT41" s="311"/>
      <c r="BU41" s="311"/>
      <c r="BV41" s="311"/>
      <c r="BW41" s="311"/>
      <c r="BX41" s="311"/>
      <c r="BY41" s="311"/>
      <c r="BZ41" s="311"/>
      <c r="CA41" s="311"/>
      <c r="CB41" s="311"/>
      <c r="CC41" s="311"/>
      <c r="CD41" s="311"/>
      <c r="CE41" s="311"/>
      <c r="CF41" s="311"/>
      <c r="CG41" s="311"/>
      <c r="CH41" s="311"/>
      <c r="CI41" s="311"/>
      <c r="CJ41" s="311"/>
      <c r="CK41" s="311"/>
      <c r="CL41" s="311"/>
      <c r="CM41" s="311"/>
      <c r="CN41" s="311"/>
      <c r="CO41" s="311"/>
      <c r="CP41" s="311"/>
      <c r="CQ41" s="311"/>
      <c r="CR41" s="311"/>
      <c r="CS41" s="311"/>
      <c r="CT41" s="311"/>
      <c r="CU41" s="311"/>
      <c r="CV41" s="311"/>
      <c r="CW41" s="311"/>
      <c r="CX41" s="311"/>
      <c r="CY41" s="311"/>
      <c r="CZ41" s="311"/>
      <c r="DA41" s="311"/>
      <c r="DB41" s="311"/>
      <c r="DC41" s="311"/>
      <c r="DD41" s="311"/>
      <c r="DE41" s="311"/>
      <c r="DF41" s="311"/>
      <c r="DG41" s="311"/>
      <c r="DH41" s="311"/>
      <c r="DI41" s="311"/>
      <c r="DJ41" s="311"/>
      <c r="DK41" s="311"/>
      <c r="DL41" s="311"/>
      <c r="DM41" s="311"/>
      <c r="DN41" s="311"/>
      <c r="DO41" s="311"/>
      <c r="DP41" s="311"/>
      <c r="DQ41" s="311"/>
      <c r="DR41" s="311"/>
      <c r="DS41" s="311"/>
      <c r="DT41" s="311"/>
      <c r="DU41" s="311"/>
      <c r="DV41" s="311"/>
      <c r="DW41" s="311"/>
      <c r="DX41" s="311"/>
      <c r="DY41" s="311"/>
      <c r="DZ41" s="311"/>
      <c r="EA41" s="311"/>
      <c r="EB41" s="311"/>
      <c r="EC41" s="311"/>
      <c r="ED41" s="311"/>
      <c r="EE41" s="311"/>
      <c r="EF41" s="311"/>
      <c r="EG41" s="311"/>
      <c r="EH41" s="311"/>
      <c r="EI41" s="311"/>
      <c r="EJ41" s="311"/>
      <c r="EK41" s="311"/>
      <c r="EL41" s="311"/>
      <c r="EM41" s="311"/>
      <c r="EN41" s="311"/>
      <c r="EO41" s="311"/>
      <c r="EP41" s="311"/>
      <c r="EQ41" s="311"/>
      <c r="ER41" s="311"/>
      <c r="ES41" s="311"/>
      <c r="ET41" s="311"/>
      <c r="EU41" s="311"/>
      <c r="EV41" s="311"/>
      <c r="EW41" s="311"/>
      <c r="EX41" s="311"/>
      <c r="EY41" s="311"/>
      <c r="EZ41" s="311"/>
      <c r="FA41" s="311"/>
      <c r="FB41" s="311"/>
      <c r="FC41" s="311"/>
      <c r="FD41" s="311"/>
      <c r="FE41" s="311"/>
      <c r="FF41" s="311"/>
      <c r="FG41" s="311"/>
      <c r="FH41" s="311"/>
      <c r="FI41" s="311"/>
      <c r="FJ41" s="311"/>
      <c r="FK41" s="311"/>
      <c r="FL41" s="311"/>
      <c r="FM41" s="311"/>
      <c r="FN41" s="311"/>
      <c r="FO41" s="311"/>
      <c r="FP41" s="311"/>
      <c r="FQ41" s="311"/>
      <c r="FR41" s="311"/>
      <c r="FS41" s="311"/>
      <c r="FT41" s="311"/>
      <c r="FU41" s="311"/>
      <c r="FV41" s="311"/>
      <c r="FW41" s="311"/>
      <c r="FX41" s="311"/>
      <c r="FY41" s="311"/>
      <c r="FZ41" s="311"/>
      <c r="GA41" s="311"/>
      <c r="GB41" s="311"/>
      <c r="GC41" s="311"/>
      <c r="GD41" s="311"/>
      <c r="GE41" s="311"/>
      <c r="GF41" s="311"/>
      <c r="GG41" s="311"/>
      <c r="GH41" s="311"/>
      <c r="GI41" s="311"/>
      <c r="GJ41" s="311"/>
      <c r="GK41" s="311"/>
      <c r="GL41" s="311"/>
      <c r="GM41" s="311"/>
      <c r="GN41" s="311"/>
      <c r="GO41" s="311"/>
      <c r="GP41" s="311"/>
      <c r="GQ41" s="311"/>
      <c r="GR41" s="311"/>
      <c r="GS41" s="311"/>
      <c r="GT41" s="311"/>
      <c r="GU41" s="311"/>
      <c r="GV41" s="311"/>
      <c r="GW41" s="311"/>
      <c r="GX41" s="311"/>
      <c r="GY41" s="311"/>
      <c r="GZ41" s="311"/>
      <c r="HA41" s="311"/>
    </row>
    <row r="42" spans="2:209" s="690" customFormat="1" ht="15.75" customHeight="1" x14ac:dyDescent="0.2">
      <c r="B42" s="703"/>
      <c r="C42" s="702"/>
      <c r="D42" s="693"/>
      <c r="E42" s="692"/>
      <c r="F42" s="700"/>
      <c r="G42" s="699"/>
      <c r="H42" s="698"/>
      <c r="I42" s="698"/>
      <c r="L42" s="311"/>
      <c r="M42" s="311"/>
      <c r="N42" s="311"/>
      <c r="O42" s="311"/>
      <c r="P42" s="311"/>
      <c r="Q42" s="311"/>
      <c r="R42" s="311"/>
      <c r="S42" s="311"/>
      <c r="T42" s="311"/>
      <c r="U42" s="311"/>
      <c r="V42" s="311"/>
      <c r="W42" s="311"/>
      <c r="X42" s="311"/>
      <c r="Y42" s="311"/>
      <c r="Z42" s="311"/>
      <c r="AA42" s="311"/>
      <c r="AB42" s="311"/>
      <c r="AC42" s="311"/>
      <c r="AD42" s="311"/>
      <c r="AE42" s="311"/>
      <c r="AF42" s="311"/>
      <c r="AG42" s="311"/>
      <c r="AH42" s="311"/>
      <c r="AI42" s="311"/>
      <c r="AJ42" s="311"/>
      <c r="AK42" s="311"/>
      <c r="AL42" s="311"/>
      <c r="AM42" s="311"/>
      <c r="AN42" s="311"/>
      <c r="AO42" s="311"/>
      <c r="AP42" s="311"/>
      <c r="AQ42" s="311"/>
      <c r="AR42" s="311"/>
      <c r="AS42" s="311"/>
      <c r="AT42" s="311"/>
      <c r="AU42" s="311"/>
      <c r="AV42" s="311"/>
      <c r="AW42" s="311"/>
      <c r="AX42" s="311"/>
      <c r="AY42" s="311"/>
      <c r="AZ42" s="311"/>
      <c r="BA42" s="311"/>
      <c r="BB42" s="311"/>
      <c r="BC42" s="311"/>
      <c r="BD42" s="311"/>
      <c r="BE42" s="311"/>
      <c r="BF42" s="311"/>
      <c r="BG42" s="311"/>
      <c r="BH42" s="311"/>
      <c r="BI42" s="311"/>
      <c r="BJ42" s="311"/>
      <c r="BK42" s="311"/>
      <c r="BL42" s="311"/>
      <c r="BM42" s="311"/>
      <c r="BN42" s="311"/>
      <c r="BO42" s="311"/>
      <c r="BP42" s="311"/>
      <c r="BQ42" s="311"/>
      <c r="BR42" s="311"/>
      <c r="BS42" s="311"/>
      <c r="BT42" s="311"/>
      <c r="BU42" s="311"/>
      <c r="BV42" s="311"/>
      <c r="BW42" s="311"/>
      <c r="BX42" s="311"/>
      <c r="BY42" s="311"/>
      <c r="BZ42" s="311"/>
      <c r="CA42" s="311"/>
      <c r="CB42" s="311"/>
      <c r="CC42" s="311"/>
      <c r="CD42" s="311"/>
      <c r="CE42" s="311"/>
      <c r="CF42" s="311"/>
      <c r="CG42" s="311"/>
      <c r="CH42" s="311"/>
      <c r="CI42" s="311"/>
      <c r="CJ42" s="311"/>
      <c r="CK42" s="311"/>
      <c r="CL42" s="311"/>
      <c r="CM42" s="311"/>
      <c r="CN42" s="311"/>
      <c r="CO42" s="311"/>
      <c r="CP42" s="311"/>
      <c r="CQ42" s="311"/>
      <c r="CR42" s="311"/>
      <c r="CS42" s="311"/>
      <c r="CT42" s="311"/>
      <c r="CU42" s="311"/>
      <c r="CV42" s="311"/>
      <c r="CW42" s="311"/>
      <c r="CX42" s="311"/>
      <c r="CY42" s="311"/>
      <c r="CZ42" s="311"/>
      <c r="DA42" s="311"/>
      <c r="DB42" s="311"/>
      <c r="DC42" s="311"/>
      <c r="DD42" s="311"/>
      <c r="DE42" s="311"/>
      <c r="DF42" s="311"/>
      <c r="DG42" s="311"/>
      <c r="DH42" s="311"/>
      <c r="DI42" s="311"/>
      <c r="DJ42" s="311"/>
      <c r="DK42" s="311"/>
      <c r="DL42" s="311"/>
      <c r="DM42" s="311"/>
      <c r="DN42" s="311"/>
      <c r="DO42" s="311"/>
      <c r="DP42" s="311"/>
      <c r="DQ42" s="311"/>
      <c r="DR42" s="311"/>
      <c r="DS42" s="311"/>
      <c r="DT42" s="311"/>
      <c r="DU42" s="311"/>
      <c r="DV42" s="311"/>
      <c r="DW42" s="311"/>
      <c r="DX42" s="311"/>
      <c r="DY42" s="311"/>
      <c r="DZ42" s="311"/>
      <c r="EA42" s="311"/>
      <c r="EB42" s="311"/>
      <c r="EC42" s="311"/>
      <c r="ED42" s="311"/>
      <c r="EE42" s="311"/>
      <c r="EF42" s="311"/>
      <c r="EG42" s="311"/>
      <c r="EH42" s="311"/>
      <c r="EI42" s="311"/>
      <c r="EJ42" s="311"/>
      <c r="EK42" s="311"/>
      <c r="EL42" s="311"/>
      <c r="EM42" s="311"/>
      <c r="EN42" s="311"/>
      <c r="EO42" s="311"/>
      <c r="EP42" s="311"/>
      <c r="EQ42" s="311"/>
      <c r="ER42" s="311"/>
      <c r="ES42" s="311"/>
      <c r="ET42" s="311"/>
      <c r="EU42" s="311"/>
      <c r="EV42" s="311"/>
      <c r="EW42" s="311"/>
      <c r="EX42" s="311"/>
      <c r="EY42" s="311"/>
      <c r="EZ42" s="311"/>
      <c r="FA42" s="311"/>
      <c r="FB42" s="311"/>
      <c r="FC42" s="311"/>
      <c r="FD42" s="311"/>
      <c r="FE42" s="311"/>
      <c r="FF42" s="311"/>
      <c r="FG42" s="311"/>
      <c r="FH42" s="311"/>
      <c r="FI42" s="311"/>
      <c r="FJ42" s="311"/>
      <c r="FK42" s="311"/>
      <c r="FL42" s="311"/>
      <c r="FM42" s="311"/>
      <c r="FN42" s="311"/>
      <c r="FO42" s="311"/>
      <c r="FP42" s="311"/>
      <c r="FQ42" s="311"/>
      <c r="FR42" s="311"/>
      <c r="FS42" s="311"/>
      <c r="FT42" s="311"/>
      <c r="FU42" s="311"/>
      <c r="FV42" s="311"/>
      <c r="FW42" s="311"/>
      <c r="FX42" s="311"/>
      <c r="FY42" s="311"/>
      <c r="FZ42" s="311"/>
      <c r="GA42" s="311"/>
      <c r="GB42" s="311"/>
      <c r="GC42" s="311"/>
      <c r="GD42" s="311"/>
      <c r="GE42" s="311"/>
      <c r="GF42" s="311"/>
      <c r="GG42" s="311"/>
      <c r="GH42" s="311"/>
      <c r="GI42" s="311"/>
      <c r="GJ42" s="311"/>
      <c r="GK42" s="311"/>
      <c r="GL42" s="311"/>
      <c r="GM42" s="311"/>
      <c r="GN42" s="311"/>
      <c r="GO42" s="311"/>
      <c r="GP42" s="311"/>
      <c r="GQ42" s="311"/>
      <c r="GR42" s="311"/>
      <c r="GS42" s="311"/>
      <c r="GT42" s="311"/>
      <c r="GU42" s="311"/>
      <c r="GV42" s="311"/>
      <c r="GW42" s="311"/>
      <c r="GX42" s="311"/>
      <c r="GY42" s="311"/>
      <c r="GZ42" s="311"/>
      <c r="HA42" s="311"/>
    </row>
    <row r="43" spans="2:209" s="690" customFormat="1" ht="15.75" customHeight="1" x14ac:dyDescent="0.2">
      <c r="D43" s="696"/>
      <c r="E43" s="692"/>
      <c r="F43" s="700"/>
      <c r="G43" s="699"/>
      <c r="H43" s="698"/>
      <c r="I43" s="698"/>
      <c r="L43" s="311"/>
      <c r="M43" s="311"/>
      <c r="N43" s="311"/>
      <c r="O43" s="311"/>
      <c r="P43" s="311"/>
      <c r="Q43" s="311"/>
      <c r="R43" s="311"/>
      <c r="S43" s="311"/>
      <c r="T43" s="311"/>
      <c r="U43" s="311"/>
      <c r="V43" s="311"/>
      <c r="W43" s="311"/>
      <c r="X43" s="311"/>
      <c r="Y43" s="311"/>
      <c r="Z43" s="311"/>
      <c r="AA43" s="311"/>
      <c r="AB43" s="311"/>
      <c r="AC43" s="311"/>
      <c r="AD43" s="311"/>
      <c r="AE43" s="311"/>
      <c r="AF43" s="311"/>
      <c r="AG43" s="311"/>
      <c r="AH43" s="311"/>
      <c r="AI43" s="311"/>
      <c r="AJ43" s="311"/>
      <c r="AK43" s="311"/>
      <c r="AL43" s="311"/>
      <c r="AM43" s="311"/>
      <c r="AN43" s="311"/>
      <c r="AO43" s="311"/>
      <c r="AP43" s="311"/>
      <c r="AQ43" s="311"/>
      <c r="AR43" s="311"/>
      <c r="AS43" s="311"/>
      <c r="AT43" s="311"/>
      <c r="AU43" s="311"/>
      <c r="AV43" s="311"/>
      <c r="AW43" s="311"/>
      <c r="AX43" s="311"/>
      <c r="AY43" s="311"/>
      <c r="AZ43" s="311"/>
      <c r="BA43" s="311"/>
      <c r="BB43" s="311"/>
      <c r="BC43" s="311"/>
      <c r="BD43" s="311"/>
      <c r="BE43" s="311"/>
      <c r="BF43" s="311"/>
      <c r="BG43" s="311"/>
      <c r="BH43" s="311"/>
      <c r="BI43" s="311"/>
      <c r="BJ43" s="311"/>
      <c r="BK43" s="311"/>
      <c r="BL43" s="311"/>
      <c r="BM43" s="311"/>
      <c r="BN43" s="311"/>
      <c r="BO43" s="311"/>
      <c r="BP43" s="311"/>
      <c r="BQ43" s="311"/>
      <c r="BR43" s="311"/>
      <c r="BS43" s="311"/>
      <c r="BT43" s="311"/>
      <c r="BU43" s="311"/>
      <c r="BV43" s="311"/>
      <c r="BW43" s="311"/>
      <c r="BX43" s="311"/>
      <c r="BY43" s="311"/>
      <c r="BZ43" s="311"/>
      <c r="CA43" s="311"/>
      <c r="CB43" s="311"/>
      <c r="CC43" s="311"/>
      <c r="CD43" s="311"/>
      <c r="CE43" s="311"/>
      <c r="CF43" s="311"/>
      <c r="CG43" s="311"/>
      <c r="CH43" s="311"/>
      <c r="CI43" s="311"/>
      <c r="CJ43" s="311"/>
      <c r="CK43" s="311"/>
      <c r="CL43" s="311"/>
      <c r="CM43" s="311"/>
      <c r="CN43" s="311"/>
      <c r="CO43" s="311"/>
      <c r="CP43" s="311"/>
      <c r="CQ43" s="311"/>
      <c r="CR43" s="311"/>
      <c r="CS43" s="311"/>
      <c r="CT43" s="311"/>
      <c r="CU43" s="311"/>
      <c r="CV43" s="311"/>
      <c r="CW43" s="311"/>
      <c r="CX43" s="311"/>
      <c r="CY43" s="311"/>
      <c r="CZ43" s="311"/>
      <c r="DA43" s="311"/>
      <c r="DB43" s="311"/>
      <c r="DC43" s="311"/>
      <c r="DD43" s="311"/>
      <c r="DE43" s="311"/>
      <c r="DF43" s="311"/>
      <c r="DG43" s="311"/>
      <c r="DH43" s="311"/>
      <c r="DI43" s="311"/>
      <c r="DJ43" s="311"/>
      <c r="DK43" s="311"/>
      <c r="DL43" s="311"/>
      <c r="DM43" s="311"/>
      <c r="DN43" s="311"/>
      <c r="DO43" s="311"/>
      <c r="DP43" s="311"/>
      <c r="DQ43" s="311"/>
      <c r="DR43" s="311"/>
      <c r="DS43" s="311"/>
      <c r="DT43" s="311"/>
      <c r="DU43" s="311"/>
      <c r="DV43" s="311"/>
      <c r="DW43" s="311"/>
      <c r="DX43" s="311"/>
      <c r="DY43" s="311"/>
      <c r="DZ43" s="311"/>
      <c r="EA43" s="311"/>
      <c r="EB43" s="311"/>
      <c r="EC43" s="311"/>
      <c r="ED43" s="311"/>
      <c r="EE43" s="311"/>
      <c r="EF43" s="311"/>
      <c r="EG43" s="311"/>
      <c r="EH43" s="311"/>
      <c r="EI43" s="311"/>
      <c r="EJ43" s="311"/>
      <c r="EK43" s="311"/>
      <c r="EL43" s="311"/>
      <c r="EM43" s="311"/>
      <c r="EN43" s="311"/>
      <c r="EO43" s="311"/>
      <c r="EP43" s="311"/>
      <c r="EQ43" s="311"/>
      <c r="ER43" s="311"/>
      <c r="ES43" s="311"/>
      <c r="ET43" s="311"/>
      <c r="EU43" s="311"/>
      <c r="EV43" s="311"/>
      <c r="EW43" s="311"/>
      <c r="EX43" s="311"/>
      <c r="EY43" s="311"/>
      <c r="EZ43" s="311"/>
      <c r="FA43" s="311"/>
      <c r="FB43" s="311"/>
      <c r="FC43" s="311"/>
      <c r="FD43" s="311"/>
      <c r="FE43" s="311"/>
      <c r="FF43" s="311"/>
      <c r="FG43" s="311"/>
      <c r="FH43" s="311"/>
      <c r="FI43" s="311"/>
      <c r="FJ43" s="311"/>
      <c r="FK43" s="311"/>
      <c r="FL43" s="311"/>
      <c r="FM43" s="311"/>
      <c r="FN43" s="311"/>
      <c r="FO43" s="311"/>
      <c r="FP43" s="311"/>
      <c r="FQ43" s="311"/>
      <c r="FR43" s="311"/>
      <c r="FS43" s="311"/>
      <c r="FT43" s="311"/>
      <c r="FU43" s="311"/>
      <c r="FV43" s="311"/>
      <c r="FW43" s="311"/>
      <c r="FX43" s="311"/>
      <c r="FY43" s="311"/>
      <c r="FZ43" s="311"/>
      <c r="GA43" s="311"/>
      <c r="GB43" s="311"/>
      <c r="GC43" s="311"/>
      <c r="GD43" s="311"/>
      <c r="GE43" s="311"/>
      <c r="GF43" s="311"/>
      <c r="GG43" s="311"/>
      <c r="GH43" s="311"/>
      <c r="GI43" s="311"/>
      <c r="GJ43" s="311"/>
      <c r="GK43" s="311"/>
      <c r="GL43" s="311"/>
      <c r="GM43" s="311"/>
      <c r="GN43" s="311"/>
      <c r="GO43" s="311"/>
      <c r="GP43" s="311"/>
      <c r="GQ43" s="311"/>
      <c r="GR43" s="311"/>
      <c r="GS43" s="311"/>
      <c r="GT43" s="311"/>
      <c r="GU43" s="311"/>
      <c r="GV43" s="311"/>
      <c r="GW43" s="311"/>
      <c r="GX43" s="311"/>
      <c r="GY43" s="311"/>
      <c r="GZ43" s="311"/>
      <c r="HA43" s="311"/>
    </row>
    <row r="44" spans="2:209" s="690" customFormat="1" ht="15.75" customHeight="1" x14ac:dyDescent="0.2">
      <c r="D44" s="696"/>
      <c r="E44" s="692"/>
      <c r="F44" s="700"/>
      <c r="G44" s="699"/>
      <c r="H44" s="698"/>
      <c r="I44" s="698"/>
      <c r="L44" s="311"/>
      <c r="M44" s="311"/>
      <c r="N44" s="311"/>
      <c r="O44" s="311"/>
      <c r="P44" s="311"/>
      <c r="Q44" s="311"/>
      <c r="R44" s="31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1"/>
      <c r="AP44" s="311"/>
      <c r="AQ44" s="311"/>
      <c r="AR44" s="311"/>
      <c r="AS44" s="311"/>
      <c r="AT44" s="311"/>
      <c r="AU44" s="311"/>
      <c r="AV44" s="311"/>
      <c r="AW44" s="311"/>
      <c r="AX44" s="311"/>
      <c r="AY44" s="311"/>
      <c r="AZ44" s="311"/>
      <c r="BA44" s="311"/>
      <c r="BB44" s="311"/>
      <c r="BC44" s="311"/>
      <c r="BD44" s="311"/>
      <c r="BE44" s="311"/>
      <c r="BF44" s="311"/>
      <c r="BG44" s="311"/>
      <c r="BH44" s="311"/>
      <c r="BI44" s="311"/>
      <c r="BJ44" s="311"/>
      <c r="BK44" s="311"/>
      <c r="BL44" s="311"/>
      <c r="BM44" s="311"/>
      <c r="BN44" s="311"/>
      <c r="BO44" s="311"/>
      <c r="BP44" s="311"/>
      <c r="BQ44" s="311"/>
      <c r="BR44" s="311"/>
      <c r="BS44" s="311"/>
      <c r="BT44" s="311"/>
      <c r="BU44" s="311"/>
      <c r="BV44" s="311"/>
      <c r="BW44" s="311"/>
      <c r="BX44" s="311"/>
      <c r="BY44" s="311"/>
      <c r="BZ44" s="311"/>
      <c r="CA44" s="311"/>
      <c r="CB44" s="311"/>
      <c r="CC44" s="311"/>
      <c r="CD44" s="311"/>
      <c r="CE44" s="311"/>
      <c r="CF44" s="311"/>
      <c r="CG44" s="311"/>
      <c r="CH44" s="311"/>
      <c r="CI44" s="311"/>
      <c r="CJ44" s="311"/>
      <c r="CK44" s="311"/>
      <c r="CL44" s="311"/>
      <c r="CM44" s="311"/>
      <c r="CN44" s="311"/>
      <c r="CO44" s="311"/>
      <c r="CP44" s="311"/>
      <c r="CQ44" s="311"/>
      <c r="CR44" s="311"/>
      <c r="CS44" s="311"/>
      <c r="CT44" s="311"/>
      <c r="CU44" s="311"/>
      <c r="CV44" s="311"/>
      <c r="CW44" s="311"/>
      <c r="CX44" s="311"/>
      <c r="CY44" s="311"/>
      <c r="CZ44" s="311"/>
      <c r="DA44" s="311"/>
      <c r="DB44" s="311"/>
      <c r="DC44" s="311"/>
      <c r="DD44" s="311"/>
      <c r="DE44" s="311"/>
      <c r="DF44" s="311"/>
      <c r="DG44" s="311"/>
      <c r="DH44" s="311"/>
      <c r="DI44" s="311"/>
      <c r="DJ44" s="311"/>
      <c r="DK44" s="311"/>
      <c r="DL44" s="311"/>
      <c r="DM44" s="311"/>
      <c r="DN44" s="311"/>
      <c r="DO44" s="311"/>
      <c r="DP44" s="311"/>
      <c r="DQ44" s="311"/>
      <c r="DR44" s="311"/>
      <c r="DS44" s="311"/>
      <c r="DT44" s="311"/>
      <c r="DU44" s="311"/>
      <c r="DV44" s="311"/>
      <c r="DW44" s="311"/>
      <c r="DX44" s="311"/>
      <c r="DY44" s="311"/>
      <c r="DZ44" s="311"/>
      <c r="EA44" s="311"/>
      <c r="EB44" s="311"/>
      <c r="EC44" s="311"/>
      <c r="ED44" s="311"/>
      <c r="EE44" s="311"/>
      <c r="EF44" s="311"/>
      <c r="EG44" s="311"/>
      <c r="EH44" s="311"/>
      <c r="EI44" s="311"/>
      <c r="EJ44" s="311"/>
      <c r="EK44" s="311"/>
      <c r="EL44" s="311"/>
      <c r="EM44" s="311"/>
      <c r="EN44" s="311"/>
      <c r="EO44" s="311"/>
      <c r="EP44" s="311"/>
      <c r="EQ44" s="311"/>
      <c r="ER44" s="311"/>
      <c r="ES44" s="311"/>
      <c r="ET44" s="311"/>
      <c r="EU44" s="311"/>
      <c r="EV44" s="311"/>
      <c r="EW44" s="311"/>
      <c r="EX44" s="311"/>
      <c r="EY44" s="311"/>
      <c r="EZ44" s="311"/>
      <c r="FA44" s="311"/>
      <c r="FB44" s="311"/>
      <c r="FC44" s="311"/>
      <c r="FD44" s="311"/>
      <c r="FE44" s="311"/>
      <c r="FF44" s="311"/>
      <c r="FG44" s="311"/>
      <c r="FH44" s="311"/>
      <c r="FI44" s="311"/>
      <c r="FJ44" s="311"/>
      <c r="FK44" s="311"/>
      <c r="FL44" s="311"/>
      <c r="FM44" s="311"/>
      <c r="FN44" s="311"/>
      <c r="FO44" s="311"/>
      <c r="FP44" s="311"/>
      <c r="FQ44" s="311"/>
      <c r="FR44" s="311"/>
      <c r="FS44" s="311"/>
      <c r="FT44" s="311"/>
      <c r="FU44" s="311"/>
      <c r="FV44" s="311"/>
      <c r="FW44" s="311"/>
      <c r="FX44" s="311"/>
      <c r="FY44" s="311"/>
      <c r="FZ44" s="311"/>
      <c r="GA44" s="311"/>
      <c r="GB44" s="311"/>
      <c r="GC44" s="311"/>
      <c r="GD44" s="311"/>
      <c r="GE44" s="311"/>
      <c r="GF44" s="311"/>
      <c r="GG44" s="311"/>
      <c r="GH44" s="311"/>
      <c r="GI44" s="311"/>
      <c r="GJ44" s="311"/>
      <c r="GK44" s="311"/>
      <c r="GL44" s="311"/>
      <c r="GM44" s="311"/>
      <c r="GN44" s="311"/>
      <c r="GO44" s="311"/>
      <c r="GP44" s="311"/>
      <c r="GQ44" s="311"/>
      <c r="GR44" s="311"/>
      <c r="GS44" s="311"/>
      <c r="GT44" s="311"/>
      <c r="GU44" s="311"/>
      <c r="GV44" s="311"/>
      <c r="GW44" s="311"/>
      <c r="GX44" s="311"/>
      <c r="GY44" s="311"/>
      <c r="GZ44" s="311"/>
      <c r="HA44" s="311"/>
    </row>
    <row r="45" spans="2:209" s="690" customFormat="1" ht="15.75" customHeight="1" x14ac:dyDescent="0.2">
      <c r="D45" s="701"/>
      <c r="E45" s="692"/>
      <c r="F45" s="700"/>
      <c r="G45" s="699"/>
      <c r="H45" s="698"/>
      <c r="I45" s="698"/>
      <c r="L45" s="311"/>
      <c r="M45" s="311"/>
      <c r="N45" s="311"/>
      <c r="O45" s="311"/>
      <c r="P45" s="311"/>
      <c r="Q45" s="311"/>
      <c r="R45" s="311"/>
      <c r="S45" s="311"/>
      <c r="T45" s="311"/>
      <c r="U45" s="311"/>
      <c r="V45" s="311"/>
      <c r="W45" s="311"/>
      <c r="X45" s="311"/>
      <c r="Y45" s="311"/>
      <c r="Z45" s="311"/>
      <c r="AA45" s="311"/>
      <c r="AB45" s="311"/>
      <c r="AC45" s="311"/>
      <c r="AD45" s="311"/>
      <c r="AE45" s="311"/>
      <c r="AF45" s="311"/>
      <c r="AG45" s="311"/>
      <c r="AH45" s="311"/>
      <c r="AI45" s="311"/>
      <c r="AJ45" s="311"/>
      <c r="AK45" s="311"/>
      <c r="AL45" s="311"/>
      <c r="AM45" s="311"/>
      <c r="AN45" s="311"/>
      <c r="AO45" s="311"/>
      <c r="AP45" s="311"/>
      <c r="AQ45" s="311"/>
      <c r="AR45" s="311"/>
      <c r="AS45" s="311"/>
      <c r="AT45" s="311"/>
      <c r="AU45" s="311"/>
      <c r="AV45" s="311"/>
      <c r="AW45" s="311"/>
      <c r="AX45" s="311"/>
      <c r="AY45" s="311"/>
      <c r="AZ45" s="311"/>
      <c r="BA45" s="311"/>
      <c r="BB45" s="311"/>
      <c r="BC45" s="311"/>
      <c r="BD45" s="311"/>
      <c r="BE45" s="311"/>
      <c r="BF45" s="311"/>
      <c r="BG45" s="311"/>
      <c r="BH45" s="311"/>
      <c r="BI45" s="311"/>
      <c r="BJ45" s="311"/>
      <c r="BK45" s="311"/>
      <c r="BL45" s="311"/>
      <c r="BM45" s="311"/>
      <c r="BN45" s="311"/>
      <c r="BO45" s="311"/>
      <c r="BP45" s="311"/>
      <c r="BQ45" s="311"/>
      <c r="BR45" s="311"/>
      <c r="BS45" s="311"/>
      <c r="BT45" s="311"/>
      <c r="BU45" s="311"/>
      <c r="BV45" s="311"/>
      <c r="BW45" s="311"/>
      <c r="BX45" s="311"/>
      <c r="BY45" s="311"/>
      <c r="BZ45" s="311"/>
      <c r="CA45" s="311"/>
      <c r="CB45" s="311"/>
      <c r="CC45" s="311"/>
      <c r="CD45" s="311"/>
      <c r="CE45" s="311"/>
      <c r="CF45" s="311"/>
      <c r="CG45" s="311"/>
      <c r="CH45" s="311"/>
      <c r="CI45" s="311"/>
      <c r="CJ45" s="311"/>
      <c r="CK45" s="311"/>
      <c r="CL45" s="311"/>
      <c r="CM45" s="311"/>
      <c r="CN45" s="311"/>
      <c r="CO45" s="311"/>
      <c r="CP45" s="311"/>
      <c r="CQ45" s="311"/>
      <c r="CR45" s="311"/>
      <c r="CS45" s="311"/>
      <c r="CT45" s="311"/>
      <c r="CU45" s="311"/>
      <c r="CV45" s="311"/>
      <c r="CW45" s="311"/>
      <c r="CX45" s="311"/>
      <c r="CY45" s="311"/>
      <c r="CZ45" s="311"/>
      <c r="DA45" s="311"/>
      <c r="DB45" s="311"/>
      <c r="DC45" s="311"/>
      <c r="DD45" s="311"/>
      <c r="DE45" s="311"/>
      <c r="DF45" s="311"/>
      <c r="DG45" s="311"/>
      <c r="DH45" s="311"/>
      <c r="DI45" s="311"/>
      <c r="DJ45" s="311"/>
      <c r="DK45" s="311"/>
      <c r="DL45" s="311"/>
      <c r="DM45" s="311"/>
      <c r="DN45" s="311"/>
      <c r="DO45" s="311"/>
      <c r="DP45" s="311"/>
      <c r="DQ45" s="311"/>
      <c r="DR45" s="311"/>
      <c r="DS45" s="311"/>
      <c r="DT45" s="311"/>
      <c r="DU45" s="311"/>
      <c r="DV45" s="311"/>
      <c r="DW45" s="311"/>
      <c r="DX45" s="311"/>
      <c r="DY45" s="311"/>
      <c r="DZ45" s="311"/>
      <c r="EA45" s="311"/>
      <c r="EB45" s="311"/>
      <c r="EC45" s="311"/>
      <c r="ED45" s="311"/>
      <c r="EE45" s="311"/>
      <c r="EF45" s="311"/>
      <c r="EG45" s="311"/>
      <c r="EH45" s="311"/>
      <c r="EI45" s="311"/>
      <c r="EJ45" s="311"/>
      <c r="EK45" s="311"/>
      <c r="EL45" s="311"/>
      <c r="EM45" s="311"/>
      <c r="EN45" s="311"/>
      <c r="EO45" s="311"/>
      <c r="EP45" s="311"/>
      <c r="EQ45" s="311"/>
      <c r="ER45" s="311"/>
      <c r="ES45" s="311"/>
      <c r="ET45" s="311"/>
      <c r="EU45" s="311"/>
      <c r="EV45" s="311"/>
      <c r="EW45" s="311"/>
      <c r="EX45" s="311"/>
      <c r="EY45" s="311"/>
      <c r="EZ45" s="311"/>
      <c r="FA45" s="311"/>
      <c r="FB45" s="311"/>
      <c r="FC45" s="311"/>
      <c r="FD45" s="311"/>
      <c r="FE45" s="311"/>
      <c r="FF45" s="311"/>
      <c r="FG45" s="311"/>
      <c r="FH45" s="311"/>
      <c r="FI45" s="311"/>
      <c r="FJ45" s="311"/>
      <c r="FK45" s="311"/>
      <c r="FL45" s="311"/>
      <c r="FM45" s="311"/>
      <c r="FN45" s="311"/>
      <c r="FO45" s="311"/>
      <c r="FP45" s="311"/>
      <c r="FQ45" s="311"/>
      <c r="FR45" s="311"/>
      <c r="FS45" s="311"/>
      <c r="FT45" s="311"/>
      <c r="FU45" s="311"/>
      <c r="FV45" s="311"/>
      <c r="FW45" s="311"/>
      <c r="FX45" s="311"/>
      <c r="FY45" s="311"/>
      <c r="FZ45" s="311"/>
      <c r="GA45" s="311"/>
      <c r="GB45" s="311"/>
      <c r="GC45" s="311"/>
      <c r="GD45" s="311"/>
      <c r="GE45" s="311"/>
      <c r="GF45" s="311"/>
      <c r="GG45" s="311"/>
      <c r="GH45" s="311"/>
      <c r="GI45" s="311"/>
      <c r="GJ45" s="311"/>
      <c r="GK45" s="311"/>
      <c r="GL45" s="311"/>
      <c r="GM45" s="311"/>
      <c r="GN45" s="311"/>
      <c r="GO45" s="311"/>
      <c r="GP45" s="311"/>
      <c r="GQ45" s="311"/>
      <c r="GR45" s="311"/>
      <c r="GS45" s="311"/>
      <c r="GT45" s="311"/>
      <c r="GU45" s="311"/>
      <c r="GV45" s="311"/>
      <c r="GW45" s="311"/>
      <c r="GX45" s="311"/>
      <c r="GY45" s="311"/>
      <c r="GZ45" s="311"/>
      <c r="HA45" s="311"/>
    </row>
    <row r="46" spans="2:209" s="690" customFormat="1" ht="15.75" customHeight="1" x14ac:dyDescent="0.2">
      <c r="D46" s="696"/>
      <c r="E46" s="692"/>
      <c r="F46" s="700"/>
      <c r="G46" s="699"/>
      <c r="H46" s="698"/>
      <c r="I46" s="698"/>
      <c r="L46" s="311"/>
      <c r="M46" s="311"/>
      <c r="N46" s="311"/>
      <c r="O46" s="311"/>
      <c r="P46" s="311"/>
      <c r="Q46" s="311"/>
      <c r="R46" s="311"/>
      <c r="S46" s="311"/>
      <c r="T46" s="311"/>
      <c r="U46" s="311"/>
      <c r="V46" s="311"/>
      <c r="W46" s="311"/>
      <c r="X46" s="311"/>
      <c r="Y46" s="311"/>
      <c r="Z46" s="311"/>
      <c r="AA46" s="311"/>
      <c r="AB46" s="311"/>
      <c r="AC46" s="311"/>
      <c r="AD46" s="311"/>
      <c r="AE46" s="311"/>
      <c r="AF46" s="311"/>
      <c r="AG46" s="311"/>
      <c r="AH46" s="311"/>
      <c r="AI46" s="311"/>
      <c r="AJ46" s="311"/>
      <c r="AK46" s="311"/>
      <c r="AL46" s="311"/>
      <c r="AM46" s="311"/>
      <c r="AN46" s="311"/>
      <c r="AO46" s="311"/>
      <c r="AP46" s="311"/>
      <c r="AQ46" s="311"/>
      <c r="AR46" s="311"/>
      <c r="AS46" s="311"/>
      <c r="AT46" s="311"/>
      <c r="AU46" s="311"/>
      <c r="AV46" s="311"/>
      <c r="AW46" s="311"/>
      <c r="AX46" s="311"/>
      <c r="AY46" s="311"/>
      <c r="AZ46" s="311"/>
      <c r="BA46" s="311"/>
      <c r="BB46" s="311"/>
      <c r="BC46" s="311"/>
      <c r="BD46" s="311"/>
      <c r="BE46" s="311"/>
      <c r="BF46" s="311"/>
      <c r="BG46" s="311"/>
      <c r="BH46" s="311"/>
      <c r="BI46" s="311"/>
      <c r="BJ46" s="311"/>
      <c r="BK46" s="311"/>
      <c r="BL46" s="311"/>
      <c r="BM46" s="311"/>
      <c r="BN46" s="311"/>
      <c r="BO46" s="311"/>
      <c r="BP46" s="311"/>
      <c r="BQ46" s="311"/>
      <c r="BR46" s="311"/>
      <c r="BS46" s="311"/>
      <c r="BT46" s="311"/>
      <c r="BU46" s="311"/>
      <c r="BV46" s="311"/>
      <c r="BW46" s="311"/>
      <c r="BX46" s="311"/>
      <c r="BY46" s="311"/>
      <c r="BZ46" s="311"/>
      <c r="CA46" s="311"/>
      <c r="CB46" s="311"/>
      <c r="CC46" s="311"/>
      <c r="CD46" s="311"/>
      <c r="CE46" s="311"/>
      <c r="CF46" s="311"/>
      <c r="CG46" s="311"/>
      <c r="CH46" s="311"/>
      <c r="CI46" s="311"/>
      <c r="CJ46" s="311"/>
      <c r="CK46" s="311"/>
      <c r="CL46" s="311"/>
      <c r="CM46" s="311"/>
      <c r="CN46" s="311"/>
      <c r="CO46" s="311"/>
      <c r="CP46" s="311"/>
      <c r="CQ46" s="311"/>
      <c r="CR46" s="311"/>
      <c r="CS46" s="311"/>
      <c r="CT46" s="311"/>
      <c r="CU46" s="311"/>
      <c r="CV46" s="311"/>
      <c r="CW46" s="311"/>
      <c r="CX46" s="311"/>
      <c r="CY46" s="311"/>
      <c r="CZ46" s="311"/>
      <c r="DA46" s="311"/>
      <c r="DB46" s="311"/>
      <c r="DC46" s="311"/>
      <c r="DD46" s="311"/>
      <c r="DE46" s="311"/>
      <c r="DF46" s="311"/>
      <c r="DG46" s="311"/>
      <c r="DH46" s="311"/>
      <c r="DI46" s="311"/>
      <c r="DJ46" s="311"/>
      <c r="DK46" s="311"/>
      <c r="DL46" s="311"/>
      <c r="DM46" s="311"/>
      <c r="DN46" s="311"/>
      <c r="DO46" s="311"/>
      <c r="DP46" s="311"/>
      <c r="DQ46" s="311"/>
      <c r="DR46" s="311"/>
      <c r="DS46" s="311"/>
      <c r="DT46" s="311"/>
      <c r="DU46" s="311"/>
      <c r="DV46" s="311"/>
      <c r="DW46" s="311"/>
      <c r="DX46" s="311"/>
      <c r="DY46" s="311"/>
      <c r="DZ46" s="311"/>
      <c r="EA46" s="311"/>
      <c r="EB46" s="311"/>
      <c r="EC46" s="311"/>
      <c r="ED46" s="311"/>
      <c r="EE46" s="311"/>
      <c r="EF46" s="311"/>
      <c r="EG46" s="311"/>
      <c r="EH46" s="311"/>
      <c r="EI46" s="311"/>
      <c r="EJ46" s="311"/>
      <c r="EK46" s="311"/>
      <c r="EL46" s="311"/>
      <c r="EM46" s="311"/>
      <c r="EN46" s="311"/>
      <c r="EO46" s="311"/>
      <c r="EP46" s="311"/>
      <c r="EQ46" s="311"/>
      <c r="ER46" s="311"/>
      <c r="ES46" s="311"/>
      <c r="ET46" s="311"/>
      <c r="EU46" s="311"/>
      <c r="EV46" s="311"/>
      <c r="EW46" s="311"/>
      <c r="EX46" s="311"/>
      <c r="EY46" s="311"/>
      <c r="EZ46" s="311"/>
      <c r="FA46" s="311"/>
      <c r="FB46" s="311"/>
      <c r="FC46" s="311"/>
      <c r="FD46" s="311"/>
      <c r="FE46" s="311"/>
      <c r="FF46" s="311"/>
      <c r="FG46" s="311"/>
      <c r="FH46" s="311"/>
      <c r="FI46" s="311"/>
      <c r="FJ46" s="311"/>
      <c r="FK46" s="311"/>
      <c r="FL46" s="311"/>
      <c r="FM46" s="311"/>
      <c r="FN46" s="311"/>
      <c r="FO46" s="311"/>
      <c r="FP46" s="311"/>
      <c r="FQ46" s="311"/>
      <c r="FR46" s="311"/>
      <c r="FS46" s="311"/>
      <c r="FT46" s="311"/>
      <c r="FU46" s="311"/>
      <c r="FV46" s="311"/>
      <c r="FW46" s="311"/>
      <c r="FX46" s="311"/>
      <c r="FY46" s="311"/>
      <c r="FZ46" s="311"/>
      <c r="GA46" s="311"/>
      <c r="GB46" s="311"/>
      <c r="GC46" s="311"/>
      <c r="GD46" s="311"/>
      <c r="GE46" s="311"/>
      <c r="GF46" s="311"/>
      <c r="GG46" s="311"/>
      <c r="GH46" s="311"/>
      <c r="GI46" s="311"/>
      <c r="GJ46" s="311"/>
      <c r="GK46" s="311"/>
      <c r="GL46" s="311"/>
      <c r="GM46" s="311"/>
      <c r="GN46" s="311"/>
      <c r="GO46" s="311"/>
      <c r="GP46" s="311"/>
      <c r="GQ46" s="311"/>
      <c r="GR46" s="311"/>
      <c r="GS46" s="311"/>
      <c r="GT46" s="311"/>
      <c r="GU46" s="311"/>
      <c r="GV46" s="311"/>
      <c r="GW46" s="311"/>
      <c r="GX46" s="311"/>
      <c r="GY46" s="311"/>
      <c r="GZ46" s="311"/>
      <c r="HA46" s="311"/>
    </row>
    <row r="47" spans="2:209" s="690" customFormat="1" ht="15.75" customHeight="1" x14ac:dyDescent="0.2">
      <c r="D47" s="696"/>
      <c r="E47" s="692"/>
      <c r="F47" s="692"/>
      <c r="G47" s="698"/>
      <c r="H47" s="698"/>
      <c r="I47" s="698"/>
      <c r="L47" s="311"/>
      <c r="M47" s="311"/>
      <c r="N47" s="311"/>
      <c r="O47" s="311"/>
      <c r="P47" s="311"/>
      <c r="Q47" s="311"/>
      <c r="R47" s="311"/>
      <c r="S47" s="311"/>
      <c r="T47" s="311"/>
      <c r="U47" s="311"/>
      <c r="V47" s="311"/>
      <c r="W47" s="311"/>
      <c r="X47" s="311"/>
      <c r="Y47" s="311"/>
      <c r="Z47" s="311"/>
      <c r="AA47" s="311"/>
      <c r="AB47" s="311"/>
      <c r="AC47" s="311"/>
      <c r="AD47" s="311"/>
      <c r="AE47" s="311"/>
      <c r="AF47" s="311"/>
      <c r="AG47" s="311"/>
      <c r="AH47" s="311"/>
      <c r="AI47" s="311"/>
      <c r="AJ47" s="311"/>
      <c r="AK47" s="311"/>
      <c r="AL47" s="311"/>
      <c r="AM47" s="311"/>
      <c r="AN47" s="311"/>
      <c r="AO47" s="311"/>
      <c r="AP47" s="311"/>
      <c r="AQ47" s="311"/>
      <c r="AR47" s="311"/>
      <c r="AS47" s="311"/>
      <c r="AT47" s="311"/>
      <c r="AU47" s="311"/>
      <c r="AV47" s="311"/>
      <c r="AW47" s="311"/>
      <c r="AX47" s="311"/>
      <c r="AY47" s="311"/>
      <c r="AZ47" s="311"/>
      <c r="BA47" s="311"/>
      <c r="BB47" s="311"/>
      <c r="BC47" s="311"/>
      <c r="BD47" s="311"/>
      <c r="BE47" s="311"/>
      <c r="BF47" s="311"/>
      <c r="BG47" s="311"/>
      <c r="BH47" s="311"/>
      <c r="BI47" s="311"/>
      <c r="BJ47" s="311"/>
      <c r="BK47" s="311"/>
      <c r="BL47" s="311"/>
      <c r="BM47" s="311"/>
      <c r="BN47" s="311"/>
      <c r="BO47" s="311"/>
      <c r="BP47" s="311"/>
      <c r="BQ47" s="311"/>
      <c r="BR47" s="311"/>
      <c r="BS47" s="311"/>
      <c r="BT47" s="311"/>
      <c r="BU47" s="311"/>
      <c r="BV47" s="311"/>
      <c r="BW47" s="311"/>
      <c r="BX47" s="311"/>
      <c r="BY47" s="311"/>
      <c r="BZ47" s="311"/>
      <c r="CA47" s="311"/>
      <c r="CB47" s="311"/>
      <c r="CC47" s="311"/>
      <c r="CD47" s="311"/>
      <c r="CE47" s="311"/>
      <c r="CF47" s="311"/>
      <c r="CG47" s="311"/>
      <c r="CH47" s="311"/>
      <c r="CI47" s="311"/>
      <c r="CJ47" s="311"/>
      <c r="CK47" s="311"/>
      <c r="CL47" s="311"/>
      <c r="CM47" s="311"/>
      <c r="CN47" s="311"/>
      <c r="CO47" s="311"/>
      <c r="CP47" s="311"/>
      <c r="CQ47" s="311"/>
      <c r="CR47" s="311"/>
      <c r="CS47" s="311"/>
      <c r="CT47" s="311"/>
      <c r="CU47" s="311"/>
      <c r="CV47" s="311"/>
      <c r="CW47" s="311"/>
      <c r="CX47" s="311"/>
      <c r="CY47" s="311"/>
      <c r="CZ47" s="311"/>
      <c r="DA47" s="311"/>
      <c r="DB47" s="311"/>
      <c r="DC47" s="311"/>
      <c r="DD47" s="311"/>
      <c r="DE47" s="311"/>
      <c r="DF47" s="311"/>
      <c r="DG47" s="311"/>
      <c r="DH47" s="311"/>
      <c r="DI47" s="311"/>
      <c r="DJ47" s="311"/>
      <c r="DK47" s="311"/>
      <c r="DL47" s="311"/>
      <c r="DM47" s="311"/>
      <c r="DN47" s="311"/>
      <c r="DO47" s="311"/>
      <c r="DP47" s="311"/>
      <c r="DQ47" s="311"/>
      <c r="DR47" s="311"/>
      <c r="DS47" s="311"/>
      <c r="DT47" s="311"/>
      <c r="DU47" s="311"/>
      <c r="DV47" s="311"/>
      <c r="DW47" s="311"/>
      <c r="DX47" s="311"/>
      <c r="DY47" s="311"/>
      <c r="DZ47" s="311"/>
      <c r="EA47" s="311"/>
      <c r="EB47" s="311"/>
      <c r="EC47" s="311"/>
      <c r="ED47" s="311"/>
      <c r="EE47" s="311"/>
      <c r="EF47" s="311"/>
      <c r="EG47" s="311"/>
      <c r="EH47" s="311"/>
      <c r="EI47" s="311"/>
      <c r="EJ47" s="311"/>
      <c r="EK47" s="311"/>
      <c r="EL47" s="311"/>
      <c r="EM47" s="311"/>
      <c r="EN47" s="311"/>
      <c r="EO47" s="311"/>
      <c r="EP47" s="311"/>
      <c r="EQ47" s="311"/>
      <c r="ER47" s="311"/>
      <c r="ES47" s="311"/>
      <c r="ET47" s="311"/>
      <c r="EU47" s="311"/>
      <c r="EV47" s="311"/>
      <c r="EW47" s="311"/>
      <c r="EX47" s="311"/>
      <c r="EY47" s="311"/>
      <c r="EZ47" s="311"/>
      <c r="FA47" s="311"/>
      <c r="FB47" s="311"/>
      <c r="FC47" s="311"/>
      <c r="FD47" s="311"/>
      <c r="FE47" s="311"/>
      <c r="FF47" s="311"/>
      <c r="FG47" s="311"/>
      <c r="FH47" s="311"/>
      <c r="FI47" s="311"/>
      <c r="FJ47" s="311"/>
      <c r="FK47" s="311"/>
      <c r="FL47" s="311"/>
      <c r="FM47" s="311"/>
      <c r="FN47" s="311"/>
      <c r="FO47" s="311"/>
      <c r="FP47" s="311"/>
      <c r="FQ47" s="311"/>
      <c r="FR47" s="311"/>
      <c r="FS47" s="311"/>
      <c r="FT47" s="311"/>
      <c r="FU47" s="311"/>
      <c r="FV47" s="311"/>
      <c r="FW47" s="311"/>
      <c r="FX47" s="311"/>
      <c r="FY47" s="311"/>
      <c r="FZ47" s="311"/>
      <c r="GA47" s="311"/>
      <c r="GB47" s="311"/>
      <c r="GC47" s="311"/>
      <c r="GD47" s="311"/>
      <c r="GE47" s="311"/>
      <c r="GF47" s="311"/>
      <c r="GG47" s="311"/>
      <c r="GH47" s="311"/>
      <c r="GI47" s="311"/>
      <c r="GJ47" s="311"/>
      <c r="GK47" s="311"/>
      <c r="GL47" s="311"/>
      <c r="GM47" s="311"/>
      <c r="GN47" s="311"/>
      <c r="GO47" s="311"/>
      <c r="GP47" s="311"/>
      <c r="GQ47" s="311"/>
      <c r="GR47" s="311"/>
      <c r="GS47" s="311"/>
      <c r="GT47" s="311"/>
      <c r="GU47" s="311"/>
      <c r="GV47" s="311"/>
      <c r="GW47" s="311"/>
      <c r="GX47" s="311"/>
      <c r="GY47" s="311"/>
      <c r="GZ47" s="311"/>
      <c r="HA47" s="311"/>
    </row>
    <row r="48" spans="2:209" s="690" customFormat="1" ht="15.75" customHeight="1" x14ac:dyDescent="0.2">
      <c r="D48" s="696"/>
      <c r="E48" s="692"/>
      <c r="F48" s="692"/>
      <c r="G48" s="698"/>
      <c r="L48" s="311"/>
      <c r="M48" s="311"/>
      <c r="N48" s="311"/>
      <c r="O48" s="311"/>
      <c r="P48" s="311"/>
      <c r="Q48" s="311"/>
      <c r="R48" s="311"/>
      <c r="S48" s="311"/>
      <c r="T48" s="311"/>
      <c r="U48" s="311"/>
      <c r="V48" s="311"/>
      <c r="W48" s="311"/>
      <c r="X48" s="311"/>
      <c r="Y48" s="311"/>
      <c r="Z48" s="311"/>
      <c r="AA48" s="311"/>
      <c r="AB48" s="311"/>
      <c r="AC48" s="311"/>
      <c r="AD48" s="311"/>
      <c r="AE48" s="311"/>
      <c r="AF48" s="311"/>
      <c r="AG48" s="311"/>
      <c r="AH48" s="311"/>
      <c r="AI48" s="311"/>
      <c r="AJ48" s="311"/>
      <c r="AK48" s="311"/>
      <c r="AL48" s="311"/>
      <c r="AM48" s="311"/>
      <c r="AN48" s="311"/>
      <c r="AO48" s="311"/>
      <c r="AP48" s="311"/>
      <c r="AQ48" s="311"/>
      <c r="AR48" s="311"/>
      <c r="AS48" s="311"/>
      <c r="AT48" s="311"/>
      <c r="AU48" s="311"/>
      <c r="AV48" s="311"/>
      <c r="AW48" s="311"/>
      <c r="AX48" s="311"/>
      <c r="AY48" s="311"/>
      <c r="AZ48" s="311"/>
      <c r="BA48" s="311"/>
      <c r="BB48" s="311"/>
      <c r="BC48" s="311"/>
      <c r="BD48" s="311"/>
      <c r="BE48" s="311"/>
      <c r="BF48" s="311"/>
      <c r="BG48" s="311"/>
      <c r="BH48" s="311"/>
      <c r="BI48" s="311"/>
      <c r="BJ48" s="311"/>
      <c r="BK48" s="311"/>
      <c r="BL48" s="311"/>
      <c r="BM48" s="311"/>
      <c r="BN48" s="311"/>
      <c r="BO48" s="311"/>
      <c r="BP48" s="311"/>
      <c r="BQ48" s="311"/>
      <c r="BR48" s="311"/>
      <c r="BS48" s="311"/>
      <c r="BT48" s="311"/>
      <c r="BU48" s="311"/>
      <c r="BV48" s="311"/>
      <c r="BW48" s="311"/>
      <c r="BX48" s="311"/>
      <c r="BY48" s="311"/>
      <c r="BZ48" s="311"/>
      <c r="CA48" s="311"/>
      <c r="CB48" s="311"/>
      <c r="CC48" s="311"/>
      <c r="CD48" s="311"/>
      <c r="CE48" s="311"/>
      <c r="CF48" s="311"/>
      <c r="CG48" s="311"/>
      <c r="CH48" s="311"/>
      <c r="CI48" s="311"/>
      <c r="CJ48" s="311"/>
      <c r="CK48" s="311"/>
      <c r="CL48" s="311"/>
      <c r="CM48" s="311"/>
      <c r="CN48" s="311"/>
      <c r="CO48" s="311"/>
      <c r="CP48" s="311"/>
      <c r="CQ48" s="311"/>
      <c r="CR48" s="311"/>
      <c r="CS48" s="311"/>
      <c r="CT48" s="311"/>
      <c r="CU48" s="311"/>
      <c r="CV48" s="311"/>
      <c r="CW48" s="311"/>
      <c r="CX48" s="311"/>
      <c r="CY48" s="311"/>
      <c r="CZ48" s="311"/>
      <c r="DA48" s="311"/>
      <c r="DB48" s="311"/>
      <c r="DC48" s="311"/>
      <c r="DD48" s="311"/>
      <c r="DE48" s="311"/>
      <c r="DF48" s="311"/>
      <c r="DG48" s="311"/>
      <c r="DH48" s="311"/>
      <c r="DI48" s="311"/>
      <c r="DJ48" s="311"/>
      <c r="DK48" s="311"/>
      <c r="DL48" s="311"/>
      <c r="DM48" s="311"/>
      <c r="DN48" s="311"/>
      <c r="DO48" s="311"/>
      <c r="DP48" s="311"/>
      <c r="DQ48" s="311"/>
      <c r="DR48" s="311"/>
      <c r="DS48" s="311"/>
      <c r="DT48" s="311"/>
      <c r="DU48" s="311"/>
      <c r="DV48" s="311"/>
      <c r="DW48" s="311"/>
      <c r="DX48" s="311"/>
      <c r="DY48" s="311"/>
      <c r="DZ48" s="311"/>
      <c r="EA48" s="311"/>
      <c r="EB48" s="311"/>
      <c r="EC48" s="311"/>
      <c r="ED48" s="311"/>
      <c r="EE48" s="311"/>
      <c r="EF48" s="311"/>
      <c r="EG48" s="311"/>
      <c r="EH48" s="311"/>
      <c r="EI48" s="311"/>
      <c r="EJ48" s="311"/>
      <c r="EK48" s="311"/>
      <c r="EL48" s="311"/>
      <c r="EM48" s="311"/>
      <c r="EN48" s="311"/>
      <c r="EO48" s="311"/>
      <c r="EP48" s="311"/>
      <c r="EQ48" s="311"/>
      <c r="ER48" s="311"/>
      <c r="ES48" s="311"/>
      <c r="ET48" s="311"/>
      <c r="EU48" s="311"/>
      <c r="EV48" s="311"/>
      <c r="EW48" s="311"/>
      <c r="EX48" s="311"/>
      <c r="EY48" s="311"/>
      <c r="EZ48" s="311"/>
      <c r="FA48" s="311"/>
      <c r="FB48" s="311"/>
      <c r="FC48" s="311"/>
      <c r="FD48" s="311"/>
      <c r="FE48" s="311"/>
      <c r="FF48" s="311"/>
      <c r="FG48" s="311"/>
      <c r="FH48" s="311"/>
      <c r="FI48" s="311"/>
      <c r="FJ48" s="311"/>
      <c r="FK48" s="311"/>
      <c r="FL48" s="311"/>
      <c r="FM48" s="311"/>
      <c r="FN48" s="311"/>
      <c r="FO48" s="311"/>
      <c r="FP48" s="311"/>
      <c r="FQ48" s="311"/>
      <c r="FR48" s="311"/>
      <c r="FS48" s="311"/>
      <c r="FT48" s="311"/>
      <c r="FU48" s="311"/>
      <c r="FV48" s="311"/>
      <c r="FW48" s="311"/>
      <c r="FX48" s="311"/>
      <c r="FY48" s="311"/>
      <c r="FZ48" s="311"/>
      <c r="GA48" s="311"/>
      <c r="GB48" s="311"/>
      <c r="GC48" s="311"/>
      <c r="GD48" s="311"/>
      <c r="GE48" s="311"/>
      <c r="GF48" s="311"/>
      <c r="GG48" s="311"/>
      <c r="GH48" s="311"/>
      <c r="GI48" s="311"/>
      <c r="GJ48" s="311"/>
      <c r="GK48" s="311"/>
      <c r="GL48" s="311"/>
      <c r="GM48" s="311"/>
      <c r="GN48" s="311"/>
      <c r="GO48" s="311"/>
      <c r="GP48" s="311"/>
      <c r="GQ48" s="311"/>
      <c r="GR48" s="311"/>
      <c r="GS48" s="311"/>
      <c r="GT48" s="311"/>
      <c r="GU48" s="311"/>
      <c r="GV48" s="311"/>
      <c r="GW48" s="311"/>
      <c r="GX48" s="311"/>
      <c r="GY48" s="311"/>
      <c r="GZ48" s="311"/>
      <c r="HA48" s="311"/>
    </row>
    <row r="49" spans="2:209" s="690" customFormat="1" ht="15.75" customHeight="1" x14ac:dyDescent="0.2">
      <c r="D49" s="696"/>
      <c r="E49" s="692"/>
      <c r="F49" s="692"/>
      <c r="G49" s="698"/>
      <c r="L49" s="311"/>
      <c r="M49" s="311"/>
      <c r="N49" s="311"/>
      <c r="O49" s="311"/>
      <c r="P49" s="311"/>
      <c r="Q49" s="311"/>
      <c r="R49" s="311"/>
      <c r="S49" s="311"/>
      <c r="T49" s="311"/>
      <c r="U49" s="311"/>
      <c r="V49" s="311"/>
      <c r="W49" s="311"/>
      <c r="X49" s="311"/>
      <c r="Y49" s="311"/>
      <c r="Z49" s="311"/>
      <c r="AA49" s="311"/>
      <c r="AB49" s="311"/>
      <c r="AC49" s="311"/>
      <c r="AD49" s="311"/>
      <c r="AE49" s="311"/>
      <c r="AF49" s="311"/>
      <c r="AG49" s="311"/>
      <c r="AH49" s="311"/>
      <c r="AI49" s="311"/>
      <c r="AJ49" s="311"/>
      <c r="AK49" s="311"/>
      <c r="AL49" s="311"/>
      <c r="AM49" s="311"/>
      <c r="AN49" s="311"/>
      <c r="AO49" s="311"/>
      <c r="AP49" s="311"/>
      <c r="AQ49" s="311"/>
      <c r="AR49" s="311"/>
      <c r="AS49" s="311"/>
      <c r="AT49" s="311"/>
      <c r="AU49" s="311"/>
      <c r="AV49" s="311"/>
      <c r="AW49" s="311"/>
      <c r="AX49" s="311"/>
      <c r="AY49" s="311"/>
      <c r="AZ49" s="311"/>
      <c r="BA49" s="311"/>
      <c r="BB49" s="311"/>
      <c r="BC49" s="311"/>
      <c r="BD49" s="311"/>
      <c r="BE49" s="311"/>
      <c r="BF49" s="311"/>
      <c r="BG49" s="311"/>
      <c r="BH49" s="311"/>
      <c r="BI49" s="311"/>
      <c r="BJ49" s="311"/>
      <c r="BK49" s="311"/>
      <c r="BL49" s="311"/>
      <c r="BM49" s="311"/>
      <c r="BN49" s="311"/>
      <c r="BO49" s="311"/>
      <c r="BP49" s="311"/>
      <c r="BQ49" s="311"/>
      <c r="BR49" s="311"/>
      <c r="BS49" s="311"/>
      <c r="BT49" s="311"/>
      <c r="BU49" s="311"/>
      <c r="BV49" s="311"/>
      <c r="BW49" s="311"/>
      <c r="BX49" s="311"/>
      <c r="BY49" s="311"/>
      <c r="BZ49" s="311"/>
      <c r="CA49" s="311"/>
      <c r="CB49" s="311"/>
      <c r="CC49" s="311"/>
      <c r="CD49" s="311"/>
      <c r="CE49" s="311"/>
      <c r="CF49" s="311"/>
      <c r="CG49" s="311"/>
      <c r="CH49" s="311"/>
      <c r="CI49" s="311"/>
      <c r="CJ49" s="311"/>
      <c r="CK49" s="311"/>
      <c r="CL49" s="311"/>
      <c r="CM49" s="311"/>
      <c r="CN49" s="311"/>
      <c r="CO49" s="311"/>
      <c r="CP49" s="311"/>
      <c r="CQ49" s="311"/>
      <c r="CR49" s="311"/>
      <c r="CS49" s="311"/>
      <c r="CT49" s="311"/>
      <c r="CU49" s="311"/>
      <c r="CV49" s="311"/>
      <c r="CW49" s="311"/>
      <c r="CX49" s="311"/>
      <c r="CY49" s="311"/>
      <c r="CZ49" s="311"/>
      <c r="DA49" s="311"/>
      <c r="DB49" s="311"/>
      <c r="DC49" s="311"/>
      <c r="DD49" s="311"/>
      <c r="DE49" s="311"/>
      <c r="DF49" s="311"/>
      <c r="DG49" s="311"/>
      <c r="DH49" s="311"/>
      <c r="DI49" s="311"/>
      <c r="DJ49" s="311"/>
      <c r="DK49" s="311"/>
      <c r="DL49" s="311"/>
      <c r="DM49" s="311"/>
      <c r="DN49" s="311"/>
      <c r="DO49" s="311"/>
      <c r="DP49" s="311"/>
      <c r="DQ49" s="311"/>
      <c r="DR49" s="311"/>
      <c r="DS49" s="311"/>
      <c r="DT49" s="311"/>
      <c r="DU49" s="311"/>
      <c r="DV49" s="311"/>
      <c r="DW49" s="311"/>
      <c r="DX49" s="311"/>
      <c r="DY49" s="311"/>
      <c r="DZ49" s="311"/>
      <c r="EA49" s="311"/>
      <c r="EB49" s="311"/>
      <c r="EC49" s="311"/>
      <c r="ED49" s="311"/>
      <c r="EE49" s="311"/>
      <c r="EF49" s="311"/>
      <c r="EG49" s="311"/>
      <c r="EH49" s="311"/>
      <c r="EI49" s="311"/>
      <c r="EJ49" s="311"/>
      <c r="EK49" s="311"/>
      <c r="EL49" s="311"/>
      <c r="EM49" s="311"/>
      <c r="EN49" s="311"/>
      <c r="EO49" s="311"/>
      <c r="EP49" s="311"/>
      <c r="EQ49" s="311"/>
      <c r="ER49" s="311"/>
      <c r="ES49" s="311"/>
      <c r="ET49" s="311"/>
      <c r="EU49" s="311"/>
      <c r="EV49" s="311"/>
      <c r="EW49" s="311"/>
      <c r="EX49" s="311"/>
      <c r="EY49" s="311"/>
      <c r="EZ49" s="311"/>
      <c r="FA49" s="311"/>
      <c r="FB49" s="311"/>
      <c r="FC49" s="311"/>
      <c r="FD49" s="311"/>
      <c r="FE49" s="311"/>
      <c r="FF49" s="311"/>
      <c r="FG49" s="311"/>
      <c r="FH49" s="311"/>
      <c r="FI49" s="311"/>
      <c r="FJ49" s="311"/>
      <c r="FK49" s="311"/>
      <c r="FL49" s="311"/>
      <c r="FM49" s="311"/>
      <c r="FN49" s="311"/>
      <c r="FO49" s="311"/>
      <c r="FP49" s="311"/>
      <c r="FQ49" s="311"/>
      <c r="FR49" s="311"/>
      <c r="FS49" s="311"/>
      <c r="FT49" s="311"/>
      <c r="FU49" s="311"/>
      <c r="FV49" s="311"/>
      <c r="FW49" s="311"/>
      <c r="FX49" s="311"/>
      <c r="FY49" s="311"/>
      <c r="FZ49" s="311"/>
      <c r="GA49" s="311"/>
      <c r="GB49" s="311"/>
      <c r="GC49" s="311"/>
      <c r="GD49" s="311"/>
      <c r="GE49" s="311"/>
      <c r="GF49" s="311"/>
      <c r="GG49" s="311"/>
      <c r="GH49" s="311"/>
      <c r="GI49" s="311"/>
      <c r="GJ49" s="311"/>
      <c r="GK49" s="311"/>
      <c r="GL49" s="311"/>
      <c r="GM49" s="311"/>
      <c r="GN49" s="311"/>
      <c r="GO49" s="311"/>
      <c r="GP49" s="311"/>
      <c r="GQ49" s="311"/>
      <c r="GR49" s="311"/>
      <c r="GS49" s="311"/>
      <c r="GT49" s="311"/>
      <c r="GU49" s="311"/>
      <c r="GV49" s="311"/>
      <c r="GW49" s="311"/>
      <c r="GX49" s="311"/>
      <c r="GY49" s="311"/>
      <c r="GZ49" s="311"/>
      <c r="HA49" s="311"/>
    </row>
    <row r="50" spans="2:209" s="690" customFormat="1" ht="15.75" customHeight="1" x14ac:dyDescent="0.2">
      <c r="D50" s="693"/>
      <c r="E50" s="692"/>
      <c r="F50" s="692"/>
      <c r="G50" s="691"/>
      <c r="L50" s="311"/>
      <c r="M50" s="311"/>
      <c r="N50" s="311"/>
      <c r="O50" s="311"/>
      <c r="P50" s="311"/>
      <c r="Q50" s="311"/>
      <c r="R50" s="311"/>
      <c r="S50" s="311"/>
      <c r="T50" s="311"/>
      <c r="U50" s="311"/>
      <c r="V50" s="311"/>
      <c r="W50" s="311"/>
      <c r="X50" s="311"/>
      <c r="Y50" s="311"/>
      <c r="Z50" s="311"/>
      <c r="AA50" s="311"/>
      <c r="AB50" s="311"/>
      <c r="AC50" s="311"/>
      <c r="AD50" s="311"/>
      <c r="AE50" s="311"/>
      <c r="AF50" s="311"/>
      <c r="AG50" s="311"/>
      <c r="AH50" s="311"/>
      <c r="AI50" s="311"/>
      <c r="AJ50" s="311"/>
      <c r="AK50" s="311"/>
      <c r="AL50" s="311"/>
      <c r="AM50" s="311"/>
      <c r="AN50" s="311"/>
      <c r="AO50" s="311"/>
      <c r="AP50" s="311"/>
      <c r="AQ50" s="311"/>
      <c r="AR50" s="311"/>
      <c r="AS50" s="311"/>
      <c r="AT50" s="311"/>
      <c r="AU50" s="311"/>
      <c r="AV50" s="311"/>
      <c r="AW50" s="311"/>
      <c r="AX50" s="311"/>
      <c r="AY50" s="311"/>
      <c r="AZ50" s="311"/>
      <c r="BA50" s="311"/>
      <c r="BB50" s="311"/>
      <c r="BC50" s="311"/>
      <c r="BD50" s="311"/>
      <c r="BE50" s="311"/>
      <c r="BF50" s="311"/>
      <c r="BG50" s="311"/>
      <c r="BH50" s="311"/>
      <c r="BI50" s="311"/>
      <c r="BJ50" s="311"/>
      <c r="BK50" s="311"/>
      <c r="BL50" s="311"/>
      <c r="BM50" s="311"/>
      <c r="BN50" s="311"/>
      <c r="BO50" s="311"/>
      <c r="BP50" s="311"/>
      <c r="BQ50" s="311"/>
      <c r="BR50" s="311"/>
      <c r="BS50" s="311"/>
      <c r="BT50" s="311"/>
      <c r="BU50" s="311"/>
      <c r="BV50" s="311"/>
      <c r="BW50" s="311"/>
      <c r="BX50" s="311"/>
      <c r="BY50" s="311"/>
      <c r="BZ50" s="311"/>
      <c r="CA50" s="311"/>
      <c r="CB50" s="311"/>
      <c r="CC50" s="311"/>
      <c r="CD50" s="311"/>
      <c r="CE50" s="311"/>
      <c r="CF50" s="311"/>
      <c r="CG50" s="311"/>
      <c r="CH50" s="311"/>
      <c r="CI50" s="311"/>
      <c r="CJ50" s="311"/>
      <c r="CK50" s="311"/>
      <c r="CL50" s="311"/>
      <c r="CM50" s="311"/>
      <c r="CN50" s="311"/>
      <c r="CO50" s="311"/>
      <c r="CP50" s="311"/>
      <c r="CQ50" s="311"/>
      <c r="CR50" s="311"/>
      <c r="CS50" s="311"/>
      <c r="CT50" s="311"/>
      <c r="CU50" s="311"/>
      <c r="CV50" s="311"/>
      <c r="CW50" s="311"/>
      <c r="CX50" s="311"/>
      <c r="CY50" s="311"/>
      <c r="CZ50" s="311"/>
      <c r="DA50" s="311"/>
      <c r="DB50" s="311"/>
      <c r="DC50" s="311"/>
      <c r="DD50" s="311"/>
      <c r="DE50" s="311"/>
      <c r="DF50" s="311"/>
      <c r="DG50" s="311"/>
      <c r="DH50" s="311"/>
      <c r="DI50" s="311"/>
      <c r="DJ50" s="311"/>
      <c r="DK50" s="311"/>
      <c r="DL50" s="311"/>
      <c r="DM50" s="311"/>
      <c r="DN50" s="311"/>
      <c r="DO50" s="311"/>
      <c r="DP50" s="311"/>
      <c r="DQ50" s="311"/>
      <c r="DR50" s="311"/>
      <c r="DS50" s="311"/>
      <c r="DT50" s="311"/>
      <c r="DU50" s="311"/>
      <c r="DV50" s="311"/>
      <c r="DW50" s="311"/>
      <c r="DX50" s="311"/>
      <c r="DY50" s="311"/>
      <c r="DZ50" s="311"/>
      <c r="EA50" s="311"/>
      <c r="EB50" s="311"/>
      <c r="EC50" s="311"/>
      <c r="ED50" s="311"/>
      <c r="EE50" s="311"/>
      <c r="EF50" s="311"/>
      <c r="EG50" s="311"/>
      <c r="EH50" s="311"/>
      <c r="EI50" s="311"/>
      <c r="EJ50" s="311"/>
      <c r="EK50" s="311"/>
      <c r="EL50" s="311"/>
      <c r="EM50" s="311"/>
      <c r="EN50" s="311"/>
      <c r="EO50" s="311"/>
      <c r="EP50" s="311"/>
      <c r="EQ50" s="311"/>
      <c r="ER50" s="311"/>
      <c r="ES50" s="311"/>
      <c r="ET50" s="311"/>
      <c r="EU50" s="311"/>
      <c r="EV50" s="311"/>
      <c r="EW50" s="311"/>
      <c r="EX50" s="311"/>
      <c r="EY50" s="311"/>
      <c r="EZ50" s="311"/>
      <c r="FA50" s="311"/>
      <c r="FB50" s="311"/>
      <c r="FC50" s="311"/>
      <c r="FD50" s="311"/>
      <c r="FE50" s="311"/>
      <c r="FF50" s="311"/>
      <c r="FG50" s="311"/>
      <c r="FH50" s="311"/>
      <c r="FI50" s="311"/>
      <c r="FJ50" s="311"/>
      <c r="FK50" s="311"/>
      <c r="FL50" s="311"/>
      <c r="FM50" s="311"/>
      <c r="FN50" s="311"/>
      <c r="FO50" s="311"/>
      <c r="FP50" s="311"/>
      <c r="FQ50" s="311"/>
      <c r="FR50" s="311"/>
      <c r="FS50" s="311"/>
      <c r="FT50" s="311"/>
      <c r="FU50" s="311"/>
      <c r="FV50" s="311"/>
      <c r="FW50" s="311"/>
      <c r="FX50" s="311"/>
      <c r="FY50" s="311"/>
      <c r="FZ50" s="311"/>
      <c r="GA50" s="311"/>
      <c r="GB50" s="311"/>
      <c r="GC50" s="311"/>
      <c r="GD50" s="311"/>
      <c r="GE50" s="311"/>
      <c r="GF50" s="311"/>
      <c r="GG50" s="311"/>
      <c r="GH50" s="311"/>
      <c r="GI50" s="311"/>
      <c r="GJ50" s="311"/>
      <c r="GK50" s="311"/>
      <c r="GL50" s="311"/>
      <c r="GM50" s="311"/>
      <c r="GN50" s="311"/>
      <c r="GO50" s="311"/>
      <c r="GP50" s="311"/>
      <c r="GQ50" s="311"/>
      <c r="GR50" s="311"/>
      <c r="GS50" s="311"/>
      <c r="GT50" s="311"/>
      <c r="GU50" s="311"/>
      <c r="GV50" s="311"/>
      <c r="GW50" s="311"/>
      <c r="GX50" s="311"/>
      <c r="GY50" s="311"/>
      <c r="GZ50" s="311"/>
      <c r="HA50" s="311"/>
    </row>
    <row r="51" spans="2:209" s="690" customFormat="1" ht="15.75" customHeight="1" x14ac:dyDescent="0.2">
      <c r="D51" s="696"/>
      <c r="E51" s="692"/>
      <c r="F51" s="692"/>
      <c r="G51" s="697"/>
      <c r="L51" s="311"/>
      <c r="M51" s="311"/>
      <c r="N51" s="311"/>
      <c r="O51" s="311"/>
      <c r="P51" s="311"/>
      <c r="Q51" s="311"/>
      <c r="R51" s="311"/>
      <c r="S51" s="311"/>
      <c r="T51" s="311"/>
      <c r="U51" s="311"/>
      <c r="V51" s="311"/>
      <c r="W51" s="311"/>
      <c r="X51" s="311"/>
      <c r="Y51" s="311"/>
      <c r="Z51" s="311"/>
      <c r="AA51" s="311"/>
      <c r="AB51" s="311"/>
      <c r="AC51" s="311"/>
      <c r="AD51" s="311"/>
      <c r="AE51" s="311"/>
      <c r="AF51" s="311"/>
      <c r="AG51" s="311"/>
      <c r="AH51" s="311"/>
      <c r="AI51" s="311"/>
      <c r="AJ51" s="311"/>
      <c r="AK51" s="311"/>
      <c r="AL51" s="311"/>
      <c r="AM51" s="311"/>
      <c r="AN51" s="311"/>
      <c r="AO51" s="311"/>
      <c r="AP51" s="311"/>
      <c r="AQ51" s="311"/>
      <c r="AR51" s="311"/>
      <c r="AS51" s="311"/>
      <c r="AT51" s="311"/>
      <c r="AU51" s="311"/>
      <c r="AV51" s="311"/>
      <c r="AW51" s="311"/>
      <c r="AX51" s="311"/>
      <c r="AY51" s="311"/>
      <c r="AZ51" s="311"/>
      <c r="BA51" s="311"/>
      <c r="BB51" s="311"/>
      <c r="BC51" s="311"/>
      <c r="BD51" s="311"/>
      <c r="BE51" s="311"/>
      <c r="BF51" s="311"/>
      <c r="BG51" s="311"/>
      <c r="BH51" s="311"/>
      <c r="BI51" s="311"/>
      <c r="BJ51" s="311"/>
      <c r="BK51" s="311"/>
      <c r="BL51" s="311"/>
      <c r="BM51" s="311"/>
      <c r="BN51" s="311"/>
      <c r="BO51" s="311"/>
      <c r="BP51" s="311"/>
      <c r="BQ51" s="311"/>
      <c r="BR51" s="311"/>
      <c r="BS51" s="311"/>
      <c r="BT51" s="311"/>
      <c r="BU51" s="311"/>
      <c r="BV51" s="311"/>
      <c r="BW51" s="311"/>
      <c r="BX51" s="311"/>
      <c r="BY51" s="311"/>
      <c r="BZ51" s="311"/>
      <c r="CA51" s="311"/>
      <c r="CB51" s="311"/>
      <c r="CC51" s="311"/>
      <c r="CD51" s="311"/>
      <c r="CE51" s="311"/>
      <c r="CF51" s="311"/>
      <c r="CG51" s="311"/>
      <c r="CH51" s="311"/>
      <c r="CI51" s="311"/>
      <c r="CJ51" s="311"/>
      <c r="CK51" s="311"/>
      <c r="CL51" s="311"/>
      <c r="CM51" s="311"/>
      <c r="CN51" s="311"/>
      <c r="CO51" s="311"/>
      <c r="CP51" s="311"/>
      <c r="CQ51" s="311"/>
      <c r="CR51" s="311"/>
      <c r="CS51" s="311"/>
      <c r="CT51" s="311"/>
      <c r="CU51" s="311"/>
      <c r="CV51" s="311"/>
      <c r="CW51" s="311"/>
      <c r="CX51" s="311"/>
      <c r="CY51" s="311"/>
      <c r="CZ51" s="311"/>
      <c r="DA51" s="311"/>
      <c r="DB51" s="311"/>
      <c r="DC51" s="311"/>
      <c r="DD51" s="311"/>
      <c r="DE51" s="311"/>
      <c r="DF51" s="311"/>
      <c r="DG51" s="311"/>
      <c r="DH51" s="311"/>
      <c r="DI51" s="311"/>
      <c r="DJ51" s="311"/>
      <c r="DK51" s="311"/>
      <c r="DL51" s="311"/>
      <c r="DM51" s="311"/>
      <c r="DN51" s="311"/>
      <c r="DO51" s="311"/>
      <c r="DP51" s="311"/>
      <c r="DQ51" s="311"/>
      <c r="DR51" s="311"/>
      <c r="DS51" s="311"/>
      <c r="DT51" s="311"/>
      <c r="DU51" s="311"/>
      <c r="DV51" s="311"/>
      <c r="DW51" s="311"/>
      <c r="DX51" s="311"/>
      <c r="DY51" s="311"/>
      <c r="DZ51" s="311"/>
      <c r="EA51" s="311"/>
      <c r="EB51" s="311"/>
      <c r="EC51" s="311"/>
      <c r="ED51" s="311"/>
      <c r="EE51" s="311"/>
      <c r="EF51" s="311"/>
      <c r="EG51" s="311"/>
      <c r="EH51" s="311"/>
      <c r="EI51" s="311"/>
      <c r="EJ51" s="311"/>
      <c r="EK51" s="311"/>
      <c r="EL51" s="311"/>
      <c r="EM51" s="311"/>
      <c r="EN51" s="311"/>
      <c r="EO51" s="311"/>
      <c r="EP51" s="311"/>
      <c r="EQ51" s="311"/>
      <c r="ER51" s="311"/>
      <c r="ES51" s="311"/>
      <c r="ET51" s="311"/>
      <c r="EU51" s="311"/>
      <c r="EV51" s="311"/>
      <c r="EW51" s="311"/>
      <c r="EX51" s="311"/>
      <c r="EY51" s="311"/>
      <c r="EZ51" s="311"/>
      <c r="FA51" s="311"/>
      <c r="FB51" s="311"/>
      <c r="FC51" s="311"/>
      <c r="FD51" s="311"/>
      <c r="FE51" s="311"/>
      <c r="FF51" s="311"/>
      <c r="FG51" s="311"/>
      <c r="FH51" s="311"/>
      <c r="FI51" s="311"/>
      <c r="FJ51" s="311"/>
      <c r="FK51" s="311"/>
      <c r="FL51" s="311"/>
      <c r="FM51" s="311"/>
      <c r="FN51" s="311"/>
      <c r="FO51" s="311"/>
      <c r="FP51" s="311"/>
      <c r="FQ51" s="311"/>
      <c r="FR51" s="311"/>
      <c r="FS51" s="311"/>
      <c r="FT51" s="311"/>
      <c r="FU51" s="311"/>
      <c r="FV51" s="311"/>
      <c r="FW51" s="311"/>
      <c r="FX51" s="311"/>
      <c r="FY51" s="311"/>
      <c r="FZ51" s="311"/>
      <c r="GA51" s="311"/>
      <c r="GB51" s="311"/>
      <c r="GC51" s="311"/>
      <c r="GD51" s="311"/>
      <c r="GE51" s="311"/>
      <c r="GF51" s="311"/>
      <c r="GG51" s="311"/>
      <c r="GH51" s="311"/>
      <c r="GI51" s="311"/>
      <c r="GJ51" s="311"/>
      <c r="GK51" s="311"/>
      <c r="GL51" s="311"/>
      <c r="GM51" s="311"/>
      <c r="GN51" s="311"/>
      <c r="GO51" s="311"/>
      <c r="GP51" s="311"/>
      <c r="GQ51" s="311"/>
      <c r="GR51" s="311"/>
      <c r="GS51" s="311"/>
      <c r="GT51" s="311"/>
      <c r="GU51" s="311"/>
      <c r="GV51" s="311"/>
      <c r="GW51" s="311"/>
      <c r="GX51" s="311"/>
      <c r="GY51" s="311"/>
      <c r="GZ51" s="311"/>
      <c r="HA51" s="311"/>
    </row>
    <row r="52" spans="2:209" s="690" customFormat="1" ht="15.75" customHeight="1" x14ac:dyDescent="0.2">
      <c r="D52" s="696"/>
      <c r="E52" s="692"/>
      <c r="F52" s="692"/>
      <c r="G52" s="691"/>
      <c r="L52" s="311"/>
      <c r="M52" s="311"/>
      <c r="N52" s="311"/>
      <c r="O52" s="311"/>
      <c r="P52" s="311"/>
      <c r="Q52" s="311"/>
      <c r="R52" s="311"/>
      <c r="S52" s="311"/>
      <c r="T52" s="311"/>
      <c r="U52" s="311"/>
      <c r="V52" s="311"/>
      <c r="W52" s="311"/>
      <c r="X52" s="311"/>
      <c r="Y52" s="311"/>
      <c r="Z52" s="311"/>
      <c r="AA52" s="311"/>
      <c r="AB52" s="311"/>
      <c r="AC52" s="311"/>
      <c r="AD52" s="311"/>
      <c r="AE52" s="311"/>
      <c r="AF52" s="311"/>
      <c r="AG52" s="311"/>
      <c r="AH52" s="311"/>
      <c r="AI52" s="311"/>
      <c r="AJ52" s="311"/>
      <c r="AK52" s="311"/>
      <c r="AL52" s="311"/>
      <c r="AM52" s="311"/>
      <c r="AN52" s="311"/>
      <c r="AO52" s="311"/>
      <c r="AP52" s="311"/>
      <c r="AQ52" s="311"/>
      <c r="AR52" s="311"/>
      <c r="AS52" s="311"/>
      <c r="AT52" s="311"/>
      <c r="AU52" s="311"/>
      <c r="AV52" s="311"/>
      <c r="AW52" s="311"/>
      <c r="AX52" s="311"/>
      <c r="AY52" s="311"/>
      <c r="AZ52" s="311"/>
      <c r="BA52" s="311"/>
      <c r="BB52" s="311"/>
      <c r="BC52" s="311"/>
      <c r="BD52" s="311"/>
      <c r="BE52" s="311"/>
      <c r="BF52" s="311"/>
      <c r="BG52" s="311"/>
      <c r="BH52" s="311"/>
      <c r="BI52" s="311"/>
      <c r="BJ52" s="311"/>
      <c r="BK52" s="311"/>
      <c r="BL52" s="311"/>
      <c r="BM52" s="311"/>
      <c r="BN52" s="311"/>
      <c r="BO52" s="311"/>
      <c r="BP52" s="311"/>
      <c r="BQ52" s="311"/>
      <c r="BR52" s="311"/>
      <c r="BS52" s="311"/>
      <c r="BT52" s="311"/>
      <c r="BU52" s="311"/>
      <c r="BV52" s="311"/>
      <c r="BW52" s="311"/>
      <c r="BX52" s="311"/>
      <c r="BY52" s="311"/>
      <c r="BZ52" s="311"/>
      <c r="CA52" s="311"/>
      <c r="CB52" s="311"/>
      <c r="CC52" s="311"/>
      <c r="CD52" s="311"/>
      <c r="CE52" s="311"/>
      <c r="CF52" s="311"/>
      <c r="CG52" s="311"/>
      <c r="CH52" s="311"/>
      <c r="CI52" s="311"/>
      <c r="CJ52" s="311"/>
      <c r="CK52" s="311"/>
      <c r="CL52" s="311"/>
      <c r="CM52" s="311"/>
      <c r="CN52" s="311"/>
      <c r="CO52" s="311"/>
      <c r="CP52" s="311"/>
      <c r="CQ52" s="311"/>
      <c r="CR52" s="311"/>
      <c r="CS52" s="311"/>
      <c r="CT52" s="311"/>
      <c r="CU52" s="311"/>
      <c r="CV52" s="311"/>
      <c r="CW52" s="311"/>
      <c r="CX52" s="311"/>
      <c r="CY52" s="311"/>
      <c r="CZ52" s="311"/>
      <c r="DA52" s="311"/>
      <c r="DB52" s="311"/>
      <c r="DC52" s="311"/>
      <c r="DD52" s="311"/>
      <c r="DE52" s="311"/>
      <c r="DF52" s="311"/>
      <c r="DG52" s="311"/>
      <c r="DH52" s="311"/>
      <c r="DI52" s="311"/>
      <c r="DJ52" s="311"/>
      <c r="DK52" s="311"/>
      <c r="DL52" s="311"/>
      <c r="DM52" s="311"/>
      <c r="DN52" s="311"/>
      <c r="DO52" s="311"/>
      <c r="DP52" s="311"/>
      <c r="DQ52" s="311"/>
      <c r="DR52" s="311"/>
      <c r="DS52" s="311"/>
      <c r="DT52" s="311"/>
      <c r="DU52" s="311"/>
      <c r="DV52" s="311"/>
      <c r="DW52" s="311"/>
      <c r="DX52" s="311"/>
      <c r="DY52" s="311"/>
      <c r="DZ52" s="311"/>
      <c r="EA52" s="311"/>
      <c r="EB52" s="311"/>
      <c r="EC52" s="311"/>
      <c r="ED52" s="311"/>
      <c r="EE52" s="311"/>
      <c r="EF52" s="311"/>
      <c r="EG52" s="311"/>
      <c r="EH52" s="311"/>
      <c r="EI52" s="311"/>
      <c r="EJ52" s="311"/>
      <c r="EK52" s="311"/>
      <c r="EL52" s="311"/>
      <c r="EM52" s="311"/>
      <c r="EN52" s="311"/>
      <c r="EO52" s="311"/>
      <c r="EP52" s="311"/>
      <c r="EQ52" s="311"/>
      <c r="ER52" s="311"/>
      <c r="ES52" s="311"/>
      <c r="ET52" s="311"/>
      <c r="EU52" s="311"/>
      <c r="EV52" s="311"/>
      <c r="EW52" s="311"/>
      <c r="EX52" s="311"/>
      <c r="EY52" s="311"/>
      <c r="EZ52" s="311"/>
      <c r="FA52" s="311"/>
      <c r="FB52" s="311"/>
      <c r="FC52" s="311"/>
      <c r="FD52" s="311"/>
      <c r="FE52" s="311"/>
      <c r="FF52" s="311"/>
      <c r="FG52" s="311"/>
      <c r="FH52" s="311"/>
      <c r="FI52" s="311"/>
      <c r="FJ52" s="311"/>
      <c r="FK52" s="311"/>
      <c r="FL52" s="311"/>
      <c r="FM52" s="311"/>
      <c r="FN52" s="311"/>
      <c r="FO52" s="311"/>
      <c r="FP52" s="311"/>
      <c r="FQ52" s="311"/>
      <c r="FR52" s="311"/>
      <c r="FS52" s="311"/>
      <c r="FT52" s="311"/>
      <c r="FU52" s="311"/>
      <c r="FV52" s="311"/>
      <c r="FW52" s="311"/>
      <c r="FX52" s="311"/>
      <c r="FY52" s="311"/>
      <c r="FZ52" s="311"/>
      <c r="GA52" s="311"/>
      <c r="GB52" s="311"/>
      <c r="GC52" s="311"/>
      <c r="GD52" s="311"/>
      <c r="GE52" s="311"/>
      <c r="GF52" s="311"/>
      <c r="GG52" s="311"/>
      <c r="GH52" s="311"/>
      <c r="GI52" s="311"/>
      <c r="GJ52" s="311"/>
      <c r="GK52" s="311"/>
      <c r="GL52" s="311"/>
      <c r="GM52" s="311"/>
      <c r="GN52" s="311"/>
      <c r="GO52" s="311"/>
      <c r="GP52" s="311"/>
      <c r="GQ52" s="311"/>
      <c r="GR52" s="311"/>
      <c r="GS52" s="311"/>
      <c r="GT52" s="311"/>
      <c r="GU52" s="311"/>
      <c r="GV52" s="311"/>
      <c r="GW52" s="311"/>
      <c r="GX52" s="311"/>
      <c r="GY52" s="311"/>
      <c r="GZ52" s="311"/>
      <c r="HA52" s="311"/>
    </row>
    <row r="53" spans="2:209" s="690" customFormat="1" ht="15.75" customHeight="1" x14ac:dyDescent="0.2">
      <c r="D53" s="696"/>
      <c r="E53" s="692"/>
      <c r="F53" s="692"/>
      <c r="G53" s="691"/>
      <c r="L53" s="311"/>
      <c r="M53" s="311"/>
      <c r="N53" s="311"/>
      <c r="O53" s="311"/>
      <c r="P53" s="311"/>
      <c r="Q53" s="311"/>
      <c r="R53" s="311"/>
      <c r="S53" s="311"/>
      <c r="T53" s="311"/>
      <c r="U53" s="311"/>
      <c r="V53" s="311"/>
      <c r="W53" s="311"/>
      <c r="X53" s="311"/>
      <c r="Y53" s="311"/>
      <c r="Z53" s="311"/>
      <c r="AA53" s="311"/>
      <c r="AB53" s="311"/>
      <c r="AC53" s="311"/>
      <c r="AD53" s="311"/>
      <c r="AE53" s="311"/>
      <c r="AF53" s="311"/>
      <c r="AG53" s="311"/>
      <c r="AH53" s="311"/>
      <c r="AI53" s="311"/>
      <c r="AJ53" s="311"/>
      <c r="AK53" s="311"/>
      <c r="AL53" s="311"/>
      <c r="AM53" s="311"/>
      <c r="AN53" s="311"/>
      <c r="AO53" s="311"/>
      <c r="AP53" s="311"/>
      <c r="AQ53" s="311"/>
      <c r="AR53" s="311"/>
      <c r="AS53" s="311"/>
      <c r="AT53" s="311"/>
      <c r="AU53" s="311"/>
      <c r="AV53" s="311"/>
      <c r="AW53" s="311"/>
      <c r="AX53" s="311"/>
      <c r="AY53" s="311"/>
      <c r="AZ53" s="311"/>
      <c r="BA53" s="311"/>
      <c r="BB53" s="311"/>
      <c r="BC53" s="311"/>
      <c r="BD53" s="311"/>
      <c r="BE53" s="311"/>
      <c r="BF53" s="311"/>
      <c r="BG53" s="311"/>
      <c r="BH53" s="311"/>
      <c r="BI53" s="311"/>
      <c r="BJ53" s="311"/>
      <c r="BK53" s="311"/>
      <c r="BL53" s="311"/>
      <c r="BM53" s="311"/>
      <c r="BN53" s="311"/>
      <c r="BO53" s="311"/>
      <c r="BP53" s="311"/>
      <c r="BQ53" s="311"/>
      <c r="BR53" s="311"/>
      <c r="BS53" s="311"/>
      <c r="BT53" s="311"/>
      <c r="BU53" s="311"/>
      <c r="BV53" s="311"/>
      <c r="BW53" s="311"/>
      <c r="BX53" s="311"/>
      <c r="BY53" s="311"/>
      <c r="BZ53" s="311"/>
      <c r="CA53" s="311"/>
      <c r="CB53" s="311"/>
      <c r="CC53" s="311"/>
      <c r="CD53" s="311"/>
      <c r="CE53" s="311"/>
      <c r="CF53" s="311"/>
      <c r="CG53" s="311"/>
      <c r="CH53" s="311"/>
      <c r="CI53" s="311"/>
      <c r="CJ53" s="311"/>
      <c r="CK53" s="311"/>
      <c r="CL53" s="311"/>
      <c r="CM53" s="311"/>
      <c r="CN53" s="311"/>
      <c r="CO53" s="311"/>
      <c r="CP53" s="311"/>
      <c r="CQ53" s="311"/>
      <c r="CR53" s="311"/>
      <c r="CS53" s="311"/>
      <c r="CT53" s="311"/>
      <c r="CU53" s="311"/>
      <c r="CV53" s="311"/>
      <c r="CW53" s="311"/>
      <c r="CX53" s="311"/>
      <c r="CY53" s="311"/>
      <c r="CZ53" s="311"/>
      <c r="DA53" s="311"/>
      <c r="DB53" s="311"/>
      <c r="DC53" s="311"/>
      <c r="DD53" s="311"/>
      <c r="DE53" s="311"/>
      <c r="DF53" s="311"/>
      <c r="DG53" s="311"/>
      <c r="DH53" s="311"/>
      <c r="DI53" s="311"/>
      <c r="DJ53" s="311"/>
      <c r="DK53" s="311"/>
      <c r="DL53" s="311"/>
      <c r="DM53" s="311"/>
      <c r="DN53" s="311"/>
      <c r="DO53" s="311"/>
      <c r="DP53" s="311"/>
      <c r="DQ53" s="311"/>
      <c r="DR53" s="311"/>
      <c r="DS53" s="311"/>
      <c r="DT53" s="311"/>
      <c r="DU53" s="311"/>
      <c r="DV53" s="311"/>
      <c r="DW53" s="311"/>
      <c r="DX53" s="311"/>
      <c r="DY53" s="311"/>
      <c r="DZ53" s="311"/>
      <c r="EA53" s="311"/>
      <c r="EB53" s="311"/>
      <c r="EC53" s="311"/>
      <c r="ED53" s="311"/>
      <c r="EE53" s="311"/>
      <c r="EF53" s="311"/>
      <c r="EG53" s="311"/>
      <c r="EH53" s="311"/>
      <c r="EI53" s="311"/>
      <c r="EJ53" s="311"/>
      <c r="EK53" s="311"/>
      <c r="EL53" s="311"/>
      <c r="EM53" s="311"/>
      <c r="EN53" s="311"/>
      <c r="EO53" s="311"/>
      <c r="EP53" s="311"/>
      <c r="EQ53" s="311"/>
      <c r="ER53" s="311"/>
      <c r="ES53" s="311"/>
      <c r="ET53" s="311"/>
      <c r="EU53" s="311"/>
      <c r="EV53" s="311"/>
      <c r="EW53" s="311"/>
      <c r="EX53" s="311"/>
      <c r="EY53" s="311"/>
      <c r="EZ53" s="311"/>
      <c r="FA53" s="311"/>
      <c r="FB53" s="311"/>
      <c r="FC53" s="311"/>
      <c r="FD53" s="311"/>
      <c r="FE53" s="311"/>
      <c r="FF53" s="311"/>
      <c r="FG53" s="311"/>
      <c r="FH53" s="311"/>
      <c r="FI53" s="311"/>
      <c r="FJ53" s="311"/>
      <c r="FK53" s="311"/>
      <c r="FL53" s="311"/>
      <c r="FM53" s="311"/>
      <c r="FN53" s="311"/>
      <c r="FO53" s="311"/>
      <c r="FP53" s="311"/>
      <c r="FQ53" s="311"/>
      <c r="FR53" s="311"/>
      <c r="FS53" s="311"/>
      <c r="FT53" s="311"/>
      <c r="FU53" s="311"/>
      <c r="FV53" s="311"/>
      <c r="FW53" s="311"/>
      <c r="FX53" s="311"/>
      <c r="FY53" s="311"/>
      <c r="FZ53" s="311"/>
      <c r="GA53" s="311"/>
      <c r="GB53" s="311"/>
      <c r="GC53" s="311"/>
      <c r="GD53" s="311"/>
      <c r="GE53" s="311"/>
      <c r="GF53" s="311"/>
      <c r="GG53" s="311"/>
      <c r="GH53" s="311"/>
      <c r="GI53" s="311"/>
      <c r="GJ53" s="311"/>
      <c r="GK53" s="311"/>
      <c r="GL53" s="311"/>
      <c r="GM53" s="311"/>
      <c r="GN53" s="311"/>
      <c r="GO53" s="311"/>
      <c r="GP53" s="311"/>
      <c r="GQ53" s="311"/>
      <c r="GR53" s="311"/>
      <c r="GS53" s="311"/>
      <c r="GT53" s="311"/>
      <c r="GU53" s="311"/>
      <c r="GV53" s="311"/>
      <c r="GW53" s="311"/>
      <c r="GX53" s="311"/>
      <c r="GY53" s="311"/>
      <c r="GZ53" s="311"/>
      <c r="HA53" s="311"/>
    </row>
    <row r="54" spans="2:209" s="690" customFormat="1" ht="15.75" customHeight="1" x14ac:dyDescent="0.2">
      <c r="D54" s="696"/>
      <c r="E54" s="692"/>
      <c r="F54" s="692"/>
      <c r="G54" s="691"/>
      <c r="L54" s="311"/>
      <c r="M54" s="311"/>
      <c r="N54" s="311"/>
      <c r="O54" s="311"/>
      <c r="P54" s="311"/>
      <c r="Q54" s="311"/>
      <c r="R54" s="311"/>
      <c r="S54" s="311"/>
      <c r="T54" s="311"/>
      <c r="U54" s="311"/>
      <c r="V54" s="311"/>
      <c r="W54" s="311"/>
      <c r="X54" s="311"/>
      <c r="Y54" s="311"/>
      <c r="Z54" s="311"/>
      <c r="AA54" s="311"/>
      <c r="AB54" s="311"/>
      <c r="AC54" s="311"/>
      <c r="AD54" s="311"/>
      <c r="AE54" s="311"/>
      <c r="AF54" s="311"/>
      <c r="AG54" s="311"/>
      <c r="AH54" s="311"/>
      <c r="AI54" s="311"/>
      <c r="AJ54" s="311"/>
      <c r="AK54" s="311"/>
      <c r="AL54" s="311"/>
      <c r="AM54" s="311"/>
      <c r="AN54" s="311"/>
      <c r="AO54" s="311"/>
      <c r="AP54" s="311"/>
      <c r="AQ54" s="311"/>
      <c r="AR54" s="311"/>
      <c r="AS54" s="311"/>
      <c r="AT54" s="311"/>
      <c r="AU54" s="311"/>
      <c r="AV54" s="311"/>
      <c r="AW54" s="311"/>
      <c r="AX54" s="311"/>
      <c r="AY54" s="311"/>
      <c r="AZ54" s="311"/>
      <c r="BA54" s="311"/>
      <c r="BB54" s="311"/>
      <c r="BC54" s="311"/>
      <c r="BD54" s="311"/>
      <c r="BE54" s="311"/>
      <c r="BF54" s="311"/>
      <c r="BG54" s="311"/>
      <c r="BH54" s="311"/>
      <c r="BI54" s="311"/>
      <c r="BJ54" s="311"/>
      <c r="BK54" s="311"/>
      <c r="BL54" s="311"/>
      <c r="BM54" s="311"/>
      <c r="BN54" s="311"/>
      <c r="BO54" s="311"/>
      <c r="BP54" s="311"/>
      <c r="BQ54" s="311"/>
      <c r="BR54" s="311"/>
      <c r="BS54" s="311"/>
      <c r="BT54" s="311"/>
      <c r="BU54" s="311"/>
      <c r="BV54" s="311"/>
      <c r="BW54" s="311"/>
      <c r="BX54" s="311"/>
      <c r="BY54" s="311"/>
      <c r="BZ54" s="311"/>
      <c r="CA54" s="311"/>
      <c r="CB54" s="311"/>
      <c r="CC54" s="311"/>
      <c r="CD54" s="311"/>
      <c r="CE54" s="311"/>
      <c r="CF54" s="311"/>
      <c r="CG54" s="311"/>
      <c r="CH54" s="311"/>
      <c r="CI54" s="311"/>
      <c r="CJ54" s="311"/>
      <c r="CK54" s="311"/>
      <c r="CL54" s="311"/>
      <c r="CM54" s="311"/>
      <c r="CN54" s="311"/>
      <c r="CO54" s="311"/>
      <c r="CP54" s="311"/>
      <c r="CQ54" s="311"/>
      <c r="CR54" s="311"/>
      <c r="CS54" s="311"/>
      <c r="CT54" s="311"/>
      <c r="CU54" s="311"/>
      <c r="CV54" s="311"/>
      <c r="CW54" s="311"/>
      <c r="CX54" s="311"/>
      <c r="CY54" s="311"/>
      <c r="CZ54" s="311"/>
      <c r="DA54" s="311"/>
      <c r="DB54" s="311"/>
      <c r="DC54" s="311"/>
      <c r="DD54" s="311"/>
      <c r="DE54" s="311"/>
      <c r="DF54" s="311"/>
      <c r="DG54" s="311"/>
      <c r="DH54" s="311"/>
      <c r="DI54" s="311"/>
      <c r="DJ54" s="311"/>
      <c r="DK54" s="311"/>
      <c r="DL54" s="311"/>
      <c r="DM54" s="311"/>
      <c r="DN54" s="311"/>
      <c r="DO54" s="311"/>
      <c r="DP54" s="311"/>
      <c r="DQ54" s="311"/>
      <c r="DR54" s="311"/>
      <c r="DS54" s="311"/>
      <c r="DT54" s="311"/>
      <c r="DU54" s="311"/>
      <c r="DV54" s="311"/>
      <c r="DW54" s="311"/>
      <c r="DX54" s="311"/>
      <c r="DY54" s="311"/>
      <c r="DZ54" s="311"/>
      <c r="EA54" s="311"/>
      <c r="EB54" s="311"/>
      <c r="EC54" s="311"/>
      <c r="ED54" s="311"/>
      <c r="EE54" s="311"/>
      <c r="EF54" s="311"/>
      <c r="EG54" s="311"/>
      <c r="EH54" s="311"/>
      <c r="EI54" s="311"/>
      <c r="EJ54" s="311"/>
      <c r="EK54" s="311"/>
      <c r="EL54" s="311"/>
      <c r="EM54" s="311"/>
      <c r="EN54" s="311"/>
      <c r="EO54" s="311"/>
      <c r="EP54" s="311"/>
      <c r="EQ54" s="311"/>
      <c r="ER54" s="311"/>
      <c r="ES54" s="311"/>
      <c r="ET54" s="311"/>
      <c r="EU54" s="311"/>
      <c r="EV54" s="311"/>
      <c r="EW54" s="311"/>
      <c r="EX54" s="311"/>
      <c r="EY54" s="311"/>
      <c r="EZ54" s="311"/>
      <c r="FA54" s="311"/>
      <c r="FB54" s="311"/>
      <c r="FC54" s="311"/>
      <c r="FD54" s="311"/>
      <c r="FE54" s="311"/>
      <c r="FF54" s="311"/>
      <c r="FG54" s="311"/>
      <c r="FH54" s="311"/>
      <c r="FI54" s="311"/>
      <c r="FJ54" s="311"/>
      <c r="FK54" s="311"/>
      <c r="FL54" s="311"/>
      <c r="FM54" s="311"/>
      <c r="FN54" s="311"/>
      <c r="FO54" s="311"/>
      <c r="FP54" s="311"/>
      <c r="FQ54" s="311"/>
      <c r="FR54" s="311"/>
      <c r="FS54" s="311"/>
      <c r="FT54" s="311"/>
      <c r="FU54" s="311"/>
      <c r="FV54" s="311"/>
      <c r="FW54" s="311"/>
      <c r="FX54" s="311"/>
      <c r="FY54" s="311"/>
      <c r="FZ54" s="311"/>
      <c r="GA54" s="311"/>
      <c r="GB54" s="311"/>
      <c r="GC54" s="311"/>
      <c r="GD54" s="311"/>
      <c r="GE54" s="311"/>
      <c r="GF54" s="311"/>
      <c r="GG54" s="311"/>
      <c r="GH54" s="311"/>
      <c r="GI54" s="311"/>
      <c r="GJ54" s="311"/>
      <c r="GK54" s="311"/>
      <c r="GL54" s="311"/>
      <c r="GM54" s="311"/>
      <c r="GN54" s="311"/>
      <c r="GO54" s="311"/>
      <c r="GP54" s="311"/>
      <c r="GQ54" s="311"/>
      <c r="GR54" s="311"/>
      <c r="GS54" s="311"/>
      <c r="GT54" s="311"/>
      <c r="GU54" s="311"/>
      <c r="GV54" s="311"/>
      <c r="GW54" s="311"/>
      <c r="GX54" s="311"/>
      <c r="GY54" s="311"/>
      <c r="GZ54" s="311"/>
      <c r="HA54" s="311"/>
    </row>
    <row r="55" spans="2:209" s="690" customFormat="1" ht="15.75" customHeight="1" x14ac:dyDescent="0.2">
      <c r="D55" s="696"/>
      <c r="E55" s="692"/>
      <c r="F55" s="692"/>
      <c r="G55" s="691"/>
      <c r="L55" s="311"/>
      <c r="M55" s="311"/>
      <c r="N55" s="311"/>
      <c r="O55" s="311"/>
      <c r="P55" s="311"/>
      <c r="Q55" s="311"/>
      <c r="R55" s="311"/>
      <c r="S55" s="311"/>
      <c r="T55" s="311"/>
      <c r="U55" s="311"/>
      <c r="V55" s="311"/>
      <c r="W55" s="311"/>
      <c r="X55" s="311"/>
      <c r="Y55" s="311"/>
      <c r="Z55" s="311"/>
      <c r="AA55" s="311"/>
      <c r="AB55" s="311"/>
      <c r="AC55" s="311"/>
      <c r="AD55" s="311"/>
      <c r="AE55" s="311"/>
      <c r="AF55" s="311"/>
      <c r="AG55" s="311"/>
      <c r="AH55" s="311"/>
      <c r="AI55" s="311"/>
      <c r="AJ55" s="311"/>
      <c r="AK55" s="311"/>
      <c r="AL55" s="311"/>
      <c r="AM55" s="311"/>
      <c r="AN55" s="311"/>
      <c r="AO55" s="311"/>
      <c r="AP55" s="311"/>
      <c r="AQ55" s="311"/>
      <c r="AR55" s="311"/>
      <c r="AS55" s="311"/>
      <c r="AT55" s="311"/>
      <c r="AU55" s="311"/>
      <c r="AV55" s="311"/>
      <c r="AW55" s="311"/>
      <c r="AX55" s="311"/>
      <c r="AY55" s="311"/>
      <c r="AZ55" s="311"/>
      <c r="BA55" s="311"/>
      <c r="BB55" s="311"/>
      <c r="BC55" s="311"/>
      <c r="BD55" s="311"/>
      <c r="BE55" s="311"/>
      <c r="BF55" s="311"/>
      <c r="BG55" s="311"/>
      <c r="BH55" s="311"/>
      <c r="BI55" s="311"/>
      <c r="BJ55" s="311"/>
      <c r="BK55" s="311"/>
      <c r="BL55" s="311"/>
      <c r="BM55" s="311"/>
      <c r="BN55" s="311"/>
      <c r="BO55" s="311"/>
      <c r="BP55" s="311"/>
      <c r="BQ55" s="311"/>
      <c r="BR55" s="311"/>
      <c r="BS55" s="311"/>
      <c r="BT55" s="311"/>
      <c r="BU55" s="311"/>
      <c r="BV55" s="311"/>
      <c r="BW55" s="311"/>
      <c r="BX55" s="311"/>
      <c r="BY55" s="311"/>
      <c r="BZ55" s="311"/>
      <c r="CA55" s="311"/>
      <c r="CB55" s="311"/>
      <c r="CC55" s="311"/>
      <c r="CD55" s="311"/>
      <c r="CE55" s="311"/>
      <c r="CF55" s="311"/>
      <c r="CG55" s="311"/>
      <c r="CH55" s="311"/>
      <c r="CI55" s="311"/>
      <c r="CJ55" s="311"/>
      <c r="CK55" s="311"/>
      <c r="CL55" s="311"/>
      <c r="CM55" s="311"/>
      <c r="CN55" s="311"/>
      <c r="CO55" s="311"/>
      <c r="CP55" s="311"/>
      <c r="CQ55" s="311"/>
      <c r="CR55" s="311"/>
      <c r="CS55" s="311"/>
      <c r="CT55" s="311"/>
      <c r="CU55" s="311"/>
      <c r="CV55" s="311"/>
      <c r="CW55" s="311"/>
      <c r="CX55" s="311"/>
      <c r="CY55" s="311"/>
      <c r="CZ55" s="311"/>
      <c r="DA55" s="311"/>
      <c r="DB55" s="311"/>
      <c r="DC55" s="311"/>
      <c r="DD55" s="311"/>
      <c r="DE55" s="311"/>
      <c r="DF55" s="311"/>
      <c r="DG55" s="311"/>
      <c r="DH55" s="311"/>
      <c r="DI55" s="311"/>
      <c r="DJ55" s="311"/>
      <c r="DK55" s="311"/>
      <c r="DL55" s="311"/>
      <c r="DM55" s="311"/>
      <c r="DN55" s="311"/>
      <c r="DO55" s="311"/>
      <c r="DP55" s="311"/>
      <c r="DQ55" s="311"/>
      <c r="DR55" s="311"/>
      <c r="DS55" s="311"/>
      <c r="DT55" s="311"/>
      <c r="DU55" s="311"/>
      <c r="DV55" s="311"/>
      <c r="DW55" s="311"/>
      <c r="DX55" s="311"/>
      <c r="DY55" s="311"/>
      <c r="DZ55" s="311"/>
      <c r="EA55" s="311"/>
      <c r="EB55" s="311"/>
      <c r="EC55" s="311"/>
      <c r="ED55" s="311"/>
      <c r="EE55" s="311"/>
      <c r="EF55" s="311"/>
      <c r="EG55" s="311"/>
      <c r="EH55" s="311"/>
      <c r="EI55" s="311"/>
      <c r="EJ55" s="311"/>
      <c r="EK55" s="311"/>
      <c r="EL55" s="311"/>
      <c r="EM55" s="311"/>
      <c r="EN55" s="311"/>
      <c r="EO55" s="311"/>
      <c r="EP55" s="311"/>
      <c r="EQ55" s="311"/>
      <c r="ER55" s="311"/>
      <c r="ES55" s="311"/>
      <c r="ET55" s="311"/>
      <c r="EU55" s="311"/>
      <c r="EV55" s="311"/>
      <c r="EW55" s="311"/>
      <c r="EX55" s="311"/>
      <c r="EY55" s="311"/>
      <c r="EZ55" s="311"/>
      <c r="FA55" s="311"/>
      <c r="FB55" s="311"/>
      <c r="FC55" s="311"/>
      <c r="FD55" s="311"/>
      <c r="FE55" s="311"/>
      <c r="FF55" s="311"/>
      <c r="FG55" s="311"/>
      <c r="FH55" s="311"/>
      <c r="FI55" s="311"/>
      <c r="FJ55" s="311"/>
      <c r="FK55" s="311"/>
      <c r="FL55" s="311"/>
      <c r="FM55" s="311"/>
      <c r="FN55" s="311"/>
      <c r="FO55" s="311"/>
      <c r="FP55" s="311"/>
      <c r="FQ55" s="311"/>
      <c r="FR55" s="311"/>
      <c r="FS55" s="311"/>
      <c r="FT55" s="311"/>
      <c r="FU55" s="311"/>
      <c r="FV55" s="311"/>
      <c r="FW55" s="311"/>
      <c r="FX55" s="311"/>
      <c r="FY55" s="311"/>
      <c r="FZ55" s="311"/>
      <c r="GA55" s="311"/>
      <c r="GB55" s="311"/>
      <c r="GC55" s="311"/>
      <c r="GD55" s="311"/>
      <c r="GE55" s="311"/>
      <c r="GF55" s="311"/>
      <c r="GG55" s="311"/>
      <c r="GH55" s="311"/>
      <c r="GI55" s="311"/>
      <c r="GJ55" s="311"/>
      <c r="GK55" s="311"/>
      <c r="GL55" s="311"/>
      <c r="GM55" s="311"/>
      <c r="GN55" s="311"/>
      <c r="GO55" s="311"/>
      <c r="GP55" s="311"/>
      <c r="GQ55" s="311"/>
      <c r="GR55" s="311"/>
      <c r="GS55" s="311"/>
      <c r="GT55" s="311"/>
      <c r="GU55" s="311"/>
      <c r="GV55" s="311"/>
      <c r="GW55" s="311"/>
      <c r="GX55" s="311"/>
      <c r="GY55" s="311"/>
      <c r="GZ55" s="311"/>
      <c r="HA55" s="311"/>
    </row>
    <row r="56" spans="2:209" s="690" customFormat="1" ht="15.75" customHeight="1" x14ac:dyDescent="0.2">
      <c r="D56" s="693"/>
      <c r="E56" s="692"/>
      <c r="F56" s="692"/>
      <c r="G56" s="691"/>
      <c r="L56" s="311"/>
      <c r="M56" s="311"/>
      <c r="N56" s="311"/>
      <c r="O56" s="311"/>
      <c r="P56" s="311"/>
      <c r="Q56" s="311"/>
      <c r="R56" s="311"/>
      <c r="S56" s="311"/>
      <c r="T56" s="311"/>
      <c r="U56" s="311"/>
      <c r="V56" s="311"/>
      <c r="W56" s="311"/>
      <c r="X56" s="311"/>
      <c r="Y56" s="311"/>
      <c r="Z56" s="311"/>
      <c r="AA56" s="311"/>
      <c r="AB56" s="311"/>
      <c r="AC56" s="311"/>
      <c r="AD56" s="311"/>
      <c r="AE56" s="311"/>
      <c r="AF56" s="311"/>
      <c r="AG56" s="311"/>
      <c r="AH56" s="311"/>
      <c r="AI56" s="311"/>
      <c r="AJ56" s="311"/>
      <c r="AK56" s="311"/>
      <c r="AL56" s="311"/>
      <c r="AM56" s="311"/>
      <c r="AN56" s="311"/>
      <c r="AO56" s="311"/>
      <c r="AP56" s="311"/>
      <c r="AQ56" s="311"/>
      <c r="AR56" s="311"/>
      <c r="AS56" s="311"/>
      <c r="AT56" s="311"/>
      <c r="AU56" s="311"/>
      <c r="AV56" s="311"/>
      <c r="AW56" s="311"/>
      <c r="AX56" s="311"/>
      <c r="AY56" s="311"/>
      <c r="AZ56" s="311"/>
      <c r="BA56" s="311"/>
      <c r="BB56" s="311"/>
      <c r="BC56" s="311"/>
      <c r="BD56" s="311"/>
      <c r="BE56" s="311"/>
      <c r="BF56" s="311"/>
      <c r="BG56" s="311"/>
      <c r="BH56" s="311"/>
      <c r="BI56" s="311"/>
      <c r="BJ56" s="311"/>
      <c r="BK56" s="311"/>
      <c r="BL56" s="311"/>
      <c r="BM56" s="311"/>
      <c r="BN56" s="311"/>
      <c r="BO56" s="311"/>
      <c r="BP56" s="311"/>
      <c r="BQ56" s="311"/>
      <c r="BR56" s="311"/>
      <c r="BS56" s="311"/>
      <c r="BT56" s="311"/>
      <c r="BU56" s="311"/>
      <c r="BV56" s="311"/>
      <c r="BW56" s="311"/>
      <c r="BX56" s="311"/>
      <c r="BY56" s="311"/>
      <c r="BZ56" s="311"/>
      <c r="CA56" s="311"/>
      <c r="CB56" s="311"/>
      <c r="CC56" s="311"/>
      <c r="CD56" s="311"/>
      <c r="CE56" s="311"/>
      <c r="CF56" s="311"/>
      <c r="CG56" s="311"/>
      <c r="CH56" s="311"/>
      <c r="CI56" s="311"/>
      <c r="CJ56" s="311"/>
      <c r="CK56" s="311"/>
      <c r="CL56" s="311"/>
      <c r="CM56" s="311"/>
      <c r="CN56" s="311"/>
      <c r="CO56" s="311"/>
      <c r="CP56" s="311"/>
      <c r="CQ56" s="311"/>
      <c r="CR56" s="311"/>
      <c r="CS56" s="311"/>
      <c r="CT56" s="311"/>
      <c r="CU56" s="311"/>
      <c r="CV56" s="311"/>
      <c r="CW56" s="311"/>
      <c r="CX56" s="311"/>
      <c r="CY56" s="311"/>
      <c r="CZ56" s="311"/>
      <c r="DA56" s="311"/>
      <c r="DB56" s="311"/>
      <c r="DC56" s="311"/>
      <c r="DD56" s="311"/>
      <c r="DE56" s="311"/>
      <c r="DF56" s="311"/>
      <c r="DG56" s="311"/>
      <c r="DH56" s="311"/>
      <c r="DI56" s="311"/>
      <c r="DJ56" s="311"/>
      <c r="DK56" s="311"/>
      <c r="DL56" s="311"/>
      <c r="DM56" s="311"/>
      <c r="DN56" s="311"/>
      <c r="DO56" s="311"/>
      <c r="DP56" s="311"/>
      <c r="DQ56" s="311"/>
      <c r="DR56" s="311"/>
      <c r="DS56" s="311"/>
      <c r="DT56" s="311"/>
      <c r="DU56" s="311"/>
      <c r="DV56" s="311"/>
      <c r="DW56" s="311"/>
      <c r="DX56" s="311"/>
      <c r="DY56" s="311"/>
      <c r="DZ56" s="311"/>
      <c r="EA56" s="311"/>
      <c r="EB56" s="311"/>
      <c r="EC56" s="311"/>
      <c r="ED56" s="311"/>
      <c r="EE56" s="311"/>
      <c r="EF56" s="311"/>
      <c r="EG56" s="311"/>
      <c r="EH56" s="311"/>
      <c r="EI56" s="311"/>
      <c r="EJ56" s="311"/>
      <c r="EK56" s="311"/>
      <c r="EL56" s="311"/>
      <c r="EM56" s="311"/>
      <c r="EN56" s="311"/>
      <c r="EO56" s="311"/>
      <c r="EP56" s="311"/>
      <c r="EQ56" s="311"/>
      <c r="ER56" s="311"/>
      <c r="ES56" s="311"/>
      <c r="ET56" s="311"/>
      <c r="EU56" s="311"/>
      <c r="EV56" s="311"/>
      <c r="EW56" s="311"/>
      <c r="EX56" s="311"/>
      <c r="EY56" s="311"/>
      <c r="EZ56" s="311"/>
      <c r="FA56" s="311"/>
      <c r="FB56" s="311"/>
      <c r="FC56" s="311"/>
      <c r="FD56" s="311"/>
      <c r="FE56" s="311"/>
      <c r="FF56" s="311"/>
      <c r="FG56" s="311"/>
      <c r="FH56" s="311"/>
      <c r="FI56" s="311"/>
      <c r="FJ56" s="311"/>
      <c r="FK56" s="311"/>
      <c r="FL56" s="311"/>
      <c r="FM56" s="311"/>
      <c r="FN56" s="311"/>
      <c r="FO56" s="311"/>
      <c r="FP56" s="311"/>
      <c r="FQ56" s="311"/>
      <c r="FR56" s="311"/>
      <c r="FS56" s="311"/>
      <c r="FT56" s="311"/>
      <c r="FU56" s="311"/>
      <c r="FV56" s="311"/>
      <c r="FW56" s="311"/>
      <c r="FX56" s="311"/>
      <c r="FY56" s="311"/>
      <c r="FZ56" s="311"/>
      <c r="GA56" s="311"/>
      <c r="GB56" s="311"/>
      <c r="GC56" s="311"/>
      <c r="GD56" s="311"/>
      <c r="GE56" s="311"/>
      <c r="GF56" s="311"/>
      <c r="GG56" s="311"/>
      <c r="GH56" s="311"/>
      <c r="GI56" s="311"/>
      <c r="GJ56" s="311"/>
      <c r="GK56" s="311"/>
      <c r="GL56" s="311"/>
      <c r="GM56" s="311"/>
      <c r="GN56" s="311"/>
      <c r="GO56" s="311"/>
      <c r="GP56" s="311"/>
      <c r="GQ56" s="311"/>
      <c r="GR56" s="311"/>
      <c r="GS56" s="311"/>
      <c r="GT56" s="311"/>
      <c r="GU56" s="311"/>
      <c r="GV56" s="311"/>
      <c r="GW56" s="311"/>
      <c r="GX56" s="311"/>
      <c r="GY56" s="311"/>
      <c r="GZ56" s="311"/>
      <c r="HA56" s="311"/>
    </row>
    <row r="57" spans="2:209" s="690" customFormat="1" ht="15.75" customHeight="1" x14ac:dyDescent="0.2">
      <c r="B57" s="691"/>
      <c r="C57" s="691"/>
      <c r="D57" s="696"/>
      <c r="E57" s="694"/>
      <c r="F57" s="692"/>
      <c r="G57" s="691"/>
      <c r="L57" s="311"/>
      <c r="M57" s="311"/>
      <c r="N57" s="311"/>
      <c r="O57" s="311"/>
      <c r="P57" s="311"/>
      <c r="Q57" s="311"/>
      <c r="R57" s="311"/>
      <c r="S57" s="311"/>
      <c r="T57" s="311"/>
      <c r="U57" s="311"/>
      <c r="V57" s="311"/>
      <c r="W57" s="311"/>
      <c r="X57" s="311"/>
      <c r="Y57" s="311"/>
      <c r="Z57" s="311"/>
      <c r="AA57" s="311"/>
      <c r="AB57" s="311"/>
      <c r="AC57" s="311"/>
      <c r="AD57" s="311"/>
      <c r="AE57" s="311"/>
      <c r="AF57" s="311"/>
      <c r="AG57" s="311"/>
      <c r="AH57" s="311"/>
      <c r="AI57" s="311"/>
      <c r="AJ57" s="311"/>
      <c r="AK57" s="311"/>
      <c r="AL57" s="311"/>
      <c r="AM57" s="311"/>
      <c r="AN57" s="311"/>
      <c r="AO57" s="311"/>
      <c r="AP57" s="311"/>
      <c r="AQ57" s="311"/>
      <c r="AR57" s="311"/>
      <c r="AS57" s="311"/>
      <c r="AT57" s="311"/>
      <c r="AU57" s="311"/>
      <c r="AV57" s="311"/>
      <c r="AW57" s="311"/>
      <c r="AX57" s="311"/>
      <c r="AY57" s="311"/>
      <c r="AZ57" s="311"/>
      <c r="BA57" s="311"/>
      <c r="BB57" s="311"/>
      <c r="BC57" s="311"/>
      <c r="BD57" s="311"/>
      <c r="BE57" s="311"/>
      <c r="BF57" s="311"/>
      <c r="BG57" s="311"/>
      <c r="BH57" s="311"/>
      <c r="BI57" s="311"/>
      <c r="BJ57" s="311"/>
      <c r="BK57" s="311"/>
      <c r="BL57" s="311"/>
      <c r="BM57" s="311"/>
      <c r="BN57" s="311"/>
      <c r="BO57" s="311"/>
      <c r="BP57" s="311"/>
      <c r="BQ57" s="311"/>
      <c r="BR57" s="311"/>
      <c r="BS57" s="311"/>
      <c r="BT57" s="311"/>
      <c r="BU57" s="311"/>
      <c r="BV57" s="311"/>
      <c r="BW57" s="311"/>
      <c r="BX57" s="311"/>
      <c r="BY57" s="311"/>
      <c r="BZ57" s="311"/>
      <c r="CA57" s="311"/>
      <c r="CB57" s="311"/>
      <c r="CC57" s="311"/>
      <c r="CD57" s="311"/>
      <c r="CE57" s="311"/>
      <c r="CF57" s="311"/>
      <c r="CG57" s="311"/>
      <c r="CH57" s="311"/>
      <c r="CI57" s="311"/>
      <c r="CJ57" s="311"/>
      <c r="CK57" s="311"/>
      <c r="CL57" s="311"/>
      <c r="CM57" s="311"/>
      <c r="CN57" s="311"/>
      <c r="CO57" s="311"/>
      <c r="CP57" s="311"/>
      <c r="CQ57" s="311"/>
      <c r="CR57" s="311"/>
      <c r="CS57" s="311"/>
      <c r="CT57" s="311"/>
      <c r="CU57" s="311"/>
      <c r="CV57" s="311"/>
      <c r="CW57" s="311"/>
      <c r="CX57" s="311"/>
      <c r="CY57" s="311"/>
      <c r="CZ57" s="311"/>
      <c r="DA57" s="311"/>
      <c r="DB57" s="311"/>
      <c r="DC57" s="311"/>
      <c r="DD57" s="311"/>
      <c r="DE57" s="311"/>
      <c r="DF57" s="311"/>
      <c r="DG57" s="311"/>
      <c r="DH57" s="311"/>
      <c r="DI57" s="311"/>
      <c r="DJ57" s="311"/>
      <c r="DK57" s="311"/>
      <c r="DL57" s="311"/>
      <c r="DM57" s="311"/>
      <c r="DN57" s="311"/>
      <c r="DO57" s="311"/>
      <c r="DP57" s="311"/>
      <c r="DQ57" s="311"/>
      <c r="DR57" s="311"/>
      <c r="DS57" s="311"/>
      <c r="DT57" s="311"/>
      <c r="DU57" s="311"/>
      <c r="DV57" s="311"/>
      <c r="DW57" s="311"/>
      <c r="DX57" s="311"/>
      <c r="DY57" s="311"/>
      <c r="DZ57" s="311"/>
      <c r="EA57" s="311"/>
      <c r="EB57" s="311"/>
      <c r="EC57" s="311"/>
      <c r="ED57" s="311"/>
      <c r="EE57" s="311"/>
      <c r="EF57" s="311"/>
      <c r="EG57" s="311"/>
      <c r="EH57" s="311"/>
      <c r="EI57" s="311"/>
      <c r="EJ57" s="311"/>
      <c r="EK57" s="311"/>
      <c r="EL57" s="311"/>
      <c r="EM57" s="311"/>
      <c r="EN57" s="311"/>
      <c r="EO57" s="311"/>
      <c r="EP57" s="311"/>
      <c r="EQ57" s="311"/>
      <c r="ER57" s="311"/>
      <c r="ES57" s="311"/>
      <c r="ET57" s="311"/>
      <c r="EU57" s="311"/>
      <c r="EV57" s="311"/>
      <c r="EW57" s="311"/>
      <c r="EX57" s="311"/>
      <c r="EY57" s="311"/>
      <c r="EZ57" s="311"/>
      <c r="FA57" s="311"/>
      <c r="FB57" s="311"/>
      <c r="FC57" s="311"/>
      <c r="FD57" s="311"/>
      <c r="FE57" s="311"/>
      <c r="FF57" s="311"/>
      <c r="FG57" s="311"/>
      <c r="FH57" s="311"/>
      <c r="FI57" s="311"/>
      <c r="FJ57" s="311"/>
      <c r="FK57" s="311"/>
      <c r="FL57" s="311"/>
      <c r="FM57" s="311"/>
      <c r="FN57" s="311"/>
      <c r="FO57" s="311"/>
      <c r="FP57" s="311"/>
      <c r="FQ57" s="311"/>
      <c r="FR57" s="311"/>
      <c r="FS57" s="311"/>
      <c r="FT57" s="311"/>
      <c r="FU57" s="311"/>
      <c r="FV57" s="311"/>
      <c r="FW57" s="311"/>
      <c r="FX57" s="311"/>
      <c r="FY57" s="311"/>
      <c r="FZ57" s="311"/>
      <c r="GA57" s="311"/>
      <c r="GB57" s="311"/>
      <c r="GC57" s="311"/>
      <c r="GD57" s="311"/>
      <c r="GE57" s="311"/>
      <c r="GF57" s="311"/>
      <c r="GG57" s="311"/>
      <c r="GH57" s="311"/>
      <c r="GI57" s="311"/>
      <c r="GJ57" s="311"/>
      <c r="GK57" s="311"/>
      <c r="GL57" s="311"/>
      <c r="GM57" s="311"/>
      <c r="GN57" s="311"/>
      <c r="GO57" s="311"/>
      <c r="GP57" s="311"/>
      <c r="GQ57" s="311"/>
      <c r="GR57" s="311"/>
      <c r="GS57" s="311"/>
      <c r="GT57" s="311"/>
      <c r="GU57" s="311"/>
      <c r="GV57" s="311"/>
      <c r="GW57" s="311"/>
      <c r="GX57" s="311"/>
      <c r="GY57" s="311"/>
      <c r="GZ57" s="311"/>
      <c r="HA57" s="311"/>
    </row>
    <row r="58" spans="2:209" s="690" customFormat="1" ht="15.75" customHeight="1" x14ac:dyDescent="0.2">
      <c r="D58" s="696"/>
      <c r="E58" s="692"/>
      <c r="F58" s="692"/>
      <c r="G58" s="691"/>
      <c r="L58" s="311"/>
      <c r="M58" s="311"/>
      <c r="N58" s="311"/>
      <c r="O58" s="311"/>
      <c r="P58" s="311"/>
      <c r="Q58" s="311"/>
      <c r="R58" s="311"/>
      <c r="S58" s="311"/>
      <c r="T58" s="311"/>
      <c r="U58" s="311"/>
      <c r="V58" s="311"/>
      <c r="W58" s="311"/>
      <c r="X58" s="311"/>
      <c r="Y58" s="311"/>
      <c r="Z58" s="311"/>
      <c r="AA58" s="311"/>
      <c r="AB58" s="311"/>
      <c r="AC58" s="311"/>
      <c r="AD58" s="311"/>
      <c r="AE58" s="311"/>
      <c r="AF58" s="311"/>
      <c r="AG58" s="311"/>
      <c r="AH58" s="311"/>
      <c r="AI58" s="311"/>
      <c r="AJ58" s="311"/>
      <c r="AK58" s="311"/>
      <c r="AL58" s="311"/>
      <c r="AM58" s="311"/>
      <c r="AN58" s="311"/>
      <c r="AO58" s="311"/>
      <c r="AP58" s="311"/>
      <c r="AQ58" s="311"/>
      <c r="AR58" s="311"/>
      <c r="AS58" s="311"/>
      <c r="AT58" s="311"/>
      <c r="AU58" s="311"/>
      <c r="AV58" s="311"/>
      <c r="AW58" s="311"/>
      <c r="AX58" s="311"/>
      <c r="AY58" s="311"/>
      <c r="AZ58" s="311"/>
      <c r="BA58" s="311"/>
      <c r="BB58" s="311"/>
      <c r="BC58" s="311"/>
      <c r="BD58" s="311"/>
      <c r="BE58" s="311"/>
      <c r="BF58" s="311"/>
      <c r="BG58" s="311"/>
      <c r="BH58" s="311"/>
      <c r="BI58" s="311"/>
      <c r="BJ58" s="311"/>
      <c r="BK58" s="311"/>
      <c r="BL58" s="311"/>
      <c r="BM58" s="311"/>
      <c r="BN58" s="311"/>
      <c r="BO58" s="311"/>
      <c r="BP58" s="311"/>
      <c r="BQ58" s="311"/>
      <c r="BR58" s="311"/>
      <c r="BS58" s="311"/>
      <c r="BT58" s="311"/>
      <c r="BU58" s="311"/>
      <c r="BV58" s="311"/>
      <c r="BW58" s="311"/>
      <c r="BX58" s="311"/>
      <c r="BY58" s="311"/>
      <c r="BZ58" s="311"/>
      <c r="CA58" s="311"/>
      <c r="CB58" s="311"/>
      <c r="CC58" s="311"/>
      <c r="CD58" s="311"/>
      <c r="CE58" s="311"/>
      <c r="CF58" s="311"/>
      <c r="CG58" s="311"/>
      <c r="CH58" s="311"/>
      <c r="CI58" s="311"/>
      <c r="CJ58" s="311"/>
      <c r="CK58" s="311"/>
      <c r="CL58" s="311"/>
      <c r="CM58" s="311"/>
      <c r="CN58" s="311"/>
      <c r="CO58" s="311"/>
      <c r="CP58" s="311"/>
      <c r="CQ58" s="311"/>
      <c r="CR58" s="311"/>
      <c r="CS58" s="311"/>
      <c r="CT58" s="311"/>
      <c r="CU58" s="311"/>
      <c r="CV58" s="311"/>
      <c r="CW58" s="311"/>
      <c r="CX58" s="311"/>
      <c r="CY58" s="311"/>
      <c r="CZ58" s="311"/>
      <c r="DA58" s="311"/>
      <c r="DB58" s="311"/>
      <c r="DC58" s="311"/>
      <c r="DD58" s="311"/>
      <c r="DE58" s="311"/>
      <c r="DF58" s="311"/>
      <c r="DG58" s="311"/>
      <c r="DH58" s="311"/>
      <c r="DI58" s="311"/>
      <c r="DJ58" s="311"/>
      <c r="DK58" s="311"/>
      <c r="DL58" s="311"/>
      <c r="DM58" s="311"/>
      <c r="DN58" s="311"/>
      <c r="DO58" s="311"/>
      <c r="DP58" s="311"/>
      <c r="DQ58" s="311"/>
      <c r="DR58" s="311"/>
      <c r="DS58" s="311"/>
      <c r="DT58" s="311"/>
      <c r="DU58" s="311"/>
      <c r="DV58" s="311"/>
      <c r="DW58" s="311"/>
      <c r="DX58" s="311"/>
      <c r="DY58" s="311"/>
      <c r="DZ58" s="311"/>
      <c r="EA58" s="311"/>
      <c r="EB58" s="311"/>
      <c r="EC58" s="311"/>
      <c r="ED58" s="311"/>
      <c r="EE58" s="311"/>
      <c r="EF58" s="311"/>
      <c r="EG58" s="311"/>
      <c r="EH58" s="311"/>
      <c r="EI58" s="311"/>
      <c r="EJ58" s="311"/>
      <c r="EK58" s="311"/>
      <c r="EL58" s="311"/>
      <c r="EM58" s="311"/>
      <c r="EN58" s="311"/>
      <c r="EO58" s="311"/>
      <c r="EP58" s="311"/>
      <c r="EQ58" s="311"/>
      <c r="ER58" s="311"/>
      <c r="ES58" s="311"/>
      <c r="ET58" s="311"/>
      <c r="EU58" s="311"/>
      <c r="EV58" s="311"/>
      <c r="EW58" s="311"/>
      <c r="EX58" s="311"/>
      <c r="EY58" s="311"/>
      <c r="EZ58" s="311"/>
      <c r="FA58" s="311"/>
      <c r="FB58" s="311"/>
      <c r="FC58" s="311"/>
      <c r="FD58" s="311"/>
      <c r="FE58" s="311"/>
      <c r="FF58" s="311"/>
      <c r="FG58" s="311"/>
      <c r="FH58" s="311"/>
      <c r="FI58" s="311"/>
      <c r="FJ58" s="311"/>
      <c r="FK58" s="311"/>
      <c r="FL58" s="311"/>
      <c r="FM58" s="311"/>
      <c r="FN58" s="311"/>
      <c r="FO58" s="311"/>
      <c r="FP58" s="311"/>
      <c r="FQ58" s="311"/>
      <c r="FR58" s="311"/>
      <c r="FS58" s="311"/>
      <c r="FT58" s="311"/>
      <c r="FU58" s="311"/>
      <c r="FV58" s="311"/>
      <c r="FW58" s="311"/>
      <c r="FX58" s="311"/>
      <c r="FY58" s="311"/>
      <c r="FZ58" s="311"/>
      <c r="GA58" s="311"/>
      <c r="GB58" s="311"/>
      <c r="GC58" s="311"/>
      <c r="GD58" s="311"/>
      <c r="GE58" s="311"/>
      <c r="GF58" s="311"/>
      <c r="GG58" s="311"/>
      <c r="GH58" s="311"/>
      <c r="GI58" s="311"/>
      <c r="GJ58" s="311"/>
      <c r="GK58" s="311"/>
      <c r="GL58" s="311"/>
      <c r="GM58" s="311"/>
      <c r="GN58" s="311"/>
      <c r="GO58" s="311"/>
      <c r="GP58" s="311"/>
      <c r="GQ58" s="311"/>
      <c r="GR58" s="311"/>
      <c r="GS58" s="311"/>
      <c r="GT58" s="311"/>
      <c r="GU58" s="311"/>
      <c r="GV58" s="311"/>
      <c r="GW58" s="311"/>
      <c r="GX58" s="311"/>
      <c r="GY58" s="311"/>
      <c r="GZ58" s="311"/>
      <c r="HA58" s="311"/>
    </row>
    <row r="59" spans="2:209" s="690" customFormat="1" ht="15.75" customHeight="1" x14ac:dyDescent="0.2">
      <c r="D59" s="693"/>
      <c r="E59" s="695"/>
      <c r="F59" s="694"/>
      <c r="L59" s="311"/>
      <c r="M59" s="311"/>
      <c r="N59" s="311"/>
      <c r="O59" s="311"/>
      <c r="P59" s="311"/>
      <c r="Q59" s="311"/>
      <c r="R59" s="311"/>
      <c r="S59" s="311"/>
      <c r="T59" s="311"/>
      <c r="U59" s="311"/>
      <c r="V59" s="311"/>
      <c r="W59" s="311"/>
      <c r="X59" s="311"/>
      <c r="Y59" s="311"/>
      <c r="Z59" s="311"/>
      <c r="AA59" s="311"/>
      <c r="AB59" s="311"/>
      <c r="AC59" s="311"/>
      <c r="AD59" s="311"/>
      <c r="AE59" s="311"/>
      <c r="AF59" s="311"/>
      <c r="AG59" s="311"/>
      <c r="AH59" s="311"/>
      <c r="AI59" s="311"/>
      <c r="AJ59" s="311"/>
      <c r="AK59" s="311"/>
      <c r="AL59" s="311"/>
      <c r="AM59" s="311"/>
      <c r="AN59" s="311"/>
      <c r="AO59" s="311"/>
      <c r="AP59" s="311"/>
      <c r="AQ59" s="311"/>
      <c r="AR59" s="311"/>
      <c r="AS59" s="311"/>
      <c r="AT59" s="311"/>
      <c r="AU59" s="311"/>
      <c r="AV59" s="311"/>
      <c r="AW59" s="311"/>
      <c r="AX59" s="311"/>
      <c r="AY59" s="311"/>
      <c r="AZ59" s="311"/>
      <c r="BA59" s="311"/>
      <c r="BB59" s="311"/>
      <c r="BC59" s="311"/>
      <c r="BD59" s="311"/>
      <c r="BE59" s="311"/>
      <c r="BF59" s="311"/>
      <c r="BG59" s="311"/>
      <c r="BH59" s="311"/>
      <c r="BI59" s="311"/>
      <c r="BJ59" s="311"/>
      <c r="BK59" s="311"/>
      <c r="BL59" s="311"/>
      <c r="BM59" s="311"/>
      <c r="BN59" s="311"/>
      <c r="BO59" s="311"/>
      <c r="BP59" s="311"/>
      <c r="BQ59" s="311"/>
      <c r="BR59" s="311"/>
      <c r="BS59" s="311"/>
      <c r="BT59" s="311"/>
      <c r="BU59" s="311"/>
      <c r="BV59" s="311"/>
      <c r="BW59" s="311"/>
      <c r="BX59" s="311"/>
      <c r="BY59" s="311"/>
      <c r="BZ59" s="311"/>
      <c r="CA59" s="311"/>
      <c r="CB59" s="311"/>
      <c r="CC59" s="311"/>
      <c r="CD59" s="311"/>
      <c r="CE59" s="311"/>
      <c r="CF59" s="311"/>
      <c r="CG59" s="311"/>
      <c r="CH59" s="311"/>
      <c r="CI59" s="311"/>
      <c r="CJ59" s="311"/>
      <c r="CK59" s="311"/>
      <c r="CL59" s="311"/>
      <c r="CM59" s="311"/>
      <c r="CN59" s="311"/>
      <c r="CO59" s="311"/>
      <c r="CP59" s="311"/>
      <c r="CQ59" s="311"/>
      <c r="CR59" s="311"/>
      <c r="CS59" s="311"/>
      <c r="CT59" s="311"/>
      <c r="CU59" s="311"/>
      <c r="CV59" s="311"/>
      <c r="CW59" s="311"/>
      <c r="CX59" s="311"/>
      <c r="CY59" s="311"/>
      <c r="CZ59" s="311"/>
      <c r="DA59" s="311"/>
      <c r="DB59" s="311"/>
      <c r="DC59" s="311"/>
      <c r="DD59" s="311"/>
      <c r="DE59" s="311"/>
      <c r="DF59" s="311"/>
      <c r="DG59" s="311"/>
      <c r="DH59" s="311"/>
      <c r="DI59" s="311"/>
      <c r="DJ59" s="311"/>
      <c r="DK59" s="311"/>
      <c r="DL59" s="311"/>
      <c r="DM59" s="311"/>
      <c r="DN59" s="311"/>
      <c r="DO59" s="311"/>
      <c r="DP59" s="311"/>
      <c r="DQ59" s="311"/>
      <c r="DR59" s="311"/>
      <c r="DS59" s="311"/>
      <c r="DT59" s="311"/>
      <c r="DU59" s="311"/>
      <c r="DV59" s="311"/>
      <c r="DW59" s="311"/>
      <c r="DX59" s="311"/>
      <c r="DY59" s="311"/>
      <c r="DZ59" s="311"/>
      <c r="EA59" s="311"/>
      <c r="EB59" s="311"/>
      <c r="EC59" s="311"/>
      <c r="ED59" s="311"/>
      <c r="EE59" s="311"/>
      <c r="EF59" s="311"/>
      <c r="EG59" s="311"/>
      <c r="EH59" s="311"/>
      <c r="EI59" s="311"/>
      <c r="EJ59" s="311"/>
      <c r="EK59" s="311"/>
      <c r="EL59" s="311"/>
      <c r="EM59" s="311"/>
      <c r="EN59" s="311"/>
      <c r="EO59" s="311"/>
      <c r="EP59" s="311"/>
      <c r="EQ59" s="311"/>
      <c r="ER59" s="311"/>
      <c r="ES59" s="311"/>
      <c r="ET59" s="311"/>
      <c r="EU59" s="311"/>
      <c r="EV59" s="311"/>
      <c r="EW59" s="311"/>
      <c r="EX59" s="311"/>
      <c r="EY59" s="311"/>
      <c r="EZ59" s="311"/>
      <c r="FA59" s="311"/>
      <c r="FB59" s="311"/>
      <c r="FC59" s="311"/>
      <c r="FD59" s="311"/>
      <c r="FE59" s="311"/>
      <c r="FF59" s="311"/>
      <c r="FG59" s="311"/>
      <c r="FH59" s="311"/>
      <c r="FI59" s="311"/>
      <c r="FJ59" s="311"/>
      <c r="FK59" s="311"/>
      <c r="FL59" s="311"/>
      <c r="FM59" s="311"/>
      <c r="FN59" s="311"/>
      <c r="FO59" s="311"/>
      <c r="FP59" s="311"/>
      <c r="FQ59" s="311"/>
      <c r="FR59" s="311"/>
      <c r="FS59" s="311"/>
      <c r="FT59" s="311"/>
      <c r="FU59" s="311"/>
      <c r="FV59" s="311"/>
      <c r="FW59" s="311"/>
      <c r="FX59" s="311"/>
      <c r="FY59" s="311"/>
      <c r="FZ59" s="311"/>
      <c r="GA59" s="311"/>
      <c r="GB59" s="311"/>
      <c r="GC59" s="311"/>
      <c r="GD59" s="311"/>
      <c r="GE59" s="311"/>
      <c r="GF59" s="311"/>
      <c r="GG59" s="311"/>
      <c r="GH59" s="311"/>
      <c r="GI59" s="311"/>
      <c r="GJ59" s="311"/>
      <c r="GK59" s="311"/>
      <c r="GL59" s="311"/>
      <c r="GM59" s="311"/>
      <c r="GN59" s="311"/>
      <c r="GO59" s="311"/>
      <c r="GP59" s="311"/>
      <c r="GQ59" s="311"/>
      <c r="GR59" s="311"/>
      <c r="GS59" s="311"/>
      <c r="GT59" s="311"/>
      <c r="GU59" s="311"/>
      <c r="GV59" s="311"/>
      <c r="GW59" s="311"/>
      <c r="GX59" s="311"/>
      <c r="GY59" s="311"/>
      <c r="GZ59" s="311"/>
      <c r="HA59" s="311"/>
    </row>
    <row r="60" spans="2:209" s="690" customFormat="1" ht="15.75" customHeight="1" x14ac:dyDescent="0.2">
      <c r="B60" s="691"/>
      <c r="C60" s="691"/>
      <c r="D60" s="693"/>
      <c r="E60" s="695"/>
      <c r="F60" s="694"/>
      <c r="L60" s="311"/>
      <c r="M60" s="311"/>
      <c r="N60" s="311"/>
      <c r="O60" s="311"/>
      <c r="P60" s="311"/>
      <c r="Q60" s="311"/>
      <c r="R60" s="311"/>
      <c r="S60" s="311"/>
      <c r="T60" s="311"/>
      <c r="U60" s="311"/>
      <c r="V60" s="311"/>
      <c r="W60" s="311"/>
      <c r="X60" s="311"/>
      <c r="Y60" s="311"/>
      <c r="Z60" s="311"/>
      <c r="AA60" s="311"/>
      <c r="AB60" s="311"/>
      <c r="AC60" s="311"/>
      <c r="AD60" s="311"/>
      <c r="AE60" s="311"/>
      <c r="AF60" s="311"/>
      <c r="AG60" s="311"/>
      <c r="AH60" s="311"/>
      <c r="AI60" s="311"/>
      <c r="AJ60" s="311"/>
      <c r="AK60" s="311"/>
      <c r="AL60" s="311"/>
      <c r="AM60" s="311"/>
      <c r="AN60" s="311"/>
      <c r="AO60" s="311"/>
      <c r="AP60" s="311"/>
      <c r="AQ60" s="311"/>
      <c r="AR60" s="311"/>
      <c r="AS60" s="311"/>
      <c r="AT60" s="311"/>
      <c r="AU60" s="311"/>
      <c r="AV60" s="311"/>
      <c r="AW60" s="311"/>
      <c r="AX60" s="311"/>
      <c r="AY60" s="311"/>
      <c r="AZ60" s="311"/>
      <c r="BA60" s="311"/>
      <c r="BB60" s="311"/>
      <c r="BC60" s="311"/>
      <c r="BD60" s="311"/>
      <c r="BE60" s="311"/>
      <c r="BF60" s="311"/>
      <c r="BG60" s="311"/>
      <c r="BH60" s="311"/>
      <c r="BI60" s="311"/>
      <c r="BJ60" s="311"/>
      <c r="BK60" s="311"/>
      <c r="BL60" s="311"/>
      <c r="BM60" s="311"/>
      <c r="BN60" s="311"/>
      <c r="BO60" s="311"/>
      <c r="BP60" s="311"/>
      <c r="BQ60" s="311"/>
      <c r="BR60" s="311"/>
      <c r="BS60" s="311"/>
      <c r="BT60" s="311"/>
      <c r="BU60" s="311"/>
      <c r="BV60" s="311"/>
      <c r="BW60" s="311"/>
      <c r="BX60" s="311"/>
      <c r="BY60" s="311"/>
      <c r="BZ60" s="311"/>
      <c r="CA60" s="311"/>
      <c r="CB60" s="311"/>
      <c r="CC60" s="311"/>
      <c r="CD60" s="311"/>
      <c r="CE60" s="311"/>
      <c r="CF60" s="311"/>
      <c r="CG60" s="311"/>
      <c r="CH60" s="311"/>
      <c r="CI60" s="311"/>
      <c r="CJ60" s="311"/>
      <c r="CK60" s="311"/>
      <c r="CL60" s="311"/>
      <c r="CM60" s="311"/>
      <c r="CN60" s="311"/>
      <c r="CO60" s="311"/>
      <c r="CP60" s="311"/>
      <c r="CQ60" s="311"/>
      <c r="CR60" s="311"/>
      <c r="CS60" s="311"/>
      <c r="CT60" s="311"/>
      <c r="CU60" s="311"/>
      <c r="CV60" s="311"/>
      <c r="CW60" s="311"/>
      <c r="CX60" s="311"/>
      <c r="CY60" s="311"/>
      <c r="CZ60" s="311"/>
      <c r="DA60" s="311"/>
      <c r="DB60" s="311"/>
      <c r="DC60" s="311"/>
      <c r="DD60" s="311"/>
      <c r="DE60" s="311"/>
      <c r="DF60" s="311"/>
      <c r="DG60" s="311"/>
      <c r="DH60" s="311"/>
      <c r="DI60" s="311"/>
      <c r="DJ60" s="311"/>
      <c r="DK60" s="311"/>
      <c r="DL60" s="311"/>
      <c r="DM60" s="311"/>
      <c r="DN60" s="311"/>
      <c r="DO60" s="311"/>
      <c r="DP60" s="311"/>
      <c r="DQ60" s="311"/>
      <c r="DR60" s="311"/>
      <c r="DS60" s="311"/>
      <c r="DT60" s="311"/>
      <c r="DU60" s="311"/>
      <c r="DV60" s="311"/>
      <c r="DW60" s="311"/>
      <c r="DX60" s="311"/>
      <c r="DY60" s="311"/>
      <c r="DZ60" s="311"/>
      <c r="EA60" s="311"/>
      <c r="EB60" s="311"/>
      <c r="EC60" s="311"/>
      <c r="ED60" s="311"/>
      <c r="EE60" s="311"/>
      <c r="EF60" s="311"/>
      <c r="EG60" s="311"/>
      <c r="EH60" s="311"/>
      <c r="EI60" s="311"/>
      <c r="EJ60" s="311"/>
      <c r="EK60" s="311"/>
      <c r="EL60" s="311"/>
      <c r="EM60" s="311"/>
      <c r="EN60" s="311"/>
      <c r="EO60" s="311"/>
      <c r="EP60" s="311"/>
      <c r="EQ60" s="311"/>
      <c r="ER60" s="311"/>
      <c r="ES60" s="311"/>
      <c r="ET60" s="311"/>
      <c r="EU60" s="311"/>
      <c r="EV60" s="311"/>
      <c r="EW60" s="311"/>
      <c r="EX60" s="311"/>
      <c r="EY60" s="311"/>
      <c r="EZ60" s="311"/>
      <c r="FA60" s="311"/>
      <c r="FB60" s="311"/>
      <c r="FC60" s="311"/>
      <c r="FD60" s="311"/>
      <c r="FE60" s="311"/>
      <c r="FF60" s="311"/>
      <c r="FG60" s="311"/>
      <c r="FH60" s="311"/>
      <c r="FI60" s="311"/>
      <c r="FJ60" s="311"/>
      <c r="FK60" s="311"/>
      <c r="FL60" s="311"/>
      <c r="FM60" s="311"/>
      <c r="FN60" s="311"/>
      <c r="FO60" s="311"/>
      <c r="FP60" s="311"/>
      <c r="FQ60" s="311"/>
      <c r="FR60" s="311"/>
      <c r="FS60" s="311"/>
      <c r="FT60" s="311"/>
      <c r="FU60" s="311"/>
      <c r="FV60" s="311"/>
      <c r="FW60" s="311"/>
      <c r="FX60" s="311"/>
      <c r="FY60" s="311"/>
      <c r="FZ60" s="311"/>
      <c r="GA60" s="311"/>
      <c r="GB60" s="311"/>
      <c r="GC60" s="311"/>
      <c r="GD60" s="311"/>
      <c r="GE60" s="311"/>
      <c r="GF60" s="311"/>
      <c r="GG60" s="311"/>
      <c r="GH60" s="311"/>
      <c r="GI60" s="311"/>
      <c r="GJ60" s="311"/>
      <c r="GK60" s="311"/>
      <c r="GL60" s="311"/>
      <c r="GM60" s="311"/>
      <c r="GN60" s="311"/>
      <c r="GO60" s="311"/>
      <c r="GP60" s="311"/>
      <c r="GQ60" s="311"/>
      <c r="GR60" s="311"/>
      <c r="GS60" s="311"/>
      <c r="GT60" s="311"/>
      <c r="GU60" s="311"/>
      <c r="GV60" s="311"/>
      <c r="GW60" s="311"/>
      <c r="GX60" s="311"/>
      <c r="GY60" s="311"/>
      <c r="GZ60" s="311"/>
      <c r="HA60" s="311"/>
    </row>
    <row r="61" spans="2:209" s="690" customFormat="1" ht="15.75" customHeight="1" x14ac:dyDescent="0.2">
      <c r="B61" s="691"/>
      <c r="C61" s="691"/>
      <c r="D61" s="693"/>
      <c r="E61" s="692"/>
      <c r="F61" s="692"/>
      <c r="G61" s="691"/>
      <c r="L61" s="311"/>
      <c r="M61" s="311"/>
      <c r="N61" s="311"/>
      <c r="O61" s="311"/>
      <c r="P61" s="311"/>
      <c r="Q61" s="311"/>
      <c r="R61" s="311"/>
      <c r="S61" s="311"/>
      <c r="T61" s="311"/>
      <c r="U61" s="311"/>
      <c r="V61" s="311"/>
      <c r="W61" s="311"/>
      <c r="X61" s="311"/>
      <c r="Y61" s="311"/>
      <c r="Z61" s="311"/>
      <c r="AA61" s="311"/>
      <c r="AB61" s="311"/>
      <c r="AC61" s="311"/>
      <c r="AD61" s="311"/>
      <c r="AE61" s="311"/>
      <c r="AF61" s="311"/>
      <c r="AG61" s="311"/>
      <c r="AH61" s="311"/>
      <c r="AI61" s="311"/>
      <c r="AJ61" s="311"/>
      <c r="AK61" s="311"/>
      <c r="AL61" s="311"/>
      <c r="AM61" s="311"/>
      <c r="AN61" s="311"/>
      <c r="AO61" s="311"/>
      <c r="AP61" s="311"/>
      <c r="AQ61" s="311"/>
      <c r="AR61" s="311"/>
      <c r="AS61" s="311"/>
      <c r="AT61" s="311"/>
      <c r="AU61" s="311"/>
      <c r="AV61" s="311"/>
      <c r="AW61" s="311"/>
      <c r="AX61" s="311"/>
      <c r="AY61" s="311"/>
      <c r="AZ61" s="311"/>
      <c r="BA61" s="311"/>
      <c r="BB61" s="311"/>
      <c r="BC61" s="311"/>
      <c r="BD61" s="311"/>
      <c r="BE61" s="311"/>
      <c r="BF61" s="311"/>
      <c r="BG61" s="311"/>
      <c r="BH61" s="311"/>
      <c r="BI61" s="311"/>
      <c r="BJ61" s="311"/>
      <c r="BK61" s="311"/>
      <c r="BL61" s="311"/>
      <c r="BM61" s="311"/>
      <c r="BN61" s="311"/>
      <c r="BO61" s="311"/>
      <c r="BP61" s="311"/>
      <c r="BQ61" s="311"/>
      <c r="BR61" s="311"/>
      <c r="BS61" s="311"/>
      <c r="BT61" s="311"/>
      <c r="BU61" s="311"/>
      <c r="BV61" s="311"/>
      <c r="BW61" s="311"/>
      <c r="BX61" s="311"/>
      <c r="BY61" s="311"/>
      <c r="BZ61" s="311"/>
      <c r="CA61" s="311"/>
      <c r="CB61" s="311"/>
      <c r="CC61" s="311"/>
      <c r="CD61" s="311"/>
      <c r="CE61" s="311"/>
      <c r="CF61" s="311"/>
      <c r="CG61" s="311"/>
      <c r="CH61" s="311"/>
      <c r="CI61" s="311"/>
      <c r="CJ61" s="311"/>
      <c r="CK61" s="311"/>
      <c r="CL61" s="311"/>
      <c r="CM61" s="311"/>
      <c r="CN61" s="311"/>
      <c r="CO61" s="311"/>
      <c r="CP61" s="311"/>
      <c r="CQ61" s="311"/>
      <c r="CR61" s="311"/>
      <c r="CS61" s="311"/>
      <c r="CT61" s="311"/>
      <c r="CU61" s="311"/>
      <c r="CV61" s="311"/>
      <c r="CW61" s="311"/>
      <c r="CX61" s="311"/>
      <c r="CY61" s="311"/>
      <c r="CZ61" s="311"/>
      <c r="DA61" s="311"/>
      <c r="DB61" s="311"/>
      <c r="DC61" s="311"/>
      <c r="DD61" s="311"/>
      <c r="DE61" s="311"/>
      <c r="DF61" s="311"/>
      <c r="DG61" s="311"/>
      <c r="DH61" s="311"/>
      <c r="DI61" s="311"/>
      <c r="DJ61" s="311"/>
      <c r="DK61" s="311"/>
      <c r="DL61" s="311"/>
      <c r="DM61" s="311"/>
      <c r="DN61" s="311"/>
      <c r="DO61" s="311"/>
      <c r="DP61" s="311"/>
      <c r="DQ61" s="311"/>
      <c r="DR61" s="311"/>
      <c r="DS61" s="311"/>
      <c r="DT61" s="311"/>
      <c r="DU61" s="311"/>
      <c r="DV61" s="311"/>
      <c r="DW61" s="311"/>
      <c r="DX61" s="311"/>
      <c r="DY61" s="311"/>
      <c r="DZ61" s="311"/>
      <c r="EA61" s="311"/>
      <c r="EB61" s="311"/>
      <c r="EC61" s="311"/>
      <c r="ED61" s="311"/>
      <c r="EE61" s="311"/>
      <c r="EF61" s="311"/>
      <c r="EG61" s="311"/>
      <c r="EH61" s="311"/>
      <c r="EI61" s="311"/>
      <c r="EJ61" s="311"/>
      <c r="EK61" s="311"/>
      <c r="EL61" s="311"/>
      <c r="EM61" s="311"/>
      <c r="EN61" s="311"/>
      <c r="EO61" s="311"/>
      <c r="EP61" s="311"/>
      <c r="EQ61" s="311"/>
      <c r="ER61" s="311"/>
      <c r="ES61" s="311"/>
      <c r="ET61" s="311"/>
      <c r="EU61" s="311"/>
      <c r="EV61" s="311"/>
      <c r="EW61" s="311"/>
      <c r="EX61" s="311"/>
      <c r="EY61" s="311"/>
      <c r="EZ61" s="311"/>
      <c r="FA61" s="311"/>
      <c r="FB61" s="311"/>
      <c r="FC61" s="311"/>
      <c r="FD61" s="311"/>
      <c r="FE61" s="311"/>
      <c r="FF61" s="311"/>
      <c r="FG61" s="311"/>
      <c r="FH61" s="311"/>
      <c r="FI61" s="311"/>
      <c r="FJ61" s="311"/>
      <c r="FK61" s="311"/>
      <c r="FL61" s="311"/>
      <c r="FM61" s="311"/>
      <c r="FN61" s="311"/>
      <c r="FO61" s="311"/>
      <c r="FP61" s="311"/>
      <c r="FQ61" s="311"/>
      <c r="FR61" s="311"/>
      <c r="FS61" s="311"/>
      <c r="FT61" s="311"/>
      <c r="FU61" s="311"/>
      <c r="FV61" s="311"/>
      <c r="FW61" s="311"/>
      <c r="FX61" s="311"/>
      <c r="FY61" s="311"/>
      <c r="FZ61" s="311"/>
      <c r="GA61" s="311"/>
      <c r="GB61" s="311"/>
      <c r="GC61" s="311"/>
      <c r="GD61" s="311"/>
      <c r="GE61" s="311"/>
      <c r="GF61" s="311"/>
      <c r="GG61" s="311"/>
      <c r="GH61" s="311"/>
      <c r="GI61" s="311"/>
      <c r="GJ61" s="311"/>
      <c r="GK61" s="311"/>
      <c r="GL61" s="311"/>
      <c r="GM61" s="311"/>
      <c r="GN61" s="311"/>
      <c r="GO61" s="311"/>
      <c r="GP61" s="311"/>
      <c r="GQ61" s="311"/>
      <c r="GR61" s="311"/>
      <c r="GS61" s="311"/>
      <c r="GT61" s="311"/>
      <c r="GU61" s="311"/>
      <c r="GV61" s="311"/>
      <c r="GW61" s="311"/>
      <c r="GX61" s="311"/>
      <c r="GY61" s="311"/>
      <c r="GZ61" s="311"/>
      <c r="HA61" s="311"/>
    </row>
    <row r="62" spans="2:209" s="690" customFormat="1" ht="15.75" customHeight="1" x14ac:dyDescent="0.2">
      <c r="B62" s="691"/>
      <c r="C62" s="691"/>
      <c r="D62" s="693"/>
      <c r="E62" s="692"/>
      <c r="F62" s="692"/>
      <c r="G62" s="691"/>
      <c r="L62" s="311"/>
      <c r="M62" s="311"/>
      <c r="N62" s="311"/>
      <c r="O62" s="311"/>
      <c r="P62" s="311"/>
      <c r="Q62" s="311"/>
      <c r="R62" s="311"/>
      <c r="S62" s="311"/>
      <c r="T62" s="311"/>
      <c r="U62" s="311"/>
      <c r="V62" s="311"/>
      <c r="W62" s="311"/>
      <c r="X62" s="311"/>
      <c r="Y62" s="311"/>
      <c r="Z62" s="311"/>
      <c r="AA62" s="311"/>
      <c r="AB62" s="311"/>
      <c r="AC62" s="311"/>
      <c r="AD62" s="311"/>
      <c r="AE62" s="311"/>
      <c r="AF62" s="311"/>
      <c r="AG62" s="311"/>
      <c r="AH62" s="311"/>
      <c r="AI62" s="311"/>
      <c r="AJ62" s="311"/>
      <c r="AK62" s="311"/>
      <c r="AL62" s="311"/>
      <c r="AM62" s="311"/>
      <c r="AN62" s="311"/>
      <c r="AO62" s="311"/>
      <c r="AP62" s="311"/>
      <c r="AQ62" s="311"/>
      <c r="AR62" s="311"/>
      <c r="AS62" s="311"/>
      <c r="AT62" s="311"/>
      <c r="AU62" s="311"/>
      <c r="AV62" s="311"/>
      <c r="AW62" s="311"/>
      <c r="AX62" s="311"/>
      <c r="AY62" s="311"/>
      <c r="AZ62" s="311"/>
      <c r="BA62" s="311"/>
      <c r="BB62" s="311"/>
      <c r="BC62" s="311"/>
      <c r="BD62" s="311"/>
      <c r="BE62" s="311"/>
      <c r="BF62" s="311"/>
      <c r="BG62" s="311"/>
      <c r="BH62" s="311"/>
      <c r="BI62" s="311"/>
      <c r="BJ62" s="311"/>
      <c r="BK62" s="311"/>
      <c r="BL62" s="311"/>
      <c r="BM62" s="311"/>
      <c r="BN62" s="311"/>
      <c r="BO62" s="311"/>
      <c r="BP62" s="311"/>
      <c r="BQ62" s="311"/>
      <c r="BR62" s="311"/>
      <c r="BS62" s="311"/>
      <c r="BT62" s="311"/>
      <c r="BU62" s="311"/>
      <c r="BV62" s="311"/>
      <c r="BW62" s="311"/>
      <c r="BX62" s="311"/>
      <c r="BY62" s="311"/>
      <c r="BZ62" s="311"/>
      <c r="CA62" s="311"/>
      <c r="CB62" s="311"/>
      <c r="CC62" s="311"/>
      <c r="CD62" s="311"/>
      <c r="CE62" s="311"/>
      <c r="CF62" s="311"/>
      <c r="CG62" s="311"/>
      <c r="CH62" s="311"/>
      <c r="CI62" s="311"/>
      <c r="CJ62" s="311"/>
      <c r="CK62" s="311"/>
      <c r="CL62" s="311"/>
      <c r="CM62" s="311"/>
      <c r="CN62" s="311"/>
      <c r="CO62" s="311"/>
      <c r="CP62" s="311"/>
      <c r="CQ62" s="311"/>
      <c r="CR62" s="311"/>
      <c r="CS62" s="311"/>
      <c r="CT62" s="311"/>
      <c r="CU62" s="311"/>
      <c r="CV62" s="311"/>
      <c r="CW62" s="311"/>
      <c r="CX62" s="311"/>
      <c r="CY62" s="311"/>
      <c r="CZ62" s="311"/>
      <c r="DA62" s="311"/>
      <c r="DB62" s="311"/>
      <c r="DC62" s="311"/>
      <c r="DD62" s="311"/>
      <c r="DE62" s="311"/>
      <c r="DF62" s="311"/>
      <c r="DG62" s="311"/>
      <c r="DH62" s="311"/>
      <c r="DI62" s="311"/>
      <c r="DJ62" s="311"/>
      <c r="DK62" s="311"/>
      <c r="DL62" s="311"/>
      <c r="DM62" s="311"/>
      <c r="DN62" s="311"/>
      <c r="DO62" s="311"/>
      <c r="DP62" s="311"/>
      <c r="DQ62" s="311"/>
      <c r="DR62" s="311"/>
      <c r="DS62" s="311"/>
      <c r="DT62" s="311"/>
      <c r="DU62" s="311"/>
      <c r="DV62" s="311"/>
      <c r="DW62" s="311"/>
      <c r="DX62" s="311"/>
      <c r="DY62" s="311"/>
      <c r="DZ62" s="311"/>
      <c r="EA62" s="311"/>
      <c r="EB62" s="311"/>
      <c r="EC62" s="311"/>
      <c r="ED62" s="311"/>
      <c r="EE62" s="311"/>
      <c r="EF62" s="311"/>
      <c r="EG62" s="311"/>
      <c r="EH62" s="311"/>
      <c r="EI62" s="311"/>
      <c r="EJ62" s="311"/>
      <c r="EK62" s="311"/>
      <c r="EL62" s="311"/>
      <c r="EM62" s="311"/>
      <c r="EN62" s="311"/>
      <c r="EO62" s="311"/>
      <c r="EP62" s="311"/>
      <c r="EQ62" s="311"/>
      <c r="ER62" s="311"/>
      <c r="ES62" s="311"/>
      <c r="ET62" s="311"/>
      <c r="EU62" s="311"/>
      <c r="EV62" s="311"/>
      <c r="EW62" s="311"/>
      <c r="EX62" s="311"/>
      <c r="EY62" s="311"/>
      <c r="EZ62" s="311"/>
      <c r="FA62" s="311"/>
      <c r="FB62" s="311"/>
      <c r="FC62" s="311"/>
      <c r="FD62" s="311"/>
      <c r="FE62" s="311"/>
      <c r="FF62" s="311"/>
      <c r="FG62" s="311"/>
      <c r="FH62" s="311"/>
      <c r="FI62" s="311"/>
      <c r="FJ62" s="311"/>
      <c r="FK62" s="311"/>
      <c r="FL62" s="311"/>
      <c r="FM62" s="311"/>
      <c r="FN62" s="311"/>
      <c r="FO62" s="311"/>
      <c r="FP62" s="311"/>
      <c r="FQ62" s="311"/>
      <c r="FR62" s="311"/>
      <c r="FS62" s="311"/>
      <c r="FT62" s="311"/>
      <c r="FU62" s="311"/>
      <c r="FV62" s="311"/>
      <c r="FW62" s="311"/>
      <c r="FX62" s="311"/>
      <c r="FY62" s="311"/>
      <c r="FZ62" s="311"/>
      <c r="GA62" s="311"/>
      <c r="GB62" s="311"/>
      <c r="GC62" s="311"/>
      <c r="GD62" s="311"/>
      <c r="GE62" s="311"/>
      <c r="GF62" s="311"/>
      <c r="GG62" s="311"/>
      <c r="GH62" s="311"/>
      <c r="GI62" s="311"/>
      <c r="GJ62" s="311"/>
      <c r="GK62" s="311"/>
      <c r="GL62" s="311"/>
      <c r="GM62" s="311"/>
      <c r="GN62" s="311"/>
      <c r="GO62" s="311"/>
      <c r="GP62" s="311"/>
      <c r="GQ62" s="311"/>
      <c r="GR62" s="311"/>
      <c r="GS62" s="311"/>
      <c r="GT62" s="311"/>
      <c r="GU62" s="311"/>
      <c r="GV62" s="311"/>
      <c r="GW62" s="311"/>
      <c r="GX62" s="311"/>
      <c r="GY62" s="311"/>
      <c r="GZ62" s="311"/>
      <c r="HA62" s="311"/>
    </row>
    <row r="63" spans="2:209" s="690" customFormat="1" ht="15.75" customHeight="1" x14ac:dyDescent="0.2">
      <c r="B63" s="691"/>
      <c r="C63" s="691"/>
      <c r="D63" s="693"/>
      <c r="E63" s="692"/>
      <c r="F63" s="692"/>
      <c r="G63" s="691"/>
      <c r="L63" s="311"/>
      <c r="M63" s="311"/>
      <c r="N63" s="311"/>
      <c r="O63" s="311"/>
      <c r="P63" s="311"/>
      <c r="Q63" s="311"/>
      <c r="R63" s="311"/>
      <c r="S63" s="311"/>
      <c r="T63" s="311"/>
      <c r="U63" s="311"/>
      <c r="V63" s="311"/>
      <c r="W63" s="311"/>
      <c r="X63" s="311"/>
      <c r="Y63" s="311"/>
      <c r="Z63" s="311"/>
      <c r="AA63" s="311"/>
      <c r="AB63" s="311"/>
      <c r="AC63" s="311"/>
      <c r="AD63" s="311"/>
      <c r="AE63" s="311"/>
      <c r="AF63" s="311"/>
      <c r="AG63" s="311"/>
      <c r="AH63" s="311"/>
      <c r="AI63" s="311"/>
      <c r="AJ63" s="311"/>
      <c r="AK63" s="311"/>
      <c r="AL63" s="311"/>
      <c r="AM63" s="311"/>
      <c r="AN63" s="311"/>
      <c r="AO63" s="311"/>
      <c r="AP63" s="311"/>
      <c r="AQ63" s="311"/>
      <c r="AR63" s="311"/>
      <c r="AS63" s="311"/>
      <c r="AT63" s="311"/>
      <c r="AU63" s="311"/>
      <c r="AV63" s="311"/>
      <c r="AW63" s="311"/>
      <c r="AX63" s="311"/>
      <c r="AY63" s="311"/>
      <c r="AZ63" s="311"/>
      <c r="BA63" s="311"/>
      <c r="BB63" s="311"/>
      <c r="BC63" s="311"/>
      <c r="BD63" s="311"/>
      <c r="BE63" s="311"/>
      <c r="BF63" s="311"/>
      <c r="BG63" s="311"/>
      <c r="BH63" s="311"/>
      <c r="BI63" s="311"/>
      <c r="BJ63" s="311"/>
      <c r="BK63" s="311"/>
      <c r="BL63" s="311"/>
      <c r="BM63" s="311"/>
      <c r="BN63" s="311"/>
      <c r="BO63" s="311"/>
      <c r="BP63" s="311"/>
      <c r="BQ63" s="311"/>
      <c r="BR63" s="311"/>
      <c r="BS63" s="311"/>
      <c r="BT63" s="311"/>
      <c r="BU63" s="311"/>
      <c r="BV63" s="311"/>
      <c r="BW63" s="311"/>
      <c r="BX63" s="311"/>
      <c r="BY63" s="311"/>
      <c r="BZ63" s="311"/>
      <c r="CA63" s="311"/>
      <c r="CB63" s="311"/>
      <c r="CC63" s="311"/>
      <c r="CD63" s="311"/>
      <c r="CE63" s="311"/>
      <c r="CF63" s="311"/>
      <c r="CG63" s="311"/>
      <c r="CH63" s="311"/>
      <c r="CI63" s="311"/>
      <c r="CJ63" s="311"/>
      <c r="CK63" s="311"/>
      <c r="CL63" s="311"/>
      <c r="CM63" s="311"/>
      <c r="CN63" s="311"/>
      <c r="CO63" s="311"/>
      <c r="CP63" s="311"/>
      <c r="CQ63" s="311"/>
      <c r="CR63" s="311"/>
      <c r="CS63" s="311"/>
      <c r="CT63" s="311"/>
      <c r="CU63" s="311"/>
      <c r="CV63" s="311"/>
      <c r="CW63" s="311"/>
      <c r="CX63" s="311"/>
      <c r="CY63" s="311"/>
      <c r="CZ63" s="311"/>
      <c r="DA63" s="311"/>
      <c r="DB63" s="311"/>
      <c r="DC63" s="311"/>
      <c r="DD63" s="311"/>
      <c r="DE63" s="311"/>
      <c r="DF63" s="311"/>
      <c r="DG63" s="311"/>
      <c r="DH63" s="311"/>
      <c r="DI63" s="311"/>
      <c r="DJ63" s="311"/>
      <c r="DK63" s="311"/>
      <c r="DL63" s="311"/>
      <c r="DM63" s="311"/>
      <c r="DN63" s="311"/>
      <c r="DO63" s="311"/>
      <c r="DP63" s="311"/>
      <c r="DQ63" s="311"/>
      <c r="DR63" s="311"/>
      <c r="DS63" s="311"/>
      <c r="DT63" s="311"/>
      <c r="DU63" s="311"/>
      <c r="DV63" s="311"/>
      <c r="DW63" s="311"/>
      <c r="DX63" s="311"/>
      <c r="DY63" s="311"/>
      <c r="DZ63" s="311"/>
      <c r="EA63" s="311"/>
      <c r="EB63" s="311"/>
      <c r="EC63" s="311"/>
      <c r="ED63" s="311"/>
      <c r="EE63" s="311"/>
      <c r="EF63" s="311"/>
      <c r="EG63" s="311"/>
      <c r="EH63" s="311"/>
      <c r="EI63" s="311"/>
      <c r="EJ63" s="311"/>
      <c r="EK63" s="311"/>
      <c r="EL63" s="311"/>
      <c r="EM63" s="311"/>
      <c r="EN63" s="311"/>
      <c r="EO63" s="311"/>
      <c r="EP63" s="311"/>
      <c r="EQ63" s="311"/>
      <c r="ER63" s="311"/>
      <c r="ES63" s="311"/>
      <c r="ET63" s="311"/>
      <c r="EU63" s="311"/>
      <c r="EV63" s="311"/>
      <c r="EW63" s="311"/>
      <c r="EX63" s="311"/>
      <c r="EY63" s="311"/>
      <c r="EZ63" s="311"/>
      <c r="FA63" s="311"/>
      <c r="FB63" s="311"/>
      <c r="FC63" s="311"/>
      <c r="FD63" s="311"/>
      <c r="FE63" s="311"/>
      <c r="FF63" s="311"/>
      <c r="FG63" s="311"/>
      <c r="FH63" s="311"/>
      <c r="FI63" s="311"/>
      <c r="FJ63" s="311"/>
      <c r="FK63" s="311"/>
      <c r="FL63" s="311"/>
      <c r="FM63" s="311"/>
      <c r="FN63" s="311"/>
      <c r="FO63" s="311"/>
      <c r="FP63" s="311"/>
      <c r="FQ63" s="311"/>
      <c r="FR63" s="311"/>
      <c r="FS63" s="311"/>
      <c r="FT63" s="311"/>
      <c r="FU63" s="311"/>
      <c r="FV63" s="311"/>
      <c r="FW63" s="311"/>
      <c r="FX63" s="311"/>
      <c r="FY63" s="311"/>
      <c r="FZ63" s="311"/>
      <c r="GA63" s="311"/>
      <c r="GB63" s="311"/>
      <c r="GC63" s="311"/>
      <c r="GD63" s="311"/>
      <c r="GE63" s="311"/>
      <c r="GF63" s="311"/>
      <c r="GG63" s="311"/>
      <c r="GH63" s="311"/>
      <c r="GI63" s="311"/>
      <c r="GJ63" s="311"/>
      <c r="GK63" s="311"/>
      <c r="GL63" s="311"/>
      <c r="GM63" s="311"/>
      <c r="GN63" s="311"/>
      <c r="GO63" s="311"/>
      <c r="GP63" s="311"/>
      <c r="GQ63" s="311"/>
      <c r="GR63" s="311"/>
      <c r="GS63" s="311"/>
      <c r="GT63" s="311"/>
      <c r="GU63" s="311"/>
      <c r="GV63" s="311"/>
      <c r="GW63" s="311"/>
      <c r="GX63" s="311"/>
      <c r="GY63" s="311"/>
      <c r="GZ63" s="311"/>
      <c r="HA63" s="311"/>
    </row>
    <row r="64" spans="2:209" s="690" customFormat="1" ht="15.75" customHeight="1" x14ac:dyDescent="0.2">
      <c r="B64" s="691"/>
      <c r="C64" s="691"/>
      <c r="D64" s="693"/>
      <c r="E64" s="692"/>
      <c r="F64" s="692"/>
      <c r="G64" s="691"/>
      <c r="L64" s="311"/>
      <c r="M64" s="311"/>
      <c r="N64" s="311"/>
      <c r="O64" s="311"/>
      <c r="P64" s="311"/>
      <c r="Q64" s="311"/>
      <c r="R64" s="311"/>
      <c r="S64" s="311"/>
      <c r="T64" s="311"/>
      <c r="U64" s="311"/>
      <c r="V64" s="311"/>
      <c r="W64" s="311"/>
      <c r="X64" s="311"/>
      <c r="Y64" s="311"/>
      <c r="Z64" s="311"/>
      <c r="AA64" s="311"/>
      <c r="AB64" s="311"/>
      <c r="AC64" s="311"/>
      <c r="AD64" s="311"/>
      <c r="AE64" s="311"/>
      <c r="AF64" s="311"/>
      <c r="AG64" s="311"/>
      <c r="AH64" s="311"/>
      <c r="AI64" s="311"/>
      <c r="AJ64" s="311"/>
      <c r="AK64" s="311"/>
      <c r="AL64" s="311"/>
      <c r="AM64" s="311"/>
      <c r="AN64" s="311"/>
      <c r="AO64" s="311"/>
      <c r="AP64" s="311"/>
      <c r="AQ64" s="311"/>
      <c r="AR64" s="311"/>
      <c r="AS64" s="311"/>
      <c r="AT64" s="311"/>
      <c r="AU64" s="311"/>
      <c r="AV64" s="311"/>
      <c r="AW64" s="311"/>
      <c r="AX64" s="311"/>
      <c r="AY64" s="311"/>
      <c r="AZ64" s="311"/>
      <c r="BA64" s="311"/>
      <c r="BB64" s="311"/>
      <c r="BC64" s="311"/>
      <c r="BD64" s="311"/>
      <c r="BE64" s="311"/>
      <c r="BF64" s="311"/>
      <c r="BG64" s="311"/>
      <c r="BH64" s="311"/>
      <c r="BI64" s="311"/>
      <c r="BJ64" s="311"/>
      <c r="BK64" s="311"/>
      <c r="BL64" s="311"/>
      <c r="BM64" s="311"/>
      <c r="BN64" s="311"/>
      <c r="BO64" s="311"/>
      <c r="BP64" s="311"/>
      <c r="BQ64" s="311"/>
      <c r="BR64" s="311"/>
      <c r="BS64" s="311"/>
      <c r="BT64" s="311"/>
      <c r="BU64" s="311"/>
      <c r="BV64" s="311"/>
      <c r="BW64" s="311"/>
      <c r="BX64" s="311"/>
      <c r="BY64" s="311"/>
      <c r="BZ64" s="311"/>
      <c r="CA64" s="311"/>
      <c r="CB64" s="311"/>
      <c r="CC64" s="311"/>
      <c r="CD64" s="311"/>
      <c r="CE64" s="311"/>
      <c r="CF64" s="311"/>
      <c r="CG64" s="311"/>
      <c r="CH64" s="311"/>
      <c r="CI64" s="311"/>
      <c r="CJ64" s="311"/>
      <c r="CK64" s="311"/>
      <c r="CL64" s="311"/>
      <c r="CM64" s="311"/>
      <c r="CN64" s="311"/>
      <c r="CO64" s="311"/>
      <c r="CP64" s="311"/>
      <c r="CQ64" s="311"/>
      <c r="CR64" s="311"/>
      <c r="CS64" s="311"/>
      <c r="CT64" s="311"/>
      <c r="CU64" s="311"/>
      <c r="CV64" s="311"/>
      <c r="CW64" s="311"/>
      <c r="CX64" s="311"/>
      <c r="CY64" s="311"/>
      <c r="CZ64" s="311"/>
      <c r="DA64" s="311"/>
      <c r="DB64" s="311"/>
      <c r="DC64" s="311"/>
      <c r="DD64" s="311"/>
      <c r="DE64" s="311"/>
      <c r="DF64" s="311"/>
      <c r="DG64" s="311"/>
      <c r="DH64" s="311"/>
      <c r="DI64" s="311"/>
      <c r="DJ64" s="311"/>
      <c r="DK64" s="311"/>
      <c r="DL64" s="311"/>
      <c r="DM64" s="311"/>
      <c r="DN64" s="311"/>
      <c r="DO64" s="311"/>
      <c r="DP64" s="311"/>
      <c r="DQ64" s="311"/>
      <c r="DR64" s="311"/>
      <c r="DS64" s="311"/>
      <c r="DT64" s="311"/>
      <c r="DU64" s="311"/>
      <c r="DV64" s="311"/>
      <c r="DW64" s="311"/>
      <c r="DX64" s="311"/>
      <c r="DY64" s="311"/>
      <c r="DZ64" s="311"/>
      <c r="EA64" s="311"/>
      <c r="EB64" s="311"/>
      <c r="EC64" s="311"/>
      <c r="ED64" s="311"/>
      <c r="EE64" s="311"/>
      <c r="EF64" s="311"/>
      <c r="EG64" s="311"/>
      <c r="EH64" s="311"/>
      <c r="EI64" s="311"/>
      <c r="EJ64" s="311"/>
      <c r="EK64" s="311"/>
      <c r="EL64" s="311"/>
      <c r="EM64" s="311"/>
      <c r="EN64" s="311"/>
      <c r="EO64" s="311"/>
      <c r="EP64" s="311"/>
      <c r="EQ64" s="311"/>
      <c r="ER64" s="311"/>
      <c r="ES64" s="311"/>
      <c r="ET64" s="311"/>
      <c r="EU64" s="311"/>
      <c r="EV64" s="311"/>
      <c r="EW64" s="311"/>
      <c r="EX64" s="311"/>
      <c r="EY64" s="311"/>
      <c r="EZ64" s="311"/>
      <c r="FA64" s="311"/>
      <c r="FB64" s="311"/>
      <c r="FC64" s="311"/>
      <c r="FD64" s="311"/>
      <c r="FE64" s="311"/>
      <c r="FF64" s="311"/>
      <c r="FG64" s="311"/>
      <c r="FH64" s="311"/>
      <c r="FI64" s="311"/>
      <c r="FJ64" s="311"/>
      <c r="FK64" s="311"/>
      <c r="FL64" s="311"/>
      <c r="FM64" s="311"/>
      <c r="FN64" s="311"/>
      <c r="FO64" s="311"/>
      <c r="FP64" s="311"/>
      <c r="FQ64" s="311"/>
      <c r="FR64" s="311"/>
      <c r="FS64" s="311"/>
      <c r="FT64" s="311"/>
      <c r="FU64" s="311"/>
      <c r="FV64" s="311"/>
      <c r="FW64" s="311"/>
      <c r="FX64" s="311"/>
      <c r="FY64" s="311"/>
      <c r="FZ64" s="311"/>
      <c r="GA64" s="311"/>
      <c r="GB64" s="311"/>
      <c r="GC64" s="311"/>
      <c r="GD64" s="311"/>
      <c r="GE64" s="311"/>
      <c r="GF64" s="311"/>
      <c r="GG64" s="311"/>
      <c r="GH64" s="311"/>
      <c r="GI64" s="311"/>
      <c r="GJ64" s="311"/>
      <c r="GK64" s="311"/>
      <c r="GL64" s="311"/>
      <c r="GM64" s="311"/>
      <c r="GN64" s="311"/>
      <c r="GO64" s="311"/>
      <c r="GP64" s="311"/>
      <c r="GQ64" s="311"/>
      <c r="GR64" s="311"/>
      <c r="GS64" s="311"/>
      <c r="GT64" s="311"/>
      <c r="GU64" s="311"/>
      <c r="GV64" s="311"/>
      <c r="GW64" s="311"/>
      <c r="GX64" s="311"/>
      <c r="GY64" s="311"/>
      <c r="GZ64" s="311"/>
      <c r="HA64" s="311"/>
    </row>
    <row r="65" spans="2:209" s="690" customFormat="1" ht="15.75" customHeight="1" x14ac:dyDescent="0.2">
      <c r="B65" s="691"/>
      <c r="C65" s="691"/>
      <c r="D65" s="693"/>
      <c r="E65" s="692"/>
      <c r="F65" s="692"/>
      <c r="G65" s="691"/>
      <c r="L65" s="311"/>
      <c r="M65" s="311"/>
      <c r="N65" s="311"/>
      <c r="O65" s="311"/>
      <c r="P65" s="311"/>
      <c r="Q65" s="311"/>
      <c r="R65" s="311"/>
      <c r="S65" s="311"/>
      <c r="T65" s="311"/>
      <c r="U65" s="311"/>
      <c r="V65" s="311"/>
      <c r="W65" s="311"/>
      <c r="X65" s="311"/>
      <c r="Y65" s="311"/>
      <c r="Z65" s="311"/>
      <c r="AA65" s="311"/>
      <c r="AB65" s="311"/>
      <c r="AC65" s="311"/>
      <c r="AD65" s="311"/>
      <c r="AE65" s="311"/>
      <c r="AF65" s="311"/>
      <c r="AG65" s="311"/>
      <c r="AH65" s="311"/>
      <c r="AI65" s="311"/>
      <c r="AJ65" s="311"/>
      <c r="AK65" s="311"/>
      <c r="AL65" s="311"/>
      <c r="AM65" s="311"/>
      <c r="AN65" s="311"/>
      <c r="AO65" s="311"/>
      <c r="AP65" s="311"/>
      <c r="AQ65" s="311"/>
      <c r="AR65" s="311"/>
      <c r="AS65" s="311"/>
      <c r="AT65" s="311"/>
      <c r="AU65" s="311"/>
      <c r="AV65" s="311"/>
      <c r="AW65" s="311"/>
      <c r="AX65" s="311"/>
      <c r="AY65" s="311"/>
      <c r="AZ65" s="311"/>
      <c r="BA65" s="311"/>
      <c r="BB65" s="311"/>
      <c r="BC65" s="311"/>
      <c r="BD65" s="311"/>
      <c r="BE65" s="311"/>
      <c r="BF65" s="311"/>
      <c r="BG65" s="311"/>
      <c r="BH65" s="311"/>
      <c r="BI65" s="311"/>
      <c r="BJ65" s="311"/>
      <c r="BK65" s="311"/>
      <c r="BL65" s="311"/>
      <c r="BM65" s="311"/>
      <c r="BN65" s="311"/>
      <c r="BO65" s="311"/>
      <c r="BP65" s="311"/>
      <c r="BQ65" s="311"/>
      <c r="BR65" s="311"/>
      <c r="BS65" s="311"/>
      <c r="BT65" s="311"/>
      <c r="BU65" s="311"/>
      <c r="BV65" s="311"/>
      <c r="BW65" s="311"/>
      <c r="BX65" s="311"/>
      <c r="BY65" s="311"/>
      <c r="BZ65" s="311"/>
      <c r="CA65" s="311"/>
      <c r="CB65" s="311"/>
      <c r="CC65" s="311"/>
      <c r="CD65" s="311"/>
      <c r="CE65" s="311"/>
      <c r="CF65" s="311"/>
      <c r="CG65" s="311"/>
      <c r="CH65" s="311"/>
      <c r="CI65" s="311"/>
      <c r="CJ65" s="311"/>
      <c r="CK65" s="311"/>
      <c r="CL65" s="311"/>
      <c r="CM65" s="311"/>
      <c r="CN65" s="311"/>
      <c r="CO65" s="311"/>
      <c r="CP65" s="311"/>
      <c r="CQ65" s="311"/>
      <c r="CR65" s="311"/>
      <c r="CS65" s="311"/>
      <c r="CT65" s="311"/>
      <c r="CU65" s="311"/>
      <c r="CV65" s="311"/>
      <c r="CW65" s="311"/>
      <c r="CX65" s="311"/>
      <c r="CY65" s="311"/>
      <c r="CZ65" s="311"/>
      <c r="DA65" s="311"/>
      <c r="DB65" s="311"/>
      <c r="DC65" s="311"/>
      <c r="DD65" s="311"/>
      <c r="DE65" s="311"/>
      <c r="DF65" s="311"/>
      <c r="DG65" s="311"/>
      <c r="DH65" s="311"/>
      <c r="DI65" s="311"/>
      <c r="DJ65" s="311"/>
      <c r="DK65" s="311"/>
      <c r="DL65" s="311"/>
      <c r="DM65" s="311"/>
      <c r="DN65" s="311"/>
      <c r="DO65" s="311"/>
      <c r="DP65" s="311"/>
      <c r="DQ65" s="311"/>
      <c r="DR65" s="311"/>
      <c r="DS65" s="311"/>
      <c r="DT65" s="311"/>
      <c r="DU65" s="311"/>
      <c r="DV65" s="311"/>
      <c r="DW65" s="311"/>
      <c r="DX65" s="311"/>
      <c r="DY65" s="311"/>
      <c r="DZ65" s="311"/>
      <c r="EA65" s="311"/>
      <c r="EB65" s="311"/>
      <c r="EC65" s="311"/>
      <c r="ED65" s="311"/>
      <c r="EE65" s="311"/>
      <c r="EF65" s="311"/>
      <c r="EG65" s="311"/>
      <c r="EH65" s="311"/>
      <c r="EI65" s="311"/>
      <c r="EJ65" s="311"/>
      <c r="EK65" s="311"/>
      <c r="EL65" s="311"/>
      <c r="EM65" s="311"/>
      <c r="EN65" s="311"/>
      <c r="EO65" s="311"/>
      <c r="EP65" s="311"/>
      <c r="EQ65" s="311"/>
      <c r="ER65" s="311"/>
      <c r="ES65" s="311"/>
      <c r="ET65" s="311"/>
      <c r="EU65" s="311"/>
      <c r="EV65" s="311"/>
      <c r="EW65" s="311"/>
      <c r="EX65" s="311"/>
      <c r="EY65" s="311"/>
      <c r="EZ65" s="311"/>
      <c r="FA65" s="311"/>
      <c r="FB65" s="311"/>
      <c r="FC65" s="311"/>
      <c r="FD65" s="311"/>
      <c r="FE65" s="311"/>
      <c r="FF65" s="311"/>
      <c r="FG65" s="311"/>
      <c r="FH65" s="311"/>
      <c r="FI65" s="311"/>
      <c r="FJ65" s="311"/>
      <c r="FK65" s="311"/>
      <c r="FL65" s="311"/>
      <c r="FM65" s="311"/>
      <c r="FN65" s="311"/>
      <c r="FO65" s="311"/>
      <c r="FP65" s="311"/>
      <c r="FQ65" s="311"/>
      <c r="FR65" s="311"/>
      <c r="FS65" s="311"/>
      <c r="FT65" s="311"/>
      <c r="FU65" s="311"/>
      <c r="FV65" s="311"/>
      <c r="FW65" s="311"/>
      <c r="FX65" s="311"/>
      <c r="FY65" s="311"/>
      <c r="FZ65" s="311"/>
      <c r="GA65" s="311"/>
      <c r="GB65" s="311"/>
      <c r="GC65" s="311"/>
      <c r="GD65" s="311"/>
      <c r="GE65" s="311"/>
      <c r="GF65" s="311"/>
      <c r="GG65" s="311"/>
      <c r="GH65" s="311"/>
      <c r="GI65" s="311"/>
      <c r="GJ65" s="311"/>
      <c r="GK65" s="311"/>
      <c r="GL65" s="311"/>
      <c r="GM65" s="311"/>
      <c r="GN65" s="311"/>
      <c r="GO65" s="311"/>
      <c r="GP65" s="311"/>
      <c r="GQ65" s="311"/>
      <c r="GR65" s="311"/>
      <c r="GS65" s="311"/>
      <c r="GT65" s="311"/>
      <c r="GU65" s="311"/>
      <c r="GV65" s="311"/>
      <c r="GW65" s="311"/>
      <c r="GX65" s="311"/>
      <c r="GY65" s="311"/>
      <c r="GZ65" s="311"/>
      <c r="HA65" s="311"/>
    </row>
    <row r="66" spans="2:209" s="690" customFormat="1" ht="15.75" customHeight="1" x14ac:dyDescent="0.2">
      <c r="B66" s="691"/>
      <c r="C66" s="691"/>
      <c r="D66" s="693"/>
      <c r="E66" s="692"/>
      <c r="F66" s="692"/>
      <c r="G66" s="691"/>
      <c r="L66" s="311"/>
      <c r="M66" s="311"/>
      <c r="N66" s="311"/>
      <c r="O66" s="311"/>
      <c r="P66" s="311"/>
      <c r="Q66" s="311"/>
      <c r="R66" s="311"/>
      <c r="S66" s="311"/>
      <c r="T66" s="311"/>
      <c r="U66" s="311"/>
      <c r="V66" s="311"/>
      <c r="W66" s="311"/>
      <c r="X66" s="311"/>
      <c r="Y66" s="311"/>
      <c r="Z66" s="311"/>
      <c r="AA66" s="311"/>
      <c r="AB66" s="311"/>
      <c r="AC66" s="311"/>
      <c r="AD66" s="311"/>
      <c r="AE66" s="311"/>
      <c r="AF66" s="311"/>
      <c r="AG66" s="311"/>
      <c r="AH66" s="311"/>
      <c r="AI66" s="311"/>
      <c r="AJ66" s="311"/>
      <c r="AK66" s="311"/>
      <c r="AL66" s="311"/>
      <c r="AM66" s="311"/>
      <c r="AN66" s="311"/>
      <c r="AO66" s="311"/>
      <c r="AP66" s="311"/>
      <c r="AQ66" s="311"/>
      <c r="AR66" s="311"/>
      <c r="AS66" s="311"/>
      <c r="AT66" s="311"/>
      <c r="AU66" s="311"/>
      <c r="AV66" s="311"/>
      <c r="AW66" s="311"/>
      <c r="AX66" s="311"/>
      <c r="AY66" s="311"/>
      <c r="AZ66" s="311"/>
      <c r="BA66" s="311"/>
      <c r="BB66" s="311"/>
      <c r="BC66" s="311"/>
      <c r="BD66" s="311"/>
      <c r="BE66" s="311"/>
      <c r="BF66" s="311"/>
      <c r="BG66" s="311"/>
      <c r="BH66" s="311"/>
      <c r="BI66" s="311"/>
      <c r="BJ66" s="311"/>
      <c r="BK66" s="311"/>
      <c r="BL66" s="311"/>
      <c r="BM66" s="311"/>
      <c r="BN66" s="311"/>
      <c r="BO66" s="311"/>
      <c r="BP66" s="311"/>
      <c r="BQ66" s="311"/>
      <c r="BR66" s="311"/>
      <c r="BS66" s="311"/>
      <c r="BT66" s="311"/>
      <c r="BU66" s="311"/>
      <c r="BV66" s="311"/>
      <c r="BW66" s="311"/>
      <c r="BX66" s="311"/>
      <c r="BY66" s="311"/>
      <c r="BZ66" s="311"/>
      <c r="CA66" s="311"/>
      <c r="CB66" s="311"/>
      <c r="CC66" s="311"/>
      <c r="CD66" s="311"/>
      <c r="CE66" s="311"/>
      <c r="CF66" s="311"/>
      <c r="CG66" s="311"/>
      <c r="CH66" s="311"/>
      <c r="CI66" s="311"/>
      <c r="CJ66" s="311"/>
      <c r="CK66" s="311"/>
      <c r="CL66" s="311"/>
      <c r="CM66" s="311"/>
      <c r="CN66" s="311"/>
      <c r="CO66" s="311"/>
      <c r="CP66" s="311"/>
      <c r="CQ66" s="311"/>
      <c r="CR66" s="311"/>
      <c r="CS66" s="311"/>
      <c r="CT66" s="311"/>
      <c r="CU66" s="311"/>
      <c r="CV66" s="311"/>
      <c r="CW66" s="311"/>
      <c r="CX66" s="311"/>
      <c r="CY66" s="311"/>
      <c r="CZ66" s="311"/>
      <c r="DA66" s="311"/>
      <c r="DB66" s="311"/>
      <c r="DC66" s="311"/>
      <c r="DD66" s="311"/>
      <c r="DE66" s="311"/>
      <c r="DF66" s="311"/>
      <c r="DG66" s="311"/>
      <c r="DH66" s="311"/>
      <c r="DI66" s="311"/>
      <c r="DJ66" s="311"/>
      <c r="DK66" s="311"/>
      <c r="DL66" s="311"/>
      <c r="DM66" s="311"/>
      <c r="DN66" s="311"/>
      <c r="DO66" s="311"/>
      <c r="DP66" s="311"/>
      <c r="DQ66" s="311"/>
      <c r="DR66" s="311"/>
      <c r="DS66" s="311"/>
      <c r="DT66" s="311"/>
      <c r="DU66" s="311"/>
      <c r="DV66" s="311"/>
      <c r="DW66" s="311"/>
      <c r="DX66" s="311"/>
      <c r="DY66" s="311"/>
      <c r="DZ66" s="311"/>
      <c r="EA66" s="311"/>
      <c r="EB66" s="311"/>
      <c r="EC66" s="311"/>
      <c r="ED66" s="311"/>
      <c r="EE66" s="311"/>
      <c r="EF66" s="311"/>
      <c r="EG66" s="311"/>
      <c r="EH66" s="311"/>
      <c r="EI66" s="311"/>
      <c r="EJ66" s="311"/>
      <c r="EK66" s="311"/>
      <c r="EL66" s="311"/>
      <c r="EM66" s="311"/>
      <c r="EN66" s="311"/>
      <c r="EO66" s="311"/>
      <c r="EP66" s="311"/>
      <c r="EQ66" s="311"/>
      <c r="ER66" s="311"/>
      <c r="ES66" s="311"/>
      <c r="ET66" s="311"/>
      <c r="EU66" s="311"/>
      <c r="EV66" s="311"/>
      <c r="EW66" s="311"/>
      <c r="EX66" s="311"/>
      <c r="EY66" s="311"/>
      <c r="EZ66" s="311"/>
      <c r="FA66" s="311"/>
      <c r="FB66" s="311"/>
      <c r="FC66" s="311"/>
      <c r="FD66" s="311"/>
      <c r="FE66" s="311"/>
      <c r="FF66" s="311"/>
      <c r="FG66" s="311"/>
      <c r="FH66" s="311"/>
      <c r="FI66" s="311"/>
      <c r="FJ66" s="311"/>
      <c r="FK66" s="311"/>
      <c r="FL66" s="311"/>
      <c r="FM66" s="311"/>
      <c r="FN66" s="311"/>
      <c r="FO66" s="311"/>
      <c r="FP66" s="311"/>
      <c r="FQ66" s="311"/>
      <c r="FR66" s="311"/>
      <c r="FS66" s="311"/>
      <c r="FT66" s="311"/>
      <c r="FU66" s="311"/>
      <c r="FV66" s="311"/>
      <c r="FW66" s="311"/>
      <c r="FX66" s="311"/>
      <c r="FY66" s="311"/>
      <c r="FZ66" s="311"/>
      <c r="GA66" s="311"/>
      <c r="GB66" s="311"/>
      <c r="GC66" s="311"/>
      <c r="GD66" s="311"/>
      <c r="GE66" s="311"/>
      <c r="GF66" s="311"/>
      <c r="GG66" s="311"/>
      <c r="GH66" s="311"/>
      <c r="GI66" s="311"/>
      <c r="GJ66" s="311"/>
      <c r="GK66" s="311"/>
      <c r="GL66" s="311"/>
      <c r="GM66" s="311"/>
      <c r="GN66" s="311"/>
      <c r="GO66" s="311"/>
      <c r="GP66" s="311"/>
      <c r="GQ66" s="311"/>
      <c r="GR66" s="311"/>
      <c r="GS66" s="311"/>
      <c r="GT66" s="311"/>
      <c r="GU66" s="311"/>
      <c r="GV66" s="311"/>
      <c r="GW66" s="311"/>
      <c r="GX66" s="311"/>
      <c r="GY66" s="311"/>
      <c r="GZ66" s="311"/>
      <c r="HA66" s="311"/>
    </row>
    <row r="67" spans="2:209" s="690" customFormat="1" ht="15.75" customHeight="1" x14ac:dyDescent="0.2">
      <c r="B67" s="691"/>
      <c r="C67" s="691"/>
      <c r="D67" s="693"/>
      <c r="E67" s="692"/>
      <c r="F67" s="692"/>
      <c r="G67" s="691"/>
      <c r="L67" s="311"/>
      <c r="M67" s="311"/>
      <c r="N67" s="311"/>
      <c r="O67" s="311"/>
      <c r="P67" s="311"/>
      <c r="Q67" s="311"/>
      <c r="R67" s="311"/>
      <c r="S67" s="311"/>
      <c r="T67" s="311"/>
      <c r="U67" s="311"/>
      <c r="V67" s="311"/>
      <c r="W67" s="311"/>
      <c r="X67" s="311"/>
      <c r="Y67" s="311"/>
      <c r="Z67" s="311"/>
      <c r="AA67" s="311"/>
      <c r="AB67" s="311"/>
      <c r="AC67" s="311"/>
      <c r="AD67" s="311"/>
      <c r="AE67" s="311"/>
      <c r="AF67" s="311"/>
      <c r="AG67" s="311"/>
      <c r="AH67" s="311"/>
      <c r="AI67" s="311"/>
      <c r="AJ67" s="311"/>
      <c r="AK67" s="311"/>
      <c r="AL67" s="311"/>
      <c r="AM67" s="311"/>
      <c r="AN67" s="311"/>
      <c r="AO67" s="311"/>
      <c r="AP67" s="311"/>
      <c r="AQ67" s="311"/>
      <c r="AR67" s="311"/>
      <c r="AS67" s="311"/>
      <c r="AT67" s="311"/>
      <c r="AU67" s="311"/>
      <c r="AV67" s="311"/>
      <c r="AW67" s="311"/>
      <c r="AX67" s="311"/>
      <c r="AY67" s="311"/>
      <c r="AZ67" s="311"/>
      <c r="BA67" s="311"/>
      <c r="BB67" s="311"/>
      <c r="BC67" s="311"/>
      <c r="BD67" s="311"/>
      <c r="BE67" s="311"/>
      <c r="BF67" s="311"/>
      <c r="BG67" s="311"/>
      <c r="BH67" s="311"/>
      <c r="BI67" s="311"/>
      <c r="BJ67" s="311"/>
      <c r="BK67" s="311"/>
      <c r="BL67" s="311"/>
      <c r="BM67" s="311"/>
      <c r="BN67" s="311"/>
      <c r="BO67" s="311"/>
      <c r="BP67" s="311"/>
      <c r="BQ67" s="311"/>
      <c r="BR67" s="311"/>
      <c r="BS67" s="311"/>
      <c r="BT67" s="311"/>
      <c r="BU67" s="311"/>
      <c r="BV67" s="311"/>
      <c r="BW67" s="311"/>
      <c r="BX67" s="311"/>
      <c r="BY67" s="311"/>
      <c r="BZ67" s="311"/>
      <c r="CA67" s="311"/>
      <c r="CB67" s="311"/>
      <c r="CC67" s="311"/>
      <c r="CD67" s="311"/>
      <c r="CE67" s="311"/>
      <c r="CF67" s="311"/>
      <c r="CG67" s="311"/>
      <c r="CH67" s="311"/>
      <c r="CI67" s="311"/>
      <c r="CJ67" s="311"/>
      <c r="CK67" s="311"/>
      <c r="CL67" s="311"/>
      <c r="CM67" s="311"/>
      <c r="CN67" s="311"/>
      <c r="CO67" s="311"/>
      <c r="CP67" s="311"/>
      <c r="CQ67" s="311"/>
      <c r="CR67" s="311"/>
      <c r="CS67" s="311"/>
      <c r="CT67" s="311"/>
      <c r="CU67" s="311"/>
      <c r="CV67" s="311"/>
      <c r="CW67" s="311"/>
      <c r="CX67" s="311"/>
      <c r="CY67" s="311"/>
      <c r="CZ67" s="311"/>
      <c r="DA67" s="311"/>
      <c r="DB67" s="311"/>
      <c r="DC67" s="311"/>
      <c r="DD67" s="311"/>
      <c r="DE67" s="311"/>
      <c r="DF67" s="311"/>
      <c r="DG67" s="311"/>
      <c r="DH67" s="311"/>
      <c r="DI67" s="311"/>
      <c r="DJ67" s="311"/>
      <c r="DK67" s="311"/>
      <c r="DL67" s="311"/>
      <c r="DM67" s="311"/>
      <c r="DN67" s="311"/>
      <c r="DO67" s="311"/>
      <c r="DP67" s="311"/>
      <c r="DQ67" s="311"/>
      <c r="DR67" s="311"/>
      <c r="DS67" s="311"/>
      <c r="DT67" s="311"/>
      <c r="DU67" s="311"/>
      <c r="DV67" s="311"/>
      <c r="DW67" s="311"/>
      <c r="DX67" s="311"/>
      <c r="DY67" s="311"/>
      <c r="DZ67" s="311"/>
      <c r="EA67" s="311"/>
      <c r="EB67" s="311"/>
      <c r="EC67" s="311"/>
      <c r="ED67" s="311"/>
      <c r="EE67" s="311"/>
      <c r="EF67" s="311"/>
      <c r="EG67" s="311"/>
      <c r="EH67" s="311"/>
      <c r="EI67" s="311"/>
      <c r="EJ67" s="311"/>
      <c r="EK67" s="311"/>
      <c r="EL67" s="311"/>
      <c r="EM67" s="311"/>
      <c r="EN67" s="311"/>
      <c r="EO67" s="311"/>
      <c r="EP67" s="311"/>
      <c r="EQ67" s="311"/>
      <c r="ER67" s="311"/>
      <c r="ES67" s="311"/>
      <c r="ET67" s="311"/>
      <c r="EU67" s="311"/>
      <c r="EV67" s="311"/>
      <c r="EW67" s="311"/>
      <c r="EX67" s="311"/>
      <c r="EY67" s="311"/>
      <c r="EZ67" s="311"/>
      <c r="FA67" s="311"/>
      <c r="FB67" s="311"/>
      <c r="FC67" s="311"/>
      <c r="FD67" s="311"/>
      <c r="FE67" s="311"/>
      <c r="FF67" s="311"/>
      <c r="FG67" s="311"/>
      <c r="FH67" s="311"/>
      <c r="FI67" s="311"/>
      <c r="FJ67" s="311"/>
      <c r="FK67" s="311"/>
      <c r="FL67" s="311"/>
      <c r="FM67" s="311"/>
      <c r="FN67" s="311"/>
      <c r="FO67" s="311"/>
      <c r="FP67" s="311"/>
      <c r="FQ67" s="311"/>
      <c r="FR67" s="311"/>
      <c r="FS67" s="311"/>
      <c r="FT67" s="311"/>
      <c r="FU67" s="311"/>
      <c r="FV67" s="311"/>
      <c r="FW67" s="311"/>
      <c r="FX67" s="311"/>
      <c r="FY67" s="311"/>
      <c r="FZ67" s="311"/>
      <c r="GA67" s="311"/>
      <c r="GB67" s="311"/>
      <c r="GC67" s="311"/>
      <c r="GD67" s="311"/>
      <c r="GE67" s="311"/>
      <c r="GF67" s="311"/>
      <c r="GG67" s="311"/>
      <c r="GH67" s="311"/>
      <c r="GI67" s="311"/>
      <c r="GJ67" s="311"/>
      <c r="GK67" s="311"/>
      <c r="GL67" s="311"/>
      <c r="GM67" s="311"/>
      <c r="GN67" s="311"/>
      <c r="GO67" s="311"/>
      <c r="GP67" s="311"/>
      <c r="GQ67" s="311"/>
      <c r="GR67" s="311"/>
      <c r="GS67" s="311"/>
      <c r="GT67" s="311"/>
      <c r="GU67" s="311"/>
      <c r="GV67" s="311"/>
      <c r="GW67" s="311"/>
      <c r="GX67" s="311"/>
      <c r="GY67" s="311"/>
      <c r="GZ67" s="311"/>
      <c r="HA67" s="311"/>
    </row>
    <row r="68" spans="2:209" s="690" customFormat="1" ht="15.75" customHeight="1" x14ac:dyDescent="0.2">
      <c r="B68" s="691"/>
      <c r="C68" s="691"/>
      <c r="D68" s="693"/>
      <c r="E68" s="692"/>
      <c r="F68" s="692"/>
      <c r="G68" s="691"/>
      <c r="L68" s="311"/>
      <c r="M68" s="311"/>
      <c r="N68" s="311"/>
      <c r="O68" s="311"/>
      <c r="P68" s="311"/>
      <c r="Q68" s="311"/>
      <c r="R68" s="311"/>
      <c r="S68" s="311"/>
      <c r="T68" s="311"/>
      <c r="U68" s="311"/>
      <c r="V68" s="311"/>
      <c r="W68" s="311"/>
      <c r="X68" s="311"/>
      <c r="Y68" s="311"/>
      <c r="Z68" s="311"/>
      <c r="AA68" s="311"/>
      <c r="AB68" s="311"/>
      <c r="AC68" s="311"/>
      <c r="AD68" s="311"/>
      <c r="AE68" s="311"/>
      <c r="AF68" s="311"/>
      <c r="AG68" s="311"/>
      <c r="AH68" s="311"/>
      <c r="AI68" s="311"/>
      <c r="AJ68" s="311"/>
      <c r="AK68" s="311"/>
      <c r="AL68" s="311"/>
      <c r="AM68" s="311"/>
      <c r="AN68" s="311"/>
      <c r="AO68" s="311"/>
      <c r="AP68" s="311"/>
      <c r="AQ68" s="311"/>
      <c r="AR68" s="311"/>
      <c r="AS68" s="311"/>
      <c r="AT68" s="311"/>
      <c r="AU68" s="311"/>
      <c r="AV68" s="311"/>
      <c r="AW68" s="311"/>
      <c r="AX68" s="311"/>
      <c r="AY68" s="311"/>
      <c r="AZ68" s="311"/>
      <c r="BA68" s="311"/>
      <c r="BB68" s="311"/>
      <c r="BC68" s="311"/>
      <c r="BD68" s="311"/>
      <c r="BE68" s="311"/>
      <c r="BF68" s="311"/>
      <c r="BG68" s="311"/>
      <c r="BH68" s="311"/>
      <c r="BI68" s="311"/>
      <c r="BJ68" s="311"/>
      <c r="BK68" s="311"/>
      <c r="BL68" s="311"/>
      <c r="BM68" s="311"/>
      <c r="BN68" s="311"/>
      <c r="BO68" s="311"/>
      <c r="BP68" s="311"/>
      <c r="BQ68" s="311"/>
      <c r="BR68" s="311"/>
      <c r="BS68" s="311"/>
      <c r="BT68" s="311"/>
      <c r="BU68" s="311"/>
      <c r="BV68" s="311"/>
      <c r="BW68" s="311"/>
      <c r="BX68" s="311"/>
      <c r="BY68" s="311"/>
      <c r="BZ68" s="311"/>
      <c r="CA68" s="311"/>
      <c r="CB68" s="311"/>
      <c r="CC68" s="311"/>
      <c r="CD68" s="311"/>
      <c r="CE68" s="311"/>
      <c r="CF68" s="311"/>
      <c r="CG68" s="311"/>
      <c r="CH68" s="311"/>
      <c r="CI68" s="311"/>
      <c r="CJ68" s="311"/>
      <c r="CK68" s="311"/>
      <c r="CL68" s="311"/>
      <c r="CM68" s="311"/>
      <c r="CN68" s="311"/>
      <c r="CO68" s="311"/>
      <c r="CP68" s="311"/>
      <c r="CQ68" s="311"/>
      <c r="CR68" s="311"/>
      <c r="CS68" s="311"/>
      <c r="CT68" s="311"/>
      <c r="CU68" s="311"/>
      <c r="CV68" s="311"/>
      <c r="CW68" s="311"/>
      <c r="CX68" s="311"/>
      <c r="CY68" s="311"/>
      <c r="CZ68" s="311"/>
      <c r="DA68" s="311"/>
      <c r="DB68" s="311"/>
      <c r="DC68" s="311"/>
      <c r="DD68" s="311"/>
      <c r="DE68" s="311"/>
      <c r="DF68" s="311"/>
      <c r="DG68" s="311"/>
      <c r="DH68" s="311"/>
      <c r="DI68" s="311"/>
      <c r="DJ68" s="311"/>
      <c r="DK68" s="311"/>
      <c r="DL68" s="311"/>
      <c r="DM68" s="311"/>
      <c r="DN68" s="311"/>
      <c r="DO68" s="311"/>
      <c r="DP68" s="311"/>
      <c r="DQ68" s="311"/>
      <c r="DR68" s="311"/>
      <c r="DS68" s="311"/>
      <c r="DT68" s="311"/>
      <c r="DU68" s="311"/>
      <c r="DV68" s="311"/>
      <c r="DW68" s="311"/>
      <c r="DX68" s="311"/>
      <c r="DY68" s="311"/>
      <c r="DZ68" s="311"/>
      <c r="EA68" s="311"/>
      <c r="EB68" s="311"/>
      <c r="EC68" s="311"/>
      <c r="ED68" s="311"/>
      <c r="EE68" s="311"/>
      <c r="EF68" s="311"/>
      <c r="EG68" s="311"/>
      <c r="EH68" s="311"/>
      <c r="EI68" s="311"/>
      <c r="EJ68" s="311"/>
      <c r="EK68" s="311"/>
      <c r="EL68" s="311"/>
      <c r="EM68" s="311"/>
      <c r="EN68" s="311"/>
      <c r="EO68" s="311"/>
      <c r="EP68" s="311"/>
      <c r="EQ68" s="311"/>
      <c r="ER68" s="311"/>
      <c r="ES68" s="311"/>
      <c r="ET68" s="311"/>
      <c r="EU68" s="311"/>
      <c r="EV68" s="311"/>
      <c r="EW68" s="311"/>
      <c r="EX68" s="311"/>
      <c r="EY68" s="311"/>
      <c r="EZ68" s="311"/>
      <c r="FA68" s="311"/>
      <c r="FB68" s="311"/>
      <c r="FC68" s="311"/>
      <c r="FD68" s="311"/>
      <c r="FE68" s="311"/>
      <c r="FF68" s="311"/>
      <c r="FG68" s="311"/>
      <c r="FH68" s="311"/>
      <c r="FI68" s="311"/>
      <c r="FJ68" s="311"/>
      <c r="FK68" s="311"/>
      <c r="FL68" s="311"/>
      <c r="FM68" s="311"/>
      <c r="FN68" s="311"/>
      <c r="FO68" s="311"/>
      <c r="FP68" s="311"/>
      <c r="FQ68" s="311"/>
      <c r="FR68" s="311"/>
      <c r="FS68" s="311"/>
      <c r="FT68" s="311"/>
      <c r="FU68" s="311"/>
      <c r="FV68" s="311"/>
      <c r="FW68" s="311"/>
      <c r="FX68" s="311"/>
      <c r="FY68" s="311"/>
      <c r="FZ68" s="311"/>
      <c r="GA68" s="311"/>
      <c r="GB68" s="311"/>
      <c r="GC68" s="311"/>
      <c r="GD68" s="311"/>
      <c r="GE68" s="311"/>
      <c r="GF68" s="311"/>
      <c r="GG68" s="311"/>
      <c r="GH68" s="311"/>
      <c r="GI68" s="311"/>
      <c r="GJ68" s="311"/>
      <c r="GK68" s="311"/>
      <c r="GL68" s="311"/>
      <c r="GM68" s="311"/>
      <c r="GN68" s="311"/>
      <c r="GO68" s="311"/>
      <c r="GP68" s="311"/>
      <c r="GQ68" s="311"/>
      <c r="GR68" s="311"/>
      <c r="GS68" s="311"/>
      <c r="GT68" s="311"/>
      <c r="GU68" s="311"/>
      <c r="GV68" s="311"/>
      <c r="GW68" s="311"/>
      <c r="GX68" s="311"/>
      <c r="GY68" s="311"/>
      <c r="GZ68" s="311"/>
      <c r="HA68" s="311"/>
    </row>
    <row r="69" spans="2:209" s="690" customFormat="1" ht="15.75" customHeight="1" x14ac:dyDescent="0.2">
      <c r="B69" s="691"/>
      <c r="C69" s="691"/>
      <c r="D69" s="693"/>
      <c r="E69" s="692"/>
      <c r="F69" s="692"/>
      <c r="G69" s="691"/>
      <c r="L69" s="311"/>
      <c r="M69" s="311"/>
      <c r="N69" s="311"/>
      <c r="O69" s="311"/>
      <c r="P69" s="311"/>
      <c r="Q69" s="311"/>
      <c r="R69" s="311"/>
      <c r="S69" s="311"/>
      <c r="T69" s="311"/>
      <c r="U69" s="311"/>
      <c r="V69" s="311"/>
      <c r="W69" s="311"/>
      <c r="X69" s="311"/>
      <c r="Y69" s="311"/>
      <c r="Z69" s="311"/>
      <c r="AA69" s="311"/>
      <c r="AB69" s="311"/>
      <c r="AC69" s="311"/>
      <c r="AD69" s="311"/>
      <c r="AE69" s="311"/>
      <c r="AF69" s="311"/>
      <c r="AG69" s="311"/>
      <c r="AH69" s="311"/>
      <c r="AI69" s="311"/>
      <c r="AJ69" s="311"/>
      <c r="AK69" s="311"/>
      <c r="AL69" s="311"/>
      <c r="AM69" s="311"/>
      <c r="AN69" s="311"/>
      <c r="AO69" s="311"/>
      <c r="AP69" s="311"/>
      <c r="AQ69" s="311"/>
      <c r="AR69" s="311"/>
      <c r="AS69" s="311"/>
      <c r="AT69" s="311"/>
      <c r="AU69" s="311"/>
      <c r="AV69" s="311"/>
      <c r="AW69" s="311"/>
      <c r="AX69" s="311"/>
      <c r="AY69" s="311"/>
      <c r="AZ69" s="311"/>
      <c r="BA69" s="311"/>
      <c r="BB69" s="311"/>
      <c r="BC69" s="311"/>
      <c r="BD69" s="311"/>
      <c r="BE69" s="311"/>
      <c r="BF69" s="311"/>
      <c r="BG69" s="311"/>
      <c r="BH69" s="311"/>
      <c r="BI69" s="311"/>
      <c r="BJ69" s="311"/>
      <c r="BK69" s="311"/>
      <c r="BL69" s="311"/>
      <c r="BM69" s="311"/>
      <c r="BN69" s="311"/>
      <c r="BO69" s="311"/>
      <c r="BP69" s="311"/>
      <c r="BQ69" s="311"/>
      <c r="BR69" s="311"/>
      <c r="BS69" s="311"/>
      <c r="BT69" s="311"/>
      <c r="BU69" s="311"/>
      <c r="BV69" s="311"/>
      <c r="BW69" s="311"/>
      <c r="BX69" s="311"/>
      <c r="BY69" s="311"/>
      <c r="BZ69" s="311"/>
      <c r="CA69" s="311"/>
      <c r="CB69" s="311"/>
      <c r="CC69" s="311"/>
      <c r="CD69" s="311"/>
      <c r="CE69" s="311"/>
      <c r="CF69" s="311"/>
      <c r="CG69" s="311"/>
      <c r="CH69" s="311"/>
      <c r="CI69" s="311"/>
      <c r="CJ69" s="311"/>
      <c r="CK69" s="311"/>
      <c r="CL69" s="311"/>
      <c r="CM69" s="311"/>
      <c r="CN69" s="311"/>
      <c r="CO69" s="311"/>
      <c r="CP69" s="311"/>
      <c r="CQ69" s="311"/>
      <c r="CR69" s="311"/>
      <c r="CS69" s="311"/>
      <c r="CT69" s="311"/>
      <c r="CU69" s="311"/>
      <c r="CV69" s="311"/>
      <c r="CW69" s="311"/>
      <c r="CX69" s="311"/>
      <c r="CY69" s="311"/>
      <c r="CZ69" s="311"/>
      <c r="DA69" s="311"/>
      <c r="DB69" s="311"/>
      <c r="DC69" s="311"/>
      <c r="DD69" s="311"/>
      <c r="DE69" s="311"/>
      <c r="DF69" s="311"/>
      <c r="DG69" s="311"/>
      <c r="DH69" s="311"/>
      <c r="DI69" s="311"/>
      <c r="DJ69" s="311"/>
      <c r="DK69" s="311"/>
      <c r="DL69" s="311"/>
      <c r="DM69" s="311"/>
      <c r="DN69" s="311"/>
      <c r="DO69" s="311"/>
      <c r="DP69" s="311"/>
      <c r="DQ69" s="311"/>
      <c r="DR69" s="311"/>
      <c r="DS69" s="311"/>
      <c r="DT69" s="311"/>
      <c r="DU69" s="311"/>
      <c r="DV69" s="311"/>
      <c r="DW69" s="311"/>
      <c r="DX69" s="311"/>
      <c r="DY69" s="311"/>
      <c r="DZ69" s="311"/>
      <c r="EA69" s="311"/>
      <c r="EB69" s="311"/>
      <c r="EC69" s="311"/>
      <c r="ED69" s="311"/>
      <c r="EE69" s="311"/>
      <c r="EF69" s="311"/>
      <c r="EG69" s="311"/>
      <c r="EH69" s="311"/>
      <c r="EI69" s="311"/>
      <c r="EJ69" s="311"/>
      <c r="EK69" s="311"/>
      <c r="EL69" s="311"/>
      <c r="EM69" s="311"/>
      <c r="EN69" s="311"/>
      <c r="EO69" s="311"/>
      <c r="EP69" s="311"/>
      <c r="EQ69" s="311"/>
      <c r="ER69" s="311"/>
      <c r="ES69" s="311"/>
      <c r="ET69" s="311"/>
      <c r="EU69" s="311"/>
      <c r="EV69" s="311"/>
      <c r="EW69" s="311"/>
      <c r="EX69" s="311"/>
      <c r="EY69" s="311"/>
      <c r="EZ69" s="311"/>
      <c r="FA69" s="311"/>
      <c r="FB69" s="311"/>
      <c r="FC69" s="311"/>
      <c r="FD69" s="311"/>
      <c r="FE69" s="311"/>
      <c r="FF69" s="311"/>
      <c r="FG69" s="311"/>
      <c r="FH69" s="311"/>
      <c r="FI69" s="311"/>
      <c r="FJ69" s="311"/>
      <c r="FK69" s="311"/>
      <c r="FL69" s="311"/>
      <c r="FM69" s="311"/>
      <c r="FN69" s="311"/>
      <c r="FO69" s="311"/>
      <c r="FP69" s="311"/>
      <c r="FQ69" s="311"/>
      <c r="FR69" s="311"/>
      <c r="FS69" s="311"/>
      <c r="FT69" s="311"/>
      <c r="FU69" s="311"/>
      <c r="FV69" s="311"/>
      <c r="FW69" s="311"/>
      <c r="FX69" s="311"/>
      <c r="FY69" s="311"/>
      <c r="FZ69" s="311"/>
      <c r="GA69" s="311"/>
      <c r="GB69" s="311"/>
      <c r="GC69" s="311"/>
      <c r="GD69" s="311"/>
      <c r="GE69" s="311"/>
      <c r="GF69" s="311"/>
      <c r="GG69" s="311"/>
      <c r="GH69" s="311"/>
      <c r="GI69" s="311"/>
      <c r="GJ69" s="311"/>
      <c r="GK69" s="311"/>
      <c r="GL69" s="311"/>
      <c r="GM69" s="311"/>
      <c r="GN69" s="311"/>
      <c r="GO69" s="311"/>
      <c r="GP69" s="311"/>
      <c r="GQ69" s="311"/>
      <c r="GR69" s="311"/>
      <c r="GS69" s="311"/>
      <c r="GT69" s="311"/>
      <c r="GU69" s="311"/>
      <c r="GV69" s="311"/>
      <c r="GW69" s="311"/>
      <c r="GX69" s="311"/>
      <c r="GY69" s="311"/>
      <c r="GZ69" s="311"/>
      <c r="HA69" s="311"/>
    </row>
    <row r="70" spans="2:209" s="690" customFormat="1" ht="15.75" customHeight="1" x14ac:dyDescent="0.2">
      <c r="B70" s="691"/>
      <c r="C70" s="691"/>
      <c r="D70" s="693"/>
      <c r="E70" s="692"/>
      <c r="F70" s="692"/>
      <c r="G70" s="691"/>
      <c r="L70" s="311"/>
      <c r="M70" s="311"/>
      <c r="N70" s="311"/>
      <c r="O70" s="311"/>
      <c r="P70" s="311"/>
      <c r="Q70" s="311"/>
      <c r="R70" s="311"/>
      <c r="S70" s="311"/>
      <c r="T70" s="311"/>
      <c r="U70" s="311"/>
      <c r="V70" s="311"/>
      <c r="W70" s="311"/>
      <c r="X70" s="311"/>
      <c r="Y70" s="311"/>
      <c r="Z70" s="311"/>
      <c r="AA70" s="311"/>
      <c r="AB70" s="311"/>
      <c r="AC70" s="311"/>
      <c r="AD70" s="311"/>
      <c r="AE70" s="311"/>
      <c r="AF70" s="311"/>
      <c r="AG70" s="311"/>
      <c r="AH70" s="311"/>
      <c r="AI70" s="311"/>
      <c r="AJ70" s="311"/>
      <c r="AK70" s="311"/>
      <c r="AL70" s="311"/>
      <c r="AM70" s="311"/>
      <c r="AN70" s="311"/>
      <c r="AO70" s="311"/>
      <c r="AP70" s="311"/>
      <c r="AQ70" s="311"/>
      <c r="AR70" s="311"/>
      <c r="AS70" s="311"/>
      <c r="AT70" s="311"/>
      <c r="AU70" s="311"/>
      <c r="AV70" s="311"/>
      <c r="AW70" s="311"/>
      <c r="AX70" s="311"/>
      <c r="AY70" s="311"/>
      <c r="AZ70" s="311"/>
      <c r="BA70" s="311"/>
      <c r="BB70" s="311"/>
      <c r="BC70" s="311"/>
      <c r="BD70" s="311"/>
      <c r="BE70" s="311"/>
      <c r="BF70" s="311"/>
      <c r="BG70" s="311"/>
      <c r="BH70" s="311"/>
      <c r="BI70" s="311"/>
      <c r="BJ70" s="311"/>
      <c r="BK70" s="311"/>
      <c r="BL70" s="311"/>
      <c r="BM70" s="311"/>
      <c r="BN70" s="311"/>
      <c r="BO70" s="311"/>
      <c r="BP70" s="311"/>
      <c r="BQ70" s="311"/>
      <c r="BR70" s="311"/>
      <c r="BS70" s="311"/>
      <c r="BT70" s="311"/>
      <c r="BU70" s="311"/>
      <c r="BV70" s="311"/>
      <c r="BW70" s="311"/>
      <c r="BX70" s="311"/>
      <c r="BY70" s="311"/>
      <c r="BZ70" s="311"/>
      <c r="CA70" s="311"/>
      <c r="CB70" s="311"/>
      <c r="CC70" s="311"/>
      <c r="CD70" s="311"/>
      <c r="CE70" s="311"/>
      <c r="CF70" s="311"/>
      <c r="CG70" s="311"/>
      <c r="CH70" s="311"/>
      <c r="CI70" s="311"/>
      <c r="CJ70" s="311"/>
      <c r="CK70" s="311"/>
      <c r="CL70" s="311"/>
      <c r="CM70" s="311"/>
      <c r="CN70" s="311"/>
      <c r="CO70" s="311"/>
      <c r="CP70" s="311"/>
      <c r="CQ70" s="311"/>
      <c r="CR70" s="311"/>
      <c r="CS70" s="311"/>
      <c r="CT70" s="311"/>
      <c r="CU70" s="311"/>
      <c r="CV70" s="311"/>
      <c r="CW70" s="311"/>
      <c r="CX70" s="311"/>
      <c r="CY70" s="311"/>
      <c r="CZ70" s="311"/>
      <c r="DA70" s="311"/>
      <c r="DB70" s="311"/>
      <c r="DC70" s="311"/>
      <c r="DD70" s="311"/>
      <c r="DE70" s="311"/>
      <c r="DF70" s="311"/>
      <c r="DG70" s="311"/>
      <c r="DH70" s="311"/>
      <c r="DI70" s="311"/>
      <c r="DJ70" s="311"/>
      <c r="DK70" s="311"/>
      <c r="DL70" s="311"/>
      <c r="DM70" s="311"/>
      <c r="DN70" s="311"/>
      <c r="DO70" s="311"/>
      <c r="DP70" s="311"/>
      <c r="DQ70" s="311"/>
      <c r="DR70" s="311"/>
      <c r="DS70" s="311"/>
      <c r="DT70" s="311"/>
      <c r="DU70" s="311"/>
      <c r="DV70" s="311"/>
      <c r="DW70" s="311"/>
      <c r="DX70" s="311"/>
      <c r="DY70" s="311"/>
      <c r="DZ70" s="311"/>
      <c r="EA70" s="311"/>
      <c r="EB70" s="311"/>
      <c r="EC70" s="311"/>
      <c r="ED70" s="311"/>
      <c r="EE70" s="311"/>
      <c r="EF70" s="311"/>
      <c r="EG70" s="311"/>
      <c r="EH70" s="311"/>
      <c r="EI70" s="311"/>
      <c r="EJ70" s="311"/>
      <c r="EK70" s="311"/>
      <c r="EL70" s="311"/>
      <c r="EM70" s="311"/>
      <c r="EN70" s="311"/>
      <c r="EO70" s="311"/>
      <c r="EP70" s="311"/>
      <c r="EQ70" s="311"/>
      <c r="ER70" s="311"/>
      <c r="ES70" s="311"/>
      <c r="ET70" s="311"/>
      <c r="EU70" s="311"/>
      <c r="EV70" s="311"/>
      <c r="EW70" s="311"/>
      <c r="EX70" s="311"/>
      <c r="EY70" s="311"/>
      <c r="EZ70" s="311"/>
      <c r="FA70" s="311"/>
      <c r="FB70" s="311"/>
      <c r="FC70" s="311"/>
      <c r="FD70" s="311"/>
      <c r="FE70" s="311"/>
      <c r="FF70" s="311"/>
      <c r="FG70" s="311"/>
      <c r="FH70" s="311"/>
      <c r="FI70" s="311"/>
      <c r="FJ70" s="311"/>
      <c r="FK70" s="311"/>
      <c r="FL70" s="311"/>
      <c r="FM70" s="311"/>
      <c r="FN70" s="311"/>
      <c r="FO70" s="311"/>
      <c r="FP70" s="311"/>
      <c r="FQ70" s="311"/>
      <c r="FR70" s="311"/>
      <c r="FS70" s="311"/>
      <c r="FT70" s="311"/>
      <c r="FU70" s="311"/>
      <c r="FV70" s="311"/>
      <c r="FW70" s="311"/>
      <c r="FX70" s="311"/>
      <c r="FY70" s="311"/>
      <c r="FZ70" s="311"/>
      <c r="GA70" s="311"/>
      <c r="GB70" s="311"/>
      <c r="GC70" s="311"/>
      <c r="GD70" s="311"/>
      <c r="GE70" s="311"/>
      <c r="GF70" s="311"/>
      <c r="GG70" s="311"/>
      <c r="GH70" s="311"/>
      <c r="GI70" s="311"/>
      <c r="GJ70" s="311"/>
      <c r="GK70" s="311"/>
      <c r="GL70" s="311"/>
      <c r="GM70" s="311"/>
      <c r="GN70" s="311"/>
      <c r="GO70" s="311"/>
      <c r="GP70" s="311"/>
      <c r="GQ70" s="311"/>
      <c r="GR70" s="311"/>
      <c r="GS70" s="311"/>
      <c r="GT70" s="311"/>
      <c r="GU70" s="311"/>
      <c r="GV70" s="311"/>
      <c r="GW70" s="311"/>
      <c r="GX70" s="311"/>
      <c r="GY70" s="311"/>
      <c r="GZ70" s="311"/>
      <c r="HA70" s="311"/>
    </row>
    <row r="71" spans="2:209" s="690" customFormat="1" ht="15.75" customHeight="1" x14ac:dyDescent="0.2">
      <c r="B71" s="691"/>
      <c r="C71" s="691"/>
      <c r="D71" s="693"/>
      <c r="E71" s="692"/>
      <c r="F71" s="692"/>
      <c r="G71" s="691"/>
      <c r="L71" s="311"/>
      <c r="M71" s="311"/>
      <c r="N71" s="311"/>
      <c r="O71" s="311"/>
      <c r="P71" s="311"/>
      <c r="Q71" s="311"/>
      <c r="R71" s="311"/>
      <c r="S71" s="311"/>
      <c r="T71" s="311"/>
      <c r="U71" s="311"/>
      <c r="V71" s="311"/>
      <c r="W71" s="311"/>
      <c r="X71" s="311"/>
      <c r="Y71" s="311"/>
      <c r="Z71" s="311"/>
      <c r="AA71" s="311"/>
      <c r="AB71" s="311"/>
      <c r="AC71" s="311"/>
      <c r="AD71" s="311"/>
      <c r="AE71" s="311"/>
      <c r="AF71" s="311"/>
      <c r="AG71" s="311"/>
      <c r="AH71" s="311"/>
      <c r="AI71" s="311"/>
      <c r="AJ71" s="311"/>
      <c r="AK71" s="311"/>
      <c r="AL71" s="311"/>
      <c r="AM71" s="311"/>
      <c r="AN71" s="311"/>
      <c r="AO71" s="311"/>
      <c r="AP71" s="311"/>
      <c r="AQ71" s="311"/>
      <c r="AR71" s="311"/>
      <c r="AS71" s="311"/>
      <c r="AT71" s="311"/>
      <c r="AU71" s="311"/>
      <c r="AV71" s="311"/>
      <c r="AW71" s="311"/>
      <c r="AX71" s="311"/>
      <c r="AY71" s="311"/>
      <c r="AZ71" s="311"/>
      <c r="BA71" s="311"/>
      <c r="BB71" s="311"/>
      <c r="BC71" s="311"/>
      <c r="BD71" s="311"/>
      <c r="BE71" s="311"/>
      <c r="BF71" s="311"/>
      <c r="BG71" s="311"/>
      <c r="BH71" s="311"/>
      <c r="BI71" s="311"/>
      <c r="BJ71" s="311"/>
      <c r="BK71" s="311"/>
      <c r="BL71" s="311"/>
      <c r="BM71" s="311"/>
      <c r="BN71" s="311"/>
      <c r="BO71" s="311"/>
      <c r="BP71" s="311"/>
      <c r="BQ71" s="311"/>
      <c r="BR71" s="311"/>
      <c r="BS71" s="311"/>
      <c r="BT71" s="311"/>
      <c r="BU71" s="311"/>
      <c r="BV71" s="311"/>
      <c r="BW71" s="311"/>
      <c r="BX71" s="311"/>
      <c r="BY71" s="311"/>
      <c r="BZ71" s="311"/>
      <c r="CA71" s="311"/>
      <c r="CB71" s="311"/>
      <c r="CC71" s="311"/>
      <c r="CD71" s="311"/>
      <c r="CE71" s="311"/>
      <c r="CF71" s="311"/>
      <c r="CG71" s="311"/>
      <c r="CH71" s="311"/>
      <c r="CI71" s="311"/>
      <c r="CJ71" s="311"/>
      <c r="CK71" s="311"/>
      <c r="CL71" s="311"/>
      <c r="CM71" s="311"/>
      <c r="CN71" s="311"/>
      <c r="CO71" s="311"/>
      <c r="CP71" s="311"/>
      <c r="CQ71" s="311"/>
      <c r="CR71" s="311"/>
      <c r="CS71" s="311"/>
      <c r="CT71" s="311"/>
      <c r="CU71" s="311"/>
      <c r="CV71" s="311"/>
      <c r="CW71" s="311"/>
      <c r="CX71" s="311"/>
      <c r="CY71" s="311"/>
      <c r="CZ71" s="311"/>
      <c r="DA71" s="311"/>
      <c r="DB71" s="311"/>
      <c r="DC71" s="311"/>
      <c r="DD71" s="311"/>
      <c r="DE71" s="311"/>
      <c r="DF71" s="311"/>
      <c r="DG71" s="311"/>
      <c r="DH71" s="311"/>
      <c r="DI71" s="311"/>
      <c r="DJ71" s="311"/>
      <c r="DK71" s="311"/>
      <c r="DL71" s="311"/>
      <c r="DM71" s="311"/>
      <c r="DN71" s="311"/>
      <c r="DO71" s="311"/>
      <c r="DP71" s="311"/>
      <c r="DQ71" s="311"/>
      <c r="DR71" s="311"/>
      <c r="DS71" s="311"/>
      <c r="DT71" s="311"/>
      <c r="DU71" s="311"/>
      <c r="DV71" s="311"/>
      <c r="DW71" s="311"/>
      <c r="DX71" s="311"/>
      <c r="DY71" s="311"/>
      <c r="DZ71" s="311"/>
      <c r="EA71" s="311"/>
      <c r="EB71" s="311"/>
      <c r="EC71" s="311"/>
      <c r="ED71" s="311"/>
      <c r="EE71" s="311"/>
      <c r="EF71" s="311"/>
      <c r="EG71" s="311"/>
      <c r="EH71" s="311"/>
      <c r="EI71" s="311"/>
      <c r="EJ71" s="311"/>
      <c r="EK71" s="311"/>
      <c r="EL71" s="311"/>
      <c r="EM71" s="311"/>
      <c r="EN71" s="311"/>
      <c r="EO71" s="311"/>
      <c r="EP71" s="311"/>
      <c r="EQ71" s="311"/>
      <c r="ER71" s="311"/>
      <c r="ES71" s="311"/>
      <c r="ET71" s="311"/>
      <c r="EU71" s="311"/>
      <c r="EV71" s="311"/>
      <c r="EW71" s="311"/>
      <c r="EX71" s="311"/>
      <c r="EY71" s="311"/>
      <c r="EZ71" s="311"/>
      <c r="FA71" s="311"/>
      <c r="FB71" s="311"/>
      <c r="FC71" s="311"/>
      <c r="FD71" s="311"/>
      <c r="FE71" s="311"/>
      <c r="FF71" s="311"/>
      <c r="FG71" s="311"/>
      <c r="FH71" s="311"/>
      <c r="FI71" s="311"/>
      <c r="FJ71" s="311"/>
      <c r="FK71" s="311"/>
      <c r="FL71" s="311"/>
      <c r="FM71" s="311"/>
      <c r="FN71" s="311"/>
      <c r="FO71" s="311"/>
      <c r="FP71" s="311"/>
      <c r="FQ71" s="311"/>
      <c r="FR71" s="311"/>
      <c r="FS71" s="311"/>
      <c r="FT71" s="311"/>
      <c r="FU71" s="311"/>
      <c r="FV71" s="311"/>
      <c r="FW71" s="311"/>
      <c r="FX71" s="311"/>
      <c r="FY71" s="311"/>
      <c r="FZ71" s="311"/>
      <c r="GA71" s="311"/>
      <c r="GB71" s="311"/>
      <c r="GC71" s="311"/>
      <c r="GD71" s="311"/>
      <c r="GE71" s="311"/>
      <c r="GF71" s="311"/>
      <c r="GG71" s="311"/>
      <c r="GH71" s="311"/>
      <c r="GI71" s="311"/>
      <c r="GJ71" s="311"/>
      <c r="GK71" s="311"/>
      <c r="GL71" s="311"/>
      <c r="GM71" s="311"/>
      <c r="GN71" s="311"/>
      <c r="GO71" s="311"/>
      <c r="GP71" s="311"/>
      <c r="GQ71" s="311"/>
      <c r="GR71" s="311"/>
      <c r="GS71" s="311"/>
      <c r="GT71" s="311"/>
      <c r="GU71" s="311"/>
      <c r="GV71" s="311"/>
      <c r="GW71" s="311"/>
      <c r="GX71" s="311"/>
      <c r="GY71" s="311"/>
      <c r="GZ71" s="311"/>
      <c r="HA71" s="311"/>
    </row>
    <row r="72" spans="2:209" s="690" customFormat="1" ht="15.75" customHeight="1" x14ac:dyDescent="0.2">
      <c r="B72" s="691"/>
      <c r="C72" s="691"/>
      <c r="D72" s="693"/>
      <c r="E72" s="692"/>
      <c r="F72" s="692"/>
      <c r="G72" s="691"/>
      <c r="L72" s="311"/>
      <c r="M72" s="311"/>
      <c r="N72" s="311"/>
      <c r="O72" s="311"/>
      <c r="P72" s="311"/>
      <c r="Q72" s="311"/>
      <c r="R72" s="311"/>
      <c r="S72" s="311"/>
      <c r="T72" s="311"/>
      <c r="U72" s="311"/>
      <c r="V72" s="311"/>
      <c r="W72" s="311"/>
      <c r="X72" s="311"/>
      <c r="Y72" s="311"/>
      <c r="Z72" s="311"/>
      <c r="AA72" s="311"/>
      <c r="AB72" s="311"/>
      <c r="AC72" s="311"/>
      <c r="AD72" s="311"/>
      <c r="AE72" s="311"/>
      <c r="AF72" s="311"/>
      <c r="AG72" s="311"/>
      <c r="AH72" s="311"/>
      <c r="AI72" s="311"/>
      <c r="AJ72" s="311"/>
      <c r="AK72" s="311"/>
      <c r="AL72" s="311"/>
      <c r="AM72" s="311"/>
      <c r="AN72" s="311"/>
      <c r="AO72" s="311"/>
      <c r="AP72" s="311"/>
      <c r="AQ72" s="311"/>
      <c r="AR72" s="311"/>
      <c r="AS72" s="311"/>
      <c r="AT72" s="311"/>
      <c r="AU72" s="311"/>
      <c r="AV72" s="311"/>
      <c r="AW72" s="311"/>
      <c r="AX72" s="311"/>
      <c r="AY72" s="311"/>
      <c r="AZ72" s="311"/>
      <c r="BA72" s="311"/>
      <c r="BB72" s="311"/>
      <c r="BC72" s="311"/>
      <c r="BD72" s="311"/>
      <c r="BE72" s="311"/>
      <c r="BF72" s="311"/>
      <c r="BG72" s="311"/>
      <c r="BH72" s="311"/>
      <c r="BI72" s="311"/>
      <c r="BJ72" s="311"/>
      <c r="BK72" s="311"/>
      <c r="BL72" s="311"/>
      <c r="BM72" s="311"/>
      <c r="BN72" s="311"/>
      <c r="BO72" s="311"/>
      <c r="BP72" s="311"/>
      <c r="BQ72" s="311"/>
      <c r="BR72" s="311"/>
      <c r="BS72" s="311"/>
      <c r="BT72" s="311"/>
      <c r="BU72" s="311"/>
      <c r="BV72" s="311"/>
      <c r="BW72" s="311"/>
      <c r="BX72" s="311"/>
      <c r="BY72" s="311"/>
      <c r="BZ72" s="311"/>
      <c r="CA72" s="311"/>
      <c r="CB72" s="311"/>
      <c r="CC72" s="311"/>
      <c r="CD72" s="311"/>
      <c r="CE72" s="311"/>
      <c r="CF72" s="311"/>
      <c r="CG72" s="311"/>
      <c r="CH72" s="311"/>
      <c r="CI72" s="311"/>
      <c r="CJ72" s="311"/>
      <c r="CK72" s="311"/>
      <c r="CL72" s="311"/>
      <c r="CM72" s="311"/>
      <c r="CN72" s="311"/>
      <c r="CO72" s="311"/>
      <c r="CP72" s="311"/>
      <c r="CQ72" s="311"/>
      <c r="CR72" s="311"/>
      <c r="CS72" s="311"/>
      <c r="CT72" s="311"/>
      <c r="CU72" s="311"/>
      <c r="CV72" s="311"/>
      <c r="CW72" s="311"/>
      <c r="CX72" s="311"/>
      <c r="CY72" s="311"/>
      <c r="CZ72" s="311"/>
      <c r="DA72" s="311"/>
      <c r="DB72" s="311"/>
      <c r="DC72" s="311"/>
      <c r="DD72" s="311"/>
      <c r="DE72" s="311"/>
      <c r="DF72" s="311"/>
      <c r="DG72" s="311"/>
      <c r="DH72" s="311"/>
      <c r="DI72" s="311"/>
      <c r="DJ72" s="311"/>
      <c r="DK72" s="311"/>
      <c r="DL72" s="311"/>
      <c r="DM72" s="311"/>
      <c r="DN72" s="311"/>
      <c r="DO72" s="311"/>
      <c r="DP72" s="311"/>
      <c r="DQ72" s="311"/>
      <c r="DR72" s="311"/>
      <c r="DS72" s="311"/>
      <c r="DT72" s="311"/>
      <c r="DU72" s="311"/>
      <c r="DV72" s="311"/>
      <c r="DW72" s="311"/>
      <c r="DX72" s="311"/>
      <c r="DY72" s="311"/>
      <c r="DZ72" s="311"/>
      <c r="EA72" s="311"/>
      <c r="EB72" s="311"/>
      <c r="EC72" s="311"/>
      <c r="ED72" s="311"/>
      <c r="EE72" s="311"/>
      <c r="EF72" s="311"/>
      <c r="EG72" s="311"/>
      <c r="EH72" s="311"/>
      <c r="EI72" s="311"/>
      <c r="EJ72" s="311"/>
      <c r="EK72" s="311"/>
      <c r="EL72" s="311"/>
      <c r="EM72" s="311"/>
      <c r="EN72" s="311"/>
      <c r="EO72" s="311"/>
      <c r="EP72" s="311"/>
      <c r="EQ72" s="311"/>
      <c r="ER72" s="311"/>
      <c r="ES72" s="311"/>
      <c r="ET72" s="311"/>
      <c r="EU72" s="311"/>
      <c r="EV72" s="311"/>
      <c r="EW72" s="311"/>
      <c r="EX72" s="311"/>
      <c r="EY72" s="311"/>
      <c r="EZ72" s="311"/>
      <c r="FA72" s="311"/>
      <c r="FB72" s="311"/>
      <c r="FC72" s="311"/>
      <c r="FD72" s="311"/>
      <c r="FE72" s="311"/>
      <c r="FF72" s="311"/>
      <c r="FG72" s="311"/>
      <c r="FH72" s="311"/>
      <c r="FI72" s="311"/>
      <c r="FJ72" s="311"/>
      <c r="FK72" s="311"/>
      <c r="FL72" s="311"/>
      <c r="FM72" s="311"/>
      <c r="FN72" s="311"/>
      <c r="FO72" s="311"/>
      <c r="FP72" s="311"/>
      <c r="FQ72" s="311"/>
      <c r="FR72" s="311"/>
      <c r="FS72" s="311"/>
      <c r="FT72" s="311"/>
      <c r="FU72" s="311"/>
      <c r="FV72" s="311"/>
      <c r="FW72" s="311"/>
      <c r="FX72" s="311"/>
      <c r="FY72" s="311"/>
      <c r="FZ72" s="311"/>
      <c r="GA72" s="311"/>
      <c r="GB72" s="311"/>
      <c r="GC72" s="311"/>
      <c r="GD72" s="311"/>
      <c r="GE72" s="311"/>
      <c r="GF72" s="311"/>
      <c r="GG72" s="311"/>
      <c r="GH72" s="311"/>
      <c r="GI72" s="311"/>
      <c r="GJ72" s="311"/>
      <c r="GK72" s="311"/>
      <c r="GL72" s="311"/>
      <c r="GM72" s="311"/>
      <c r="GN72" s="311"/>
      <c r="GO72" s="311"/>
      <c r="GP72" s="311"/>
      <c r="GQ72" s="311"/>
      <c r="GR72" s="311"/>
      <c r="GS72" s="311"/>
      <c r="GT72" s="311"/>
      <c r="GU72" s="311"/>
      <c r="GV72" s="311"/>
      <c r="GW72" s="311"/>
      <c r="GX72" s="311"/>
      <c r="GY72" s="311"/>
      <c r="GZ72" s="311"/>
      <c r="HA72" s="311"/>
    </row>
    <row r="73" spans="2:209" s="690" customFormat="1" ht="15.75" customHeight="1" x14ac:dyDescent="0.2">
      <c r="B73" s="691"/>
      <c r="C73" s="691"/>
      <c r="D73" s="693"/>
      <c r="E73" s="692"/>
      <c r="F73" s="692"/>
      <c r="G73" s="691"/>
      <c r="L73" s="311"/>
      <c r="M73" s="311"/>
      <c r="N73" s="311"/>
      <c r="O73" s="311"/>
      <c r="P73" s="311"/>
      <c r="Q73" s="311"/>
      <c r="R73" s="311"/>
      <c r="S73" s="311"/>
      <c r="T73" s="311"/>
      <c r="U73" s="311"/>
      <c r="V73" s="311"/>
      <c r="W73" s="311"/>
      <c r="X73" s="311"/>
      <c r="Y73" s="311"/>
      <c r="Z73" s="311"/>
      <c r="AA73" s="311"/>
      <c r="AB73" s="311"/>
      <c r="AC73" s="311"/>
      <c r="AD73" s="311"/>
      <c r="AE73" s="311"/>
      <c r="AF73" s="311"/>
      <c r="AG73" s="311"/>
      <c r="AH73" s="311"/>
      <c r="AI73" s="311"/>
      <c r="AJ73" s="311"/>
      <c r="AK73" s="311"/>
      <c r="AL73" s="311"/>
      <c r="AM73" s="311"/>
      <c r="AN73" s="311"/>
      <c r="AO73" s="311"/>
      <c r="AP73" s="311"/>
      <c r="AQ73" s="311"/>
      <c r="AR73" s="311"/>
      <c r="AS73" s="311"/>
      <c r="AT73" s="311"/>
      <c r="AU73" s="311"/>
      <c r="AV73" s="311"/>
      <c r="AW73" s="311"/>
      <c r="AX73" s="311"/>
      <c r="AY73" s="311"/>
      <c r="AZ73" s="311"/>
      <c r="BA73" s="311"/>
      <c r="BB73" s="311"/>
      <c r="BC73" s="311"/>
      <c r="BD73" s="311"/>
      <c r="BE73" s="311"/>
      <c r="BF73" s="311"/>
      <c r="BG73" s="311"/>
      <c r="BH73" s="311"/>
      <c r="BI73" s="311"/>
      <c r="BJ73" s="311"/>
      <c r="BK73" s="311"/>
      <c r="BL73" s="311"/>
      <c r="BM73" s="311"/>
      <c r="BN73" s="311"/>
      <c r="BO73" s="311"/>
      <c r="BP73" s="311"/>
      <c r="BQ73" s="311"/>
      <c r="BR73" s="311"/>
      <c r="BS73" s="311"/>
      <c r="BT73" s="311"/>
      <c r="BU73" s="311"/>
      <c r="BV73" s="311"/>
      <c r="BW73" s="311"/>
      <c r="BX73" s="311"/>
      <c r="BY73" s="311"/>
      <c r="BZ73" s="311"/>
      <c r="CA73" s="311"/>
      <c r="CB73" s="311"/>
      <c r="CC73" s="311"/>
      <c r="CD73" s="311"/>
      <c r="CE73" s="311"/>
      <c r="CF73" s="311"/>
      <c r="CG73" s="311"/>
      <c r="CH73" s="311"/>
      <c r="CI73" s="311"/>
      <c r="CJ73" s="311"/>
      <c r="CK73" s="311"/>
      <c r="CL73" s="311"/>
      <c r="CM73" s="311"/>
      <c r="CN73" s="311"/>
      <c r="CO73" s="311"/>
      <c r="CP73" s="311"/>
      <c r="CQ73" s="311"/>
      <c r="CR73" s="311"/>
      <c r="CS73" s="311"/>
      <c r="CT73" s="311"/>
      <c r="CU73" s="311"/>
      <c r="CV73" s="311"/>
      <c r="CW73" s="311"/>
      <c r="CX73" s="311"/>
      <c r="CY73" s="311"/>
      <c r="CZ73" s="311"/>
      <c r="DA73" s="311"/>
      <c r="DB73" s="311"/>
      <c r="DC73" s="311"/>
      <c r="DD73" s="311"/>
      <c r="DE73" s="311"/>
      <c r="DF73" s="311"/>
      <c r="DG73" s="311"/>
      <c r="DH73" s="311"/>
      <c r="DI73" s="311"/>
      <c r="DJ73" s="311"/>
      <c r="DK73" s="311"/>
      <c r="DL73" s="311"/>
      <c r="DM73" s="311"/>
      <c r="DN73" s="311"/>
      <c r="DO73" s="311"/>
      <c r="DP73" s="311"/>
      <c r="DQ73" s="311"/>
      <c r="DR73" s="311"/>
      <c r="DS73" s="311"/>
      <c r="DT73" s="311"/>
      <c r="DU73" s="311"/>
      <c r="DV73" s="311"/>
      <c r="DW73" s="311"/>
      <c r="DX73" s="311"/>
      <c r="DY73" s="311"/>
      <c r="DZ73" s="311"/>
      <c r="EA73" s="311"/>
      <c r="EB73" s="311"/>
      <c r="EC73" s="311"/>
      <c r="ED73" s="311"/>
      <c r="EE73" s="311"/>
      <c r="EF73" s="311"/>
      <c r="EG73" s="311"/>
      <c r="EH73" s="311"/>
      <c r="EI73" s="311"/>
      <c r="EJ73" s="311"/>
      <c r="EK73" s="311"/>
      <c r="EL73" s="311"/>
      <c r="EM73" s="311"/>
      <c r="EN73" s="311"/>
      <c r="EO73" s="311"/>
      <c r="EP73" s="311"/>
      <c r="EQ73" s="311"/>
      <c r="ER73" s="311"/>
      <c r="ES73" s="311"/>
      <c r="ET73" s="311"/>
      <c r="EU73" s="311"/>
      <c r="EV73" s="311"/>
      <c r="EW73" s="311"/>
      <c r="EX73" s="311"/>
      <c r="EY73" s="311"/>
      <c r="EZ73" s="311"/>
      <c r="FA73" s="311"/>
      <c r="FB73" s="311"/>
      <c r="FC73" s="311"/>
      <c r="FD73" s="311"/>
      <c r="FE73" s="311"/>
      <c r="FF73" s="311"/>
      <c r="FG73" s="311"/>
      <c r="FH73" s="311"/>
      <c r="FI73" s="311"/>
      <c r="FJ73" s="311"/>
      <c r="FK73" s="311"/>
      <c r="FL73" s="311"/>
      <c r="FM73" s="311"/>
      <c r="FN73" s="311"/>
      <c r="FO73" s="311"/>
      <c r="FP73" s="311"/>
      <c r="FQ73" s="311"/>
      <c r="FR73" s="311"/>
      <c r="FS73" s="311"/>
      <c r="FT73" s="311"/>
      <c r="FU73" s="311"/>
      <c r="FV73" s="311"/>
      <c r="FW73" s="311"/>
      <c r="FX73" s="311"/>
      <c r="FY73" s="311"/>
      <c r="FZ73" s="311"/>
      <c r="GA73" s="311"/>
      <c r="GB73" s="311"/>
      <c r="GC73" s="311"/>
      <c r="GD73" s="311"/>
      <c r="GE73" s="311"/>
      <c r="GF73" s="311"/>
      <c r="GG73" s="311"/>
      <c r="GH73" s="311"/>
      <c r="GI73" s="311"/>
      <c r="GJ73" s="311"/>
      <c r="GK73" s="311"/>
      <c r="GL73" s="311"/>
      <c r="GM73" s="311"/>
      <c r="GN73" s="311"/>
      <c r="GO73" s="311"/>
      <c r="GP73" s="311"/>
      <c r="GQ73" s="311"/>
      <c r="GR73" s="311"/>
      <c r="GS73" s="311"/>
      <c r="GT73" s="311"/>
      <c r="GU73" s="311"/>
      <c r="GV73" s="311"/>
      <c r="GW73" s="311"/>
      <c r="GX73" s="311"/>
      <c r="GY73" s="311"/>
      <c r="GZ73" s="311"/>
      <c r="HA73" s="311"/>
    </row>
    <row r="74" spans="2:209" s="690" customFormat="1" ht="15.75" customHeight="1" x14ac:dyDescent="0.2">
      <c r="B74" s="691"/>
      <c r="C74" s="691"/>
      <c r="D74" s="693"/>
      <c r="E74" s="692"/>
      <c r="F74" s="692"/>
      <c r="G74" s="691"/>
      <c r="L74" s="311"/>
      <c r="M74" s="311"/>
      <c r="N74" s="311"/>
      <c r="O74" s="311"/>
      <c r="P74" s="311"/>
      <c r="Q74" s="311"/>
      <c r="R74" s="311"/>
      <c r="S74" s="311"/>
      <c r="T74" s="311"/>
      <c r="U74" s="311"/>
      <c r="V74" s="311"/>
      <c r="W74" s="311"/>
      <c r="X74" s="311"/>
      <c r="Y74" s="311"/>
      <c r="Z74" s="311"/>
      <c r="AA74" s="311"/>
      <c r="AB74" s="311"/>
      <c r="AC74" s="311"/>
      <c r="AD74" s="311"/>
      <c r="AE74" s="311"/>
      <c r="AF74" s="311"/>
      <c r="AG74" s="311"/>
      <c r="AH74" s="311"/>
      <c r="AI74" s="311"/>
      <c r="AJ74" s="311"/>
      <c r="AK74" s="311"/>
      <c r="AL74" s="311"/>
      <c r="AM74" s="311"/>
      <c r="AN74" s="311"/>
      <c r="AO74" s="311"/>
      <c r="AP74" s="311"/>
      <c r="AQ74" s="311"/>
      <c r="AR74" s="311"/>
      <c r="AS74" s="311"/>
      <c r="AT74" s="311"/>
      <c r="AU74" s="311"/>
      <c r="AV74" s="311"/>
      <c r="AW74" s="311"/>
      <c r="AX74" s="311"/>
      <c r="AY74" s="311"/>
      <c r="AZ74" s="311"/>
      <c r="BA74" s="311"/>
      <c r="BB74" s="311"/>
      <c r="BC74" s="311"/>
      <c r="BD74" s="311"/>
      <c r="BE74" s="311"/>
      <c r="BF74" s="311"/>
      <c r="BG74" s="311"/>
      <c r="BH74" s="311"/>
      <c r="BI74" s="311"/>
      <c r="BJ74" s="311"/>
      <c r="BK74" s="311"/>
      <c r="BL74" s="311"/>
      <c r="BM74" s="311"/>
      <c r="BN74" s="311"/>
      <c r="BO74" s="311"/>
      <c r="BP74" s="311"/>
      <c r="BQ74" s="311"/>
      <c r="BR74" s="311"/>
      <c r="BS74" s="311"/>
      <c r="BT74" s="311"/>
      <c r="BU74" s="311"/>
      <c r="BV74" s="311"/>
      <c r="BW74" s="311"/>
      <c r="BX74" s="311"/>
      <c r="BY74" s="311"/>
      <c r="BZ74" s="311"/>
      <c r="CA74" s="311"/>
      <c r="CB74" s="311"/>
      <c r="CC74" s="311"/>
      <c r="CD74" s="311"/>
      <c r="CE74" s="311"/>
      <c r="CF74" s="311"/>
      <c r="CG74" s="311"/>
      <c r="CH74" s="311"/>
      <c r="CI74" s="311"/>
      <c r="CJ74" s="311"/>
      <c r="CK74" s="311"/>
      <c r="CL74" s="311"/>
      <c r="CM74" s="311"/>
      <c r="CN74" s="311"/>
      <c r="CO74" s="311"/>
      <c r="CP74" s="311"/>
      <c r="CQ74" s="311"/>
      <c r="CR74" s="311"/>
      <c r="CS74" s="311"/>
      <c r="CT74" s="311"/>
      <c r="CU74" s="311"/>
      <c r="CV74" s="311"/>
      <c r="CW74" s="311"/>
      <c r="CX74" s="311"/>
      <c r="CY74" s="311"/>
      <c r="CZ74" s="311"/>
      <c r="DA74" s="311"/>
      <c r="DB74" s="311"/>
      <c r="DC74" s="311"/>
      <c r="DD74" s="311"/>
      <c r="DE74" s="311"/>
      <c r="DF74" s="311"/>
      <c r="DG74" s="311"/>
      <c r="DH74" s="311"/>
      <c r="DI74" s="311"/>
      <c r="DJ74" s="311"/>
      <c r="DK74" s="311"/>
      <c r="DL74" s="311"/>
      <c r="DM74" s="311"/>
      <c r="DN74" s="311"/>
      <c r="DO74" s="311"/>
      <c r="DP74" s="311"/>
      <c r="DQ74" s="311"/>
      <c r="DR74" s="311"/>
      <c r="DS74" s="311"/>
      <c r="DT74" s="311"/>
      <c r="DU74" s="311"/>
      <c r="DV74" s="311"/>
      <c r="DW74" s="311"/>
      <c r="DX74" s="311"/>
      <c r="DY74" s="311"/>
      <c r="DZ74" s="311"/>
      <c r="EA74" s="311"/>
      <c r="EB74" s="311"/>
      <c r="EC74" s="311"/>
      <c r="ED74" s="311"/>
      <c r="EE74" s="311"/>
      <c r="EF74" s="311"/>
      <c r="EG74" s="311"/>
      <c r="EH74" s="311"/>
      <c r="EI74" s="311"/>
      <c r="EJ74" s="311"/>
      <c r="EK74" s="311"/>
      <c r="EL74" s="311"/>
      <c r="EM74" s="311"/>
      <c r="EN74" s="311"/>
      <c r="EO74" s="311"/>
      <c r="EP74" s="311"/>
      <c r="EQ74" s="311"/>
      <c r="ER74" s="311"/>
      <c r="ES74" s="311"/>
      <c r="ET74" s="311"/>
      <c r="EU74" s="311"/>
      <c r="EV74" s="311"/>
      <c r="EW74" s="311"/>
      <c r="EX74" s="311"/>
      <c r="EY74" s="311"/>
      <c r="EZ74" s="311"/>
      <c r="FA74" s="311"/>
      <c r="FB74" s="311"/>
      <c r="FC74" s="311"/>
      <c r="FD74" s="311"/>
      <c r="FE74" s="311"/>
      <c r="FF74" s="311"/>
      <c r="FG74" s="311"/>
      <c r="FH74" s="311"/>
      <c r="FI74" s="311"/>
      <c r="FJ74" s="311"/>
      <c r="FK74" s="311"/>
      <c r="FL74" s="311"/>
      <c r="FM74" s="311"/>
      <c r="FN74" s="311"/>
      <c r="FO74" s="311"/>
      <c r="FP74" s="311"/>
      <c r="FQ74" s="311"/>
      <c r="FR74" s="311"/>
      <c r="FS74" s="311"/>
      <c r="FT74" s="311"/>
      <c r="FU74" s="311"/>
      <c r="FV74" s="311"/>
      <c r="FW74" s="311"/>
      <c r="FX74" s="311"/>
      <c r="FY74" s="311"/>
      <c r="FZ74" s="311"/>
      <c r="GA74" s="311"/>
      <c r="GB74" s="311"/>
      <c r="GC74" s="311"/>
      <c r="GD74" s="311"/>
      <c r="GE74" s="311"/>
      <c r="GF74" s="311"/>
      <c r="GG74" s="311"/>
      <c r="GH74" s="311"/>
      <c r="GI74" s="311"/>
      <c r="GJ74" s="311"/>
      <c r="GK74" s="311"/>
      <c r="GL74" s="311"/>
      <c r="GM74" s="311"/>
      <c r="GN74" s="311"/>
      <c r="GO74" s="311"/>
      <c r="GP74" s="311"/>
      <c r="GQ74" s="311"/>
      <c r="GR74" s="311"/>
      <c r="GS74" s="311"/>
      <c r="GT74" s="311"/>
      <c r="GU74" s="311"/>
      <c r="GV74" s="311"/>
      <c r="GW74" s="311"/>
      <c r="GX74" s="311"/>
      <c r="GY74" s="311"/>
      <c r="GZ74" s="311"/>
      <c r="HA74" s="311"/>
    </row>
    <row r="75" spans="2:209" s="690" customFormat="1" ht="15.75" customHeight="1" x14ac:dyDescent="0.2">
      <c r="B75" s="691"/>
      <c r="C75" s="691"/>
      <c r="D75" s="693"/>
      <c r="E75" s="692"/>
      <c r="F75" s="692"/>
      <c r="G75" s="691"/>
      <c r="L75" s="311"/>
      <c r="M75" s="311"/>
      <c r="N75" s="311"/>
      <c r="O75" s="311"/>
      <c r="P75" s="311"/>
      <c r="Q75" s="311"/>
      <c r="R75" s="311"/>
      <c r="S75" s="311"/>
      <c r="T75" s="311"/>
      <c r="U75" s="311"/>
      <c r="V75" s="311"/>
      <c r="W75" s="311"/>
      <c r="X75" s="311"/>
      <c r="Y75" s="311"/>
      <c r="Z75" s="311"/>
      <c r="AA75" s="311"/>
      <c r="AB75" s="311"/>
      <c r="AC75" s="311"/>
      <c r="AD75" s="311"/>
      <c r="AE75" s="311"/>
      <c r="AF75" s="311"/>
      <c r="AG75" s="311"/>
      <c r="AH75" s="311"/>
      <c r="AI75" s="311"/>
      <c r="AJ75" s="311"/>
      <c r="AK75" s="311"/>
      <c r="AL75" s="311"/>
      <c r="AM75" s="311"/>
      <c r="AN75" s="311"/>
      <c r="AO75" s="311"/>
      <c r="AP75" s="311"/>
      <c r="AQ75" s="311"/>
      <c r="AR75" s="311"/>
      <c r="AS75" s="311"/>
      <c r="AT75" s="311"/>
      <c r="AU75" s="311"/>
      <c r="AV75" s="311"/>
      <c r="AW75" s="311"/>
      <c r="AX75" s="311"/>
      <c r="AY75" s="311"/>
      <c r="AZ75" s="311"/>
      <c r="BA75" s="311"/>
      <c r="BB75" s="311"/>
      <c r="BC75" s="311"/>
      <c r="BD75" s="311"/>
      <c r="BE75" s="311"/>
      <c r="BF75" s="311"/>
      <c r="BG75" s="311"/>
      <c r="BH75" s="311"/>
      <c r="BI75" s="311"/>
      <c r="BJ75" s="311"/>
      <c r="BK75" s="311"/>
      <c r="BL75" s="311"/>
      <c r="BM75" s="311"/>
      <c r="BN75" s="311"/>
      <c r="BO75" s="311"/>
      <c r="BP75" s="311"/>
      <c r="BQ75" s="311"/>
      <c r="BR75" s="311"/>
      <c r="BS75" s="311"/>
      <c r="BT75" s="311"/>
      <c r="BU75" s="311"/>
      <c r="BV75" s="311"/>
      <c r="BW75" s="311"/>
      <c r="BX75" s="311"/>
      <c r="BY75" s="311"/>
      <c r="BZ75" s="311"/>
      <c r="CA75" s="311"/>
      <c r="CB75" s="311"/>
      <c r="CC75" s="311"/>
      <c r="CD75" s="311"/>
      <c r="CE75" s="311"/>
      <c r="CF75" s="311"/>
      <c r="CG75" s="311"/>
      <c r="CH75" s="311"/>
      <c r="CI75" s="311"/>
      <c r="CJ75" s="311"/>
      <c r="CK75" s="311"/>
      <c r="CL75" s="311"/>
      <c r="CM75" s="311"/>
      <c r="CN75" s="311"/>
      <c r="CO75" s="311"/>
      <c r="CP75" s="311"/>
      <c r="CQ75" s="311"/>
      <c r="CR75" s="311"/>
      <c r="CS75" s="311"/>
      <c r="CT75" s="311"/>
      <c r="CU75" s="311"/>
      <c r="CV75" s="311"/>
      <c r="CW75" s="311"/>
      <c r="CX75" s="311"/>
      <c r="CY75" s="311"/>
      <c r="CZ75" s="311"/>
      <c r="DA75" s="311"/>
      <c r="DB75" s="311"/>
      <c r="DC75" s="311"/>
      <c r="DD75" s="311"/>
      <c r="DE75" s="311"/>
      <c r="DF75" s="311"/>
      <c r="DG75" s="311"/>
      <c r="DH75" s="311"/>
      <c r="DI75" s="311"/>
      <c r="DJ75" s="311"/>
      <c r="DK75" s="311"/>
      <c r="DL75" s="311"/>
      <c r="DM75" s="311"/>
      <c r="DN75" s="311"/>
      <c r="DO75" s="311"/>
      <c r="DP75" s="311"/>
      <c r="DQ75" s="311"/>
      <c r="DR75" s="311"/>
      <c r="DS75" s="311"/>
      <c r="DT75" s="311"/>
      <c r="DU75" s="311"/>
      <c r="DV75" s="311"/>
      <c r="DW75" s="311"/>
      <c r="DX75" s="311"/>
      <c r="DY75" s="311"/>
      <c r="DZ75" s="311"/>
      <c r="EA75" s="311"/>
      <c r="EB75" s="311"/>
      <c r="EC75" s="311"/>
      <c r="ED75" s="311"/>
      <c r="EE75" s="311"/>
      <c r="EF75" s="311"/>
      <c r="EG75" s="311"/>
      <c r="EH75" s="311"/>
      <c r="EI75" s="311"/>
      <c r="EJ75" s="311"/>
      <c r="EK75" s="311"/>
      <c r="EL75" s="311"/>
      <c r="EM75" s="311"/>
      <c r="EN75" s="311"/>
      <c r="EO75" s="311"/>
      <c r="EP75" s="311"/>
      <c r="EQ75" s="311"/>
      <c r="ER75" s="311"/>
      <c r="ES75" s="311"/>
      <c r="ET75" s="311"/>
      <c r="EU75" s="311"/>
      <c r="EV75" s="311"/>
      <c r="EW75" s="311"/>
      <c r="EX75" s="311"/>
      <c r="EY75" s="311"/>
      <c r="EZ75" s="311"/>
      <c r="FA75" s="311"/>
      <c r="FB75" s="311"/>
      <c r="FC75" s="311"/>
      <c r="FD75" s="311"/>
      <c r="FE75" s="311"/>
      <c r="FF75" s="311"/>
      <c r="FG75" s="311"/>
      <c r="FH75" s="311"/>
      <c r="FI75" s="311"/>
      <c r="FJ75" s="311"/>
      <c r="FK75" s="311"/>
      <c r="FL75" s="311"/>
      <c r="FM75" s="311"/>
      <c r="FN75" s="311"/>
      <c r="FO75" s="311"/>
      <c r="FP75" s="311"/>
      <c r="FQ75" s="311"/>
      <c r="FR75" s="311"/>
      <c r="FS75" s="311"/>
      <c r="FT75" s="311"/>
      <c r="FU75" s="311"/>
      <c r="FV75" s="311"/>
      <c r="FW75" s="311"/>
      <c r="FX75" s="311"/>
      <c r="FY75" s="311"/>
      <c r="FZ75" s="311"/>
      <c r="GA75" s="311"/>
      <c r="GB75" s="311"/>
      <c r="GC75" s="311"/>
      <c r="GD75" s="311"/>
      <c r="GE75" s="311"/>
      <c r="GF75" s="311"/>
      <c r="GG75" s="311"/>
      <c r="GH75" s="311"/>
      <c r="GI75" s="311"/>
      <c r="GJ75" s="311"/>
      <c r="GK75" s="311"/>
      <c r="GL75" s="311"/>
      <c r="GM75" s="311"/>
      <c r="GN75" s="311"/>
      <c r="GO75" s="311"/>
      <c r="GP75" s="311"/>
      <c r="GQ75" s="311"/>
      <c r="GR75" s="311"/>
      <c r="GS75" s="311"/>
      <c r="GT75" s="311"/>
      <c r="GU75" s="311"/>
      <c r="GV75" s="311"/>
      <c r="GW75" s="311"/>
      <c r="GX75" s="311"/>
      <c r="GY75" s="311"/>
      <c r="GZ75" s="311"/>
      <c r="HA75" s="311"/>
    </row>
    <row r="76" spans="2:209" s="690" customFormat="1" ht="15.75" customHeight="1" x14ac:dyDescent="0.2">
      <c r="B76" s="691"/>
      <c r="C76" s="691"/>
      <c r="D76" s="693"/>
      <c r="E76" s="692"/>
      <c r="F76" s="692"/>
      <c r="G76" s="691"/>
      <c r="L76" s="311"/>
      <c r="M76" s="311"/>
      <c r="N76" s="311"/>
      <c r="O76" s="311"/>
      <c r="P76" s="311"/>
      <c r="Q76" s="311"/>
      <c r="R76" s="311"/>
      <c r="S76" s="311"/>
      <c r="T76" s="311"/>
      <c r="U76" s="311"/>
      <c r="V76" s="311"/>
      <c r="W76" s="311"/>
      <c r="X76" s="311"/>
      <c r="Y76" s="311"/>
      <c r="Z76" s="311"/>
      <c r="AA76" s="311"/>
      <c r="AB76" s="311"/>
      <c r="AC76" s="311"/>
      <c r="AD76" s="311"/>
      <c r="AE76" s="311"/>
      <c r="AF76" s="311"/>
      <c r="AG76" s="311"/>
      <c r="AH76" s="311"/>
      <c r="AI76" s="311"/>
      <c r="AJ76" s="311"/>
      <c r="AK76" s="311"/>
      <c r="AL76" s="311"/>
      <c r="AM76" s="311"/>
      <c r="AN76" s="311"/>
      <c r="AO76" s="311"/>
      <c r="AP76" s="311"/>
      <c r="AQ76" s="311"/>
      <c r="AR76" s="311"/>
      <c r="AS76" s="311"/>
      <c r="AT76" s="311"/>
      <c r="AU76" s="311"/>
      <c r="AV76" s="311"/>
      <c r="AW76" s="311"/>
      <c r="AX76" s="311"/>
      <c r="AY76" s="311"/>
      <c r="AZ76" s="311"/>
      <c r="BA76" s="311"/>
      <c r="BB76" s="311"/>
      <c r="BC76" s="311"/>
      <c r="BD76" s="311"/>
      <c r="BE76" s="311"/>
      <c r="BF76" s="311"/>
      <c r="BG76" s="311"/>
      <c r="BH76" s="311"/>
      <c r="BI76" s="311"/>
      <c r="BJ76" s="311"/>
      <c r="BK76" s="311"/>
      <c r="BL76" s="311"/>
      <c r="BM76" s="311"/>
      <c r="BN76" s="311"/>
      <c r="BO76" s="311"/>
      <c r="BP76" s="311"/>
      <c r="BQ76" s="311"/>
      <c r="BR76" s="311"/>
      <c r="BS76" s="311"/>
      <c r="BT76" s="311"/>
      <c r="BU76" s="311"/>
      <c r="BV76" s="311"/>
      <c r="BW76" s="311"/>
      <c r="BX76" s="311"/>
      <c r="BY76" s="311"/>
      <c r="BZ76" s="311"/>
      <c r="CA76" s="311"/>
      <c r="CB76" s="311"/>
      <c r="CC76" s="311"/>
      <c r="CD76" s="311"/>
      <c r="CE76" s="311"/>
      <c r="CF76" s="311"/>
      <c r="CG76" s="311"/>
      <c r="CH76" s="311"/>
      <c r="CI76" s="311"/>
      <c r="CJ76" s="311"/>
      <c r="CK76" s="311"/>
      <c r="CL76" s="311"/>
      <c r="CM76" s="311"/>
      <c r="CN76" s="311"/>
      <c r="CO76" s="311"/>
      <c r="CP76" s="311"/>
      <c r="CQ76" s="311"/>
      <c r="CR76" s="311"/>
      <c r="CS76" s="311"/>
      <c r="CT76" s="311"/>
      <c r="CU76" s="311"/>
      <c r="CV76" s="311"/>
      <c r="CW76" s="311"/>
      <c r="CX76" s="311"/>
      <c r="CY76" s="311"/>
      <c r="CZ76" s="311"/>
      <c r="DA76" s="311"/>
      <c r="DB76" s="311"/>
      <c r="DC76" s="311"/>
      <c r="DD76" s="311"/>
      <c r="DE76" s="311"/>
      <c r="DF76" s="311"/>
      <c r="DG76" s="311"/>
      <c r="DH76" s="311"/>
      <c r="DI76" s="311"/>
      <c r="DJ76" s="311"/>
      <c r="DK76" s="311"/>
      <c r="DL76" s="311"/>
      <c r="DM76" s="311"/>
      <c r="DN76" s="311"/>
      <c r="DO76" s="311"/>
      <c r="DP76" s="311"/>
      <c r="DQ76" s="311"/>
      <c r="DR76" s="311"/>
      <c r="DS76" s="311"/>
      <c r="DT76" s="311"/>
      <c r="DU76" s="311"/>
      <c r="DV76" s="311"/>
      <c r="DW76" s="311"/>
      <c r="DX76" s="311"/>
      <c r="DY76" s="311"/>
      <c r="DZ76" s="311"/>
      <c r="EA76" s="311"/>
      <c r="EB76" s="311"/>
      <c r="EC76" s="311"/>
      <c r="ED76" s="311"/>
      <c r="EE76" s="311"/>
      <c r="EF76" s="311"/>
      <c r="EG76" s="311"/>
      <c r="EH76" s="311"/>
      <c r="EI76" s="311"/>
      <c r="EJ76" s="311"/>
      <c r="EK76" s="311"/>
      <c r="EL76" s="311"/>
      <c r="EM76" s="311"/>
      <c r="EN76" s="311"/>
      <c r="EO76" s="311"/>
      <c r="EP76" s="311"/>
      <c r="EQ76" s="311"/>
      <c r="ER76" s="311"/>
      <c r="ES76" s="311"/>
      <c r="ET76" s="311"/>
      <c r="EU76" s="311"/>
      <c r="EV76" s="311"/>
      <c r="EW76" s="311"/>
      <c r="EX76" s="311"/>
      <c r="EY76" s="311"/>
      <c r="EZ76" s="311"/>
      <c r="FA76" s="311"/>
      <c r="FB76" s="311"/>
      <c r="FC76" s="311"/>
      <c r="FD76" s="311"/>
      <c r="FE76" s="311"/>
      <c r="FF76" s="311"/>
      <c r="FG76" s="311"/>
      <c r="FH76" s="311"/>
      <c r="FI76" s="311"/>
      <c r="FJ76" s="311"/>
      <c r="FK76" s="311"/>
      <c r="FL76" s="311"/>
      <c r="FM76" s="311"/>
      <c r="FN76" s="311"/>
      <c r="FO76" s="311"/>
      <c r="FP76" s="311"/>
      <c r="FQ76" s="311"/>
      <c r="FR76" s="311"/>
      <c r="FS76" s="311"/>
      <c r="FT76" s="311"/>
      <c r="FU76" s="311"/>
      <c r="FV76" s="311"/>
      <c r="FW76" s="311"/>
      <c r="FX76" s="311"/>
      <c r="FY76" s="311"/>
      <c r="FZ76" s="311"/>
      <c r="GA76" s="311"/>
      <c r="GB76" s="311"/>
      <c r="GC76" s="311"/>
      <c r="GD76" s="311"/>
      <c r="GE76" s="311"/>
      <c r="GF76" s="311"/>
      <c r="GG76" s="311"/>
      <c r="GH76" s="311"/>
      <c r="GI76" s="311"/>
      <c r="GJ76" s="311"/>
      <c r="GK76" s="311"/>
      <c r="GL76" s="311"/>
      <c r="GM76" s="311"/>
      <c r="GN76" s="311"/>
      <c r="GO76" s="311"/>
      <c r="GP76" s="311"/>
      <c r="GQ76" s="311"/>
      <c r="GR76" s="311"/>
      <c r="GS76" s="311"/>
      <c r="GT76" s="311"/>
      <c r="GU76" s="311"/>
      <c r="GV76" s="311"/>
      <c r="GW76" s="311"/>
      <c r="GX76" s="311"/>
      <c r="GY76" s="311"/>
      <c r="GZ76" s="311"/>
      <c r="HA76" s="311"/>
    </row>
    <row r="77" spans="2:209" s="690" customFormat="1" ht="15.75" customHeight="1" x14ac:dyDescent="0.2">
      <c r="B77" s="691"/>
      <c r="C77" s="691"/>
      <c r="D77" s="693"/>
      <c r="E77" s="692"/>
      <c r="F77" s="692"/>
      <c r="G77" s="691"/>
      <c r="L77" s="311"/>
      <c r="M77" s="311"/>
      <c r="N77" s="311"/>
      <c r="O77" s="311"/>
      <c r="P77" s="311"/>
      <c r="Q77" s="311"/>
      <c r="R77" s="311"/>
      <c r="S77" s="311"/>
      <c r="T77" s="311"/>
      <c r="U77" s="311"/>
      <c r="V77" s="311"/>
      <c r="W77" s="311"/>
      <c r="X77" s="311"/>
      <c r="Y77" s="311"/>
      <c r="Z77" s="311"/>
      <c r="AA77" s="311"/>
      <c r="AB77" s="311"/>
      <c r="AC77" s="311"/>
      <c r="AD77" s="311"/>
      <c r="AE77" s="311"/>
      <c r="AF77" s="311"/>
      <c r="AG77" s="311"/>
      <c r="AH77" s="311"/>
      <c r="AI77" s="311"/>
      <c r="AJ77" s="311"/>
      <c r="AK77" s="311"/>
      <c r="AL77" s="311"/>
      <c r="AM77" s="311"/>
      <c r="AN77" s="311"/>
      <c r="AO77" s="311"/>
      <c r="AP77" s="311"/>
      <c r="AQ77" s="311"/>
      <c r="AR77" s="311"/>
      <c r="AS77" s="311"/>
      <c r="AT77" s="311"/>
      <c r="AU77" s="311"/>
      <c r="AV77" s="311"/>
      <c r="AW77" s="311"/>
      <c r="AX77" s="311"/>
      <c r="AY77" s="311"/>
      <c r="AZ77" s="311"/>
      <c r="BA77" s="311"/>
      <c r="BB77" s="311"/>
      <c r="BC77" s="311"/>
      <c r="BD77" s="311"/>
      <c r="BE77" s="311"/>
      <c r="BF77" s="311"/>
      <c r="BG77" s="311"/>
      <c r="BH77" s="311"/>
      <c r="BI77" s="311"/>
      <c r="BJ77" s="311"/>
      <c r="BK77" s="311"/>
      <c r="BL77" s="311"/>
      <c r="BM77" s="311"/>
      <c r="BN77" s="311"/>
      <c r="BO77" s="311"/>
      <c r="BP77" s="311"/>
      <c r="BQ77" s="311"/>
      <c r="BR77" s="311"/>
      <c r="BS77" s="311"/>
      <c r="BT77" s="311"/>
      <c r="BU77" s="311"/>
      <c r="BV77" s="311"/>
      <c r="BW77" s="311"/>
      <c r="BX77" s="311"/>
      <c r="BY77" s="311"/>
      <c r="BZ77" s="311"/>
      <c r="CA77" s="311"/>
      <c r="CB77" s="311"/>
      <c r="CC77" s="311"/>
      <c r="CD77" s="311"/>
      <c r="CE77" s="311"/>
      <c r="CF77" s="311"/>
      <c r="CG77" s="311"/>
      <c r="CH77" s="311"/>
      <c r="CI77" s="311"/>
      <c r="CJ77" s="311"/>
      <c r="CK77" s="311"/>
      <c r="CL77" s="311"/>
      <c r="CM77" s="311"/>
      <c r="CN77" s="311"/>
      <c r="CO77" s="311"/>
      <c r="CP77" s="311"/>
      <c r="CQ77" s="311"/>
      <c r="CR77" s="311"/>
      <c r="CS77" s="311"/>
      <c r="CT77" s="311"/>
      <c r="CU77" s="311"/>
      <c r="CV77" s="311"/>
      <c r="CW77" s="311"/>
      <c r="CX77" s="311"/>
      <c r="CY77" s="311"/>
      <c r="CZ77" s="311"/>
      <c r="DA77" s="311"/>
      <c r="DB77" s="311"/>
      <c r="DC77" s="311"/>
      <c r="DD77" s="311"/>
      <c r="DE77" s="311"/>
      <c r="DF77" s="311"/>
      <c r="DG77" s="311"/>
      <c r="DH77" s="311"/>
      <c r="DI77" s="311"/>
      <c r="DJ77" s="311"/>
      <c r="DK77" s="311"/>
      <c r="DL77" s="311"/>
      <c r="DM77" s="311"/>
      <c r="DN77" s="311"/>
      <c r="DO77" s="311"/>
      <c r="DP77" s="311"/>
      <c r="DQ77" s="311"/>
      <c r="DR77" s="311"/>
      <c r="DS77" s="311"/>
      <c r="DT77" s="311"/>
      <c r="DU77" s="311"/>
      <c r="DV77" s="311"/>
      <c r="DW77" s="311"/>
      <c r="DX77" s="311"/>
      <c r="DY77" s="311"/>
      <c r="DZ77" s="311"/>
      <c r="EA77" s="311"/>
      <c r="EB77" s="311"/>
      <c r="EC77" s="311"/>
      <c r="ED77" s="311"/>
      <c r="EE77" s="311"/>
      <c r="EF77" s="311"/>
      <c r="EG77" s="311"/>
      <c r="EH77" s="311"/>
      <c r="EI77" s="311"/>
      <c r="EJ77" s="311"/>
      <c r="EK77" s="311"/>
      <c r="EL77" s="311"/>
      <c r="EM77" s="311"/>
      <c r="EN77" s="311"/>
      <c r="EO77" s="311"/>
      <c r="EP77" s="311"/>
      <c r="EQ77" s="311"/>
      <c r="ER77" s="311"/>
      <c r="ES77" s="311"/>
      <c r="ET77" s="311"/>
      <c r="EU77" s="311"/>
      <c r="EV77" s="311"/>
      <c r="EW77" s="311"/>
      <c r="EX77" s="311"/>
      <c r="EY77" s="311"/>
      <c r="EZ77" s="311"/>
      <c r="FA77" s="311"/>
      <c r="FB77" s="311"/>
      <c r="FC77" s="311"/>
      <c r="FD77" s="311"/>
      <c r="FE77" s="311"/>
      <c r="FF77" s="311"/>
      <c r="FG77" s="311"/>
      <c r="FH77" s="311"/>
      <c r="FI77" s="311"/>
      <c r="FJ77" s="311"/>
      <c r="FK77" s="311"/>
      <c r="FL77" s="311"/>
      <c r="FM77" s="311"/>
      <c r="FN77" s="311"/>
      <c r="FO77" s="311"/>
      <c r="FP77" s="311"/>
      <c r="FQ77" s="311"/>
      <c r="FR77" s="311"/>
      <c r="FS77" s="311"/>
      <c r="FT77" s="311"/>
      <c r="FU77" s="311"/>
      <c r="FV77" s="311"/>
      <c r="FW77" s="311"/>
      <c r="FX77" s="311"/>
      <c r="FY77" s="311"/>
      <c r="FZ77" s="311"/>
      <c r="GA77" s="311"/>
      <c r="GB77" s="311"/>
      <c r="GC77" s="311"/>
      <c r="GD77" s="311"/>
      <c r="GE77" s="311"/>
      <c r="GF77" s="311"/>
      <c r="GG77" s="311"/>
      <c r="GH77" s="311"/>
      <c r="GI77" s="311"/>
      <c r="GJ77" s="311"/>
      <c r="GK77" s="311"/>
      <c r="GL77" s="311"/>
      <c r="GM77" s="311"/>
      <c r="GN77" s="311"/>
      <c r="GO77" s="311"/>
      <c r="GP77" s="311"/>
      <c r="GQ77" s="311"/>
      <c r="GR77" s="311"/>
      <c r="GS77" s="311"/>
      <c r="GT77" s="311"/>
      <c r="GU77" s="311"/>
      <c r="GV77" s="311"/>
      <c r="GW77" s="311"/>
      <c r="GX77" s="311"/>
      <c r="GY77" s="311"/>
      <c r="GZ77" s="311"/>
      <c r="HA77" s="311"/>
    </row>
    <row r="78" spans="2:209" s="690" customFormat="1" ht="15.75" customHeight="1" x14ac:dyDescent="0.2">
      <c r="B78" s="691"/>
      <c r="C78" s="691"/>
      <c r="D78" s="693"/>
      <c r="E78" s="692"/>
      <c r="F78" s="692"/>
      <c r="G78" s="691"/>
      <c r="L78" s="311"/>
      <c r="M78" s="311"/>
      <c r="N78" s="311"/>
      <c r="O78" s="311"/>
      <c r="P78" s="311"/>
      <c r="Q78" s="311"/>
      <c r="R78" s="311"/>
      <c r="S78" s="311"/>
      <c r="T78" s="311"/>
      <c r="U78" s="311"/>
      <c r="V78" s="311"/>
      <c r="W78" s="311"/>
      <c r="X78" s="311"/>
      <c r="Y78" s="311"/>
      <c r="Z78" s="311"/>
      <c r="AA78" s="311"/>
      <c r="AB78" s="311"/>
      <c r="AC78" s="311"/>
      <c r="AD78" s="311"/>
      <c r="AE78" s="311"/>
      <c r="AF78" s="311"/>
      <c r="AG78" s="311"/>
      <c r="AH78" s="311"/>
      <c r="AI78" s="311"/>
      <c r="AJ78" s="311"/>
      <c r="AK78" s="311"/>
      <c r="AL78" s="311"/>
      <c r="AM78" s="311"/>
      <c r="AN78" s="311"/>
      <c r="AO78" s="311"/>
      <c r="AP78" s="311"/>
      <c r="AQ78" s="311"/>
      <c r="AR78" s="311"/>
      <c r="AS78" s="311"/>
      <c r="AT78" s="311"/>
      <c r="AU78" s="311"/>
      <c r="AV78" s="311"/>
      <c r="AW78" s="311"/>
      <c r="AX78" s="311"/>
      <c r="AY78" s="311"/>
      <c r="AZ78" s="311"/>
      <c r="BA78" s="311"/>
      <c r="BB78" s="311"/>
      <c r="BC78" s="311"/>
      <c r="BD78" s="311"/>
      <c r="BE78" s="311"/>
      <c r="BF78" s="311"/>
      <c r="BG78" s="311"/>
      <c r="BH78" s="311"/>
      <c r="BI78" s="311"/>
      <c r="BJ78" s="311"/>
      <c r="BK78" s="311"/>
      <c r="BL78" s="311"/>
      <c r="BM78" s="311"/>
      <c r="BN78" s="311"/>
      <c r="BO78" s="311"/>
      <c r="BP78" s="311"/>
      <c r="BQ78" s="311"/>
      <c r="BR78" s="311"/>
      <c r="BS78" s="311"/>
      <c r="BT78" s="311"/>
      <c r="BU78" s="311"/>
      <c r="BV78" s="311"/>
      <c r="BW78" s="311"/>
      <c r="BX78" s="311"/>
      <c r="BY78" s="311"/>
      <c r="BZ78" s="311"/>
      <c r="CA78" s="311"/>
      <c r="CB78" s="311"/>
      <c r="CC78" s="311"/>
      <c r="CD78" s="311"/>
      <c r="CE78" s="311"/>
      <c r="CF78" s="311"/>
      <c r="CG78" s="311"/>
      <c r="CH78" s="311"/>
      <c r="CI78" s="311"/>
      <c r="CJ78" s="311"/>
      <c r="CK78" s="311"/>
      <c r="CL78" s="311"/>
      <c r="CM78" s="311"/>
      <c r="CN78" s="311"/>
      <c r="CO78" s="311"/>
      <c r="CP78" s="311"/>
      <c r="CQ78" s="311"/>
      <c r="CR78" s="311"/>
      <c r="CS78" s="311"/>
      <c r="CT78" s="311"/>
      <c r="CU78" s="311"/>
      <c r="CV78" s="311"/>
      <c r="CW78" s="311"/>
      <c r="CX78" s="311"/>
      <c r="CY78" s="311"/>
      <c r="CZ78" s="311"/>
      <c r="DA78" s="311"/>
      <c r="DB78" s="311"/>
      <c r="DC78" s="311"/>
      <c r="DD78" s="311"/>
      <c r="DE78" s="311"/>
      <c r="DF78" s="311"/>
      <c r="DG78" s="311"/>
      <c r="DH78" s="311"/>
      <c r="DI78" s="311"/>
      <c r="DJ78" s="311"/>
      <c r="DK78" s="311"/>
      <c r="DL78" s="311"/>
      <c r="DM78" s="311"/>
      <c r="DN78" s="311"/>
      <c r="DO78" s="311"/>
      <c r="DP78" s="311"/>
      <c r="DQ78" s="311"/>
      <c r="DR78" s="311"/>
      <c r="DS78" s="311"/>
      <c r="DT78" s="311"/>
      <c r="DU78" s="311"/>
      <c r="DV78" s="311"/>
      <c r="DW78" s="311"/>
      <c r="DX78" s="311"/>
      <c r="DY78" s="311"/>
      <c r="DZ78" s="311"/>
      <c r="EA78" s="311"/>
      <c r="EB78" s="311"/>
      <c r="EC78" s="311"/>
      <c r="ED78" s="311"/>
      <c r="EE78" s="311"/>
      <c r="EF78" s="311"/>
      <c r="EG78" s="311"/>
      <c r="EH78" s="311"/>
      <c r="EI78" s="311"/>
      <c r="EJ78" s="311"/>
      <c r="EK78" s="311"/>
      <c r="EL78" s="311"/>
      <c r="EM78" s="311"/>
      <c r="EN78" s="311"/>
      <c r="EO78" s="311"/>
      <c r="EP78" s="311"/>
      <c r="EQ78" s="311"/>
      <c r="ER78" s="311"/>
      <c r="ES78" s="311"/>
      <c r="ET78" s="311"/>
      <c r="EU78" s="311"/>
      <c r="EV78" s="311"/>
      <c r="EW78" s="311"/>
      <c r="EX78" s="311"/>
      <c r="EY78" s="311"/>
      <c r="EZ78" s="311"/>
      <c r="FA78" s="311"/>
      <c r="FB78" s="311"/>
      <c r="FC78" s="311"/>
      <c r="FD78" s="311"/>
      <c r="FE78" s="311"/>
      <c r="FF78" s="311"/>
      <c r="FG78" s="311"/>
      <c r="FH78" s="311"/>
      <c r="FI78" s="311"/>
      <c r="FJ78" s="311"/>
      <c r="FK78" s="311"/>
      <c r="FL78" s="311"/>
      <c r="FM78" s="311"/>
      <c r="FN78" s="311"/>
      <c r="FO78" s="311"/>
      <c r="FP78" s="311"/>
      <c r="FQ78" s="311"/>
      <c r="FR78" s="311"/>
      <c r="FS78" s="311"/>
      <c r="FT78" s="311"/>
      <c r="FU78" s="311"/>
      <c r="FV78" s="311"/>
      <c r="FW78" s="311"/>
      <c r="FX78" s="311"/>
      <c r="FY78" s="311"/>
      <c r="FZ78" s="311"/>
      <c r="GA78" s="311"/>
      <c r="GB78" s="311"/>
      <c r="GC78" s="311"/>
      <c r="GD78" s="311"/>
      <c r="GE78" s="311"/>
      <c r="GF78" s="311"/>
      <c r="GG78" s="311"/>
      <c r="GH78" s="311"/>
      <c r="GI78" s="311"/>
      <c r="GJ78" s="311"/>
      <c r="GK78" s="311"/>
      <c r="GL78" s="311"/>
      <c r="GM78" s="311"/>
      <c r="GN78" s="311"/>
      <c r="GO78" s="311"/>
      <c r="GP78" s="311"/>
      <c r="GQ78" s="311"/>
      <c r="GR78" s="311"/>
      <c r="GS78" s="311"/>
      <c r="GT78" s="311"/>
      <c r="GU78" s="311"/>
      <c r="GV78" s="311"/>
      <c r="GW78" s="311"/>
      <c r="GX78" s="311"/>
      <c r="GY78" s="311"/>
      <c r="GZ78" s="311"/>
      <c r="HA78" s="311"/>
    </row>
    <row r="79" spans="2:209" s="690" customFormat="1" ht="15.75" customHeight="1" x14ac:dyDescent="0.2">
      <c r="B79" s="691"/>
      <c r="C79" s="691"/>
      <c r="D79" s="693"/>
      <c r="E79" s="692"/>
      <c r="F79" s="692"/>
      <c r="G79" s="691"/>
      <c r="L79" s="311"/>
      <c r="M79" s="311"/>
      <c r="N79" s="311"/>
      <c r="O79" s="311"/>
      <c r="P79" s="311"/>
      <c r="Q79" s="311"/>
      <c r="R79" s="311"/>
      <c r="S79" s="311"/>
      <c r="T79" s="311"/>
      <c r="U79" s="311"/>
      <c r="V79" s="311"/>
      <c r="W79" s="311"/>
      <c r="X79" s="311"/>
      <c r="Y79" s="311"/>
      <c r="Z79" s="311"/>
      <c r="AA79" s="311"/>
      <c r="AB79" s="311"/>
      <c r="AC79" s="311"/>
      <c r="AD79" s="311"/>
      <c r="AE79" s="311"/>
      <c r="AF79" s="311"/>
      <c r="AG79" s="311"/>
      <c r="AH79" s="311"/>
      <c r="AI79" s="311"/>
      <c r="AJ79" s="311"/>
      <c r="AK79" s="311"/>
      <c r="AL79" s="311"/>
      <c r="AM79" s="311"/>
      <c r="AN79" s="311"/>
      <c r="AO79" s="311"/>
      <c r="AP79" s="311"/>
      <c r="AQ79" s="311"/>
      <c r="AR79" s="311"/>
      <c r="AS79" s="311"/>
      <c r="AT79" s="311"/>
      <c r="AU79" s="311"/>
      <c r="AV79" s="311"/>
      <c r="AW79" s="311"/>
      <c r="AX79" s="311"/>
      <c r="AY79" s="311"/>
      <c r="AZ79" s="311"/>
      <c r="BA79" s="311"/>
      <c r="BB79" s="311"/>
      <c r="BC79" s="311"/>
      <c r="BD79" s="311"/>
      <c r="BE79" s="311"/>
      <c r="BF79" s="311"/>
      <c r="BG79" s="311"/>
      <c r="BH79" s="311"/>
      <c r="BI79" s="311"/>
      <c r="BJ79" s="311"/>
      <c r="BK79" s="311"/>
      <c r="BL79" s="311"/>
      <c r="BM79" s="311"/>
      <c r="BN79" s="311"/>
      <c r="BO79" s="311"/>
      <c r="BP79" s="311"/>
      <c r="BQ79" s="311"/>
      <c r="BR79" s="311"/>
      <c r="BS79" s="311"/>
      <c r="BT79" s="311"/>
      <c r="BU79" s="311"/>
      <c r="BV79" s="311"/>
      <c r="BW79" s="311"/>
      <c r="BX79" s="311"/>
      <c r="BY79" s="311"/>
      <c r="BZ79" s="311"/>
      <c r="CA79" s="311"/>
      <c r="CB79" s="311"/>
      <c r="CC79" s="311"/>
      <c r="CD79" s="311"/>
      <c r="CE79" s="311"/>
      <c r="CF79" s="311"/>
      <c r="CG79" s="311"/>
      <c r="CH79" s="311"/>
      <c r="CI79" s="311"/>
      <c r="CJ79" s="311"/>
      <c r="CK79" s="311"/>
      <c r="CL79" s="311"/>
      <c r="CM79" s="311"/>
      <c r="CN79" s="311"/>
      <c r="CO79" s="311"/>
      <c r="CP79" s="311"/>
      <c r="CQ79" s="311"/>
      <c r="CR79" s="311"/>
      <c r="CS79" s="311"/>
      <c r="CT79" s="311"/>
      <c r="CU79" s="311"/>
      <c r="CV79" s="311"/>
      <c r="CW79" s="311"/>
      <c r="CX79" s="311"/>
      <c r="CY79" s="311"/>
      <c r="CZ79" s="311"/>
      <c r="DA79" s="311"/>
      <c r="DB79" s="311"/>
      <c r="DC79" s="311"/>
      <c r="DD79" s="311"/>
      <c r="DE79" s="311"/>
      <c r="DF79" s="311"/>
      <c r="DG79" s="311"/>
      <c r="DH79" s="311"/>
      <c r="DI79" s="311"/>
      <c r="DJ79" s="311"/>
      <c r="DK79" s="311"/>
      <c r="DL79" s="311"/>
      <c r="DM79" s="311"/>
      <c r="DN79" s="311"/>
      <c r="DO79" s="311"/>
      <c r="DP79" s="311"/>
      <c r="DQ79" s="311"/>
      <c r="DR79" s="311"/>
      <c r="DS79" s="311"/>
      <c r="DT79" s="311"/>
      <c r="DU79" s="311"/>
      <c r="DV79" s="311"/>
      <c r="DW79" s="311"/>
      <c r="DX79" s="311"/>
      <c r="DY79" s="311"/>
      <c r="DZ79" s="311"/>
      <c r="EA79" s="311"/>
      <c r="EB79" s="311"/>
      <c r="EC79" s="311"/>
      <c r="ED79" s="311"/>
      <c r="EE79" s="311"/>
      <c r="EF79" s="311"/>
      <c r="EG79" s="311"/>
      <c r="EH79" s="311"/>
      <c r="EI79" s="311"/>
      <c r="EJ79" s="311"/>
      <c r="EK79" s="311"/>
      <c r="EL79" s="311"/>
      <c r="EM79" s="311"/>
      <c r="EN79" s="311"/>
      <c r="EO79" s="311"/>
      <c r="EP79" s="311"/>
      <c r="EQ79" s="311"/>
      <c r="ER79" s="311"/>
      <c r="ES79" s="311"/>
      <c r="ET79" s="311"/>
      <c r="EU79" s="311"/>
      <c r="EV79" s="311"/>
      <c r="EW79" s="311"/>
      <c r="EX79" s="311"/>
      <c r="EY79" s="311"/>
      <c r="EZ79" s="311"/>
      <c r="FA79" s="311"/>
      <c r="FB79" s="311"/>
      <c r="FC79" s="311"/>
      <c r="FD79" s="311"/>
      <c r="FE79" s="311"/>
      <c r="FF79" s="311"/>
      <c r="FG79" s="311"/>
      <c r="FH79" s="311"/>
      <c r="FI79" s="311"/>
      <c r="FJ79" s="311"/>
      <c r="FK79" s="311"/>
      <c r="FL79" s="311"/>
      <c r="FM79" s="311"/>
      <c r="FN79" s="311"/>
      <c r="FO79" s="311"/>
      <c r="FP79" s="311"/>
      <c r="FQ79" s="311"/>
      <c r="FR79" s="311"/>
      <c r="FS79" s="311"/>
      <c r="FT79" s="311"/>
      <c r="FU79" s="311"/>
      <c r="FV79" s="311"/>
      <c r="FW79" s="311"/>
      <c r="FX79" s="311"/>
      <c r="FY79" s="311"/>
      <c r="FZ79" s="311"/>
      <c r="GA79" s="311"/>
      <c r="GB79" s="311"/>
      <c r="GC79" s="311"/>
      <c r="GD79" s="311"/>
      <c r="GE79" s="311"/>
      <c r="GF79" s="311"/>
      <c r="GG79" s="311"/>
      <c r="GH79" s="311"/>
      <c r="GI79" s="311"/>
      <c r="GJ79" s="311"/>
      <c r="GK79" s="311"/>
      <c r="GL79" s="311"/>
      <c r="GM79" s="311"/>
      <c r="GN79" s="311"/>
      <c r="GO79" s="311"/>
      <c r="GP79" s="311"/>
      <c r="GQ79" s="311"/>
      <c r="GR79" s="311"/>
      <c r="GS79" s="311"/>
      <c r="GT79" s="311"/>
      <c r="GU79" s="311"/>
      <c r="GV79" s="311"/>
      <c r="GW79" s="311"/>
      <c r="GX79" s="311"/>
      <c r="GY79" s="311"/>
      <c r="GZ79" s="311"/>
      <c r="HA79" s="311"/>
    </row>
    <row r="80" spans="2:209" s="690" customFormat="1" ht="15.75" customHeight="1" x14ac:dyDescent="0.2">
      <c r="B80" s="691"/>
      <c r="C80" s="691"/>
      <c r="D80" s="693"/>
      <c r="E80" s="692"/>
      <c r="F80" s="692"/>
      <c r="G80" s="691"/>
      <c r="L80" s="311"/>
      <c r="M80" s="311"/>
      <c r="N80" s="311"/>
      <c r="O80" s="311"/>
      <c r="P80" s="311"/>
      <c r="Q80" s="311"/>
      <c r="R80" s="311"/>
      <c r="S80" s="311"/>
      <c r="T80" s="311"/>
      <c r="U80" s="311"/>
      <c r="V80" s="311"/>
      <c r="W80" s="311"/>
      <c r="X80" s="311"/>
      <c r="Y80" s="311"/>
      <c r="Z80" s="311"/>
      <c r="AA80" s="311"/>
      <c r="AB80" s="311"/>
      <c r="AC80" s="311"/>
      <c r="AD80" s="311"/>
      <c r="AE80" s="311"/>
      <c r="AF80" s="311"/>
      <c r="AG80" s="311"/>
      <c r="AH80" s="311"/>
      <c r="AI80" s="311"/>
      <c r="AJ80" s="311"/>
      <c r="AK80" s="311"/>
      <c r="AL80" s="311"/>
      <c r="AM80" s="311"/>
      <c r="AN80" s="311"/>
      <c r="AO80" s="311"/>
      <c r="AP80" s="311"/>
      <c r="AQ80" s="311"/>
      <c r="AR80" s="311"/>
      <c r="AS80" s="311"/>
      <c r="AT80" s="311"/>
      <c r="AU80" s="311"/>
      <c r="AV80" s="311"/>
      <c r="AW80" s="311"/>
      <c r="AX80" s="311"/>
      <c r="AY80" s="311"/>
      <c r="AZ80" s="311"/>
      <c r="BA80" s="311"/>
      <c r="BB80" s="311"/>
      <c r="BC80" s="311"/>
      <c r="BD80" s="311"/>
      <c r="BE80" s="311"/>
      <c r="BF80" s="311"/>
      <c r="BG80" s="311"/>
      <c r="BH80" s="311"/>
      <c r="BI80" s="311"/>
      <c r="BJ80" s="311"/>
      <c r="BK80" s="311"/>
      <c r="BL80" s="311"/>
      <c r="BM80" s="311"/>
      <c r="BN80" s="311"/>
      <c r="BO80" s="311"/>
      <c r="BP80" s="311"/>
      <c r="BQ80" s="311"/>
      <c r="BR80" s="311"/>
      <c r="BS80" s="311"/>
      <c r="BT80" s="311"/>
      <c r="BU80" s="311"/>
      <c r="BV80" s="311"/>
      <c r="BW80" s="311"/>
      <c r="BX80" s="311"/>
      <c r="BY80" s="311"/>
      <c r="BZ80" s="311"/>
      <c r="CA80" s="311"/>
      <c r="CB80" s="311"/>
      <c r="CC80" s="311"/>
      <c r="CD80" s="311"/>
      <c r="CE80" s="311"/>
      <c r="CF80" s="311"/>
      <c r="CG80" s="311"/>
      <c r="CH80" s="311"/>
      <c r="CI80" s="311"/>
      <c r="CJ80" s="311"/>
      <c r="CK80" s="311"/>
      <c r="CL80" s="311"/>
      <c r="CM80" s="311"/>
      <c r="CN80" s="311"/>
      <c r="CO80" s="311"/>
      <c r="CP80" s="311"/>
      <c r="CQ80" s="311"/>
      <c r="CR80" s="311"/>
      <c r="CS80" s="311"/>
      <c r="CT80" s="311"/>
      <c r="CU80" s="311"/>
      <c r="CV80" s="311"/>
      <c r="CW80" s="311"/>
      <c r="CX80" s="311"/>
      <c r="CY80" s="311"/>
      <c r="CZ80" s="311"/>
      <c r="DA80" s="311"/>
      <c r="DB80" s="311"/>
      <c r="DC80" s="311"/>
      <c r="DD80" s="311"/>
      <c r="DE80" s="311"/>
      <c r="DF80" s="311"/>
      <c r="DG80" s="311"/>
      <c r="DH80" s="311"/>
      <c r="DI80" s="311"/>
      <c r="DJ80" s="311"/>
      <c r="DK80" s="311"/>
      <c r="DL80" s="311"/>
      <c r="DM80" s="311"/>
      <c r="DN80" s="311"/>
      <c r="DO80" s="311"/>
      <c r="DP80" s="311"/>
      <c r="DQ80" s="311"/>
      <c r="DR80" s="311"/>
      <c r="DS80" s="311"/>
      <c r="DT80" s="311"/>
      <c r="DU80" s="311"/>
      <c r="DV80" s="311"/>
      <c r="DW80" s="311"/>
      <c r="DX80" s="311"/>
      <c r="DY80" s="311"/>
      <c r="DZ80" s="311"/>
      <c r="EA80" s="311"/>
      <c r="EB80" s="311"/>
      <c r="EC80" s="311"/>
      <c r="ED80" s="311"/>
      <c r="EE80" s="311"/>
      <c r="EF80" s="311"/>
      <c r="EG80" s="311"/>
      <c r="EH80" s="311"/>
      <c r="EI80" s="311"/>
      <c r="EJ80" s="311"/>
      <c r="EK80" s="311"/>
      <c r="EL80" s="311"/>
      <c r="EM80" s="311"/>
      <c r="EN80" s="311"/>
      <c r="EO80" s="311"/>
      <c r="EP80" s="311"/>
      <c r="EQ80" s="311"/>
      <c r="ER80" s="311"/>
      <c r="ES80" s="311"/>
      <c r="ET80" s="311"/>
      <c r="EU80" s="311"/>
      <c r="EV80" s="311"/>
      <c r="EW80" s="311"/>
      <c r="EX80" s="311"/>
      <c r="EY80" s="311"/>
      <c r="EZ80" s="311"/>
      <c r="FA80" s="311"/>
      <c r="FB80" s="311"/>
      <c r="FC80" s="311"/>
      <c r="FD80" s="311"/>
      <c r="FE80" s="311"/>
      <c r="FF80" s="311"/>
      <c r="FG80" s="311"/>
      <c r="FH80" s="311"/>
      <c r="FI80" s="311"/>
      <c r="FJ80" s="311"/>
      <c r="FK80" s="311"/>
      <c r="FL80" s="311"/>
      <c r="FM80" s="311"/>
      <c r="FN80" s="311"/>
      <c r="FO80" s="311"/>
      <c r="FP80" s="311"/>
      <c r="FQ80" s="311"/>
      <c r="FR80" s="311"/>
      <c r="FS80" s="311"/>
      <c r="FT80" s="311"/>
      <c r="FU80" s="311"/>
      <c r="FV80" s="311"/>
      <c r="FW80" s="311"/>
      <c r="FX80" s="311"/>
      <c r="FY80" s="311"/>
      <c r="FZ80" s="311"/>
      <c r="GA80" s="311"/>
      <c r="GB80" s="311"/>
      <c r="GC80" s="311"/>
      <c r="GD80" s="311"/>
      <c r="GE80" s="311"/>
      <c r="GF80" s="311"/>
      <c r="GG80" s="311"/>
      <c r="GH80" s="311"/>
      <c r="GI80" s="311"/>
      <c r="GJ80" s="311"/>
      <c r="GK80" s="311"/>
      <c r="GL80" s="311"/>
      <c r="GM80" s="311"/>
      <c r="GN80" s="311"/>
      <c r="GO80" s="311"/>
      <c r="GP80" s="311"/>
      <c r="GQ80" s="311"/>
      <c r="GR80" s="311"/>
      <c r="GS80" s="311"/>
      <c r="GT80" s="311"/>
      <c r="GU80" s="311"/>
      <c r="GV80" s="311"/>
      <c r="GW80" s="311"/>
      <c r="GX80" s="311"/>
      <c r="GY80" s="311"/>
      <c r="GZ80" s="311"/>
      <c r="HA80" s="311"/>
    </row>
    <row r="81" spans="2:209" s="690" customFormat="1" ht="15.75" customHeight="1" x14ac:dyDescent="0.2">
      <c r="B81" s="691"/>
      <c r="C81" s="691"/>
      <c r="D81" s="693"/>
      <c r="E81" s="692"/>
      <c r="F81" s="692"/>
      <c r="G81" s="691"/>
      <c r="L81" s="311"/>
      <c r="M81" s="311"/>
      <c r="N81" s="311"/>
      <c r="O81" s="311"/>
      <c r="P81" s="311"/>
      <c r="Q81" s="311"/>
      <c r="R81" s="311"/>
      <c r="S81" s="311"/>
      <c r="T81" s="311"/>
      <c r="U81" s="311"/>
      <c r="V81" s="311"/>
      <c r="W81" s="311"/>
      <c r="X81" s="311"/>
      <c r="Y81" s="311"/>
      <c r="Z81" s="311"/>
      <c r="AA81" s="311"/>
      <c r="AB81" s="311"/>
      <c r="AC81" s="311"/>
      <c r="AD81" s="311"/>
      <c r="AE81" s="311"/>
      <c r="AF81" s="311"/>
      <c r="AG81" s="311"/>
      <c r="AH81" s="311"/>
      <c r="AI81" s="311"/>
      <c r="AJ81" s="311"/>
      <c r="AK81" s="311"/>
      <c r="AL81" s="311"/>
      <c r="AM81" s="311"/>
      <c r="AN81" s="311"/>
      <c r="AO81" s="311"/>
      <c r="AP81" s="311"/>
      <c r="AQ81" s="311"/>
      <c r="AR81" s="311"/>
      <c r="AS81" s="311"/>
      <c r="AT81" s="311"/>
      <c r="AU81" s="311"/>
      <c r="AV81" s="311"/>
      <c r="AW81" s="311"/>
      <c r="AX81" s="311"/>
      <c r="AY81" s="311"/>
      <c r="AZ81" s="311"/>
      <c r="BA81" s="311"/>
      <c r="BB81" s="311"/>
      <c r="BC81" s="311"/>
      <c r="BD81" s="311"/>
      <c r="BE81" s="311"/>
      <c r="BF81" s="311"/>
      <c r="BG81" s="311"/>
      <c r="BH81" s="311"/>
      <c r="BI81" s="311"/>
      <c r="BJ81" s="311"/>
      <c r="BK81" s="311"/>
      <c r="BL81" s="311"/>
      <c r="BM81" s="311"/>
      <c r="BN81" s="311"/>
      <c r="BO81" s="311"/>
      <c r="BP81" s="311"/>
      <c r="BQ81" s="311"/>
      <c r="BR81" s="311"/>
      <c r="BS81" s="311"/>
      <c r="BT81" s="311"/>
      <c r="BU81" s="311"/>
      <c r="BV81" s="311"/>
      <c r="BW81" s="311"/>
      <c r="BX81" s="311"/>
      <c r="BY81" s="311"/>
      <c r="BZ81" s="311"/>
      <c r="CA81" s="311"/>
      <c r="CB81" s="311"/>
      <c r="CC81" s="311"/>
      <c r="CD81" s="311"/>
      <c r="CE81" s="311"/>
      <c r="CF81" s="311"/>
      <c r="CG81" s="311"/>
      <c r="CH81" s="311"/>
      <c r="CI81" s="311"/>
      <c r="CJ81" s="311"/>
      <c r="CK81" s="311"/>
      <c r="CL81" s="311"/>
      <c r="CM81" s="311"/>
      <c r="CN81" s="311"/>
      <c r="CO81" s="311"/>
      <c r="CP81" s="311"/>
      <c r="CQ81" s="311"/>
      <c r="CR81" s="311"/>
      <c r="CS81" s="311"/>
      <c r="CT81" s="311"/>
      <c r="CU81" s="311"/>
      <c r="CV81" s="311"/>
      <c r="CW81" s="311"/>
      <c r="CX81" s="311"/>
      <c r="CY81" s="311"/>
      <c r="CZ81" s="311"/>
      <c r="DA81" s="311"/>
      <c r="DB81" s="311"/>
      <c r="DC81" s="311"/>
      <c r="DD81" s="311"/>
      <c r="DE81" s="311"/>
      <c r="DF81" s="311"/>
      <c r="DG81" s="311"/>
      <c r="DH81" s="311"/>
      <c r="DI81" s="311"/>
      <c r="DJ81" s="311"/>
      <c r="DK81" s="311"/>
      <c r="DL81" s="311"/>
      <c r="DM81" s="311"/>
      <c r="DN81" s="311"/>
      <c r="DO81" s="311"/>
      <c r="DP81" s="311"/>
      <c r="DQ81" s="311"/>
      <c r="DR81" s="311"/>
      <c r="DS81" s="311"/>
      <c r="DT81" s="311"/>
      <c r="DU81" s="311"/>
      <c r="DV81" s="311"/>
      <c r="DW81" s="311"/>
      <c r="DX81" s="311"/>
      <c r="DY81" s="311"/>
      <c r="DZ81" s="311"/>
      <c r="EA81" s="311"/>
      <c r="EB81" s="311"/>
      <c r="EC81" s="311"/>
      <c r="ED81" s="311"/>
      <c r="EE81" s="311"/>
      <c r="EF81" s="311"/>
      <c r="EG81" s="311"/>
      <c r="EH81" s="311"/>
      <c r="EI81" s="311"/>
      <c r="EJ81" s="311"/>
      <c r="EK81" s="311"/>
      <c r="EL81" s="311"/>
      <c r="EM81" s="311"/>
      <c r="EN81" s="311"/>
      <c r="EO81" s="311"/>
      <c r="EP81" s="311"/>
      <c r="EQ81" s="311"/>
      <c r="ER81" s="311"/>
      <c r="ES81" s="311"/>
      <c r="ET81" s="311"/>
      <c r="EU81" s="311"/>
      <c r="EV81" s="311"/>
      <c r="EW81" s="311"/>
      <c r="EX81" s="311"/>
      <c r="EY81" s="311"/>
      <c r="EZ81" s="311"/>
      <c r="FA81" s="311"/>
      <c r="FB81" s="311"/>
      <c r="FC81" s="311"/>
      <c r="FD81" s="311"/>
      <c r="FE81" s="311"/>
      <c r="FF81" s="311"/>
      <c r="FG81" s="311"/>
      <c r="FH81" s="311"/>
      <c r="FI81" s="311"/>
      <c r="FJ81" s="311"/>
      <c r="FK81" s="311"/>
      <c r="FL81" s="311"/>
      <c r="FM81" s="311"/>
      <c r="FN81" s="311"/>
      <c r="FO81" s="311"/>
      <c r="FP81" s="311"/>
      <c r="FQ81" s="311"/>
      <c r="FR81" s="311"/>
      <c r="FS81" s="311"/>
      <c r="FT81" s="311"/>
      <c r="FU81" s="311"/>
      <c r="FV81" s="311"/>
      <c r="FW81" s="311"/>
      <c r="FX81" s="311"/>
      <c r="FY81" s="311"/>
      <c r="FZ81" s="311"/>
      <c r="GA81" s="311"/>
      <c r="GB81" s="311"/>
      <c r="GC81" s="311"/>
      <c r="GD81" s="311"/>
      <c r="GE81" s="311"/>
      <c r="GF81" s="311"/>
      <c r="GG81" s="311"/>
      <c r="GH81" s="311"/>
      <c r="GI81" s="311"/>
      <c r="GJ81" s="311"/>
      <c r="GK81" s="311"/>
      <c r="GL81" s="311"/>
      <c r="GM81" s="311"/>
      <c r="GN81" s="311"/>
      <c r="GO81" s="311"/>
      <c r="GP81" s="311"/>
      <c r="GQ81" s="311"/>
      <c r="GR81" s="311"/>
      <c r="GS81" s="311"/>
      <c r="GT81" s="311"/>
      <c r="GU81" s="311"/>
      <c r="GV81" s="311"/>
      <c r="GW81" s="311"/>
      <c r="GX81" s="311"/>
      <c r="GY81" s="311"/>
      <c r="GZ81" s="311"/>
      <c r="HA81" s="311"/>
    </row>
    <row r="82" spans="2:209" s="690" customFormat="1" ht="15.75" customHeight="1" x14ac:dyDescent="0.2">
      <c r="B82" s="691"/>
      <c r="C82" s="691"/>
      <c r="D82" s="693"/>
      <c r="E82" s="692"/>
      <c r="F82" s="692"/>
      <c r="G82" s="691"/>
      <c r="L82" s="311"/>
      <c r="M82" s="311"/>
      <c r="N82" s="311"/>
      <c r="O82" s="311"/>
      <c r="P82" s="311"/>
      <c r="Q82" s="311"/>
      <c r="R82" s="311"/>
      <c r="S82" s="311"/>
      <c r="T82" s="311"/>
      <c r="U82" s="311"/>
      <c r="V82" s="311"/>
      <c r="W82" s="311"/>
      <c r="X82" s="311"/>
      <c r="Y82" s="311"/>
      <c r="Z82" s="311"/>
      <c r="AA82" s="311"/>
      <c r="AB82" s="311"/>
      <c r="AC82" s="311"/>
      <c r="AD82" s="311"/>
      <c r="AE82" s="311"/>
      <c r="AF82" s="311"/>
      <c r="AG82" s="311"/>
      <c r="AH82" s="311"/>
      <c r="AI82" s="311"/>
      <c r="AJ82" s="311"/>
      <c r="AK82" s="311"/>
      <c r="AL82" s="311"/>
      <c r="AM82" s="311"/>
      <c r="AN82" s="311"/>
      <c r="AO82" s="311"/>
      <c r="AP82" s="311"/>
      <c r="AQ82" s="311"/>
      <c r="AR82" s="311"/>
      <c r="AS82" s="311"/>
      <c r="AT82" s="311"/>
      <c r="AU82" s="311"/>
      <c r="AV82" s="311"/>
      <c r="AW82" s="311"/>
      <c r="AX82" s="311"/>
      <c r="AY82" s="311"/>
      <c r="AZ82" s="311"/>
      <c r="BA82" s="311"/>
      <c r="BB82" s="311"/>
      <c r="BC82" s="311"/>
      <c r="BD82" s="311"/>
      <c r="BE82" s="311"/>
      <c r="BF82" s="311"/>
      <c r="BG82" s="311"/>
      <c r="BH82" s="311"/>
      <c r="BI82" s="311"/>
      <c r="BJ82" s="311"/>
      <c r="BK82" s="311"/>
      <c r="BL82" s="311"/>
      <c r="BM82" s="311"/>
      <c r="BN82" s="311"/>
      <c r="BO82" s="311"/>
      <c r="BP82" s="311"/>
      <c r="BQ82" s="311"/>
      <c r="BR82" s="311"/>
      <c r="BS82" s="311"/>
      <c r="BT82" s="311"/>
      <c r="BU82" s="311"/>
      <c r="BV82" s="311"/>
      <c r="BW82" s="311"/>
      <c r="BX82" s="311"/>
      <c r="BY82" s="311"/>
      <c r="BZ82" s="311"/>
      <c r="CA82" s="311"/>
      <c r="CB82" s="311"/>
      <c r="CC82" s="311"/>
      <c r="CD82" s="311"/>
      <c r="CE82" s="311"/>
      <c r="CF82" s="311"/>
      <c r="CG82" s="311"/>
      <c r="CH82" s="311"/>
      <c r="CI82" s="311"/>
      <c r="CJ82" s="311"/>
      <c r="CK82" s="311"/>
      <c r="CL82" s="311"/>
      <c r="CM82" s="311"/>
      <c r="CN82" s="311"/>
      <c r="CO82" s="311"/>
      <c r="CP82" s="311"/>
      <c r="CQ82" s="311"/>
      <c r="CR82" s="311"/>
      <c r="CS82" s="311"/>
      <c r="CT82" s="311"/>
      <c r="CU82" s="311"/>
      <c r="CV82" s="311"/>
      <c r="CW82" s="311"/>
      <c r="CX82" s="311"/>
      <c r="CY82" s="311"/>
      <c r="CZ82" s="311"/>
      <c r="DA82" s="311"/>
      <c r="DB82" s="311"/>
      <c r="DC82" s="311"/>
      <c r="DD82" s="311"/>
      <c r="DE82" s="311"/>
      <c r="DF82" s="311"/>
      <c r="DG82" s="311"/>
      <c r="DH82" s="311"/>
      <c r="DI82" s="311"/>
      <c r="DJ82" s="311"/>
      <c r="DK82" s="311"/>
      <c r="DL82" s="311"/>
      <c r="DM82" s="311"/>
      <c r="DN82" s="311"/>
      <c r="DO82" s="311"/>
      <c r="DP82" s="311"/>
      <c r="DQ82" s="311"/>
      <c r="DR82" s="311"/>
      <c r="DS82" s="311"/>
      <c r="DT82" s="311"/>
      <c r="DU82" s="311"/>
      <c r="DV82" s="311"/>
      <c r="DW82" s="311"/>
      <c r="DX82" s="311"/>
      <c r="DY82" s="311"/>
      <c r="DZ82" s="311"/>
      <c r="EA82" s="311"/>
      <c r="EB82" s="311"/>
      <c r="EC82" s="311"/>
      <c r="ED82" s="311"/>
      <c r="EE82" s="311"/>
      <c r="EF82" s="311"/>
      <c r="EG82" s="311"/>
      <c r="EH82" s="311"/>
      <c r="EI82" s="311"/>
      <c r="EJ82" s="311"/>
      <c r="EK82" s="311"/>
      <c r="EL82" s="311"/>
      <c r="EM82" s="311"/>
      <c r="EN82" s="311"/>
      <c r="EO82" s="311"/>
      <c r="EP82" s="311"/>
      <c r="EQ82" s="311"/>
      <c r="ER82" s="311"/>
      <c r="ES82" s="311"/>
      <c r="ET82" s="311"/>
      <c r="EU82" s="311"/>
      <c r="EV82" s="311"/>
      <c r="EW82" s="311"/>
      <c r="EX82" s="311"/>
      <c r="EY82" s="311"/>
      <c r="EZ82" s="311"/>
      <c r="FA82" s="311"/>
      <c r="FB82" s="311"/>
      <c r="FC82" s="311"/>
      <c r="FD82" s="311"/>
      <c r="FE82" s="311"/>
      <c r="FF82" s="311"/>
      <c r="FG82" s="311"/>
      <c r="FH82" s="311"/>
      <c r="FI82" s="311"/>
      <c r="FJ82" s="311"/>
      <c r="FK82" s="311"/>
      <c r="FL82" s="311"/>
      <c r="FM82" s="311"/>
      <c r="FN82" s="311"/>
      <c r="FO82" s="311"/>
      <c r="FP82" s="311"/>
      <c r="FQ82" s="311"/>
      <c r="FR82" s="311"/>
      <c r="FS82" s="311"/>
      <c r="FT82" s="311"/>
      <c r="FU82" s="311"/>
      <c r="FV82" s="311"/>
      <c r="FW82" s="311"/>
      <c r="FX82" s="311"/>
      <c r="FY82" s="311"/>
      <c r="FZ82" s="311"/>
      <c r="GA82" s="311"/>
      <c r="GB82" s="311"/>
      <c r="GC82" s="311"/>
      <c r="GD82" s="311"/>
      <c r="GE82" s="311"/>
      <c r="GF82" s="311"/>
      <c r="GG82" s="311"/>
      <c r="GH82" s="311"/>
      <c r="GI82" s="311"/>
      <c r="GJ82" s="311"/>
      <c r="GK82" s="311"/>
      <c r="GL82" s="311"/>
      <c r="GM82" s="311"/>
      <c r="GN82" s="311"/>
      <c r="GO82" s="311"/>
      <c r="GP82" s="311"/>
      <c r="GQ82" s="311"/>
      <c r="GR82" s="311"/>
      <c r="GS82" s="311"/>
      <c r="GT82" s="311"/>
      <c r="GU82" s="311"/>
      <c r="GV82" s="311"/>
      <c r="GW82" s="311"/>
      <c r="GX82" s="311"/>
      <c r="GY82" s="311"/>
      <c r="GZ82" s="311"/>
      <c r="HA82" s="311"/>
    </row>
    <row r="83" spans="2:209" s="690" customFormat="1" ht="15.75" customHeight="1" x14ac:dyDescent="0.2">
      <c r="B83" s="691"/>
      <c r="C83" s="691"/>
      <c r="D83" s="693"/>
      <c r="E83" s="692"/>
      <c r="F83" s="692"/>
      <c r="G83" s="691"/>
      <c r="L83" s="311"/>
      <c r="M83" s="311"/>
      <c r="N83" s="311"/>
      <c r="O83" s="311"/>
      <c r="P83" s="311"/>
      <c r="Q83" s="311"/>
      <c r="R83" s="311"/>
      <c r="S83" s="311"/>
      <c r="T83" s="311"/>
      <c r="U83" s="311"/>
      <c r="V83" s="311"/>
      <c r="W83" s="311"/>
      <c r="X83" s="311"/>
      <c r="Y83" s="311"/>
      <c r="Z83" s="311"/>
      <c r="AA83" s="311"/>
      <c r="AB83" s="311"/>
      <c r="AC83" s="311"/>
      <c r="AD83" s="311"/>
      <c r="AE83" s="311"/>
      <c r="AF83" s="311"/>
      <c r="AG83" s="311"/>
      <c r="AH83" s="311"/>
      <c r="AI83" s="311"/>
      <c r="AJ83" s="311"/>
      <c r="AK83" s="311"/>
      <c r="AL83" s="311"/>
      <c r="AM83" s="311"/>
      <c r="AN83" s="311"/>
      <c r="AO83" s="311"/>
      <c r="AP83" s="311"/>
      <c r="AQ83" s="311"/>
      <c r="AR83" s="311"/>
      <c r="AS83" s="311"/>
      <c r="AT83" s="311"/>
      <c r="AU83" s="311"/>
      <c r="AV83" s="311"/>
      <c r="AW83" s="311"/>
      <c r="AX83" s="311"/>
      <c r="AY83" s="311"/>
      <c r="AZ83" s="311"/>
      <c r="BA83" s="311"/>
      <c r="BB83" s="311"/>
      <c r="BC83" s="311"/>
      <c r="BD83" s="311"/>
      <c r="BE83" s="311"/>
      <c r="BF83" s="311"/>
      <c r="BG83" s="311"/>
      <c r="BH83" s="311"/>
      <c r="BI83" s="311"/>
      <c r="BJ83" s="311"/>
      <c r="BK83" s="311"/>
      <c r="BL83" s="311"/>
      <c r="BM83" s="311"/>
      <c r="BN83" s="311"/>
      <c r="BO83" s="311"/>
      <c r="BP83" s="311"/>
      <c r="BQ83" s="311"/>
      <c r="BR83" s="311"/>
      <c r="BS83" s="311"/>
      <c r="BT83" s="311"/>
      <c r="BU83" s="311"/>
      <c r="BV83" s="311"/>
      <c r="BW83" s="311"/>
      <c r="BX83" s="311"/>
      <c r="BY83" s="311"/>
      <c r="BZ83" s="311"/>
      <c r="CA83" s="311"/>
      <c r="CB83" s="311"/>
      <c r="CC83" s="311"/>
      <c r="CD83" s="311"/>
      <c r="CE83" s="311"/>
      <c r="CF83" s="311"/>
      <c r="CG83" s="311"/>
      <c r="CH83" s="311"/>
      <c r="CI83" s="311"/>
      <c r="CJ83" s="311"/>
      <c r="CK83" s="311"/>
      <c r="CL83" s="311"/>
      <c r="CM83" s="311"/>
      <c r="CN83" s="311"/>
      <c r="CO83" s="311"/>
      <c r="CP83" s="311"/>
      <c r="CQ83" s="311"/>
      <c r="CR83" s="311"/>
      <c r="CS83" s="311"/>
      <c r="CT83" s="311"/>
      <c r="CU83" s="311"/>
      <c r="CV83" s="311"/>
      <c r="CW83" s="311"/>
      <c r="CX83" s="311"/>
      <c r="CY83" s="311"/>
      <c r="CZ83" s="311"/>
      <c r="DA83" s="311"/>
      <c r="DB83" s="311"/>
      <c r="DC83" s="311"/>
      <c r="DD83" s="311"/>
      <c r="DE83" s="311"/>
      <c r="DF83" s="311"/>
      <c r="DG83" s="311"/>
      <c r="DH83" s="311"/>
      <c r="DI83" s="311"/>
      <c r="DJ83" s="311"/>
      <c r="DK83" s="311"/>
      <c r="DL83" s="311"/>
      <c r="DM83" s="311"/>
      <c r="DN83" s="311"/>
      <c r="DO83" s="311"/>
      <c r="DP83" s="311"/>
      <c r="DQ83" s="311"/>
      <c r="DR83" s="311"/>
      <c r="DS83" s="311"/>
      <c r="DT83" s="311"/>
      <c r="DU83" s="311"/>
      <c r="DV83" s="311"/>
      <c r="DW83" s="311"/>
      <c r="DX83" s="311"/>
      <c r="DY83" s="311"/>
      <c r="DZ83" s="311"/>
      <c r="EA83" s="311"/>
      <c r="EB83" s="311"/>
      <c r="EC83" s="311"/>
      <c r="ED83" s="311"/>
      <c r="EE83" s="311"/>
      <c r="EF83" s="311"/>
      <c r="EG83" s="311"/>
      <c r="EH83" s="311"/>
      <c r="EI83" s="311"/>
      <c r="EJ83" s="311"/>
      <c r="EK83" s="311"/>
      <c r="EL83" s="311"/>
      <c r="EM83" s="311"/>
      <c r="EN83" s="311"/>
      <c r="EO83" s="311"/>
      <c r="EP83" s="311"/>
      <c r="EQ83" s="311"/>
      <c r="ER83" s="311"/>
      <c r="ES83" s="311"/>
      <c r="ET83" s="311"/>
      <c r="EU83" s="311"/>
      <c r="EV83" s="311"/>
      <c r="EW83" s="311"/>
      <c r="EX83" s="311"/>
      <c r="EY83" s="311"/>
      <c r="EZ83" s="311"/>
      <c r="FA83" s="311"/>
      <c r="FB83" s="311"/>
      <c r="FC83" s="311"/>
      <c r="FD83" s="311"/>
      <c r="FE83" s="311"/>
      <c r="FF83" s="311"/>
      <c r="FG83" s="311"/>
      <c r="FH83" s="311"/>
      <c r="FI83" s="311"/>
      <c r="FJ83" s="311"/>
      <c r="FK83" s="311"/>
      <c r="FL83" s="311"/>
      <c r="FM83" s="311"/>
      <c r="FN83" s="311"/>
      <c r="FO83" s="311"/>
      <c r="FP83" s="311"/>
      <c r="FQ83" s="311"/>
      <c r="FR83" s="311"/>
      <c r="FS83" s="311"/>
      <c r="FT83" s="311"/>
      <c r="FU83" s="311"/>
      <c r="FV83" s="311"/>
      <c r="FW83" s="311"/>
      <c r="FX83" s="311"/>
      <c r="FY83" s="311"/>
      <c r="FZ83" s="311"/>
      <c r="GA83" s="311"/>
      <c r="GB83" s="311"/>
      <c r="GC83" s="311"/>
      <c r="GD83" s="311"/>
      <c r="GE83" s="311"/>
      <c r="GF83" s="311"/>
      <c r="GG83" s="311"/>
      <c r="GH83" s="311"/>
      <c r="GI83" s="311"/>
      <c r="GJ83" s="311"/>
      <c r="GK83" s="311"/>
      <c r="GL83" s="311"/>
      <c r="GM83" s="311"/>
      <c r="GN83" s="311"/>
      <c r="GO83" s="311"/>
      <c r="GP83" s="311"/>
      <c r="GQ83" s="311"/>
      <c r="GR83" s="311"/>
      <c r="GS83" s="311"/>
      <c r="GT83" s="311"/>
      <c r="GU83" s="311"/>
      <c r="GV83" s="311"/>
      <c r="GW83" s="311"/>
      <c r="GX83" s="311"/>
      <c r="GY83" s="311"/>
      <c r="GZ83" s="311"/>
      <c r="HA83" s="311"/>
    </row>
    <row r="84" spans="2:209" s="690" customFormat="1" ht="15.75" customHeight="1" x14ac:dyDescent="0.2">
      <c r="B84" s="691"/>
      <c r="C84" s="691"/>
      <c r="D84" s="693"/>
      <c r="E84" s="692"/>
      <c r="F84" s="692"/>
      <c r="G84" s="691"/>
      <c r="L84" s="311"/>
      <c r="M84" s="311"/>
      <c r="N84" s="311"/>
      <c r="O84" s="311"/>
      <c r="P84" s="311"/>
      <c r="Q84" s="311"/>
      <c r="R84" s="311"/>
      <c r="S84" s="311"/>
      <c r="T84" s="311"/>
      <c r="U84" s="311"/>
      <c r="V84" s="311"/>
      <c r="W84" s="311"/>
      <c r="X84" s="311"/>
      <c r="Y84" s="311"/>
      <c r="Z84" s="311"/>
      <c r="AA84" s="311"/>
      <c r="AB84" s="311"/>
      <c r="AC84" s="311"/>
      <c r="AD84" s="311"/>
      <c r="AE84" s="311"/>
      <c r="AF84" s="311"/>
      <c r="AG84" s="311"/>
      <c r="AH84" s="311"/>
      <c r="AI84" s="311"/>
      <c r="AJ84" s="311"/>
      <c r="AK84" s="311"/>
      <c r="AL84" s="311"/>
      <c r="AM84" s="311"/>
      <c r="AN84" s="311"/>
      <c r="AO84" s="311"/>
      <c r="AP84" s="311"/>
      <c r="AQ84" s="311"/>
      <c r="AR84" s="311"/>
      <c r="AS84" s="311"/>
      <c r="AT84" s="311"/>
      <c r="AU84" s="311"/>
      <c r="AV84" s="311"/>
      <c r="AW84" s="311"/>
      <c r="AX84" s="311"/>
      <c r="AY84" s="311"/>
      <c r="AZ84" s="311"/>
      <c r="BA84" s="311"/>
      <c r="BB84" s="311"/>
      <c r="BC84" s="311"/>
      <c r="BD84" s="311"/>
      <c r="BE84" s="311"/>
      <c r="BF84" s="311"/>
      <c r="BG84" s="311"/>
      <c r="BH84" s="311"/>
      <c r="BI84" s="311"/>
      <c r="BJ84" s="311"/>
      <c r="BK84" s="311"/>
      <c r="BL84" s="311"/>
      <c r="BM84" s="311"/>
      <c r="BN84" s="311"/>
      <c r="BO84" s="311"/>
      <c r="BP84" s="311"/>
      <c r="BQ84" s="311"/>
      <c r="BR84" s="311"/>
      <c r="BS84" s="311"/>
      <c r="BT84" s="311"/>
      <c r="BU84" s="311"/>
      <c r="BV84" s="311"/>
      <c r="BW84" s="311"/>
      <c r="BX84" s="311"/>
      <c r="BY84" s="311"/>
      <c r="BZ84" s="311"/>
      <c r="CA84" s="311"/>
      <c r="CB84" s="311"/>
      <c r="CC84" s="311"/>
      <c r="CD84" s="311"/>
      <c r="CE84" s="311"/>
      <c r="CF84" s="311"/>
      <c r="CG84" s="311"/>
      <c r="CH84" s="311"/>
      <c r="CI84" s="311"/>
      <c r="CJ84" s="311"/>
      <c r="CK84" s="311"/>
      <c r="CL84" s="311"/>
      <c r="CM84" s="311"/>
      <c r="CN84" s="311"/>
      <c r="CO84" s="311"/>
      <c r="CP84" s="311"/>
      <c r="CQ84" s="311"/>
      <c r="CR84" s="311"/>
      <c r="CS84" s="311"/>
      <c r="CT84" s="311"/>
      <c r="CU84" s="311"/>
      <c r="CV84" s="311"/>
      <c r="CW84" s="311"/>
      <c r="CX84" s="311"/>
      <c r="CY84" s="311"/>
      <c r="CZ84" s="311"/>
      <c r="DA84" s="311"/>
      <c r="DB84" s="311"/>
      <c r="DC84" s="311"/>
      <c r="DD84" s="311"/>
      <c r="DE84" s="311"/>
      <c r="DF84" s="311"/>
      <c r="DG84" s="311"/>
      <c r="DH84" s="311"/>
      <c r="DI84" s="311"/>
      <c r="DJ84" s="311"/>
      <c r="DK84" s="311"/>
      <c r="DL84" s="311"/>
      <c r="DM84" s="311"/>
      <c r="DN84" s="311"/>
      <c r="DO84" s="311"/>
      <c r="DP84" s="311"/>
      <c r="DQ84" s="311"/>
      <c r="DR84" s="311"/>
      <c r="DS84" s="311"/>
      <c r="DT84" s="311"/>
      <c r="DU84" s="311"/>
      <c r="DV84" s="311"/>
      <c r="DW84" s="311"/>
      <c r="DX84" s="311"/>
      <c r="DY84" s="311"/>
      <c r="DZ84" s="311"/>
      <c r="EA84" s="311"/>
      <c r="EB84" s="311"/>
      <c r="EC84" s="311"/>
      <c r="ED84" s="311"/>
      <c r="EE84" s="311"/>
      <c r="EF84" s="311"/>
      <c r="EG84" s="311"/>
      <c r="EH84" s="311"/>
      <c r="EI84" s="311"/>
      <c r="EJ84" s="311"/>
      <c r="EK84" s="311"/>
      <c r="EL84" s="311"/>
      <c r="EM84" s="311"/>
      <c r="EN84" s="311"/>
      <c r="EO84" s="311"/>
      <c r="EP84" s="311"/>
      <c r="EQ84" s="311"/>
      <c r="ER84" s="311"/>
      <c r="ES84" s="311"/>
      <c r="ET84" s="311"/>
      <c r="EU84" s="311"/>
      <c r="EV84" s="311"/>
      <c r="EW84" s="311"/>
      <c r="EX84" s="311"/>
      <c r="EY84" s="311"/>
      <c r="EZ84" s="311"/>
      <c r="FA84" s="311"/>
      <c r="FB84" s="311"/>
      <c r="FC84" s="311"/>
      <c r="FD84" s="311"/>
      <c r="FE84" s="311"/>
      <c r="FF84" s="311"/>
      <c r="FG84" s="311"/>
      <c r="FH84" s="311"/>
      <c r="FI84" s="311"/>
      <c r="FJ84" s="311"/>
      <c r="FK84" s="311"/>
      <c r="FL84" s="311"/>
      <c r="FM84" s="311"/>
      <c r="FN84" s="311"/>
      <c r="FO84" s="311"/>
      <c r="FP84" s="311"/>
      <c r="FQ84" s="311"/>
      <c r="FR84" s="311"/>
      <c r="FS84" s="311"/>
      <c r="FT84" s="311"/>
      <c r="FU84" s="311"/>
      <c r="FV84" s="311"/>
      <c r="FW84" s="311"/>
      <c r="FX84" s="311"/>
      <c r="FY84" s="311"/>
      <c r="FZ84" s="311"/>
      <c r="GA84" s="311"/>
      <c r="GB84" s="311"/>
      <c r="GC84" s="311"/>
      <c r="GD84" s="311"/>
      <c r="GE84" s="311"/>
      <c r="GF84" s="311"/>
      <c r="GG84" s="311"/>
      <c r="GH84" s="311"/>
      <c r="GI84" s="311"/>
      <c r="GJ84" s="311"/>
      <c r="GK84" s="311"/>
      <c r="GL84" s="311"/>
      <c r="GM84" s="311"/>
      <c r="GN84" s="311"/>
      <c r="GO84" s="311"/>
      <c r="GP84" s="311"/>
      <c r="GQ84" s="311"/>
      <c r="GR84" s="311"/>
      <c r="GS84" s="311"/>
      <c r="GT84" s="311"/>
      <c r="GU84" s="311"/>
      <c r="GV84" s="311"/>
      <c r="GW84" s="311"/>
      <c r="GX84" s="311"/>
      <c r="GY84" s="311"/>
      <c r="GZ84" s="311"/>
      <c r="HA84" s="311"/>
    </row>
    <row r="85" spans="2:209" s="690" customFormat="1" ht="15.75" customHeight="1" x14ac:dyDescent="0.2">
      <c r="B85" s="691"/>
      <c r="C85" s="691"/>
      <c r="D85" s="693"/>
      <c r="E85" s="692"/>
      <c r="F85" s="692"/>
      <c r="G85" s="691"/>
      <c r="L85" s="311"/>
      <c r="M85" s="311"/>
      <c r="N85" s="311"/>
      <c r="O85" s="311"/>
      <c r="P85" s="311"/>
      <c r="Q85" s="311"/>
      <c r="R85" s="311"/>
      <c r="S85" s="311"/>
      <c r="T85" s="311"/>
      <c r="U85" s="311"/>
      <c r="V85" s="311"/>
      <c r="W85" s="311"/>
      <c r="X85" s="311"/>
      <c r="Y85" s="311"/>
      <c r="Z85" s="311"/>
      <c r="AA85" s="311"/>
      <c r="AB85" s="311"/>
      <c r="AC85" s="311"/>
      <c r="AD85" s="311"/>
      <c r="AE85" s="311"/>
      <c r="AF85" s="311"/>
      <c r="AG85" s="311"/>
      <c r="AH85" s="311"/>
      <c r="AI85" s="311"/>
      <c r="AJ85" s="311"/>
      <c r="AK85" s="311"/>
      <c r="AL85" s="311"/>
      <c r="AM85" s="311"/>
      <c r="AN85" s="311"/>
      <c r="AO85" s="311"/>
      <c r="AP85" s="311"/>
      <c r="AQ85" s="311"/>
      <c r="AR85" s="311"/>
      <c r="AS85" s="311"/>
      <c r="AT85" s="311"/>
      <c r="AU85" s="311"/>
      <c r="AV85" s="311"/>
      <c r="AW85" s="311"/>
      <c r="AX85" s="311"/>
      <c r="AY85" s="311"/>
      <c r="AZ85" s="311"/>
      <c r="BA85" s="311"/>
      <c r="BB85" s="311"/>
      <c r="BC85" s="311"/>
      <c r="BD85" s="311"/>
      <c r="BE85" s="311"/>
      <c r="BF85" s="311"/>
      <c r="BG85" s="311"/>
      <c r="BH85" s="311"/>
      <c r="BI85" s="311"/>
      <c r="BJ85" s="311"/>
      <c r="BK85" s="311"/>
      <c r="BL85" s="311"/>
      <c r="BM85" s="311"/>
      <c r="BN85" s="311"/>
      <c r="BO85" s="311"/>
      <c r="BP85" s="311"/>
      <c r="BQ85" s="311"/>
      <c r="BR85" s="311"/>
      <c r="BS85" s="311"/>
      <c r="BT85" s="311"/>
      <c r="BU85" s="311"/>
      <c r="BV85" s="311"/>
      <c r="BW85" s="311"/>
      <c r="BX85" s="311"/>
      <c r="BY85" s="311"/>
      <c r="BZ85" s="311"/>
      <c r="CA85" s="311"/>
      <c r="CB85" s="311"/>
      <c r="CC85" s="311"/>
      <c r="CD85" s="311"/>
      <c r="CE85" s="311"/>
      <c r="CF85" s="311"/>
      <c r="CG85" s="311"/>
      <c r="CH85" s="311"/>
      <c r="CI85" s="311"/>
      <c r="CJ85" s="311"/>
      <c r="CK85" s="311"/>
      <c r="CL85" s="311"/>
      <c r="CM85" s="311"/>
      <c r="CN85" s="311"/>
      <c r="CO85" s="311"/>
      <c r="CP85" s="311"/>
      <c r="CQ85" s="311"/>
      <c r="CR85" s="311"/>
      <c r="CS85" s="311"/>
      <c r="CT85" s="311"/>
      <c r="CU85" s="311"/>
      <c r="CV85" s="311"/>
      <c r="CW85" s="311"/>
      <c r="CX85" s="311"/>
      <c r="CY85" s="311"/>
      <c r="CZ85" s="311"/>
      <c r="DA85" s="311"/>
      <c r="DB85" s="311"/>
      <c r="DC85" s="311"/>
      <c r="DD85" s="311"/>
      <c r="DE85" s="311"/>
      <c r="DF85" s="311"/>
      <c r="DG85" s="311"/>
      <c r="DH85" s="311"/>
      <c r="DI85" s="311"/>
      <c r="DJ85" s="311"/>
      <c r="DK85" s="311"/>
      <c r="DL85" s="311"/>
      <c r="DM85" s="311"/>
      <c r="DN85" s="311"/>
      <c r="DO85" s="311"/>
      <c r="DP85" s="311"/>
      <c r="DQ85" s="311"/>
      <c r="DR85" s="311"/>
      <c r="DS85" s="311"/>
      <c r="DT85" s="311"/>
      <c r="DU85" s="311"/>
      <c r="DV85" s="311"/>
      <c r="DW85" s="311"/>
      <c r="DX85" s="311"/>
      <c r="DY85" s="311"/>
      <c r="DZ85" s="311"/>
      <c r="EA85" s="311"/>
      <c r="EB85" s="311"/>
      <c r="EC85" s="311"/>
      <c r="ED85" s="311"/>
      <c r="EE85" s="311"/>
      <c r="EF85" s="311"/>
      <c r="EG85" s="311"/>
      <c r="EH85" s="311"/>
      <c r="EI85" s="311"/>
      <c r="EJ85" s="311"/>
      <c r="EK85" s="311"/>
      <c r="EL85" s="311"/>
      <c r="EM85" s="311"/>
      <c r="EN85" s="311"/>
      <c r="EO85" s="311"/>
      <c r="EP85" s="311"/>
      <c r="EQ85" s="311"/>
      <c r="ER85" s="311"/>
      <c r="ES85" s="311"/>
      <c r="ET85" s="311"/>
      <c r="EU85" s="311"/>
      <c r="EV85" s="311"/>
      <c r="EW85" s="311"/>
      <c r="EX85" s="311"/>
      <c r="EY85" s="311"/>
      <c r="EZ85" s="311"/>
      <c r="FA85" s="311"/>
      <c r="FB85" s="311"/>
      <c r="FC85" s="311"/>
      <c r="FD85" s="311"/>
      <c r="FE85" s="311"/>
      <c r="FF85" s="311"/>
      <c r="FG85" s="311"/>
      <c r="FH85" s="311"/>
      <c r="FI85" s="311"/>
      <c r="FJ85" s="311"/>
      <c r="FK85" s="311"/>
      <c r="FL85" s="311"/>
      <c r="FM85" s="311"/>
      <c r="FN85" s="311"/>
      <c r="FO85" s="311"/>
      <c r="FP85" s="311"/>
      <c r="FQ85" s="311"/>
      <c r="FR85" s="311"/>
      <c r="FS85" s="311"/>
      <c r="FT85" s="311"/>
      <c r="FU85" s="311"/>
      <c r="FV85" s="311"/>
      <c r="FW85" s="311"/>
      <c r="FX85" s="311"/>
      <c r="FY85" s="311"/>
      <c r="FZ85" s="311"/>
      <c r="GA85" s="311"/>
      <c r="GB85" s="311"/>
      <c r="GC85" s="311"/>
      <c r="GD85" s="311"/>
      <c r="GE85" s="311"/>
      <c r="GF85" s="311"/>
      <c r="GG85" s="311"/>
      <c r="GH85" s="311"/>
      <c r="GI85" s="311"/>
      <c r="GJ85" s="311"/>
      <c r="GK85" s="311"/>
      <c r="GL85" s="311"/>
      <c r="GM85" s="311"/>
      <c r="GN85" s="311"/>
      <c r="GO85" s="311"/>
      <c r="GP85" s="311"/>
      <c r="GQ85" s="311"/>
      <c r="GR85" s="311"/>
      <c r="GS85" s="311"/>
      <c r="GT85" s="311"/>
      <c r="GU85" s="311"/>
      <c r="GV85" s="311"/>
      <c r="GW85" s="311"/>
      <c r="GX85" s="311"/>
      <c r="GY85" s="311"/>
      <c r="GZ85" s="311"/>
      <c r="HA85" s="311"/>
    </row>
    <row r="86" spans="2:209" s="690" customFormat="1" ht="15.75" customHeight="1" x14ac:dyDescent="0.2">
      <c r="B86" s="691"/>
      <c r="C86" s="691"/>
      <c r="D86" s="693"/>
      <c r="E86" s="692"/>
      <c r="F86" s="692"/>
      <c r="G86" s="691"/>
      <c r="L86" s="311"/>
      <c r="M86" s="311"/>
      <c r="N86" s="311"/>
      <c r="O86" s="311"/>
      <c r="P86" s="311"/>
      <c r="Q86" s="311"/>
      <c r="R86" s="311"/>
      <c r="S86" s="311"/>
      <c r="T86" s="311"/>
      <c r="U86" s="311"/>
      <c r="V86" s="311"/>
      <c r="W86" s="311"/>
      <c r="X86" s="311"/>
      <c r="Y86" s="311"/>
      <c r="Z86" s="311"/>
      <c r="AA86" s="311"/>
      <c r="AB86" s="311"/>
      <c r="AC86" s="311"/>
      <c r="AD86" s="311"/>
      <c r="AE86" s="311"/>
      <c r="AF86" s="311"/>
      <c r="AG86" s="311"/>
      <c r="AH86" s="311"/>
      <c r="AI86" s="311"/>
      <c r="AJ86" s="311"/>
      <c r="AK86" s="311"/>
      <c r="AL86" s="311"/>
      <c r="AM86" s="311"/>
      <c r="AN86" s="311"/>
      <c r="AO86" s="311"/>
      <c r="AP86" s="311"/>
      <c r="AQ86" s="311"/>
      <c r="AR86" s="311"/>
      <c r="AS86" s="311"/>
      <c r="AT86" s="311"/>
      <c r="AU86" s="311"/>
      <c r="AV86" s="311"/>
      <c r="AW86" s="311"/>
      <c r="AX86" s="311"/>
      <c r="AY86" s="311"/>
      <c r="AZ86" s="311"/>
      <c r="BA86" s="311"/>
      <c r="BB86" s="311"/>
      <c r="BC86" s="311"/>
      <c r="BD86" s="311"/>
      <c r="BE86" s="311"/>
      <c r="BF86" s="311"/>
      <c r="BG86" s="311"/>
      <c r="BH86" s="311"/>
      <c r="BI86" s="311"/>
      <c r="BJ86" s="311"/>
      <c r="BK86" s="311"/>
      <c r="BL86" s="311"/>
      <c r="BM86" s="311"/>
      <c r="BN86" s="311"/>
      <c r="BO86" s="311"/>
      <c r="BP86" s="311"/>
      <c r="BQ86" s="311"/>
      <c r="BR86" s="311"/>
      <c r="BS86" s="311"/>
      <c r="BT86" s="311"/>
      <c r="BU86" s="311"/>
      <c r="BV86" s="311"/>
      <c r="BW86" s="311"/>
      <c r="BX86" s="311"/>
      <c r="BY86" s="311"/>
      <c r="BZ86" s="311"/>
      <c r="CA86" s="311"/>
      <c r="CB86" s="311"/>
      <c r="CC86" s="311"/>
      <c r="CD86" s="311"/>
      <c r="CE86" s="311"/>
      <c r="CF86" s="311"/>
      <c r="CG86" s="311"/>
      <c r="CH86" s="311"/>
      <c r="CI86" s="311"/>
      <c r="CJ86" s="311"/>
      <c r="CK86" s="311"/>
      <c r="CL86" s="311"/>
      <c r="CM86" s="311"/>
      <c r="CN86" s="311"/>
      <c r="CO86" s="311"/>
      <c r="CP86" s="311"/>
      <c r="CQ86" s="311"/>
      <c r="CR86" s="311"/>
      <c r="CS86" s="311"/>
      <c r="CT86" s="311"/>
      <c r="CU86" s="311"/>
      <c r="CV86" s="311"/>
      <c r="CW86" s="311"/>
      <c r="CX86" s="311"/>
      <c r="CY86" s="311"/>
      <c r="CZ86" s="311"/>
      <c r="DA86" s="311"/>
      <c r="DB86" s="311"/>
      <c r="DC86" s="311"/>
      <c r="DD86" s="311"/>
      <c r="DE86" s="311"/>
      <c r="DF86" s="311"/>
      <c r="DG86" s="311"/>
      <c r="DH86" s="311"/>
      <c r="DI86" s="311"/>
      <c r="DJ86" s="311"/>
      <c r="DK86" s="311"/>
      <c r="DL86" s="311"/>
      <c r="DM86" s="311"/>
      <c r="DN86" s="311"/>
      <c r="DO86" s="311"/>
      <c r="DP86" s="311"/>
      <c r="DQ86" s="311"/>
      <c r="DR86" s="311"/>
      <c r="DS86" s="311"/>
      <c r="DT86" s="311"/>
      <c r="DU86" s="311"/>
      <c r="DV86" s="311"/>
      <c r="DW86" s="311"/>
      <c r="DX86" s="311"/>
      <c r="DY86" s="311"/>
      <c r="DZ86" s="311"/>
      <c r="EA86" s="311"/>
      <c r="EB86" s="311"/>
      <c r="EC86" s="311"/>
      <c r="ED86" s="311"/>
      <c r="EE86" s="311"/>
      <c r="EF86" s="311"/>
      <c r="EG86" s="311"/>
      <c r="EH86" s="311"/>
      <c r="EI86" s="311"/>
      <c r="EJ86" s="311"/>
      <c r="EK86" s="311"/>
      <c r="EL86" s="311"/>
      <c r="EM86" s="311"/>
      <c r="EN86" s="311"/>
      <c r="EO86" s="311"/>
      <c r="EP86" s="311"/>
      <c r="EQ86" s="311"/>
      <c r="ER86" s="311"/>
      <c r="ES86" s="311"/>
      <c r="ET86" s="311"/>
      <c r="EU86" s="311"/>
      <c r="EV86" s="311"/>
      <c r="EW86" s="311"/>
      <c r="EX86" s="311"/>
      <c r="EY86" s="311"/>
      <c r="EZ86" s="311"/>
      <c r="FA86" s="311"/>
      <c r="FB86" s="311"/>
      <c r="FC86" s="311"/>
      <c r="FD86" s="311"/>
      <c r="FE86" s="311"/>
      <c r="FF86" s="311"/>
      <c r="FG86" s="311"/>
      <c r="FH86" s="311"/>
      <c r="FI86" s="311"/>
      <c r="FJ86" s="311"/>
      <c r="FK86" s="311"/>
      <c r="FL86" s="311"/>
      <c r="FM86" s="311"/>
      <c r="FN86" s="311"/>
      <c r="FO86" s="311"/>
      <c r="FP86" s="311"/>
      <c r="FQ86" s="311"/>
      <c r="FR86" s="311"/>
      <c r="FS86" s="311"/>
      <c r="FT86" s="311"/>
      <c r="FU86" s="311"/>
      <c r="FV86" s="311"/>
      <c r="FW86" s="311"/>
      <c r="FX86" s="311"/>
      <c r="FY86" s="311"/>
      <c r="FZ86" s="311"/>
      <c r="GA86" s="311"/>
      <c r="GB86" s="311"/>
      <c r="GC86" s="311"/>
      <c r="GD86" s="311"/>
      <c r="GE86" s="311"/>
      <c r="GF86" s="311"/>
      <c r="GG86" s="311"/>
      <c r="GH86" s="311"/>
      <c r="GI86" s="311"/>
      <c r="GJ86" s="311"/>
      <c r="GK86" s="311"/>
      <c r="GL86" s="311"/>
      <c r="GM86" s="311"/>
      <c r="GN86" s="311"/>
      <c r="GO86" s="311"/>
      <c r="GP86" s="311"/>
      <c r="GQ86" s="311"/>
      <c r="GR86" s="311"/>
      <c r="GS86" s="311"/>
      <c r="GT86" s="311"/>
      <c r="GU86" s="311"/>
      <c r="GV86" s="311"/>
      <c r="GW86" s="311"/>
      <c r="GX86" s="311"/>
      <c r="GY86" s="311"/>
      <c r="GZ86" s="311"/>
      <c r="HA86" s="311"/>
    </row>
    <row r="87" spans="2:209" s="690" customFormat="1" ht="15.75" customHeight="1" x14ac:dyDescent="0.2">
      <c r="B87" s="691"/>
      <c r="C87" s="691"/>
      <c r="D87" s="693"/>
      <c r="E87" s="692"/>
      <c r="F87" s="692"/>
      <c r="G87" s="691"/>
      <c r="L87" s="311"/>
      <c r="M87" s="311"/>
      <c r="N87" s="311"/>
      <c r="O87" s="311"/>
      <c r="P87" s="311"/>
      <c r="Q87" s="311"/>
      <c r="R87" s="311"/>
      <c r="S87" s="311"/>
      <c r="T87" s="311"/>
      <c r="U87" s="311"/>
      <c r="V87" s="311"/>
      <c r="W87" s="311"/>
      <c r="X87" s="311"/>
      <c r="Y87" s="311"/>
      <c r="Z87" s="311"/>
      <c r="AA87" s="311"/>
      <c r="AB87" s="311"/>
      <c r="AC87" s="311"/>
      <c r="AD87" s="311"/>
      <c r="AE87" s="311"/>
      <c r="AF87" s="311"/>
      <c r="AG87" s="311"/>
      <c r="AH87" s="311"/>
      <c r="AI87" s="311"/>
      <c r="AJ87" s="311"/>
      <c r="AK87" s="311"/>
      <c r="AL87" s="311"/>
      <c r="AM87" s="311"/>
      <c r="AN87" s="311"/>
      <c r="AO87" s="311"/>
      <c r="AP87" s="311"/>
      <c r="AQ87" s="311"/>
      <c r="AR87" s="311"/>
      <c r="AS87" s="311"/>
      <c r="AT87" s="311"/>
      <c r="AU87" s="311"/>
      <c r="AV87" s="311"/>
      <c r="AW87" s="311"/>
      <c r="AX87" s="311"/>
      <c r="AY87" s="311"/>
      <c r="AZ87" s="311"/>
      <c r="BA87" s="311"/>
      <c r="BB87" s="311"/>
      <c r="BC87" s="311"/>
      <c r="BD87" s="311"/>
      <c r="BE87" s="311"/>
      <c r="BF87" s="311"/>
      <c r="BG87" s="311"/>
      <c r="BH87" s="311"/>
      <c r="BI87" s="311"/>
      <c r="BJ87" s="311"/>
      <c r="BK87" s="311"/>
      <c r="BL87" s="311"/>
      <c r="BM87" s="311"/>
      <c r="BN87" s="311"/>
      <c r="BO87" s="311"/>
      <c r="BP87" s="311"/>
      <c r="BQ87" s="311"/>
      <c r="BR87" s="311"/>
      <c r="BS87" s="311"/>
      <c r="BT87" s="311"/>
      <c r="BU87" s="311"/>
      <c r="BV87" s="311"/>
      <c r="BW87" s="311"/>
      <c r="BX87" s="311"/>
      <c r="BY87" s="311"/>
      <c r="BZ87" s="311"/>
      <c r="CA87" s="311"/>
      <c r="CB87" s="311"/>
      <c r="CC87" s="311"/>
      <c r="CD87" s="311"/>
      <c r="CE87" s="311"/>
      <c r="CF87" s="311"/>
      <c r="CG87" s="311"/>
      <c r="CH87" s="311"/>
      <c r="CI87" s="311"/>
      <c r="CJ87" s="311"/>
      <c r="CK87" s="311"/>
      <c r="CL87" s="311"/>
      <c r="CM87" s="311"/>
      <c r="CN87" s="311"/>
      <c r="CO87" s="311"/>
      <c r="CP87" s="311"/>
      <c r="CQ87" s="311"/>
      <c r="CR87" s="311"/>
      <c r="CS87" s="311"/>
      <c r="CT87" s="311"/>
      <c r="CU87" s="311"/>
      <c r="CV87" s="311"/>
      <c r="CW87" s="311"/>
      <c r="CX87" s="311"/>
      <c r="CY87" s="311"/>
      <c r="CZ87" s="311"/>
      <c r="DA87" s="311"/>
      <c r="DB87" s="311"/>
      <c r="DC87" s="311"/>
      <c r="DD87" s="311"/>
      <c r="DE87" s="311"/>
      <c r="DF87" s="311"/>
      <c r="DG87" s="311"/>
      <c r="DH87" s="311"/>
      <c r="DI87" s="311"/>
      <c r="DJ87" s="311"/>
      <c r="DK87" s="311"/>
      <c r="DL87" s="311"/>
      <c r="DM87" s="311"/>
      <c r="DN87" s="311"/>
      <c r="DO87" s="311"/>
      <c r="DP87" s="311"/>
      <c r="DQ87" s="311"/>
      <c r="DR87" s="311"/>
      <c r="DS87" s="311"/>
      <c r="DT87" s="311"/>
      <c r="DU87" s="311"/>
      <c r="DV87" s="311"/>
      <c r="DW87" s="311"/>
      <c r="DX87" s="311"/>
      <c r="DY87" s="311"/>
      <c r="DZ87" s="311"/>
      <c r="EA87" s="311"/>
      <c r="EB87" s="311"/>
      <c r="EC87" s="311"/>
      <c r="ED87" s="311"/>
      <c r="EE87" s="311"/>
      <c r="EF87" s="311"/>
      <c r="EG87" s="311"/>
      <c r="EH87" s="311"/>
      <c r="EI87" s="311"/>
      <c r="EJ87" s="311"/>
      <c r="EK87" s="311"/>
      <c r="EL87" s="311"/>
      <c r="EM87" s="311"/>
      <c r="EN87" s="311"/>
      <c r="EO87" s="311"/>
      <c r="EP87" s="311"/>
      <c r="EQ87" s="311"/>
      <c r="ER87" s="311"/>
      <c r="ES87" s="311"/>
      <c r="ET87" s="311"/>
      <c r="EU87" s="311"/>
      <c r="EV87" s="311"/>
      <c r="EW87" s="311"/>
      <c r="EX87" s="311"/>
      <c r="EY87" s="311"/>
      <c r="EZ87" s="311"/>
      <c r="FA87" s="311"/>
      <c r="FB87" s="311"/>
      <c r="FC87" s="311"/>
      <c r="FD87" s="311"/>
      <c r="FE87" s="311"/>
      <c r="FF87" s="311"/>
      <c r="FG87" s="311"/>
      <c r="FH87" s="311"/>
      <c r="FI87" s="311"/>
      <c r="FJ87" s="311"/>
      <c r="FK87" s="311"/>
      <c r="FL87" s="311"/>
      <c r="FM87" s="311"/>
      <c r="FN87" s="311"/>
      <c r="FO87" s="311"/>
      <c r="FP87" s="311"/>
      <c r="FQ87" s="311"/>
      <c r="FR87" s="311"/>
      <c r="FS87" s="311"/>
      <c r="FT87" s="311"/>
      <c r="FU87" s="311"/>
      <c r="FV87" s="311"/>
      <c r="FW87" s="311"/>
      <c r="FX87" s="311"/>
      <c r="FY87" s="311"/>
      <c r="FZ87" s="311"/>
      <c r="GA87" s="311"/>
      <c r="GB87" s="311"/>
      <c r="GC87" s="311"/>
      <c r="GD87" s="311"/>
      <c r="GE87" s="311"/>
      <c r="GF87" s="311"/>
      <c r="GG87" s="311"/>
      <c r="GH87" s="311"/>
      <c r="GI87" s="311"/>
      <c r="GJ87" s="311"/>
      <c r="GK87" s="311"/>
      <c r="GL87" s="311"/>
      <c r="GM87" s="311"/>
      <c r="GN87" s="311"/>
      <c r="GO87" s="311"/>
      <c r="GP87" s="311"/>
      <c r="GQ87" s="311"/>
      <c r="GR87" s="311"/>
      <c r="GS87" s="311"/>
      <c r="GT87" s="311"/>
      <c r="GU87" s="311"/>
      <c r="GV87" s="311"/>
      <c r="GW87" s="311"/>
      <c r="GX87" s="311"/>
      <c r="GY87" s="311"/>
      <c r="GZ87" s="311"/>
      <c r="HA87" s="311"/>
    </row>
    <row r="88" spans="2:209" s="690" customFormat="1" ht="15.75" customHeight="1" x14ac:dyDescent="0.2">
      <c r="B88" s="691"/>
      <c r="C88" s="691"/>
      <c r="D88" s="693"/>
      <c r="E88" s="692"/>
      <c r="F88" s="692"/>
      <c r="G88" s="691"/>
      <c r="L88" s="311"/>
      <c r="M88" s="311"/>
      <c r="N88" s="311"/>
      <c r="O88" s="311"/>
      <c r="P88" s="311"/>
      <c r="Q88" s="311"/>
      <c r="R88" s="311"/>
      <c r="S88" s="311"/>
      <c r="T88" s="311"/>
      <c r="U88" s="311"/>
      <c r="V88" s="311"/>
      <c r="W88" s="311"/>
      <c r="X88" s="311"/>
      <c r="Y88" s="311"/>
      <c r="Z88" s="311"/>
      <c r="AA88" s="311"/>
      <c r="AB88" s="311"/>
      <c r="AC88" s="311"/>
      <c r="AD88" s="311"/>
      <c r="AE88" s="311"/>
      <c r="AF88" s="311"/>
      <c r="AG88" s="311"/>
      <c r="AH88" s="311"/>
      <c r="AI88" s="311"/>
      <c r="AJ88" s="311"/>
      <c r="AK88" s="311"/>
      <c r="AL88" s="311"/>
      <c r="AM88" s="311"/>
      <c r="AN88" s="311"/>
      <c r="AO88" s="311"/>
      <c r="AP88" s="311"/>
      <c r="AQ88" s="311"/>
      <c r="AR88" s="311"/>
      <c r="AS88" s="311"/>
      <c r="AT88" s="311"/>
      <c r="AU88" s="311"/>
      <c r="AV88" s="311"/>
      <c r="AW88" s="311"/>
      <c r="AX88" s="311"/>
      <c r="AY88" s="311"/>
      <c r="AZ88" s="311"/>
      <c r="BA88" s="311"/>
      <c r="BB88" s="311"/>
      <c r="BC88" s="311"/>
      <c r="BD88" s="311"/>
      <c r="BE88" s="311"/>
      <c r="BF88" s="311"/>
      <c r="BG88" s="311"/>
      <c r="BH88" s="311"/>
      <c r="BI88" s="311"/>
      <c r="BJ88" s="311"/>
      <c r="BK88" s="311"/>
      <c r="BL88" s="311"/>
      <c r="BM88" s="311"/>
      <c r="BN88" s="311"/>
      <c r="BO88" s="311"/>
      <c r="BP88" s="311"/>
      <c r="BQ88" s="311"/>
      <c r="BR88" s="311"/>
      <c r="BS88" s="311"/>
      <c r="BT88" s="311"/>
      <c r="BU88" s="311"/>
      <c r="BV88" s="311"/>
      <c r="BW88" s="311"/>
      <c r="BX88" s="311"/>
      <c r="BY88" s="311"/>
      <c r="BZ88" s="311"/>
      <c r="CA88" s="311"/>
      <c r="CB88" s="311"/>
      <c r="CC88" s="311"/>
      <c r="CD88" s="311"/>
      <c r="CE88" s="311"/>
      <c r="CF88" s="311"/>
      <c r="CG88" s="311"/>
      <c r="CH88" s="311"/>
      <c r="CI88" s="311"/>
      <c r="CJ88" s="311"/>
      <c r="CK88" s="311"/>
      <c r="CL88" s="311"/>
      <c r="CM88" s="311"/>
      <c r="CN88" s="311"/>
      <c r="CO88" s="311"/>
      <c r="CP88" s="311"/>
      <c r="CQ88" s="311"/>
      <c r="CR88" s="311"/>
      <c r="CS88" s="311"/>
      <c r="CT88" s="311"/>
      <c r="CU88" s="311"/>
      <c r="CV88" s="311"/>
      <c r="CW88" s="311"/>
      <c r="CX88" s="311"/>
      <c r="CY88" s="311"/>
      <c r="CZ88" s="311"/>
      <c r="DA88" s="311"/>
      <c r="DB88" s="311"/>
      <c r="DC88" s="311"/>
      <c r="DD88" s="311"/>
      <c r="DE88" s="311"/>
      <c r="DF88" s="311"/>
      <c r="DG88" s="311"/>
      <c r="DH88" s="311"/>
      <c r="DI88" s="311"/>
      <c r="DJ88" s="311"/>
      <c r="DK88" s="311"/>
      <c r="DL88" s="311"/>
      <c r="DM88" s="311"/>
      <c r="DN88" s="311"/>
      <c r="DO88" s="311"/>
      <c r="DP88" s="311"/>
      <c r="DQ88" s="311"/>
      <c r="DR88" s="311"/>
      <c r="DS88" s="311"/>
      <c r="DT88" s="311"/>
      <c r="DU88" s="311"/>
      <c r="DV88" s="311"/>
      <c r="DW88" s="311"/>
      <c r="DX88" s="311"/>
      <c r="DY88" s="311"/>
      <c r="DZ88" s="311"/>
      <c r="EA88" s="311"/>
      <c r="EB88" s="311"/>
      <c r="EC88" s="311"/>
      <c r="ED88" s="311"/>
      <c r="EE88" s="311"/>
      <c r="EF88" s="311"/>
      <c r="EG88" s="311"/>
      <c r="EH88" s="311"/>
      <c r="EI88" s="311"/>
      <c r="EJ88" s="311"/>
      <c r="EK88" s="311"/>
      <c r="EL88" s="311"/>
      <c r="EM88" s="311"/>
      <c r="EN88" s="311"/>
      <c r="EO88" s="311"/>
      <c r="EP88" s="311"/>
      <c r="EQ88" s="311"/>
      <c r="ER88" s="311"/>
      <c r="ES88" s="311"/>
      <c r="ET88" s="311"/>
      <c r="EU88" s="311"/>
      <c r="EV88" s="311"/>
      <c r="EW88" s="311"/>
      <c r="EX88" s="311"/>
      <c r="EY88" s="311"/>
      <c r="EZ88" s="311"/>
      <c r="FA88" s="311"/>
      <c r="FB88" s="311"/>
      <c r="FC88" s="311"/>
      <c r="FD88" s="311"/>
      <c r="FE88" s="311"/>
      <c r="FF88" s="311"/>
      <c r="FG88" s="311"/>
      <c r="FH88" s="311"/>
      <c r="FI88" s="311"/>
      <c r="FJ88" s="311"/>
      <c r="FK88" s="311"/>
      <c r="FL88" s="311"/>
      <c r="FM88" s="311"/>
      <c r="FN88" s="311"/>
      <c r="FO88" s="311"/>
      <c r="FP88" s="311"/>
      <c r="FQ88" s="311"/>
      <c r="FR88" s="311"/>
      <c r="FS88" s="311"/>
      <c r="FT88" s="311"/>
      <c r="FU88" s="311"/>
      <c r="FV88" s="311"/>
      <c r="FW88" s="311"/>
      <c r="FX88" s="311"/>
      <c r="FY88" s="311"/>
      <c r="FZ88" s="311"/>
      <c r="GA88" s="311"/>
      <c r="GB88" s="311"/>
      <c r="GC88" s="311"/>
      <c r="GD88" s="311"/>
      <c r="GE88" s="311"/>
      <c r="GF88" s="311"/>
      <c r="GG88" s="311"/>
      <c r="GH88" s="311"/>
      <c r="GI88" s="311"/>
      <c r="GJ88" s="311"/>
      <c r="GK88" s="311"/>
      <c r="GL88" s="311"/>
      <c r="GM88" s="311"/>
      <c r="GN88" s="311"/>
      <c r="GO88" s="311"/>
      <c r="GP88" s="311"/>
      <c r="GQ88" s="311"/>
      <c r="GR88" s="311"/>
      <c r="GS88" s="311"/>
      <c r="GT88" s="311"/>
      <c r="GU88" s="311"/>
      <c r="GV88" s="311"/>
      <c r="GW88" s="311"/>
      <c r="GX88" s="311"/>
      <c r="GY88" s="311"/>
      <c r="GZ88" s="311"/>
      <c r="HA88" s="311"/>
    </row>
    <row r="89" spans="2:209" s="690" customFormat="1" ht="15.75" customHeight="1" x14ac:dyDescent="0.2">
      <c r="B89" s="691"/>
      <c r="C89" s="691"/>
      <c r="D89" s="693"/>
      <c r="E89" s="692"/>
      <c r="F89" s="692"/>
      <c r="G89" s="691"/>
      <c r="L89" s="311"/>
      <c r="M89" s="311"/>
      <c r="N89" s="311"/>
      <c r="O89" s="311"/>
      <c r="P89" s="311"/>
      <c r="Q89" s="311"/>
      <c r="R89" s="311"/>
      <c r="S89" s="311"/>
      <c r="T89" s="311"/>
      <c r="U89" s="311"/>
      <c r="V89" s="311"/>
      <c r="W89" s="311"/>
      <c r="X89" s="311"/>
      <c r="Y89" s="311"/>
      <c r="Z89" s="311"/>
      <c r="AA89" s="311"/>
      <c r="AB89" s="311"/>
      <c r="AC89" s="311"/>
      <c r="AD89" s="311"/>
      <c r="AE89" s="311"/>
      <c r="AF89" s="311"/>
      <c r="AG89" s="311"/>
      <c r="AH89" s="311"/>
      <c r="AI89" s="311"/>
      <c r="AJ89" s="311"/>
      <c r="AK89" s="311"/>
      <c r="AL89" s="311"/>
      <c r="AM89" s="311"/>
      <c r="AN89" s="311"/>
      <c r="AO89" s="311"/>
      <c r="AP89" s="311"/>
      <c r="AQ89" s="311"/>
      <c r="AR89" s="311"/>
      <c r="AS89" s="311"/>
      <c r="AT89" s="311"/>
      <c r="AU89" s="311"/>
      <c r="AV89" s="311"/>
      <c r="AW89" s="311"/>
      <c r="AX89" s="311"/>
      <c r="AY89" s="311"/>
      <c r="AZ89" s="311"/>
      <c r="BA89" s="311"/>
      <c r="BB89" s="311"/>
      <c r="BC89" s="311"/>
      <c r="BD89" s="311"/>
      <c r="BE89" s="311"/>
      <c r="BF89" s="311"/>
      <c r="BG89" s="311"/>
      <c r="BH89" s="311"/>
      <c r="BI89" s="311"/>
      <c r="BJ89" s="311"/>
      <c r="BK89" s="311"/>
      <c r="BL89" s="311"/>
      <c r="BM89" s="311"/>
      <c r="BN89" s="311"/>
      <c r="BO89" s="311"/>
      <c r="BP89" s="311"/>
      <c r="BQ89" s="311"/>
      <c r="BR89" s="311"/>
      <c r="BS89" s="311"/>
      <c r="BT89" s="311"/>
      <c r="BU89" s="311"/>
      <c r="BV89" s="311"/>
      <c r="BW89" s="311"/>
      <c r="BX89" s="311"/>
      <c r="BY89" s="311"/>
      <c r="BZ89" s="311"/>
      <c r="CA89" s="311"/>
      <c r="CB89" s="311"/>
      <c r="CC89" s="311"/>
      <c r="CD89" s="311"/>
      <c r="CE89" s="311"/>
      <c r="CF89" s="311"/>
      <c r="CG89" s="311"/>
      <c r="CH89" s="311"/>
      <c r="CI89" s="311"/>
      <c r="CJ89" s="311"/>
      <c r="CK89" s="311"/>
      <c r="CL89" s="311"/>
      <c r="CM89" s="311"/>
      <c r="CN89" s="311"/>
      <c r="CO89" s="311"/>
      <c r="CP89" s="311"/>
      <c r="CQ89" s="311"/>
      <c r="CR89" s="311"/>
      <c r="CS89" s="311"/>
      <c r="CT89" s="311"/>
      <c r="CU89" s="311"/>
      <c r="CV89" s="311"/>
      <c r="CW89" s="311"/>
      <c r="CX89" s="311"/>
      <c r="CY89" s="311"/>
      <c r="CZ89" s="311"/>
      <c r="DA89" s="311"/>
      <c r="DB89" s="311"/>
      <c r="DC89" s="311"/>
      <c r="DD89" s="311"/>
      <c r="DE89" s="311"/>
      <c r="DF89" s="311"/>
      <c r="DG89" s="311"/>
      <c r="DH89" s="311"/>
      <c r="DI89" s="311"/>
      <c r="DJ89" s="311"/>
      <c r="DK89" s="311"/>
      <c r="DL89" s="311"/>
      <c r="DM89" s="311"/>
      <c r="DN89" s="311"/>
      <c r="DO89" s="311"/>
      <c r="DP89" s="311"/>
      <c r="DQ89" s="311"/>
      <c r="DR89" s="311"/>
      <c r="DS89" s="311"/>
      <c r="DT89" s="311"/>
      <c r="DU89" s="311"/>
      <c r="DV89" s="311"/>
      <c r="DW89" s="311"/>
      <c r="DX89" s="311"/>
      <c r="DY89" s="311"/>
      <c r="DZ89" s="311"/>
      <c r="EA89" s="311"/>
      <c r="EB89" s="311"/>
      <c r="EC89" s="311"/>
      <c r="ED89" s="311"/>
      <c r="EE89" s="311"/>
      <c r="EF89" s="311"/>
      <c r="EG89" s="311"/>
      <c r="EH89" s="311"/>
      <c r="EI89" s="311"/>
      <c r="EJ89" s="311"/>
      <c r="EK89" s="311"/>
      <c r="EL89" s="311"/>
      <c r="EM89" s="311"/>
      <c r="EN89" s="311"/>
      <c r="EO89" s="311"/>
      <c r="EP89" s="311"/>
      <c r="EQ89" s="311"/>
      <c r="ER89" s="311"/>
      <c r="ES89" s="311"/>
      <c r="ET89" s="311"/>
      <c r="EU89" s="311"/>
      <c r="EV89" s="311"/>
      <c r="EW89" s="311"/>
      <c r="EX89" s="311"/>
      <c r="EY89" s="311"/>
      <c r="EZ89" s="311"/>
      <c r="FA89" s="311"/>
      <c r="FB89" s="311"/>
      <c r="FC89" s="311"/>
      <c r="FD89" s="311"/>
      <c r="FE89" s="311"/>
      <c r="FF89" s="311"/>
      <c r="FG89" s="311"/>
      <c r="FH89" s="311"/>
      <c r="FI89" s="311"/>
      <c r="FJ89" s="311"/>
      <c r="FK89" s="311"/>
      <c r="FL89" s="311"/>
      <c r="FM89" s="311"/>
      <c r="FN89" s="311"/>
      <c r="FO89" s="311"/>
      <c r="FP89" s="311"/>
      <c r="FQ89" s="311"/>
      <c r="FR89" s="311"/>
      <c r="FS89" s="311"/>
      <c r="FT89" s="311"/>
      <c r="FU89" s="311"/>
      <c r="FV89" s="311"/>
      <c r="FW89" s="311"/>
      <c r="FX89" s="311"/>
      <c r="FY89" s="311"/>
      <c r="FZ89" s="311"/>
      <c r="GA89" s="311"/>
      <c r="GB89" s="311"/>
      <c r="GC89" s="311"/>
      <c r="GD89" s="311"/>
      <c r="GE89" s="311"/>
      <c r="GF89" s="311"/>
      <c r="GG89" s="311"/>
      <c r="GH89" s="311"/>
      <c r="GI89" s="311"/>
      <c r="GJ89" s="311"/>
      <c r="GK89" s="311"/>
      <c r="GL89" s="311"/>
      <c r="GM89" s="311"/>
      <c r="GN89" s="311"/>
      <c r="GO89" s="311"/>
      <c r="GP89" s="311"/>
      <c r="GQ89" s="311"/>
      <c r="GR89" s="311"/>
      <c r="GS89" s="311"/>
      <c r="GT89" s="311"/>
      <c r="GU89" s="311"/>
      <c r="GV89" s="311"/>
      <c r="GW89" s="311"/>
      <c r="GX89" s="311"/>
      <c r="GY89" s="311"/>
      <c r="GZ89" s="311"/>
      <c r="HA89" s="311"/>
    </row>
    <row r="90" spans="2:209" s="690" customFormat="1" ht="15.75" customHeight="1" x14ac:dyDescent="0.2">
      <c r="B90" s="691"/>
      <c r="C90" s="691"/>
      <c r="D90" s="693"/>
      <c r="E90" s="692"/>
      <c r="F90" s="692"/>
      <c r="G90" s="691"/>
      <c r="L90" s="311"/>
      <c r="M90" s="311"/>
      <c r="N90" s="311"/>
      <c r="O90" s="311"/>
      <c r="P90" s="311"/>
      <c r="Q90" s="311"/>
      <c r="R90" s="311"/>
      <c r="S90" s="311"/>
      <c r="T90" s="311"/>
      <c r="U90" s="311"/>
      <c r="V90" s="311"/>
      <c r="W90" s="311"/>
      <c r="X90" s="311"/>
      <c r="Y90" s="311"/>
      <c r="Z90" s="311"/>
      <c r="AA90" s="311"/>
      <c r="AB90" s="311"/>
      <c r="AC90" s="311"/>
      <c r="AD90" s="311"/>
      <c r="AE90" s="311"/>
      <c r="AF90" s="311"/>
      <c r="AG90" s="311"/>
      <c r="AH90" s="311"/>
      <c r="AI90" s="311"/>
      <c r="AJ90" s="311"/>
      <c r="AK90" s="311"/>
      <c r="AL90" s="311"/>
      <c r="AM90" s="311"/>
      <c r="AN90" s="311"/>
      <c r="AO90" s="311"/>
      <c r="AP90" s="311"/>
      <c r="AQ90" s="311"/>
      <c r="AR90" s="311"/>
      <c r="AS90" s="311"/>
      <c r="AT90" s="311"/>
      <c r="AU90" s="311"/>
      <c r="AV90" s="311"/>
      <c r="AW90" s="311"/>
      <c r="AX90" s="311"/>
      <c r="AY90" s="311"/>
      <c r="AZ90" s="311"/>
      <c r="BA90" s="311"/>
      <c r="BB90" s="311"/>
      <c r="BC90" s="311"/>
      <c r="BD90" s="311"/>
      <c r="BE90" s="311"/>
      <c r="BF90" s="311"/>
      <c r="BG90" s="311"/>
      <c r="BH90" s="311"/>
      <c r="BI90" s="311"/>
      <c r="BJ90" s="311"/>
      <c r="BK90" s="311"/>
      <c r="BL90" s="311"/>
      <c r="BM90" s="311"/>
      <c r="BN90" s="311"/>
      <c r="BO90" s="311"/>
      <c r="BP90" s="311"/>
      <c r="BQ90" s="311"/>
      <c r="BR90" s="311"/>
      <c r="BS90" s="311"/>
      <c r="BT90" s="311"/>
      <c r="BU90" s="311"/>
      <c r="BV90" s="311"/>
      <c r="BW90" s="311"/>
      <c r="BX90" s="311"/>
      <c r="BY90" s="311"/>
      <c r="BZ90" s="311"/>
      <c r="CA90" s="311"/>
      <c r="CB90" s="311"/>
      <c r="CC90" s="311"/>
      <c r="CD90" s="311"/>
      <c r="CE90" s="311"/>
      <c r="CF90" s="311"/>
      <c r="CG90" s="311"/>
      <c r="CH90" s="311"/>
      <c r="CI90" s="311"/>
      <c r="CJ90" s="311"/>
      <c r="CK90" s="311"/>
      <c r="CL90" s="311"/>
      <c r="CM90" s="311"/>
      <c r="CN90" s="311"/>
      <c r="CO90" s="311"/>
      <c r="CP90" s="311"/>
      <c r="CQ90" s="311"/>
      <c r="CR90" s="311"/>
      <c r="CS90" s="311"/>
      <c r="CT90" s="311"/>
      <c r="CU90" s="311"/>
      <c r="CV90" s="311"/>
      <c r="CW90" s="311"/>
      <c r="CX90" s="311"/>
      <c r="CY90" s="311"/>
      <c r="CZ90" s="311"/>
      <c r="DA90" s="311"/>
      <c r="DB90" s="311"/>
      <c r="DC90" s="311"/>
      <c r="DD90" s="311"/>
      <c r="DE90" s="311"/>
      <c r="DF90" s="311"/>
      <c r="DG90" s="311"/>
      <c r="DH90" s="311"/>
      <c r="DI90" s="311"/>
      <c r="DJ90" s="311"/>
      <c r="DK90" s="311"/>
      <c r="DL90" s="311"/>
      <c r="DM90" s="311"/>
      <c r="DN90" s="311"/>
      <c r="DO90" s="311"/>
      <c r="DP90" s="311"/>
      <c r="DQ90" s="311"/>
      <c r="DR90" s="311"/>
      <c r="DS90" s="311"/>
      <c r="DT90" s="311"/>
      <c r="DU90" s="311"/>
      <c r="DV90" s="311"/>
      <c r="DW90" s="311"/>
      <c r="DX90" s="311"/>
      <c r="DY90" s="311"/>
      <c r="DZ90" s="311"/>
      <c r="EA90" s="311"/>
      <c r="EB90" s="311"/>
      <c r="EC90" s="311"/>
      <c r="ED90" s="311"/>
      <c r="EE90" s="311"/>
      <c r="EF90" s="311"/>
      <c r="EG90" s="311"/>
      <c r="EH90" s="311"/>
      <c r="EI90" s="311"/>
      <c r="EJ90" s="311"/>
      <c r="EK90" s="311"/>
      <c r="EL90" s="311"/>
      <c r="EM90" s="311"/>
      <c r="EN90" s="311"/>
      <c r="EO90" s="311"/>
      <c r="EP90" s="311"/>
      <c r="EQ90" s="311"/>
      <c r="ER90" s="311"/>
      <c r="ES90" s="311"/>
      <c r="ET90" s="311"/>
      <c r="EU90" s="311"/>
      <c r="EV90" s="311"/>
      <c r="EW90" s="311"/>
      <c r="EX90" s="311"/>
      <c r="EY90" s="311"/>
      <c r="EZ90" s="311"/>
      <c r="FA90" s="311"/>
      <c r="FB90" s="311"/>
      <c r="FC90" s="311"/>
      <c r="FD90" s="311"/>
      <c r="FE90" s="311"/>
      <c r="FF90" s="311"/>
      <c r="FG90" s="311"/>
      <c r="FH90" s="311"/>
      <c r="FI90" s="311"/>
      <c r="FJ90" s="311"/>
      <c r="FK90" s="311"/>
      <c r="FL90" s="311"/>
      <c r="FM90" s="311"/>
      <c r="FN90" s="311"/>
      <c r="FO90" s="311"/>
      <c r="FP90" s="311"/>
      <c r="FQ90" s="311"/>
      <c r="FR90" s="311"/>
      <c r="FS90" s="311"/>
      <c r="FT90" s="311"/>
      <c r="FU90" s="311"/>
      <c r="FV90" s="311"/>
      <c r="FW90" s="311"/>
      <c r="FX90" s="311"/>
      <c r="FY90" s="311"/>
      <c r="FZ90" s="311"/>
      <c r="GA90" s="311"/>
      <c r="GB90" s="311"/>
      <c r="GC90" s="311"/>
      <c r="GD90" s="311"/>
      <c r="GE90" s="311"/>
      <c r="GF90" s="311"/>
      <c r="GG90" s="311"/>
      <c r="GH90" s="311"/>
      <c r="GI90" s="311"/>
      <c r="GJ90" s="311"/>
      <c r="GK90" s="311"/>
      <c r="GL90" s="311"/>
      <c r="GM90" s="311"/>
      <c r="GN90" s="311"/>
      <c r="GO90" s="311"/>
      <c r="GP90" s="311"/>
      <c r="GQ90" s="311"/>
      <c r="GR90" s="311"/>
      <c r="GS90" s="311"/>
      <c r="GT90" s="311"/>
      <c r="GU90" s="311"/>
      <c r="GV90" s="311"/>
      <c r="GW90" s="311"/>
      <c r="GX90" s="311"/>
      <c r="GY90" s="311"/>
      <c r="GZ90" s="311"/>
      <c r="HA90" s="311"/>
    </row>
    <row r="91" spans="2:209" s="690" customFormat="1" ht="15.75" customHeight="1" x14ac:dyDescent="0.2">
      <c r="B91" s="691"/>
      <c r="C91" s="691"/>
      <c r="D91" s="693"/>
      <c r="E91" s="692"/>
      <c r="F91" s="692"/>
      <c r="G91" s="691"/>
      <c r="L91" s="311"/>
      <c r="M91" s="311"/>
      <c r="N91" s="311"/>
      <c r="O91" s="311"/>
      <c r="P91" s="311"/>
      <c r="Q91" s="311"/>
      <c r="R91" s="311"/>
      <c r="S91" s="311"/>
      <c r="T91" s="311"/>
      <c r="U91" s="311"/>
      <c r="V91" s="311"/>
      <c r="W91" s="311"/>
      <c r="X91" s="311"/>
      <c r="Y91" s="311"/>
      <c r="Z91" s="311"/>
      <c r="AA91" s="311"/>
      <c r="AB91" s="311"/>
      <c r="AC91" s="311"/>
      <c r="AD91" s="311"/>
      <c r="AE91" s="311"/>
      <c r="AF91" s="311"/>
      <c r="AG91" s="311"/>
      <c r="AH91" s="311"/>
      <c r="AI91" s="311"/>
      <c r="AJ91" s="311"/>
      <c r="AK91" s="311"/>
      <c r="AL91" s="311"/>
      <c r="AM91" s="311"/>
      <c r="AN91" s="311"/>
      <c r="AO91" s="311"/>
      <c r="AP91" s="311"/>
      <c r="AQ91" s="311"/>
      <c r="AR91" s="311"/>
      <c r="AS91" s="311"/>
      <c r="AT91" s="311"/>
      <c r="AU91" s="311"/>
      <c r="AV91" s="311"/>
      <c r="AW91" s="311"/>
      <c r="AX91" s="311"/>
      <c r="AY91" s="311"/>
      <c r="AZ91" s="311"/>
      <c r="BA91" s="311"/>
      <c r="BB91" s="311"/>
      <c r="BC91" s="311"/>
      <c r="BD91" s="311"/>
      <c r="BE91" s="311"/>
      <c r="BF91" s="311"/>
      <c r="BG91" s="311"/>
      <c r="BH91" s="311"/>
      <c r="BI91" s="311"/>
      <c r="BJ91" s="311"/>
      <c r="BK91" s="311"/>
      <c r="BL91" s="311"/>
      <c r="BM91" s="311"/>
      <c r="BN91" s="311"/>
      <c r="BO91" s="311"/>
      <c r="BP91" s="311"/>
      <c r="BQ91" s="311"/>
      <c r="BR91" s="311"/>
      <c r="BS91" s="311"/>
      <c r="BT91" s="311"/>
      <c r="BU91" s="311"/>
      <c r="BV91" s="311"/>
      <c r="BW91" s="311"/>
      <c r="BX91" s="311"/>
      <c r="BY91" s="311"/>
      <c r="BZ91" s="311"/>
      <c r="CA91" s="311"/>
      <c r="CB91" s="311"/>
      <c r="CC91" s="311"/>
      <c r="CD91" s="311"/>
      <c r="CE91" s="311"/>
      <c r="CF91" s="311"/>
      <c r="CG91" s="311"/>
      <c r="CH91" s="311"/>
      <c r="CI91" s="311"/>
      <c r="CJ91" s="311"/>
      <c r="CK91" s="311"/>
      <c r="CL91" s="311"/>
      <c r="CM91" s="311"/>
      <c r="CN91" s="311"/>
      <c r="CO91" s="311"/>
      <c r="CP91" s="311"/>
      <c r="CQ91" s="311"/>
      <c r="CR91" s="311"/>
      <c r="CS91" s="311"/>
      <c r="CT91" s="311"/>
      <c r="CU91" s="311"/>
      <c r="CV91" s="311"/>
      <c r="CW91" s="311"/>
      <c r="CX91" s="311"/>
      <c r="CY91" s="311"/>
      <c r="CZ91" s="311"/>
      <c r="DA91" s="311"/>
      <c r="DB91" s="311"/>
      <c r="DC91" s="311"/>
      <c r="DD91" s="311"/>
      <c r="DE91" s="311"/>
      <c r="DF91" s="311"/>
      <c r="DG91" s="311"/>
      <c r="DH91" s="311"/>
      <c r="DI91" s="311"/>
      <c r="DJ91" s="311"/>
      <c r="DK91" s="311"/>
      <c r="DL91" s="311"/>
      <c r="DM91" s="311"/>
      <c r="DN91" s="311"/>
      <c r="DO91" s="311"/>
      <c r="DP91" s="311"/>
      <c r="DQ91" s="311"/>
      <c r="DR91" s="311"/>
      <c r="DS91" s="311"/>
      <c r="DT91" s="311"/>
      <c r="DU91" s="311"/>
      <c r="DV91" s="311"/>
      <c r="DW91" s="311"/>
      <c r="DX91" s="311"/>
      <c r="DY91" s="311"/>
      <c r="DZ91" s="311"/>
      <c r="EA91" s="311"/>
      <c r="EB91" s="311"/>
      <c r="EC91" s="311"/>
      <c r="ED91" s="311"/>
      <c r="EE91" s="311"/>
      <c r="EF91" s="311"/>
      <c r="EG91" s="311"/>
      <c r="EH91" s="311"/>
      <c r="EI91" s="311"/>
      <c r="EJ91" s="311"/>
      <c r="EK91" s="311"/>
      <c r="EL91" s="311"/>
      <c r="EM91" s="311"/>
      <c r="EN91" s="311"/>
      <c r="EO91" s="311"/>
      <c r="EP91" s="311"/>
      <c r="EQ91" s="311"/>
      <c r="ER91" s="311"/>
      <c r="ES91" s="311"/>
      <c r="ET91" s="311"/>
      <c r="EU91" s="311"/>
      <c r="EV91" s="311"/>
      <c r="EW91" s="311"/>
      <c r="EX91" s="311"/>
      <c r="EY91" s="311"/>
      <c r="EZ91" s="311"/>
      <c r="FA91" s="311"/>
      <c r="FB91" s="311"/>
      <c r="FC91" s="311"/>
      <c r="FD91" s="311"/>
      <c r="FE91" s="311"/>
      <c r="FF91" s="311"/>
      <c r="FG91" s="311"/>
      <c r="FH91" s="311"/>
      <c r="FI91" s="311"/>
      <c r="FJ91" s="311"/>
      <c r="FK91" s="311"/>
      <c r="FL91" s="311"/>
      <c r="FM91" s="311"/>
      <c r="FN91" s="311"/>
      <c r="FO91" s="311"/>
      <c r="FP91" s="311"/>
      <c r="FQ91" s="311"/>
      <c r="FR91" s="311"/>
      <c r="FS91" s="311"/>
      <c r="FT91" s="311"/>
      <c r="FU91" s="311"/>
      <c r="FV91" s="311"/>
      <c r="FW91" s="311"/>
      <c r="FX91" s="311"/>
      <c r="FY91" s="311"/>
      <c r="FZ91" s="311"/>
      <c r="GA91" s="311"/>
      <c r="GB91" s="311"/>
      <c r="GC91" s="311"/>
      <c r="GD91" s="311"/>
      <c r="GE91" s="311"/>
      <c r="GF91" s="311"/>
      <c r="GG91" s="311"/>
      <c r="GH91" s="311"/>
      <c r="GI91" s="311"/>
      <c r="GJ91" s="311"/>
      <c r="GK91" s="311"/>
      <c r="GL91" s="311"/>
      <c r="GM91" s="311"/>
      <c r="GN91" s="311"/>
      <c r="GO91" s="311"/>
      <c r="GP91" s="311"/>
      <c r="GQ91" s="311"/>
      <c r="GR91" s="311"/>
      <c r="GS91" s="311"/>
      <c r="GT91" s="311"/>
      <c r="GU91" s="311"/>
      <c r="GV91" s="311"/>
      <c r="GW91" s="311"/>
      <c r="GX91" s="311"/>
      <c r="GY91" s="311"/>
      <c r="GZ91" s="311"/>
      <c r="HA91" s="311"/>
    </row>
    <row r="92" spans="2:209" s="690" customFormat="1" ht="15.75" customHeight="1" x14ac:dyDescent="0.2">
      <c r="B92" s="691"/>
      <c r="C92" s="691"/>
      <c r="D92" s="693"/>
      <c r="E92" s="692"/>
      <c r="F92" s="692"/>
      <c r="G92" s="691"/>
      <c r="L92" s="311"/>
      <c r="M92" s="311"/>
      <c r="N92" s="311"/>
      <c r="O92" s="311"/>
      <c r="P92" s="311"/>
      <c r="Q92" s="311"/>
      <c r="R92" s="311"/>
      <c r="S92" s="311"/>
      <c r="T92" s="311"/>
      <c r="U92" s="311"/>
      <c r="V92" s="311"/>
      <c r="W92" s="311"/>
      <c r="X92" s="311"/>
      <c r="Y92" s="311"/>
      <c r="Z92" s="311"/>
      <c r="AA92" s="311"/>
      <c r="AB92" s="311"/>
      <c r="AC92" s="311"/>
      <c r="AD92" s="311"/>
      <c r="AE92" s="311"/>
      <c r="AF92" s="311"/>
      <c r="AG92" s="311"/>
      <c r="AH92" s="311"/>
      <c r="AI92" s="311"/>
      <c r="AJ92" s="311"/>
      <c r="AK92" s="311"/>
      <c r="AL92" s="311"/>
      <c r="AM92" s="311"/>
      <c r="AN92" s="311"/>
      <c r="AO92" s="311"/>
      <c r="AP92" s="311"/>
      <c r="AQ92" s="311"/>
      <c r="AR92" s="311"/>
      <c r="AS92" s="311"/>
      <c r="AT92" s="311"/>
      <c r="AU92" s="311"/>
      <c r="AV92" s="311"/>
      <c r="AW92" s="311"/>
      <c r="AX92" s="311"/>
      <c r="AY92" s="311"/>
      <c r="AZ92" s="311"/>
      <c r="BA92" s="311"/>
      <c r="BB92" s="311"/>
      <c r="BC92" s="311"/>
      <c r="BD92" s="311"/>
      <c r="BE92" s="311"/>
      <c r="BF92" s="311"/>
      <c r="BG92" s="311"/>
      <c r="BH92" s="311"/>
      <c r="BI92" s="311"/>
      <c r="BJ92" s="311"/>
      <c r="BK92" s="311"/>
      <c r="BL92" s="311"/>
      <c r="BM92" s="311"/>
      <c r="BN92" s="311"/>
      <c r="BO92" s="311"/>
      <c r="BP92" s="311"/>
      <c r="BQ92" s="311"/>
      <c r="BR92" s="311"/>
      <c r="BS92" s="311"/>
      <c r="BT92" s="311"/>
      <c r="BU92" s="311"/>
      <c r="BV92" s="311"/>
      <c r="BW92" s="311"/>
      <c r="BX92" s="311"/>
      <c r="BY92" s="311"/>
      <c r="BZ92" s="311"/>
      <c r="CA92" s="311"/>
      <c r="CB92" s="311"/>
      <c r="CC92" s="311"/>
      <c r="CD92" s="311"/>
      <c r="CE92" s="311"/>
      <c r="CF92" s="311"/>
      <c r="CG92" s="311"/>
      <c r="CH92" s="311"/>
      <c r="CI92" s="311"/>
      <c r="CJ92" s="311"/>
      <c r="CK92" s="311"/>
      <c r="CL92" s="311"/>
      <c r="CM92" s="311"/>
      <c r="CN92" s="311"/>
      <c r="CO92" s="311"/>
      <c r="CP92" s="311"/>
      <c r="CQ92" s="311"/>
      <c r="CR92" s="311"/>
      <c r="CS92" s="311"/>
      <c r="CT92" s="311"/>
      <c r="CU92" s="311"/>
      <c r="CV92" s="311"/>
      <c r="CW92" s="311"/>
      <c r="CX92" s="311"/>
      <c r="CY92" s="311"/>
      <c r="CZ92" s="311"/>
      <c r="DA92" s="311"/>
      <c r="DB92" s="311"/>
      <c r="DC92" s="311"/>
      <c r="DD92" s="311"/>
      <c r="DE92" s="311"/>
      <c r="DF92" s="311"/>
      <c r="DG92" s="311"/>
      <c r="DH92" s="311"/>
      <c r="DI92" s="311"/>
      <c r="DJ92" s="311"/>
      <c r="DK92" s="311"/>
      <c r="DL92" s="311"/>
      <c r="DM92" s="311"/>
      <c r="DN92" s="311"/>
      <c r="DO92" s="311"/>
      <c r="DP92" s="311"/>
      <c r="DQ92" s="311"/>
      <c r="DR92" s="311"/>
      <c r="DS92" s="311"/>
      <c r="DT92" s="311"/>
      <c r="DU92" s="311"/>
      <c r="DV92" s="311"/>
      <c r="DW92" s="311"/>
      <c r="DX92" s="311"/>
      <c r="DY92" s="311"/>
      <c r="DZ92" s="311"/>
      <c r="EA92" s="311"/>
      <c r="EB92" s="311"/>
      <c r="EC92" s="311"/>
      <c r="ED92" s="311"/>
      <c r="EE92" s="311"/>
      <c r="EF92" s="311"/>
      <c r="EG92" s="311"/>
      <c r="EH92" s="311"/>
      <c r="EI92" s="311"/>
      <c r="EJ92" s="311"/>
      <c r="EK92" s="311"/>
      <c r="EL92" s="311"/>
      <c r="EM92" s="311"/>
      <c r="EN92" s="311"/>
      <c r="EO92" s="311"/>
      <c r="EP92" s="311"/>
      <c r="EQ92" s="311"/>
      <c r="ER92" s="311"/>
      <c r="ES92" s="311"/>
      <c r="ET92" s="311"/>
      <c r="EU92" s="311"/>
      <c r="EV92" s="311"/>
      <c r="EW92" s="311"/>
      <c r="EX92" s="311"/>
      <c r="EY92" s="311"/>
      <c r="EZ92" s="311"/>
      <c r="FA92" s="311"/>
      <c r="FB92" s="311"/>
      <c r="FC92" s="311"/>
      <c r="FD92" s="311"/>
      <c r="FE92" s="311"/>
      <c r="FF92" s="311"/>
      <c r="FG92" s="311"/>
      <c r="FH92" s="311"/>
      <c r="FI92" s="311"/>
      <c r="FJ92" s="311"/>
      <c r="FK92" s="311"/>
      <c r="FL92" s="311"/>
      <c r="FM92" s="311"/>
      <c r="FN92" s="311"/>
      <c r="FO92" s="311"/>
      <c r="FP92" s="311"/>
      <c r="FQ92" s="311"/>
      <c r="FR92" s="311"/>
      <c r="FS92" s="311"/>
      <c r="FT92" s="311"/>
      <c r="FU92" s="311"/>
      <c r="FV92" s="311"/>
      <c r="FW92" s="311"/>
      <c r="FX92" s="311"/>
      <c r="FY92" s="311"/>
      <c r="FZ92" s="311"/>
      <c r="GA92" s="311"/>
      <c r="GB92" s="311"/>
      <c r="GC92" s="311"/>
      <c r="GD92" s="311"/>
      <c r="GE92" s="311"/>
      <c r="GF92" s="311"/>
      <c r="GG92" s="311"/>
      <c r="GH92" s="311"/>
      <c r="GI92" s="311"/>
      <c r="GJ92" s="311"/>
      <c r="GK92" s="311"/>
      <c r="GL92" s="311"/>
      <c r="GM92" s="311"/>
      <c r="GN92" s="311"/>
      <c r="GO92" s="311"/>
      <c r="GP92" s="311"/>
      <c r="GQ92" s="311"/>
      <c r="GR92" s="311"/>
      <c r="GS92" s="311"/>
      <c r="GT92" s="311"/>
      <c r="GU92" s="311"/>
      <c r="GV92" s="311"/>
      <c r="GW92" s="311"/>
      <c r="GX92" s="311"/>
      <c r="GY92" s="311"/>
      <c r="GZ92" s="311"/>
      <c r="HA92" s="311"/>
    </row>
    <row r="93" spans="2:209" s="690" customFormat="1" ht="15.75" customHeight="1" x14ac:dyDescent="0.2">
      <c r="B93" s="691"/>
      <c r="C93" s="691"/>
      <c r="D93" s="693"/>
      <c r="E93" s="692"/>
      <c r="F93" s="692"/>
      <c r="G93" s="691"/>
      <c r="L93" s="311"/>
      <c r="M93" s="311"/>
      <c r="N93" s="311"/>
      <c r="O93" s="311"/>
      <c r="P93" s="311"/>
      <c r="Q93" s="311"/>
      <c r="R93" s="311"/>
      <c r="S93" s="311"/>
      <c r="T93" s="311"/>
      <c r="U93" s="311"/>
      <c r="V93" s="311"/>
      <c r="W93" s="311"/>
      <c r="X93" s="311"/>
      <c r="Y93" s="311"/>
      <c r="Z93" s="311"/>
      <c r="AA93" s="311"/>
      <c r="AB93" s="311"/>
      <c r="AC93" s="311"/>
      <c r="AD93" s="311"/>
      <c r="AE93" s="311"/>
      <c r="AF93" s="311"/>
      <c r="AG93" s="311"/>
      <c r="AH93" s="311"/>
      <c r="AI93" s="311"/>
      <c r="AJ93" s="311"/>
      <c r="AK93" s="311"/>
      <c r="AL93" s="311"/>
      <c r="AM93" s="311"/>
      <c r="AN93" s="311"/>
      <c r="AO93" s="311"/>
      <c r="AP93" s="311"/>
      <c r="AQ93" s="311"/>
      <c r="AR93" s="311"/>
      <c r="AS93" s="311"/>
      <c r="AT93" s="311"/>
      <c r="AU93" s="311"/>
      <c r="AV93" s="311"/>
      <c r="AW93" s="311"/>
      <c r="AX93" s="311"/>
      <c r="AY93" s="311"/>
      <c r="AZ93" s="311"/>
      <c r="BA93" s="311"/>
      <c r="BB93" s="311"/>
      <c r="BC93" s="311"/>
      <c r="BD93" s="311"/>
      <c r="BE93" s="311"/>
      <c r="BF93" s="311"/>
      <c r="BG93" s="311"/>
      <c r="BH93" s="311"/>
      <c r="BI93" s="311"/>
      <c r="BJ93" s="311"/>
      <c r="BK93" s="311"/>
      <c r="BL93" s="311"/>
      <c r="BM93" s="311"/>
      <c r="BN93" s="311"/>
      <c r="BO93" s="311"/>
      <c r="BP93" s="311"/>
      <c r="BQ93" s="311"/>
      <c r="BR93" s="311"/>
      <c r="BS93" s="311"/>
      <c r="BT93" s="311"/>
      <c r="BU93" s="311"/>
      <c r="BV93" s="311"/>
      <c r="BW93" s="311"/>
      <c r="BX93" s="311"/>
      <c r="BY93" s="311"/>
      <c r="BZ93" s="311"/>
      <c r="CA93" s="311"/>
      <c r="CB93" s="311"/>
      <c r="CC93" s="311"/>
      <c r="CD93" s="311"/>
      <c r="CE93" s="311"/>
      <c r="CF93" s="311"/>
      <c r="CG93" s="311"/>
      <c r="CH93" s="311"/>
      <c r="CI93" s="311"/>
      <c r="CJ93" s="311"/>
      <c r="CK93" s="311"/>
      <c r="CL93" s="311"/>
      <c r="CM93" s="311"/>
      <c r="CN93" s="311"/>
      <c r="CO93" s="311"/>
      <c r="CP93" s="311"/>
      <c r="CQ93" s="311"/>
      <c r="CR93" s="311"/>
      <c r="CS93" s="311"/>
      <c r="CT93" s="311"/>
      <c r="CU93" s="311"/>
      <c r="CV93" s="311"/>
      <c r="CW93" s="311"/>
      <c r="CX93" s="311"/>
      <c r="CY93" s="311"/>
      <c r="CZ93" s="311"/>
      <c r="DA93" s="311"/>
      <c r="DB93" s="311"/>
      <c r="DC93" s="311"/>
      <c r="DD93" s="311"/>
      <c r="DE93" s="311"/>
      <c r="DF93" s="311"/>
      <c r="DG93" s="311"/>
      <c r="DH93" s="311"/>
      <c r="DI93" s="311"/>
      <c r="DJ93" s="311"/>
      <c r="DK93" s="311"/>
      <c r="DL93" s="311"/>
      <c r="DM93" s="311"/>
      <c r="DN93" s="311"/>
      <c r="DO93" s="311"/>
      <c r="DP93" s="311"/>
      <c r="DQ93" s="311"/>
      <c r="DR93" s="311"/>
      <c r="DS93" s="311"/>
      <c r="DT93" s="311"/>
      <c r="DU93" s="311"/>
      <c r="DV93" s="311"/>
      <c r="DW93" s="311"/>
      <c r="DX93" s="311"/>
      <c r="DY93" s="311"/>
      <c r="DZ93" s="311"/>
      <c r="EA93" s="311"/>
      <c r="EB93" s="311"/>
      <c r="EC93" s="311"/>
      <c r="ED93" s="311"/>
      <c r="EE93" s="311"/>
      <c r="EF93" s="311"/>
      <c r="EG93" s="311"/>
      <c r="EH93" s="311"/>
      <c r="EI93" s="311"/>
      <c r="EJ93" s="311"/>
      <c r="EK93" s="311"/>
      <c r="EL93" s="311"/>
      <c r="EM93" s="311"/>
      <c r="EN93" s="311"/>
      <c r="EO93" s="311"/>
      <c r="EP93" s="311"/>
      <c r="EQ93" s="311"/>
      <c r="ER93" s="311"/>
      <c r="ES93" s="311"/>
      <c r="ET93" s="311"/>
      <c r="EU93" s="311"/>
      <c r="EV93" s="311"/>
      <c r="EW93" s="311"/>
      <c r="EX93" s="311"/>
      <c r="EY93" s="311"/>
      <c r="EZ93" s="311"/>
      <c r="FA93" s="311"/>
      <c r="FB93" s="311"/>
      <c r="FC93" s="311"/>
      <c r="FD93" s="311"/>
      <c r="FE93" s="311"/>
      <c r="FF93" s="311"/>
      <c r="FG93" s="311"/>
      <c r="FH93" s="311"/>
      <c r="FI93" s="311"/>
      <c r="FJ93" s="311"/>
      <c r="FK93" s="311"/>
      <c r="FL93" s="311"/>
      <c r="FM93" s="311"/>
      <c r="FN93" s="311"/>
      <c r="FO93" s="311"/>
      <c r="FP93" s="311"/>
      <c r="FQ93" s="311"/>
      <c r="FR93" s="311"/>
      <c r="FS93" s="311"/>
      <c r="FT93" s="311"/>
      <c r="FU93" s="311"/>
      <c r="FV93" s="311"/>
      <c r="FW93" s="311"/>
      <c r="FX93" s="311"/>
      <c r="FY93" s="311"/>
      <c r="FZ93" s="311"/>
      <c r="GA93" s="311"/>
      <c r="GB93" s="311"/>
      <c r="GC93" s="311"/>
      <c r="GD93" s="311"/>
      <c r="GE93" s="311"/>
      <c r="GF93" s="311"/>
      <c r="GG93" s="311"/>
      <c r="GH93" s="311"/>
      <c r="GI93" s="311"/>
      <c r="GJ93" s="311"/>
      <c r="GK93" s="311"/>
      <c r="GL93" s="311"/>
      <c r="GM93" s="311"/>
      <c r="GN93" s="311"/>
      <c r="GO93" s="311"/>
      <c r="GP93" s="311"/>
      <c r="GQ93" s="311"/>
      <c r="GR93" s="311"/>
      <c r="GS93" s="311"/>
      <c r="GT93" s="311"/>
      <c r="GU93" s="311"/>
      <c r="GV93" s="311"/>
      <c r="GW93" s="311"/>
      <c r="GX93" s="311"/>
      <c r="GY93" s="311"/>
      <c r="GZ93" s="311"/>
      <c r="HA93" s="311"/>
    </row>
    <row r="94" spans="2:209" s="690" customFormat="1" ht="15.75" customHeight="1" x14ac:dyDescent="0.2">
      <c r="B94" s="691"/>
      <c r="C94" s="691"/>
      <c r="D94" s="693"/>
      <c r="E94" s="692"/>
      <c r="F94" s="692"/>
      <c r="G94" s="691"/>
      <c r="L94" s="311"/>
      <c r="M94" s="311"/>
      <c r="N94" s="311"/>
      <c r="O94" s="311"/>
      <c r="P94" s="311"/>
      <c r="Q94" s="311"/>
      <c r="R94" s="311"/>
      <c r="S94" s="311"/>
      <c r="T94" s="311"/>
      <c r="U94" s="311"/>
      <c r="V94" s="311"/>
      <c r="W94" s="311"/>
      <c r="X94" s="311"/>
      <c r="Y94" s="311"/>
      <c r="Z94" s="311"/>
      <c r="AA94" s="311"/>
      <c r="AB94" s="311"/>
      <c r="AC94" s="311"/>
      <c r="AD94" s="311"/>
      <c r="AE94" s="311"/>
      <c r="AF94" s="311"/>
      <c r="AG94" s="311"/>
      <c r="AH94" s="311"/>
      <c r="AI94" s="311"/>
      <c r="AJ94" s="311"/>
      <c r="AK94" s="311"/>
      <c r="AL94" s="311"/>
      <c r="AM94" s="311"/>
      <c r="AN94" s="311"/>
      <c r="AO94" s="311"/>
      <c r="AP94" s="311"/>
      <c r="AQ94" s="311"/>
      <c r="AR94" s="311"/>
      <c r="AS94" s="311"/>
      <c r="AT94" s="311"/>
      <c r="AU94" s="311"/>
      <c r="AV94" s="311"/>
      <c r="AW94" s="311"/>
      <c r="AX94" s="311"/>
      <c r="AY94" s="311"/>
      <c r="AZ94" s="311"/>
      <c r="BA94" s="311"/>
      <c r="BB94" s="311"/>
      <c r="BC94" s="311"/>
      <c r="BD94" s="311"/>
      <c r="BE94" s="311"/>
      <c r="BF94" s="311"/>
      <c r="BG94" s="311"/>
      <c r="BH94" s="311"/>
      <c r="BI94" s="311"/>
      <c r="BJ94" s="311"/>
      <c r="BK94" s="311"/>
      <c r="BL94" s="311"/>
      <c r="BM94" s="311"/>
      <c r="BN94" s="311"/>
      <c r="BO94" s="311"/>
      <c r="BP94" s="311"/>
      <c r="BQ94" s="311"/>
      <c r="BR94" s="311"/>
      <c r="BS94" s="311"/>
      <c r="BT94" s="311"/>
      <c r="BU94" s="311"/>
      <c r="BV94" s="311"/>
      <c r="BW94" s="311"/>
      <c r="BX94" s="311"/>
      <c r="BY94" s="311"/>
      <c r="BZ94" s="311"/>
      <c r="CA94" s="311"/>
      <c r="CB94" s="311"/>
      <c r="CC94" s="311"/>
      <c r="CD94" s="311"/>
      <c r="CE94" s="311"/>
      <c r="CF94" s="311"/>
      <c r="CG94" s="311"/>
      <c r="CH94" s="311"/>
      <c r="CI94" s="311"/>
      <c r="CJ94" s="311"/>
      <c r="CK94" s="311"/>
      <c r="CL94" s="311"/>
      <c r="CM94" s="311"/>
      <c r="CN94" s="311"/>
      <c r="CO94" s="311"/>
      <c r="CP94" s="311"/>
      <c r="CQ94" s="311"/>
      <c r="CR94" s="311"/>
      <c r="CS94" s="311"/>
      <c r="CT94" s="311"/>
      <c r="CU94" s="311"/>
      <c r="CV94" s="311"/>
      <c r="CW94" s="311"/>
      <c r="CX94" s="311"/>
      <c r="CY94" s="311"/>
      <c r="CZ94" s="311"/>
      <c r="DA94" s="311"/>
      <c r="DB94" s="311"/>
      <c r="DC94" s="311"/>
      <c r="DD94" s="311"/>
      <c r="DE94" s="311"/>
      <c r="DF94" s="311"/>
      <c r="DG94" s="311"/>
      <c r="DH94" s="311"/>
      <c r="DI94" s="311"/>
      <c r="DJ94" s="311"/>
      <c r="DK94" s="311"/>
      <c r="DL94" s="311"/>
      <c r="DM94" s="311"/>
      <c r="DN94" s="311"/>
      <c r="DO94" s="311"/>
      <c r="DP94" s="311"/>
      <c r="DQ94" s="311"/>
      <c r="DR94" s="311"/>
      <c r="DS94" s="311"/>
      <c r="DT94" s="311"/>
      <c r="DU94" s="311"/>
      <c r="DV94" s="311"/>
      <c r="DW94" s="311"/>
      <c r="DX94" s="311"/>
      <c r="DY94" s="311"/>
      <c r="DZ94" s="311"/>
      <c r="EA94" s="311"/>
      <c r="EB94" s="311"/>
      <c r="EC94" s="311"/>
      <c r="ED94" s="311"/>
      <c r="EE94" s="311"/>
      <c r="EF94" s="311"/>
      <c r="EG94" s="311"/>
      <c r="EH94" s="311"/>
      <c r="EI94" s="311"/>
      <c r="EJ94" s="311"/>
      <c r="EK94" s="311"/>
      <c r="EL94" s="311"/>
      <c r="EM94" s="311"/>
      <c r="EN94" s="311"/>
      <c r="EO94" s="311"/>
      <c r="EP94" s="311"/>
      <c r="EQ94" s="311"/>
      <c r="ER94" s="311"/>
      <c r="ES94" s="311"/>
      <c r="ET94" s="311"/>
      <c r="EU94" s="311"/>
      <c r="EV94" s="311"/>
      <c r="EW94" s="311"/>
      <c r="EX94" s="311"/>
      <c r="EY94" s="311"/>
      <c r="EZ94" s="311"/>
      <c r="FA94" s="311"/>
      <c r="FB94" s="311"/>
      <c r="FC94" s="311"/>
      <c r="FD94" s="311"/>
      <c r="FE94" s="311"/>
      <c r="FF94" s="311"/>
      <c r="FG94" s="311"/>
      <c r="FH94" s="311"/>
      <c r="FI94" s="311"/>
      <c r="FJ94" s="311"/>
      <c r="FK94" s="311"/>
      <c r="FL94" s="311"/>
      <c r="FM94" s="311"/>
      <c r="FN94" s="311"/>
      <c r="FO94" s="311"/>
      <c r="FP94" s="311"/>
      <c r="FQ94" s="311"/>
      <c r="FR94" s="311"/>
      <c r="FS94" s="311"/>
      <c r="FT94" s="311"/>
      <c r="FU94" s="311"/>
      <c r="FV94" s="311"/>
      <c r="FW94" s="311"/>
      <c r="FX94" s="311"/>
      <c r="FY94" s="311"/>
      <c r="FZ94" s="311"/>
      <c r="GA94" s="311"/>
      <c r="GB94" s="311"/>
      <c r="GC94" s="311"/>
      <c r="GD94" s="311"/>
      <c r="GE94" s="311"/>
      <c r="GF94" s="311"/>
      <c r="GG94" s="311"/>
      <c r="GH94" s="311"/>
      <c r="GI94" s="311"/>
      <c r="GJ94" s="311"/>
      <c r="GK94" s="311"/>
      <c r="GL94" s="311"/>
      <c r="GM94" s="311"/>
      <c r="GN94" s="311"/>
      <c r="GO94" s="311"/>
      <c r="GP94" s="311"/>
      <c r="GQ94" s="311"/>
      <c r="GR94" s="311"/>
      <c r="GS94" s="311"/>
      <c r="GT94" s="311"/>
      <c r="GU94" s="311"/>
      <c r="GV94" s="311"/>
      <c r="GW94" s="311"/>
      <c r="GX94" s="311"/>
      <c r="GY94" s="311"/>
      <c r="GZ94" s="311"/>
      <c r="HA94" s="311"/>
    </row>
    <row r="95" spans="2:209" s="690" customFormat="1" ht="15.75" customHeight="1" x14ac:dyDescent="0.2">
      <c r="B95" s="691"/>
      <c r="C95" s="691"/>
      <c r="D95" s="693"/>
      <c r="E95" s="692"/>
      <c r="F95" s="692"/>
      <c r="G95" s="691"/>
      <c r="L95" s="311"/>
      <c r="M95" s="311"/>
      <c r="N95" s="311"/>
      <c r="O95" s="311"/>
      <c r="P95" s="311"/>
      <c r="Q95" s="311"/>
      <c r="R95" s="311"/>
      <c r="S95" s="311"/>
      <c r="T95" s="311"/>
      <c r="U95" s="311"/>
      <c r="V95" s="311"/>
      <c r="W95" s="311"/>
      <c r="X95" s="311"/>
      <c r="Y95" s="311"/>
      <c r="Z95" s="311"/>
      <c r="AA95" s="311"/>
      <c r="AB95" s="311"/>
      <c r="AC95" s="311"/>
      <c r="AD95" s="311"/>
      <c r="AE95" s="311"/>
      <c r="AF95" s="311"/>
      <c r="AG95" s="311"/>
      <c r="AH95" s="311"/>
      <c r="AI95" s="311"/>
      <c r="AJ95" s="311"/>
      <c r="AK95" s="311"/>
      <c r="AL95" s="311"/>
      <c r="AM95" s="311"/>
      <c r="AN95" s="311"/>
      <c r="AO95" s="311"/>
      <c r="AP95" s="311"/>
      <c r="AQ95" s="311"/>
      <c r="AR95" s="311"/>
      <c r="AS95" s="311"/>
      <c r="AT95" s="311"/>
      <c r="AU95" s="311"/>
      <c r="AV95" s="311"/>
      <c r="AW95" s="311"/>
      <c r="AX95" s="311"/>
      <c r="AY95" s="311"/>
      <c r="AZ95" s="311"/>
      <c r="BA95" s="311"/>
      <c r="BB95" s="311"/>
      <c r="BC95" s="311"/>
      <c r="BD95" s="311"/>
      <c r="BE95" s="311"/>
      <c r="BF95" s="311"/>
      <c r="BG95" s="311"/>
      <c r="BH95" s="311"/>
      <c r="BI95" s="311"/>
      <c r="BJ95" s="311"/>
      <c r="BK95" s="311"/>
      <c r="BL95" s="311"/>
      <c r="BM95" s="311"/>
      <c r="BN95" s="311"/>
      <c r="BO95" s="311"/>
      <c r="BP95" s="311"/>
      <c r="BQ95" s="311"/>
      <c r="BR95" s="311"/>
      <c r="BS95" s="311"/>
      <c r="BT95" s="311"/>
      <c r="BU95" s="311"/>
      <c r="BV95" s="311"/>
      <c r="BW95" s="311"/>
      <c r="BX95" s="311"/>
      <c r="BY95" s="311"/>
      <c r="BZ95" s="311"/>
      <c r="CA95" s="311"/>
      <c r="CB95" s="311"/>
      <c r="CC95" s="311"/>
      <c r="CD95" s="311"/>
      <c r="CE95" s="311"/>
      <c r="CF95" s="311"/>
      <c r="CG95" s="311"/>
      <c r="CH95" s="311"/>
      <c r="CI95" s="311"/>
      <c r="CJ95" s="311"/>
      <c r="CK95" s="311"/>
      <c r="CL95" s="311"/>
      <c r="CM95" s="311"/>
      <c r="CN95" s="311"/>
      <c r="CO95" s="311"/>
      <c r="CP95" s="311"/>
      <c r="CQ95" s="311"/>
      <c r="CR95" s="311"/>
      <c r="CS95" s="311"/>
      <c r="CT95" s="311"/>
      <c r="CU95" s="311"/>
      <c r="CV95" s="311"/>
      <c r="CW95" s="311"/>
      <c r="CX95" s="311"/>
      <c r="CY95" s="311"/>
      <c r="CZ95" s="311"/>
      <c r="DA95" s="311"/>
      <c r="DB95" s="311"/>
      <c r="DC95" s="311"/>
      <c r="DD95" s="311"/>
      <c r="DE95" s="311"/>
      <c r="DF95" s="311"/>
      <c r="DG95" s="311"/>
      <c r="DH95" s="311"/>
      <c r="DI95" s="311"/>
      <c r="DJ95" s="311"/>
      <c r="DK95" s="311"/>
      <c r="DL95" s="311"/>
      <c r="DM95" s="311"/>
      <c r="DN95" s="311"/>
      <c r="DO95" s="311"/>
      <c r="DP95" s="311"/>
      <c r="DQ95" s="311"/>
      <c r="DR95" s="311"/>
      <c r="DS95" s="311"/>
      <c r="DT95" s="311"/>
      <c r="DU95" s="311"/>
      <c r="DV95" s="311"/>
      <c r="DW95" s="311"/>
      <c r="DX95" s="311"/>
      <c r="DY95" s="311"/>
      <c r="DZ95" s="311"/>
      <c r="EA95" s="311"/>
      <c r="EB95" s="311"/>
      <c r="EC95" s="311"/>
      <c r="ED95" s="311"/>
      <c r="EE95" s="311"/>
      <c r="EF95" s="311"/>
      <c r="EG95" s="311"/>
      <c r="EH95" s="311"/>
      <c r="EI95" s="311"/>
      <c r="EJ95" s="311"/>
      <c r="EK95" s="311"/>
      <c r="EL95" s="311"/>
      <c r="EM95" s="311"/>
      <c r="EN95" s="311"/>
      <c r="EO95" s="311"/>
      <c r="EP95" s="311"/>
      <c r="EQ95" s="311"/>
      <c r="ER95" s="311"/>
      <c r="ES95" s="311"/>
      <c r="ET95" s="311"/>
      <c r="EU95" s="311"/>
      <c r="EV95" s="311"/>
      <c r="EW95" s="311"/>
      <c r="EX95" s="311"/>
      <c r="EY95" s="311"/>
      <c r="EZ95" s="311"/>
      <c r="FA95" s="311"/>
      <c r="FB95" s="311"/>
      <c r="FC95" s="311"/>
      <c r="FD95" s="311"/>
      <c r="FE95" s="311"/>
      <c r="FF95" s="311"/>
      <c r="FG95" s="311"/>
      <c r="FH95" s="311"/>
      <c r="FI95" s="311"/>
      <c r="FJ95" s="311"/>
      <c r="FK95" s="311"/>
      <c r="FL95" s="311"/>
      <c r="FM95" s="311"/>
      <c r="FN95" s="311"/>
      <c r="FO95" s="311"/>
      <c r="FP95" s="311"/>
      <c r="FQ95" s="311"/>
      <c r="FR95" s="311"/>
      <c r="FS95" s="311"/>
      <c r="FT95" s="311"/>
      <c r="FU95" s="311"/>
      <c r="FV95" s="311"/>
      <c r="FW95" s="311"/>
      <c r="FX95" s="311"/>
      <c r="FY95" s="311"/>
      <c r="FZ95" s="311"/>
      <c r="GA95" s="311"/>
      <c r="GB95" s="311"/>
      <c r="GC95" s="311"/>
      <c r="GD95" s="311"/>
      <c r="GE95" s="311"/>
      <c r="GF95" s="311"/>
      <c r="GG95" s="311"/>
      <c r="GH95" s="311"/>
      <c r="GI95" s="311"/>
      <c r="GJ95" s="311"/>
      <c r="GK95" s="311"/>
      <c r="GL95" s="311"/>
      <c r="GM95" s="311"/>
      <c r="GN95" s="311"/>
      <c r="GO95" s="311"/>
      <c r="GP95" s="311"/>
      <c r="GQ95" s="311"/>
      <c r="GR95" s="311"/>
      <c r="GS95" s="311"/>
      <c r="GT95" s="311"/>
      <c r="GU95" s="311"/>
      <c r="GV95" s="311"/>
      <c r="GW95" s="311"/>
      <c r="GX95" s="311"/>
      <c r="GY95" s="311"/>
      <c r="GZ95" s="311"/>
      <c r="HA95" s="311"/>
    </row>
    <row r="96" spans="2:209" s="690" customFormat="1" ht="15.75" customHeight="1" x14ac:dyDescent="0.2">
      <c r="B96" s="691"/>
      <c r="C96" s="691"/>
      <c r="D96" s="693"/>
      <c r="E96" s="692"/>
      <c r="F96" s="692"/>
      <c r="G96" s="691"/>
      <c r="L96" s="311"/>
      <c r="M96" s="311"/>
      <c r="N96" s="311"/>
      <c r="O96" s="311"/>
      <c r="P96" s="311"/>
      <c r="Q96" s="311"/>
      <c r="R96" s="311"/>
      <c r="S96" s="311"/>
      <c r="T96" s="311"/>
      <c r="U96" s="311"/>
      <c r="V96" s="311"/>
      <c r="W96" s="311"/>
      <c r="X96" s="311"/>
      <c r="Y96" s="311"/>
      <c r="Z96" s="311"/>
      <c r="AA96" s="311"/>
      <c r="AB96" s="311"/>
      <c r="AC96" s="311"/>
      <c r="AD96" s="311"/>
      <c r="AE96" s="311"/>
      <c r="AF96" s="311"/>
      <c r="AG96" s="311"/>
      <c r="AH96" s="311"/>
      <c r="AI96" s="311"/>
      <c r="AJ96" s="311"/>
      <c r="AK96" s="311"/>
      <c r="AL96" s="311"/>
      <c r="AM96" s="311"/>
      <c r="AN96" s="311"/>
      <c r="AO96" s="311"/>
      <c r="AP96" s="311"/>
      <c r="AQ96" s="311"/>
      <c r="AR96" s="311"/>
      <c r="AS96" s="311"/>
      <c r="AT96" s="311"/>
      <c r="AU96" s="311"/>
      <c r="AV96" s="311"/>
      <c r="AW96" s="311"/>
      <c r="AX96" s="311"/>
      <c r="AY96" s="311"/>
      <c r="AZ96" s="311"/>
      <c r="BA96" s="311"/>
      <c r="BB96" s="311"/>
      <c r="BC96" s="311"/>
      <c r="BD96" s="311"/>
      <c r="BE96" s="311"/>
      <c r="BF96" s="311"/>
      <c r="BG96" s="311"/>
      <c r="BH96" s="311"/>
      <c r="BI96" s="311"/>
      <c r="BJ96" s="311"/>
      <c r="BK96" s="311"/>
      <c r="BL96" s="311"/>
      <c r="BM96" s="311"/>
      <c r="BN96" s="311"/>
      <c r="BO96" s="311"/>
      <c r="BP96" s="311"/>
      <c r="BQ96" s="311"/>
      <c r="BR96" s="311"/>
      <c r="BS96" s="311"/>
      <c r="BT96" s="311"/>
      <c r="BU96" s="311"/>
      <c r="BV96" s="311"/>
      <c r="BW96" s="311"/>
      <c r="BX96" s="311"/>
      <c r="BY96" s="311"/>
      <c r="BZ96" s="311"/>
      <c r="CA96" s="311"/>
      <c r="CB96" s="311"/>
      <c r="CC96" s="311"/>
      <c r="CD96" s="311"/>
      <c r="CE96" s="311"/>
      <c r="CF96" s="311"/>
      <c r="CG96" s="311"/>
      <c r="CH96" s="311"/>
      <c r="CI96" s="311"/>
      <c r="CJ96" s="311"/>
      <c r="CK96" s="311"/>
      <c r="CL96" s="311"/>
      <c r="CM96" s="311"/>
      <c r="CN96" s="311"/>
      <c r="CO96" s="311"/>
      <c r="CP96" s="311"/>
      <c r="CQ96" s="311"/>
      <c r="CR96" s="311"/>
      <c r="CS96" s="311"/>
      <c r="CT96" s="311"/>
      <c r="CU96" s="311"/>
      <c r="CV96" s="311"/>
      <c r="CW96" s="311"/>
      <c r="CX96" s="311"/>
      <c r="CY96" s="311"/>
      <c r="CZ96" s="311"/>
      <c r="DA96" s="311"/>
      <c r="DB96" s="311"/>
      <c r="DC96" s="311"/>
      <c r="DD96" s="311"/>
      <c r="DE96" s="311"/>
      <c r="DF96" s="311"/>
      <c r="DG96" s="311"/>
      <c r="DH96" s="311"/>
      <c r="DI96" s="311"/>
      <c r="DJ96" s="311"/>
      <c r="DK96" s="311"/>
      <c r="DL96" s="311"/>
      <c r="DM96" s="311"/>
      <c r="DN96" s="311"/>
      <c r="DO96" s="311"/>
      <c r="DP96" s="311"/>
      <c r="DQ96" s="311"/>
      <c r="DR96" s="311"/>
      <c r="DS96" s="311"/>
      <c r="DT96" s="311"/>
      <c r="DU96" s="311"/>
      <c r="DV96" s="311"/>
      <c r="DW96" s="311"/>
      <c r="DX96" s="311"/>
      <c r="DY96" s="311"/>
      <c r="DZ96" s="311"/>
      <c r="EA96" s="311"/>
      <c r="EB96" s="311"/>
      <c r="EC96" s="311"/>
      <c r="ED96" s="311"/>
      <c r="EE96" s="311"/>
      <c r="EF96" s="311"/>
      <c r="EG96" s="311"/>
      <c r="EH96" s="311"/>
      <c r="EI96" s="311"/>
      <c r="EJ96" s="311"/>
      <c r="EK96" s="311"/>
      <c r="EL96" s="311"/>
      <c r="EM96" s="311"/>
      <c r="EN96" s="311"/>
      <c r="EO96" s="311"/>
      <c r="EP96" s="311"/>
      <c r="EQ96" s="311"/>
      <c r="ER96" s="311"/>
      <c r="ES96" s="311"/>
      <c r="ET96" s="311"/>
      <c r="EU96" s="311"/>
      <c r="EV96" s="311"/>
      <c r="EW96" s="311"/>
      <c r="EX96" s="311"/>
      <c r="EY96" s="311"/>
      <c r="EZ96" s="311"/>
      <c r="FA96" s="311"/>
      <c r="FB96" s="311"/>
      <c r="FC96" s="311"/>
      <c r="FD96" s="311"/>
      <c r="FE96" s="311"/>
      <c r="FF96" s="311"/>
      <c r="FG96" s="311"/>
      <c r="FH96" s="311"/>
      <c r="FI96" s="311"/>
      <c r="FJ96" s="311"/>
      <c r="FK96" s="311"/>
      <c r="FL96" s="311"/>
      <c r="FM96" s="311"/>
      <c r="FN96" s="311"/>
      <c r="FO96" s="311"/>
      <c r="FP96" s="311"/>
      <c r="FQ96" s="311"/>
      <c r="FR96" s="311"/>
      <c r="FS96" s="311"/>
      <c r="FT96" s="311"/>
      <c r="FU96" s="311"/>
      <c r="FV96" s="311"/>
      <c r="FW96" s="311"/>
      <c r="FX96" s="311"/>
      <c r="FY96" s="311"/>
      <c r="FZ96" s="311"/>
      <c r="GA96" s="311"/>
      <c r="GB96" s="311"/>
      <c r="GC96" s="311"/>
      <c r="GD96" s="311"/>
      <c r="GE96" s="311"/>
      <c r="GF96" s="311"/>
      <c r="GG96" s="311"/>
      <c r="GH96" s="311"/>
      <c r="GI96" s="311"/>
      <c r="GJ96" s="311"/>
      <c r="GK96" s="311"/>
      <c r="GL96" s="311"/>
      <c r="GM96" s="311"/>
      <c r="GN96" s="311"/>
      <c r="GO96" s="311"/>
      <c r="GP96" s="311"/>
      <c r="GQ96" s="311"/>
      <c r="GR96" s="311"/>
      <c r="GS96" s="311"/>
      <c r="GT96" s="311"/>
      <c r="GU96" s="311"/>
      <c r="GV96" s="311"/>
      <c r="GW96" s="311"/>
      <c r="GX96" s="311"/>
      <c r="GY96" s="311"/>
      <c r="GZ96" s="311"/>
      <c r="HA96" s="311"/>
    </row>
    <row r="97" spans="2:209" s="690" customFormat="1" ht="15.75" customHeight="1" x14ac:dyDescent="0.2">
      <c r="B97" s="691"/>
      <c r="C97" s="691"/>
      <c r="D97" s="693"/>
      <c r="E97" s="692"/>
      <c r="F97" s="692"/>
      <c r="G97" s="691"/>
      <c r="L97" s="311"/>
      <c r="M97" s="311"/>
      <c r="N97" s="311"/>
      <c r="O97" s="311"/>
      <c r="P97" s="311"/>
      <c r="Q97" s="311"/>
      <c r="R97" s="311"/>
      <c r="S97" s="311"/>
      <c r="T97" s="311"/>
      <c r="U97" s="311"/>
      <c r="V97" s="311"/>
      <c r="W97" s="311"/>
      <c r="X97" s="311"/>
      <c r="Y97" s="311"/>
      <c r="Z97" s="311"/>
      <c r="AA97" s="311"/>
      <c r="AB97" s="311"/>
      <c r="AC97" s="311"/>
      <c r="AD97" s="311"/>
      <c r="AE97" s="311"/>
      <c r="AF97" s="311"/>
      <c r="AG97" s="311"/>
      <c r="AH97" s="311"/>
      <c r="AI97" s="311"/>
      <c r="AJ97" s="311"/>
      <c r="AK97" s="311"/>
      <c r="AL97" s="311"/>
      <c r="AM97" s="311"/>
      <c r="AN97" s="311"/>
      <c r="AO97" s="311"/>
      <c r="AP97" s="311"/>
      <c r="AQ97" s="311"/>
      <c r="AR97" s="311"/>
      <c r="AS97" s="311"/>
      <c r="AT97" s="311"/>
      <c r="AU97" s="311"/>
      <c r="AV97" s="311"/>
      <c r="AW97" s="311"/>
      <c r="AX97" s="311"/>
      <c r="AY97" s="311"/>
      <c r="AZ97" s="311"/>
      <c r="BA97" s="311"/>
      <c r="BB97" s="311"/>
      <c r="BC97" s="311"/>
      <c r="BD97" s="311"/>
      <c r="BE97" s="311"/>
      <c r="BF97" s="311"/>
      <c r="BG97" s="311"/>
      <c r="BH97" s="311"/>
      <c r="BI97" s="311"/>
      <c r="BJ97" s="311"/>
      <c r="BK97" s="311"/>
      <c r="BL97" s="311"/>
      <c r="BM97" s="311"/>
      <c r="BN97" s="311"/>
      <c r="BO97" s="311"/>
      <c r="BP97" s="311"/>
      <c r="BQ97" s="311"/>
      <c r="BR97" s="311"/>
      <c r="BS97" s="311"/>
      <c r="BT97" s="311"/>
      <c r="BU97" s="311"/>
      <c r="BV97" s="311"/>
      <c r="BW97" s="311"/>
      <c r="BX97" s="311"/>
      <c r="BY97" s="311"/>
      <c r="BZ97" s="311"/>
      <c r="CA97" s="311"/>
      <c r="CB97" s="311"/>
      <c r="CC97" s="311"/>
      <c r="CD97" s="311"/>
      <c r="CE97" s="311"/>
      <c r="CF97" s="311"/>
      <c r="CG97" s="311"/>
      <c r="CH97" s="311"/>
      <c r="CI97" s="311"/>
      <c r="CJ97" s="311"/>
      <c r="CK97" s="311"/>
      <c r="CL97" s="311"/>
      <c r="CM97" s="311"/>
      <c r="CN97" s="311"/>
      <c r="CO97" s="311"/>
      <c r="CP97" s="311"/>
      <c r="CQ97" s="311"/>
      <c r="CR97" s="311"/>
      <c r="CS97" s="311"/>
      <c r="CT97" s="311"/>
      <c r="CU97" s="311"/>
      <c r="CV97" s="311"/>
      <c r="CW97" s="311"/>
      <c r="CX97" s="311"/>
      <c r="CY97" s="311"/>
      <c r="CZ97" s="311"/>
      <c r="DA97" s="311"/>
      <c r="DB97" s="311"/>
      <c r="DC97" s="311"/>
      <c r="DD97" s="311"/>
      <c r="DE97" s="311"/>
      <c r="DF97" s="311"/>
      <c r="DG97" s="311"/>
      <c r="DH97" s="311"/>
      <c r="DI97" s="311"/>
      <c r="DJ97" s="311"/>
      <c r="DK97" s="311"/>
      <c r="DL97" s="311"/>
      <c r="DM97" s="311"/>
      <c r="DN97" s="311"/>
      <c r="DO97" s="311"/>
      <c r="DP97" s="311"/>
      <c r="DQ97" s="311"/>
      <c r="DR97" s="311"/>
      <c r="DS97" s="311"/>
      <c r="DT97" s="311"/>
      <c r="DU97" s="311"/>
      <c r="DV97" s="311"/>
      <c r="DW97" s="311"/>
      <c r="DX97" s="311"/>
      <c r="DY97" s="311"/>
      <c r="DZ97" s="311"/>
      <c r="EA97" s="311"/>
      <c r="EB97" s="311"/>
      <c r="EC97" s="311"/>
      <c r="ED97" s="311"/>
      <c r="EE97" s="311"/>
      <c r="EF97" s="311"/>
      <c r="EG97" s="311"/>
      <c r="EH97" s="311"/>
      <c r="EI97" s="311"/>
      <c r="EJ97" s="311"/>
      <c r="EK97" s="311"/>
      <c r="EL97" s="311"/>
      <c r="EM97" s="311"/>
      <c r="EN97" s="311"/>
      <c r="EO97" s="311"/>
      <c r="EP97" s="311"/>
      <c r="EQ97" s="311"/>
      <c r="ER97" s="311"/>
      <c r="ES97" s="311"/>
      <c r="ET97" s="311"/>
      <c r="EU97" s="311"/>
      <c r="EV97" s="311"/>
      <c r="EW97" s="311"/>
      <c r="EX97" s="311"/>
      <c r="EY97" s="311"/>
      <c r="EZ97" s="311"/>
      <c r="FA97" s="311"/>
      <c r="FB97" s="311"/>
      <c r="FC97" s="311"/>
      <c r="FD97" s="311"/>
      <c r="FE97" s="311"/>
      <c r="FF97" s="311"/>
      <c r="FG97" s="311"/>
      <c r="FH97" s="311"/>
      <c r="FI97" s="311"/>
      <c r="FJ97" s="311"/>
      <c r="FK97" s="311"/>
      <c r="FL97" s="311"/>
      <c r="FM97" s="311"/>
      <c r="FN97" s="311"/>
      <c r="FO97" s="311"/>
      <c r="FP97" s="311"/>
      <c r="FQ97" s="311"/>
      <c r="FR97" s="311"/>
      <c r="FS97" s="311"/>
      <c r="FT97" s="311"/>
      <c r="FU97" s="311"/>
      <c r="FV97" s="311"/>
      <c r="FW97" s="311"/>
      <c r="FX97" s="311"/>
      <c r="FY97" s="311"/>
      <c r="FZ97" s="311"/>
      <c r="GA97" s="311"/>
      <c r="GB97" s="311"/>
      <c r="GC97" s="311"/>
      <c r="GD97" s="311"/>
      <c r="GE97" s="311"/>
      <c r="GF97" s="311"/>
      <c r="GG97" s="311"/>
      <c r="GH97" s="311"/>
      <c r="GI97" s="311"/>
      <c r="GJ97" s="311"/>
      <c r="GK97" s="311"/>
      <c r="GL97" s="311"/>
      <c r="GM97" s="311"/>
      <c r="GN97" s="311"/>
      <c r="GO97" s="311"/>
      <c r="GP97" s="311"/>
      <c r="GQ97" s="311"/>
      <c r="GR97" s="311"/>
      <c r="GS97" s="311"/>
      <c r="GT97" s="311"/>
      <c r="GU97" s="311"/>
      <c r="GV97" s="311"/>
      <c r="GW97" s="311"/>
      <c r="GX97" s="311"/>
      <c r="GY97" s="311"/>
      <c r="GZ97" s="311"/>
      <c r="HA97" s="311"/>
    </row>
    <row r="98" spans="2:209" s="690" customFormat="1" ht="15.75" customHeight="1" x14ac:dyDescent="0.2">
      <c r="B98" s="691"/>
      <c r="C98" s="691"/>
      <c r="D98" s="693"/>
      <c r="E98" s="692"/>
      <c r="F98" s="692"/>
      <c r="G98" s="691"/>
      <c r="L98" s="311"/>
      <c r="M98" s="311"/>
      <c r="N98" s="311"/>
      <c r="O98" s="311"/>
      <c r="P98" s="311"/>
      <c r="Q98" s="311"/>
      <c r="R98" s="311"/>
      <c r="S98" s="311"/>
      <c r="T98" s="311"/>
      <c r="U98" s="311"/>
      <c r="V98" s="311"/>
      <c r="W98" s="311"/>
      <c r="X98" s="311"/>
      <c r="Y98" s="311"/>
      <c r="Z98" s="311"/>
      <c r="AA98" s="311"/>
      <c r="AB98" s="311"/>
      <c r="AC98" s="311"/>
      <c r="AD98" s="311"/>
      <c r="AE98" s="311"/>
      <c r="AF98" s="311"/>
      <c r="AG98" s="311"/>
      <c r="AH98" s="311"/>
      <c r="AI98" s="311"/>
      <c r="AJ98" s="311"/>
      <c r="AK98" s="311"/>
      <c r="AL98" s="311"/>
      <c r="AM98" s="311"/>
      <c r="AN98" s="311"/>
      <c r="AO98" s="311"/>
      <c r="AP98" s="311"/>
      <c r="AQ98" s="311"/>
      <c r="AR98" s="311"/>
      <c r="AS98" s="311"/>
      <c r="AT98" s="311"/>
      <c r="AU98" s="311"/>
      <c r="AV98" s="311"/>
      <c r="AW98" s="311"/>
      <c r="AX98" s="311"/>
      <c r="AY98" s="311"/>
      <c r="AZ98" s="311"/>
      <c r="BA98" s="311"/>
      <c r="BB98" s="311"/>
      <c r="BC98" s="311"/>
      <c r="BD98" s="311"/>
      <c r="BE98" s="311"/>
      <c r="BF98" s="311"/>
      <c r="BG98" s="311"/>
      <c r="BH98" s="311"/>
      <c r="BI98" s="311"/>
      <c r="BJ98" s="311"/>
      <c r="BK98" s="311"/>
      <c r="BL98" s="311"/>
      <c r="BM98" s="311"/>
      <c r="BN98" s="311"/>
      <c r="BO98" s="311"/>
      <c r="BP98" s="311"/>
      <c r="BQ98" s="311"/>
      <c r="BR98" s="311"/>
      <c r="BS98" s="311"/>
      <c r="BT98" s="311"/>
      <c r="BU98" s="311"/>
      <c r="BV98" s="311"/>
      <c r="BW98" s="311"/>
      <c r="BX98" s="311"/>
      <c r="BY98" s="311"/>
      <c r="BZ98" s="311"/>
      <c r="CA98" s="311"/>
      <c r="CB98" s="311"/>
      <c r="CC98" s="311"/>
      <c r="CD98" s="311"/>
      <c r="CE98" s="311"/>
      <c r="CF98" s="311"/>
      <c r="CG98" s="311"/>
      <c r="CH98" s="311"/>
      <c r="CI98" s="311"/>
      <c r="CJ98" s="311"/>
      <c r="CK98" s="311"/>
      <c r="CL98" s="311"/>
      <c r="CM98" s="311"/>
      <c r="CN98" s="311"/>
      <c r="CO98" s="311"/>
      <c r="CP98" s="311"/>
      <c r="CQ98" s="311"/>
      <c r="CR98" s="311"/>
      <c r="CS98" s="311"/>
      <c r="CT98" s="311"/>
      <c r="CU98" s="311"/>
      <c r="CV98" s="311"/>
      <c r="CW98" s="311"/>
      <c r="CX98" s="311"/>
      <c r="CY98" s="311"/>
      <c r="CZ98" s="311"/>
      <c r="DA98" s="311"/>
      <c r="DB98" s="311"/>
      <c r="DC98" s="311"/>
      <c r="DD98" s="311"/>
      <c r="DE98" s="311"/>
      <c r="DF98" s="311"/>
      <c r="DG98" s="311"/>
      <c r="DH98" s="311"/>
      <c r="DI98" s="311"/>
      <c r="DJ98" s="311"/>
      <c r="DK98" s="311"/>
      <c r="DL98" s="311"/>
      <c r="DM98" s="311"/>
      <c r="DN98" s="311"/>
      <c r="DO98" s="311"/>
      <c r="DP98" s="311"/>
      <c r="DQ98" s="311"/>
      <c r="DR98" s="311"/>
      <c r="DS98" s="311"/>
      <c r="DT98" s="311"/>
      <c r="DU98" s="311"/>
      <c r="DV98" s="311"/>
      <c r="DW98" s="311"/>
      <c r="DX98" s="311"/>
      <c r="DY98" s="311"/>
      <c r="DZ98" s="311"/>
      <c r="EA98" s="311"/>
      <c r="EB98" s="311"/>
      <c r="EC98" s="311"/>
      <c r="ED98" s="311"/>
      <c r="EE98" s="311"/>
      <c r="EF98" s="311"/>
      <c r="EG98" s="311"/>
      <c r="EH98" s="311"/>
      <c r="EI98" s="311"/>
      <c r="EJ98" s="311"/>
      <c r="EK98" s="311"/>
      <c r="EL98" s="311"/>
      <c r="EM98" s="311"/>
      <c r="EN98" s="311"/>
      <c r="EO98" s="311"/>
      <c r="EP98" s="311"/>
      <c r="EQ98" s="311"/>
      <c r="ER98" s="311"/>
      <c r="ES98" s="311"/>
      <c r="ET98" s="311"/>
      <c r="EU98" s="311"/>
      <c r="EV98" s="311"/>
      <c r="EW98" s="311"/>
      <c r="EX98" s="311"/>
      <c r="EY98" s="311"/>
      <c r="EZ98" s="311"/>
      <c r="FA98" s="311"/>
      <c r="FB98" s="311"/>
      <c r="FC98" s="311"/>
      <c r="FD98" s="311"/>
      <c r="FE98" s="311"/>
      <c r="FF98" s="311"/>
      <c r="FG98" s="311"/>
      <c r="FH98" s="311"/>
      <c r="FI98" s="311"/>
      <c r="FJ98" s="311"/>
      <c r="FK98" s="311"/>
      <c r="FL98" s="311"/>
      <c r="FM98" s="311"/>
      <c r="FN98" s="311"/>
      <c r="FO98" s="311"/>
      <c r="FP98" s="311"/>
      <c r="FQ98" s="311"/>
      <c r="FR98" s="311"/>
      <c r="FS98" s="311"/>
      <c r="FT98" s="311"/>
      <c r="FU98" s="311"/>
      <c r="FV98" s="311"/>
      <c r="FW98" s="311"/>
      <c r="FX98" s="311"/>
      <c r="FY98" s="311"/>
      <c r="FZ98" s="311"/>
      <c r="GA98" s="311"/>
      <c r="GB98" s="311"/>
      <c r="GC98" s="311"/>
      <c r="GD98" s="311"/>
      <c r="GE98" s="311"/>
      <c r="GF98" s="311"/>
      <c r="GG98" s="311"/>
      <c r="GH98" s="311"/>
      <c r="GI98" s="311"/>
      <c r="GJ98" s="311"/>
      <c r="GK98" s="311"/>
      <c r="GL98" s="311"/>
      <c r="GM98" s="311"/>
      <c r="GN98" s="311"/>
      <c r="GO98" s="311"/>
      <c r="GP98" s="311"/>
      <c r="GQ98" s="311"/>
      <c r="GR98" s="311"/>
      <c r="GS98" s="311"/>
      <c r="GT98" s="311"/>
      <c r="GU98" s="311"/>
      <c r="GV98" s="311"/>
      <c r="GW98" s="311"/>
      <c r="GX98" s="311"/>
      <c r="GY98" s="311"/>
      <c r="GZ98" s="311"/>
      <c r="HA98" s="311"/>
    </row>
    <row r="99" spans="2:209" s="690" customFormat="1" ht="15.75" customHeight="1" x14ac:dyDescent="0.2">
      <c r="B99" s="691"/>
      <c r="C99" s="691"/>
      <c r="D99" s="693"/>
      <c r="E99" s="692"/>
      <c r="F99" s="692"/>
      <c r="G99" s="691"/>
      <c r="L99" s="311"/>
      <c r="M99" s="311"/>
      <c r="N99" s="311"/>
      <c r="O99" s="311"/>
      <c r="P99" s="311"/>
      <c r="Q99" s="311"/>
      <c r="R99" s="311"/>
      <c r="S99" s="311"/>
      <c r="T99" s="311"/>
      <c r="U99" s="311"/>
      <c r="V99" s="311"/>
      <c r="W99" s="311"/>
      <c r="X99" s="311"/>
      <c r="Y99" s="311"/>
      <c r="Z99" s="311"/>
      <c r="AA99" s="311"/>
      <c r="AB99" s="311"/>
      <c r="AC99" s="311"/>
      <c r="AD99" s="311"/>
      <c r="AE99" s="311"/>
      <c r="AF99" s="311"/>
      <c r="AG99" s="311"/>
      <c r="AH99" s="311"/>
      <c r="AI99" s="311"/>
      <c r="AJ99" s="311"/>
      <c r="AK99" s="311"/>
      <c r="AL99" s="311"/>
      <c r="AM99" s="311"/>
      <c r="AN99" s="311"/>
      <c r="AO99" s="311"/>
      <c r="AP99" s="311"/>
      <c r="AQ99" s="311"/>
      <c r="AR99" s="311"/>
      <c r="AS99" s="311"/>
      <c r="AT99" s="311"/>
      <c r="AU99" s="311"/>
      <c r="AV99" s="311"/>
      <c r="AW99" s="311"/>
      <c r="AX99" s="311"/>
      <c r="AY99" s="311"/>
      <c r="AZ99" s="311"/>
      <c r="BA99" s="311"/>
      <c r="BB99" s="311"/>
      <c r="BC99" s="311"/>
      <c r="BD99" s="311"/>
      <c r="BE99" s="311"/>
      <c r="BF99" s="311"/>
      <c r="BG99" s="311"/>
      <c r="BH99" s="311"/>
      <c r="BI99" s="311"/>
      <c r="BJ99" s="311"/>
      <c r="BK99" s="311"/>
      <c r="BL99" s="311"/>
      <c r="BM99" s="311"/>
      <c r="BN99" s="311"/>
      <c r="BO99" s="311"/>
      <c r="BP99" s="311"/>
      <c r="BQ99" s="311"/>
      <c r="BR99" s="311"/>
      <c r="BS99" s="311"/>
      <c r="BT99" s="311"/>
      <c r="BU99" s="311"/>
      <c r="BV99" s="311"/>
      <c r="BW99" s="311"/>
      <c r="BX99" s="311"/>
      <c r="BY99" s="311"/>
      <c r="BZ99" s="311"/>
      <c r="CA99" s="311"/>
      <c r="CB99" s="311"/>
      <c r="CC99" s="311"/>
      <c r="CD99" s="311"/>
      <c r="CE99" s="311"/>
      <c r="CF99" s="311"/>
      <c r="CG99" s="311"/>
      <c r="CH99" s="311"/>
      <c r="CI99" s="311"/>
      <c r="CJ99" s="311"/>
      <c r="CK99" s="311"/>
      <c r="CL99" s="311"/>
      <c r="CM99" s="311"/>
      <c r="CN99" s="311"/>
      <c r="CO99" s="311"/>
      <c r="CP99" s="311"/>
      <c r="CQ99" s="311"/>
      <c r="CR99" s="311"/>
      <c r="CS99" s="311"/>
      <c r="CT99" s="311"/>
      <c r="CU99" s="311"/>
      <c r="CV99" s="311"/>
      <c r="CW99" s="311"/>
      <c r="CX99" s="311"/>
      <c r="CY99" s="311"/>
      <c r="CZ99" s="311"/>
      <c r="DA99" s="311"/>
      <c r="DB99" s="311"/>
      <c r="DC99" s="311"/>
      <c r="DD99" s="311"/>
      <c r="DE99" s="311"/>
      <c r="DF99" s="311"/>
      <c r="DG99" s="311"/>
      <c r="DH99" s="311"/>
      <c r="DI99" s="311"/>
      <c r="DJ99" s="311"/>
      <c r="DK99" s="311"/>
      <c r="DL99" s="311"/>
      <c r="DM99" s="311"/>
      <c r="DN99" s="311"/>
      <c r="DO99" s="311"/>
      <c r="DP99" s="311"/>
      <c r="DQ99" s="311"/>
      <c r="DR99" s="311"/>
      <c r="DS99" s="311"/>
      <c r="DT99" s="311"/>
      <c r="DU99" s="311"/>
      <c r="DV99" s="311"/>
      <c r="DW99" s="311"/>
      <c r="DX99" s="311"/>
      <c r="DY99" s="311"/>
      <c r="DZ99" s="311"/>
      <c r="EA99" s="311"/>
      <c r="EB99" s="311"/>
      <c r="EC99" s="311"/>
      <c r="ED99" s="311"/>
      <c r="EE99" s="311"/>
      <c r="EF99" s="311"/>
      <c r="EG99" s="311"/>
      <c r="EH99" s="311"/>
      <c r="EI99" s="311"/>
      <c r="EJ99" s="311"/>
      <c r="EK99" s="311"/>
      <c r="EL99" s="311"/>
      <c r="EM99" s="311"/>
      <c r="EN99" s="311"/>
      <c r="EO99" s="311"/>
      <c r="EP99" s="311"/>
      <c r="EQ99" s="311"/>
      <c r="ER99" s="311"/>
      <c r="ES99" s="311"/>
      <c r="ET99" s="311"/>
      <c r="EU99" s="311"/>
      <c r="EV99" s="311"/>
      <c r="EW99" s="311"/>
      <c r="EX99" s="311"/>
      <c r="EY99" s="311"/>
      <c r="EZ99" s="311"/>
      <c r="FA99" s="311"/>
      <c r="FB99" s="311"/>
      <c r="FC99" s="311"/>
      <c r="FD99" s="311"/>
      <c r="FE99" s="311"/>
      <c r="FF99" s="311"/>
      <c r="FG99" s="311"/>
      <c r="FH99" s="311"/>
      <c r="FI99" s="311"/>
      <c r="FJ99" s="311"/>
      <c r="FK99" s="311"/>
      <c r="FL99" s="311"/>
      <c r="FM99" s="311"/>
      <c r="FN99" s="311"/>
      <c r="FO99" s="311"/>
      <c r="FP99" s="311"/>
      <c r="FQ99" s="311"/>
      <c r="FR99" s="311"/>
      <c r="FS99" s="311"/>
      <c r="FT99" s="311"/>
      <c r="FU99" s="311"/>
      <c r="FV99" s="311"/>
      <c r="FW99" s="311"/>
      <c r="FX99" s="311"/>
      <c r="FY99" s="311"/>
      <c r="FZ99" s="311"/>
      <c r="GA99" s="311"/>
      <c r="GB99" s="311"/>
      <c r="GC99" s="311"/>
      <c r="GD99" s="311"/>
      <c r="GE99" s="311"/>
      <c r="GF99" s="311"/>
      <c r="GG99" s="311"/>
      <c r="GH99" s="311"/>
      <c r="GI99" s="311"/>
      <c r="GJ99" s="311"/>
      <c r="GK99" s="311"/>
      <c r="GL99" s="311"/>
      <c r="GM99" s="311"/>
      <c r="GN99" s="311"/>
      <c r="GO99" s="311"/>
      <c r="GP99" s="311"/>
      <c r="GQ99" s="311"/>
      <c r="GR99" s="311"/>
      <c r="GS99" s="311"/>
      <c r="GT99" s="311"/>
      <c r="GU99" s="311"/>
      <c r="GV99" s="311"/>
      <c r="GW99" s="311"/>
      <c r="GX99" s="311"/>
      <c r="GY99" s="311"/>
      <c r="GZ99" s="311"/>
      <c r="HA99" s="311"/>
    </row>
    <row r="100" spans="2:209" s="690" customFormat="1" ht="15.75" customHeight="1" x14ac:dyDescent="0.2">
      <c r="B100" s="691"/>
      <c r="C100" s="691"/>
      <c r="D100" s="693"/>
      <c r="E100" s="692"/>
      <c r="F100" s="692"/>
      <c r="G100" s="691"/>
      <c r="L100" s="311"/>
      <c r="M100" s="311"/>
      <c r="N100" s="311"/>
      <c r="O100" s="311"/>
      <c r="P100" s="311"/>
      <c r="Q100" s="311"/>
      <c r="R100" s="311"/>
      <c r="S100" s="311"/>
      <c r="T100" s="311"/>
      <c r="U100" s="311"/>
      <c r="V100" s="311"/>
      <c r="W100" s="311"/>
      <c r="X100" s="311"/>
      <c r="Y100" s="311"/>
      <c r="Z100" s="311"/>
      <c r="AA100" s="311"/>
      <c r="AB100" s="311"/>
      <c r="AC100" s="311"/>
      <c r="AD100" s="311"/>
      <c r="AE100" s="311"/>
      <c r="AF100" s="311"/>
      <c r="AG100" s="311"/>
      <c r="AH100" s="311"/>
      <c r="AI100" s="311"/>
      <c r="AJ100" s="311"/>
      <c r="AK100" s="311"/>
      <c r="AL100" s="311"/>
      <c r="AM100" s="311"/>
      <c r="AN100" s="311"/>
      <c r="AO100" s="311"/>
      <c r="AP100" s="311"/>
      <c r="AQ100" s="311"/>
      <c r="AR100" s="311"/>
      <c r="AS100" s="311"/>
      <c r="AT100" s="311"/>
      <c r="AU100" s="311"/>
      <c r="AV100" s="311"/>
      <c r="AW100" s="311"/>
      <c r="AX100" s="311"/>
      <c r="AY100" s="311"/>
      <c r="AZ100" s="311"/>
      <c r="BA100" s="311"/>
      <c r="BB100" s="311"/>
      <c r="BC100" s="311"/>
      <c r="BD100" s="311"/>
      <c r="BE100" s="311"/>
      <c r="BF100" s="311"/>
      <c r="BG100" s="311"/>
      <c r="BH100" s="311"/>
      <c r="BI100" s="311"/>
      <c r="BJ100" s="311"/>
      <c r="BK100" s="311"/>
      <c r="BL100" s="311"/>
      <c r="BM100" s="311"/>
      <c r="BN100" s="311"/>
      <c r="BO100" s="311"/>
      <c r="BP100" s="311"/>
      <c r="BQ100" s="311"/>
      <c r="BR100" s="311"/>
      <c r="BS100" s="311"/>
      <c r="BT100" s="311"/>
      <c r="BU100" s="311"/>
      <c r="BV100" s="311"/>
      <c r="BW100" s="311"/>
      <c r="BX100" s="311"/>
      <c r="BY100" s="311"/>
      <c r="BZ100" s="311"/>
      <c r="CA100" s="311"/>
      <c r="CB100" s="311"/>
      <c r="CC100" s="311"/>
      <c r="CD100" s="311"/>
      <c r="CE100" s="311"/>
      <c r="CF100" s="311"/>
      <c r="CG100" s="311"/>
      <c r="CH100" s="311"/>
      <c r="CI100" s="311"/>
      <c r="CJ100" s="311"/>
      <c r="CK100" s="311"/>
      <c r="CL100" s="311"/>
      <c r="CM100" s="311"/>
      <c r="CN100" s="311"/>
      <c r="CO100" s="311"/>
      <c r="CP100" s="311"/>
      <c r="CQ100" s="311"/>
      <c r="CR100" s="311"/>
      <c r="CS100" s="311"/>
      <c r="CT100" s="311"/>
      <c r="CU100" s="311"/>
      <c r="CV100" s="311"/>
      <c r="CW100" s="311"/>
      <c r="CX100" s="311"/>
      <c r="CY100" s="311"/>
      <c r="CZ100" s="311"/>
      <c r="DA100" s="311"/>
      <c r="DB100" s="311"/>
      <c r="DC100" s="311"/>
      <c r="DD100" s="311"/>
      <c r="DE100" s="311"/>
      <c r="DF100" s="311"/>
      <c r="DG100" s="311"/>
      <c r="DH100" s="311"/>
      <c r="DI100" s="311"/>
      <c r="DJ100" s="311"/>
      <c r="DK100" s="311"/>
      <c r="DL100" s="311"/>
      <c r="DM100" s="311"/>
      <c r="DN100" s="311"/>
      <c r="DO100" s="311"/>
      <c r="DP100" s="311"/>
      <c r="DQ100" s="311"/>
      <c r="DR100" s="311"/>
      <c r="DS100" s="311"/>
      <c r="DT100" s="311"/>
      <c r="DU100" s="311"/>
      <c r="DV100" s="311"/>
      <c r="DW100" s="311"/>
      <c r="DX100" s="311"/>
      <c r="DY100" s="311"/>
      <c r="DZ100" s="311"/>
      <c r="EA100" s="311"/>
      <c r="EB100" s="311"/>
      <c r="EC100" s="311"/>
      <c r="ED100" s="311"/>
      <c r="EE100" s="311"/>
      <c r="EF100" s="311"/>
      <c r="EG100" s="311"/>
      <c r="EH100" s="311"/>
      <c r="EI100" s="311"/>
      <c r="EJ100" s="311"/>
      <c r="EK100" s="311"/>
      <c r="EL100" s="311"/>
      <c r="EM100" s="311"/>
      <c r="EN100" s="311"/>
      <c r="EO100" s="311"/>
      <c r="EP100" s="311"/>
      <c r="EQ100" s="311"/>
      <c r="ER100" s="311"/>
      <c r="ES100" s="311"/>
      <c r="ET100" s="311"/>
      <c r="EU100" s="311"/>
      <c r="EV100" s="311"/>
      <c r="EW100" s="311"/>
      <c r="EX100" s="311"/>
      <c r="EY100" s="311"/>
      <c r="EZ100" s="311"/>
      <c r="FA100" s="311"/>
      <c r="FB100" s="311"/>
      <c r="FC100" s="311"/>
      <c r="FD100" s="311"/>
      <c r="FE100" s="311"/>
      <c r="FF100" s="311"/>
      <c r="FG100" s="311"/>
      <c r="FH100" s="311"/>
      <c r="FI100" s="311"/>
      <c r="FJ100" s="311"/>
      <c r="FK100" s="311"/>
      <c r="FL100" s="311"/>
      <c r="FM100" s="311"/>
      <c r="FN100" s="311"/>
      <c r="FO100" s="311"/>
      <c r="FP100" s="311"/>
      <c r="FQ100" s="311"/>
      <c r="FR100" s="311"/>
      <c r="FS100" s="311"/>
      <c r="FT100" s="311"/>
      <c r="FU100" s="311"/>
      <c r="FV100" s="311"/>
      <c r="FW100" s="311"/>
      <c r="FX100" s="311"/>
      <c r="FY100" s="311"/>
      <c r="FZ100" s="311"/>
      <c r="GA100" s="311"/>
      <c r="GB100" s="311"/>
      <c r="GC100" s="311"/>
      <c r="GD100" s="311"/>
      <c r="GE100" s="311"/>
      <c r="GF100" s="311"/>
      <c r="GG100" s="311"/>
      <c r="GH100" s="311"/>
      <c r="GI100" s="311"/>
      <c r="GJ100" s="311"/>
      <c r="GK100" s="311"/>
      <c r="GL100" s="311"/>
      <c r="GM100" s="311"/>
      <c r="GN100" s="311"/>
      <c r="GO100" s="311"/>
      <c r="GP100" s="311"/>
      <c r="GQ100" s="311"/>
      <c r="GR100" s="311"/>
      <c r="GS100" s="311"/>
      <c r="GT100" s="311"/>
      <c r="GU100" s="311"/>
      <c r="GV100" s="311"/>
      <c r="GW100" s="311"/>
      <c r="GX100" s="311"/>
      <c r="GY100" s="311"/>
      <c r="GZ100" s="311"/>
      <c r="HA100" s="311"/>
    </row>
    <row r="101" spans="2:209" s="690" customFormat="1" ht="15.75" customHeight="1" x14ac:dyDescent="0.2">
      <c r="B101" s="691"/>
      <c r="C101" s="691"/>
      <c r="D101" s="693"/>
      <c r="E101" s="692"/>
      <c r="F101" s="692"/>
      <c r="G101" s="691"/>
      <c r="L101" s="311"/>
      <c r="M101" s="311"/>
      <c r="N101" s="311"/>
      <c r="O101" s="311"/>
      <c r="P101" s="311"/>
      <c r="Q101" s="311"/>
      <c r="R101" s="311"/>
      <c r="S101" s="311"/>
      <c r="T101" s="311"/>
      <c r="U101" s="311"/>
      <c r="V101" s="311"/>
      <c r="W101" s="311"/>
      <c r="X101" s="311"/>
      <c r="Y101" s="311"/>
      <c r="Z101" s="311"/>
      <c r="AA101" s="311"/>
      <c r="AB101" s="311"/>
      <c r="AC101" s="311"/>
      <c r="AD101" s="311"/>
      <c r="AE101" s="311"/>
      <c r="AF101" s="311"/>
      <c r="AG101" s="311"/>
      <c r="AH101" s="311"/>
      <c r="AI101" s="311"/>
      <c r="AJ101" s="311"/>
      <c r="AK101" s="311"/>
      <c r="AL101" s="311"/>
      <c r="AM101" s="311"/>
      <c r="AN101" s="311"/>
      <c r="AO101" s="311"/>
      <c r="AP101" s="311"/>
      <c r="AQ101" s="311"/>
      <c r="AR101" s="311"/>
      <c r="AS101" s="311"/>
      <c r="AT101" s="311"/>
      <c r="AU101" s="311"/>
      <c r="AV101" s="311"/>
      <c r="AW101" s="311"/>
      <c r="AX101" s="311"/>
      <c r="AY101" s="311"/>
      <c r="AZ101" s="311"/>
      <c r="BA101" s="311"/>
      <c r="BB101" s="311"/>
      <c r="BC101" s="311"/>
      <c r="BD101" s="311"/>
      <c r="BE101" s="311"/>
      <c r="BF101" s="311"/>
      <c r="BG101" s="311"/>
      <c r="BH101" s="311"/>
      <c r="BI101" s="311"/>
      <c r="BJ101" s="311"/>
      <c r="BK101" s="311"/>
      <c r="BL101" s="311"/>
      <c r="BM101" s="311"/>
      <c r="BN101" s="311"/>
      <c r="BO101" s="311"/>
      <c r="BP101" s="311"/>
      <c r="BQ101" s="311"/>
      <c r="BR101" s="311"/>
      <c r="BS101" s="311"/>
      <c r="BT101" s="311"/>
      <c r="BU101" s="311"/>
      <c r="BV101" s="311"/>
      <c r="BW101" s="311"/>
      <c r="BX101" s="311"/>
      <c r="BY101" s="311"/>
      <c r="BZ101" s="311"/>
      <c r="CA101" s="311"/>
      <c r="CB101" s="311"/>
      <c r="CC101" s="311"/>
      <c r="CD101" s="311"/>
      <c r="CE101" s="311"/>
      <c r="CF101" s="311"/>
      <c r="CG101" s="311"/>
      <c r="CH101" s="311"/>
      <c r="CI101" s="311"/>
      <c r="CJ101" s="311"/>
      <c r="CK101" s="311"/>
      <c r="CL101" s="311"/>
      <c r="CM101" s="311"/>
      <c r="CN101" s="311"/>
      <c r="CO101" s="311"/>
      <c r="CP101" s="311"/>
      <c r="CQ101" s="311"/>
      <c r="CR101" s="311"/>
      <c r="CS101" s="311"/>
      <c r="CT101" s="311"/>
      <c r="CU101" s="311"/>
      <c r="CV101" s="311"/>
      <c r="CW101" s="311"/>
      <c r="CX101" s="311"/>
      <c r="CY101" s="311"/>
      <c r="CZ101" s="311"/>
      <c r="DA101" s="311"/>
      <c r="DB101" s="311"/>
      <c r="DC101" s="311"/>
      <c r="DD101" s="311"/>
      <c r="DE101" s="311"/>
      <c r="DF101" s="311"/>
      <c r="DG101" s="311"/>
      <c r="DH101" s="311"/>
      <c r="DI101" s="311"/>
      <c r="DJ101" s="311"/>
      <c r="DK101" s="311"/>
      <c r="DL101" s="311"/>
      <c r="DM101" s="311"/>
      <c r="DN101" s="311"/>
      <c r="DO101" s="311"/>
      <c r="DP101" s="311"/>
      <c r="DQ101" s="311"/>
      <c r="DR101" s="311"/>
      <c r="DS101" s="311"/>
      <c r="DT101" s="311"/>
      <c r="DU101" s="311"/>
      <c r="DV101" s="311"/>
      <c r="DW101" s="311"/>
      <c r="DX101" s="311"/>
      <c r="DY101" s="311"/>
      <c r="DZ101" s="311"/>
      <c r="EA101" s="311"/>
      <c r="EB101" s="311"/>
      <c r="EC101" s="311"/>
      <c r="ED101" s="311"/>
      <c r="EE101" s="311"/>
      <c r="EF101" s="311"/>
      <c r="EG101" s="311"/>
      <c r="EH101" s="311"/>
      <c r="EI101" s="311"/>
      <c r="EJ101" s="311"/>
      <c r="EK101" s="311"/>
      <c r="EL101" s="311"/>
      <c r="EM101" s="311"/>
      <c r="EN101" s="311"/>
      <c r="EO101" s="311"/>
      <c r="EP101" s="311"/>
      <c r="EQ101" s="311"/>
      <c r="ER101" s="311"/>
      <c r="ES101" s="311"/>
      <c r="ET101" s="311"/>
      <c r="EU101" s="311"/>
      <c r="EV101" s="311"/>
      <c r="EW101" s="311"/>
      <c r="EX101" s="311"/>
      <c r="EY101" s="311"/>
      <c r="EZ101" s="311"/>
      <c r="FA101" s="311"/>
      <c r="FB101" s="311"/>
      <c r="FC101" s="311"/>
      <c r="FD101" s="311"/>
      <c r="FE101" s="311"/>
      <c r="FF101" s="311"/>
      <c r="FG101" s="311"/>
      <c r="FH101" s="311"/>
      <c r="FI101" s="311"/>
      <c r="FJ101" s="311"/>
      <c r="FK101" s="311"/>
      <c r="FL101" s="311"/>
      <c r="FM101" s="311"/>
      <c r="FN101" s="311"/>
      <c r="FO101" s="311"/>
      <c r="FP101" s="311"/>
      <c r="FQ101" s="311"/>
      <c r="FR101" s="311"/>
      <c r="FS101" s="311"/>
      <c r="FT101" s="311"/>
      <c r="FU101" s="311"/>
      <c r="FV101" s="311"/>
      <c r="FW101" s="311"/>
      <c r="FX101" s="311"/>
      <c r="FY101" s="311"/>
      <c r="FZ101" s="311"/>
      <c r="GA101" s="311"/>
      <c r="GB101" s="311"/>
      <c r="GC101" s="311"/>
      <c r="GD101" s="311"/>
      <c r="GE101" s="311"/>
      <c r="GF101" s="311"/>
      <c r="GG101" s="311"/>
      <c r="GH101" s="311"/>
      <c r="GI101" s="311"/>
      <c r="GJ101" s="311"/>
      <c r="GK101" s="311"/>
      <c r="GL101" s="311"/>
      <c r="GM101" s="311"/>
      <c r="GN101" s="311"/>
      <c r="GO101" s="311"/>
      <c r="GP101" s="311"/>
      <c r="GQ101" s="311"/>
      <c r="GR101" s="311"/>
      <c r="GS101" s="311"/>
      <c r="GT101" s="311"/>
      <c r="GU101" s="311"/>
      <c r="GV101" s="311"/>
      <c r="GW101" s="311"/>
      <c r="GX101" s="311"/>
      <c r="GY101" s="311"/>
      <c r="GZ101" s="311"/>
      <c r="HA101" s="311"/>
    </row>
    <row r="102" spans="2:209" s="690" customFormat="1" ht="15.75" customHeight="1" x14ac:dyDescent="0.2">
      <c r="B102" s="691"/>
      <c r="C102" s="691"/>
      <c r="D102" s="693"/>
      <c r="E102" s="692"/>
      <c r="F102" s="692"/>
      <c r="G102" s="691"/>
      <c r="L102" s="311"/>
      <c r="M102" s="311"/>
      <c r="N102" s="311"/>
      <c r="O102" s="311"/>
      <c r="P102" s="311"/>
      <c r="Q102" s="311"/>
      <c r="R102" s="311"/>
      <c r="S102" s="311"/>
      <c r="T102" s="311"/>
      <c r="U102" s="311"/>
      <c r="V102" s="311"/>
      <c r="W102" s="311"/>
      <c r="X102" s="311"/>
      <c r="Y102" s="311"/>
      <c r="Z102" s="311"/>
      <c r="AA102" s="311"/>
      <c r="AB102" s="311"/>
      <c r="AC102" s="311"/>
      <c r="AD102" s="311"/>
      <c r="AE102" s="311"/>
      <c r="AF102" s="311"/>
      <c r="AG102" s="311"/>
      <c r="AH102" s="311"/>
      <c r="AI102" s="311"/>
      <c r="AJ102" s="311"/>
      <c r="AK102" s="311"/>
      <c r="AL102" s="311"/>
      <c r="AM102" s="311"/>
      <c r="AN102" s="311"/>
      <c r="AO102" s="311"/>
      <c r="AP102" s="311"/>
      <c r="AQ102" s="311"/>
      <c r="AR102" s="311"/>
      <c r="AS102" s="311"/>
      <c r="AT102" s="311"/>
      <c r="AU102" s="311"/>
      <c r="AV102" s="311"/>
      <c r="AW102" s="311"/>
      <c r="AX102" s="311"/>
      <c r="AY102" s="311"/>
      <c r="AZ102" s="311"/>
      <c r="BA102" s="311"/>
      <c r="BB102" s="311"/>
      <c r="BC102" s="311"/>
      <c r="BD102" s="311"/>
      <c r="BE102" s="311"/>
      <c r="BF102" s="311"/>
      <c r="BG102" s="311"/>
      <c r="BH102" s="311"/>
      <c r="BI102" s="311"/>
      <c r="BJ102" s="311"/>
      <c r="BK102" s="311"/>
      <c r="BL102" s="311"/>
      <c r="BM102" s="311"/>
      <c r="BN102" s="311"/>
      <c r="BO102" s="311"/>
      <c r="BP102" s="311"/>
      <c r="BQ102" s="311"/>
      <c r="BR102" s="311"/>
      <c r="BS102" s="311"/>
      <c r="BT102" s="311"/>
      <c r="BU102" s="311"/>
      <c r="BV102" s="311"/>
      <c r="BW102" s="311"/>
      <c r="BX102" s="311"/>
      <c r="BY102" s="311"/>
      <c r="BZ102" s="311"/>
      <c r="CA102" s="311"/>
      <c r="CB102" s="311"/>
      <c r="CC102" s="311"/>
      <c r="CD102" s="311"/>
      <c r="CE102" s="311"/>
      <c r="CF102" s="311"/>
      <c r="CG102" s="311"/>
      <c r="CH102" s="311"/>
      <c r="CI102" s="311"/>
      <c r="CJ102" s="311"/>
      <c r="CK102" s="311"/>
      <c r="CL102" s="311"/>
      <c r="CM102" s="311"/>
      <c r="CN102" s="311"/>
      <c r="CO102" s="311"/>
      <c r="CP102" s="311"/>
      <c r="CQ102" s="311"/>
      <c r="CR102" s="311"/>
      <c r="CS102" s="311"/>
      <c r="CT102" s="311"/>
      <c r="CU102" s="311"/>
      <c r="CV102" s="311"/>
      <c r="CW102" s="311"/>
      <c r="CX102" s="311"/>
      <c r="CY102" s="311"/>
      <c r="CZ102" s="311"/>
      <c r="DA102" s="311"/>
      <c r="DB102" s="311"/>
      <c r="DC102" s="311"/>
      <c r="DD102" s="311"/>
      <c r="DE102" s="311"/>
      <c r="DF102" s="311"/>
      <c r="DG102" s="311"/>
      <c r="DH102" s="311"/>
      <c r="DI102" s="311"/>
      <c r="DJ102" s="311"/>
      <c r="DK102" s="311"/>
      <c r="DL102" s="311"/>
      <c r="DM102" s="311"/>
      <c r="DN102" s="311"/>
      <c r="DO102" s="311"/>
      <c r="DP102" s="311"/>
      <c r="DQ102" s="311"/>
      <c r="DR102" s="311"/>
      <c r="DS102" s="311"/>
      <c r="DT102" s="311"/>
      <c r="DU102" s="311"/>
      <c r="DV102" s="311"/>
      <c r="DW102" s="311"/>
      <c r="DX102" s="311"/>
      <c r="DY102" s="311"/>
      <c r="DZ102" s="311"/>
      <c r="EA102" s="311"/>
      <c r="EB102" s="311"/>
      <c r="EC102" s="311"/>
      <c r="ED102" s="311"/>
      <c r="EE102" s="311"/>
      <c r="EF102" s="311"/>
      <c r="EG102" s="311"/>
      <c r="EH102" s="311"/>
      <c r="EI102" s="311"/>
      <c r="EJ102" s="311"/>
      <c r="EK102" s="311"/>
      <c r="EL102" s="311"/>
      <c r="EM102" s="311"/>
      <c r="EN102" s="311"/>
      <c r="EO102" s="311"/>
      <c r="EP102" s="311"/>
      <c r="EQ102" s="311"/>
      <c r="ER102" s="311"/>
      <c r="ES102" s="311"/>
      <c r="ET102" s="311"/>
      <c r="EU102" s="311"/>
      <c r="EV102" s="311"/>
      <c r="EW102" s="311"/>
      <c r="EX102" s="311"/>
      <c r="EY102" s="311"/>
      <c r="EZ102" s="311"/>
      <c r="FA102" s="311"/>
      <c r="FB102" s="311"/>
      <c r="FC102" s="311"/>
      <c r="FD102" s="311"/>
      <c r="FE102" s="311"/>
      <c r="FF102" s="311"/>
      <c r="FG102" s="311"/>
      <c r="FH102" s="311"/>
      <c r="FI102" s="311"/>
      <c r="FJ102" s="311"/>
      <c r="FK102" s="311"/>
      <c r="FL102" s="311"/>
      <c r="FM102" s="311"/>
      <c r="FN102" s="311"/>
      <c r="FO102" s="311"/>
      <c r="FP102" s="311"/>
      <c r="FQ102" s="311"/>
      <c r="FR102" s="311"/>
      <c r="FS102" s="311"/>
      <c r="FT102" s="311"/>
      <c r="FU102" s="311"/>
      <c r="FV102" s="311"/>
      <c r="FW102" s="311"/>
      <c r="FX102" s="311"/>
      <c r="FY102" s="311"/>
      <c r="FZ102" s="311"/>
      <c r="GA102" s="311"/>
      <c r="GB102" s="311"/>
      <c r="GC102" s="311"/>
      <c r="GD102" s="311"/>
      <c r="GE102" s="311"/>
      <c r="GF102" s="311"/>
      <c r="GG102" s="311"/>
      <c r="GH102" s="311"/>
      <c r="GI102" s="311"/>
      <c r="GJ102" s="311"/>
      <c r="GK102" s="311"/>
      <c r="GL102" s="311"/>
      <c r="GM102" s="311"/>
      <c r="GN102" s="311"/>
      <c r="GO102" s="311"/>
      <c r="GP102" s="311"/>
      <c r="GQ102" s="311"/>
      <c r="GR102" s="311"/>
      <c r="GS102" s="311"/>
      <c r="GT102" s="311"/>
      <c r="GU102" s="311"/>
      <c r="GV102" s="311"/>
      <c r="GW102" s="311"/>
      <c r="GX102" s="311"/>
      <c r="GY102" s="311"/>
      <c r="GZ102" s="311"/>
      <c r="HA102" s="311"/>
    </row>
    <row r="103" spans="2:209" s="690" customFormat="1" ht="15.75" customHeight="1" x14ac:dyDescent="0.2">
      <c r="B103" s="691"/>
      <c r="C103" s="691"/>
      <c r="D103" s="693"/>
      <c r="E103" s="692"/>
      <c r="F103" s="692"/>
      <c r="G103" s="691"/>
      <c r="L103" s="311"/>
      <c r="M103" s="311"/>
      <c r="N103" s="311"/>
      <c r="O103" s="311"/>
      <c r="P103" s="311"/>
      <c r="Q103" s="311"/>
      <c r="R103" s="311"/>
      <c r="S103" s="311"/>
      <c r="T103" s="311"/>
      <c r="U103" s="311"/>
      <c r="V103" s="311"/>
      <c r="W103" s="311"/>
      <c r="X103" s="311"/>
      <c r="Y103" s="311"/>
      <c r="Z103" s="311"/>
      <c r="AA103" s="311"/>
      <c r="AB103" s="311"/>
      <c r="AC103" s="311"/>
      <c r="AD103" s="311"/>
      <c r="AE103" s="311"/>
      <c r="AF103" s="311"/>
      <c r="AG103" s="311"/>
      <c r="AH103" s="311"/>
      <c r="AI103" s="311"/>
      <c r="AJ103" s="311"/>
      <c r="AK103" s="311"/>
      <c r="AL103" s="311"/>
      <c r="AM103" s="311"/>
      <c r="AN103" s="311"/>
      <c r="AO103" s="311"/>
      <c r="AP103" s="311"/>
      <c r="AQ103" s="311"/>
      <c r="AR103" s="311"/>
      <c r="AS103" s="311"/>
      <c r="AT103" s="311"/>
      <c r="AU103" s="311"/>
      <c r="AV103" s="311"/>
      <c r="AW103" s="311"/>
      <c r="AX103" s="311"/>
      <c r="AY103" s="311"/>
      <c r="AZ103" s="311"/>
      <c r="BA103" s="311"/>
      <c r="BB103" s="311"/>
      <c r="BC103" s="311"/>
      <c r="BD103" s="311"/>
      <c r="BE103" s="311"/>
      <c r="BF103" s="311"/>
      <c r="BG103" s="311"/>
      <c r="BH103" s="311"/>
      <c r="BI103" s="311"/>
      <c r="BJ103" s="311"/>
      <c r="BK103" s="311"/>
      <c r="BL103" s="311"/>
      <c r="BM103" s="311"/>
      <c r="BN103" s="311"/>
      <c r="BO103" s="311"/>
      <c r="BP103" s="311"/>
      <c r="BQ103" s="311"/>
      <c r="BR103" s="311"/>
      <c r="BS103" s="311"/>
      <c r="BT103" s="311"/>
      <c r="BU103" s="311"/>
      <c r="BV103" s="311"/>
      <c r="BW103" s="311"/>
      <c r="BX103" s="311"/>
      <c r="BY103" s="311"/>
      <c r="BZ103" s="311"/>
      <c r="CA103" s="311"/>
      <c r="CB103" s="311"/>
      <c r="CC103" s="311"/>
      <c r="CD103" s="311"/>
      <c r="CE103" s="311"/>
      <c r="CF103" s="311"/>
      <c r="CG103" s="311"/>
      <c r="CH103" s="311"/>
      <c r="CI103" s="311"/>
      <c r="CJ103" s="311"/>
      <c r="CK103" s="311"/>
      <c r="CL103" s="311"/>
      <c r="CM103" s="311"/>
      <c r="CN103" s="311"/>
      <c r="CO103" s="311"/>
      <c r="CP103" s="311"/>
      <c r="CQ103" s="311"/>
      <c r="CR103" s="311"/>
      <c r="CS103" s="311"/>
      <c r="CT103" s="311"/>
      <c r="CU103" s="311"/>
      <c r="CV103" s="311"/>
      <c r="CW103" s="311"/>
      <c r="CX103" s="311"/>
      <c r="CY103" s="311"/>
      <c r="CZ103" s="311"/>
      <c r="DA103" s="311"/>
      <c r="DB103" s="311"/>
      <c r="DC103" s="311"/>
      <c r="DD103" s="311"/>
      <c r="DE103" s="311"/>
      <c r="DF103" s="311"/>
      <c r="DG103" s="311"/>
      <c r="DH103" s="311"/>
      <c r="DI103" s="311"/>
      <c r="DJ103" s="311"/>
      <c r="DK103" s="311"/>
      <c r="DL103" s="311"/>
      <c r="DM103" s="311"/>
      <c r="DN103" s="311"/>
      <c r="DO103" s="311"/>
      <c r="DP103" s="311"/>
      <c r="DQ103" s="311"/>
      <c r="DR103" s="311"/>
      <c r="DS103" s="311"/>
      <c r="DT103" s="311"/>
      <c r="DU103" s="311"/>
      <c r="DV103" s="311"/>
      <c r="DW103" s="311"/>
      <c r="DX103" s="311"/>
      <c r="DY103" s="311"/>
      <c r="DZ103" s="311"/>
      <c r="EA103" s="311"/>
      <c r="EB103" s="311"/>
      <c r="EC103" s="311"/>
      <c r="ED103" s="311"/>
      <c r="EE103" s="311"/>
      <c r="EF103" s="311"/>
      <c r="EG103" s="311"/>
      <c r="EH103" s="311"/>
      <c r="EI103" s="311"/>
      <c r="EJ103" s="311"/>
      <c r="EK103" s="311"/>
      <c r="EL103" s="311"/>
      <c r="EM103" s="311"/>
      <c r="EN103" s="311"/>
      <c r="EO103" s="311"/>
      <c r="EP103" s="311"/>
      <c r="EQ103" s="311"/>
      <c r="ER103" s="311"/>
      <c r="ES103" s="311"/>
      <c r="ET103" s="311"/>
      <c r="EU103" s="311"/>
      <c r="EV103" s="311"/>
      <c r="EW103" s="311"/>
      <c r="EX103" s="311"/>
      <c r="EY103" s="311"/>
      <c r="EZ103" s="311"/>
      <c r="FA103" s="311"/>
      <c r="FB103" s="311"/>
      <c r="FC103" s="311"/>
      <c r="FD103" s="311"/>
      <c r="FE103" s="311"/>
      <c r="FF103" s="311"/>
      <c r="FG103" s="311"/>
      <c r="FH103" s="311"/>
      <c r="FI103" s="311"/>
      <c r="FJ103" s="311"/>
      <c r="FK103" s="311"/>
      <c r="FL103" s="311"/>
      <c r="FM103" s="311"/>
      <c r="FN103" s="311"/>
      <c r="FO103" s="311"/>
      <c r="FP103" s="311"/>
      <c r="FQ103" s="311"/>
      <c r="FR103" s="311"/>
      <c r="FS103" s="311"/>
      <c r="FT103" s="311"/>
      <c r="FU103" s="311"/>
      <c r="FV103" s="311"/>
      <c r="FW103" s="311"/>
      <c r="FX103" s="311"/>
      <c r="FY103" s="311"/>
      <c r="FZ103" s="311"/>
      <c r="GA103" s="311"/>
      <c r="GB103" s="311"/>
      <c r="GC103" s="311"/>
      <c r="GD103" s="311"/>
      <c r="GE103" s="311"/>
      <c r="GF103" s="311"/>
      <c r="GG103" s="311"/>
      <c r="GH103" s="311"/>
      <c r="GI103" s="311"/>
      <c r="GJ103" s="311"/>
      <c r="GK103" s="311"/>
      <c r="GL103" s="311"/>
      <c r="GM103" s="311"/>
      <c r="GN103" s="311"/>
      <c r="GO103" s="311"/>
      <c r="GP103" s="311"/>
      <c r="GQ103" s="311"/>
      <c r="GR103" s="311"/>
      <c r="GS103" s="311"/>
      <c r="GT103" s="311"/>
      <c r="GU103" s="311"/>
      <c r="GV103" s="311"/>
      <c r="GW103" s="311"/>
      <c r="GX103" s="311"/>
      <c r="GY103" s="311"/>
      <c r="GZ103" s="311"/>
      <c r="HA103" s="311"/>
    </row>
    <row r="104" spans="2:209" s="690" customFormat="1" ht="15.75" customHeight="1" x14ac:dyDescent="0.2">
      <c r="B104" s="691"/>
      <c r="C104" s="691"/>
      <c r="D104" s="693"/>
      <c r="E104" s="692"/>
      <c r="F104" s="692"/>
      <c r="G104" s="691"/>
      <c r="L104" s="311"/>
      <c r="M104" s="311"/>
      <c r="N104" s="311"/>
      <c r="O104" s="311"/>
      <c r="P104" s="311"/>
      <c r="Q104" s="311"/>
      <c r="R104" s="311"/>
      <c r="S104" s="311"/>
      <c r="T104" s="311"/>
      <c r="U104" s="311"/>
      <c r="V104" s="311"/>
      <c r="W104" s="311"/>
      <c r="X104" s="311"/>
      <c r="Y104" s="311"/>
      <c r="Z104" s="311"/>
      <c r="AA104" s="311"/>
      <c r="AB104" s="311"/>
      <c r="AC104" s="311"/>
      <c r="AD104" s="311"/>
      <c r="AE104" s="311"/>
      <c r="AF104" s="311"/>
      <c r="AG104" s="311"/>
      <c r="AH104" s="311"/>
      <c r="AI104" s="311"/>
      <c r="AJ104" s="311"/>
      <c r="AK104" s="311"/>
      <c r="AL104" s="311"/>
      <c r="AM104" s="311"/>
      <c r="AN104" s="311"/>
      <c r="AO104" s="311"/>
      <c r="AP104" s="311"/>
      <c r="AQ104" s="311"/>
      <c r="AR104" s="311"/>
      <c r="AS104" s="311"/>
      <c r="AT104" s="311"/>
      <c r="AU104" s="311"/>
      <c r="AV104" s="311"/>
      <c r="AW104" s="311"/>
      <c r="AX104" s="311"/>
      <c r="AY104" s="311"/>
      <c r="AZ104" s="311"/>
      <c r="BA104" s="311"/>
      <c r="BB104" s="311"/>
      <c r="BC104" s="311"/>
      <c r="BD104" s="311"/>
      <c r="BE104" s="311"/>
      <c r="BF104" s="311"/>
      <c r="BG104" s="311"/>
      <c r="BH104" s="311"/>
      <c r="BI104" s="311"/>
      <c r="BJ104" s="311"/>
      <c r="BK104" s="311"/>
      <c r="BL104" s="311"/>
      <c r="BM104" s="311"/>
      <c r="BN104" s="311"/>
      <c r="BO104" s="311"/>
      <c r="BP104" s="311"/>
      <c r="BQ104" s="311"/>
      <c r="BR104" s="311"/>
      <c r="BS104" s="311"/>
      <c r="BT104" s="311"/>
      <c r="BU104" s="311"/>
      <c r="BV104" s="311"/>
      <c r="BW104" s="311"/>
      <c r="BX104" s="311"/>
      <c r="BY104" s="311"/>
      <c r="BZ104" s="311"/>
      <c r="CA104" s="311"/>
      <c r="CB104" s="311"/>
      <c r="CC104" s="311"/>
      <c r="CD104" s="311"/>
      <c r="CE104" s="311"/>
      <c r="CF104" s="311"/>
      <c r="CG104" s="311"/>
      <c r="CH104" s="311"/>
      <c r="CI104" s="311"/>
      <c r="CJ104" s="311"/>
      <c r="CK104" s="311"/>
      <c r="CL104" s="311"/>
      <c r="CM104" s="311"/>
      <c r="CN104" s="311"/>
      <c r="CO104" s="311"/>
      <c r="CP104" s="311"/>
      <c r="CQ104" s="311"/>
      <c r="CR104" s="311"/>
      <c r="CS104" s="311"/>
      <c r="CT104" s="311"/>
      <c r="CU104" s="311"/>
      <c r="CV104" s="311"/>
      <c r="CW104" s="311"/>
      <c r="CX104" s="311"/>
      <c r="CY104" s="311"/>
      <c r="CZ104" s="311"/>
      <c r="DA104" s="311"/>
      <c r="DB104" s="311"/>
      <c r="DC104" s="311"/>
      <c r="DD104" s="311"/>
      <c r="DE104" s="311"/>
      <c r="DF104" s="311"/>
      <c r="DG104" s="311"/>
      <c r="DH104" s="311"/>
      <c r="DI104" s="311"/>
      <c r="DJ104" s="311"/>
      <c r="DK104" s="311"/>
      <c r="DL104" s="311"/>
      <c r="DM104" s="311"/>
      <c r="DN104" s="311"/>
      <c r="DO104" s="311"/>
      <c r="DP104" s="311"/>
      <c r="DQ104" s="311"/>
      <c r="DR104" s="311"/>
      <c r="DS104" s="311"/>
      <c r="DT104" s="311"/>
      <c r="DU104" s="311"/>
      <c r="DV104" s="311"/>
      <c r="DW104" s="311"/>
      <c r="DX104" s="311"/>
      <c r="DY104" s="311"/>
      <c r="DZ104" s="311"/>
      <c r="EA104" s="311"/>
      <c r="EB104" s="311"/>
      <c r="EC104" s="311"/>
      <c r="ED104" s="311"/>
      <c r="EE104" s="311"/>
      <c r="EF104" s="311"/>
      <c r="EG104" s="311"/>
      <c r="EH104" s="311"/>
      <c r="EI104" s="311"/>
      <c r="EJ104" s="311"/>
      <c r="EK104" s="311"/>
      <c r="EL104" s="311"/>
      <c r="EM104" s="311"/>
      <c r="EN104" s="311"/>
      <c r="EO104" s="311"/>
      <c r="EP104" s="311"/>
      <c r="EQ104" s="311"/>
      <c r="ER104" s="311"/>
      <c r="ES104" s="311"/>
      <c r="ET104" s="311"/>
      <c r="EU104" s="311"/>
      <c r="EV104" s="311"/>
      <c r="EW104" s="311"/>
      <c r="EX104" s="311"/>
      <c r="EY104" s="311"/>
      <c r="EZ104" s="311"/>
      <c r="FA104" s="311"/>
      <c r="FB104" s="311"/>
      <c r="FC104" s="311"/>
      <c r="FD104" s="311"/>
      <c r="FE104" s="311"/>
      <c r="FF104" s="311"/>
      <c r="FG104" s="311"/>
      <c r="FH104" s="311"/>
      <c r="FI104" s="311"/>
      <c r="FJ104" s="311"/>
      <c r="FK104" s="311"/>
      <c r="FL104" s="311"/>
      <c r="FM104" s="311"/>
      <c r="FN104" s="311"/>
      <c r="FO104" s="311"/>
      <c r="FP104" s="311"/>
      <c r="FQ104" s="311"/>
      <c r="FR104" s="311"/>
      <c r="FS104" s="311"/>
      <c r="FT104" s="311"/>
      <c r="FU104" s="311"/>
      <c r="FV104" s="311"/>
      <c r="FW104" s="311"/>
      <c r="FX104" s="311"/>
      <c r="FY104" s="311"/>
      <c r="FZ104" s="311"/>
      <c r="GA104" s="311"/>
      <c r="GB104" s="311"/>
      <c r="GC104" s="311"/>
      <c r="GD104" s="311"/>
      <c r="GE104" s="311"/>
      <c r="GF104" s="311"/>
      <c r="GG104" s="311"/>
      <c r="GH104" s="311"/>
      <c r="GI104" s="311"/>
      <c r="GJ104" s="311"/>
      <c r="GK104" s="311"/>
      <c r="GL104" s="311"/>
      <c r="GM104" s="311"/>
      <c r="GN104" s="311"/>
      <c r="GO104" s="311"/>
      <c r="GP104" s="311"/>
      <c r="GQ104" s="311"/>
      <c r="GR104" s="311"/>
      <c r="GS104" s="311"/>
      <c r="GT104" s="311"/>
      <c r="GU104" s="311"/>
      <c r="GV104" s="311"/>
      <c r="GW104" s="311"/>
      <c r="GX104" s="311"/>
      <c r="GY104" s="311"/>
      <c r="GZ104" s="311"/>
      <c r="HA104" s="311"/>
    </row>
    <row r="105" spans="2:209" s="690" customFormat="1" ht="15" customHeight="1" x14ac:dyDescent="0.2">
      <c r="B105" s="691"/>
      <c r="C105" s="691"/>
      <c r="D105" s="693"/>
      <c r="E105" s="692"/>
      <c r="F105" s="692"/>
      <c r="G105" s="691"/>
      <c r="L105" s="311"/>
      <c r="M105" s="311"/>
      <c r="N105" s="311"/>
      <c r="O105" s="311"/>
      <c r="P105" s="311"/>
      <c r="Q105" s="311"/>
      <c r="R105" s="311"/>
      <c r="S105" s="311"/>
      <c r="T105" s="311"/>
      <c r="U105" s="311"/>
      <c r="V105" s="311"/>
      <c r="W105" s="311"/>
      <c r="X105" s="311"/>
      <c r="Y105" s="311"/>
      <c r="Z105" s="311"/>
      <c r="AA105" s="311"/>
      <c r="AB105" s="311"/>
      <c r="AC105" s="311"/>
      <c r="AD105" s="311"/>
      <c r="AE105" s="311"/>
      <c r="AF105" s="311"/>
      <c r="AG105" s="311"/>
      <c r="AH105" s="311"/>
      <c r="AI105" s="311"/>
      <c r="AJ105" s="311"/>
      <c r="AK105" s="311"/>
      <c r="AL105" s="311"/>
      <c r="AM105" s="311"/>
      <c r="AN105" s="311"/>
      <c r="AO105" s="311"/>
      <c r="AP105" s="311"/>
      <c r="AQ105" s="311"/>
      <c r="AR105" s="311"/>
      <c r="AS105" s="311"/>
      <c r="AT105" s="311"/>
      <c r="AU105" s="311"/>
      <c r="AV105" s="311"/>
      <c r="AW105" s="311"/>
      <c r="AX105" s="311"/>
      <c r="AY105" s="311"/>
      <c r="AZ105" s="311"/>
      <c r="BA105" s="311"/>
      <c r="BB105" s="311"/>
      <c r="BC105" s="311"/>
      <c r="BD105" s="311"/>
      <c r="BE105" s="311"/>
      <c r="BF105" s="311"/>
      <c r="BG105" s="311"/>
      <c r="BH105" s="311"/>
      <c r="BI105" s="311"/>
      <c r="BJ105" s="311"/>
      <c r="BK105" s="311"/>
      <c r="BL105" s="311"/>
      <c r="BM105" s="311"/>
      <c r="BN105" s="311"/>
      <c r="BO105" s="311"/>
      <c r="BP105" s="311"/>
      <c r="BQ105" s="311"/>
      <c r="BR105" s="311"/>
      <c r="BS105" s="311"/>
      <c r="BT105" s="311"/>
      <c r="BU105" s="311"/>
      <c r="BV105" s="311"/>
      <c r="BW105" s="311"/>
      <c r="BX105" s="311"/>
      <c r="BY105" s="311"/>
      <c r="BZ105" s="311"/>
      <c r="CA105" s="311"/>
      <c r="CB105" s="311"/>
      <c r="CC105" s="311"/>
      <c r="CD105" s="311"/>
      <c r="CE105" s="311"/>
      <c r="CF105" s="311"/>
      <c r="CG105" s="311"/>
      <c r="CH105" s="311"/>
      <c r="CI105" s="311"/>
      <c r="CJ105" s="311"/>
      <c r="CK105" s="311"/>
      <c r="CL105" s="311"/>
      <c r="CM105" s="311"/>
      <c r="CN105" s="311"/>
      <c r="CO105" s="311"/>
      <c r="CP105" s="311"/>
      <c r="CQ105" s="311"/>
      <c r="CR105" s="311"/>
      <c r="CS105" s="311"/>
      <c r="CT105" s="311"/>
      <c r="CU105" s="311"/>
      <c r="CV105" s="311"/>
      <c r="CW105" s="311"/>
      <c r="CX105" s="311"/>
      <c r="CY105" s="311"/>
      <c r="CZ105" s="311"/>
      <c r="DA105" s="311"/>
      <c r="DB105" s="311"/>
      <c r="DC105" s="311"/>
      <c r="DD105" s="311"/>
      <c r="DE105" s="311"/>
      <c r="DF105" s="311"/>
      <c r="DG105" s="311"/>
      <c r="DH105" s="311"/>
      <c r="DI105" s="311"/>
      <c r="DJ105" s="311"/>
      <c r="DK105" s="311"/>
      <c r="DL105" s="311"/>
      <c r="DM105" s="311"/>
      <c r="DN105" s="311"/>
      <c r="DO105" s="311"/>
      <c r="DP105" s="311"/>
      <c r="DQ105" s="311"/>
      <c r="DR105" s="311"/>
      <c r="DS105" s="311"/>
      <c r="DT105" s="311"/>
      <c r="DU105" s="311"/>
      <c r="DV105" s="311"/>
      <c r="DW105" s="311"/>
      <c r="DX105" s="311"/>
      <c r="DY105" s="311"/>
      <c r="DZ105" s="311"/>
      <c r="EA105" s="311"/>
      <c r="EB105" s="311"/>
      <c r="EC105" s="311"/>
      <c r="ED105" s="311"/>
      <c r="EE105" s="311"/>
      <c r="EF105" s="311"/>
      <c r="EG105" s="311"/>
      <c r="EH105" s="311"/>
      <c r="EI105" s="311"/>
      <c r="EJ105" s="311"/>
      <c r="EK105" s="311"/>
      <c r="EL105" s="311"/>
      <c r="EM105" s="311"/>
      <c r="EN105" s="311"/>
      <c r="EO105" s="311"/>
      <c r="EP105" s="311"/>
      <c r="EQ105" s="311"/>
      <c r="ER105" s="311"/>
      <c r="ES105" s="311"/>
      <c r="ET105" s="311"/>
      <c r="EU105" s="311"/>
      <c r="EV105" s="311"/>
      <c r="EW105" s="311"/>
      <c r="EX105" s="311"/>
      <c r="EY105" s="311"/>
      <c r="EZ105" s="311"/>
      <c r="FA105" s="311"/>
      <c r="FB105" s="311"/>
      <c r="FC105" s="311"/>
      <c r="FD105" s="311"/>
      <c r="FE105" s="311"/>
      <c r="FF105" s="311"/>
      <c r="FG105" s="311"/>
      <c r="FH105" s="311"/>
      <c r="FI105" s="311"/>
      <c r="FJ105" s="311"/>
      <c r="FK105" s="311"/>
      <c r="FL105" s="311"/>
      <c r="FM105" s="311"/>
      <c r="FN105" s="311"/>
      <c r="FO105" s="311"/>
      <c r="FP105" s="311"/>
      <c r="FQ105" s="311"/>
      <c r="FR105" s="311"/>
      <c r="FS105" s="311"/>
      <c r="FT105" s="311"/>
      <c r="FU105" s="311"/>
      <c r="FV105" s="311"/>
      <c r="FW105" s="311"/>
      <c r="FX105" s="311"/>
      <c r="FY105" s="311"/>
      <c r="FZ105" s="311"/>
      <c r="GA105" s="311"/>
      <c r="GB105" s="311"/>
      <c r="GC105" s="311"/>
      <c r="GD105" s="311"/>
      <c r="GE105" s="311"/>
      <c r="GF105" s="311"/>
      <c r="GG105" s="311"/>
      <c r="GH105" s="311"/>
      <c r="GI105" s="311"/>
      <c r="GJ105" s="311"/>
      <c r="GK105" s="311"/>
      <c r="GL105" s="311"/>
      <c r="GM105" s="311"/>
      <c r="GN105" s="311"/>
      <c r="GO105" s="311"/>
      <c r="GP105" s="311"/>
      <c r="GQ105" s="311"/>
      <c r="GR105" s="311"/>
      <c r="GS105" s="311"/>
      <c r="GT105" s="311"/>
      <c r="GU105" s="311"/>
      <c r="GV105" s="311"/>
      <c r="GW105" s="311"/>
      <c r="GX105" s="311"/>
      <c r="GY105" s="311"/>
      <c r="GZ105" s="311"/>
      <c r="HA105" s="311"/>
    </row>
    <row r="120" spans="2:209" s="690" customFormat="1" ht="18" customHeight="1" x14ac:dyDescent="0.2">
      <c r="B120" s="691"/>
      <c r="C120" s="691"/>
      <c r="D120" s="693"/>
      <c r="E120" s="692"/>
      <c r="F120" s="692"/>
      <c r="G120" s="691"/>
      <c r="L120" s="311"/>
      <c r="M120" s="311"/>
      <c r="N120" s="311"/>
      <c r="O120" s="311"/>
      <c r="P120" s="311"/>
      <c r="Q120" s="311"/>
      <c r="R120" s="311"/>
      <c r="S120" s="311"/>
      <c r="T120" s="311"/>
      <c r="U120" s="311"/>
      <c r="V120" s="311"/>
      <c r="W120" s="311"/>
      <c r="X120" s="311"/>
      <c r="Y120" s="311"/>
      <c r="Z120" s="311"/>
      <c r="AA120" s="311"/>
      <c r="AB120" s="311"/>
      <c r="AC120" s="311"/>
      <c r="AD120" s="311"/>
      <c r="AE120" s="311"/>
      <c r="AF120" s="311"/>
      <c r="AG120" s="311"/>
      <c r="AH120" s="311"/>
      <c r="AI120" s="311"/>
      <c r="AJ120" s="311"/>
      <c r="AK120" s="311"/>
      <c r="AL120" s="311"/>
      <c r="AM120" s="311"/>
      <c r="AN120" s="311"/>
      <c r="AO120" s="311"/>
      <c r="AP120" s="311"/>
      <c r="AQ120" s="311"/>
      <c r="AR120" s="311"/>
      <c r="AS120" s="311"/>
      <c r="AT120" s="311"/>
      <c r="AU120" s="311"/>
      <c r="AV120" s="311"/>
      <c r="AW120" s="311"/>
      <c r="AX120" s="311"/>
      <c r="AY120" s="311"/>
      <c r="AZ120" s="311"/>
      <c r="BA120" s="311"/>
      <c r="BB120" s="311"/>
      <c r="BC120" s="311"/>
      <c r="BD120" s="311"/>
      <c r="BE120" s="311"/>
      <c r="BF120" s="311"/>
      <c r="BG120" s="311"/>
      <c r="BH120" s="311"/>
      <c r="BI120" s="311"/>
      <c r="BJ120" s="311"/>
      <c r="BK120" s="311"/>
      <c r="BL120" s="311"/>
      <c r="BM120" s="311"/>
      <c r="BN120" s="311"/>
      <c r="BO120" s="311"/>
      <c r="BP120" s="311"/>
      <c r="BQ120" s="311"/>
      <c r="BR120" s="311"/>
      <c r="BS120" s="311"/>
      <c r="BT120" s="311"/>
      <c r="BU120" s="311"/>
      <c r="BV120" s="311"/>
      <c r="BW120" s="311"/>
      <c r="BX120" s="311"/>
      <c r="BY120" s="311"/>
      <c r="BZ120" s="311"/>
      <c r="CA120" s="311"/>
      <c r="CB120" s="311"/>
      <c r="CC120" s="311"/>
      <c r="CD120" s="311"/>
      <c r="CE120" s="311"/>
      <c r="CF120" s="311"/>
      <c r="CG120" s="311"/>
      <c r="CH120" s="311"/>
      <c r="CI120" s="311"/>
      <c r="CJ120" s="311"/>
      <c r="CK120" s="311"/>
      <c r="CL120" s="311"/>
      <c r="CM120" s="311"/>
      <c r="CN120" s="311"/>
      <c r="CO120" s="311"/>
      <c r="CP120" s="311"/>
      <c r="CQ120" s="311"/>
      <c r="CR120" s="311"/>
      <c r="CS120" s="311"/>
      <c r="CT120" s="311"/>
      <c r="CU120" s="311"/>
      <c r="CV120" s="311"/>
      <c r="CW120" s="311"/>
      <c r="CX120" s="311"/>
      <c r="CY120" s="311"/>
      <c r="CZ120" s="311"/>
      <c r="DA120" s="311"/>
      <c r="DB120" s="311"/>
      <c r="DC120" s="311"/>
      <c r="DD120" s="311"/>
      <c r="DE120" s="311"/>
      <c r="DF120" s="311"/>
      <c r="DG120" s="311"/>
      <c r="DH120" s="311"/>
      <c r="DI120" s="311"/>
      <c r="DJ120" s="311"/>
      <c r="DK120" s="311"/>
      <c r="DL120" s="311"/>
      <c r="DM120" s="311"/>
      <c r="DN120" s="311"/>
      <c r="DO120" s="311"/>
      <c r="DP120" s="311"/>
      <c r="DQ120" s="311"/>
      <c r="DR120" s="311"/>
      <c r="DS120" s="311"/>
      <c r="DT120" s="311"/>
      <c r="DU120" s="311"/>
      <c r="DV120" s="311"/>
      <c r="DW120" s="311"/>
      <c r="DX120" s="311"/>
      <c r="DY120" s="311"/>
      <c r="DZ120" s="311"/>
      <c r="EA120" s="311"/>
      <c r="EB120" s="311"/>
      <c r="EC120" s="311"/>
      <c r="ED120" s="311"/>
      <c r="EE120" s="311"/>
      <c r="EF120" s="311"/>
      <c r="EG120" s="311"/>
      <c r="EH120" s="311"/>
      <c r="EI120" s="311"/>
      <c r="EJ120" s="311"/>
      <c r="EK120" s="311"/>
      <c r="EL120" s="311"/>
      <c r="EM120" s="311"/>
      <c r="EN120" s="311"/>
      <c r="EO120" s="311"/>
      <c r="EP120" s="311"/>
      <c r="EQ120" s="311"/>
      <c r="ER120" s="311"/>
      <c r="ES120" s="311"/>
      <c r="ET120" s="311"/>
      <c r="EU120" s="311"/>
      <c r="EV120" s="311"/>
      <c r="EW120" s="311"/>
      <c r="EX120" s="311"/>
      <c r="EY120" s="311"/>
      <c r="EZ120" s="311"/>
      <c r="FA120" s="311"/>
      <c r="FB120" s="311"/>
      <c r="FC120" s="311"/>
      <c r="FD120" s="311"/>
      <c r="FE120" s="311"/>
      <c r="FF120" s="311"/>
      <c r="FG120" s="311"/>
      <c r="FH120" s="311"/>
      <c r="FI120" s="311"/>
      <c r="FJ120" s="311"/>
      <c r="FK120" s="311"/>
      <c r="FL120" s="311"/>
      <c r="FM120" s="311"/>
      <c r="FN120" s="311"/>
      <c r="FO120" s="311"/>
      <c r="FP120" s="311"/>
      <c r="FQ120" s="311"/>
      <c r="FR120" s="311"/>
      <c r="FS120" s="311"/>
      <c r="FT120" s="311"/>
      <c r="FU120" s="311"/>
      <c r="FV120" s="311"/>
      <c r="FW120" s="311"/>
      <c r="FX120" s="311"/>
      <c r="FY120" s="311"/>
      <c r="FZ120" s="311"/>
      <c r="GA120" s="311"/>
      <c r="GB120" s="311"/>
      <c r="GC120" s="311"/>
      <c r="GD120" s="311"/>
      <c r="GE120" s="311"/>
      <c r="GF120" s="311"/>
      <c r="GG120" s="311"/>
      <c r="GH120" s="311"/>
      <c r="GI120" s="311"/>
      <c r="GJ120" s="311"/>
      <c r="GK120" s="311"/>
      <c r="GL120" s="311"/>
      <c r="GM120" s="311"/>
      <c r="GN120" s="311"/>
      <c r="GO120" s="311"/>
      <c r="GP120" s="311"/>
      <c r="GQ120" s="311"/>
      <c r="GR120" s="311"/>
      <c r="GS120" s="311"/>
      <c r="GT120" s="311"/>
      <c r="GU120" s="311"/>
      <c r="GV120" s="311"/>
      <c r="GW120" s="311"/>
      <c r="GX120" s="311"/>
      <c r="GY120" s="311"/>
      <c r="GZ120" s="311"/>
      <c r="HA120" s="311"/>
    </row>
    <row r="121" spans="2:209" s="690" customFormat="1" ht="18" customHeight="1" x14ac:dyDescent="0.2">
      <c r="B121" s="691"/>
      <c r="C121" s="691"/>
      <c r="D121" s="693"/>
      <c r="E121" s="692"/>
      <c r="F121" s="692"/>
      <c r="G121" s="691"/>
      <c r="L121" s="311"/>
      <c r="M121" s="311"/>
      <c r="N121" s="311"/>
      <c r="O121" s="311"/>
      <c r="P121" s="311"/>
      <c r="Q121" s="311"/>
      <c r="R121" s="311"/>
      <c r="S121" s="311"/>
      <c r="T121" s="311"/>
      <c r="U121" s="311"/>
      <c r="V121" s="311"/>
      <c r="W121" s="311"/>
      <c r="X121" s="311"/>
      <c r="Y121" s="311"/>
      <c r="Z121" s="311"/>
      <c r="AA121" s="311"/>
      <c r="AB121" s="311"/>
      <c r="AC121" s="311"/>
      <c r="AD121" s="311"/>
      <c r="AE121" s="311"/>
      <c r="AF121" s="311"/>
      <c r="AG121" s="311"/>
      <c r="AH121" s="311"/>
      <c r="AI121" s="311"/>
      <c r="AJ121" s="311"/>
      <c r="AK121" s="311"/>
      <c r="AL121" s="311"/>
      <c r="AM121" s="311"/>
      <c r="AN121" s="311"/>
      <c r="AO121" s="311"/>
      <c r="AP121" s="311"/>
      <c r="AQ121" s="311"/>
      <c r="AR121" s="311"/>
      <c r="AS121" s="311"/>
      <c r="AT121" s="311"/>
      <c r="AU121" s="311"/>
      <c r="AV121" s="311"/>
      <c r="AW121" s="311"/>
      <c r="AX121" s="311"/>
      <c r="AY121" s="311"/>
      <c r="AZ121" s="311"/>
      <c r="BA121" s="311"/>
      <c r="BB121" s="311"/>
      <c r="BC121" s="311"/>
      <c r="BD121" s="311"/>
      <c r="BE121" s="311"/>
      <c r="BF121" s="311"/>
      <c r="BG121" s="311"/>
      <c r="BH121" s="311"/>
      <c r="BI121" s="311"/>
      <c r="BJ121" s="311"/>
      <c r="BK121" s="311"/>
      <c r="BL121" s="311"/>
      <c r="BM121" s="311"/>
      <c r="BN121" s="311"/>
      <c r="BO121" s="311"/>
      <c r="BP121" s="311"/>
      <c r="BQ121" s="311"/>
      <c r="BR121" s="311"/>
      <c r="BS121" s="311"/>
      <c r="BT121" s="311"/>
      <c r="BU121" s="311"/>
      <c r="BV121" s="311"/>
      <c r="BW121" s="311"/>
      <c r="BX121" s="311"/>
      <c r="BY121" s="311"/>
      <c r="BZ121" s="311"/>
      <c r="CA121" s="311"/>
      <c r="CB121" s="311"/>
      <c r="CC121" s="311"/>
      <c r="CD121" s="311"/>
      <c r="CE121" s="311"/>
      <c r="CF121" s="311"/>
      <c r="CG121" s="311"/>
      <c r="CH121" s="311"/>
      <c r="CI121" s="311"/>
      <c r="CJ121" s="311"/>
      <c r="CK121" s="311"/>
      <c r="CL121" s="311"/>
      <c r="CM121" s="311"/>
      <c r="CN121" s="311"/>
      <c r="CO121" s="311"/>
      <c r="CP121" s="311"/>
      <c r="CQ121" s="311"/>
      <c r="CR121" s="311"/>
      <c r="CS121" s="311"/>
      <c r="CT121" s="311"/>
      <c r="CU121" s="311"/>
      <c r="CV121" s="311"/>
      <c r="CW121" s="311"/>
      <c r="CX121" s="311"/>
      <c r="CY121" s="311"/>
      <c r="CZ121" s="311"/>
      <c r="DA121" s="311"/>
      <c r="DB121" s="311"/>
      <c r="DC121" s="311"/>
      <c r="DD121" s="311"/>
      <c r="DE121" s="311"/>
      <c r="DF121" s="311"/>
      <c r="DG121" s="311"/>
      <c r="DH121" s="311"/>
      <c r="DI121" s="311"/>
      <c r="DJ121" s="311"/>
      <c r="DK121" s="311"/>
      <c r="DL121" s="311"/>
      <c r="DM121" s="311"/>
      <c r="DN121" s="311"/>
      <c r="DO121" s="311"/>
      <c r="DP121" s="311"/>
      <c r="DQ121" s="311"/>
      <c r="DR121" s="311"/>
      <c r="DS121" s="311"/>
      <c r="DT121" s="311"/>
      <c r="DU121" s="311"/>
      <c r="DV121" s="311"/>
      <c r="DW121" s="311"/>
      <c r="DX121" s="311"/>
      <c r="DY121" s="311"/>
      <c r="DZ121" s="311"/>
      <c r="EA121" s="311"/>
      <c r="EB121" s="311"/>
      <c r="EC121" s="311"/>
      <c r="ED121" s="311"/>
      <c r="EE121" s="311"/>
      <c r="EF121" s="311"/>
      <c r="EG121" s="311"/>
      <c r="EH121" s="311"/>
      <c r="EI121" s="311"/>
      <c r="EJ121" s="311"/>
      <c r="EK121" s="311"/>
      <c r="EL121" s="311"/>
      <c r="EM121" s="311"/>
      <c r="EN121" s="311"/>
      <c r="EO121" s="311"/>
      <c r="EP121" s="311"/>
      <c r="EQ121" s="311"/>
      <c r="ER121" s="311"/>
      <c r="ES121" s="311"/>
      <c r="ET121" s="311"/>
      <c r="EU121" s="311"/>
      <c r="EV121" s="311"/>
      <c r="EW121" s="311"/>
      <c r="EX121" s="311"/>
      <c r="EY121" s="311"/>
      <c r="EZ121" s="311"/>
      <c r="FA121" s="311"/>
      <c r="FB121" s="311"/>
      <c r="FC121" s="311"/>
      <c r="FD121" s="311"/>
      <c r="FE121" s="311"/>
      <c r="FF121" s="311"/>
      <c r="FG121" s="311"/>
      <c r="FH121" s="311"/>
      <c r="FI121" s="311"/>
      <c r="FJ121" s="311"/>
      <c r="FK121" s="311"/>
      <c r="FL121" s="311"/>
      <c r="FM121" s="311"/>
      <c r="FN121" s="311"/>
      <c r="FO121" s="311"/>
      <c r="FP121" s="311"/>
      <c r="FQ121" s="311"/>
      <c r="FR121" s="311"/>
      <c r="FS121" s="311"/>
      <c r="FT121" s="311"/>
      <c r="FU121" s="311"/>
      <c r="FV121" s="311"/>
      <c r="FW121" s="311"/>
      <c r="FX121" s="311"/>
      <c r="FY121" s="311"/>
      <c r="FZ121" s="311"/>
      <c r="GA121" s="311"/>
      <c r="GB121" s="311"/>
      <c r="GC121" s="311"/>
      <c r="GD121" s="311"/>
      <c r="GE121" s="311"/>
      <c r="GF121" s="311"/>
      <c r="GG121" s="311"/>
      <c r="GH121" s="311"/>
      <c r="GI121" s="311"/>
      <c r="GJ121" s="311"/>
      <c r="GK121" s="311"/>
      <c r="GL121" s="311"/>
      <c r="GM121" s="311"/>
      <c r="GN121" s="311"/>
      <c r="GO121" s="311"/>
      <c r="GP121" s="311"/>
      <c r="GQ121" s="311"/>
      <c r="GR121" s="311"/>
      <c r="GS121" s="311"/>
      <c r="GT121" s="311"/>
      <c r="GU121" s="311"/>
      <c r="GV121" s="311"/>
      <c r="GW121" s="311"/>
      <c r="GX121" s="311"/>
      <c r="GY121" s="311"/>
      <c r="GZ121" s="311"/>
      <c r="HA121" s="311"/>
    </row>
    <row r="122" spans="2:209" s="690" customFormat="1" ht="18" customHeight="1" x14ac:dyDescent="0.2">
      <c r="B122" s="691"/>
      <c r="C122" s="691"/>
      <c r="D122" s="693"/>
      <c r="E122" s="692"/>
      <c r="F122" s="692"/>
      <c r="G122" s="691"/>
      <c r="L122" s="311"/>
      <c r="M122" s="311"/>
      <c r="N122" s="311"/>
      <c r="O122" s="311"/>
      <c r="P122" s="311"/>
      <c r="Q122" s="311"/>
      <c r="R122" s="311"/>
      <c r="S122" s="311"/>
      <c r="T122" s="311"/>
      <c r="U122" s="311"/>
      <c r="V122" s="311"/>
      <c r="W122" s="311"/>
      <c r="X122" s="311"/>
      <c r="Y122" s="311"/>
      <c r="Z122" s="311"/>
      <c r="AA122" s="311"/>
      <c r="AB122" s="311"/>
      <c r="AC122" s="311"/>
      <c r="AD122" s="311"/>
      <c r="AE122" s="311"/>
      <c r="AF122" s="311"/>
      <c r="AG122" s="311"/>
      <c r="AH122" s="311"/>
      <c r="AI122" s="311"/>
      <c r="AJ122" s="311"/>
      <c r="AK122" s="311"/>
      <c r="AL122" s="311"/>
      <c r="AM122" s="311"/>
      <c r="AN122" s="311"/>
      <c r="AO122" s="311"/>
      <c r="AP122" s="311"/>
      <c r="AQ122" s="311"/>
      <c r="AR122" s="311"/>
      <c r="AS122" s="311"/>
      <c r="AT122" s="311"/>
      <c r="AU122" s="311"/>
      <c r="AV122" s="311"/>
      <c r="AW122" s="311"/>
      <c r="AX122" s="311"/>
      <c r="AY122" s="311"/>
      <c r="AZ122" s="311"/>
      <c r="BA122" s="311"/>
      <c r="BB122" s="311"/>
      <c r="BC122" s="311"/>
      <c r="BD122" s="311"/>
      <c r="BE122" s="311"/>
      <c r="BF122" s="311"/>
      <c r="BG122" s="311"/>
      <c r="BH122" s="311"/>
      <c r="BI122" s="311"/>
      <c r="BJ122" s="311"/>
      <c r="BK122" s="311"/>
      <c r="BL122" s="311"/>
      <c r="BM122" s="311"/>
      <c r="BN122" s="311"/>
      <c r="BO122" s="311"/>
      <c r="BP122" s="311"/>
      <c r="BQ122" s="311"/>
      <c r="BR122" s="311"/>
      <c r="BS122" s="311"/>
      <c r="BT122" s="311"/>
      <c r="BU122" s="311"/>
      <c r="BV122" s="311"/>
      <c r="BW122" s="311"/>
      <c r="BX122" s="311"/>
      <c r="BY122" s="311"/>
      <c r="BZ122" s="311"/>
      <c r="CA122" s="311"/>
      <c r="CB122" s="311"/>
      <c r="CC122" s="311"/>
      <c r="CD122" s="311"/>
      <c r="CE122" s="311"/>
      <c r="CF122" s="311"/>
      <c r="CG122" s="311"/>
      <c r="CH122" s="311"/>
      <c r="CI122" s="311"/>
      <c r="CJ122" s="311"/>
      <c r="CK122" s="311"/>
      <c r="CL122" s="311"/>
      <c r="CM122" s="311"/>
      <c r="CN122" s="311"/>
      <c r="CO122" s="311"/>
      <c r="CP122" s="311"/>
      <c r="CQ122" s="311"/>
      <c r="CR122" s="311"/>
      <c r="CS122" s="311"/>
      <c r="CT122" s="311"/>
      <c r="CU122" s="311"/>
      <c r="CV122" s="311"/>
      <c r="CW122" s="311"/>
      <c r="CX122" s="311"/>
      <c r="CY122" s="311"/>
      <c r="CZ122" s="311"/>
      <c r="DA122" s="311"/>
      <c r="DB122" s="311"/>
      <c r="DC122" s="311"/>
      <c r="DD122" s="311"/>
      <c r="DE122" s="311"/>
      <c r="DF122" s="311"/>
      <c r="DG122" s="311"/>
      <c r="DH122" s="311"/>
      <c r="DI122" s="311"/>
      <c r="DJ122" s="311"/>
      <c r="DK122" s="311"/>
      <c r="DL122" s="311"/>
      <c r="DM122" s="311"/>
      <c r="DN122" s="311"/>
      <c r="DO122" s="311"/>
      <c r="DP122" s="311"/>
      <c r="DQ122" s="311"/>
      <c r="DR122" s="311"/>
      <c r="DS122" s="311"/>
      <c r="DT122" s="311"/>
      <c r="DU122" s="311"/>
      <c r="DV122" s="311"/>
      <c r="DW122" s="311"/>
      <c r="DX122" s="311"/>
      <c r="DY122" s="311"/>
      <c r="DZ122" s="311"/>
      <c r="EA122" s="311"/>
      <c r="EB122" s="311"/>
      <c r="EC122" s="311"/>
      <c r="ED122" s="311"/>
      <c r="EE122" s="311"/>
      <c r="EF122" s="311"/>
      <c r="EG122" s="311"/>
      <c r="EH122" s="311"/>
      <c r="EI122" s="311"/>
      <c r="EJ122" s="311"/>
      <c r="EK122" s="311"/>
      <c r="EL122" s="311"/>
      <c r="EM122" s="311"/>
      <c r="EN122" s="311"/>
      <c r="EO122" s="311"/>
      <c r="EP122" s="311"/>
      <c r="EQ122" s="311"/>
      <c r="ER122" s="311"/>
      <c r="ES122" s="311"/>
      <c r="ET122" s="311"/>
      <c r="EU122" s="311"/>
      <c r="EV122" s="311"/>
      <c r="EW122" s="311"/>
      <c r="EX122" s="311"/>
      <c r="EY122" s="311"/>
      <c r="EZ122" s="311"/>
      <c r="FA122" s="311"/>
      <c r="FB122" s="311"/>
      <c r="FC122" s="311"/>
      <c r="FD122" s="311"/>
      <c r="FE122" s="311"/>
      <c r="FF122" s="311"/>
      <c r="FG122" s="311"/>
      <c r="FH122" s="311"/>
      <c r="FI122" s="311"/>
      <c r="FJ122" s="311"/>
      <c r="FK122" s="311"/>
      <c r="FL122" s="311"/>
      <c r="FM122" s="311"/>
      <c r="FN122" s="311"/>
      <c r="FO122" s="311"/>
      <c r="FP122" s="311"/>
      <c r="FQ122" s="311"/>
      <c r="FR122" s="311"/>
      <c r="FS122" s="311"/>
      <c r="FT122" s="311"/>
      <c r="FU122" s="311"/>
      <c r="FV122" s="311"/>
      <c r="FW122" s="311"/>
      <c r="FX122" s="311"/>
      <c r="FY122" s="311"/>
      <c r="FZ122" s="311"/>
      <c r="GA122" s="311"/>
      <c r="GB122" s="311"/>
      <c r="GC122" s="311"/>
      <c r="GD122" s="311"/>
      <c r="GE122" s="311"/>
      <c r="GF122" s="311"/>
      <c r="GG122" s="311"/>
      <c r="GH122" s="311"/>
      <c r="GI122" s="311"/>
      <c r="GJ122" s="311"/>
      <c r="GK122" s="311"/>
      <c r="GL122" s="311"/>
      <c r="GM122" s="311"/>
      <c r="GN122" s="311"/>
      <c r="GO122" s="311"/>
      <c r="GP122" s="311"/>
      <c r="GQ122" s="311"/>
      <c r="GR122" s="311"/>
      <c r="GS122" s="311"/>
      <c r="GT122" s="311"/>
      <c r="GU122" s="311"/>
      <c r="GV122" s="311"/>
      <c r="GW122" s="311"/>
      <c r="GX122" s="311"/>
      <c r="GY122" s="311"/>
      <c r="GZ122" s="311"/>
      <c r="HA122" s="311"/>
    </row>
    <row r="123" spans="2:209" s="690" customFormat="1" ht="18" customHeight="1" x14ac:dyDescent="0.2">
      <c r="B123" s="691"/>
      <c r="C123" s="691"/>
      <c r="D123" s="693"/>
      <c r="E123" s="692"/>
      <c r="F123" s="692"/>
      <c r="G123" s="691"/>
      <c r="L123" s="311"/>
      <c r="M123" s="311"/>
      <c r="N123" s="311"/>
      <c r="O123" s="311"/>
      <c r="P123" s="311"/>
      <c r="Q123" s="311"/>
      <c r="R123" s="311"/>
      <c r="S123" s="311"/>
      <c r="T123" s="311"/>
      <c r="U123" s="311"/>
      <c r="V123" s="311"/>
      <c r="W123" s="311"/>
      <c r="X123" s="311"/>
      <c r="Y123" s="311"/>
      <c r="Z123" s="311"/>
      <c r="AA123" s="311"/>
      <c r="AB123" s="311"/>
      <c r="AC123" s="311"/>
      <c r="AD123" s="311"/>
      <c r="AE123" s="311"/>
      <c r="AF123" s="311"/>
      <c r="AG123" s="311"/>
      <c r="AH123" s="311"/>
      <c r="AI123" s="311"/>
      <c r="AJ123" s="311"/>
      <c r="AK123" s="311"/>
      <c r="AL123" s="311"/>
      <c r="AM123" s="311"/>
      <c r="AN123" s="311"/>
      <c r="AO123" s="311"/>
      <c r="AP123" s="311"/>
      <c r="AQ123" s="311"/>
      <c r="AR123" s="311"/>
      <c r="AS123" s="311"/>
      <c r="AT123" s="311"/>
      <c r="AU123" s="311"/>
      <c r="AV123" s="311"/>
      <c r="AW123" s="311"/>
      <c r="AX123" s="311"/>
      <c r="AY123" s="311"/>
      <c r="AZ123" s="311"/>
      <c r="BA123" s="311"/>
      <c r="BB123" s="311"/>
      <c r="BC123" s="311"/>
      <c r="BD123" s="311"/>
      <c r="BE123" s="311"/>
      <c r="BF123" s="311"/>
      <c r="BG123" s="311"/>
      <c r="BH123" s="311"/>
      <c r="BI123" s="311"/>
      <c r="BJ123" s="311"/>
      <c r="BK123" s="311"/>
      <c r="BL123" s="311"/>
      <c r="BM123" s="311"/>
      <c r="BN123" s="311"/>
      <c r="BO123" s="311"/>
      <c r="BP123" s="311"/>
      <c r="BQ123" s="311"/>
      <c r="BR123" s="311"/>
      <c r="BS123" s="311"/>
      <c r="BT123" s="311"/>
      <c r="BU123" s="311"/>
      <c r="BV123" s="311"/>
      <c r="BW123" s="311"/>
      <c r="BX123" s="311"/>
      <c r="BY123" s="311"/>
      <c r="BZ123" s="311"/>
      <c r="CA123" s="311"/>
      <c r="CB123" s="311"/>
      <c r="CC123" s="311"/>
      <c r="CD123" s="311"/>
      <c r="CE123" s="311"/>
      <c r="CF123" s="311"/>
      <c r="CG123" s="311"/>
      <c r="CH123" s="311"/>
      <c r="CI123" s="311"/>
      <c r="CJ123" s="311"/>
      <c r="CK123" s="311"/>
      <c r="CL123" s="311"/>
      <c r="CM123" s="311"/>
      <c r="CN123" s="311"/>
      <c r="CO123" s="311"/>
      <c r="CP123" s="311"/>
      <c r="CQ123" s="311"/>
      <c r="CR123" s="311"/>
      <c r="CS123" s="311"/>
      <c r="CT123" s="311"/>
      <c r="CU123" s="311"/>
      <c r="CV123" s="311"/>
      <c r="CW123" s="311"/>
      <c r="CX123" s="311"/>
      <c r="CY123" s="311"/>
      <c r="CZ123" s="311"/>
      <c r="DA123" s="311"/>
      <c r="DB123" s="311"/>
      <c r="DC123" s="311"/>
      <c r="DD123" s="311"/>
      <c r="DE123" s="311"/>
      <c r="DF123" s="311"/>
      <c r="DG123" s="311"/>
      <c r="DH123" s="311"/>
      <c r="DI123" s="311"/>
      <c r="DJ123" s="311"/>
      <c r="DK123" s="311"/>
      <c r="DL123" s="311"/>
      <c r="DM123" s="311"/>
      <c r="DN123" s="311"/>
      <c r="DO123" s="311"/>
      <c r="DP123" s="311"/>
      <c r="DQ123" s="311"/>
      <c r="DR123" s="311"/>
      <c r="DS123" s="311"/>
      <c r="DT123" s="311"/>
      <c r="DU123" s="311"/>
      <c r="DV123" s="311"/>
      <c r="DW123" s="311"/>
      <c r="DX123" s="311"/>
      <c r="DY123" s="311"/>
      <c r="DZ123" s="311"/>
      <c r="EA123" s="311"/>
      <c r="EB123" s="311"/>
      <c r="EC123" s="311"/>
      <c r="ED123" s="311"/>
      <c r="EE123" s="311"/>
      <c r="EF123" s="311"/>
      <c r="EG123" s="311"/>
      <c r="EH123" s="311"/>
      <c r="EI123" s="311"/>
      <c r="EJ123" s="311"/>
      <c r="EK123" s="311"/>
      <c r="EL123" s="311"/>
      <c r="EM123" s="311"/>
      <c r="EN123" s="311"/>
      <c r="EO123" s="311"/>
      <c r="EP123" s="311"/>
      <c r="EQ123" s="311"/>
      <c r="ER123" s="311"/>
      <c r="ES123" s="311"/>
      <c r="ET123" s="311"/>
      <c r="EU123" s="311"/>
      <c r="EV123" s="311"/>
      <c r="EW123" s="311"/>
      <c r="EX123" s="311"/>
      <c r="EY123" s="311"/>
      <c r="EZ123" s="311"/>
      <c r="FA123" s="311"/>
      <c r="FB123" s="311"/>
      <c r="FC123" s="311"/>
      <c r="FD123" s="311"/>
      <c r="FE123" s="311"/>
      <c r="FF123" s="311"/>
      <c r="FG123" s="311"/>
      <c r="FH123" s="311"/>
      <c r="FI123" s="311"/>
      <c r="FJ123" s="311"/>
      <c r="FK123" s="311"/>
      <c r="FL123" s="311"/>
      <c r="FM123" s="311"/>
      <c r="FN123" s="311"/>
      <c r="FO123" s="311"/>
      <c r="FP123" s="311"/>
      <c r="FQ123" s="311"/>
      <c r="FR123" s="311"/>
      <c r="FS123" s="311"/>
      <c r="FT123" s="311"/>
      <c r="FU123" s="311"/>
      <c r="FV123" s="311"/>
      <c r="FW123" s="311"/>
      <c r="FX123" s="311"/>
      <c r="FY123" s="311"/>
      <c r="FZ123" s="311"/>
      <c r="GA123" s="311"/>
      <c r="GB123" s="311"/>
      <c r="GC123" s="311"/>
      <c r="GD123" s="311"/>
      <c r="GE123" s="311"/>
      <c r="GF123" s="311"/>
      <c r="GG123" s="311"/>
      <c r="GH123" s="311"/>
      <c r="GI123" s="311"/>
      <c r="GJ123" s="311"/>
      <c r="GK123" s="311"/>
      <c r="GL123" s="311"/>
      <c r="GM123" s="311"/>
      <c r="GN123" s="311"/>
      <c r="GO123" s="311"/>
      <c r="GP123" s="311"/>
      <c r="GQ123" s="311"/>
      <c r="GR123" s="311"/>
      <c r="GS123" s="311"/>
      <c r="GT123" s="311"/>
      <c r="GU123" s="311"/>
      <c r="GV123" s="311"/>
      <c r="GW123" s="311"/>
      <c r="GX123" s="311"/>
      <c r="GY123" s="311"/>
      <c r="GZ123" s="311"/>
      <c r="HA123" s="311"/>
    </row>
    <row r="124" spans="2:209" s="690" customFormat="1" ht="18" customHeight="1" x14ac:dyDescent="0.2">
      <c r="B124" s="691"/>
      <c r="C124" s="691"/>
      <c r="D124" s="693"/>
      <c r="E124" s="692"/>
      <c r="F124" s="692"/>
      <c r="G124" s="691"/>
      <c r="L124" s="311"/>
      <c r="M124" s="311"/>
      <c r="N124" s="311"/>
      <c r="O124" s="311"/>
      <c r="P124" s="311"/>
      <c r="Q124" s="311"/>
      <c r="R124" s="311"/>
      <c r="S124" s="311"/>
      <c r="T124" s="311"/>
      <c r="U124" s="311"/>
      <c r="V124" s="311"/>
      <c r="W124" s="311"/>
      <c r="X124" s="311"/>
      <c r="Y124" s="311"/>
      <c r="Z124" s="311"/>
      <c r="AA124" s="311"/>
      <c r="AB124" s="311"/>
      <c r="AC124" s="311"/>
      <c r="AD124" s="311"/>
      <c r="AE124" s="311"/>
      <c r="AF124" s="311"/>
      <c r="AG124" s="311"/>
      <c r="AH124" s="311"/>
      <c r="AI124" s="311"/>
      <c r="AJ124" s="311"/>
      <c r="AK124" s="311"/>
      <c r="AL124" s="311"/>
      <c r="AM124" s="311"/>
      <c r="AN124" s="311"/>
      <c r="AO124" s="311"/>
      <c r="AP124" s="311"/>
      <c r="AQ124" s="311"/>
      <c r="AR124" s="311"/>
      <c r="AS124" s="311"/>
      <c r="AT124" s="311"/>
      <c r="AU124" s="311"/>
      <c r="AV124" s="311"/>
      <c r="AW124" s="311"/>
      <c r="AX124" s="311"/>
      <c r="AY124" s="311"/>
      <c r="AZ124" s="311"/>
      <c r="BA124" s="311"/>
      <c r="BB124" s="311"/>
      <c r="BC124" s="311"/>
      <c r="BD124" s="311"/>
      <c r="BE124" s="311"/>
      <c r="BF124" s="311"/>
      <c r="BG124" s="311"/>
      <c r="BH124" s="311"/>
      <c r="BI124" s="311"/>
      <c r="BJ124" s="311"/>
      <c r="BK124" s="311"/>
      <c r="BL124" s="311"/>
      <c r="BM124" s="311"/>
      <c r="BN124" s="311"/>
      <c r="BO124" s="311"/>
      <c r="BP124" s="311"/>
      <c r="BQ124" s="311"/>
      <c r="BR124" s="311"/>
      <c r="BS124" s="311"/>
      <c r="BT124" s="311"/>
      <c r="BU124" s="311"/>
      <c r="BV124" s="311"/>
      <c r="BW124" s="311"/>
      <c r="BX124" s="311"/>
      <c r="BY124" s="311"/>
      <c r="BZ124" s="311"/>
      <c r="CA124" s="311"/>
      <c r="CB124" s="311"/>
      <c r="CC124" s="311"/>
      <c r="CD124" s="311"/>
      <c r="CE124" s="311"/>
      <c r="CF124" s="311"/>
      <c r="CG124" s="311"/>
      <c r="CH124" s="311"/>
      <c r="CI124" s="311"/>
      <c r="CJ124" s="311"/>
      <c r="CK124" s="311"/>
      <c r="CL124" s="311"/>
      <c r="CM124" s="311"/>
      <c r="CN124" s="311"/>
      <c r="CO124" s="311"/>
      <c r="CP124" s="311"/>
      <c r="CQ124" s="311"/>
      <c r="CR124" s="311"/>
      <c r="CS124" s="311"/>
      <c r="CT124" s="311"/>
      <c r="CU124" s="311"/>
      <c r="CV124" s="311"/>
      <c r="CW124" s="311"/>
      <c r="CX124" s="311"/>
      <c r="CY124" s="311"/>
      <c r="CZ124" s="311"/>
      <c r="DA124" s="311"/>
      <c r="DB124" s="311"/>
      <c r="DC124" s="311"/>
      <c r="DD124" s="311"/>
      <c r="DE124" s="311"/>
      <c r="DF124" s="311"/>
      <c r="DG124" s="311"/>
      <c r="DH124" s="311"/>
      <c r="DI124" s="311"/>
      <c r="DJ124" s="311"/>
      <c r="DK124" s="311"/>
      <c r="DL124" s="311"/>
      <c r="DM124" s="311"/>
      <c r="DN124" s="311"/>
      <c r="DO124" s="311"/>
      <c r="DP124" s="311"/>
      <c r="DQ124" s="311"/>
      <c r="DR124" s="311"/>
      <c r="DS124" s="311"/>
      <c r="DT124" s="311"/>
      <c r="DU124" s="311"/>
      <c r="DV124" s="311"/>
      <c r="DW124" s="311"/>
      <c r="DX124" s="311"/>
      <c r="DY124" s="311"/>
      <c r="DZ124" s="311"/>
      <c r="EA124" s="311"/>
      <c r="EB124" s="311"/>
      <c r="EC124" s="311"/>
      <c r="ED124" s="311"/>
      <c r="EE124" s="311"/>
      <c r="EF124" s="311"/>
      <c r="EG124" s="311"/>
      <c r="EH124" s="311"/>
      <c r="EI124" s="311"/>
      <c r="EJ124" s="311"/>
      <c r="EK124" s="311"/>
      <c r="EL124" s="311"/>
      <c r="EM124" s="311"/>
      <c r="EN124" s="311"/>
      <c r="EO124" s="311"/>
      <c r="EP124" s="311"/>
      <c r="EQ124" s="311"/>
      <c r="ER124" s="311"/>
      <c r="ES124" s="311"/>
      <c r="ET124" s="311"/>
      <c r="EU124" s="311"/>
      <c r="EV124" s="311"/>
      <c r="EW124" s="311"/>
      <c r="EX124" s="311"/>
      <c r="EY124" s="311"/>
      <c r="EZ124" s="311"/>
      <c r="FA124" s="311"/>
      <c r="FB124" s="311"/>
      <c r="FC124" s="311"/>
      <c r="FD124" s="311"/>
      <c r="FE124" s="311"/>
      <c r="FF124" s="311"/>
      <c r="FG124" s="311"/>
      <c r="FH124" s="311"/>
      <c r="FI124" s="311"/>
      <c r="FJ124" s="311"/>
      <c r="FK124" s="311"/>
      <c r="FL124" s="311"/>
      <c r="FM124" s="311"/>
      <c r="FN124" s="311"/>
      <c r="FO124" s="311"/>
      <c r="FP124" s="311"/>
      <c r="FQ124" s="311"/>
      <c r="FR124" s="311"/>
      <c r="FS124" s="311"/>
      <c r="FT124" s="311"/>
      <c r="FU124" s="311"/>
      <c r="FV124" s="311"/>
      <c r="FW124" s="311"/>
      <c r="FX124" s="311"/>
      <c r="FY124" s="311"/>
      <c r="FZ124" s="311"/>
      <c r="GA124" s="311"/>
      <c r="GB124" s="311"/>
      <c r="GC124" s="311"/>
      <c r="GD124" s="311"/>
      <c r="GE124" s="311"/>
      <c r="GF124" s="311"/>
      <c r="GG124" s="311"/>
      <c r="GH124" s="311"/>
      <c r="GI124" s="311"/>
      <c r="GJ124" s="311"/>
      <c r="GK124" s="311"/>
      <c r="GL124" s="311"/>
      <c r="GM124" s="311"/>
      <c r="GN124" s="311"/>
      <c r="GO124" s="311"/>
      <c r="GP124" s="311"/>
      <c r="GQ124" s="311"/>
      <c r="GR124" s="311"/>
      <c r="GS124" s="311"/>
      <c r="GT124" s="311"/>
      <c r="GU124" s="311"/>
      <c r="GV124" s="311"/>
      <c r="GW124" s="311"/>
      <c r="GX124" s="311"/>
      <c r="GY124" s="311"/>
      <c r="GZ124" s="311"/>
      <c r="HA124" s="311"/>
    </row>
    <row r="125" spans="2:209" s="690" customFormat="1" ht="18" customHeight="1" x14ac:dyDescent="0.2">
      <c r="B125" s="691"/>
      <c r="C125" s="691"/>
      <c r="D125" s="693"/>
      <c r="E125" s="692"/>
      <c r="F125" s="692"/>
      <c r="G125" s="691"/>
      <c r="L125" s="311"/>
      <c r="M125" s="311"/>
      <c r="N125" s="311"/>
      <c r="O125" s="311"/>
      <c r="P125" s="311"/>
      <c r="Q125" s="311"/>
      <c r="R125" s="311"/>
      <c r="S125" s="311"/>
      <c r="T125" s="311"/>
      <c r="U125" s="311"/>
      <c r="V125" s="311"/>
      <c r="W125" s="311"/>
      <c r="X125" s="311"/>
      <c r="Y125" s="311"/>
      <c r="Z125" s="311"/>
      <c r="AA125" s="311"/>
      <c r="AB125" s="311"/>
      <c r="AC125" s="311"/>
      <c r="AD125" s="311"/>
      <c r="AE125" s="311"/>
      <c r="AF125" s="311"/>
      <c r="AG125" s="311"/>
      <c r="AH125" s="311"/>
      <c r="AI125" s="311"/>
      <c r="AJ125" s="311"/>
      <c r="AK125" s="311"/>
      <c r="AL125" s="311"/>
      <c r="AM125" s="311"/>
      <c r="AN125" s="311"/>
      <c r="AO125" s="311"/>
      <c r="AP125" s="311"/>
      <c r="AQ125" s="311"/>
      <c r="AR125" s="311"/>
      <c r="AS125" s="311"/>
      <c r="AT125" s="311"/>
      <c r="AU125" s="311"/>
      <c r="AV125" s="311"/>
      <c r="AW125" s="311"/>
      <c r="AX125" s="311"/>
      <c r="AY125" s="311"/>
      <c r="AZ125" s="311"/>
      <c r="BA125" s="311"/>
      <c r="BB125" s="311"/>
      <c r="BC125" s="311"/>
      <c r="BD125" s="311"/>
      <c r="BE125" s="311"/>
      <c r="BF125" s="311"/>
      <c r="BG125" s="311"/>
      <c r="BH125" s="311"/>
      <c r="BI125" s="311"/>
      <c r="BJ125" s="311"/>
      <c r="BK125" s="311"/>
      <c r="BL125" s="311"/>
      <c r="BM125" s="311"/>
      <c r="BN125" s="311"/>
      <c r="BO125" s="311"/>
      <c r="BP125" s="311"/>
      <c r="BQ125" s="311"/>
      <c r="BR125" s="311"/>
      <c r="BS125" s="311"/>
      <c r="BT125" s="311"/>
      <c r="BU125" s="311"/>
      <c r="BV125" s="311"/>
      <c r="BW125" s="311"/>
      <c r="BX125" s="311"/>
      <c r="BY125" s="311"/>
      <c r="BZ125" s="311"/>
      <c r="CA125" s="311"/>
      <c r="CB125" s="311"/>
      <c r="CC125" s="311"/>
      <c r="CD125" s="311"/>
      <c r="CE125" s="311"/>
      <c r="CF125" s="311"/>
      <c r="CG125" s="311"/>
      <c r="CH125" s="311"/>
      <c r="CI125" s="311"/>
      <c r="CJ125" s="311"/>
      <c r="CK125" s="311"/>
      <c r="CL125" s="311"/>
      <c r="CM125" s="311"/>
      <c r="CN125" s="311"/>
      <c r="CO125" s="311"/>
      <c r="CP125" s="311"/>
      <c r="CQ125" s="311"/>
      <c r="CR125" s="311"/>
      <c r="CS125" s="311"/>
      <c r="CT125" s="311"/>
      <c r="CU125" s="311"/>
      <c r="CV125" s="311"/>
      <c r="CW125" s="311"/>
      <c r="CX125" s="311"/>
      <c r="CY125" s="311"/>
      <c r="CZ125" s="311"/>
      <c r="DA125" s="311"/>
      <c r="DB125" s="311"/>
      <c r="DC125" s="311"/>
      <c r="DD125" s="311"/>
      <c r="DE125" s="311"/>
      <c r="DF125" s="311"/>
      <c r="DG125" s="311"/>
      <c r="DH125" s="311"/>
      <c r="DI125" s="311"/>
      <c r="DJ125" s="311"/>
      <c r="DK125" s="311"/>
      <c r="DL125" s="311"/>
      <c r="DM125" s="311"/>
      <c r="DN125" s="311"/>
      <c r="DO125" s="311"/>
      <c r="DP125" s="311"/>
      <c r="DQ125" s="311"/>
      <c r="DR125" s="311"/>
      <c r="DS125" s="311"/>
      <c r="DT125" s="311"/>
      <c r="DU125" s="311"/>
      <c r="DV125" s="311"/>
      <c r="DW125" s="311"/>
      <c r="DX125" s="311"/>
      <c r="DY125" s="311"/>
      <c r="DZ125" s="311"/>
      <c r="EA125" s="311"/>
      <c r="EB125" s="311"/>
      <c r="EC125" s="311"/>
      <c r="ED125" s="311"/>
      <c r="EE125" s="311"/>
      <c r="EF125" s="311"/>
      <c r="EG125" s="311"/>
      <c r="EH125" s="311"/>
      <c r="EI125" s="311"/>
      <c r="EJ125" s="311"/>
      <c r="EK125" s="311"/>
      <c r="EL125" s="311"/>
      <c r="EM125" s="311"/>
      <c r="EN125" s="311"/>
      <c r="EO125" s="311"/>
      <c r="EP125" s="311"/>
      <c r="EQ125" s="311"/>
      <c r="ER125" s="311"/>
      <c r="ES125" s="311"/>
      <c r="ET125" s="311"/>
      <c r="EU125" s="311"/>
      <c r="EV125" s="311"/>
      <c r="EW125" s="311"/>
      <c r="EX125" s="311"/>
      <c r="EY125" s="311"/>
      <c r="EZ125" s="311"/>
      <c r="FA125" s="311"/>
      <c r="FB125" s="311"/>
      <c r="FC125" s="311"/>
      <c r="FD125" s="311"/>
      <c r="FE125" s="311"/>
      <c r="FF125" s="311"/>
      <c r="FG125" s="311"/>
      <c r="FH125" s="311"/>
      <c r="FI125" s="311"/>
      <c r="FJ125" s="311"/>
      <c r="FK125" s="311"/>
      <c r="FL125" s="311"/>
      <c r="FM125" s="311"/>
      <c r="FN125" s="311"/>
      <c r="FO125" s="311"/>
      <c r="FP125" s="311"/>
      <c r="FQ125" s="311"/>
      <c r="FR125" s="311"/>
      <c r="FS125" s="311"/>
      <c r="FT125" s="311"/>
      <c r="FU125" s="311"/>
      <c r="FV125" s="311"/>
      <c r="FW125" s="311"/>
      <c r="FX125" s="311"/>
      <c r="FY125" s="311"/>
      <c r="FZ125" s="311"/>
      <c r="GA125" s="311"/>
      <c r="GB125" s="311"/>
      <c r="GC125" s="311"/>
      <c r="GD125" s="311"/>
      <c r="GE125" s="311"/>
      <c r="GF125" s="311"/>
      <c r="GG125" s="311"/>
      <c r="GH125" s="311"/>
      <c r="GI125" s="311"/>
      <c r="GJ125" s="311"/>
      <c r="GK125" s="311"/>
      <c r="GL125" s="311"/>
      <c r="GM125" s="311"/>
      <c r="GN125" s="311"/>
      <c r="GO125" s="311"/>
      <c r="GP125" s="311"/>
      <c r="GQ125" s="311"/>
      <c r="GR125" s="311"/>
      <c r="GS125" s="311"/>
      <c r="GT125" s="311"/>
      <c r="GU125" s="311"/>
      <c r="GV125" s="311"/>
      <c r="GW125" s="311"/>
      <c r="GX125" s="311"/>
      <c r="GY125" s="311"/>
      <c r="GZ125" s="311"/>
      <c r="HA125" s="311"/>
    </row>
    <row r="126" spans="2:209" s="690" customFormat="1" ht="18" customHeight="1" x14ac:dyDescent="0.2">
      <c r="B126" s="691"/>
      <c r="C126" s="691"/>
      <c r="D126" s="693"/>
      <c r="E126" s="692"/>
      <c r="F126" s="692"/>
      <c r="G126" s="691"/>
      <c r="L126" s="311"/>
      <c r="M126" s="311"/>
      <c r="N126" s="311"/>
      <c r="O126" s="311"/>
      <c r="P126" s="311"/>
      <c r="Q126" s="311"/>
      <c r="R126" s="311"/>
      <c r="S126" s="311"/>
      <c r="T126" s="311"/>
      <c r="U126" s="311"/>
      <c r="V126" s="311"/>
      <c r="W126" s="311"/>
      <c r="X126" s="311"/>
      <c r="Y126" s="311"/>
      <c r="Z126" s="311"/>
      <c r="AA126" s="311"/>
      <c r="AB126" s="311"/>
      <c r="AC126" s="311"/>
      <c r="AD126" s="311"/>
      <c r="AE126" s="311"/>
      <c r="AF126" s="311"/>
      <c r="AG126" s="311"/>
      <c r="AH126" s="311"/>
      <c r="AI126" s="311"/>
      <c r="AJ126" s="311"/>
      <c r="AK126" s="311"/>
      <c r="AL126" s="311"/>
      <c r="AM126" s="311"/>
      <c r="AN126" s="311"/>
      <c r="AO126" s="311"/>
      <c r="AP126" s="311"/>
      <c r="AQ126" s="311"/>
      <c r="AR126" s="311"/>
      <c r="AS126" s="311"/>
      <c r="AT126" s="311"/>
      <c r="AU126" s="311"/>
      <c r="AV126" s="311"/>
      <c r="AW126" s="311"/>
      <c r="AX126" s="311"/>
      <c r="AY126" s="311"/>
      <c r="AZ126" s="311"/>
      <c r="BA126" s="311"/>
      <c r="BB126" s="311"/>
      <c r="BC126" s="311"/>
      <c r="BD126" s="311"/>
      <c r="BE126" s="311"/>
      <c r="BF126" s="311"/>
      <c r="BG126" s="311"/>
      <c r="BH126" s="311"/>
      <c r="BI126" s="311"/>
      <c r="BJ126" s="311"/>
      <c r="BK126" s="311"/>
      <c r="BL126" s="311"/>
      <c r="BM126" s="311"/>
      <c r="BN126" s="311"/>
      <c r="BO126" s="311"/>
      <c r="BP126" s="311"/>
      <c r="BQ126" s="311"/>
      <c r="BR126" s="311"/>
      <c r="BS126" s="311"/>
      <c r="BT126" s="311"/>
      <c r="BU126" s="311"/>
      <c r="BV126" s="311"/>
      <c r="BW126" s="311"/>
      <c r="BX126" s="311"/>
      <c r="BY126" s="311"/>
      <c r="BZ126" s="311"/>
      <c r="CA126" s="311"/>
      <c r="CB126" s="311"/>
      <c r="CC126" s="311"/>
      <c r="CD126" s="311"/>
      <c r="CE126" s="311"/>
      <c r="CF126" s="311"/>
      <c r="CG126" s="311"/>
      <c r="CH126" s="311"/>
      <c r="CI126" s="311"/>
      <c r="CJ126" s="311"/>
      <c r="CK126" s="311"/>
      <c r="CL126" s="311"/>
      <c r="CM126" s="311"/>
      <c r="CN126" s="311"/>
      <c r="CO126" s="311"/>
      <c r="CP126" s="311"/>
      <c r="CQ126" s="311"/>
      <c r="CR126" s="311"/>
      <c r="CS126" s="311"/>
      <c r="CT126" s="311"/>
      <c r="CU126" s="311"/>
      <c r="CV126" s="311"/>
      <c r="CW126" s="311"/>
      <c r="CX126" s="311"/>
      <c r="CY126" s="311"/>
      <c r="CZ126" s="311"/>
      <c r="DA126" s="311"/>
      <c r="DB126" s="311"/>
      <c r="DC126" s="311"/>
      <c r="DD126" s="311"/>
      <c r="DE126" s="311"/>
      <c r="DF126" s="311"/>
      <c r="DG126" s="311"/>
      <c r="DH126" s="311"/>
      <c r="DI126" s="311"/>
      <c r="DJ126" s="311"/>
      <c r="DK126" s="311"/>
      <c r="DL126" s="311"/>
      <c r="DM126" s="311"/>
      <c r="DN126" s="311"/>
      <c r="DO126" s="311"/>
      <c r="DP126" s="311"/>
      <c r="DQ126" s="311"/>
      <c r="DR126" s="311"/>
      <c r="DS126" s="311"/>
      <c r="DT126" s="311"/>
      <c r="DU126" s="311"/>
      <c r="DV126" s="311"/>
      <c r="DW126" s="311"/>
      <c r="DX126" s="311"/>
      <c r="DY126" s="311"/>
      <c r="DZ126" s="311"/>
      <c r="EA126" s="311"/>
      <c r="EB126" s="311"/>
      <c r="EC126" s="311"/>
      <c r="ED126" s="311"/>
      <c r="EE126" s="311"/>
      <c r="EF126" s="311"/>
      <c r="EG126" s="311"/>
      <c r="EH126" s="311"/>
      <c r="EI126" s="311"/>
      <c r="EJ126" s="311"/>
      <c r="EK126" s="311"/>
      <c r="EL126" s="311"/>
      <c r="EM126" s="311"/>
      <c r="EN126" s="311"/>
      <c r="EO126" s="311"/>
      <c r="EP126" s="311"/>
      <c r="EQ126" s="311"/>
      <c r="ER126" s="311"/>
      <c r="ES126" s="311"/>
      <c r="ET126" s="311"/>
      <c r="EU126" s="311"/>
      <c r="EV126" s="311"/>
      <c r="EW126" s="311"/>
      <c r="EX126" s="311"/>
      <c r="EY126" s="311"/>
      <c r="EZ126" s="311"/>
      <c r="FA126" s="311"/>
      <c r="FB126" s="311"/>
      <c r="FC126" s="311"/>
      <c r="FD126" s="311"/>
      <c r="FE126" s="311"/>
      <c r="FF126" s="311"/>
      <c r="FG126" s="311"/>
      <c r="FH126" s="311"/>
      <c r="FI126" s="311"/>
      <c r="FJ126" s="311"/>
      <c r="FK126" s="311"/>
      <c r="FL126" s="311"/>
      <c r="FM126" s="311"/>
      <c r="FN126" s="311"/>
      <c r="FO126" s="311"/>
      <c r="FP126" s="311"/>
      <c r="FQ126" s="311"/>
      <c r="FR126" s="311"/>
      <c r="FS126" s="311"/>
      <c r="FT126" s="311"/>
      <c r="FU126" s="311"/>
      <c r="FV126" s="311"/>
      <c r="FW126" s="311"/>
      <c r="FX126" s="311"/>
      <c r="FY126" s="311"/>
      <c r="FZ126" s="311"/>
      <c r="GA126" s="311"/>
      <c r="GB126" s="311"/>
      <c r="GC126" s="311"/>
      <c r="GD126" s="311"/>
      <c r="GE126" s="311"/>
      <c r="GF126" s="311"/>
      <c r="GG126" s="311"/>
      <c r="GH126" s="311"/>
      <c r="GI126" s="311"/>
      <c r="GJ126" s="311"/>
      <c r="GK126" s="311"/>
      <c r="GL126" s="311"/>
      <c r="GM126" s="311"/>
      <c r="GN126" s="311"/>
      <c r="GO126" s="311"/>
      <c r="GP126" s="311"/>
      <c r="GQ126" s="311"/>
      <c r="GR126" s="311"/>
      <c r="GS126" s="311"/>
      <c r="GT126" s="311"/>
      <c r="GU126" s="311"/>
      <c r="GV126" s="311"/>
      <c r="GW126" s="311"/>
      <c r="GX126" s="311"/>
      <c r="GY126" s="311"/>
      <c r="GZ126" s="311"/>
      <c r="HA126" s="311"/>
    </row>
    <row r="127" spans="2:209" s="690" customFormat="1" ht="18" customHeight="1" x14ac:dyDescent="0.2">
      <c r="B127" s="691"/>
      <c r="C127" s="691"/>
      <c r="D127" s="693"/>
      <c r="E127" s="692"/>
      <c r="F127" s="692"/>
      <c r="G127" s="691"/>
      <c r="L127" s="311"/>
      <c r="M127" s="311"/>
      <c r="N127" s="311"/>
      <c r="O127" s="311"/>
      <c r="P127" s="311"/>
      <c r="Q127" s="311"/>
      <c r="R127" s="311"/>
      <c r="S127" s="311"/>
      <c r="T127" s="311"/>
      <c r="U127" s="311"/>
      <c r="V127" s="311"/>
      <c r="W127" s="311"/>
      <c r="X127" s="311"/>
      <c r="Y127" s="311"/>
      <c r="Z127" s="311"/>
      <c r="AA127" s="311"/>
      <c r="AB127" s="311"/>
      <c r="AC127" s="311"/>
      <c r="AD127" s="311"/>
      <c r="AE127" s="311"/>
      <c r="AF127" s="311"/>
      <c r="AG127" s="311"/>
      <c r="AH127" s="311"/>
      <c r="AI127" s="311"/>
      <c r="AJ127" s="311"/>
      <c r="AK127" s="311"/>
      <c r="AL127" s="311"/>
      <c r="AM127" s="311"/>
      <c r="AN127" s="311"/>
      <c r="AO127" s="311"/>
      <c r="AP127" s="311"/>
      <c r="AQ127" s="311"/>
      <c r="AR127" s="311"/>
      <c r="AS127" s="311"/>
      <c r="AT127" s="311"/>
      <c r="AU127" s="311"/>
      <c r="AV127" s="311"/>
      <c r="AW127" s="311"/>
      <c r="AX127" s="311"/>
      <c r="AY127" s="311"/>
      <c r="AZ127" s="311"/>
      <c r="BA127" s="311"/>
      <c r="BB127" s="311"/>
      <c r="BC127" s="311"/>
      <c r="BD127" s="311"/>
      <c r="BE127" s="311"/>
      <c r="BF127" s="311"/>
      <c r="BG127" s="311"/>
      <c r="BH127" s="311"/>
      <c r="BI127" s="311"/>
      <c r="BJ127" s="311"/>
      <c r="BK127" s="311"/>
      <c r="BL127" s="311"/>
      <c r="BM127" s="311"/>
      <c r="BN127" s="311"/>
      <c r="BO127" s="311"/>
      <c r="BP127" s="311"/>
      <c r="BQ127" s="311"/>
      <c r="BR127" s="311"/>
      <c r="BS127" s="311"/>
      <c r="BT127" s="311"/>
      <c r="BU127" s="311"/>
      <c r="BV127" s="311"/>
      <c r="BW127" s="311"/>
      <c r="BX127" s="311"/>
      <c r="BY127" s="311"/>
      <c r="BZ127" s="311"/>
      <c r="CA127" s="311"/>
      <c r="CB127" s="311"/>
      <c r="CC127" s="311"/>
      <c r="CD127" s="311"/>
      <c r="CE127" s="311"/>
      <c r="CF127" s="311"/>
      <c r="CG127" s="311"/>
      <c r="CH127" s="311"/>
      <c r="CI127" s="311"/>
      <c r="CJ127" s="311"/>
      <c r="CK127" s="311"/>
      <c r="CL127" s="311"/>
      <c r="CM127" s="311"/>
      <c r="CN127" s="311"/>
      <c r="CO127" s="311"/>
      <c r="CP127" s="311"/>
      <c r="CQ127" s="311"/>
      <c r="CR127" s="311"/>
      <c r="CS127" s="311"/>
      <c r="CT127" s="311"/>
      <c r="CU127" s="311"/>
      <c r="CV127" s="311"/>
      <c r="CW127" s="311"/>
      <c r="CX127" s="311"/>
      <c r="CY127" s="311"/>
      <c r="CZ127" s="311"/>
      <c r="DA127" s="311"/>
      <c r="DB127" s="311"/>
      <c r="DC127" s="311"/>
      <c r="DD127" s="311"/>
      <c r="DE127" s="311"/>
      <c r="DF127" s="311"/>
      <c r="DG127" s="311"/>
      <c r="DH127" s="311"/>
      <c r="DI127" s="311"/>
      <c r="DJ127" s="311"/>
      <c r="DK127" s="311"/>
      <c r="DL127" s="311"/>
      <c r="DM127" s="311"/>
      <c r="DN127" s="311"/>
      <c r="DO127" s="311"/>
      <c r="DP127" s="311"/>
      <c r="DQ127" s="311"/>
      <c r="DR127" s="311"/>
      <c r="DS127" s="311"/>
      <c r="DT127" s="311"/>
      <c r="DU127" s="311"/>
      <c r="DV127" s="311"/>
      <c r="DW127" s="311"/>
      <c r="DX127" s="311"/>
      <c r="DY127" s="311"/>
      <c r="DZ127" s="311"/>
      <c r="EA127" s="311"/>
      <c r="EB127" s="311"/>
      <c r="EC127" s="311"/>
      <c r="ED127" s="311"/>
      <c r="EE127" s="311"/>
      <c r="EF127" s="311"/>
      <c r="EG127" s="311"/>
      <c r="EH127" s="311"/>
      <c r="EI127" s="311"/>
      <c r="EJ127" s="311"/>
      <c r="EK127" s="311"/>
      <c r="EL127" s="311"/>
      <c r="EM127" s="311"/>
      <c r="EN127" s="311"/>
      <c r="EO127" s="311"/>
      <c r="EP127" s="311"/>
      <c r="EQ127" s="311"/>
      <c r="ER127" s="311"/>
      <c r="ES127" s="311"/>
      <c r="ET127" s="311"/>
      <c r="EU127" s="311"/>
      <c r="EV127" s="311"/>
      <c r="EW127" s="311"/>
      <c r="EX127" s="311"/>
      <c r="EY127" s="311"/>
      <c r="EZ127" s="311"/>
      <c r="FA127" s="311"/>
      <c r="FB127" s="311"/>
      <c r="FC127" s="311"/>
      <c r="FD127" s="311"/>
      <c r="FE127" s="311"/>
      <c r="FF127" s="311"/>
      <c r="FG127" s="311"/>
      <c r="FH127" s="311"/>
      <c r="FI127" s="311"/>
      <c r="FJ127" s="311"/>
      <c r="FK127" s="311"/>
      <c r="FL127" s="311"/>
      <c r="FM127" s="311"/>
      <c r="FN127" s="311"/>
      <c r="FO127" s="311"/>
      <c r="FP127" s="311"/>
      <c r="FQ127" s="311"/>
      <c r="FR127" s="311"/>
      <c r="FS127" s="311"/>
      <c r="FT127" s="311"/>
      <c r="FU127" s="311"/>
      <c r="FV127" s="311"/>
      <c r="FW127" s="311"/>
      <c r="FX127" s="311"/>
      <c r="FY127" s="311"/>
      <c r="FZ127" s="311"/>
      <c r="GA127" s="311"/>
      <c r="GB127" s="311"/>
      <c r="GC127" s="311"/>
      <c r="GD127" s="311"/>
      <c r="GE127" s="311"/>
      <c r="GF127" s="311"/>
      <c r="GG127" s="311"/>
      <c r="GH127" s="311"/>
      <c r="GI127" s="311"/>
      <c r="GJ127" s="311"/>
      <c r="GK127" s="311"/>
      <c r="GL127" s="311"/>
      <c r="GM127" s="311"/>
      <c r="GN127" s="311"/>
      <c r="GO127" s="311"/>
      <c r="GP127" s="311"/>
      <c r="GQ127" s="311"/>
      <c r="GR127" s="311"/>
      <c r="GS127" s="311"/>
      <c r="GT127" s="311"/>
      <c r="GU127" s="311"/>
      <c r="GV127" s="311"/>
      <c r="GW127" s="311"/>
      <c r="GX127" s="311"/>
      <c r="GY127" s="311"/>
      <c r="GZ127" s="311"/>
      <c r="HA127" s="311"/>
    </row>
    <row r="128" spans="2:209" s="690" customFormat="1" ht="18" customHeight="1" x14ac:dyDescent="0.2">
      <c r="B128" s="691"/>
      <c r="C128" s="691"/>
      <c r="D128" s="693"/>
      <c r="E128" s="692"/>
      <c r="F128" s="692"/>
      <c r="G128" s="691"/>
      <c r="L128" s="311"/>
      <c r="M128" s="311"/>
      <c r="N128" s="311"/>
      <c r="O128" s="311"/>
      <c r="P128" s="311"/>
      <c r="Q128" s="311"/>
      <c r="R128" s="311"/>
      <c r="S128" s="311"/>
      <c r="T128" s="311"/>
      <c r="U128" s="311"/>
      <c r="V128" s="311"/>
      <c r="W128" s="311"/>
      <c r="X128" s="311"/>
      <c r="Y128" s="311"/>
      <c r="Z128" s="311"/>
      <c r="AA128" s="311"/>
      <c r="AB128" s="311"/>
      <c r="AC128" s="311"/>
      <c r="AD128" s="311"/>
      <c r="AE128" s="311"/>
      <c r="AF128" s="311"/>
      <c r="AG128" s="311"/>
      <c r="AH128" s="311"/>
      <c r="AI128" s="311"/>
      <c r="AJ128" s="311"/>
      <c r="AK128" s="311"/>
      <c r="AL128" s="311"/>
      <c r="AM128" s="311"/>
      <c r="AN128" s="311"/>
      <c r="AO128" s="311"/>
      <c r="AP128" s="311"/>
      <c r="AQ128" s="311"/>
      <c r="AR128" s="311"/>
      <c r="AS128" s="311"/>
      <c r="AT128" s="311"/>
      <c r="AU128" s="311"/>
      <c r="AV128" s="311"/>
      <c r="AW128" s="311"/>
      <c r="AX128" s="311"/>
      <c r="AY128" s="311"/>
      <c r="AZ128" s="311"/>
      <c r="BA128" s="311"/>
      <c r="BB128" s="311"/>
      <c r="BC128" s="311"/>
      <c r="BD128" s="311"/>
      <c r="BE128" s="311"/>
      <c r="BF128" s="311"/>
      <c r="BG128" s="311"/>
      <c r="BH128" s="311"/>
      <c r="BI128" s="311"/>
      <c r="BJ128" s="311"/>
      <c r="BK128" s="311"/>
      <c r="BL128" s="311"/>
      <c r="BM128" s="311"/>
      <c r="BN128" s="311"/>
      <c r="BO128" s="311"/>
      <c r="BP128" s="311"/>
      <c r="BQ128" s="311"/>
      <c r="BR128" s="311"/>
      <c r="BS128" s="311"/>
      <c r="BT128" s="311"/>
      <c r="BU128" s="311"/>
      <c r="BV128" s="311"/>
      <c r="BW128" s="311"/>
      <c r="BX128" s="311"/>
      <c r="BY128" s="311"/>
      <c r="BZ128" s="311"/>
      <c r="CA128" s="311"/>
      <c r="CB128" s="311"/>
      <c r="CC128" s="311"/>
      <c r="CD128" s="311"/>
      <c r="CE128" s="311"/>
      <c r="CF128" s="311"/>
      <c r="CG128" s="311"/>
      <c r="CH128" s="311"/>
      <c r="CI128" s="311"/>
      <c r="CJ128" s="311"/>
      <c r="CK128" s="311"/>
      <c r="CL128" s="311"/>
      <c r="CM128" s="311"/>
      <c r="CN128" s="311"/>
      <c r="CO128" s="311"/>
      <c r="CP128" s="311"/>
      <c r="CQ128" s="311"/>
      <c r="CR128" s="311"/>
      <c r="CS128" s="311"/>
      <c r="CT128" s="311"/>
      <c r="CU128" s="311"/>
      <c r="CV128" s="311"/>
      <c r="CW128" s="311"/>
      <c r="CX128" s="311"/>
      <c r="CY128" s="311"/>
      <c r="CZ128" s="311"/>
      <c r="DA128" s="311"/>
      <c r="DB128" s="311"/>
      <c r="DC128" s="311"/>
      <c r="DD128" s="311"/>
      <c r="DE128" s="311"/>
      <c r="DF128" s="311"/>
      <c r="DG128" s="311"/>
      <c r="DH128" s="311"/>
      <c r="DI128" s="311"/>
      <c r="DJ128" s="311"/>
      <c r="DK128" s="311"/>
      <c r="DL128" s="311"/>
      <c r="DM128" s="311"/>
      <c r="DN128" s="311"/>
      <c r="DO128" s="311"/>
      <c r="DP128" s="311"/>
      <c r="DQ128" s="311"/>
      <c r="DR128" s="311"/>
      <c r="DS128" s="311"/>
      <c r="DT128" s="311"/>
      <c r="DU128" s="311"/>
      <c r="DV128" s="311"/>
      <c r="DW128" s="311"/>
      <c r="DX128" s="311"/>
      <c r="DY128" s="311"/>
      <c r="DZ128" s="311"/>
      <c r="EA128" s="311"/>
      <c r="EB128" s="311"/>
      <c r="EC128" s="311"/>
      <c r="ED128" s="311"/>
      <c r="EE128" s="311"/>
      <c r="EF128" s="311"/>
      <c r="EG128" s="311"/>
      <c r="EH128" s="311"/>
      <c r="EI128" s="311"/>
      <c r="EJ128" s="311"/>
      <c r="EK128" s="311"/>
      <c r="EL128" s="311"/>
      <c r="EM128" s="311"/>
      <c r="EN128" s="311"/>
      <c r="EO128" s="311"/>
      <c r="EP128" s="311"/>
      <c r="EQ128" s="311"/>
      <c r="ER128" s="311"/>
      <c r="ES128" s="311"/>
      <c r="ET128" s="311"/>
      <c r="EU128" s="311"/>
      <c r="EV128" s="311"/>
      <c r="EW128" s="311"/>
      <c r="EX128" s="311"/>
      <c r="EY128" s="311"/>
      <c r="EZ128" s="311"/>
      <c r="FA128" s="311"/>
      <c r="FB128" s="311"/>
      <c r="FC128" s="311"/>
      <c r="FD128" s="311"/>
      <c r="FE128" s="311"/>
      <c r="FF128" s="311"/>
      <c r="FG128" s="311"/>
      <c r="FH128" s="311"/>
      <c r="FI128" s="311"/>
      <c r="FJ128" s="311"/>
      <c r="FK128" s="311"/>
      <c r="FL128" s="311"/>
      <c r="FM128" s="311"/>
      <c r="FN128" s="311"/>
      <c r="FO128" s="311"/>
      <c r="FP128" s="311"/>
      <c r="FQ128" s="311"/>
      <c r="FR128" s="311"/>
      <c r="FS128" s="311"/>
      <c r="FT128" s="311"/>
      <c r="FU128" s="311"/>
      <c r="FV128" s="311"/>
      <c r="FW128" s="311"/>
      <c r="FX128" s="311"/>
      <c r="FY128" s="311"/>
      <c r="FZ128" s="311"/>
      <c r="GA128" s="311"/>
      <c r="GB128" s="311"/>
      <c r="GC128" s="311"/>
      <c r="GD128" s="311"/>
      <c r="GE128" s="311"/>
      <c r="GF128" s="311"/>
      <c r="GG128" s="311"/>
      <c r="GH128" s="311"/>
      <c r="GI128" s="311"/>
      <c r="GJ128" s="311"/>
      <c r="GK128" s="311"/>
      <c r="GL128" s="311"/>
      <c r="GM128" s="311"/>
      <c r="GN128" s="311"/>
      <c r="GO128" s="311"/>
      <c r="GP128" s="311"/>
      <c r="GQ128" s="311"/>
      <c r="GR128" s="311"/>
      <c r="GS128" s="311"/>
      <c r="GT128" s="311"/>
      <c r="GU128" s="311"/>
      <c r="GV128" s="311"/>
      <c r="GW128" s="311"/>
      <c r="GX128" s="311"/>
      <c r="GY128" s="311"/>
      <c r="GZ128" s="311"/>
      <c r="HA128" s="311"/>
    </row>
    <row r="129" spans="2:209" s="690" customFormat="1" ht="18" customHeight="1" x14ac:dyDescent="0.2">
      <c r="B129" s="691"/>
      <c r="C129" s="691"/>
      <c r="D129" s="693"/>
      <c r="E129" s="692"/>
      <c r="F129" s="692"/>
      <c r="G129" s="691"/>
      <c r="L129" s="311"/>
      <c r="M129" s="311"/>
      <c r="N129" s="311"/>
      <c r="O129" s="311"/>
      <c r="P129" s="311"/>
      <c r="Q129" s="311"/>
      <c r="R129" s="311"/>
      <c r="S129" s="311"/>
      <c r="T129" s="311"/>
      <c r="U129" s="311"/>
      <c r="V129" s="311"/>
      <c r="W129" s="311"/>
      <c r="X129" s="311"/>
      <c r="Y129" s="311"/>
      <c r="Z129" s="311"/>
      <c r="AA129" s="311"/>
      <c r="AB129" s="311"/>
      <c r="AC129" s="311"/>
      <c r="AD129" s="311"/>
      <c r="AE129" s="311"/>
      <c r="AF129" s="311"/>
      <c r="AG129" s="311"/>
      <c r="AH129" s="311"/>
      <c r="AI129" s="311"/>
      <c r="AJ129" s="311"/>
      <c r="AK129" s="311"/>
      <c r="AL129" s="311"/>
      <c r="AM129" s="311"/>
      <c r="AN129" s="311"/>
      <c r="AO129" s="311"/>
      <c r="AP129" s="311"/>
      <c r="AQ129" s="311"/>
      <c r="AR129" s="311"/>
      <c r="AS129" s="311"/>
      <c r="AT129" s="311"/>
      <c r="AU129" s="311"/>
      <c r="AV129" s="311"/>
      <c r="AW129" s="311"/>
      <c r="AX129" s="311"/>
      <c r="AY129" s="311"/>
      <c r="AZ129" s="311"/>
      <c r="BA129" s="311"/>
      <c r="BB129" s="311"/>
      <c r="BC129" s="311"/>
      <c r="BD129" s="311"/>
      <c r="BE129" s="311"/>
      <c r="BF129" s="311"/>
      <c r="BG129" s="311"/>
      <c r="BH129" s="311"/>
      <c r="BI129" s="311"/>
      <c r="BJ129" s="311"/>
      <c r="BK129" s="311"/>
      <c r="BL129" s="311"/>
      <c r="BM129" s="311"/>
      <c r="BN129" s="311"/>
      <c r="BO129" s="311"/>
      <c r="BP129" s="311"/>
      <c r="BQ129" s="311"/>
      <c r="BR129" s="311"/>
      <c r="BS129" s="311"/>
      <c r="BT129" s="311"/>
      <c r="BU129" s="311"/>
      <c r="BV129" s="311"/>
      <c r="BW129" s="311"/>
      <c r="BX129" s="311"/>
      <c r="BY129" s="311"/>
      <c r="BZ129" s="311"/>
      <c r="CA129" s="311"/>
      <c r="CB129" s="311"/>
      <c r="CC129" s="311"/>
      <c r="CD129" s="311"/>
      <c r="CE129" s="311"/>
      <c r="CF129" s="311"/>
      <c r="CG129" s="311"/>
      <c r="CH129" s="311"/>
      <c r="CI129" s="311"/>
      <c r="CJ129" s="311"/>
      <c r="CK129" s="311"/>
      <c r="CL129" s="311"/>
      <c r="CM129" s="311"/>
      <c r="CN129" s="311"/>
      <c r="CO129" s="311"/>
      <c r="CP129" s="311"/>
      <c r="CQ129" s="311"/>
      <c r="CR129" s="311"/>
      <c r="CS129" s="311"/>
      <c r="CT129" s="311"/>
      <c r="CU129" s="311"/>
      <c r="CV129" s="311"/>
      <c r="CW129" s="311"/>
      <c r="CX129" s="311"/>
      <c r="CY129" s="311"/>
      <c r="CZ129" s="311"/>
      <c r="DA129" s="311"/>
      <c r="DB129" s="311"/>
      <c r="DC129" s="311"/>
      <c r="DD129" s="311"/>
      <c r="DE129" s="311"/>
      <c r="DF129" s="311"/>
      <c r="DG129" s="311"/>
      <c r="DH129" s="311"/>
      <c r="DI129" s="311"/>
      <c r="DJ129" s="311"/>
      <c r="DK129" s="311"/>
      <c r="DL129" s="311"/>
      <c r="DM129" s="311"/>
      <c r="DN129" s="311"/>
      <c r="DO129" s="311"/>
      <c r="DP129" s="311"/>
      <c r="DQ129" s="311"/>
      <c r="DR129" s="311"/>
      <c r="DS129" s="311"/>
      <c r="DT129" s="311"/>
      <c r="DU129" s="311"/>
      <c r="DV129" s="311"/>
      <c r="DW129" s="311"/>
      <c r="DX129" s="311"/>
      <c r="DY129" s="311"/>
      <c r="DZ129" s="311"/>
      <c r="EA129" s="311"/>
      <c r="EB129" s="311"/>
      <c r="EC129" s="311"/>
      <c r="ED129" s="311"/>
      <c r="EE129" s="311"/>
      <c r="EF129" s="311"/>
      <c r="EG129" s="311"/>
      <c r="EH129" s="311"/>
      <c r="EI129" s="311"/>
      <c r="EJ129" s="311"/>
      <c r="EK129" s="311"/>
      <c r="EL129" s="311"/>
      <c r="EM129" s="311"/>
      <c r="EN129" s="311"/>
      <c r="EO129" s="311"/>
      <c r="EP129" s="311"/>
      <c r="EQ129" s="311"/>
      <c r="ER129" s="311"/>
      <c r="ES129" s="311"/>
      <c r="ET129" s="311"/>
      <c r="EU129" s="311"/>
      <c r="EV129" s="311"/>
      <c r="EW129" s="311"/>
      <c r="EX129" s="311"/>
      <c r="EY129" s="311"/>
      <c r="EZ129" s="311"/>
      <c r="FA129" s="311"/>
      <c r="FB129" s="311"/>
      <c r="FC129" s="311"/>
      <c r="FD129" s="311"/>
      <c r="FE129" s="311"/>
      <c r="FF129" s="311"/>
      <c r="FG129" s="311"/>
      <c r="FH129" s="311"/>
      <c r="FI129" s="311"/>
      <c r="FJ129" s="311"/>
      <c r="FK129" s="311"/>
      <c r="FL129" s="311"/>
      <c r="FM129" s="311"/>
      <c r="FN129" s="311"/>
      <c r="FO129" s="311"/>
      <c r="FP129" s="311"/>
      <c r="FQ129" s="311"/>
      <c r="FR129" s="311"/>
      <c r="FS129" s="311"/>
      <c r="FT129" s="311"/>
      <c r="FU129" s="311"/>
      <c r="FV129" s="311"/>
      <c r="FW129" s="311"/>
      <c r="FX129" s="311"/>
      <c r="FY129" s="311"/>
      <c r="FZ129" s="311"/>
      <c r="GA129" s="311"/>
      <c r="GB129" s="311"/>
      <c r="GC129" s="311"/>
      <c r="GD129" s="311"/>
      <c r="GE129" s="311"/>
      <c r="GF129" s="311"/>
      <c r="GG129" s="311"/>
      <c r="GH129" s="311"/>
      <c r="GI129" s="311"/>
      <c r="GJ129" s="311"/>
      <c r="GK129" s="311"/>
      <c r="GL129" s="311"/>
      <c r="GM129" s="311"/>
      <c r="GN129" s="311"/>
      <c r="GO129" s="311"/>
      <c r="GP129" s="311"/>
      <c r="GQ129" s="311"/>
      <c r="GR129" s="311"/>
      <c r="GS129" s="311"/>
      <c r="GT129" s="311"/>
      <c r="GU129" s="311"/>
      <c r="GV129" s="311"/>
      <c r="GW129" s="311"/>
      <c r="GX129" s="311"/>
      <c r="GY129" s="311"/>
      <c r="GZ129" s="311"/>
      <c r="HA129" s="311"/>
    </row>
    <row r="130" spans="2:209" s="690" customFormat="1" ht="18" customHeight="1" x14ac:dyDescent="0.2">
      <c r="B130" s="691"/>
      <c r="C130" s="691"/>
      <c r="D130" s="693"/>
      <c r="E130" s="692"/>
      <c r="F130" s="692"/>
      <c r="G130" s="691"/>
      <c r="L130" s="311"/>
      <c r="M130" s="311"/>
      <c r="N130" s="311"/>
      <c r="O130" s="311"/>
      <c r="P130" s="311"/>
      <c r="Q130" s="311"/>
      <c r="R130" s="311"/>
      <c r="S130" s="311"/>
      <c r="T130" s="311"/>
      <c r="U130" s="311"/>
      <c r="V130" s="311"/>
      <c r="W130" s="311"/>
      <c r="X130" s="311"/>
      <c r="Y130" s="311"/>
      <c r="Z130" s="311"/>
      <c r="AA130" s="311"/>
      <c r="AB130" s="311"/>
      <c r="AC130" s="311"/>
      <c r="AD130" s="311"/>
      <c r="AE130" s="311"/>
      <c r="AF130" s="311"/>
      <c r="AG130" s="311"/>
      <c r="AH130" s="311"/>
      <c r="AI130" s="311"/>
      <c r="AJ130" s="311"/>
      <c r="AK130" s="311"/>
      <c r="AL130" s="311"/>
      <c r="AM130" s="311"/>
      <c r="AN130" s="311"/>
      <c r="AO130" s="311"/>
      <c r="AP130" s="311"/>
      <c r="AQ130" s="311"/>
      <c r="AR130" s="311"/>
      <c r="AS130" s="311"/>
      <c r="AT130" s="311"/>
      <c r="AU130" s="311"/>
      <c r="AV130" s="311"/>
      <c r="AW130" s="311"/>
      <c r="AX130" s="311"/>
      <c r="AY130" s="311"/>
      <c r="AZ130" s="311"/>
      <c r="BA130" s="311"/>
      <c r="BB130" s="311"/>
      <c r="BC130" s="311"/>
      <c r="BD130" s="311"/>
      <c r="BE130" s="311"/>
      <c r="BF130" s="311"/>
      <c r="BG130" s="311"/>
      <c r="BH130" s="311"/>
      <c r="BI130" s="311"/>
      <c r="BJ130" s="311"/>
      <c r="BK130" s="311"/>
      <c r="BL130" s="311"/>
      <c r="BM130" s="311"/>
      <c r="BN130" s="311"/>
      <c r="BO130" s="311"/>
      <c r="BP130" s="311"/>
      <c r="BQ130" s="311"/>
      <c r="BR130" s="311"/>
      <c r="BS130" s="311"/>
      <c r="BT130" s="311"/>
      <c r="BU130" s="311"/>
      <c r="BV130" s="311"/>
      <c r="BW130" s="311"/>
      <c r="BX130" s="311"/>
      <c r="BY130" s="311"/>
      <c r="BZ130" s="311"/>
      <c r="CA130" s="311"/>
      <c r="CB130" s="311"/>
      <c r="CC130" s="311"/>
      <c r="CD130" s="311"/>
      <c r="CE130" s="311"/>
      <c r="CF130" s="311"/>
      <c r="CG130" s="311"/>
      <c r="CH130" s="311"/>
      <c r="CI130" s="311"/>
      <c r="CJ130" s="311"/>
      <c r="CK130" s="311"/>
      <c r="CL130" s="311"/>
      <c r="CM130" s="311"/>
      <c r="CN130" s="311"/>
      <c r="CO130" s="311"/>
      <c r="CP130" s="311"/>
      <c r="CQ130" s="311"/>
      <c r="CR130" s="311"/>
      <c r="CS130" s="311"/>
      <c r="CT130" s="311"/>
      <c r="CU130" s="311"/>
      <c r="CV130" s="311"/>
      <c r="CW130" s="311"/>
      <c r="CX130" s="311"/>
      <c r="CY130" s="311"/>
      <c r="CZ130" s="311"/>
      <c r="DA130" s="311"/>
      <c r="DB130" s="311"/>
      <c r="DC130" s="311"/>
      <c r="DD130" s="311"/>
      <c r="DE130" s="311"/>
      <c r="DF130" s="311"/>
      <c r="DG130" s="311"/>
      <c r="DH130" s="311"/>
      <c r="DI130" s="311"/>
      <c r="DJ130" s="311"/>
      <c r="DK130" s="311"/>
      <c r="DL130" s="311"/>
      <c r="DM130" s="311"/>
      <c r="DN130" s="311"/>
      <c r="DO130" s="311"/>
      <c r="DP130" s="311"/>
      <c r="DQ130" s="311"/>
      <c r="DR130" s="311"/>
      <c r="DS130" s="311"/>
      <c r="DT130" s="311"/>
      <c r="DU130" s="311"/>
      <c r="DV130" s="311"/>
      <c r="DW130" s="311"/>
      <c r="DX130" s="311"/>
      <c r="DY130" s="311"/>
      <c r="DZ130" s="311"/>
      <c r="EA130" s="311"/>
      <c r="EB130" s="311"/>
      <c r="EC130" s="311"/>
      <c r="ED130" s="311"/>
      <c r="EE130" s="311"/>
      <c r="EF130" s="311"/>
      <c r="EG130" s="311"/>
      <c r="EH130" s="311"/>
      <c r="EI130" s="311"/>
      <c r="EJ130" s="311"/>
      <c r="EK130" s="311"/>
      <c r="EL130" s="311"/>
      <c r="EM130" s="311"/>
      <c r="EN130" s="311"/>
      <c r="EO130" s="311"/>
      <c r="EP130" s="311"/>
      <c r="EQ130" s="311"/>
      <c r="ER130" s="311"/>
      <c r="ES130" s="311"/>
      <c r="ET130" s="311"/>
      <c r="EU130" s="311"/>
      <c r="EV130" s="311"/>
      <c r="EW130" s="311"/>
      <c r="EX130" s="311"/>
      <c r="EY130" s="311"/>
      <c r="EZ130" s="311"/>
      <c r="FA130" s="311"/>
      <c r="FB130" s="311"/>
      <c r="FC130" s="311"/>
      <c r="FD130" s="311"/>
      <c r="FE130" s="311"/>
      <c r="FF130" s="311"/>
      <c r="FG130" s="311"/>
      <c r="FH130" s="311"/>
      <c r="FI130" s="311"/>
      <c r="FJ130" s="311"/>
      <c r="FK130" s="311"/>
      <c r="FL130" s="311"/>
      <c r="FM130" s="311"/>
      <c r="FN130" s="311"/>
      <c r="FO130" s="311"/>
      <c r="FP130" s="311"/>
      <c r="FQ130" s="311"/>
      <c r="FR130" s="311"/>
      <c r="FS130" s="311"/>
      <c r="FT130" s="311"/>
      <c r="FU130" s="311"/>
      <c r="FV130" s="311"/>
      <c r="FW130" s="311"/>
      <c r="FX130" s="311"/>
      <c r="FY130" s="311"/>
      <c r="FZ130" s="311"/>
      <c r="GA130" s="311"/>
      <c r="GB130" s="311"/>
      <c r="GC130" s="311"/>
      <c r="GD130" s="311"/>
      <c r="GE130" s="311"/>
      <c r="GF130" s="311"/>
      <c r="GG130" s="311"/>
      <c r="GH130" s="311"/>
      <c r="GI130" s="311"/>
      <c r="GJ130" s="311"/>
      <c r="GK130" s="311"/>
      <c r="GL130" s="311"/>
      <c r="GM130" s="311"/>
      <c r="GN130" s="311"/>
      <c r="GO130" s="311"/>
      <c r="GP130" s="311"/>
      <c r="GQ130" s="311"/>
      <c r="GR130" s="311"/>
      <c r="GS130" s="311"/>
      <c r="GT130" s="311"/>
      <c r="GU130" s="311"/>
      <c r="GV130" s="311"/>
      <c r="GW130" s="311"/>
      <c r="GX130" s="311"/>
      <c r="GY130" s="311"/>
      <c r="GZ130" s="311"/>
      <c r="HA130" s="311"/>
    </row>
    <row r="131" spans="2:209" s="690" customFormat="1" ht="18" customHeight="1" x14ac:dyDescent="0.2">
      <c r="B131" s="691"/>
      <c r="C131" s="691"/>
      <c r="D131" s="693"/>
      <c r="E131" s="692"/>
      <c r="F131" s="692"/>
      <c r="G131" s="691"/>
      <c r="L131" s="311"/>
      <c r="M131" s="311"/>
      <c r="N131" s="311"/>
      <c r="O131" s="311"/>
      <c r="P131" s="311"/>
      <c r="Q131" s="311"/>
      <c r="R131" s="311"/>
      <c r="S131" s="311"/>
      <c r="T131" s="311"/>
      <c r="U131" s="311"/>
      <c r="V131" s="311"/>
      <c r="W131" s="311"/>
      <c r="X131" s="311"/>
      <c r="Y131" s="311"/>
      <c r="Z131" s="311"/>
      <c r="AA131" s="311"/>
      <c r="AB131" s="311"/>
      <c r="AC131" s="311"/>
      <c r="AD131" s="311"/>
      <c r="AE131" s="311"/>
      <c r="AF131" s="311"/>
      <c r="AG131" s="311"/>
      <c r="AH131" s="311"/>
      <c r="AI131" s="311"/>
      <c r="AJ131" s="311"/>
      <c r="AK131" s="311"/>
      <c r="AL131" s="311"/>
      <c r="AM131" s="311"/>
      <c r="AN131" s="311"/>
      <c r="AO131" s="311"/>
      <c r="AP131" s="311"/>
      <c r="AQ131" s="311"/>
      <c r="AR131" s="311"/>
      <c r="AS131" s="311"/>
      <c r="AT131" s="311"/>
      <c r="AU131" s="311"/>
      <c r="AV131" s="311"/>
      <c r="AW131" s="311"/>
      <c r="AX131" s="311"/>
      <c r="AY131" s="311"/>
      <c r="AZ131" s="311"/>
      <c r="BA131" s="311"/>
      <c r="BB131" s="311"/>
      <c r="BC131" s="311"/>
      <c r="BD131" s="311"/>
      <c r="BE131" s="311"/>
      <c r="BF131" s="311"/>
      <c r="BG131" s="311"/>
      <c r="BH131" s="311"/>
      <c r="BI131" s="311"/>
      <c r="BJ131" s="311"/>
      <c r="BK131" s="311"/>
      <c r="BL131" s="311"/>
      <c r="BM131" s="311"/>
      <c r="BN131" s="311"/>
      <c r="BO131" s="311"/>
      <c r="BP131" s="311"/>
      <c r="BQ131" s="311"/>
      <c r="BR131" s="311"/>
      <c r="BS131" s="311"/>
      <c r="BT131" s="311"/>
      <c r="BU131" s="311"/>
      <c r="BV131" s="311"/>
      <c r="BW131" s="311"/>
      <c r="BX131" s="311"/>
      <c r="BY131" s="311"/>
      <c r="BZ131" s="311"/>
      <c r="CA131" s="311"/>
      <c r="CB131" s="311"/>
      <c r="CC131" s="311"/>
      <c r="CD131" s="311"/>
      <c r="CE131" s="311"/>
      <c r="CF131" s="311"/>
      <c r="CG131" s="311"/>
      <c r="CH131" s="311"/>
      <c r="CI131" s="311"/>
      <c r="CJ131" s="311"/>
      <c r="CK131" s="311"/>
      <c r="CL131" s="311"/>
      <c r="CM131" s="311"/>
      <c r="CN131" s="311"/>
      <c r="CO131" s="311"/>
      <c r="CP131" s="311"/>
      <c r="CQ131" s="311"/>
      <c r="CR131" s="311"/>
      <c r="CS131" s="311"/>
      <c r="CT131" s="311"/>
      <c r="CU131" s="311"/>
      <c r="CV131" s="311"/>
      <c r="CW131" s="311"/>
      <c r="CX131" s="311"/>
      <c r="CY131" s="311"/>
      <c r="CZ131" s="311"/>
      <c r="DA131" s="311"/>
      <c r="DB131" s="311"/>
      <c r="DC131" s="311"/>
      <c r="DD131" s="311"/>
      <c r="DE131" s="311"/>
      <c r="DF131" s="311"/>
      <c r="DG131" s="311"/>
      <c r="DH131" s="311"/>
      <c r="DI131" s="311"/>
      <c r="DJ131" s="311"/>
      <c r="DK131" s="311"/>
      <c r="DL131" s="311"/>
      <c r="DM131" s="311"/>
      <c r="DN131" s="311"/>
      <c r="DO131" s="311"/>
      <c r="DP131" s="311"/>
      <c r="DQ131" s="311"/>
      <c r="DR131" s="311"/>
      <c r="DS131" s="311"/>
      <c r="DT131" s="311"/>
      <c r="DU131" s="311"/>
      <c r="DV131" s="311"/>
      <c r="DW131" s="311"/>
      <c r="DX131" s="311"/>
      <c r="DY131" s="311"/>
      <c r="DZ131" s="311"/>
      <c r="EA131" s="311"/>
      <c r="EB131" s="311"/>
      <c r="EC131" s="311"/>
      <c r="ED131" s="311"/>
      <c r="EE131" s="311"/>
      <c r="EF131" s="311"/>
      <c r="EG131" s="311"/>
      <c r="EH131" s="311"/>
      <c r="EI131" s="311"/>
      <c r="EJ131" s="311"/>
      <c r="EK131" s="311"/>
      <c r="EL131" s="311"/>
      <c r="EM131" s="311"/>
      <c r="EN131" s="311"/>
      <c r="EO131" s="311"/>
      <c r="EP131" s="311"/>
      <c r="EQ131" s="311"/>
      <c r="ER131" s="311"/>
      <c r="ES131" s="311"/>
      <c r="ET131" s="311"/>
      <c r="EU131" s="311"/>
      <c r="EV131" s="311"/>
      <c r="EW131" s="311"/>
      <c r="EX131" s="311"/>
      <c r="EY131" s="311"/>
      <c r="EZ131" s="311"/>
      <c r="FA131" s="311"/>
      <c r="FB131" s="311"/>
      <c r="FC131" s="311"/>
      <c r="FD131" s="311"/>
      <c r="FE131" s="311"/>
      <c r="FF131" s="311"/>
      <c r="FG131" s="311"/>
      <c r="FH131" s="311"/>
      <c r="FI131" s="311"/>
      <c r="FJ131" s="311"/>
      <c r="FK131" s="311"/>
      <c r="FL131" s="311"/>
      <c r="FM131" s="311"/>
      <c r="FN131" s="311"/>
      <c r="FO131" s="311"/>
      <c r="FP131" s="311"/>
      <c r="FQ131" s="311"/>
      <c r="FR131" s="311"/>
      <c r="FS131" s="311"/>
      <c r="FT131" s="311"/>
      <c r="FU131" s="311"/>
      <c r="FV131" s="311"/>
      <c r="FW131" s="311"/>
      <c r="FX131" s="311"/>
      <c r="FY131" s="311"/>
      <c r="FZ131" s="311"/>
      <c r="GA131" s="311"/>
      <c r="GB131" s="311"/>
      <c r="GC131" s="311"/>
      <c r="GD131" s="311"/>
      <c r="GE131" s="311"/>
      <c r="GF131" s="311"/>
      <c r="GG131" s="311"/>
      <c r="GH131" s="311"/>
      <c r="GI131" s="311"/>
      <c r="GJ131" s="311"/>
      <c r="GK131" s="311"/>
      <c r="GL131" s="311"/>
      <c r="GM131" s="311"/>
      <c r="GN131" s="311"/>
      <c r="GO131" s="311"/>
      <c r="GP131" s="311"/>
      <c r="GQ131" s="311"/>
      <c r="GR131" s="311"/>
      <c r="GS131" s="311"/>
      <c r="GT131" s="311"/>
      <c r="GU131" s="311"/>
      <c r="GV131" s="311"/>
      <c r="GW131" s="311"/>
      <c r="GX131" s="311"/>
      <c r="GY131" s="311"/>
      <c r="GZ131" s="311"/>
      <c r="HA131" s="311"/>
    </row>
    <row r="132" spans="2:209" s="690" customFormat="1" ht="18" customHeight="1" x14ac:dyDescent="0.2">
      <c r="B132" s="691"/>
      <c r="C132" s="691"/>
      <c r="D132" s="693"/>
      <c r="E132" s="692"/>
      <c r="F132" s="692"/>
      <c r="G132" s="691"/>
      <c r="L132" s="311"/>
      <c r="M132" s="311"/>
      <c r="N132" s="311"/>
      <c r="O132" s="311"/>
      <c r="P132" s="311"/>
      <c r="Q132" s="311"/>
      <c r="R132" s="311"/>
      <c r="S132" s="311"/>
      <c r="T132" s="311"/>
      <c r="U132" s="311"/>
      <c r="V132" s="311"/>
      <c r="W132" s="311"/>
      <c r="X132" s="311"/>
      <c r="Y132" s="311"/>
      <c r="Z132" s="311"/>
      <c r="AA132" s="311"/>
      <c r="AB132" s="311"/>
      <c r="AC132" s="311"/>
      <c r="AD132" s="311"/>
      <c r="AE132" s="311"/>
      <c r="AF132" s="311"/>
      <c r="AG132" s="311"/>
      <c r="AH132" s="311"/>
      <c r="AI132" s="311"/>
      <c r="AJ132" s="311"/>
      <c r="AK132" s="311"/>
      <c r="AL132" s="311"/>
      <c r="AM132" s="311"/>
      <c r="AN132" s="311"/>
      <c r="AO132" s="311"/>
      <c r="AP132" s="311"/>
      <c r="AQ132" s="311"/>
      <c r="AR132" s="311"/>
      <c r="AS132" s="311"/>
      <c r="AT132" s="311"/>
      <c r="AU132" s="311"/>
      <c r="AV132" s="311"/>
      <c r="AW132" s="311"/>
      <c r="AX132" s="311"/>
      <c r="AY132" s="311"/>
      <c r="AZ132" s="311"/>
      <c r="BA132" s="311"/>
      <c r="BB132" s="311"/>
      <c r="BC132" s="311"/>
      <c r="BD132" s="311"/>
      <c r="BE132" s="311"/>
      <c r="BF132" s="311"/>
      <c r="BG132" s="311"/>
      <c r="BH132" s="311"/>
      <c r="BI132" s="311"/>
      <c r="BJ132" s="311"/>
      <c r="BK132" s="311"/>
      <c r="BL132" s="311"/>
      <c r="BM132" s="311"/>
      <c r="BN132" s="311"/>
      <c r="BO132" s="311"/>
      <c r="BP132" s="311"/>
      <c r="BQ132" s="311"/>
      <c r="BR132" s="311"/>
      <c r="BS132" s="311"/>
      <c r="BT132" s="311"/>
      <c r="BU132" s="311"/>
      <c r="BV132" s="311"/>
      <c r="BW132" s="311"/>
      <c r="BX132" s="311"/>
      <c r="BY132" s="311"/>
      <c r="BZ132" s="311"/>
      <c r="CA132" s="311"/>
      <c r="CB132" s="311"/>
      <c r="CC132" s="311"/>
      <c r="CD132" s="311"/>
      <c r="CE132" s="311"/>
      <c r="CF132" s="311"/>
      <c r="CG132" s="311"/>
      <c r="CH132" s="311"/>
      <c r="CI132" s="311"/>
      <c r="CJ132" s="311"/>
      <c r="CK132" s="311"/>
      <c r="CL132" s="311"/>
      <c r="CM132" s="311"/>
      <c r="CN132" s="311"/>
      <c r="CO132" s="311"/>
      <c r="CP132" s="311"/>
      <c r="CQ132" s="311"/>
      <c r="CR132" s="311"/>
      <c r="CS132" s="311"/>
      <c r="CT132" s="311"/>
      <c r="CU132" s="311"/>
      <c r="CV132" s="311"/>
      <c r="CW132" s="311"/>
      <c r="CX132" s="311"/>
      <c r="CY132" s="311"/>
      <c r="CZ132" s="311"/>
      <c r="DA132" s="311"/>
      <c r="DB132" s="311"/>
      <c r="DC132" s="311"/>
      <c r="DD132" s="311"/>
      <c r="DE132" s="311"/>
      <c r="DF132" s="311"/>
      <c r="DG132" s="311"/>
      <c r="DH132" s="311"/>
      <c r="DI132" s="311"/>
      <c r="DJ132" s="311"/>
      <c r="DK132" s="311"/>
      <c r="DL132" s="311"/>
      <c r="DM132" s="311"/>
      <c r="DN132" s="311"/>
      <c r="DO132" s="311"/>
      <c r="DP132" s="311"/>
      <c r="DQ132" s="311"/>
      <c r="DR132" s="311"/>
      <c r="DS132" s="311"/>
      <c r="DT132" s="311"/>
      <c r="DU132" s="311"/>
      <c r="DV132" s="311"/>
      <c r="DW132" s="311"/>
      <c r="DX132" s="311"/>
      <c r="DY132" s="311"/>
      <c r="DZ132" s="311"/>
      <c r="EA132" s="311"/>
      <c r="EB132" s="311"/>
      <c r="EC132" s="311"/>
      <c r="ED132" s="311"/>
      <c r="EE132" s="311"/>
      <c r="EF132" s="311"/>
      <c r="EG132" s="311"/>
      <c r="EH132" s="311"/>
      <c r="EI132" s="311"/>
      <c r="EJ132" s="311"/>
      <c r="EK132" s="311"/>
      <c r="EL132" s="311"/>
      <c r="EM132" s="311"/>
      <c r="EN132" s="311"/>
      <c r="EO132" s="311"/>
      <c r="EP132" s="311"/>
      <c r="EQ132" s="311"/>
      <c r="ER132" s="311"/>
      <c r="ES132" s="311"/>
      <c r="ET132" s="311"/>
      <c r="EU132" s="311"/>
      <c r="EV132" s="311"/>
      <c r="EW132" s="311"/>
      <c r="EX132" s="311"/>
      <c r="EY132" s="311"/>
      <c r="EZ132" s="311"/>
      <c r="FA132" s="311"/>
      <c r="FB132" s="311"/>
      <c r="FC132" s="311"/>
      <c r="FD132" s="311"/>
      <c r="FE132" s="311"/>
      <c r="FF132" s="311"/>
      <c r="FG132" s="311"/>
      <c r="FH132" s="311"/>
      <c r="FI132" s="311"/>
      <c r="FJ132" s="311"/>
      <c r="FK132" s="311"/>
      <c r="FL132" s="311"/>
      <c r="FM132" s="311"/>
      <c r="FN132" s="311"/>
      <c r="FO132" s="311"/>
      <c r="FP132" s="311"/>
      <c r="FQ132" s="311"/>
      <c r="FR132" s="311"/>
      <c r="FS132" s="311"/>
      <c r="FT132" s="311"/>
      <c r="FU132" s="311"/>
      <c r="FV132" s="311"/>
      <c r="FW132" s="311"/>
      <c r="FX132" s="311"/>
      <c r="FY132" s="311"/>
      <c r="FZ132" s="311"/>
      <c r="GA132" s="311"/>
      <c r="GB132" s="311"/>
      <c r="GC132" s="311"/>
      <c r="GD132" s="311"/>
      <c r="GE132" s="311"/>
      <c r="GF132" s="311"/>
      <c r="GG132" s="311"/>
      <c r="GH132" s="311"/>
      <c r="GI132" s="311"/>
      <c r="GJ132" s="311"/>
      <c r="GK132" s="311"/>
      <c r="GL132" s="311"/>
      <c r="GM132" s="311"/>
      <c r="GN132" s="311"/>
      <c r="GO132" s="311"/>
      <c r="GP132" s="311"/>
      <c r="GQ132" s="311"/>
      <c r="GR132" s="311"/>
      <c r="GS132" s="311"/>
      <c r="GT132" s="311"/>
      <c r="GU132" s="311"/>
      <c r="GV132" s="311"/>
      <c r="GW132" s="311"/>
      <c r="GX132" s="311"/>
      <c r="GY132" s="311"/>
      <c r="GZ132" s="311"/>
      <c r="HA132" s="311"/>
    </row>
    <row r="140" spans="2:209" s="690" customFormat="1" ht="15.75" customHeight="1" x14ac:dyDescent="0.2">
      <c r="B140" s="691"/>
      <c r="C140" s="691"/>
      <c r="D140" s="693"/>
      <c r="E140" s="692"/>
      <c r="F140" s="692"/>
      <c r="G140" s="691"/>
      <c r="L140" s="311"/>
      <c r="M140" s="311"/>
      <c r="N140" s="311"/>
      <c r="O140" s="311"/>
      <c r="P140" s="311"/>
      <c r="Q140" s="311"/>
      <c r="R140" s="311"/>
      <c r="S140" s="311"/>
      <c r="T140" s="311"/>
      <c r="U140" s="311"/>
      <c r="V140" s="311"/>
      <c r="W140" s="311"/>
      <c r="X140" s="311"/>
      <c r="Y140" s="311"/>
      <c r="Z140" s="311"/>
      <c r="AA140" s="311"/>
      <c r="AB140" s="311"/>
      <c r="AC140" s="311"/>
      <c r="AD140" s="311"/>
      <c r="AE140" s="311"/>
      <c r="AF140" s="311"/>
      <c r="AG140" s="311"/>
      <c r="AH140" s="311"/>
      <c r="AI140" s="311"/>
      <c r="AJ140" s="311"/>
      <c r="AK140" s="311"/>
      <c r="AL140" s="311"/>
      <c r="AM140" s="311"/>
      <c r="AN140" s="311"/>
      <c r="AO140" s="311"/>
      <c r="AP140" s="311"/>
      <c r="AQ140" s="311"/>
      <c r="AR140" s="311"/>
      <c r="AS140" s="311"/>
      <c r="AT140" s="311"/>
      <c r="AU140" s="311"/>
      <c r="AV140" s="311"/>
      <c r="AW140" s="311"/>
      <c r="AX140" s="311"/>
      <c r="AY140" s="311"/>
      <c r="AZ140" s="311"/>
      <c r="BA140" s="311"/>
      <c r="BB140" s="311"/>
      <c r="BC140" s="311"/>
      <c r="BD140" s="311"/>
      <c r="BE140" s="311"/>
      <c r="BF140" s="311"/>
      <c r="BG140" s="311"/>
      <c r="BH140" s="311"/>
      <c r="BI140" s="311"/>
      <c r="BJ140" s="311"/>
      <c r="BK140" s="311"/>
      <c r="BL140" s="311"/>
      <c r="BM140" s="311"/>
      <c r="BN140" s="311"/>
      <c r="BO140" s="311"/>
      <c r="BP140" s="311"/>
      <c r="BQ140" s="311"/>
      <c r="BR140" s="311"/>
      <c r="BS140" s="311"/>
      <c r="BT140" s="311"/>
      <c r="BU140" s="311"/>
      <c r="BV140" s="311"/>
      <c r="BW140" s="311"/>
      <c r="BX140" s="311"/>
      <c r="BY140" s="311"/>
      <c r="BZ140" s="311"/>
      <c r="CA140" s="311"/>
      <c r="CB140" s="311"/>
      <c r="CC140" s="311"/>
      <c r="CD140" s="311"/>
      <c r="CE140" s="311"/>
      <c r="CF140" s="311"/>
      <c r="CG140" s="311"/>
      <c r="CH140" s="311"/>
      <c r="CI140" s="311"/>
      <c r="CJ140" s="311"/>
      <c r="CK140" s="311"/>
      <c r="CL140" s="311"/>
      <c r="CM140" s="311"/>
      <c r="CN140" s="311"/>
      <c r="CO140" s="311"/>
      <c r="CP140" s="311"/>
      <c r="CQ140" s="311"/>
      <c r="CR140" s="311"/>
      <c r="CS140" s="311"/>
      <c r="CT140" s="311"/>
      <c r="CU140" s="311"/>
      <c r="CV140" s="311"/>
      <c r="CW140" s="311"/>
      <c r="CX140" s="311"/>
      <c r="CY140" s="311"/>
      <c r="CZ140" s="311"/>
      <c r="DA140" s="311"/>
      <c r="DB140" s="311"/>
      <c r="DC140" s="311"/>
      <c r="DD140" s="311"/>
      <c r="DE140" s="311"/>
      <c r="DF140" s="311"/>
      <c r="DG140" s="311"/>
      <c r="DH140" s="311"/>
      <c r="DI140" s="311"/>
      <c r="DJ140" s="311"/>
      <c r="DK140" s="311"/>
      <c r="DL140" s="311"/>
      <c r="DM140" s="311"/>
      <c r="DN140" s="311"/>
      <c r="DO140" s="311"/>
      <c r="DP140" s="311"/>
      <c r="DQ140" s="311"/>
      <c r="DR140" s="311"/>
      <c r="DS140" s="311"/>
      <c r="DT140" s="311"/>
      <c r="DU140" s="311"/>
      <c r="DV140" s="311"/>
      <c r="DW140" s="311"/>
      <c r="DX140" s="311"/>
      <c r="DY140" s="311"/>
      <c r="DZ140" s="311"/>
      <c r="EA140" s="311"/>
      <c r="EB140" s="311"/>
      <c r="EC140" s="311"/>
      <c r="ED140" s="311"/>
      <c r="EE140" s="311"/>
      <c r="EF140" s="311"/>
      <c r="EG140" s="311"/>
      <c r="EH140" s="311"/>
      <c r="EI140" s="311"/>
      <c r="EJ140" s="311"/>
      <c r="EK140" s="311"/>
      <c r="EL140" s="311"/>
      <c r="EM140" s="311"/>
      <c r="EN140" s="311"/>
      <c r="EO140" s="311"/>
      <c r="EP140" s="311"/>
      <c r="EQ140" s="311"/>
      <c r="ER140" s="311"/>
      <c r="ES140" s="311"/>
      <c r="ET140" s="311"/>
      <c r="EU140" s="311"/>
      <c r="EV140" s="311"/>
      <c r="EW140" s="311"/>
      <c r="EX140" s="311"/>
      <c r="EY140" s="311"/>
      <c r="EZ140" s="311"/>
      <c r="FA140" s="311"/>
      <c r="FB140" s="311"/>
      <c r="FC140" s="311"/>
      <c r="FD140" s="311"/>
      <c r="FE140" s="311"/>
      <c r="FF140" s="311"/>
      <c r="FG140" s="311"/>
      <c r="FH140" s="311"/>
      <c r="FI140" s="311"/>
      <c r="FJ140" s="311"/>
      <c r="FK140" s="311"/>
      <c r="FL140" s="311"/>
      <c r="FM140" s="311"/>
      <c r="FN140" s="311"/>
      <c r="FO140" s="311"/>
      <c r="FP140" s="311"/>
      <c r="FQ140" s="311"/>
      <c r="FR140" s="311"/>
      <c r="FS140" s="311"/>
      <c r="FT140" s="311"/>
      <c r="FU140" s="311"/>
      <c r="FV140" s="311"/>
      <c r="FW140" s="311"/>
      <c r="FX140" s="311"/>
      <c r="FY140" s="311"/>
      <c r="FZ140" s="311"/>
      <c r="GA140" s="311"/>
      <c r="GB140" s="311"/>
      <c r="GC140" s="311"/>
      <c r="GD140" s="311"/>
      <c r="GE140" s="311"/>
      <c r="GF140" s="311"/>
      <c r="GG140" s="311"/>
      <c r="GH140" s="311"/>
      <c r="GI140" s="311"/>
      <c r="GJ140" s="311"/>
      <c r="GK140" s="311"/>
      <c r="GL140" s="311"/>
      <c r="GM140" s="311"/>
      <c r="GN140" s="311"/>
      <c r="GO140" s="311"/>
      <c r="GP140" s="311"/>
      <c r="GQ140" s="311"/>
      <c r="GR140" s="311"/>
      <c r="GS140" s="311"/>
      <c r="GT140" s="311"/>
      <c r="GU140" s="311"/>
      <c r="GV140" s="311"/>
      <c r="GW140" s="311"/>
      <c r="GX140" s="311"/>
      <c r="GY140" s="311"/>
      <c r="GZ140" s="311"/>
      <c r="HA140" s="311"/>
    </row>
    <row r="150" spans="1:209" s="312" customFormat="1" x14ac:dyDescent="0.2">
      <c r="A150" s="690"/>
      <c r="B150" s="691"/>
      <c r="C150" s="691"/>
      <c r="D150" s="693"/>
      <c r="E150" s="692"/>
      <c r="F150" s="692"/>
      <c r="G150" s="691"/>
      <c r="H150" s="690"/>
      <c r="I150" s="690"/>
      <c r="J150" s="690"/>
      <c r="K150" s="690"/>
      <c r="L150" s="311"/>
      <c r="M150" s="311"/>
      <c r="N150" s="311"/>
      <c r="O150" s="311"/>
      <c r="P150" s="311"/>
      <c r="Q150" s="311"/>
      <c r="R150" s="311"/>
      <c r="S150" s="311"/>
      <c r="T150" s="311"/>
      <c r="U150" s="311"/>
      <c r="V150" s="311"/>
      <c r="W150" s="311"/>
      <c r="X150" s="311"/>
      <c r="Y150" s="311"/>
      <c r="Z150" s="311"/>
      <c r="AA150" s="311"/>
      <c r="AB150" s="311"/>
      <c r="AC150" s="311"/>
      <c r="AD150" s="311"/>
      <c r="AE150" s="311"/>
      <c r="AF150" s="311"/>
      <c r="AG150" s="311"/>
      <c r="AH150" s="311"/>
      <c r="AI150" s="311"/>
      <c r="AJ150" s="311"/>
      <c r="AK150" s="311"/>
      <c r="AL150" s="311"/>
      <c r="AM150" s="311"/>
      <c r="AN150" s="311"/>
      <c r="AO150" s="311"/>
      <c r="AP150" s="311"/>
      <c r="AQ150" s="311"/>
      <c r="AR150" s="311"/>
      <c r="AS150" s="311"/>
      <c r="AT150" s="311"/>
      <c r="AU150" s="311"/>
      <c r="AV150" s="311"/>
      <c r="AW150" s="311"/>
      <c r="AX150" s="311"/>
      <c r="AY150" s="311"/>
      <c r="AZ150" s="311"/>
      <c r="BA150" s="311"/>
      <c r="BB150" s="311"/>
      <c r="BC150" s="311"/>
      <c r="BD150" s="311"/>
      <c r="BE150" s="311"/>
      <c r="BF150" s="311"/>
      <c r="BG150" s="311"/>
      <c r="BH150" s="311"/>
      <c r="BI150" s="311"/>
      <c r="BJ150" s="311"/>
      <c r="BK150" s="311"/>
      <c r="BL150" s="311"/>
      <c r="BM150" s="311"/>
      <c r="BN150" s="311"/>
      <c r="BO150" s="311"/>
      <c r="BP150" s="311"/>
      <c r="BQ150" s="311"/>
      <c r="BR150" s="311"/>
      <c r="BS150" s="311"/>
      <c r="BT150" s="311"/>
      <c r="BU150" s="311"/>
      <c r="BV150" s="311"/>
      <c r="BW150" s="311"/>
      <c r="BX150" s="311"/>
      <c r="BY150" s="311"/>
      <c r="BZ150" s="311"/>
      <c r="CA150" s="311"/>
      <c r="CB150" s="311"/>
      <c r="CC150" s="311"/>
      <c r="CD150" s="311"/>
      <c r="CE150" s="311"/>
      <c r="CF150" s="311"/>
      <c r="CG150" s="311"/>
      <c r="CH150" s="311"/>
      <c r="CI150" s="311"/>
      <c r="CJ150" s="311"/>
      <c r="CK150" s="311"/>
      <c r="CL150" s="311"/>
      <c r="CM150" s="311"/>
      <c r="CN150" s="311"/>
      <c r="CO150" s="311"/>
      <c r="CP150" s="311"/>
      <c r="CQ150" s="311"/>
      <c r="CR150" s="311"/>
      <c r="CS150" s="311"/>
      <c r="CT150" s="311"/>
      <c r="CU150" s="311"/>
      <c r="CV150" s="311"/>
      <c r="CW150" s="311"/>
      <c r="CX150" s="311"/>
      <c r="CY150" s="311"/>
      <c r="CZ150" s="311"/>
      <c r="DA150" s="311"/>
      <c r="DB150" s="311"/>
      <c r="DC150" s="311"/>
      <c r="DD150" s="311"/>
      <c r="DE150" s="311"/>
      <c r="DF150" s="311"/>
      <c r="DG150" s="311"/>
      <c r="DH150" s="311"/>
      <c r="DI150" s="311"/>
      <c r="DJ150" s="311"/>
      <c r="DK150" s="311"/>
      <c r="DL150" s="311"/>
      <c r="DM150" s="311"/>
      <c r="DN150" s="311"/>
      <c r="DO150" s="311"/>
      <c r="DP150" s="311"/>
      <c r="DQ150" s="311"/>
      <c r="DR150" s="311"/>
      <c r="DS150" s="311"/>
      <c r="DT150" s="311"/>
      <c r="DU150" s="311"/>
      <c r="DV150" s="311"/>
      <c r="DW150" s="311"/>
      <c r="DX150" s="311"/>
      <c r="DY150" s="311"/>
      <c r="DZ150" s="311"/>
      <c r="EA150" s="311"/>
      <c r="EB150" s="311"/>
      <c r="EC150" s="311"/>
      <c r="ED150" s="311"/>
      <c r="EE150" s="311"/>
      <c r="EF150" s="311"/>
      <c r="EG150" s="311"/>
      <c r="EH150" s="311"/>
      <c r="EI150" s="311"/>
      <c r="EJ150" s="311"/>
      <c r="EK150" s="311"/>
      <c r="EL150" s="311"/>
      <c r="EM150" s="311"/>
      <c r="EN150" s="311"/>
      <c r="EO150" s="311"/>
      <c r="EP150" s="311"/>
      <c r="EQ150" s="311"/>
      <c r="ER150" s="311"/>
      <c r="ES150" s="311"/>
      <c r="ET150" s="311"/>
      <c r="EU150" s="311"/>
      <c r="EV150" s="311"/>
      <c r="EW150" s="311"/>
      <c r="EX150" s="311"/>
      <c r="EY150" s="311"/>
      <c r="EZ150" s="311"/>
      <c r="FA150" s="311"/>
      <c r="FB150" s="311"/>
      <c r="FC150" s="311"/>
      <c r="FD150" s="311"/>
      <c r="FE150" s="311"/>
      <c r="FF150" s="311"/>
      <c r="FG150" s="311"/>
      <c r="FH150" s="311"/>
      <c r="FI150" s="311"/>
      <c r="FJ150" s="311"/>
      <c r="FK150" s="311"/>
      <c r="FL150" s="311"/>
      <c r="FM150" s="311"/>
      <c r="FN150" s="311"/>
      <c r="FO150" s="311"/>
      <c r="FP150" s="311"/>
      <c r="FQ150" s="311"/>
      <c r="FR150" s="311"/>
      <c r="FS150" s="311"/>
      <c r="FT150" s="311"/>
      <c r="FU150" s="311"/>
      <c r="FV150" s="311"/>
      <c r="FW150" s="311"/>
      <c r="FX150" s="311"/>
      <c r="FY150" s="311"/>
      <c r="FZ150" s="311"/>
      <c r="GA150" s="311"/>
      <c r="GB150" s="311"/>
      <c r="GC150" s="311"/>
      <c r="GD150" s="311"/>
      <c r="GE150" s="311"/>
      <c r="GF150" s="311"/>
      <c r="GG150" s="311"/>
      <c r="GH150" s="311"/>
      <c r="GI150" s="311"/>
      <c r="GJ150" s="311"/>
      <c r="GK150" s="311"/>
      <c r="GL150" s="311"/>
      <c r="GM150" s="311"/>
      <c r="GN150" s="311"/>
      <c r="GO150" s="311"/>
      <c r="GP150" s="311"/>
      <c r="GQ150" s="311"/>
      <c r="GR150" s="311"/>
      <c r="GS150" s="311"/>
      <c r="GT150" s="311"/>
      <c r="GU150" s="311"/>
      <c r="GV150" s="311"/>
      <c r="GW150" s="311"/>
      <c r="GX150" s="311"/>
      <c r="GY150" s="311"/>
      <c r="GZ150" s="311"/>
      <c r="HA150" s="311"/>
    </row>
    <row r="151" spans="1:209" s="313" customFormat="1" x14ac:dyDescent="0.2">
      <c r="A151" s="690"/>
      <c r="B151" s="691"/>
      <c r="C151" s="691"/>
      <c r="D151" s="693"/>
      <c r="E151" s="692"/>
      <c r="F151" s="692"/>
      <c r="G151" s="691"/>
      <c r="H151" s="690"/>
      <c r="I151" s="690"/>
      <c r="J151" s="690"/>
      <c r="K151" s="690"/>
      <c r="L151" s="311"/>
      <c r="M151" s="311"/>
      <c r="N151" s="311"/>
      <c r="O151" s="311"/>
      <c r="P151" s="311"/>
      <c r="Q151" s="311"/>
      <c r="R151" s="311"/>
      <c r="S151" s="311"/>
      <c r="T151" s="311"/>
      <c r="U151" s="311"/>
      <c r="V151" s="311"/>
      <c r="W151" s="311"/>
      <c r="X151" s="311"/>
      <c r="Y151" s="311"/>
      <c r="Z151" s="311"/>
      <c r="AA151" s="311"/>
      <c r="AB151" s="311"/>
      <c r="AC151" s="311"/>
      <c r="AD151" s="311"/>
      <c r="AE151" s="311"/>
      <c r="AF151" s="311"/>
      <c r="AG151" s="311"/>
      <c r="AH151" s="311"/>
      <c r="AI151" s="311"/>
      <c r="AJ151" s="311"/>
      <c r="AK151" s="311"/>
      <c r="AL151" s="311"/>
      <c r="AM151" s="311"/>
      <c r="AN151" s="311"/>
      <c r="AO151" s="311"/>
      <c r="AP151" s="311"/>
      <c r="AQ151" s="311"/>
      <c r="AR151" s="311"/>
      <c r="AS151" s="311"/>
      <c r="AT151" s="311"/>
      <c r="AU151" s="311"/>
      <c r="AV151" s="311"/>
      <c r="AW151" s="311"/>
      <c r="AX151" s="311"/>
      <c r="AY151" s="311"/>
      <c r="AZ151" s="311"/>
      <c r="BA151" s="311"/>
      <c r="BB151" s="311"/>
      <c r="BC151" s="311"/>
      <c r="BD151" s="311"/>
      <c r="BE151" s="311"/>
      <c r="BF151" s="311"/>
      <c r="BG151" s="311"/>
      <c r="BH151" s="311"/>
      <c r="BI151" s="311"/>
      <c r="BJ151" s="311"/>
      <c r="BK151" s="311"/>
      <c r="BL151" s="311"/>
      <c r="BM151" s="311"/>
      <c r="BN151" s="311"/>
      <c r="BO151" s="311"/>
      <c r="BP151" s="311"/>
      <c r="BQ151" s="311"/>
      <c r="BR151" s="311"/>
      <c r="BS151" s="311"/>
      <c r="BT151" s="311"/>
      <c r="BU151" s="311"/>
      <c r="BV151" s="311"/>
      <c r="BW151" s="311"/>
      <c r="BX151" s="311"/>
      <c r="BY151" s="311"/>
      <c r="BZ151" s="311"/>
      <c r="CA151" s="311"/>
      <c r="CB151" s="311"/>
      <c r="CC151" s="311"/>
      <c r="CD151" s="311"/>
      <c r="CE151" s="311"/>
      <c r="CF151" s="311"/>
      <c r="CG151" s="311"/>
      <c r="CH151" s="311"/>
      <c r="CI151" s="311"/>
      <c r="CJ151" s="311"/>
      <c r="CK151" s="311"/>
      <c r="CL151" s="311"/>
      <c r="CM151" s="311"/>
      <c r="CN151" s="311"/>
      <c r="CO151" s="311"/>
      <c r="CP151" s="311"/>
      <c r="CQ151" s="311"/>
      <c r="CR151" s="311"/>
      <c r="CS151" s="311"/>
      <c r="CT151" s="311"/>
      <c r="CU151" s="311"/>
      <c r="CV151" s="311"/>
      <c r="CW151" s="311"/>
      <c r="CX151" s="311"/>
      <c r="CY151" s="311"/>
      <c r="CZ151" s="311"/>
      <c r="DA151" s="311"/>
      <c r="DB151" s="311"/>
      <c r="DC151" s="311"/>
      <c r="DD151" s="311"/>
      <c r="DE151" s="311"/>
      <c r="DF151" s="311"/>
      <c r="DG151" s="311"/>
      <c r="DH151" s="311"/>
      <c r="DI151" s="311"/>
      <c r="DJ151" s="311"/>
      <c r="DK151" s="311"/>
      <c r="DL151" s="311"/>
      <c r="DM151" s="311"/>
      <c r="DN151" s="311"/>
      <c r="DO151" s="311"/>
      <c r="DP151" s="311"/>
      <c r="DQ151" s="311"/>
      <c r="DR151" s="311"/>
      <c r="DS151" s="311"/>
      <c r="DT151" s="311"/>
      <c r="DU151" s="311"/>
      <c r="DV151" s="311"/>
      <c r="DW151" s="311"/>
      <c r="DX151" s="311"/>
      <c r="DY151" s="311"/>
      <c r="DZ151" s="311"/>
      <c r="EA151" s="311"/>
      <c r="EB151" s="311"/>
      <c r="EC151" s="311"/>
      <c r="ED151" s="311"/>
      <c r="EE151" s="311"/>
      <c r="EF151" s="311"/>
      <c r="EG151" s="311"/>
      <c r="EH151" s="311"/>
      <c r="EI151" s="311"/>
      <c r="EJ151" s="311"/>
      <c r="EK151" s="311"/>
      <c r="EL151" s="311"/>
      <c r="EM151" s="311"/>
      <c r="EN151" s="311"/>
      <c r="EO151" s="311"/>
      <c r="EP151" s="311"/>
      <c r="EQ151" s="311"/>
      <c r="ER151" s="311"/>
      <c r="ES151" s="311"/>
      <c r="ET151" s="311"/>
      <c r="EU151" s="311"/>
      <c r="EV151" s="311"/>
      <c r="EW151" s="311"/>
      <c r="EX151" s="311"/>
      <c r="EY151" s="311"/>
      <c r="EZ151" s="311"/>
      <c r="FA151" s="311"/>
      <c r="FB151" s="311"/>
      <c r="FC151" s="311"/>
      <c r="FD151" s="311"/>
      <c r="FE151" s="311"/>
      <c r="FF151" s="311"/>
      <c r="FG151" s="311"/>
      <c r="FH151" s="311"/>
      <c r="FI151" s="311"/>
      <c r="FJ151" s="311"/>
      <c r="FK151" s="311"/>
      <c r="FL151" s="311"/>
      <c r="FM151" s="311"/>
      <c r="FN151" s="311"/>
      <c r="FO151" s="311"/>
      <c r="FP151" s="311"/>
      <c r="FQ151" s="311"/>
      <c r="FR151" s="311"/>
      <c r="FS151" s="311"/>
      <c r="FT151" s="311"/>
      <c r="FU151" s="311"/>
      <c r="FV151" s="311"/>
      <c r="FW151" s="311"/>
      <c r="FX151" s="311"/>
      <c r="FY151" s="311"/>
      <c r="FZ151" s="311"/>
      <c r="GA151" s="311"/>
      <c r="GB151" s="311"/>
      <c r="GC151" s="311"/>
      <c r="GD151" s="311"/>
      <c r="GE151" s="311"/>
      <c r="GF151" s="311"/>
      <c r="GG151" s="311"/>
      <c r="GH151" s="311"/>
      <c r="GI151" s="311"/>
      <c r="GJ151" s="311"/>
      <c r="GK151" s="311"/>
      <c r="GL151" s="311"/>
      <c r="GM151" s="311"/>
      <c r="GN151" s="311"/>
      <c r="GO151" s="311"/>
      <c r="GP151" s="311"/>
      <c r="GQ151" s="311"/>
      <c r="GR151" s="311"/>
      <c r="GS151" s="311"/>
      <c r="GT151" s="311"/>
      <c r="GU151" s="311"/>
      <c r="GV151" s="311"/>
      <c r="GW151" s="311"/>
      <c r="GX151" s="311"/>
      <c r="GY151" s="311"/>
      <c r="GZ151" s="311"/>
      <c r="HA151" s="311"/>
    </row>
    <row r="152" spans="1:209" s="313" customFormat="1" x14ac:dyDescent="0.2">
      <c r="A152" s="690"/>
      <c r="B152" s="691"/>
      <c r="C152" s="691"/>
      <c r="D152" s="693"/>
      <c r="E152" s="692"/>
      <c r="F152" s="692"/>
      <c r="G152" s="691"/>
      <c r="H152" s="690"/>
      <c r="I152" s="690"/>
      <c r="J152" s="690"/>
      <c r="K152" s="690"/>
      <c r="L152" s="311"/>
      <c r="M152" s="311"/>
      <c r="N152" s="311"/>
      <c r="O152" s="311"/>
      <c r="P152" s="311"/>
      <c r="Q152" s="311"/>
      <c r="R152" s="311"/>
      <c r="S152" s="311"/>
      <c r="T152" s="311"/>
      <c r="U152" s="311"/>
      <c r="V152" s="311"/>
      <c r="W152" s="311"/>
      <c r="X152" s="311"/>
      <c r="Y152" s="311"/>
      <c r="Z152" s="311"/>
      <c r="AA152" s="311"/>
      <c r="AB152" s="311"/>
      <c r="AC152" s="311"/>
      <c r="AD152" s="311"/>
      <c r="AE152" s="311"/>
      <c r="AF152" s="311"/>
      <c r="AG152" s="311"/>
      <c r="AH152" s="311"/>
      <c r="AI152" s="311"/>
      <c r="AJ152" s="311"/>
      <c r="AK152" s="311"/>
      <c r="AL152" s="311"/>
      <c r="AM152" s="311"/>
      <c r="AN152" s="311"/>
      <c r="AO152" s="311"/>
      <c r="AP152" s="311"/>
      <c r="AQ152" s="311"/>
      <c r="AR152" s="311"/>
      <c r="AS152" s="311"/>
      <c r="AT152" s="311"/>
      <c r="AU152" s="311"/>
      <c r="AV152" s="311"/>
      <c r="AW152" s="311"/>
      <c r="AX152" s="311"/>
      <c r="AY152" s="311"/>
      <c r="AZ152" s="311"/>
      <c r="BA152" s="311"/>
      <c r="BB152" s="311"/>
      <c r="BC152" s="311"/>
      <c r="BD152" s="311"/>
      <c r="BE152" s="311"/>
      <c r="BF152" s="311"/>
      <c r="BG152" s="311"/>
      <c r="BH152" s="311"/>
      <c r="BI152" s="311"/>
      <c r="BJ152" s="311"/>
      <c r="BK152" s="311"/>
      <c r="BL152" s="311"/>
      <c r="BM152" s="311"/>
      <c r="BN152" s="311"/>
      <c r="BO152" s="311"/>
      <c r="BP152" s="311"/>
      <c r="BQ152" s="311"/>
      <c r="BR152" s="311"/>
      <c r="BS152" s="311"/>
      <c r="BT152" s="311"/>
      <c r="BU152" s="311"/>
      <c r="BV152" s="311"/>
      <c r="BW152" s="311"/>
      <c r="BX152" s="311"/>
      <c r="BY152" s="311"/>
      <c r="BZ152" s="311"/>
      <c r="CA152" s="311"/>
      <c r="CB152" s="311"/>
      <c r="CC152" s="311"/>
      <c r="CD152" s="311"/>
      <c r="CE152" s="311"/>
      <c r="CF152" s="311"/>
      <c r="CG152" s="311"/>
      <c r="CH152" s="311"/>
      <c r="CI152" s="311"/>
      <c r="CJ152" s="311"/>
      <c r="CK152" s="311"/>
      <c r="CL152" s="311"/>
      <c r="CM152" s="311"/>
      <c r="CN152" s="311"/>
      <c r="CO152" s="311"/>
      <c r="CP152" s="311"/>
      <c r="CQ152" s="311"/>
      <c r="CR152" s="311"/>
      <c r="CS152" s="311"/>
      <c r="CT152" s="311"/>
      <c r="CU152" s="311"/>
      <c r="CV152" s="311"/>
      <c r="CW152" s="311"/>
      <c r="CX152" s="311"/>
      <c r="CY152" s="311"/>
      <c r="CZ152" s="311"/>
      <c r="DA152" s="311"/>
      <c r="DB152" s="311"/>
      <c r="DC152" s="311"/>
      <c r="DD152" s="311"/>
      <c r="DE152" s="311"/>
      <c r="DF152" s="311"/>
      <c r="DG152" s="311"/>
      <c r="DH152" s="311"/>
      <c r="DI152" s="311"/>
      <c r="DJ152" s="311"/>
      <c r="DK152" s="311"/>
      <c r="DL152" s="311"/>
      <c r="DM152" s="311"/>
      <c r="DN152" s="311"/>
      <c r="DO152" s="311"/>
      <c r="DP152" s="311"/>
      <c r="DQ152" s="311"/>
      <c r="DR152" s="311"/>
      <c r="DS152" s="311"/>
      <c r="DT152" s="311"/>
      <c r="DU152" s="311"/>
      <c r="DV152" s="311"/>
      <c r="DW152" s="311"/>
      <c r="DX152" s="311"/>
      <c r="DY152" s="311"/>
      <c r="DZ152" s="311"/>
      <c r="EA152" s="311"/>
      <c r="EB152" s="311"/>
      <c r="EC152" s="311"/>
      <c r="ED152" s="311"/>
      <c r="EE152" s="311"/>
      <c r="EF152" s="311"/>
      <c r="EG152" s="311"/>
      <c r="EH152" s="311"/>
      <c r="EI152" s="311"/>
      <c r="EJ152" s="311"/>
      <c r="EK152" s="311"/>
      <c r="EL152" s="311"/>
      <c r="EM152" s="311"/>
      <c r="EN152" s="311"/>
      <c r="EO152" s="311"/>
      <c r="EP152" s="311"/>
      <c r="EQ152" s="311"/>
      <c r="ER152" s="311"/>
      <c r="ES152" s="311"/>
      <c r="ET152" s="311"/>
      <c r="EU152" s="311"/>
      <c r="EV152" s="311"/>
      <c r="EW152" s="311"/>
      <c r="EX152" s="311"/>
      <c r="EY152" s="311"/>
      <c r="EZ152" s="311"/>
      <c r="FA152" s="311"/>
      <c r="FB152" s="311"/>
      <c r="FC152" s="311"/>
      <c r="FD152" s="311"/>
      <c r="FE152" s="311"/>
      <c r="FF152" s="311"/>
      <c r="FG152" s="311"/>
      <c r="FH152" s="311"/>
      <c r="FI152" s="311"/>
      <c r="FJ152" s="311"/>
      <c r="FK152" s="311"/>
      <c r="FL152" s="311"/>
      <c r="FM152" s="311"/>
      <c r="FN152" s="311"/>
      <c r="FO152" s="311"/>
      <c r="FP152" s="311"/>
      <c r="FQ152" s="311"/>
      <c r="FR152" s="311"/>
      <c r="FS152" s="311"/>
      <c r="FT152" s="311"/>
      <c r="FU152" s="311"/>
      <c r="FV152" s="311"/>
      <c r="FW152" s="311"/>
      <c r="FX152" s="311"/>
      <c r="FY152" s="311"/>
      <c r="FZ152" s="311"/>
      <c r="GA152" s="311"/>
      <c r="GB152" s="311"/>
      <c r="GC152" s="311"/>
      <c r="GD152" s="311"/>
      <c r="GE152" s="311"/>
      <c r="GF152" s="311"/>
      <c r="GG152" s="311"/>
      <c r="GH152" s="311"/>
      <c r="GI152" s="311"/>
      <c r="GJ152" s="311"/>
      <c r="GK152" s="311"/>
      <c r="GL152" s="311"/>
      <c r="GM152" s="311"/>
      <c r="GN152" s="311"/>
      <c r="GO152" s="311"/>
      <c r="GP152" s="311"/>
      <c r="GQ152" s="311"/>
      <c r="GR152" s="311"/>
      <c r="GS152" s="311"/>
      <c r="GT152" s="311"/>
      <c r="GU152" s="311"/>
      <c r="GV152" s="311"/>
      <c r="GW152" s="311"/>
      <c r="GX152" s="311"/>
      <c r="GY152" s="311"/>
      <c r="GZ152" s="311"/>
      <c r="HA152" s="311"/>
    </row>
    <row r="153" spans="1:209" s="313" customFormat="1" x14ac:dyDescent="0.2">
      <c r="A153" s="690"/>
      <c r="B153" s="691"/>
      <c r="C153" s="691"/>
      <c r="D153" s="693"/>
      <c r="E153" s="692"/>
      <c r="F153" s="692"/>
      <c r="G153" s="691"/>
      <c r="H153" s="690"/>
      <c r="I153" s="690"/>
      <c r="J153" s="690"/>
      <c r="K153" s="690"/>
      <c r="L153" s="311"/>
      <c r="M153" s="311"/>
      <c r="N153" s="311"/>
      <c r="O153" s="311"/>
      <c r="P153" s="311"/>
      <c r="Q153" s="311"/>
      <c r="R153" s="311"/>
      <c r="S153" s="311"/>
      <c r="T153" s="311"/>
      <c r="U153" s="311"/>
      <c r="V153" s="311"/>
      <c r="W153" s="311"/>
      <c r="X153" s="311"/>
      <c r="Y153" s="311"/>
      <c r="Z153" s="311"/>
      <c r="AA153" s="311"/>
      <c r="AB153" s="311"/>
      <c r="AC153" s="311"/>
      <c r="AD153" s="311"/>
      <c r="AE153" s="311"/>
      <c r="AF153" s="311"/>
      <c r="AG153" s="311"/>
      <c r="AH153" s="311"/>
      <c r="AI153" s="311"/>
      <c r="AJ153" s="311"/>
      <c r="AK153" s="311"/>
      <c r="AL153" s="311"/>
      <c r="AM153" s="311"/>
      <c r="AN153" s="311"/>
      <c r="AO153" s="311"/>
      <c r="AP153" s="311"/>
      <c r="AQ153" s="311"/>
      <c r="AR153" s="311"/>
      <c r="AS153" s="311"/>
      <c r="AT153" s="311"/>
      <c r="AU153" s="311"/>
      <c r="AV153" s="311"/>
      <c r="AW153" s="311"/>
      <c r="AX153" s="311"/>
      <c r="AY153" s="311"/>
      <c r="AZ153" s="311"/>
      <c r="BA153" s="311"/>
      <c r="BB153" s="311"/>
      <c r="BC153" s="311"/>
      <c r="BD153" s="311"/>
      <c r="BE153" s="311"/>
      <c r="BF153" s="311"/>
      <c r="BG153" s="311"/>
      <c r="BH153" s="311"/>
      <c r="BI153" s="311"/>
      <c r="BJ153" s="311"/>
      <c r="BK153" s="311"/>
      <c r="BL153" s="311"/>
      <c r="BM153" s="311"/>
      <c r="BN153" s="311"/>
      <c r="BO153" s="311"/>
      <c r="BP153" s="311"/>
      <c r="BQ153" s="311"/>
      <c r="BR153" s="311"/>
      <c r="BS153" s="311"/>
      <c r="BT153" s="311"/>
      <c r="BU153" s="311"/>
      <c r="BV153" s="311"/>
      <c r="BW153" s="311"/>
      <c r="BX153" s="311"/>
      <c r="BY153" s="311"/>
      <c r="BZ153" s="311"/>
      <c r="CA153" s="311"/>
      <c r="CB153" s="311"/>
      <c r="CC153" s="311"/>
      <c r="CD153" s="311"/>
      <c r="CE153" s="311"/>
      <c r="CF153" s="311"/>
      <c r="CG153" s="311"/>
      <c r="CH153" s="311"/>
      <c r="CI153" s="311"/>
      <c r="CJ153" s="311"/>
      <c r="CK153" s="311"/>
      <c r="CL153" s="311"/>
      <c r="CM153" s="311"/>
      <c r="CN153" s="311"/>
      <c r="CO153" s="311"/>
      <c r="CP153" s="311"/>
      <c r="CQ153" s="311"/>
      <c r="CR153" s="311"/>
      <c r="CS153" s="311"/>
      <c r="CT153" s="311"/>
      <c r="CU153" s="311"/>
      <c r="CV153" s="311"/>
      <c r="CW153" s="311"/>
      <c r="CX153" s="311"/>
      <c r="CY153" s="311"/>
      <c r="CZ153" s="311"/>
      <c r="DA153" s="311"/>
      <c r="DB153" s="311"/>
      <c r="DC153" s="311"/>
      <c r="DD153" s="311"/>
      <c r="DE153" s="311"/>
      <c r="DF153" s="311"/>
      <c r="DG153" s="311"/>
      <c r="DH153" s="311"/>
      <c r="DI153" s="311"/>
      <c r="DJ153" s="311"/>
      <c r="DK153" s="311"/>
      <c r="DL153" s="311"/>
      <c r="DM153" s="311"/>
      <c r="DN153" s="311"/>
      <c r="DO153" s="311"/>
      <c r="DP153" s="311"/>
      <c r="DQ153" s="311"/>
      <c r="DR153" s="311"/>
      <c r="DS153" s="311"/>
      <c r="DT153" s="311"/>
      <c r="DU153" s="311"/>
      <c r="DV153" s="311"/>
      <c r="DW153" s="311"/>
      <c r="DX153" s="311"/>
      <c r="DY153" s="311"/>
      <c r="DZ153" s="311"/>
      <c r="EA153" s="311"/>
      <c r="EB153" s="311"/>
      <c r="EC153" s="311"/>
      <c r="ED153" s="311"/>
      <c r="EE153" s="311"/>
      <c r="EF153" s="311"/>
      <c r="EG153" s="311"/>
      <c r="EH153" s="311"/>
      <c r="EI153" s="311"/>
      <c r="EJ153" s="311"/>
      <c r="EK153" s="311"/>
      <c r="EL153" s="311"/>
      <c r="EM153" s="311"/>
      <c r="EN153" s="311"/>
      <c r="EO153" s="311"/>
      <c r="EP153" s="311"/>
      <c r="EQ153" s="311"/>
      <c r="ER153" s="311"/>
      <c r="ES153" s="311"/>
      <c r="ET153" s="311"/>
      <c r="EU153" s="311"/>
      <c r="EV153" s="311"/>
      <c r="EW153" s="311"/>
      <c r="EX153" s="311"/>
      <c r="EY153" s="311"/>
      <c r="EZ153" s="311"/>
      <c r="FA153" s="311"/>
      <c r="FB153" s="311"/>
      <c r="FC153" s="311"/>
      <c r="FD153" s="311"/>
      <c r="FE153" s="311"/>
      <c r="FF153" s="311"/>
      <c r="FG153" s="311"/>
      <c r="FH153" s="311"/>
      <c r="FI153" s="311"/>
      <c r="FJ153" s="311"/>
      <c r="FK153" s="311"/>
      <c r="FL153" s="311"/>
      <c r="FM153" s="311"/>
      <c r="FN153" s="311"/>
      <c r="FO153" s="311"/>
      <c r="FP153" s="311"/>
      <c r="FQ153" s="311"/>
      <c r="FR153" s="311"/>
      <c r="FS153" s="311"/>
      <c r="FT153" s="311"/>
      <c r="FU153" s="311"/>
      <c r="FV153" s="311"/>
      <c r="FW153" s="311"/>
      <c r="FX153" s="311"/>
      <c r="FY153" s="311"/>
      <c r="FZ153" s="311"/>
      <c r="GA153" s="311"/>
      <c r="GB153" s="311"/>
      <c r="GC153" s="311"/>
      <c r="GD153" s="311"/>
      <c r="GE153" s="311"/>
      <c r="GF153" s="311"/>
      <c r="GG153" s="311"/>
      <c r="GH153" s="311"/>
      <c r="GI153" s="311"/>
      <c r="GJ153" s="311"/>
      <c r="GK153" s="311"/>
      <c r="GL153" s="311"/>
      <c r="GM153" s="311"/>
      <c r="GN153" s="311"/>
      <c r="GO153" s="311"/>
      <c r="GP153" s="311"/>
      <c r="GQ153" s="311"/>
      <c r="GR153" s="311"/>
      <c r="GS153" s="311"/>
      <c r="GT153" s="311"/>
      <c r="GU153" s="311"/>
      <c r="GV153" s="311"/>
      <c r="GW153" s="311"/>
      <c r="GX153" s="311"/>
      <c r="GY153" s="311"/>
      <c r="GZ153" s="311"/>
      <c r="HA153" s="311"/>
    </row>
  </sheetData>
  <pageMargins left="0.7" right="0.7" top="0.75" bottom="0.75" header="0.3" footer="0.3"/>
  <pageSetup orientation="portrait" horizontalDpi="0" verticalDpi="0"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FB77B-5A29-4419-80E0-F783701AA97B}">
  <sheetPr codeName="Hoja71"/>
  <dimension ref="A1:GZ677"/>
  <sheetViews>
    <sheetView topLeftCell="A3" zoomScaleNormal="100" workbookViewId="0">
      <selection activeCell="E38" sqref="E38"/>
    </sheetView>
  </sheetViews>
  <sheetFormatPr baseColWidth="10" defaultColWidth="10.85546875" defaultRowHeight="12.75" x14ac:dyDescent="0.2"/>
  <cols>
    <col min="1" max="1" width="2.85546875" style="278" customWidth="1"/>
    <col min="2" max="2" width="10.85546875" style="279"/>
    <col min="3" max="3" width="69.28515625" style="279" customWidth="1"/>
    <col min="4" max="4" width="8.140625" style="281" customWidth="1"/>
    <col min="5" max="5" width="14.140625" style="280" customWidth="1"/>
    <col min="6" max="6" width="14.140625" style="280" hidden="1" customWidth="1"/>
    <col min="7" max="7" width="26.42578125" style="279" hidden="1" customWidth="1"/>
    <col min="8" max="8" width="12" style="278" hidden="1" customWidth="1"/>
    <col min="9" max="9" width="2" style="278" hidden="1" customWidth="1"/>
    <col min="10" max="10" width="12" style="278" hidden="1" customWidth="1"/>
    <col min="11" max="12" width="0" style="278" hidden="1" customWidth="1"/>
    <col min="13" max="13" width="44.7109375" style="278" hidden="1" customWidth="1"/>
    <col min="14" max="17" width="0" style="278" hidden="1" customWidth="1"/>
    <col min="18" max="16384" width="10.85546875" style="278"/>
  </cols>
  <sheetData>
    <row r="1" spans="2:19" ht="18.75" x14ac:dyDescent="0.3">
      <c r="B1" s="308"/>
      <c r="C1" s="310" t="s">
        <v>872</v>
      </c>
    </row>
    <row r="2" spans="2:19" ht="18.75" x14ac:dyDescent="0.3">
      <c r="B2" s="308"/>
      <c r="C2" s="310" t="s">
        <v>871</v>
      </c>
    </row>
    <row r="3" spans="2:19" ht="18.75" x14ac:dyDescent="0.3">
      <c r="B3" s="308"/>
      <c r="C3" s="309" t="s">
        <v>7162</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t="s">
        <v>862</v>
      </c>
      <c r="F8" s="280">
        <v>569612.67000000004</v>
      </c>
      <c r="G8" s="285"/>
      <c r="H8" s="285"/>
      <c r="I8" s="285"/>
    </row>
    <row r="9" spans="2:19" x14ac:dyDescent="0.2">
      <c r="B9" s="290">
        <v>45170</v>
      </c>
      <c r="C9" s="289" t="s">
        <v>861</v>
      </c>
      <c r="D9" s="281" t="s">
        <v>785</v>
      </c>
      <c r="E9" s="280">
        <v>0.01</v>
      </c>
      <c r="F9" s="280">
        <v>0.01</v>
      </c>
      <c r="G9" s="285"/>
      <c r="H9" s="285"/>
      <c r="I9" s="285"/>
      <c r="J9" s="279"/>
      <c r="K9" s="279"/>
      <c r="L9" s="279"/>
    </row>
    <row r="10" spans="2:19" x14ac:dyDescent="0.2">
      <c r="B10" s="290">
        <v>45170</v>
      </c>
      <c r="C10" s="289" t="s">
        <v>5867</v>
      </c>
      <c r="D10" s="281" t="s">
        <v>785</v>
      </c>
      <c r="E10" s="448">
        <v>299</v>
      </c>
      <c r="F10" s="280">
        <v>16625.97</v>
      </c>
      <c r="G10" s="285" t="s">
        <v>7161</v>
      </c>
      <c r="H10" s="285"/>
      <c r="I10" s="285"/>
      <c r="J10" s="279"/>
      <c r="K10" s="279"/>
      <c r="L10" s="279"/>
    </row>
    <row r="11" spans="2:19" x14ac:dyDescent="0.2">
      <c r="B11" s="290">
        <v>45170</v>
      </c>
      <c r="C11" s="289" t="s">
        <v>4019</v>
      </c>
      <c r="D11" s="281" t="s">
        <v>785</v>
      </c>
      <c r="E11" s="280">
        <v>47.84</v>
      </c>
      <c r="F11" s="280">
        <v>1166.5899999999999</v>
      </c>
      <c r="G11" s="285" t="s">
        <v>7160</v>
      </c>
      <c r="H11" s="285"/>
      <c r="I11" s="285"/>
      <c r="J11" s="279"/>
      <c r="K11" s="279"/>
      <c r="L11" s="279"/>
    </row>
    <row r="12" spans="2:19" x14ac:dyDescent="0.2">
      <c r="B12" s="290">
        <v>45170</v>
      </c>
      <c r="C12" s="289" t="s">
        <v>5867</v>
      </c>
      <c r="D12" s="281" t="s">
        <v>785</v>
      </c>
      <c r="E12" s="448">
        <v>164.6</v>
      </c>
      <c r="F12" s="280">
        <v>97910</v>
      </c>
      <c r="G12" s="285" t="s">
        <v>7159</v>
      </c>
      <c r="H12" s="285"/>
      <c r="I12" s="285"/>
      <c r="J12" s="279"/>
      <c r="K12" s="279"/>
      <c r="L12" s="279"/>
    </row>
    <row r="13" spans="2:19" x14ac:dyDescent="0.2">
      <c r="B13" s="290">
        <v>45170</v>
      </c>
      <c r="C13" s="289" t="s">
        <v>4019</v>
      </c>
      <c r="D13" s="281" t="s">
        <v>785</v>
      </c>
      <c r="E13" s="280">
        <v>26.34</v>
      </c>
      <c r="F13" s="280">
        <v>3419.88</v>
      </c>
      <c r="G13" s="285" t="s">
        <v>7158</v>
      </c>
      <c r="H13" s="285"/>
      <c r="I13" s="285"/>
      <c r="J13" s="279"/>
      <c r="K13" s="279"/>
      <c r="L13" s="279"/>
    </row>
    <row r="14" spans="2:19" x14ac:dyDescent="0.2">
      <c r="B14" s="290">
        <v>45170</v>
      </c>
      <c r="C14" s="289" t="s">
        <v>5867</v>
      </c>
      <c r="D14" s="281" t="s">
        <v>785</v>
      </c>
      <c r="E14" s="448">
        <v>299</v>
      </c>
      <c r="F14" s="280">
        <v>20765.5</v>
      </c>
      <c r="G14" s="285" t="s">
        <v>7157</v>
      </c>
      <c r="H14" s="285"/>
      <c r="I14" s="285"/>
      <c r="J14" s="279"/>
      <c r="K14" s="279"/>
      <c r="L14" s="279"/>
    </row>
    <row r="15" spans="2:19" x14ac:dyDescent="0.2">
      <c r="B15" s="290">
        <v>45170</v>
      </c>
      <c r="C15" s="289" t="s">
        <v>4019</v>
      </c>
      <c r="D15" s="281" t="s">
        <v>785</v>
      </c>
      <c r="E15" s="280">
        <v>47.84</v>
      </c>
      <c r="F15" s="280">
        <v>930.32</v>
      </c>
      <c r="G15" s="486" t="s">
        <v>7156</v>
      </c>
      <c r="H15" s="280"/>
      <c r="I15" s="280"/>
      <c r="J15" s="280"/>
      <c r="K15" s="280"/>
      <c r="L15" s="280"/>
      <c r="M15" s="280"/>
      <c r="N15" s="487"/>
      <c r="O15" s="285"/>
      <c r="P15" s="285"/>
      <c r="Q15" s="279"/>
      <c r="R15" s="279"/>
      <c r="S15" s="279"/>
    </row>
    <row r="16" spans="2:19" x14ac:dyDescent="0.2">
      <c r="B16" s="290">
        <v>45170</v>
      </c>
      <c r="C16" s="279" t="s">
        <v>6594</v>
      </c>
      <c r="D16" s="281" t="s">
        <v>724</v>
      </c>
      <c r="E16" s="446">
        <v>7442</v>
      </c>
      <c r="F16" s="280">
        <v>50494.8</v>
      </c>
      <c r="G16" s="285" t="s">
        <v>7155</v>
      </c>
      <c r="H16" s="285"/>
      <c r="I16" s="285"/>
      <c r="J16" s="279"/>
      <c r="K16" s="279"/>
      <c r="L16" s="279"/>
    </row>
    <row r="17" spans="2:20" x14ac:dyDescent="0.2">
      <c r="B17" s="290">
        <v>45170</v>
      </c>
      <c r="C17" s="289" t="s">
        <v>7129</v>
      </c>
      <c r="D17" s="281" t="s">
        <v>724</v>
      </c>
      <c r="E17" s="393">
        <v>4900</v>
      </c>
      <c r="F17" s="280">
        <v>1682.93</v>
      </c>
      <c r="G17" s="285" t="s">
        <v>7154</v>
      </c>
      <c r="H17" s="285"/>
      <c r="I17" s="285"/>
      <c r="J17" s="279"/>
      <c r="K17" s="279"/>
      <c r="L17" s="279"/>
    </row>
    <row r="18" spans="2:20" x14ac:dyDescent="0.2">
      <c r="B18" s="290">
        <v>45170</v>
      </c>
      <c r="C18" s="289" t="s">
        <v>847</v>
      </c>
      <c r="D18" s="281" t="s">
        <v>785</v>
      </c>
      <c r="E18" s="280">
        <v>36304.339999999997</v>
      </c>
      <c r="F18" s="280">
        <v>37531</v>
      </c>
      <c r="G18" s="279" t="s">
        <v>7153</v>
      </c>
      <c r="H18" s="285"/>
      <c r="I18" s="285"/>
      <c r="J18" s="279"/>
      <c r="K18" s="279"/>
      <c r="L18" s="279"/>
    </row>
    <row r="19" spans="2:20" x14ac:dyDescent="0.2">
      <c r="B19" s="290">
        <v>45173</v>
      </c>
      <c r="C19" s="289" t="s">
        <v>7152</v>
      </c>
      <c r="D19" s="281" t="s">
        <v>724</v>
      </c>
      <c r="E19" s="280">
        <v>67960.350000000006</v>
      </c>
      <c r="F19" s="280">
        <v>2491.9699999999998</v>
      </c>
      <c r="G19" s="279" t="s">
        <v>7151</v>
      </c>
      <c r="H19" s="285"/>
      <c r="I19" s="285"/>
      <c r="J19" s="279"/>
      <c r="K19" s="279"/>
      <c r="L19" s="279"/>
    </row>
    <row r="20" spans="2:20" x14ac:dyDescent="0.2">
      <c r="B20" s="290">
        <v>45173</v>
      </c>
      <c r="C20" s="289" t="s">
        <v>7150</v>
      </c>
      <c r="D20" s="281" t="s">
        <v>724</v>
      </c>
      <c r="E20" s="767">
        <v>2547</v>
      </c>
      <c r="F20" s="280">
        <v>4664.84</v>
      </c>
      <c r="G20" s="285" t="s">
        <v>7149</v>
      </c>
      <c r="H20" s="285"/>
      <c r="I20" s="285"/>
      <c r="J20" s="279"/>
      <c r="K20" s="279"/>
      <c r="L20" s="279"/>
    </row>
    <row r="21" spans="2:20" x14ac:dyDescent="0.2">
      <c r="B21" s="290">
        <v>45173</v>
      </c>
      <c r="C21" s="289" t="s">
        <v>7148</v>
      </c>
      <c r="D21" s="281" t="s">
        <v>724</v>
      </c>
      <c r="E21" s="446">
        <v>5850</v>
      </c>
      <c r="F21" s="280">
        <v>11185.84</v>
      </c>
      <c r="G21" s="285" t="s">
        <v>7147</v>
      </c>
      <c r="H21" s="285"/>
      <c r="I21" s="285"/>
      <c r="J21" s="279"/>
      <c r="K21" s="279"/>
      <c r="L21" s="279"/>
    </row>
    <row r="22" spans="2:20" x14ac:dyDescent="0.2">
      <c r="B22" s="290">
        <v>45173</v>
      </c>
      <c r="C22" s="289" t="s">
        <v>7146</v>
      </c>
      <c r="D22" s="281" t="s">
        <v>724</v>
      </c>
      <c r="E22" s="446">
        <v>1731.28</v>
      </c>
      <c r="F22" s="280">
        <v>3189.94</v>
      </c>
      <c r="G22" s="285" t="s">
        <v>7145</v>
      </c>
      <c r="H22" s="285"/>
      <c r="I22" s="285"/>
      <c r="J22" s="279"/>
      <c r="K22" s="279"/>
      <c r="L22" s="279"/>
    </row>
    <row r="23" spans="2:20" x14ac:dyDescent="0.2">
      <c r="B23" s="290">
        <v>45174</v>
      </c>
      <c r="C23" s="289" t="s">
        <v>4329</v>
      </c>
      <c r="D23" s="281" t="s">
        <v>785</v>
      </c>
      <c r="E23" s="448">
        <v>24.56</v>
      </c>
      <c r="F23" s="280">
        <v>1992.6</v>
      </c>
      <c r="G23" s="285" t="s">
        <v>7144</v>
      </c>
      <c r="H23" s="285"/>
      <c r="I23" s="285"/>
      <c r="J23" s="279"/>
      <c r="K23" s="279"/>
      <c r="L23" s="279"/>
    </row>
    <row r="24" spans="2:20" x14ac:dyDescent="0.2">
      <c r="B24" s="290">
        <v>45174</v>
      </c>
      <c r="C24" s="289" t="s">
        <v>4019</v>
      </c>
      <c r="D24" s="281" t="s">
        <v>785</v>
      </c>
      <c r="E24" s="280">
        <v>3.93</v>
      </c>
      <c r="F24" s="280">
        <v>3276.72</v>
      </c>
      <c r="G24" s="285" t="s">
        <v>7143</v>
      </c>
      <c r="H24" s="285"/>
      <c r="I24" s="285"/>
      <c r="J24" s="279"/>
      <c r="K24" s="279"/>
      <c r="L24" s="279"/>
    </row>
    <row r="25" spans="2:20" x14ac:dyDescent="0.2">
      <c r="B25" s="290">
        <v>45174</v>
      </c>
      <c r="C25" s="289" t="s">
        <v>335</v>
      </c>
      <c r="D25" s="281" t="s">
        <v>724</v>
      </c>
      <c r="E25" s="280">
        <v>275228.18</v>
      </c>
      <c r="F25" s="280">
        <v>14238.71</v>
      </c>
      <c r="G25" s="285" t="s">
        <v>7142</v>
      </c>
      <c r="H25" s="285"/>
      <c r="I25" s="285"/>
      <c r="J25" s="279"/>
      <c r="K25" s="279"/>
      <c r="L25" s="279"/>
    </row>
    <row r="26" spans="2:20" x14ac:dyDescent="0.2">
      <c r="B26" s="768">
        <v>45174</v>
      </c>
      <c r="C26" s="769" t="s">
        <v>7141</v>
      </c>
      <c r="D26" s="770" t="s">
        <v>724</v>
      </c>
      <c r="E26" s="400">
        <v>102504.59</v>
      </c>
      <c r="F26" s="280">
        <v>4702.09</v>
      </c>
      <c r="G26" s="285" t="s">
        <v>7140</v>
      </c>
      <c r="H26" s="285"/>
      <c r="I26" s="285"/>
      <c r="J26" s="279"/>
      <c r="K26" s="279"/>
      <c r="L26" s="358"/>
      <c r="R26" s="315">
        <v>28266.22</v>
      </c>
      <c r="S26" s="315">
        <f>23768.69+10536.15+39933.53</f>
        <v>74238.37</v>
      </c>
    </row>
    <row r="27" spans="2:20" x14ac:dyDescent="0.2">
      <c r="B27" s="290">
        <v>45175</v>
      </c>
      <c r="C27" s="289" t="s">
        <v>7139</v>
      </c>
      <c r="D27" s="281">
        <v>1096</v>
      </c>
      <c r="E27" s="280">
        <v>22759.200000000001</v>
      </c>
      <c r="F27" s="280">
        <v>4702.09</v>
      </c>
      <c r="G27" s="285" t="s">
        <v>7138</v>
      </c>
      <c r="H27" s="285"/>
      <c r="I27" s="285"/>
      <c r="J27" s="279"/>
      <c r="K27" s="279"/>
      <c r="L27" s="290"/>
      <c r="M27" s="289"/>
      <c r="N27" s="281"/>
      <c r="O27" s="280"/>
      <c r="R27" s="315">
        <f>+R26*0.55</f>
        <v>15546.421000000002</v>
      </c>
      <c r="S27" s="315">
        <f>+S26*0.55</f>
        <v>40831.103499999997</v>
      </c>
      <c r="T27" s="278" t="s">
        <v>7187</v>
      </c>
    </row>
    <row r="28" spans="2:20" x14ac:dyDescent="0.2">
      <c r="B28" s="290">
        <v>45176</v>
      </c>
      <c r="C28" s="289" t="s">
        <v>7137</v>
      </c>
      <c r="D28" s="281" t="s">
        <v>785</v>
      </c>
      <c r="E28" s="280">
        <v>28007.38</v>
      </c>
      <c r="F28" s="280">
        <v>1706.4</v>
      </c>
      <c r="G28" s="285" t="s">
        <v>7136</v>
      </c>
      <c r="H28" s="285"/>
      <c r="I28" s="285"/>
      <c r="J28" s="279"/>
      <c r="K28" s="279"/>
      <c r="L28" s="279"/>
      <c r="R28" s="315">
        <f>+R26*0.45</f>
        <v>12719.799000000001</v>
      </c>
      <c r="S28" s="315">
        <f>+S26*0.45</f>
        <v>33407.266499999998</v>
      </c>
      <c r="T28" s="278" t="s">
        <v>7188</v>
      </c>
    </row>
    <row r="29" spans="2:20" x14ac:dyDescent="0.2">
      <c r="B29" s="290">
        <v>45176</v>
      </c>
      <c r="C29" s="289" t="s">
        <v>7186</v>
      </c>
      <c r="D29" s="281" t="s">
        <v>785</v>
      </c>
      <c r="E29" s="404">
        <v>7298.54</v>
      </c>
      <c r="F29" s="280">
        <v>3232.69</v>
      </c>
      <c r="G29" s="285" t="s">
        <v>7135</v>
      </c>
      <c r="H29" s="285"/>
      <c r="I29" s="285"/>
      <c r="J29" s="279"/>
      <c r="K29" s="279"/>
      <c r="L29" s="279"/>
    </row>
    <row r="30" spans="2:20" x14ac:dyDescent="0.2">
      <c r="B30" s="290">
        <v>45176</v>
      </c>
      <c r="C30" s="289" t="s">
        <v>3996</v>
      </c>
      <c r="D30" s="281" t="s">
        <v>785</v>
      </c>
      <c r="E30" s="448">
        <v>1115.81</v>
      </c>
      <c r="F30" s="280">
        <v>12371.43</v>
      </c>
      <c r="G30" s="285" t="s">
        <v>7134</v>
      </c>
      <c r="H30" s="285"/>
      <c r="I30" s="285"/>
      <c r="J30" s="279"/>
      <c r="K30" s="279"/>
      <c r="L30" s="279"/>
    </row>
    <row r="31" spans="2:20" x14ac:dyDescent="0.2">
      <c r="B31" s="290">
        <v>45176</v>
      </c>
      <c r="C31" s="289" t="s">
        <v>335</v>
      </c>
      <c r="D31" s="281" t="s">
        <v>724</v>
      </c>
      <c r="E31" s="280">
        <v>1300000</v>
      </c>
      <c r="F31" s="280">
        <v>306.38</v>
      </c>
      <c r="G31" s="285" t="s">
        <v>7133</v>
      </c>
      <c r="H31" s="285"/>
      <c r="I31" s="285"/>
      <c r="J31" s="279"/>
      <c r="K31" s="279"/>
      <c r="L31" s="279"/>
    </row>
    <row r="32" spans="2:20" x14ac:dyDescent="0.2">
      <c r="B32" s="290">
        <v>45177</v>
      </c>
      <c r="C32" s="279" t="s">
        <v>4329</v>
      </c>
      <c r="D32" s="281" t="s">
        <v>785</v>
      </c>
      <c r="E32" s="448">
        <v>6.49</v>
      </c>
      <c r="F32" s="280">
        <v>8079.17</v>
      </c>
      <c r="G32" s="285" t="s">
        <v>7132</v>
      </c>
      <c r="H32" s="285"/>
      <c r="I32" s="285"/>
      <c r="J32" s="279"/>
      <c r="K32" s="279"/>
      <c r="L32" s="279"/>
    </row>
    <row r="33" spans="2:19" x14ac:dyDescent="0.2">
      <c r="B33" s="290">
        <v>45177</v>
      </c>
      <c r="C33" s="279" t="s">
        <v>4019</v>
      </c>
      <c r="D33" s="281" t="s">
        <v>785</v>
      </c>
      <c r="E33" s="280">
        <v>1.04</v>
      </c>
      <c r="F33" s="280">
        <v>2597.87</v>
      </c>
      <c r="G33" s="285" t="s">
        <v>7131</v>
      </c>
      <c r="H33" s="285"/>
      <c r="I33" s="285"/>
      <c r="J33" s="279"/>
      <c r="K33" s="279"/>
      <c r="L33" s="279"/>
    </row>
    <row r="34" spans="2:19" x14ac:dyDescent="0.2">
      <c r="B34" s="290">
        <v>45180</v>
      </c>
      <c r="C34" s="279" t="s">
        <v>7189</v>
      </c>
      <c r="D34" s="281" t="s">
        <v>724</v>
      </c>
      <c r="E34" s="446">
        <v>2527</v>
      </c>
      <c r="F34" s="280">
        <v>1479.07</v>
      </c>
      <c r="G34" s="285" t="s">
        <v>7130</v>
      </c>
      <c r="H34" s="285"/>
      <c r="I34" s="285"/>
      <c r="J34" s="279"/>
      <c r="K34" s="279"/>
      <c r="L34" s="279"/>
    </row>
    <row r="35" spans="2:19" x14ac:dyDescent="0.2">
      <c r="B35" s="290">
        <v>45180</v>
      </c>
      <c r="C35" s="279" t="s">
        <v>7129</v>
      </c>
      <c r="D35" s="281" t="s">
        <v>724</v>
      </c>
      <c r="E35" s="393">
        <v>4734</v>
      </c>
      <c r="F35" s="280">
        <v>5650.26</v>
      </c>
      <c r="G35" s="285" t="s">
        <v>7128</v>
      </c>
      <c r="H35" s="285"/>
      <c r="I35" s="285"/>
      <c r="J35" s="279"/>
      <c r="K35" s="279"/>
      <c r="L35" s="279"/>
    </row>
    <row r="36" spans="2:19" x14ac:dyDescent="0.2">
      <c r="B36" s="290">
        <v>45180</v>
      </c>
      <c r="C36" s="279" t="s">
        <v>4329</v>
      </c>
      <c r="D36" s="281" t="s">
        <v>785</v>
      </c>
      <c r="E36" s="448">
        <v>104.02</v>
      </c>
      <c r="F36" s="280">
        <v>4638.38</v>
      </c>
      <c r="G36" s="285" t="s">
        <v>7127</v>
      </c>
      <c r="H36" s="285"/>
      <c r="I36" s="285"/>
      <c r="J36" s="279"/>
      <c r="K36" s="279"/>
      <c r="L36" s="279"/>
    </row>
    <row r="37" spans="2:19" x14ac:dyDescent="0.2">
      <c r="B37" s="290">
        <v>45180</v>
      </c>
      <c r="C37" s="279" t="s">
        <v>4019</v>
      </c>
      <c r="D37" s="281" t="s">
        <v>785</v>
      </c>
      <c r="E37" s="280">
        <v>16.64</v>
      </c>
      <c r="F37" s="280">
        <v>25247.4</v>
      </c>
      <c r="G37" s="285" t="s">
        <v>7126</v>
      </c>
      <c r="H37" s="285"/>
      <c r="I37" s="285"/>
      <c r="J37" s="279"/>
      <c r="K37" s="279"/>
      <c r="L37" s="279"/>
    </row>
    <row r="38" spans="2:19" x14ac:dyDescent="0.2">
      <c r="B38" s="290">
        <v>45180</v>
      </c>
      <c r="C38" s="279" t="s">
        <v>7125</v>
      </c>
      <c r="D38" s="281" t="s">
        <v>785</v>
      </c>
      <c r="E38" s="445">
        <v>63373.2</v>
      </c>
      <c r="F38" s="280">
        <v>21329.64</v>
      </c>
      <c r="G38" s="285" t="s">
        <v>7124</v>
      </c>
      <c r="H38" s="285"/>
      <c r="I38" s="285"/>
      <c r="J38" s="279"/>
      <c r="K38" s="279"/>
      <c r="L38" s="279"/>
    </row>
    <row r="39" spans="2:19" x14ac:dyDescent="0.2">
      <c r="B39" s="290">
        <v>45180</v>
      </c>
      <c r="C39" s="279" t="s">
        <v>4329</v>
      </c>
      <c r="D39" s="281" t="s">
        <v>785</v>
      </c>
      <c r="E39" s="448">
        <v>608.57000000000005</v>
      </c>
      <c r="F39" s="280">
        <v>8040.54</v>
      </c>
      <c r="G39" s="285" t="s">
        <v>7123</v>
      </c>
      <c r="H39" s="285"/>
      <c r="I39" s="285"/>
      <c r="J39" s="279"/>
      <c r="K39" s="279"/>
      <c r="L39" s="279"/>
    </row>
    <row r="40" spans="2:19" x14ac:dyDescent="0.2">
      <c r="B40" s="290">
        <v>45180</v>
      </c>
      <c r="C40" s="279" t="s">
        <v>4019</v>
      </c>
      <c r="D40" s="281" t="s">
        <v>785</v>
      </c>
      <c r="E40" s="280">
        <v>97.37</v>
      </c>
      <c r="F40" s="280">
        <v>40000</v>
      </c>
      <c r="G40" s="285" t="s">
        <v>6971</v>
      </c>
      <c r="H40" s="285"/>
      <c r="I40" s="285"/>
      <c r="J40" s="279"/>
      <c r="K40" s="279"/>
      <c r="L40" s="279"/>
    </row>
    <row r="41" spans="2:19" x14ac:dyDescent="0.2">
      <c r="B41" s="290">
        <v>45181</v>
      </c>
      <c r="C41" s="279" t="s">
        <v>335</v>
      </c>
      <c r="D41" s="281" t="s">
        <v>724</v>
      </c>
      <c r="E41" s="280">
        <v>1017904.74</v>
      </c>
      <c r="F41" s="280">
        <v>28675.25</v>
      </c>
      <c r="G41" s="285" t="s">
        <v>7122</v>
      </c>
      <c r="H41" s="285"/>
      <c r="I41" s="285"/>
      <c r="J41" s="279"/>
      <c r="K41" s="279"/>
      <c r="L41" s="279"/>
    </row>
    <row r="42" spans="2:19" x14ac:dyDescent="0.2">
      <c r="B42" s="290">
        <v>45182</v>
      </c>
      <c r="C42" s="289" t="s">
        <v>7121</v>
      </c>
      <c r="D42" s="281" t="s">
        <v>785</v>
      </c>
      <c r="E42" s="448">
        <v>372.35</v>
      </c>
      <c r="F42" s="280">
        <v>21348.69</v>
      </c>
      <c r="G42" s="285" t="s">
        <v>7120</v>
      </c>
      <c r="H42" s="285"/>
      <c r="I42" s="285"/>
      <c r="J42" s="279"/>
      <c r="K42" s="279"/>
      <c r="L42" s="279"/>
    </row>
    <row r="43" spans="2:19" x14ac:dyDescent="0.2">
      <c r="B43" s="290">
        <v>45182</v>
      </c>
      <c r="C43" s="289" t="s">
        <v>4019</v>
      </c>
      <c r="D43" s="281" t="s">
        <v>785</v>
      </c>
      <c r="E43" s="280">
        <v>59.58</v>
      </c>
      <c r="F43" s="280">
        <v>2481.23</v>
      </c>
      <c r="G43" s="285" t="s">
        <v>7119</v>
      </c>
      <c r="H43" s="285"/>
      <c r="I43" s="285"/>
      <c r="J43" s="279"/>
      <c r="K43" s="279"/>
      <c r="L43" s="279"/>
    </row>
    <row r="44" spans="2:19" x14ac:dyDescent="0.2">
      <c r="B44" s="290">
        <v>45182</v>
      </c>
      <c r="C44" s="289" t="s">
        <v>7118</v>
      </c>
      <c r="D44" s="281" t="s">
        <v>724</v>
      </c>
      <c r="E44" s="280">
        <v>60000</v>
      </c>
      <c r="F44" s="280">
        <v>26233.66</v>
      </c>
      <c r="G44" s="285" t="s">
        <v>7117</v>
      </c>
      <c r="H44" s="285"/>
      <c r="I44" s="285"/>
      <c r="J44" s="279"/>
      <c r="K44" s="279"/>
      <c r="L44" s="279"/>
    </row>
    <row r="45" spans="2:19" x14ac:dyDescent="0.2">
      <c r="B45" s="290">
        <v>45182</v>
      </c>
      <c r="C45" s="289" t="s">
        <v>7116</v>
      </c>
      <c r="D45" s="281" t="s">
        <v>724</v>
      </c>
      <c r="E45" s="280">
        <v>660</v>
      </c>
      <c r="F45" s="280">
        <v>1690.01</v>
      </c>
      <c r="G45" s="285" t="s">
        <v>7115</v>
      </c>
      <c r="H45" s="285"/>
      <c r="I45" s="285"/>
      <c r="J45" s="279"/>
      <c r="K45" s="279"/>
      <c r="L45" s="279"/>
    </row>
    <row r="46" spans="2:19" x14ac:dyDescent="0.2">
      <c r="B46" s="290">
        <v>45182</v>
      </c>
      <c r="C46" s="289" t="s">
        <v>725</v>
      </c>
      <c r="D46" s="281" t="s">
        <v>724</v>
      </c>
      <c r="E46" s="280">
        <v>308659.39</v>
      </c>
      <c r="F46" s="280">
        <v>15766.1</v>
      </c>
      <c r="G46" s="285" t="s">
        <v>7114</v>
      </c>
      <c r="H46" s="285"/>
      <c r="I46" s="285"/>
      <c r="J46" s="279"/>
      <c r="K46" s="279"/>
      <c r="L46" s="279"/>
    </row>
    <row r="47" spans="2:19" x14ac:dyDescent="0.2">
      <c r="B47" s="290">
        <v>45183</v>
      </c>
      <c r="C47" s="289" t="s">
        <v>5124</v>
      </c>
      <c r="D47" s="281">
        <v>1254</v>
      </c>
      <c r="E47" s="280">
        <v>8380</v>
      </c>
      <c r="F47" s="280">
        <v>15678.91</v>
      </c>
      <c r="G47" s="285" t="s">
        <v>7113</v>
      </c>
      <c r="H47" s="285"/>
      <c r="I47" s="285"/>
      <c r="J47" s="279"/>
      <c r="K47" s="279"/>
      <c r="L47" s="279"/>
      <c r="R47" s="278">
        <f>+E47*0.6</f>
        <v>5028</v>
      </c>
      <c r="S47" s="278">
        <f>+E47*0.4</f>
        <v>3352</v>
      </c>
    </row>
    <row r="48" spans="2:19" x14ac:dyDescent="0.2">
      <c r="B48" s="290">
        <v>45183</v>
      </c>
      <c r="C48" s="289" t="s">
        <v>4329</v>
      </c>
      <c r="D48" s="281" t="s">
        <v>785</v>
      </c>
      <c r="E48" s="448">
        <v>6</v>
      </c>
      <c r="F48" s="280">
        <v>2244</v>
      </c>
      <c r="G48" s="285" t="s">
        <v>7112</v>
      </c>
      <c r="H48" s="285"/>
      <c r="I48" s="285"/>
      <c r="J48" s="279"/>
      <c r="K48" s="279"/>
      <c r="L48" s="279"/>
    </row>
    <row r="49" spans="2:12" x14ac:dyDescent="0.2">
      <c r="B49" s="290">
        <v>45183</v>
      </c>
      <c r="C49" s="289" t="s">
        <v>4019</v>
      </c>
      <c r="D49" s="281" t="s">
        <v>785</v>
      </c>
      <c r="E49" s="280">
        <v>0.96</v>
      </c>
      <c r="F49" s="280">
        <v>7883.57</v>
      </c>
      <c r="G49" s="285" t="s">
        <v>7111</v>
      </c>
      <c r="H49" s="285"/>
      <c r="I49" s="285"/>
      <c r="J49" s="279"/>
      <c r="K49" s="279"/>
      <c r="L49" s="279"/>
    </row>
    <row r="50" spans="2:12" x14ac:dyDescent="0.2">
      <c r="B50" s="290">
        <v>45183</v>
      </c>
      <c r="C50" s="289" t="s">
        <v>7110</v>
      </c>
      <c r="D50" s="281" t="s">
        <v>724</v>
      </c>
      <c r="E50" s="280">
        <v>9492.94</v>
      </c>
      <c r="F50" s="359">
        <v>22759.200000000001</v>
      </c>
      <c r="G50" s="285" t="s">
        <v>7109</v>
      </c>
      <c r="H50" s="285"/>
      <c r="I50" s="285"/>
      <c r="J50" s="279"/>
      <c r="K50" s="279"/>
      <c r="L50" s="279"/>
    </row>
    <row r="51" spans="2:12" x14ac:dyDescent="0.2">
      <c r="B51" s="290">
        <v>45183</v>
      </c>
      <c r="C51" s="289" t="s">
        <v>7108</v>
      </c>
      <c r="D51" s="281" t="s">
        <v>724</v>
      </c>
      <c r="E51" s="293">
        <v>9919.6</v>
      </c>
      <c r="F51" s="280">
        <v>24724.720000000001</v>
      </c>
      <c r="G51" s="285" t="s">
        <v>7107</v>
      </c>
      <c r="H51" s="285"/>
      <c r="I51" s="285"/>
      <c r="J51" s="279"/>
      <c r="K51" s="279"/>
      <c r="L51" s="279"/>
    </row>
    <row r="52" spans="2:12" x14ac:dyDescent="0.2">
      <c r="B52" s="290">
        <v>45184</v>
      </c>
      <c r="C52" s="289" t="s">
        <v>4329</v>
      </c>
      <c r="D52" s="281" t="s">
        <v>785</v>
      </c>
      <c r="E52" s="448">
        <v>165.83</v>
      </c>
      <c r="F52" s="280">
        <v>15521.48</v>
      </c>
      <c r="G52" s="285" t="s">
        <v>7106</v>
      </c>
      <c r="H52" s="285"/>
      <c r="I52" s="285"/>
      <c r="J52" s="279"/>
      <c r="K52" s="279"/>
      <c r="L52" s="279"/>
    </row>
    <row r="53" spans="2:12" x14ac:dyDescent="0.2">
      <c r="B53" s="290">
        <v>45184</v>
      </c>
      <c r="C53" s="289" t="s">
        <v>2675</v>
      </c>
      <c r="D53" s="281" t="s">
        <v>785</v>
      </c>
      <c r="E53" s="280">
        <v>26.53</v>
      </c>
      <c r="F53" s="280">
        <v>700</v>
      </c>
      <c r="G53" s="285" t="s">
        <v>7105</v>
      </c>
      <c r="H53" s="285"/>
      <c r="I53" s="285"/>
      <c r="J53" s="279"/>
      <c r="K53" s="279"/>
      <c r="L53" s="279"/>
    </row>
    <row r="54" spans="2:12" x14ac:dyDescent="0.2">
      <c r="B54" s="290">
        <v>45184</v>
      </c>
      <c r="C54" s="289" t="s">
        <v>5858</v>
      </c>
      <c r="D54" s="281" t="s">
        <v>724</v>
      </c>
      <c r="E54" s="280">
        <v>75465.94</v>
      </c>
      <c r="F54" s="280">
        <v>47600.97</v>
      </c>
      <c r="G54" s="285" t="s">
        <v>7104</v>
      </c>
      <c r="H54" s="285"/>
      <c r="I54" s="285"/>
      <c r="J54" s="279"/>
      <c r="K54" s="279"/>
      <c r="L54" s="279"/>
    </row>
    <row r="55" spans="2:12" x14ac:dyDescent="0.2">
      <c r="B55" s="290">
        <v>45184</v>
      </c>
      <c r="C55" s="289" t="s">
        <v>7103</v>
      </c>
      <c r="D55" s="281">
        <v>1257</v>
      </c>
      <c r="E55" s="280">
        <v>19401.46</v>
      </c>
      <c r="F55" s="280">
        <v>20197.919999999998</v>
      </c>
      <c r="G55" s="285" t="s">
        <v>7102</v>
      </c>
      <c r="H55" s="285"/>
      <c r="I55" s="285"/>
      <c r="J55" s="279"/>
      <c r="K55" s="279"/>
      <c r="L55" s="279"/>
    </row>
    <row r="56" spans="2:12" x14ac:dyDescent="0.2">
      <c r="B56" s="290">
        <v>45184</v>
      </c>
      <c r="C56" s="289" t="s">
        <v>5118</v>
      </c>
      <c r="D56" s="281" t="s">
        <v>724</v>
      </c>
      <c r="E56" s="446">
        <v>6437</v>
      </c>
      <c r="F56" s="280">
        <v>18881.04</v>
      </c>
      <c r="G56" s="285" t="s">
        <v>7101</v>
      </c>
      <c r="H56" s="285"/>
      <c r="I56" s="285"/>
      <c r="J56" s="279"/>
      <c r="K56" s="279"/>
      <c r="L56" s="279"/>
    </row>
    <row r="57" spans="2:12" x14ac:dyDescent="0.2">
      <c r="B57" s="290">
        <v>45184</v>
      </c>
      <c r="C57" s="289" t="s">
        <v>5849</v>
      </c>
      <c r="D57" s="281" t="s">
        <v>785</v>
      </c>
      <c r="E57" s="280">
        <v>6982.81</v>
      </c>
      <c r="F57" s="280">
        <v>10274.870000000001</v>
      </c>
      <c r="G57" s="285" t="s">
        <v>7100</v>
      </c>
      <c r="H57" s="285"/>
      <c r="I57" s="285"/>
      <c r="J57" s="279"/>
      <c r="K57" s="279"/>
      <c r="L57" s="279"/>
    </row>
    <row r="58" spans="2:12" x14ac:dyDescent="0.2">
      <c r="B58" s="290">
        <v>45184</v>
      </c>
      <c r="C58" s="289" t="s">
        <v>5847</v>
      </c>
      <c r="D58" s="281" t="s">
        <v>785</v>
      </c>
      <c r="E58" s="280">
        <v>6982.81</v>
      </c>
      <c r="F58" s="280">
        <v>10000</v>
      </c>
      <c r="G58" s="285" t="s">
        <v>7099</v>
      </c>
      <c r="H58" s="285"/>
      <c r="I58" s="285"/>
      <c r="J58" s="279"/>
      <c r="K58" s="279"/>
      <c r="L58" s="279"/>
    </row>
    <row r="59" spans="2:12" x14ac:dyDescent="0.2">
      <c r="B59" s="290">
        <v>45184</v>
      </c>
      <c r="C59" s="289" t="s">
        <v>5845</v>
      </c>
      <c r="D59" s="281" t="s">
        <v>785</v>
      </c>
      <c r="E59" s="280">
        <v>6982.81</v>
      </c>
      <c r="F59" s="280">
        <v>22000</v>
      </c>
      <c r="G59" s="285" t="s">
        <v>7098</v>
      </c>
      <c r="H59" s="285"/>
      <c r="I59" s="285"/>
      <c r="J59" s="279"/>
      <c r="K59" s="279"/>
      <c r="L59" s="279"/>
    </row>
    <row r="60" spans="2:12" x14ac:dyDescent="0.2">
      <c r="B60" s="290">
        <v>45184</v>
      </c>
      <c r="C60" s="289" t="s">
        <v>5843</v>
      </c>
      <c r="D60" s="281" t="s">
        <v>785</v>
      </c>
      <c r="E60" s="280">
        <v>6982.81</v>
      </c>
      <c r="F60" s="280">
        <v>21700</v>
      </c>
      <c r="G60" s="285" t="s">
        <v>7097</v>
      </c>
      <c r="H60" s="285"/>
      <c r="I60" s="285"/>
      <c r="J60" s="279"/>
      <c r="K60" s="279"/>
      <c r="L60" s="279"/>
    </row>
    <row r="61" spans="2:12" x14ac:dyDescent="0.2">
      <c r="B61" s="290">
        <v>45184</v>
      </c>
      <c r="C61" s="289" t="s">
        <v>5841</v>
      </c>
      <c r="D61" s="281" t="s">
        <v>785</v>
      </c>
      <c r="E61" s="280">
        <v>6982.81</v>
      </c>
      <c r="F61" s="280">
        <v>22000</v>
      </c>
      <c r="G61" s="285" t="s">
        <v>7096</v>
      </c>
      <c r="H61" s="285"/>
      <c r="I61" s="285"/>
      <c r="J61" s="279"/>
      <c r="K61" s="279"/>
      <c r="L61" s="279"/>
    </row>
    <row r="62" spans="2:12" x14ac:dyDescent="0.2">
      <c r="B62" s="290">
        <v>45187</v>
      </c>
      <c r="C62" s="289" t="s">
        <v>7095</v>
      </c>
      <c r="D62" s="281">
        <v>1255</v>
      </c>
      <c r="E62" s="280">
        <v>1656.72</v>
      </c>
      <c r="F62" s="280">
        <v>5000</v>
      </c>
      <c r="G62" s="285" t="s">
        <v>7094</v>
      </c>
      <c r="H62" s="285"/>
      <c r="I62" s="285"/>
      <c r="J62" s="279"/>
      <c r="K62" s="279"/>
      <c r="L62" s="279"/>
    </row>
    <row r="63" spans="2:12" x14ac:dyDescent="0.2">
      <c r="B63" s="290">
        <v>45187</v>
      </c>
      <c r="C63" s="289" t="s">
        <v>7093</v>
      </c>
      <c r="D63" s="281" t="s">
        <v>724</v>
      </c>
      <c r="E63" s="393">
        <v>3790</v>
      </c>
      <c r="F63" s="280">
        <v>1411.06</v>
      </c>
      <c r="G63" s="615" t="s">
        <v>7092</v>
      </c>
      <c r="H63" s="285"/>
      <c r="I63" s="285"/>
      <c r="J63" s="279"/>
      <c r="K63" s="279"/>
      <c r="L63" s="279"/>
    </row>
    <row r="64" spans="2:12" x14ac:dyDescent="0.2">
      <c r="B64" s="290">
        <v>45188</v>
      </c>
      <c r="C64" s="289" t="s">
        <v>4329</v>
      </c>
      <c r="D64" s="281" t="s">
        <v>785</v>
      </c>
      <c r="E64" s="448">
        <v>23.92</v>
      </c>
      <c r="F64" s="280">
        <v>55559.96</v>
      </c>
      <c r="G64" s="285" t="s">
        <v>7091</v>
      </c>
      <c r="H64" s="285"/>
      <c r="I64" s="285"/>
      <c r="J64" s="279"/>
      <c r="K64" s="279"/>
      <c r="L64" s="279"/>
    </row>
    <row r="65" spans="1:12" x14ac:dyDescent="0.2">
      <c r="B65" s="290">
        <v>45188</v>
      </c>
      <c r="C65" s="289" t="s">
        <v>2675</v>
      </c>
      <c r="D65" s="281" t="s">
        <v>785</v>
      </c>
      <c r="E65" s="280">
        <v>3.83</v>
      </c>
      <c r="F65" s="359">
        <v>1864.05</v>
      </c>
      <c r="G65" s="285" t="s">
        <v>7090</v>
      </c>
      <c r="H65" s="285"/>
      <c r="I65" s="285"/>
      <c r="J65" s="279"/>
      <c r="K65" s="279"/>
      <c r="L65" s="279"/>
    </row>
    <row r="66" spans="1:12" x14ac:dyDescent="0.2">
      <c r="B66" s="290">
        <v>45189</v>
      </c>
      <c r="C66" s="289" t="s">
        <v>4329</v>
      </c>
      <c r="D66" s="281" t="s">
        <v>785</v>
      </c>
      <c r="E66" s="448">
        <v>11.55</v>
      </c>
      <c r="F66" s="359">
        <v>1431.72</v>
      </c>
      <c r="G66" s="285" t="s">
        <v>7089</v>
      </c>
      <c r="H66" s="285"/>
      <c r="I66" s="285"/>
      <c r="J66" s="279"/>
      <c r="K66" s="279"/>
      <c r="L66" s="279"/>
    </row>
    <row r="67" spans="1:12" x14ac:dyDescent="0.2">
      <c r="B67" s="290">
        <v>45189</v>
      </c>
      <c r="C67" s="289" t="s">
        <v>2675</v>
      </c>
      <c r="D67" s="281" t="s">
        <v>785</v>
      </c>
      <c r="E67" s="280">
        <v>1.85</v>
      </c>
      <c r="F67" s="280">
        <v>6577.46</v>
      </c>
      <c r="G67" s="285" t="s">
        <v>7088</v>
      </c>
      <c r="H67" s="285"/>
      <c r="I67" s="285"/>
      <c r="J67" s="279"/>
      <c r="K67" s="279"/>
      <c r="L67" s="279"/>
    </row>
    <row r="68" spans="1:12" x14ac:dyDescent="0.2">
      <c r="B68" s="290">
        <v>45189</v>
      </c>
      <c r="C68" s="289" t="s">
        <v>7087</v>
      </c>
      <c r="D68" s="281" t="s">
        <v>724</v>
      </c>
      <c r="E68" s="280">
        <v>1000000</v>
      </c>
      <c r="F68" s="280">
        <v>3644.82</v>
      </c>
      <c r="G68" s="285" t="s">
        <v>7086</v>
      </c>
      <c r="H68" s="285"/>
      <c r="I68" s="285"/>
      <c r="J68" s="279"/>
      <c r="K68" s="279"/>
      <c r="L68" s="279"/>
    </row>
    <row r="69" spans="1:12" x14ac:dyDescent="0.2">
      <c r="B69" s="290">
        <v>45189</v>
      </c>
      <c r="C69" s="289" t="s">
        <v>7085</v>
      </c>
      <c r="D69" s="281" t="s">
        <v>724</v>
      </c>
      <c r="E69" s="491">
        <v>1658</v>
      </c>
      <c r="F69" s="280">
        <v>2089.9</v>
      </c>
      <c r="G69" s="285" t="s">
        <v>7084</v>
      </c>
      <c r="H69" s="285"/>
      <c r="I69" s="285"/>
      <c r="J69" s="279"/>
      <c r="K69" s="279"/>
      <c r="L69" s="279"/>
    </row>
    <row r="70" spans="1:12" x14ac:dyDescent="0.2">
      <c r="B70" s="290">
        <v>45189</v>
      </c>
      <c r="C70" s="289" t="s">
        <v>7083</v>
      </c>
      <c r="D70" s="281" t="s">
        <v>724</v>
      </c>
      <c r="E70" s="491">
        <v>33141</v>
      </c>
      <c r="F70" s="280">
        <v>1387</v>
      </c>
      <c r="G70" s="285" t="s">
        <v>7082</v>
      </c>
      <c r="H70" s="285"/>
      <c r="I70" s="285"/>
      <c r="J70" s="279"/>
      <c r="K70" s="279"/>
      <c r="L70" s="279"/>
    </row>
    <row r="71" spans="1:12" x14ac:dyDescent="0.2">
      <c r="A71" s="294"/>
      <c r="B71" s="290">
        <v>45194</v>
      </c>
      <c r="C71" s="289" t="s">
        <v>7081</v>
      </c>
      <c r="D71" s="281" t="s">
        <v>724</v>
      </c>
      <c r="E71" s="393">
        <v>3127</v>
      </c>
      <c r="F71" s="280">
        <v>27693.56</v>
      </c>
      <c r="G71" s="285" t="s">
        <v>7080</v>
      </c>
      <c r="H71" s="285"/>
      <c r="I71" s="285"/>
      <c r="J71" s="279"/>
      <c r="K71" s="279"/>
      <c r="L71" s="279"/>
    </row>
    <row r="72" spans="1:12" x14ac:dyDescent="0.2">
      <c r="B72" s="290">
        <v>45194</v>
      </c>
      <c r="C72" s="289" t="s">
        <v>335</v>
      </c>
      <c r="D72" s="281" t="s">
        <v>724</v>
      </c>
      <c r="E72" s="280">
        <v>142868.51</v>
      </c>
      <c r="F72" s="280">
        <v>3338.46</v>
      </c>
      <c r="G72" s="285" t="s">
        <v>7079</v>
      </c>
      <c r="H72" s="285"/>
      <c r="I72" s="285"/>
      <c r="J72" s="279"/>
      <c r="K72" s="279"/>
      <c r="L72" s="279"/>
    </row>
    <row r="73" spans="1:12" x14ac:dyDescent="0.2">
      <c r="B73" s="290">
        <v>45195</v>
      </c>
      <c r="C73" s="289" t="s">
        <v>7078</v>
      </c>
      <c r="D73" s="281">
        <v>1256</v>
      </c>
      <c r="E73" s="280">
        <v>63300.04</v>
      </c>
      <c r="F73" s="280">
        <v>62992.35</v>
      </c>
      <c r="G73" s="285" t="s">
        <v>7077</v>
      </c>
      <c r="H73" s="285"/>
      <c r="I73" s="285"/>
      <c r="J73" s="279"/>
      <c r="K73" s="279"/>
      <c r="L73" s="279"/>
    </row>
    <row r="74" spans="1:12" x14ac:dyDescent="0.2">
      <c r="B74" s="290">
        <v>45195</v>
      </c>
      <c r="C74" s="289" t="s">
        <v>4329</v>
      </c>
      <c r="D74" s="281" t="s">
        <v>785</v>
      </c>
      <c r="E74" s="448">
        <v>28.96</v>
      </c>
      <c r="F74" s="280">
        <v>603.58000000000004</v>
      </c>
      <c r="G74" s="285" t="s">
        <v>7076</v>
      </c>
      <c r="H74" s="285"/>
      <c r="I74" s="285"/>
      <c r="J74" s="279"/>
      <c r="K74" s="279"/>
      <c r="L74" s="279"/>
    </row>
    <row r="75" spans="1:12" x14ac:dyDescent="0.2">
      <c r="B75" s="290">
        <v>45195</v>
      </c>
      <c r="C75" s="289" t="s">
        <v>4019</v>
      </c>
      <c r="D75" s="281" t="s">
        <v>785</v>
      </c>
      <c r="E75" s="280">
        <v>4.63</v>
      </c>
      <c r="F75" s="280">
        <v>3417.12</v>
      </c>
      <c r="G75" s="285" t="s">
        <v>7075</v>
      </c>
      <c r="H75" s="285"/>
      <c r="I75" s="285"/>
      <c r="J75" s="279"/>
      <c r="K75" s="279"/>
      <c r="L75" s="279"/>
    </row>
    <row r="76" spans="1:12" x14ac:dyDescent="0.2">
      <c r="B76" s="290">
        <v>45195</v>
      </c>
      <c r="C76" s="289" t="s">
        <v>7074</v>
      </c>
      <c r="D76" s="281">
        <v>1257</v>
      </c>
      <c r="E76" s="280">
        <v>10138.4</v>
      </c>
      <c r="F76" s="280">
        <v>10732.45</v>
      </c>
      <c r="G76" s="285" t="s">
        <v>7073</v>
      </c>
      <c r="H76" s="285"/>
      <c r="I76" s="285"/>
      <c r="J76" s="279"/>
      <c r="K76" s="279"/>
      <c r="L76" s="279"/>
    </row>
    <row r="77" spans="1:12" x14ac:dyDescent="0.2">
      <c r="B77" s="290">
        <v>45197</v>
      </c>
      <c r="C77" s="289" t="s">
        <v>5867</v>
      </c>
      <c r="D77" s="281" t="s">
        <v>785</v>
      </c>
      <c r="E77" s="448">
        <v>41.01</v>
      </c>
      <c r="F77" s="280">
        <v>946.67</v>
      </c>
      <c r="G77" s="285" t="s">
        <v>7046</v>
      </c>
      <c r="H77" s="285"/>
      <c r="I77" s="285"/>
      <c r="J77" s="279"/>
      <c r="K77" s="279"/>
      <c r="L77" s="279"/>
    </row>
    <row r="78" spans="1:12" x14ac:dyDescent="0.2">
      <c r="B78" s="290">
        <v>45197</v>
      </c>
      <c r="C78" s="289" t="s">
        <v>2675</v>
      </c>
      <c r="D78" s="281" t="s">
        <v>785</v>
      </c>
      <c r="E78" s="280">
        <v>6.56</v>
      </c>
      <c r="F78" s="280">
        <v>771.37</v>
      </c>
      <c r="G78" s="285" t="s">
        <v>7072</v>
      </c>
      <c r="H78" s="285"/>
      <c r="I78" s="285"/>
      <c r="J78" s="279"/>
      <c r="K78" s="279"/>
      <c r="L78" s="279"/>
    </row>
    <row r="79" spans="1:12" x14ac:dyDescent="0.2">
      <c r="B79" s="290">
        <v>45197</v>
      </c>
      <c r="C79" s="289" t="s">
        <v>5789</v>
      </c>
      <c r="D79" s="281" t="s">
        <v>724</v>
      </c>
      <c r="E79" s="280">
        <v>75465.94</v>
      </c>
      <c r="F79" s="280">
        <v>4795.4399999999996</v>
      </c>
      <c r="G79" s="285" t="s">
        <v>7071</v>
      </c>
      <c r="H79" s="285"/>
      <c r="I79" s="285"/>
      <c r="J79" s="279"/>
      <c r="K79" s="279"/>
      <c r="L79" s="279"/>
    </row>
    <row r="80" spans="1:12" x14ac:dyDescent="0.2">
      <c r="B80" s="290">
        <v>45197</v>
      </c>
      <c r="C80" s="289" t="s">
        <v>7070</v>
      </c>
      <c r="D80" s="281" t="s">
        <v>785</v>
      </c>
      <c r="E80" s="448">
        <v>612</v>
      </c>
      <c r="F80" s="280">
        <v>7547.78</v>
      </c>
      <c r="G80" s="285" t="s">
        <v>7069</v>
      </c>
      <c r="H80" s="285"/>
      <c r="I80" s="285"/>
      <c r="J80" s="279"/>
      <c r="K80" s="279"/>
      <c r="L80" s="279"/>
    </row>
    <row r="81" spans="2:12" x14ac:dyDescent="0.2">
      <c r="B81" s="290">
        <v>45197</v>
      </c>
      <c r="C81" s="289" t="s">
        <v>2675</v>
      </c>
      <c r="D81" s="281" t="s">
        <v>785</v>
      </c>
      <c r="E81" s="280">
        <v>97.92</v>
      </c>
      <c r="F81" s="280">
        <v>1096.3399999999999</v>
      </c>
      <c r="G81" s="285" t="s">
        <v>7068</v>
      </c>
      <c r="H81" s="285"/>
      <c r="I81" s="285"/>
      <c r="J81" s="279"/>
      <c r="K81" s="279"/>
      <c r="L81" s="279"/>
    </row>
    <row r="82" spans="2:12" x14ac:dyDescent="0.2">
      <c r="B82" s="290" t="s">
        <v>7067</v>
      </c>
      <c r="C82" s="289" t="s">
        <v>335</v>
      </c>
      <c r="D82" s="281" t="s">
        <v>724</v>
      </c>
      <c r="E82" s="280">
        <v>1302872.22</v>
      </c>
      <c r="F82" s="280">
        <v>15262.49</v>
      </c>
      <c r="G82" s="285" t="s">
        <v>7066</v>
      </c>
      <c r="H82" s="285"/>
      <c r="I82" s="285"/>
      <c r="J82" s="279"/>
      <c r="K82" s="279"/>
      <c r="L82" s="279"/>
    </row>
    <row r="83" spans="2:12" ht="12.75" customHeight="1" x14ac:dyDescent="0.2">
      <c r="B83" s="290">
        <v>45198</v>
      </c>
      <c r="C83" s="289" t="s">
        <v>4329</v>
      </c>
      <c r="D83" s="281" t="s">
        <v>785</v>
      </c>
      <c r="E83" s="448">
        <v>26.08</v>
      </c>
      <c r="F83" s="280">
        <v>13829.44</v>
      </c>
      <c r="G83" s="285" t="s">
        <v>7065</v>
      </c>
      <c r="H83" s="285"/>
      <c r="I83" s="285"/>
      <c r="J83" s="279"/>
      <c r="K83" s="279"/>
      <c r="L83" s="279"/>
    </row>
    <row r="84" spans="2:12" x14ac:dyDescent="0.2">
      <c r="B84" s="290">
        <v>45198</v>
      </c>
      <c r="C84" s="289" t="s">
        <v>2675</v>
      </c>
      <c r="D84" s="281" t="s">
        <v>785</v>
      </c>
      <c r="E84" s="280">
        <v>4.17</v>
      </c>
      <c r="F84" s="280">
        <v>22399.31</v>
      </c>
      <c r="G84" s="285" t="s">
        <v>7064</v>
      </c>
      <c r="H84" s="285"/>
      <c r="I84" s="285"/>
      <c r="J84" s="279"/>
      <c r="K84" s="279"/>
      <c r="L84" s="279"/>
    </row>
    <row r="85" spans="2:12" x14ac:dyDescent="0.2">
      <c r="B85" s="290">
        <v>45198</v>
      </c>
      <c r="C85" s="289" t="s">
        <v>7063</v>
      </c>
      <c r="D85" s="281" t="s">
        <v>724</v>
      </c>
      <c r="E85" s="280">
        <v>55640.52</v>
      </c>
      <c r="F85" s="280">
        <v>76285.88</v>
      </c>
      <c r="G85" s="285" t="s">
        <v>7062</v>
      </c>
      <c r="H85" s="285"/>
      <c r="I85" s="285"/>
      <c r="J85" s="279"/>
      <c r="K85" s="279"/>
      <c r="L85" s="279"/>
    </row>
    <row r="86" spans="2:12" x14ac:dyDescent="0.2">
      <c r="B86" s="290">
        <v>45198</v>
      </c>
      <c r="C86" s="289" t="s">
        <v>5776</v>
      </c>
      <c r="D86" s="281" t="s">
        <v>724</v>
      </c>
      <c r="E86" s="280">
        <v>110000</v>
      </c>
      <c r="F86" s="280">
        <v>2220.2399999999998</v>
      </c>
      <c r="G86" s="285" t="s">
        <v>7061</v>
      </c>
      <c r="H86" s="285"/>
      <c r="I86" s="285"/>
      <c r="J86" s="279"/>
      <c r="K86" s="279"/>
      <c r="L86" s="279"/>
    </row>
    <row r="87" spans="2:12" x14ac:dyDescent="0.2">
      <c r="B87" s="290">
        <v>45198</v>
      </c>
      <c r="C87" s="289" t="s">
        <v>6507</v>
      </c>
      <c r="D87" s="281" t="s">
        <v>724</v>
      </c>
      <c r="E87" s="280">
        <v>140000</v>
      </c>
      <c r="F87" s="280">
        <v>35574.699999999997</v>
      </c>
      <c r="G87" s="285" t="s">
        <v>7060</v>
      </c>
      <c r="H87" s="285"/>
      <c r="I87" s="285"/>
      <c r="J87" s="279"/>
      <c r="K87" s="279"/>
      <c r="L87" s="279"/>
    </row>
    <row r="88" spans="2:12" x14ac:dyDescent="0.2">
      <c r="B88" s="290">
        <v>45198</v>
      </c>
      <c r="C88" s="289" t="s">
        <v>335</v>
      </c>
      <c r="D88" s="281" t="s">
        <v>724</v>
      </c>
      <c r="E88" s="280">
        <v>650000</v>
      </c>
      <c r="F88" s="280">
        <v>257210.28</v>
      </c>
      <c r="G88" s="285" t="s">
        <v>7059</v>
      </c>
      <c r="H88" s="285"/>
      <c r="I88" s="285"/>
      <c r="J88" s="279"/>
      <c r="K88" s="279"/>
      <c r="L88" s="279"/>
    </row>
    <row r="89" spans="2:12" x14ac:dyDescent="0.2">
      <c r="B89" s="290">
        <v>45198</v>
      </c>
      <c r="C89" s="289" t="s">
        <v>7058</v>
      </c>
      <c r="D89" s="281" t="s">
        <v>724</v>
      </c>
      <c r="E89" s="280">
        <v>60000</v>
      </c>
      <c r="F89" s="280">
        <v>2647.26</v>
      </c>
      <c r="G89" s="285" t="s">
        <v>7057</v>
      </c>
      <c r="H89" s="285"/>
      <c r="I89" s="285"/>
      <c r="J89" s="279"/>
      <c r="K89" s="279"/>
      <c r="L89" s="279"/>
    </row>
    <row r="90" spans="2:12" x14ac:dyDescent="0.2">
      <c r="B90" s="290">
        <v>45198</v>
      </c>
      <c r="C90" s="289" t="s">
        <v>7056</v>
      </c>
      <c r="D90" s="281" t="s">
        <v>785</v>
      </c>
      <c r="E90" s="448">
        <v>2750</v>
      </c>
      <c r="F90" s="280">
        <v>2647.25</v>
      </c>
      <c r="G90" s="285" t="s">
        <v>7055</v>
      </c>
      <c r="H90" s="285"/>
      <c r="I90" s="285"/>
      <c r="J90" s="279"/>
      <c r="K90" s="279"/>
      <c r="L90" s="279"/>
    </row>
    <row r="91" spans="2:12" x14ac:dyDescent="0.2">
      <c r="B91" s="290">
        <v>45198</v>
      </c>
      <c r="C91" s="289" t="s">
        <v>4019</v>
      </c>
      <c r="D91" s="281" t="s">
        <v>785</v>
      </c>
      <c r="E91" s="280">
        <v>440</v>
      </c>
      <c r="F91" s="280">
        <v>26038.2</v>
      </c>
      <c r="G91" s="285" t="s">
        <v>7054</v>
      </c>
      <c r="H91" s="285"/>
      <c r="I91" s="285"/>
      <c r="J91" s="279"/>
      <c r="K91" s="279"/>
      <c r="L91" s="279"/>
    </row>
    <row r="92" spans="2:12" x14ac:dyDescent="0.2">
      <c r="B92" s="290">
        <v>45198</v>
      </c>
      <c r="C92" s="289" t="s">
        <v>7053</v>
      </c>
      <c r="D92" s="281" t="s">
        <v>724</v>
      </c>
      <c r="E92" s="280">
        <v>14170</v>
      </c>
      <c r="F92" s="280">
        <v>25247.4</v>
      </c>
      <c r="G92" s="285" t="s">
        <v>7052</v>
      </c>
      <c r="H92" s="285"/>
      <c r="I92" s="285"/>
      <c r="J92" s="279"/>
      <c r="K92" s="279"/>
      <c r="L92" s="279"/>
    </row>
    <row r="93" spans="2:12" x14ac:dyDescent="0.2">
      <c r="B93" s="290">
        <v>45198</v>
      </c>
      <c r="C93" s="289" t="s">
        <v>7051</v>
      </c>
      <c r="D93" s="281" t="s">
        <v>724</v>
      </c>
      <c r="E93" s="280">
        <v>396671</v>
      </c>
      <c r="F93" s="280">
        <v>2020</v>
      </c>
      <c r="G93" s="279" t="s">
        <v>7050</v>
      </c>
    </row>
    <row r="94" spans="2:12" x14ac:dyDescent="0.2">
      <c r="B94" s="290"/>
      <c r="F94" s="280">
        <v>655.14</v>
      </c>
      <c r="G94" s="279" t="s">
        <v>7049</v>
      </c>
    </row>
    <row r="95" spans="2:12" x14ac:dyDescent="0.2">
      <c r="B95" s="290"/>
      <c r="C95" s="289"/>
      <c r="F95" s="280">
        <v>96799.679999999993</v>
      </c>
      <c r="G95" s="279" t="s">
        <v>7048</v>
      </c>
    </row>
    <row r="96" spans="2:12" x14ac:dyDescent="0.2">
      <c r="B96" s="290"/>
      <c r="C96" s="290"/>
      <c r="F96" s="280">
        <v>9829.5300000000007</v>
      </c>
      <c r="G96" s="279" t="s">
        <v>7047</v>
      </c>
    </row>
    <row r="97" spans="2:12" x14ac:dyDescent="0.2">
      <c r="B97" s="290"/>
      <c r="C97" s="289"/>
      <c r="F97" s="280">
        <v>946.67</v>
      </c>
      <c r="G97" s="279" t="s">
        <v>7046</v>
      </c>
    </row>
    <row r="98" spans="2:12" x14ac:dyDescent="0.2">
      <c r="B98" s="290"/>
      <c r="C98" s="289"/>
      <c r="F98" s="280">
        <v>5217.3</v>
      </c>
      <c r="G98" s="279" t="s">
        <v>7045</v>
      </c>
    </row>
    <row r="99" spans="2:12" x14ac:dyDescent="0.2">
      <c r="B99" s="290"/>
      <c r="C99" s="289"/>
      <c r="F99" s="280">
        <v>2900</v>
      </c>
      <c r="G99" s="279" t="s">
        <v>7044</v>
      </c>
    </row>
    <row r="100" spans="2:12" x14ac:dyDescent="0.2">
      <c r="B100" s="290"/>
      <c r="C100" s="289"/>
      <c r="F100" s="280">
        <v>2227.5500000000002</v>
      </c>
      <c r="G100" s="279" t="s">
        <v>7043</v>
      </c>
      <c r="H100" s="285"/>
      <c r="I100" s="285"/>
      <c r="J100" s="279"/>
      <c r="K100" s="279"/>
      <c r="L100" s="279"/>
    </row>
    <row r="101" spans="2:12" x14ac:dyDescent="0.2">
      <c r="B101" s="290"/>
      <c r="C101" s="289"/>
      <c r="F101" s="280">
        <v>88928.3</v>
      </c>
      <c r="G101" s="279" t="s">
        <v>7042</v>
      </c>
      <c r="H101" s="285"/>
      <c r="I101" s="285"/>
      <c r="J101" s="279"/>
      <c r="K101" s="279"/>
      <c r="L101" s="279"/>
    </row>
    <row r="102" spans="2:12" x14ac:dyDescent="0.2">
      <c r="B102" s="290"/>
      <c r="C102" s="289"/>
      <c r="F102" s="280">
        <v>1596.46</v>
      </c>
      <c r="G102" s="285" t="s">
        <v>7041</v>
      </c>
      <c r="H102" s="285"/>
      <c r="I102" s="285"/>
      <c r="J102" s="279"/>
      <c r="K102" s="279"/>
      <c r="L102" s="279"/>
    </row>
    <row r="103" spans="2:12" x14ac:dyDescent="0.2">
      <c r="B103" s="290"/>
      <c r="F103" s="280">
        <v>19174.8</v>
      </c>
      <c r="G103" s="285" t="s">
        <v>7040</v>
      </c>
      <c r="H103" s="285"/>
      <c r="I103" s="285"/>
      <c r="J103" s="279"/>
      <c r="K103" s="279"/>
      <c r="L103" s="279"/>
    </row>
    <row r="104" spans="2:12" x14ac:dyDescent="0.2">
      <c r="B104" s="290"/>
      <c r="C104" s="289"/>
      <c r="F104" s="280">
        <v>4850.68</v>
      </c>
      <c r="G104" s="285" t="s">
        <v>7039</v>
      </c>
      <c r="H104" s="285"/>
      <c r="I104" s="285"/>
      <c r="J104" s="279"/>
      <c r="K104" s="279"/>
      <c r="L104" s="279"/>
    </row>
    <row r="105" spans="2:12" x14ac:dyDescent="0.2">
      <c r="B105" s="290"/>
      <c r="C105" s="289"/>
      <c r="F105" s="280">
        <v>19174.8</v>
      </c>
      <c r="G105" s="285" t="s">
        <v>7038</v>
      </c>
      <c r="H105" s="285"/>
      <c r="I105" s="285"/>
      <c r="J105" s="279"/>
      <c r="K105" s="279"/>
      <c r="L105" s="279"/>
    </row>
    <row r="106" spans="2:12" x14ac:dyDescent="0.2">
      <c r="B106" s="290"/>
      <c r="C106" s="289"/>
      <c r="F106" s="280">
        <v>8848.59</v>
      </c>
      <c r="G106" s="285" t="s">
        <v>7037</v>
      </c>
      <c r="H106" s="285"/>
      <c r="I106" s="285"/>
      <c r="J106" s="279"/>
      <c r="K106" s="279"/>
      <c r="L106" s="279"/>
    </row>
    <row r="107" spans="2:12" x14ac:dyDescent="0.2">
      <c r="B107" s="290"/>
      <c r="C107" s="289"/>
      <c r="F107" s="280">
        <v>41720.559999999998</v>
      </c>
      <c r="G107" s="285" t="s">
        <v>7036</v>
      </c>
      <c r="H107" s="285"/>
      <c r="I107" s="285"/>
      <c r="J107" s="279"/>
      <c r="K107" s="279"/>
      <c r="L107" s="279"/>
    </row>
    <row r="108" spans="2:12" x14ac:dyDescent="0.2">
      <c r="B108" s="290"/>
      <c r="C108" s="289"/>
      <c r="F108" s="280">
        <v>7509.39</v>
      </c>
      <c r="G108" s="285" t="s">
        <v>7035</v>
      </c>
      <c r="H108" s="285"/>
      <c r="I108" s="285"/>
      <c r="J108" s="279"/>
      <c r="K108" s="279"/>
      <c r="L108" s="279"/>
    </row>
    <row r="109" spans="2:12" x14ac:dyDescent="0.2">
      <c r="B109" s="290"/>
      <c r="C109" s="289"/>
      <c r="F109" s="280">
        <v>2210.36</v>
      </c>
      <c r="G109" s="285" t="s">
        <v>7034</v>
      </c>
      <c r="H109" s="285"/>
      <c r="I109" s="285"/>
      <c r="J109" s="279"/>
      <c r="K109" s="279"/>
      <c r="L109" s="279"/>
    </row>
    <row r="110" spans="2:12" x14ac:dyDescent="0.2">
      <c r="B110" s="290"/>
      <c r="C110" s="289"/>
      <c r="F110" s="280">
        <v>47411</v>
      </c>
      <c r="G110" s="285" t="s">
        <v>7033</v>
      </c>
      <c r="H110" s="285"/>
      <c r="I110" s="285"/>
      <c r="J110" s="279"/>
      <c r="K110" s="279"/>
      <c r="L110" s="279"/>
    </row>
    <row r="111" spans="2:12" x14ac:dyDescent="0.2">
      <c r="B111" s="290"/>
      <c r="C111" s="289"/>
      <c r="F111" s="280">
        <v>17056.03</v>
      </c>
      <c r="G111" s="285" t="s">
        <v>7032</v>
      </c>
      <c r="H111" s="285"/>
      <c r="I111" s="285"/>
      <c r="J111" s="279"/>
      <c r="K111" s="279"/>
      <c r="L111" s="279"/>
    </row>
    <row r="112" spans="2:12" x14ac:dyDescent="0.2">
      <c r="B112" s="290"/>
      <c r="C112" s="289"/>
      <c r="F112" s="280">
        <v>8812.81</v>
      </c>
      <c r="G112" s="285" t="s">
        <v>7031</v>
      </c>
      <c r="H112" s="285"/>
      <c r="I112" s="285"/>
      <c r="J112" s="279"/>
      <c r="K112" s="279"/>
      <c r="L112" s="279"/>
    </row>
    <row r="113" spans="2:12" x14ac:dyDescent="0.2">
      <c r="B113" s="290"/>
      <c r="C113" s="289"/>
      <c r="F113" s="280">
        <v>19568.599999999999</v>
      </c>
      <c r="G113" s="285" t="s">
        <v>7030</v>
      </c>
      <c r="H113" s="285"/>
      <c r="I113" s="285"/>
      <c r="J113" s="279"/>
      <c r="K113" s="279"/>
      <c r="L113" s="279"/>
    </row>
    <row r="114" spans="2:12" x14ac:dyDescent="0.2">
      <c r="B114" s="290"/>
      <c r="C114" s="289"/>
      <c r="F114" s="280">
        <v>21674.97</v>
      </c>
      <c r="G114" s="285" t="s">
        <v>7029</v>
      </c>
      <c r="H114" s="285"/>
      <c r="I114" s="285"/>
      <c r="J114" s="279"/>
      <c r="K114" s="279"/>
      <c r="L114" s="279"/>
    </row>
    <row r="115" spans="2:12" x14ac:dyDescent="0.2">
      <c r="B115" s="290"/>
      <c r="C115" s="289"/>
      <c r="F115" s="280">
        <v>3182.41</v>
      </c>
      <c r="G115" s="285" t="s">
        <v>7028</v>
      </c>
      <c r="H115" s="285"/>
      <c r="I115" s="285"/>
      <c r="J115" s="279"/>
      <c r="K115" s="279"/>
      <c r="L115" s="279"/>
    </row>
    <row r="116" spans="2:12" x14ac:dyDescent="0.2">
      <c r="B116" s="290"/>
      <c r="C116" s="289"/>
      <c r="F116" s="280">
        <v>9516.6</v>
      </c>
      <c r="G116" s="285" t="s">
        <v>7027</v>
      </c>
      <c r="H116" s="285"/>
      <c r="I116" s="285"/>
      <c r="J116" s="279"/>
      <c r="K116" s="279"/>
      <c r="L116" s="279"/>
    </row>
    <row r="117" spans="2:12" x14ac:dyDescent="0.2">
      <c r="B117" s="290"/>
      <c r="C117" s="289"/>
      <c r="F117" s="280">
        <v>1377.01</v>
      </c>
      <c r="G117" s="285" t="s">
        <v>7026</v>
      </c>
      <c r="H117" s="285"/>
      <c r="I117" s="285"/>
      <c r="J117" s="279"/>
      <c r="K117" s="279"/>
      <c r="L117" s="279"/>
    </row>
    <row r="118" spans="2:12" x14ac:dyDescent="0.2">
      <c r="B118" s="290"/>
      <c r="C118" s="289"/>
      <c r="F118" s="280">
        <v>7617.67</v>
      </c>
      <c r="G118" s="285" t="s">
        <v>7025</v>
      </c>
      <c r="H118" s="285"/>
      <c r="I118" s="285"/>
      <c r="J118" s="279"/>
      <c r="K118" s="279"/>
      <c r="L118" s="279"/>
    </row>
    <row r="119" spans="2:12" x14ac:dyDescent="0.2">
      <c r="B119" s="290"/>
      <c r="C119" s="289"/>
      <c r="F119" s="280">
        <v>7344</v>
      </c>
      <c r="G119" s="285" t="s">
        <v>7024</v>
      </c>
      <c r="H119" s="285"/>
      <c r="I119" s="285"/>
      <c r="J119" s="279"/>
      <c r="K119" s="279"/>
      <c r="L119" s="279"/>
    </row>
    <row r="120" spans="2:12" x14ac:dyDescent="0.2">
      <c r="B120" s="290"/>
      <c r="C120" s="289"/>
      <c r="F120" s="280">
        <v>1377.01</v>
      </c>
      <c r="G120" s="285" t="s">
        <v>7023</v>
      </c>
      <c r="H120" s="285"/>
      <c r="I120" s="285"/>
      <c r="J120" s="279"/>
      <c r="K120" s="279"/>
      <c r="L120" s="279"/>
    </row>
    <row r="121" spans="2:12" x14ac:dyDescent="0.2">
      <c r="B121" s="290"/>
      <c r="C121" s="289"/>
      <c r="F121" s="280">
        <v>10506.3</v>
      </c>
      <c r="G121" s="285" t="s">
        <v>7022</v>
      </c>
      <c r="H121" s="285"/>
      <c r="I121" s="285"/>
      <c r="J121" s="279"/>
      <c r="K121" s="279"/>
      <c r="L121" s="279"/>
    </row>
    <row r="122" spans="2:12" x14ac:dyDescent="0.2">
      <c r="B122" s="290"/>
      <c r="C122" s="289"/>
      <c r="F122" s="280">
        <v>40780.1</v>
      </c>
      <c r="G122" s="285" t="s">
        <v>7021</v>
      </c>
      <c r="H122" s="285"/>
      <c r="I122" s="285"/>
      <c r="J122" s="279"/>
      <c r="K122" s="279"/>
      <c r="L122" s="279"/>
    </row>
    <row r="123" spans="2:12" x14ac:dyDescent="0.2">
      <c r="B123" s="290"/>
      <c r="C123" s="289"/>
      <c r="F123" s="280">
        <v>0.04</v>
      </c>
      <c r="G123" s="285" t="s">
        <v>7020</v>
      </c>
      <c r="H123" s="285"/>
      <c r="I123" s="285"/>
      <c r="J123" s="279"/>
      <c r="K123" s="279"/>
      <c r="L123" s="279"/>
    </row>
    <row r="124" spans="2:12" x14ac:dyDescent="0.2">
      <c r="B124" s="290"/>
      <c r="C124" s="289"/>
      <c r="F124" s="280">
        <v>2750.36</v>
      </c>
      <c r="G124" s="285" t="s">
        <v>6531</v>
      </c>
      <c r="H124" s="285"/>
      <c r="I124" s="285"/>
      <c r="J124" s="279"/>
      <c r="K124" s="279"/>
      <c r="L124" s="279"/>
    </row>
    <row r="125" spans="2:12" x14ac:dyDescent="0.2">
      <c r="B125" s="290"/>
      <c r="C125" s="289"/>
      <c r="F125" s="280">
        <v>1017.39</v>
      </c>
      <c r="G125" s="285" t="s">
        <v>7019</v>
      </c>
      <c r="H125" s="285"/>
      <c r="I125" s="285"/>
      <c r="J125" s="279"/>
      <c r="K125" s="279"/>
      <c r="L125" s="279"/>
    </row>
    <row r="126" spans="2:12" x14ac:dyDescent="0.2">
      <c r="B126" s="290"/>
      <c r="C126" s="289"/>
      <c r="F126" s="280">
        <v>768.12</v>
      </c>
      <c r="G126" s="279" t="s">
        <v>7018</v>
      </c>
      <c r="H126" s="285"/>
      <c r="I126" s="285"/>
      <c r="J126" s="279"/>
      <c r="K126" s="279"/>
      <c r="L126" s="279"/>
    </row>
    <row r="127" spans="2:12" x14ac:dyDescent="0.2">
      <c r="B127" s="290"/>
      <c r="C127" s="289"/>
      <c r="F127" s="280">
        <v>377.83</v>
      </c>
      <c r="G127" s="285" t="s">
        <v>7016</v>
      </c>
      <c r="H127" s="285"/>
      <c r="I127" s="285"/>
      <c r="J127" s="279"/>
      <c r="K127" s="279"/>
      <c r="L127" s="279"/>
    </row>
    <row r="128" spans="2:12" x14ac:dyDescent="0.2">
      <c r="B128" s="290"/>
      <c r="C128" s="289"/>
      <c r="F128" s="280">
        <v>9203.99</v>
      </c>
      <c r="G128" s="279" t="s">
        <v>7017</v>
      </c>
      <c r="H128" s="285"/>
      <c r="I128" s="285"/>
      <c r="J128" s="279"/>
      <c r="K128" s="279"/>
      <c r="L128" s="279"/>
    </row>
    <row r="129" spans="2:12" x14ac:dyDescent="0.2">
      <c r="B129" s="290"/>
      <c r="C129" s="289"/>
      <c r="F129" s="280">
        <v>3814.05</v>
      </c>
      <c r="G129" s="285" t="s">
        <v>7016</v>
      </c>
      <c r="H129" s="285"/>
      <c r="I129" s="285"/>
      <c r="J129" s="279"/>
      <c r="K129" s="279"/>
      <c r="L129" s="279"/>
    </row>
    <row r="130" spans="2:12" x14ac:dyDescent="0.2">
      <c r="B130" s="290"/>
      <c r="F130" s="280">
        <v>18949.39</v>
      </c>
      <c r="G130" s="285" t="s">
        <v>7015</v>
      </c>
      <c r="H130" s="285"/>
      <c r="I130" s="285"/>
      <c r="J130" s="279"/>
      <c r="K130" s="279"/>
      <c r="L130" s="279"/>
    </row>
    <row r="131" spans="2:12" x14ac:dyDescent="0.2">
      <c r="B131" s="290"/>
      <c r="C131" s="289"/>
      <c r="F131" s="280">
        <v>43012.93</v>
      </c>
      <c r="G131" s="285" t="s">
        <v>7014</v>
      </c>
      <c r="H131" s="285"/>
      <c r="I131" s="285"/>
      <c r="J131" s="279"/>
      <c r="K131" s="279"/>
      <c r="L131" s="279"/>
    </row>
    <row r="132" spans="2:12" x14ac:dyDescent="0.2">
      <c r="B132" s="290"/>
      <c r="C132" s="289"/>
      <c r="F132" s="280">
        <v>3480</v>
      </c>
      <c r="G132" s="285" t="s">
        <v>7013</v>
      </c>
      <c r="H132" s="285"/>
      <c r="I132" s="285"/>
      <c r="J132" s="279"/>
      <c r="K132" s="279"/>
      <c r="L132" s="279"/>
    </row>
    <row r="133" spans="2:12" x14ac:dyDescent="0.2">
      <c r="B133" s="290"/>
      <c r="F133" s="280">
        <v>3524.89</v>
      </c>
      <c r="G133" s="279" t="s">
        <v>7012</v>
      </c>
      <c r="H133" s="285"/>
      <c r="I133" s="285"/>
      <c r="J133" s="279"/>
      <c r="K133" s="279"/>
      <c r="L133" s="279"/>
    </row>
    <row r="134" spans="2:12" x14ac:dyDescent="0.2">
      <c r="B134" s="290"/>
      <c r="C134" s="289"/>
      <c r="F134" s="280">
        <v>1633.37</v>
      </c>
      <c r="G134" s="285" t="s">
        <v>7011</v>
      </c>
      <c r="H134" s="285"/>
      <c r="I134" s="285"/>
      <c r="J134" s="279"/>
      <c r="K134" s="279"/>
      <c r="L134" s="279"/>
    </row>
    <row r="135" spans="2:12" x14ac:dyDescent="0.2">
      <c r="B135" s="290"/>
      <c r="C135" s="289"/>
      <c r="F135" s="280">
        <v>4233.18</v>
      </c>
      <c r="G135" s="285" t="s">
        <v>7010</v>
      </c>
      <c r="H135" s="285"/>
      <c r="I135" s="285"/>
      <c r="J135" s="279"/>
      <c r="K135" s="279"/>
      <c r="L135" s="279"/>
    </row>
    <row r="136" spans="2:12" x14ac:dyDescent="0.2">
      <c r="B136" s="290"/>
      <c r="C136" s="289"/>
      <c r="F136" s="280">
        <v>5261.85</v>
      </c>
      <c r="G136" s="285" t="s">
        <v>7009</v>
      </c>
      <c r="H136" s="285"/>
      <c r="I136" s="285"/>
      <c r="J136" s="279"/>
      <c r="K136" s="279"/>
      <c r="L136" s="279"/>
    </row>
    <row r="137" spans="2:12" x14ac:dyDescent="0.2">
      <c r="B137" s="290"/>
      <c r="C137" s="289"/>
      <c r="F137" s="280">
        <v>100989.6</v>
      </c>
      <c r="G137" s="285" t="s">
        <v>7008</v>
      </c>
      <c r="H137" s="285"/>
      <c r="I137" s="285"/>
      <c r="J137" s="279"/>
      <c r="K137" s="279"/>
      <c r="L137" s="279"/>
    </row>
    <row r="138" spans="2:12" x14ac:dyDescent="0.2">
      <c r="B138" s="290"/>
      <c r="C138" s="289"/>
      <c r="F138" s="280">
        <v>25000</v>
      </c>
      <c r="G138" s="285" t="s">
        <v>6971</v>
      </c>
      <c r="H138" s="285"/>
      <c r="I138" s="285"/>
      <c r="J138" s="279"/>
      <c r="K138" s="279"/>
      <c r="L138" s="279"/>
    </row>
    <row r="139" spans="2:12" x14ac:dyDescent="0.2">
      <c r="B139" s="290"/>
      <c r="C139" s="289"/>
      <c r="F139" s="280">
        <v>1743.39</v>
      </c>
      <c r="G139" s="285" t="s">
        <v>7006</v>
      </c>
      <c r="H139" s="285"/>
      <c r="I139" s="285"/>
      <c r="J139" s="279"/>
      <c r="K139" s="279"/>
      <c r="L139" s="279"/>
    </row>
    <row r="140" spans="2:12" x14ac:dyDescent="0.2">
      <c r="B140" s="290"/>
      <c r="C140" s="289"/>
      <c r="F140" s="280">
        <v>61471.85</v>
      </c>
      <c r="G140" s="285" t="s">
        <v>7007</v>
      </c>
      <c r="H140" s="285"/>
      <c r="I140" s="285"/>
      <c r="J140" s="279"/>
      <c r="K140" s="279"/>
      <c r="L140" s="279"/>
    </row>
    <row r="141" spans="2:12" x14ac:dyDescent="0.2">
      <c r="B141" s="290"/>
      <c r="C141" s="289"/>
      <c r="F141" s="280">
        <v>3318.22</v>
      </c>
      <c r="G141" s="285" t="s">
        <v>7006</v>
      </c>
      <c r="H141" s="285"/>
      <c r="I141" s="285"/>
      <c r="J141" s="279"/>
      <c r="K141" s="279"/>
      <c r="L141" s="279"/>
    </row>
    <row r="142" spans="2:12" x14ac:dyDescent="0.2">
      <c r="B142" s="290"/>
      <c r="C142" s="289"/>
      <c r="F142" s="280">
        <v>1361.55</v>
      </c>
      <c r="G142" s="615" t="s">
        <v>7005</v>
      </c>
      <c r="H142" s="285"/>
      <c r="I142" s="285"/>
      <c r="J142" s="279"/>
      <c r="K142" s="279"/>
      <c r="L142" s="279"/>
    </row>
    <row r="143" spans="2:12" x14ac:dyDescent="0.2">
      <c r="B143" s="290"/>
      <c r="C143" s="289"/>
      <c r="F143" s="280">
        <v>15863.25</v>
      </c>
      <c r="G143" s="285" t="s">
        <v>7004</v>
      </c>
      <c r="H143" s="285"/>
      <c r="I143" s="285"/>
      <c r="J143" s="279"/>
      <c r="K143" s="279"/>
      <c r="L143" s="279"/>
    </row>
    <row r="144" spans="2:12" x14ac:dyDescent="0.2">
      <c r="B144" s="290"/>
      <c r="C144" s="289"/>
      <c r="F144" s="280">
        <v>11930.25</v>
      </c>
      <c r="G144" s="279" t="s">
        <v>7003</v>
      </c>
      <c r="K144" s="279"/>
      <c r="L144" s="279"/>
    </row>
    <row r="145" spans="2:12" x14ac:dyDescent="0.2">
      <c r="B145" s="290"/>
      <c r="C145" s="289"/>
      <c r="F145" s="280">
        <v>22534.73</v>
      </c>
      <c r="G145" s="285" t="s">
        <v>7002</v>
      </c>
      <c r="H145" s="285"/>
      <c r="I145" s="285"/>
      <c r="J145" s="279"/>
      <c r="K145" s="279"/>
      <c r="L145" s="279"/>
    </row>
    <row r="146" spans="2:12" x14ac:dyDescent="0.2">
      <c r="B146" s="290"/>
      <c r="C146" s="289"/>
      <c r="F146" s="280">
        <v>9841.94</v>
      </c>
      <c r="G146" s="285" t="s">
        <v>7001</v>
      </c>
      <c r="H146" s="285"/>
      <c r="I146" s="285"/>
      <c r="J146" s="279"/>
      <c r="K146" s="279"/>
      <c r="L146" s="279"/>
    </row>
    <row r="147" spans="2:12" x14ac:dyDescent="0.2">
      <c r="B147" s="290"/>
      <c r="C147" s="289"/>
      <c r="F147" s="280">
        <v>4575.57</v>
      </c>
      <c r="G147" s="285" t="s">
        <v>7000</v>
      </c>
      <c r="H147" s="285"/>
      <c r="I147" s="285"/>
      <c r="J147" s="279"/>
      <c r="K147" s="279"/>
      <c r="L147" s="279"/>
    </row>
    <row r="148" spans="2:12" x14ac:dyDescent="0.2">
      <c r="B148" s="290"/>
      <c r="C148" s="289"/>
      <c r="F148" s="280">
        <v>13889.86</v>
      </c>
      <c r="G148" s="285" t="s">
        <v>6999</v>
      </c>
      <c r="H148" s="285"/>
      <c r="I148" s="285"/>
      <c r="J148" s="279"/>
      <c r="K148" s="279"/>
      <c r="L148" s="279"/>
    </row>
    <row r="149" spans="2:12" x14ac:dyDescent="0.2">
      <c r="B149" s="290"/>
      <c r="C149" s="289"/>
      <c r="F149" s="280">
        <v>13734.7</v>
      </c>
      <c r="G149" s="285" t="s">
        <v>6998</v>
      </c>
      <c r="H149" s="285"/>
      <c r="I149" s="285"/>
      <c r="J149" s="279"/>
      <c r="K149" s="279"/>
      <c r="L149" s="279"/>
    </row>
    <row r="150" spans="2:12" x14ac:dyDescent="0.2">
      <c r="B150" s="290"/>
      <c r="C150" s="289"/>
      <c r="F150" s="280">
        <v>930.32</v>
      </c>
      <c r="G150" s="285" t="s">
        <v>6997</v>
      </c>
      <c r="H150" s="285"/>
      <c r="I150" s="285"/>
      <c r="J150" s="279"/>
      <c r="K150" s="279"/>
      <c r="L150" s="279"/>
    </row>
    <row r="151" spans="2:12" x14ac:dyDescent="0.2">
      <c r="B151" s="290"/>
      <c r="C151" s="289"/>
      <c r="F151" s="280">
        <v>15148.44</v>
      </c>
      <c r="G151" s="285" t="s">
        <v>6996</v>
      </c>
      <c r="H151" s="285"/>
      <c r="I151" s="285"/>
      <c r="J151" s="279"/>
      <c r="K151" s="279"/>
      <c r="L151" s="279"/>
    </row>
    <row r="152" spans="2:12" x14ac:dyDescent="0.2">
      <c r="B152" s="290"/>
      <c r="C152" s="289"/>
      <c r="F152" s="280">
        <v>2113.52</v>
      </c>
      <c r="G152" s="285" t="s">
        <v>6995</v>
      </c>
      <c r="H152" s="285"/>
      <c r="I152" s="285"/>
      <c r="J152" s="279"/>
      <c r="K152" s="279"/>
      <c r="L152" s="279"/>
    </row>
    <row r="153" spans="2:12" x14ac:dyDescent="0.2">
      <c r="B153" s="290"/>
      <c r="C153" s="289"/>
      <c r="F153" s="280">
        <v>3329.71</v>
      </c>
      <c r="G153" s="285" t="s">
        <v>6994</v>
      </c>
      <c r="H153" s="285"/>
      <c r="I153" s="285"/>
      <c r="J153" s="279"/>
      <c r="K153" s="279"/>
      <c r="L153" s="279"/>
    </row>
    <row r="154" spans="2:12" x14ac:dyDescent="0.2">
      <c r="B154" s="290"/>
      <c r="C154" s="289"/>
      <c r="F154" s="280">
        <v>255166.82</v>
      </c>
      <c r="G154" s="285" t="s">
        <v>6993</v>
      </c>
      <c r="H154" s="285"/>
      <c r="I154" s="285"/>
      <c r="J154" s="279"/>
      <c r="K154" s="279"/>
      <c r="L154" s="279"/>
    </row>
    <row r="155" spans="2:12" x14ac:dyDescent="0.2">
      <c r="B155" s="290"/>
      <c r="C155" s="289"/>
      <c r="F155" s="280">
        <v>27551.84</v>
      </c>
      <c r="G155" s="285" t="s">
        <v>6992</v>
      </c>
      <c r="H155" s="285"/>
      <c r="I155" s="285"/>
      <c r="J155" s="279"/>
      <c r="K155" s="279"/>
      <c r="L155" s="279"/>
    </row>
    <row r="156" spans="2:12" x14ac:dyDescent="0.2">
      <c r="B156" s="290"/>
      <c r="C156" s="289"/>
      <c r="F156" s="280">
        <v>7423.88</v>
      </c>
      <c r="G156" s="285" t="s">
        <v>6991</v>
      </c>
      <c r="H156" s="285"/>
      <c r="I156" s="285"/>
      <c r="J156" s="279"/>
      <c r="K156" s="279"/>
      <c r="L156" s="279"/>
    </row>
    <row r="157" spans="2:12" x14ac:dyDescent="0.2">
      <c r="B157" s="290"/>
      <c r="C157" s="289"/>
      <c r="F157" s="280">
        <v>4776.43</v>
      </c>
      <c r="G157" s="285" t="s">
        <v>6990</v>
      </c>
      <c r="H157" s="285"/>
      <c r="I157" s="285"/>
      <c r="J157" s="279"/>
      <c r="K157" s="279"/>
      <c r="L157" s="279"/>
    </row>
    <row r="158" spans="2:12" x14ac:dyDescent="0.2">
      <c r="B158" s="290"/>
      <c r="C158" s="289"/>
      <c r="F158" s="280">
        <v>1142.53</v>
      </c>
      <c r="G158" s="285" t="s">
        <v>6989</v>
      </c>
      <c r="H158" s="285"/>
      <c r="I158" s="285"/>
      <c r="J158" s="279"/>
      <c r="K158" s="279"/>
      <c r="L158" s="279"/>
    </row>
    <row r="159" spans="2:12" x14ac:dyDescent="0.2">
      <c r="B159" s="290"/>
      <c r="C159" s="289"/>
      <c r="F159" s="280">
        <v>13796.55</v>
      </c>
      <c r="G159" s="285" t="s">
        <v>6988</v>
      </c>
      <c r="H159" s="285"/>
      <c r="I159" s="285"/>
      <c r="J159" s="279"/>
      <c r="K159" s="279"/>
      <c r="L159" s="279"/>
    </row>
    <row r="160" spans="2:12" x14ac:dyDescent="0.2">
      <c r="B160" s="290"/>
      <c r="C160" s="289"/>
      <c r="F160" s="280">
        <v>37610.9</v>
      </c>
      <c r="G160" s="285" t="s">
        <v>6987</v>
      </c>
      <c r="H160" s="285"/>
      <c r="I160" s="285"/>
      <c r="J160" s="279"/>
      <c r="K160" s="279"/>
      <c r="L160" s="279"/>
    </row>
    <row r="161" spans="2:12" x14ac:dyDescent="0.2">
      <c r="B161" s="290"/>
      <c r="C161" s="289"/>
      <c r="F161" s="280">
        <v>100989.6</v>
      </c>
      <c r="G161" s="285" t="s">
        <v>6986</v>
      </c>
      <c r="H161" s="285"/>
      <c r="I161" s="285"/>
      <c r="J161" s="279"/>
      <c r="K161" s="279"/>
      <c r="L161" s="279"/>
    </row>
    <row r="162" spans="2:12" x14ac:dyDescent="0.2">
      <c r="B162" s="290"/>
      <c r="F162" s="280">
        <v>3244.48</v>
      </c>
      <c r="G162" s="285" t="s">
        <v>6985</v>
      </c>
      <c r="H162" s="285"/>
      <c r="I162" s="285"/>
      <c r="J162" s="279"/>
      <c r="K162" s="279"/>
      <c r="L162" s="279"/>
    </row>
    <row r="163" spans="2:12" x14ac:dyDescent="0.2">
      <c r="B163" s="290"/>
      <c r="C163" s="289"/>
      <c r="F163" s="280">
        <v>49751.4</v>
      </c>
      <c r="G163" s="285" t="s">
        <v>6984</v>
      </c>
      <c r="H163" s="285"/>
      <c r="I163" s="285"/>
      <c r="J163" s="764"/>
      <c r="K163" s="279"/>
      <c r="L163" s="279"/>
    </row>
    <row r="164" spans="2:12" x14ac:dyDescent="0.2">
      <c r="B164" s="290"/>
      <c r="C164" s="289"/>
      <c r="F164" s="280">
        <v>13482.22</v>
      </c>
      <c r="G164" s="285" t="s">
        <v>6853</v>
      </c>
      <c r="H164" s="285"/>
      <c r="I164" s="285"/>
      <c r="J164" s="279"/>
      <c r="K164" s="279"/>
      <c r="L164" s="279"/>
    </row>
    <row r="165" spans="2:12" x14ac:dyDescent="0.2">
      <c r="B165" s="290"/>
      <c r="C165" s="289"/>
      <c r="F165" s="280">
        <v>6741.11</v>
      </c>
      <c r="G165" s="285" t="s">
        <v>6983</v>
      </c>
      <c r="H165" s="285"/>
      <c r="I165" s="285"/>
      <c r="J165" s="279"/>
      <c r="K165" s="279"/>
      <c r="L165" s="279"/>
    </row>
    <row r="166" spans="2:12" x14ac:dyDescent="0.2">
      <c r="B166" s="290"/>
      <c r="C166" s="289"/>
      <c r="F166" s="280">
        <v>1523.52</v>
      </c>
      <c r="G166" s="285" t="s">
        <v>6982</v>
      </c>
      <c r="H166" s="285"/>
      <c r="I166" s="285"/>
      <c r="J166" s="279"/>
      <c r="K166" s="279"/>
      <c r="L166" s="279"/>
    </row>
    <row r="167" spans="2:12" x14ac:dyDescent="0.2">
      <c r="B167" s="290"/>
      <c r="C167" s="289"/>
      <c r="F167" s="280">
        <v>71122.81</v>
      </c>
      <c r="G167" s="285" t="s">
        <v>6981</v>
      </c>
      <c r="H167" s="285"/>
      <c r="I167" s="285"/>
      <c r="J167" s="279"/>
      <c r="K167" s="279"/>
      <c r="L167" s="279"/>
    </row>
    <row r="168" spans="2:12" x14ac:dyDescent="0.2">
      <c r="B168" s="290"/>
      <c r="C168" s="289"/>
      <c r="F168" s="280">
        <v>3775.96</v>
      </c>
      <c r="G168" s="285" t="s">
        <v>6980</v>
      </c>
      <c r="H168" s="285"/>
      <c r="I168" s="285"/>
      <c r="J168" s="279"/>
      <c r="K168" s="279"/>
      <c r="L168" s="279"/>
    </row>
    <row r="169" spans="2:12" x14ac:dyDescent="0.2">
      <c r="B169" s="290"/>
      <c r="C169" s="289"/>
      <c r="F169" s="280">
        <v>3928.33</v>
      </c>
      <c r="G169" s="285" t="s">
        <v>6979</v>
      </c>
      <c r="H169" s="285"/>
      <c r="I169" s="285"/>
      <c r="J169" s="279"/>
      <c r="K169" s="279"/>
      <c r="L169" s="279"/>
    </row>
    <row r="170" spans="2:12" x14ac:dyDescent="0.2">
      <c r="B170" s="290"/>
      <c r="C170" s="289"/>
      <c r="F170" s="280">
        <v>6958.38</v>
      </c>
      <c r="G170" s="285" t="s">
        <v>6978</v>
      </c>
      <c r="H170" s="285"/>
      <c r="I170" s="285"/>
      <c r="J170" s="279"/>
      <c r="K170" s="279"/>
      <c r="L170" s="279"/>
    </row>
    <row r="171" spans="2:12" x14ac:dyDescent="0.2">
      <c r="B171" s="290"/>
      <c r="C171" s="289"/>
      <c r="F171" s="280">
        <v>6944.933</v>
      </c>
      <c r="G171" s="285" t="s">
        <v>6977</v>
      </c>
      <c r="H171" s="285"/>
      <c r="I171" s="285"/>
      <c r="J171" s="279"/>
      <c r="K171" s="279"/>
      <c r="L171" s="279"/>
    </row>
    <row r="172" spans="2:12" x14ac:dyDescent="0.2">
      <c r="B172" s="290"/>
      <c r="C172" s="289"/>
      <c r="F172" s="280">
        <v>606.15</v>
      </c>
      <c r="G172" s="285" t="s">
        <v>6976</v>
      </c>
      <c r="H172" s="285"/>
      <c r="I172" s="285"/>
      <c r="J172" s="279"/>
      <c r="K172" s="279"/>
      <c r="L172" s="279"/>
    </row>
    <row r="173" spans="2:12" x14ac:dyDescent="0.2">
      <c r="B173" s="290"/>
      <c r="C173" s="289"/>
      <c r="F173" s="280">
        <v>13920</v>
      </c>
      <c r="G173" s="285" t="s">
        <v>6975</v>
      </c>
      <c r="H173" s="285"/>
      <c r="I173" s="285"/>
      <c r="J173" s="279"/>
      <c r="K173" s="279"/>
      <c r="L173" s="279"/>
    </row>
    <row r="174" spans="2:12" x14ac:dyDescent="0.2">
      <c r="B174" s="290"/>
      <c r="C174" s="289"/>
      <c r="F174" s="280">
        <v>27145.66</v>
      </c>
      <c r="G174" s="285" t="s">
        <v>6974</v>
      </c>
      <c r="H174" s="285"/>
      <c r="I174" s="285"/>
      <c r="J174" s="279"/>
      <c r="K174" s="279"/>
      <c r="L174" s="279"/>
    </row>
    <row r="175" spans="2:12" x14ac:dyDescent="0.2">
      <c r="B175" s="290"/>
      <c r="C175" s="289"/>
      <c r="F175" s="280">
        <v>3846.93</v>
      </c>
      <c r="G175" s="285" t="s">
        <v>6973</v>
      </c>
      <c r="H175" s="285"/>
      <c r="I175" s="285"/>
      <c r="J175" s="279"/>
      <c r="K175" s="279"/>
      <c r="L175" s="279"/>
    </row>
    <row r="176" spans="2:12" x14ac:dyDescent="0.2">
      <c r="B176" s="290"/>
      <c r="C176" s="289"/>
      <c r="F176" s="280">
        <v>5283</v>
      </c>
      <c r="G176" s="285" t="s">
        <v>6972</v>
      </c>
      <c r="H176" s="285"/>
      <c r="I176" s="285"/>
      <c r="J176" s="279"/>
      <c r="K176" s="279"/>
      <c r="L176" s="279"/>
    </row>
    <row r="177" spans="2:12" x14ac:dyDescent="0.2">
      <c r="B177" s="290"/>
      <c r="C177" s="289"/>
      <c r="F177" s="280">
        <v>15323.16</v>
      </c>
      <c r="G177" s="285" t="s">
        <v>6971</v>
      </c>
      <c r="H177" s="285"/>
      <c r="I177" s="285"/>
      <c r="J177" s="279"/>
      <c r="K177" s="279"/>
      <c r="L177" s="279"/>
    </row>
    <row r="178" spans="2:12" x14ac:dyDescent="0.2">
      <c r="B178" s="290"/>
      <c r="C178" s="289"/>
      <c r="F178" s="280">
        <v>2377.65</v>
      </c>
      <c r="G178" s="285" t="s">
        <v>6970</v>
      </c>
      <c r="H178" s="285"/>
      <c r="I178" s="285"/>
      <c r="J178" s="279"/>
      <c r="K178" s="279"/>
      <c r="L178" s="279"/>
    </row>
    <row r="179" spans="2:12" x14ac:dyDescent="0.2">
      <c r="B179" s="290"/>
      <c r="C179" s="289"/>
      <c r="F179" s="280">
        <v>6431.1</v>
      </c>
      <c r="G179" s="285" t="s">
        <v>6969</v>
      </c>
      <c r="H179" s="285"/>
      <c r="I179" s="285"/>
      <c r="J179" s="279"/>
      <c r="K179" s="279"/>
      <c r="L179" s="279"/>
    </row>
    <row r="180" spans="2:12" x14ac:dyDescent="0.2">
      <c r="B180" s="290"/>
      <c r="C180" s="289"/>
      <c r="F180" s="280">
        <v>4356.9799999999996</v>
      </c>
      <c r="G180" s="285" t="s">
        <v>6968</v>
      </c>
      <c r="H180" s="285"/>
      <c r="I180" s="285"/>
      <c r="J180" s="279"/>
      <c r="K180" s="279"/>
      <c r="L180" s="279"/>
    </row>
    <row r="181" spans="2:12" x14ac:dyDescent="0.2">
      <c r="B181" s="290"/>
      <c r="C181" s="289"/>
      <c r="F181" s="280">
        <v>2552.4299999999998</v>
      </c>
      <c r="G181" s="285" t="s">
        <v>6967</v>
      </c>
      <c r="H181" s="285"/>
      <c r="I181" s="285"/>
      <c r="J181" s="279"/>
      <c r="K181" s="279"/>
      <c r="L181" s="279"/>
    </row>
    <row r="182" spans="2:12" x14ac:dyDescent="0.2">
      <c r="B182" s="290"/>
      <c r="C182" s="289"/>
      <c r="F182" s="280">
        <v>3131.98</v>
      </c>
      <c r="G182" s="285" t="s">
        <v>6966</v>
      </c>
      <c r="H182" s="285"/>
      <c r="I182" s="285"/>
      <c r="J182" s="279"/>
      <c r="K182" s="279"/>
      <c r="L182" s="279"/>
    </row>
    <row r="183" spans="2:12" x14ac:dyDescent="0.2">
      <c r="B183" s="290"/>
      <c r="C183" s="289"/>
      <c r="F183" s="280">
        <v>5824.55</v>
      </c>
      <c r="G183" s="285" t="s">
        <v>6965</v>
      </c>
      <c r="H183" s="285"/>
      <c r="I183" s="285"/>
      <c r="J183" s="279"/>
      <c r="K183" s="279"/>
      <c r="L183" s="279"/>
    </row>
    <row r="184" spans="2:12" x14ac:dyDescent="0.2">
      <c r="B184" s="290"/>
      <c r="C184" s="289"/>
      <c r="F184" s="280">
        <v>41332.14</v>
      </c>
      <c r="G184" s="279" t="s">
        <v>6964</v>
      </c>
      <c r="H184" s="285"/>
      <c r="I184" s="285"/>
      <c r="J184" s="279"/>
      <c r="K184" s="279"/>
      <c r="L184" s="279"/>
    </row>
    <row r="185" spans="2:12" x14ac:dyDescent="0.2">
      <c r="B185" s="290"/>
      <c r="C185" s="289"/>
      <c r="F185" s="280">
        <v>11795.49</v>
      </c>
      <c r="G185" s="285" t="s">
        <v>6963</v>
      </c>
      <c r="H185" s="285"/>
      <c r="I185" s="285"/>
      <c r="J185" s="279"/>
      <c r="K185" s="279"/>
      <c r="L185" s="279"/>
    </row>
    <row r="186" spans="2:12" x14ac:dyDescent="0.2">
      <c r="B186" s="290"/>
      <c r="C186" s="289"/>
      <c r="F186" s="280">
        <v>33930.93</v>
      </c>
      <c r="G186" s="285" t="s">
        <v>6962</v>
      </c>
      <c r="H186" s="285"/>
      <c r="I186" s="285"/>
      <c r="J186" s="279"/>
      <c r="K186" s="279"/>
      <c r="L186" s="279"/>
    </row>
    <row r="187" spans="2:12" x14ac:dyDescent="0.2">
      <c r="B187" s="290"/>
      <c r="C187" s="289"/>
      <c r="F187" s="280">
        <v>31578.22</v>
      </c>
      <c r="G187" s="285" t="s">
        <v>6961</v>
      </c>
      <c r="H187" s="285"/>
      <c r="I187" s="285"/>
      <c r="J187" s="279"/>
      <c r="K187" s="279"/>
      <c r="L187" s="279"/>
    </row>
    <row r="188" spans="2:12" x14ac:dyDescent="0.2">
      <c r="B188" s="290"/>
      <c r="C188" s="289"/>
      <c r="F188" s="280">
        <v>19401.46</v>
      </c>
      <c r="G188" s="285" t="s">
        <v>6960</v>
      </c>
      <c r="H188" s="285"/>
      <c r="I188" s="285"/>
      <c r="J188" s="279"/>
      <c r="K188" s="279"/>
      <c r="L188" s="279"/>
    </row>
    <row r="189" spans="2:12" x14ac:dyDescent="0.2">
      <c r="B189" s="290"/>
      <c r="C189" s="289"/>
      <c r="F189" s="280">
        <v>15986</v>
      </c>
      <c r="G189" s="285" t="s">
        <v>6959</v>
      </c>
      <c r="H189" s="285"/>
      <c r="I189" s="285"/>
      <c r="J189" s="279"/>
      <c r="K189" s="279"/>
      <c r="L189" s="279"/>
    </row>
    <row r="190" spans="2:12" x14ac:dyDescent="0.2">
      <c r="B190" s="290"/>
      <c r="C190" s="289"/>
      <c r="F190" s="280">
        <v>10846</v>
      </c>
      <c r="G190" s="285" t="s">
        <v>6958</v>
      </c>
      <c r="H190" s="285"/>
      <c r="I190" s="285"/>
      <c r="J190" s="279"/>
      <c r="K190" s="279"/>
      <c r="L190" s="279"/>
    </row>
    <row r="191" spans="2:12" x14ac:dyDescent="0.2">
      <c r="B191" s="290"/>
      <c r="C191" s="289"/>
      <c r="F191" s="280">
        <v>16750.41</v>
      </c>
      <c r="G191" s="285" t="s">
        <v>6957</v>
      </c>
      <c r="H191" s="285"/>
      <c r="I191" s="285"/>
      <c r="J191" s="279"/>
      <c r="K191" s="279"/>
      <c r="L191" s="279"/>
    </row>
    <row r="192" spans="2:12" x14ac:dyDescent="0.2">
      <c r="B192" s="290"/>
      <c r="C192" s="289"/>
      <c r="F192" s="280">
        <v>10902.82</v>
      </c>
      <c r="G192" s="285" t="s">
        <v>6956</v>
      </c>
      <c r="H192" s="285"/>
      <c r="I192" s="285"/>
      <c r="J192" s="279"/>
      <c r="K192" s="279"/>
      <c r="L192" s="279"/>
    </row>
    <row r="193" spans="2:12" x14ac:dyDescent="0.2">
      <c r="B193" s="290"/>
      <c r="C193" s="289"/>
      <c r="F193" s="280">
        <v>1916.6</v>
      </c>
      <c r="G193" s="285" t="s">
        <v>6955</v>
      </c>
      <c r="H193" s="285"/>
      <c r="I193" s="285"/>
      <c r="J193" s="279"/>
      <c r="K193" s="279"/>
      <c r="L193" s="279"/>
    </row>
    <row r="194" spans="2:12" x14ac:dyDescent="0.2">
      <c r="B194" s="290"/>
      <c r="C194" s="289"/>
      <c r="F194" s="280">
        <v>52207.19</v>
      </c>
      <c r="G194" s="285" t="s">
        <v>6954</v>
      </c>
      <c r="H194" s="285"/>
      <c r="I194" s="285"/>
      <c r="J194" s="279"/>
      <c r="K194" s="279"/>
      <c r="L194" s="279"/>
    </row>
    <row r="195" spans="2:12" x14ac:dyDescent="0.2">
      <c r="B195" s="290"/>
      <c r="C195" s="289"/>
      <c r="F195" s="280">
        <v>671.97</v>
      </c>
      <c r="G195" s="285" t="s">
        <v>6953</v>
      </c>
      <c r="H195" s="285"/>
      <c r="I195" s="285"/>
      <c r="J195" s="279"/>
      <c r="K195" s="279"/>
      <c r="L195" s="279"/>
    </row>
    <row r="196" spans="2:12" x14ac:dyDescent="0.2">
      <c r="B196" s="290"/>
      <c r="C196" s="289"/>
      <c r="F196" s="280">
        <v>1715.06</v>
      </c>
      <c r="G196" s="285" t="s">
        <v>6952</v>
      </c>
      <c r="H196" s="285"/>
      <c r="I196" s="285"/>
      <c r="J196" s="279"/>
      <c r="K196" s="279"/>
      <c r="L196" s="279"/>
    </row>
    <row r="197" spans="2:12" x14ac:dyDescent="0.2">
      <c r="B197" s="290"/>
      <c r="C197" s="289"/>
      <c r="F197" s="280">
        <v>2210.36</v>
      </c>
      <c r="G197" s="279" t="s">
        <v>6951</v>
      </c>
      <c r="I197" s="285"/>
      <c r="J197" s="279"/>
      <c r="K197" s="279"/>
      <c r="L197" s="279"/>
    </row>
    <row r="198" spans="2:12" x14ac:dyDescent="0.2">
      <c r="B198" s="290"/>
      <c r="C198" s="289"/>
      <c r="F198" s="280">
        <v>6975.02</v>
      </c>
      <c r="G198" s="285" t="s">
        <v>6950</v>
      </c>
      <c r="H198" s="285"/>
      <c r="I198" s="285"/>
      <c r="J198" s="279"/>
      <c r="K198" s="279"/>
      <c r="L198" s="279"/>
    </row>
    <row r="199" spans="2:12" x14ac:dyDescent="0.2">
      <c r="B199" s="290"/>
      <c r="C199" s="289"/>
      <c r="F199" s="280">
        <v>34800</v>
      </c>
      <c r="G199" s="285" t="s">
        <v>6949</v>
      </c>
      <c r="H199" s="285"/>
      <c r="I199" s="285"/>
      <c r="J199" s="279"/>
      <c r="K199" s="279"/>
      <c r="L199" s="279"/>
    </row>
    <row r="200" spans="2:12" x14ac:dyDescent="0.2">
      <c r="B200" s="290"/>
      <c r="C200" s="289"/>
      <c r="F200" s="280">
        <v>20620.3</v>
      </c>
      <c r="G200" s="616" t="s">
        <v>6948</v>
      </c>
      <c r="H200" s="285"/>
      <c r="I200" s="285"/>
      <c r="J200" s="279"/>
      <c r="K200" s="279"/>
      <c r="L200" s="279"/>
    </row>
    <row r="201" spans="2:12" x14ac:dyDescent="0.2">
      <c r="B201" s="290"/>
      <c r="C201" s="289"/>
      <c r="F201" s="280">
        <v>15573.93</v>
      </c>
      <c r="G201" s="285" t="s">
        <v>6947</v>
      </c>
      <c r="H201" s="285"/>
      <c r="I201" s="285"/>
      <c r="J201" s="279"/>
      <c r="K201" s="279"/>
      <c r="L201" s="279"/>
    </row>
    <row r="202" spans="2:12" x14ac:dyDescent="0.2">
      <c r="B202" s="290"/>
      <c r="C202" s="289"/>
      <c r="F202" s="280">
        <v>23916.21</v>
      </c>
      <c r="G202" s="285" t="s">
        <v>6946</v>
      </c>
      <c r="H202" s="285"/>
      <c r="I202" s="285"/>
      <c r="J202" s="279"/>
      <c r="K202" s="279"/>
      <c r="L202" s="279"/>
    </row>
    <row r="203" spans="2:12" x14ac:dyDescent="0.2">
      <c r="B203" s="290"/>
      <c r="C203" s="289"/>
      <c r="F203" s="280">
        <v>8836.35</v>
      </c>
      <c r="G203" s="285" t="s">
        <v>6945</v>
      </c>
      <c r="H203" s="285"/>
      <c r="I203" s="285"/>
      <c r="J203" s="279"/>
      <c r="K203" s="279"/>
      <c r="L203" s="279"/>
    </row>
    <row r="204" spans="2:12" x14ac:dyDescent="0.2">
      <c r="B204" s="290"/>
      <c r="C204" s="289"/>
      <c r="F204" s="280">
        <v>10704.89</v>
      </c>
      <c r="G204" s="285" t="s">
        <v>6944</v>
      </c>
      <c r="H204" s="285"/>
      <c r="I204" s="285"/>
      <c r="J204" s="279"/>
      <c r="K204" s="279"/>
      <c r="L204" s="279"/>
    </row>
    <row r="205" spans="2:12" x14ac:dyDescent="0.2">
      <c r="B205" s="290"/>
      <c r="C205" s="289"/>
      <c r="F205" s="280">
        <v>50494.8</v>
      </c>
      <c r="G205" s="285" t="s">
        <v>6943</v>
      </c>
      <c r="H205" s="285"/>
      <c r="I205" s="285"/>
      <c r="J205" s="279"/>
      <c r="K205" s="279"/>
      <c r="L205" s="279"/>
    </row>
    <row r="206" spans="2:12" x14ac:dyDescent="0.2">
      <c r="B206" s="290"/>
      <c r="C206" s="289"/>
      <c r="F206" s="280">
        <v>1755.23</v>
      </c>
      <c r="G206" s="285" t="s">
        <v>6942</v>
      </c>
      <c r="H206" s="285"/>
      <c r="I206" s="285"/>
      <c r="J206" s="279"/>
      <c r="K206" s="279"/>
      <c r="L206" s="279"/>
    </row>
    <row r="207" spans="2:12" x14ac:dyDescent="0.2">
      <c r="B207" s="290"/>
      <c r="C207" s="289"/>
      <c r="F207" s="280">
        <v>6320.65</v>
      </c>
      <c r="G207" s="285" t="s">
        <v>6941</v>
      </c>
      <c r="H207" s="285"/>
      <c r="I207" s="285"/>
      <c r="J207" s="279"/>
      <c r="K207" s="279"/>
      <c r="L207" s="279"/>
    </row>
    <row r="208" spans="2:12" x14ac:dyDescent="0.2">
      <c r="B208" s="290"/>
      <c r="C208" s="289"/>
      <c r="F208" s="280">
        <v>6166.34</v>
      </c>
      <c r="G208" s="285" t="s">
        <v>6940</v>
      </c>
      <c r="H208" s="285"/>
      <c r="I208" s="285"/>
      <c r="J208" s="279"/>
      <c r="K208" s="279"/>
      <c r="L208" s="279"/>
    </row>
    <row r="209" spans="2:12" x14ac:dyDescent="0.2">
      <c r="B209" s="290"/>
      <c r="C209" s="289"/>
      <c r="F209" s="280">
        <v>7688.34</v>
      </c>
      <c r="G209" s="285" t="s">
        <v>6939</v>
      </c>
      <c r="H209" s="285"/>
      <c r="I209" s="285"/>
      <c r="J209" s="279"/>
      <c r="K209" s="279"/>
      <c r="L209" s="279"/>
    </row>
    <row r="210" spans="2:12" x14ac:dyDescent="0.2">
      <c r="B210" s="290"/>
      <c r="C210" s="289"/>
      <c r="F210" s="280">
        <v>5567.07</v>
      </c>
      <c r="G210" s="285" t="s">
        <v>6938</v>
      </c>
      <c r="H210" s="285"/>
      <c r="I210" s="285"/>
      <c r="J210" s="279"/>
      <c r="K210" s="279"/>
      <c r="L210" s="279"/>
    </row>
    <row r="211" spans="2:12" x14ac:dyDescent="0.2">
      <c r="B211" s="290"/>
      <c r="C211" s="289"/>
      <c r="F211" s="280">
        <v>33241.629999999997</v>
      </c>
      <c r="G211" s="285" t="s">
        <v>6937</v>
      </c>
      <c r="H211" s="285"/>
      <c r="I211" s="285"/>
      <c r="J211" s="279"/>
      <c r="K211" s="279"/>
      <c r="L211" s="279"/>
    </row>
    <row r="212" spans="2:12" x14ac:dyDescent="0.2">
      <c r="B212" s="290"/>
      <c r="C212" s="289"/>
      <c r="F212" s="280">
        <v>691.34</v>
      </c>
      <c r="G212" s="285" t="s">
        <v>6936</v>
      </c>
      <c r="H212" s="285"/>
      <c r="I212" s="285"/>
      <c r="J212" s="279"/>
      <c r="K212" s="279"/>
      <c r="L212" s="279"/>
    </row>
    <row r="213" spans="2:12" x14ac:dyDescent="0.2">
      <c r="B213" s="290"/>
      <c r="C213" s="289"/>
      <c r="F213" s="280">
        <v>2681.82</v>
      </c>
      <c r="G213" s="285" t="s">
        <v>6935</v>
      </c>
      <c r="H213" s="285"/>
      <c r="I213" s="285"/>
      <c r="J213" s="279"/>
      <c r="K213" s="279"/>
      <c r="L213" s="279"/>
    </row>
    <row r="214" spans="2:12" x14ac:dyDescent="0.2">
      <c r="B214" s="290"/>
      <c r="C214" s="289"/>
      <c r="F214" s="280">
        <v>15949.57</v>
      </c>
      <c r="G214" s="285" t="s">
        <v>6934</v>
      </c>
      <c r="H214" s="285"/>
      <c r="I214" s="285"/>
      <c r="J214" s="279"/>
      <c r="K214" s="279"/>
      <c r="L214" s="279"/>
    </row>
    <row r="215" spans="2:12" x14ac:dyDescent="0.2">
      <c r="B215" s="290"/>
      <c r="C215" s="289"/>
      <c r="F215" s="280">
        <v>2282.85</v>
      </c>
      <c r="G215" s="285" t="s">
        <v>6933</v>
      </c>
      <c r="H215" s="285"/>
      <c r="I215" s="285"/>
      <c r="J215" s="279"/>
      <c r="K215" s="279"/>
      <c r="L215" s="279"/>
    </row>
    <row r="216" spans="2:12" x14ac:dyDescent="0.2">
      <c r="B216" s="290"/>
      <c r="C216" s="289"/>
      <c r="F216" s="280">
        <v>6760.14</v>
      </c>
      <c r="G216" s="285" t="s">
        <v>6932</v>
      </c>
      <c r="H216" s="285"/>
      <c r="I216" s="285"/>
      <c r="J216" s="279"/>
      <c r="K216" s="279"/>
      <c r="L216" s="279"/>
    </row>
    <row r="217" spans="2:12" x14ac:dyDescent="0.2">
      <c r="B217" s="290"/>
      <c r="C217" s="289"/>
      <c r="F217" s="280">
        <v>2415.65</v>
      </c>
      <c r="G217" s="285" t="s">
        <v>6931</v>
      </c>
      <c r="H217" s="285"/>
      <c r="I217" s="285"/>
      <c r="J217" s="279"/>
      <c r="K217" s="279"/>
      <c r="L217" s="279"/>
    </row>
    <row r="218" spans="2:12" x14ac:dyDescent="0.2">
      <c r="B218" s="290"/>
      <c r="C218" s="289"/>
      <c r="F218" s="280">
        <v>37853.230000000003</v>
      </c>
      <c r="G218" s="285" t="s">
        <v>6930</v>
      </c>
      <c r="H218" s="285"/>
      <c r="I218" s="285"/>
      <c r="J218" s="279"/>
      <c r="K218" s="279"/>
      <c r="L218" s="279"/>
    </row>
    <row r="219" spans="2:12" x14ac:dyDescent="0.2">
      <c r="B219" s="290"/>
      <c r="C219" s="289"/>
      <c r="F219" s="280">
        <v>11910.88</v>
      </c>
      <c r="G219" s="285" t="s">
        <v>6929</v>
      </c>
      <c r="H219" s="285"/>
      <c r="I219" s="285"/>
      <c r="J219" s="279"/>
      <c r="K219" s="279"/>
      <c r="L219" s="279"/>
    </row>
    <row r="220" spans="2:12" x14ac:dyDescent="0.2">
      <c r="B220" s="290"/>
      <c r="C220" s="289"/>
      <c r="F220" s="280">
        <v>1986.24</v>
      </c>
      <c r="G220" s="285" t="s">
        <v>6928</v>
      </c>
      <c r="H220" s="285"/>
      <c r="I220" s="285"/>
      <c r="J220" s="279"/>
      <c r="K220" s="279"/>
      <c r="L220" s="279"/>
    </row>
    <row r="221" spans="2:12" x14ac:dyDescent="0.2">
      <c r="B221" s="290"/>
      <c r="C221" s="289"/>
      <c r="F221" s="280">
        <v>24761.94</v>
      </c>
      <c r="G221" s="285" t="s">
        <v>6927</v>
      </c>
      <c r="H221" s="285"/>
      <c r="I221" s="285"/>
      <c r="J221" s="279"/>
      <c r="K221" s="279"/>
      <c r="L221" s="279"/>
    </row>
    <row r="222" spans="2:12" x14ac:dyDescent="0.2">
      <c r="B222" s="290"/>
      <c r="C222" s="289"/>
      <c r="F222" s="280">
        <v>28052.67</v>
      </c>
      <c r="G222" s="285" t="s">
        <v>6926</v>
      </c>
      <c r="H222" s="285"/>
      <c r="I222" s="285"/>
      <c r="J222" s="279"/>
      <c r="K222" s="279"/>
      <c r="L222" s="279"/>
    </row>
    <row r="223" spans="2:12" x14ac:dyDescent="0.2">
      <c r="B223" s="290"/>
      <c r="C223" s="289"/>
      <c r="F223" s="280">
        <v>3989.46</v>
      </c>
      <c r="G223" s="285" t="s">
        <v>6925</v>
      </c>
      <c r="H223" s="285"/>
      <c r="I223" s="285"/>
      <c r="J223" s="279"/>
      <c r="K223" s="279"/>
      <c r="L223" s="279"/>
    </row>
    <row r="224" spans="2:12" x14ac:dyDescent="0.2">
      <c r="B224" s="290"/>
      <c r="C224" s="289"/>
      <c r="F224" s="280">
        <v>3052.17</v>
      </c>
      <c r="G224" s="285" t="s">
        <v>6924</v>
      </c>
      <c r="H224" s="285"/>
      <c r="I224" s="285"/>
      <c r="J224" s="279"/>
      <c r="K224" s="279"/>
      <c r="L224" s="279"/>
    </row>
    <row r="225" spans="2:12" x14ac:dyDescent="0.2">
      <c r="B225" s="290"/>
      <c r="C225" s="289"/>
      <c r="F225" s="280">
        <v>4575.57</v>
      </c>
      <c r="G225" s="285" t="s">
        <v>6923</v>
      </c>
      <c r="H225" s="285"/>
      <c r="I225" s="285"/>
      <c r="J225" s="279"/>
      <c r="K225" s="279"/>
      <c r="L225" s="279"/>
    </row>
    <row r="226" spans="2:12" x14ac:dyDescent="0.2">
      <c r="B226" s="290"/>
      <c r="C226" s="289"/>
      <c r="F226" s="280">
        <v>19464.82</v>
      </c>
      <c r="G226" s="285" t="s">
        <v>6922</v>
      </c>
      <c r="H226" s="285"/>
      <c r="I226" s="285"/>
      <c r="J226" s="279"/>
      <c r="K226" s="279"/>
      <c r="L226" s="279"/>
    </row>
    <row r="227" spans="2:12" x14ac:dyDescent="0.2">
      <c r="B227" s="290"/>
      <c r="C227" s="289"/>
      <c r="F227" s="280">
        <v>10857.6</v>
      </c>
      <c r="G227" s="285" t="s">
        <v>6921</v>
      </c>
      <c r="H227" s="285"/>
      <c r="I227" s="285"/>
      <c r="J227" s="279"/>
      <c r="K227" s="279"/>
      <c r="L227" s="279"/>
    </row>
    <row r="228" spans="2:12" x14ac:dyDescent="0.2">
      <c r="B228" s="290"/>
      <c r="C228" s="289"/>
      <c r="F228" s="280">
        <v>40395.839999999997</v>
      </c>
      <c r="G228" s="285" t="s">
        <v>6920</v>
      </c>
      <c r="H228" s="285"/>
      <c r="I228" s="285"/>
      <c r="J228" s="279"/>
      <c r="K228" s="279"/>
      <c r="L228" s="279"/>
    </row>
    <row r="229" spans="2:12" x14ac:dyDescent="0.2">
      <c r="B229" s="290"/>
      <c r="C229" s="289"/>
      <c r="F229" s="280">
        <v>129140.05</v>
      </c>
      <c r="G229" s="285" t="s">
        <v>6919</v>
      </c>
      <c r="H229" s="285"/>
      <c r="I229" s="285"/>
      <c r="J229" s="279"/>
      <c r="K229" s="279"/>
      <c r="L229" s="279"/>
    </row>
    <row r="230" spans="2:12" x14ac:dyDescent="0.2">
      <c r="B230" s="290"/>
      <c r="C230" s="289"/>
      <c r="F230" s="280">
        <v>20197.919999999998</v>
      </c>
      <c r="G230" s="285" t="s">
        <v>6918</v>
      </c>
      <c r="H230" s="285"/>
      <c r="I230" s="285"/>
      <c r="J230" s="279"/>
      <c r="K230" s="279"/>
      <c r="L230" s="279"/>
    </row>
    <row r="231" spans="2:12" x14ac:dyDescent="0.2">
      <c r="B231" s="290"/>
      <c r="C231" s="289"/>
      <c r="F231" s="280">
        <v>21417.55</v>
      </c>
      <c r="G231" s="285" t="s">
        <v>6917</v>
      </c>
      <c r="H231" s="285"/>
      <c r="I231" s="285"/>
      <c r="J231" s="279"/>
      <c r="K231" s="279"/>
      <c r="L231" s="279"/>
    </row>
    <row r="232" spans="2:12" x14ac:dyDescent="0.2">
      <c r="B232" s="290"/>
      <c r="C232" s="289"/>
      <c r="F232" s="280">
        <v>1167.0899999999999</v>
      </c>
      <c r="G232" s="285" t="s">
        <v>6916</v>
      </c>
      <c r="H232" s="285"/>
      <c r="I232" s="285"/>
      <c r="J232" s="279"/>
      <c r="K232" s="279"/>
      <c r="L232" s="279"/>
    </row>
    <row r="233" spans="2:12" x14ac:dyDescent="0.2">
      <c r="B233" s="290"/>
      <c r="C233" s="289"/>
      <c r="F233" s="280">
        <v>930.32</v>
      </c>
      <c r="G233" s="615" t="s">
        <v>6915</v>
      </c>
      <c r="H233" s="285"/>
      <c r="I233" s="285"/>
      <c r="J233" s="279"/>
      <c r="K233" s="279"/>
      <c r="L233" s="279"/>
    </row>
    <row r="234" spans="2:12" x14ac:dyDescent="0.2">
      <c r="B234" s="290"/>
      <c r="C234" s="289"/>
      <c r="F234" s="280">
        <v>2076.52</v>
      </c>
      <c r="G234" s="285" t="s">
        <v>6914</v>
      </c>
      <c r="H234" s="285"/>
      <c r="I234" s="285"/>
      <c r="J234" s="279"/>
      <c r="K234" s="279"/>
      <c r="L234" s="279"/>
    </row>
    <row r="235" spans="2:12" x14ac:dyDescent="0.2">
      <c r="B235" s="290"/>
      <c r="C235" s="289"/>
      <c r="F235" s="280">
        <v>4784.76</v>
      </c>
      <c r="G235" s="285" t="s">
        <v>6913</v>
      </c>
      <c r="H235" s="285"/>
      <c r="I235" s="285"/>
      <c r="J235" s="279"/>
      <c r="K235" s="279"/>
      <c r="L235" s="279"/>
    </row>
    <row r="236" spans="2:12" x14ac:dyDescent="0.2">
      <c r="B236" s="290"/>
      <c r="C236" s="289"/>
      <c r="F236" s="280">
        <v>24801.5</v>
      </c>
      <c r="G236" s="285" t="s">
        <v>6912</v>
      </c>
      <c r="H236" s="285"/>
      <c r="I236" s="285"/>
      <c r="J236" s="279"/>
      <c r="K236" s="279"/>
      <c r="L236" s="279"/>
    </row>
    <row r="237" spans="2:12" x14ac:dyDescent="0.2">
      <c r="B237" s="290"/>
      <c r="C237" s="289"/>
      <c r="F237" s="280">
        <v>10894.04</v>
      </c>
      <c r="G237" s="285" t="s">
        <v>6911</v>
      </c>
      <c r="H237" s="285"/>
      <c r="I237" s="285"/>
      <c r="J237" s="279"/>
      <c r="K237" s="279"/>
      <c r="L237" s="279"/>
    </row>
    <row r="238" spans="2:12" x14ac:dyDescent="0.2">
      <c r="B238" s="290"/>
      <c r="C238" s="289"/>
      <c r="F238" s="280">
        <v>94980.45</v>
      </c>
      <c r="G238" s="285" t="s">
        <v>6910</v>
      </c>
      <c r="H238" s="285"/>
      <c r="I238" s="285"/>
      <c r="J238" s="279"/>
      <c r="K238" s="279"/>
      <c r="L238" s="279"/>
    </row>
    <row r="239" spans="2:12" x14ac:dyDescent="0.2">
      <c r="B239" s="290"/>
      <c r="C239" s="289"/>
      <c r="F239" s="280">
        <v>14337.62</v>
      </c>
      <c r="G239" s="285" t="s">
        <v>6909</v>
      </c>
      <c r="H239" s="285"/>
      <c r="I239" s="285"/>
      <c r="J239" s="279"/>
      <c r="K239" s="279"/>
      <c r="L239" s="279"/>
    </row>
    <row r="240" spans="2:12" x14ac:dyDescent="0.2">
      <c r="B240" s="290"/>
      <c r="C240" s="289"/>
      <c r="F240" s="280">
        <v>3149.05</v>
      </c>
      <c r="G240" s="285" t="s">
        <v>6908</v>
      </c>
      <c r="H240" s="285"/>
      <c r="I240" s="285"/>
      <c r="J240" s="279"/>
      <c r="K240" s="279"/>
      <c r="L240" s="279"/>
    </row>
    <row r="241" spans="2:12" x14ac:dyDescent="0.2">
      <c r="B241" s="290"/>
      <c r="C241" s="289"/>
      <c r="F241" s="280">
        <v>33936.949999999997</v>
      </c>
      <c r="G241" s="279" t="s">
        <v>6907</v>
      </c>
      <c r="H241" s="285"/>
      <c r="I241" s="285"/>
      <c r="J241" s="279"/>
      <c r="K241" s="279"/>
      <c r="L241" s="279"/>
    </row>
    <row r="242" spans="2:12" x14ac:dyDescent="0.2">
      <c r="B242" s="290"/>
      <c r="C242" s="289"/>
      <c r="F242" s="280">
        <v>6153.26</v>
      </c>
      <c r="G242" s="285" t="s">
        <v>6906</v>
      </c>
      <c r="H242" s="285"/>
      <c r="I242" s="285"/>
      <c r="J242" s="279"/>
      <c r="K242" s="279"/>
      <c r="L242" s="279"/>
    </row>
    <row r="243" spans="2:12" x14ac:dyDescent="0.2">
      <c r="B243" s="290"/>
      <c r="C243" s="289"/>
      <c r="F243" s="280">
        <v>3318.22</v>
      </c>
      <c r="G243" s="285" t="s">
        <v>6905</v>
      </c>
      <c r="H243" s="285"/>
      <c r="I243" s="285"/>
      <c r="J243" s="279"/>
      <c r="K243" s="279"/>
      <c r="L243" s="279"/>
    </row>
    <row r="244" spans="2:12" x14ac:dyDescent="0.2">
      <c r="B244" s="290"/>
      <c r="C244" s="289"/>
      <c r="F244" s="280">
        <v>5501.32</v>
      </c>
      <c r="G244" s="285" t="s">
        <v>6904</v>
      </c>
      <c r="H244" s="285"/>
      <c r="I244" s="285"/>
      <c r="J244" s="279"/>
      <c r="K244" s="279"/>
      <c r="L244" s="279"/>
    </row>
    <row r="245" spans="2:12" x14ac:dyDescent="0.2">
      <c r="B245" s="290"/>
      <c r="C245" s="289"/>
      <c r="F245" s="280">
        <v>50677.98</v>
      </c>
      <c r="G245" s="285" t="s">
        <v>6903</v>
      </c>
      <c r="H245" s="285"/>
      <c r="I245" s="285"/>
      <c r="J245" s="279"/>
      <c r="K245" s="279"/>
      <c r="L245" s="279"/>
    </row>
    <row r="246" spans="2:12" x14ac:dyDescent="0.2">
      <c r="B246" s="290"/>
      <c r="C246" s="289"/>
      <c r="F246" s="280">
        <v>59299.41</v>
      </c>
      <c r="G246" s="285" t="s">
        <v>6902</v>
      </c>
      <c r="H246" s="285"/>
      <c r="I246" s="285"/>
      <c r="J246" s="279"/>
      <c r="K246" s="279"/>
      <c r="L246" s="279"/>
    </row>
    <row r="247" spans="2:12" x14ac:dyDescent="0.2">
      <c r="B247" s="290"/>
      <c r="C247" s="289"/>
      <c r="F247" s="280">
        <v>6181.07</v>
      </c>
      <c r="G247" s="285" t="s">
        <v>6901</v>
      </c>
      <c r="H247" s="285"/>
      <c r="I247" s="285"/>
      <c r="J247" s="279"/>
      <c r="K247" s="279"/>
      <c r="L247" s="279"/>
    </row>
    <row r="248" spans="2:12" x14ac:dyDescent="0.2">
      <c r="B248" s="290"/>
      <c r="C248" s="289"/>
      <c r="F248" s="280">
        <v>3067.73</v>
      </c>
      <c r="G248" s="285" t="s">
        <v>6900</v>
      </c>
      <c r="H248" s="285"/>
      <c r="I248" s="285"/>
      <c r="J248" s="279"/>
      <c r="K248" s="279"/>
      <c r="L248" s="279"/>
    </row>
    <row r="249" spans="2:12" x14ac:dyDescent="0.2">
      <c r="B249" s="290"/>
      <c r="C249" s="289"/>
      <c r="F249" s="280">
        <v>20230.21</v>
      </c>
      <c r="G249" s="285" t="s">
        <v>6899</v>
      </c>
      <c r="H249" s="285"/>
      <c r="I249" s="285"/>
      <c r="J249" s="279"/>
      <c r="K249" s="279"/>
      <c r="L249" s="279"/>
    </row>
    <row r="250" spans="2:12" x14ac:dyDescent="0.2">
      <c r="B250" s="290"/>
      <c r="C250" s="289"/>
      <c r="F250" s="280">
        <v>45606.06</v>
      </c>
      <c r="G250" s="279" t="s">
        <v>6898</v>
      </c>
      <c r="H250" s="285"/>
      <c r="I250" s="285"/>
      <c r="J250" s="279"/>
      <c r="K250" s="279"/>
      <c r="L250" s="279"/>
    </row>
    <row r="251" spans="2:12" x14ac:dyDescent="0.2">
      <c r="B251" s="290"/>
      <c r="C251" s="289"/>
      <c r="F251" s="280">
        <v>22460.400000000001</v>
      </c>
      <c r="G251" s="285" t="s">
        <v>6897</v>
      </c>
      <c r="H251" s="285"/>
      <c r="I251" s="285"/>
      <c r="J251" s="279"/>
      <c r="K251" s="279"/>
      <c r="L251" s="279"/>
    </row>
    <row r="252" spans="2:12" x14ac:dyDescent="0.2">
      <c r="B252" s="290"/>
      <c r="C252" s="289"/>
      <c r="F252" s="280">
        <v>39614</v>
      </c>
      <c r="G252" s="285" t="s">
        <v>6896</v>
      </c>
      <c r="H252" s="285"/>
      <c r="I252" s="285"/>
      <c r="J252" s="279"/>
      <c r="K252" s="279"/>
      <c r="L252" s="279"/>
    </row>
    <row r="253" spans="2:12" x14ac:dyDescent="0.2">
      <c r="B253" s="290"/>
      <c r="C253" s="289"/>
      <c r="F253" s="280">
        <v>25000</v>
      </c>
      <c r="G253" s="279" t="s">
        <v>6895</v>
      </c>
      <c r="H253" s="285"/>
      <c r="I253" s="285"/>
      <c r="J253" s="279"/>
      <c r="K253" s="279"/>
      <c r="L253" s="279"/>
    </row>
    <row r="254" spans="2:12" x14ac:dyDescent="0.2">
      <c r="B254" s="290"/>
      <c r="C254" s="289"/>
      <c r="F254" s="280">
        <v>5047.6099999999997</v>
      </c>
      <c r="G254" s="285" t="s">
        <v>6894</v>
      </c>
      <c r="H254" s="285"/>
      <c r="I254" s="285"/>
      <c r="J254" s="279"/>
      <c r="K254" s="279"/>
      <c r="L254" s="279"/>
    </row>
    <row r="255" spans="2:12" x14ac:dyDescent="0.2">
      <c r="B255" s="290"/>
      <c r="C255" s="289"/>
      <c r="F255" s="280">
        <v>27267.19</v>
      </c>
      <c r="G255" s="285" t="s">
        <v>6893</v>
      </c>
      <c r="H255" s="285"/>
      <c r="I255" s="285"/>
      <c r="J255" s="279"/>
      <c r="K255" s="279"/>
      <c r="L255" s="279"/>
    </row>
    <row r="256" spans="2:12" x14ac:dyDescent="0.2">
      <c r="B256" s="290"/>
      <c r="C256" s="289"/>
      <c r="F256" s="280">
        <v>10674.32</v>
      </c>
      <c r="G256" s="285" t="s">
        <v>6892</v>
      </c>
      <c r="H256" s="285"/>
      <c r="I256" s="285"/>
      <c r="J256" s="279"/>
      <c r="K256" s="279"/>
      <c r="L256" s="279"/>
    </row>
    <row r="257" spans="2:12" x14ac:dyDescent="0.2">
      <c r="B257" s="290"/>
      <c r="C257" s="289"/>
      <c r="F257" s="280">
        <v>6219.5</v>
      </c>
      <c r="G257" s="285" t="s">
        <v>6891</v>
      </c>
      <c r="H257" s="285"/>
      <c r="I257" s="285"/>
      <c r="J257" s="279"/>
      <c r="K257" s="279"/>
      <c r="L257" s="279"/>
    </row>
    <row r="258" spans="2:12" x14ac:dyDescent="0.2">
      <c r="B258" s="290"/>
      <c r="C258" s="289"/>
      <c r="F258" s="280">
        <v>1142.53</v>
      </c>
      <c r="G258" s="285" t="s">
        <v>6890</v>
      </c>
      <c r="H258" s="285"/>
      <c r="I258" s="285"/>
      <c r="J258" s="279"/>
      <c r="K258" s="279"/>
      <c r="L258" s="279"/>
    </row>
    <row r="259" spans="2:12" x14ac:dyDescent="0.2">
      <c r="B259" s="290"/>
      <c r="C259" s="289"/>
      <c r="F259" s="280">
        <v>26825.59</v>
      </c>
      <c r="G259" s="285" t="s">
        <v>6889</v>
      </c>
      <c r="H259" s="285"/>
      <c r="I259" s="285"/>
      <c r="J259" s="279"/>
      <c r="K259" s="279"/>
      <c r="L259" s="279"/>
    </row>
    <row r="260" spans="2:12" x14ac:dyDescent="0.2">
      <c r="B260" s="290"/>
      <c r="C260" s="289"/>
      <c r="F260" s="280">
        <v>2220.2399999999998</v>
      </c>
      <c r="G260" s="285" t="s">
        <v>6888</v>
      </c>
      <c r="H260" s="285"/>
      <c r="I260" s="285"/>
      <c r="J260" s="279"/>
      <c r="K260" s="279"/>
      <c r="L260" s="279"/>
    </row>
    <row r="261" spans="2:12" x14ac:dyDescent="0.2">
      <c r="B261" s="290"/>
      <c r="C261" s="289"/>
      <c r="F261" s="280">
        <v>3247.16</v>
      </c>
      <c r="G261" s="285" t="s">
        <v>6887</v>
      </c>
      <c r="H261" s="285"/>
      <c r="I261" s="285"/>
      <c r="J261" s="279"/>
      <c r="K261" s="279"/>
      <c r="L261" s="279"/>
    </row>
    <row r="262" spans="2:12" x14ac:dyDescent="0.2">
      <c r="B262" s="290"/>
      <c r="C262" s="289"/>
      <c r="F262" s="280">
        <v>7325.17</v>
      </c>
      <c r="G262" s="285" t="s">
        <v>6886</v>
      </c>
      <c r="H262" s="285"/>
      <c r="I262" s="285"/>
      <c r="J262" s="279"/>
      <c r="K262" s="279"/>
      <c r="L262" s="279"/>
    </row>
    <row r="263" spans="2:12" x14ac:dyDescent="0.2">
      <c r="B263" s="290"/>
      <c r="C263" s="289"/>
      <c r="F263" s="280">
        <v>2100.85</v>
      </c>
      <c r="G263" s="285" t="s">
        <v>6885</v>
      </c>
      <c r="H263" s="285"/>
      <c r="I263" s="285"/>
      <c r="J263" s="279"/>
      <c r="K263" s="279"/>
      <c r="L263" s="279"/>
    </row>
    <row r="264" spans="2:12" x14ac:dyDescent="0.2">
      <c r="B264" s="290"/>
      <c r="C264" s="289"/>
      <c r="F264" s="280">
        <v>6021.46</v>
      </c>
      <c r="G264" s="285" t="s">
        <v>6884</v>
      </c>
      <c r="H264" s="285"/>
      <c r="I264" s="285"/>
      <c r="J264" s="279"/>
      <c r="K264" s="279"/>
      <c r="L264" s="279"/>
    </row>
    <row r="265" spans="2:12" x14ac:dyDescent="0.2">
      <c r="B265" s="290"/>
      <c r="C265" s="289"/>
      <c r="F265" s="280">
        <v>1303.4000000000001</v>
      </c>
      <c r="G265" s="285" t="s">
        <v>6883</v>
      </c>
      <c r="H265" s="285"/>
      <c r="I265" s="285"/>
      <c r="J265" s="279"/>
      <c r="K265" s="279"/>
      <c r="L265" s="279"/>
    </row>
    <row r="266" spans="2:12" x14ac:dyDescent="0.2">
      <c r="B266" s="290"/>
      <c r="C266" s="289"/>
      <c r="F266" s="280">
        <v>13889.86</v>
      </c>
      <c r="G266" s="285" t="s">
        <v>6882</v>
      </c>
      <c r="H266" s="285"/>
      <c r="I266" s="285"/>
      <c r="J266" s="279"/>
      <c r="K266" s="279"/>
      <c r="L266" s="279"/>
    </row>
    <row r="267" spans="2:12" x14ac:dyDescent="0.2">
      <c r="B267" s="290"/>
      <c r="C267" s="289"/>
      <c r="F267" s="280">
        <v>9172.58</v>
      </c>
      <c r="G267" s="285" t="s">
        <v>6881</v>
      </c>
      <c r="H267" s="285"/>
      <c r="I267" s="285"/>
      <c r="J267" s="279"/>
      <c r="K267" s="279"/>
      <c r="L267" s="279"/>
    </row>
    <row r="268" spans="2:12" x14ac:dyDescent="0.2">
      <c r="B268" s="290"/>
      <c r="C268" s="289"/>
      <c r="F268" s="280">
        <v>5227.25</v>
      </c>
      <c r="G268" s="285" t="s">
        <v>6880</v>
      </c>
      <c r="H268" s="285"/>
      <c r="I268" s="285"/>
      <c r="J268" s="279"/>
      <c r="K268" s="279"/>
      <c r="L268" s="279"/>
    </row>
    <row r="269" spans="2:12" x14ac:dyDescent="0.2">
      <c r="B269" s="290"/>
      <c r="C269" s="289"/>
      <c r="F269" s="280">
        <v>15581.11</v>
      </c>
      <c r="G269" s="285" t="s">
        <v>6879</v>
      </c>
      <c r="H269" s="285"/>
      <c r="I269" s="285"/>
      <c r="J269" s="279"/>
      <c r="K269" s="279"/>
      <c r="L269" s="279"/>
    </row>
    <row r="270" spans="2:12" x14ac:dyDescent="0.2">
      <c r="B270" s="290"/>
      <c r="C270" s="289"/>
      <c r="F270" s="280">
        <v>93605.8</v>
      </c>
      <c r="G270" s="285" t="s">
        <v>6878</v>
      </c>
      <c r="H270" s="285"/>
      <c r="I270" s="285"/>
      <c r="J270" s="279"/>
      <c r="K270" s="279"/>
      <c r="L270" s="279"/>
    </row>
    <row r="271" spans="2:12" x14ac:dyDescent="0.2">
      <c r="B271" s="290"/>
      <c r="C271" s="289"/>
      <c r="F271" s="280">
        <v>9681.15</v>
      </c>
      <c r="G271" s="285" t="s">
        <v>6877</v>
      </c>
      <c r="H271" s="285"/>
      <c r="I271" s="285"/>
      <c r="J271" s="279"/>
      <c r="K271" s="279"/>
      <c r="L271" s="279"/>
    </row>
    <row r="272" spans="2:12" x14ac:dyDescent="0.2">
      <c r="B272" s="290"/>
      <c r="C272" s="289"/>
      <c r="F272" s="280">
        <v>51212.94</v>
      </c>
      <c r="G272" s="285" t="s">
        <v>6876</v>
      </c>
      <c r="H272" s="285"/>
      <c r="I272" s="285"/>
      <c r="J272" s="279"/>
      <c r="K272" s="279"/>
      <c r="L272" s="279"/>
    </row>
    <row r="273" spans="2:12" x14ac:dyDescent="0.2">
      <c r="B273" s="290"/>
      <c r="C273" s="289"/>
      <c r="F273" s="280">
        <v>4880.6400000000003</v>
      </c>
      <c r="G273" s="285" t="s">
        <v>6875</v>
      </c>
      <c r="H273" s="285"/>
      <c r="I273" s="285"/>
      <c r="J273" s="279"/>
      <c r="K273" s="279"/>
      <c r="L273" s="279"/>
    </row>
    <row r="274" spans="2:12" x14ac:dyDescent="0.2">
      <c r="B274" s="290"/>
      <c r="C274" s="289"/>
      <c r="F274" s="280">
        <v>10368.870000000001</v>
      </c>
      <c r="G274" s="279" t="s">
        <v>6874</v>
      </c>
      <c r="H274" s="285"/>
      <c r="I274" s="285"/>
      <c r="J274" s="279"/>
      <c r="K274" s="279"/>
      <c r="L274" s="279"/>
    </row>
    <row r="275" spans="2:12" x14ac:dyDescent="0.2">
      <c r="B275" s="290"/>
      <c r="C275" s="289"/>
      <c r="F275" s="280">
        <v>12242.6</v>
      </c>
      <c r="G275" s="285" t="s">
        <v>6873</v>
      </c>
      <c r="H275" s="285"/>
      <c r="I275" s="285"/>
      <c r="J275" s="279"/>
      <c r="K275" s="279"/>
      <c r="L275" s="279"/>
    </row>
    <row r="276" spans="2:12" x14ac:dyDescent="0.2">
      <c r="B276" s="290"/>
      <c r="C276" s="289"/>
      <c r="F276" s="280">
        <v>17806.13</v>
      </c>
      <c r="G276" s="285" t="s">
        <v>6872</v>
      </c>
      <c r="H276" s="285"/>
      <c r="I276" s="285"/>
      <c r="J276" s="279"/>
      <c r="K276" s="279"/>
      <c r="L276" s="279"/>
    </row>
    <row r="277" spans="2:12" x14ac:dyDescent="0.2">
      <c r="B277" s="290"/>
      <c r="C277" s="289"/>
      <c r="F277" s="280">
        <v>16172.11</v>
      </c>
      <c r="G277" s="285" t="s">
        <v>6871</v>
      </c>
      <c r="H277" s="285"/>
      <c r="I277" s="285"/>
      <c r="J277" s="279"/>
      <c r="K277" s="279"/>
      <c r="L277" s="279"/>
    </row>
    <row r="278" spans="2:12" x14ac:dyDescent="0.2">
      <c r="B278" s="290"/>
      <c r="C278" s="289"/>
      <c r="F278" s="280">
        <v>24949.37</v>
      </c>
      <c r="G278" s="285" t="s">
        <v>6870</v>
      </c>
      <c r="H278" s="285"/>
      <c r="I278" s="285"/>
      <c r="J278" s="279"/>
      <c r="K278" s="279"/>
      <c r="L278" s="279"/>
    </row>
    <row r="279" spans="2:12" x14ac:dyDescent="0.2">
      <c r="B279" s="290"/>
      <c r="C279" s="289"/>
      <c r="F279" s="280">
        <v>6292.65</v>
      </c>
      <c r="G279" s="285" t="s">
        <v>6869</v>
      </c>
      <c r="H279" s="285"/>
      <c r="I279" s="285"/>
      <c r="J279" s="279"/>
      <c r="K279" s="279"/>
      <c r="L279" s="279"/>
    </row>
    <row r="280" spans="2:12" x14ac:dyDescent="0.2">
      <c r="B280" s="290"/>
      <c r="C280" s="289"/>
      <c r="F280" s="280">
        <v>9761.2800000000007</v>
      </c>
      <c r="G280" s="285" t="s">
        <v>6868</v>
      </c>
      <c r="H280" s="285"/>
      <c r="I280" s="285"/>
      <c r="J280" s="279"/>
      <c r="K280" s="279"/>
      <c r="L280" s="279"/>
    </row>
    <row r="281" spans="2:12" x14ac:dyDescent="0.2">
      <c r="B281" s="290"/>
      <c r="C281" s="289"/>
      <c r="F281" s="280">
        <v>8092.3</v>
      </c>
      <c r="G281" s="285" t="s">
        <v>6867</v>
      </c>
      <c r="H281" s="285"/>
      <c r="I281" s="285"/>
      <c r="J281" s="279"/>
      <c r="K281" s="279"/>
      <c r="L281" s="279"/>
    </row>
    <row r="282" spans="2:12" x14ac:dyDescent="0.2">
      <c r="B282" s="290"/>
      <c r="C282" s="289"/>
      <c r="F282" s="280">
        <v>60387.42</v>
      </c>
      <c r="G282" s="285" t="s">
        <v>6866</v>
      </c>
      <c r="H282" s="285"/>
      <c r="I282" s="285"/>
      <c r="J282" s="279"/>
      <c r="K282" s="279"/>
      <c r="L282" s="279"/>
    </row>
    <row r="283" spans="2:12" x14ac:dyDescent="0.2">
      <c r="B283" s="290"/>
      <c r="C283" s="289"/>
      <c r="F283" s="280">
        <v>8400</v>
      </c>
      <c r="G283" s="285" t="s">
        <v>6865</v>
      </c>
      <c r="H283" s="285"/>
      <c r="I283" s="285"/>
      <c r="J283" s="279"/>
      <c r="K283" s="279"/>
      <c r="L283" s="279"/>
    </row>
    <row r="284" spans="2:12" x14ac:dyDescent="0.2">
      <c r="B284" s="290"/>
      <c r="C284" s="289"/>
      <c r="F284" s="280">
        <v>12122.01</v>
      </c>
      <c r="G284" s="285" t="s">
        <v>6864</v>
      </c>
      <c r="H284" s="285"/>
      <c r="I284" s="285"/>
      <c r="J284" s="279"/>
      <c r="K284" s="279"/>
      <c r="L284" s="279"/>
    </row>
    <row r="285" spans="2:12" x14ac:dyDescent="0.2">
      <c r="B285" s="290"/>
      <c r="C285" s="289"/>
      <c r="F285" s="280">
        <v>13120</v>
      </c>
      <c r="G285" s="285" t="s">
        <v>6863</v>
      </c>
      <c r="H285" s="285"/>
      <c r="I285" s="285"/>
      <c r="J285" s="279"/>
      <c r="K285" s="279"/>
      <c r="L285" s="279"/>
    </row>
    <row r="286" spans="2:12" x14ac:dyDescent="0.2">
      <c r="B286" s="290"/>
      <c r="C286" s="289"/>
      <c r="F286" s="280">
        <v>16612.599999999999</v>
      </c>
      <c r="G286" s="285" t="s">
        <v>6862</v>
      </c>
      <c r="H286" s="285"/>
      <c r="I286" s="285"/>
      <c r="J286" s="279"/>
      <c r="K286" s="279"/>
      <c r="L286" s="279"/>
    </row>
    <row r="287" spans="2:12" x14ac:dyDescent="0.2">
      <c r="B287" s="290"/>
      <c r="C287" s="289"/>
      <c r="F287" s="280">
        <v>50494.8</v>
      </c>
      <c r="G287" s="285" t="s">
        <v>6861</v>
      </c>
      <c r="H287" s="285"/>
      <c r="I287" s="285"/>
      <c r="J287" s="279"/>
      <c r="K287" s="279"/>
      <c r="L287" s="279"/>
    </row>
    <row r="288" spans="2:12" ht="11.25" customHeight="1" x14ac:dyDescent="0.2">
      <c r="B288" s="290"/>
      <c r="C288" s="289"/>
      <c r="F288" s="280">
        <v>812.77</v>
      </c>
      <c r="G288" s="285" t="s">
        <v>6860</v>
      </c>
      <c r="H288" s="285"/>
      <c r="I288" s="285"/>
      <c r="J288" s="279"/>
      <c r="K288" s="279"/>
      <c r="L288" s="279"/>
    </row>
    <row r="289" spans="2:12" x14ac:dyDescent="0.2">
      <c r="B289" s="290"/>
      <c r="C289" s="289"/>
      <c r="F289" s="280">
        <v>4424.3</v>
      </c>
      <c r="G289" s="285" t="s">
        <v>6859</v>
      </c>
      <c r="H289" s="285"/>
      <c r="I289" s="285"/>
      <c r="J289" s="279"/>
      <c r="K289" s="279"/>
      <c r="L289" s="279"/>
    </row>
    <row r="290" spans="2:12" x14ac:dyDescent="0.2">
      <c r="B290" s="290"/>
      <c r="C290" s="289"/>
      <c r="F290" s="280">
        <v>10603.4</v>
      </c>
      <c r="G290" s="285" t="s">
        <v>6858</v>
      </c>
      <c r="H290" s="285"/>
      <c r="I290" s="285"/>
      <c r="J290" s="279"/>
      <c r="K290" s="279"/>
      <c r="L290" s="279"/>
    </row>
    <row r="291" spans="2:12" x14ac:dyDescent="0.2">
      <c r="B291" s="290"/>
      <c r="C291" s="289"/>
      <c r="F291" s="280">
        <v>7547.78</v>
      </c>
      <c r="G291" s="285" t="s">
        <v>6857</v>
      </c>
      <c r="H291" s="285"/>
      <c r="I291" s="285"/>
      <c r="J291" s="279"/>
      <c r="K291" s="279"/>
      <c r="L291" s="279"/>
    </row>
    <row r="292" spans="2:12" x14ac:dyDescent="0.2">
      <c r="B292" s="290"/>
      <c r="C292" s="289"/>
      <c r="F292" s="280">
        <v>31296.62</v>
      </c>
      <c r="G292" s="485" t="s">
        <v>6856</v>
      </c>
      <c r="H292" s="285"/>
      <c r="I292" s="285"/>
      <c r="J292" s="279"/>
      <c r="K292" s="279"/>
      <c r="L292" s="279"/>
    </row>
    <row r="293" spans="2:12" x14ac:dyDescent="0.2">
      <c r="B293" s="290"/>
      <c r="C293" s="289"/>
      <c r="F293" s="280">
        <v>2872.34</v>
      </c>
      <c r="G293" s="285" t="s">
        <v>6855</v>
      </c>
      <c r="H293" s="285"/>
      <c r="I293" s="285"/>
      <c r="J293" s="279"/>
      <c r="K293" s="279"/>
      <c r="L293" s="279"/>
    </row>
    <row r="294" spans="2:12" x14ac:dyDescent="0.2">
      <c r="B294" s="290"/>
      <c r="C294" s="289"/>
      <c r="F294" s="280">
        <v>7349.98</v>
      </c>
      <c r="G294" s="285" t="s">
        <v>6854</v>
      </c>
      <c r="H294" s="285"/>
      <c r="I294" s="285"/>
      <c r="J294" s="279"/>
      <c r="K294" s="279"/>
      <c r="L294" s="279"/>
    </row>
    <row r="295" spans="2:12" x14ac:dyDescent="0.2">
      <c r="B295" s="290"/>
      <c r="C295" s="289"/>
      <c r="F295" s="280">
        <v>13482.22</v>
      </c>
      <c r="G295" s="285" t="s">
        <v>6853</v>
      </c>
      <c r="H295" s="285"/>
      <c r="I295" s="285"/>
      <c r="J295" s="279"/>
      <c r="K295" s="279"/>
      <c r="L295" s="279"/>
    </row>
    <row r="296" spans="2:12" x14ac:dyDescent="0.2">
      <c r="B296" s="290"/>
      <c r="C296" s="289"/>
      <c r="F296" s="280">
        <v>7341</v>
      </c>
      <c r="G296" s="285" t="s">
        <v>6852</v>
      </c>
      <c r="H296" s="285"/>
      <c r="I296" s="285"/>
      <c r="J296" s="279"/>
      <c r="K296" s="279"/>
      <c r="L296" s="279"/>
    </row>
    <row r="297" spans="2:12" x14ac:dyDescent="0.2">
      <c r="B297" s="290"/>
      <c r="C297" s="289"/>
      <c r="F297" s="280">
        <v>3493.01</v>
      </c>
      <c r="G297" s="285" t="s">
        <v>6851</v>
      </c>
      <c r="H297" s="285"/>
      <c r="I297" s="285"/>
      <c r="J297" s="279"/>
      <c r="K297" s="279"/>
      <c r="L297" s="279"/>
    </row>
    <row r="298" spans="2:12" x14ac:dyDescent="0.2">
      <c r="B298" s="290"/>
      <c r="C298" s="289"/>
      <c r="F298" s="280">
        <v>13482.22</v>
      </c>
      <c r="G298" s="285" t="s">
        <v>6850</v>
      </c>
      <c r="H298" s="285"/>
      <c r="I298" s="285"/>
      <c r="J298" s="279"/>
      <c r="K298" s="279"/>
      <c r="L298" s="279"/>
    </row>
    <row r="299" spans="2:12" x14ac:dyDescent="0.2">
      <c r="B299" s="290"/>
      <c r="C299" s="289"/>
      <c r="F299" s="280">
        <v>2925.01</v>
      </c>
      <c r="G299" s="279" t="s">
        <v>6849</v>
      </c>
      <c r="H299" s="285"/>
      <c r="I299" s="285"/>
      <c r="J299" s="279"/>
      <c r="K299" s="279"/>
      <c r="L299" s="279"/>
    </row>
    <row r="300" spans="2:12" x14ac:dyDescent="0.2">
      <c r="B300" s="290"/>
      <c r="C300" s="289"/>
      <c r="F300" s="280">
        <v>2023.07</v>
      </c>
      <c r="G300" s="285" t="s">
        <v>6848</v>
      </c>
      <c r="H300" s="285"/>
      <c r="I300" s="285"/>
      <c r="J300" s="279"/>
      <c r="K300" s="279"/>
      <c r="L300" s="279"/>
    </row>
    <row r="301" spans="2:12" x14ac:dyDescent="0.2">
      <c r="B301" s="290"/>
      <c r="C301" s="289"/>
      <c r="F301" s="280">
        <v>4069.04</v>
      </c>
      <c r="G301" s="285" t="s">
        <v>6847</v>
      </c>
      <c r="H301" s="285"/>
      <c r="I301" s="285"/>
      <c r="J301" s="279"/>
      <c r="K301" s="279"/>
      <c r="L301" s="279"/>
    </row>
    <row r="302" spans="2:12" x14ac:dyDescent="0.2">
      <c r="B302" s="290"/>
      <c r="C302" s="289"/>
      <c r="F302" s="280">
        <v>3420.68</v>
      </c>
      <c r="G302" s="285" t="s">
        <v>6846</v>
      </c>
      <c r="H302" s="285"/>
      <c r="I302" s="285"/>
      <c r="J302" s="279"/>
      <c r="K302" s="279"/>
      <c r="L302" s="279"/>
    </row>
    <row r="303" spans="2:12" x14ac:dyDescent="0.2">
      <c r="B303" s="290"/>
      <c r="C303" s="289"/>
      <c r="F303" s="280">
        <v>4575.57</v>
      </c>
      <c r="G303" s="285" t="s">
        <v>6845</v>
      </c>
      <c r="H303" s="285"/>
      <c r="I303" s="285"/>
      <c r="J303" s="279"/>
    </row>
    <row r="304" spans="2:12" x14ac:dyDescent="0.2">
      <c r="B304" s="290"/>
      <c r="C304" s="289"/>
      <c r="F304" s="280">
        <v>2317.6799999999998</v>
      </c>
      <c r="G304" s="285" t="s">
        <v>6834</v>
      </c>
      <c r="H304" s="285"/>
      <c r="I304" s="285"/>
      <c r="J304" s="279"/>
    </row>
    <row r="305" spans="2:10" x14ac:dyDescent="0.2">
      <c r="B305" s="290"/>
      <c r="C305" s="289"/>
      <c r="F305" s="280">
        <v>27176</v>
      </c>
      <c r="G305" s="285" t="s">
        <v>6844</v>
      </c>
      <c r="H305" s="285"/>
      <c r="I305" s="285"/>
      <c r="J305" s="279"/>
    </row>
    <row r="306" spans="2:10" x14ac:dyDescent="0.2">
      <c r="B306" s="290"/>
      <c r="C306" s="289"/>
      <c r="F306" s="280">
        <v>3257.28</v>
      </c>
      <c r="G306" s="285" t="s">
        <v>6843</v>
      </c>
      <c r="H306" s="285"/>
      <c r="I306" s="285"/>
      <c r="J306" s="279"/>
    </row>
    <row r="307" spans="2:10" x14ac:dyDescent="0.2">
      <c r="B307" s="290"/>
      <c r="C307" s="289"/>
      <c r="F307" s="280">
        <v>13894.26</v>
      </c>
      <c r="G307" s="285" t="s">
        <v>6842</v>
      </c>
      <c r="H307" s="285"/>
      <c r="I307" s="285"/>
      <c r="J307" s="279"/>
    </row>
    <row r="308" spans="2:10" ht="12.75" customHeight="1" x14ac:dyDescent="0.2">
      <c r="B308" s="290"/>
      <c r="C308" s="289"/>
      <c r="F308" s="280">
        <v>1860</v>
      </c>
      <c r="G308" s="765" t="s">
        <v>6841</v>
      </c>
      <c r="H308" s="285"/>
      <c r="I308" s="285"/>
      <c r="J308" s="279"/>
    </row>
    <row r="309" spans="2:10" x14ac:dyDescent="0.2">
      <c r="B309" s="290"/>
      <c r="C309" s="289"/>
      <c r="F309" s="280">
        <v>930.32</v>
      </c>
      <c r="G309" s="285" t="s">
        <v>6840</v>
      </c>
      <c r="H309" s="285"/>
      <c r="I309" s="285"/>
      <c r="J309" s="279"/>
    </row>
    <row r="310" spans="2:10" x14ac:dyDescent="0.2">
      <c r="B310" s="290"/>
      <c r="C310" s="289"/>
      <c r="F310" s="359">
        <v>12122.01</v>
      </c>
      <c r="G310" s="285" t="s">
        <v>6839</v>
      </c>
      <c r="H310" s="285"/>
      <c r="I310" s="285"/>
      <c r="J310" s="279"/>
    </row>
    <row r="311" spans="2:10" x14ac:dyDescent="0.2">
      <c r="B311" s="290"/>
      <c r="C311" s="289"/>
      <c r="F311" s="280">
        <v>5254.64</v>
      </c>
      <c r="G311" s="285" t="s">
        <v>6838</v>
      </c>
      <c r="H311" s="285"/>
      <c r="I311" s="285"/>
      <c r="J311" s="279"/>
    </row>
    <row r="312" spans="2:10" x14ac:dyDescent="0.2">
      <c r="B312" s="290"/>
      <c r="C312" s="289"/>
      <c r="F312" s="280">
        <v>2801.45</v>
      </c>
      <c r="G312" s="285" t="s">
        <v>6837</v>
      </c>
      <c r="H312" s="285"/>
      <c r="I312" s="285"/>
      <c r="J312" s="279"/>
    </row>
    <row r="313" spans="2:10" x14ac:dyDescent="0.2">
      <c r="B313" s="290"/>
      <c r="C313" s="289"/>
      <c r="F313" s="280">
        <v>27779.73</v>
      </c>
      <c r="G313" s="285" t="s">
        <v>6836</v>
      </c>
      <c r="H313" s="285"/>
      <c r="I313" s="285"/>
      <c r="J313" s="279"/>
    </row>
    <row r="314" spans="2:10" x14ac:dyDescent="0.2">
      <c r="B314" s="290"/>
      <c r="C314" s="289"/>
      <c r="F314" s="280">
        <v>12192.4</v>
      </c>
      <c r="G314" s="285" t="s">
        <v>6835</v>
      </c>
      <c r="H314" s="285"/>
      <c r="I314" s="285"/>
      <c r="J314" s="279"/>
    </row>
    <row r="315" spans="2:10" x14ac:dyDescent="0.2">
      <c r="B315" s="290"/>
      <c r="C315" s="289"/>
      <c r="F315" s="280">
        <v>78.95</v>
      </c>
      <c r="G315" s="285" t="s">
        <v>6834</v>
      </c>
      <c r="H315" s="285"/>
      <c r="I315" s="285"/>
      <c r="J315" s="279"/>
    </row>
    <row r="316" spans="2:10" x14ac:dyDescent="0.2">
      <c r="B316" s="290"/>
      <c r="C316" s="289"/>
      <c r="F316" s="280">
        <v>27453.439999999999</v>
      </c>
      <c r="G316" s="285" t="s">
        <v>6833</v>
      </c>
      <c r="H316" s="285"/>
      <c r="I316" s="285"/>
      <c r="J316" s="279"/>
    </row>
    <row r="317" spans="2:10" x14ac:dyDescent="0.2">
      <c r="B317" s="290"/>
      <c r="C317" s="289"/>
      <c r="F317" s="280">
        <v>55529.47</v>
      </c>
      <c r="G317" s="285" t="s">
        <v>6832</v>
      </c>
      <c r="H317" s="285"/>
      <c r="I317" s="285"/>
      <c r="J317" s="279"/>
    </row>
    <row r="318" spans="2:10" x14ac:dyDescent="0.2">
      <c r="B318" s="290"/>
      <c r="C318" s="289"/>
      <c r="F318" s="280">
        <v>1753.05</v>
      </c>
      <c r="G318" s="285" t="s">
        <v>6831</v>
      </c>
      <c r="H318" s="285"/>
      <c r="I318" s="285"/>
      <c r="J318" s="279"/>
    </row>
    <row r="319" spans="2:10" x14ac:dyDescent="0.2">
      <c r="B319" s="290"/>
      <c r="C319" s="289"/>
      <c r="F319" s="280">
        <v>1753.05</v>
      </c>
      <c r="G319" s="285" t="s">
        <v>6830</v>
      </c>
      <c r="H319" s="285"/>
      <c r="I319" s="285"/>
      <c r="J319" s="279"/>
    </row>
    <row r="320" spans="2:10" x14ac:dyDescent="0.2">
      <c r="B320" s="290"/>
      <c r="C320" s="289"/>
      <c r="F320" s="280">
        <v>10525.03</v>
      </c>
      <c r="G320" s="285" t="s">
        <v>6829</v>
      </c>
      <c r="H320" s="285"/>
      <c r="I320" s="285"/>
      <c r="J320" s="279"/>
    </row>
    <row r="321" spans="2:10" x14ac:dyDescent="0.2">
      <c r="B321" s="290"/>
      <c r="C321" s="289"/>
      <c r="F321" s="280">
        <v>2084.5300000000002</v>
      </c>
      <c r="G321" s="285" t="s">
        <v>6828</v>
      </c>
      <c r="H321" s="285"/>
      <c r="I321" s="285"/>
      <c r="J321" s="279"/>
    </row>
    <row r="322" spans="2:10" x14ac:dyDescent="0.2">
      <c r="B322" s="290"/>
      <c r="C322" s="289"/>
      <c r="F322" s="280">
        <v>5098.96</v>
      </c>
      <c r="G322" s="285" t="s">
        <v>6827</v>
      </c>
      <c r="H322" s="285"/>
      <c r="I322" s="285"/>
      <c r="J322" s="279"/>
    </row>
    <row r="323" spans="2:10" x14ac:dyDescent="0.2">
      <c r="B323" s="290"/>
      <c r="C323" s="289"/>
      <c r="F323" s="280">
        <v>10674.32</v>
      </c>
      <c r="G323" s="285" t="s">
        <v>6826</v>
      </c>
      <c r="H323" s="285"/>
      <c r="I323" s="285"/>
      <c r="J323" s="279"/>
    </row>
    <row r="324" spans="2:10" x14ac:dyDescent="0.2">
      <c r="B324" s="290"/>
      <c r="C324" s="289"/>
      <c r="F324" s="280">
        <v>14337.62</v>
      </c>
      <c r="G324" s="285" t="s">
        <v>6825</v>
      </c>
      <c r="H324" s="285"/>
      <c r="I324" s="285"/>
      <c r="J324" s="279"/>
    </row>
    <row r="325" spans="2:10" x14ac:dyDescent="0.2">
      <c r="B325" s="290"/>
      <c r="C325" s="289"/>
      <c r="F325" s="280">
        <v>66723.34</v>
      </c>
      <c r="G325" s="285" t="s">
        <v>6824</v>
      </c>
      <c r="H325" s="285"/>
      <c r="I325" s="285"/>
      <c r="J325" s="279"/>
    </row>
    <row r="326" spans="2:10" x14ac:dyDescent="0.2">
      <c r="B326" s="290"/>
      <c r="C326" s="289"/>
      <c r="F326" s="280">
        <v>10132.120000000001</v>
      </c>
      <c r="G326" s="285" t="s">
        <v>6823</v>
      </c>
      <c r="H326" s="285"/>
      <c r="I326" s="285"/>
      <c r="J326" s="279"/>
    </row>
    <row r="327" spans="2:10" x14ac:dyDescent="0.2">
      <c r="B327" s="290"/>
      <c r="C327" s="289"/>
      <c r="F327" s="280">
        <v>2860.42</v>
      </c>
      <c r="G327" s="285" t="s">
        <v>6822</v>
      </c>
      <c r="H327" s="285"/>
      <c r="I327" s="285"/>
      <c r="J327" s="279"/>
    </row>
    <row r="328" spans="2:10" x14ac:dyDescent="0.2">
      <c r="B328" s="290"/>
      <c r="C328" s="289"/>
      <c r="F328" s="280">
        <v>840.91</v>
      </c>
      <c r="G328" s="285" t="s">
        <v>6821</v>
      </c>
      <c r="H328" s="285"/>
      <c r="I328" s="285"/>
      <c r="J328" s="279"/>
    </row>
    <row r="329" spans="2:10" x14ac:dyDescent="0.2">
      <c r="B329" s="290"/>
      <c r="C329" s="289"/>
      <c r="F329" s="280">
        <v>69952.710000000006</v>
      </c>
      <c r="G329" s="285" t="s">
        <v>6820</v>
      </c>
      <c r="H329" s="285"/>
      <c r="I329" s="285"/>
      <c r="J329" s="279"/>
    </row>
    <row r="330" spans="2:10" x14ac:dyDescent="0.2">
      <c r="B330" s="290"/>
      <c r="C330" s="289"/>
      <c r="F330" s="280">
        <v>3448.49</v>
      </c>
      <c r="G330" s="285" t="s">
        <v>6819</v>
      </c>
      <c r="H330" s="285"/>
      <c r="I330" s="285"/>
      <c r="J330" s="279"/>
    </row>
    <row r="331" spans="2:10" x14ac:dyDescent="0.2">
      <c r="B331" s="290"/>
      <c r="C331" s="289"/>
      <c r="F331" s="280">
        <v>4142</v>
      </c>
      <c r="G331" s="285" t="s">
        <v>6818</v>
      </c>
      <c r="H331" s="285"/>
      <c r="I331" s="285"/>
      <c r="J331" s="279"/>
    </row>
    <row r="332" spans="2:10" x14ac:dyDescent="0.2">
      <c r="B332" s="290"/>
      <c r="C332" s="289"/>
      <c r="F332" s="280">
        <v>13360</v>
      </c>
      <c r="G332" s="285" t="s">
        <v>6817</v>
      </c>
      <c r="H332" s="285"/>
      <c r="I332" s="285"/>
      <c r="J332" s="279"/>
    </row>
    <row r="333" spans="2:10" x14ac:dyDescent="0.2">
      <c r="B333" s="290"/>
      <c r="C333" s="289"/>
      <c r="F333" s="280">
        <v>3752.67</v>
      </c>
      <c r="G333" s="285" t="s">
        <v>6816</v>
      </c>
      <c r="H333" s="285"/>
      <c r="I333" s="285"/>
      <c r="J333" s="279"/>
    </row>
    <row r="334" spans="2:10" x14ac:dyDescent="0.2">
      <c r="B334" s="290"/>
      <c r="C334" s="289"/>
      <c r="F334" s="280">
        <v>841</v>
      </c>
      <c r="G334" s="285" t="s">
        <v>6815</v>
      </c>
      <c r="H334" s="285"/>
      <c r="I334" s="285"/>
      <c r="J334" s="279"/>
    </row>
    <row r="335" spans="2:10" x14ac:dyDescent="0.2">
      <c r="B335" s="290"/>
      <c r="C335" s="289"/>
      <c r="F335" s="280">
        <v>16158.34</v>
      </c>
      <c r="G335" s="285" t="s">
        <v>6814</v>
      </c>
      <c r="H335" s="285"/>
      <c r="I335" s="285"/>
      <c r="J335" s="279"/>
    </row>
    <row r="336" spans="2:10" x14ac:dyDescent="0.2">
      <c r="B336" s="290"/>
      <c r="C336" s="289"/>
      <c r="F336" s="280">
        <v>16644.18</v>
      </c>
      <c r="G336" s="285" t="s">
        <v>6813</v>
      </c>
      <c r="H336" s="285"/>
      <c r="I336" s="285"/>
      <c r="J336" s="279"/>
    </row>
    <row r="337" spans="2:10" x14ac:dyDescent="0.2">
      <c r="B337" s="290"/>
      <c r="C337" s="289"/>
      <c r="F337" s="280">
        <v>414</v>
      </c>
      <c r="G337" s="285" t="s">
        <v>6812</v>
      </c>
      <c r="H337" s="285"/>
      <c r="I337" s="285"/>
      <c r="J337" s="279"/>
    </row>
    <row r="338" spans="2:10" x14ac:dyDescent="0.2">
      <c r="B338" s="290"/>
      <c r="C338" s="289"/>
      <c r="F338" s="280">
        <v>78238.899999999994</v>
      </c>
      <c r="G338" s="285" t="s">
        <v>6811</v>
      </c>
      <c r="H338" s="285"/>
      <c r="I338" s="285"/>
      <c r="J338" s="279"/>
    </row>
    <row r="339" spans="2:10" x14ac:dyDescent="0.2">
      <c r="B339" s="290"/>
      <c r="C339" s="289"/>
      <c r="F339" s="280">
        <v>18894.07</v>
      </c>
      <c r="G339" s="285" t="s">
        <v>6810</v>
      </c>
      <c r="H339" s="285"/>
      <c r="I339" s="285"/>
      <c r="J339" s="279"/>
    </row>
    <row r="340" spans="2:10" x14ac:dyDescent="0.2">
      <c r="B340" s="290"/>
      <c r="C340" s="289"/>
      <c r="F340" s="280">
        <v>183826.3</v>
      </c>
      <c r="G340" s="285" t="s">
        <v>6809</v>
      </c>
      <c r="H340" s="285"/>
      <c r="I340" s="285"/>
    </row>
    <row r="341" spans="2:10" x14ac:dyDescent="0.2">
      <c r="B341" s="290"/>
      <c r="C341" s="289"/>
      <c r="F341" s="280">
        <v>58588.43</v>
      </c>
      <c r="G341" s="285" t="s">
        <v>6808</v>
      </c>
      <c r="H341" s="285"/>
      <c r="I341" s="285"/>
    </row>
    <row r="342" spans="2:10" x14ac:dyDescent="0.2">
      <c r="B342" s="290"/>
      <c r="C342" s="289"/>
      <c r="F342" s="280">
        <v>5998.63</v>
      </c>
      <c r="G342" s="285" t="s">
        <v>6807</v>
      </c>
      <c r="H342" s="285"/>
      <c r="I342" s="285"/>
    </row>
    <row r="343" spans="2:10" x14ac:dyDescent="0.2">
      <c r="B343" s="290"/>
      <c r="C343" s="289"/>
      <c r="F343" s="280">
        <v>1000</v>
      </c>
      <c r="G343" s="285" t="s">
        <v>6806</v>
      </c>
      <c r="H343" s="285"/>
      <c r="I343" s="285"/>
    </row>
    <row r="344" spans="2:10" x14ac:dyDescent="0.2">
      <c r="B344" s="290"/>
      <c r="C344" s="289"/>
      <c r="F344" s="280">
        <v>538.59</v>
      </c>
      <c r="G344" s="285" t="s">
        <v>6805</v>
      </c>
      <c r="H344" s="285"/>
      <c r="I344" s="285"/>
    </row>
    <row r="345" spans="2:10" x14ac:dyDescent="0.2">
      <c r="B345" s="290"/>
      <c r="C345" s="289"/>
      <c r="F345" s="280">
        <v>765</v>
      </c>
      <c r="G345" s="285" t="s">
        <v>6804</v>
      </c>
      <c r="H345" s="285"/>
      <c r="I345" s="285"/>
    </row>
    <row r="346" spans="2:10" x14ac:dyDescent="0.2">
      <c r="B346" s="290"/>
      <c r="C346" s="289"/>
      <c r="F346" s="280">
        <v>24509.7</v>
      </c>
      <c r="G346" s="285" t="s">
        <v>6803</v>
      </c>
      <c r="H346" s="285"/>
      <c r="I346" s="285"/>
    </row>
    <row r="347" spans="2:10" x14ac:dyDescent="0.2">
      <c r="B347" s="290"/>
      <c r="C347" s="289"/>
      <c r="F347" s="280">
        <v>600</v>
      </c>
      <c r="G347" s="285" t="s">
        <v>6802</v>
      </c>
      <c r="H347" s="285"/>
      <c r="I347" s="285"/>
    </row>
    <row r="348" spans="2:10" x14ac:dyDescent="0.2">
      <c r="B348" s="290"/>
      <c r="C348" s="289"/>
      <c r="F348" s="280">
        <v>7852.62</v>
      </c>
      <c r="G348" s="285" t="s">
        <v>6801</v>
      </c>
      <c r="H348" s="285"/>
      <c r="I348" s="285"/>
    </row>
    <row r="349" spans="2:10" x14ac:dyDescent="0.2">
      <c r="B349" s="290"/>
      <c r="C349" s="289"/>
      <c r="F349" s="280">
        <v>81892.320000000007</v>
      </c>
      <c r="G349" s="285" t="s">
        <v>6800</v>
      </c>
      <c r="H349" s="285"/>
      <c r="I349" s="285"/>
    </row>
    <row r="350" spans="2:10" ht="12.75" customHeight="1" x14ac:dyDescent="0.2">
      <c r="B350" s="290"/>
      <c r="C350" s="289"/>
      <c r="F350" s="280">
        <v>53121.61</v>
      </c>
      <c r="G350" s="766" t="s">
        <v>6799</v>
      </c>
      <c r="H350" s="285"/>
      <c r="I350" s="285"/>
    </row>
    <row r="351" spans="2:10" x14ac:dyDescent="0.2">
      <c r="B351" s="290"/>
      <c r="C351" s="289"/>
      <c r="F351" s="280">
        <v>19174.8</v>
      </c>
      <c r="G351" s="285" t="s">
        <v>6798</v>
      </c>
      <c r="H351" s="285"/>
      <c r="I351" s="285"/>
    </row>
    <row r="352" spans="2:10" x14ac:dyDescent="0.2">
      <c r="B352" s="290"/>
      <c r="C352" s="289"/>
      <c r="F352" s="280">
        <v>2675.31</v>
      </c>
      <c r="G352" s="285" t="s">
        <v>6797</v>
      </c>
      <c r="H352" s="285"/>
      <c r="I352" s="285"/>
    </row>
    <row r="353" spans="2:9" x14ac:dyDescent="0.2">
      <c r="B353" s="290"/>
      <c r="C353" s="289"/>
      <c r="F353" s="280">
        <v>10098.959999999999</v>
      </c>
      <c r="G353" s="285" t="s">
        <v>6796</v>
      </c>
      <c r="H353" s="285"/>
      <c r="I353" s="285"/>
    </row>
    <row r="354" spans="2:9" x14ac:dyDescent="0.2">
      <c r="B354" s="290"/>
      <c r="C354" s="289"/>
      <c r="F354" s="280">
        <v>26485.96</v>
      </c>
      <c r="G354" s="285" t="s">
        <v>6795</v>
      </c>
      <c r="H354" s="285"/>
      <c r="I354" s="285"/>
    </row>
    <row r="355" spans="2:9" x14ac:dyDescent="0.2">
      <c r="B355" s="290"/>
      <c r="C355" s="289"/>
      <c r="F355" s="280">
        <v>140133.22</v>
      </c>
      <c r="G355" s="285" t="s">
        <v>6794</v>
      </c>
      <c r="H355" s="285"/>
      <c r="I355" s="285"/>
    </row>
    <row r="356" spans="2:9" x14ac:dyDescent="0.2">
      <c r="B356" s="290"/>
      <c r="C356" s="289"/>
      <c r="F356" s="280">
        <v>13889.86</v>
      </c>
      <c r="G356" s="285" t="s">
        <v>6793</v>
      </c>
      <c r="H356" s="285"/>
      <c r="I356" s="285"/>
    </row>
    <row r="357" spans="2:9" x14ac:dyDescent="0.2">
      <c r="B357" s="290"/>
      <c r="C357" s="289"/>
      <c r="F357" s="280">
        <v>15903.6</v>
      </c>
      <c r="G357" s="285" t="s">
        <v>6792</v>
      </c>
      <c r="H357" s="285"/>
      <c r="I357" s="285"/>
    </row>
    <row r="358" spans="2:9" x14ac:dyDescent="0.2">
      <c r="B358" s="290"/>
      <c r="C358" s="289"/>
      <c r="F358" s="280">
        <v>2634.74</v>
      </c>
      <c r="G358" s="285" t="s">
        <v>6791</v>
      </c>
      <c r="H358" s="285"/>
      <c r="I358" s="285"/>
    </row>
    <row r="359" spans="2:9" x14ac:dyDescent="0.2">
      <c r="B359" s="290"/>
      <c r="C359" s="289"/>
      <c r="F359" s="280">
        <v>27693.84</v>
      </c>
      <c r="G359" s="285" t="s">
        <v>6790</v>
      </c>
      <c r="H359" s="285"/>
      <c r="I359" s="285"/>
    </row>
    <row r="360" spans="2:9" x14ac:dyDescent="0.2">
      <c r="B360" s="290"/>
      <c r="C360" s="289"/>
      <c r="F360" s="280">
        <v>17389.98</v>
      </c>
      <c r="G360" s="285" t="s">
        <v>6789</v>
      </c>
      <c r="H360" s="285"/>
      <c r="I360" s="285"/>
    </row>
    <row r="361" spans="2:9" x14ac:dyDescent="0.2">
      <c r="B361" s="290"/>
      <c r="C361" s="289"/>
      <c r="F361" s="280">
        <v>120352.01</v>
      </c>
      <c r="G361" s="285" t="s">
        <v>6788</v>
      </c>
      <c r="H361" s="285"/>
      <c r="I361" s="285"/>
    </row>
    <row r="362" spans="2:9" x14ac:dyDescent="0.2">
      <c r="B362" s="290"/>
      <c r="C362" s="289"/>
      <c r="F362" s="280">
        <v>0.03</v>
      </c>
      <c r="G362" s="285" t="s">
        <v>6616</v>
      </c>
      <c r="H362" s="285"/>
      <c r="I362" s="285"/>
    </row>
    <row r="363" spans="2:9" x14ac:dyDescent="0.2">
      <c r="B363" s="290"/>
      <c r="C363" s="289"/>
      <c r="F363" s="280">
        <v>2280.12</v>
      </c>
      <c r="G363" s="285" t="s">
        <v>6787</v>
      </c>
      <c r="H363" s="285"/>
      <c r="I363" s="285"/>
    </row>
    <row r="364" spans="2:9" x14ac:dyDescent="0.2">
      <c r="B364" s="290"/>
      <c r="C364" s="289"/>
      <c r="F364" s="280">
        <v>40705.050000000003</v>
      </c>
      <c r="G364" s="285" t="s">
        <v>6786</v>
      </c>
      <c r="H364" s="285"/>
      <c r="I364" s="285"/>
    </row>
    <row r="365" spans="2:9" x14ac:dyDescent="0.2">
      <c r="B365" s="290"/>
      <c r="C365" s="289"/>
      <c r="F365" s="280">
        <v>18139.89</v>
      </c>
      <c r="G365" s="285" t="s">
        <v>6785</v>
      </c>
      <c r="H365" s="285"/>
      <c r="I365" s="285"/>
    </row>
    <row r="366" spans="2:9" x14ac:dyDescent="0.2">
      <c r="B366" s="290"/>
      <c r="C366" s="289"/>
      <c r="F366" s="280">
        <v>12112.95</v>
      </c>
      <c r="G366" s="285" t="s">
        <v>6784</v>
      </c>
      <c r="H366" s="285"/>
      <c r="I366" s="285"/>
    </row>
    <row r="367" spans="2:9" x14ac:dyDescent="0.2">
      <c r="B367" s="290"/>
      <c r="C367" s="289"/>
      <c r="F367" s="280">
        <v>6100</v>
      </c>
      <c r="G367" s="285" t="s">
        <v>6783</v>
      </c>
      <c r="H367" s="285"/>
      <c r="I367" s="285"/>
    </row>
    <row r="368" spans="2:9" x14ac:dyDescent="0.2">
      <c r="B368" s="290"/>
      <c r="C368" s="289"/>
      <c r="F368" s="280">
        <v>98356</v>
      </c>
      <c r="G368" s="285" t="s">
        <v>6782</v>
      </c>
      <c r="H368" s="285"/>
      <c r="I368" s="285"/>
    </row>
    <row r="369" spans="2:9" x14ac:dyDescent="0.2">
      <c r="B369" s="290"/>
      <c r="C369" s="289"/>
      <c r="F369" s="280">
        <v>8243.77</v>
      </c>
      <c r="G369" s="285" t="s">
        <v>6781</v>
      </c>
      <c r="H369" s="285"/>
      <c r="I369" s="285"/>
    </row>
    <row r="370" spans="2:9" x14ac:dyDescent="0.2">
      <c r="B370" s="290"/>
      <c r="C370" s="289"/>
      <c r="F370" s="280">
        <v>17079.13</v>
      </c>
      <c r="G370" s="285" t="s">
        <v>6780</v>
      </c>
      <c r="H370" s="285"/>
      <c r="I370" s="285"/>
    </row>
    <row r="371" spans="2:9" x14ac:dyDescent="0.2">
      <c r="B371" s="290"/>
      <c r="C371" s="289"/>
      <c r="F371" s="280">
        <v>19262.98</v>
      </c>
      <c r="G371" s="285" t="s">
        <v>6779</v>
      </c>
      <c r="H371" s="285"/>
      <c r="I371" s="285"/>
    </row>
    <row r="372" spans="2:9" x14ac:dyDescent="0.2">
      <c r="B372" s="290"/>
      <c r="C372" s="289"/>
      <c r="F372" s="280">
        <v>4000</v>
      </c>
      <c r="G372" s="285" t="s">
        <v>6778</v>
      </c>
      <c r="H372" s="285"/>
      <c r="I372" s="285"/>
    </row>
    <row r="373" spans="2:9" x14ac:dyDescent="0.2">
      <c r="B373" s="290"/>
      <c r="C373" s="289"/>
      <c r="F373" s="280">
        <v>5099.5200000000004</v>
      </c>
      <c r="G373" s="285" t="s">
        <v>6777</v>
      </c>
      <c r="H373" s="285"/>
      <c r="I373" s="285"/>
    </row>
    <row r="374" spans="2:9" x14ac:dyDescent="0.2">
      <c r="B374" s="290"/>
      <c r="C374" s="289"/>
      <c r="F374" s="280">
        <v>3029.69</v>
      </c>
      <c r="G374" s="285" t="s">
        <v>6776</v>
      </c>
      <c r="H374" s="285"/>
      <c r="I374" s="285"/>
    </row>
    <row r="375" spans="2:9" x14ac:dyDescent="0.2">
      <c r="B375" s="290"/>
      <c r="C375" s="289"/>
      <c r="F375" s="280">
        <v>4968.43</v>
      </c>
      <c r="G375" s="285" t="s">
        <v>6775</v>
      </c>
      <c r="H375" s="285"/>
      <c r="I375" s="285"/>
    </row>
    <row r="376" spans="2:9" x14ac:dyDescent="0.2">
      <c r="B376" s="290"/>
      <c r="C376" s="289"/>
      <c r="F376" s="280">
        <v>1267.82</v>
      </c>
      <c r="G376" s="285" t="s">
        <v>6774</v>
      </c>
      <c r="H376" s="285"/>
      <c r="I376" s="285"/>
    </row>
    <row r="377" spans="2:9" x14ac:dyDescent="0.2">
      <c r="B377" s="290"/>
      <c r="C377" s="289"/>
      <c r="F377" s="280">
        <v>15838.6</v>
      </c>
      <c r="G377" s="285" t="s">
        <v>6773</v>
      </c>
      <c r="H377" s="285"/>
      <c r="I377" s="285"/>
    </row>
    <row r="378" spans="2:9" x14ac:dyDescent="0.2">
      <c r="B378" s="290"/>
      <c r="C378" s="289"/>
      <c r="F378" s="280">
        <v>45755.74</v>
      </c>
      <c r="G378" s="285" t="s">
        <v>6772</v>
      </c>
      <c r="H378" s="285"/>
      <c r="I378" s="285"/>
    </row>
    <row r="379" spans="2:9" x14ac:dyDescent="0.2">
      <c r="B379" s="290"/>
      <c r="C379" s="289"/>
      <c r="F379" s="280">
        <v>1877.41</v>
      </c>
      <c r="G379" s="285" t="s">
        <v>6771</v>
      </c>
      <c r="H379" s="285"/>
      <c r="I379" s="285"/>
    </row>
    <row r="380" spans="2:9" x14ac:dyDescent="0.2">
      <c r="B380" s="290"/>
      <c r="C380" s="289"/>
      <c r="F380" s="280">
        <v>9278.7999999999993</v>
      </c>
      <c r="G380" s="285" t="s">
        <v>6770</v>
      </c>
      <c r="H380" s="285"/>
      <c r="I380" s="285"/>
    </row>
    <row r="381" spans="2:9" x14ac:dyDescent="0.2">
      <c r="B381" s="290"/>
      <c r="C381" s="289"/>
      <c r="F381" s="280">
        <v>86251.8</v>
      </c>
      <c r="G381" s="285" t="s">
        <v>6769</v>
      </c>
      <c r="H381" s="285"/>
      <c r="I381" s="285"/>
    </row>
    <row r="382" spans="2:9" x14ac:dyDescent="0.2">
      <c r="B382" s="290"/>
      <c r="C382" s="289"/>
      <c r="F382" s="280">
        <v>25666.97</v>
      </c>
      <c r="G382" s="285" t="s">
        <v>6768</v>
      </c>
      <c r="H382" s="285"/>
      <c r="I382" s="285"/>
    </row>
    <row r="383" spans="2:9" x14ac:dyDescent="0.2">
      <c r="B383" s="290"/>
      <c r="C383" s="289"/>
      <c r="F383" s="280">
        <v>0.01</v>
      </c>
      <c r="G383" s="285" t="s">
        <v>6616</v>
      </c>
      <c r="H383" s="285"/>
      <c r="I383" s="285"/>
    </row>
    <row r="384" spans="2:9" x14ac:dyDescent="0.2">
      <c r="B384" s="290"/>
      <c r="C384" s="289"/>
      <c r="F384" s="280">
        <v>446.46</v>
      </c>
      <c r="G384" s="285" t="s">
        <v>6767</v>
      </c>
      <c r="H384" s="285"/>
      <c r="I384" s="285"/>
    </row>
    <row r="385" spans="2:9" x14ac:dyDescent="0.2">
      <c r="B385" s="290"/>
      <c r="C385" s="289"/>
      <c r="G385" s="285"/>
      <c r="H385" s="285"/>
      <c r="I385" s="285"/>
    </row>
    <row r="386" spans="2:9" x14ac:dyDescent="0.2">
      <c r="B386" s="290"/>
      <c r="C386" s="289"/>
      <c r="G386" s="285"/>
      <c r="H386" s="285"/>
      <c r="I386" s="285"/>
    </row>
    <row r="387" spans="2:9" x14ac:dyDescent="0.2">
      <c r="B387" s="290"/>
      <c r="C387" s="289"/>
      <c r="G387" s="285"/>
      <c r="H387" s="285"/>
      <c r="I387" s="285"/>
    </row>
    <row r="388" spans="2:9" x14ac:dyDescent="0.2">
      <c r="B388" s="290"/>
      <c r="C388" s="289"/>
      <c r="G388" s="285"/>
      <c r="H388" s="285"/>
      <c r="I388" s="285"/>
    </row>
    <row r="389" spans="2:9" x14ac:dyDescent="0.2">
      <c r="B389" s="290"/>
      <c r="C389" s="289"/>
      <c r="G389" s="285"/>
      <c r="H389" s="285"/>
      <c r="I389" s="285"/>
    </row>
    <row r="390" spans="2:9" x14ac:dyDescent="0.2">
      <c r="B390" s="290"/>
      <c r="C390" s="289"/>
      <c r="G390" s="285"/>
      <c r="H390" s="285"/>
      <c r="I390" s="285"/>
    </row>
    <row r="391" spans="2:9" x14ac:dyDescent="0.2">
      <c r="B391" s="290"/>
      <c r="C391" s="289"/>
      <c r="G391" s="285"/>
      <c r="H391" s="285"/>
      <c r="I391" s="285"/>
    </row>
    <row r="392" spans="2:9" x14ac:dyDescent="0.2">
      <c r="B392" s="290"/>
      <c r="C392" s="289"/>
      <c r="G392" s="285"/>
      <c r="H392" s="285"/>
      <c r="I392" s="285"/>
    </row>
    <row r="393" spans="2:9" x14ac:dyDescent="0.2">
      <c r="B393" s="290"/>
      <c r="C393" s="289"/>
      <c r="G393" s="285"/>
      <c r="H393" s="285"/>
      <c r="I393" s="285"/>
    </row>
    <row r="394" spans="2:9" x14ac:dyDescent="0.2">
      <c r="B394" s="290"/>
      <c r="C394" s="289"/>
      <c r="F394" s="359"/>
      <c r="G394" s="617"/>
    </row>
    <row r="395" spans="2:9" x14ac:dyDescent="0.2">
      <c r="B395" s="290"/>
      <c r="C395" s="289"/>
      <c r="G395" s="285"/>
      <c r="H395" s="285"/>
      <c r="I395" s="285"/>
    </row>
    <row r="396" spans="2:9" x14ac:dyDescent="0.2">
      <c r="B396" s="290"/>
      <c r="C396" s="289"/>
      <c r="G396" s="285"/>
      <c r="H396" s="285"/>
      <c r="I396" s="285"/>
    </row>
    <row r="397" spans="2:9" x14ac:dyDescent="0.2">
      <c r="B397" s="290"/>
      <c r="C397" s="289"/>
      <c r="G397" s="285"/>
      <c r="H397" s="285"/>
      <c r="I397" s="285"/>
    </row>
    <row r="398" spans="2:9" x14ac:dyDescent="0.2">
      <c r="B398" s="290"/>
      <c r="C398" s="289"/>
      <c r="G398" s="285"/>
      <c r="H398" s="285"/>
      <c r="I398" s="285"/>
    </row>
    <row r="399" spans="2:9" x14ac:dyDescent="0.2">
      <c r="B399" s="290"/>
      <c r="C399" s="289"/>
      <c r="G399" s="285"/>
      <c r="H399" s="285"/>
      <c r="I399" s="285"/>
    </row>
    <row r="400" spans="2:9" x14ac:dyDescent="0.2">
      <c r="B400" s="290"/>
      <c r="C400" s="289"/>
      <c r="G400" s="285"/>
      <c r="H400" s="285"/>
      <c r="I400" s="285"/>
    </row>
    <row r="401" spans="2:9" x14ac:dyDescent="0.2">
      <c r="B401" s="290"/>
      <c r="C401" s="289"/>
      <c r="G401" s="285"/>
      <c r="H401" s="285"/>
      <c r="I401" s="285"/>
    </row>
    <row r="402" spans="2:9" x14ac:dyDescent="0.2">
      <c r="B402" s="290"/>
      <c r="C402" s="289"/>
      <c r="G402" s="285"/>
      <c r="H402" s="285"/>
      <c r="I402" s="285"/>
    </row>
    <row r="403" spans="2:9" x14ac:dyDescent="0.2">
      <c r="B403" s="290"/>
      <c r="C403" s="289"/>
      <c r="G403" s="285"/>
      <c r="H403" s="285"/>
      <c r="I403" s="285"/>
    </row>
    <row r="404" spans="2:9" x14ac:dyDescent="0.2">
      <c r="B404" s="290"/>
      <c r="C404" s="289"/>
      <c r="G404" s="285"/>
      <c r="H404" s="285"/>
      <c r="I404" s="285"/>
    </row>
    <row r="405" spans="2:9" x14ac:dyDescent="0.2">
      <c r="B405" s="290"/>
      <c r="C405" s="289"/>
      <c r="G405" s="285"/>
      <c r="H405" s="285"/>
      <c r="I405" s="285"/>
    </row>
    <row r="406" spans="2:9" x14ac:dyDescent="0.2">
      <c r="B406" s="290"/>
      <c r="C406" s="289"/>
      <c r="G406" s="285"/>
      <c r="H406" s="285"/>
      <c r="I406" s="285"/>
    </row>
    <row r="407" spans="2:9" x14ac:dyDescent="0.2">
      <c r="B407" s="290"/>
      <c r="C407" s="289"/>
      <c r="G407" s="285"/>
      <c r="H407" s="285"/>
      <c r="I407" s="285"/>
    </row>
    <row r="408" spans="2:9" x14ac:dyDescent="0.2">
      <c r="B408" s="290"/>
      <c r="C408" s="289"/>
      <c r="G408" s="285"/>
      <c r="H408" s="285"/>
      <c r="I408" s="285"/>
    </row>
    <row r="409" spans="2:9" x14ac:dyDescent="0.2">
      <c r="B409" s="290"/>
      <c r="C409" s="289"/>
      <c r="G409" s="285"/>
      <c r="H409" s="285"/>
      <c r="I409" s="285"/>
    </row>
    <row r="410" spans="2:9" x14ac:dyDescent="0.2">
      <c r="B410" s="290"/>
      <c r="C410" s="289"/>
      <c r="G410" s="285"/>
      <c r="H410" s="285"/>
      <c r="I410" s="285"/>
    </row>
    <row r="411" spans="2:9" x14ac:dyDescent="0.2">
      <c r="B411" s="290"/>
      <c r="C411" s="289"/>
      <c r="G411" s="285"/>
      <c r="H411" s="285"/>
      <c r="I411" s="285"/>
    </row>
    <row r="412" spans="2:9" x14ac:dyDescent="0.2">
      <c r="B412" s="290"/>
      <c r="C412" s="289"/>
      <c r="G412" s="285"/>
      <c r="H412" s="285"/>
      <c r="I412" s="285"/>
    </row>
    <row r="413" spans="2:9" x14ac:dyDescent="0.2">
      <c r="B413" s="290"/>
      <c r="C413" s="289"/>
      <c r="G413" s="285"/>
      <c r="H413" s="285"/>
      <c r="I413" s="285"/>
    </row>
    <row r="414" spans="2:9" x14ac:dyDescent="0.2">
      <c r="B414" s="290"/>
      <c r="C414" s="289"/>
      <c r="G414" s="285"/>
      <c r="H414" s="285"/>
      <c r="I414" s="285"/>
    </row>
    <row r="415" spans="2:9" x14ac:dyDescent="0.2">
      <c r="B415" s="290"/>
      <c r="C415" s="289"/>
      <c r="G415" s="285"/>
      <c r="H415" s="285"/>
      <c r="I415" s="285"/>
    </row>
    <row r="416" spans="2:9" x14ac:dyDescent="0.2">
      <c r="B416" s="290"/>
      <c r="C416" s="289"/>
      <c r="G416" s="285"/>
      <c r="H416" s="285"/>
      <c r="I416" s="285"/>
    </row>
    <row r="417" spans="2:9" x14ac:dyDescent="0.2">
      <c r="B417" s="290"/>
      <c r="C417" s="289"/>
      <c r="G417" s="285"/>
      <c r="H417" s="285"/>
      <c r="I417" s="285"/>
    </row>
    <row r="418" spans="2:9" x14ac:dyDescent="0.2">
      <c r="B418" s="290"/>
      <c r="C418" s="289"/>
      <c r="G418" s="285"/>
      <c r="H418" s="285"/>
      <c r="I418" s="285"/>
    </row>
    <row r="419" spans="2:9" x14ac:dyDescent="0.2">
      <c r="B419" s="290"/>
      <c r="C419" s="289"/>
      <c r="G419" s="285"/>
      <c r="H419" s="285"/>
      <c r="I419" s="285"/>
    </row>
    <row r="420" spans="2:9" x14ac:dyDescent="0.2">
      <c r="B420" s="290"/>
      <c r="C420" s="289"/>
      <c r="G420" s="285"/>
      <c r="H420" s="285"/>
      <c r="I420" s="285"/>
    </row>
    <row r="421" spans="2:9" x14ac:dyDescent="0.2">
      <c r="B421" s="290"/>
      <c r="C421" s="289"/>
      <c r="G421" s="285"/>
      <c r="H421" s="285"/>
      <c r="I421" s="285"/>
    </row>
    <row r="422" spans="2:9" x14ac:dyDescent="0.2">
      <c r="B422" s="290"/>
      <c r="C422" s="289"/>
      <c r="G422" s="285"/>
      <c r="H422" s="285"/>
      <c r="I422" s="285"/>
    </row>
    <row r="423" spans="2:9" x14ac:dyDescent="0.2">
      <c r="B423" s="290"/>
      <c r="C423" s="289"/>
      <c r="G423" s="285"/>
      <c r="H423" s="285"/>
      <c r="I423" s="285"/>
    </row>
    <row r="424" spans="2:9" x14ac:dyDescent="0.2">
      <c r="B424" s="290"/>
      <c r="C424" s="289"/>
      <c r="G424" s="285"/>
      <c r="H424" s="285"/>
      <c r="I424" s="285"/>
    </row>
    <row r="425" spans="2:9" x14ac:dyDescent="0.2">
      <c r="B425" s="290"/>
      <c r="C425" s="289"/>
      <c r="G425" s="285"/>
      <c r="H425" s="285"/>
      <c r="I425" s="285"/>
    </row>
    <row r="426" spans="2:9" x14ac:dyDescent="0.2">
      <c r="B426" s="290"/>
      <c r="C426" s="289"/>
      <c r="G426" s="285"/>
      <c r="H426" s="285"/>
      <c r="I426" s="285"/>
    </row>
    <row r="427" spans="2:9" x14ac:dyDescent="0.2">
      <c r="B427" s="290"/>
      <c r="C427" s="289"/>
      <c r="G427" s="285"/>
      <c r="H427" s="285"/>
      <c r="I427" s="285"/>
    </row>
    <row r="428" spans="2:9" x14ac:dyDescent="0.2">
      <c r="B428" s="290"/>
      <c r="C428" s="289"/>
      <c r="G428" s="285"/>
      <c r="H428" s="285"/>
      <c r="I428" s="285"/>
    </row>
    <row r="429" spans="2:9" x14ac:dyDescent="0.2">
      <c r="B429" s="290"/>
      <c r="C429" s="289"/>
      <c r="G429" s="285"/>
      <c r="H429" s="285"/>
      <c r="I429" s="285"/>
    </row>
    <row r="430" spans="2:9" x14ac:dyDescent="0.2">
      <c r="B430" s="290"/>
      <c r="C430" s="289"/>
      <c r="G430" s="285"/>
      <c r="H430" s="285"/>
      <c r="I430" s="285"/>
    </row>
    <row r="431" spans="2:9" x14ac:dyDescent="0.2">
      <c r="B431" s="290"/>
      <c r="C431" s="289"/>
      <c r="G431" s="285"/>
      <c r="H431" s="285"/>
      <c r="I431" s="285"/>
    </row>
    <row r="432" spans="2:9" x14ac:dyDescent="0.2">
      <c r="B432" s="290"/>
      <c r="C432" s="289"/>
      <c r="G432" s="285"/>
      <c r="H432" s="285"/>
      <c r="I432" s="285"/>
    </row>
    <row r="433" spans="2:9" x14ac:dyDescent="0.2">
      <c r="B433" s="290"/>
      <c r="C433" s="289"/>
      <c r="G433" s="285"/>
      <c r="H433" s="285"/>
      <c r="I433" s="285"/>
    </row>
    <row r="434" spans="2:9" x14ac:dyDescent="0.2">
      <c r="B434" s="290"/>
      <c r="C434" s="289"/>
      <c r="G434" s="285"/>
      <c r="H434" s="285"/>
      <c r="I434" s="285"/>
    </row>
    <row r="435" spans="2:9" x14ac:dyDescent="0.2">
      <c r="B435" s="290"/>
      <c r="C435" s="289"/>
      <c r="G435" s="285"/>
      <c r="H435" s="285"/>
      <c r="I435" s="285"/>
    </row>
    <row r="436" spans="2:9" x14ac:dyDescent="0.2">
      <c r="B436" s="290"/>
      <c r="C436" s="289"/>
      <c r="G436" s="285"/>
      <c r="H436" s="285"/>
      <c r="I436" s="285"/>
    </row>
    <row r="437" spans="2:9" x14ac:dyDescent="0.2">
      <c r="B437" s="290"/>
      <c r="C437" s="289"/>
      <c r="G437" s="285"/>
      <c r="H437" s="285"/>
      <c r="I437" s="285"/>
    </row>
    <row r="438" spans="2:9" x14ac:dyDescent="0.2">
      <c r="B438" s="290"/>
      <c r="C438" s="289"/>
      <c r="G438" s="285"/>
      <c r="H438" s="285"/>
      <c r="I438" s="285"/>
    </row>
    <row r="439" spans="2:9" x14ac:dyDescent="0.2">
      <c r="B439" s="290"/>
      <c r="C439" s="289"/>
      <c r="G439" s="285"/>
      <c r="H439" s="285"/>
      <c r="I439" s="285"/>
    </row>
    <row r="440" spans="2:9" x14ac:dyDescent="0.2">
      <c r="B440" s="290"/>
      <c r="C440" s="289"/>
      <c r="G440" s="285"/>
      <c r="H440" s="285"/>
      <c r="I440" s="285"/>
    </row>
    <row r="441" spans="2:9" x14ac:dyDescent="0.2">
      <c r="B441" s="290"/>
      <c r="C441" s="289"/>
      <c r="G441" s="285"/>
      <c r="H441" s="285"/>
      <c r="I441" s="285"/>
    </row>
    <row r="442" spans="2:9" x14ac:dyDescent="0.2">
      <c r="B442" s="290"/>
      <c r="C442" s="289"/>
      <c r="G442" s="285"/>
      <c r="H442" s="285"/>
      <c r="I442" s="285"/>
    </row>
    <row r="443" spans="2:9" x14ac:dyDescent="0.2">
      <c r="B443" s="290"/>
      <c r="C443" s="289"/>
      <c r="G443" s="285"/>
      <c r="H443" s="285"/>
      <c r="I443" s="285"/>
    </row>
    <row r="444" spans="2:9" x14ac:dyDescent="0.2">
      <c r="B444" s="290"/>
      <c r="C444" s="289"/>
      <c r="G444" s="285"/>
      <c r="H444" s="285"/>
      <c r="I444" s="285"/>
    </row>
    <row r="445" spans="2:9" x14ac:dyDescent="0.2">
      <c r="B445" s="290"/>
      <c r="C445" s="289"/>
      <c r="G445" s="285"/>
      <c r="H445" s="285"/>
      <c r="I445" s="285"/>
    </row>
    <row r="446" spans="2:9" x14ac:dyDescent="0.2">
      <c r="B446" s="290"/>
      <c r="C446" s="289"/>
      <c r="G446" s="285"/>
      <c r="H446" s="285"/>
      <c r="I446" s="285"/>
    </row>
    <row r="447" spans="2:9" x14ac:dyDescent="0.2">
      <c r="B447" s="290"/>
      <c r="C447" s="289"/>
      <c r="G447" s="285"/>
      <c r="H447" s="285"/>
      <c r="I447" s="285"/>
    </row>
    <row r="448" spans="2:9" x14ac:dyDescent="0.2">
      <c r="B448" s="290"/>
      <c r="C448" s="289"/>
      <c r="G448" s="285"/>
      <c r="H448" s="285"/>
      <c r="I448" s="285"/>
    </row>
    <row r="449" spans="2:9" x14ac:dyDescent="0.2">
      <c r="B449" s="290"/>
      <c r="C449" s="289"/>
      <c r="G449" s="285"/>
      <c r="H449" s="285"/>
      <c r="I449" s="285"/>
    </row>
    <row r="450" spans="2:9" x14ac:dyDescent="0.2">
      <c r="B450" s="290"/>
      <c r="C450" s="289"/>
      <c r="G450" s="285"/>
      <c r="H450" s="285"/>
      <c r="I450" s="285"/>
    </row>
    <row r="451" spans="2:9" x14ac:dyDescent="0.2">
      <c r="B451" s="290"/>
      <c r="C451" s="289"/>
      <c r="G451" s="285"/>
      <c r="H451" s="285"/>
      <c r="I451" s="285"/>
    </row>
    <row r="452" spans="2:9" x14ac:dyDescent="0.2">
      <c r="B452" s="290"/>
      <c r="C452" s="289"/>
      <c r="G452" s="285"/>
      <c r="H452" s="285"/>
      <c r="I452" s="285"/>
    </row>
    <row r="453" spans="2:9" x14ac:dyDescent="0.2">
      <c r="B453" s="290"/>
      <c r="C453" s="289"/>
      <c r="G453" s="285"/>
      <c r="H453" s="285"/>
      <c r="I453" s="285"/>
    </row>
    <row r="454" spans="2:9" x14ac:dyDescent="0.2">
      <c r="B454" s="290"/>
      <c r="C454" s="289"/>
      <c r="G454" s="285"/>
      <c r="H454" s="285"/>
      <c r="I454" s="285"/>
    </row>
    <row r="455" spans="2:9" x14ac:dyDescent="0.2">
      <c r="B455" s="290"/>
      <c r="C455" s="289"/>
      <c r="G455" s="285"/>
      <c r="H455" s="285"/>
      <c r="I455" s="285"/>
    </row>
    <row r="456" spans="2:9" x14ac:dyDescent="0.2">
      <c r="B456" s="290"/>
      <c r="C456" s="289"/>
      <c r="G456" s="285"/>
      <c r="H456" s="285"/>
      <c r="I456" s="285"/>
    </row>
    <row r="457" spans="2:9" x14ac:dyDescent="0.2">
      <c r="B457" s="290"/>
      <c r="C457" s="289"/>
      <c r="G457" s="285"/>
      <c r="H457" s="285"/>
      <c r="I457" s="285"/>
    </row>
    <row r="458" spans="2:9" x14ac:dyDescent="0.2">
      <c r="B458" s="290"/>
      <c r="C458" s="289"/>
      <c r="G458" s="285"/>
      <c r="H458" s="285"/>
      <c r="I458" s="285"/>
    </row>
    <row r="459" spans="2:9" x14ac:dyDescent="0.2">
      <c r="B459" s="290"/>
      <c r="C459" s="289"/>
      <c r="G459" s="285"/>
      <c r="H459" s="285"/>
      <c r="I459" s="285"/>
    </row>
    <row r="460" spans="2:9" x14ac:dyDescent="0.2">
      <c r="B460" s="290"/>
      <c r="C460" s="289"/>
      <c r="G460" s="285"/>
      <c r="H460" s="285"/>
      <c r="I460" s="285"/>
    </row>
    <row r="461" spans="2:9" x14ac:dyDescent="0.2">
      <c r="B461" s="290"/>
      <c r="C461" s="289"/>
      <c r="G461" s="285"/>
      <c r="H461" s="285"/>
      <c r="I461" s="285"/>
    </row>
    <row r="462" spans="2:9" x14ac:dyDescent="0.2">
      <c r="B462" s="290"/>
      <c r="C462" s="289"/>
      <c r="G462" s="285"/>
      <c r="H462" s="285"/>
      <c r="I462" s="285"/>
    </row>
    <row r="463" spans="2:9" x14ac:dyDescent="0.2">
      <c r="B463" s="290"/>
      <c r="C463" s="289"/>
      <c r="G463" s="285"/>
      <c r="H463" s="285"/>
      <c r="I463" s="285"/>
    </row>
    <row r="464" spans="2:9"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x14ac:dyDescent="0.2">
      <c r="B562" s="290"/>
      <c r="C562" s="289"/>
      <c r="G562" s="285"/>
      <c r="H562" s="285"/>
      <c r="I562" s="285"/>
    </row>
    <row r="563" spans="2:10" ht="15.75" customHeight="1" thickBot="1" x14ac:dyDescent="0.25">
      <c r="B563" s="290"/>
      <c r="C563" s="289"/>
      <c r="E563" s="292">
        <f>SUM(E9:E211)</f>
        <v>7556448.3200000003</v>
      </c>
      <c r="F563" s="291">
        <f>SUM(F8:F562)</f>
        <v>7475120.9230000023</v>
      </c>
      <c r="G563" s="286"/>
      <c r="H563" s="285"/>
      <c r="I563" s="285"/>
    </row>
    <row r="564" spans="2:10" ht="15.75" customHeight="1" thickTop="1" x14ac:dyDescent="0.25">
      <c r="B564" s="290"/>
      <c r="C564" s="289"/>
      <c r="E564" s="280">
        <f>F563-E563</f>
        <v>-81327.396999998018</v>
      </c>
      <c r="F564" s="287"/>
      <c r="G564" s="286"/>
      <c r="H564" s="285"/>
      <c r="I564" s="285"/>
      <c r="J564" s="282"/>
    </row>
    <row r="565" spans="2:10" ht="15.75" customHeight="1" x14ac:dyDescent="0.25">
      <c r="B565" s="290"/>
      <c r="C565" s="289"/>
      <c r="F565" s="287"/>
      <c r="G565" s="286"/>
      <c r="H565" s="280"/>
      <c r="I565" s="285"/>
    </row>
    <row r="566" spans="2:10" ht="15.75" customHeight="1" x14ac:dyDescent="0.25">
      <c r="B566" s="290"/>
      <c r="C566" s="289"/>
      <c r="F566" s="287"/>
      <c r="G566" s="286"/>
      <c r="H566" s="285"/>
      <c r="I566" s="285"/>
    </row>
    <row r="567" spans="2:10" ht="15.75" customHeight="1" x14ac:dyDescent="0.25">
      <c r="B567" s="278"/>
      <c r="C567" s="278"/>
      <c r="D567" s="283"/>
      <c r="F567" s="287"/>
      <c r="G567" s="286"/>
      <c r="H567" s="285"/>
      <c r="I567" s="285"/>
    </row>
    <row r="568" spans="2:10" ht="15.75" customHeight="1" x14ac:dyDescent="0.25">
      <c r="B568" s="278"/>
      <c r="C568" s="278"/>
      <c r="D568" s="283"/>
      <c r="F568" s="287"/>
      <c r="G568" s="286"/>
      <c r="H568" s="285"/>
      <c r="I568" s="285"/>
    </row>
    <row r="569" spans="2:10" ht="15.75" customHeight="1" x14ac:dyDescent="0.25">
      <c r="B569" s="278"/>
      <c r="C569" s="278"/>
      <c r="D569" s="288"/>
      <c r="F569" s="287"/>
      <c r="G569" s="286"/>
      <c r="H569" s="285"/>
      <c r="I569" s="285"/>
    </row>
    <row r="570" spans="2:10" ht="15.75" customHeight="1" x14ac:dyDescent="0.25">
      <c r="B570" s="278"/>
      <c r="C570" s="278"/>
      <c r="D570" s="283"/>
      <c r="F570" s="287"/>
      <c r="G570" s="286"/>
      <c r="H570" s="285"/>
      <c r="I570" s="285"/>
    </row>
    <row r="571" spans="2:10" ht="15.75" customHeight="1" x14ac:dyDescent="0.2">
      <c r="B571" s="278"/>
      <c r="C571" s="278"/>
      <c r="D571" s="283"/>
      <c r="G571" s="285"/>
      <c r="H571" s="285"/>
      <c r="I571" s="285"/>
    </row>
    <row r="572" spans="2:10" ht="15.75" customHeight="1" x14ac:dyDescent="0.2">
      <c r="B572" s="278"/>
      <c r="C572" s="278"/>
      <c r="D572" s="283"/>
      <c r="G572" s="285"/>
    </row>
    <row r="573" spans="2:10" ht="15.75" customHeight="1" x14ac:dyDescent="0.2">
      <c r="B573" s="278"/>
      <c r="C573" s="278"/>
      <c r="D573" s="283"/>
      <c r="G573" s="285"/>
    </row>
    <row r="574" spans="2:10" ht="15.75" customHeight="1" x14ac:dyDescent="0.2">
      <c r="B574" s="278"/>
      <c r="C574" s="278"/>
    </row>
    <row r="575" spans="2:10" ht="15.75" customHeight="1" x14ac:dyDescent="0.2">
      <c r="B575" s="278"/>
      <c r="C575" s="278"/>
      <c r="D575" s="283"/>
      <c r="G575" s="284"/>
    </row>
    <row r="576" spans="2:10" ht="15.75" customHeight="1" x14ac:dyDescent="0.2">
      <c r="B576" s="278"/>
      <c r="C576" s="278"/>
      <c r="D576" s="283"/>
    </row>
    <row r="577" spans="2:7" ht="15.75" customHeight="1" x14ac:dyDescent="0.2">
      <c r="B577" s="278"/>
      <c r="C577" s="278"/>
      <c r="D577" s="283"/>
    </row>
    <row r="578" spans="2:7" ht="15.75" customHeight="1" x14ac:dyDescent="0.2">
      <c r="B578" s="278"/>
      <c r="C578" s="278"/>
      <c r="D578" s="283"/>
    </row>
    <row r="579" spans="2:7" ht="15.75" customHeight="1" x14ac:dyDescent="0.2">
      <c r="B579" s="278"/>
      <c r="C579" s="278"/>
      <c r="D579" s="283"/>
    </row>
    <row r="580" spans="2:7" ht="15.75" customHeight="1" x14ac:dyDescent="0.2">
      <c r="B580" s="278"/>
      <c r="C580" s="278"/>
    </row>
    <row r="581" spans="2:7" ht="15.75" customHeight="1" x14ac:dyDescent="0.2">
      <c r="D581" s="283"/>
    </row>
    <row r="582" spans="2:7" ht="15.75" customHeight="1" x14ac:dyDescent="0.2">
      <c r="B582" s="278"/>
      <c r="C582" s="278"/>
      <c r="D582" s="283"/>
    </row>
    <row r="583" spans="2:7" ht="15.75" customHeight="1" x14ac:dyDescent="0.2">
      <c r="B583" s="278"/>
      <c r="C583" s="278"/>
      <c r="F583" s="282"/>
      <c r="G583" s="278"/>
    </row>
    <row r="584" spans="2:7" ht="15.75" customHeight="1" x14ac:dyDescent="0.2">
      <c r="F584" s="282"/>
      <c r="G584" s="278"/>
    </row>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64" ht="15.75" customHeight="1" x14ac:dyDescent="0.2"/>
    <row r="674" spans="1:208" s="279" customFormat="1" x14ac:dyDescent="0.2">
      <c r="A674" s="278"/>
      <c r="D674" s="281"/>
      <c r="E674" s="280"/>
      <c r="F674" s="280"/>
      <c r="H674" s="278"/>
      <c r="I674" s="278"/>
      <c r="J674" s="278"/>
      <c r="K674" s="278"/>
      <c r="L674" s="278"/>
      <c r="M674" s="278"/>
      <c r="N674" s="278"/>
      <c r="O674" s="278"/>
      <c r="P674" s="278"/>
      <c r="Q674" s="278"/>
      <c r="R674" s="278"/>
      <c r="S674" s="278"/>
      <c r="T674" s="278"/>
      <c r="U674" s="278"/>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8"/>
      <c r="AR674" s="278"/>
      <c r="AS674" s="278"/>
      <c r="AT674" s="278"/>
      <c r="AU674" s="278"/>
      <c r="AV674" s="278"/>
      <c r="AW674" s="278"/>
      <c r="AX674" s="278"/>
      <c r="AY674" s="278"/>
      <c r="AZ674" s="278"/>
      <c r="BA674" s="278"/>
      <c r="BB674" s="278"/>
      <c r="BC674" s="278"/>
      <c r="BD674" s="278"/>
      <c r="BE674" s="278"/>
      <c r="BF674" s="278"/>
      <c r="BG674" s="278"/>
      <c r="BH674" s="278"/>
      <c r="BI674" s="278"/>
      <c r="BJ674" s="278"/>
      <c r="BK674" s="278"/>
      <c r="BL674" s="278"/>
      <c r="BM674" s="278"/>
      <c r="BN674" s="278"/>
      <c r="BO674" s="278"/>
      <c r="BP674" s="278"/>
      <c r="BQ674" s="278"/>
      <c r="BR674" s="278"/>
      <c r="BS674" s="278"/>
      <c r="BT674" s="278"/>
      <c r="BU674" s="278"/>
      <c r="BV674" s="278"/>
      <c r="BW674" s="278"/>
      <c r="BX674" s="278"/>
      <c r="BY674" s="278"/>
      <c r="BZ674" s="278"/>
      <c r="CA674" s="278"/>
      <c r="CB674" s="278"/>
      <c r="CC674" s="278"/>
      <c r="CD674" s="278"/>
      <c r="CE674" s="278"/>
      <c r="CF674" s="278"/>
      <c r="CG674" s="278"/>
      <c r="CH674" s="278"/>
      <c r="CI674" s="278"/>
      <c r="CJ674" s="278"/>
      <c r="CK674" s="278"/>
      <c r="CL674" s="278"/>
      <c r="CM674" s="278"/>
      <c r="CN674" s="278"/>
      <c r="CO674" s="278"/>
      <c r="CP674" s="278"/>
      <c r="CQ674" s="278"/>
      <c r="CR674" s="278"/>
      <c r="CS674" s="278"/>
      <c r="CT674" s="278"/>
      <c r="CU674" s="278"/>
      <c r="CV674" s="278"/>
      <c r="CW674" s="278"/>
      <c r="CX674" s="278"/>
      <c r="CY674" s="278"/>
      <c r="CZ674" s="278"/>
      <c r="DA674" s="278"/>
      <c r="DB674" s="278"/>
      <c r="DC674" s="278"/>
      <c r="DD674" s="278"/>
      <c r="DE674" s="278"/>
      <c r="DF674" s="278"/>
      <c r="DG674" s="278"/>
      <c r="DH674" s="278"/>
      <c r="DI674" s="278"/>
      <c r="DJ674" s="278"/>
      <c r="DK674" s="278"/>
      <c r="DL674" s="278"/>
      <c r="DM674" s="278"/>
      <c r="DN674" s="278"/>
      <c r="DO674" s="278"/>
      <c r="DP674" s="278"/>
      <c r="DQ674" s="278"/>
      <c r="DR674" s="278"/>
      <c r="DS674" s="278"/>
      <c r="DT674" s="278"/>
      <c r="DU674" s="278"/>
      <c r="DV674" s="278"/>
      <c r="DW674" s="278"/>
      <c r="DX674" s="278"/>
      <c r="DY674" s="278"/>
      <c r="DZ674" s="278"/>
      <c r="EA674" s="278"/>
      <c r="EB674" s="278"/>
      <c r="EC674" s="278"/>
      <c r="ED674" s="278"/>
      <c r="EE674" s="278"/>
      <c r="EF674" s="278"/>
      <c r="EG674" s="278"/>
      <c r="EH674" s="278"/>
      <c r="EI674" s="278"/>
      <c r="EJ674" s="278"/>
      <c r="EK674" s="278"/>
      <c r="EL674" s="278"/>
      <c r="EM674" s="278"/>
      <c r="EN674" s="278"/>
      <c r="EO674" s="278"/>
      <c r="EP674" s="278"/>
      <c r="EQ674" s="278"/>
      <c r="ER674" s="278"/>
      <c r="ES674" s="278"/>
      <c r="ET674" s="278"/>
      <c r="EU674" s="278"/>
      <c r="EV674" s="278"/>
      <c r="EW674" s="278"/>
      <c r="EX674" s="278"/>
      <c r="EY674" s="278"/>
      <c r="EZ674" s="278"/>
      <c r="FA674" s="278"/>
      <c r="FB674" s="278"/>
      <c r="FC674" s="278"/>
      <c r="FD674" s="278"/>
      <c r="FE674" s="278"/>
      <c r="FF674" s="278"/>
      <c r="FG674" s="278"/>
      <c r="FH674" s="278"/>
      <c r="FI674" s="278"/>
      <c r="FJ674" s="278"/>
      <c r="FK674" s="278"/>
      <c r="FL674" s="278"/>
      <c r="FM674" s="278"/>
      <c r="FN674" s="278"/>
      <c r="FO674" s="278"/>
      <c r="FP674" s="278"/>
      <c r="FQ674" s="278"/>
      <c r="FR674" s="278"/>
      <c r="FS674" s="278"/>
      <c r="FT674" s="278"/>
      <c r="FU674" s="278"/>
      <c r="FV674" s="278"/>
      <c r="FW674" s="278"/>
      <c r="FX674" s="278"/>
      <c r="FY674" s="278"/>
      <c r="FZ674" s="278"/>
      <c r="GA674" s="278"/>
      <c r="GB674" s="278"/>
      <c r="GC674" s="278"/>
      <c r="GD674" s="278"/>
      <c r="GE674" s="278"/>
      <c r="GF674" s="278"/>
      <c r="GG674" s="278"/>
      <c r="GH674" s="278"/>
      <c r="GI674" s="278"/>
      <c r="GJ674" s="278"/>
      <c r="GK674" s="278"/>
      <c r="GL674" s="278"/>
      <c r="GM674" s="278"/>
      <c r="GN674" s="278"/>
      <c r="GO674" s="278"/>
      <c r="GP674" s="278"/>
      <c r="GQ674" s="278"/>
      <c r="GR674" s="278"/>
      <c r="GS674" s="278"/>
      <c r="GT674" s="278"/>
      <c r="GU674" s="278"/>
      <c r="GV674" s="278"/>
      <c r="GW674" s="278"/>
      <c r="GX674" s="278"/>
      <c r="GY674" s="278"/>
      <c r="GZ674" s="278"/>
    </row>
    <row r="675" spans="1:208" s="280" customFormat="1" x14ac:dyDescent="0.2">
      <c r="A675" s="278"/>
      <c r="B675" s="279"/>
      <c r="C675" s="279"/>
      <c r="D675" s="281"/>
      <c r="G675" s="279"/>
      <c r="H675" s="278"/>
      <c r="I675" s="278"/>
      <c r="J675" s="278"/>
      <c r="K675" s="278"/>
      <c r="L675" s="278"/>
      <c r="M675" s="278"/>
      <c r="N675" s="278"/>
      <c r="O675" s="278"/>
      <c r="P675" s="278"/>
      <c r="Q675" s="278"/>
      <c r="R675" s="278"/>
      <c r="S675" s="278"/>
      <c r="T675" s="278"/>
      <c r="U675" s="278"/>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8"/>
      <c r="AR675" s="278"/>
      <c r="AS675" s="278"/>
      <c r="AT675" s="278"/>
      <c r="AU675" s="278"/>
      <c r="AV675" s="278"/>
      <c r="AW675" s="278"/>
      <c r="AX675" s="278"/>
      <c r="AY675" s="278"/>
      <c r="AZ675" s="278"/>
      <c r="BA675" s="278"/>
      <c r="BB675" s="278"/>
      <c r="BC675" s="278"/>
      <c r="BD675" s="278"/>
      <c r="BE675" s="278"/>
      <c r="BF675" s="278"/>
      <c r="BG675" s="278"/>
      <c r="BH675" s="278"/>
      <c r="BI675" s="278"/>
      <c r="BJ675" s="278"/>
      <c r="BK675" s="278"/>
      <c r="BL675" s="278"/>
      <c r="BM675" s="278"/>
      <c r="BN675" s="278"/>
      <c r="BO675" s="278"/>
      <c r="BP675" s="278"/>
      <c r="BQ675" s="278"/>
      <c r="BR675" s="278"/>
      <c r="BS675" s="278"/>
      <c r="BT675" s="278"/>
      <c r="BU675" s="278"/>
      <c r="BV675" s="278"/>
      <c r="BW675" s="278"/>
      <c r="BX675" s="278"/>
      <c r="BY675" s="278"/>
      <c r="BZ675" s="278"/>
      <c r="CA675" s="278"/>
      <c r="CB675" s="278"/>
      <c r="CC675" s="278"/>
      <c r="CD675" s="278"/>
      <c r="CE675" s="278"/>
      <c r="CF675" s="278"/>
      <c r="CG675" s="278"/>
      <c r="CH675" s="278"/>
      <c r="CI675" s="278"/>
      <c r="CJ675" s="278"/>
      <c r="CK675" s="278"/>
      <c r="CL675" s="278"/>
      <c r="CM675" s="278"/>
      <c r="CN675" s="278"/>
      <c r="CO675" s="278"/>
      <c r="CP675" s="278"/>
      <c r="CQ675" s="278"/>
      <c r="CR675" s="278"/>
      <c r="CS675" s="278"/>
      <c r="CT675" s="278"/>
      <c r="CU675" s="278"/>
      <c r="CV675" s="278"/>
      <c r="CW675" s="278"/>
      <c r="CX675" s="278"/>
      <c r="CY675" s="278"/>
      <c r="CZ675" s="278"/>
      <c r="DA675" s="278"/>
      <c r="DB675" s="278"/>
      <c r="DC675" s="278"/>
      <c r="DD675" s="278"/>
      <c r="DE675" s="278"/>
      <c r="DF675" s="278"/>
      <c r="DG675" s="278"/>
      <c r="DH675" s="278"/>
      <c r="DI675" s="278"/>
      <c r="DJ675" s="278"/>
      <c r="DK675" s="278"/>
      <c r="DL675" s="278"/>
      <c r="DM675" s="278"/>
      <c r="DN675" s="278"/>
      <c r="DO675" s="278"/>
      <c r="DP675" s="278"/>
      <c r="DQ675" s="278"/>
      <c r="DR675" s="278"/>
      <c r="DS675" s="278"/>
      <c r="DT675" s="278"/>
      <c r="DU675" s="278"/>
      <c r="DV675" s="278"/>
      <c r="DW675" s="278"/>
      <c r="DX675" s="278"/>
      <c r="DY675" s="278"/>
      <c r="DZ675" s="278"/>
      <c r="EA675" s="278"/>
      <c r="EB675" s="278"/>
      <c r="EC675" s="278"/>
      <c r="ED675" s="278"/>
      <c r="EE675" s="278"/>
      <c r="EF675" s="278"/>
      <c r="EG675" s="278"/>
      <c r="EH675" s="278"/>
      <c r="EI675" s="278"/>
      <c r="EJ675" s="278"/>
      <c r="EK675" s="278"/>
      <c r="EL675" s="278"/>
      <c r="EM675" s="278"/>
      <c r="EN675" s="278"/>
      <c r="EO675" s="278"/>
      <c r="EP675" s="278"/>
      <c r="EQ675" s="278"/>
      <c r="ER675" s="278"/>
      <c r="ES675" s="278"/>
      <c r="ET675" s="278"/>
      <c r="EU675" s="278"/>
      <c r="EV675" s="278"/>
      <c r="EW675" s="278"/>
      <c r="EX675" s="278"/>
      <c r="EY675" s="278"/>
      <c r="EZ675" s="278"/>
      <c r="FA675" s="278"/>
      <c r="FB675" s="278"/>
      <c r="FC675" s="278"/>
      <c r="FD675" s="278"/>
      <c r="FE675" s="278"/>
      <c r="FF675" s="278"/>
      <c r="FG675" s="278"/>
      <c r="FH675" s="278"/>
      <c r="FI675" s="278"/>
      <c r="FJ675" s="278"/>
      <c r="FK675" s="278"/>
      <c r="FL675" s="278"/>
      <c r="FM675" s="278"/>
      <c r="FN675" s="278"/>
      <c r="FO675" s="278"/>
      <c r="FP675" s="278"/>
      <c r="FQ675" s="278"/>
      <c r="FR675" s="278"/>
      <c r="FS675" s="278"/>
      <c r="FT675" s="278"/>
      <c r="FU675" s="278"/>
      <c r="FV675" s="278"/>
      <c r="FW675" s="278"/>
      <c r="FX675" s="278"/>
      <c r="FY675" s="278"/>
      <c r="FZ675" s="278"/>
      <c r="GA675" s="278"/>
      <c r="GB675" s="278"/>
      <c r="GC675" s="278"/>
      <c r="GD675" s="278"/>
      <c r="GE675" s="278"/>
      <c r="GF675" s="278"/>
      <c r="GG675" s="278"/>
      <c r="GH675" s="278"/>
      <c r="GI675" s="278"/>
      <c r="GJ675" s="278"/>
      <c r="GK675" s="278"/>
      <c r="GL675" s="278"/>
      <c r="GM675" s="278"/>
      <c r="GN675" s="278"/>
      <c r="GO675" s="278"/>
      <c r="GP675" s="278"/>
      <c r="GQ675" s="278"/>
      <c r="GR675" s="278"/>
      <c r="GS675" s="278"/>
      <c r="GT675" s="278"/>
      <c r="GU675" s="278"/>
      <c r="GV675" s="278"/>
      <c r="GW675" s="278"/>
      <c r="GX675" s="278"/>
      <c r="GY675" s="278"/>
      <c r="GZ675" s="278"/>
    </row>
    <row r="676" spans="1:208" s="280" customFormat="1" x14ac:dyDescent="0.2">
      <c r="A676" s="278"/>
      <c r="B676" s="279"/>
      <c r="C676" s="279"/>
      <c r="D676" s="281"/>
      <c r="G676" s="279"/>
      <c r="H676" s="278"/>
      <c r="I676" s="278"/>
      <c r="J676" s="278"/>
      <c r="K676" s="278"/>
      <c r="L676" s="278"/>
      <c r="M676" s="278"/>
      <c r="N676" s="278"/>
      <c r="O676" s="278"/>
      <c r="P676" s="278"/>
      <c r="Q676" s="278"/>
      <c r="R676" s="278"/>
      <c r="S676" s="278"/>
      <c r="T676" s="278"/>
      <c r="U676" s="278"/>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8"/>
      <c r="AR676" s="278"/>
      <c r="AS676" s="278"/>
      <c r="AT676" s="278"/>
      <c r="AU676" s="278"/>
      <c r="AV676" s="278"/>
      <c r="AW676" s="278"/>
      <c r="AX676" s="278"/>
      <c r="AY676" s="278"/>
      <c r="AZ676" s="278"/>
      <c r="BA676" s="278"/>
      <c r="BB676" s="278"/>
      <c r="BC676" s="278"/>
      <c r="BD676" s="278"/>
      <c r="BE676" s="278"/>
      <c r="BF676" s="278"/>
      <c r="BG676" s="278"/>
      <c r="BH676" s="278"/>
      <c r="BI676" s="278"/>
      <c r="BJ676" s="278"/>
      <c r="BK676" s="278"/>
      <c r="BL676" s="278"/>
      <c r="BM676" s="278"/>
      <c r="BN676" s="278"/>
      <c r="BO676" s="278"/>
      <c r="BP676" s="278"/>
      <c r="BQ676" s="278"/>
      <c r="BR676" s="278"/>
      <c r="BS676" s="278"/>
      <c r="BT676" s="278"/>
      <c r="BU676" s="278"/>
      <c r="BV676" s="278"/>
      <c r="BW676" s="278"/>
      <c r="BX676" s="278"/>
      <c r="BY676" s="278"/>
      <c r="BZ676" s="278"/>
      <c r="CA676" s="278"/>
      <c r="CB676" s="278"/>
      <c r="CC676" s="278"/>
      <c r="CD676" s="278"/>
      <c r="CE676" s="278"/>
      <c r="CF676" s="278"/>
      <c r="CG676" s="278"/>
      <c r="CH676" s="278"/>
      <c r="CI676" s="278"/>
      <c r="CJ676" s="278"/>
      <c r="CK676" s="278"/>
      <c r="CL676" s="278"/>
      <c r="CM676" s="278"/>
      <c r="CN676" s="278"/>
      <c r="CO676" s="278"/>
      <c r="CP676" s="278"/>
      <c r="CQ676" s="278"/>
      <c r="CR676" s="278"/>
      <c r="CS676" s="278"/>
      <c r="CT676" s="278"/>
      <c r="CU676" s="278"/>
      <c r="CV676" s="278"/>
      <c r="CW676" s="278"/>
      <c r="CX676" s="278"/>
      <c r="CY676" s="278"/>
      <c r="CZ676" s="278"/>
      <c r="DA676" s="278"/>
      <c r="DB676" s="278"/>
      <c r="DC676" s="278"/>
      <c r="DD676" s="278"/>
      <c r="DE676" s="278"/>
      <c r="DF676" s="278"/>
      <c r="DG676" s="278"/>
      <c r="DH676" s="278"/>
      <c r="DI676" s="278"/>
      <c r="DJ676" s="278"/>
      <c r="DK676" s="278"/>
      <c r="DL676" s="278"/>
      <c r="DM676" s="278"/>
      <c r="DN676" s="278"/>
      <c r="DO676" s="278"/>
      <c r="DP676" s="278"/>
      <c r="DQ676" s="278"/>
      <c r="DR676" s="278"/>
      <c r="DS676" s="278"/>
      <c r="DT676" s="278"/>
      <c r="DU676" s="278"/>
      <c r="DV676" s="278"/>
      <c r="DW676" s="278"/>
      <c r="DX676" s="278"/>
      <c r="DY676" s="278"/>
      <c r="DZ676" s="278"/>
      <c r="EA676" s="278"/>
      <c r="EB676" s="278"/>
      <c r="EC676" s="278"/>
      <c r="ED676" s="278"/>
      <c r="EE676" s="278"/>
      <c r="EF676" s="278"/>
      <c r="EG676" s="278"/>
      <c r="EH676" s="278"/>
      <c r="EI676" s="278"/>
      <c r="EJ676" s="278"/>
      <c r="EK676" s="278"/>
      <c r="EL676" s="278"/>
      <c r="EM676" s="278"/>
      <c r="EN676" s="278"/>
      <c r="EO676" s="278"/>
      <c r="EP676" s="278"/>
      <c r="EQ676" s="278"/>
      <c r="ER676" s="278"/>
      <c r="ES676" s="278"/>
      <c r="ET676" s="278"/>
      <c r="EU676" s="278"/>
      <c r="EV676" s="278"/>
      <c r="EW676" s="278"/>
      <c r="EX676" s="278"/>
      <c r="EY676" s="278"/>
      <c r="EZ676" s="278"/>
      <c r="FA676" s="278"/>
      <c r="FB676" s="278"/>
      <c r="FC676" s="278"/>
      <c r="FD676" s="278"/>
      <c r="FE676" s="278"/>
      <c r="FF676" s="278"/>
      <c r="FG676" s="278"/>
      <c r="FH676" s="278"/>
      <c r="FI676" s="278"/>
      <c r="FJ676" s="278"/>
      <c r="FK676" s="278"/>
      <c r="FL676" s="278"/>
      <c r="FM676" s="278"/>
      <c r="FN676" s="278"/>
      <c r="FO676" s="278"/>
      <c r="FP676" s="278"/>
      <c r="FQ676" s="278"/>
      <c r="FR676" s="278"/>
      <c r="FS676" s="278"/>
      <c r="FT676" s="278"/>
      <c r="FU676" s="278"/>
      <c r="FV676" s="278"/>
      <c r="FW676" s="278"/>
      <c r="FX676" s="278"/>
      <c r="FY676" s="278"/>
      <c r="FZ676" s="278"/>
      <c r="GA676" s="278"/>
      <c r="GB676" s="278"/>
      <c r="GC676" s="278"/>
      <c r="GD676" s="278"/>
      <c r="GE676" s="278"/>
      <c r="GF676" s="278"/>
      <c r="GG676" s="278"/>
      <c r="GH676" s="278"/>
      <c r="GI676" s="278"/>
      <c r="GJ676" s="278"/>
      <c r="GK676" s="278"/>
      <c r="GL676" s="278"/>
      <c r="GM676" s="278"/>
      <c r="GN676" s="278"/>
      <c r="GO676" s="278"/>
      <c r="GP676" s="278"/>
      <c r="GQ676" s="278"/>
      <c r="GR676" s="278"/>
      <c r="GS676" s="278"/>
      <c r="GT676" s="278"/>
      <c r="GU676" s="278"/>
      <c r="GV676" s="278"/>
      <c r="GW676" s="278"/>
      <c r="GX676" s="278"/>
      <c r="GY676" s="278"/>
      <c r="GZ676" s="278"/>
    </row>
    <row r="677" spans="1:208" s="280" customFormat="1" x14ac:dyDescent="0.2">
      <c r="A677" s="278"/>
      <c r="B677" s="279"/>
      <c r="C677" s="279"/>
      <c r="D677" s="281"/>
      <c r="G677" s="279"/>
      <c r="H677" s="278"/>
      <c r="I677" s="278"/>
      <c r="J677" s="278"/>
      <c r="K677" s="278"/>
      <c r="L677" s="278"/>
      <c r="M677" s="278"/>
      <c r="N677" s="278"/>
      <c r="O677" s="278"/>
      <c r="P677" s="278"/>
      <c r="Q677" s="278"/>
      <c r="R677" s="278"/>
      <c r="S677" s="278"/>
      <c r="T677" s="278"/>
      <c r="U677" s="278"/>
      <c r="V677" s="278"/>
      <c r="W677" s="278"/>
      <c r="X677" s="278"/>
      <c r="Y677" s="278"/>
      <c r="Z677" s="278"/>
      <c r="AA677" s="278"/>
      <c r="AB677" s="278"/>
      <c r="AC677" s="278"/>
      <c r="AD677" s="278"/>
      <c r="AE677" s="278"/>
      <c r="AF677" s="278"/>
      <c r="AG677" s="278"/>
      <c r="AH677" s="278"/>
      <c r="AI677" s="278"/>
      <c r="AJ677" s="278"/>
      <c r="AK677" s="278"/>
      <c r="AL677" s="278"/>
      <c r="AM677" s="278"/>
      <c r="AN677" s="278"/>
      <c r="AO677" s="278"/>
      <c r="AP677" s="278"/>
      <c r="AQ677" s="278"/>
      <c r="AR677" s="278"/>
      <c r="AS677" s="278"/>
      <c r="AT677" s="278"/>
      <c r="AU677" s="278"/>
      <c r="AV677" s="278"/>
      <c r="AW677" s="278"/>
      <c r="AX677" s="278"/>
      <c r="AY677" s="278"/>
      <c r="AZ677" s="278"/>
      <c r="BA677" s="278"/>
      <c r="BB677" s="278"/>
      <c r="BC677" s="278"/>
      <c r="BD677" s="278"/>
      <c r="BE677" s="278"/>
      <c r="BF677" s="278"/>
      <c r="BG677" s="278"/>
      <c r="BH677" s="278"/>
      <c r="BI677" s="278"/>
      <c r="BJ677" s="278"/>
      <c r="BK677" s="278"/>
      <c r="BL677" s="278"/>
      <c r="BM677" s="278"/>
      <c r="BN677" s="278"/>
      <c r="BO677" s="278"/>
      <c r="BP677" s="278"/>
      <c r="BQ677" s="278"/>
      <c r="BR677" s="278"/>
      <c r="BS677" s="278"/>
      <c r="BT677" s="278"/>
      <c r="BU677" s="278"/>
      <c r="BV677" s="278"/>
      <c r="BW677" s="278"/>
      <c r="BX677" s="278"/>
      <c r="BY677" s="278"/>
      <c r="BZ677" s="278"/>
      <c r="CA677" s="278"/>
      <c r="CB677" s="278"/>
      <c r="CC677" s="278"/>
      <c r="CD677" s="278"/>
      <c r="CE677" s="278"/>
      <c r="CF677" s="278"/>
      <c r="CG677" s="278"/>
      <c r="CH677" s="278"/>
      <c r="CI677" s="278"/>
      <c r="CJ677" s="278"/>
      <c r="CK677" s="278"/>
      <c r="CL677" s="278"/>
      <c r="CM677" s="278"/>
      <c r="CN677" s="278"/>
      <c r="CO677" s="278"/>
      <c r="CP677" s="278"/>
      <c r="CQ677" s="278"/>
      <c r="CR677" s="278"/>
      <c r="CS677" s="278"/>
      <c r="CT677" s="278"/>
      <c r="CU677" s="278"/>
      <c r="CV677" s="278"/>
      <c r="CW677" s="278"/>
      <c r="CX677" s="278"/>
      <c r="CY677" s="278"/>
      <c r="CZ677" s="278"/>
      <c r="DA677" s="278"/>
      <c r="DB677" s="278"/>
      <c r="DC677" s="278"/>
      <c r="DD677" s="278"/>
      <c r="DE677" s="278"/>
      <c r="DF677" s="278"/>
      <c r="DG677" s="278"/>
      <c r="DH677" s="278"/>
      <c r="DI677" s="278"/>
      <c r="DJ677" s="278"/>
      <c r="DK677" s="278"/>
      <c r="DL677" s="278"/>
      <c r="DM677" s="278"/>
      <c r="DN677" s="278"/>
      <c r="DO677" s="278"/>
      <c r="DP677" s="278"/>
      <c r="DQ677" s="278"/>
      <c r="DR677" s="278"/>
      <c r="DS677" s="278"/>
      <c r="DT677" s="278"/>
      <c r="DU677" s="278"/>
      <c r="DV677" s="278"/>
      <c r="DW677" s="278"/>
      <c r="DX677" s="278"/>
      <c r="DY677" s="278"/>
      <c r="DZ677" s="278"/>
      <c r="EA677" s="278"/>
      <c r="EB677" s="278"/>
      <c r="EC677" s="278"/>
      <c r="ED677" s="278"/>
      <c r="EE677" s="278"/>
      <c r="EF677" s="278"/>
      <c r="EG677" s="278"/>
      <c r="EH677" s="278"/>
      <c r="EI677" s="278"/>
      <c r="EJ677" s="278"/>
      <c r="EK677" s="278"/>
      <c r="EL677" s="278"/>
      <c r="EM677" s="278"/>
      <c r="EN677" s="278"/>
      <c r="EO677" s="278"/>
      <c r="EP677" s="278"/>
      <c r="EQ677" s="278"/>
      <c r="ER677" s="278"/>
      <c r="ES677" s="278"/>
      <c r="ET677" s="278"/>
      <c r="EU677" s="278"/>
      <c r="EV677" s="278"/>
      <c r="EW677" s="278"/>
      <c r="EX677" s="278"/>
      <c r="EY677" s="278"/>
      <c r="EZ677" s="278"/>
      <c r="FA677" s="278"/>
      <c r="FB677" s="278"/>
      <c r="FC677" s="278"/>
      <c r="FD677" s="278"/>
      <c r="FE677" s="278"/>
      <c r="FF677" s="278"/>
      <c r="FG677" s="278"/>
      <c r="FH677" s="278"/>
      <c r="FI677" s="278"/>
      <c r="FJ677" s="278"/>
      <c r="FK677" s="278"/>
      <c r="FL677" s="278"/>
      <c r="FM677" s="278"/>
      <c r="FN677" s="278"/>
      <c r="FO677" s="278"/>
      <c r="FP677" s="278"/>
      <c r="FQ677" s="278"/>
      <c r="FR677" s="278"/>
      <c r="FS677" s="278"/>
      <c r="FT677" s="278"/>
      <c r="FU677" s="278"/>
      <c r="FV677" s="278"/>
      <c r="FW677" s="278"/>
      <c r="FX677" s="278"/>
      <c r="FY677" s="278"/>
      <c r="FZ677" s="278"/>
      <c r="GA677" s="278"/>
      <c r="GB677" s="278"/>
      <c r="GC677" s="278"/>
      <c r="GD677" s="278"/>
      <c r="GE677" s="278"/>
      <c r="GF677" s="278"/>
      <c r="GG677" s="278"/>
      <c r="GH677" s="278"/>
      <c r="GI677" s="278"/>
      <c r="GJ677" s="278"/>
      <c r="GK677" s="278"/>
      <c r="GL677" s="278"/>
      <c r="GM677" s="278"/>
      <c r="GN677" s="278"/>
      <c r="GO677" s="278"/>
      <c r="GP677" s="278"/>
      <c r="GQ677" s="278"/>
      <c r="GR677" s="278"/>
      <c r="GS677" s="278"/>
      <c r="GT677" s="278"/>
      <c r="GU677" s="278"/>
      <c r="GV677" s="278"/>
      <c r="GW677" s="278"/>
      <c r="GX677" s="278"/>
      <c r="GY677" s="278"/>
      <c r="GZ677" s="278"/>
    </row>
  </sheetData>
  <pageMargins left="0.70866141732283472" right="0.55118110236220474" top="0.31496062992125984" bottom="0.39370078740157483" header="0.31496062992125984" footer="0.31496062992125984"/>
  <pageSetup paperSize="9" scale="65" orientation="landscape"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1D57D-B5C4-4F8A-B8DC-371DF25DC9DC}">
  <sheetPr codeName="Hoja72"/>
  <dimension ref="A1:GZ679"/>
  <sheetViews>
    <sheetView topLeftCell="A85" zoomScaleNormal="100" workbookViewId="0">
      <selection activeCell="E114" sqref="E114"/>
    </sheetView>
  </sheetViews>
  <sheetFormatPr baseColWidth="10" defaultColWidth="10.85546875" defaultRowHeight="12.75" x14ac:dyDescent="0.2"/>
  <cols>
    <col min="1" max="1" width="2.85546875" style="278" customWidth="1"/>
    <col min="2" max="2" width="11.140625" style="279" customWidth="1"/>
    <col min="3" max="3" width="69.28515625" style="279" customWidth="1"/>
    <col min="4" max="4" width="8.140625" style="281" customWidth="1"/>
    <col min="5" max="5" width="14.140625" style="280" customWidth="1"/>
    <col min="6" max="6" width="14.140625" style="280" hidden="1" customWidth="1"/>
    <col min="7" max="7" width="43.140625" style="279" hidden="1" customWidth="1"/>
    <col min="8" max="8" width="12" style="278" hidden="1" customWidth="1"/>
    <col min="9" max="9" width="2" style="278" hidden="1" customWidth="1"/>
    <col min="10" max="10" width="12" style="278" hidden="1" customWidth="1"/>
    <col min="11" max="12" width="0" style="278" hidden="1" customWidth="1"/>
    <col min="13" max="13" width="44.7109375" style="278" hidden="1" customWidth="1"/>
    <col min="14" max="14" width="0" style="278" hidden="1" customWidth="1"/>
    <col min="15" max="16384" width="10.85546875" style="278"/>
  </cols>
  <sheetData>
    <row r="1" spans="2:19" ht="18.75" x14ac:dyDescent="0.3">
      <c r="B1" s="308"/>
      <c r="C1" s="310" t="s">
        <v>872</v>
      </c>
    </row>
    <row r="2" spans="2:19" ht="18.75" x14ac:dyDescent="0.3">
      <c r="B2" s="308"/>
      <c r="C2" s="310" t="s">
        <v>871</v>
      </c>
    </row>
    <row r="3" spans="2:19" ht="18.75" x14ac:dyDescent="0.3">
      <c r="B3" s="308"/>
      <c r="C3" s="309" t="s">
        <v>7681</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t="s">
        <v>862</v>
      </c>
      <c r="F8" s="280">
        <v>22778.43</v>
      </c>
      <c r="G8" s="285"/>
      <c r="H8" s="285"/>
      <c r="I8" s="285"/>
    </row>
    <row r="9" spans="2:19" x14ac:dyDescent="0.2">
      <c r="B9" s="290">
        <v>45201</v>
      </c>
      <c r="C9" s="289" t="s">
        <v>861</v>
      </c>
      <c r="D9" s="281" t="s">
        <v>785</v>
      </c>
      <c r="E9" s="280">
        <v>0.01</v>
      </c>
      <c r="F9" s="280">
        <v>0.01</v>
      </c>
      <c r="G9" s="285" t="s">
        <v>7680</v>
      </c>
      <c r="H9" s="285"/>
      <c r="I9" s="285"/>
      <c r="J9" s="279"/>
      <c r="K9" s="279"/>
      <c r="L9" s="279"/>
    </row>
    <row r="10" spans="2:19" x14ac:dyDescent="0.2">
      <c r="B10" s="290">
        <v>45201</v>
      </c>
      <c r="C10" s="289" t="s">
        <v>335</v>
      </c>
      <c r="D10" s="281" t="s">
        <v>724</v>
      </c>
      <c r="E10" s="280">
        <v>126700.38</v>
      </c>
      <c r="F10" s="280">
        <v>243441.62</v>
      </c>
      <c r="G10" s="285" t="s">
        <v>7679</v>
      </c>
      <c r="H10" s="285"/>
      <c r="I10" s="285"/>
      <c r="J10" s="279"/>
      <c r="K10" s="279"/>
      <c r="L10" s="279"/>
    </row>
    <row r="11" spans="2:19" x14ac:dyDescent="0.2">
      <c r="B11" s="290">
        <v>45201</v>
      </c>
      <c r="C11" s="289" t="s">
        <v>2901</v>
      </c>
      <c r="D11" s="281" t="s">
        <v>7678</v>
      </c>
      <c r="E11" s="280">
        <v>116558.76</v>
      </c>
      <c r="F11" s="280">
        <v>3000</v>
      </c>
      <c r="G11" s="285" t="s">
        <v>7643</v>
      </c>
      <c r="H11" s="285"/>
      <c r="I11" s="285"/>
      <c r="J11" s="279"/>
      <c r="K11" s="279"/>
      <c r="L11" s="279"/>
    </row>
    <row r="12" spans="2:19" x14ac:dyDescent="0.2">
      <c r="B12" s="290">
        <v>45201</v>
      </c>
      <c r="C12" s="289" t="s">
        <v>7677</v>
      </c>
      <c r="D12" s="281" t="s">
        <v>724</v>
      </c>
      <c r="E12" s="393">
        <v>5975</v>
      </c>
      <c r="F12" s="280">
        <v>3364.78</v>
      </c>
      <c r="G12" s="285" t="s">
        <v>7676</v>
      </c>
      <c r="H12" s="285"/>
      <c r="I12" s="285"/>
      <c r="J12" s="279"/>
      <c r="K12" s="279"/>
      <c r="L12" s="279"/>
    </row>
    <row r="13" spans="2:19" x14ac:dyDescent="0.2">
      <c r="B13" s="290">
        <v>45201</v>
      </c>
      <c r="C13" s="289" t="s">
        <v>6594</v>
      </c>
      <c r="D13" s="281" t="s">
        <v>724</v>
      </c>
      <c r="E13" s="398">
        <v>7497</v>
      </c>
      <c r="F13" s="280">
        <v>4677.5600000000004</v>
      </c>
      <c r="G13" s="285" t="s">
        <v>7675</v>
      </c>
      <c r="H13" s="285"/>
      <c r="I13" s="285"/>
      <c r="J13" s="279"/>
      <c r="K13" s="279"/>
      <c r="L13" s="279"/>
    </row>
    <row r="14" spans="2:19" x14ac:dyDescent="0.2">
      <c r="B14" s="290">
        <v>45201</v>
      </c>
      <c r="C14" s="289" t="s">
        <v>5867</v>
      </c>
      <c r="D14" s="281" t="s">
        <v>785</v>
      </c>
      <c r="E14" s="448">
        <v>33.31</v>
      </c>
      <c r="F14" s="280">
        <v>3605</v>
      </c>
      <c r="G14" s="285" t="s">
        <v>7674</v>
      </c>
      <c r="H14" s="285"/>
      <c r="I14" s="285"/>
      <c r="J14" s="279"/>
      <c r="K14" s="279"/>
      <c r="L14" s="279"/>
    </row>
    <row r="15" spans="2:19" x14ac:dyDescent="0.2">
      <c r="B15" s="290">
        <v>45201</v>
      </c>
      <c r="C15" s="289" t="s">
        <v>4019</v>
      </c>
      <c r="D15" s="281" t="s">
        <v>785</v>
      </c>
      <c r="E15" s="280">
        <v>5.33</v>
      </c>
      <c r="F15" s="280">
        <v>2315.12</v>
      </c>
      <c r="G15" s="486" t="s">
        <v>7673</v>
      </c>
      <c r="H15" s="280"/>
      <c r="I15" s="280"/>
      <c r="J15" s="280"/>
      <c r="K15" s="280"/>
      <c r="L15" s="280"/>
      <c r="M15" s="280"/>
      <c r="N15" s="487"/>
      <c r="O15" s="285"/>
      <c r="P15" s="285"/>
      <c r="Q15" s="279"/>
      <c r="R15" s="279"/>
      <c r="S15" s="279"/>
    </row>
    <row r="16" spans="2:19" x14ac:dyDescent="0.2">
      <c r="B16" s="290">
        <v>45201</v>
      </c>
      <c r="C16" s="279" t="s">
        <v>5867</v>
      </c>
      <c r="D16" s="281" t="s">
        <v>785</v>
      </c>
      <c r="E16" s="448">
        <v>299</v>
      </c>
      <c r="F16" s="280">
        <v>370.42</v>
      </c>
      <c r="G16" s="285" t="s">
        <v>7673</v>
      </c>
      <c r="H16" s="285"/>
      <c r="I16" s="285"/>
      <c r="J16" s="279"/>
      <c r="K16" s="279"/>
      <c r="L16" s="279"/>
    </row>
    <row r="17" spans="2:15" x14ac:dyDescent="0.2">
      <c r="B17" s="290">
        <v>45201</v>
      </c>
      <c r="C17" s="289" t="s">
        <v>4019</v>
      </c>
      <c r="D17" s="281" t="s">
        <v>785</v>
      </c>
      <c r="E17" s="280">
        <v>47.84</v>
      </c>
      <c r="F17" s="280">
        <v>3170.28</v>
      </c>
      <c r="G17" s="285" t="s">
        <v>7672</v>
      </c>
      <c r="H17" s="285"/>
      <c r="I17" s="285"/>
      <c r="J17" s="279"/>
      <c r="K17" s="279"/>
      <c r="L17" s="279"/>
    </row>
    <row r="18" spans="2:15" x14ac:dyDescent="0.2">
      <c r="B18" s="290">
        <v>45201</v>
      </c>
      <c r="C18" s="289" t="s">
        <v>5867</v>
      </c>
      <c r="D18" s="281" t="s">
        <v>785</v>
      </c>
      <c r="E18" s="448">
        <v>46.31</v>
      </c>
      <c r="F18" s="280">
        <v>5695.77</v>
      </c>
      <c r="G18" s="279" t="s">
        <v>7672</v>
      </c>
      <c r="H18" s="285"/>
      <c r="I18" s="285"/>
      <c r="J18" s="279"/>
      <c r="K18" s="279"/>
      <c r="L18" s="279"/>
    </row>
    <row r="19" spans="2:15" x14ac:dyDescent="0.2">
      <c r="B19" s="290">
        <v>45201</v>
      </c>
      <c r="C19" s="289" t="s">
        <v>4019</v>
      </c>
      <c r="D19" s="281" t="s">
        <v>785</v>
      </c>
      <c r="E19" s="280">
        <v>7.41</v>
      </c>
      <c r="F19" s="280">
        <v>1834.07</v>
      </c>
      <c r="G19" s="279" t="s">
        <v>7671</v>
      </c>
      <c r="H19" s="285"/>
      <c r="I19" s="285"/>
      <c r="J19" s="279"/>
      <c r="K19" s="279"/>
      <c r="L19" s="279"/>
    </row>
    <row r="20" spans="2:15" x14ac:dyDescent="0.2">
      <c r="B20" s="290">
        <v>45201</v>
      </c>
      <c r="C20" s="289" t="s">
        <v>5867</v>
      </c>
      <c r="D20" s="281" t="s">
        <v>785</v>
      </c>
      <c r="E20" s="586">
        <v>299</v>
      </c>
      <c r="F20" s="280">
        <v>10865.83</v>
      </c>
      <c r="G20" s="285" t="s">
        <v>7670</v>
      </c>
      <c r="H20" s="285"/>
      <c r="I20" s="285"/>
      <c r="J20" s="279"/>
      <c r="K20" s="279"/>
      <c r="L20" s="279"/>
    </row>
    <row r="21" spans="2:15" x14ac:dyDescent="0.2">
      <c r="B21" s="290">
        <v>45201</v>
      </c>
      <c r="C21" s="289" t="s">
        <v>4019</v>
      </c>
      <c r="D21" s="281" t="s">
        <v>785</v>
      </c>
      <c r="E21" s="280">
        <v>47.84</v>
      </c>
      <c r="F21" s="280">
        <v>16911.990000000002</v>
      </c>
      <c r="G21" s="285" t="s">
        <v>7669</v>
      </c>
      <c r="H21" s="285"/>
      <c r="I21" s="285"/>
      <c r="J21" s="279"/>
      <c r="K21" s="279"/>
      <c r="L21" s="279"/>
    </row>
    <row r="22" spans="2:15" x14ac:dyDescent="0.2">
      <c r="B22" s="290">
        <v>45201</v>
      </c>
      <c r="C22" s="279" t="s">
        <v>5867</v>
      </c>
      <c r="D22" s="281" t="s">
        <v>785</v>
      </c>
      <c r="E22" s="448">
        <v>2.8</v>
      </c>
      <c r="F22" s="280">
        <v>18409.21</v>
      </c>
      <c r="G22" s="285" t="s">
        <v>7668</v>
      </c>
      <c r="H22" s="285"/>
      <c r="I22" s="285"/>
      <c r="J22" s="279"/>
      <c r="K22" s="279"/>
      <c r="L22" s="279"/>
    </row>
    <row r="23" spans="2:15" x14ac:dyDescent="0.2">
      <c r="B23" s="290">
        <v>45201</v>
      </c>
      <c r="C23" s="279" t="s">
        <v>4019</v>
      </c>
      <c r="D23" s="281" t="s">
        <v>785</v>
      </c>
      <c r="E23" s="280">
        <v>0.45</v>
      </c>
      <c r="F23" s="280">
        <v>4160.83</v>
      </c>
      <c r="G23" s="285" t="s">
        <v>7667</v>
      </c>
      <c r="H23" s="285"/>
      <c r="I23" s="285"/>
      <c r="J23" s="279"/>
      <c r="K23" s="279"/>
      <c r="L23" s="279"/>
    </row>
    <row r="24" spans="2:15" x14ac:dyDescent="0.2">
      <c r="B24" s="290">
        <v>45201</v>
      </c>
      <c r="C24" s="289" t="s">
        <v>7666</v>
      </c>
      <c r="D24" s="281" t="s">
        <v>724</v>
      </c>
      <c r="E24" s="393">
        <v>3796</v>
      </c>
      <c r="F24" s="280">
        <v>786.9</v>
      </c>
      <c r="G24" s="285" t="s">
        <v>7665</v>
      </c>
      <c r="H24" s="285"/>
      <c r="I24" s="285"/>
      <c r="J24" s="279"/>
      <c r="K24" s="279"/>
      <c r="L24" s="279"/>
    </row>
    <row r="25" spans="2:15" x14ac:dyDescent="0.2">
      <c r="B25" s="290">
        <v>45201</v>
      </c>
      <c r="C25" s="289" t="s">
        <v>7664</v>
      </c>
      <c r="D25" s="281" t="s">
        <v>785</v>
      </c>
      <c r="E25" s="280">
        <v>36304.339999999997</v>
      </c>
      <c r="F25" s="280">
        <v>19197.18</v>
      </c>
      <c r="G25" s="285" t="s">
        <v>7663</v>
      </c>
      <c r="H25" s="285"/>
      <c r="I25" s="285"/>
      <c r="J25" s="279"/>
      <c r="K25" s="279"/>
      <c r="L25" s="279"/>
    </row>
    <row r="26" spans="2:15" x14ac:dyDescent="0.2">
      <c r="B26" s="290">
        <v>45202</v>
      </c>
      <c r="C26" s="289" t="s">
        <v>7662</v>
      </c>
      <c r="D26" s="281" t="s">
        <v>724</v>
      </c>
      <c r="E26" s="398">
        <v>1524</v>
      </c>
      <c r="F26" s="280">
        <v>13920.02</v>
      </c>
      <c r="G26" s="285" t="s">
        <v>7661</v>
      </c>
      <c r="H26" s="285"/>
      <c r="I26" s="285"/>
      <c r="J26" s="279"/>
      <c r="K26" s="279"/>
      <c r="L26" s="358"/>
    </row>
    <row r="27" spans="2:15" x14ac:dyDescent="0.2">
      <c r="B27" s="290">
        <v>45203</v>
      </c>
      <c r="C27" s="289" t="s">
        <v>5867</v>
      </c>
      <c r="D27" s="281" t="s">
        <v>785</v>
      </c>
      <c r="E27" s="448">
        <v>26.31</v>
      </c>
      <c r="F27" s="280">
        <v>17205.14</v>
      </c>
      <c r="G27" s="285" t="s">
        <v>7660</v>
      </c>
      <c r="H27" s="285"/>
      <c r="I27" s="285"/>
      <c r="J27" s="279"/>
      <c r="K27" s="279"/>
      <c r="L27" s="290"/>
      <c r="M27" s="289"/>
      <c r="N27" s="281"/>
      <c r="O27" s="280"/>
    </row>
    <row r="28" spans="2:15" x14ac:dyDescent="0.2">
      <c r="B28" s="290">
        <v>45203</v>
      </c>
      <c r="C28" s="289" t="s">
        <v>4019</v>
      </c>
      <c r="D28" s="281" t="s">
        <v>785</v>
      </c>
      <c r="E28" s="280">
        <v>4.21</v>
      </c>
      <c r="F28" s="280">
        <v>17370.93</v>
      </c>
      <c r="G28" s="285" t="s">
        <v>7659</v>
      </c>
      <c r="H28" s="285"/>
      <c r="I28" s="285"/>
      <c r="J28" s="279"/>
      <c r="K28" s="279"/>
      <c r="L28" s="279"/>
    </row>
    <row r="29" spans="2:15" x14ac:dyDescent="0.2">
      <c r="B29" s="290">
        <v>45203</v>
      </c>
      <c r="C29" s="289" t="s">
        <v>335</v>
      </c>
      <c r="D29" s="281" t="s">
        <v>724</v>
      </c>
      <c r="E29" s="280">
        <v>9153.48</v>
      </c>
      <c r="F29" s="280">
        <v>28744.32</v>
      </c>
      <c r="G29" s="285" t="s">
        <v>7658</v>
      </c>
      <c r="H29" s="285"/>
      <c r="I29" s="285"/>
      <c r="J29" s="279"/>
      <c r="K29" s="279"/>
      <c r="L29" s="279"/>
    </row>
    <row r="30" spans="2:15" x14ac:dyDescent="0.2">
      <c r="B30" s="290">
        <v>45203</v>
      </c>
      <c r="C30" s="289" t="s">
        <v>7657</v>
      </c>
      <c r="D30" s="281" t="s">
        <v>724</v>
      </c>
      <c r="E30" s="280">
        <v>5000</v>
      </c>
      <c r="F30" s="280">
        <v>12167.81</v>
      </c>
      <c r="G30" s="285" t="s">
        <v>7656</v>
      </c>
      <c r="H30" s="285"/>
      <c r="I30" s="285"/>
      <c r="J30" s="279"/>
      <c r="K30" s="279"/>
      <c r="L30" s="279"/>
    </row>
    <row r="31" spans="2:15" x14ac:dyDescent="0.2">
      <c r="B31" s="290">
        <v>45204</v>
      </c>
      <c r="C31" s="289" t="s">
        <v>4329</v>
      </c>
      <c r="D31" s="281" t="s">
        <v>785</v>
      </c>
      <c r="E31" s="448">
        <v>35.79</v>
      </c>
      <c r="F31" s="280">
        <v>20877.11</v>
      </c>
      <c r="G31" s="285" t="s">
        <v>7655</v>
      </c>
      <c r="H31" s="285"/>
      <c r="I31" s="285"/>
      <c r="J31" s="279"/>
      <c r="K31" s="279"/>
      <c r="L31" s="279"/>
    </row>
    <row r="32" spans="2:15" x14ac:dyDescent="0.2">
      <c r="B32" s="290">
        <v>45204</v>
      </c>
      <c r="C32" s="289" t="s">
        <v>4019</v>
      </c>
      <c r="D32" s="281" t="s">
        <v>785</v>
      </c>
      <c r="E32" s="280">
        <v>5.73</v>
      </c>
      <c r="F32" s="280">
        <v>5049.4799999999996</v>
      </c>
      <c r="G32" s="285" t="s">
        <v>7654</v>
      </c>
      <c r="H32" s="285"/>
      <c r="I32" s="285"/>
      <c r="J32" s="279"/>
      <c r="K32" s="279"/>
      <c r="L32" s="279"/>
    </row>
    <row r="33" spans="2:16" x14ac:dyDescent="0.2">
      <c r="B33" s="290">
        <v>45205</v>
      </c>
      <c r="C33" s="289" t="s">
        <v>4329</v>
      </c>
      <c r="D33" s="281" t="s">
        <v>785</v>
      </c>
      <c r="E33" s="448">
        <v>92.86</v>
      </c>
      <c r="F33" s="280">
        <v>4822.79</v>
      </c>
      <c r="G33" s="285" t="s">
        <v>7653</v>
      </c>
      <c r="H33" s="285"/>
      <c r="I33" s="285"/>
      <c r="J33" s="279"/>
      <c r="K33" s="279"/>
      <c r="L33" s="279"/>
    </row>
    <row r="34" spans="2:16" x14ac:dyDescent="0.2">
      <c r="B34" s="290">
        <v>45205</v>
      </c>
      <c r="C34" s="279" t="s">
        <v>4019</v>
      </c>
      <c r="D34" s="281" t="s">
        <v>785</v>
      </c>
      <c r="E34" s="280">
        <v>14.86</v>
      </c>
      <c r="F34" s="280">
        <v>9190.36</v>
      </c>
      <c r="G34" s="285" t="s">
        <v>7652</v>
      </c>
      <c r="H34" s="285"/>
      <c r="I34" s="285"/>
      <c r="J34" s="279"/>
      <c r="K34" s="279"/>
      <c r="L34" s="279"/>
    </row>
    <row r="35" spans="2:16" x14ac:dyDescent="0.2">
      <c r="B35" s="290">
        <v>45205</v>
      </c>
      <c r="C35" s="279" t="s">
        <v>7651</v>
      </c>
      <c r="D35" s="281" t="s">
        <v>724</v>
      </c>
      <c r="E35" s="280">
        <v>31291.42</v>
      </c>
      <c r="F35" s="280">
        <v>33926</v>
      </c>
      <c r="G35" s="285" t="s">
        <v>7650</v>
      </c>
      <c r="H35" s="285"/>
      <c r="I35" s="285"/>
      <c r="J35" s="279"/>
      <c r="K35" s="279"/>
      <c r="L35" s="279"/>
      <c r="O35" s="278">
        <f>+E35*0.55</f>
        <v>17210.280999999999</v>
      </c>
      <c r="P35" s="278">
        <f>+E35*0.45</f>
        <v>14081.138999999999</v>
      </c>
    </row>
    <row r="36" spans="2:16" x14ac:dyDescent="0.2">
      <c r="B36" s="290">
        <v>45205</v>
      </c>
      <c r="C36" s="279" t="s">
        <v>7649</v>
      </c>
      <c r="D36" s="281" t="s">
        <v>724</v>
      </c>
      <c r="E36" s="280">
        <v>43520</v>
      </c>
      <c r="F36" s="280">
        <v>10098.959999999999</v>
      </c>
      <c r="G36" s="285" t="s">
        <v>7648</v>
      </c>
      <c r="H36" s="285"/>
      <c r="I36" s="285"/>
      <c r="J36" s="279"/>
      <c r="K36" s="279"/>
      <c r="L36" s="279"/>
    </row>
    <row r="37" spans="2:16" x14ac:dyDescent="0.2">
      <c r="B37" s="290">
        <v>45208</v>
      </c>
      <c r="C37" s="279" t="s">
        <v>3993</v>
      </c>
      <c r="D37" s="281" t="s">
        <v>785</v>
      </c>
      <c r="E37" s="280">
        <v>28007.38</v>
      </c>
      <c r="F37" s="280">
        <v>22855.23</v>
      </c>
      <c r="G37" s="285" t="s">
        <v>7647</v>
      </c>
      <c r="H37" s="285"/>
      <c r="I37" s="285"/>
      <c r="J37" s="279"/>
      <c r="K37" s="279"/>
      <c r="L37" s="279"/>
    </row>
    <row r="38" spans="2:16" x14ac:dyDescent="0.2">
      <c r="B38" s="290">
        <v>45208</v>
      </c>
      <c r="C38" s="279" t="s">
        <v>7646</v>
      </c>
      <c r="D38" s="281" t="s">
        <v>785</v>
      </c>
      <c r="E38" s="404">
        <v>6670.12</v>
      </c>
      <c r="F38" s="280">
        <v>2657.22</v>
      </c>
      <c r="G38" s="285" t="s">
        <v>7645</v>
      </c>
      <c r="H38" s="285"/>
      <c r="I38" s="285"/>
      <c r="J38" s="279"/>
      <c r="K38" s="279"/>
      <c r="L38" s="279"/>
    </row>
    <row r="39" spans="2:16" x14ac:dyDescent="0.2">
      <c r="B39" s="290">
        <v>45208</v>
      </c>
      <c r="C39" s="279" t="s">
        <v>7644</v>
      </c>
      <c r="D39" s="281" t="s">
        <v>785</v>
      </c>
      <c r="E39" s="280">
        <v>1115.81</v>
      </c>
      <c r="F39" s="280">
        <v>3567.6</v>
      </c>
      <c r="G39" s="285" t="s">
        <v>7643</v>
      </c>
      <c r="H39" s="285"/>
      <c r="I39" s="285"/>
      <c r="J39" s="279"/>
      <c r="K39" s="279"/>
      <c r="L39" s="279"/>
    </row>
    <row r="40" spans="2:16" x14ac:dyDescent="0.2">
      <c r="B40" s="290">
        <v>45208</v>
      </c>
      <c r="C40" s="279" t="s">
        <v>7642</v>
      </c>
      <c r="D40" s="281" t="s">
        <v>724</v>
      </c>
      <c r="E40" s="280">
        <v>100000</v>
      </c>
      <c r="F40" s="280">
        <v>89771.95</v>
      </c>
      <c r="G40" s="285" t="s">
        <v>7641</v>
      </c>
      <c r="H40" s="285"/>
      <c r="I40" s="285"/>
      <c r="J40" s="279"/>
      <c r="K40" s="279"/>
      <c r="L40" s="279"/>
    </row>
    <row r="41" spans="2:16" x14ac:dyDescent="0.2">
      <c r="B41" s="290">
        <v>45208</v>
      </c>
      <c r="C41" s="279" t="s">
        <v>7640</v>
      </c>
      <c r="D41" s="281" t="s">
        <v>724</v>
      </c>
      <c r="E41" s="280">
        <v>8316.5499999999993</v>
      </c>
      <c r="F41" s="280">
        <v>10543.19</v>
      </c>
      <c r="G41" s="285" t="s">
        <v>7639</v>
      </c>
      <c r="H41" s="285"/>
      <c r="I41" s="285"/>
      <c r="J41" s="279"/>
      <c r="K41" s="279"/>
      <c r="L41" s="279"/>
    </row>
    <row r="42" spans="2:16" x14ac:dyDescent="0.2">
      <c r="B42" s="290">
        <v>45208</v>
      </c>
      <c r="C42" s="279" t="s">
        <v>7638</v>
      </c>
      <c r="D42" s="281" t="s">
        <v>724</v>
      </c>
      <c r="E42" s="393">
        <v>4212</v>
      </c>
      <c r="F42" s="280">
        <v>1833.54</v>
      </c>
      <c r="G42" s="285" t="s">
        <v>7637</v>
      </c>
      <c r="H42" s="285"/>
      <c r="I42" s="285"/>
      <c r="J42" s="279"/>
      <c r="K42" s="279"/>
      <c r="L42" s="279"/>
    </row>
    <row r="43" spans="2:16" x14ac:dyDescent="0.2">
      <c r="B43" s="290">
        <v>45208</v>
      </c>
      <c r="C43" s="279" t="s">
        <v>335</v>
      </c>
      <c r="D43" s="281" t="s">
        <v>724</v>
      </c>
      <c r="E43" s="280">
        <v>244984.56</v>
      </c>
      <c r="F43" s="280">
        <v>15749.96</v>
      </c>
      <c r="G43" s="285" t="s">
        <v>7636</v>
      </c>
      <c r="H43" s="285"/>
      <c r="I43" s="285"/>
      <c r="J43" s="279"/>
      <c r="K43" s="279"/>
      <c r="L43" s="279"/>
    </row>
    <row r="44" spans="2:16" x14ac:dyDescent="0.2">
      <c r="B44" s="290">
        <v>45210</v>
      </c>
      <c r="C44" s="289" t="s">
        <v>756</v>
      </c>
      <c r="D44" s="281" t="s">
        <v>785</v>
      </c>
      <c r="E44" s="448">
        <v>18.43</v>
      </c>
      <c r="F44" s="280">
        <v>140656</v>
      </c>
      <c r="G44" s="285" t="s">
        <v>7635</v>
      </c>
      <c r="H44" s="285"/>
      <c r="I44" s="285"/>
      <c r="J44" s="279"/>
      <c r="K44" s="279"/>
      <c r="L44" s="279"/>
    </row>
    <row r="45" spans="2:16" x14ac:dyDescent="0.2">
      <c r="B45" s="290">
        <v>45210</v>
      </c>
      <c r="C45" s="289" t="s">
        <v>2675</v>
      </c>
      <c r="D45" s="281" t="s">
        <v>785</v>
      </c>
      <c r="E45" s="280">
        <v>2.95</v>
      </c>
      <c r="F45" s="280">
        <v>16290.67</v>
      </c>
      <c r="G45" s="285" t="s">
        <v>7634</v>
      </c>
      <c r="H45" s="285"/>
      <c r="I45" s="285"/>
      <c r="J45" s="279"/>
      <c r="K45" s="279"/>
      <c r="L45" s="279"/>
    </row>
    <row r="46" spans="2:16" x14ac:dyDescent="0.2">
      <c r="B46" s="290">
        <v>45210</v>
      </c>
      <c r="C46" s="289" t="s">
        <v>7633</v>
      </c>
      <c r="D46" s="281" t="s">
        <v>724</v>
      </c>
      <c r="E46" s="280">
        <v>51436.39</v>
      </c>
      <c r="F46" s="280">
        <v>20849.189999999999</v>
      </c>
      <c r="G46" s="285" t="s">
        <v>7632</v>
      </c>
      <c r="H46" s="285"/>
      <c r="I46" s="285"/>
      <c r="J46" s="279"/>
      <c r="K46" s="279"/>
      <c r="L46" s="279"/>
    </row>
    <row r="47" spans="2:16" x14ac:dyDescent="0.2">
      <c r="B47" s="290">
        <v>45211</v>
      </c>
      <c r="C47" s="289" t="s">
        <v>7631</v>
      </c>
      <c r="D47" s="281" t="s">
        <v>724</v>
      </c>
      <c r="E47" s="398">
        <v>6600</v>
      </c>
      <c r="F47" s="280">
        <v>2540.66</v>
      </c>
      <c r="G47" s="285" t="s">
        <v>7630</v>
      </c>
      <c r="H47" s="285"/>
      <c r="I47" s="285"/>
      <c r="J47" s="279"/>
      <c r="K47" s="279"/>
      <c r="L47" s="279"/>
    </row>
    <row r="48" spans="2:16" x14ac:dyDescent="0.2">
      <c r="B48" s="290">
        <v>45211</v>
      </c>
      <c r="C48" s="289" t="s">
        <v>5864</v>
      </c>
      <c r="D48" s="281">
        <v>895</v>
      </c>
      <c r="E48" s="280">
        <v>9588.31</v>
      </c>
      <c r="F48" s="280">
        <v>930.32</v>
      </c>
      <c r="G48" s="285" t="s">
        <v>7629</v>
      </c>
      <c r="H48" s="285"/>
      <c r="I48" s="285"/>
      <c r="J48" s="279"/>
      <c r="K48" s="279"/>
      <c r="L48" s="279"/>
    </row>
    <row r="49" spans="2:16" x14ac:dyDescent="0.2">
      <c r="B49" s="290">
        <v>45211</v>
      </c>
      <c r="C49" s="289" t="s">
        <v>7628</v>
      </c>
      <c r="D49" s="281">
        <v>1259</v>
      </c>
      <c r="E49" s="280">
        <v>395727.65</v>
      </c>
      <c r="F49" s="280">
        <v>13762.71</v>
      </c>
      <c r="G49" s="285" t="s">
        <v>7627</v>
      </c>
      <c r="H49" s="285"/>
      <c r="I49" s="285"/>
      <c r="J49" s="279"/>
      <c r="K49" s="279"/>
      <c r="L49" s="279"/>
    </row>
    <row r="50" spans="2:16" x14ac:dyDescent="0.2">
      <c r="B50" s="290">
        <v>45211</v>
      </c>
      <c r="C50" s="289" t="s">
        <v>7626</v>
      </c>
      <c r="D50" s="281" t="s">
        <v>724</v>
      </c>
      <c r="E50" s="280">
        <v>4746.47</v>
      </c>
      <c r="F50" s="359">
        <v>22000</v>
      </c>
      <c r="G50" s="285" t="s">
        <v>7558</v>
      </c>
      <c r="H50" s="285"/>
      <c r="I50" s="285"/>
      <c r="J50" s="279"/>
      <c r="K50" s="279"/>
      <c r="L50" s="279"/>
    </row>
    <row r="51" spans="2:16" x14ac:dyDescent="0.2">
      <c r="B51" s="290">
        <v>45212</v>
      </c>
      <c r="C51" s="289" t="s">
        <v>4329</v>
      </c>
      <c r="D51" s="281" t="s">
        <v>785</v>
      </c>
      <c r="E51" s="448">
        <v>14.15</v>
      </c>
      <c r="F51" s="280">
        <v>13763.59</v>
      </c>
      <c r="G51" s="285" t="s">
        <v>7625</v>
      </c>
      <c r="H51" s="285"/>
      <c r="I51" s="285"/>
      <c r="J51" s="279"/>
      <c r="K51" s="279"/>
      <c r="L51" s="279"/>
    </row>
    <row r="52" spans="2:16" x14ac:dyDescent="0.2">
      <c r="B52" s="290">
        <v>45212</v>
      </c>
      <c r="C52" s="289" t="s">
        <v>4019</v>
      </c>
      <c r="D52" s="281" t="s">
        <v>724</v>
      </c>
      <c r="E52" s="280">
        <v>2.2599999999999998</v>
      </c>
      <c r="F52" s="280">
        <v>35436.46</v>
      </c>
      <c r="G52" s="285" t="s">
        <v>7624</v>
      </c>
      <c r="H52" s="285"/>
      <c r="I52" s="285"/>
      <c r="J52" s="279"/>
      <c r="K52" s="279"/>
      <c r="L52" s="279"/>
    </row>
    <row r="53" spans="2:16" x14ac:dyDescent="0.2">
      <c r="B53" s="290">
        <v>45212</v>
      </c>
      <c r="C53" s="289" t="s">
        <v>7623</v>
      </c>
      <c r="D53" s="281" t="s">
        <v>724</v>
      </c>
      <c r="E53" s="293">
        <v>75465.94</v>
      </c>
      <c r="F53" s="280">
        <v>3185.46</v>
      </c>
      <c r="G53" s="285" t="s">
        <v>7622</v>
      </c>
      <c r="H53" s="285"/>
      <c r="I53" s="285"/>
      <c r="J53" s="279"/>
      <c r="K53" s="279"/>
      <c r="L53" s="279"/>
    </row>
    <row r="54" spans="2:16" x14ac:dyDescent="0.2">
      <c r="B54" s="290">
        <v>45212</v>
      </c>
      <c r="C54" s="289" t="s">
        <v>335</v>
      </c>
      <c r="D54" s="281" t="s">
        <v>724</v>
      </c>
      <c r="E54" s="280">
        <v>608086.86</v>
      </c>
      <c r="F54" s="280">
        <v>6617.27</v>
      </c>
      <c r="G54" s="285" t="s">
        <v>7621</v>
      </c>
      <c r="H54" s="285"/>
      <c r="I54" s="285"/>
      <c r="J54" s="279"/>
      <c r="K54" s="279"/>
      <c r="L54" s="279"/>
    </row>
    <row r="55" spans="2:16" x14ac:dyDescent="0.2">
      <c r="B55" s="290">
        <v>45212</v>
      </c>
      <c r="C55" s="289" t="s">
        <v>335</v>
      </c>
      <c r="D55" s="281" t="s">
        <v>724</v>
      </c>
      <c r="E55" s="280">
        <v>800000</v>
      </c>
      <c r="F55" s="280">
        <v>3615.17</v>
      </c>
      <c r="G55" s="285" t="s">
        <v>7620</v>
      </c>
      <c r="H55" s="285"/>
      <c r="I55" s="285"/>
      <c r="J55" s="279"/>
      <c r="K55" s="279"/>
      <c r="L55" s="279"/>
    </row>
    <row r="56" spans="2:16" x14ac:dyDescent="0.2">
      <c r="B56" s="290">
        <v>45215</v>
      </c>
      <c r="C56" s="289" t="s">
        <v>7619</v>
      </c>
      <c r="D56" s="281">
        <v>1258</v>
      </c>
      <c r="E56" s="280">
        <v>8179</v>
      </c>
      <c r="F56" s="280">
        <v>4924.55</v>
      </c>
      <c r="G56" s="285" t="s">
        <v>7618</v>
      </c>
      <c r="H56" s="285"/>
      <c r="I56" s="285"/>
      <c r="J56" s="279"/>
      <c r="K56" s="279"/>
      <c r="L56" s="279"/>
      <c r="O56" s="278">
        <f>+E56*0.6</f>
        <v>4907.3999999999996</v>
      </c>
      <c r="P56" s="278">
        <f>+E56*0.4</f>
        <v>3271.6000000000004</v>
      </c>
    </row>
    <row r="57" spans="2:16" x14ac:dyDescent="0.2">
      <c r="B57" s="290">
        <v>45215</v>
      </c>
      <c r="C57" s="289" t="s">
        <v>4329</v>
      </c>
      <c r="D57" s="281" t="s">
        <v>785</v>
      </c>
      <c r="E57" s="448">
        <v>7.58</v>
      </c>
      <c r="F57" s="280">
        <v>31702.87</v>
      </c>
      <c r="G57" s="285" t="s">
        <v>7617</v>
      </c>
      <c r="H57" s="285"/>
      <c r="I57" s="285"/>
      <c r="J57" s="279"/>
      <c r="K57" s="279"/>
      <c r="L57" s="279"/>
    </row>
    <row r="58" spans="2:16" x14ac:dyDescent="0.2">
      <c r="B58" s="290">
        <v>45215</v>
      </c>
      <c r="C58" s="289" t="s">
        <v>4019</v>
      </c>
      <c r="D58" s="281" t="s">
        <v>785</v>
      </c>
      <c r="E58" s="280">
        <v>1.21</v>
      </c>
      <c r="F58" s="280">
        <v>61747</v>
      </c>
      <c r="G58" s="285" t="s">
        <v>7616</v>
      </c>
      <c r="H58" s="285"/>
      <c r="I58" s="285"/>
      <c r="J58" s="279"/>
      <c r="K58" s="279"/>
      <c r="L58" s="279"/>
    </row>
    <row r="59" spans="2:16" x14ac:dyDescent="0.2">
      <c r="B59" s="290">
        <v>45215</v>
      </c>
      <c r="C59" s="289" t="s">
        <v>7615</v>
      </c>
      <c r="D59" s="281" t="s">
        <v>724</v>
      </c>
      <c r="E59" s="280">
        <v>30000</v>
      </c>
      <c r="F59" s="280">
        <v>4738.8</v>
      </c>
      <c r="G59" s="285" t="s">
        <v>7614</v>
      </c>
      <c r="H59" s="285"/>
      <c r="I59" s="285"/>
      <c r="J59" s="279"/>
      <c r="K59" s="279"/>
      <c r="L59" s="279"/>
    </row>
    <row r="60" spans="2:16" x14ac:dyDescent="0.2">
      <c r="B60" s="290">
        <v>45215</v>
      </c>
      <c r="C60" s="289" t="s">
        <v>6536</v>
      </c>
      <c r="D60" s="281" t="s">
        <v>724</v>
      </c>
      <c r="E60" s="393">
        <v>5639</v>
      </c>
      <c r="F60" s="280">
        <v>2900.58</v>
      </c>
      <c r="G60" s="285" t="s">
        <v>7613</v>
      </c>
      <c r="H60" s="285"/>
      <c r="I60" s="285"/>
      <c r="J60" s="279"/>
      <c r="K60" s="279"/>
      <c r="L60" s="279"/>
    </row>
    <row r="61" spans="2:16" x14ac:dyDescent="0.2">
      <c r="B61" s="290">
        <v>45215</v>
      </c>
      <c r="C61" s="289" t="s">
        <v>335</v>
      </c>
      <c r="D61" s="281" t="s">
        <v>724</v>
      </c>
      <c r="E61" s="280">
        <v>507998.02</v>
      </c>
      <c r="F61" s="280">
        <v>2228.58</v>
      </c>
      <c r="G61" s="285" t="s">
        <v>7612</v>
      </c>
      <c r="H61" s="285"/>
      <c r="I61" s="285"/>
      <c r="J61" s="279"/>
      <c r="K61" s="279"/>
      <c r="L61" s="279"/>
    </row>
    <row r="62" spans="2:16" x14ac:dyDescent="0.2">
      <c r="B62" s="290">
        <v>45215</v>
      </c>
      <c r="C62" s="289" t="s">
        <v>5849</v>
      </c>
      <c r="D62" s="281" t="s">
        <v>785</v>
      </c>
      <c r="E62" s="280">
        <v>6982.81</v>
      </c>
      <c r="F62" s="280">
        <v>3366.27</v>
      </c>
      <c r="G62" s="285" t="s">
        <v>7611</v>
      </c>
      <c r="H62" s="285"/>
      <c r="I62" s="285"/>
      <c r="J62" s="279"/>
      <c r="K62" s="279"/>
      <c r="L62" s="279"/>
    </row>
    <row r="63" spans="2:16" x14ac:dyDescent="0.2">
      <c r="B63" s="290">
        <v>45215</v>
      </c>
      <c r="C63" s="289" t="s">
        <v>5847</v>
      </c>
      <c r="D63" s="281" t="s">
        <v>785</v>
      </c>
      <c r="E63" s="280">
        <v>6982.81</v>
      </c>
      <c r="F63" s="280">
        <v>4027.75</v>
      </c>
      <c r="G63" s="615" t="s">
        <v>7610</v>
      </c>
      <c r="H63" s="285"/>
      <c r="I63" s="285"/>
      <c r="J63" s="279"/>
      <c r="K63" s="279"/>
      <c r="L63" s="279"/>
    </row>
    <row r="64" spans="2:16" x14ac:dyDescent="0.2">
      <c r="B64" s="290">
        <v>45215</v>
      </c>
      <c r="C64" s="289" t="s">
        <v>5845</v>
      </c>
      <c r="D64" s="281" t="s">
        <v>785</v>
      </c>
      <c r="E64" s="280">
        <v>6982.81</v>
      </c>
      <c r="F64" s="280">
        <v>9380.16</v>
      </c>
      <c r="G64" s="285" t="s">
        <v>7609</v>
      </c>
      <c r="H64" s="285"/>
      <c r="I64" s="285"/>
      <c r="J64" s="279"/>
      <c r="K64" s="279"/>
      <c r="L64" s="279"/>
    </row>
    <row r="65" spans="1:12" x14ac:dyDescent="0.2">
      <c r="B65" s="290">
        <v>45215</v>
      </c>
      <c r="C65" s="289" t="s">
        <v>5843</v>
      </c>
      <c r="D65" s="281" t="s">
        <v>785</v>
      </c>
      <c r="E65" s="280">
        <v>6982.81</v>
      </c>
      <c r="F65" s="359">
        <v>12377.21</v>
      </c>
      <c r="G65" s="285" t="s">
        <v>7608</v>
      </c>
      <c r="H65" s="285"/>
      <c r="I65" s="285"/>
      <c r="J65" s="279"/>
      <c r="K65" s="279"/>
      <c r="L65" s="279"/>
    </row>
    <row r="66" spans="1:12" x14ac:dyDescent="0.2">
      <c r="B66" s="290">
        <v>45215</v>
      </c>
      <c r="C66" s="289" t="s">
        <v>5841</v>
      </c>
      <c r="D66" s="281" t="s">
        <v>785</v>
      </c>
      <c r="E66" s="280">
        <v>6982.81</v>
      </c>
      <c r="F66" s="359">
        <v>111526.84</v>
      </c>
      <c r="G66" s="285" t="s">
        <v>7607</v>
      </c>
      <c r="H66" s="285"/>
      <c r="I66" s="285"/>
      <c r="J66" s="279"/>
      <c r="K66" s="279"/>
      <c r="L66" s="279"/>
    </row>
    <row r="67" spans="1:12" x14ac:dyDescent="0.2">
      <c r="B67" s="290">
        <v>45216</v>
      </c>
      <c r="C67" s="289" t="s">
        <v>7606</v>
      </c>
      <c r="D67" s="281" t="s">
        <v>724</v>
      </c>
      <c r="E67" s="398">
        <v>2800</v>
      </c>
      <c r="F67" s="280">
        <v>13916.77</v>
      </c>
      <c r="G67" s="285" t="s">
        <v>7605</v>
      </c>
      <c r="H67" s="285"/>
      <c r="I67" s="285"/>
      <c r="J67" s="279"/>
      <c r="K67" s="279"/>
      <c r="L67" s="279"/>
    </row>
    <row r="68" spans="1:12" x14ac:dyDescent="0.2">
      <c r="B68" s="290">
        <v>45216</v>
      </c>
      <c r="C68" s="289" t="s">
        <v>4329</v>
      </c>
      <c r="D68" s="281" t="s">
        <v>785</v>
      </c>
      <c r="E68" s="448">
        <v>39.11</v>
      </c>
      <c r="F68" s="280">
        <v>408.44</v>
      </c>
      <c r="G68" s="285" t="s">
        <v>7533</v>
      </c>
      <c r="H68" s="285"/>
      <c r="I68" s="285"/>
      <c r="J68" s="279"/>
      <c r="K68" s="279"/>
      <c r="L68" s="279"/>
    </row>
    <row r="69" spans="1:12" x14ac:dyDescent="0.2">
      <c r="B69" s="290">
        <v>45216</v>
      </c>
      <c r="C69" s="289" t="s">
        <v>2675</v>
      </c>
      <c r="D69" s="281" t="s">
        <v>785</v>
      </c>
      <c r="E69" s="280">
        <v>6.26</v>
      </c>
      <c r="F69" s="280">
        <v>499.79</v>
      </c>
      <c r="G69" s="285" t="s">
        <v>7604</v>
      </c>
      <c r="H69" s="285"/>
      <c r="I69" s="285"/>
      <c r="J69" s="279"/>
      <c r="K69" s="279"/>
      <c r="L69" s="279"/>
    </row>
    <row r="70" spans="1:12" x14ac:dyDescent="0.2">
      <c r="B70" s="290">
        <v>45216</v>
      </c>
      <c r="C70" s="289" t="s">
        <v>7602</v>
      </c>
      <c r="D70" s="281" t="s">
        <v>724</v>
      </c>
      <c r="E70" s="280">
        <v>1856</v>
      </c>
      <c r="F70" s="280">
        <v>408.44</v>
      </c>
      <c r="G70" s="285" t="s">
        <v>7603</v>
      </c>
      <c r="H70" s="285"/>
      <c r="I70" s="285"/>
      <c r="J70" s="279"/>
      <c r="K70" s="279"/>
      <c r="L70" s="279"/>
    </row>
    <row r="71" spans="1:12" x14ac:dyDescent="0.2">
      <c r="A71" s="294"/>
      <c r="B71" s="290">
        <v>45216</v>
      </c>
      <c r="C71" s="289" t="s">
        <v>7602</v>
      </c>
      <c r="D71" s="281" t="s">
        <v>724</v>
      </c>
      <c r="E71" s="280">
        <v>32666</v>
      </c>
      <c r="F71" s="280">
        <v>652.04</v>
      </c>
      <c r="G71" s="285" t="s">
        <v>7601</v>
      </c>
      <c r="H71" s="285"/>
      <c r="I71" s="285"/>
      <c r="J71" s="279"/>
      <c r="K71" s="279"/>
      <c r="L71" s="279"/>
    </row>
    <row r="72" spans="1:12" x14ac:dyDescent="0.2">
      <c r="B72" s="290">
        <v>45217</v>
      </c>
      <c r="C72" s="289" t="s">
        <v>4329</v>
      </c>
      <c r="D72" s="281" t="s">
        <v>785</v>
      </c>
      <c r="E72" s="448">
        <v>28.12</v>
      </c>
      <c r="F72" s="280">
        <v>19174.8</v>
      </c>
      <c r="G72" s="285" t="s">
        <v>7600</v>
      </c>
      <c r="H72" s="285"/>
      <c r="I72" s="285"/>
      <c r="J72" s="279"/>
      <c r="K72" s="279"/>
      <c r="L72" s="279"/>
    </row>
    <row r="73" spans="1:12" x14ac:dyDescent="0.2">
      <c r="B73" s="290">
        <v>45217</v>
      </c>
      <c r="C73" s="289" t="s">
        <v>2675</v>
      </c>
      <c r="D73" s="281" t="s">
        <v>785</v>
      </c>
      <c r="E73" s="280">
        <v>4.5</v>
      </c>
      <c r="F73" s="280">
        <v>74135.73</v>
      </c>
      <c r="G73" s="285" t="s">
        <v>7599</v>
      </c>
      <c r="H73" s="285"/>
      <c r="I73" s="285"/>
      <c r="J73" s="279"/>
      <c r="K73" s="279"/>
      <c r="L73" s="279"/>
    </row>
    <row r="74" spans="1:12" x14ac:dyDescent="0.2">
      <c r="B74" s="290">
        <v>45217</v>
      </c>
      <c r="C74" s="289" t="s">
        <v>335</v>
      </c>
      <c r="D74" s="281" t="s">
        <v>724</v>
      </c>
      <c r="E74" s="280">
        <v>637000</v>
      </c>
      <c r="F74" s="280">
        <v>3470.33</v>
      </c>
      <c r="G74" s="285" t="s">
        <v>7598</v>
      </c>
      <c r="H74" s="285"/>
      <c r="I74" s="285"/>
      <c r="J74" s="279"/>
      <c r="K74" s="279"/>
      <c r="L74" s="279"/>
    </row>
    <row r="75" spans="1:12" x14ac:dyDescent="0.2">
      <c r="B75" s="290">
        <v>45217</v>
      </c>
      <c r="C75" s="289" t="s">
        <v>335</v>
      </c>
      <c r="D75" s="281" t="s">
        <v>724</v>
      </c>
      <c r="E75" s="280">
        <v>197867.25</v>
      </c>
      <c r="F75" s="280">
        <v>7766.46</v>
      </c>
      <c r="G75" s="285" t="s">
        <v>7597</v>
      </c>
      <c r="H75" s="285"/>
      <c r="I75" s="285"/>
      <c r="J75" s="279"/>
      <c r="K75" s="279"/>
      <c r="L75" s="279"/>
    </row>
    <row r="76" spans="1:12" x14ac:dyDescent="0.2">
      <c r="B76" s="290">
        <v>45218</v>
      </c>
      <c r="C76" s="289" t="s">
        <v>7579</v>
      </c>
      <c r="D76" s="281" t="s">
        <v>785</v>
      </c>
      <c r="E76" s="448">
        <v>96.87</v>
      </c>
      <c r="F76" s="280">
        <v>3319.96</v>
      </c>
      <c r="G76" s="285" t="s">
        <v>7596</v>
      </c>
      <c r="H76" s="285"/>
      <c r="I76" s="285"/>
      <c r="J76" s="279"/>
      <c r="K76" s="279"/>
      <c r="L76" s="279"/>
    </row>
    <row r="77" spans="1:12" x14ac:dyDescent="0.2">
      <c r="B77" s="290">
        <v>45218</v>
      </c>
      <c r="C77" s="289" t="s">
        <v>2675</v>
      </c>
      <c r="D77" s="281" t="s">
        <v>785</v>
      </c>
      <c r="E77" s="280">
        <v>15.5</v>
      </c>
      <c r="F77" s="280">
        <v>33216.5</v>
      </c>
      <c r="G77" s="285" t="s">
        <v>7595</v>
      </c>
      <c r="H77" s="285"/>
      <c r="I77" s="285"/>
      <c r="J77" s="279"/>
      <c r="K77" s="279"/>
      <c r="L77" s="279"/>
    </row>
    <row r="78" spans="1:12" x14ac:dyDescent="0.2">
      <c r="B78" s="290">
        <v>45219</v>
      </c>
      <c r="C78" s="289" t="s">
        <v>7579</v>
      </c>
      <c r="D78" s="281" t="s">
        <v>785</v>
      </c>
      <c r="E78" s="448">
        <v>16.309999999999999</v>
      </c>
      <c r="F78" s="280">
        <v>5340.19</v>
      </c>
      <c r="G78" s="285" t="s">
        <v>7594</v>
      </c>
      <c r="H78" s="285"/>
      <c r="I78" s="285"/>
      <c r="J78" s="279"/>
      <c r="K78" s="279"/>
      <c r="L78" s="279"/>
    </row>
    <row r="79" spans="1:12" x14ac:dyDescent="0.2">
      <c r="B79" s="290">
        <v>45219</v>
      </c>
      <c r="C79" s="289" t="s">
        <v>2675</v>
      </c>
      <c r="D79" s="281" t="s">
        <v>785</v>
      </c>
      <c r="E79" s="280">
        <v>2.61</v>
      </c>
      <c r="F79" s="280">
        <v>32959.120000000003</v>
      </c>
      <c r="G79" s="285" t="s">
        <v>7593</v>
      </c>
      <c r="H79" s="285"/>
      <c r="I79" s="285"/>
      <c r="J79" s="279"/>
      <c r="K79" s="279"/>
      <c r="L79" s="279"/>
    </row>
    <row r="80" spans="1:12" x14ac:dyDescent="0.2">
      <c r="B80" s="290">
        <v>45219</v>
      </c>
      <c r="C80" s="289" t="s">
        <v>2901</v>
      </c>
      <c r="D80" s="281" t="s">
        <v>724</v>
      </c>
      <c r="E80" s="280">
        <v>340182.87</v>
      </c>
      <c r="F80" s="280">
        <v>21859.53</v>
      </c>
      <c r="G80" s="285" t="s">
        <v>7592</v>
      </c>
      <c r="H80" s="285"/>
      <c r="I80" s="285"/>
      <c r="J80" s="279"/>
      <c r="K80" s="279"/>
      <c r="L80" s="279"/>
    </row>
    <row r="81" spans="2:12" x14ac:dyDescent="0.2">
      <c r="B81" s="290">
        <v>45219</v>
      </c>
      <c r="C81" s="289" t="s">
        <v>7591</v>
      </c>
      <c r="D81" s="281" t="s">
        <v>724</v>
      </c>
      <c r="E81" s="280">
        <v>9103.32</v>
      </c>
      <c r="F81" s="280">
        <v>4483.17</v>
      </c>
      <c r="G81" s="285" t="s">
        <v>7590</v>
      </c>
      <c r="H81" s="285"/>
      <c r="I81" s="285"/>
      <c r="J81" s="279"/>
      <c r="K81" s="279"/>
      <c r="L81" s="279"/>
    </row>
    <row r="82" spans="2:12" x14ac:dyDescent="0.2">
      <c r="B82" s="290">
        <v>45222</v>
      </c>
      <c r="C82" s="289" t="s">
        <v>6536</v>
      </c>
      <c r="D82" s="281" t="s">
        <v>724</v>
      </c>
      <c r="E82" s="280">
        <v>3033</v>
      </c>
      <c r="F82" s="280">
        <v>6100.82</v>
      </c>
      <c r="G82" s="285" t="s">
        <v>7589</v>
      </c>
      <c r="H82" s="285"/>
      <c r="I82" s="285"/>
      <c r="J82" s="279"/>
      <c r="K82" s="279"/>
      <c r="L82" s="279"/>
    </row>
    <row r="83" spans="2:12" ht="12.75" customHeight="1" x14ac:dyDescent="0.2">
      <c r="B83" s="290">
        <v>45222</v>
      </c>
      <c r="C83" s="289" t="s">
        <v>7579</v>
      </c>
      <c r="D83" s="281" t="s">
        <v>785</v>
      </c>
      <c r="E83" s="448">
        <v>2.44</v>
      </c>
      <c r="F83" s="280">
        <v>2276.15</v>
      </c>
      <c r="G83" s="285" t="s">
        <v>7588</v>
      </c>
      <c r="H83" s="285"/>
      <c r="I83" s="285"/>
      <c r="J83" s="279"/>
      <c r="K83" s="279"/>
      <c r="L83" s="279"/>
    </row>
    <row r="84" spans="2:12" x14ac:dyDescent="0.2">
      <c r="B84" s="290">
        <v>45222</v>
      </c>
      <c r="C84" s="289" t="s">
        <v>2675</v>
      </c>
      <c r="D84" s="281" t="s">
        <v>785</v>
      </c>
      <c r="E84" s="280">
        <v>0.39</v>
      </c>
      <c r="F84" s="280">
        <v>12557.32</v>
      </c>
      <c r="G84" s="285" t="s">
        <v>7587</v>
      </c>
      <c r="H84" s="285"/>
      <c r="I84" s="285"/>
      <c r="J84" s="279"/>
      <c r="K84" s="279"/>
      <c r="L84" s="279"/>
    </row>
    <row r="85" spans="2:12" x14ac:dyDescent="0.2">
      <c r="B85" s="290">
        <v>45223</v>
      </c>
      <c r="C85" s="289" t="s">
        <v>7579</v>
      </c>
      <c r="D85" s="281" t="s">
        <v>785</v>
      </c>
      <c r="E85" s="448">
        <v>57.15</v>
      </c>
      <c r="F85" s="280">
        <v>1346.09</v>
      </c>
      <c r="G85" s="285" t="s">
        <v>7586</v>
      </c>
      <c r="H85" s="285"/>
      <c r="I85" s="285"/>
      <c r="J85" s="279"/>
      <c r="K85" s="279"/>
      <c r="L85" s="279"/>
    </row>
    <row r="86" spans="2:12" x14ac:dyDescent="0.2">
      <c r="B86" s="290">
        <v>45223</v>
      </c>
      <c r="C86" s="289" t="s">
        <v>2675</v>
      </c>
      <c r="D86" s="281" t="s">
        <v>785</v>
      </c>
      <c r="E86" s="280">
        <v>9.14</v>
      </c>
      <c r="F86" s="280">
        <v>14749</v>
      </c>
      <c r="G86" s="285" t="s">
        <v>7585</v>
      </c>
      <c r="H86" s="285"/>
      <c r="I86" s="285"/>
      <c r="J86" s="279"/>
      <c r="K86" s="279"/>
      <c r="L86" s="279"/>
    </row>
    <row r="87" spans="2:12" x14ac:dyDescent="0.2">
      <c r="B87" s="290">
        <v>45223</v>
      </c>
      <c r="C87" s="289" t="s">
        <v>7579</v>
      </c>
      <c r="D87" s="281" t="s">
        <v>785</v>
      </c>
      <c r="E87" s="448">
        <v>13.48</v>
      </c>
      <c r="F87" s="280">
        <v>1252.8</v>
      </c>
      <c r="G87" s="285" t="s">
        <v>7584</v>
      </c>
      <c r="H87" s="285"/>
      <c r="I87" s="285"/>
      <c r="J87" s="279"/>
      <c r="K87" s="279"/>
      <c r="L87" s="279"/>
    </row>
    <row r="88" spans="2:12" x14ac:dyDescent="0.2">
      <c r="B88" s="290">
        <v>45223</v>
      </c>
      <c r="C88" s="289" t="s">
        <v>2675</v>
      </c>
      <c r="D88" s="281" t="s">
        <v>785</v>
      </c>
      <c r="E88" s="280">
        <v>2.16</v>
      </c>
      <c r="F88" s="280">
        <v>3698.81</v>
      </c>
      <c r="G88" s="285" t="s">
        <v>7583</v>
      </c>
      <c r="H88" s="285"/>
      <c r="I88" s="285"/>
      <c r="J88" s="279"/>
      <c r="K88" s="279"/>
      <c r="L88" s="279"/>
    </row>
    <row r="89" spans="2:12" x14ac:dyDescent="0.2">
      <c r="B89" s="290">
        <v>45223</v>
      </c>
      <c r="C89" s="289" t="s">
        <v>335</v>
      </c>
      <c r="D89" s="281" t="s">
        <v>724</v>
      </c>
      <c r="E89" s="280">
        <v>1000000</v>
      </c>
      <c r="F89" s="280">
        <v>6291.38</v>
      </c>
      <c r="G89" s="285" t="s">
        <v>7582</v>
      </c>
      <c r="H89" s="285"/>
      <c r="I89" s="285"/>
      <c r="J89" s="279"/>
      <c r="K89" s="279"/>
      <c r="L89" s="279"/>
    </row>
    <row r="90" spans="2:12" x14ac:dyDescent="0.2">
      <c r="B90" s="290">
        <v>45223</v>
      </c>
      <c r="C90" s="289" t="s">
        <v>7581</v>
      </c>
      <c r="D90" s="281" t="s">
        <v>724</v>
      </c>
      <c r="E90" s="280">
        <v>2050</v>
      </c>
      <c r="F90" s="280">
        <v>83697.740000000005</v>
      </c>
      <c r="G90" s="285" t="s">
        <v>7580</v>
      </c>
      <c r="H90" s="285"/>
      <c r="I90" s="285"/>
      <c r="J90" s="279"/>
      <c r="K90" s="279"/>
      <c r="L90" s="279"/>
    </row>
    <row r="91" spans="2:12" x14ac:dyDescent="0.2">
      <c r="B91" s="290">
        <v>45224</v>
      </c>
      <c r="C91" s="289" t="s">
        <v>7579</v>
      </c>
      <c r="D91" s="281" t="s">
        <v>785</v>
      </c>
      <c r="E91" s="448">
        <v>71.12</v>
      </c>
      <c r="F91" s="280">
        <v>2313.6799999999998</v>
      </c>
      <c r="G91" s="285" t="s">
        <v>7578</v>
      </c>
      <c r="H91" s="285"/>
      <c r="I91" s="285"/>
      <c r="J91" s="279"/>
      <c r="K91" s="279"/>
      <c r="L91" s="279"/>
    </row>
    <row r="92" spans="2:12" x14ac:dyDescent="0.2">
      <c r="B92" s="290">
        <v>45224</v>
      </c>
      <c r="C92" s="289" t="s">
        <v>2675</v>
      </c>
      <c r="D92" s="281" t="s">
        <v>785</v>
      </c>
      <c r="E92" s="280">
        <v>11.38</v>
      </c>
      <c r="F92" s="280">
        <v>1691.17</v>
      </c>
      <c r="G92" s="285" t="s">
        <v>7577</v>
      </c>
      <c r="H92" s="285"/>
      <c r="I92" s="285"/>
      <c r="J92" s="279"/>
      <c r="K92" s="279"/>
      <c r="L92" s="279"/>
    </row>
    <row r="93" spans="2:12" x14ac:dyDescent="0.2">
      <c r="B93" s="290">
        <v>45224</v>
      </c>
      <c r="C93" s="289" t="s">
        <v>7576</v>
      </c>
      <c r="D93" s="281">
        <v>1260</v>
      </c>
      <c r="E93" s="280">
        <v>2236.0100000000002</v>
      </c>
      <c r="F93" s="280">
        <v>30000</v>
      </c>
      <c r="G93" s="279" t="s">
        <v>7575</v>
      </c>
    </row>
    <row r="94" spans="2:12" x14ac:dyDescent="0.2">
      <c r="B94" s="290">
        <v>45224</v>
      </c>
      <c r="C94" s="289" t="s">
        <v>335</v>
      </c>
      <c r="D94" s="281" t="s">
        <v>724</v>
      </c>
      <c r="E94" s="280">
        <v>530000</v>
      </c>
      <c r="F94" s="280">
        <v>67588.67</v>
      </c>
      <c r="G94" s="279" t="s">
        <v>7574</v>
      </c>
    </row>
    <row r="95" spans="2:12" x14ac:dyDescent="0.2">
      <c r="B95" s="290">
        <v>45225</v>
      </c>
      <c r="C95" s="289" t="s">
        <v>7573</v>
      </c>
      <c r="D95" s="281" t="s">
        <v>724</v>
      </c>
      <c r="E95" s="280">
        <v>1000</v>
      </c>
      <c r="F95" s="280">
        <v>1630.11</v>
      </c>
      <c r="G95" s="279" t="s">
        <v>7572</v>
      </c>
    </row>
    <row r="96" spans="2:12" x14ac:dyDescent="0.2">
      <c r="B96" s="290">
        <v>45226</v>
      </c>
      <c r="C96" s="784" t="s">
        <v>335</v>
      </c>
      <c r="D96" s="281" t="s">
        <v>724</v>
      </c>
      <c r="E96" s="280">
        <v>900000</v>
      </c>
      <c r="F96" s="280">
        <v>8316.41</v>
      </c>
      <c r="G96" s="279" t="s">
        <v>7571</v>
      </c>
    </row>
    <row r="97" spans="2:12" x14ac:dyDescent="0.2">
      <c r="B97" s="290">
        <v>45229</v>
      </c>
      <c r="C97" s="289" t="s">
        <v>7570</v>
      </c>
      <c r="D97" s="281" t="s">
        <v>724</v>
      </c>
      <c r="E97" s="280">
        <v>75465.94</v>
      </c>
      <c r="F97" s="280">
        <v>1269.94</v>
      </c>
      <c r="G97" s="279" t="s">
        <v>7569</v>
      </c>
    </row>
    <row r="98" spans="2:12" x14ac:dyDescent="0.2">
      <c r="B98" s="290">
        <v>45229</v>
      </c>
      <c r="C98" s="289" t="s">
        <v>4395</v>
      </c>
      <c r="D98" s="281" t="s">
        <v>724</v>
      </c>
      <c r="E98" s="398">
        <v>6606</v>
      </c>
      <c r="F98" s="280">
        <v>35930.01</v>
      </c>
      <c r="G98" s="279" t="s">
        <v>7568</v>
      </c>
    </row>
    <row r="99" spans="2:12" x14ac:dyDescent="0.2">
      <c r="B99" s="290">
        <v>45229</v>
      </c>
      <c r="C99" s="289" t="s">
        <v>4329</v>
      </c>
      <c r="D99" s="281" t="s">
        <v>785</v>
      </c>
      <c r="E99" s="448">
        <v>28.69</v>
      </c>
      <c r="F99" s="280">
        <v>28013.85</v>
      </c>
      <c r="G99" s="279" t="s">
        <v>7567</v>
      </c>
    </row>
    <row r="100" spans="2:12" x14ac:dyDescent="0.2">
      <c r="B100" s="290">
        <v>45229</v>
      </c>
      <c r="C100" s="289" t="s">
        <v>4019</v>
      </c>
      <c r="D100" s="281" t="s">
        <v>785</v>
      </c>
      <c r="E100" s="280">
        <v>4.59</v>
      </c>
      <c r="F100" s="280">
        <v>183826.3</v>
      </c>
      <c r="G100" s="279" t="s">
        <v>6809</v>
      </c>
      <c r="H100" s="285"/>
      <c r="I100" s="285"/>
      <c r="J100" s="279"/>
      <c r="K100" s="279"/>
      <c r="L100" s="279"/>
    </row>
    <row r="101" spans="2:12" x14ac:dyDescent="0.2">
      <c r="B101" s="290">
        <v>45229</v>
      </c>
      <c r="C101" s="289" t="s">
        <v>4329</v>
      </c>
      <c r="D101" s="281" t="s">
        <v>785</v>
      </c>
      <c r="E101" s="448">
        <v>32.450000000000003</v>
      </c>
      <c r="F101" s="280">
        <v>20506.580000000002</v>
      </c>
      <c r="G101" s="279" t="s">
        <v>7566</v>
      </c>
      <c r="H101" s="285"/>
      <c r="I101" s="285"/>
      <c r="J101" s="279"/>
      <c r="K101" s="279"/>
      <c r="L101" s="279"/>
    </row>
    <row r="102" spans="2:12" x14ac:dyDescent="0.2">
      <c r="B102" s="290">
        <v>45229</v>
      </c>
      <c r="C102" s="289" t="s">
        <v>4019</v>
      </c>
      <c r="D102" s="281" t="s">
        <v>785</v>
      </c>
      <c r="E102" s="280">
        <v>5.19</v>
      </c>
      <c r="F102" s="280">
        <v>15755.74</v>
      </c>
      <c r="G102" s="285" t="s">
        <v>7565</v>
      </c>
      <c r="H102" s="285"/>
      <c r="I102" s="285"/>
      <c r="J102" s="279"/>
      <c r="K102" s="279"/>
      <c r="L102" s="279"/>
    </row>
    <row r="103" spans="2:12" x14ac:dyDescent="0.2">
      <c r="B103" s="290">
        <v>45229</v>
      </c>
      <c r="C103" s="279" t="s">
        <v>7564</v>
      </c>
      <c r="D103" s="281" t="s">
        <v>724</v>
      </c>
      <c r="E103" s="393">
        <v>3889</v>
      </c>
      <c r="F103" s="280">
        <v>7041.78</v>
      </c>
      <c r="G103" s="285" t="s">
        <v>7563</v>
      </c>
      <c r="H103" s="285"/>
      <c r="I103" s="285"/>
      <c r="J103" s="279"/>
      <c r="K103" s="279"/>
      <c r="L103" s="279"/>
    </row>
    <row r="104" spans="2:12" x14ac:dyDescent="0.2">
      <c r="B104" s="290">
        <v>45229</v>
      </c>
      <c r="C104" s="289" t="s">
        <v>4042</v>
      </c>
      <c r="D104" s="281" t="s">
        <v>785</v>
      </c>
      <c r="E104" s="448">
        <v>731</v>
      </c>
      <c r="F104" s="280">
        <v>31444.99</v>
      </c>
      <c r="G104" s="285" t="s">
        <v>7562</v>
      </c>
      <c r="H104" s="285"/>
      <c r="I104" s="285"/>
      <c r="J104" s="279"/>
      <c r="K104" s="279"/>
      <c r="L104" s="279"/>
    </row>
    <row r="105" spans="2:12" x14ac:dyDescent="0.2">
      <c r="B105" s="290">
        <v>45229</v>
      </c>
      <c r="C105" s="289" t="s">
        <v>4019</v>
      </c>
      <c r="D105" s="281" t="s">
        <v>785</v>
      </c>
      <c r="E105" s="280">
        <v>116.96</v>
      </c>
      <c r="F105" s="280">
        <v>23440.560000000001</v>
      </c>
      <c r="G105" s="285" t="s">
        <v>7561</v>
      </c>
      <c r="H105" s="285"/>
      <c r="I105" s="285"/>
      <c r="J105" s="279"/>
      <c r="K105" s="279"/>
      <c r="L105" s="279"/>
    </row>
    <row r="106" spans="2:12" x14ac:dyDescent="0.2">
      <c r="B106" s="290">
        <v>45229</v>
      </c>
      <c r="C106" s="289" t="s">
        <v>335</v>
      </c>
      <c r="D106" s="281" t="s">
        <v>785</v>
      </c>
      <c r="E106" s="280">
        <v>431165.16</v>
      </c>
      <c r="F106" s="280">
        <v>16639.689999999999</v>
      </c>
      <c r="G106" s="285" t="s">
        <v>7560</v>
      </c>
      <c r="H106" s="285"/>
      <c r="I106" s="285"/>
      <c r="J106" s="279"/>
      <c r="K106" s="279"/>
      <c r="L106" s="279"/>
    </row>
    <row r="107" spans="2:12" x14ac:dyDescent="0.2">
      <c r="B107" s="290">
        <v>45230</v>
      </c>
      <c r="C107" s="289" t="s">
        <v>4329</v>
      </c>
      <c r="D107" s="281" t="s">
        <v>785</v>
      </c>
      <c r="E107" s="448">
        <v>103.56</v>
      </c>
      <c r="F107" s="280">
        <v>49310.29</v>
      </c>
      <c r="G107" s="285" t="s">
        <v>7559</v>
      </c>
      <c r="H107" s="285"/>
      <c r="I107" s="285"/>
      <c r="J107" s="279"/>
      <c r="K107" s="279"/>
      <c r="L107" s="279"/>
    </row>
    <row r="108" spans="2:12" x14ac:dyDescent="0.2">
      <c r="B108" s="290">
        <v>45230</v>
      </c>
      <c r="C108" s="289" t="s">
        <v>2675</v>
      </c>
      <c r="D108" s="281" t="s">
        <v>785</v>
      </c>
      <c r="E108" s="280">
        <v>16.57</v>
      </c>
      <c r="F108" s="280">
        <v>16722.349999999999</v>
      </c>
      <c r="G108" s="285" t="s">
        <v>7558</v>
      </c>
      <c r="H108" s="285"/>
      <c r="I108" s="285"/>
      <c r="J108" s="279"/>
      <c r="K108" s="279"/>
      <c r="L108" s="279"/>
    </row>
    <row r="109" spans="2:12" x14ac:dyDescent="0.2">
      <c r="B109" s="290">
        <v>45230</v>
      </c>
      <c r="C109" s="289" t="s">
        <v>7557</v>
      </c>
      <c r="D109" s="281" t="s">
        <v>724</v>
      </c>
      <c r="E109" s="280">
        <v>13074.16</v>
      </c>
      <c r="F109" s="280">
        <v>1171.52</v>
      </c>
      <c r="G109" s="285" t="s">
        <v>6806</v>
      </c>
      <c r="H109" s="285"/>
      <c r="I109" s="285"/>
      <c r="J109" s="279"/>
      <c r="K109" s="279"/>
      <c r="L109" s="279"/>
    </row>
    <row r="110" spans="2:12" x14ac:dyDescent="0.2">
      <c r="B110" s="290">
        <v>45230</v>
      </c>
      <c r="C110" s="289" t="s">
        <v>2901</v>
      </c>
      <c r="D110" s="281" t="s">
        <v>724</v>
      </c>
      <c r="E110" s="280">
        <v>280311.67</v>
      </c>
      <c r="F110" s="280">
        <v>1000</v>
      </c>
      <c r="G110" s="285" t="s">
        <v>7448</v>
      </c>
      <c r="H110" s="285"/>
      <c r="I110" s="285"/>
      <c r="J110" s="279"/>
      <c r="K110" s="279"/>
      <c r="L110" s="279"/>
    </row>
    <row r="111" spans="2:12" x14ac:dyDescent="0.2">
      <c r="B111" s="290">
        <v>45230</v>
      </c>
      <c r="C111" s="289" t="s">
        <v>7556</v>
      </c>
      <c r="D111" s="281" t="s">
        <v>724</v>
      </c>
      <c r="E111" s="280">
        <v>108101.63</v>
      </c>
      <c r="F111" s="280">
        <v>1861.23</v>
      </c>
      <c r="G111" s="285" t="s">
        <v>7555</v>
      </c>
      <c r="H111" s="285"/>
      <c r="I111" s="285"/>
      <c r="J111" s="279"/>
      <c r="K111" s="279"/>
      <c r="L111" s="279"/>
    </row>
    <row r="112" spans="2:12" x14ac:dyDescent="0.2">
      <c r="B112" s="290">
        <v>45230</v>
      </c>
      <c r="C112" s="289" t="s">
        <v>335</v>
      </c>
      <c r="D112" s="281" t="s">
        <v>724</v>
      </c>
      <c r="E112" s="280">
        <v>537649.99</v>
      </c>
      <c r="F112" s="280">
        <v>10713.15</v>
      </c>
      <c r="G112" s="285" t="s">
        <v>7554</v>
      </c>
      <c r="H112" s="285"/>
      <c r="I112" s="285"/>
      <c r="J112" s="279"/>
      <c r="K112" s="279"/>
      <c r="L112" s="279"/>
    </row>
    <row r="113" spans="2:12" x14ac:dyDescent="0.2">
      <c r="B113" s="290">
        <v>45230</v>
      </c>
      <c r="C113" s="289" t="s">
        <v>7553</v>
      </c>
      <c r="D113" s="281" t="s">
        <v>724</v>
      </c>
      <c r="E113" s="280">
        <v>2824.73</v>
      </c>
      <c r="F113" s="280">
        <v>2471.0300000000002</v>
      </c>
      <c r="G113" s="285" t="s">
        <v>7552</v>
      </c>
      <c r="H113" s="285"/>
      <c r="I113" s="285"/>
      <c r="J113" s="279"/>
      <c r="K113" s="279"/>
      <c r="L113" s="279"/>
    </row>
    <row r="114" spans="2:12" x14ac:dyDescent="0.2">
      <c r="B114" s="290">
        <v>45230</v>
      </c>
      <c r="C114" s="289" t="s">
        <v>7551</v>
      </c>
      <c r="D114" s="281" t="s">
        <v>724</v>
      </c>
      <c r="E114" s="280">
        <v>55640.52</v>
      </c>
      <c r="F114" s="280">
        <v>1411.06</v>
      </c>
      <c r="G114" s="285" t="s">
        <v>7550</v>
      </c>
      <c r="H114" s="285"/>
      <c r="I114" s="285"/>
      <c r="J114" s="279"/>
      <c r="K114" s="279"/>
      <c r="L114" s="279"/>
    </row>
    <row r="115" spans="2:12" x14ac:dyDescent="0.2">
      <c r="B115" s="290">
        <v>45230</v>
      </c>
      <c r="C115" s="289" t="s">
        <v>7549</v>
      </c>
      <c r="D115" s="281" t="s">
        <v>785</v>
      </c>
      <c r="E115" s="448">
        <v>2750</v>
      </c>
      <c r="F115" s="280">
        <v>18667.45</v>
      </c>
      <c r="G115" s="285" t="s">
        <v>7548</v>
      </c>
      <c r="H115" s="285"/>
      <c r="I115" s="285"/>
      <c r="J115" s="279"/>
      <c r="K115" s="279"/>
      <c r="L115" s="279"/>
    </row>
    <row r="116" spans="2:12" x14ac:dyDescent="0.2">
      <c r="B116" s="290">
        <v>45230</v>
      </c>
      <c r="C116" s="289" t="s">
        <v>2675</v>
      </c>
      <c r="D116" s="281" t="s">
        <v>785</v>
      </c>
      <c r="E116" s="280">
        <v>440</v>
      </c>
      <c r="F116" s="280">
        <v>24889.919999999998</v>
      </c>
      <c r="G116" s="285" t="s">
        <v>7547</v>
      </c>
      <c r="H116" s="285"/>
      <c r="I116" s="285"/>
      <c r="J116" s="279"/>
      <c r="K116" s="279"/>
      <c r="L116" s="279"/>
    </row>
    <row r="117" spans="2:12" x14ac:dyDescent="0.2">
      <c r="B117" s="290">
        <v>45230</v>
      </c>
      <c r="C117" s="289" t="s">
        <v>335</v>
      </c>
      <c r="D117" s="281" t="s">
        <v>724</v>
      </c>
      <c r="E117" s="280">
        <v>677476.92</v>
      </c>
      <c r="F117" s="280">
        <v>6977.4</v>
      </c>
      <c r="G117" s="285" t="s">
        <v>7546</v>
      </c>
      <c r="H117" s="285"/>
      <c r="I117" s="285"/>
      <c r="J117" s="279"/>
      <c r="K117" s="279"/>
      <c r="L117" s="279"/>
    </row>
    <row r="118" spans="2:12" x14ac:dyDescent="0.2">
      <c r="B118" s="290">
        <v>45230</v>
      </c>
      <c r="C118" s="289" t="s">
        <v>2901</v>
      </c>
      <c r="D118" s="281" t="s">
        <v>724</v>
      </c>
      <c r="E118" s="280">
        <v>52266.3</v>
      </c>
      <c r="F118" s="280">
        <v>7508.18</v>
      </c>
      <c r="G118" s="285" t="s">
        <v>7545</v>
      </c>
      <c r="H118" s="285"/>
      <c r="I118" s="285"/>
      <c r="J118" s="279"/>
      <c r="K118" s="279"/>
      <c r="L118" s="279"/>
    </row>
    <row r="119" spans="2:12" x14ac:dyDescent="0.2">
      <c r="B119" s="290"/>
      <c r="C119" s="289"/>
      <c r="F119" s="280">
        <v>11660.88</v>
      </c>
      <c r="G119" s="285" t="s">
        <v>7544</v>
      </c>
      <c r="H119" s="285"/>
      <c r="I119" s="285"/>
      <c r="J119" s="279"/>
      <c r="K119" s="279"/>
      <c r="L119" s="279"/>
    </row>
    <row r="120" spans="2:12" x14ac:dyDescent="0.2">
      <c r="B120" s="290"/>
      <c r="C120" s="289"/>
      <c r="F120" s="280">
        <v>6742.53</v>
      </c>
      <c r="G120" s="285" t="s">
        <v>7543</v>
      </c>
      <c r="H120" s="285"/>
      <c r="I120" s="285"/>
      <c r="J120" s="279"/>
      <c r="K120" s="279"/>
      <c r="L120" s="279"/>
    </row>
    <row r="121" spans="2:12" x14ac:dyDescent="0.2">
      <c r="B121" s="290"/>
      <c r="C121" s="289"/>
      <c r="F121" s="280">
        <v>4575.57</v>
      </c>
      <c r="G121" s="285" t="s">
        <v>7542</v>
      </c>
      <c r="H121" s="285"/>
      <c r="I121" s="285"/>
      <c r="J121" s="279"/>
      <c r="K121" s="279"/>
      <c r="L121" s="279"/>
    </row>
    <row r="122" spans="2:12" x14ac:dyDescent="0.2">
      <c r="B122" s="290"/>
      <c r="C122" s="289"/>
      <c r="F122" s="280">
        <v>499.19</v>
      </c>
      <c r="G122" s="285" t="s">
        <v>7541</v>
      </c>
      <c r="H122" s="285"/>
      <c r="I122" s="285"/>
      <c r="J122" s="279"/>
      <c r="K122" s="279"/>
      <c r="L122" s="279"/>
    </row>
    <row r="123" spans="2:12" x14ac:dyDescent="0.2">
      <c r="B123" s="290"/>
      <c r="C123" s="289"/>
      <c r="F123" s="280">
        <v>9588.31</v>
      </c>
      <c r="G123" s="285" t="s">
        <v>7507</v>
      </c>
      <c r="H123" s="285"/>
      <c r="I123" s="285"/>
      <c r="J123" s="279"/>
      <c r="K123" s="279"/>
      <c r="L123" s="279"/>
    </row>
    <row r="124" spans="2:12" x14ac:dyDescent="0.2">
      <c r="B124" s="290"/>
      <c r="C124" s="289"/>
      <c r="F124" s="280">
        <v>66700.59</v>
      </c>
      <c r="G124" s="285" t="s">
        <v>7540</v>
      </c>
      <c r="H124" s="285"/>
      <c r="I124" s="285"/>
      <c r="J124" s="279"/>
      <c r="K124" s="279"/>
      <c r="L124" s="279"/>
    </row>
    <row r="125" spans="2:12" x14ac:dyDescent="0.2">
      <c r="B125" s="290"/>
      <c r="C125" s="289"/>
      <c r="F125" s="280">
        <v>11995.04</v>
      </c>
      <c r="G125" s="285" t="s">
        <v>7539</v>
      </c>
      <c r="H125" s="285"/>
      <c r="I125" s="285"/>
      <c r="J125" s="279"/>
      <c r="K125" s="279"/>
      <c r="L125" s="279"/>
    </row>
    <row r="126" spans="2:12" x14ac:dyDescent="0.2">
      <c r="B126" s="290"/>
      <c r="C126" s="289"/>
      <c r="F126" s="280">
        <v>56248.12</v>
      </c>
      <c r="G126" s="279" t="s">
        <v>7538</v>
      </c>
      <c r="H126" s="285"/>
      <c r="I126" s="285"/>
      <c r="J126" s="279"/>
      <c r="K126" s="279"/>
      <c r="L126" s="279"/>
    </row>
    <row r="127" spans="2:12" x14ac:dyDescent="0.2">
      <c r="B127" s="290"/>
      <c r="C127" s="289"/>
      <c r="F127" s="280">
        <v>9729.94</v>
      </c>
      <c r="G127" s="285" t="s">
        <v>7537</v>
      </c>
      <c r="H127" s="285"/>
      <c r="I127" s="285"/>
      <c r="J127" s="279"/>
      <c r="K127" s="279"/>
      <c r="L127" s="279"/>
    </row>
    <row r="128" spans="2:12" x14ac:dyDescent="0.2">
      <c r="B128" s="290"/>
      <c r="C128" s="289"/>
      <c r="F128" s="280">
        <v>17962.509999999998</v>
      </c>
      <c r="G128" s="279" t="s">
        <v>7536</v>
      </c>
      <c r="H128" s="285"/>
      <c r="I128" s="285"/>
      <c r="J128" s="279"/>
      <c r="K128" s="279"/>
      <c r="L128" s="279"/>
    </row>
    <row r="129" spans="2:12" x14ac:dyDescent="0.2">
      <c r="B129" s="290"/>
      <c r="C129" s="289"/>
      <c r="F129" s="280">
        <v>10838.4</v>
      </c>
      <c r="G129" s="285" t="s">
        <v>7535</v>
      </c>
      <c r="H129" s="285"/>
      <c r="I129" s="285"/>
      <c r="J129" s="279"/>
      <c r="K129" s="279"/>
      <c r="L129" s="279"/>
    </row>
    <row r="130" spans="2:12" x14ac:dyDescent="0.2">
      <c r="B130" s="290"/>
      <c r="F130" s="280">
        <v>100038.07</v>
      </c>
      <c r="G130" s="285" t="s">
        <v>7534</v>
      </c>
      <c r="H130" s="285"/>
      <c r="I130" s="285"/>
      <c r="J130" s="279"/>
      <c r="K130" s="279"/>
      <c r="L130" s="279"/>
    </row>
    <row r="131" spans="2:12" x14ac:dyDescent="0.2">
      <c r="B131" s="290"/>
      <c r="C131" s="289"/>
      <c r="F131" s="280">
        <v>83829.23</v>
      </c>
      <c r="G131" s="285" t="s">
        <v>7533</v>
      </c>
      <c r="H131" s="285"/>
      <c r="I131" s="285"/>
      <c r="J131" s="279"/>
      <c r="K131" s="279"/>
      <c r="L131" s="279"/>
    </row>
    <row r="132" spans="2:12" x14ac:dyDescent="0.2">
      <c r="B132" s="290"/>
      <c r="C132" s="289"/>
      <c r="F132" s="280">
        <v>3060</v>
      </c>
      <c r="G132" s="285" t="s">
        <v>7532</v>
      </c>
      <c r="H132" s="285"/>
      <c r="I132" s="285"/>
      <c r="J132" s="279"/>
      <c r="K132" s="279"/>
      <c r="L132" s="279"/>
    </row>
    <row r="133" spans="2:12" x14ac:dyDescent="0.2">
      <c r="B133" s="290"/>
      <c r="F133" s="280">
        <v>2060.0700000000002</v>
      </c>
      <c r="G133" s="279" t="s">
        <v>7531</v>
      </c>
      <c r="H133" s="285"/>
      <c r="I133" s="285"/>
      <c r="J133" s="279"/>
      <c r="K133" s="279"/>
      <c r="L133" s="279"/>
    </row>
    <row r="134" spans="2:12" x14ac:dyDescent="0.2">
      <c r="B134" s="290"/>
      <c r="C134" s="289"/>
      <c r="F134" s="280">
        <v>1460.85</v>
      </c>
      <c r="G134" s="285" t="s">
        <v>7530</v>
      </c>
      <c r="H134" s="285"/>
      <c r="I134" s="285"/>
      <c r="J134" s="279"/>
      <c r="K134" s="279"/>
      <c r="L134" s="279"/>
    </row>
    <row r="135" spans="2:12" x14ac:dyDescent="0.2">
      <c r="B135" s="290"/>
      <c r="C135" s="289"/>
      <c r="F135" s="280">
        <v>2900.58</v>
      </c>
      <c r="G135" s="285" t="s">
        <v>7529</v>
      </c>
      <c r="H135" s="285"/>
      <c r="I135" s="285"/>
      <c r="J135" s="279"/>
      <c r="K135" s="279"/>
      <c r="L135" s="279"/>
    </row>
    <row r="136" spans="2:12" x14ac:dyDescent="0.2">
      <c r="B136" s="290"/>
      <c r="C136" s="289"/>
      <c r="F136" s="280">
        <v>1967.32</v>
      </c>
      <c r="G136" s="285" t="s">
        <v>7254</v>
      </c>
      <c r="H136" s="285"/>
      <c r="I136" s="285"/>
      <c r="J136" s="279"/>
      <c r="K136" s="279"/>
      <c r="L136" s="279"/>
    </row>
    <row r="137" spans="2:12" x14ac:dyDescent="0.2">
      <c r="B137" s="290"/>
      <c r="C137" s="289"/>
      <c r="F137" s="280">
        <v>8676.7999999999993</v>
      </c>
      <c r="G137" s="285" t="s">
        <v>7528</v>
      </c>
      <c r="H137" s="285"/>
      <c r="I137" s="285"/>
      <c r="J137" s="279"/>
      <c r="K137" s="279"/>
      <c r="L137" s="279"/>
    </row>
    <row r="138" spans="2:12" x14ac:dyDescent="0.2">
      <c r="B138" s="290"/>
      <c r="C138" s="289"/>
      <c r="F138" s="280">
        <v>13916.77</v>
      </c>
      <c r="G138" s="285" t="s">
        <v>7521</v>
      </c>
      <c r="H138" s="285"/>
      <c r="I138" s="285"/>
      <c r="J138" s="279"/>
      <c r="K138" s="279"/>
      <c r="L138" s="279"/>
    </row>
    <row r="139" spans="2:12" x14ac:dyDescent="0.2">
      <c r="B139" s="290"/>
      <c r="C139" s="289"/>
      <c r="F139" s="280">
        <v>1429.41</v>
      </c>
      <c r="G139" s="285" t="s">
        <v>7527</v>
      </c>
      <c r="H139" s="285"/>
      <c r="I139" s="285"/>
      <c r="J139" s="279"/>
      <c r="K139" s="279"/>
      <c r="L139" s="279"/>
    </row>
    <row r="140" spans="2:12" x14ac:dyDescent="0.2">
      <c r="B140" s="290"/>
      <c r="C140" s="289"/>
      <c r="F140" s="280">
        <v>3246.33</v>
      </c>
      <c r="G140" s="285" t="s">
        <v>7526</v>
      </c>
      <c r="H140" s="285"/>
      <c r="I140" s="285"/>
      <c r="J140" s="279"/>
      <c r="K140" s="279"/>
      <c r="L140" s="279"/>
    </row>
    <row r="141" spans="2:12" x14ac:dyDescent="0.2">
      <c r="B141" s="290"/>
      <c r="C141" s="289"/>
      <c r="F141" s="280">
        <v>10800</v>
      </c>
      <c r="G141" s="285" t="s">
        <v>7302</v>
      </c>
      <c r="H141" s="285"/>
      <c r="I141" s="285"/>
      <c r="J141" s="279"/>
      <c r="K141" s="279"/>
      <c r="L141" s="279"/>
    </row>
    <row r="142" spans="2:12" x14ac:dyDescent="0.2">
      <c r="B142" s="290"/>
      <c r="C142" s="289"/>
      <c r="F142" s="280">
        <v>249.59</v>
      </c>
      <c r="G142" s="615" t="s">
        <v>7525</v>
      </c>
      <c r="H142" s="285"/>
      <c r="I142" s="285"/>
      <c r="J142" s="279"/>
      <c r="K142" s="279"/>
      <c r="L142" s="279"/>
    </row>
    <row r="143" spans="2:12" x14ac:dyDescent="0.2">
      <c r="B143" s="290"/>
      <c r="C143" s="289"/>
      <c r="F143" s="280">
        <v>8904.6200000000008</v>
      </c>
      <c r="G143" s="285" t="s">
        <v>7524</v>
      </c>
      <c r="H143" s="285"/>
      <c r="I143" s="285"/>
      <c r="J143" s="279"/>
      <c r="K143" s="279"/>
      <c r="L143" s="279"/>
    </row>
    <row r="144" spans="2:12" x14ac:dyDescent="0.2">
      <c r="B144" s="290"/>
      <c r="C144" s="289"/>
      <c r="F144" s="280">
        <v>7176.63</v>
      </c>
      <c r="G144" s="279" t="s">
        <v>7523</v>
      </c>
      <c r="K144" s="279"/>
      <c r="L144" s="279"/>
    </row>
    <row r="145" spans="2:12" x14ac:dyDescent="0.2">
      <c r="B145" s="290"/>
      <c r="C145" s="289"/>
      <c r="F145" s="280">
        <v>59693.74</v>
      </c>
      <c r="G145" s="285" t="s">
        <v>7522</v>
      </c>
      <c r="H145" s="285"/>
      <c r="I145" s="285"/>
      <c r="J145" s="279"/>
      <c r="K145" s="279"/>
      <c r="L145" s="279"/>
    </row>
    <row r="146" spans="2:12" x14ac:dyDescent="0.2">
      <c r="B146" s="290"/>
      <c r="C146" s="289"/>
      <c r="F146" s="280">
        <v>13916.78</v>
      </c>
      <c r="G146" s="285" t="s">
        <v>7521</v>
      </c>
      <c r="H146" s="285"/>
      <c r="I146" s="285"/>
      <c r="J146" s="279"/>
      <c r="K146" s="279"/>
      <c r="L146" s="279"/>
    </row>
    <row r="147" spans="2:12" x14ac:dyDescent="0.2">
      <c r="B147" s="290"/>
      <c r="C147" s="289"/>
      <c r="F147" s="280">
        <v>1820.02</v>
      </c>
      <c r="G147" s="285" t="s">
        <v>7520</v>
      </c>
      <c r="H147" s="285"/>
      <c r="I147" s="285"/>
      <c r="J147" s="279"/>
      <c r="K147" s="279"/>
      <c r="L147" s="279"/>
    </row>
    <row r="148" spans="2:12" x14ac:dyDescent="0.2">
      <c r="B148" s="290"/>
      <c r="C148" s="289"/>
      <c r="F148" s="280">
        <v>1690.03</v>
      </c>
      <c r="G148" s="285" t="s">
        <v>7519</v>
      </c>
      <c r="H148" s="285"/>
      <c r="I148" s="285"/>
      <c r="J148" s="279"/>
      <c r="K148" s="279"/>
      <c r="L148" s="279"/>
    </row>
    <row r="149" spans="2:12" x14ac:dyDescent="0.2">
      <c r="B149" s="290"/>
      <c r="C149" s="289"/>
      <c r="F149" s="280">
        <v>4913.8599999999997</v>
      </c>
      <c r="G149" s="285" t="s">
        <v>7518</v>
      </c>
      <c r="H149" s="285"/>
      <c r="I149" s="285"/>
      <c r="J149" s="279"/>
      <c r="K149" s="279"/>
      <c r="L149" s="279"/>
    </row>
    <row r="150" spans="2:12" x14ac:dyDescent="0.2">
      <c r="B150" s="290"/>
      <c r="C150" s="289"/>
      <c r="F150" s="280">
        <v>5526.98</v>
      </c>
      <c r="G150" s="285" t="s">
        <v>7517</v>
      </c>
      <c r="H150" s="285"/>
      <c r="I150" s="285"/>
      <c r="J150" s="279"/>
      <c r="K150" s="279"/>
      <c r="L150" s="279"/>
    </row>
    <row r="151" spans="2:12" x14ac:dyDescent="0.2">
      <c r="B151" s="290"/>
      <c r="C151" s="289"/>
      <c r="F151" s="280">
        <v>10567.6</v>
      </c>
      <c r="G151" s="285" t="s">
        <v>7516</v>
      </c>
      <c r="H151" s="285"/>
      <c r="I151" s="285"/>
      <c r="J151" s="279"/>
      <c r="K151" s="279"/>
      <c r="L151" s="279"/>
    </row>
    <row r="152" spans="2:12" x14ac:dyDescent="0.2">
      <c r="B152" s="290"/>
      <c r="C152" s="289"/>
      <c r="F152" s="280">
        <v>19174.8</v>
      </c>
      <c r="G152" s="285" t="s">
        <v>7038</v>
      </c>
      <c r="H152" s="285"/>
      <c r="I152" s="285"/>
      <c r="J152" s="279"/>
      <c r="K152" s="279"/>
      <c r="L152" s="279"/>
    </row>
    <row r="153" spans="2:12" x14ac:dyDescent="0.2">
      <c r="B153" s="290"/>
      <c r="C153" s="289"/>
      <c r="F153" s="280">
        <v>45755.74</v>
      </c>
      <c r="G153" s="285" t="s">
        <v>7515</v>
      </c>
      <c r="H153" s="285"/>
      <c r="I153" s="285"/>
      <c r="J153" s="279"/>
      <c r="K153" s="279"/>
      <c r="L153" s="279"/>
    </row>
    <row r="154" spans="2:12" x14ac:dyDescent="0.2">
      <c r="B154" s="290"/>
      <c r="C154" s="289"/>
      <c r="F154" s="280">
        <v>3059.55</v>
      </c>
      <c r="G154" s="285" t="s">
        <v>7514</v>
      </c>
      <c r="H154" s="285"/>
      <c r="I154" s="285"/>
      <c r="J154" s="279"/>
      <c r="K154" s="279"/>
      <c r="L154" s="279"/>
    </row>
    <row r="155" spans="2:12" x14ac:dyDescent="0.2">
      <c r="B155" s="290"/>
      <c r="C155" s="289"/>
      <c r="F155" s="280">
        <v>19686.490000000002</v>
      </c>
      <c r="G155" s="285" t="s">
        <v>7513</v>
      </c>
      <c r="H155" s="285"/>
      <c r="I155" s="285"/>
      <c r="J155" s="279"/>
      <c r="K155" s="279"/>
      <c r="L155" s="279"/>
    </row>
    <row r="156" spans="2:12" x14ac:dyDescent="0.2">
      <c r="B156" s="290"/>
      <c r="C156" s="289"/>
      <c r="F156" s="280">
        <v>5049.4799999999996</v>
      </c>
      <c r="G156" s="285" t="s">
        <v>7512</v>
      </c>
      <c r="H156" s="285"/>
      <c r="I156" s="285"/>
      <c r="J156" s="279"/>
      <c r="K156" s="279"/>
      <c r="L156" s="279"/>
    </row>
    <row r="157" spans="2:12" x14ac:dyDescent="0.2">
      <c r="B157" s="290"/>
      <c r="C157" s="289"/>
      <c r="F157" s="280">
        <v>2145.5100000000002</v>
      </c>
      <c r="G157" s="285" t="s">
        <v>7511</v>
      </c>
      <c r="H157" s="285"/>
      <c r="I157" s="285"/>
      <c r="J157" s="279"/>
      <c r="K157" s="279"/>
      <c r="L157" s="279"/>
    </row>
    <row r="158" spans="2:12" x14ac:dyDescent="0.2">
      <c r="B158" s="290"/>
      <c r="C158" s="289"/>
      <c r="F158" s="280">
        <v>916</v>
      </c>
      <c r="G158" s="285" t="s">
        <v>7510</v>
      </c>
      <c r="H158" s="285"/>
      <c r="I158" s="285"/>
      <c r="J158" s="279"/>
      <c r="K158" s="279"/>
      <c r="L158" s="279"/>
    </row>
    <row r="159" spans="2:12" x14ac:dyDescent="0.2">
      <c r="B159" s="290"/>
      <c r="C159" s="289"/>
      <c r="F159" s="280">
        <v>765.21</v>
      </c>
      <c r="G159" s="285" t="s">
        <v>7509</v>
      </c>
      <c r="H159" s="285"/>
      <c r="I159" s="285"/>
      <c r="J159" s="279"/>
      <c r="K159" s="279"/>
      <c r="L159" s="279"/>
    </row>
    <row r="160" spans="2:12" x14ac:dyDescent="0.2">
      <c r="B160" s="290"/>
      <c r="C160" s="289"/>
      <c r="F160" s="280">
        <v>32457.52</v>
      </c>
      <c r="G160" s="285" t="s">
        <v>7257</v>
      </c>
      <c r="H160" s="285"/>
      <c r="I160" s="285"/>
      <c r="J160" s="279"/>
      <c r="K160" s="279"/>
      <c r="L160" s="279"/>
    </row>
    <row r="161" spans="2:12" x14ac:dyDescent="0.2">
      <c r="B161" s="290"/>
      <c r="C161" s="289"/>
      <c r="F161" s="280">
        <v>17902.009999999998</v>
      </c>
      <c r="G161" s="285" t="s">
        <v>7508</v>
      </c>
      <c r="H161" s="285"/>
      <c r="I161" s="285"/>
      <c r="J161" s="279"/>
      <c r="K161" s="279"/>
      <c r="L161" s="279"/>
    </row>
    <row r="162" spans="2:12" x14ac:dyDescent="0.2">
      <c r="B162" s="290"/>
      <c r="F162" s="280">
        <v>5000</v>
      </c>
      <c r="G162" s="285" t="s">
        <v>7507</v>
      </c>
      <c r="H162" s="285"/>
      <c r="I162" s="285"/>
      <c r="J162" s="279"/>
      <c r="K162" s="279"/>
      <c r="L162" s="279"/>
    </row>
    <row r="163" spans="2:12" x14ac:dyDescent="0.2">
      <c r="B163" s="290"/>
      <c r="C163" s="289"/>
      <c r="F163" s="280">
        <v>4570</v>
      </c>
      <c r="G163" s="285" t="s">
        <v>7507</v>
      </c>
      <c r="H163" s="285"/>
      <c r="I163" s="285"/>
      <c r="J163" s="764"/>
      <c r="K163" s="279"/>
      <c r="L163" s="279"/>
    </row>
    <row r="164" spans="2:12" x14ac:dyDescent="0.2">
      <c r="B164" s="290"/>
      <c r="C164" s="289"/>
      <c r="F164" s="280">
        <v>20060.16</v>
      </c>
      <c r="G164" s="285" t="s">
        <v>7506</v>
      </c>
      <c r="H164" s="285"/>
      <c r="I164" s="285"/>
      <c r="J164" s="279"/>
      <c r="K164" s="279"/>
      <c r="L164" s="279"/>
    </row>
    <row r="165" spans="2:12" x14ac:dyDescent="0.2">
      <c r="B165" s="290"/>
      <c r="C165" s="289"/>
      <c r="F165" s="280">
        <v>4972.47</v>
      </c>
      <c r="G165" s="285" t="s">
        <v>7505</v>
      </c>
      <c r="H165" s="285"/>
      <c r="I165" s="285"/>
      <c r="J165" s="279"/>
      <c r="K165" s="279"/>
      <c r="L165" s="279"/>
    </row>
    <row r="166" spans="2:12" x14ac:dyDescent="0.2">
      <c r="B166" s="290"/>
      <c r="C166" s="289"/>
      <c r="F166" s="280">
        <v>4233.18</v>
      </c>
      <c r="G166" s="285" t="s">
        <v>7504</v>
      </c>
      <c r="H166" s="285"/>
      <c r="I166" s="285"/>
      <c r="J166" s="279"/>
      <c r="K166" s="279"/>
      <c r="L166" s="279"/>
    </row>
    <row r="167" spans="2:12" x14ac:dyDescent="0.2">
      <c r="B167" s="290"/>
      <c r="C167" s="289"/>
      <c r="F167" s="280">
        <v>1000</v>
      </c>
      <c r="G167" s="285" t="s">
        <v>7503</v>
      </c>
      <c r="H167" s="285"/>
      <c r="I167" s="285"/>
      <c r="J167" s="279"/>
      <c r="K167" s="279"/>
      <c r="L167" s="279"/>
    </row>
    <row r="168" spans="2:12" x14ac:dyDescent="0.2">
      <c r="B168" s="290"/>
      <c r="C168" s="289"/>
      <c r="F168" s="280">
        <v>1158.9000000000001</v>
      </c>
      <c r="G168" s="285" t="s">
        <v>7502</v>
      </c>
      <c r="H168" s="285"/>
      <c r="I168" s="285"/>
      <c r="J168" s="279"/>
      <c r="K168" s="279"/>
      <c r="L168" s="279"/>
    </row>
    <row r="169" spans="2:12" x14ac:dyDescent="0.2">
      <c r="B169" s="290"/>
      <c r="C169" s="289"/>
      <c r="F169" s="280">
        <v>1287.05</v>
      </c>
      <c r="G169" s="285" t="s">
        <v>7501</v>
      </c>
      <c r="H169" s="285"/>
      <c r="I169" s="285"/>
      <c r="J169" s="279"/>
      <c r="K169" s="279"/>
      <c r="L169" s="279"/>
    </row>
    <row r="170" spans="2:12" x14ac:dyDescent="0.2">
      <c r="B170" s="290"/>
      <c r="C170" s="289"/>
      <c r="F170" s="280">
        <v>2352.86</v>
      </c>
      <c r="G170" s="285" t="s">
        <v>7500</v>
      </c>
      <c r="H170" s="285"/>
      <c r="I170" s="285"/>
      <c r="J170" s="279"/>
      <c r="K170" s="279"/>
      <c r="L170" s="279"/>
    </row>
    <row r="171" spans="2:12" x14ac:dyDescent="0.2">
      <c r="B171" s="290"/>
      <c r="C171" s="289"/>
      <c r="F171" s="280">
        <v>4115.66</v>
      </c>
      <c r="G171" s="285" t="s">
        <v>7499</v>
      </c>
      <c r="H171" s="285"/>
      <c r="I171" s="285"/>
      <c r="J171" s="279"/>
      <c r="K171" s="279"/>
      <c r="L171" s="279"/>
    </row>
    <row r="172" spans="2:12" x14ac:dyDescent="0.2">
      <c r="B172" s="290"/>
      <c r="C172" s="289"/>
      <c r="F172" s="280">
        <v>640.03</v>
      </c>
      <c r="G172" s="285" t="s">
        <v>7498</v>
      </c>
      <c r="H172" s="285"/>
      <c r="I172" s="285"/>
      <c r="J172" s="279"/>
      <c r="K172" s="279"/>
      <c r="L172" s="279"/>
    </row>
    <row r="173" spans="2:12" x14ac:dyDescent="0.2">
      <c r="B173" s="290"/>
      <c r="C173" s="289"/>
      <c r="F173" s="280">
        <v>368558.91</v>
      </c>
      <c r="G173" s="285" t="s">
        <v>7497</v>
      </c>
      <c r="H173" s="285"/>
      <c r="I173" s="285"/>
      <c r="J173" s="279"/>
      <c r="K173" s="279"/>
      <c r="L173" s="279"/>
    </row>
    <row r="174" spans="2:12" x14ac:dyDescent="0.2">
      <c r="B174" s="290"/>
      <c r="C174" s="289"/>
      <c r="F174" s="280">
        <v>39009.660000000003</v>
      </c>
      <c r="G174" s="285" t="s">
        <v>7496</v>
      </c>
      <c r="H174" s="285"/>
      <c r="I174" s="285"/>
      <c r="J174" s="279"/>
      <c r="K174" s="279"/>
      <c r="L174" s="279"/>
    </row>
    <row r="175" spans="2:12" x14ac:dyDescent="0.2">
      <c r="B175" s="290"/>
      <c r="C175" s="289"/>
      <c r="F175" s="280">
        <v>63931.18</v>
      </c>
      <c r="G175" s="285" t="s">
        <v>7495</v>
      </c>
      <c r="H175" s="285"/>
      <c r="I175" s="285"/>
      <c r="J175" s="279"/>
      <c r="K175" s="279"/>
      <c r="L175" s="279"/>
    </row>
    <row r="176" spans="2:12" x14ac:dyDescent="0.2">
      <c r="B176" s="290"/>
      <c r="C176" s="289"/>
      <c r="F176" s="280">
        <v>14083.58</v>
      </c>
      <c r="G176" s="285" t="s">
        <v>7494</v>
      </c>
      <c r="H176" s="285"/>
      <c r="I176" s="285"/>
      <c r="J176" s="279"/>
      <c r="K176" s="279"/>
      <c r="L176" s="279"/>
    </row>
    <row r="177" spans="2:12" x14ac:dyDescent="0.2">
      <c r="B177" s="290"/>
      <c r="C177" s="289"/>
      <c r="F177" s="280">
        <v>13943.8</v>
      </c>
      <c r="G177" s="285" t="s">
        <v>7493</v>
      </c>
      <c r="H177" s="285"/>
      <c r="I177" s="285"/>
      <c r="J177" s="279"/>
      <c r="K177" s="279"/>
      <c r="L177" s="279"/>
    </row>
    <row r="178" spans="2:12" x14ac:dyDescent="0.2">
      <c r="B178" s="290"/>
      <c r="C178" s="289"/>
      <c r="F178" s="280">
        <v>9954.67</v>
      </c>
      <c r="G178" s="285" t="s">
        <v>7492</v>
      </c>
      <c r="H178" s="285"/>
      <c r="I178" s="285"/>
      <c r="J178" s="279"/>
      <c r="K178" s="279"/>
      <c r="L178" s="279"/>
    </row>
    <row r="179" spans="2:12" x14ac:dyDescent="0.2">
      <c r="B179" s="290"/>
      <c r="C179" s="289"/>
      <c r="F179" s="280">
        <v>3950</v>
      </c>
      <c r="G179" s="285" t="s">
        <v>7491</v>
      </c>
      <c r="H179" s="285"/>
      <c r="I179" s="285"/>
      <c r="J179" s="279"/>
      <c r="K179" s="279"/>
      <c r="L179" s="279"/>
    </row>
    <row r="180" spans="2:12" x14ac:dyDescent="0.2">
      <c r="B180" s="290"/>
      <c r="C180" s="289"/>
      <c r="F180" s="280">
        <v>8341.92</v>
      </c>
      <c r="G180" s="285" t="s">
        <v>7490</v>
      </c>
      <c r="H180" s="285"/>
      <c r="I180" s="285"/>
      <c r="J180" s="279"/>
      <c r="K180" s="279"/>
      <c r="L180" s="279"/>
    </row>
    <row r="181" spans="2:12" x14ac:dyDescent="0.2">
      <c r="B181" s="290"/>
      <c r="C181" s="289"/>
      <c r="F181" s="280">
        <v>21470.54</v>
      </c>
      <c r="G181" s="285" t="s">
        <v>7489</v>
      </c>
      <c r="H181" s="285"/>
      <c r="I181" s="285"/>
      <c r="J181" s="279"/>
      <c r="K181" s="279"/>
      <c r="L181" s="279"/>
    </row>
    <row r="182" spans="2:12" x14ac:dyDescent="0.2">
      <c r="B182" s="290"/>
      <c r="C182" s="289"/>
      <c r="F182" s="280">
        <v>16272.93</v>
      </c>
      <c r="G182" s="285" t="s">
        <v>7488</v>
      </c>
      <c r="H182" s="285"/>
      <c r="I182" s="285"/>
      <c r="J182" s="279"/>
      <c r="K182" s="279"/>
      <c r="L182" s="279"/>
    </row>
    <row r="183" spans="2:12" x14ac:dyDescent="0.2">
      <c r="B183" s="290"/>
      <c r="C183" s="289"/>
      <c r="F183" s="280">
        <v>10098.959999999999</v>
      </c>
      <c r="G183" s="285" t="s">
        <v>7487</v>
      </c>
      <c r="H183" s="285"/>
      <c r="I183" s="285"/>
      <c r="J183" s="279"/>
      <c r="K183" s="279"/>
      <c r="L183" s="279"/>
    </row>
    <row r="184" spans="2:12" x14ac:dyDescent="0.2">
      <c r="B184" s="290"/>
      <c r="C184" s="289"/>
      <c r="F184" s="280">
        <v>7223.09</v>
      </c>
      <c r="G184" s="285" t="s">
        <v>7486</v>
      </c>
      <c r="H184" s="285"/>
      <c r="I184" s="285"/>
      <c r="J184" s="279"/>
      <c r="K184" s="279"/>
      <c r="L184" s="279"/>
    </row>
    <row r="185" spans="2:12" x14ac:dyDescent="0.2">
      <c r="B185" s="290"/>
      <c r="C185" s="289"/>
      <c r="F185" s="280">
        <v>36604.589999999997</v>
      </c>
      <c r="G185" s="279" t="s">
        <v>7485</v>
      </c>
      <c r="H185" s="285"/>
      <c r="I185" s="285"/>
      <c r="J185" s="279"/>
      <c r="K185" s="279"/>
      <c r="L185" s="279"/>
    </row>
    <row r="186" spans="2:12" x14ac:dyDescent="0.2">
      <c r="B186" s="290"/>
      <c r="C186" s="289"/>
      <c r="F186" s="280">
        <v>73813.67</v>
      </c>
      <c r="G186" s="285" t="s">
        <v>7484</v>
      </c>
      <c r="H186" s="285"/>
      <c r="I186" s="285"/>
      <c r="J186" s="279"/>
      <c r="K186" s="279"/>
      <c r="L186" s="279"/>
    </row>
    <row r="187" spans="2:12" x14ac:dyDescent="0.2">
      <c r="B187" s="290"/>
      <c r="C187" s="289"/>
      <c r="F187" s="280">
        <v>25051.759999999998</v>
      </c>
      <c r="G187" s="285" t="s">
        <v>7483</v>
      </c>
      <c r="H187" s="285"/>
      <c r="I187" s="285"/>
      <c r="J187" s="279"/>
      <c r="K187" s="279"/>
      <c r="L187" s="279"/>
    </row>
    <row r="188" spans="2:12" x14ac:dyDescent="0.2">
      <c r="B188" s="290"/>
      <c r="C188" s="289"/>
      <c r="F188" s="280">
        <v>18188.919999999998</v>
      </c>
      <c r="G188" s="285" t="s">
        <v>7482</v>
      </c>
      <c r="H188" s="285"/>
      <c r="I188" s="285"/>
      <c r="J188" s="279"/>
      <c r="K188" s="279"/>
      <c r="L188" s="279"/>
    </row>
    <row r="189" spans="2:12" x14ac:dyDescent="0.2">
      <c r="B189" s="290"/>
      <c r="C189" s="289"/>
      <c r="F189" s="280">
        <v>6561.43</v>
      </c>
      <c r="G189" s="285" t="s">
        <v>7481</v>
      </c>
      <c r="H189" s="285"/>
      <c r="I189" s="285"/>
      <c r="J189" s="279"/>
      <c r="K189" s="279"/>
      <c r="L189" s="279"/>
    </row>
    <row r="190" spans="2:12" x14ac:dyDescent="0.2">
      <c r="B190" s="290"/>
      <c r="C190" s="289"/>
      <c r="F190" s="280">
        <v>6377.59</v>
      </c>
      <c r="G190" s="285" t="s">
        <v>7480</v>
      </c>
      <c r="H190" s="285"/>
      <c r="I190" s="285"/>
      <c r="J190" s="279"/>
      <c r="K190" s="279"/>
      <c r="L190" s="279"/>
    </row>
    <row r="191" spans="2:12" x14ac:dyDescent="0.2">
      <c r="B191" s="290"/>
      <c r="C191" s="289"/>
      <c r="F191" s="280">
        <v>7844.8</v>
      </c>
      <c r="G191" s="285" t="s">
        <v>7479</v>
      </c>
      <c r="H191" s="285"/>
      <c r="I191" s="285"/>
      <c r="J191" s="279"/>
      <c r="K191" s="279"/>
      <c r="L191" s="279"/>
    </row>
    <row r="192" spans="2:12" x14ac:dyDescent="0.2">
      <c r="B192" s="290"/>
      <c r="C192" s="289"/>
      <c r="F192" s="280">
        <v>2309.12</v>
      </c>
      <c r="G192" s="285" t="s">
        <v>7478</v>
      </c>
      <c r="H192" s="285"/>
      <c r="I192" s="285"/>
      <c r="J192" s="279"/>
      <c r="K192" s="279"/>
      <c r="L192" s="279"/>
    </row>
    <row r="193" spans="2:12" x14ac:dyDescent="0.2">
      <c r="B193" s="290"/>
      <c r="C193" s="289"/>
      <c r="F193" s="280">
        <v>5049.4799999999996</v>
      </c>
      <c r="G193" s="285" t="s">
        <v>7477</v>
      </c>
      <c r="H193" s="285"/>
      <c r="I193" s="285"/>
      <c r="J193" s="279"/>
      <c r="K193" s="279"/>
      <c r="L193" s="279"/>
    </row>
    <row r="194" spans="2:12" x14ac:dyDescent="0.2">
      <c r="B194" s="290"/>
      <c r="C194" s="289"/>
      <c r="F194" s="280">
        <v>45755.74</v>
      </c>
      <c r="G194" s="285" t="s">
        <v>7476</v>
      </c>
      <c r="H194" s="285"/>
      <c r="I194" s="285"/>
      <c r="J194" s="279"/>
      <c r="K194" s="279"/>
      <c r="L194" s="279"/>
    </row>
    <row r="195" spans="2:12" x14ac:dyDescent="0.2">
      <c r="B195" s="290"/>
      <c r="C195" s="289"/>
      <c r="F195" s="280">
        <v>4706.83</v>
      </c>
      <c r="G195" s="285" t="s">
        <v>7475</v>
      </c>
      <c r="H195" s="285"/>
      <c r="I195" s="285"/>
      <c r="J195" s="279"/>
      <c r="K195" s="279"/>
      <c r="L195" s="279"/>
    </row>
    <row r="196" spans="2:12" x14ac:dyDescent="0.2">
      <c r="B196" s="290"/>
      <c r="C196" s="289"/>
      <c r="F196" s="280">
        <v>4702.09</v>
      </c>
      <c r="G196" s="285" t="s">
        <v>7474</v>
      </c>
      <c r="H196" s="285"/>
      <c r="I196" s="285"/>
      <c r="J196" s="279"/>
      <c r="K196" s="279"/>
      <c r="L196" s="279"/>
    </row>
    <row r="197" spans="2:12" x14ac:dyDescent="0.2">
      <c r="B197" s="290"/>
      <c r="C197" s="289"/>
      <c r="F197" s="280">
        <v>39168</v>
      </c>
      <c r="G197" s="285" t="s">
        <v>7473</v>
      </c>
      <c r="H197" s="285"/>
      <c r="I197" s="285"/>
      <c r="J197" s="279"/>
      <c r="K197" s="279"/>
      <c r="L197" s="279"/>
    </row>
    <row r="198" spans="2:12" x14ac:dyDescent="0.2">
      <c r="B198" s="290"/>
      <c r="C198" s="289"/>
      <c r="F198" s="280">
        <v>2573.9899999999998</v>
      </c>
      <c r="G198" s="279" t="s">
        <v>7472</v>
      </c>
      <c r="I198" s="285"/>
      <c r="J198" s="279"/>
      <c r="K198" s="279"/>
      <c r="L198" s="279"/>
    </row>
    <row r="199" spans="2:12" x14ac:dyDescent="0.2">
      <c r="B199" s="290"/>
      <c r="C199" s="289"/>
      <c r="F199" s="280">
        <v>5718.53</v>
      </c>
      <c r="G199" s="285" t="s">
        <v>7471</v>
      </c>
      <c r="H199" s="285"/>
      <c r="I199" s="285"/>
      <c r="J199" s="279"/>
      <c r="K199" s="279"/>
      <c r="L199" s="279"/>
    </row>
    <row r="200" spans="2:12" x14ac:dyDescent="0.2">
      <c r="B200" s="290"/>
      <c r="C200" s="289"/>
      <c r="F200" s="280">
        <v>255811.87</v>
      </c>
      <c r="G200" s="285" t="s">
        <v>7470</v>
      </c>
      <c r="H200" s="285"/>
      <c r="I200" s="285"/>
      <c r="J200" s="279"/>
      <c r="K200" s="279"/>
      <c r="L200" s="279"/>
    </row>
    <row r="201" spans="2:12" x14ac:dyDescent="0.2">
      <c r="B201" s="290"/>
      <c r="C201" s="289"/>
      <c r="F201" s="280">
        <v>14128.04</v>
      </c>
      <c r="G201" s="616" t="s">
        <v>7469</v>
      </c>
      <c r="H201" s="285"/>
      <c r="I201" s="285"/>
      <c r="J201" s="279"/>
      <c r="K201" s="279"/>
      <c r="L201" s="279"/>
    </row>
    <row r="202" spans="2:12" x14ac:dyDescent="0.2">
      <c r="B202" s="290"/>
      <c r="C202" s="289"/>
      <c r="F202" s="280">
        <v>2019.79</v>
      </c>
      <c r="G202" s="285" t="s">
        <v>7468</v>
      </c>
      <c r="H202" s="285"/>
      <c r="I202" s="285"/>
      <c r="J202" s="279"/>
      <c r="K202" s="279"/>
      <c r="L202" s="279"/>
    </row>
    <row r="203" spans="2:12" x14ac:dyDescent="0.2">
      <c r="B203" s="290"/>
      <c r="C203" s="289"/>
      <c r="F203" s="280">
        <v>4020</v>
      </c>
      <c r="G203" s="285" t="s">
        <v>7467</v>
      </c>
      <c r="H203" s="285"/>
      <c r="I203" s="285"/>
      <c r="J203" s="279"/>
      <c r="K203" s="279"/>
      <c r="L203" s="279"/>
    </row>
    <row r="204" spans="2:12" x14ac:dyDescent="0.2">
      <c r="B204" s="290"/>
      <c r="C204" s="289"/>
      <c r="F204" s="280">
        <v>2840.47</v>
      </c>
      <c r="G204" s="285" t="s">
        <v>7466</v>
      </c>
      <c r="H204" s="285"/>
      <c r="I204" s="285"/>
      <c r="J204" s="279"/>
      <c r="K204" s="279"/>
      <c r="L204" s="279"/>
    </row>
    <row r="205" spans="2:12" x14ac:dyDescent="0.2">
      <c r="B205" s="290"/>
      <c r="C205" s="289"/>
      <c r="F205" s="280">
        <v>670.28</v>
      </c>
      <c r="G205" s="285" t="s">
        <v>7465</v>
      </c>
      <c r="H205" s="285"/>
      <c r="I205" s="285"/>
      <c r="J205" s="279"/>
      <c r="K205" s="279"/>
      <c r="L205" s="279"/>
    </row>
    <row r="206" spans="2:12" x14ac:dyDescent="0.2">
      <c r="B206" s="290"/>
      <c r="C206" s="289"/>
      <c r="F206" s="280">
        <v>24360</v>
      </c>
      <c r="G206" s="285" t="s">
        <v>7464</v>
      </c>
      <c r="H206" s="285"/>
      <c r="I206" s="285"/>
      <c r="J206" s="279"/>
      <c r="K206" s="279"/>
      <c r="L206" s="279"/>
    </row>
    <row r="207" spans="2:12" x14ac:dyDescent="0.2">
      <c r="B207" s="290"/>
      <c r="C207" s="289"/>
      <c r="F207" s="280">
        <v>8504.77</v>
      </c>
      <c r="G207" s="285" t="s">
        <v>7463</v>
      </c>
      <c r="H207" s="285"/>
      <c r="I207" s="285"/>
      <c r="J207" s="279"/>
      <c r="K207" s="279"/>
      <c r="L207" s="279"/>
    </row>
    <row r="208" spans="2:12" x14ac:dyDescent="0.2">
      <c r="B208" s="290"/>
      <c r="C208" s="289"/>
      <c r="F208" s="280">
        <v>16703.759999999998</v>
      </c>
      <c r="G208" s="285" t="s">
        <v>7462</v>
      </c>
      <c r="H208" s="285"/>
      <c r="I208" s="285"/>
      <c r="J208" s="279"/>
      <c r="K208" s="279"/>
      <c r="L208" s="279"/>
    </row>
    <row r="209" spans="2:12" x14ac:dyDescent="0.2">
      <c r="B209" s="290"/>
      <c r="C209" s="289"/>
      <c r="F209" s="280">
        <v>18170.98</v>
      </c>
      <c r="G209" s="285" t="s">
        <v>7461</v>
      </c>
      <c r="H209" s="285"/>
      <c r="I209" s="285"/>
      <c r="J209" s="279"/>
      <c r="K209" s="279"/>
      <c r="L209" s="279"/>
    </row>
    <row r="210" spans="2:12" x14ac:dyDescent="0.2">
      <c r="B210" s="290"/>
      <c r="C210" s="289"/>
      <c r="F210" s="280">
        <v>147622</v>
      </c>
      <c r="G210" s="285" t="s">
        <v>7460</v>
      </c>
      <c r="H210" s="285"/>
      <c r="I210" s="285"/>
      <c r="J210" s="279"/>
      <c r="K210" s="279"/>
      <c r="L210" s="279"/>
    </row>
    <row r="211" spans="2:12" x14ac:dyDescent="0.2">
      <c r="B211" s="290"/>
      <c r="C211" s="289"/>
      <c r="F211" s="280">
        <v>12806.4</v>
      </c>
      <c r="G211" s="285" t="s">
        <v>7459</v>
      </c>
      <c r="H211" s="285"/>
      <c r="I211" s="285"/>
      <c r="J211" s="279"/>
      <c r="K211" s="279"/>
      <c r="L211" s="279"/>
    </row>
    <row r="212" spans="2:12" x14ac:dyDescent="0.2">
      <c r="B212" s="290"/>
      <c r="C212" s="289"/>
      <c r="F212" s="280">
        <v>43264.78</v>
      </c>
      <c r="G212" s="285" t="s">
        <v>7458</v>
      </c>
      <c r="H212" s="285"/>
      <c r="I212" s="285"/>
      <c r="J212" s="279"/>
      <c r="K212" s="279"/>
      <c r="L212" s="279"/>
    </row>
    <row r="213" spans="2:12" x14ac:dyDescent="0.2">
      <c r="B213" s="290"/>
      <c r="C213" s="289"/>
      <c r="F213" s="280">
        <v>14491.67</v>
      </c>
      <c r="G213" s="285" t="s">
        <v>7457</v>
      </c>
      <c r="H213" s="285"/>
      <c r="I213" s="285"/>
      <c r="J213" s="279"/>
      <c r="K213" s="279"/>
      <c r="L213" s="279"/>
    </row>
    <row r="214" spans="2:12" x14ac:dyDescent="0.2">
      <c r="B214" s="290"/>
      <c r="C214" s="289"/>
      <c r="F214" s="280">
        <v>18097.09</v>
      </c>
      <c r="G214" s="285" t="s">
        <v>7456</v>
      </c>
      <c r="H214" s="285"/>
      <c r="I214" s="285"/>
      <c r="J214" s="279"/>
      <c r="K214" s="279"/>
      <c r="L214" s="279"/>
    </row>
    <row r="215" spans="2:12" x14ac:dyDescent="0.2">
      <c r="B215" s="290"/>
      <c r="C215" s="289"/>
      <c r="F215" s="280">
        <v>19510.57</v>
      </c>
      <c r="G215" s="285" t="s">
        <v>7455</v>
      </c>
      <c r="H215" s="285"/>
      <c r="I215" s="285"/>
      <c r="J215" s="279"/>
      <c r="K215" s="279"/>
      <c r="L215" s="279"/>
    </row>
    <row r="216" spans="2:12" x14ac:dyDescent="0.2">
      <c r="B216" s="290"/>
      <c r="C216" s="289"/>
      <c r="F216" s="280">
        <v>856.15</v>
      </c>
      <c r="G216" s="285" t="s">
        <v>7454</v>
      </c>
      <c r="H216" s="285"/>
      <c r="I216" s="285"/>
      <c r="J216" s="279"/>
      <c r="K216" s="279"/>
      <c r="L216" s="279"/>
    </row>
    <row r="217" spans="2:12" x14ac:dyDescent="0.2">
      <c r="B217" s="290"/>
      <c r="C217" s="289"/>
      <c r="F217" s="280">
        <v>296.51</v>
      </c>
      <c r="G217" s="285" t="s">
        <v>7453</v>
      </c>
      <c r="H217" s="285"/>
      <c r="I217" s="285"/>
      <c r="J217" s="279"/>
      <c r="K217" s="279"/>
      <c r="L217" s="279"/>
    </row>
    <row r="218" spans="2:12" x14ac:dyDescent="0.2">
      <c r="B218" s="290"/>
      <c r="C218" s="289"/>
      <c r="F218" s="280">
        <v>2996</v>
      </c>
      <c r="G218" s="285" t="s">
        <v>7452</v>
      </c>
      <c r="H218" s="285"/>
      <c r="I218" s="285"/>
      <c r="J218" s="279"/>
      <c r="K218" s="279"/>
      <c r="L218" s="279"/>
    </row>
    <row r="219" spans="2:12" x14ac:dyDescent="0.2">
      <c r="B219" s="290"/>
      <c r="C219" s="289"/>
      <c r="F219" s="280">
        <v>38163.730000000003</v>
      </c>
      <c r="G219" s="285" t="s">
        <v>7451</v>
      </c>
      <c r="H219" s="285"/>
      <c r="I219" s="285"/>
      <c r="J219" s="279"/>
      <c r="K219" s="279"/>
      <c r="L219" s="279"/>
    </row>
    <row r="220" spans="2:12" x14ac:dyDescent="0.2">
      <c r="B220" s="290"/>
      <c r="C220" s="289"/>
      <c r="F220" s="280">
        <v>2114</v>
      </c>
      <c r="G220" s="285" t="s">
        <v>7450</v>
      </c>
      <c r="H220" s="285"/>
      <c r="I220" s="285"/>
      <c r="J220" s="279"/>
      <c r="K220" s="279"/>
      <c r="L220" s="279"/>
    </row>
    <row r="221" spans="2:12" x14ac:dyDescent="0.2">
      <c r="B221" s="290"/>
      <c r="C221" s="289"/>
      <c r="F221" s="280">
        <v>6370.93</v>
      </c>
      <c r="G221" s="285" t="s">
        <v>7449</v>
      </c>
      <c r="H221" s="285"/>
      <c r="I221" s="285"/>
      <c r="J221" s="279"/>
      <c r="K221" s="279"/>
      <c r="L221" s="279"/>
    </row>
    <row r="222" spans="2:12" x14ac:dyDescent="0.2">
      <c r="B222" s="290"/>
      <c r="C222" s="289"/>
      <c r="F222" s="280">
        <v>1019.79</v>
      </c>
      <c r="G222" s="285" t="s">
        <v>7448</v>
      </c>
      <c r="H222" s="285"/>
      <c r="I222" s="285"/>
      <c r="J222" s="279"/>
      <c r="K222" s="279"/>
      <c r="L222" s="279"/>
    </row>
    <row r="223" spans="2:12" x14ac:dyDescent="0.2">
      <c r="B223" s="290"/>
      <c r="C223" s="289"/>
      <c r="F223" s="280">
        <v>34800</v>
      </c>
      <c r="G223" s="285" t="s">
        <v>7447</v>
      </c>
      <c r="H223" s="285"/>
      <c r="I223" s="285"/>
      <c r="J223" s="279"/>
      <c r="K223" s="279"/>
      <c r="L223" s="279"/>
    </row>
    <row r="224" spans="2:12" x14ac:dyDescent="0.2">
      <c r="B224" s="290"/>
      <c r="C224" s="289"/>
      <c r="F224" s="280">
        <v>9784.56</v>
      </c>
      <c r="G224" s="285" t="s">
        <v>7446</v>
      </c>
      <c r="H224" s="285"/>
      <c r="I224" s="285"/>
      <c r="J224" s="279"/>
      <c r="K224" s="279"/>
      <c r="L224" s="279"/>
    </row>
    <row r="225" spans="2:12" x14ac:dyDescent="0.2">
      <c r="B225" s="290"/>
      <c r="C225" s="289"/>
      <c r="F225" s="280">
        <v>3867.7</v>
      </c>
      <c r="G225" s="285" t="s">
        <v>7445</v>
      </c>
      <c r="H225" s="285"/>
      <c r="I225" s="285"/>
      <c r="J225" s="279"/>
      <c r="K225" s="279"/>
      <c r="L225" s="279"/>
    </row>
    <row r="226" spans="2:12" x14ac:dyDescent="0.2">
      <c r="B226" s="290"/>
      <c r="C226" s="289"/>
      <c r="F226" s="280">
        <v>4293</v>
      </c>
      <c r="G226" s="285" t="s">
        <v>7444</v>
      </c>
      <c r="H226" s="285"/>
      <c r="I226" s="285"/>
      <c r="J226" s="279"/>
      <c r="K226" s="279"/>
      <c r="L226" s="279"/>
    </row>
    <row r="227" spans="2:12" x14ac:dyDescent="0.2">
      <c r="B227" s="290"/>
      <c r="C227" s="289"/>
      <c r="F227" s="280">
        <v>15095.56</v>
      </c>
      <c r="G227" s="285" t="s">
        <v>7443</v>
      </c>
      <c r="H227" s="285"/>
      <c r="I227" s="285"/>
      <c r="J227" s="279"/>
      <c r="K227" s="279"/>
      <c r="L227" s="279"/>
    </row>
    <row r="228" spans="2:12" x14ac:dyDescent="0.2">
      <c r="B228" s="290"/>
      <c r="C228" s="289"/>
      <c r="F228" s="280">
        <v>3029.69</v>
      </c>
      <c r="G228" s="285" t="s">
        <v>7442</v>
      </c>
      <c r="H228" s="285"/>
      <c r="I228" s="285"/>
      <c r="J228" s="279"/>
      <c r="K228" s="279"/>
      <c r="L228" s="279"/>
    </row>
    <row r="229" spans="2:12" x14ac:dyDescent="0.2">
      <c r="B229" s="290"/>
      <c r="C229" s="289"/>
      <c r="F229" s="280">
        <v>134079.32</v>
      </c>
      <c r="G229" s="285" t="s">
        <v>7441</v>
      </c>
      <c r="H229" s="285"/>
      <c r="I229" s="285"/>
      <c r="J229" s="279"/>
      <c r="K229" s="279"/>
      <c r="L229" s="279"/>
    </row>
    <row r="230" spans="2:12" x14ac:dyDescent="0.2">
      <c r="B230" s="290"/>
      <c r="C230" s="289"/>
      <c r="F230" s="280">
        <v>13472.33</v>
      </c>
      <c r="G230" s="285" t="s">
        <v>7440</v>
      </c>
      <c r="H230" s="285"/>
      <c r="I230" s="285"/>
      <c r="J230" s="279"/>
      <c r="K230" s="279"/>
      <c r="L230" s="279"/>
    </row>
    <row r="231" spans="2:12" x14ac:dyDescent="0.2">
      <c r="B231" s="290"/>
      <c r="C231" s="289"/>
      <c r="F231" s="280">
        <v>1726.23</v>
      </c>
      <c r="G231" s="285" t="s">
        <v>7439</v>
      </c>
      <c r="H231" s="285"/>
      <c r="I231" s="285"/>
      <c r="J231" s="279"/>
      <c r="K231" s="279"/>
      <c r="L231" s="279"/>
    </row>
    <row r="232" spans="2:12" x14ac:dyDescent="0.2">
      <c r="B232" s="290"/>
      <c r="C232" s="289"/>
      <c r="F232" s="280">
        <v>29236.5</v>
      </c>
      <c r="G232" s="285" t="s">
        <v>7438</v>
      </c>
      <c r="H232" s="285"/>
      <c r="I232" s="285"/>
      <c r="J232" s="279"/>
      <c r="K232" s="279"/>
      <c r="L232" s="279"/>
    </row>
    <row r="233" spans="2:12" x14ac:dyDescent="0.2">
      <c r="B233" s="290"/>
      <c r="C233" s="289"/>
      <c r="F233" s="280">
        <v>5283.8</v>
      </c>
      <c r="G233" s="285" t="s">
        <v>7437</v>
      </c>
      <c r="H233" s="285"/>
      <c r="I233" s="285"/>
      <c r="J233" s="279"/>
      <c r="K233" s="279"/>
      <c r="L233" s="279"/>
    </row>
    <row r="234" spans="2:12" x14ac:dyDescent="0.2">
      <c r="B234" s="290"/>
      <c r="C234" s="289"/>
      <c r="F234" s="280">
        <v>3352.77</v>
      </c>
      <c r="G234" s="285" t="s">
        <v>7436</v>
      </c>
      <c r="H234" s="285"/>
      <c r="I234" s="285"/>
      <c r="J234" s="279"/>
      <c r="K234" s="279"/>
      <c r="L234" s="279"/>
    </row>
    <row r="235" spans="2:12" x14ac:dyDescent="0.2">
      <c r="B235" s="290"/>
      <c r="C235" s="289"/>
      <c r="F235" s="280">
        <v>22135.91</v>
      </c>
      <c r="G235" s="615" t="s">
        <v>7435</v>
      </c>
      <c r="H235" s="285"/>
      <c r="I235" s="285"/>
      <c r="J235" s="279"/>
      <c r="K235" s="279"/>
      <c r="L235" s="279"/>
    </row>
    <row r="236" spans="2:12" x14ac:dyDescent="0.2">
      <c r="B236" s="290"/>
      <c r="C236" s="289"/>
      <c r="F236" s="280">
        <v>8528.4</v>
      </c>
      <c r="G236" s="285" t="s">
        <v>7434</v>
      </c>
      <c r="H236" s="285"/>
      <c r="I236" s="285"/>
      <c r="J236" s="279"/>
      <c r="K236" s="279"/>
      <c r="L236" s="279"/>
    </row>
    <row r="237" spans="2:12" x14ac:dyDescent="0.2">
      <c r="B237" s="290"/>
      <c r="C237" s="289"/>
      <c r="F237" s="280">
        <v>23650</v>
      </c>
      <c r="G237" s="285" t="s">
        <v>7433</v>
      </c>
      <c r="H237" s="285"/>
      <c r="I237" s="285"/>
      <c r="J237" s="279"/>
      <c r="K237" s="279"/>
      <c r="L237" s="279"/>
    </row>
    <row r="238" spans="2:12" x14ac:dyDescent="0.2">
      <c r="B238" s="290"/>
      <c r="C238" s="289"/>
      <c r="F238" s="280">
        <v>3280</v>
      </c>
      <c r="G238" s="285" t="s">
        <v>7432</v>
      </c>
      <c r="H238" s="285"/>
      <c r="I238" s="285"/>
      <c r="J238" s="279"/>
      <c r="K238" s="279"/>
      <c r="L238" s="279"/>
    </row>
    <row r="239" spans="2:12" x14ac:dyDescent="0.2">
      <c r="B239" s="290"/>
      <c r="C239" s="289"/>
      <c r="F239" s="280">
        <v>1647.59</v>
      </c>
      <c r="G239" s="285" t="s">
        <v>7431</v>
      </c>
      <c r="H239" s="285"/>
      <c r="I239" s="285"/>
      <c r="J239" s="279"/>
      <c r="K239" s="279"/>
      <c r="L239" s="279"/>
    </row>
    <row r="240" spans="2:12" x14ac:dyDescent="0.2">
      <c r="B240" s="290"/>
      <c r="C240" s="289"/>
      <c r="F240" s="280">
        <v>2295.44</v>
      </c>
      <c r="G240" s="285" t="s">
        <v>3170</v>
      </c>
      <c r="H240" s="285"/>
      <c r="I240" s="285"/>
      <c r="J240" s="279"/>
      <c r="K240" s="279"/>
      <c r="L240" s="279"/>
    </row>
    <row r="241" spans="2:12" x14ac:dyDescent="0.2">
      <c r="B241" s="290"/>
      <c r="C241" s="289"/>
      <c r="F241" s="280">
        <v>193557.08</v>
      </c>
      <c r="G241" s="285" t="s">
        <v>7430</v>
      </c>
      <c r="H241" s="285"/>
      <c r="I241" s="285"/>
      <c r="J241" s="279"/>
      <c r="K241" s="279"/>
      <c r="L241" s="279"/>
    </row>
    <row r="242" spans="2:12" x14ac:dyDescent="0.2">
      <c r="B242" s="290"/>
      <c r="C242" s="289"/>
      <c r="F242" s="280">
        <v>3047.04</v>
      </c>
      <c r="G242" s="285" t="s">
        <v>7429</v>
      </c>
      <c r="H242" s="285"/>
      <c r="I242" s="285"/>
      <c r="J242" s="279"/>
      <c r="K242" s="279"/>
      <c r="L242" s="279"/>
    </row>
    <row r="243" spans="2:12" x14ac:dyDescent="0.2">
      <c r="B243" s="290"/>
      <c r="C243" s="289"/>
      <c r="F243" s="280">
        <v>14083.58</v>
      </c>
      <c r="G243" s="279" t="s">
        <v>7428</v>
      </c>
      <c r="H243" s="285"/>
      <c r="I243" s="285"/>
      <c r="J243" s="279"/>
      <c r="K243" s="279"/>
      <c r="L243" s="279"/>
    </row>
    <row r="244" spans="2:12" x14ac:dyDescent="0.2">
      <c r="B244" s="290"/>
      <c r="C244" s="289"/>
      <c r="F244" s="280">
        <v>2411.14</v>
      </c>
      <c r="G244" s="285" t="s">
        <v>7427</v>
      </c>
      <c r="H244" s="285"/>
      <c r="I244" s="285"/>
      <c r="J244" s="279"/>
      <c r="K244" s="279"/>
      <c r="L244" s="279"/>
    </row>
    <row r="245" spans="2:12" x14ac:dyDescent="0.2">
      <c r="B245" s="290"/>
      <c r="C245" s="289"/>
      <c r="F245" s="280">
        <v>19174.8</v>
      </c>
      <c r="G245" s="285" t="s">
        <v>7426</v>
      </c>
      <c r="H245" s="285"/>
      <c r="I245" s="285"/>
      <c r="J245" s="279"/>
      <c r="K245" s="279"/>
      <c r="L245" s="279"/>
    </row>
    <row r="246" spans="2:12" x14ac:dyDescent="0.2">
      <c r="B246" s="290"/>
      <c r="C246" s="289"/>
      <c r="F246" s="280">
        <v>3605.01</v>
      </c>
      <c r="G246" s="285" t="s">
        <v>7425</v>
      </c>
      <c r="H246" s="285"/>
      <c r="I246" s="285"/>
      <c r="J246" s="279"/>
      <c r="K246" s="279"/>
      <c r="L246" s="279"/>
    </row>
    <row r="247" spans="2:12" x14ac:dyDescent="0.2">
      <c r="B247" s="290"/>
      <c r="C247" s="289"/>
      <c r="F247" s="280">
        <v>5049.4799999999996</v>
      </c>
      <c r="G247" s="285" t="s">
        <v>7424</v>
      </c>
      <c r="H247" s="285"/>
      <c r="I247" s="285"/>
      <c r="J247" s="279"/>
      <c r="K247" s="279"/>
      <c r="L247" s="279"/>
    </row>
    <row r="248" spans="2:12" x14ac:dyDescent="0.2">
      <c r="B248" s="290"/>
      <c r="C248" s="289"/>
      <c r="F248" s="280">
        <v>9610</v>
      </c>
      <c r="G248" s="285" t="s">
        <v>7423</v>
      </c>
      <c r="H248" s="285"/>
      <c r="I248" s="285"/>
      <c r="J248" s="279"/>
      <c r="K248" s="279"/>
      <c r="L248" s="279"/>
    </row>
    <row r="249" spans="2:12" x14ac:dyDescent="0.2">
      <c r="B249" s="290"/>
      <c r="C249" s="289"/>
      <c r="F249" s="280">
        <v>13889.86</v>
      </c>
      <c r="G249" s="285" t="s">
        <v>7422</v>
      </c>
      <c r="H249" s="285"/>
      <c r="I249" s="285"/>
      <c r="J249" s="279"/>
      <c r="K249" s="279"/>
      <c r="L249" s="279"/>
    </row>
    <row r="250" spans="2:12" x14ac:dyDescent="0.2">
      <c r="B250" s="290"/>
      <c r="C250" s="289"/>
      <c r="F250" s="280">
        <v>81723.899999999994</v>
      </c>
      <c r="G250" s="285" t="s">
        <v>7421</v>
      </c>
      <c r="H250" s="285"/>
      <c r="I250" s="285"/>
      <c r="J250" s="279"/>
      <c r="K250" s="279"/>
      <c r="L250" s="279"/>
    </row>
    <row r="251" spans="2:12" x14ac:dyDescent="0.2">
      <c r="B251" s="290"/>
      <c r="C251" s="289"/>
      <c r="F251" s="280">
        <v>25247.4</v>
      </c>
      <c r="G251" s="285" t="s">
        <v>7420</v>
      </c>
      <c r="H251" s="285"/>
      <c r="I251" s="285"/>
      <c r="J251" s="279"/>
      <c r="K251" s="279"/>
      <c r="L251" s="279"/>
    </row>
    <row r="252" spans="2:12" x14ac:dyDescent="0.2">
      <c r="B252" s="290"/>
      <c r="C252" s="289"/>
      <c r="F252" s="280">
        <v>29215.71</v>
      </c>
      <c r="G252" s="279" t="s">
        <v>7419</v>
      </c>
      <c r="H252" s="285"/>
      <c r="I252" s="285"/>
      <c r="J252" s="279"/>
      <c r="K252" s="279"/>
      <c r="L252" s="279"/>
    </row>
    <row r="253" spans="2:12" x14ac:dyDescent="0.2">
      <c r="B253" s="290"/>
      <c r="C253" s="289"/>
      <c r="F253" s="280">
        <v>118736.21</v>
      </c>
      <c r="G253" s="285" t="s">
        <v>7418</v>
      </c>
      <c r="H253" s="285"/>
      <c r="I253" s="285"/>
      <c r="J253" s="279"/>
      <c r="K253" s="279"/>
      <c r="L253" s="279"/>
    </row>
    <row r="254" spans="2:12" x14ac:dyDescent="0.2">
      <c r="B254" s="290"/>
      <c r="C254" s="289"/>
      <c r="F254" s="280">
        <v>246.96</v>
      </c>
      <c r="G254" s="285" t="s">
        <v>7417</v>
      </c>
      <c r="H254" s="285"/>
      <c r="I254" s="285"/>
      <c r="J254" s="279"/>
      <c r="K254" s="279"/>
      <c r="L254" s="279"/>
    </row>
    <row r="255" spans="2:12" x14ac:dyDescent="0.2">
      <c r="B255" s="290"/>
      <c r="C255" s="289"/>
      <c r="F255" s="280">
        <v>54406.63</v>
      </c>
      <c r="G255" s="279" t="s">
        <v>7416</v>
      </c>
      <c r="H255" s="285"/>
      <c r="I255" s="285"/>
      <c r="J255" s="279"/>
      <c r="K255" s="279"/>
      <c r="L255" s="279"/>
    </row>
    <row r="256" spans="2:12" x14ac:dyDescent="0.2">
      <c r="B256" s="290"/>
      <c r="C256" s="289"/>
      <c r="F256" s="280">
        <v>3029.69</v>
      </c>
      <c r="G256" s="285" t="s">
        <v>7415</v>
      </c>
      <c r="H256" s="285"/>
      <c r="I256" s="285"/>
      <c r="J256" s="279"/>
      <c r="K256" s="279"/>
      <c r="L256" s="279"/>
    </row>
    <row r="257" spans="2:12" x14ac:dyDescent="0.2">
      <c r="B257" s="290"/>
      <c r="C257" s="289"/>
      <c r="F257" s="280">
        <v>1270.55</v>
      </c>
      <c r="G257" s="285" t="s">
        <v>7414</v>
      </c>
      <c r="H257" s="285"/>
      <c r="I257" s="285"/>
      <c r="J257" s="279"/>
      <c r="K257" s="279"/>
      <c r="L257" s="279"/>
    </row>
    <row r="258" spans="2:12" x14ac:dyDescent="0.2">
      <c r="B258" s="290"/>
      <c r="C258" s="289"/>
      <c r="F258" s="280">
        <v>14337.62</v>
      </c>
      <c r="G258" s="285" t="s">
        <v>7413</v>
      </c>
      <c r="H258" s="285"/>
      <c r="I258" s="285"/>
      <c r="J258" s="279"/>
      <c r="K258" s="279"/>
      <c r="L258" s="279"/>
    </row>
    <row r="259" spans="2:12" x14ac:dyDescent="0.2">
      <c r="B259" s="290"/>
      <c r="C259" s="289"/>
      <c r="F259" s="280">
        <v>9520.7199999999993</v>
      </c>
      <c r="G259" s="285" t="s">
        <v>7412</v>
      </c>
      <c r="H259" s="285"/>
      <c r="I259" s="285"/>
      <c r="J259" s="279"/>
      <c r="K259" s="279"/>
      <c r="L259" s="279"/>
    </row>
    <row r="260" spans="2:12" x14ac:dyDescent="0.2">
      <c r="B260" s="290"/>
      <c r="C260" s="289"/>
      <c r="F260" s="280">
        <v>8841.43</v>
      </c>
      <c r="G260" s="285" t="s">
        <v>7411</v>
      </c>
      <c r="H260" s="285"/>
      <c r="I260" s="285"/>
      <c r="J260" s="279"/>
      <c r="K260" s="279"/>
      <c r="L260" s="279"/>
    </row>
    <row r="261" spans="2:12" x14ac:dyDescent="0.2">
      <c r="B261" s="290"/>
      <c r="C261" s="289"/>
      <c r="F261" s="280">
        <v>7041.79</v>
      </c>
      <c r="G261" s="285" t="s">
        <v>7410</v>
      </c>
      <c r="H261" s="285"/>
      <c r="I261" s="285"/>
      <c r="J261" s="279"/>
      <c r="K261" s="279"/>
      <c r="L261" s="279"/>
    </row>
    <row r="262" spans="2:12" x14ac:dyDescent="0.2">
      <c r="B262" s="290"/>
      <c r="C262" s="289"/>
      <c r="F262" s="280">
        <v>5679.57</v>
      </c>
      <c r="G262" s="285" t="s">
        <v>7409</v>
      </c>
      <c r="H262" s="285"/>
      <c r="I262" s="285"/>
      <c r="J262" s="279"/>
      <c r="K262" s="279"/>
      <c r="L262" s="279"/>
    </row>
    <row r="263" spans="2:12" x14ac:dyDescent="0.2">
      <c r="B263" s="290"/>
      <c r="C263" s="289"/>
      <c r="F263" s="280">
        <v>11475.37</v>
      </c>
      <c r="G263" s="285" t="s">
        <v>7408</v>
      </c>
      <c r="H263" s="285"/>
      <c r="I263" s="285"/>
      <c r="J263" s="279"/>
      <c r="K263" s="279"/>
      <c r="L263" s="279"/>
    </row>
    <row r="264" spans="2:12" x14ac:dyDescent="0.2">
      <c r="B264" s="290"/>
      <c r="C264" s="289"/>
      <c r="F264" s="280">
        <v>19954.03</v>
      </c>
      <c r="G264" s="285" t="s">
        <v>7407</v>
      </c>
      <c r="H264" s="285"/>
      <c r="I264" s="285"/>
      <c r="J264" s="279"/>
      <c r="K264" s="279"/>
      <c r="L264" s="279"/>
    </row>
    <row r="265" spans="2:12" x14ac:dyDescent="0.2">
      <c r="B265" s="290"/>
      <c r="C265" s="289"/>
      <c r="F265" s="280">
        <v>12832.18</v>
      </c>
      <c r="G265" s="285" t="s">
        <v>7406</v>
      </c>
      <c r="H265" s="285"/>
      <c r="I265" s="285"/>
      <c r="J265" s="279"/>
      <c r="K265" s="279"/>
      <c r="L265" s="279"/>
    </row>
    <row r="266" spans="2:12" x14ac:dyDescent="0.2">
      <c r="B266" s="290"/>
      <c r="C266" s="289"/>
      <c r="F266" s="280">
        <v>1160</v>
      </c>
      <c r="G266" s="285" t="s">
        <v>7405</v>
      </c>
      <c r="H266" s="285"/>
      <c r="I266" s="285"/>
      <c r="J266" s="279"/>
      <c r="K266" s="279"/>
      <c r="L266" s="279"/>
    </row>
    <row r="267" spans="2:12" x14ac:dyDescent="0.2">
      <c r="B267" s="290"/>
      <c r="C267" s="289"/>
      <c r="F267" s="280">
        <v>20000</v>
      </c>
      <c r="G267" s="285" t="s">
        <v>7257</v>
      </c>
      <c r="H267" s="285"/>
      <c r="I267" s="285"/>
      <c r="J267" s="279"/>
      <c r="K267" s="279"/>
      <c r="L267" s="279"/>
    </row>
    <row r="268" spans="2:12" x14ac:dyDescent="0.2">
      <c r="B268" s="290"/>
      <c r="C268" s="289"/>
      <c r="F268" s="280">
        <v>27833.55</v>
      </c>
      <c r="G268" s="285" t="s">
        <v>7404</v>
      </c>
      <c r="H268" s="285"/>
      <c r="I268" s="285"/>
      <c r="J268" s="279"/>
      <c r="K268" s="279"/>
      <c r="L268" s="279"/>
    </row>
    <row r="269" spans="2:12" x14ac:dyDescent="0.2">
      <c r="B269" s="290"/>
      <c r="C269" s="289"/>
      <c r="F269" s="280">
        <v>1961.64</v>
      </c>
      <c r="G269" s="285" t="s">
        <v>7403</v>
      </c>
      <c r="H269" s="285"/>
      <c r="I269" s="285"/>
      <c r="J269" s="279"/>
      <c r="K269" s="279"/>
      <c r="L269" s="279"/>
    </row>
    <row r="270" spans="2:12" x14ac:dyDescent="0.2">
      <c r="B270" s="290"/>
      <c r="C270" s="289"/>
      <c r="F270" s="280">
        <v>7930.88</v>
      </c>
      <c r="G270" s="285" t="s">
        <v>7402</v>
      </c>
      <c r="H270" s="285"/>
      <c r="I270" s="285"/>
      <c r="J270" s="279"/>
      <c r="K270" s="279"/>
      <c r="L270" s="279"/>
    </row>
    <row r="271" spans="2:12" x14ac:dyDescent="0.2">
      <c r="B271" s="290"/>
      <c r="C271" s="289"/>
      <c r="F271" s="280">
        <v>7688.34</v>
      </c>
      <c r="G271" s="285" t="s">
        <v>6939</v>
      </c>
      <c r="H271" s="285"/>
      <c r="I271" s="285"/>
      <c r="J271" s="279"/>
      <c r="K271" s="279"/>
      <c r="L271" s="279"/>
    </row>
    <row r="272" spans="2:12" x14ac:dyDescent="0.2">
      <c r="B272" s="290"/>
      <c r="C272" s="289"/>
      <c r="F272" s="280">
        <v>4765.9399999999996</v>
      </c>
      <c r="G272" s="285" t="s">
        <v>7401</v>
      </c>
      <c r="H272" s="285"/>
      <c r="I272" s="285"/>
      <c r="J272" s="279"/>
      <c r="K272" s="279"/>
      <c r="L272" s="279"/>
    </row>
    <row r="273" spans="2:12" x14ac:dyDescent="0.2">
      <c r="B273" s="290"/>
      <c r="C273" s="289"/>
      <c r="F273" s="280">
        <v>849.05</v>
      </c>
      <c r="G273" s="285" t="s">
        <v>7400</v>
      </c>
      <c r="H273" s="285"/>
      <c r="I273" s="285"/>
      <c r="J273" s="279"/>
      <c r="K273" s="279"/>
      <c r="L273" s="279"/>
    </row>
    <row r="274" spans="2:12" x14ac:dyDescent="0.2">
      <c r="B274" s="290"/>
      <c r="C274" s="289"/>
      <c r="F274" s="280">
        <v>1346.33</v>
      </c>
      <c r="G274" s="285" t="s">
        <v>7399</v>
      </c>
      <c r="H274" s="285"/>
      <c r="I274" s="285"/>
      <c r="J274" s="279"/>
      <c r="K274" s="279"/>
      <c r="L274" s="279"/>
    </row>
    <row r="275" spans="2:12" x14ac:dyDescent="0.2">
      <c r="B275" s="290"/>
      <c r="C275" s="289"/>
      <c r="F275" s="280">
        <v>40292.44</v>
      </c>
      <c r="G275" s="285" t="s">
        <v>7398</v>
      </c>
      <c r="H275" s="285"/>
      <c r="I275" s="285"/>
      <c r="J275" s="279"/>
      <c r="K275" s="279"/>
      <c r="L275" s="279"/>
    </row>
    <row r="276" spans="2:12" x14ac:dyDescent="0.2">
      <c r="B276" s="290"/>
      <c r="C276" s="289"/>
      <c r="F276" s="280">
        <v>18954.66</v>
      </c>
      <c r="G276" s="279" t="s">
        <v>7397</v>
      </c>
      <c r="H276" s="285"/>
      <c r="I276" s="285"/>
      <c r="J276" s="279"/>
      <c r="K276" s="279"/>
      <c r="L276" s="279"/>
    </row>
    <row r="277" spans="2:12" x14ac:dyDescent="0.2">
      <c r="B277" s="290"/>
      <c r="C277" s="289"/>
      <c r="F277" s="280">
        <v>5404.91</v>
      </c>
      <c r="G277" s="285" t="s">
        <v>7396</v>
      </c>
      <c r="H277" s="285"/>
      <c r="I277" s="285"/>
      <c r="J277" s="279"/>
      <c r="K277" s="279"/>
      <c r="L277" s="279"/>
    </row>
    <row r="278" spans="2:12" x14ac:dyDescent="0.2">
      <c r="B278" s="290"/>
      <c r="C278" s="289"/>
      <c r="F278" s="280">
        <v>10567.6</v>
      </c>
      <c r="G278" s="285" t="s">
        <v>7395</v>
      </c>
      <c r="H278" s="285"/>
      <c r="I278" s="285"/>
      <c r="J278" s="279"/>
      <c r="K278" s="279"/>
      <c r="L278" s="279"/>
    </row>
    <row r="279" spans="2:12" x14ac:dyDescent="0.2">
      <c r="B279" s="290"/>
      <c r="C279" s="289"/>
      <c r="F279" s="280">
        <v>5773.46</v>
      </c>
      <c r="G279" s="285" t="s">
        <v>7394</v>
      </c>
      <c r="H279" s="285"/>
      <c r="I279" s="285"/>
      <c r="J279" s="279"/>
      <c r="K279" s="279"/>
      <c r="L279" s="279"/>
    </row>
    <row r="280" spans="2:12" x14ac:dyDescent="0.2">
      <c r="B280" s="290"/>
      <c r="C280" s="289"/>
      <c r="F280" s="280">
        <v>1361.55</v>
      </c>
      <c r="G280" s="285" t="s">
        <v>7393</v>
      </c>
      <c r="H280" s="285"/>
      <c r="I280" s="285"/>
      <c r="J280" s="279"/>
      <c r="K280" s="279"/>
      <c r="L280" s="279"/>
    </row>
    <row r="281" spans="2:12" x14ac:dyDescent="0.2">
      <c r="B281" s="290"/>
      <c r="C281" s="289"/>
      <c r="F281" s="280">
        <v>14491.74</v>
      </c>
      <c r="G281" s="285" t="s">
        <v>7392</v>
      </c>
      <c r="H281" s="285"/>
      <c r="I281" s="285"/>
      <c r="J281" s="279"/>
      <c r="K281" s="279"/>
      <c r="L281" s="279"/>
    </row>
    <row r="282" spans="2:12" x14ac:dyDescent="0.2">
      <c r="B282" s="290"/>
      <c r="C282" s="289"/>
      <c r="F282" s="280">
        <v>819</v>
      </c>
      <c r="G282" s="285" t="s">
        <v>7391</v>
      </c>
      <c r="H282" s="285"/>
      <c r="I282" s="285"/>
      <c r="J282" s="279"/>
      <c r="K282" s="279"/>
      <c r="L282" s="279"/>
    </row>
    <row r="283" spans="2:12" x14ac:dyDescent="0.2">
      <c r="B283" s="290"/>
      <c r="C283" s="289"/>
      <c r="F283" s="280">
        <v>3452.06</v>
      </c>
      <c r="G283" s="285" t="s">
        <v>7390</v>
      </c>
      <c r="H283" s="285"/>
      <c r="I283" s="285"/>
      <c r="J283" s="279"/>
      <c r="K283" s="279"/>
      <c r="L283" s="279"/>
    </row>
    <row r="284" spans="2:12" x14ac:dyDescent="0.2">
      <c r="B284" s="290"/>
      <c r="C284" s="289"/>
      <c r="F284" s="280">
        <v>2113.52</v>
      </c>
      <c r="G284" s="285" t="s">
        <v>7389</v>
      </c>
      <c r="H284" s="285"/>
      <c r="I284" s="285"/>
      <c r="J284" s="279"/>
      <c r="K284" s="279"/>
      <c r="L284" s="279"/>
    </row>
    <row r="285" spans="2:12" x14ac:dyDescent="0.2">
      <c r="B285" s="290"/>
      <c r="C285" s="289"/>
      <c r="F285" s="280">
        <v>51636.1</v>
      </c>
      <c r="G285" s="285" t="s">
        <v>7388</v>
      </c>
      <c r="H285" s="285"/>
      <c r="I285" s="285"/>
      <c r="J285" s="279"/>
      <c r="K285" s="279"/>
      <c r="L285" s="279"/>
    </row>
    <row r="286" spans="2:12" x14ac:dyDescent="0.2">
      <c r="B286" s="290"/>
      <c r="C286" s="289"/>
      <c r="F286" s="280">
        <v>19695.919999999998</v>
      </c>
      <c r="G286" s="285" t="s">
        <v>7387</v>
      </c>
      <c r="H286" s="285"/>
      <c r="I286" s="285"/>
      <c r="J286" s="279"/>
      <c r="K286" s="279"/>
      <c r="L286" s="279"/>
    </row>
    <row r="287" spans="2:12" x14ac:dyDescent="0.2">
      <c r="B287" s="290"/>
      <c r="C287" s="289"/>
      <c r="F287" s="280">
        <v>25265.29</v>
      </c>
      <c r="G287" s="285" t="s">
        <v>7386</v>
      </c>
      <c r="H287" s="285"/>
      <c r="I287" s="285"/>
      <c r="J287" s="279"/>
      <c r="K287" s="279"/>
      <c r="L287" s="279"/>
    </row>
    <row r="288" spans="2:12" x14ac:dyDescent="0.2">
      <c r="B288" s="290"/>
      <c r="C288" s="289"/>
      <c r="F288" s="280">
        <v>2011.05</v>
      </c>
      <c r="G288" s="285" t="s">
        <v>7385</v>
      </c>
      <c r="H288" s="285"/>
      <c r="I288" s="285"/>
      <c r="J288" s="279"/>
      <c r="K288" s="279"/>
      <c r="L288" s="279"/>
    </row>
    <row r="289" spans="2:12" x14ac:dyDescent="0.2">
      <c r="B289" s="290"/>
      <c r="C289" s="289"/>
      <c r="F289" s="280">
        <v>3983.56</v>
      </c>
      <c r="G289" s="285" t="s">
        <v>7384</v>
      </c>
      <c r="H289" s="285"/>
      <c r="I289" s="285"/>
      <c r="J289" s="279"/>
      <c r="K289" s="279"/>
      <c r="L289" s="279"/>
    </row>
    <row r="290" spans="2:12" ht="11.25" customHeight="1" x14ac:dyDescent="0.2">
      <c r="B290" s="290"/>
      <c r="C290" s="289"/>
      <c r="F290" s="280">
        <v>21618.13</v>
      </c>
      <c r="G290" s="285" t="s">
        <v>7383</v>
      </c>
      <c r="H290" s="285"/>
      <c r="I290" s="285"/>
      <c r="J290" s="279"/>
      <c r="K290" s="279"/>
      <c r="L290" s="279"/>
    </row>
    <row r="291" spans="2:12" x14ac:dyDescent="0.2">
      <c r="B291" s="290"/>
      <c r="C291" s="289"/>
      <c r="F291" s="280">
        <v>29015.14</v>
      </c>
      <c r="G291" s="285" t="s">
        <v>7382</v>
      </c>
      <c r="H291" s="285"/>
      <c r="I291" s="285"/>
      <c r="J291" s="279"/>
      <c r="K291" s="279"/>
      <c r="L291" s="279"/>
    </row>
    <row r="292" spans="2:12" x14ac:dyDescent="0.2">
      <c r="B292" s="290"/>
      <c r="C292" s="289"/>
      <c r="F292" s="280">
        <v>43794.67</v>
      </c>
      <c r="G292" s="285" t="s">
        <v>7381</v>
      </c>
      <c r="H292" s="285"/>
      <c r="I292" s="285"/>
      <c r="J292" s="279"/>
      <c r="K292" s="279"/>
      <c r="L292" s="279"/>
    </row>
    <row r="293" spans="2:12" x14ac:dyDescent="0.2">
      <c r="B293" s="290"/>
      <c r="C293" s="289"/>
      <c r="F293" s="280">
        <v>93249.31</v>
      </c>
      <c r="G293" s="285" t="s">
        <v>7380</v>
      </c>
      <c r="H293" s="285"/>
      <c r="I293" s="285"/>
      <c r="J293" s="279"/>
      <c r="K293" s="279"/>
      <c r="L293" s="279"/>
    </row>
    <row r="294" spans="2:12" x14ac:dyDescent="0.2">
      <c r="B294" s="290"/>
      <c r="C294" s="289"/>
      <c r="F294" s="280">
        <v>7183.89</v>
      </c>
      <c r="G294" s="485" t="s">
        <v>7379</v>
      </c>
      <c r="H294" s="285"/>
      <c r="I294" s="285"/>
      <c r="J294" s="279"/>
      <c r="K294" s="279"/>
      <c r="L294" s="279"/>
    </row>
    <row r="295" spans="2:12" x14ac:dyDescent="0.2">
      <c r="B295" s="290"/>
      <c r="C295" s="289"/>
      <c r="F295" s="280">
        <v>6850.73</v>
      </c>
      <c r="G295" s="285" t="s">
        <v>7378</v>
      </c>
      <c r="H295" s="285"/>
      <c r="I295" s="285"/>
      <c r="J295" s="279"/>
      <c r="K295" s="279"/>
      <c r="L295" s="279"/>
    </row>
    <row r="296" spans="2:12" x14ac:dyDescent="0.2">
      <c r="B296" s="290"/>
      <c r="C296" s="289"/>
      <c r="F296" s="280">
        <v>4972.47</v>
      </c>
      <c r="G296" s="285" t="s">
        <v>7377</v>
      </c>
      <c r="H296" s="285"/>
      <c r="I296" s="285"/>
      <c r="J296" s="279"/>
      <c r="K296" s="279"/>
      <c r="L296" s="279"/>
    </row>
    <row r="297" spans="2:12" x14ac:dyDescent="0.2">
      <c r="B297" s="290"/>
      <c r="C297" s="289"/>
      <c r="F297" s="280">
        <v>55699.18</v>
      </c>
      <c r="G297" s="285" t="s">
        <v>7376</v>
      </c>
      <c r="H297" s="285"/>
      <c r="I297" s="285"/>
      <c r="J297" s="279"/>
      <c r="K297" s="279"/>
      <c r="L297" s="279"/>
    </row>
    <row r="298" spans="2:12" x14ac:dyDescent="0.2">
      <c r="B298" s="290"/>
      <c r="C298" s="289"/>
      <c r="F298" s="280">
        <v>915.65</v>
      </c>
      <c r="G298" s="285" t="s">
        <v>7375</v>
      </c>
      <c r="H298" s="285"/>
      <c r="I298" s="285"/>
      <c r="J298" s="279"/>
      <c r="K298" s="279"/>
      <c r="L298" s="279"/>
    </row>
    <row r="299" spans="2:12" x14ac:dyDescent="0.2">
      <c r="B299" s="290"/>
      <c r="C299" s="289"/>
      <c r="F299" s="280">
        <v>61539</v>
      </c>
      <c r="G299" s="285" t="s">
        <v>7374</v>
      </c>
      <c r="H299" s="285"/>
      <c r="I299" s="285"/>
      <c r="J299" s="279"/>
      <c r="K299" s="279"/>
      <c r="L299" s="279"/>
    </row>
    <row r="300" spans="2:12" x14ac:dyDescent="0.2">
      <c r="B300" s="290"/>
      <c r="C300" s="289"/>
      <c r="F300" s="280">
        <v>2836.97</v>
      </c>
      <c r="G300" s="285" t="s">
        <v>7373</v>
      </c>
      <c r="H300" s="285"/>
      <c r="I300" s="285"/>
      <c r="J300" s="279"/>
      <c r="K300" s="279"/>
      <c r="L300" s="279"/>
    </row>
    <row r="301" spans="2:12" x14ac:dyDescent="0.2">
      <c r="B301" s="290"/>
      <c r="C301" s="289"/>
      <c r="F301" s="280">
        <v>1887.98</v>
      </c>
      <c r="G301" s="279" t="s">
        <v>7372</v>
      </c>
      <c r="H301" s="285"/>
      <c r="I301" s="285"/>
      <c r="J301" s="279"/>
      <c r="K301" s="279"/>
      <c r="L301" s="279"/>
    </row>
    <row r="302" spans="2:12" x14ac:dyDescent="0.2">
      <c r="B302" s="290"/>
      <c r="C302" s="289"/>
      <c r="F302" s="280">
        <v>90821.440000000002</v>
      </c>
      <c r="G302" s="285" t="s">
        <v>7371</v>
      </c>
      <c r="H302" s="285"/>
      <c r="I302" s="285"/>
      <c r="J302" s="279"/>
      <c r="K302" s="279"/>
      <c r="L302" s="279"/>
    </row>
    <row r="303" spans="2:12" x14ac:dyDescent="0.2">
      <c r="B303" s="290"/>
      <c r="C303" s="289"/>
      <c r="F303" s="280">
        <v>9478</v>
      </c>
      <c r="G303" s="285" t="s">
        <v>7370</v>
      </c>
      <c r="H303" s="285"/>
      <c r="I303" s="285"/>
      <c r="J303" s="279"/>
      <c r="K303" s="279"/>
      <c r="L303" s="279"/>
    </row>
    <row r="304" spans="2:12" x14ac:dyDescent="0.2">
      <c r="B304" s="290"/>
      <c r="C304" s="289"/>
      <c r="F304" s="280">
        <v>3242.62</v>
      </c>
      <c r="G304" s="285" t="s">
        <v>7369</v>
      </c>
      <c r="H304" s="285"/>
      <c r="I304" s="285"/>
      <c r="J304" s="279"/>
      <c r="K304" s="279"/>
      <c r="L304" s="279"/>
    </row>
    <row r="305" spans="2:10" x14ac:dyDescent="0.2">
      <c r="B305" s="290"/>
      <c r="C305" s="289"/>
      <c r="F305" s="280">
        <v>797.89</v>
      </c>
      <c r="G305" s="285" t="s">
        <v>7368</v>
      </c>
      <c r="H305" s="285"/>
      <c r="I305" s="285"/>
      <c r="J305" s="279"/>
    </row>
    <row r="306" spans="2:10" x14ac:dyDescent="0.2">
      <c r="B306" s="290"/>
      <c r="C306" s="289"/>
      <c r="F306" s="280">
        <v>1085.51</v>
      </c>
      <c r="G306" s="285" t="s">
        <v>7367</v>
      </c>
      <c r="H306" s="285"/>
      <c r="I306" s="285"/>
      <c r="J306" s="279"/>
    </row>
    <row r="307" spans="2:10" x14ac:dyDescent="0.2">
      <c r="B307" s="290"/>
      <c r="C307" s="289"/>
      <c r="F307" s="280">
        <v>1918.72</v>
      </c>
      <c r="G307" s="285" t="s">
        <v>7366</v>
      </c>
      <c r="H307" s="285"/>
      <c r="I307" s="285"/>
      <c r="J307" s="279"/>
    </row>
    <row r="308" spans="2:10" x14ac:dyDescent="0.2">
      <c r="B308" s="290"/>
      <c r="C308" s="289"/>
      <c r="F308" s="280">
        <v>879.7</v>
      </c>
      <c r="G308" s="285" t="s">
        <v>7365</v>
      </c>
      <c r="H308" s="285"/>
      <c r="I308" s="285"/>
      <c r="J308" s="279"/>
    </row>
    <row r="309" spans="2:10" x14ac:dyDescent="0.2">
      <c r="B309" s="290"/>
      <c r="C309" s="289"/>
      <c r="F309" s="280">
        <v>20197.919999999998</v>
      </c>
      <c r="G309" s="285" t="s">
        <v>7364</v>
      </c>
      <c r="H309" s="285"/>
      <c r="I309" s="285"/>
      <c r="J309" s="279"/>
    </row>
    <row r="310" spans="2:10" ht="12.75" customHeight="1" x14ac:dyDescent="0.2">
      <c r="B310" s="290"/>
      <c r="C310" s="289"/>
      <c r="F310" s="280">
        <v>15517.17</v>
      </c>
      <c r="G310" s="765" t="s">
        <v>7363</v>
      </c>
      <c r="H310" s="285"/>
      <c r="I310" s="285"/>
      <c r="J310" s="279"/>
    </row>
    <row r="311" spans="2:10" x14ac:dyDescent="0.2">
      <c r="B311" s="290"/>
      <c r="C311" s="289"/>
      <c r="F311" s="280">
        <v>17505.38</v>
      </c>
      <c r="G311" s="285" t="s">
        <v>7362</v>
      </c>
      <c r="H311" s="285"/>
      <c r="I311" s="285"/>
      <c r="J311" s="279"/>
    </row>
    <row r="312" spans="2:10" x14ac:dyDescent="0.2">
      <c r="B312" s="290"/>
      <c r="C312" s="289"/>
      <c r="F312" s="359">
        <v>10098</v>
      </c>
      <c r="G312" s="285" t="s">
        <v>7361</v>
      </c>
      <c r="H312" s="285"/>
      <c r="I312" s="285"/>
      <c r="J312" s="279"/>
    </row>
    <row r="313" spans="2:10" x14ac:dyDescent="0.2">
      <c r="B313" s="290"/>
      <c r="C313" s="289"/>
      <c r="F313" s="280">
        <v>15119.53</v>
      </c>
      <c r="G313" s="285" t="s">
        <v>7360</v>
      </c>
      <c r="H313" s="285"/>
      <c r="I313" s="285"/>
      <c r="J313" s="279"/>
    </row>
    <row r="314" spans="2:10" x14ac:dyDescent="0.2">
      <c r="B314" s="290"/>
      <c r="C314" s="289"/>
      <c r="F314" s="280">
        <v>3029.69</v>
      </c>
      <c r="G314" s="285" t="s">
        <v>7359</v>
      </c>
      <c r="H314" s="285"/>
      <c r="I314" s="285"/>
      <c r="J314" s="279"/>
    </row>
    <row r="315" spans="2:10" x14ac:dyDescent="0.2">
      <c r="B315" s="290"/>
      <c r="C315" s="289"/>
      <c r="F315" s="280">
        <v>68840</v>
      </c>
      <c r="G315" s="285" t="s">
        <v>7358</v>
      </c>
      <c r="H315" s="285"/>
      <c r="I315" s="285"/>
      <c r="J315" s="279"/>
    </row>
    <row r="316" spans="2:10" x14ac:dyDescent="0.2">
      <c r="B316" s="290"/>
      <c r="C316" s="289"/>
      <c r="F316" s="280">
        <v>23383.29</v>
      </c>
      <c r="G316" s="285" t="s">
        <v>7357</v>
      </c>
      <c r="H316" s="285"/>
      <c r="I316" s="285"/>
      <c r="J316" s="279"/>
    </row>
    <row r="317" spans="2:10" x14ac:dyDescent="0.2">
      <c r="B317" s="290"/>
      <c r="C317" s="289"/>
      <c r="F317" s="280">
        <v>3142.31</v>
      </c>
      <c r="G317" s="285" t="s">
        <v>7356</v>
      </c>
      <c r="H317" s="285"/>
      <c r="I317" s="285"/>
      <c r="J317" s="279"/>
    </row>
    <row r="318" spans="2:10" x14ac:dyDescent="0.2">
      <c r="B318" s="290"/>
      <c r="C318" s="289"/>
      <c r="F318" s="280">
        <v>2271.34</v>
      </c>
      <c r="G318" s="285" t="s">
        <v>7355</v>
      </c>
      <c r="H318" s="285"/>
      <c r="I318" s="285"/>
      <c r="J318" s="279"/>
    </row>
    <row r="319" spans="2:10" x14ac:dyDescent="0.2">
      <c r="B319" s="290"/>
      <c r="C319" s="289"/>
      <c r="F319" s="280">
        <v>15095.56</v>
      </c>
      <c r="G319" s="285" t="s">
        <v>7354</v>
      </c>
      <c r="H319" s="285"/>
      <c r="I319" s="285"/>
      <c r="J319" s="279"/>
    </row>
    <row r="320" spans="2:10" x14ac:dyDescent="0.2">
      <c r="B320" s="290"/>
      <c r="C320" s="289"/>
      <c r="F320" s="280">
        <v>7423.88</v>
      </c>
      <c r="G320" s="285" t="s">
        <v>7353</v>
      </c>
      <c r="H320" s="285"/>
      <c r="I320" s="285"/>
      <c r="J320" s="279"/>
    </row>
    <row r="321" spans="2:10" x14ac:dyDescent="0.2">
      <c r="B321" s="290"/>
      <c r="C321" s="289"/>
      <c r="F321" s="280">
        <v>4346.8</v>
      </c>
      <c r="G321" s="285" t="s">
        <v>7352</v>
      </c>
      <c r="H321" s="285"/>
      <c r="I321" s="285"/>
      <c r="J321" s="279"/>
    </row>
    <row r="322" spans="2:10" x14ac:dyDescent="0.2">
      <c r="B322" s="290"/>
      <c r="C322" s="289"/>
      <c r="F322" s="280">
        <v>34918.14</v>
      </c>
      <c r="G322" s="285" t="s">
        <v>7351</v>
      </c>
      <c r="H322" s="285"/>
      <c r="I322" s="285"/>
      <c r="J322" s="279"/>
    </row>
    <row r="323" spans="2:10" x14ac:dyDescent="0.2">
      <c r="B323" s="290"/>
      <c r="C323" s="289"/>
      <c r="F323" s="280">
        <v>31235.88</v>
      </c>
      <c r="G323" s="285" t="s">
        <v>7350</v>
      </c>
      <c r="H323" s="285"/>
      <c r="I323" s="285"/>
      <c r="J323" s="279"/>
    </row>
    <row r="324" spans="2:10" x14ac:dyDescent="0.2">
      <c r="B324" s="290"/>
      <c r="C324" s="289"/>
      <c r="F324" s="280">
        <v>673.04</v>
      </c>
      <c r="G324" s="285" t="s">
        <v>7349</v>
      </c>
      <c r="H324" s="285"/>
      <c r="I324" s="285"/>
      <c r="J324" s="279"/>
    </row>
    <row r="325" spans="2:10" x14ac:dyDescent="0.2">
      <c r="B325" s="290"/>
      <c r="C325" s="289"/>
      <c r="F325" s="280">
        <v>28329.05</v>
      </c>
      <c r="G325" s="285" t="s">
        <v>7348</v>
      </c>
      <c r="H325" s="285"/>
      <c r="I325" s="285"/>
      <c r="J325" s="279"/>
    </row>
    <row r="326" spans="2:10" x14ac:dyDescent="0.2">
      <c r="B326" s="290"/>
      <c r="C326" s="289"/>
      <c r="F326" s="280">
        <v>1987.6</v>
      </c>
      <c r="G326" s="285" t="s">
        <v>7347</v>
      </c>
      <c r="H326" s="285"/>
      <c r="I326" s="285"/>
      <c r="J326" s="279"/>
    </row>
    <row r="327" spans="2:10" x14ac:dyDescent="0.2">
      <c r="B327" s="290"/>
      <c r="C327" s="289"/>
      <c r="F327" s="280">
        <v>37663.550000000003</v>
      </c>
      <c r="G327" s="285" t="s">
        <v>7346</v>
      </c>
      <c r="H327" s="285"/>
      <c r="I327" s="285"/>
      <c r="J327" s="279"/>
    </row>
    <row r="328" spans="2:10" x14ac:dyDescent="0.2">
      <c r="B328" s="290"/>
      <c r="C328" s="289"/>
      <c r="F328" s="280">
        <v>8868.2999999999993</v>
      </c>
      <c r="G328" s="285" t="s">
        <v>7345</v>
      </c>
      <c r="H328" s="285"/>
      <c r="I328" s="285"/>
      <c r="J328" s="279"/>
    </row>
    <row r="329" spans="2:10" x14ac:dyDescent="0.2">
      <c r="B329" s="290"/>
      <c r="C329" s="289"/>
      <c r="F329" s="280">
        <v>4481.6400000000003</v>
      </c>
      <c r="G329" s="285" t="s">
        <v>7344</v>
      </c>
      <c r="H329" s="285"/>
      <c r="I329" s="285"/>
      <c r="J329" s="279"/>
    </row>
    <row r="330" spans="2:10" x14ac:dyDescent="0.2">
      <c r="B330" s="290"/>
      <c r="C330" s="289"/>
      <c r="F330" s="280">
        <v>27007.48</v>
      </c>
      <c r="G330" s="285" t="s">
        <v>7343</v>
      </c>
      <c r="H330" s="285"/>
      <c r="I330" s="285"/>
      <c r="J330" s="279"/>
    </row>
    <row r="331" spans="2:10" x14ac:dyDescent="0.2">
      <c r="B331" s="290"/>
      <c r="C331" s="289"/>
      <c r="F331" s="280">
        <v>152861.39000000001</v>
      </c>
      <c r="G331" s="285" t="s">
        <v>7342</v>
      </c>
      <c r="H331" s="285"/>
      <c r="I331" s="285"/>
      <c r="J331" s="279"/>
    </row>
    <row r="332" spans="2:10" x14ac:dyDescent="0.2">
      <c r="B332" s="290"/>
      <c r="C332" s="289"/>
      <c r="F332" s="280">
        <v>92178.31</v>
      </c>
      <c r="G332" s="285" t="s">
        <v>7341</v>
      </c>
      <c r="H332" s="285"/>
      <c r="I332" s="285"/>
      <c r="J332" s="279"/>
    </row>
    <row r="333" spans="2:10" x14ac:dyDescent="0.2">
      <c r="B333" s="290"/>
      <c r="C333" s="289"/>
      <c r="F333" s="280">
        <v>13821.27</v>
      </c>
      <c r="G333" s="285" t="s">
        <v>7340</v>
      </c>
      <c r="H333" s="285"/>
      <c r="I333" s="285"/>
      <c r="J333" s="279"/>
    </row>
    <row r="334" spans="2:10" x14ac:dyDescent="0.2">
      <c r="B334" s="290"/>
      <c r="C334" s="289"/>
      <c r="F334" s="280">
        <v>13821.27</v>
      </c>
      <c r="G334" s="285" t="s">
        <v>7339</v>
      </c>
      <c r="H334" s="285"/>
      <c r="I334" s="285"/>
      <c r="J334" s="279"/>
    </row>
    <row r="335" spans="2:10" x14ac:dyDescent="0.2">
      <c r="B335" s="290"/>
      <c r="C335" s="289"/>
      <c r="F335" s="280">
        <v>10567.6</v>
      </c>
      <c r="G335" s="285" t="s">
        <v>7338</v>
      </c>
      <c r="H335" s="285"/>
      <c r="I335" s="285"/>
      <c r="J335" s="279"/>
    </row>
    <row r="336" spans="2:10" x14ac:dyDescent="0.2">
      <c r="B336" s="290"/>
      <c r="C336" s="289"/>
      <c r="F336" s="280">
        <v>155645.68</v>
      </c>
      <c r="G336" s="285" t="s">
        <v>7337</v>
      </c>
      <c r="H336" s="285"/>
      <c r="I336" s="285"/>
      <c r="J336" s="279"/>
    </row>
    <row r="337" spans="2:10" x14ac:dyDescent="0.2">
      <c r="B337" s="290"/>
      <c r="C337" s="289"/>
      <c r="F337" s="280">
        <v>1860.64</v>
      </c>
      <c r="G337" s="285" t="s">
        <v>7336</v>
      </c>
      <c r="H337" s="285"/>
      <c r="I337" s="285"/>
      <c r="J337" s="279"/>
    </row>
    <row r="338" spans="2:10" x14ac:dyDescent="0.2">
      <c r="B338" s="290"/>
      <c r="C338" s="289"/>
      <c r="F338" s="280">
        <v>6119.09</v>
      </c>
      <c r="G338" s="285" t="s">
        <v>7335</v>
      </c>
      <c r="H338" s="285"/>
      <c r="I338" s="285"/>
      <c r="J338" s="279"/>
    </row>
    <row r="339" spans="2:10" x14ac:dyDescent="0.2">
      <c r="B339" s="290"/>
      <c r="C339" s="289"/>
      <c r="F339" s="280">
        <v>34800</v>
      </c>
      <c r="G339" s="285" t="s">
        <v>7334</v>
      </c>
      <c r="H339" s="285"/>
      <c r="I339" s="285"/>
      <c r="J339" s="279"/>
    </row>
    <row r="340" spans="2:10" x14ac:dyDescent="0.2">
      <c r="B340" s="290"/>
      <c r="C340" s="289"/>
      <c r="F340" s="280">
        <v>16283.33</v>
      </c>
      <c r="G340" s="285" t="s">
        <v>7333</v>
      </c>
      <c r="H340" s="285"/>
      <c r="I340" s="285"/>
      <c r="J340" s="279"/>
    </row>
    <row r="341" spans="2:10" x14ac:dyDescent="0.2">
      <c r="B341" s="290"/>
      <c r="C341" s="289"/>
      <c r="F341" s="280">
        <v>41966.02</v>
      </c>
      <c r="G341" s="285" t="s">
        <v>7332</v>
      </c>
      <c r="H341" s="285"/>
      <c r="I341" s="285"/>
      <c r="J341" s="279"/>
    </row>
    <row r="342" spans="2:10" x14ac:dyDescent="0.2">
      <c r="B342" s="290"/>
      <c r="C342" s="289"/>
      <c r="F342" s="280">
        <v>3030</v>
      </c>
      <c r="G342" s="285" t="s">
        <v>7331</v>
      </c>
      <c r="H342" s="285"/>
      <c r="I342" s="285"/>
    </row>
    <row r="343" spans="2:10" x14ac:dyDescent="0.2">
      <c r="B343" s="290"/>
      <c r="C343" s="289"/>
      <c r="F343" s="280">
        <v>18183.03</v>
      </c>
      <c r="G343" s="285" t="s">
        <v>7330</v>
      </c>
      <c r="H343" s="285"/>
      <c r="I343" s="285"/>
    </row>
    <row r="344" spans="2:10" x14ac:dyDescent="0.2">
      <c r="B344" s="290"/>
      <c r="C344" s="289"/>
      <c r="F344" s="280">
        <v>6667.11</v>
      </c>
      <c r="G344" s="285" t="s">
        <v>7329</v>
      </c>
      <c r="H344" s="285"/>
      <c r="I344" s="285"/>
    </row>
    <row r="345" spans="2:10" x14ac:dyDescent="0.2">
      <c r="B345" s="290"/>
      <c r="C345" s="289"/>
      <c r="F345" s="280">
        <v>14602.91</v>
      </c>
      <c r="G345" s="285" t="s">
        <v>7328</v>
      </c>
      <c r="H345" s="285"/>
      <c r="I345" s="285"/>
    </row>
    <row r="346" spans="2:10" x14ac:dyDescent="0.2">
      <c r="B346" s="290"/>
      <c r="C346" s="289"/>
      <c r="F346" s="280">
        <v>7547.78</v>
      </c>
      <c r="G346" s="285" t="s">
        <v>7327</v>
      </c>
      <c r="H346" s="285"/>
      <c r="I346" s="285"/>
    </row>
    <row r="347" spans="2:10" x14ac:dyDescent="0.2">
      <c r="B347" s="290"/>
      <c r="C347" s="289"/>
      <c r="F347" s="280">
        <v>15148.44</v>
      </c>
      <c r="G347" s="285" t="s">
        <v>7326</v>
      </c>
      <c r="H347" s="285"/>
      <c r="I347" s="285"/>
    </row>
    <row r="348" spans="2:10" x14ac:dyDescent="0.2">
      <c r="B348" s="290"/>
      <c r="C348" s="289"/>
      <c r="F348" s="280">
        <v>7267.18</v>
      </c>
      <c r="G348" s="285" t="s">
        <v>7325</v>
      </c>
      <c r="H348" s="285"/>
      <c r="I348" s="285"/>
    </row>
    <row r="349" spans="2:10" x14ac:dyDescent="0.2">
      <c r="B349" s="290"/>
      <c r="C349" s="289"/>
      <c r="F349" s="280">
        <v>2020</v>
      </c>
      <c r="G349" s="285" t="s">
        <v>7324</v>
      </c>
      <c r="H349" s="285"/>
      <c r="I349" s="285"/>
    </row>
    <row r="350" spans="2:10" x14ac:dyDescent="0.2">
      <c r="B350" s="290"/>
      <c r="C350" s="289"/>
      <c r="F350" s="280">
        <v>930.32</v>
      </c>
      <c r="G350" s="285" t="s">
        <v>7323</v>
      </c>
      <c r="H350" s="285"/>
      <c r="I350" s="285"/>
    </row>
    <row r="351" spans="2:10" x14ac:dyDescent="0.2">
      <c r="B351" s="290"/>
      <c r="C351" s="289"/>
      <c r="F351" s="280">
        <v>7971.91</v>
      </c>
      <c r="G351" s="285" t="s">
        <v>7322</v>
      </c>
      <c r="H351" s="285"/>
      <c r="I351" s="285"/>
    </row>
    <row r="352" spans="2:10" ht="12.75" customHeight="1" x14ac:dyDescent="0.2">
      <c r="B352" s="290"/>
      <c r="C352" s="289"/>
      <c r="F352" s="280">
        <v>36635.9</v>
      </c>
      <c r="G352" s="766" t="s">
        <v>7321</v>
      </c>
      <c r="H352" s="285"/>
      <c r="I352" s="285"/>
    </row>
    <row r="353" spans="2:9" x14ac:dyDescent="0.2">
      <c r="B353" s="290"/>
      <c r="C353" s="289"/>
      <c r="F353" s="280">
        <v>58100.26</v>
      </c>
      <c r="G353" s="285" t="s">
        <v>7320</v>
      </c>
      <c r="H353" s="285"/>
      <c r="I353" s="285"/>
    </row>
    <row r="354" spans="2:9" x14ac:dyDescent="0.2">
      <c r="B354" s="290"/>
      <c r="C354" s="289"/>
      <c r="F354" s="280">
        <v>15793.24</v>
      </c>
      <c r="G354" s="285" t="s">
        <v>7319</v>
      </c>
      <c r="H354" s="285"/>
      <c r="I354" s="285"/>
    </row>
    <row r="355" spans="2:9" x14ac:dyDescent="0.2">
      <c r="B355" s="290"/>
      <c r="C355" s="289"/>
      <c r="F355" s="280">
        <v>15729.23</v>
      </c>
      <c r="G355" s="285" t="s">
        <v>7318</v>
      </c>
      <c r="H355" s="285"/>
      <c r="I355" s="285"/>
    </row>
    <row r="356" spans="2:9" x14ac:dyDescent="0.2">
      <c r="B356" s="290"/>
      <c r="C356" s="289"/>
      <c r="F356" s="280">
        <v>10981.45</v>
      </c>
      <c r="G356" s="285" t="s">
        <v>7317</v>
      </c>
      <c r="H356" s="285"/>
      <c r="I356" s="285"/>
    </row>
    <row r="357" spans="2:9" x14ac:dyDescent="0.2">
      <c r="B357" s="290"/>
      <c r="C357" s="289"/>
      <c r="F357" s="280">
        <v>11847.36</v>
      </c>
      <c r="G357" s="285" t="s">
        <v>7316</v>
      </c>
      <c r="H357" s="285"/>
      <c r="I357" s="285"/>
    </row>
    <row r="358" spans="2:9" x14ac:dyDescent="0.2">
      <c r="B358" s="290"/>
      <c r="C358" s="289"/>
      <c r="F358" s="280">
        <v>13461.19</v>
      </c>
      <c r="G358" s="285" t="s">
        <v>7315</v>
      </c>
      <c r="H358" s="285"/>
      <c r="I358" s="285"/>
    </row>
    <row r="359" spans="2:9" x14ac:dyDescent="0.2">
      <c r="B359" s="290"/>
      <c r="C359" s="289"/>
      <c r="F359" s="280">
        <v>6199.18</v>
      </c>
      <c r="G359" s="285" t="s">
        <v>7314</v>
      </c>
      <c r="H359" s="285"/>
      <c r="I359" s="285"/>
    </row>
    <row r="360" spans="2:9" x14ac:dyDescent="0.2">
      <c r="B360" s="290"/>
      <c r="C360" s="289"/>
      <c r="F360" s="280">
        <v>44365.03</v>
      </c>
      <c r="G360" s="285" t="s">
        <v>7313</v>
      </c>
      <c r="H360" s="285"/>
      <c r="I360" s="285"/>
    </row>
    <row r="361" spans="2:9" x14ac:dyDescent="0.2">
      <c r="B361" s="290"/>
      <c r="C361" s="289"/>
      <c r="F361" s="280">
        <v>6944.93</v>
      </c>
      <c r="G361" s="285" t="s">
        <v>7312</v>
      </c>
      <c r="H361" s="285"/>
      <c r="I361" s="285"/>
    </row>
    <row r="362" spans="2:9" x14ac:dyDescent="0.2">
      <c r="B362" s="290"/>
      <c r="C362" s="289"/>
      <c r="F362" s="280">
        <v>5510</v>
      </c>
      <c r="G362" s="285" t="s">
        <v>7311</v>
      </c>
      <c r="H362" s="285"/>
      <c r="I362" s="285"/>
    </row>
    <row r="363" spans="2:9" x14ac:dyDescent="0.2">
      <c r="B363" s="290"/>
      <c r="C363" s="289"/>
      <c r="F363" s="280">
        <v>66230.5</v>
      </c>
      <c r="G363" s="285" t="s">
        <v>7310</v>
      </c>
      <c r="H363" s="285"/>
      <c r="I363" s="285"/>
    </row>
    <row r="364" spans="2:9" x14ac:dyDescent="0.2">
      <c r="B364" s="290"/>
      <c r="C364" s="289"/>
      <c r="F364" s="280">
        <v>6340.56</v>
      </c>
      <c r="G364" s="285" t="s">
        <v>7309</v>
      </c>
      <c r="H364" s="285"/>
      <c r="I364" s="285"/>
    </row>
    <row r="365" spans="2:9" x14ac:dyDescent="0.2">
      <c r="B365" s="290"/>
      <c r="C365" s="289"/>
      <c r="F365" s="280">
        <v>13889.86</v>
      </c>
      <c r="G365" s="285" t="s">
        <v>7308</v>
      </c>
      <c r="H365" s="285"/>
      <c r="I365" s="285"/>
    </row>
    <row r="366" spans="2:9" x14ac:dyDescent="0.2">
      <c r="B366" s="290"/>
      <c r="C366" s="289"/>
      <c r="F366" s="280">
        <v>5000</v>
      </c>
      <c r="G366" s="285" t="s">
        <v>7307</v>
      </c>
      <c r="H366" s="285"/>
      <c r="I366" s="285"/>
    </row>
    <row r="367" spans="2:9" x14ac:dyDescent="0.2">
      <c r="B367" s="290"/>
      <c r="C367" s="289"/>
      <c r="F367" s="280">
        <v>30549.5</v>
      </c>
      <c r="G367" s="285" t="s">
        <v>7306</v>
      </c>
      <c r="H367" s="285"/>
      <c r="I367" s="285"/>
    </row>
    <row r="368" spans="2:9" x14ac:dyDescent="0.2">
      <c r="B368" s="290"/>
      <c r="C368" s="289"/>
      <c r="F368" s="280">
        <v>2898.28</v>
      </c>
      <c r="G368" s="285" t="s">
        <v>7305</v>
      </c>
      <c r="H368" s="285"/>
      <c r="I368" s="285"/>
    </row>
    <row r="369" spans="2:9" x14ac:dyDescent="0.2">
      <c r="B369" s="290"/>
      <c r="C369" s="289"/>
      <c r="F369" s="280">
        <v>3277.09</v>
      </c>
      <c r="G369" s="285" t="s">
        <v>7304</v>
      </c>
      <c r="H369" s="285"/>
      <c r="I369" s="285"/>
    </row>
    <row r="370" spans="2:9" x14ac:dyDescent="0.2">
      <c r="B370" s="290"/>
      <c r="C370" s="289"/>
      <c r="F370" s="280">
        <v>10738.4</v>
      </c>
      <c r="G370" s="285" t="s">
        <v>7303</v>
      </c>
      <c r="H370" s="285"/>
      <c r="I370" s="285"/>
    </row>
    <row r="371" spans="2:9" x14ac:dyDescent="0.2">
      <c r="B371" s="290"/>
      <c r="C371" s="289"/>
      <c r="F371" s="280">
        <v>5533.21</v>
      </c>
      <c r="G371" s="285" t="s">
        <v>7302</v>
      </c>
      <c r="H371" s="285"/>
      <c r="I371" s="285"/>
    </row>
    <row r="372" spans="2:9" x14ac:dyDescent="0.2">
      <c r="B372" s="290"/>
      <c r="C372" s="289"/>
      <c r="F372" s="280">
        <v>75731.28</v>
      </c>
      <c r="G372" s="285" t="s">
        <v>7301</v>
      </c>
      <c r="H372" s="285"/>
      <c r="I372" s="285"/>
    </row>
    <row r="373" spans="2:9" x14ac:dyDescent="0.2">
      <c r="B373" s="290"/>
      <c r="C373" s="289"/>
      <c r="F373" s="280">
        <v>14337.65</v>
      </c>
      <c r="G373" s="285" t="s">
        <v>7300</v>
      </c>
      <c r="H373" s="285"/>
      <c r="I373" s="285"/>
    </row>
    <row r="374" spans="2:9" x14ac:dyDescent="0.2">
      <c r="B374" s="290"/>
      <c r="C374" s="289"/>
      <c r="F374" s="280">
        <v>24244.04</v>
      </c>
      <c r="G374" s="285" t="s">
        <v>7299</v>
      </c>
      <c r="H374" s="285"/>
      <c r="I374" s="285"/>
    </row>
    <row r="375" spans="2:9" x14ac:dyDescent="0.2">
      <c r="B375" s="290"/>
      <c r="C375" s="289"/>
      <c r="F375" s="280">
        <v>6950.87</v>
      </c>
      <c r="G375" s="285" t="s">
        <v>7298</v>
      </c>
      <c r="H375" s="285"/>
      <c r="I375" s="285"/>
    </row>
    <row r="376" spans="2:9" x14ac:dyDescent="0.2">
      <c r="B376" s="290"/>
      <c r="C376" s="289"/>
      <c r="F376" s="280">
        <v>6194.07</v>
      </c>
      <c r="G376" s="285" t="s">
        <v>7297</v>
      </c>
      <c r="H376" s="285"/>
      <c r="I376" s="285"/>
    </row>
    <row r="377" spans="2:9" x14ac:dyDescent="0.2">
      <c r="B377" s="290"/>
      <c r="C377" s="289"/>
      <c r="F377" s="280">
        <v>150608.04999999999</v>
      </c>
      <c r="G377" s="285" t="s">
        <v>7296</v>
      </c>
      <c r="H377" s="285"/>
      <c r="I377" s="285"/>
    </row>
    <row r="378" spans="2:9" x14ac:dyDescent="0.2">
      <c r="B378" s="290"/>
      <c r="C378" s="289"/>
      <c r="F378" s="280">
        <v>19174.8</v>
      </c>
      <c r="G378" s="285" t="s">
        <v>7295</v>
      </c>
      <c r="H378" s="285"/>
      <c r="I378" s="285"/>
    </row>
    <row r="379" spans="2:9" x14ac:dyDescent="0.2">
      <c r="B379" s="290"/>
      <c r="C379" s="289"/>
      <c r="F379" s="280">
        <v>71583.600000000006</v>
      </c>
      <c r="G379" s="285" t="s">
        <v>7294</v>
      </c>
      <c r="H379" s="285"/>
      <c r="I379" s="285"/>
    </row>
    <row r="380" spans="2:9" x14ac:dyDescent="0.2">
      <c r="B380" s="290"/>
      <c r="C380" s="289"/>
      <c r="F380" s="280">
        <v>30000</v>
      </c>
      <c r="G380" s="285" t="s">
        <v>7293</v>
      </c>
      <c r="H380" s="285"/>
      <c r="I380" s="285"/>
    </row>
    <row r="381" spans="2:9" x14ac:dyDescent="0.2">
      <c r="B381" s="290"/>
      <c r="C381" s="289"/>
      <c r="F381" s="280">
        <v>10461</v>
      </c>
      <c r="G381" s="285" t="s">
        <v>7292</v>
      </c>
      <c r="H381" s="285"/>
      <c r="I381" s="285"/>
    </row>
    <row r="382" spans="2:9" x14ac:dyDescent="0.2">
      <c r="B382" s="290"/>
      <c r="C382" s="289"/>
      <c r="F382" s="280">
        <v>12091.34</v>
      </c>
      <c r="G382" s="285" t="s">
        <v>7291</v>
      </c>
      <c r="H382" s="285"/>
      <c r="I382" s="285"/>
    </row>
    <row r="383" spans="2:9" x14ac:dyDescent="0.2">
      <c r="B383" s="290"/>
      <c r="C383" s="289"/>
      <c r="F383" s="280">
        <v>2161.4299999999998</v>
      </c>
      <c r="G383" s="285" t="s">
        <v>7290</v>
      </c>
      <c r="H383" s="285"/>
      <c r="I383" s="285"/>
    </row>
    <row r="384" spans="2:9" x14ac:dyDescent="0.2">
      <c r="B384" s="290"/>
      <c r="C384" s="289"/>
      <c r="F384" s="280">
        <v>36229.129999999997</v>
      </c>
      <c r="G384" s="285" t="s">
        <v>7289</v>
      </c>
      <c r="H384" s="285"/>
      <c r="I384" s="285"/>
    </row>
    <row r="385" spans="2:9" x14ac:dyDescent="0.2">
      <c r="B385" s="290"/>
      <c r="C385" s="289"/>
      <c r="F385" s="280">
        <v>23402.58</v>
      </c>
      <c r="G385" s="285" t="s">
        <v>7288</v>
      </c>
      <c r="H385" s="285"/>
      <c r="I385" s="285"/>
    </row>
    <row r="386" spans="2:9" x14ac:dyDescent="0.2">
      <c r="B386" s="290"/>
      <c r="C386" s="289"/>
      <c r="F386" s="280">
        <v>22216.04</v>
      </c>
      <c r="G386" s="285" t="s">
        <v>7287</v>
      </c>
      <c r="H386" s="285"/>
      <c r="I386" s="285"/>
    </row>
    <row r="387" spans="2:9" x14ac:dyDescent="0.2">
      <c r="B387" s="290"/>
      <c r="C387" s="289"/>
      <c r="F387" s="280">
        <v>21098.75</v>
      </c>
      <c r="G387" s="285" t="s">
        <v>7286</v>
      </c>
      <c r="H387" s="285"/>
      <c r="I387" s="285"/>
    </row>
    <row r="388" spans="2:9" x14ac:dyDescent="0.2">
      <c r="B388" s="290"/>
      <c r="C388" s="289"/>
      <c r="F388" s="280">
        <v>5428.8</v>
      </c>
      <c r="G388" s="285" t="s">
        <v>7285</v>
      </c>
      <c r="H388" s="285"/>
      <c r="I388" s="285"/>
    </row>
    <row r="389" spans="2:9" x14ac:dyDescent="0.2">
      <c r="B389" s="290"/>
      <c r="C389" s="289"/>
      <c r="F389" s="280">
        <v>59455.55</v>
      </c>
      <c r="G389" s="285" t="s">
        <v>7284</v>
      </c>
      <c r="H389" s="285"/>
      <c r="I389" s="285"/>
    </row>
    <row r="390" spans="2:9" x14ac:dyDescent="0.2">
      <c r="B390" s="290"/>
      <c r="C390" s="289"/>
      <c r="F390" s="280">
        <v>8946.9</v>
      </c>
      <c r="G390" s="285" t="s">
        <v>7283</v>
      </c>
      <c r="H390" s="285"/>
      <c r="I390" s="285"/>
    </row>
    <row r="391" spans="2:9" x14ac:dyDescent="0.2">
      <c r="B391" s="290"/>
      <c r="C391" s="289"/>
      <c r="F391" s="280">
        <v>96758.96</v>
      </c>
      <c r="G391" s="285" t="s">
        <v>7282</v>
      </c>
      <c r="H391" s="285"/>
      <c r="I391" s="285"/>
    </row>
    <row r="392" spans="2:9" x14ac:dyDescent="0.2">
      <c r="B392" s="290"/>
      <c r="C392" s="289"/>
      <c r="F392" s="280">
        <v>35511.49</v>
      </c>
      <c r="G392" s="285" t="s">
        <v>7281</v>
      </c>
      <c r="H392" s="285"/>
      <c r="I392" s="285"/>
    </row>
    <row r="393" spans="2:9" x14ac:dyDescent="0.2">
      <c r="B393" s="290"/>
      <c r="C393" s="289"/>
      <c r="F393" s="280">
        <v>5581.57</v>
      </c>
      <c r="G393" s="285" t="s">
        <v>7280</v>
      </c>
      <c r="H393" s="285"/>
      <c r="I393" s="285"/>
    </row>
    <row r="394" spans="2:9" x14ac:dyDescent="0.2">
      <c r="B394" s="290"/>
      <c r="C394" s="289"/>
      <c r="F394" s="280">
        <v>56665.3</v>
      </c>
      <c r="G394" s="285" t="s">
        <v>7279</v>
      </c>
      <c r="H394" s="285"/>
      <c r="I394" s="285"/>
    </row>
    <row r="395" spans="2:9" x14ac:dyDescent="0.2">
      <c r="B395" s="290"/>
      <c r="C395" s="289"/>
      <c r="F395" s="280">
        <v>2230.6799999999998</v>
      </c>
      <c r="G395" s="285" t="s">
        <v>7278</v>
      </c>
      <c r="H395" s="285"/>
      <c r="I395" s="285"/>
    </row>
    <row r="396" spans="2:9" x14ac:dyDescent="0.2">
      <c r="B396" s="290"/>
      <c r="C396" s="289"/>
      <c r="F396" s="359">
        <v>167108.34</v>
      </c>
      <c r="G396" s="617" t="s">
        <v>7277</v>
      </c>
    </row>
    <row r="397" spans="2:9" x14ac:dyDescent="0.2">
      <c r="B397" s="290"/>
      <c r="C397" s="289"/>
      <c r="F397" s="280">
        <v>22794.720000000001</v>
      </c>
      <c r="G397" s="285" t="s">
        <v>7276</v>
      </c>
      <c r="H397" s="285"/>
      <c r="I397" s="285"/>
    </row>
    <row r="398" spans="2:9" x14ac:dyDescent="0.2">
      <c r="B398" s="290"/>
      <c r="C398" s="289"/>
      <c r="F398" s="280">
        <v>6702.55</v>
      </c>
      <c r="G398" s="285" t="s">
        <v>7275</v>
      </c>
      <c r="H398" s="285"/>
      <c r="I398" s="285"/>
    </row>
    <row r="399" spans="2:9" x14ac:dyDescent="0.2">
      <c r="B399" s="290"/>
      <c r="C399" s="289"/>
      <c r="F399" s="280">
        <v>2319.0300000000002</v>
      </c>
      <c r="G399" s="285" t="s">
        <v>7274</v>
      </c>
      <c r="H399" s="285"/>
      <c r="I399" s="285"/>
    </row>
    <row r="400" spans="2:9" x14ac:dyDescent="0.2">
      <c r="B400" s="290"/>
      <c r="C400" s="289"/>
      <c r="F400" s="280">
        <v>4301.28</v>
      </c>
      <c r="G400" s="285" t="s">
        <v>7273</v>
      </c>
      <c r="H400" s="285"/>
      <c r="I400" s="285"/>
    </row>
    <row r="401" spans="2:9" x14ac:dyDescent="0.2">
      <c r="B401" s="290"/>
      <c r="C401" s="289"/>
      <c r="F401" s="280">
        <v>34800</v>
      </c>
      <c r="G401" s="285" t="s">
        <v>7272</v>
      </c>
      <c r="H401" s="285"/>
      <c r="I401" s="285"/>
    </row>
    <row r="402" spans="2:9" x14ac:dyDescent="0.2">
      <c r="B402" s="290"/>
      <c r="C402" s="289"/>
      <c r="F402" s="280">
        <v>16332.27</v>
      </c>
      <c r="G402" s="285" t="s">
        <v>7271</v>
      </c>
      <c r="H402" s="285"/>
      <c r="I402" s="285"/>
    </row>
    <row r="403" spans="2:9" x14ac:dyDescent="0.2">
      <c r="B403" s="290"/>
      <c r="C403" s="289"/>
      <c r="F403" s="280">
        <v>17366.36</v>
      </c>
      <c r="G403" s="285" t="s">
        <v>7270</v>
      </c>
      <c r="H403" s="285"/>
      <c r="I403" s="285"/>
    </row>
    <row r="404" spans="2:9" x14ac:dyDescent="0.2">
      <c r="B404" s="290"/>
      <c r="C404" s="289"/>
      <c r="F404" s="280">
        <v>2935.93</v>
      </c>
      <c r="G404" s="285" t="s">
        <v>7269</v>
      </c>
      <c r="H404" s="285"/>
      <c r="I404" s="285"/>
    </row>
    <row r="405" spans="2:9" x14ac:dyDescent="0.2">
      <c r="B405" s="290"/>
      <c r="C405" s="289"/>
      <c r="F405" s="280">
        <v>60882.75</v>
      </c>
      <c r="G405" s="285" t="s">
        <v>7268</v>
      </c>
      <c r="H405" s="285"/>
      <c r="I405" s="285"/>
    </row>
    <row r="406" spans="2:9" x14ac:dyDescent="0.2">
      <c r="B406" s="290"/>
      <c r="C406" s="289"/>
      <c r="F406" s="280">
        <v>1617.96</v>
      </c>
      <c r="G406" s="285" t="s">
        <v>7267</v>
      </c>
      <c r="H406" s="285"/>
      <c r="I406" s="285"/>
    </row>
    <row r="407" spans="2:9" x14ac:dyDescent="0.2">
      <c r="B407" s="290"/>
      <c r="C407" s="289"/>
      <c r="F407" s="280">
        <v>3051.35</v>
      </c>
      <c r="G407" s="285" t="s">
        <v>7266</v>
      </c>
      <c r="H407" s="285"/>
      <c r="I407" s="285"/>
    </row>
    <row r="408" spans="2:9" x14ac:dyDescent="0.2">
      <c r="B408" s="290"/>
      <c r="C408" s="289"/>
      <c r="F408" s="280">
        <v>2479.5700000000002</v>
      </c>
      <c r="G408" s="285" t="s">
        <v>7265</v>
      </c>
      <c r="H408" s="285"/>
      <c r="I408" s="285"/>
    </row>
    <row r="409" spans="2:9" x14ac:dyDescent="0.2">
      <c r="B409" s="290"/>
      <c r="C409" s="289"/>
      <c r="F409" s="280">
        <v>2181.71</v>
      </c>
      <c r="G409" s="285" t="s">
        <v>7264</v>
      </c>
      <c r="H409" s="285"/>
      <c r="I409" s="285"/>
    </row>
    <row r="410" spans="2:9" x14ac:dyDescent="0.2">
      <c r="B410" s="290"/>
      <c r="C410" s="289"/>
      <c r="F410" s="280">
        <v>783.37</v>
      </c>
      <c r="G410" s="285" t="s">
        <v>7263</v>
      </c>
      <c r="H410" s="285"/>
      <c r="I410" s="285"/>
    </row>
    <row r="411" spans="2:9" x14ac:dyDescent="0.2">
      <c r="B411" s="290"/>
      <c r="C411" s="289"/>
      <c r="F411" s="280">
        <v>1487.99</v>
      </c>
      <c r="G411" s="285" t="s">
        <v>7262</v>
      </c>
      <c r="H411" s="285"/>
      <c r="I411" s="285"/>
    </row>
    <row r="412" spans="2:9" x14ac:dyDescent="0.2">
      <c r="B412" s="290"/>
      <c r="C412" s="289"/>
      <c r="F412" s="280">
        <v>3357.44</v>
      </c>
      <c r="G412" s="285" t="s">
        <v>7261</v>
      </c>
      <c r="H412" s="285"/>
      <c r="I412" s="285"/>
    </row>
    <row r="413" spans="2:9" x14ac:dyDescent="0.2">
      <c r="B413" s="290"/>
      <c r="C413" s="289"/>
      <c r="F413" s="280">
        <v>259.51</v>
      </c>
      <c r="G413" s="285" t="s">
        <v>7260</v>
      </c>
      <c r="H413" s="285"/>
      <c r="I413" s="285"/>
    </row>
    <row r="414" spans="2:9" x14ac:dyDescent="0.2">
      <c r="B414" s="290"/>
      <c r="C414" s="289"/>
      <c r="F414" s="280">
        <v>1010</v>
      </c>
      <c r="G414" s="285" t="s">
        <v>7259</v>
      </c>
      <c r="H414" s="285"/>
      <c r="I414" s="285"/>
    </row>
    <row r="415" spans="2:9" x14ac:dyDescent="0.2">
      <c r="B415" s="290"/>
      <c r="C415" s="289"/>
      <c r="F415" s="280">
        <v>45755.74</v>
      </c>
      <c r="G415" s="285" t="s">
        <v>7258</v>
      </c>
      <c r="H415" s="285"/>
      <c r="I415" s="285"/>
    </row>
    <row r="416" spans="2:9" x14ac:dyDescent="0.2">
      <c r="B416" s="290"/>
      <c r="C416" s="289"/>
      <c r="F416" s="280">
        <v>20000</v>
      </c>
      <c r="G416" s="285" t="s">
        <v>7257</v>
      </c>
      <c r="H416" s="285"/>
      <c r="I416" s="285"/>
    </row>
    <row r="417" spans="2:9" x14ac:dyDescent="0.2">
      <c r="B417" s="290"/>
      <c r="C417" s="289"/>
      <c r="F417" s="280">
        <v>507856.29</v>
      </c>
      <c r="G417" s="285" t="s">
        <v>7256</v>
      </c>
      <c r="H417" s="285"/>
      <c r="I417" s="285"/>
    </row>
    <row r="418" spans="2:9" x14ac:dyDescent="0.2">
      <c r="B418" s="290"/>
      <c r="C418" s="289"/>
      <c r="F418" s="280">
        <v>8967.16</v>
      </c>
      <c r="G418" s="285" t="s">
        <v>7255</v>
      </c>
      <c r="H418" s="285"/>
      <c r="I418" s="285"/>
    </row>
    <row r="419" spans="2:9" x14ac:dyDescent="0.2">
      <c r="B419" s="290"/>
      <c r="C419" s="289"/>
      <c r="F419" s="280">
        <v>218.6</v>
      </c>
      <c r="G419" s="285" t="s">
        <v>7254</v>
      </c>
      <c r="H419" s="285"/>
      <c r="I419" s="285"/>
    </row>
    <row r="420" spans="2:9" x14ac:dyDescent="0.2">
      <c r="B420" s="290"/>
      <c r="C420" s="289"/>
      <c r="F420" s="280">
        <v>9875</v>
      </c>
      <c r="G420" s="285" t="s">
        <v>7253</v>
      </c>
      <c r="H420" s="285"/>
      <c r="I420" s="285"/>
    </row>
    <row r="421" spans="2:9" x14ac:dyDescent="0.2">
      <c r="B421" s="290"/>
      <c r="C421" s="289"/>
      <c r="G421" s="285"/>
      <c r="H421" s="285"/>
      <c r="I421" s="285"/>
    </row>
    <row r="422" spans="2:9" x14ac:dyDescent="0.2">
      <c r="B422" s="290"/>
      <c r="C422" s="289"/>
      <c r="G422" s="285"/>
      <c r="H422" s="285"/>
      <c r="I422" s="285"/>
    </row>
    <row r="423" spans="2:9" x14ac:dyDescent="0.2">
      <c r="B423" s="290"/>
      <c r="C423" s="289"/>
      <c r="G423" s="285"/>
      <c r="H423" s="285"/>
      <c r="I423" s="285"/>
    </row>
    <row r="424" spans="2:9" x14ac:dyDescent="0.2">
      <c r="B424" s="290"/>
      <c r="C424" s="289"/>
      <c r="G424" s="285"/>
      <c r="H424" s="285"/>
      <c r="I424" s="285"/>
    </row>
    <row r="425" spans="2:9" x14ac:dyDescent="0.2">
      <c r="B425" s="290"/>
      <c r="C425" s="289"/>
      <c r="G425" s="285"/>
      <c r="H425" s="285"/>
      <c r="I425" s="285"/>
    </row>
    <row r="426" spans="2:9" x14ac:dyDescent="0.2">
      <c r="B426" s="290"/>
      <c r="C426" s="289"/>
      <c r="G426" s="285"/>
      <c r="H426" s="285"/>
      <c r="I426" s="285"/>
    </row>
    <row r="427" spans="2:9" x14ac:dyDescent="0.2">
      <c r="B427" s="290"/>
      <c r="C427" s="289"/>
      <c r="G427" s="285"/>
      <c r="H427" s="285"/>
      <c r="I427" s="285"/>
    </row>
    <row r="428" spans="2:9" x14ac:dyDescent="0.2">
      <c r="B428" s="290"/>
      <c r="C428" s="289"/>
      <c r="G428" s="285"/>
      <c r="H428" s="285"/>
      <c r="I428" s="285"/>
    </row>
    <row r="429" spans="2:9" x14ac:dyDescent="0.2">
      <c r="B429" s="290"/>
      <c r="C429" s="289"/>
      <c r="G429" s="285"/>
      <c r="H429" s="285"/>
      <c r="I429" s="285"/>
    </row>
    <row r="430" spans="2:9" x14ac:dyDescent="0.2">
      <c r="B430" s="290"/>
      <c r="C430" s="289"/>
      <c r="G430" s="285"/>
      <c r="H430" s="285"/>
      <c r="I430" s="285"/>
    </row>
    <row r="431" spans="2:9" x14ac:dyDescent="0.2">
      <c r="B431" s="290"/>
      <c r="C431" s="289"/>
      <c r="G431" s="285"/>
      <c r="H431" s="285"/>
      <c r="I431" s="285"/>
    </row>
    <row r="432" spans="2:9" x14ac:dyDescent="0.2">
      <c r="B432" s="290"/>
      <c r="C432" s="289"/>
      <c r="G432" s="285"/>
      <c r="H432" s="285"/>
      <c r="I432" s="285"/>
    </row>
    <row r="433" spans="2:9" x14ac:dyDescent="0.2">
      <c r="B433" s="290"/>
      <c r="C433" s="289"/>
      <c r="G433" s="285"/>
      <c r="H433" s="285"/>
      <c r="I433" s="285"/>
    </row>
    <row r="434" spans="2:9" x14ac:dyDescent="0.2">
      <c r="B434" s="290"/>
      <c r="C434" s="289"/>
      <c r="G434" s="285"/>
      <c r="H434" s="285"/>
      <c r="I434" s="285"/>
    </row>
    <row r="435" spans="2:9" x14ac:dyDescent="0.2">
      <c r="B435" s="290"/>
      <c r="C435" s="289"/>
      <c r="G435" s="285"/>
      <c r="H435" s="285"/>
      <c r="I435" s="285"/>
    </row>
    <row r="436" spans="2:9" x14ac:dyDescent="0.2">
      <c r="B436" s="290"/>
      <c r="C436" s="289"/>
      <c r="G436" s="285"/>
      <c r="H436" s="285"/>
      <c r="I436" s="285"/>
    </row>
    <row r="437" spans="2:9" x14ac:dyDescent="0.2">
      <c r="B437" s="290"/>
      <c r="C437" s="289"/>
      <c r="G437" s="285"/>
      <c r="H437" s="285"/>
      <c r="I437" s="285"/>
    </row>
    <row r="438" spans="2:9" x14ac:dyDescent="0.2">
      <c r="B438" s="290"/>
      <c r="C438" s="289"/>
      <c r="G438" s="285"/>
      <c r="H438" s="285"/>
      <c r="I438" s="285"/>
    </row>
    <row r="439" spans="2:9" x14ac:dyDescent="0.2">
      <c r="B439" s="290"/>
      <c r="C439" s="289"/>
      <c r="G439" s="285"/>
      <c r="H439" s="285"/>
      <c r="I439" s="285"/>
    </row>
    <row r="440" spans="2:9" x14ac:dyDescent="0.2">
      <c r="B440" s="290"/>
      <c r="C440" s="289"/>
      <c r="G440" s="285"/>
      <c r="H440" s="285"/>
      <c r="I440" s="285"/>
    </row>
    <row r="441" spans="2:9" x14ac:dyDescent="0.2">
      <c r="B441" s="290"/>
      <c r="C441" s="289"/>
      <c r="G441" s="285"/>
      <c r="H441" s="285"/>
      <c r="I441" s="285"/>
    </row>
    <row r="442" spans="2:9" x14ac:dyDescent="0.2">
      <c r="B442" s="290"/>
      <c r="C442" s="289"/>
      <c r="G442" s="285"/>
      <c r="H442" s="285"/>
      <c r="I442" s="285"/>
    </row>
    <row r="443" spans="2:9" x14ac:dyDescent="0.2">
      <c r="B443" s="290"/>
      <c r="C443" s="289"/>
      <c r="G443" s="285"/>
      <c r="H443" s="285"/>
      <c r="I443" s="285"/>
    </row>
    <row r="444" spans="2:9" x14ac:dyDescent="0.2">
      <c r="B444" s="290"/>
      <c r="C444" s="289"/>
      <c r="G444" s="285"/>
      <c r="H444" s="285"/>
      <c r="I444" s="285"/>
    </row>
    <row r="445" spans="2:9" x14ac:dyDescent="0.2">
      <c r="B445" s="290"/>
      <c r="C445" s="289"/>
      <c r="G445" s="285"/>
      <c r="H445" s="285"/>
      <c r="I445" s="285"/>
    </row>
    <row r="446" spans="2:9" x14ac:dyDescent="0.2">
      <c r="B446" s="290"/>
      <c r="C446" s="289"/>
      <c r="G446" s="285"/>
      <c r="H446" s="285"/>
      <c r="I446" s="285"/>
    </row>
    <row r="447" spans="2:9" x14ac:dyDescent="0.2">
      <c r="B447" s="290"/>
      <c r="C447" s="289"/>
      <c r="G447" s="285"/>
      <c r="H447" s="285"/>
      <c r="I447" s="285"/>
    </row>
    <row r="448" spans="2:9" x14ac:dyDescent="0.2">
      <c r="B448" s="290"/>
      <c r="C448" s="289"/>
      <c r="G448" s="285"/>
      <c r="H448" s="285"/>
      <c r="I448" s="285"/>
    </row>
    <row r="449" spans="2:9" x14ac:dyDescent="0.2">
      <c r="B449" s="290"/>
      <c r="C449" s="289"/>
      <c r="G449" s="285"/>
      <c r="H449" s="285"/>
      <c r="I449" s="285"/>
    </row>
    <row r="450" spans="2:9" x14ac:dyDescent="0.2">
      <c r="B450" s="290"/>
      <c r="C450" s="289"/>
      <c r="G450" s="285"/>
      <c r="H450" s="285"/>
      <c r="I450" s="285"/>
    </row>
    <row r="451" spans="2:9" x14ac:dyDescent="0.2">
      <c r="B451" s="290"/>
      <c r="C451" s="289"/>
      <c r="G451" s="285"/>
      <c r="H451" s="285"/>
      <c r="I451" s="285"/>
    </row>
    <row r="452" spans="2:9" x14ac:dyDescent="0.2">
      <c r="B452" s="290"/>
      <c r="C452" s="289"/>
      <c r="G452" s="285"/>
      <c r="H452" s="285"/>
      <c r="I452" s="285"/>
    </row>
    <row r="453" spans="2:9" x14ac:dyDescent="0.2">
      <c r="B453" s="290"/>
      <c r="C453" s="289"/>
      <c r="G453" s="285"/>
      <c r="H453" s="285"/>
      <c r="I453" s="285"/>
    </row>
    <row r="454" spans="2:9" x14ac:dyDescent="0.2">
      <c r="B454" s="290"/>
      <c r="C454" s="289"/>
      <c r="G454" s="285"/>
      <c r="H454" s="285"/>
      <c r="I454" s="285"/>
    </row>
    <row r="455" spans="2:9" x14ac:dyDescent="0.2">
      <c r="B455" s="290"/>
      <c r="C455" s="289"/>
      <c r="G455" s="285"/>
      <c r="H455" s="285"/>
      <c r="I455" s="285"/>
    </row>
    <row r="456" spans="2:9" x14ac:dyDescent="0.2">
      <c r="B456" s="290"/>
      <c r="C456" s="289"/>
      <c r="G456" s="285"/>
      <c r="H456" s="285"/>
      <c r="I456" s="285"/>
    </row>
    <row r="457" spans="2:9" x14ac:dyDescent="0.2">
      <c r="B457" s="290"/>
      <c r="C457" s="289"/>
      <c r="G457" s="285"/>
      <c r="H457" s="285"/>
      <c r="I457" s="285"/>
    </row>
    <row r="458" spans="2:9" x14ac:dyDescent="0.2">
      <c r="B458" s="290"/>
      <c r="C458" s="289"/>
      <c r="G458" s="285"/>
      <c r="H458" s="285"/>
      <c r="I458" s="285"/>
    </row>
    <row r="459" spans="2:9" x14ac:dyDescent="0.2">
      <c r="B459" s="290"/>
      <c r="C459" s="289"/>
      <c r="G459" s="285"/>
      <c r="H459" s="285"/>
      <c r="I459" s="285"/>
    </row>
    <row r="460" spans="2:9" x14ac:dyDescent="0.2">
      <c r="B460" s="290"/>
      <c r="C460" s="289"/>
      <c r="G460" s="285"/>
      <c r="H460" s="285"/>
      <c r="I460" s="285"/>
    </row>
    <row r="461" spans="2:9" x14ac:dyDescent="0.2">
      <c r="B461" s="290"/>
      <c r="C461" s="289"/>
      <c r="G461" s="285"/>
      <c r="H461" s="285"/>
      <c r="I461" s="285"/>
    </row>
    <row r="462" spans="2:9" x14ac:dyDescent="0.2">
      <c r="B462" s="290"/>
      <c r="C462" s="289"/>
      <c r="G462" s="285"/>
      <c r="H462" s="285"/>
      <c r="I462" s="285"/>
    </row>
    <row r="463" spans="2:9" x14ac:dyDescent="0.2">
      <c r="B463" s="290"/>
      <c r="C463" s="289"/>
      <c r="G463" s="285"/>
      <c r="H463" s="285"/>
      <c r="I463" s="285"/>
    </row>
    <row r="464" spans="2:9"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x14ac:dyDescent="0.2">
      <c r="B562" s="290"/>
      <c r="C562" s="289"/>
      <c r="G562" s="285"/>
      <c r="H562" s="285"/>
      <c r="I562" s="285"/>
    </row>
    <row r="563" spans="2:10" x14ac:dyDescent="0.2">
      <c r="B563" s="290"/>
      <c r="C563" s="289"/>
      <c r="G563" s="285"/>
      <c r="H563" s="285"/>
      <c r="I563" s="285"/>
    </row>
    <row r="564" spans="2:10" x14ac:dyDescent="0.2">
      <c r="B564" s="290"/>
      <c r="C564" s="289"/>
      <c r="G564" s="285"/>
      <c r="H564" s="285"/>
      <c r="I564" s="285"/>
    </row>
    <row r="565" spans="2:10" ht="15.75" customHeight="1" thickBot="1" x14ac:dyDescent="0.25">
      <c r="B565" s="290"/>
      <c r="C565" s="289"/>
      <c r="E565" s="292">
        <f>SUM(E9:E212)</f>
        <v>9228896.1500000022</v>
      </c>
      <c r="F565" s="291">
        <f>SUM(F8:F564)</f>
        <v>9272648.4399999939</v>
      </c>
      <c r="G565" s="286"/>
      <c r="H565" s="285"/>
      <c r="I565" s="285"/>
    </row>
    <row r="566" spans="2:10" ht="15.75" customHeight="1" thickTop="1" x14ac:dyDescent="0.25">
      <c r="B566" s="290"/>
      <c r="C566" s="289"/>
      <c r="E566" s="280">
        <f>F565-E565</f>
        <v>43752.289999991655</v>
      </c>
      <c r="F566" s="287"/>
      <c r="G566" s="286"/>
      <c r="H566" s="285"/>
      <c r="I566" s="285"/>
      <c r="J566" s="282"/>
    </row>
    <row r="567" spans="2:10" ht="15.75" customHeight="1" x14ac:dyDescent="0.25">
      <c r="B567" s="290"/>
      <c r="C567" s="289"/>
      <c r="F567" s="287"/>
      <c r="G567" s="286"/>
      <c r="H567" s="280"/>
      <c r="I567" s="285"/>
    </row>
    <row r="568" spans="2:10" ht="15.75" customHeight="1" x14ac:dyDescent="0.25">
      <c r="B568" s="290"/>
      <c r="C568" s="289"/>
      <c r="F568" s="287"/>
      <c r="G568" s="286"/>
      <c r="H568" s="285"/>
      <c r="I568" s="285"/>
    </row>
    <row r="569" spans="2:10" ht="15.75" customHeight="1" x14ac:dyDescent="0.25">
      <c r="B569" s="278"/>
      <c r="C569" s="278"/>
      <c r="D569" s="283"/>
      <c r="F569" s="287"/>
      <c r="G569" s="286"/>
      <c r="H569" s="285"/>
      <c r="I569" s="285"/>
    </row>
    <row r="570" spans="2:10" ht="15.75" customHeight="1" x14ac:dyDescent="0.25">
      <c r="B570" s="278"/>
      <c r="C570" s="278"/>
      <c r="D570" s="283"/>
      <c r="F570" s="287"/>
      <c r="G570" s="286"/>
      <c r="H570" s="285"/>
      <c r="I570" s="285"/>
    </row>
    <row r="571" spans="2:10" ht="15.75" customHeight="1" x14ac:dyDescent="0.25">
      <c r="B571" s="278"/>
      <c r="C571" s="278"/>
      <c r="D571" s="288"/>
      <c r="F571" s="287"/>
      <c r="G571" s="286"/>
      <c r="H571" s="285"/>
      <c r="I571" s="285"/>
    </row>
    <row r="572" spans="2:10" ht="15.75" customHeight="1" x14ac:dyDescent="0.25">
      <c r="B572" s="278"/>
      <c r="C572" s="278"/>
      <c r="D572" s="283"/>
      <c r="F572" s="287"/>
      <c r="G572" s="286"/>
      <c r="H572" s="285"/>
      <c r="I572" s="285"/>
    </row>
    <row r="573" spans="2:10" ht="15.75" customHeight="1" x14ac:dyDescent="0.2">
      <c r="B573" s="278"/>
      <c r="C573" s="278"/>
      <c r="D573" s="283"/>
      <c r="G573" s="285"/>
      <c r="H573" s="285"/>
      <c r="I573" s="285"/>
    </row>
    <row r="574" spans="2:10" ht="15.75" customHeight="1" x14ac:dyDescent="0.2">
      <c r="B574" s="278"/>
      <c r="C574" s="278"/>
      <c r="D574" s="283"/>
      <c r="G574" s="285"/>
    </row>
    <row r="575" spans="2:10" ht="15.75" customHeight="1" x14ac:dyDescent="0.2">
      <c r="B575" s="278"/>
      <c r="C575" s="278"/>
      <c r="D575" s="283"/>
      <c r="G575" s="285"/>
    </row>
    <row r="576" spans="2:10" ht="15.75" customHeight="1" x14ac:dyDescent="0.2">
      <c r="B576" s="278"/>
      <c r="C576" s="278"/>
    </row>
    <row r="577" spans="2:7" ht="15.75" customHeight="1" x14ac:dyDescent="0.2">
      <c r="B577" s="278"/>
      <c r="C577" s="278"/>
      <c r="D577" s="283"/>
      <c r="G577" s="284"/>
    </row>
    <row r="578" spans="2:7" ht="15.75" customHeight="1" x14ac:dyDescent="0.2">
      <c r="B578" s="278"/>
      <c r="C578" s="278"/>
      <c r="D578" s="283"/>
    </row>
    <row r="579" spans="2:7" ht="15.75" customHeight="1" x14ac:dyDescent="0.2">
      <c r="B579" s="278"/>
      <c r="C579" s="278"/>
      <c r="D579" s="283"/>
    </row>
    <row r="580" spans="2:7" ht="15.75" customHeight="1" x14ac:dyDescent="0.2">
      <c r="B580" s="278"/>
      <c r="C580" s="278"/>
      <c r="D580" s="283"/>
    </row>
    <row r="581" spans="2:7" ht="15.75" customHeight="1" x14ac:dyDescent="0.2">
      <c r="B581" s="278"/>
      <c r="C581" s="278"/>
      <c r="D581" s="283"/>
    </row>
    <row r="582" spans="2:7" ht="15.75" customHeight="1" x14ac:dyDescent="0.2">
      <c r="B582" s="278"/>
      <c r="C582" s="278"/>
    </row>
    <row r="583" spans="2:7" ht="15.75" customHeight="1" x14ac:dyDescent="0.2">
      <c r="D583" s="283"/>
    </row>
    <row r="584" spans="2:7" ht="15.75" customHeight="1" x14ac:dyDescent="0.2">
      <c r="B584" s="278"/>
      <c r="C584" s="278"/>
      <c r="D584" s="283"/>
    </row>
    <row r="585" spans="2:7" ht="15.75" customHeight="1" x14ac:dyDescent="0.2">
      <c r="B585" s="278"/>
      <c r="C585" s="278"/>
      <c r="F585" s="282"/>
      <c r="G585" s="278"/>
    </row>
    <row r="586" spans="2:7" ht="15.75" customHeight="1" x14ac:dyDescent="0.2">
      <c r="F586" s="282"/>
      <c r="G586" s="278"/>
    </row>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66" ht="15.75" customHeight="1" x14ac:dyDescent="0.2"/>
    <row r="676" spans="1:208" s="279" customFormat="1" x14ac:dyDescent="0.2">
      <c r="A676" s="278"/>
      <c r="D676" s="281"/>
      <c r="E676" s="280"/>
      <c r="F676" s="280"/>
      <c r="H676" s="278"/>
      <c r="I676" s="278"/>
      <c r="J676" s="278"/>
      <c r="K676" s="278"/>
      <c r="L676" s="278"/>
      <c r="M676" s="278"/>
      <c r="N676" s="278"/>
      <c r="O676" s="278"/>
      <c r="P676" s="278"/>
      <c r="Q676" s="278"/>
      <c r="R676" s="278"/>
      <c r="S676" s="278"/>
      <c r="T676" s="278"/>
      <c r="U676" s="278"/>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8"/>
      <c r="AR676" s="278"/>
      <c r="AS676" s="278"/>
      <c r="AT676" s="278"/>
      <c r="AU676" s="278"/>
      <c r="AV676" s="278"/>
      <c r="AW676" s="278"/>
      <c r="AX676" s="278"/>
      <c r="AY676" s="278"/>
      <c r="AZ676" s="278"/>
      <c r="BA676" s="278"/>
      <c r="BB676" s="278"/>
      <c r="BC676" s="278"/>
      <c r="BD676" s="278"/>
      <c r="BE676" s="278"/>
      <c r="BF676" s="278"/>
      <c r="BG676" s="278"/>
      <c r="BH676" s="278"/>
      <c r="BI676" s="278"/>
      <c r="BJ676" s="278"/>
      <c r="BK676" s="278"/>
      <c r="BL676" s="278"/>
      <c r="BM676" s="278"/>
      <c r="BN676" s="278"/>
      <c r="BO676" s="278"/>
      <c r="BP676" s="278"/>
      <c r="BQ676" s="278"/>
      <c r="BR676" s="278"/>
      <c r="BS676" s="278"/>
      <c r="BT676" s="278"/>
      <c r="BU676" s="278"/>
      <c r="BV676" s="278"/>
      <c r="BW676" s="278"/>
      <c r="BX676" s="278"/>
      <c r="BY676" s="278"/>
      <c r="BZ676" s="278"/>
      <c r="CA676" s="278"/>
      <c r="CB676" s="278"/>
      <c r="CC676" s="278"/>
      <c r="CD676" s="278"/>
      <c r="CE676" s="278"/>
      <c r="CF676" s="278"/>
      <c r="CG676" s="278"/>
      <c r="CH676" s="278"/>
      <c r="CI676" s="278"/>
      <c r="CJ676" s="278"/>
      <c r="CK676" s="278"/>
      <c r="CL676" s="278"/>
      <c r="CM676" s="278"/>
      <c r="CN676" s="278"/>
      <c r="CO676" s="278"/>
      <c r="CP676" s="278"/>
      <c r="CQ676" s="278"/>
      <c r="CR676" s="278"/>
      <c r="CS676" s="278"/>
      <c r="CT676" s="278"/>
      <c r="CU676" s="278"/>
      <c r="CV676" s="278"/>
      <c r="CW676" s="278"/>
      <c r="CX676" s="278"/>
      <c r="CY676" s="278"/>
      <c r="CZ676" s="278"/>
      <c r="DA676" s="278"/>
      <c r="DB676" s="278"/>
      <c r="DC676" s="278"/>
      <c r="DD676" s="278"/>
      <c r="DE676" s="278"/>
      <c r="DF676" s="278"/>
      <c r="DG676" s="278"/>
      <c r="DH676" s="278"/>
      <c r="DI676" s="278"/>
      <c r="DJ676" s="278"/>
      <c r="DK676" s="278"/>
      <c r="DL676" s="278"/>
      <c r="DM676" s="278"/>
      <c r="DN676" s="278"/>
      <c r="DO676" s="278"/>
      <c r="DP676" s="278"/>
      <c r="DQ676" s="278"/>
      <c r="DR676" s="278"/>
      <c r="DS676" s="278"/>
      <c r="DT676" s="278"/>
      <c r="DU676" s="278"/>
      <c r="DV676" s="278"/>
      <c r="DW676" s="278"/>
      <c r="DX676" s="278"/>
      <c r="DY676" s="278"/>
      <c r="DZ676" s="278"/>
      <c r="EA676" s="278"/>
      <c r="EB676" s="278"/>
      <c r="EC676" s="278"/>
      <c r="ED676" s="278"/>
      <c r="EE676" s="278"/>
      <c r="EF676" s="278"/>
      <c r="EG676" s="278"/>
      <c r="EH676" s="278"/>
      <c r="EI676" s="278"/>
      <c r="EJ676" s="278"/>
      <c r="EK676" s="278"/>
      <c r="EL676" s="278"/>
      <c r="EM676" s="278"/>
      <c r="EN676" s="278"/>
      <c r="EO676" s="278"/>
      <c r="EP676" s="278"/>
      <c r="EQ676" s="278"/>
      <c r="ER676" s="278"/>
      <c r="ES676" s="278"/>
      <c r="ET676" s="278"/>
      <c r="EU676" s="278"/>
      <c r="EV676" s="278"/>
      <c r="EW676" s="278"/>
      <c r="EX676" s="278"/>
      <c r="EY676" s="278"/>
      <c r="EZ676" s="278"/>
      <c r="FA676" s="278"/>
      <c r="FB676" s="278"/>
      <c r="FC676" s="278"/>
      <c r="FD676" s="278"/>
      <c r="FE676" s="278"/>
      <c r="FF676" s="278"/>
      <c r="FG676" s="278"/>
      <c r="FH676" s="278"/>
      <c r="FI676" s="278"/>
      <c r="FJ676" s="278"/>
      <c r="FK676" s="278"/>
      <c r="FL676" s="278"/>
      <c r="FM676" s="278"/>
      <c r="FN676" s="278"/>
      <c r="FO676" s="278"/>
      <c r="FP676" s="278"/>
      <c r="FQ676" s="278"/>
      <c r="FR676" s="278"/>
      <c r="FS676" s="278"/>
      <c r="FT676" s="278"/>
      <c r="FU676" s="278"/>
      <c r="FV676" s="278"/>
      <c r="FW676" s="278"/>
      <c r="FX676" s="278"/>
      <c r="FY676" s="278"/>
      <c r="FZ676" s="278"/>
      <c r="GA676" s="278"/>
      <c r="GB676" s="278"/>
      <c r="GC676" s="278"/>
      <c r="GD676" s="278"/>
      <c r="GE676" s="278"/>
      <c r="GF676" s="278"/>
      <c r="GG676" s="278"/>
      <c r="GH676" s="278"/>
      <c r="GI676" s="278"/>
      <c r="GJ676" s="278"/>
      <c r="GK676" s="278"/>
      <c r="GL676" s="278"/>
      <c r="GM676" s="278"/>
      <c r="GN676" s="278"/>
      <c r="GO676" s="278"/>
      <c r="GP676" s="278"/>
      <c r="GQ676" s="278"/>
      <c r="GR676" s="278"/>
      <c r="GS676" s="278"/>
      <c r="GT676" s="278"/>
      <c r="GU676" s="278"/>
      <c r="GV676" s="278"/>
      <c r="GW676" s="278"/>
      <c r="GX676" s="278"/>
      <c r="GY676" s="278"/>
      <c r="GZ676" s="278"/>
    </row>
    <row r="677" spans="1:208" s="280" customFormat="1" x14ac:dyDescent="0.2">
      <c r="A677" s="278"/>
      <c r="B677" s="279"/>
      <c r="C677" s="279"/>
      <c r="D677" s="281"/>
      <c r="G677" s="279"/>
      <c r="H677" s="278"/>
      <c r="I677" s="278"/>
      <c r="J677" s="278"/>
      <c r="K677" s="278"/>
      <c r="L677" s="278"/>
      <c r="M677" s="278"/>
      <c r="N677" s="278"/>
      <c r="O677" s="278"/>
      <c r="P677" s="278"/>
      <c r="Q677" s="278"/>
      <c r="R677" s="278"/>
      <c r="S677" s="278"/>
      <c r="T677" s="278"/>
      <c r="U677" s="278"/>
      <c r="V677" s="278"/>
      <c r="W677" s="278"/>
      <c r="X677" s="278"/>
      <c r="Y677" s="278"/>
      <c r="Z677" s="278"/>
      <c r="AA677" s="278"/>
      <c r="AB677" s="278"/>
      <c r="AC677" s="278"/>
      <c r="AD677" s="278"/>
      <c r="AE677" s="278"/>
      <c r="AF677" s="278"/>
      <c r="AG677" s="278"/>
      <c r="AH677" s="278"/>
      <c r="AI677" s="278"/>
      <c r="AJ677" s="278"/>
      <c r="AK677" s="278"/>
      <c r="AL677" s="278"/>
      <c r="AM677" s="278"/>
      <c r="AN677" s="278"/>
      <c r="AO677" s="278"/>
      <c r="AP677" s="278"/>
      <c r="AQ677" s="278"/>
      <c r="AR677" s="278"/>
      <c r="AS677" s="278"/>
      <c r="AT677" s="278"/>
      <c r="AU677" s="278"/>
      <c r="AV677" s="278"/>
      <c r="AW677" s="278"/>
      <c r="AX677" s="278"/>
      <c r="AY677" s="278"/>
      <c r="AZ677" s="278"/>
      <c r="BA677" s="278"/>
      <c r="BB677" s="278"/>
      <c r="BC677" s="278"/>
      <c r="BD677" s="278"/>
      <c r="BE677" s="278"/>
      <c r="BF677" s="278"/>
      <c r="BG677" s="278"/>
      <c r="BH677" s="278"/>
      <c r="BI677" s="278"/>
      <c r="BJ677" s="278"/>
      <c r="BK677" s="278"/>
      <c r="BL677" s="278"/>
      <c r="BM677" s="278"/>
      <c r="BN677" s="278"/>
      <c r="BO677" s="278"/>
      <c r="BP677" s="278"/>
      <c r="BQ677" s="278"/>
      <c r="BR677" s="278"/>
      <c r="BS677" s="278"/>
      <c r="BT677" s="278"/>
      <c r="BU677" s="278"/>
      <c r="BV677" s="278"/>
      <c r="BW677" s="278"/>
      <c r="BX677" s="278"/>
      <c r="BY677" s="278"/>
      <c r="BZ677" s="278"/>
      <c r="CA677" s="278"/>
      <c r="CB677" s="278"/>
      <c r="CC677" s="278"/>
      <c r="CD677" s="278"/>
      <c r="CE677" s="278"/>
      <c r="CF677" s="278"/>
      <c r="CG677" s="278"/>
      <c r="CH677" s="278"/>
      <c r="CI677" s="278"/>
      <c r="CJ677" s="278"/>
      <c r="CK677" s="278"/>
      <c r="CL677" s="278"/>
      <c r="CM677" s="278"/>
      <c r="CN677" s="278"/>
      <c r="CO677" s="278"/>
      <c r="CP677" s="278"/>
      <c r="CQ677" s="278"/>
      <c r="CR677" s="278"/>
      <c r="CS677" s="278"/>
      <c r="CT677" s="278"/>
      <c r="CU677" s="278"/>
      <c r="CV677" s="278"/>
      <c r="CW677" s="278"/>
      <c r="CX677" s="278"/>
      <c r="CY677" s="278"/>
      <c r="CZ677" s="278"/>
      <c r="DA677" s="278"/>
      <c r="DB677" s="278"/>
      <c r="DC677" s="278"/>
      <c r="DD677" s="278"/>
      <c r="DE677" s="278"/>
      <c r="DF677" s="278"/>
      <c r="DG677" s="278"/>
      <c r="DH677" s="278"/>
      <c r="DI677" s="278"/>
      <c r="DJ677" s="278"/>
      <c r="DK677" s="278"/>
      <c r="DL677" s="278"/>
      <c r="DM677" s="278"/>
      <c r="DN677" s="278"/>
      <c r="DO677" s="278"/>
      <c r="DP677" s="278"/>
      <c r="DQ677" s="278"/>
      <c r="DR677" s="278"/>
      <c r="DS677" s="278"/>
      <c r="DT677" s="278"/>
      <c r="DU677" s="278"/>
      <c r="DV677" s="278"/>
      <c r="DW677" s="278"/>
      <c r="DX677" s="278"/>
      <c r="DY677" s="278"/>
      <c r="DZ677" s="278"/>
      <c r="EA677" s="278"/>
      <c r="EB677" s="278"/>
      <c r="EC677" s="278"/>
      <c r="ED677" s="278"/>
      <c r="EE677" s="278"/>
      <c r="EF677" s="278"/>
      <c r="EG677" s="278"/>
      <c r="EH677" s="278"/>
      <c r="EI677" s="278"/>
      <c r="EJ677" s="278"/>
      <c r="EK677" s="278"/>
      <c r="EL677" s="278"/>
      <c r="EM677" s="278"/>
      <c r="EN677" s="278"/>
      <c r="EO677" s="278"/>
      <c r="EP677" s="278"/>
      <c r="EQ677" s="278"/>
      <c r="ER677" s="278"/>
      <c r="ES677" s="278"/>
      <c r="ET677" s="278"/>
      <c r="EU677" s="278"/>
      <c r="EV677" s="278"/>
      <c r="EW677" s="278"/>
      <c r="EX677" s="278"/>
      <c r="EY677" s="278"/>
      <c r="EZ677" s="278"/>
      <c r="FA677" s="278"/>
      <c r="FB677" s="278"/>
      <c r="FC677" s="278"/>
      <c r="FD677" s="278"/>
      <c r="FE677" s="278"/>
      <c r="FF677" s="278"/>
      <c r="FG677" s="278"/>
      <c r="FH677" s="278"/>
      <c r="FI677" s="278"/>
      <c r="FJ677" s="278"/>
      <c r="FK677" s="278"/>
      <c r="FL677" s="278"/>
      <c r="FM677" s="278"/>
      <c r="FN677" s="278"/>
      <c r="FO677" s="278"/>
      <c r="FP677" s="278"/>
      <c r="FQ677" s="278"/>
      <c r="FR677" s="278"/>
      <c r="FS677" s="278"/>
      <c r="FT677" s="278"/>
      <c r="FU677" s="278"/>
      <c r="FV677" s="278"/>
      <c r="FW677" s="278"/>
      <c r="FX677" s="278"/>
      <c r="FY677" s="278"/>
      <c r="FZ677" s="278"/>
      <c r="GA677" s="278"/>
      <c r="GB677" s="278"/>
      <c r="GC677" s="278"/>
      <c r="GD677" s="278"/>
      <c r="GE677" s="278"/>
      <c r="GF677" s="278"/>
      <c r="GG677" s="278"/>
      <c r="GH677" s="278"/>
      <c r="GI677" s="278"/>
      <c r="GJ677" s="278"/>
      <c r="GK677" s="278"/>
      <c r="GL677" s="278"/>
      <c r="GM677" s="278"/>
      <c r="GN677" s="278"/>
      <c r="GO677" s="278"/>
      <c r="GP677" s="278"/>
      <c r="GQ677" s="278"/>
      <c r="GR677" s="278"/>
      <c r="GS677" s="278"/>
      <c r="GT677" s="278"/>
      <c r="GU677" s="278"/>
      <c r="GV677" s="278"/>
      <c r="GW677" s="278"/>
      <c r="GX677" s="278"/>
      <c r="GY677" s="278"/>
      <c r="GZ677" s="278"/>
    </row>
    <row r="678" spans="1:208" s="280" customFormat="1" x14ac:dyDescent="0.2">
      <c r="A678" s="278"/>
      <c r="B678" s="279"/>
      <c r="C678" s="279"/>
      <c r="D678" s="281"/>
      <c r="G678" s="279"/>
      <c r="H678" s="278"/>
      <c r="I678" s="278"/>
      <c r="J678" s="278"/>
      <c r="K678" s="278"/>
      <c r="L678" s="278"/>
      <c r="M678" s="278"/>
      <c r="N678" s="278"/>
      <c r="O678" s="278"/>
      <c r="P678" s="278"/>
      <c r="Q678" s="278"/>
      <c r="R678" s="278"/>
      <c r="S678" s="278"/>
      <c r="T678" s="278"/>
      <c r="U678" s="278"/>
      <c r="V678" s="278"/>
      <c r="W678" s="278"/>
      <c r="X678" s="278"/>
      <c r="Y678" s="278"/>
      <c r="Z678" s="278"/>
      <c r="AA678" s="278"/>
      <c r="AB678" s="278"/>
      <c r="AC678" s="278"/>
      <c r="AD678" s="278"/>
      <c r="AE678" s="278"/>
      <c r="AF678" s="278"/>
      <c r="AG678" s="278"/>
      <c r="AH678" s="278"/>
      <c r="AI678" s="278"/>
      <c r="AJ678" s="278"/>
      <c r="AK678" s="278"/>
      <c r="AL678" s="278"/>
      <c r="AM678" s="278"/>
      <c r="AN678" s="278"/>
      <c r="AO678" s="278"/>
      <c r="AP678" s="278"/>
      <c r="AQ678" s="278"/>
      <c r="AR678" s="278"/>
      <c r="AS678" s="278"/>
      <c r="AT678" s="278"/>
      <c r="AU678" s="278"/>
      <c r="AV678" s="278"/>
      <c r="AW678" s="278"/>
      <c r="AX678" s="278"/>
      <c r="AY678" s="278"/>
      <c r="AZ678" s="278"/>
      <c r="BA678" s="278"/>
      <c r="BB678" s="278"/>
      <c r="BC678" s="278"/>
      <c r="BD678" s="278"/>
      <c r="BE678" s="278"/>
      <c r="BF678" s="278"/>
      <c r="BG678" s="278"/>
      <c r="BH678" s="278"/>
      <c r="BI678" s="278"/>
      <c r="BJ678" s="278"/>
      <c r="BK678" s="278"/>
      <c r="BL678" s="278"/>
      <c r="BM678" s="278"/>
      <c r="BN678" s="278"/>
      <c r="BO678" s="278"/>
      <c r="BP678" s="278"/>
      <c r="BQ678" s="278"/>
      <c r="BR678" s="278"/>
      <c r="BS678" s="278"/>
      <c r="BT678" s="278"/>
      <c r="BU678" s="278"/>
      <c r="BV678" s="278"/>
      <c r="BW678" s="278"/>
      <c r="BX678" s="278"/>
      <c r="BY678" s="278"/>
      <c r="BZ678" s="278"/>
      <c r="CA678" s="278"/>
      <c r="CB678" s="278"/>
      <c r="CC678" s="278"/>
      <c r="CD678" s="278"/>
      <c r="CE678" s="278"/>
      <c r="CF678" s="278"/>
      <c r="CG678" s="278"/>
      <c r="CH678" s="278"/>
      <c r="CI678" s="278"/>
      <c r="CJ678" s="278"/>
      <c r="CK678" s="278"/>
      <c r="CL678" s="278"/>
      <c r="CM678" s="278"/>
      <c r="CN678" s="278"/>
      <c r="CO678" s="278"/>
      <c r="CP678" s="278"/>
      <c r="CQ678" s="278"/>
      <c r="CR678" s="278"/>
      <c r="CS678" s="278"/>
      <c r="CT678" s="278"/>
      <c r="CU678" s="278"/>
      <c r="CV678" s="278"/>
      <c r="CW678" s="278"/>
      <c r="CX678" s="278"/>
      <c r="CY678" s="278"/>
      <c r="CZ678" s="278"/>
      <c r="DA678" s="278"/>
      <c r="DB678" s="278"/>
      <c r="DC678" s="278"/>
      <c r="DD678" s="278"/>
      <c r="DE678" s="278"/>
      <c r="DF678" s="278"/>
      <c r="DG678" s="278"/>
      <c r="DH678" s="278"/>
      <c r="DI678" s="278"/>
      <c r="DJ678" s="278"/>
      <c r="DK678" s="278"/>
      <c r="DL678" s="278"/>
      <c r="DM678" s="278"/>
      <c r="DN678" s="278"/>
      <c r="DO678" s="278"/>
      <c r="DP678" s="278"/>
      <c r="DQ678" s="278"/>
      <c r="DR678" s="278"/>
      <c r="DS678" s="278"/>
      <c r="DT678" s="278"/>
      <c r="DU678" s="278"/>
      <c r="DV678" s="278"/>
      <c r="DW678" s="278"/>
      <c r="DX678" s="278"/>
      <c r="DY678" s="278"/>
      <c r="DZ678" s="278"/>
      <c r="EA678" s="278"/>
      <c r="EB678" s="278"/>
      <c r="EC678" s="278"/>
      <c r="ED678" s="278"/>
      <c r="EE678" s="278"/>
      <c r="EF678" s="278"/>
      <c r="EG678" s="278"/>
      <c r="EH678" s="278"/>
      <c r="EI678" s="278"/>
      <c r="EJ678" s="278"/>
      <c r="EK678" s="278"/>
      <c r="EL678" s="278"/>
      <c r="EM678" s="278"/>
      <c r="EN678" s="278"/>
      <c r="EO678" s="278"/>
      <c r="EP678" s="278"/>
      <c r="EQ678" s="278"/>
      <c r="ER678" s="278"/>
      <c r="ES678" s="278"/>
      <c r="ET678" s="278"/>
      <c r="EU678" s="278"/>
      <c r="EV678" s="278"/>
      <c r="EW678" s="278"/>
      <c r="EX678" s="278"/>
      <c r="EY678" s="278"/>
      <c r="EZ678" s="278"/>
      <c r="FA678" s="278"/>
      <c r="FB678" s="278"/>
      <c r="FC678" s="278"/>
      <c r="FD678" s="278"/>
      <c r="FE678" s="278"/>
      <c r="FF678" s="278"/>
      <c r="FG678" s="278"/>
      <c r="FH678" s="278"/>
      <c r="FI678" s="278"/>
      <c r="FJ678" s="278"/>
      <c r="FK678" s="278"/>
      <c r="FL678" s="278"/>
      <c r="FM678" s="278"/>
      <c r="FN678" s="278"/>
      <c r="FO678" s="278"/>
      <c r="FP678" s="278"/>
      <c r="FQ678" s="278"/>
      <c r="FR678" s="278"/>
      <c r="FS678" s="278"/>
      <c r="FT678" s="278"/>
      <c r="FU678" s="278"/>
      <c r="FV678" s="278"/>
      <c r="FW678" s="278"/>
      <c r="FX678" s="278"/>
      <c r="FY678" s="278"/>
      <c r="FZ678" s="278"/>
      <c r="GA678" s="278"/>
      <c r="GB678" s="278"/>
      <c r="GC678" s="278"/>
      <c r="GD678" s="278"/>
      <c r="GE678" s="278"/>
      <c r="GF678" s="278"/>
      <c r="GG678" s="278"/>
      <c r="GH678" s="278"/>
      <c r="GI678" s="278"/>
      <c r="GJ678" s="278"/>
      <c r="GK678" s="278"/>
      <c r="GL678" s="278"/>
      <c r="GM678" s="278"/>
      <c r="GN678" s="278"/>
      <c r="GO678" s="278"/>
      <c r="GP678" s="278"/>
      <c r="GQ678" s="278"/>
      <c r="GR678" s="278"/>
      <c r="GS678" s="278"/>
      <c r="GT678" s="278"/>
      <c r="GU678" s="278"/>
      <c r="GV678" s="278"/>
      <c r="GW678" s="278"/>
      <c r="GX678" s="278"/>
      <c r="GY678" s="278"/>
      <c r="GZ678" s="278"/>
    </row>
    <row r="679" spans="1:208" s="280" customFormat="1" x14ac:dyDescent="0.2">
      <c r="A679" s="278"/>
      <c r="B679" s="279"/>
      <c r="C679" s="279"/>
      <c r="D679" s="281"/>
      <c r="G679" s="279"/>
      <c r="H679" s="278"/>
      <c r="I679" s="278"/>
      <c r="J679" s="278"/>
      <c r="K679" s="278"/>
      <c r="L679" s="278"/>
      <c r="M679" s="278"/>
      <c r="N679" s="278"/>
      <c r="O679" s="278"/>
      <c r="P679" s="278"/>
      <c r="Q679" s="278"/>
      <c r="R679" s="278"/>
      <c r="S679" s="278"/>
      <c r="T679" s="278"/>
      <c r="U679" s="278"/>
      <c r="V679" s="278"/>
      <c r="W679" s="278"/>
      <c r="X679" s="278"/>
      <c r="Y679" s="278"/>
      <c r="Z679" s="278"/>
      <c r="AA679" s="278"/>
      <c r="AB679" s="278"/>
      <c r="AC679" s="278"/>
      <c r="AD679" s="278"/>
      <c r="AE679" s="278"/>
      <c r="AF679" s="278"/>
      <c r="AG679" s="278"/>
      <c r="AH679" s="278"/>
      <c r="AI679" s="278"/>
      <c r="AJ679" s="278"/>
      <c r="AK679" s="278"/>
      <c r="AL679" s="278"/>
      <c r="AM679" s="278"/>
      <c r="AN679" s="278"/>
      <c r="AO679" s="278"/>
      <c r="AP679" s="278"/>
      <c r="AQ679" s="278"/>
      <c r="AR679" s="278"/>
      <c r="AS679" s="278"/>
      <c r="AT679" s="278"/>
      <c r="AU679" s="278"/>
      <c r="AV679" s="278"/>
      <c r="AW679" s="278"/>
      <c r="AX679" s="278"/>
      <c r="AY679" s="278"/>
      <c r="AZ679" s="278"/>
      <c r="BA679" s="278"/>
      <c r="BB679" s="278"/>
      <c r="BC679" s="278"/>
      <c r="BD679" s="278"/>
      <c r="BE679" s="278"/>
      <c r="BF679" s="278"/>
      <c r="BG679" s="278"/>
      <c r="BH679" s="278"/>
      <c r="BI679" s="278"/>
      <c r="BJ679" s="278"/>
      <c r="BK679" s="278"/>
      <c r="BL679" s="278"/>
      <c r="BM679" s="278"/>
      <c r="BN679" s="278"/>
      <c r="BO679" s="278"/>
      <c r="BP679" s="278"/>
      <c r="BQ679" s="278"/>
      <c r="BR679" s="278"/>
      <c r="BS679" s="278"/>
      <c r="BT679" s="278"/>
      <c r="BU679" s="278"/>
      <c r="BV679" s="278"/>
      <c r="BW679" s="278"/>
      <c r="BX679" s="278"/>
      <c r="BY679" s="278"/>
      <c r="BZ679" s="278"/>
      <c r="CA679" s="278"/>
      <c r="CB679" s="278"/>
      <c r="CC679" s="278"/>
      <c r="CD679" s="278"/>
      <c r="CE679" s="278"/>
      <c r="CF679" s="278"/>
      <c r="CG679" s="278"/>
      <c r="CH679" s="278"/>
      <c r="CI679" s="278"/>
      <c r="CJ679" s="278"/>
      <c r="CK679" s="278"/>
      <c r="CL679" s="278"/>
      <c r="CM679" s="278"/>
      <c r="CN679" s="278"/>
      <c r="CO679" s="278"/>
      <c r="CP679" s="278"/>
      <c r="CQ679" s="278"/>
      <c r="CR679" s="278"/>
      <c r="CS679" s="278"/>
      <c r="CT679" s="278"/>
      <c r="CU679" s="278"/>
      <c r="CV679" s="278"/>
      <c r="CW679" s="278"/>
      <c r="CX679" s="278"/>
      <c r="CY679" s="278"/>
      <c r="CZ679" s="278"/>
      <c r="DA679" s="278"/>
      <c r="DB679" s="278"/>
      <c r="DC679" s="278"/>
      <c r="DD679" s="278"/>
      <c r="DE679" s="278"/>
      <c r="DF679" s="278"/>
      <c r="DG679" s="278"/>
      <c r="DH679" s="278"/>
      <c r="DI679" s="278"/>
      <c r="DJ679" s="278"/>
      <c r="DK679" s="278"/>
      <c r="DL679" s="278"/>
      <c r="DM679" s="278"/>
      <c r="DN679" s="278"/>
      <c r="DO679" s="278"/>
      <c r="DP679" s="278"/>
      <c r="DQ679" s="278"/>
      <c r="DR679" s="278"/>
      <c r="DS679" s="278"/>
      <c r="DT679" s="278"/>
      <c r="DU679" s="278"/>
      <c r="DV679" s="278"/>
      <c r="DW679" s="278"/>
      <c r="DX679" s="278"/>
      <c r="DY679" s="278"/>
      <c r="DZ679" s="278"/>
      <c r="EA679" s="278"/>
      <c r="EB679" s="278"/>
      <c r="EC679" s="278"/>
      <c r="ED679" s="278"/>
      <c r="EE679" s="278"/>
      <c r="EF679" s="278"/>
      <c r="EG679" s="278"/>
      <c r="EH679" s="278"/>
      <c r="EI679" s="278"/>
      <c r="EJ679" s="278"/>
      <c r="EK679" s="278"/>
      <c r="EL679" s="278"/>
      <c r="EM679" s="278"/>
      <c r="EN679" s="278"/>
      <c r="EO679" s="278"/>
      <c r="EP679" s="278"/>
      <c r="EQ679" s="278"/>
      <c r="ER679" s="278"/>
      <c r="ES679" s="278"/>
      <c r="ET679" s="278"/>
      <c r="EU679" s="278"/>
      <c r="EV679" s="278"/>
      <c r="EW679" s="278"/>
      <c r="EX679" s="278"/>
      <c r="EY679" s="278"/>
      <c r="EZ679" s="278"/>
      <c r="FA679" s="278"/>
      <c r="FB679" s="278"/>
      <c r="FC679" s="278"/>
      <c r="FD679" s="278"/>
      <c r="FE679" s="278"/>
      <c r="FF679" s="278"/>
      <c r="FG679" s="278"/>
      <c r="FH679" s="278"/>
      <c r="FI679" s="278"/>
      <c r="FJ679" s="278"/>
      <c r="FK679" s="278"/>
      <c r="FL679" s="278"/>
      <c r="FM679" s="278"/>
      <c r="FN679" s="278"/>
      <c r="FO679" s="278"/>
      <c r="FP679" s="278"/>
      <c r="FQ679" s="278"/>
      <c r="FR679" s="278"/>
      <c r="FS679" s="278"/>
      <c r="FT679" s="278"/>
      <c r="FU679" s="278"/>
      <c r="FV679" s="278"/>
      <c r="FW679" s="278"/>
      <c r="FX679" s="278"/>
      <c r="FY679" s="278"/>
      <c r="FZ679" s="278"/>
      <c r="GA679" s="278"/>
      <c r="GB679" s="278"/>
      <c r="GC679" s="278"/>
      <c r="GD679" s="278"/>
      <c r="GE679" s="278"/>
      <c r="GF679" s="278"/>
      <c r="GG679" s="278"/>
      <c r="GH679" s="278"/>
      <c r="GI679" s="278"/>
      <c r="GJ679" s="278"/>
      <c r="GK679" s="278"/>
      <c r="GL679" s="278"/>
      <c r="GM679" s="278"/>
      <c r="GN679" s="278"/>
      <c r="GO679" s="278"/>
      <c r="GP679" s="278"/>
      <c r="GQ679" s="278"/>
      <c r="GR679" s="278"/>
      <c r="GS679" s="278"/>
      <c r="GT679" s="278"/>
      <c r="GU679" s="278"/>
      <c r="GV679" s="278"/>
      <c r="GW679" s="278"/>
      <c r="GX679" s="278"/>
      <c r="GY679" s="278"/>
      <c r="GZ679" s="278"/>
    </row>
  </sheetData>
  <pageMargins left="0.70866141732283472" right="0.55118110236220474" top="0.31496062992125984" bottom="0.39370078740157483" header="0.31496062992125984" footer="0.31496062992125984"/>
  <pageSetup paperSize="9" scale="65" orientation="landscape"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00288-92B0-44B3-A79A-2BEC6EFFECD0}">
  <dimension ref="A1:HA339"/>
  <sheetViews>
    <sheetView workbookViewId="0">
      <selection activeCell="C33" sqref="C33"/>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customWidth="1"/>
    <col min="7" max="7" width="17.28515625" style="691" customWidth="1"/>
    <col min="8" max="8" width="12" style="690" bestFit="1" customWidth="1"/>
    <col min="9" max="9" width="2" style="690" customWidth="1"/>
    <col min="10" max="12" width="11" style="690" bestFit="1" customWidth="1"/>
    <col min="13" max="16384" width="10.85546875" style="311"/>
  </cols>
  <sheetData>
    <row r="1" spans="2:9" ht="18" x14ac:dyDescent="0.25">
      <c r="B1" s="733"/>
      <c r="C1" s="735" t="s">
        <v>872</v>
      </c>
    </row>
    <row r="2" spans="2:9" ht="18" x14ac:dyDescent="0.25">
      <c r="B2" s="733"/>
      <c r="C2" s="735" t="s">
        <v>8529</v>
      </c>
    </row>
    <row r="3" spans="2:9" ht="18" x14ac:dyDescent="0.25">
      <c r="B3" s="733"/>
      <c r="C3" s="734" t="s">
        <v>8501</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698"/>
      <c r="H7" s="698"/>
      <c r="I7" s="698"/>
    </row>
    <row r="8" spans="2:9" x14ac:dyDescent="0.2">
      <c r="B8" s="703"/>
      <c r="C8" s="702" t="s">
        <v>1008</v>
      </c>
      <c r="F8" s="719">
        <v>139629.39000000001</v>
      </c>
      <c r="G8" s="704"/>
      <c r="H8" s="698"/>
      <c r="I8" s="698"/>
    </row>
    <row r="9" spans="2:9" x14ac:dyDescent="0.2">
      <c r="B9" s="703">
        <v>45233</v>
      </c>
      <c r="C9" s="702" t="s">
        <v>8530</v>
      </c>
      <c r="D9" s="693" t="s">
        <v>724</v>
      </c>
      <c r="E9" s="692">
        <v>102687.5</v>
      </c>
      <c r="F9" s="692">
        <v>13916.75</v>
      </c>
      <c r="G9" s="698" t="s">
        <v>8531</v>
      </c>
    </row>
    <row r="10" spans="2:9" x14ac:dyDescent="0.2">
      <c r="B10" s="703">
        <v>45236</v>
      </c>
      <c r="C10" s="702" t="s">
        <v>8532</v>
      </c>
      <c r="D10" s="693" t="s">
        <v>724</v>
      </c>
      <c r="E10" s="692">
        <v>30</v>
      </c>
      <c r="F10" s="692">
        <v>4141.88</v>
      </c>
      <c r="G10" s="698" t="s">
        <v>8533</v>
      </c>
    </row>
    <row r="11" spans="2:9" x14ac:dyDescent="0.2">
      <c r="B11" s="703">
        <v>45236</v>
      </c>
      <c r="C11" s="702" t="s">
        <v>8534</v>
      </c>
      <c r="D11" s="693" t="s">
        <v>724</v>
      </c>
      <c r="E11" s="692">
        <v>4.8</v>
      </c>
      <c r="F11" s="692">
        <v>8245.8700000000008</v>
      </c>
      <c r="G11" s="698" t="s">
        <v>8535</v>
      </c>
    </row>
    <row r="12" spans="2:9" x14ac:dyDescent="0.2">
      <c r="B12" s="703">
        <v>45238</v>
      </c>
      <c r="C12" s="702" t="s">
        <v>8536</v>
      </c>
      <c r="D12" s="693" t="s">
        <v>724</v>
      </c>
      <c r="E12" s="692">
        <v>550</v>
      </c>
      <c r="F12" s="692">
        <v>82000</v>
      </c>
      <c r="G12" s="715" t="s">
        <v>3850</v>
      </c>
    </row>
    <row r="13" spans="2:9" x14ac:dyDescent="0.2">
      <c r="B13" s="703">
        <v>45238</v>
      </c>
      <c r="C13" s="702" t="s">
        <v>8536</v>
      </c>
      <c r="D13" s="693" t="s">
        <v>724</v>
      </c>
      <c r="E13" s="692">
        <v>550</v>
      </c>
      <c r="G13" s="698"/>
    </row>
    <row r="14" spans="2:9" x14ac:dyDescent="0.2">
      <c r="B14" s="703">
        <v>45238</v>
      </c>
      <c r="C14" s="702" t="s">
        <v>8536</v>
      </c>
      <c r="D14" s="693" t="s">
        <v>724</v>
      </c>
      <c r="E14" s="692">
        <v>550</v>
      </c>
      <c r="G14" s="698"/>
    </row>
    <row r="15" spans="2:9" x14ac:dyDescent="0.2">
      <c r="B15" s="703">
        <v>45238</v>
      </c>
      <c r="C15" s="702" t="s">
        <v>8536</v>
      </c>
      <c r="D15" s="693" t="s">
        <v>724</v>
      </c>
      <c r="E15" s="692">
        <v>550</v>
      </c>
      <c r="G15" s="698"/>
    </row>
    <row r="16" spans="2:9" x14ac:dyDescent="0.2">
      <c r="B16" s="703">
        <v>45238</v>
      </c>
      <c r="C16" s="702" t="s">
        <v>8536</v>
      </c>
      <c r="D16" s="693" t="s">
        <v>724</v>
      </c>
      <c r="E16" s="692">
        <v>275</v>
      </c>
      <c r="G16" s="698"/>
    </row>
    <row r="17" spans="2:11" x14ac:dyDescent="0.2">
      <c r="B17" s="703">
        <v>45251</v>
      </c>
      <c r="C17" s="702" t="s">
        <v>8532</v>
      </c>
      <c r="D17" s="693" t="s">
        <v>724</v>
      </c>
      <c r="E17" s="692">
        <v>30</v>
      </c>
      <c r="G17" s="715"/>
      <c r="H17" s="802"/>
      <c r="I17" s="802"/>
      <c r="J17" s="802"/>
    </row>
    <row r="18" spans="2:11" x14ac:dyDescent="0.2">
      <c r="B18" s="703">
        <v>45251</v>
      </c>
      <c r="C18" s="702" t="s">
        <v>8537</v>
      </c>
      <c r="D18" s="693" t="s">
        <v>724</v>
      </c>
      <c r="E18" s="692">
        <v>4.8</v>
      </c>
      <c r="G18" s="698"/>
    </row>
    <row r="19" spans="2:11" ht="14.25" x14ac:dyDescent="0.2">
      <c r="B19" s="703">
        <v>45259</v>
      </c>
      <c r="C19" s="363" t="s">
        <v>8538</v>
      </c>
      <c r="D19" s="693" t="s">
        <v>724</v>
      </c>
      <c r="E19" s="692">
        <v>30</v>
      </c>
      <c r="F19" s="718"/>
      <c r="G19" s="715"/>
    </row>
    <row r="20" spans="2:11" x14ac:dyDescent="0.2">
      <c r="B20" s="703">
        <v>45259</v>
      </c>
      <c r="C20" s="702" t="s">
        <v>8539</v>
      </c>
      <c r="D20" s="693" t="s">
        <v>724</v>
      </c>
      <c r="E20" s="692">
        <v>4.8</v>
      </c>
      <c r="G20" s="698"/>
    </row>
    <row r="21" spans="2:11" x14ac:dyDescent="0.2">
      <c r="B21" s="703">
        <v>45260</v>
      </c>
      <c r="C21" s="702" t="s">
        <v>8540</v>
      </c>
      <c r="D21" s="693" t="s">
        <v>724</v>
      </c>
      <c r="E21" s="692">
        <v>200</v>
      </c>
      <c r="G21" s="698"/>
      <c r="H21" s="698"/>
      <c r="I21" s="698"/>
    </row>
    <row r="22" spans="2:11" x14ac:dyDescent="0.2">
      <c r="B22" s="703">
        <v>45260</v>
      </c>
      <c r="C22" s="702" t="s">
        <v>8541</v>
      </c>
      <c r="D22" s="693" t="s">
        <v>724</v>
      </c>
      <c r="E22" s="692">
        <v>32</v>
      </c>
      <c r="G22" s="698"/>
      <c r="H22" s="698"/>
      <c r="I22" s="698"/>
    </row>
    <row r="23" spans="2:11" x14ac:dyDescent="0.2">
      <c r="B23" s="808">
        <v>45260</v>
      </c>
      <c r="C23" s="807" t="s">
        <v>8542</v>
      </c>
      <c r="D23" s="693" t="s">
        <v>724</v>
      </c>
      <c r="E23" s="718">
        <v>350</v>
      </c>
      <c r="G23" s="698"/>
      <c r="H23" s="698"/>
      <c r="I23" s="698"/>
    </row>
    <row r="24" spans="2:11" x14ac:dyDescent="0.2">
      <c r="B24" s="703">
        <v>45260</v>
      </c>
      <c r="C24" s="702" t="s">
        <v>8541</v>
      </c>
      <c r="D24" s="693" t="s">
        <v>724</v>
      </c>
      <c r="E24" s="692">
        <v>56</v>
      </c>
      <c r="G24" s="698"/>
      <c r="H24" s="698"/>
      <c r="I24" s="698"/>
    </row>
    <row r="25" spans="2:11" x14ac:dyDescent="0.2">
      <c r="B25" s="703">
        <v>45260</v>
      </c>
      <c r="C25" s="702" t="s">
        <v>8543</v>
      </c>
      <c r="D25" s="693" t="s">
        <v>724</v>
      </c>
      <c r="E25" s="692">
        <v>320</v>
      </c>
      <c r="G25" s="698"/>
      <c r="H25" s="698"/>
      <c r="I25" s="698"/>
    </row>
    <row r="26" spans="2:11" x14ac:dyDescent="0.2">
      <c r="B26" s="703">
        <v>45260</v>
      </c>
      <c r="C26" s="702" t="s">
        <v>8544</v>
      </c>
      <c r="D26" s="693" t="s">
        <v>724</v>
      </c>
      <c r="E26" s="692">
        <v>51.2</v>
      </c>
      <c r="G26" s="698"/>
      <c r="H26" s="698"/>
      <c r="I26" s="698"/>
    </row>
    <row r="27" spans="2:11" ht="14.25" customHeight="1" x14ac:dyDescent="0.25">
      <c r="B27" s="703"/>
      <c r="C27" s="702"/>
      <c r="F27" s="708"/>
      <c r="G27" s="698"/>
      <c r="H27" s="698"/>
      <c r="I27" s="698"/>
    </row>
    <row r="28" spans="2:11" ht="14.25" customHeight="1" x14ac:dyDescent="0.25">
      <c r="B28" s="703"/>
      <c r="C28" s="702"/>
      <c r="F28" s="708"/>
      <c r="G28" s="698"/>
      <c r="H28" s="698"/>
      <c r="I28" s="698"/>
    </row>
    <row r="29" spans="2:11" ht="14.25" customHeight="1" x14ac:dyDescent="0.25">
      <c r="B29" s="703"/>
      <c r="C29" s="702"/>
      <c r="F29" s="804"/>
      <c r="G29" s="715"/>
      <c r="H29" s="803"/>
      <c r="I29" s="803"/>
      <c r="J29" s="802"/>
      <c r="K29" s="802"/>
    </row>
    <row r="30" spans="2:11" ht="14.25" customHeight="1" x14ac:dyDescent="0.25">
      <c r="B30" s="703"/>
      <c r="C30" s="702"/>
      <c r="F30" s="712"/>
      <c r="G30" s="715"/>
      <c r="H30" s="698"/>
      <c r="I30" s="698"/>
    </row>
    <row r="31" spans="2:11" ht="14.25" customHeight="1" x14ac:dyDescent="0.25">
      <c r="B31" s="703"/>
      <c r="C31" s="702"/>
      <c r="F31" s="708"/>
      <c r="G31" s="698"/>
      <c r="H31" s="698"/>
      <c r="I31" s="698"/>
    </row>
    <row r="32" spans="2:11" ht="14.25" customHeight="1" x14ac:dyDescent="0.25">
      <c r="B32" s="703"/>
      <c r="C32" s="702"/>
      <c r="F32" s="708"/>
      <c r="G32" s="698"/>
      <c r="H32" s="698"/>
      <c r="I32" s="698"/>
    </row>
    <row r="33" spans="2:13" ht="14.25" customHeight="1" x14ac:dyDescent="0.25">
      <c r="B33" s="703"/>
      <c r="C33" s="702"/>
      <c r="F33" s="712"/>
      <c r="G33" s="715"/>
      <c r="H33" s="715"/>
      <c r="I33" s="698"/>
    </row>
    <row r="34" spans="2:13" ht="14.25" customHeight="1" x14ac:dyDescent="0.25">
      <c r="B34" s="703"/>
      <c r="C34" s="702"/>
      <c r="F34" s="708"/>
      <c r="G34" s="698"/>
      <c r="H34" s="698"/>
      <c r="I34" s="698"/>
    </row>
    <row r="35" spans="2:13" ht="14.25" customHeight="1" x14ac:dyDescent="0.25">
      <c r="B35" s="703"/>
      <c r="C35" s="702"/>
      <c r="F35" s="708"/>
      <c r="G35" s="698"/>
      <c r="H35" s="698"/>
      <c r="I35" s="698"/>
    </row>
    <row r="36" spans="2:13" ht="14.25" customHeight="1" x14ac:dyDescent="0.25">
      <c r="B36" s="703"/>
      <c r="C36" s="702"/>
      <c r="F36" s="712"/>
      <c r="G36" s="715"/>
      <c r="H36" s="698"/>
      <c r="I36" s="698"/>
    </row>
    <row r="37" spans="2:13" ht="14.25" customHeight="1" x14ac:dyDescent="0.25">
      <c r="B37" s="703"/>
      <c r="C37" s="702"/>
      <c r="F37" s="708"/>
      <c r="G37" s="698"/>
      <c r="H37" s="698"/>
      <c r="I37" s="698"/>
    </row>
    <row r="38" spans="2:13" ht="14.25" customHeight="1" x14ac:dyDescent="0.25">
      <c r="B38" s="703"/>
      <c r="C38" s="702"/>
      <c r="F38" s="708"/>
      <c r="G38" s="698"/>
      <c r="H38" s="698"/>
      <c r="I38" s="698"/>
    </row>
    <row r="39" spans="2:13" ht="14.25" customHeight="1" x14ac:dyDescent="0.25">
      <c r="B39" s="703"/>
      <c r="C39" s="702"/>
      <c r="F39" s="708"/>
      <c r="G39" s="698"/>
      <c r="H39" s="711"/>
      <c r="I39" s="711"/>
      <c r="J39" s="695"/>
    </row>
    <row r="40" spans="2:13" ht="14.25" customHeight="1" x14ac:dyDescent="0.25">
      <c r="B40" s="703"/>
      <c r="C40" s="702"/>
      <c r="F40" s="708"/>
      <c r="G40" s="698"/>
      <c r="H40" s="698"/>
      <c r="I40" s="698"/>
    </row>
    <row r="41" spans="2:13" ht="14.25" customHeight="1" x14ac:dyDescent="0.25">
      <c r="B41" s="703"/>
      <c r="C41" s="702"/>
      <c r="F41" s="708"/>
      <c r="G41" s="698"/>
      <c r="H41" s="698"/>
      <c r="I41" s="698"/>
    </row>
    <row r="42" spans="2:13" ht="14.25" customHeight="1" x14ac:dyDescent="0.25">
      <c r="B42" s="703"/>
      <c r="C42" s="702"/>
      <c r="F42" s="708"/>
      <c r="G42" s="698"/>
      <c r="H42" s="698"/>
      <c r="I42" s="698"/>
    </row>
    <row r="43" spans="2:13" ht="14.25" customHeight="1" x14ac:dyDescent="0.25">
      <c r="B43" s="703"/>
      <c r="C43" s="702"/>
      <c r="F43" s="708"/>
      <c r="G43" s="698"/>
      <c r="H43" s="698"/>
      <c r="I43" s="698"/>
    </row>
    <row r="44" spans="2:13" ht="14.25" customHeight="1" x14ac:dyDescent="0.25">
      <c r="B44" s="703"/>
      <c r="C44" s="702"/>
      <c r="F44" s="708"/>
      <c r="G44" s="698"/>
      <c r="H44" s="698"/>
      <c r="I44" s="698"/>
    </row>
    <row r="45" spans="2:13" ht="14.25" customHeight="1" x14ac:dyDescent="0.25">
      <c r="B45" s="703"/>
      <c r="C45" s="702"/>
      <c r="F45" s="708"/>
      <c r="G45" s="698"/>
      <c r="H45" s="698"/>
      <c r="I45" s="698"/>
    </row>
    <row r="46" spans="2:13" ht="14.25" customHeight="1" x14ac:dyDescent="0.25">
      <c r="B46" s="703"/>
      <c r="C46" s="702"/>
      <c r="F46" s="708"/>
      <c r="G46" s="698"/>
      <c r="H46" s="698"/>
      <c r="I46" s="698"/>
    </row>
    <row r="47" spans="2:13" ht="14.25" customHeight="1" x14ac:dyDescent="0.25">
      <c r="B47" s="703"/>
      <c r="C47" s="702"/>
      <c r="F47" s="708"/>
      <c r="G47" s="698"/>
      <c r="H47" s="698"/>
      <c r="I47" s="698"/>
    </row>
    <row r="48" spans="2:13" ht="14.25" customHeight="1" x14ac:dyDescent="0.25">
      <c r="B48" s="703"/>
      <c r="C48" s="702"/>
      <c r="F48" s="804"/>
      <c r="G48" s="715"/>
      <c r="H48" s="803"/>
      <c r="I48" s="803"/>
      <c r="J48" s="802"/>
      <c r="K48" s="802"/>
      <c r="L48" s="802"/>
      <c r="M48" s="571"/>
    </row>
    <row r="49" spans="2:9" ht="14.25" customHeight="1" x14ac:dyDescent="0.25">
      <c r="B49" s="703"/>
      <c r="C49" s="702"/>
      <c r="F49" s="708"/>
      <c r="G49" s="698"/>
      <c r="H49" s="698"/>
      <c r="I49" s="698"/>
    </row>
    <row r="50" spans="2:9" ht="14.25" customHeight="1" x14ac:dyDescent="0.25">
      <c r="B50" s="703"/>
      <c r="C50" s="702"/>
      <c r="F50" s="708"/>
      <c r="G50" s="698"/>
      <c r="H50" s="698"/>
      <c r="I50" s="698"/>
    </row>
    <row r="51" spans="2:9" ht="14.25" customHeight="1" x14ac:dyDescent="0.25">
      <c r="B51" s="703"/>
      <c r="C51" s="702"/>
      <c r="F51" s="708"/>
      <c r="G51" s="698"/>
      <c r="H51" s="698"/>
      <c r="I51" s="698"/>
    </row>
    <row r="52" spans="2:9" ht="15.75" customHeight="1" x14ac:dyDescent="0.25">
      <c r="B52" s="703"/>
      <c r="C52" s="702"/>
      <c r="F52" s="708"/>
      <c r="G52" s="698"/>
      <c r="H52" s="698"/>
      <c r="I52" s="698"/>
    </row>
    <row r="53" spans="2:9" ht="11.25" customHeight="1" x14ac:dyDescent="0.25">
      <c r="B53" s="703"/>
      <c r="C53" s="702"/>
      <c r="F53" s="708"/>
      <c r="G53" s="698"/>
      <c r="H53" s="698"/>
      <c r="I53" s="698"/>
    </row>
    <row r="54" spans="2:9" ht="14.25" customHeight="1" x14ac:dyDescent="0.25">
      <c r="B54" s="703"/>
      <c r="C54" s="702"/>
      <c r="F54" s="708"/>
      <c r="G54" s="698"/>
      <c r="H54" s="698"/>
      <c r="I54" s="698"/>
    </row>
    <row r="55" spans="2:9" ht="12.75" customHeight="1" x14ac:dyDescent="0.25">
      <c r="B55" s="703"/>
      <c r="C55" s="702"/>
      <c r="F55" s="708"/>
      <c r="G55" s="698"/>
      <c r="H55" s="698"/>
      <c r="I55" s="698"/>
    </row>
    <row r="56" spans="2:9" ht="15.75" customHeight="1" x14ac:dyDescent="0.25">
      <c r="B56" s="703"/>
      <c r="C56" s="702"/>
      <c r="F56" s="708"/>
      <c r="G56" s="698"/>
      <c r="H56" s="698"/>
      <c r="I56" s="698"/>
    </row>
    <row r="57" spans="2:9" ht="15.75" customHeight="1" x14ac:dyDescent="0.25">
      <c r="B57" s="703"/>
      <c r="C57" s="702"/>
      <c r="F57" s="708"/>
      <c r="G57" s="698"/>
      <c r="H57" s="698"/>
      <c r="I57" s="698"/>
    </row>
    <row r="58" spans="2:9" ht="12.75" customHeight="1" x14ac:dyDescent="0.25">
      <c r="B58" s="703"/>
      <c r="C58" s="702"/>
      <c r="F58" s="708"/>
      <c r="G58" s="698"/>
      <c r="H58" s="698"/>
      <c r="I58" s="698"/>
    </row>
    <row r="59" spans="2:9" ht="12.75" customHeight="1" x14ac:dyDescent="0.25">
      <c r="B59" s="703"/>
      <c r="C59" s="702"/>
      <c r="F59" s="708"/>
      <c r="G59" s="698"/>
      <c r="H59" s="698"/>
      <c r="I59" s="698"/>
    </row>
    <row r="60" spans="2:9" ht="12.75" customHeight="1" x14ac:dyDescent="0.25">
      <c r="B60" s="703"/>
      <c r="C60" s="702"/>
      <c r="F60" s="708"/>
      <c r="G60" s="698"/>
      <c r="H60" s="698"/>
      <c r="I60" s="698"/>
    </row>
    <row r="61" spans="2:9" ht="14.25" customHeight="1" x14ac:dyDescent="0.25">
      <c r="B61" s="703"/>
      <c r="C61" s="702"/>
      <c r="F61" s="708"/>
      <c r="G61" s="698"/>
      <c r="H61" s="698"/>
      <c r="I61" s="698"/>
    </row>
    <row r="62" spans="2:9" ht="15.75" customHeight="1" x14ac:dyDescent="0.25">
      <c r="B62" s="703"/>
      <c r="C62" s="702"/>
      <c r="F62" s="801"/>
      <c r="G62" s="711"/>
      <c r="H62" s="711"/>
      <c r="I62" s="698"/>
    </row>
    <row r="63" spans="2:9" ht="15.75" customHeight="1" x14ac:dyDescent="0.25">
      <c r="B63" s="703"/>
      <c r="C63" s="702"/>
      <c r="F63" s="708"/>
      <c r="G63" s="698"/>
      <c r="H63" s="698"/>
      <c r="I63" s="698"/>
    </row>
    <row r="64" spans="2:9" ht="15.75" customHeight="1" x14ac:dyDescent="0.25">
      <c r="B64" s="703"/>
      <c r="C64" s="702"/>
      <c r="F64" s="708"/>
      <c r="G64" s="698"/>
      <c r="H64" s="698"/>
      <c r="I64" s="698"/>
    </row>
    <row r="65" spans="2:9" ht="15.75" customHeight="1" x14ac:dyDescent="0.25">
      <c r="B65" s="703"/>
      <c r="C65" s="702"/>
      <c r="F65" s="708"/>
      <c r="G65" s="698"/>
      <c r="H65" s="698"/>
      <c r="I65" s="698"/>
    </row>
    <row r="66" spans="2:9" ht="15.75" customHeight="1" x14ac:dyDescent="0.25">
      <c r="B66" s="703"/>
      <c r="C66" s="702"/>
      <c r="F66" s="708"/>
      <c r="G66" s="698"/>
      <c r="H66" s="698"/>
      <c r="I66" s="698"/>
    </row>
    <row r="67" spans="2:9" ht="15.75" customHeight="1" x14ac:dyDescent="0.25">
      <c r="B67" s="703"/>
      <c r="C67" s="702"/>
      <c r="F67" s="708"/>
      <c r="G67" s="698"/>
      <c r="H67" s="698"/>
      <c r="I67" s="698"/>
    </row>
    <row r="68" spans="2:9" ht="15.75" customHeight="1" x14ac:dyDescent="0.25">
      <c r="B68" s="703"/>
      <c r="C68" s="702"/>
      <c r="F68" s="708"/>
      <c r="G68" s="698"/>
      <c r="H68" s="698"/>
      <c r="I68" s="698"/>
    </row>
    <row r="69" spans="2:9" ht="15.75" customHeight="1" x14ac:dyDescent="0.25">
      <c r="B69" s="703"/>
      <c r="C69" s="702"/>
      <c r="F69" s="708"/>
      <c r="G69" s="698"/>
      <c r="H69" s="698"/>
      <c r="I69" s="698"/>
    </row>
    <row r="70" spans="2:9" ht="15.75" customHeight="1" x14ac:dyDescent="0.25">
      <c r="B70" s="703"/>
      <c r="C70" s="702"/>
      <c r="F70" s="708"/>
      <c r="G70" s="698"/>
      <c r="H70" s="698"/>
      <c r="I70" s="698"/>
    </row>
    <row r="71" spans="2:9" ht="15.75" customHeight="1" x14ac:dyDescent="0.25">
      <c r="B71" s="703"/>
      <c r="C71" s="702"/>
      <c r="F71" s="708"/>
      <c r="G71" s="698"/>
      <c r="H71" s="698"/>
      <c r="I71" s="698"/>
    </row>
    <row r="72" spans="2:9" ht="15.75" customHeight="1" x14ac:dyDescent="0.25">
      <c r="B72" s="703"/>
      <c r="C72" s="702"/>
      <c r="F72" s="708"/>
      <c r="G72" s="698"/>
      <c r="H72" s="698"/>
      <c r="I72" s="698"/>
    </row>
    <row r="73" spans="2:9" ht="15.75" customHeight="1" x14ac:dyDescent="0.25">
      <c r="B73" s="703"/>
      <c r="C73" s="702"/>
      <c r="F73" s="708"/>
      <c r="G73" s="698"/>
      <c r="H73" s="698"/>
      <c r="I73" s="698"/>
    </row>
    <row r="74" spans="2:9" ht="15.75" customHeight="1" x14ac:dyDescent="0.25">
      <c r="B74" s="703"/>
      <c r="C74" s="702"/>
      <c r="F74" s="708"/>
      <c r="G74" s="698"/>
      <c r="H74" s="698"/>
      <c r="I74" s="698"/>
    </row>
    <row r="75" spans="2:9" ht="13.5" customHeight="1" x14ac:dyDescent="0.25">
      <c r="B75" s="703"/>
      <c r="C75" s="702"/>
      <c r="F75" s="708"/>
      <c r="G75" s="698"/>
      <c r="H75" s="698"/>
      <c r="I75" s="698"/>
    </row>
    <row r="76" spans="2:9" ht="13.5" customHeight="1" x14ac:dyDescent="0.25">
      <c r="B76" s="703"/>
      <c r="C76" s="702"/>
      <c r="F76" s="708"/>
      <c r="G76" s="698"/>
      <c r="H76" s="698"/>
      <c r="I76" s="698"/>
    </row>
    <row r="77" spans="2:9" ht="13.5" customHeight="1" x14ac:dyDescent="0.25">
      <c r="B77" s="703"/>
      <c r="C77" s="702"/>
      <c r="F77" s="708"/>
      <c r="G77" s="698"/>
      <c r="H77" s="698"/>
      <c r="I77" s="698"/>
    </row>
    <row r="78" spans="2:9" ht="13.5" customHeight="1" x14ac:dyDescent="0.25">
      <c r="B78" s="703"/>
      <c r="C78" s="702"/>
      <c r="F78" s="708"/>
      <c r="G78" s="698"/>
      <c r="H78" s="698"/>
      <c r="I78" s="698"/>
    </row>
    <row r="79" spans="2:9" ht="13.5" customHeight="1" x14ac:dyDescent="0.25">
      <c r="B79" s="703"/>
      <c r="C79" s="702"/>
      <c r="F79" s="708"/>
      <c r="G79" s="698"/>
      <c r="H79" s="698"/>
      <c r="I79" s="698"/>
    </row>
    <row r="80" spans="2:9" ht="13.5" customHeight="1" x14ac:dyDescent="0.25">
      <c r="B80" s="703"/>
      <c r="C80" s="702"/>
      <c r="F80" s="708"/>
      <c r="G80" s="698"/>
      <c r="H80" s="698"/>
      <c r="I80" s="698"/>
    </row>
    <row r="81" spans="2:9" ht="13.5" customHeight="1" x14ac:dyDescent="0.25">
      <c r="B81" s="703"/>
      <c r="C81" s="702"/>
      <c r="F81" s="708"/>
      <c r="G81" s="698"/>
      <c r="H81" s="698"/>
      <c r="I81" s="698"/>
    </row>
    <row r="82" spans="2:9" ht="13.5" customHeight="1" x14ac:dyDescent="0.25">
      <c r="B82" s="703"/>
      <c r="C82" s="702"/>
      <c r="F82" s="708"/>
      <c r="G82" s="698"/>
      <c r="H82" s="698"/>
      <c r="I82" s="698"/>
    </row>
    <row r="83" spans="2:9" ht="13.5" customHeight="1" x14ac:dyDescent="0.25">
      <c r="B83" s="703"/>
      <c r="C83" s="702"/>
      <c r="F83" s="708"/>
      <c r="G83" s="698"/>
      <c r="H83" s="698"/>
      <c r="I83" s="698"/>
    </row>
    <row r="84" spans="2:9" ht="13.5" customHeight="1" x14ac:dyDescent="0.25">
      <c r="B84" s="703"/>
      <c r="C84" s="702"/>
      <c r="F84" s="708"/>
      <c r="G84" s="698"/>
      <c r="H84" s="698"/>
      <c r="I84" s="698"/>
    </row>
    <row r="85" spans="2:9" ht="13.5" customHeight="1" x14ac:dyDescent="0.25">
      <c r="B85" s="703"/>
      <c r="C85" s="702"/>
      <c r="F85" s="708"/>
      <c r="G85" s="698"/>
      <c r="H85" s="698"/>
      <c r="I85" s="698"/>
    </row>
    <row r="86" spans="2:9" ht="13.5" customHeight="1" x14ac:dyDescent="0.25">
      <c r="B86" s="703"/>
      <c r="C86" s="702"/>
      <c r="F86" s="708"/>
      <c r="G86" s="698"/>
      <c r="H86" s="698"/>
      <c r="I86" s="698"/>
    </row>
    <row r="87" spans="2:9" ht="13.5" customHeight="1" x14ac:dyDescent="0.25">
      <c r="B87" s="703"/>
      <c r="C87" s="702"/>
      <c r="F87" s="708"/>
      <c r="G87" s="698"/>
      <c r="H87" s="698"/>
      <c r="I87" s="698"/>
    </row>
    <row r="88" spans="2:9" ht="13.5" customHeight="1" x14ac:dyDescent="0.25">
      <c r="B88" s="703"/>
      <c r="C88" s="702"/>
      <c r="F88" s="708"/>
      <c r="G88" s="698"/>
      <c r="H88" s="698"/>
      <c r="I88" s="698"/>
    </row>
    <row r="89" spans="2:9" ht="13.5" customHeight="1" x14ac:dyDescent="0.25">
      <c r="B89" s="703"/>
      <c r="C89" s="702"/>
      <c r="F89" s="708"/>
      <c r="G89" s="698"/>
      <c r="H89" s="698"/>
      <c r="I89" s="698"/>
    </row>
    <row r="90" spans="2:9" ht="13.5" customHeight="1" x14ac:dyDescent="0.25">
      <c r="B90" s="703"/>
      <c r="C90" s="702"/>
      <c r="F90" s="708"/>
      <c r="G90" s="698"/>
      <c r="H90" s="698"/>
      <c r="I90" s="698"/>
    </row>
    <row r="91" spans="2:9" ht="13.5" customHeight="1" x14ac:dyDescent="0.25">
      <c r="B91" s="703"/>
      <c r="C91" s="702"/>
      <c r="F91" s="708"/>
      <c r="G91" s="698"/>
      <c r="H91" s="698"/>
      <c r="I91" s="698"/>
    </row>
    <row r="92" spans="2:9" ht="13.5" customHeight="1" x14ac:dyDescent="0.25">
      <c r="B92" s="703"/>
      <c r="C92" s="702"/>
      <c r="F92" s="708"/>
      <c r="G92" s="698"/>
      <c r="H92" s="698"/>
      <c r="I92" s="698"/>
    </row>
    <row r="93" spans="2:9" ht="13.5" customHeight="1" x14ac:dyDescent="0.25">
      <c r="B93" s="703"/>
      <c r="C93" s="702"/>
      <c r="F93" s="708"/>
      <c r="G93" s="698"/>
      <c r="H93" s="698"/>
      <c r="I93" s="698"/>
    </row>
    <row r="94" spans="2:9" ht="13.5" customHeight="1" x14ac:dyDescent="0.25">
      <c r="B94" s="703"/>
      <c r="C94" s="702"/>
      <c r="F94" s="708"/>
      <c r="G94" s="698"/>
      <c r="H94" s="698"/>
      <c r="I94" s="698"/>
    </row>
    <row r="95" spans="2:9" ht="13.5" customHeight="1" x14ac:dyDescent="0.25">
      <c r="B95" s="703"/>
      <c r="C95" s="702"/>
      <c r="F95" s="708"/>
      <c r="G95" s="698"/>
      <c r="H95" s="698"/>
      <c r="I95" s="698"/>
    </row>
    <row r="96" spans="2:9" ht="13.5" customHeight="1" x14ac:dyDescent="0.25">
      <c r="B96" s="703"/>
      <c r="C96" s="702"/>
      <c r="F96" s="708"/>
      <c r="G96" s="698"/>
      <c r="H96" s="698"/>
      <c r="I96" s="698"/>
    </row>
    <row r="97" spans="2:9" ht="13.5" customHeight="1" x14ac:dyDescent="0.25">
      <c r="B97" s="703"/>
      <c r="C97" s="702"/>
      <c r="F97" s="708"/>
      <c r="G97" s="698"/>
      <c r="H97" s="698"/>
      <c r="I97" s="698"/>
    </row>
    <row r="98" spans="2:9" ht="13.5" customHeight="1" x14ac:dyDescent="0.25">
      <c r="B98" s="703"/>
      <c r="C98" s="702"/>
      <c r="F98" s="708"/>
      <c r="G98" s="698"/>
      <c r="H98" s="698"/>
      <c r="I98" s="698"/>
    </row>
    <row r="99" spans="2:9" ht="13.5" customHeight="1" x14ac:dyDescent="0.25">
      <c r="B99" s="703"/>
      <c r="C99" s="702"/>
      <c r="F99" s="708"/>
      <c r="G99" s="698"/>
      <c r="H99" s="698"/>
      <c r="I99" s="698"/>
    </row>
    <row r="100" spans="2:9" ht="13.5" customHeight="1" x14ac:dyDescent="0.25">
      <c r="B100" s="703"/>
      <c r="C100" s="702"/>
      <c r="F100" s="708"/>
      <c r="G100" s="698"/>
      <c r="H100" s="698"/>
      <c r="I100" s="698"/>
    </row>
    <row r="101" spans="2:9" ht="13.5" customHeight="1" x14ac:dyDescent="0.25">
      <c r="B101" s="703"/>
      <c r="C101" s="702"/>
      <c r="F101" s="708"/>
      <c r="G101" s="698"/>
      <c r="H101" s="698"/>
      <c r="I101" s="698"/>
    </row>
    <row r="102" spans="2:9" ht="13.5" customHeight="1" x14ac:dyDescent="0.25">
      <c r="B102" s="703"/>
      <c r="C102" s="702"/>
      <c r="F102" s="708"/>
      <c r="G102" s="698"/>
      <c r="H102" s="698"/>
      <c r="I102" s="698"/>
    </row>
    <row r="103" spans="2:9" ht="13.5" customHeight="1" x14ac:dyDescent="0.25">
      <c r="B103" s="703"/>
      <c r="C103" s="702"/>
      <c r="F103" s="708"/>
      <c r="G103" s="698"/>
      <c r="H103" s="698"/>
      <c r="I103" s="698"/>
    </row>
    <row r="104" spans="2:9" ht="13.5" customHeight="1" x14ac:dyDescent="0.25">
      <c r="B104" s="703"/>
      <c r="C104" s="702"/>
      <c r="F104" s="708"/>
      <c r="G104" s="698"/>
      <c r="H104" s="698"/>
      <c r="I104" s="698"/>
    </row>
    <row r="105" spans="2:9" ht="13.5" customHeight="1" x14ac:dyDescent="0.25">
      <c r="B105" s="703"/>
      <c r="C105" s="702"/>
      <c r="F105" s="708"/>
      <c r="G105" s="698"/>
      <c r="H105" s="698"/>
      <c r="I105" s="698"/>
    </row>
    <row r="106" spans="2:9" ht="13.5" customHeight="1" x14ac:dyDescent="0.25">
      <c r="B106" s="703"/>
      <c r="C106" s="702"/>
      <c r="F106" s="708"/>
      <c r="G106" s="698"/>
      <c r="H106" s="698"/>
      <c r="I106" s="698"/>
    </row>
    <row r="107" spans="2:9" ht="13.5" customHeight="1" x14ac:dyDescent="0.25">
      <c r="B107" s="703"/>
      <c r="C107" s="702"/>
      <c r="F107" s="708"/>
      <c r="G107" s="698"/>
      <c r="H107" s="698"/>
      <c r="I107" s="698"/>
    </row>
    <row r="108" spans="2:9" ht="13.5" customHeight="1" x14ac:dyDescent="0.25">
      <c r="B108" s="703"/>
      <c r="C108" s="702"/>
      <c r="F108" s="708"/>
      <c r="G108" s="711"/>
      <c r="H108" s="698"/>
      <c r="I108" s="698"/>
    </row>
    <row r="109" spans="2:9" ht="13.5" customHeight="1" x14ac:dyDescent="0.25">
      <c r="B109" s="703"/>
      <c r="C109" s="702"/>
      <c r="F109" s="708"/>
      <c r="G109" s="698"/>
      <c r="H109" s="698"/>
      <c r="I109" s="698"/>
    </row>
    <row r="110" spans="2:9" ht="13.5" customHeight="1" x14ac:dyDescent="0.25">
      <c r="B110" s="703"/>
      <c r="C110" s="702"/>
      <c r="F110" s="708"/>
      <c r="G110" s="698"/>
      <c r="H110" s="698"/>
      <c r="I110" s="698"/>
    </row>
    <row r="111" spans="2:9" ht="13.5" customHeight="1" x14ac:dyDescent="0.25">
      <c r="B111" s="703"/>
      <c r="C111" s="702"/>
      <c r="F111" s="708"/>
      <c r="G111" s="698"/>
      <c r="H111" s="698"/>
      <c r="I111" s="698"/>
    </row>
    <row r="112" spans="2:9" ht="13.5" customHeight="1" x14ac:dyDescent="0.25">
      <c r="B112" s="703"/>
      <c r="C112" s="702"/>
      <c r="F112" s="708"/>
      <c r="G112" s="698"/>
      <c r="H112" s="698"/>
      <c r="I112" s="698"/>
    </row>
    <row r="113" spans="2:9" ht="13.5" customHeight="1" x14ac:dyDescent="0.25">
      <c r="B113" s="703"/>
      <c r="C113" s="702"/>
      <c r="F113" s="708"/>
      <c r="G113" s="698"/>
      <c r="H113" s="698"/>
      <c r="I113" s="698"/>
    </row>
    <row r="114" spans="2:9" ht="13.5" customHeight="1" x14ac:dyDescent="0.25">
      <c r="B114" s="703"/>
      <c r="C114" s="702"/>
      <c r="F114" s="708"/>
      <c r="G114" s="698"/>
      <c r="H114" s="698"/>
      <c r="I114" s="698"/>
    </row>
    <row r="115" spans="2:9" ht="13.5" customHeight="1" x14ac:dyDescent="0.25">
      <c r="B115" s="703"/>
      <c r="C115" s="702"/>
      <c r="F115" s="708"/>
      <c r="G115" s="698"/>
      <c r="H115" s="698"/>
      <c r="I115" s="698"/>
    </row>
    <row r="116" spans="2:9" ht="13.5" customHeight="1" x14ac:dyDescent="0.25">
      <c r="B116" s="703"/>
      <c r="C116" s="702"/>
      <c r="F116" s="708"/>
      <c r="G116" s="698"/>
      <c r="H116" s="698"/>
      <c r="I116" s="698"/>
    </row>
    <row r="117" spans="2:9" ht="13.5" customHeight="1" x14ac:dyDescent="0.25">
      <c r="B117" s="703"/>
      <c r="C117" s="702"/>
      <c r="F117" s="708"/>
      <c r="G117" s="698"/>
      <c r="H117" s="698"/>
      <c r="I117" s="698"/>
    </row>
    <row r="118" spans="2:9" ht="13.5" customHeight="1" x14ac:dyDescent="0.25">
      <c r="B118" s="703"/>
      <c r="C118" s="702"/>
      <c r="F118" s="708"/>
      <c r="G118" s="698"/>
      <c r="H118" s="698"/>
      <c r="I118" s="698"/>
    </row>
    <row r="119" spans="2:9" ht="13.5" customHeight="1" x14ac:dyDescent="0.25">
      <c r="B119" s="703"/>
      <c r="C119" s="702"/>
      <c r="F119" s="708"/>
      <c r="G119" s="698"/>
      <c r="H119" s="698"/>
      <c r="I119" s="698"/>
    </row>
    <row r="120" spans="2:9" ht="13.5" customHeight="1" x14ac:dyDescent="0.25">
      <c r="B120" s="703"/>
      <c r="C120" s="702"/>
      <c r="F120" s="708"/>
      <c r="G120" s="698"/>
      <c r="H120" s="698"/>
      <c r="I120" s="698"/>
    </row>
    <row r="121" spans="2:9" ht="13.5" customHeight="1" x14ac:dyDescent="0.25">
      <c r="B121" s="703"/>
      <c r="C121" s="702"/>
      <c r="F121" s="708"/>
      <c r="G121" s="698"/>
      <c r="H121" s="698"/>
      <c r="I121" s="698"/>
    </row>
    <row r="122" spans="2:9" ht="13.5" customHeight="1" x14ac:dyDescent="0.25">
      <c r="B122" s="703"/>
      <c r="C122" s="702"/>
      <c r="F122" s="708"/>
      <c r="G122" s="698"/>
      <c r="H122" s="698"/>
      <c r="I122" s="698"/>
    </row>
    <row r="123" spans="2:9" ht="13.5" customHeight="1" x14ac:dyDescent="0.25">
      <c r="B123" s="703"/>
      <c r="C123" s="702"/>
      <c r="F123" s="708"/>
      <c r="G123" s="698"/>
      <c r="H123" s="698"/>
      <c r="I123" s="698"/>
    </row>
    <row r="124" spans="2:9" ht="13.5" customHeight="1" x14ac:dyDescent="0.25">
      <c r="B124" s="703"/>
      <c r="C124" s="702"/>
      <c r="F124" s="708"/>
      <c r="G124" s="698"/>
      <c r="H124" s="698"/>
      <c r="I124" s="698"/>
    </row>
    <row r="125" spans="2:9" ht="13.5" customHeight="1" x14ac:dyDescent="0.25">
      <c r="B125" s="703"/>
      <c r="C125" s="702"/>
      <c r="F125" s="708"/>
      <c r="G125" s="698"/>
      <c r="H125" s="698"/>
      <c r="I125" s="698"/>
    </row>
    <row r="126" spans="2:9" ht="13.5" customHeight="1" x14ac:dyDescent="0.25">
      <c r="B126" s="703"/>
      <c r="C126" s="702"/>
      <c r="F126" s="708"/>
      <c r="G126" s="698"/>
      <c r="H126" s="698"/>
      <c r="I126" s="698"/>
    </row>
    <row r="127" spans="2:9" ht="13.5" customHeight="1" x14ac:dyDescent="0.25">
      <c r="B127" s="703"/>
      <c r="C127" s="702"/>
      <c r="F127" s="708"/>
      <c r="G127" s="698"/>
      <c r="H127" s="698"/>
      <c r="I127" s="698"/>
    </row>
    <row r="128" spans="2:9" ht="13.5" customHeight="1" x14ac:dyDescent="0.25">
      <c r="B128" s="703"/>
      <c r="C128" s="702"/>
      <c r="F128" s="708"/>
      <c r="G128" s="698"/>
      <c r="H128" s="698"/>
      <c r="I128" s="698"/>
    </row>
    <row r="129" spans="2:9" ht="13.5" customHeight="1" x14ac:dyDescent="0.25">
      <c r="B129" s="703"/>
      <c r="C129" s="702"/>
      <c r="F129" s="708"/>
      <c r="G129" s="698"/>
      <c r="H129" s="698"/>
      <c r="I129" s="698"/>
    </row>
    <row r="130" spans="2:9" ht="13.5" customHeight="1" x14ac:dyDescent="0.25">
      <c r="B130" s="703"/>
      <c r="C130" s="702"/>
      <c r="F130" s="708"/>
      <c r="G130" s="698"/>
      <c r="H130" s="698"/>
      <c r="I130" s="698"/>
    </row>
    <row r="131" spans="2:9" ht="13.5" customHeight="1" x14ac:dyDescent="0.25">
      <c r="B131" s="703"/>
      <c r="C131" s="702"/>
      <c r="F131" s="708"/>
      <c r="G131" s="698"/>
      <c r="H131" s="698"/>
      <c r="I131" s="698"/>
    </row>
    <row r="132" spans="2:9" ht="13.5" customHeight="1" x14ac:dyDescent="0.25">
      <c r="B132" s="703"/>
      <c r="C132" s="702"/>
      <c r="F132" s="708"/>
      <c r="G132" s="698"/>
      <c r="H132" s="698"/>
      <c r="I132" s="698"/>
    </row>
    <row r="133" spans="2:9" ht="13.5" customHeight="1" x14ac:dyDescent="0.25">
      <c r="B133" s="703"/>
      <c r="C133" s="702"/>
      <c r="F133" s="708"/>
      <c r="G133" s="698"/>
      <c r="H133" s="698"/>
      <c r="I133" s="698"/>
    </row>
    <row r="134" spans="2:9" ht="13.5" customHeight="1" x14ac:dyDescent="0.25">
      <c r="B134" s="703"/>
      <c r="C134" s="702"/>
      <c r="F134" s="708"/>
      <c r="G134" s="698"/>
      <c r="H134" s="698"/>
      <c r="I134" s="698"/>
    </row>
    <row r="135" spans="2:9" ht="13.5" customHeight="1" x14ac:dyDescent="0.25">
      <c r="B135" s="703"/>
      <c r="C135" s="702"/>
      <c r="F135" s="708"/>
      <c r="G135" s="698"/>
      <c r="H135" s="698"/>
      <c r="I135" s="698"/>
    </row>
    <row r="136" spans="2:9" ht="13.5" customHeight="1" x14ac:dyDescent="0.25">
      <c r="B136" s="703"/>
      <c r="C136" s="702"/>
      <c r="F136" s="708"/>
      <c r="G136" s="698"/>
      <c r="H136" s="698"/>
      <c r="I136" s="698"/>
    </row>
    <row r="137" spans="2:9" ht="13.5" customHeight="1" x14ac:dyDescent="0.25">
      <c r="B137" s="703"/>
      <c r="C137" s="702"/>
      <c r="F137" s="708"/>
      <c r="G137" s="698"/>
      <c r="H137" s="698"/>
      <c r="I137" s="698"/>
    </row>
    <row r="138" spans="2:9" ht="13.5" customHeight="1" x14ac:dyDescent="0.25">
      <c r="B138" s="703"/>
      <c r="C138" s="702"/>
      <c r="F138" s="708"/>
      <c r="G138" s="698"/>
      <c r="H138" s="698"/>
      <c r="I138" s="698"/>
    </row>
    <row r="139" spans="2:9" ht="13.5" customHeight="1" x14ac:dyDescent="0.25">
      <c r="B139" s="703"/>
      <c r="C139" s="702"/>
      <c r="F139" s="708"/>
      <c r="G139" s="698"/>
      <c r="H139" s="698"/>
      <c r="I139" s="698"/>
    </row>
    <row r="140" spans="2:9" ht="13.5" customHeight="1" x14ac:dyDescent="0.25">
      <c r="B140" s="703"/>
      <c r="C140" s="702"/>
      <c r="F140" s="708"/>
      <c r="G140" s="698"/>
      <c r="H140" s="698"/>
      <c r="I140" s="698"/>
    </row>
    <row r="141" spans="2:9" ht="13.5" customHeight="1" x14ac:dyDescent="0.25">
      <c r="B141" s="703"/>
      <c r="C141" s="702"/>
      <c r="F141" s="708"/>
      <c r="G141" s="698"/>
      <c r="H141" s="698"/>
      <c r="I141" s="698"/>
    </row>
    <row r="142" spans="2:9" ht="13.5" customHeight="1" x14ac:dyDescent="0.25">
      <c r="B142" s="703"/>
      <c r="C142" s="702"/>
      <c r="F142" s="708"/>
      <c r="G142" s="698"/>
      <c r="H142" s="698"/>
      <c r="I142" s="698"/>
    </row>
    <row r="143" spans="2:9" ht="13.5" customHeight="1" x14ac:dyDescent="0.25">
      <c r="B143" s="703"/>
      <c r="C143" s="702"/>
      <c r="F143" s="708"/>
      <c r="G143" s="698"/>
      <c r="H143" s="698"/>
      <c r="I143" s="698"/>
    </row>
    <row r="144" spans="2:9" ht="15.75" customHeight="1" x14ac:dyDescent="0.25">
      <c r="B144" s="703"/>
      <c r="C144" s="702"/>
      <c r="F144" s="708"/>
      <c r="G144" s="698"/>
      <c r="H144" s="698"/>
      <c r="I144" s="698"/>
    </row>
    <row r="145" spans="2:9" ht="15.75" customHeight="1" x14ac:dyDescent="0.25">
      <c r="B145" s="703"/>
      <c r="C145" s="702"/>
      <c r="F145" s="708"/>
      <c r="G145" s="698"/>
      <c r="H145" s="698"/>
      <c r="I145" s="698"/>
    </row>
    <row r="146" spans="2:9" ht="15.75" customHeight="1" x14ac:dyDescent="0.25">
      <c r="B146" s="703"/>
      <c r="C146" s="702"/>
      <c r="F146" s="708"/>
      <c r="G146" s="698"/>
      <c r="H146" s="698"/>
      <c r="I146" s="698"/>
    </row>
    <row r="147" spans="2:9" ht="15.75" customHeight="1" x14ac:dyDescent="0.25">
      <c r="B147" s="703"/>
      <c r="C147" s="702"/>
      <c r="F147" s="708"/>
      <c r="G147" s="698"/>
      <c r="H147" s="698"/>
      <c r="I147" s="698"/>
    </row>
    <row r="148" spans="2:9" ht="15.75" customHeight="1" x14ac:dyDescent="0.25">
      <c r="B148" s="703"/>
      <c r="C148" s="702"/>
      <c r="F148" s="708"/>
      <c r="G148" s="698"/>
      <c r="H148" s="698"/>
      <c r="I148" s="698"/>
    </row>
    <row r="149" spans="2:9" ht="15.75" customHeight="1" x14ac:dyDescent="0.25">
      <c r="B149" s="703"/>
      <c r="C149" s="702"/>
      <c r="F149" s="708"/>
      <c r="G149" s="698"/>
      <c r="H149" s="698"/>
      <c r="I149" s="698"/>
    </row>
    <row r="150" spans="2:9" ht="15.75" customHeight="1" x14ac:dyDescent="0.25">
      <c r="B150" s="703"/>
      <c r="C150" s="702"/>
      <c r="F150" s="708"/>
      <c r="G150" s="698"/>
      <c r="H150" s="698"/>
      <c r="I150" s="698"/>
    </row>
    <row r="151" spans="2:9" ht="15.75" customHeight="1" x14ac:dyDescent="0.25">
      <c r="B151" s="703"/>
      <c r="C151" s="702"/>
      <c r="F151" s="708"/>
      <c r="G151" s="698"/>
      <c r="H151" s="698"/>
      <c r="I151" s="698"/>
    </row>
    <row r="152" spans="2:9" ht="15.75" customHeight="1" x14ac:dyDescent="0.25">
      <c r="B152" s="703"/>
      <c r="C152" s="702"/>
      <c r="F152" s="708"/>
      <c r="G152" s="698"/>
      <c r="H152" s="698"/>
      <c r="I152" s="698"/>
    </row>
    <row r="153" spans="2:9" ht="15.75" customHeight="1" x14ac:dyDescent="0.25">
      <c r="B153" s="703"/>
      <c r="C153" s="702"/>
      <c r="F153" s="708"/>
      <c r="G153" s="698"/>
      <c r="H153" s="698"/>
      <c r="I153" s="698"/>
    </row>
    <row r="154" spans="2:9" ht="15.75" customHeight="1" x14ac:dyDescent="0.25">
      <c r="B154" s="703"/>
      <c r="C154" s="702"/>
      <c r="F154" s="708"/>
      <c r="G154" s="698"/>
      <c r="H154" s="698"/>
      <c r="I154" s="698"/>
    </row>
    <row r="155" spans="2:9" ht="15.75" customHeight="1" x14ac:dyDescent="0.25">
      <c r="B155" s="703"/>
      <c r="C155" s="702"/>
      <c r="F155" s="708"/>
      <c r="G155" s="698"/>
      <c r="H155" s="698"/>
      <c r="I155" s="698"/>
    </row>
    <row r="156" spans="2:9" ht="15.75" customHeight="1" x14ac:dyDescent="0.25">
      <c r="B156" s="703"/>
      <c r="C156" s="702"/>
      <c r="F156" s="708"/>
      <c r="G156" s="698"/>
      <c r="H156" s="698"/>
      <c r="I156" s="698"/>
    </row>
    <row r="157" spans="2:9" ht="15.75" customHeight="1" x14ac:dyDescent="0.25">
      <c r="B157" s="703"/>
      <c r="C157" s="702"/>
      <c r="F157" s="708"/>
      <c r="G157" s="698"/>
      <c r="H157" s="698"/>
      <c r="I157" s="698"/>
    </row>
    <row r="158" spans="2:9" ht="15.75" customHeight="1" x14ac:dyDescent="0.25">
      <c r="B158" s="703"/>
      <c r="C158" s="702"/>
      <c r="F158" s="708"/>
      <c r="G158" s="698"/>
      <c r="H158" s="698"/>
      <c r="I158" s="698"/>
    </row>
    <row r="159" spans="2:9" ht="15.75" customHeight="1" x14ac:dyDescent="0.25">
      <c r="B159" s="703"/>
      <c r="C159" s="702"/>
      <c r="F159" s="708"/>
      <c r="G159" s="698"/>
      <c r="H159" s="698"/>
      <c r="I159" s="698"/>
    </row>
    <row r="160" spans="2:9" ht="15.75" customHeight="1" x14ac:dyDescent="0.25">
      <c r="B160" s="703"/>
      <c r="C160" s="702"/>
      <c r="F160" s="708"/>
      <c r="G160" s="698"/>
      <c r="H160" s="698"/>
      <c r="I160" s="698"/>
    </row>
    <row r="161" spans="2:9" ht="15.75" customHeight="1" x14ac:dyDescent="0.25">
      <c r="B161" s="703"/>
      <c r="C161" s="702"/>
      <c r="F161" s="708"/>
      <c r="G161" s="698"/>
      <c r="H161" s="698"/>
      <c r="I161" s="698"/>
    </row>
    <row r="162" spans="2:9" ht="15.75" customHeight="1" x14ac:dyDescent="0.25">
      <c r="B162" s="703"/>
      <c r="C162" s="702"/>
      <c r="F162" s="708"/>
      <c r="G162" s="698"/>
      <c r="H162" s="698"/>
      <c r="I162" s="698"/>
    </row>
    <row r="163" spans="2:9" ht="15.75" customHeight="1" x14ac:dyDescent="0.25">
      <c r="B163" s="703"/>
      <c r="C163" s="702"/>
      <c r="F163" s="708"/>
      <c r="G163" s="698"/>
      <c r="H163" s="698"/>
      <c r="I163" s="698"/>
    </row>
    <row r="164" spans="2:9" ht="15.75" customHeight="1" x14ac:dyDescent="0.25">
      <c r="B164" s="703"/>
      <c r="C164" s="702"/>
      <c r="F164" s="708"/>
      <c r="G164" s="698"/>
      <c r="H164" s="698"/>
      <c r="I164" s="698"/>
    </row>
    <row r="165" spans="2:9" ht="15.75" customHeight="1" x14ac:dyDescent="0.25">
      <c r="B165" s="703"/>
      <c r="C165" s="702"/>
      <c r="F165" s="708"/>
      <c r="G165" s="698"/>
      <c r="H165" s="698"/>
      <c r="I165" s="698"/>
    </row>
    <row r="166" spans="2:9" ht="15.75" customHeight="1" x14ac:dyDescent="0.25">
      <c r="B166" s="703"/>
      <c r="C166" s="702"/>
      <c r="F166" s="708"/>
      <c r="G166" s="698"/>
      <c r="H166" s="698"/>
      <c r="I166" s="698"/>
    </row>
    <row r="167" spans="2:9" ht="15.75" customHeight="1" x14ac:dyDescent="0.25">
      <c r="B167" s="703"/>
      <c r="C167" s="702"/>
      <c r="F167" s="708"/>
      <c r="G167" s="698"/>
      <c r="H167" s="698"/>
      <c r="I167" s="698"/>
    </row>
    <row r="168" spans="2:9" ht="15.75" customHeight="1" x14ac:dyDescent="0.25">
      <c r="B168" s="703"/>
      <c r="C168" s="702"/>
      <c r="F168" s="708"/>
      <c r="G168" s="698"/>
      <c r="H168" s="698"/>
      <c r="I168" s="698"/>
    </row>
    <row r="169" spans="2:9" ht="11.25" customHeight="1" x14ac:dyDescent="0.25">
      <c r="B169" s="703"/>
      <c r="C169" s="702"/>
      <c r="F169" s="708"/>
      <c r="G169" s="698"/>
      <c r="H169" s="698"/>
      <c r="I169" s="698"/>
    </row>
    <row r="170" spans="2:9" ht="15.75" customHeight="1" x14ac:dyDescent="0.25">
      <c r="B170" s="703"/>
      <c r="C170" s="702"/>
      <c r="F170" s="708"/>
      <c r="G170" s="698"/>
      <c r="H170" s="698"/>
      <c r="I170" s="698"/>
    </row>
    <row r="171" spans="2:9" ht="15.75" customHeight="1" x14ac:dyDescent="0.25">
      <c r="B171" s="703"/>
      <c r="C171" s="702"/>
      <c r="F171" s="708"/>
      <c r="G171" s="698"/>
      <c r="H171" s="698"/>
      <c r="I171" s="698"/>
    </row>
    <row r="172" spans="2:9" ht="15.75" customHeight="1" x14ac:dyDescent="0.25">
      <c r="B172" s="703"/>
      <c r="C172" s="702"/>
      <c r="F172" s="708"/>
      <c r="G172" s="698"/>
      <c r="H172" s="698"/>
      <c r="I172" s="698"/>
    </row>
    <row r="173" spans="2:9" ht="15.75" customHeight="1" x14ac:dyDescent="0.25">
      <c r="B173" s="703"/>
      <c r="C173" s="702"/>
      <c r="F173" s="708"/>
      <c r="G173" s="698"/>
      <c r="H173" s="698"/>
      <c r="I173" s="698"/>
    </row>
    <row r="174" spans="2:9" ht="15.75" customHeight="1" x14ac:dyDescent="0.25">
      <c r="B174" s="703"/>
      <c r="C174" s="702"/>
      <c r="F174" s="708"/>
      <c r="G174" s="698"/>
      <c r="H174" s="698"/>
      <c r="I174" s="698"/>
    </row>
    <row r="175" spans="2:9" ht="15.75" customHeight="1" x14ac:dyDescent="0.25">
      <c r="B175" s="703"/>
      <c r="C175" s="702"/>
      <c r="F175" s="708"/>
      <c r="G175" s="698"/>
      <c r="H175" s="698"/>
      <c r="I175" s="698"/>
    </row>
    <row r="176" spans="2:9" ht="15.75" customHeight="1" x14ac:dyDescent="0.25">
      <c r="B176" s="703"/>
      <c r="C176" s="702"/>
      <c r="F176" s="708"/>
      <c r="G176" s="698"/>
      <c r="H176" s="698"/>
      <c r="I176" s="698"/>
    </row>
    <row r="177" spans="2:9" ht="15.75" customHeight="1" x14ac:dyDescent="0.25">
      <c r="B177" s="703"/>
      <c r="C177" s="702"/>
      <c r="F177" s="708"/>
      <c r="G177" s="698"/>
      <c r="H177" s="698"/>
      <c r="I177" s="698"/>
    </row>
    <row r="178" spans="2:9" ht="15.75" customHeight="1" x14ac:dyDescent="0.25">
      <c r="B178" s="703"/>
      <c r="C178" s="702"/>
      <c r="F178" s="708"/>
      <c r="G178" s="698"/>
      <c r="H178" s="698"/>
      <c r="I178" s="698"/>
    </row>
    <row r="179" spans="2:9" ht="15.75" customHeight="1" x14ac:dyDescent="0.25">
      <c r="B179" s="703"/>
      <c r="C179" s="702"/>
      <c r="F179" s="708"/>
      <c r="G179" s="698"/>
      <c r="H179" s="698"/>
      <c r="I179" s="698"/>
    </row>
    <row r="180" spans="2:9" ht="15.75" customHeight="1" x14ac:dyDescent="0.25">
      <c r="B180" s="703"/>
      <c r="C180" s="702"/>
      <c r="F180" s="708"/>
      <c r="G180" s="698"/>
      <c r="H180" s="698"/>
      <c r="I180" s="698"/>
    </row>
    <row r="181" spans="2:9" ht="15.75" customHeight="1" x14ac:dyDescent="0.25">
      <c r="B181" s="703"/>
      <c r="C181" s="702"/>
      <c r="F181" s="708"/>
      <c r="G181" s="698"/>
      <c r="H181" s="698"/>
      <c r="I181" s="698"/>
    </row>
    <row r="182" spans="2:9" ht="15.75" customHeight="1" x14ac:dyDescent="0.25">
      <c r="B182" s="703"/>
      <c r="C182" s="702"/>
      <c r="F182" s="708"/>
      <c r="G182" s="698"/>
      <c r="H182" s="698"/>
      <c r="I182" s="698"/>
    </row>
    <row r="183" spans="2:9" ht="15.75" customHeight="1" x14ac:dyDescent="0.25">
      <c r="B183" s="703"/>
      <c r="C183" s="702"/>
      <c r="F183" s="708"/>
      <c r="G183" s="698"/>
      <c r="H183" s="698"/>
      <c r="I183" s="698"/>
    </row>
    <row r="184" spans="2:9" ht="15.75" customHeight="1" x14ac:dyDescent="0.25">
      <c r="B184" s="703"/>
      <c r="C184" s="702"/>
      <c r="F184" s="708"/>
      <c r="G184" s="698"/>
      <c r="H184" s="698"/>
      <c r="I184" s="698"/>
    </row>
    <row r="185" spans="2:9" ht="15.75" customHeight="1" x14ac:dyDescent="0.25">
      <c r="B185" s="703"/>
      <c r="C185" s="702"/>
      <c r="F185" s="708"/>
      <c r="G185" s="698"/>
      <c r="H185" s="698"/>
      <c r="I185" s="698"/>
    </row>
    <row r="186" spans="2:9" ht="15.75" customHeight="1" x14ac:dyDescent="0.25">
      <c r="B186" s="703"/>
      <c r="C186" s="702"/>
      <c r="F186" s="708"/>
      <c r="G186" s="698"/>
      <c r="H186" s="698"/>
      <c r="I186" s="698"/>
    </row>
    <row r="187" spans="2:9" ht="15.75" customHeight="1" x14ac:dyDescent="0.25">
      <c r="B187" s="703"/>
      <c r="C187" s="702"/>
      <c r="F187" s="708"/>
      <c r="G187" s="698"/>
      <c r="H187" s="698"/>
      <c r="I187" s="698"/>
    </row>
    <row r="188" spans="2:9" ht="15.75" customHeight="1" x14ac:dyDescent="0.25">
      <c r="B188" s="703"/>
      <c r="C188" s="702"/>
      <c r="F188" s="708"/>
      <c r="G188" s="698"/>
      <c r="H188" s="698"/>
      <c r="I188" s="698"/>
    </row>
    <row r="189" spans="2:9" ht="15.75" customHeight="1" x14ac:dyDescent="0.25">
      <c r="B189" s="703"/>
      <c r="C189" s="702"/>
      <c r="F189" s="708"/>
      <c r="G189" s="698"/>
      <c r="H189" s="698"/>
      <c r="I189" s="698"/>
    </row>
    <row r="190" spans="2:9" ht="15.75" customHeight="1" x14ac:dyDescent="0.25">
      <c r="B190" s="703"/>
      <c r="C190" s="702"/>
      <c r="F190" s="708"/>
      <c r="G190" s="698"/>
      <c r="H190" s="698"/>
      <c r="I190" s="698"/>
    </row>
    <row r="191" spans="2:9" ht="15.75" customHeight="1" x14ac:dyDescent="0.25">
      <c r="B191" s="703"/>
      <c r="C191" s="702"/>
      <c r="F191" s="708"/>
      <c r="G191" s="698"/>
      <c r="H191" s="698"/>
      <c r="I191" s="698"/>
    </row>
    <row r="192" spans="2:9" ht="15.75" customHeight="1" x14ac:dyDescent="0.25">
      <c r="B192" s="703"/>
      <c r="C192" s="702"/>
      <c r="F192" s="708"/>
      <c r="G192" s="698"/>
      <c r="H192" s="698"/>
      <c r="I192" s="698"/>
    </row>
    <row r="193" spans="2:9" ht="15.75" customHeight="1" x14ac:dyDescent="0.25">
      <c r="B193" s="703"/>
      <c r="C193" s="702"/>
      <c r="F193" s="708"/>
      <c r="G193" s="698"/>
      <c r="H193" s="698"/>
      <c r="I193" s="698"/>
    </row>
    <row r="194" spans="2:9" ht="15.75" customHeight="1" x14ac:dyDescent="0.25">
      <c r="B194" s="703"/>
      <c r="C194" s="702"/>
      <c r="F194" s="708"/>
      <c r="G194" s="698"/>
      <c r="H194" s="698"/>
      <c r="I194" s="698"/>
    </row>
    <row r="195" spans="2:9" ht="15.75" customHeight="1" x14ac:dyDescent="0.25">
      <c r="B195" s="703"/>
      <c r="C195" s="702"/>
      <c r="F195" s="708"/>
      <c r="G195" s="698"/>
      <c r="H195" s="698"/>
      <c r="I195" s="698"/>
    </row>
    <row r="196" spans="2:9" ht="15.75" customHeight="1" x14ac:dyDescent="0.25">
      <c r="B196" s="703"/>
      <c r="C196" s="702"/>
      <c r="F196" s="708"/>
      <c r="G196" s="698"/>
      <c r="H196" s="698"/>
      <c r="I196" s="698"/>
    </row>
    <row r="197" spans="2:9" ht="15.75" customHeight="1" x14ac:dyDescent="0.25">
      <c r="B197" s="703"/>
      <c r="C197" s="702"/>
      <c r="F197" s="708"/>
      <c r="G197" s="698"/>
      <c r="H197" s="698"/>
      <c r="I197" s="698"/>
    </row>
    <row r="198" spans="2:9" ht="15.75" customHeight="1" x14ac:dyDescent="0.25">
      <c r="B198" s="703"/>
      <c r="C198" s="702"/>
      <c r="F198" s="708"/>
      <c r="G198" s="698"/>
      <c r="H198" s="698"/>
      <c r="I198" s="698"/>
    </row>
    <row r="199" spans="2:9" ht="15.75" customHeight="1" x14ac:dyDescent="0.25">
      <c r="B199" s="703"/>
      <c r="C199" s="702"/>
      <c r="F199" s="708"/>
      <c r="G199" s="698"/>
      <c r="H199" s="698"/>
      <c r="I199" s="698"/>
    </row>
    <row r="200" spans="2:9" ht="15.75" customHeight="1" x14ac:dyDescent="0.25">
      <c r="B200" s="703"/>
      <c r="C200" s="702"/>
      <c r="F200" s="708"/>
      <c r="G200" s="698"/>
      <c r="H200" s="698"/>
      <c r="I200" s="698"/>
    </row>
    <row r="201" spans="2:9" ht="15.75" customHeight="1" x14ac:dyDescent="0.25">
      <c r="B201" s="703"/>
      <c r="C201" s="702"/>
      <c r="F201" s="708"/>
      <c r="G201" s="698"/>
      <c r="H201" s="698"/>
      <c r="I201" s="698"/>
    </row>
    <row r="202" spans="2:9" ht="15.75" customHeight="1" x14ac:dyDescent="0.25">
      <c r="B202" s="703"/>
      <c r="C202" s="702"/>
      <c r="F202" s="708"/>
      <c r="G202" s="710"/>
      <c r="H202" s="709"/>
      <c r="I202" s="698"/>
    </row>
    <row r="203" spans="2:9" ht="15.75" customHeight="1" x14ac:dyDescent="0.2">
      <c r="B203" s="703"/>
      <c r="C203" s="702"/>
      <c r="G203" s="698"/>
      <c r="H203" s="698"/>
      <c r="I203" s="698"/>
    </row>
    <row r="204" spans="2:9" ht="15.75" customHeight="1" x14ac:dyDescent="0.25">
      <c r="B204" s="703"/>
      <c r="C204" s="702"/>
      <c r="F204" s="708"/>
      <c r="G204" s="698"/>
      <c r="H204" s="698"/>
      <c r="I204" s="698"/>
    </row>
    <row r="205" spans="2:9" ht="15.75" customHeight="1" x14ac:dyDescent="0.25">
      <c r="B205" s="703"/>
      <c r="C205" s="702"/>
      <c r="F205" s="708"/>
      <c r="G205" s="698"/>
      <c r="H205" s="698"/>
      <c r="I205" s="698"/>
    </row>
    <row r="206" spans="2:9" ht="15.75" customHeight="1" x14ac:dyDescent="0.25">
      <c r="B206" s="703"/>
      <c r="C206" s="702"/>
      <c r="F206" s="708"/>
      <c r="G206" s="698"/>
      <c r="H206" s="698"/>
      <c r="I206" s="698"/>
    </row>
    <row r="207" spans="2:9" ht="15.75" customHeight="1" x14ac:dyDescent="0.25">
      <c r="B207" s="703"/>
      <c r="C207" s="702"/>
      <c r="F207" s="708"/>
      <c r="G207" s="698"/>
      <c r="H207" s="698"/>
      <c r="I207" s="698"/>
    </row>
    <row r="208" spans="2:9" ht="15.75" customHeight="1" x14ac:dyDescent="0.25">
      <c r="B208" s="703"/>
      <c r="C208" s="702"/>
      <c r="F208" s="708"/>
      <c r="G208" s="698"/>
      <c r="H208" s="698"/>
      <c r="I208" s="698"/>
    </row>
    <row r="209" spans="2:9" ht="15.75" customHeight="1" x14ac:dyDescent="0.25">
      <c r="B209" s="703"/>
      <c r="C209" s="702"/>
      <c r="F209" s="708"/>
      <c r="G209" s="698"/>
      <c r="H209" s="698"/>
      <c r="I209" s="698"/>
    </row>
    <row r="210" spans="2:9" ht="15.75" customHeight="1" x14ac:dyDescent="0.25">
      <c r="B210" s="703"/>
      <c r="C210" s="702"/>
      <c r="F210" s="708"/>
      <c r="G210" s="698"/>
      <c r="H210" s="698"/>
      <c r="I210" s="698"/>
    </row>
    <row r="211" spans="2:9" ht="15.75" customHeight="1" x14ac:dyDescent="0.25">
      <c r="B211" s="703"/>
      <c r="C211" s="702"/>
      <c r="F211" s="708"/>
      <c r="G211" s="698"/>
      <c r="H211" s="698"/>
      <c r="I211" s="698"/>
    </row>
    <row r="212" spans="2:9" ht="15.75" customHeight="1" x14ac:dyDescent="0.25">
      <c r="B212" s="703"/>
      <c r="C212" s="702"/>
      <c r="F212" s="708"/>
      <c r="G212" s="698"/>
      <c r="H212" s="698"/>
      <c r="I212" s="698"/>
    </row>
    <row r="213" spans="2:9" ht="15.75" customHeight="1" x14ac:dyDescent="0.25">
      <c r="B213" s="703"/>
      <c r="C213" s="702"/>
      <c r="F213" s="708"/>
      <c r="G213" s="698"/>
      <c r="H213" s="698"/>
      <c r="I213" s="698"/>
    </row>
    <row r="214" spans="2:9" ht="15.75" customHeight="1" x14ac:dyDescent="0.25">
      <c r="B214" s="703"/>
      <c r="C214" s="702"/>
      <c r="F214" s="708"/>
      <c r="G214" s="698"/>
      <c r="H214" s="698"/>
      <c r="I214" s="698"/>
    </row>
    <row r="215" spans="2:9" ht="15.75" customHeight="1" x14ac:dyDescent="0.25">
      <c r="B215" s="703"/>
      <c r="C215" s="702"/>
      <c r="F215" s="708"/>
      <c r="G215" s="698"/>
      <c r="H215" s="698"/>
      <c r="I215" s="698"/>
    </row>
    <row r="216" spans="2:9" ht="15.75" customHeight="1" x14ac:dyDescent="0.25">
      <c r="B216" s="703"/>
      <c r="C216" s="702"/>
      <c r="F216" s="708"/>
      <c r="G216" s="698"/>
      <c r="H216" s="698"/>
      <c r="I216" s="698"/>
    </row>
    <row r="217" spans="2:9" ht="15.75" customHeight="1" x14ac:dyDescent="0.25">
      <c r="B217" s="703"/>
      <c r="C217" s="702"/>
      <c r="F217" s="708"/>
      <c r="G217" s="698"/>
      <c r="H217" s="698"/>
      <c r="I217" s="698"/>
    </row>
    <row r="218" spans="2:9" ht="15.75" customHeight="1" x14ac:dyDescent="0.25">
      <c r="B218" s="703"/>
      <c r="C218" s="702"/>
      <c r="F218" s="708"/>
      <c r="G218" s="698"/>
      <c r="H218" s="698"/>
      <c r="I218" s="698"/>
    </row>
    <row r="219" spans="2:9" ht="15.75" customHeight="1" x14ac:dyDescent="0.25">
      <c r="B219" s="703"/>
      <c r="C219" s="702"/>
      <c r="F219" s="708"/>
      <c r="G219" s="698"/>
      <c r="H219" s="698"/>
      <c r="I219" s="698"/>
    </row>
    <row r="220" spans="2:9" ht="15.75" customHeight="1" x14ac:dyDescent="0.25">
      <c r="B220" s="703"/>
      <c r="C220" s="702"/>
      <c r="F220" s="708"/>
      <c r="G220" s="698"/>
      <c r="H220" s="698"/>
      <c r="I220" s="698"/>
    </row>
    <row r="221" spans="2:9" ht="15.75" customHeight="1" x14ac:dyDescent="0.25">
      <c r="B221" s="703"/>
      <c r="C221" s="702"/>
      <c r="F221" s="708"/>
      <c r="G221" s="698"/>
      <c r="H221" s="698"/>
      <c r="I221" s="698"/>
    </row>
    <row r="222" spans="2:9" ht="15.75" customHeight="1" x14ac:dyDescent="0.25">
      <c r="B222" s="703"/>
      <c r="C222" s="702"/>
      <c r="F222" s="708"/>
      <c r="G222" s="698"/>
      <c r="H222" s="698"/>
      <c r="I222" s="698"/>
    </row>
    <row r="223" spans="2:9" ht="15.75" customHeight="1" x14ac:dyDescent="0.25">
      <c r="B223" s="703"/>
      <c r="C223" s="702"/>
      <c r="F223" s="708"/>
      <c r="G223" s="698"/>
      <c r="H223" s="698"/>
      <c r="I223" s="698"/>
    </row>
    <row r="224" spans="2:9" ht="15.75" customHeight="1" x14ac:dyDescent="0.25">
      <c r="B224" s="703"/>
      <c r="C224" s="702"/>
      <c r="F224" s="708"/>
      <c r="G224" s="698"/>
      <c r="H224" s="698"/>
      <c r="I224" s="698"/>
    </row>
    <row r="225" spans="2:9" ht="15.75" customHeight="1" thickBot="1" x14ac:dyDescent="0.25">
      <c r="B225" s="703"/>
      <c r="C225" s="702"/>
      <c r="E225" s="707">
        <f>SUM(E9:E217)</f>
        <v>106276.1</v>
      </c>
      <c r="F225" s="706">
        <f>SUM(F8:F213)</f>
        <v>247933.89</v>
      </c>
      <c r="G225" s="699"/>
      <c r="H225" s="698"/>
      <c r="I225" s="698"/>
    </row>
    <row r="226" spans="2:9" ht="15.75" customHeight="1" thickTop="1" x14ac:dyDescent="0.2">
      <c r="B226" s="703"/>
      <c r="C226" s="702"/>
      <c r="E226" s="719">
        <f>F225-E225</f>
        <v>141657.79</v>
      </c>
      <c r="F226" s="700"/>
      <c r="G226" s="699"/>
      <c r="H226" s="698"/>
      <c r="I226" s="698"/>
    </row>
    <row r="227" spans="2:9" ht="15.75" customHeight="1" x14ac:dyDescent="0.2">
      <c r="B227" s="703"/>
      <c r="C227" s="702"/>
      <c r="F227" s="700"/>
      <c r="G227" s="699"/>
      <c r="H227" s="704"/>
      <c r="I227" s="698"/>
    </row>
    <row r="228" spans="2:9" ht="15.75" customHeight="1" x14ac:dyDescent="0.2">
      <c r="B228" s="703"/>
      <c r="C228" s="702"/>
      <c r="F228" s="700"/>
      <c r="G228" s="699"/>
      <c r="H228" s="698"/>
      <c r="I228" s="698"/>
    </row>
    <row r="229" spans="2:9" ht="15.75" customHeight="1" x14ac:dyDescent="0.2">
      <c r="B229" s="690"/>
      <c r="C229" s="690"/>
      <c r="D229" s="696"/>
      <c r="F229" s="700"/>
      <c r="G229" s="699"/>
      <c r="H229" s="698"/>
      <c r="I229" s="698"/>
    </row>
    <row r="230" spans="2:9" ht="15.75" customHeight="1" x14ac:dyDescent="0.2">
      <c r="B230" s="690"/>
      <c r="C230" s="690"/>
      <c r="D230" s="696"/>
      <c r="F230" s="700"/>
      <c r="G230" s="699"/>
      <c r="H230" s="698"/>
      <c r="I230" s="698"/>
    </row>
    <row r="231" spans="2:9" ht="15.75" customHeight="1" x14ac:dyDescent="0.2">
      <c r="B231" s="690"/>
      <c r="C231" s="690"/>
      <c r="D231" s="701"/>
      <c r="F231" s="700"/>
      <c r="G231" s="699"/>
      <c r="H231" s="698"/>
      <c r="I231" s="698"/>
    </row>
    <row r="232" spans="2:9" ht="15.75" customHeight="1" x14ac:dyDescent="0.2">
      <c r="B232" s="690"/>
      <c r="C232" s="690"/>
      <c r="D232" s="696"/>
      <c r="F232" s="700"/>
      <c r="G232" s="699"/>
      <c r="H232" s="698"/>
      <c r="I232" s="698"/>
    </row>
    <row r="233" spans="2:9" ht="15.75" customHeight="1" x14ac:dyDescent="0.2">
      <c r="B233" s="690"/>
      <c r="C233" s="690"/>
      <c r="D233" s="696"/>
      <c r="G233" s="698"/>
      <c r="H233" s="698"/>
      <c r="I233" s="698"/>
    </row>
    <row r="234" spans="2:9" ht="15.75" customHeight="1" x14ac:dyDescent="0.2">
      <c r="B234" s="690"/>
      <c r="C234" s="690"/>
      <c r="D234" s="696"/>
      <c r="G234" s="698"/>
    </row>
    <row r="235" spans="2:9" ht="15.75" customHeight="1" x14ac:dyDescent="0.2">
      <c r="B235" s="690"/>
      <c r="C235" s="690"/>
      <c r="D235" s="696"/>
      <c r="G235" s="698"/>
    </row>
    <row r="236" spans="2:9" ht="15.75" customHeight="1" x14ac:dyDescent="0.2">
      <c r="B236" s="690"/>
      <c r="C236" s="690"/>
    </row>
    <row r="237" spans="2:9" ht="15.75" customHeight="1" x14ac:dyDescent="0.2">
      <c r="B237" s="690"/>
      <c r="C237" s="690"/>
      <c r="D237" s="696"/>
      <c r="G237" s="697"/>
    </row>
    <row r="238" spans="2:9" ht="15.75" customHeight="1" x14ac:dyDescent="0.2">
      <c r="B238" s="690"/>
      <c r="C238" s="690"/>
      <c r="D238" s="696"/>
    </row>
    <row r="239" spans="2:9" ht="15.75" customHeight="1" x14ac:dyDescent="0.2">
      <c r="B239" s="690"/>
      <c r="C239" s="690"/>
      <c r="D239" s="696"/>
    </row>
    <row r="240" spans="2:9" ht="15.75" customHeight="1" x14ac:dyDescent="0.2">
      <c r="B240" s="690"/>
      <c r="C240" s="690"/>
      <c r="D240" s="696"/>
    </row>
    <row r="241" spans="2:7" ht="15.75" customHeight="1" x14ac:dyDescent="0.2">
      <c r="B241" s="690"/>
      <c r="C241" s="690"/>
      <c r="D241" s="696"/>
    </row>
    <row r="242" spans="2:7" ht="15.75" customHeight="1" x14ac:dyDescent="0.2">
      <c r="B242" s="690"/>
      <c r="C242" s="690"/>
    </row>
    <row r="243" spans="2:7" ht="15.75" customHeight="1" x14ac:dyDescent="0.2">
      <c r="D243" s="696"/>
      <c r="E243" s="694"/>
    </row>
    <row r="244" spans="2:7" ht="15.75" customHeight="1" x14ac:dyDescent="0.2">
      <c r="B244" s="690"/>
      <c r="C244" s="690"/>
      <c r="D244" s="696"/>
    </row>
    <row r="245" spans="2:7" ht="15.75" customHeight="1" x14ac:dyDescent="0.2">
      <c r="B245" s="690"/>
      <c r="C245" s="690"/>
      <c r="E245" s="695"/>
      <c r="F245" s="694"/>
      <c r="G245" s="690"/>
    </row>
    <row r="246" spans="2:7" ht="15.75" customHeight="1" x14ac:dyDescent="0.2">
      <c r="E246" s="695"/>
      <c r="F246" s="694"/>
      <c r="G246" s="690"/>
    </row>
    <row r="247" spans="2:7" ht="15.75" customHeight="1" x14ac:dyDescent="0.2"/>
    <row r="248" spans="2:7" ht="15.75" customHeight="1" x14ac:dyDescent="0.2"/>
    <row r="249" spans="2:7" ht="15.75" customHeight="1" x14ac:dyDescent="0.2"/>
    <row r="250" spans="2:7" ht="15.75" customHeight="1" x14ac:dyDescent="0.2"/>
    <row r="251" spans="2:7" ht="15.75" customHeight="1" x14ac:dyDescent="0.2"/>
    <row r="252" spans="2:7" ht="15.75" customHeight="1" x14ac:dyDescent="0.2"/>
    <row r="253" spans="2:7" ht="15.75" customHeight="1" x14ac:dyDescent="0.2"/>
    <row r="254" spans="2:7" ht="15.75" customHeight="1" x14ac:dyDescent="0.2"/>
    <row r="255" spans="2:7" ht="15.75" customHeight="1" x14ac:dyDescent="0.2"/>
    <row r="256" spans="2:7"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 customHeight="1" x14ac:dyDescent="0.2"/>
    <row r="306" ht="18" customHeight="1" x14ac:dyDescent="0.2"/>
    <row r="307" ht="18" customHeight="1" x14ac:dyDescent="0.2"/>
    <row r="308" ht="18" customHeight="1" x14ac:dyDescent="0.2"/>
    <row r="309" ht="18" customHeight="1" x14ac:dyDescent="0.2"/>
    <row r="310" ht="18" customHeight="1" x14ac:dyDescent="0.2"/>
    <row r="311" ht="18" customHeight="1" x14ac:dyDescent="0.2"/>
    <row r="312" ht="18" customHeight="1" x14ac:dyDescent="0.2"/>
    <row r="313" ht="18" customHeight="1" x14ac:dyDescent="0.2"/>
    <row r="314" ht="18" customHeight="1" x14ac:dyDescent="0.2"/>
    <row r="315" ht="18" customHeight="1" x14ac:dyDescent="0.2"/>
    <row r="316" ht="18" customHeight="1" x14ac:dyDescent="0.2"/>
    <row r="317" ht="18" customHeight="1" x14ac:dyDescent="0.2"/>
    <row r="318" ht="18" customHeight="1" x14ac:dyDescent="0.2"/>
    <row r="326" spans="1:209" ht="15.75" customHeight="1" x14ac:dyDescent="0.2"/>
    <row r="336" spans="1:209" s="312" customFormat="1" x14ac:dyDescent="0.2">
      <c r="A336" s="690"/>
      <c r="B336" s="691"/>
      <c r="C336" s="691"/>
      <c r="D336" s="693"/>
      <c r="E336" s="692"/>
      <c r="F336" s="692"/>
      <c r="G336" s="691"/>
      <c r="H336" s="690"/>
      <c r="I336" s="690"/>
      <c r="J336" s="690"/>
      <c r="K336" s="690"/>
      <c r="L336" s="690"/>
      <c r="M336" s="311"/>
      <c r="N336" s="311"/>
      <c r="O336" s="311"/>
      <c r="P336" s="311"/>
      <c r="Q336" s="311"/>
      <c r="R336" s="311"/>
      <c r="S336" s="311"/>
      <c r="T336" s="311"/>
      <c r="U336" s="311"/>
      <c r="V336" s="311"/>
      <c r="W336" s="311"/>
      <c r="X336" s="311"/>
      <c r="Y336" s="311"/>
      <c r="Z336" s="311"/>
      <c r="AA336" s="311"/>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1"/>
      <c r="AW336" s="311"/>
      <c r="AX336" s="311"/>
      <c r="AY336" s="311"/>
      <c r="AZ336" s="311"/>
      <c r="BA336" s="311"/>
      <c r="BB336" s="311"/>
      <c r="BC336" s="311"/>
      <c r="BD336" s="311"/>
      <c r="BE336" s="311"/>
      <c r="BF336" s="311"/>
      <c r="BG336" s="311"/>
      <c r="BH336" s="311"/>
      <c r="BI336" s="311"/>
      <c r="BJ336" s="311"/>
      <c r="BK336" s="311"/>
      <c r="BL336" s="311"/>
      <c r="BM336" s="311"/>
      <c r="BN336" s="311"/>
      <c r="BO336" s="311"/>
      <c r="BP336" s="311"/>
      <c r="BQ336" s="311"/>
      <c r="BR336" s="311"/>
      <c r="BS336" s="311"/>
      <c r="BT336" s="311"/>
      <c r="BU336" s="311"/>
      <c r="BV336" s="311"/>
      <c r="BW336" s="311"/>
      <c r="BX336" s="311"/>
      <c r="BY336" s="311"/>
      <c r="BZ336" s="311"/>
      <c r="CA336" s="311"/>
      <c r="CB336" s="311"/>
      <c r="CC336" s="311"/>
      <c r="CD336" s="311"/>
      <c r="CE336" s="311"/>
      <c r="CF336" s="311"/>
      <c r="CG336" s="311"/>
      <c r="CH336" s="311"/>
      <c r="CI336" s="311"/>
      <c r="CJ336" s="311"/>
      <c r="CK336" s="311"/>
      <c r="CL336" s="311"/>
      <c r="CM336" s="311"/>
      <c r="CN336" s="311"/>
      <c r="CO336" s="311"/>
      <c r="CP336" s="311"/>
      <c r="CQ336" s="311"/>
      <c r="CR336" s="311"/>
      <c r="CS336" s="311"/>
      <c r="CT336" s="311"/>
      <c r="CU336" s="311"/>
      <c r="CV336" s="311"/>
      <c r="CW336" s="311"/>
      <c r="CX336" s="311"/>
      <c r="CY336" s="311"/>
      <c r="CZ336" s="311"/>
      <c r="DA336" s="311"/>
      <c r="DB336" s="311"/>
      <c r="DC336" s="311"/>
      <c r="DD336" s="311"/>
      <c r="DE336" s="311"/>
      <c r="DF336" s="311"/>
      <c r="DG336" s="311"/>
      <c r="DH336" s="311"/>
      <c r="DI336" s="311"/>
      <c r="DJ336" s="311"/>
      <c r="DK336" s="311"/>
      <c r="DL336" s="311"/>
      <c r="DM336" s="311"/>
      <c r="DN336" s="311"/>
      <c r="DO336" s="311"/>
      <c r="DP336" s="311"/>
      <c r="DQ336" s="311"/>
      <c r="DR336" s="311"/>
      <c r="DS336" s="311"/>
      <c r="DT336" s="311"/>
      <c r="DU336" s="311"/>
      <c r="DV336" s="311"/>
      <c r="DW336" s="311"/>
      <c r="DX336" s="311"/>
      <c r="DY336" s="311"/>
      <c r="DZ336" s="311"/>
      <c r="EA336" s="311"/>
      <c r="EB336" s="311"/>
      <c r="EC336" s="311"/>
      <c r="ED336" s="311"/>
      <c r="EE336" s="311"/>
      <c r="EF336" s="311"/>
      <c r="EG336" s="311"/>
      <c r="EH336" s="311"/>
      <c r="EI336" s="311"/>
      <c r="EJ336" s="311"/>
      <c r="EK336" s="311"/>
      <c r="EL336" s="311"/>
      <c r="EM336" s="311"/>
      <c r="EN336" s="311"/>
      <c r="EO336" s="311"/>
      <c r="EP336" s="311"/>
      <c r="EQ336" s="311"/>
      <c r="ER336" s="311"/>
      <c r="ES336" s="311"/>
      <c r="ET336" s="311"/>
      <c r="EU336" s="311"/>
      <c r="EV336" s="311"/>
      <c r="EW336" s="311"/>
      <c r="EX336" s="311"/>
      <c r="EY336" s="311"/>
      <c r="EZ336" s="311"/>
      <c r="FA336" s="311"/>
      <c r="FB336" s="311"/>
      <c r="FC336" s="311"/>
      <c r="FD336" s="311"/>
      <c r="FE336" s="311"/>
      <c r="FF336" s="311"/>
      <c r="FG336" s="311"/>
      <c r="FH336" s="311"/>
      <c r="FI336" s="311"/>
      <c r="FJ336" s="311"/>
      <c r="FK336" s="311"/>
      <c r="FL336" s="311"/>
      <c r="FM336" s="311"/>
      <c r="FN336" s="311"/>
      <c r="FO336" s="311"/>
      <c r="FP336" s="311"/>
      <c r="FQ336" s="311"/>
      <c r="FR336" s="311"/>
      <c r="FS336" s="311"/>
      <c r="FT336" s="311"/>
      <c r="FU336" s="311"/>
      <c r="FV336" s="311"/>
      <c r="FW336" s="311"/>
      <c r="FX336" s="311"/>
      <c r="FY336" s="311"/>
      <c r="FZ336" s="311"/>
      <c r="GA336" s="311"/>
      <c r="GB336" s="311"/>
      <c r="GC336" s="311"/>
      <c r="GD336" s="311"/>
      <c r="GE336" s="311"/>
      <c r="GF336" s="311"/>
      <c r="GG336" s="311"/>
      <c r="GH336" s="311"/>
      <c r="GI336" s="311"/>
      <c r="GJ336" s="311"/>
      <c r="GK336" s="311"/>
      <c r="GL336" s="311"/>
      <c r="GM336" s="311"/>
      <c r="GN336" s="311"/>
      <c r="GO336" s="311"/>
      <c r="GP336" s="311"/>
      <c r="GQ336" s="311"/>
      <c r="GR336" s="311"/>
      <c r="GS336" s="311"/>
      <c r="GT336" s="311"/>
      <c r="GU336" s="311"/>
      <c r="GV336" s="311"/>
      <c r="GW336" s="311"/>
      <c r="GX336" s="311"/>
      <c r="GY336" s="311"/>
      <c r="GZ336" s="311"/>
      <c r="HA336" s="311"/>
    </row>
    <row r="337" spans="1:209" s="313" customFormat="1" x14ac:dyDescent="0.2">
      <c r="A337" s="690"/>
      <c r="B337" s="691"/>
      <c r="C337" s="691"/>
      <c r="D337" s="693"/>
      <c r="E337" s="692"/>
      <c r="F337" s="692"/>
      <c r="G337" s="691"/>
      <c r="H337" s="690"/>
      <c r="I337" s="690"/>
      <c r="J337" s="690"/>
      <c r="K337" s="690"/>
      <c r="L337" s="690"/>
      <c r="M337" s="311"/>
      <c r="N337" s="311"/>
      <c r="O337" s="311"/>
      <c r="P337" s="311"/>
      <c r="Q337" s="311"/>
      <c r="R337" s="311"/>
      <c r="S337" s="311"/>
      <c r="T337" s="311"/>
      <c r="U337" s="311"/>
      <c r="V337" s="311"/>
      <c r="W337" s="311"/>
      <c r="X337" s="311"/>
      <c r="Y337" s="311"/>
      <c r="Z337" s="311"/>
      <c r="AA337" s="311"/>
      <c r="AB337" s="311"/>
      <c r="AC337" s="311"/>
      <c r="AD337" s="311"/>
      <c r="AE337" s="311"/>
      <c r="AF337" s="311"/>
      <c r="AG337" s="311"/>
      <c r="AH337" s="311"/>
      <c r="AI337" s="311"/>
      <c r="AJ337" s="311"/>
      <c r="AK337" s="311"/>
      <c r="AL337" s="311"/>
      <c r="AM337" s="311"/>
      <c r="AN337" s="311"/>
      <c r="AO337" s="311"/>
      <c r="AP337" s="311"/>
      <c r="AQ337" s="311"/>
      <c r="AR337" s="311"/>
      <c r="AS337" s="311"/>
      <c r="AT337" s="311"/>
      <c r="AU337" s="311"/>
      <c r="AV337" s="311"/>
      <c r="AW337" s="311"/>
      <c r="AX337" s="311"/>
      <c r="AY337" s="311"/>
      <c r="AZ337" s="311"/>
      <c r="BA337" s="311"/>
      <c r="BB337" s="311"/>
      <c r="BC337" s="311"/>
      <c r="BD337" s="311"/>
      <c r="BE337" s="311"/>
      <c r="BF337" s="311"/>
      <c r="BG337" s="311"/>
      <c r="BH337" s="311"/>
      <c r="BI337" s="311"/>
      <c r="BJ337" s="311"/>
      <c r="BK337" s="311"/>
      <c r="BL337" s="311"/>
      <c r="BM337" s="311"/>
      <c r="BN337" s="311"/>
      <c r="BO337" s="311"/>
      <c r="BP337" s="311"/>
      <c r="BQ337" s="311"/>
      <c r="BR337" s="311"/>
      <c r="BS337" s="311"/>
      <c r="BT337" s="311"/>
      <c r="BU337" s="311"/>
      <c r="BV337" s="311"/>
      <c r="BW337" s="311"/>
      <c r="BX337" s="311"/>
      <c r="BY337" s="311"/>
      <c r="BZ337" s="311"/>
      <c r="CA337" s="311"/>
      <c r="CB337" s="311"/>
      <c r="CC337" s="311"/>
      <c r="CD337" s="311"/>
      <c r="CE337" s="311"/>
      <c r="CF337" s="311"/>
      <c r="CG337" s="311"/>
      <c r="CH337" s="311"/>
      <c r="CI337" s="311"/>
      <c r="CJ337" s="311"/>
      <c r="CK337" s="311"/>
      <c r="CL337" s="311"/>
      <c r="CM337" s="311"/>
      <c r="CN337" s="311"/>
      <c r="CO337" s="311"/>
      <c r="CP337" s="311"/>
      <c r="CQ337" s="311"/>
      <c r="CR337" s="311"/>
      <c r="CS337" s="311"/>
      <c r="CT337" s="311"/>
      <c r="CU337" s="311"/>
      <c r="CV337" s="311"/>
      <c r="CW337" s="311"/>
      <c r="CX337" s="311"/>
      <c r="CY337" s="311"/>
      <c r="CZ337" s="311"/>
      <c r="DA337" s="311"/>
      <c r="DB337" s="311"/>
      <c r="DC337" s="311"/>
      <c r="DD337" s="311"/>
      <c r="DE337" s="311"/>
      <c r="DF337" s="311"/>
      <c r="DG337" s="311"/>
      <c r="DH337" s="311"/>
      <c r="DI337" s="311"/>
      <c r="DJ337" s="311"/>
      <c r="DK337" s="311"/>
      <c r="DL337" s="311"/>
      <c r="DM337" s="311"/>
      <c r="DN337" s="311"/>
      <c r="DO337" s="311"/>
      <c r="DP337" s="311"/>
      <c r="DQ337" s="311"/>
      <c r="DR337" s="311"/>
      <c r="DS337" s="311"/>
      <c r="DT337" s="311"/>
      <c r="DU337" s="311"/>
      <c r="DV337" s="311"/>
      <c r="DW337" s="311"/>
      <c r="DX337" s="311"/>
      <c r="DY337" s="311"/>
      <c r="DZ337" s="311"/>
      <c r="EA337" s="311"/>
      <c r="EB337" s="311"/>
      <c r="EC337" s="311"/>
      <c r="ED337" s="311"/>
      <c r="EE337" s="311"/>
      <c r="EF337" s="311"/>
      <c r="EG337" s="311"/>
      <c r="EH337" s="311"/>
      <c r="EI337" s="311"/>
      <c r="EJ337" s="311"/>
      <c r="EK337" s="311"/>
      <c r="EL337" s="311"/>
      <c r="EM337" s="311"/>
      <c r="EN337" s="311"/>
      <c r="EO337" s="311"/>
      <c r="EP337" s="311"/>
      <c r="EQ337" s="311"/>
      <c r="ER337" s="311"/>
      <c r="ES337" s="311"/>
      <c r="ET337" s="311"/>
      <c r="EU337" s="311"/>
      <c r="EV337" s="311"/>
      <c r="EW337" s="311"/>
      <c r="EX337" s="311"/>
      <c r="EY337" s="311"/>
      <c r="EZ337" s="311"/>
      <c r="FA337" s="311"/>
      <c r="FB337" s="311"/>
      <c r="FC337" s="311"/>
      <c r="FD337" s="311"/>
      <c r="FE337" s="311"/>
      <c r="FF337" s="311"/>
      <c r="FG337" s="311"/>
      <c r="FH337" s="311"/>
      <c r="FI337" s="311"/>
      <c r="FJ337" s="311"/>
      <c r="FK337" s="311"/>
      <c r="FL337" s="311"/>
      <c r="FM337" s="311"/>
      <c r="FN337" s="311"/>
      <c r="FO337" s="311"/>
      <c r="FP337" s="311"/>
      <c r="FQ337" s="311"/>
      <c r="FR337" s="311"/>
      <c r="FS337" s="311"/>
      <c r="FT337" s="311"/>
      <c r="FU337" s="311"/>
      <c r="FV337" s="311"/>
      <c r="FW337" s="311"/>
      <c r="FX337" s="311"/>
      <c r="FY337" s="311"/>
      <c r="FZ337" s="311"/>
      <c r="GA337" s="311"/>
      <c r="GB337" s="311"/>
      <c r="GC337" s="311"/>
      <c r="GD337" s="311"/>
      <c r="GE337" s="311"/>
      <c r="GF337" s="311"/>
      <c r="GG337" s="311"/>
      <c r="GH337" s="311"/>
      <c r="GI337" s="311"/>
      <c r="GJ337" s="311"/>
      <c r="GK337" s="311"/>
      <c r="GL337" s="311"/>
      <c r="GM337" s="311"/>
      <c r="GN337" s="311"/>
      <c r="GO337" s="311"/>
      <c r="GP337" s="311"/>
      <c r="GQ337" s="311"/>
      <c r="GR337" s="311"/>
      <c r="GS337" s="311"/>
      <c r="GT337" s="311"/>
      <c r="GU337" s="311"/>
      <c r="GV337" s="311"/>
      <c r="GW337" s="311"/>
      <c r="GX337" s="311"/>
      <c r="GY337" s="311"/>
      <c r="GZ337" s="311"/>
      <c r="HA337" s="311"/>
    </row>
    <row r="338" spans="1:209" s="313" customFormat="1" x14ac:dyDescent="0.2">
      <c r="A338" s="690"/>
      <c r="B338" s="691"/>
      <c r="C338" s="691"/>
      <c r="D338" s="693"/>
      <c r="E338" s="692"/>
      <c r="F338" s="692"/>
      <c r="G338" s="691"/>
      <c r="H338" s="690"/>
      <c r="I338" s="690"/>
      <c r="J338" s="690"/>
      <c r="K338" s="690"/>
      <c r="L338" s="690"/>
      <c r="M338" s="311"/>
      <c r="N338" s="311"/>
      <c r="O338" s="311"/>
      <c r="P338" s="311"/>
      <c r="Q338" s="311"/>
      <c r="R338" s="311"/>
      <c r="S338" s="311"/>
      <c r="T338" s="311"/>
      <c r="U338" s="311"/>
      <c r="V338" s="311"/>
      <c r="W338" s="311"/>
      <c r="X338" s="311"/>
      <c r="Y338" s="311"/>
      <c r="Z338" s="311"/>
      <c r="AA338" s="311"/>
      <c r="AB338" s="311"/>
      <c r="AC338" s="311"/>
      <c r="AD338" s="311"/>
      <c r="AE338" s="311"/>
      <c r="AF338" s="311"/>
      <c r="AG338" s="311"/>
      <c r="AH338" s="311"/>
      <c r="AI338" s="311"/>
      <c r="AJ338" s="311"/>
      <c r="AK338" s="311"/>
      <c r="AL338" s="311"/>
      <c r="AM338" s="311"/>
      <c r="AN338" s="311"/>
      <c r="AO338" s="311"/>
      <c r="AP338" s="311"/>
      <c r="AQ338" s="311"/>
      <c r="AR338" s="311"/>
      <c r="AS338" s="311"/>
      <c r="AT338" s="311"/>
      <c r="AU338" s="311"/>
      <c r="AV338" s="311"/>
      <c r="AW338" s="311"/>
      <c r="AX338" s="311"/>
      <c r="AY338" s="311"/>
      <c r="AZ338" s="311"/>
      <c r="BA338" s="311"/>
      <c r="BB338" s="311"/>
      <c r="BC338" s="311"/>
      <c r="BD338" s="311"/>
      <c r="BE338" s="311"/>
      <c r="BF338" s="311"/>
      <c r="BG338" s="311"/>
      <c r="BH338" s="311"/>
      <c r="BI338" s="311"/>
      <c r="BJ338" s="311"/>
      <c r="BK338" s="311"/>
      <c r="BL338" s="311"/>
      <c r="BM338" s="311"/>
      <c r="BN338" s="311"/>
      <c r="BO338" s="311"/>
      <c r="BP338" s="311"/>
      <c r="BQ338" s="311"/>
      <c r="BR338" s="311"/>
      <c r="BS338" s="311"/>
      <c r="BT338" s="311"/>
      <c r="BU338" s="311"/>
      <c r="BV338" s="311"/>
      <c r="BW338" s="311"/>
      <c r="BX338" s="311"/>
      <c r="BY338" s="311"/>
      <c r="BZ338" s="311"/>
      <c r="CA338" s="311"/>
      <c r="CB338" s="311"/>
      <c r="CC338" s="311"/>
      <c r="CD338" s="311"/>
      <c r="CE338" s="311"/>
      <c r="CF338" s="311"/>
      <c r="CG338" s="311"/>
      <c r="CH338" s="311"/>
      <c r="CI338" s="311"/>
      <c r="CJ338" s="311"/>
      <c r="CK338" s="311"/>
      <c r="CL338" s="311"/>
      <c r="CM338" s="311"/>
      <c r="CN338" s="311"/>
      <c r="CO338" s="311"/>
      <c r="CP338" s="311"/>
      <c r="CQ338" s="311"/>
      <c r="CR338" s="311"/>
      <c r="CS338" s="311"/>
      <c r="CT338" s="311"/>
      <c r="CU338" s="311"/>
      <c r="CV338" s="311"/>
      <c r="CW338" s="311"/>
      <c r="CX338" s="311"/>
      <c r="CY338" s="311"/>
      <c r="CZ338" s="311"/>
      <c r="DA338" s="311"/>
      <c r="DB338" s="311"/>
      <c r="DC338" s="311"/>
      <c r="DD338" s="311"/>
      <c r="DE338" s="311"/>
      <c r="DF338" s="311"/>
      <c r="DG338" s="311"/>
      <c r="DH338" s="311"/>
      <c r="DI338" s="311"/>
      <c r="DJ338" s="311"/>
      <c r="DK338" s="311"/>
      <c r="DL338" s="311"/>
      <c r="DM338" s="311"/>
      <c r="DN338" s="311"/>
      <c r="DO338" s="311"/>
      <c r="DP338" s="311"/>
      <c r="DQ338" s="311"/>
      <c r="DR338" s="311"/>
      <c r="DS338" s="311"/>
      <c r="DT338" s="311"/>
      <c r="DU338" s="311"/>
      <c r="DV338" s="311"/>
      <c r="DW338" s="311"/>
      <c r="DX338" s="311"/>
      <c r="DY338" s="311"/>
      <c r="DZ338" s="311"/>
      <c r="EA338" s="311"/>
      <c r="EB338" s="311"/>
      <c r="EC338" s="311"/>
      <c r="ED338" s="311"/>
      <c r="EE338" s="311"/>
      <c r="EF338" s="311"/>
      <c r="EG338" s="311"/>
      <c r="EH338" s="311"/>
      <c r="EI338" s="311"/>
      <c r="EJ338" s="311"/>
      <c r="EK338" s="311"/>
      <c r="EL338" s="311"/>
      <c r="EM338" s="311"/>
      <c r="EN338" s="311"/>
      <c r="EO338" s="311"/>
      <c r="EP338" s="311"/>
      <c r="EQ338" s="311"/>
      <c r="ER338" s="311"/>
      <c r="ES338" s="311"/>
      <c r="ET338" s="311"/>
      <c r="EU338" s="311"/>
      <c r="EV338" s="311"/>
      <c r="EW338" s="311"/>
      <c r="EX338" s="311"/>
      <c r="EY338" s="311"/>
      <c r="EZ338" s="311"/>
      <c r="FA338" s="311"/>
      <c r="FB338" s="311"/>
      <c r="FC338" s="311"/>
      <c r="FD338" s="311"/>
      <c r="FE338" s="311"/>
      <c r="FF338" s="311"/>
      <c r="FG338" s="311"/>
      <c r="FH338" s="311"/>
      <c r="FI338" s="311"/>
      <c r="FJ338" s="311"/>
      <c r="FK338" s="311"/>
      <c r="FL338" s="311"/>
      <c r="FM338" s="311"/>
      <c r="FN338" s="311"/>
      <c r="FO338" s="311"/>
      <c r="FP338" s="311"/>
      <c r="FQ338" s="311"/>
      <c r="FR338" s="311"/>
      <c r="FS338" s="311"/>
      <c r="FT338" s="311"/>
      <c r="FU338" s="311"/>
      <c r="FV338" s="311"/>
      <c r="FW338" s="311"/>
      <c r="FX338" s="311"/>
      <c r="FY338" s="311"/>
      <c r="FZ338" s="311"/>
      <c r="GA338" s="311"/>
      <c r="GB338" s="311"/>
      <c r="GC338" s="311"/>
      <c r="GD338" s="311"/>
      <c r="GE338" s="311"/>
      <c r="GF338" s="311"/>
      <c r="GG338" s="311"/>
      <c r="GH338" s="311"/>
      <c r="GI338" s="311"/>
      <c r="GJ338" s="311"/>
      <c r="GK338" s="311"/>
      <c r="GL338" s="311"/>
      <c r="GM338" s="311"/>
      <c r="GN338" s="311"/>
      <c r="GO338" s="311"/>
      <c r="GP338" s="311"/>
      <c r="GQ338" s="311"/>
      <c r="GR338" s="311"/>
      <c r="GS338" s="311"/>
      <c r="GT338" s="311"/>
      <c r="GU338" s="311"/>
      <c r="GV338" s="311"/>
      <c r="GW338" s="311"/>
      <c r="GX338" s="311"/>
      <c r="GY338" s="311"/>
      <c r="GZ338" s="311"/>
      <c r="HA338" s="311"/>
    </row>
    <row r="339" spans="1:209" s="313" customFormat="1" x14ac:dyDescent="0.2">
      <c r="A339" s="690"/>
      <c r="B339" s="691"/>
      <c r="C339" s="691"/>
      <c r="D339" s="693"/>
      <c r="E339" s="692"/>
      <c r="F339" s="692"/>
      <c r="G339" s="691"/>
      <c r="H339" s="690"/>
      <c r="I339" s="690"/>
      <c r="J339" s="690"/>
      <c r="K339" s="690"/>
      <c r="L339" s="690"/>
      <c r="M339" s="311"/>
      <c r="N339" s="311"/>
      <c r="O339" s="311"/>
      <c r="P339" s="311"/>
      <c r="Q339" s="311"/>
      <c r="R339" s="311"/>
      <c r="S339" s="311"/>
      <c r="T339" s="311"/>
      <c r="U339" s="311"/>
      <c r="V339" s="311"/>
      <c r="W339" s="311"/>
      <c r="X339" s="311"/>
      <c r="Y339" s="311"/>
      <c r="Z339" s="311"/>
      <c r="AA339" s="311"/>
      <c r="AB339" s="311"/>
      <c r="AC339" s="311"/>
      <c r="AD339" s="311"/>
      <c r="AE339" s="311"/>
      <c r="AF339" s="311"/>
      <c r="AG339" s="311"/>
      <c r="AH339" s="311"/>
      <c r="AI339" s="311"/>
      <c r="AJ339" s="311"/>
      <c r="AK339" s="311"/>
      <c r="AL339" s="311"/>
      <c r="AM339" s="311"/>
      <c r="AN339" s="311"/>
      <c r="AO339" s="311"/>
      <c r="AP339" s="311"/>
      <c r="AQ339" s="311"/>
      <c r="AR339" s="311"/>
      <c r="AS339" s="311"/>
      <c r="AT339" s="311"/>
      <c r="AU339" s="311"/>
      <c r="AV339" s="311"/>
      <c r="AW339" s="311"/>
      <c r="AX339" s="311"/>
      <c r="AY339" s="311"/>
      <c r="AZ339" s="311"/>
      <c r="BA339" s="311"/>
      <c r="BB339" s="311"/>
      <c r="BC339" s="311"/>
      <c r="BD339" s="311"/>
      <c r="BE339" s="311"/>
      <c r="BF339" s="311"/>
      <c r="BG339" s="311"/>
      <c r="BH339" s="311"/>
      <c r="BI339" s="311"/>
      <c r="BJ339" s="311"/>
      <c r="BK339" s="311"/>
      <c r="BL339" s="311"/>
      <c r="BM339" s="311"/>
      <c r="BN339" s="311"/>
      <c r="BO339" s="311"/>
      <c r="BP339" s="311"/>
      <c r="BQ339" s="311"/>
      <c r="BR339" s="311"/>
      <c r="BS339" s="311"/>
      <c r="BT339" s="311"/>
      <c r="BU339" s="311"/>
      <c r="BV339" s="311"/>
      <c r="BW339" s="311"/>
      <c r="BX339" s="311"/>
      <c r="BY339" s="311"/>
      <c r="BZ339" s="311"/>
      <c r="CA339" s="311"/>
      <c r="CB339" s="311"/>
      <c r="CC339" s="311"/>
      <c r="CD339" s="311"/>
      <c r="CE339" s="311"/>
      <c r="CF339" s="311"/>
      <c r="CG339" s="311"/>
      <c r="CH339" s="311"/>
      <c r="CI339" s="311"/>
      <c r="CJ339" s="311"/>
      <c r="CK339" s="311"/>
      <c r="CL339" s="311"/>
      <c r="CM339" s="311"/>
      <c r="CN339" s="311"/>
      <c r="CO339" s="311"/>
      <c r="CP339" s="311"/>
      <c r="CQ339" s="311"/>
      <c r="CR339" s="311"/>
      <c r="CS339" s="311"/>
      <c r="CT339" s="311"/>
      <c r="CU339" s="311"/>
      <c r="CV339" s="311"/>
      <c r="CW339" s="311"/>
      <c r="CX339" s="311"/>
      <c r="CY339" s="311"/>
      <c r="CZ339" s="311"/>
      <c r="DA339" s="311"/>
      <c r="DB339" s="311"/>
      <c r="DC339" s="311"/>
      <c r="DD339" s="311"/>
      <c r="DE339" s="311"/>
      <c r="DF339" s="311"/>
      <c r="DG339" s="311"/>
      <c r="DH339" s="311"/>
      <c r="DI339" s="311"/>
      <c r="DJ339" s="311"/>
      <c r="DK339" s="311"/>
      <c r="DL339" s="311"/>
      <c r="DM339" s="311"/>
      <c r="DN339" s="311"/>
      <c r="DO339" s="311"/>
      <c r="DP339" s="311"/>
      <c r="DQ339" s="311"/>
      <c r="DR339" s="311"/>
      <c r="DS339" s="311"/>
      <c r="DT339" s="311"/>
      <c r="DU339" s="311"/>
      <c r="DV339" s="311"/>
      <c r="DW339" s="311"/>
      <c r="DX339" s="311"/>
      <c r="DY339" s="311"/>
      <c r="DZ339" s="311"/>
      <c r="EA339" s="311"/>
      <c r="EB339" s="311"/>
      <c r="EC339" s="311"/>
      <c r="ED339" s="311"/>
      <c r="EE339" s="311"/>
      <c r="EF339" s="311"/>
      <c r="EG339" s="311"/>
      <c r="EH339" s="311"/>
      <c r="EI339" s="311"/>
      <c r="EJ339" s="311"/>
      <c r="EK339" s="311"/>
      <c r="EL339" s="311"/>
      <c r="EM339" s="311"/>
      <c r="EN339" s="311"/>
      <c r="EO339" s="311"/>
      <c r="EP339" s="311"/>
      <c r="EQ339" s="311"/>
      <c r="ER339" s="311"/>
      <c r="ES339" s="311"/>
      <c r="ET339" s="311"/>
      <c r="EU339" s="311"/>
      <c r="EV339" s="311"/>
      <c r="EW339" s="311"/>
      <c r="EX339" s="311"/>
      <c r="EY339" s="311"/>
      <c r="EZ339" s="311"/>
      <c r="FA339" s="311"/>
      <c r="FB339" s="311"/>
      <c r="FC339" s="311"/>
      <c r="FD339" s="311"/>
      <c r="FE339" s="311"/>
      <c r="FF339" s="311"/>
      <c r="FG339" s="311"/>
      <c r="FH339" s="311"/>
      <c r="FI339" s="311"/>
      <c r="FJ339" s="311"/>
      <c r="FK339" s="311"/>
      <c r="FL339" s="311"/>
      <c r="FM339" s="311"/>
      <c r="FN339" s="311"/>
      <c r="FO339" s="311"/>
      <c r="FP339" s="311"/>
      <c r="FQ339" s="311"/>
      <c r="FR339" s="311"/>
      <c r="FS339" s="311"/>
      <c r="FT339" s="311"/>
      <c r="FU339" s="311"/>
      <c r="FV339" s="311"/>
      <c r="FW339" s="311"/>
      <c r="FX339" s="311"/>
      <c r="FY339" s="311"/>
      <c r="FZ339" s="311"/>
      <c r="GA339" s="311"/>
      <c r="GB339" s="311"/>
      <c r="GC339" s="311"/>
      <c r="GD339" s="311"/>
      <c r="GE339" s="311"/>
      <c r="GF339" s="311"/>
      <c r="GG339" s="311"/>
      <c r="GH339" s="311"/>
      <c r="GI339" s="311"/>
      <c r="GJ339" s="311"/>
      <c r="GK339" s="311"/>
      <c r="GL339" s="311"/>
      <c r="GM339" s="311"/>
      <c r="GN339" s="311"/>
      <c r="GO339" s="311"/>
      <c r="GP339" s="311"/>
      <c r="GQ339" s="311"/>
      <c r="GR339" s="311"/>
      <c r="GS339" s="311"/>
      <c r="GT339" s="311"/>
      <c r="GU339" s="311"/>
      <c r="GV339" s="311"/>
      <c r="GW339" s="311"/>
      <c r="GX339" s="311"/>
      <c r="GY339" s="311"/>
      <c r="GZ339" s="311"/>
      <c r="HA339" s="311"/>
    </row>
  </sheetData>
  <pageMargins left="0.7" right="0.7" top="0.75" bottom="0.75" header="0.3" footer="0.3"/>
  <pageSetup orientation="portrait" horizontalDpi="0" verticalDpi="0"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AA240-58BA-41E1-8CC4-7EFF5326C36B}">
  <dimension ref="A1:GZ679"/>
  <sheetViews>
    <sheetView topLeftCell="A73" zoomScaleNormal="100" workbookViewId="0">
      <selection activeCell="P108" sqref="P108"/>
    </sheetView>
  </sheetViews>
  <sheetFormatPr baseColWidth="10" defaultColWidth="10.85546875" defaultRowHeight="12.75" x14ac:dyDescent="0.2"/>
  <cols>
    <col min="1" max="1" width="2.85546875" style="558" customWidth="1"/>
    <col min="2" max="2" width="11.140625" style="560" customWidth="1"/>
    <col min="3" max="3" width="69.28515625" style="560" customWidth="1"/>
    <col min="4" max="4" width="8.140625" style="563" customWidth="1"/>
    <col min="5" max="5" width="14.140625" style="395" customWidth="1"/>
    <col min="6" max="6" width="14.140625" style="395" hidden="1" customWidth="1"/>
    <col min="7" max="7" width="43.140625" style="560" hidden="1" customWidth="1"/>
    <col min="8" max="8" width="12" style="558" hidden="1" customWidth="1"/>
    <col min="9" max="9" width="2" style="558" hidden="1" customWidth="1"/>
    <col min="10" max="10" width="12" style="558" hidden="1" customWidth="1"/>
    <col min="11" max="12" width="0" style="558" hidden="1" customWidth="1"/>
    <col min="13" max="13" width="44.7109375" style="558" hidden="1" customWidth="1"/>
    <col min="14" max="16384" width="10.85546875" style="558"/>
  </cols>
  <sheetData>
    <row r="1" spans="2:19" ht="18.75" x14ac:dyDescent="0.3">
      <c r="B1" s="809"/>
      <c r="C1" s="810" t="s">
        <v>872</v>
      </c>
    </row>
    <row r="2" spans="2:19" ht="18.75" x14ac:dyDescent="0.3">
      <c r="B2" s="809"/>
      <c r="C2" s="810" t="s">
        <v>871</v>
      </c>
    </row>
    <row r="3" spans="2:19" ht="18.75" x14ac:dyDescent="0.3">
      <c r="B3" s="809"/>
      <c r="C3" s="811" t="s">
        <v>8361</v>
      </c>
    </row>
    <row r="4" spans="2:19" ht="13.5" thickBot="1" x14ac:dyDescent="0.25">
      <c r="B4" s="809"/>
      <c r="C4" s="564"/>
    </row>
    <row r="5" spans="2:19" x14ac:dyDescent="0.2">
      <c r="B5" s="812"/>
      <c r="C5" s="813"/>
      <c r="D5" s="814" t="s">
        <v>869</v>
      </c>
      <c r="E5" s="815" t="s">
        <v>868</v>
      </c>
      <c r="F5" s="816"/>
    </row>
    <row r="6" spans="2:19" x14ac:dyDescent="0.2">
      <c r="B6" s="817" t="s">
        <v>41</v>
      </c>
      <c r="C6" s="564" t="s">
        <v>867</v>
      </c>
      <c r="D6" s="563" t="s">
        <v>866</v>
      </c>
      <c r="E6" s="818" t="s">
        <v>865</v>
      </c>
      <c r="F6" s="819" t="s">
        <v>864</v>
      </c>
    </row>
    <row r="7" spans="2:19" ht="13.5" thickBot="1" x14ac:dyDescent="0.25">
      <c r="B7" s="820"/>
      <c r="C7" s="821"/>
      <c r="D7" s="822" t="s">
        <v>863</v>
      </c>
      <c r="E7" s="823"/>
      <c r="F7" s="824"/>
      <c r="G7" s="559"/>
      <c r="H7" s="559"/>
      <c r="I7" s="559"/>
    </row>
    <row r="8" spans="2:19" x14ac:dyDescent="0.2">
      <c r="B8" s="567"/>
      <c r="C8" s="564" t="s">
        <v>862</v>
      </c>
      <c r="F8" s="395">
        <v>43752.29</v>
      </c>
      <c r="G8" s="559"/>
      <c r="H8" s="559"/>
      <c r="I8" s="559"/>
    </row>
    <row r="9" spans="2:19" x14ac:dyDescent="0.2">
      <c r="B9" s="567">
        <v>45231</v>
      </c>
      <c r="C9" s="564" t="s">
        <v>8360</v>
      </c>
      <c r="D9" s="563">
        <v>1261</v>
      </c>
      <c r="E9" s="395">
        <v>3410.4</v>
      </c>
      <c r="F9" s="395">
        <v>3738</v>
      </c>
      <c r="G9" s="559" t="s">
        <v>8359</v>
      </c>
      <c r="H9" s="559"/>
      <c r="I9" s="559"/>
      <c r="J9" s="560"/>
      <c r="K9" s="560"/>
      <c r="L9" s="560"/>
    </row>
    <row r="10" spans="2:19" x14ac:dyDescent="0.2">
      <c r="B10" s="567">
        <v>45231</v>
      </c>
      <c r="C10" s="564" t="s">
        <v>4329</v>
      </c>
      <c r="D10" s="563" t="s">
        <v>785</v>
      </c>
      <c r="E10" s="448">
        <v>24.97</v>
      </c>
      <c r="F10" s="395">
        <v>2522.4</v>
      </c>
      <c r="G10" s="559" t="s">
        <v>8358</v>
      </c>
      <c r="H10" s="559"/>
      <c r="I10" s="559"/>
      <c r="J10" s="560"/>
      <c r="K10" s="560"/>
      <c r="L10" s="560"/>
    </row>
    <row r="11" spans="2:19" x14ac:dyDescent="0.2">
      <c r="B11" s="567">
        <v>45231</v>
      </c>
      <c r="C11" s="564" t="s">
        <v>4019</v>
      </c>
      <c r="D11" s="563" t="s">
        <v>785</v>
      </c>
      <c r="E11" s="395">
        <v>4</v>
      </c>
      <c r="F11" s="395">
        <v>4978.96</v>
      </c>
      <c r="G11" s="559" t="s">
        <v>8357</v>
      </c>
      <c r="H11" s="559"/>
      <c r="I11" s="559"/>
      <c r="J11" s="560"/>
      <c r="K11" s="560"/>
      <c r="L11" s="560"/>
    </row>
    <row r="12" spans="2:19" x14ac:dyDescent="0.2">
      <c r="B12" s="567">
        <v>45231</v>
      </c>
      <c r="C12" s="564" t="s">
        <v>4329</v>
      </c>
      <c r="D12" s="563" t="s">
        <v>785</v>
      </c>
      <c r="E12" s="448">
        <v>299</v>
      </c>
      <c r="F12" s="395">
        <v>1975.67</v>
      </c>
      <c r="G12" s="559" t="s">
        <v>8356</v>
      </c>
      <c r="H12" s="559"/>
      <c r="I12" s="559"/>
      <c r="J12" s="560"/>
      <c r="K12" s="560"/>
      <c r="L12" s="560"/>
    </row>
    <row r="13" spans="2:19" x14ac:dyDescent="0.2">
      <c r="B13" s="567">
        <v>45231</v>
      </c>
      <c r="C13" s="564" t="s">
        <v>4019</v>
      </c>
      <c r="D13" s="563" t="s">
        <v>785</v>
      </c>
      <c r="E13" s="395">
        <v>47.84</v>
      </c>
      <c r="F13" s="395">
        <v>796.37</v>
      </c>
      <c r="G13" s="559" t="s">
        <v>8355</v>
      </c>
      <c r="H13" s="559"/>
      <c r="I13" s="559"/>
      <c r="J13" s="560"/>
      <c r="K13" s="560"/>
      <c r="L13" s="560"/>
    </row>
    <row r="14" spans="2:19" x14ac:dyDescent="0.2">
      <c r="B14" s="567">
        <v>45231</v>
      </c>
      <c r="C14" s="564" t="s">
        <v>4329</v>
      </c>
      <c r="D14" s="563" t="s">
        <v>785</v>
      </c>
      <c r="E14" s="448">
        <v>49.29</v>
      </c>
      <c r="F14" s="395">
        <v>4520.3900000000003</v>
      </c>
      <c r="G14" s="559" t="s">
        <v>8354</v>
      </c>
      <c r="H14" s="559"/>
      <c r="I14" s="559"/>
      <c r="J14" s="560"/>
      <c r="K14" s="560"/>
      <c r="L14" s="560"/>
    </row>
    <row r="15" spans="2:19" x14ac:dyDescent="0.2">
      <c r="B15" s="567">
        <v>45231</v>
      </c>
      <c r="C15" s="564" t="s">
        <v>4019</v>
      </c>
      <c r="D15" s="563" t="s">
        <v>785</v>
      </c>
      <c r="E15" s="395">
        <v>7.89</v>
      </c>
      <c r="F15" s="395">
        <v>15721.03</v>
      </c>
      <c r="G15" s="570" t="s">
        <v>8353</v>
      </c>
      <c r="H15" s="395"/>
      <c r="I15" s="395"/>
      <c r="J15" s="395"/>
      <c r="K15" s="395"/>
      <c r="L15" s="395"/>
      <c r="M15" s="395"/>
      <c r="N15" s="569"/>
      <c r="O15" s="559"/>
      <c r="P15" s="559"/>
      <c r="Q15" s="560"/>
      <c r="R15" s="560"/>
      <c r="S15" s="560"/>
    </row>
    <row r="16" spans="2:19" x14ac:dyDescent="0.2">
      <c r="B16" s="567">
        <v>45231</v>
      </c>
      <c r="C16" s="560" t="s">
        <v>4329</v>
      </c>
      <c r="D16" s="563" t="s">
        <v>785</v>
      </c>
      <c r="E16" s="448">
        <v>299</v>
      </c>
      <c r="F16" s="395">
        <v>22057.73</v>
      </c>
      <c r="G16" s="559" t="s">
        <v>8352</v>
      </c>
      <c r="H16" s="559"/>
      <c r="I16" s="559"/>
      <c r="J16" s="560"/>
      <c r="K16" s="560"/>
      <c r="L16" s="560"/>
    </row>
    <row r="17" spans="2:15" x14ac:dyDescent="0.2">
      <c r="B17" s="567">
        <v>45231</v>
      </c>
      <c r="C17" s="564" t="s">
        <v>4019</v>
      </c>
      <c r="D17" s="563" t="s">
        <v>785</v>
      </c>
      <c r="E17" s="395">
        <v>47.84</v>
      </c>
      <c r="F17" s="395">
        <v>22759.200000000001</v>
      </c>
      <c r="G17" s="559" t="s">
        <v>7109</v>
      </c>
      <c r="H17" s="559"/>
      <c r="I17" s="559"/>
      <c r="J17" s="560"/>
      <c r="K17" s="560"/>
      <c r="L17" s="560"/>
    </row>
    <row r="18" spans="2:15" x14ac:dyDescent="0.2">
      <c r="B18" s="567">
        <v>45231</v>
      </c>
      <c r="C18" s="564" t="s">
        <v>756</v>
      </c>
      <c r="D18" s="563" t="s">
        <v>785</v>
      </c>
      <c r="E18" s="395">
        <v>1.4</v>
      </c>
      <c r="F18" s="395">
        <v>4260.6899999999996</v>
      </c>
      <c r="G18" s="560" t="s">
        <v>8351</v>
      </c>
      <c r="H18" s="559"/>
      <c r="I18" s="559"/>
      <c r="J18" s="560"/>
      <c r="K18" s="560"/>
      <c r="L18" s="560"/>
    </row>
    <row r="19" spans="2:15" x14ac:dyDescent="0.2">
      <c r="B19" s="567">
        <v>45231</v>
      </c>
      <c r="C19" s="564" t="s">
        <v>2675</v>
      </c>
      <c r="D19" s="563" t="s">
        <v>785</v>
      </c>
      <c r="E19" s="395">
        <v>0.22</v>
      </c>
      <c r="F19" s="395">
        <v>3764.27</v>
      </c>
      <c r="G19" s="560" t="s">
        <v>8350</v>
      </c>
      <c r="H19" s="559"/>
      <c r="I19" s="559"/>
      <c r="J19" s="560"/>
      <c r="K19" s="560"/>
      <c r="L19" s="560"/>
    </row>
    <row r="20" spans="2:15" x14ac:dyDescent="0.2">
      <c r="B20" s="567">
        <v>45231</v>
      </c>
      <c r="C20" s="564" t="s">
        <v>3478</v>
      </c>
      <c r="D20" s="563" t="s">
        <v>785</v>
      </c>
      <c r="E20" s="395">
        <v>36304.35</v>
      </c>
      <c r="F20" s="395">
        <v>2193.65</v>
      </c>
      <c r="G20" s="559" t="s">
        <v>8349</v>
      </c>
      <c r="H20" s="559"/>
      <c r="I20" s="559"/>
      <c r="J20" s="560"/>
      <c r="K20" s="560"/>
      <c r="L20" s="560"/>
    </row>
    <row r="21" spans="2:15" x14ac:dyDescent="0.2">
      <c r="B21" s="567">
        <v>45202</v>
      </c>
      <c r="C21" s="564" t="s">
        <v>4329</v>
      </c>
      <c r="D21" s="563" t="s">
        <v>785</v>
      </c>
      <c r="E21" s="586">
        <v>48.53</v>
      </c>
      <c r="F21" s="395">
        <v>6564.4</v>
      </c>
      <c r="G21" s="559" t="s">
        <v>8348</v>
      </c>
      <c r="H21" s="559"/>
      <c r="I21" s="559"/>
      <c r="J21" s="560"/>
      <c r="K21" s="560"/>
      <c r="L21" s="560"/>
    </row>
    <row r="22" spans="2:15" x14ac:dyDescent="0.2">
      <c r="B22" s="567">
        <v>45202</v>
      </c>
      <c r="C22" s="560" t="s">
        <v>4019</v>
      </c>
      <c r="D22" s="563" t="s">
        <v>785</v>
      </c>
      <c r="E22" s="395">
        <v>7.76</v>
      </c>
      <c r="F22" s="395">
        <v>5332.61</v>
      </c>
      <c r="G22" s="559" t="s">
        <v>8347</v>
      </c>
      <c r="H22" s="559"/>
      <c r="I22" s="559"/>
      <c r="J22" s="560"/>
      <c r="K22" s="560"/>
      <c r="L22" s="560"/>
    </row>
    <row r="23" spans="2:15" x14ac:dyDescent="0.2">
      <c r="B23" s="567">
        <v>45202</v>
      </c>
      <c r="C23" s="560" t="s">
        <v>8346</v>
      </c>
      <c r="D23" s="563" t="s">
        <v>724</v>
      </c>
      <c r="E23" s="441">
        <v>31041.05</v>
      </c>
      <c r="F23" s="395">
        <v>13090.79</v>
      </c>
      <c r="G23" s="559" t="s">
        <v>8345</v>
      </c>
      <c r="H23" s="559"/>
      <c r="I23" s="559"/>
      <c r="J23" s="560"/>
      <c r="K23" s="560"/>
      <c r="L23" s="560"/>
    </row>
    <row r="24" spans="2:15" x14ac:dyDescent="0.2">
      <c r="B24" s="567">
        <v>45236</v>
      </c>
      <c r="C24" s="564" t="s">
        <v>8343</v>
      </c>
      <c r="D24" s="563" t="s">
        <v>724</v>
      </c>
      <c r="E24" s="393">
        <v>4948</v>
      </c>
      <c r="F24" s="395">
        <v>9402.1299999999992</v>
      </c>
      <c r="G24" s="559" t="s">
        <v>8344</v>
      </c>
      <c r="H24" s="559"/>
      <c r="I24" s="559"/>
      <c r="J24" s="560"/>
      <c r="K24" s="560"/>
      <c r="L24" s="560"/>
    </row>
    <row r="25" spans="2:15" x14ac:dyDescent="0.2">
      <c r="B25" s="567">
        <v>45236</v>
      </c>
      <c r="C25" s="564" t="s">
        <v>8343</v>
      </c>
      <c r="D25" s="563" t="s">
        <v>724</v>
      </c>
      <c r="E25" s="395">
        <v>11493</v>
      </c>
      <c r="F25" s="395">
        <v>2508.5300000000002</v>
      </c>
      <c r="G25" s="559" t="s">
        <v>8342</v>
      </c>
      <c r="H25" s="559"/>
      <c r="I25" s="559"/>
      <c r="J25" s="560"/>
      <c r="K25" s="560"/>
      <c r="L25" s="560"/>
    </row>
    <row r="26" spans="2:15" x14ac:dyDescent="0.2">
      <c r="B26" s="567">
        <v>45236</v>
      </c>
      <c r="C26" s="564" t="s">
        <v>4329</v>
      </c>
      <c r="D26" s="563" t="s">
        <v>785</v>
      </c>
      <c r="E26" s="448">
        <v>18.63</v>
      </c>
      <c r="F26" s="395">
        <v>1406.46</v>
      </c>
      <c r="G26" s="559" t="s">
        <v>8341</v>
      </c>
      <c r="H26" s="559"/>
      <c r="I26" s="559"/>
      <c r="J26" s="560"/>
      <c r="K26" s="560"/>
      <c r="L26" s="568"/>
    </row>
    <row r="27" spans="2:15" x14ac:dyDescent="0.2">
      <c r="B27" s="567">
        <v>45236</v>
      </c>
      <c r="C27" s="564" t="s">
        <v>2675</v>
      </c>
      <c r="D27" s="563" t="s">
        <v>785</v>
      </c>
      <c r="E27" s="395">
        <v>2.98</v>
      </c>
      <c r="F27" s="395">
        <v>7950.75</v>
      </c>
      <c r="G27" s="559" t="s">
        <v>8340</v>
      </c>
      <c r="H27" s="559"/>
      <c r="I27" s="559"/>
      <c r="J27" s="560"/>
      <c r="K27" s="560"/>
      <c r="L27" s="567"/>
      <c r="M27" s="564"/>
      <c r="N27" s="563"/>
      <c r="O27" s="395"/>
    </row>
    <row r="28" spans="2:15" x14ac:dyDescent="0.2">
      <c r="B28" s="567">
        <v>45236</v>
      </c>
      <c r="C28" s="564" t="s">
        <v>5150</v>
      </c>
      <c r="D28" s="563" t="s">
        <v>724</v>
      </c>
      <c r="E28" s="393">
        <v>4900</v>
      </c>
      <c r="F28" s="395">
        <v>3655.57</v>
      </c>
      <c r="G28" s="559" t="s">
        <v>8339</v>
      </c>
      <c r="H28" s="559"/>
      <c r="I28" s="559"/>
      <c r="J28" s="560"/>
      <c r="K28" s="560"/>
      <c r="L28" s="560"/>
    </row>
    <row r="29" spans="2:15" x14ac:dyDescent="0.2">
      <c r="B29" s="567">
        <v>45237</v>
      </c>
      <c r="C29" s="564" t="s">
        <v>4329</v>
      </c>
      <c r="D29" s="563" t="s">
        <v>785</v>
      </c>
      <c r="E29" s="448">
        <v>189.76</v>
      </c>
      <c r="F29" s="395">
        <v>1654.4</v>
      </c>
      <c r="G29" s="559" t="s">
        <v>8338</v>
      </c>
      <c r="H29" s="559"/>
      <c r="I29" s="559"/>
      <c r="J29" s="560"/>
      <c r="K29" s="560"/>
      <c r="L29" s="560"/>
    </row>
    <row r="30" spans="2:15" x14ac:dyDescent="0.2">
      <c r="B30" s="567">
        <v>45237</v>
      </c>
      <c r="C30" s="564" t="s">
        <v>4019</v>
      </c>
      <c r="D30" s="563" t="s">
        <v>785</v>
      </c>
      <c r="E30" s="395">
        <v>30.36</v>
      </c>
      <c r="F30" s="395">
        <v>2561.09</v>
      </c>
      <c r="G30" s="559" t="s">
        <v>8337</v>
      </c>
      <c r="H30" s="559"/>
      <c r="I30" s="559"/>
      <c r="J30" s="560"/>
      <c r="K30" s="560"/>
      <c r="L30" s="560"/>
    </row>
    <row r="31" spans="2:15" x14ac:dyDescent="0.2">
      <c r="B31" s="567">
        <v>45237</v>
      </c>
      <c r="C31" s="564" t="s">
        <v>3993</v>
      </c>
      <c r="D31" s="563" t="s">
        <v>785</v>
      </c>
      <c r="E31" s="395">
        <v>28007.38</v>
      </c>
      <c r="F31" s="395">
        <v>5902.86</v>
      </c>
      <c r="G31" s="559" t="s">
        <v>8336</v>
      </c>
      <c r="H31" s="559"/>
      <c r="I31" s="559"/>
      <c r="J31" s="560"/>
      <c r="K31" s="560"/>
      <c r="L31" s="560"/>
    </row>
    <row r="32" spans="2:15" x14ac:dyDescent="0.2">
      <c r="B32" s="567">
        <v>45237</v>
      </c>
      <c r="C32" s="564" t="s">
        <v>2675</v>
      </c>
      <c r="D32" s="563" t="s">
        <v>785</v>
      </c>
      <c r="E32" s="395">
        <v>6485.82</v>
      </c>
      <c r="F32" s="395">
        <v>4112.45</v>
      </c>
      <c r="G32" s="559" t="s">
        <v>8335</v>
      </c>
      <c r="H32" s="559"/>
      <c r="I32" s="559"/>
      <c r="J32" s="560"/>
      <c r="K32" s="560"/>
      <c r="L32" s="560"/>
    </row>
    <row r="33" spans="2:16" x14ac:dyDescent="0.2">
      <c r="B33" s="567">
        <v>45237</v>
      </c>
      <c r="C33" s="564" t="s">
        <v>3996</v>
      </c>
      <c r="D33" s="563" t="s">
        <v>785</v>
      </c>
      <c r="E33" s="395">
        <v>1115.81</v>
      </c>
      <c r="F33" s="395">
        <v>46687.839999999997</v>
      </c>
      <c r="G33" s="559" t="s">
        <v>8334</v>
      </c>
      <c r="H33" s="559"/>
      <c r="I33" s="559"/>
      <c r="J33" s="560"/>
      <c r="K33" s="560"/>
      <c r="L33" s="560"/>
    </row>
    <row r="34" spans="2:16" x14ac:dyDescent="0.2">
      <c r="B34" s="567">
        <v>45237</v>
      </c>
      <c r="C34" s="560" t="s">
        <v>8333</v>
      </c>
      <c r="D34" s="563" t="s">
        <v>724</v>
      </c>
      <c r="E34" s="445">
        <v>1539</v>
      </c>
      <c r="F34" s="395">
        <v>3103.42</v>
      </c>
      <c r="G34" s="559" t="s">
        <v>8332</v>
      </c>
      <c r="H34" s="559"/>
      <c r="I34" s="559"/>
      <c r="J34" s="560"/>
      <c r="K34" s="560"/>
      <c r="L34" s="560"/>
    </row>
    <row r="35" spans="2:16" x14ac:dyDescent="0.2">
      <c r="B35" s="567">
        <v>45238</v>
      </c>
      <c r="C35" s="560" t="s">
        <v>4329</v>
      </c>
      <c r="D35" s="563" t="s">
        <v>785</v>
      </c>
      <c r="E35" s="448">
        <v>26.26</v>
      </c>
      <c r="F35" s="395">
        <v>33844.47</v>
      </c>
      <c r="G35" s="559" t="s">
        <v>8331</v>
      </c>
      <c r="H35" s="559"/>
      <c r="I35" s="559"/>
      <c r="J35" s="560"/>
      <c r="K35" s="560"/>
      <c r="L35" s="560"/>
    </row>
    <row r="36" spans="2:16" x14ac:dyDescent="0.2">
      <c r="B36" s="567">
        <v>45238</v>
      </c>
      <c r="C36" s="560" t="s">
        <v>2675</v>
      </c>
      <c r="D36" s="563" t="s">
        <v>785</v>
      </c>
      <c r="E36" s="395">
        <v>4.2</v>
      </c>
      <c r="F36" s="395">
        <v>13920.02</v>
      </c>
      <c r="G36" s="559" t="s">
        <v>8330</v>
      </c>
      <c r="H36" s="559"/>
      <c r="I36" s="559"/>
      <c r="J36" s="560"/>
      <c r="K36" s="560"/>
      <c r="L36" s="560"/>
    </row>
    <row r="37" spans="2:16" x14ac:dyDescent="0.2">
      <c r="B37" s="567">
        <v>45238</v>
      </c>
      <c r="C37" s="560" t="s">
        <v>8329</v>
      </c>
      <c r="D37" s="563" t="s">
        <v>724</v>
      </c>
      <c r="E37" s="395">
        <v>1000</v>
      </c>
      <c r="F37" s="395">
        <v>2900.58</v>
      </c>
      <c r="G37" s="559" t="s">
        <v>8328</v>
      </c>
      <c r="H37" s="559"/>
      <c r="I37" s="559"/>
      <c r="J37" s="560"/>
      <c r="K37" s="560"/>
      <c r="L37" s="560"/>
    </row>
    <row r="38" spans="2:16" x14ac:dyDescent="0.2">
      <c r="B38" s="567">
        <v>45239</v>
      </c>
      <c r="C38" s="560" t="s">
        <v>5867</v>
      </c>
      <c r="D38" s="563" t="s">
        <v>785</v>
      </c>
      <c r="E38" s="448">
        <v>17.5</v>
      </c>
      <c r="F38" s="395">
        <v>4902.6000000000004</v>
      </c>
      <c r="G38" s="559" t="s">
        <v>8327</v>
      </c>
      <c r="H38" s="559"/>
      <c r="I38" s="559"/>
      <c r="J38" s="560"/>
      <c r="K38" s="560"/>
      <c r="L38" s="560"/>
    </row>
    <row r="39" spans="2:16" x14ac:dyDescent="0.2">
      <c r="B39" s="567">
        <v>45239</v>
      </c>
      <c r="C39" s="560" t="s">
        <v>4019</v>
      </c>
      <c r="D39" s="563" t="s">
        <v>785</v>
      </c>
      <c r="E39" s="395">
        <v>2.8</v>
      </c>
      <c r="F39" s="395">
        <v>10846</v>
      </c>
      <c r="G39" s="559" t="s">
        <v>8326</v>
      </c>
      <c r="H39" s="559"/>
      <c r="I39" s="559"/>
      <c r="J39" s="560"/>
      <c r="K39" s="560"/>
      <c r="L39" s="560"/>
    </row>
    <row r="40" spans="2:16" x14ac:dyDescent="0.2">
      <c r="B40" s="567">
        <v>45239</v>
      </c>
      <c r="C40" s="560" t="s">
        <v>8325</v>
      </c>
      <c r="D40" s="563" t="s">
        <v>724</v>
      </c>
      <c r="E40" s="445">
        <v>10000</v>
      </c>
      <c r="F40" s="395">
        <v>10567.6</v>
      </c>
      <c r="G40" s="559" t="s">
        <v>8324</v>
      </c>
      <c r="H40" s="559"/>
      <c r="I40" s="559"/>
      <c r="J40" s="560"/>
      <c r="K40" s="560"/>
      <c r="L40" s="560"/>
      <c r="N40" s="558" t="s">
        <v>8547</v>
      </c>
      <c r="O40" s="558" t="s">
        <v>4398</v>
      </c>
    </row>
    <row r="41" spans="2:16" x14ac:dyDescent="0.2">
      <c r="B41" s="567">
        <v>45239</v>
      </c>
      <c r="C41" s="560" t="s">
        <v>8323</v>
      </c>
      <c r="D41" s="563" t="s">
        <v>724</v>
      </c>
      <c r="E41" s="395">
        <v>129190.47</v>
      </c>
      <c r="F41" s="395">
        <v>68356.61</v>
      </c>
      <c r="G41" s="559" t="s">
        <v>8322</v>
      </c>
      <c r="H41" s="559"/>
      <c r="I41" s="559"/>
      <c r="J41" s="560"/>
      <c r="K41" s="560"/>
      <c r="L41" s="560"/>
      <c r="N41" s="836">
        <v>32333.95</v>
      </c>
      <c r="O41" s="836">
        <f>27390.87+69465.65</f>
        <v>96856.51999999999</v>
      </c>
    </row>
    <row r="42" spans="2:16" x14ac:dyDescent="0.2">
      <c r="B42" s="567">
        <v>45240</v>
      </c>
      <c r="C42" s="560" t="s">
        <v>8321</v>
      </c>
      <c r="D42" s="563">
        <v>1262</v>
      </c>
      <c r="E42" s="395">
        <v>9486</v>
      </c>
      <c r="F42" s="395">
        <v>53218.75</v>
      </c>
      <c r="G42" s="559" t="s">
        <v>8320</v>
      </c>
      <c r="H42" s="559"/>
      <c r="I42" s="559"/>
      <c r="J42" s="560"/>
      <c r="K42" s="560"/>
      <c r="L42" s="560"/>
      <c r="N42" s="836">
        <f>+N41*0.55</f>
        <v>17783.672500000001</v>
      </c>
      <c r="O42" s="836">
        <f>+O41*0.55</f>
        <v>53271.085999999996</v>
      </c>
      <c r="P42" s="558" t="s">
        <v>7187</v>
      </c>
    </row>
    <row r="43" spans="2:16" x14ac:dyDescent="0.2">
      <c r="B43" s="567">
        <v>45240</v>
      </c>
      <c r="C43" s="560" t="s">
        <v>5867</v>
      </c>
      <c r="D43" s="563" t="s">
        <v>785</v>
      </c>
      <c r="E43" s="448">
        <v>40.97</v>
      </c>
      <c r="F43" s="395">
        <v>27693.84</v>
      </c>
      <c r="G43" s="559" t="s">
        <v>8319</v>
      </c>
      <c r="H43" s="559"/>
      <c r="I43" s="559"/>
      <c r="J43" s="560"/>
      <c r="K43" s="560"/>
      <c r="L43" s="560"/>
      <c r="N43" s="836">
        <f>+N41*0.45</f>
        <v>14550.2775</v>
      </c>
      <c r="O43" s="836">
        <f>+O41*0.45</f>
        <v>43585.433999999994</v>
      </c>
      <c r="P43" s="558" t="s">
        <v>7188</v>
      </c>
    </row>
    <row r="44" spans="2:16" x14ac:dyDescent="0.2">
      <c r="B44" s="567">
        <v>45240</v>
      </c>
      <c r="C44" s="564" t="s">
        <v>4019</v>
      </c>
      <c r="D44" s="563" t="s">
        <v>785</v>
      </c>
      <c r="E44" s="395">
        <v>6.56</v>
      </c>
      <c r="F44" s="395">
        <v>2961.82</v>
      </c>
      <c r="G44" s="559" t="s">
        <v>8318</v>
      </c>
      <c r="H44" s="559"/>
      <c r="I44" s="559"/>
      <c r="J44" s="560"/>
      <c r="K44" s="560"/>
      <c r="L44" s="560"/>
    </row>
    <row r="45" spans="2:16" x14ac:dyDescent="0.2">
      <c r="B45" s="567">
        <v>45240</v>
      </c>
      <c r="C45" s="564" t="s">
        <v>8317</v>
      </c>
      <c r="D45" s="563" t="s">
        <v>724</v>
      </c>
      <c r="E45" s="441">
        <v>25860.31</v>
      </c>
      <c r="F45" s="395">
        <v>5952.8</v>
      </c>
      <c r="G45" s="559" t="s">
        <v>8316</v>
      </c>
      <c r="H45" s="559"/>
      <c r="I45" s="559"/>
      <c r="J45" s="560"/>
      <c r="K45" s="560"/>
      <c r="L45" s="560"/>
    </row>
    <row r="46" spans="2:16" x14ac:dyDescent="0.2">
      <c r="B46" s="567">
        <v>45240</v>
      </c>
      <c r="C46" s="564" t="s">
        <v>8315</v>
      </c>
      <c r="D46" s="563" t="s">
        <v>724</v>
      </c>
      <c r="E46" s="395">
        <v>7898.08</v>
      </c>
      <c r="F46" s="395">
        <v>2647.26</v>
      </c>
      <c r="G46" s="559" t="s">
        <v>8314</v>
      </c>
      <c r="H46" s="559"/>
      <c r="I46" s="559"/>
      <c r="J46" s="560"/>
      <c r="K46" s="560"/>
      <c r="L46" s="560"/>
    </row>
    <row r="47" spans="2:16" x14ac:dyDescent="0.2">
      <c r="B47" s="567">
        <v>45240</v>
      </c>
      <c r="C47" s="564" t="s">
        <v>2901</v>
      </c>
      <c r="D47" s="563" t="s">
        <v>724</v>
      </c>
      <c r="E47" s="395">
        <v>87307.61</v>
      </c>
      <c r="F47" s="395">
        <v>11187.33</v>
      </c>
      <c r="G47" s="559" t="s">
        <v>8313</v>
      </c>
      <c r="H47" s="559"/>
      <c r="I47" s="559"/>
      <c r="J47" s="560"/>
      <c r="K47" s="560"/>
      <c r="L47" s="560"/>
    </row>
    <row r="48" spans="2:16" x14ac:dyDescent="0.2">
      <c r="B48" s="567">
        <v>45240</v>
      </c>
      <c r="C48" s="564" t="s">
        <v>8312</v>
      </c>
      <c r="D48" s="563" t="s">
        <v>724</v>
      </c>
      <c r="E48" s="395">
        <v>1650000</v>
      </c>
      <c r="F48" s="395">
        <v>4697.67</v>
      </c>
      <c r="G48" s="559" t="s">
        <v>8311</v>
      </c>
      <c r="H48" s="559"/>
      <c r="I48" s="559"/>
      <c r="J48" s="560"/>
      <c r="K48" s="560"/>
      <c r="L48" s="560"/>
      <c r="N48" s="558" t="s">
        <v>8546</v>
      </c>
      <c r="O48" s="558" t="s">
        <v>8545</v>
      </c>
    </row>
    <row r="49" spans="2:15" x14ac:dyDescent="0.2">
      <c r="B49" s="567">
        <v>45243</v>
      </c>
      <c r="C49" s="564" t="s">
        <v>8310</v>
      </c>
      <c r="D49" s="563" t="s">
        <v>724</v>
      </c>
      <c r="E49" s="395">
        <v>7279</v>
      </c>
      <c r="F49" s="395">
        <v>3391.77</v>
      </c>
      <c r="G49" s="559" t="s">
        <v>8309</v>
      </c>
      <c r="H49" s="559"/>
      <c r="I49" s="559"/>
      <c r="J49" s="560"/>
      <c r="K49" s="560"/>
      <c r="L49" s="560"/>
      <c r="N49" s="835">
        <v>4479</v>
      </c>
      <c r="O49" s="558">
        <v>2800</v>
      </c>
    </row>
    <row r="50" spans="2:15" x14ac:dyDescent="0.2">
      <c r="B50" s="567">
        <v>45243</v>
      </c>
      <c r="C50" s="564" t="s">
        <v>5867</v>
      </c>
      <c r="D50" s="563" t="s">
        <v>785</v>
      </c>
      <c r="E50" s="448">
        <v>105.25</v>
      </c>
      <c r="F50" s="565">
        <v>7972.59</v>
      </c>
      <c r="G50" s="559" t="s">
        <v>8308</v>
      </c>
      <c r="H50" s="559"/>
      <c r="I50" s="559"/>
      <c r="J50" s="560"/>
      <c r="K50" s="560"/>
      <c r="L50" s="560"/>
    </row>
    <row r="51" spans="2:15" x14ac:dyDescent="0.2">
      <c r="B51" s="567">
        <v>45243</v>
      </c>
      <c r="C51" s="564" t="s">
        <v>4019</v>
      </c>
      <c r="D51" s="563" t="s">
        <v>785</v>
      </c>
      <c r="E51" s="395">
        <v>16.84</v>
      </c>
      <c r="F51" s="395">
        <v>40030</v>
      </c>
      <c r="G51" s="559" t="s">
        <v>8307</v>
      </c>
      <c r="H51" s="559"/>
      <c r="I51" s="559"/>
      <c r="J51" s="560"/>
      <c r="K51" s="560"/>
      <c r="L51" s="560"/>
    </row>
    <row r="52" spans="2:15" x14ac:dyDescent="0.2">
      <c r="B52" s="567">
        <v>45243</v>
      </c>
      <c r="C52" s="564" t="s">
        <v>8278</v>
      </c>
      <c r="D52" s="563" t="s">
        <v>724</v>
      </c>
      <c r="E52" s="395">
        <v>30000</v>
      </c>
      <c r="F52" s="395">
        <v>2187.0500000000002</v>
      </c>
      <c r="G52" s="559" t="s">
        <v>8306</v>
      </c>
      <c r="H52" s="559"/>
      <c r="I52" s="559"/>
      <c r="J52" s="560"/>
      <c r="K52" s="560"/>
      <c r="L52" s="560"/>
    </row>
    <row r="53" spans="2:15" x14ac:dyDescent="0.2">
      <c r="B53" s="567">
        <v>45243</v>
      </c>
      <c r="C53" s="564" t="s">
        <v>8305</v>
      </c>
      <c r="D53" s="563" t="s">
        <v>785</v>
      </c>
      <c r="E53" s="566">
        <v>51436.39</v>
      </c>
      <c r="F53" s="395">
        <v>4575.57</v>
      </c>
      <c r="G53" s="559" t="s">
        <v>8304</v>
      </c>
      <c r="H53" s="559"/>
      <c r="I53" s="559"/>
      <c r="J53" s="560"/>
      <c r="K53" s="560"/>
      <c r="L53" s="560"/>
    </row>
    <row r="54" spans="2:15" x14ac:dyDescent="0.2">
      <c r="B54" s="567">
        <v>37574</v>
      </c>
      <c r="C54" s="564" t="s">
        <v>5867</v>
      </c>
      <c r="D54" s="563" t="s">
        <v>785</v>
      </c>
      <c r="E54" s="448">
        <v>34.479999999999997</v>
      </c>
      <c r="F54" s="395">
        <v>82351</v>
      </c>
      <c r="G54" s="559" t="s">
        <v>8303</v>
      </c>
      <c r="H54" s="559"/>
      <c r="I54" s="559"/>
      <c r="J54" s="560"/>
      <c r="K54" s="560"/>
      <c r="L54" s="560"/>
    </row>
    <row r="55" spans="2:15" x14ac:dyDescent="0.2">
      <c r="B55" s="567">
        <v>45244</v>
      </c>
      <c r="C55" s="564" t="s">
        <v>4019</v>
      </c>
      <c r="D55" s="563" t="s">
        <v>785</v>
      </c>
      <c r="E55" s="395">
        <v>5.52</v>
      </c>
      <c r="F55" s="395">
        <v>2380</v>
      </c>
      <c r="G55" s="559" t="s">
        <v>8302</v>
      </c>
      <c r="H55" s="559"/>
      <c r="I55" s="559"/>
      <c r="J55" s="560"/>
      <c r="K55" s="560"/>
      <c r="L55" s="560"/>
    </row>
    <row r="56" spans="2:15" x14ac:dyDescent="0.2">
      <c r="B56" s="567">
        <v>45244</v>
      </c>
      <c r="C56" s="564" t="s">
        <v>8301</v>
      </c>
      <c r="D56" s="563" t="s">
        <v>724</v>
      </c>
      <c r="E56" s="395">
        <v>12690.74</v>
      </c>
      <c r="F56" s="395">
        <v>1882.08</v>
      </c>
      <c r="G56" s="559" t="s">
        <v>8300</v>
      </c>
      <c r="H56" s="559"/>
      <c r="I56" s="559"/>
      <c r="J56" s="560"/>
      <c r="K56" s="560"/>
      <c r="L56" s="560"/>
    </row>
    <row r="57" spans="2:15" x14ac:dyDescent="0.2">
      <c r="B57" s="567">
        <v>45245</v>
      </c>
      <c r="C57" s="564" t="s">
        <v>5867</v>
      </c>
      <c r="D57" s="563" t="s">
        <v>785</v>
      </c>
      <c r="E57" s="448">
        <v>70.209999999999994</v>
      </c>
      <c r="F57" s="395">
        <v>22906.77</v>
      </c>
      <c r="G57" s="559" t="s">
        <v>8299</v>
      </c>
      <c r="H57" s="559"/>
      <c r="I57" s="559"/>
      <c r="J57" s="560"/>
      <c r="K57" s="560"/>
      <c r="L57" s="560"/>
    </row>
    <row r="58" spans="2:15" x14ac:dyDescent="0.2">
      <c r="B58" s="567">
        <v>45245</v>
      </c>
      <c r="C58" s="564" t="s">
        <v>4019</v>
      </c>
      <c r="D58" s="563" t="s">
        <v>785</v>
      </c>
      <c r="E58" s="395">
        <v>11.23</v>
      </c>
      <c r="F58" s="395">
        <v>5283.8</v>
      </c>
      <c r="G58" s="559" t="s">
        <v>8298</v>
      </c>
      <c r="H58" s="559"/>
      <c r="I58" s="559"/>
      <c r="J58" s="560"/>
      <c r="K58" s="560"/>
      <c r="L58" s="560"/>
    </row>
    <row r="59" spans="2:15" x14ac:dyDescent="0.2">
      <c r="B59" s="567">
        <v>45245</v>
      </c>
      <c r="C59" s="564" t="s">
        <v>5111</v>
      </c>
      <c r="D59" s="563" t="s">
        <v>724</v>
      </c>
      <c r="E59" s="395">
        <v>75465.94</v>
      </c>
      <c r="F59" s="395">
        <v>8527.25</v>
      </c>
      <c r="G59" s="559" t="s">
        <v>8297</v>
      </c>
      <c r="H59" s="559"/>
      <c r="I59" s="559"/>
      <c r="J59" s="560"/>
      <c r="K59" s="560"/>
      <c r="L59" s="560"/>
    </row>
    <row r="60" spans="2:15" x14ac:dyDescent="0.2">
      <c r="B60" s="567">
        <v>45245</v>
      </c>
      <c r="C60" s="564" t="s">
        <v>7116</v>
      </c>
      <c r="D60" s="563" t="s">
        <v>724</v>
      </c>
      <c r="E60" s="395">
        <v>650</v>
      </c>
      <c r="F60" s="395">
        <v>48783.1</v>
      </c>
      <c r="G60" s="559" t="s">
        <v>8296</v>
      </c>
      <c r="H60" s="559"/>
      <c r="I60" s="559"/>
      <c r="J60" s="560"/>
      <c r="K60" s="560"/>
      <c r="L60" s="560"/>
    </row>
    <row r="61" spans="2:15" x14ac:dyDescent="0.2">
      <c r="B61" s="567">
        <v>45245</v>
      </c>
      <c r="C61" s="564" t="s">
        <v>5849</v>
      </c>
      <c r="D61" s="563" t="s">
        <v>6566</v>
      </c>
      <c r="E61" s="837">
        <v>6982.81</v>
      </c>
      <c r="F61" s="395">
        <v>2899.41</v>
      </c>
      <c r="G61" s="559" t="s">
        <v>8295</v>
      </c>
      <c r="H61" s="559"/>
      <c r="I61" s="559"/>
      <c r="J61" s="560"/>
      <c r="K61" s="560"/>
      <c r="L61" s="560"/>
    </row>
    <row r="62" spans="2:15" x14ac:dyDescent="0.2">
      <c r="B62" s="567">
        <v>45245</v>
      </c>
      <c r="C62" s="564" t="s">
        <v>5847</v>
      </c>
      <c r="D62" s="563" t="s">
        <v>6566</v>
      </c>
      <c r="E62" s="837">
        <v>6982.81</v>
      </c>
      <c r="F62" s="395">
        <v>1714.79</v>
      </c>
      <c r="G62" s="559" t="s">
        <v>8294</v>
      </c>
      <c r="H62" s="559"/>
      <c r="I62" s="559"/>
      <c r="J62" s="560"/>
      <c r="K62" s="560"/>
      <c r="L62" s="560"/>
    </row>
    <row r="63" spans="2:15" x14ac:dyDescent="0.2">
      <c r="B63" s="567">
        <v>45245</v>
      </c>
      <c r="C63" s="564" t="s">
        <v>5845</v>
      </c>
      <c r="D63" s="563" t="s">
        <v>6566</v>
      </c>
      <c r="E63" s="837">
        <v>6982.81</v>
      </c>
      <c r="F63" s="395">
        <v>8009.59</v>
      </c>
      <c r="G63" s="674" t="s">
        <v>8293</v>
      </c>
      <c r="H63" s="559"/>
      <c r="I63" s="559"/>
      <c r="J63" s="560"/>
      <c r="K63" s="560"/>
      <c r="L63" s="560"/>
    </row>
    <row r="64" spans="2:15" x14ac:dyDescent="0.2">
      <c r="B64" s="567">
        <v>45245</v>
      </c>
      <c r="C64" s="564" t="s">
        <v>5843</v>
      </c>
      <c r="D64" s="563" t="s">
        <v>6566</v>
      </c>
      <c r="E64" s="395">
        <v>6982.81</v>
      </c>
      <c r="F64" s="395">
        <v>620.98</v>
      </c>
      <c r="G64" s="559" t="s">
        <v>8292</v>
      </c>
      <c r="H64" s="559"/>
      <c r="I64" s="559"/>
      <c r="J64" s="560"/>
      <c r="K64" s="560"/>
      <c r="L64" s="560"/>
    </row>
    <row r="65" spans="1:15" x14ac:dyDescent="0.2">
      <c r="B65" s="567">
        <v>45245</v>
      </c>
      <c r="C65" s="564" t="s">
        <v>5841</v>
      </c>
      <c r="D65" s="563" t="s">
        <v>6566</v>
      </c>
      <c r="E65" s="395">
        <v>6982.81</v>
      </c>
      <c r="F65" s="565">
        <v>1143</v>
      </c>
      <c r="G65" s="559" t="s">
        <v>8291</v>
      </c>
      <c r="H65" s="559"/>
      <c r="I65" s="559"/>
      <c r="J65" s="560"/>
      <c r="K65" s="560"/>
      <c r="L65" s="560"/>
    </row>
    <row r="66" spans="1:15" x14ac:dyDescent="0.2">
      <c r="B66" s="567">
        <v>45246</v>
      </c>
      <c r="C66" s="564" t="s">
        <v>5867</v>
      </c>
      <c r="D66" s="563" t="s">
        <v>785</v>
      </c>
      <c r="E66" s="448">
        <v>57.2</v>
      </c>
      <c r="F66" s="565">
        <v>19167.419999999998</v>
      </c>
      <c r="G66" s="559" t="s">
        <v>8290</v>
      </c>
      <c r="H66" s="559"/>
      <c r="I66" s="559"/>
      <c r="J66" s="560"/>
      <c r="K66" s="560"/>
      <c r="L66" s="560"/>
    </row>
    <row r="67" spans="1:15" x14ac:dyDescent="0.2">
      <c r="B67" s="567">
        <v>45246</v>
      </c>
      <c r="C67" s="564" t="s">
        <v>4019</v>
      </c>
      <c r="D67" s="563" t="s">
        <v>785</v>
      </c>
      <c r="E67" s="395">
        <v>9.15</v>
      </c>
      <c r="F67" s="395">
        <v>47622.14</v>
      </c>
      <c r="G67" s="559" t="s">
        <v>8289</v>
      </c>
      <c r="H67" s="559"/>
      <c r="I67" s="559"/>
      <c r="J67" s="560"/>
      <c r="K67" s="560"/>
      <c r="L67" s="560"/>
    </row>
    <row r="68" spans="1:15" x14ac:dyDescent="0.2">
      <c r="B68" s="567">
        <v>45246</v>
      </c>
      <c r="C68" s="629" t="s">
        <v>8288</v>
      </c>
      <c r="D68" s="403">
        <v>1331</v>
      </c>
      <c r="E68" s="404">
        <v>92217.75</v>
      </c>
      <c r="F68" s="395">
        <v>14507.78</v>
      </c>
      <c r="G68" s="559" t="s">
        <v>8287</v>
      </c>
      <c r="H68" s="559"/>
      <c r="I68" s="559"/>
      <c r="J68" s="560"/>
      <c r="K68" s="560"/>
      <c r="L68" s="560"/>
    </row>
    <row r="69" spans="1:15" x14ac:dyDescent="0.2">
      <c r="B69" s="567">
        <v>45247</v>
      </c>
      <c r="C69" s="564" t="s">
        <v>8286</v>
      </c>
      <c r="D69" s="563" t="s">
        <v>724</v>
      </c>
      <c r="E69" s="445">
        <v>4838</v>
      </c>
      <c r="F69" s="395">
        <v>930.32</v>
      </c>
      <c r="G69" s="559" t="s">
        <v>8098</v>
      </c>
      <c r="H69" s="559"/>
      <c r="I69" s="559"/>
      <c r="J69" s="560"/>
      <c r="K69" s="560"/>
      <c r="L69" s="560"/>
    </row>
    <row r="70" spans="1:15" x14ac:dyDescent="0.2">
      <c r="B70" s="567">
        <v>45247</v>
      </c>
      <c r="C70" s="564" t="s">
        <v>8286</v>
      </c>
      <c r="D70" s="563" t="s">
        <v>724</v>
      </c>
      <c r="E70" s="445">
        <v>2300</v>
      </c>
      <c r="F70" s="395">
        <v>6730.58</v>
      </c>
      <c r="G70" s="559" t="s">
        <v>8285</v>
      </c>
      <c r="H70" s="559"/>
      <c r="I70" s="559"/>
      <c r="J70" s="560"/>
      <c r="K70" s="560"/>
      <c r="L70" s="560"/>
    </row>
    <row r="71" spans="1:15" x14ac:dyDescent="0.2">
      <c r="A71" s="825"/>
      <c r="B71" s="567">
        <v>45247</v>
      </c>
      <c r="C71" s="564" t="s">
        <v>8284</v>
      </c>
      <c r="D71" s="563" t="s">
        <v>724</v>
      </c>
      <c r="E71" s="441">
        <v>24767.61</v>
      </c>
      <c r="F71" s="395">
        <v>3257.28</v>
      </c>
      <c r="G71" s="559" t="s">
        <v>8283</v>
      </c>
      <c r="H71" s="559"/>
      <c r="I71" s="559"/>
      <c r="J71" s="560"/>
      <c r="K71" s="560"/>
      <c r="L71" s="560"/>
    </row>
    <row r="72" spans="1:15" x14ac:dyDescent="0.2">
      <c r="B72" s="567">
        <v>45247</v>
      </c>
      <c r="C72" s="564" t="s">
        <v>725</v>
      </c>
      <c r="D72" s="563" t="s">
        <v>724</v>
      </c>
      <c r="E72" s="395">
        <v>1000000</v>
      </c>
      <c r="F72" s="395">
        <v>22538.080000000002</v>
      </c>
      <c r="G72" s="559" t="s">
        <v>8282</v>
      </c>
      <c r="H72" s="559"/>
      <c r="I72" s="559"/>
      <c r="J72" s="560"/>
      <c r="K72" s="560"/>
      <c r="L72" s="560"/>
    </row>
    <row r="73" spans="1:15" x14ac:dyDescent="0.2">
      <c r="B73" s="567">
        <v>45247</v>
      </c>
      <c r="C73" s="564" t="s">
        <v>3478</v>
      </c>
      <c r="D73" s="563" t="s">
        <v>785</v>
      </c>
      <c r="E73" s="395">
        <v>3019.48</v>
      </c>
      <c r="F73" s="395">
        <v>9355.52</v>
      </c>
      <c r="G73" s="559" t="s">
        <v>8281</v>
      </c>
      <c r="H73" s="559"/>
      <c r="I73" s="559"/>
      <c r="J73" s="560"/>
      <c r="K73" s="560"/>
      <c r="L73" s="560"/>
    </row>
    <row r="74" spans="1:15" x14ac:dyDescent="0.2">
      <c r="B74" s="567">
        <v>45251</v>
      </c>
      <c r="C74" s="564" t="s">
        <v>8280</v>
      </c>
      <c r="D74" s="563">
        <v>1263</v>
      </c>
      <c r="E74" s="395">
        <v>7980</v>
      </c>
      <c r="F74" s="395">
        <v>73708.820000000007</v>
      </c>
      <c r="G74" s="559" t="s">
        <v>8279</v>
      </c>
      <c r="H74" s="559"/>
      <c r="I74" s="559"/>
      <c r="J74" s="560"/>
      <c r="K74" s="560"/>
      <c r="L74" s="560"/>
      <c r="N74" s="558">
        <f>+E74*0.55</f>
        <v>4389</v>
      </c>
      <c r="O74" s="558">
        <f>+E74*0.45</f>
        <v>3591</v>
      </c>
    </row>
    <row r="75" spans="1:15" x14ac:dyDescent="0.2">
      <c r="B75" s="567">
        <v>45251</v>
      </c>
      <c r="C75" s="564" t="s">
        <v>8278</v>
      </c>
      <c r="D75" s="563" t="s">
        <v>724</v>
      </c>
      <c r="E75" s="395">
        <v>55000</v>
      </c>
      <c r="F75" s="395">
        <v>33638</v>
      </c>
      <c r="G75" s="559" t="s">
        <v>8277</v>
      </c>
      <c r="H75" s="559"/>
      <c r="I75" s="559"/>
      <c r="J75" s="560"/>
      <c r="K75" s="560"/>
      <c r="L75" s="560"/>
    </row>
    <row r="76" spans="1:15" x14ac:dyDescent="0.2">
      <c r="B76" s="567">
        <v>45251</v>
      </c>
      <c r="C76" s="564" t="s">
        <v>8276</v>
      </c>
      <c r="D76" s="563" t="s">
        <v>724</v>
      </c>
      <c r="E76" s="393">
        <v>3209</v>
      </c>
      <c r="F76" s="395">
        <v>10570</v>
      </c>
      <c r="G76" s="559" t="s">
        <v>8275</v>
      </c>
      <c r="H76" s="559"/>
      <c r="I76" s="559"/>
      <c r="J76" s="560"/>
      <c r="K76" s="560"/>
      <c r="L76" s="560"/>
    </row>
    <row r="77" spans="1:15" x14ac:dyDescent="0.2">
      <c r="B77" s="567">
        <v>45251</v>
      </c>
      <c r="C77" s="564" t="s">
        <v>4329</v>
      </c>
      <c r="D77" s="563" t="s">
        <v>785</v>
      </c>
      <c r="E77" s="448">
        <v>253.01</v>
      </c>
      <c r="F77" s="395">
        <v>2366.11</v>
      </c>
      <c r="G77" s="559" t="s">
        <v>8274</v>
      </c>
      <c r="H77" s="559"/>
      <c r="I77" s="559"/>
      <c r="J77" s="560"/>
      <c r="K77" s="560"/>
      <c r="L77" s="560"/>
    </row>
    <row r="78" spans="1:15" x14ac:dyDescent="0.2">
      <c r="B78" s="567">
        <v>45251</v>
      </c>
      <c r="C78" s="564" t="s">
        <v>4019</v>
      </c>
      <c r="D78" s="563" t="s">
        <v>785</v>
      </c>
      <c r="E78" s="395">
        <v>40.479999999999997</v>
      </c>
      <c r="F78" s="395">
        <v>23214.2</v>
      </c>
      <c r="G78" s="559" t="s">
        <v>8273</v>
      </c>
      <c r="H78" s="559"/>
      <c r="I78" s="559"/>
      <c r="J78" s="560"/>
      <c r="K78" s="560"/>
      <c r="L78" s="560"/>
    </row>
    <row r="79" spans="1:15" x14ac:dyDescent="0.2">
      <c r="B79" s="567">
        <v>45252</v>
      </c>
      <c r="C79" s="564" t="s">
        <v>756</v>
      </c>
      <c r="D79" s="563" t="s">
        <v>785</v>
      </c>
      <c r="E79" s="448">
        <v>84.56</v>
      </c>
      <c r="F79" s="395">
        <v>3740.07</v>
      </c>
      <c r="G79" s="559" t="s">
        <v>8272</v>
      </c>
      <c r="H79" s="559"/>
      <c r="I79" s="559"/>
      <c r="J79" s="560"/>
      <c r="K79" s="560"/>
      <c r="L79" s="560"/>
    </row>
    <row r="80" spans="1:15" x14ac:dyDescent="0.2">
      <c r="B80" s="567">
        <v>45252</v>
      </c>
      <c r="C80" s="564" t="s">
        <v>4019</v>
      </c>
      <c r="D80" s="563" t="s">
        <v>785</v>
      </c>
      <c r="E80" s="395">
        <v>13.53</v>
      </c>
      <c r="F80" s="395">
        <v>645.45000000000005</v>
      </c>
      <c r="G80" s="559" t="s">
        <v>8271</v>
      </c>
      <c r="H80" s="559"/>
      <c r="I80" s="559"/>
      <c r="J80" s="560"/>
      <c r="K80" s="560"/>
      <c r="L80" s="560"/>
    </row>
    <row r="81" spans="2:12" x14ac:dyDescent="0.2">
      <c r="B81" s="567">
        <v>45252</v>
      </c>
      <c r="C81" s="629" t="s">
        <v>8270</v>
      </c>
      <c r="D81" s="403">
        <v>218</v>
      </c>
      <c r="E81" s="404">
        <v>5283.8</v>
      </c>
      <c r="F81" s="395">
        <v>17073.89</v>
      </c>
      <c r="G81" s="559" t="s">
        <v>8269</v>
      </c>
      <c r="H81" s="559"/>
      <c r="I81" s="559"/>
      <c r="J81" s="560"/>
      <c r="K81" s="560"/>
      <c r="L81" s="560"/>
    </row>
    <row r="82" spans="2:12" x14ac:dyDescent="0.2">
      <c r="B82" s="567">
        <v>45252</v>
      </c>
      <c r="C82" s="564" t="s">
        <v>725</v>
      </c>
      <c r="D82" s="563" t="s">
        <v>724</v>
      </c>
      <c r="E82" s="395">
        <v>650000</v>
      </c>
      <c r="F82" s="395">
        <v>2794.79</v>
      </c>
      <c r="G82" s="559" t="s">
        <v>8268</v>
      </c>
      <c r="H82" s="559"/>
      <c r="I82" s="559"/>
      <c r="J82" s="560"/>
      <c r="K82" s="560"/>
      <c r="L82" s="560"/>
    </row>
    <row r="83" spans="2:12" ht="12.75" customHeight="1" x14ac:dyDescent="0.2">
      <c r="B83" s="567">
        <v>45253</v>
      </c>
      <c r="C83" s="564" t="s">
        <v>756</v>
      </c>
      <c r="D83" s="563" t="s">
        <v>785</v>
      </c>
      <c r="E83" s="448">
        <v>5.0599999999999996</v>
      </c>
      <c r="F83" s="395">
        <v>3794.43</v>
      </c>
      <c r="G83" s="559" t="s">
        <v>8267</v>
      </c>
      <c r="H83" s="559"/>
      <c r="I83" s="559"/>
      <c r="J83" s="560"/>
      <c r="K83" s="560"/>
      <c r="L83" s="560"/>
    </row>
    <row r="84" spans="2:12" x14ac:dyDescent="0.2">
      <c r="B84" s="567">
        <v>45253</v>
      </c>
      <c r="C84" s="564" t="s">
        <v>4019</v>
      </c>
      <c r="D84" s="563" t="s">
        <v>785</v>
      </c>
      <c r="E84" s="395">
        <v>0.81</v>
      </c>
      <c r="F84" s="395">
        <v>5966.98</v>
      </c>
      <c r="G84" s="559" t="s">
        <v>8266</v>
      </c>
      <c r="H84" s="559"/>
      <c r="I84" s="559"/>
      <c r="J84" s="560"/>
      <c r="K84" s="560"/>
      <c r="L84" s="560"/>
    </row>
    <row r="85" spans="2:12" x14ac:dyDescent="0.2">
      <c r="B85" s="567">
        <v>45253</v>
      </c>
      <c r="C85" s="564" t="s">
        <v>8265</v>
      </c>
      <c r="D85" s="563" t="s">
        <v>724</v>
      </c>
      <c r="E85" s="395">
        <v>10000</v>
      </c>
      <c r="F85" s="395">
        <v>2600.98</v>
      </c>
      <c r="G85" s="559" t="s">
        <v>8264</v>
      </c>
      <c r="H85" s="559"/>
      <c r="I85" s="559"/>
      <c r="J85" s="560"/>
      <c r="K85" s="560"/>
      <c r="L85" s="560"/>
    </row>
    <row r="86" spans="2:12" x14ac:dyDescent="0.2">
      <c r="B86" s="567">
        <v>45254</v>
      </c>
      <c r="C86" s="564" t="s">
        <v>8262</v>
      </c>
      <c r="D86" s="563" t="s">
        <v>724</v>
      </c>
      <c r="E86" s="395">
        <v>1484</v>
      </c>
      <c r="F86" s="395">
        <v>13014.97</v>
      </c>
      <c r="G86" s="559" t="s">
        <v>8263</v>
      </c>
      <c r="H86" s="559"/>
      <c r="I86" s="559"/>
      <c r="J86" s="560"/>
      <c r="K86" s="560"/>
      <c r="L86" s="560"/>
    </row>
    <row r="87" spans="2:12" x14ac:dyDescent="0.2">
      <c r="B87" s="567">
        <v>45254</v>
      </c>
      <c r="C87" s="564" t="s">
        <v>8262</v>
      </c>
      <c r="D87" s="563" t="s">
        <v>724</v>
      </c>
      <c r="E87" s="395">
        <v>33139</v>
      </c>
      <c r="F87" s="395">
        <v>6976.84</v>
      </c>
      <c r="G87" s="559" t="s">
        <v>8261</v>
      </c>
      <c r="H87" s="559"/>
      <c r="I87" s="559"/>
      <c r="J87" s="560"/>
      <c r="K87" s="560"/>
      <c r="L87" s="560"/>
    </row>
    <row r="88" spans="2:12" x14ac:dyDescent="0.2">
      <c r="B88" s="567">
        <v>45254</v>
      </c>
      <c r="C88" s="564" t="s">
        <v>8260</v>
      </c>
      <c r="D88" s="563" t="s">
        <v>724</v>
      </c>
      <c r="E88" s="441">
        <v>27560.63</v>
      </c>
      <c r="F88" s="395">
        <v>2815.19</v>
      </c>
      <c r="G88" s="559" t="s">
        <v>8259</v>
      </c>
      <c r="H88" s="559"/>
      <c r="I88" s="559"/>
      <c r="J88" s="560"/>
      <c r="K88" s="560"/>
      <c r="L88" s="560"/>
    </row>
    <row r="89" spans="2:12" x14ac:dyDescent="0.2">
      <c r="B89" s="567">
        <v>45254</v>
      </c>
      <c r="C89" s="564" t="s">
        <v>8258</v>
      </c>
      <c r="D89" s="563" t="s">
        <v>724</v>
      </c>
      <c r="E89" s="445">
        <v>3457</v>
      </c>
      <c r="F89" s="395">
        <v>3692.39</v>
      </c>
      <c r="G89" s="559" t="s">
        <v>8257</v>
      </c>
      <c r="H89" s="559"/>
      <c r="I89" s="559"/>
      <c r="J89" s="560"/>
      <c r="K89" s="560"/>
      <c r="L89" s="560"/>
    </row>
    <row r="90" spans="2:12" x14ac:dyDescent="0.2">
      <c r="B90" s="567">
        <v>45257</v>
      </c>
      <c r="C90" s="564" t="s">
        <v>8256</v>
      </c>
      <c r="D90" s="563" t="s">
        <v>724</v>
      </c>
      <c r="E90" s="393">
        <v>4117</v>
      </c>
      <c r="F90" s="395">
        <v>12245.07</v>
      </c>
      <c r="G90" s="559" t="s">
        <v>8255</v>
      </c>
      <c r="H90" s="559"/>
      <c r="I90" s="559"/>
      <c r="J90" s="560"/>
      <c r="K90" s="560"/>
      <c r="L90" s="560"/>
    </row>
    <row r="91" spans="2:12" x14ac:dyDescent="0.2">
      <c r="B91" s="567">
        <v>45257</v>
      </c>
      <c r="C91" s="564" t="s">
        <v>756</v>
      </c>
      <c r="D91" s="563" t="s">
        <v>785</v>
      </c>
      <c r="E91" s="448">
        <v>119.48</v>
      </c>
      <c r="F91" s="395">
        <v>9659.3799999999992</v>
      </c>
      <c r="G91" s="559" t="s">
        <v>8254</v>
      </c>
      <c r="H91" s="559"/>
      <c r="I91" s="559"/>
      <c r="J91" s="560"/>
      <c r="K91" s="560"/>
      <c r="L91" s="560"/>
    </row>
    <row r="92" spans="2:12" x14ac:dyDescent="0.2">
      <c r="B92" s="567">
        <v>45257</v>
      </c>
      <c r="C92" s="564" t="s">
        <v>4019</v>
      </c>
      <c r="D92" s="563" t="s">
        <v>785</v>
      </c>
      <c r="E92" s="395">
        <v>19.12</v>
      </c>
      <c r="F92" s="395">
        <v>3427.21</v>
      </c>
      <c r="G92" s="559" t="s">
        <v>8253</v>
      </c>
      <c r="H92" s="559"/>
      <c r="I92" s="559"/>
      <c r="J92" s="560"/>
      <c r="K92" s="560"/>
      <c r="L92" s="560"/>
    </row>
    <row r="93" spans="2:12" x14ac:dyDescent="0.2">
      <c r="B93" s="567">
        <v>45257</v>
      </c>
      <c r="C93" s="564" t="s">
        <v>725</v>
      </c>
      <c r="D93" s="563" t="s">
        <v>724</v>
      </c>
      <c r="E93" s="395">
        <v>1000000</v>
      </c>
      <c r="F93" s="395">
        <v>24938.97</v>
      </c>
      <c r="G93" s="560" t="s">
        <v>8252</v>
      </c>
    </row>
    <row r="94" spans="2:12" x14ac:dyDescent="0.2">
      <c r="B94" s="567">
        <v>45258</v>
      </c>
      <c r="C94" s="564" t="s">
        <v>756</v>
      </c>
      <c r="D94" s="563" t="s">
        <v>785</v>
      </c>
      <c r="E94" s="448">
        <v>71.12</v>
      </c>
      <c r="F94" s="395">
        <v>9792.0300000000007</v>
      </c>
      <c r="G94" s="560" t="s">
        <v>8251</v>
      </c>
    </row>
    <row r="95" spans="2:12" x14ac:dyDescent="0.2">
      <c r="B95" s="567">
        <v>45258</v>
      </c>
      <c r="C95" s="564" t="s">
        <v>4019</v>
      </c>
      <c r="D95" s="563" t="s">
        <v>785</v>
      </c>
      <c r="E95" s="395">
        <v>11.38</v>
      </c>
      <c r="F95" s="395">
        <v>2653.21</v>
      </c>
      <c r="G95" s="560" t="s">
        <v>8250</v>
      </c>
    </row>
    <row r="96" spans="2:12" x14ac:dyDescent="0.2">
      <c r="B96" s="567">
        <v>45259</v>
      </c>
      <c r="C96" s="826" t="s">
        <v>7557</v>
      </c>
      <c r="D96" s="563" t="s">
        <v>724</v>
      </c>
      <c r="E96" s="395">
        <v>1160</v>
      </c>
      <c r="F96" s="395">
        <v>14337.62</v>
      </c>
      <c r="G96" s="560" t="s">
        <v>8249</v>
      </c>
    </row>
    <row r="97" spans="2:12" x14ac:dyDescent="0.2">
      <c r="B97" s="567">
        <v>45259</v>
      </c>
      <c r="C97" s="564" t="s">
        <v>4042</v>
      </c>
      <c r="D97" s="563" t="s">
        <v>785</v>
      </c>
      <c r="E97" s="448">
        <v>697</v>
      </c>
      <c r="F97" s="395">
        <v>20983.01</v>
      </c>
      <c r="G97" s="560" t="s">
        <v>8248</v>
      </c>
    </row>
    <row r="98" spans="2:12" x14ac:dyDescent="0.2">
      <c r="B98" s="567">
        <v>45259</v>
      </c>
      <c r="C98" s="564" t="s">
        <v>4019</v>
      </c>
      <c r="D98" s="563" t="s">
        <v>785</v>
      </c>
      <c r="E98" s="395">
        <v>111.52</v>
      </c>
      <c r="F98" s="395">
        <v>21248.68</v>
      </c>
      <c r="G98" s="560" t="s">
        <v>8247</v>
      </c>
    </row>
    <row r="99" spans="2:12" x14ac:dyDescent="0.2">
      <c r="B99" s="567">
        <v>45260</v>
      </c>
      <c r="C99" s="564" t="s">
        <v>8246</v>
      </c>
      <c r="D99" s="563" t="s">
        <v>724</v>
      </c>
      <c r="E99" s="395">
        <v>74843.63</v>
      </c>
      <c r="F99" s="395">
        <v>13308.27</v>
      </c>
      <c r="G99" s="560" t="s">
        <v>8245</v>
      </c>
    </row>
    <row r="100" spans="2:12" x14ac:dyDescent="0.2">
      <c r="B100" s="567">
        <v>45260</v>
      </c>
      <c r="C100" s="564" t="s">
        <v>8244</v>
      </c>
      <c r="D100" s="563" t="s">
        <v>724</v>
      </c>
      <c r="E100" s="441">
        <v>30200.92</v>
      </c>
      <c r="F100" s="395">
        <v>44851</v>
      </c>
      <c r="G100" s="560" t="s">
        <v>8243</v>
      </c>
      <c r="H100" s="559"/>
      <c r="I100" s="559"/>
      <c r="J100" s="560"/>
      <c r="K100" s="560"/>
      <c r="L100" s="560"/>
    </row>
    <row r="101" spans="2:12" x14ac:dyDescent="0.2">
      <c r="B101" s="567">
        <v>45260</v>
      </c>
      <c r="C101" s="564" t="s">
        <v>8242</v>
      </c>
      <c r="D101" s="563" t="s">
        <v>724</v>
      </c>
      <c r="E101" s="395">
        <v>55640.52</v>
      </c>
      <c r="F101" s="395">
        <v>7358.74</v>
      </c>
      <c r="G101" s="560" t="s">
        <v>8241</v>
      </c>
      <c r="H101" s="559"/>
      <c r="I101" s="559"/>
      <c r="J101" s="560"/>
      <c r="K101" s="560"/>
      <c r="L101" s="560"/>
    </row>
    <row r="102" spans="2:12" x14ac:dyDescent="0.2">
      <c r="B102" s="567">
        <v>45260</v>
      </c>
      <c r="C102" s="564" t="s">
        <v>2901</v>
      </c>
      <c r="D102" s="563" t="s">
        <v>724</v>
      </c>
      <c r="E102" s="395">
        <v>119916.36</v>
      </c>
      <c r="F102" s="395">
        <v>18894.07</v>
      </c>
      <c r="G102" s="559" t="s">
        <v>8240</v>
      </c>
      <c r="H102" s="559"/>
      <c r="I102" s="559"/>
      <c r="J102" s="560"/>
      <c r="K102" s="560"/>
      <c r="L102" s="560"/>
    </row>
    <row r="103" spans="2:12" x14ac:dyDescent="0.2">
      <c r="B103" s="567">
        <v>45260</v>
      </c>
      <c r="C103" s="560" t="s">
        <v>8239</v>
      </c>
      <c r="D103" s="563" t="s">
        <v>724</v>
      </c>
      <c r="E103" s="395">
        <v>215000</v>
      </c>
      <c r="F103" s="395">
        <v>10108.98</v>
      </c>
      <c r="G103" s="559" t="s">
        <v>8219</v>
      </c>
      <c r="H103" s="559"/>
      <c r="I103" s="559"/>
      <c r="J103" s="560"/>
      <c r="K103" s="560"/>
      <c r="L103" s="560"/>
    </row>
    <row r="104" spans="2:12" x14ac:dyDescent="0.2">
      <c r="B104" s="567">
        <v>45260</v>
      </c>
      <c r="C104" s="564" t="s">
        <v>8238</v>
      </c>
      <c r="D104" s="563" t="s">
        <v>724</v>
      </c>
      <c r="E104" s="395">
        <v>82000</v>
      </c>
      <c r="F104" s="395">
        <v>78653.41</v>
      </c>
      <c r="G104" s="559" t="s">
        <v>8237</v>
      </c>
      <c r="H104" s="559"/>
      <c r="I104" s="559"/>
      <c r="J104" s="560"/>
      <c r="K104" s="560"/>
      <c r="L104" s="560"/>
    </row>
    <row r="105" spans="2:12" x14ac:dyDescent="0.2">
      <c r="B105" s="567">
        <v>45260</v>
      </c>
      <c r="C105" s="564" t="s">
        <v>725</v>
      </c>
      <c r="D105" s="563" t="s">
        <v>724</v>
      </c>
      <c r="E105" s="395">
        <v>321878.33</v>
      </c>
      <c r="F105" s="395">
        <v>121187.52</v>
      </c>
      <c r="G105" s="559" t="s">
        <v>8236</v>
      </c>
      <c r="H105" s="559"/>
      <c r="I105" s="559"/>
      <c r="J105" s="560"/>
      <c r="K105" s="560"/>
      <c r="L105" s="560"/>
    </row>
    <row r="106" spans="2:12" x14ac:dyDescent="0.2">
      <c r="B106" s="567">
        <v>45260</v>
      </c>
      <c r="C106" s="564" t="s">
        <v>3347</v>
      </c>
      <c r="D106" s="563" t="s">
        <v>785</v>
      </c>
      <c r="E106" s="448">
        <v>2750</v>
      </c>
      <c r="F106" s="395">
        <v>2388.08</v>
      </c>
      <c r="G106" s="559" t="s">
        <v>8235</v>
      </c>
      <c r="H106" s="559"/>
      <c r="I106" s="559"/>
      <c r="J106" s="560"/>
      <c r="K106" s="560"/>
      <c r="L106" s="560"/>
    </row>
    <row r="107" spans="2:12" x14ac:dyDescent="0.2">
      <c r="B107" s="567">
        <v>45260</v>
      </c>
      <c r="C107" s="564" t="s">
        <v>4019</v>
      </c>
      <c r="D107" s="563" t="s">
        <v>785</v>
      </c>
      <c r="E107" s="395">
        <v>440</v>
      </c>
      <c r="F107" s="395">
        <v>14881.14</v>
      </c>
      <c r="G107" s="559" t="s">
        <v>8234</v>
      </c>
      <c r="H107" s="559"/>
      <c r="I107" s="559"/>
      <c r="J107" s="560"/>
      <c r="K107" s="560"/>
      <c r="L107" s="560"/>
    </row>
    <row r="108" spans="2:12" x14ac:dyDescent="0.2">
      <c r="B108" s="567">
        <v>45260</v>
      </c>
      <c r="C108" s="564" t="s">
        <v>725</v>
      </c>
      <c r="D108" s="563" t="s">
        <v>724</v>
      </c>
      <c r="E108" s="395">
        <v>1450000</v>
      </c>
      <c r="F108" s="395">
        <v>1767.84</v>
      </c>
      <c r="G108" s="559" t="s">
        <v>8233</v>
      </c>
      <c r="H108" s="559"/>
      <c r="I108" s="559"/>
      <c r="J108" s="560"/>
      <c r="K108" s="560"/>
      <c r="L108" s="560"/>
    </row>
    <row r="109" spans="2:12" x14ac:dyDescent="0.2">
      <c r="B109" s="567">
        <v>45260</v>
      </c>
      <c r="C109" s="564" t="s">
        <v>725</v>
      </c>
      <c r="D109" s="563" t="s">
        <v>724</v>
      </c>
      <c r="E109" s="395">
        <v>70000</v>
      </c>
      <c r="F109" s="395">
        <v>4483.16</v>
      </c>
      <c r="G109" s="559" t="s">
        <v>8232</v>
      </c>
      <c r="H109" s="559"/>
      <c r="I109" s="559"/>
      <c r="J109" s="560"/>
      <c r="K109" s="560"/>
      <c r="L109" s="560"/>
    </row>
    <row r="110" spans="2:12" x14ac:dyDescent="0.2">
      <c r="B110" s="567"/>
      <c r="C110" s="564"/>
      <c r="F110" s="395">
        <v>42549</v>
      </c>
      <c r="G110" s="559" t="s">
        <v>8231</v>
      </c>
      <c r="H110" s="559"/>
      <c r="I110" s="559"/>
      <c r="J110" s="560"/>
      <c r="K110" s="560"/>
      <c r="L110" s="560"/>
    </row>
    <row r="111" spans="2:12" x14ac:dyDescent="0.2">
      <c r="B111" s="567"/>
      <c r="C111" s="564"/>
      <c r="F111" s="395">
        <v>13889.86</v>
      </c>
      <c r="G111" s="559" t="s">
        <v>8230</v>
      </c>
      <c r="H111" s="559"/>
      <c r="I111" s="559"/>
      <c r="J111" s="560"/>
      <c r="K111" s="560"/>
      <c r="L111" s="560"/>
    </row>
    <row r="112" spans="2:12" x14ac:dyDescent="0.2">
      <c r="B112" s="567"/>
      <c r="C112" s="564"/>
      <c r="F112" s="395">
        <v>27453.439999999999</v>
      </c>
      <c r="G112" s="559" t="s">
        <v>8229</v>
      </c>
      <c r="H112" s="559"/>
      <c r="I112" s="559"/>
      <c r="J112" s="560"/>
      <c r="K112" s="560"/>
      <c r="L112" s="560"/>
    </row>
    <row r="113" spans="2:12" x14ac:dyDescent="0.2">
      <c r="B113" s="567"/>
      <c r="C113" s="564"/>
      <c r="F113" s="395">
        <v>4227.04</v>
      </c>
      <c r="G113" s="559" t="s">
        <v>8228</v>
      </c>
      <c r="H113" s="559"/>
      <c r="I113" s="559"/>
      <c r="J113" s="560"/>
      <c r="K113" s="560"/>
      <c r="L113" s="560"/>
    </row>
    <row r="114" spans="2:12" x14ac:dyDescent="0.2">
      <c r="B114" s="567"/>
      <c r="C114" s="564"/>
      <c r="F114" s="395">
        <v>2227.5500000000002</v>
      </c>
      <c r="G114" s="559" t="s">
        <v>8227</v>
      </c>
      <c r="H114" s="559"/>
      <c r="I114" s="559"/>
      <c r="J114" s="560"/>
      <c r="K114" s="560"/>
      <c r="L114" s="560"/>
    </row>
    <row r="115" spans="2:12" x14ac:dyDescent="0.2">
      <c r="B115" s="567"/>
      <c r="C115" s="564"/>
      <c r="F115" s="395">
        <v>5647.7</v>
      </c>
      <c r="G115" s="559" t="s">
        <v>8226</v>
      </c>
      <c r="H115" s="559"/>
      <c r="I115" s="559"/>
      <c r="J115" s="560"/>
      <c r="K115" s="560"/>
      <c r="L115" s="560"/>
    </row>
    <row r="116" spans="2:12" x14ac:dyDescent="0.2">
      <c r="B116" s="567"/>
      <c r="C116" s="564"/>
      <c r="F116" s="395">
        <v>1017.39</v>
      </c>
      <c r="G116" s="559" t="s">
        <v>8225</v>
      </c>
      <c r="H116" s="559"/>
      <c r="I116" s="559"/>
      <c r="J116" s="560"/>
      <c r="K116" s="560"/>
      <c r="L116" s="560"/>
    </row>
    <row r="117" spans="2:12" x14ac:dyDescent="0.2">
      <c r="B117" s="567"/>
      <c r="C117" s="564"/>
      <c r="F117" s="395">
        <v>1876.09</v>
      </c>
      <c r="G117" s="559" t="s">
        <v>8224</v>
      </c>
      <c r="H117" s="559"/>
      <c r="I117" s="559"/>
      <c r="J117" s="560"/>
      <c r="K117" s="560"/>
      <c r="L117" s="560"/>
    </row>
    <row r="118" spans="2:12" x14ac:dyDescent="0.2">
      <c r="B118" s="567"/>
      <c r="C118" s="564"/>
      <c r="F118" s="395">
        <v>8486.94</v>
      </c>
      <c r="G118" s="559" t="s">
        <v>8223</v>
      </c>
      <c r="H118" s="559"/>
      <c r="I118" s="559"/>
      <c r="J118" s="560"/>
      <c r="K118" s="560"/>
      <c r="L118" s="560"/>
    </row>
    <row r="119" spans="2:12" x14ac:dyDescent="0.2">
      <c r="B119" s="567"/>
      <c r="C119" s="564"/>
      <c r="F119" s="395">
        <v>163441.45000000001</v>
      </c>
      <c r="G119" s="559" t="s">
        <v>8222</v>
      </c>
      <c r="H119" s="559"/>
      <c r="I119" s="559"/>
      <c r="J119" s="560"/>
      <c r="K119" s="560"/>
      <c r="L119" s="560"/>
    </row>
    <row r="120" spans="2:12" x14ac:dyDescent="0.2">
      <c r="B120" s="567"/>
      <c r="C120" s="564"/>
      <c r="F120" s="395">
        <v>12247.9</v>
      </c>
      <c r="G120" s="559" t="s">
        <v>8221</v>
      </c>
      <c r="H120" s="559"/>
      <c r="I120" s="559"/>
      <c r="J120" s="560"/>
      <c r="K120" s="560"/>
      <c r="L120" s="560"/>
    </row>
    <row r="121" spans="2:12" x14ac:dyDescent="0.2">
      <c r="B121" s="567"/>
      <c r="C121" s="564"/>
      <c r="F121" s="395">
        <v>10491.5</v>
      </c>
      <c r="G121" s="559" t="s">
        <v>8220</v>
      </c>
      <c r="H121" s="559"/>
      <c r="I121" s="559"/>
      <c r="J121" s="560"/>
      <c r="K121" s="560"/>
      <c r="L121" s="560"/>
    </row>
    <row r="122" spans="2:12" x14ac:dyDescent="0.2">
      <c r="B122" s="567"/>
      <c r="C122" s="564"/>
      <c r="F122" s="395">
        <v>5559.07</v>
      </c>
      <c r="G122" s="559" t="s">
        <v>8219</v>
      </c>
      <c r="H122" s="559"/>
      <c r="I122" s="559"/>
      <c r="J122" s="560"/>
      <c r="K122" s="560"/>
      <c r="L122" s="560"/>
    </row>
    <row r="123" spans="2:12" x14ac:dyDescent="0.2">
      <c r="B123" s="567"/>
      <c r="C123" s="564"/>
      <c r="F123" s="395">
        <v>6383.02</v>
      </c>
      <c r="G123" s="559" t="s">
        <v>8218</v>
      </c>
      <c r="H123" s="559"/>
      <c r="I123" s="559"/>
      <c r="J123" s="560"/>
      <c r="K123" s="560"/>
      <c r="L123" s="560"/>
    </row>
    <row r="124" spans="2:12" x14ac:dyDescent="0.2">
      <c r="B124" s="567"/>
      <c r="C124" s="564"/>
      <c r="F124" s="395">
        <v>2995.12</v>
      </c>
      <c r="G124" s="559" t="s">
        <v>8217</v>
      </c>
      <c r="H124" s="559"/>
      <c r="I124" s="559"/>
      <c r="J124" s="560"/>
      <c r="K124" s="560"/>
      <c r="L124" s="560"/>
    </row>
    <row r="125" spans="2:12" x14ac:dyDescent="0.2">
      <c r="B125" s="567"/>
      <c r="C125" s="564"/>
      <c r="F125" s="395">
        <v>1586.69</v>
      </c>
      <c r="G125" s="559" t="s">
        <v>8216</v>
      </c>
      <c r="H125" s="559"/>
      <c r="I125" s="559"/>
      <c r="J125" s="560"/>
      <c r="K125" s="560"/>
      <c r="L125" s="560"/>
    </row>
    <row r="126" spans="2:12" x14ac:dyDescent="0.2">
      <c r="B126" s="567"/>
      <c r="C126" s="564"/>
      <c r="F126" s="395">
        <v>3660.48</v>
      </c>
      <c r="G126" s="560" t="s">
        <v>8215</v>
      </c>
      <c r="H126" s="559"/>
      <c r="I126" s="559"/>
      <c r="J126" s="560"/>
      <c r="K126" s="560"/>
      <c r="L126" s="560"/>
    </row>
    <row r="127" spans="2:12" x14ac:dyDescent="0.2">
      <c r="B127" s="567"/>
      <c r="C127" s="564"/>
      <c r="F127" s="395">
        <v>15331.18</v>
      </c>
      <c r="G127" s="559" t="s">
        <v>8214</v>
      </c>
      <c r="H127" s="559"/>
      <c r="I127" s="559"/>
      <c r="J127" s="560"/>
      <c r="K127" s="560"/>
      <c r="L127" s="560"/>
    </row>
    <row r="128" spans="2:12" x14ac:dyDescent="0.2">
      <c r="B128" s="567"/>
      <c r="C128" s="564"/>
      <c r="F128" s="395">
        <v>29121.51</v>
      </c>
      <c r="G128" s="560" t="s">
        <v>8213</v>
      </c>
      <c r="H128" s="559"/>
      <c r="I128" s="559"/>
      <c r="J128" s="560"/>
      <c r="K128" s="560"/>
      <c r="L128" s="560"/>
    </row>
    <row r="129" spans="2:12" x14ac:dyDescent="0.2">
      <c r="B129" s="567"/>
      <c r="C129" s="564"/>
      <c r="F129" s="395">
        <v>10484.56</v>
      </c>
      <c r="G129" s="559" t="s">
        <v>8212</v>
      </c>
      <c r="H129" s="559"/>
      <c r="I129" s="559"/>
      <c r="J129" s="560"/>
      <c r="K129" s="560"/>
      <c r="L129" s="560"/>
    </row>
    <row r="130" spans="2:12" x14ac:dyDescent="0.2">
      <c r="B130" s="567"/>
      <c r="F130" s="395">
        <v>11938.36</v>
      </c>
      <c r="G130" s="559" t="s">
        <v>8211</v>
      </c>
      <c r="H130" s="559"/>
      <c r="I130" s="559"/>
      <c r="J130" s="560"/>
      <c r="K130" s="560"/>
      <c r="L130" s="560"/>
    </row>
    <row r="131" spans="2:12" x14ac:dyDescent="0.2">
      <c r="B131" s="567"/>
      <c r="C131" s="564"/>
      <c r="F131" s="395">
        <v>8649.4</v>
      </c>
      <c r="G131" s="559" t="s">
        <v>8210</v>
      </c>
      <c r="H131" s="559"/>
      <c r="I131" s="559"/>
      <c r="J131" s="560"/>
      <c r="K131" s="560"/>
      <c r="L131" s="560"/>
    </row>
    <row r="132" spans="2:12" x14ac:dyDescent="0.2">
      <c r="B132" s="567"/>
      <c r="C132" s="564"/>
      <c r="F132" s="395">
        <v>6580.51</v>
      </c>
      <c r="G132" s="559" t="s">
        <v>8209</v>
      </c>
      <c r="H132" s="559"/>
      <c r="I132" s="559"/>
      <c r="J132" s="560"/>
      <c r="K132" s="560"/>
      <c r="L132" s="560"/>
    </row>
    <row r="133" spans="2:12" x14ac:dyDescent="0.2">
      <c r="B133" s="567"/>
      <c r="F133" s="395">
        <v>7184.01</v>
      </c>
      <c r="G133" s="560" t="s">
        <v>8208</v>
      </c>
      <c r="H133" s="559"/>
      <c r="I133" s="559"/>
      <c r="J133" s="560"/>
      <c r="K133" s="560"/>
      <c r="L133" s="560"/>
    </row>
    <row r="134" spans="2:12" x14ac:dyDescent="0.2">
      <c r="B134" s="567"/>
      <c r="C134" s="564"/>
      <c r="F134" s="395">
        <v>4138.09</v>
      </c>
      <c r="G134" s="559" t="s">
        <v>8207</v>
      </c>
      <c r="H134" s="559"/>
      <c r="I134" s="559"/>
      <c r="J134" s="560"/>
      <c r="K134" s="560"/>
      <c r="L134" s="560"/>
    </row>
    <row r="135" spans="2:12" x14ac:dyDescent="0.2">
      <c r="B135" s="567"/>
      <c r="C135" s="564"/>
      <c r="F135" s="395">
        <v>6882.06</v>
      </c>
      <c r="G135" s="559" t="s">
        <v>8206</v>
      </c>
      <c r="H135" s="559"/>
      <c r="I135" s="559"/>
      <c r="J135" s="560"/>
      <c r="K135" s="560"/>
      <c r="L135" s="560"/>
    </row>
    <row r="136" spans="2:12" x14ac:dyDescent="0.2">
      <c r="B136" s="567"/>
      <c r="C136" s="564"/>
      <c r="F136" s="395">
        <v>6121</v>
      </c>
      <c r="G136" s="559" t="s">
        <v>8205</v>
      </c>
      <c r="H136" s="559"/>
      <c r="I136" s="559"/>
      <c r="J136" s="560"/>
      <c r="K136" s="560"/>
      <c r="L136" s="560"/>
    </row>
    <row r="137" spans="2:12" x14ac:dyDescent="0.2">
      <c r="B137" s="567"/>
      <c r="C137" s="564"/>
      <c r="F137" s="395">
        <v>22877.87</v>
      </c>
      <c r="G137" s="559" t="s">
        <v>8204</v>
      </c>
      <c r="H137" s="559"/>
      <c r="I137" s="559"/>
      <c r="J137" s="560"/>
      <c r="K137" s="560"/>
      <c r="L137" s="560"/>
    </row>
    <row r="138" spans="2:12" x14ac:dyDescent="0.2">
      <c r="B138" s="567"/>
      <c r="C138" s="564"/>
      <c r="F138" s="395">
        <v>3019.11</v>
      </c>
      <c r="G138" s="559" t="s">
        <v>8203</v>
      </c>
      <c r="H138" s="559"/>
      <c r="I138" s="559"/>
      <c r="J138" s="560"/>
      <c r="K138" s="560"/>
      <c r="L138" s="560"/>
    </row>
    <row r="139" spans="2:12" x14ac:dyDescent="0.2">
      <c r="B139" s="567"/>
      <c r="C139" s="564"/>
      <c r="F139" s="395">
        <v>15095.56</v>
      </c>
      <c r="G139" s="559" t="s">
        <v>8202</v>
      </c>
      <c r="H139" s="559"/>
      <c r="I139" s="559"/>
      <c r="J139" s="560"/>
      <c r="K139" s="560"/>
      <c r="L139" s="560"/>
    </row>
    <row r="140" spans="2:12" x14ac:dyDescent="0.2">
      <c r="B140" s="567"/>
      <c r="C140" s="564"/>
      <c r="F140" s="395">
        <v>13424.68</v>
      </c>
      <c r="G140" s="559" t="s">
        <v>8201</v>
      </c>
      <c r="H140" s="559"/>
      <c r="I140" s="559"/>
      <c r="J140" s="560"/>
      <c r="K140" s="560"/>
      <c r="L140" s="560"/>
    </row>
    <row r="141" spans="2:12" x14ac:dyDescent="0.2">
      <c r="B141" s="567"/>
      <c r="C141" s="564"/>
      <c r="F141" s="395">
        <v>8285.07</v>
      </c>
      <c r="G141" s="559" t="s">
        <v>8200</v>
      </c>
      <c r="H141" s="559"/>
      <c r="I141" s="559"/>
      <c r="J141" s="560"/>
      <c r="K141" s="560"/>
      <c r="L141" s="560"/>
    </row>
    <row r="142" spans="2:12" x14ac:dyDescent="0.2">
      <c r="B142" s="567"/>
      <c r="C142" s="564"/>
      <c r="F142" s="395">
        <v>14507.57</v>
      </c>
      <c r="G142" s="674" t="s">
        <v>8199</v>
      </c>
      <c r="H142" s="559"/>
      <c r="I142" s="559"/>
      <c r="J142" s="560"/>
      <c r="K142" s="560"/>
      <c r="L142" s="560"/>
    </row>
    <row r="143" spans="2:12" x14ac:dyDescent="0.2">
      <c r="B143" s="567"/>
      <c r="C143" s="564"/>
      <c r="F143" s="395">
        <v>25247.4</v>
      </c>
      <c r="G143" s="559" t="s">
        <v>8198</v>
      </c>
      <c r="H143" s="559"/>
      <c r="I143" s="559"/>
      <c r="J143" s="560"/>
      <c r="K143" s="560"/>
      <c r="L143" s="560"/>
    </row>
    <row r="144" spans="2:12" x14ac:dyDescent="0.2">
      <c r="B144" s="567"/>
      <c r="C144" s="564"/>
      <c r="F144" s="395">
        <v>1713.11</v>
      </c>
      <c r="G144" s="560" t="s">
        <v>8197</v>
      </c>
      <c r="K144" s="560"/>
      <c r="L144" s="560"/>
    </row>
    <row r="145" spans="2:12" x14ac:dyDescent="0.2">
      <c r="B145" s="567"/>
      <c r="C145" s="564"/>
      <c r="F145" s="395">
        <v>19174.8</v>
      </c>
      <c r="G145" s="559" t="s">
        <v>8050</v>
      </c>
      <c r="H145" s="559"/>
      <c r="I145" s="559"/>
      <c r="J145" s="560"/>
      <c r="K145" s="560"/>
      <c r="L145" s="560"/>
    </row>
    <row r="146" spans="2:12" x14ac:dyDescent="0.2">
      <c r="B146" s="567"/>
      <c r="C146" s="564"/>
      <c r="F146" s="395">
        <v>13821.27</v>
      </c>
      <c r="G146" s="559" t="s">
        <v>8196</v>
      </c>
      <c r="H146" s="559"/>
      <c r="I146" s="559"/>
      <c r="J146" s="560"/>
      <c r="K146" s="560"/>
      <c r="L146" s="560"/>
    </row>
    <row r="147" spans="2:12" x14ac:dyDescent="0.2">
      <c r="B147" s="567"/>
      <c r="C147" s="564"/>
      <c r="F147" s="395">
        <v>15694.75</v>
      </c>
      <c r="G147" s="559" t="s">
        <v>8195</v>
      </c>
      <c r="H147" s="559"/>
      <c r="I147" s="559"/>
      <c r="J147" s="560"/>
      <c r="K147" s="560"/>
      <c r="L147" s="560"/>
    </row>
    <row r="148" spans="2:12" x14ac:dyDescent="0.2">
      <c r="B148" s="567"/>
      <c r="C148" s="564"/>
      <c r="F148" s="395">
        <v>1586.69</v>
      </c>
      <c r="G148" s="559" t="s">
        <v>8194</v>
      </c>
      <c r="H148" s="559"/>
      <c r="I148" s="559"/>
      <c r="J148" s="560"/>
      <c r="K148" s="560"/>
      <c r="L148" s="560"/>
    </row>
    <row r="149" spans="2:12" x14ac:dyDescent="0.2">
      <c r="B149" s="567"/>
      <c r="C149" s="564"/>
      <c r="F149" s="395">
        <v>51523</v>
      </c>
      <c r="G149" s="559" t="s">
        <v>8193</v>
      </c>
      <c r="H149" s="559"/>
      <c r="I149" s="559"/>
      <c r="J149" s="560"/>
      <c r="K149" s="560"/>
      <c r="L149" s="560"/>
    </row>
    <row r="150" spans="2:12" x14ac:dyDescent="0.2">
      <c r="B150" s="567"/>
      <c r="C150" s="564"/>
      <c r="F150" s="395">
        <v>602.42999999999995</v>
      </c>
      <c r="G150" s="559" t="s">
        <v>8192</v>
      </c>
      <c r="H150" s="559"/>
      <c r="I150" s="559"/>
      <c r="J150" s="560"/>
      <c r="K150" s="560"/>
      <c r="L150" s="560"/>
    </row>
    <row r="151" spans="2:12" x14ac:dyDescent="0.2">
      <c r="B151" s="567"/>
      <c r="C151" s="564"/>
      <c r="F151" s="395">
        <v>7901.07</v>
      </c>
      <c r="G151" s="559" t="s">
        <v>8191</v>
      </c>
      <c r="H151" s="559"/>
      <c r="I151" s="559"/>
      <c r="J151" s="560"/>
      <c r="K151" s="560"/>
      <c r="L151" s="560"/>
    </row>
    <row r="152" spans="2:12" x14ac:dyDescent="0.2">
      <c r="B152" s="567"/>
      <c r="C152" s="564"/>
      <c r="F152" s="395">
        <v>4163.8999999999996</v>
      </c>
      <c r="G152" s="559" t="s">
        <v>8190</v>
      </c>
      <c r="H152" s="559"/>
      <c r="I152" s="559"/>
      <c r="J152" s="560"/>
      <c r="K152" s="560"/>
      <c r="L152" s="560"/>
    </row>
    <row r="153" spans="2:12" x14ac:dyDescent="0.2">
      <c r="B153" s="567"/>
      <c r="C153" s="564"/>
      <c r="F153" s="395">
        <v>5275.18</v>
      </c>
      <c r="G153" s="559" t="s">
        <v>8189</v>
      </c>
      <c r="H153" s="559"/>
      <c r="I153" s="559"/>
      <c r="J153" s="560"/>
      <c r="K153" s="560"/>
      <c r="L153" s="560"/>
    </row>
    <row r="154" spans="2:12" x14ac:dyDescent="0.2">
      <c r="B154" s="567"/>
      <c r="C154" s="564"/>
      <c r="F154" s="395">
        <v>30503.599999999999</v>
      </c>
      <c r="G154" s="559" t="s">
        <v>8188</v>
      </c>
      <c r="H154" s="559"/>
      <c r="I154" s="559"/>
      <c r="J154" s="560"/>
      <c r="K154" s="560"/>
      <c r="L154" s="560"/>
    </row>
    <row r="155" spans="2:12" x14ac:dyDescent="0.2">
      <c r="B155" s="567"/>
      <c r="C155" s="564"/>
      <c r="F155" s="395">
        <v>3210.65</v>
      </c>
      <c r="G155" s="559" t="s">
        <v>8187</v>
      </c>
      <c r="H155" s="559"/>
      <c r="I155" s="559"/>
      <c r="J155" s="560"/>
      <c r="K155" s="560"/>
      <c r="L155" s="560"/>
    </row>
    <row r="156" spans="2:12" x14ac:dyDescent="0.2">
      <c r="B156" s="567"/>
      <c r="C156" s="564"/>
      <c r="F156" s="395">
        <v>25636</v>
      </c>
      <c r="G156" s="559" t="s">
        <v>8186</v>
      </c>
      <c r="H156" s="559"/>
      <c r="I156" s="559"/>
      <c r="J156" s="560"/>
      <c r="K156" s="560"/>
      <c r="L156" s="560"/>
    </row>
    <row r="157" spans="2:12" x14ac:dyDescent="0.2">
      <c r="B157" s="567"/>
      <c r="C157" s="564"/>
      <c r="F157" s="395">
        <v>2114</v>
      </c>
      <c r="G157" s="559" t="s">
        <v>8185</v>
      </c>
      <c r="H157" s="559"/>
      <c r="I157" s="559"/>
      <c r="J157" s="560"/>
      <c r="K157" s="560"/>
      <c r="L157" s="560"/>
    </row>
    <row r="158" spans="2:12" x14ac:dyDescent="0.2">
      <c r="B158" s="567"/>
      <c r="C158" s="564"/>
      <c r="F158" s="395">
        <v>10631.13</v>
      </c>
      <c r="G158" s="559" t="s">
        <v>8184</v>
      </c>
      <c r="H158" s="559"/>
      <c r="I158" s="559"/>
      <c r="J158" s="560"/>
      <c r="K158" s="560"/>
      <c r="L158" s="560"/>
    </row>
    <row r="159" spans="2:12" x14ac:dyDescent="0.2">
      <c r="B159" s="567"/>
      <c r="C159" s="564"/>
      <c r="F159" s="395">
        <v>6944.93</v>
      </c>
      <c r="G159" s="559" t="s">
        <v>8183</v>
      </c>
      <c r="H159" s="559"/>
      <c r="I159" s="559"/>
      <c r="J159" s="560"/>
      <c r="K159" s="560"/>
      <c r="L159" s="560"/>
    </row>
    <row r="160" spans="2:12" x14ac:dyDescent="0.2">
      <c r="B160" s="567"/>
      <c r="C160" s="564"/>
      <c r="F160" s="395">
        <v>4651.6000000000004</v>
      </c>
      <c r="G160" s="559" t="s">
        <v>8182</v>
      </c>
      <c r="H160" s="559"/>
      <c r="I160" s="559"/>
      <c r="J160" s="560"/>
      <c r="K160" s="560"/>
      <c r="L160" s="560"/>
    </row>
    <row r="161" spans="2:12" x14ac:dyDescent="0.2">
      <c r="B161" s="567"/>
      <c r="C161" s="564"/>
      <c r="F161" s="395">
        <v>8759.02</v>
      </c>
      <c r="G161" s="559" t="s">
        <v>8181</v>
      </c>
      <c r="H161" s="559"/>
      <c r="I161" s="559"/>
      <c r="J161" s="560"/>
      <c r="K161" s="560"/>
      <c r="L161" s="560"/>
    </row>
    <row r="162" spans="2:12" x14ac:dyDescent="0.2">
      <c r="B162" s="567"/>
      <c r="F162" s="395">
        <v>10047.959999999999</v>
      </c>
      <c r="G162" s="559" t="s">
        <v>8180</v>
      </c>
      <c r="H162" s="559"/>
      <c r="I162" s="559"/>
      <c r="J162" s="560"/>
      <c r="K162" s="560"/>
      <c r="L162" s="560"/>
    </row>
    <row r="163" spans="2:12" x14ac:dyDescent="0.2">
      <c r="B163" s="567"/>
      <c r="C163" s="564"/>
      <c r="F163" s="395">
        <v>13943.8</v>
      </c>
      <c r="G163" s="559" t="s">
        <v>8179</v>
      </c>
      <c r="H163" s="559"/>
      <c r="I163" s="559"/>
      <c r="J163" s="827"/>
      <c r="K163" s="560"/>
      <c r="L163" s="560"/>
    </row>
    <row r="164" spans="2:12" x14ac:dyDescent="0.2">
      <c r="B164" s="567"/>
      <c r="C164" s="564"/>
      <c r="F164" s="395">
        <v>16019.19</v>
      </c>
      <c r="G164" s="559" t="s">
        <v>8178</v>
      </c>
      <c r="H164" s="559"/>
      <c r="I164" s="559"/>
      <c r="J164" s="560"/>
      <c r="K164" s="560"/>
      <c r="L164" s="560"/>
    </row>
    <row r="165" spans="2:12" x14ac:dyDescent="0.2">
      <c r="B165" s="567"/>
      <c r="C165" s="564"/>
      <c r="F165" s="395">
        <v>1103.8</v>
      </c>
      <c r="G165" s="559" t="s">
        <v>8177</v>
      </c>
      <c r="H165" s="559"/>
      <c r="I165" s="559"/>
      <c r="J165" s="560"/>
      <c r="K165" s="560"/>
      <c r="L165" s="560"/>
    </row>
    <row r="166" spans="2:12" x14ac:dyDescent="0.2">
      <c r="B166" s="567"/>
      <c r="C166" s="564"/>
      <c r="F166" s="395">
        <v>30191.119999999999</v>
      </c>
      <c r="G166" s="559" t="s">
        <v>8176</v>
      </c>
      <c r="H166" s="559"/>
      <c r="I166" s="559"/>
      <c r="J166" s="560"/>
      <c r="K166" s="560"/>
      <c r="L166" s="560"/>
    </row>
    <row r="167" spans="2:12" x14ac:dyDescent="0.2">
      <c r="B167" s="567"/>
      <c r="C167" s="564"/>
      <c r="F167" s="395">
        <v>3482.37</v>
      </c>
      <c r="G167" s="559" t="s">
        <v>8175</v>
      </c>
      <c r="H167" s="559"/>
      <c r="I167" s="559"/>
      <c r="J167" s="560"/>
      <c r="K167" s="560"/>
      <c r="L167" s="560"/>
    </row>
    <row r="168" spans="2:12" x14ac:dyDescent="0.2">
      <c r="B168" s="567"/>
      <c r="C168" s="564"/>
      <c r="F168" s="395">
        <v>9954.67</v>
      </c>
      <c r="G168" s="559" t="s">
        <v>8174</v>
      </c>
      <c r="H168" s="559"/>
      <c r="I168" s="559"/>
      <c r="J168" s="560"/>
      <c r="K168" s="560"/>
      <c r="L168" s="560"/>
    </row>
    <row r="169" spans="2:12" x14ac:dyDescent="0.2">
      <c r="B169" s="567"/>
      <c r="C169" s="564"/>
      <c r="F169" s="395">
        <v>16137.12</v>
      </c>
      <c r="G169" s="559" t="s">
        <v>8173</v>
      </c>
      <c r="H169" s="559"/>
      <c r="I169" s="559"/>
      <c r="J169" s="560"/>
      <c r="K169" s="560"/>
      <c r="L169" s="560"/>
    </row>
    <row r="170" spans="2:12" x14ac:dyDescent="0.2">
      <c r="B170" s="567"/>
      <c r="C170" s="564"/>
      <c r="F170" s="395">
        <v>4227.04</v>
      </c>
      <c r="G170" s="559" t="s">
        <v>8172</v>
      </c>
      <c r="H170" s="559"/>
      <c r="I170" s="559"/>
      <c r="J170" s="560"/>
      <c r="K170" s="560"/>
      <c r="L170" s="560"/>
    </row>
    <row r="171" spans="2:12" x14ac:dyDescent="0.2">
      <c r="B171" s="567"/>
      <c r="C171" s="564"/>
      <c r="F171" s="395">
        <v>7547.78</v>
      </c>
      <c r="G171" s="559" t="s">
        <v>8171</v>
      </c>
      <c r="H171" s="559"/>
      <c r="I171" s="559"/>
      <c r="J171" s="560"/>
      <c r="K171" s="560"/>
      <c r="L171" s="560"/>
    </row>
    <row r="172" spans="2:12" x14ac:dyDescent="0.2">
      <c r="B172" s="567"/>
      <c r="C172" s="564"/>
      <c r="F172" s="395">
        <v>13957.8</v>
      </c>
      <c r="G172" s="559" t="s">
        <v>8170</v>
      </c>
      <c r="H172" s="559"/>
      <c r="I172" s="559"/>
      <c r="J172" s="560"/>
      <c r="K172" s="560"/>
      <c r="L172" s="560"/>
    </row>
    <row r="173" spans="2:12" x14ac:dyDescent="0.2">
      <c r="B173" s="567"/>
      <c r="C173" s="564"/>
      <c r="F173" s="395">
        <v>14736.48</v>
      </c>
      <c r="G173" s="559" t="s">
        <v>8169</v>
      </c>
      <c r="H173" s="559"/>
      <c r="I173" s="559"/>
      <c r="J173" s="560"/>
      <c r="K173" s="560"/>
      <c r="L173" s="560"/>
    </row>
    <row r="174" spans="2:12" x14ac:dyDescent="0.2">
      <c r="B174" s="567"/>
      <c r="C174" s="564"/>
      <c r="F174" s="395">
        <v>4546.09</v>
      </c>
      <c r="G174" s="559" t="s">
        <v>8168</v>
      </c>
      <c r="H174" s="559"/>
      <c r="I174" s="559"/>
      <c r="J174" s="560"/>
      <c r="K174" s="560"/>
      <c r="L174" s="560"/>
    </row>
    <row r="175" spans="2:12" x14ac:dyDescent="0.2">
      <c r="B175" s="567"/>
      <c r="C175" s="564"/>
      <c r="F175" s="395">
        <v>31702.799999999999</v>
      </c>
      <c r="G175" s="559" t="s">
        <v>8167</v>
      </c>
      <c r="H175" s="559"/>
      <c r="I175" s="559"/>
      <c r="J175" s="560"/>
      <c r="K175" s="560"/>
      <c r="L175" s="560"/>
    </row>
    <row r="176" spans="2:12" x14ac:dyDescent="0.2">
      <c r="B176" s="567"/>
      <c r="C176" s="564"/>
      <c r="F176" s="395">
        <v>5771.04</v>
      </c>
      <c r="G176" s="559" t="s">
        <v>8166</v>
      </c>
      <c r="H176" s="559"/>
      <c r="I176" s="559"/>
      <c r="J176" s="560"/>
      <c r="K176" s="560"/>
      <c r="L176" s="560"/>
    </row>
    <row r="177" spans="2:12" x14ac:dyDescent="0.2">
      <c r="B177" s="567"/>
      <c r="C177" s="564"/>
      <c r="F177" s="395">
        <v>1467.1</v>
      </c>
      <c r="G177" s="559" t="s">
        <v>8165</v>
      </c>
      <c r="H177" s="559"/>
      <c r="I177" s="559"/>
      <c r="J177" s="560"/>
      <c r="K177" s="560"/>
      <c r="L177" s="560"/>
    </row>
    <row r="178" spans="2:12" x14ac:dyDescent="0.2">
      <c r="B178" s="567"/>
      <c r="C178" s="564"/>
      <c r="F178" s="395">
        <v>50098.92</v>
      </c>
      <c r="G178" s="559" t="s">
        <v>8164</v>
      </c>
      <c r="H178" s="559"/>
      <c r="I178" s="559"/>
      <c r="J178" s="560"/>
      <c r="K178" s="560"/>
      <c r="L178" s="560"/>
    </row>
    <row r="179" spans="2:12" x14ac:dyDescent="0.2">
      <c r="B179" s="567"/>
      <c r="C179" s="564"/>
      <c r="F179" s="395">
        <v>1</v>
      </c>
      <c r="G179" s="559" t="s">
        <v>8163</v>
      </c>
      <c r="H179" s="559"/>
      <c r="I179" s="559"/>
      <c r="J179" s="560"/>
      <c r="K179" s="560"/>
      <c r="L179" s="560"/>
    </row>
    <row r="180" spans="2:12" x14ac:dyDescent="0.2">
      <c r="B180" s="567"/>
      <c r="C180" s="564"/>
      <c r="F180" s="395">
        <v>6000</v>
      </c>
      <c r="G180" s="559" t="s">
        <v>8145</v>
      </c>
      <c r="H180" s="559"/>
      <c r="I180" s="559"/>
      <c r="J180" s="560"/>
      <c r="K180" s="560"/>
      <c r="L180" s="560"/>
    </row>
    <row r="181" spans="2:12" x14ac:dyDescent="0.2">
      <c r="B181" s="567"/>
      <c r="C181" s="564"/>
      <c r="F181" s="395">
        <v>7158.48</v>
      </c>
      <c r="G181" s="559" t="s">
        <v>8162</v>
      </c>
      <c r="H181" s="559"/>
      <c r="I181" s="559"/>
      <c r="J181" s="560"/>
      <c r="K181" s="560"/>
      <c r="L181" s="560"/>
    </row>
    <row r="182" spans="2:12" x14ac:dyDescent="0.2">
      <c r="B182" s="567"/>
      <c r="C182" s="564"/>
      <c r="F182" s="395">
        <v>5673.06</v>
      </c>
      <c r="G182" s="559" t="s">
        <v>8161</v>
      </c>
      <c r="H182" s="559"/>
      <c r="I182" s="559"/>
      <c r="J182" s="560"/>
      <c r="K182" s="560"/>
      <c r="L182" s="560"/>
    </row>
    <row r="183" spans="2:12" x14ac:dyDescent="0.2">
      <c r="B183" s="567"/>
      <c r="C183" s="564"/>
      <c r="F183" s="395">
        <v>7168.81</v>
      </c>
      <c r="G183" s="559" t="s">
        <v>8160</v>
      </c>
      <c r="H183" s="559"/>
      <c r="I183" s="559"/>
      <c r="J183" s="560"/>
      <c r="K183" s="560"/>
      <c r="L183" s="560"/>
    </row>
    <row r="184" spans="2:12" x14ac:dyDescent="0.2">
      <c r="B184" s="567"/>
      <c r="C184" s="564"/>
      <c r="F184" s="395">
        <v>16539.41</v>
      </c>
      <c r="G184" s="559" t="s">
        <v>8159</v>
      </c>
      <c r="H184" s="559"/>
      <c r="I184" s="559"/>
      <c r="J184" s="560"/>
      <c r="K184" s="560"/>
      <c r="L184" s="560"/>
    </row>
    <row r="185" spans="2:12" x14ac:dyDescent="0.2">
      <c r="B185" s="567"/>
      <c r="C185" s="564"/>
      <c r="F185" s="395">
        <v>31500</v>
      </c>
      <c r="G185" s="560" t="s">
        <v>8158</v>
      </c>
      <c r="H185" s="559"/>
      <c r="I185" s="559"/>
      <c r="J185" s="560"/>
      <c r="K185" s="560"/>
      <c r="L185" s="560"/>
    </row>
    <row r="186" spans="2:12" x14ac:dyDescent="0.2">
      <c r="B186" s="567"/>
      <c r="C186" s="564"/>
      <c r="F186" s="395">
        <v>20898.560000000001</v>
      </c>
      <c r="G186" s="559" t="s">
        <v>7994</v>
      </c>
      <c r="H186" s="559"/>
      <c r="I186" s="559"/>
      <c r="J186" s="560"/>
      <c r="K186" s="560"/>
      <c r="L186" s="560"/>
    </row>
    <row r="187" spans="2:12" x14ac:dyDescent="0.2">
      <c r="B187" s="567"/>
      <c r="C187" s="564"/>
      <c r="F187" s="395">
        <v>16900</v>
      </c>
      <c r="G187" s="559" t="s">
        <v>8157</v>
      </c>
      <c r="H187" s="559"/>
      <c r="I187" s="559"/>
      <c r="J187" s="560"/>
      <c r="K187" s="560"/>
      <c r="L187" s="560"/>
    </row>
    <row r="188" spans="2:12" x14ac:dyDescent="0.2">
      <c r="B188" s="567"/>
      <c r="C188" s="564"/>
      <c r="F188" s="395">
        <v>19300</v>
      </c>
      <c r="G188" s="559" t="s">
        <v>8156</v>
      </c>
      <c r="H188" s="559"/>
      <c r="I188" s="559"/>
      <c r="J188" s="560"/>
      <c r="K188" s="560"/>
      <c r="L188" s="560"/>
    </row>
    <row r="189" spans="2:12" x14ac:dyDescent="0.2">
      <c r="B189" s="567"/>
      <c r="C189" s="564"/>
      <c r="F189" s="395">
        <v>12550</v>
      </c>
      <c r="G189" s="559" t="s">
        <v>8155</v>
      </c>
      <c r="H189" s="559"/>
      <c r="I189" s="559"/>
      <c r="J189" s="560"/>
      <c r="K189" s="560"/>
      <c r="L189" s="560"/>
    </row>
    <row r="190" spans="2:12" x14ac:dyDescent="0.2">
      <c r="B190" s="567"/>
      <c r="C190" s="564"/>
      <c r="F190" s="395">
        <v>930.32</v>
      </c>
      <c r="G190" s="559" t="s">
        <v>8154</v>
      </c>
      <c r="H190" s="559"/>
      <c r="I190" s="559"/>
      <c r="J190" s="560"/>
      <c r="K190" s="560"/>
      <c r="L190" s="560"/>
    </row>
    <row r="191" spans="2:12" x14ac:dyDescent="0.2">
      <c r="B191" s="567"/>
      <c r="C191" s="564"/>
      <c r="F191" s="395">
        <v>25050.799999999999</v>
      </c>
      <c r="G191" s="559" t="s">
        <v>8153</v>
      </c>
      <c r="H191" s="559"/>
      <c r="I191" s="559"/>
      <c r="J191" s="560"/>
      <c r="K191" s="560"/>
      <c r="L191" s="560"/>
    </row>
    <row r="192" spans="2:12" x14ac:dyDescent="0.2">
      <c r="B192" s="567"/>
      <c r="C192" s="564"/>
      <c r="F192" s="395">
        <v>40877.629999999997</v>
      </c>
      <c r="G192" s="559" t="s">
        <v>8152</v>
      </c>
      <c r="H192" s="559"/>
      <c r="I192" s="559"/>
      <c r="J192" s="560"/>
      <c r="K192" s="560"/>
      <c r="L192" s="560"/>
    </row>
    <row r="193" spans="2:12" x14ac:dyDescent="0.2">
      <c r="B193" s="567"/>
      <c r="C193" s="564"/>
      <c r="F193" s="395">
        <v>7091.47</v>
      </c>
      <c r="G193" s="559" t="s">
        <v>8151</v>
      </c>
      <c r="H193" s="559"/>
      <c r="I193" s="559"/>
      <c r="J193" s="560"/>
      <c r="K193" s="560"/>
      <c r="L193" s="560"/>
    </row>
    <row r="194" spans="2:12" x14ac:dyDescent="0.2">
      <c r="B194" s="567"/>
      <c r="C194" s="564"/>
      <c r="F194" s="395">
        <v>33315</v>
      </c>
      <c r="G194" s="559" t="s">
        <v>8150</v>
      </c>
      <c r="H194" s="559"/>
      <c r="I194" s="559"/>
      <c r="J194" s="560"/>
      <c r="K194" s="560"/>
      <c r="L194" s="560"/>
    </row>
    <row r="195" spans="2:12" x14ac:dyDescent="0.2">
      <c r="B195" s="567"/>
      <c r="C195" s="564"/>
      <c r="F195" s="395">
        <v>70692.72</v>
      </c>
      <c r="G195" s="559" t="s">
        <v>8149</v>
      </c>
      <c r="H195" s="559"/>
      <c r="I195" s="559"/>
      <c r="J195" s="560"/>
      <c r="K195" s="560"/>
      <c r="L195" s="560"/>
    </row>
    <row r="196" spans="2:12" x14ac:dyDescent="0.2">
      <c r="B196" s="567"/>
      <c r="C196" s="564"/>
      <c r="F196" s="395">
        <v>8415.27</v>
      </c>
      <c r="G196" s="559" t="s">
        <v>8148</v>
      </c>
      <c r="H196" s="559"/>
      <c r="I196" s="559"/>
      <c r="J196" s="560"/>
      <c r="K196" s="560"/>
      <c r="L196" s="560"/>
    </row>
    <row r="197" spans="2:12" x14ac:dyDescent="0.2">
      <c r="B197" s="567"/>
      <c r="C197" s="564"/>
      <c r="F197" s="395">
        <v>9312.7999999999993</v>
      </c>
      <c r="G197" s="559" t="s">
        <v>8147</v>
      </c>
      <c r="H197" s="559"/>
      <c r="I197" s="559"/>
      <c r="J197" s="560"/>
      <c r="K197" s="560"/>
      <c r="L197" s="560"/>
    </row>
    <row r="198" spans="2:12" x14ac:dyDescent="0.2">
      <c r="B198" s="567"/>
      <c r="C198" s="564"/>
      <c r="F198" s="395">
        <v>9701.2999999999993</v>
      </c>
      <c r="G198" s="560" t="s">
        <v>8146</v>
      </c>
      <c r="I198" s="559"/>
      <c r="J198" s="560"/>
      <c r="K198" s="560"/>
      <c r="L198" s="560"/>
    </row>
    <row r="199" spans="2:12" x14ac:dyDescent="0.2">
      <c r="B199" s="567"/>
      <c r="C199" s="564"/>
      <c r="F199" s="395">
        <v>6480</v>
      </c>
      <c r="G199" s="559" t="s">
        <v>8145</v>
      </c>
      <c r="H199" s="559"/>
      <c r="I199" s="559"/>
      <c r="J199" s="560"/>
      <c r="K199" s="560"/>
      <c r="L199" s="560"/>
    </row>
    <row r="200" spans="2:12" x14ac:dyDescent="0.2">
      <c r="B200" s="567"/>
      <c r="C200" s="564"/>
      <c r="F200" s="395">
        <v>13237</v>
      </c>
      <c r="G200" s="559" t="s">
        <v>8144</v>
      </c>
      <c r="H200" s="559"/>
      <c r="I200" s="559"/>
      <c r="J200" s="560"/>
      <c r="K200" s="560"/>
      <c r="L200" s="560"/>
    </row>
    <row r="201" spans="2:12" x14ac:dyDescent="0.2">
      <c r="B201" s="567"/>
      <c r="C201" s="564"/>
      <c r="F201" s="395">
        <v>15095.56</v>
      </c>
      <c r="G201" s="675" t="s">
        <v>8143</v>
      </c>
      <c r="H201" s="559"/>
      <c r="I201" s="559"/>
      <c r="J201" s="560"/>
      <c r="K201" s="560"/>
      <c r="L201" s="560"/>
    </row>
    <row r="202" spans="2:12" x14ac:dyDescent="0.2">
      <c r="B202" s="567"/>
      <c r="C202" s="564"/>
      <c r="F202" s="395">
        <v>13889.86</v>
      </c>
      <c r="G202" s="559" t="s">
        <v>8142</v>
      </c>
      <c r="H202" s="559"/>
      <c r="I202" s="559"/>
      <c r="J202" s="560"/>
      <c r="K202" s="560"/>
      <c r="L202" s="560"/>
    </row>
    <row r="203" spans="2:12" x14ac:dyDescent="0.2">
      <c r="B203" s="567"/>
      <c r="C203" s="564"/>
      <c r="F203" s="395">
        <v>92217.75</v>
      </c>
      <c r="G203" s="559" t="s">
        <v>8121</v>
      </c>
      <c r="H203" s="559"/>
      <c r="I203" s="559"/>
      <c r="J203" s="560"/>
      <c r="K203" s="560"/>
      <c r="L203" s="560"/>
    </row>
    <row r="204" spans="2:12" x14ac:dyDescent="0.2">
      <c r="B204" s="567"/>
      <c r="C204" s="564"/>
      <c r="F204" s="395">
        <v>2204</v>
      </c>
      <c r="G204" s="559" t="s">
        <v>8141</v>
      </c>
      <c r="H204" s="559"/>
      <c r="I204" s="559"/>
      <c r="J204" s="560"/>
      <c r="K204" s="560"/>
      <c r="L204" s="560"/>
    </row>
    <row r="205" spans="2:12" x14ac:dyDescent="0.2">
      <c r="B205" s="567"/>
      <c r="C205" s="564"/>
      <c r="F205" s="395">
        <v>2539.88</v>
      </c>
      <c r="G205" s="559" t="s">
        <v>8140</v>
      </c>
      <c r="H205" s="559"/>
      <c r="I205" s="559"/>
      <c r="J205" s="560"/>
      <c r="K205" s="560"/>
      <c r="L205" s="560"/>
    </row>
    <row r="206" spans="2:12" x14ac:dyDescent="0.2">
      <c r="B206" s="567"/>
      <c r="C206" s="564"/>
      <c r="F206" s="395">
        <v>5777.98</v>
      </c>
      <c r="G206" s="559" t="s">
        <v>8139</v>
      </c>
      <c r="H206" s="559"/>
      <c r="I206" s="559"/>
      <c r="J206" s="560"/>
      <c r="K206" s="560"/>
      <c r="L206" s="560"/>
    </row>
    <row r="207" spans="2:12" x14ac:dyDescent="0.2">
      <c r="B207" s="567"/>
      <c r="C207" s="564"/>
      <c r="F207" s="395">
        <v>40047.96</v>
      </c>
      <c r="G207" s="559" t="s">
        <v>8138</v>
      </c>
      <c r="H207" s="559"/>
      <c r="I207" s="559"/>
      <c r="J207" s="560"/>
      <c r="K207" s="560"/>
      <c r="L207" s="560"/>
    </row>
    <row r="208" spans="2:12" x14ac:dyDescent="0.2">
      <c r="B208" s="567"/>
      <c r="C208" s="564"/>
      <c r="F208" s="395">
        <v>822.81</v>
      </c>
      <c r="G208" s="559" t="s">
        <v>8137</v>
      </c>
      <c r="H208" s="559"/>
      <c r="I208" s="559"/>
      <c r="J208" s="560"/>
      <c r="K208" s="560"/>
      <c r="L208" s="560"/>
    </row>
    <row r="209" spans="2:12" x14ac:dyDescent="0.2">
      <c r="B209" s="567"/>
      <c r="C209" s="564"/>
      <c r="F209" s="395">
        <v>11570.64</v>
      </c>
      <c r="G209" s="559" t="s">
        <v>8136</v>
      </c>
      <c r="H209" s="559"/>
      <c r="I209" s="559"/>
      <c r="J209" s="560"/>
      <c r="K209" s="560"/>
      <c r="L209" s="560"/>
    </row>
    <row r="210" spans="2:12" x14ac:dyDescent="0.2">
      <c r="B210" s="567"/>
      <c r="C210" s="564"/>
      <c r="F210" s="395">
        <v>4542.79</v>
      </c>
      <c r="G210" s="559" t="s">
        <v>8135</v>
      </c>
      <c r="H210" s="559"/>
      <c r="I210" s="559"/>
      <c r="J210" s="560"/>
      <c r="K210" s="560"/>
      <c r="L210" s="560"/>
    </row>
    <row r="211" spans="2:12" x14ac:dyDescent="0.2">
      <c r="B211" s="567"/>
      <c r="C211" s="564"/>
      <c r="F211" s="395">
        <v>39486.129999999997</v>
      </c>
      <c r="G211" s="559" t="s">
        <v>8134</v>
      </c>
      <c r="H211" s="559"/>
      <c r="I211" s="559"/>
      <c r="J211" s="560"/>
      <c r="K211" s="560"/>
      <c r="L211" s="560"/>
    </row>
    <row r="212" spans="2:12" x14ac:dyDescent="0.2">
      <c r="B212" s="567"/>
      <c r="C212" s="564"/>
      <c r="F212" s="395">
        <v>13764.14</v>
      </c>
      <c r="G212" s="559" t="s">
        <v>8133</v>
      </c>
      <c r="H212" s="559"/>
      <c r="I212" s="559"/>
      <c r="J212" s="560"/>
      <c r="K212" s="560"/>
      <c r="L212" s="560"/>
    </row>
    <row r="213" spans="2:12" x14ac:dyDescent="0.2">
      <c r="B213" s="567"/>
      <c r="C213" s="564"/>
      <c r="F213" s="395">
        <v>17342</v>
      </c>
      <c r="G213" s="559" t="s">
        <v>8132</v>
      </c>
      <c r="H213" s="559"/>
      <c r="I213" s="559"/>
      <c r="J213" s="560"/>
      <c r="K213" s="560"/>
      <c r="L213" s="560"/>
    </row>
    <row r="214" spans="2:12" x14ac:dyDescent="0.2">
      <c r="B214" s="567"/>
      <c r="C214" s="564"/>
      <c r="F214" s="395">
        <v>3755.35</v>
      </c>
      <c r="G214" s="559" t="s">
        <v>8131</v>
      </c>
      <c r="H214" s="559"/>
      <c r="I214" s="559"/>
      <c r="J214" s="560"/>
      <c r="K214" s="560"/>
      <c r="L214" s="560"/>
    </row>
    <row r="215" spans="2:12" x14ac:dyDescent="0.2">
      <c r="B215" s="567"/>
      <c r="C215" s="564"/>
      <c r="F215" s="395">
        <v>7394.3</v>
      </c>
      <c r="G215" s="559" t="s">
        <v>8130</v>
      </c>
      <c r="H215" s="559"/>
      <c r="I215" s="559"/>
      <c r="J215" s="560"/>
      <c r="K215" s="560"/>
      <c r="L215" s="560"/>
    </row>
    <row r="216" spans="2:12" x14ac:dyDescent="0.2">
      <c r="B216" s="567"/>
      <c r="C216" s="564"/>
      <c r="F216" s="395">
        <v>39219.21</v>
      </c>
      <c r="G216" s="559" t="s">
        <v>8129</v>
      </c>
      <c r="H216" s="559"/>
      <c r="I216" s="559"/>
      <c r="J216" s="560"/>
      <c r="K216" s="560"/>
      <c r="L216" s="560"/>
    </row>
    <row r="217" spans="2:12" x14ac:dyDescent="0.2">
      <c r="B217" s="567"/>
      <c r="C217" s="564"/>
      <c r="F217" s="395">
        <v>4449.7</v>
      </c>
      <c r="G217" s="559" t="s">
        <v>8128</v>
      </c>
      <c r="H217" s="559"/>
      <c r="I217" s="559"/>
      <c r="J217" s="560"/>
      <c r="K217" s="560"/>
      <c r="L217" s="560"/>
    </row>
    <row r="218" spans="2:12" x14ac:dyDescent="0.2">
      <c r="B218" s="567"/>
      <c r="C218" s="564"/>
      <c r="F218" s="395">
        <v>2747.23</v>
      </c>
      <c r="G218" s="559" t="s">
        <v>8127</v>
      </c>
      <c r="H218" s="559"/>
      <c r="I218" s="559"/>
      <c r="J218" s="560"/>
      <c r="K218" s="560"/>
      <c r="L218" s="560"/>
    </row>
    <row r="219" spans="2:12" x14ac:dyDescent="0.2">
      <c r="B219" s="567"/>
      <c r="C219" s="564"/>
      <c r="F219" s="395">
        <v>1411.06</v>
      </c>
      <c r="G219" s="559" t="s">
        <v>8126</v>
      </c>
      <c r="H219" s="559"/>
      <c r="I219" s="559"/>
      <c r="J219" s="560"/>
      <c r="K219" s="560"/>
      <c r="L219" s="560"/>
    </row>
    <row r="220" spans="2:12" x14ac:dyDescent="0.2">
      <c r="B220" s="567"/>
      <c r="C220" s="564"/>
      <c r="F220" s="395">
        <v>1411.06</v>
      </c>
      <c r="G220" s="559" t="s">
        <v>8125</v>
      </c>
      <c r="H220" s="559"/>
      <c r="I220" s="559"/>
      <c r="J220" s="560"/>
      <c r="K220" s="560"/>
      <c r="L220" s="560"/>
    </row>
    <row r="221" spans="2:12" x14ac:dyDescent="0.2">
      <c r="B221" s="567"/>
      <c r="C221" s="564"/>
      <c r="F221" s="395">
        <v>146614.23000000001</v>
      </c>
      <c r="G221" s="559" t="s">
        <v>8124</v>
      </c>
      <c r="H221" s="559"/>
      <c r="I221" s="559"/>
      <c r="J221" s="560"/>
      <c r="K221" s="560"/>
      <c r="L221" s="560"/>
    </row>
    <row r="222" spans="2:12" x14ac:dyDescent="0.2">
      <c r="B222" s="567"/>
      <c r="C222" s="564"/>
      <c r="F222" s="395">
        <v>2858.47</v>
      </c>
      <c r="G222" s="559" t="s">
        <v>8123</v>
      </c>
      <c r="H222" s="559"/>
      <c r="I222" s="559"/>
      <c r="J222" s="560"/>
      <c r="K222" s="560"/>
      <c r="L222" s="560"/>
    </row>
    <row r="223" spans="2:12" x14ac:dyDescent="0.2">
      <c r="B223" s="567"/>
      <c r="C223" s="564"/>
      <c r="F223" s="395">
        <v>6166.44</v>
      </c>
      <c r="G223" s="559" t="s">
        <v>8122</v>
      </c>
      <c r="H223" s="559"/>
      <c r="I223" s="559"/>
      <c r="J223" s="560"/>
      <c r="K223" s="560"/>
      <c r="L223" s="560"/>
    </row>
    <row r="224" spans="2:12" x14ac:dyDescent="0.2">
      <c r="B224" s="567"/>
      <c r="C224" s="564"/>
      <c r="F224" s="395">
        <v>92217.75</v>
      </c>
      <c r="G224" s="559" t="s">
        <v>8121</v>
      </c>
      <c r="H224" s="559"/>
      <c r="I224" s="559"/>
      <c r="J224" s="560"/>
      <c r="K224" s="560"/>
      <c r="L224" s="560"/>
    </row>
    <row r="225" spans="2:12" x14ac:dyDescent="0.2">
      <c r="B225" s="567"/>
      <c r="C225" s="564"/>
      <c r="F225" s="395">
        <v>9721.65</v>
      </c>
      <c r="G225" s="559" t="s">
        <v>8120</v>
      </c>
      <c r="H225" s="559"/>
      <c r="I225" s="559"/>
      <c r="J225" s="560"/>
      <c r="K225" s="560"/>
      <c r="L225" s="560"/>
    </row>
    <row r="226" spans="2:12" x14ac:dyDescent="0.2">
      <c r="B226" s="567"/>
      <c r="C226" s="564"/>
      <c r="F226" s="395">
        <v>3200</v>
      </c>
      <c r="G226" s="559" t="s">
        <v>8057</v>
      </c>
      <c r="H226" s="559"/>
      <c r="I226" s="559"/>
      <c r="J226" s="560"/>
      <c r="K226" s="560"/>
      <c r="L226" s="560"/>
    </row>
    <row r="227" spans="2:12" x14ac:dyDescent="0.2">
      <c r="B227" s="567"/>
      <c r="C227" s="564"/>
      <c r="F227" s="395">
        <v>7860.84</v>
      </c>
      <c r="G227" s="559" t="s">
        <v>8119</v>
      </c>
      <c r="H227" s="559"/>
      <c r="I227" s="559"/>
      <c r="J227" s="560"/>
      <c r="K227" s="560"/>
      <c r="L227" s="560"/>
    </row>
    <row r="228" spans="2:12" x14ac:dyDescent="0.2">
      <c r="B228" s="567"/>
      <c r="C228" s="564"/>
      <c r="F228" s="395">
        <v>18282.25</v>
      </c>
      <c r="G228" s="559" t="s">
        <v>8118</v>
      </c>
      <c r="H228" s="559"/>
      <c r="I228" s="559"/>
      <c r="J228" s="560"/>
      <c r="K228" s="560"/>
      <c r="L228" s="560"/>
    </row>
    <row r="229" spans="2:12" x14ac:dyDescent="0.2">
      <c r="B229" s="567"/>
      <c r="C229" s="564"/>
      <c r="F229" s="395">
        <v>1110</v>
      </c>
      <c r="G229" s="559" t="s">
        <v>8117</v>
      </c>
      <c r="H229" s="559"/>
      <c r="I229" s="559"/>
      <c r="J229" s="560"/>
      <c r="K229" s="560"/>
      <c r="L229" s="560"/>
    </row>
    <row r="230" spans="2:12" x14ac:dyDescent="0.2">
      <c r="B230" s="567"/>
      <c r="C230" s="564"/>
      <c r="F230" s="395">
        <v>10246.86</v>
      </c>
      <c r="G230" s="559" t="s">
        <v>8116</v>
      </c>
      <c r="H230" s="559"/>
      <c r="I230" s="559"/>
      <c r="J230" s="560"/>
      <c r="K230" s="560"/>
      <c r="L230" s="560"/>
    </row>
    <row r="231" spans="2:12" x14ac:dyDescent="0.2">
      <c r="B231" s="567"/>
      <c r="C231" s="564"/>
      <c r="F231" s="395">
        <v>1512.35</v>
      </c>
      <c r="G231" s="559" t="s">
        <v>8115</v>
      </c>
      <c r="H231" s="559"/>
      <c r="I231" s="559"/>
      <c r="J231" s="560"/>
      <c r="K231" s="560"/>
      <c r="L231" s="560"/>
    </row>
    <row r="232" spans="2:12" x14ac:dyDescent="0.2">
      <c r="B232" s="567"/>
      <c r="C232" s="564"/>
      <c r="F232" s="395">
        <v>3042.42</v>
      </c>
      <c r="G232" s="559" t="s">
        <v>8115</v>
      </c>
      <c r="H232" s="559"/>
      <c r="I232" s="559"/>
      <c r="J232" s="560"/>
      <c r="K232" s="560"/>
      <c r="L232" s="560"/>
    </row>
    <row r="233" spans="2:12" x14ac:dyDescent="0.2">
      <c r="B233" s="567"/>
      <c r="C233" s="564"/>
      <c r="F233" s="395">
        <v>4214.7700000000004</v>
      </c>
      <c r="G233" s="559" t="s">
        <v>8114</v>
      </c>
      <c r="H233" s="559"/>
      <c r="I233" s="559"/>
      <c r="J233" s="560"/>
      <c r="K233" s="560"/>
      <c r="L233" s="560"/>
    </row>
    <row r="234" spans="2:12" x14ac:dyDescent="0.2">
      <c r="B234" s="567"/>
      <c r="C234" s="564"/>
      <c r="F234" s="395">
        <v>3656.23</v>
      </c>
      <c r="G234" s="559" t="s">
        <v>8113</v>
      </c>
      <c r="H234" s="559"/>
      <c r="I234" s="559"/>
      <c r="J234" s="560"/>
      <c r="K234" s="560"/>
      <c r="L234" s="560"/>
    </row>
    <row r="235" spans="2:12" x14ac:dyDescent="0.2">
      <c r="B235" s="567"/>
      <c r="C235" s="564"/>
      <c r="F235" s="395">
        <v>2363.9299999999998</v>
      </c>
      <c r="G235" s="674" t="s">
        <v>8112</v>
      </c>
      <c r="H235" s="559"/>
      <c r="I235" s="559"/>
      <c r="J235" s="560"/>
      <c r="K235" s="560"/>
      <c r="L235" s="560"/>
    </row>
    <row r="236" spans="2:12" x14ac:dyDescent="0.2">
      <c r="B236" s="567"/>
      <c r="C236" s="564"/>
      <c r="F236" s="395">
        <v>3678.27</v>
      </c>
      <c r="G236" s="559" t="s">
        <v>8111</v>
      </c>
      <c r="H236" s="559"/>
      <c r="I236" s="559"/>
      <c r="J236" s="560"/>
      <c r="K236" s="560"/>
      <c r="L236" s="560"/>
    </row>
    <row r="237" spans="2:12" x14ac:dyDescent="0.2">
      <c r="B237" s="567"/>
      <c r="C237" s="564"/>
      <c r="F237" s="395">
        <v>2363.9299999999998</v>
      </c>
      <c r="G237" s="559" t="s">
        <v>8110</v>
      </c>
      <c r="H237" s="559"/>
      <c r="I237" s="559"/>
      <c r="J237" s="560"/>
      <c r="K237" s="560"/>
      <c r="L237" s="560"/>
    </row>
    <row r="238" spans="2:12" x14ac:dyDescent="0.2">
      <c r="B238" s="567"/>
      <c r="C238" s="564"/>
      <c r="F238" s="395">
        <v>1500</v>
      </c>
      <c r="G238" s="559" t="s">
        <v>8078</v>
      </c>
      <c r="H238" s="559"/>
      <c r="I238" s="559"/>
      <c r="J238" s="560"/>
      <c r="K238" s="560"/>
      <c r="L238" s="560"/>
    </row>
    <row r="239" spans="2:12" x14ac:dyDescent="0.2">
      <c r="B239" s="567"/>
      <c r="C239" s="564"/>
      <c r="F239" s="395">
        <v>15095.56</v>
      </c>
      <c r="G239" s="559" t="s">
        <v>8109</v>
      </c>
      <c r="H239" s="559"/>
      <c r="I239" s="559"/>
      <c r="J239" s="560"/>
      <c r="K239" s="560"/>
      <c r="L239" s="560"/>
    </row>
    <row r="240" spans="2:12" x14ac:dyDescent="0.2">
      <c r="B240" s="567"/>
      <c r="C240" s="564"/>
      <c r="F240" s="395">
        <v>40035</v>
      </c>
      <c r="G240" s="559" t="s">
        <v>8108</v>
      </c>
      <c r="H240" s="559"/>
      <c r="I240" s="559"/>
      <c r="J240" s="560"/>
      <c r="K240" s="560"/>
      <c r="L240" s="560"/>
    </row>
    <row r="241" spans="2:12" x14ac:dyDescent="0.2">
      <c r="B241" s="567"/>
      <c r="C241" s="564"/>
      <c r="F241" s="395">
        <v>25556.79</v>
      </c>
      <c r="G241" s="559" t="s">
        <v>8107</v>
      </c>
      <c r="H241" s="559"/>
      <c r="I241" s="559"/>
      <c r="J241" s="560"/>
      <c r="K241" s="560"/>
      <c r="L241" s="560"/>
    </row>
    <row r="242" spans="2:12" x14ac:dyDescent="0.2">
      <c r="B242" s="567"/>
      <c r="C242" s="564"/>
      <c r="F242" s="395">
        <v>10689</v>
      </c>
      <c r="G242" s="559" t="s">
        <v>8106</v>
      </c>
      <c r="H242" s="559"/>
      <c r="I242" s="559"/>
      <c r="J242" s="560"/>
      <c r="K242" s="560"/>
      <c r="L242" s="560"/>
    </row>
    <row r="243" spans="2:12" x14ac:dyDescent="0.2">
      <c r="B243" s="567"/>
      <c r="C243" s="564"/>
      <c r="F243" s="395">
        <v>10098.959999999999</v>
      </c>
      <c r="G243" s="560" t="s">
        <v>8105</v>
      </c>
      <c r="H243" s="559"/>
      <c r="I243" s="559"/>
      <c r="J243" s="560"/>
      <c r="K243" s="560"/>
      <c r="L243" s="560"/>
    </row>
    <row r="244" spans="2:12" x14ac:dyDescent="0.2">
      <c r="B244" s="567"/>
      <c r="C244" s="564"/>
      <c r="F244" s="395">
        <v>40047.96</v>
      </c>
      <c r="G244" s="559" t="s">
        <v>8104</v>
      </c>
      <c r="H244" s="559"/>
      <c r="I244" s="559"/>
      <c r="J244" s="560"/>
      <c r="K244" s="560"/>
      <c r="L244" s="560"/>
    </row>
    <row r="245" spans="2:12" x14ac:dyDescent="0.2">
      <c r="B245" s="567"/>
      <c r="C245" s="564"/>
      <c r="F245" s="395">
        <v>5283.8</v>
      </c>
      <c r="G245" s="559" t="s">
        <v>8103</v>
      </c>
      <c r="H245" s="559"/>
      <c r="I245" s="559"/>
      <c r="J245" s="560"/>
      <c r="K245" s="560"/>
      <c r="L245" s="560"/>
    </row>
    <row r="246" spans="2:12" x14ac:dyDescent="0.2">
      <c r="B246" s="567"/>
      <c r="C246" s="564"/>
      <c r="F246" s="395">
        <v>55111.5</v>
      </c>
      <c r="G246" s="559" t="s">
        <v>8102</v>
      </c>
      <c r="H246" s="559"/>
      <c r="I246" s="559"/>
      <c r="J246" s="560"/>
      <c r="K246" s="560"/>
      <c r="L246" s="560"/>
    </row>
    <row r="247" spans="2:12" x14ac:dyDescent="0.2">
      <c r="B247" s="567"/>
      <c r="C247" s="564"/>
      <c r="F247" s="395">
        <v>10098.86</v>
      </c>
      <c r="G247" s="559" t="s">
        <v>8101</v>
      </c>
      <c r="H247" s="559"/>
      <c r="I247" s="559"/>
      <c r="J247" s="560"/>
      <c r="K247" s="560"/>
      <c r="L247" s="560"/>
    </row>
    <row r="248" spans="2:12" x14ac:dyDescent="0.2">
      <c r="B248" s="567"/>
      <c r="C248" s="564"/>
      <c r="F248" s="395">
        <v>11872.11</v>
      </c>
      <c r="G248" s="559" t="s">
        <v>8100</v>
      </c>
      <c r="H248" s="559"/>
      <c r="I248" s="559"/>
      <c r="J248" s="560"/>
      <c r="K248" s="560"/>
      <c r="L248" s="560"/>
    </row>
    <row r="249" spans="2:12" x14ac:dyDescent="0.2">
      <c r="B249" s="567"/>
      <c r="C249" s="564"/>
      <c r="F249" s="395">
        <v>33899.97</v>
      </c>
      <c r="G249" s="559" t="s">
        <v>8099</v>
      </c>
      <c r="H249" s="559"/>
      <c r="I249" s="559"/>
      <c r="J249" s="560"/>
      <c r="K249" s="560"/>
      <c r="L249" s="560"/>
    </row>
    <row r="250" spans="2:12" x14ac:dyDescent="0.2">
      <c r="B250" s="567"/>
      <c r="C250" s="564"/>
      <c r="F250" s="395">
        <v>930.32</v>
      </c>
      <c r="G250" s="559" t="s">
        <v>8098</v>
      </c>
      <c r="H250" s="559"/>
      <c r="I250" s="559"/>
      <c r="J250" s="560"/>
      <c r="K250" s="560"/>
      <c r="L250" s="560"/>
    </row>
    <row r="251" spans="2:12" x14ac:dyDescent="0.2">
      <c r="B251" s="567"/>
      <c r="C251" s="564"/>
      <c r="F251" s="395">
        <v>41244.65</v>
      </c>
      <c r="G251" s="559" t="s">
        <v>8097</v>
      </c>
      <c r="H251" s="559"/>
      <c r="I251" s="559"/>
      <c r="J251" s="560"/>
      <c r="K251" s="560"/>
      <c r="L251" s="560"/>
    </row>
    <row r="252" spans="2:12" x14ac:dyDescent="0.2">
      <c r="B252" s="567"/>
      <c r="C252" s="564"/>
      <c r="F252" s="395">
        <v>25436.39</v>
      </c>
      <c r="G252" s="560" t="s">
        <v>8096</v>
      </c>
      <c r="H252" s="559"/>
      <c r="I252" s="559"/>
      <c r="J252" s="560"/>
      <c r="K252" s="560"/>
      <c r="L252" s="560"/>
    </row>
    <row r="253" spans="2:12" x14ac:dyDescent="0.2">
      <c r="B253" s="567"/>
      <c r="C253" s="564"/>
      <c r="F253" s="395">
        <v>49985.83</v>
      </c>
      <c r="G253" s="559" t="s">
        <v>8095</v>
      </c>
      <c r="H253" s="559"/>
      <c r="I253" s="559"/>
      <c r="J253" s="560"/>
      <c r="K253" s="560"/>
      <c r="L253" s="560"/>
    </row>
    <row r="254" spans="2:12" x14ac:dyDescent="0.2">
      <c r="B254" s="567"/>
      <c r="C254" s="564"/>
      <c r="F254" s="395">
        <v>38591.46</v>
      </c>
      <c r="G254" s="559" t="s">
        <v>8094</v>
      </c>
      <c r="H254" s="559"/>
      <c r="I254" s="559"/>
      <c r="J254" s="560"/>
      <c r="K254" s="560"/>
      <c r="L254" s="560"/>
    </row>
    <row r="255" spans="2:12" x14ac:dyDescent="0.2">
      <c r="B255" s="567"/>
      <c r="C255" s="564"/>
      <c r="F255" s="395">
        <v>2130.6</v>
      </c>
      <c r="G255" s="560" t="s">
        <v>8093</v>
      </c>
      <c r="H255" s="559"/>
      <c r="I255" s="559"/>
      <c r="J255" s="560"/>
      <c r="K255" s="560"/>
      <c r="L255" s="560"/>
    </row>
    <row r="256" spans="2:12" x14ac:dyDescent="0.2">
      <c r="B256" s="567"/>
      <c r="C256" s="564"/>
      <c r="F256" s="395">
        <v>2045.1</v>
      </c>
      <c r="G256" s="559" t="s">
        <v>8092</v>
      </c>
      <c r="H256" s="559"/>
      <c r="I256" s="559"/>
      <c r="J256" s="560"/>
      <c r="K256" s="560"/>
      <c r="L256" s="560"/>
    </row>
    <row r="257" spans="2:12" x14ac:dyDescent="0.2">
      <c r="B257" s="567"/>
      <c r="C257" s="564"/>
      <c r="F257" s="395">
        <v>119128.89</v>
      </c>
      <c r="G257" s="559" t="s">
        <v>8091</v>
      </c>
      <c r="H257" s="559"/>
      <c r="I257" s="559"/>
      <c r="J257" s="560"/>
      <c r="K257" s="560"/>
      <c r="L257" s="560"/>
    </row>
    <row r="258" spans="2:12" x14ac:dyDescent="0.2">
      <c r="B258" s="567"/>
      <c r="C258" s="564"/>
      <c r="F258" s="395">
        <v>13889.86</v>
      </c>
      <c r="G258" s="559" t="s">
        <v>8090</v>
      </c>
      <c r="H258" s="559"/>
      <c r="I258" s="559"/>
      <c r="J258" s="560"/>
      <c r="K258" s="560"/>
      <c r="L258" s="560"/>
    </row>
    <row r="259" spans="2:12" x14ac:dyDescent="0.2">
      <c r="B259" s="567"/>
      <c r="C259" s="564"/>
      <c r="F259" s="395">
        <v>11020.57</v>
      </c>
      <c r="G259" s="559" t="s">
        <v>8089</v>
      </c>
      <c r="H259" s="559"/>
      <c r="I259" s="559"/>
      <c r="J259" s="560"/>
      <c r="K259" s="560"/>
      <c r="L259" s="560"/>
    </row>
    <row r="260" spans="2:12" x14ac:dyDescent="0.2">
      <c r="B260" s="567"/>
      <c r="C260" s="564"/>
      <c r="F260" s="395">
        <v>12611.09</v>
      </c>
      <c r="G260" s="559" t="s">
        <v>8088</v>
      </c>
      <c r="H260" s="559"/>
      <c r="I260" s="559"/>
      <c r="J260" s="560"/>
      <c r="K260" s="560"/>
      <c r="L260" s="560"/>
    </row>
    <row r="261" spans="2:12" x14ac:dyDescent="0.2">
      <c r="B261" s="567"/>
      <c r="C261" s="564"/>
      <c r="F261" s="395">
        <v>8540.9699999999993</v>
      </c>
      <c r="G261" s="559" t="s">
        <v>8087</v>
      </c>
      <c r="H261" s="559"/>
      <c r="I261" s="559"/>
      <c r="J261" s="560"/>
      <c r="K261" s="560"/>
      <c r="L261" s="560"/>
    </row>
    <row r="262" spans="2:12" x14ac:dyDescent="0.2">
      <c r="B262" s="567"/>
      <c r="C262" s="564"/>
      <c r="F262" s="395">
        <v>17205.14</v>
      </c>
      <c r="G262" s="559" t="s">
        <v>8086</v>
      </c>
      <c r="H262" s="559"/>
      <c r="I262" s="559"/>
      <c r="J262" s="560"/>
      <c r="K262" s="560"/>
      <c r="L262" s="560"/>
    </row>
    <row r="263" spans="2:12" x14ac:dyDescent="0.2">
      <c r="B263" s="567"/>
      <c r="C263" s="564"/>
      <c r="F263" s="395">
        <v>453.25</v>
      </c>
      <c r="G263" s="559" t="s">
        <v>8085</v>
      </c>
      <c r="H263" s="559"/>
      <c r="I263" s="559"/>
      <c r="J263" s="560"/>
      <c r="K263" s="560"/>
      <c r="L263" s="560"/>
    </row>
    <row r="264" spans="2:12" x14ac:dyDescent="0.2">
      <c r="B264" s="567"/>
      <c r="C264" s="564"/>
      <c r="F264" s="395">
        <v>36108.120000000003</v>
      </c>
      <c r="G264" s="559" t="s">
        <v>8084</v>
      </c>
      <c r="H264" s="559"/>
      <c r="I264" s="559"/>
      <c r="J264" s="560"/>
      <c r="K264" s="560"/>
      <c r="L264" s="560"/>
    </row>
    <row r="265" spans="2:12" x14ac:dyDescent="0.2">
      <c r="B265" s="567"/>
      <c r="C265" s="564"/>
      <c r="F265" s="395">
        <v>11506.73</v>
      </c>
      <c r="G265" s="559" t="s">
        <v>8083</v>
      </c>
      <c r="H265" s="559"/>
      <c r="I265" s="559"/>
      <c r="J265" s="560"/>
      <c r="K265" s="560"/>
      <c r="L265" s="560"/>
    </row>
    <row r="266" spans="2:12" x14ac:dyDescent="0.2">
      <c r="B266" s="567"/>
      <c r="C266" s="564"/>
      <c r="F266" s="395">
        <v>44354.5</v>
      </c>
      <c r="G266" s="559" t="s">
        <v>8082</v>
      </c>
      <c r="H266" s="559"/>
      <c r="I266" s="559"/>
      <c r="J266" s="560"/>
      <c r="K266" s="560"/>
      <c r="L266" s="560"/>
    </row>
    <row r="267" spans="2:12" x14ac:dyDescent="0.2">
      <c r="B267" s="567"/>
      <c r="C267" s="564"/>
      <c r="F267" s="395">
        <v>28438.39</v>
      </c>
      <c r="G267" s="559" t="s">
        <v>8081</v>
      </c>
      <c r="H267" s="559"/>
      <c r="I267" s="559"/>
      <c r="J267" s="560"/>
      <c r="K267" s="560"/>
      <c r="L267" s="560"/>
    </row>
    <row r="268" spans="2:12" x14ac:dyDescent="0.2">
      <c r="B268" s="567"/>
      <c r="C268" s="564"/>
      <c r="F268" s="395">
        <v>3047.04</v>
      </c>
      <c r="G268" s="559" t="s">
        <v>8080</v>
      </c>
      <c r="H268" s="559"/>
      <c r="I268" s="559"/>
      <c r="J268" s="560"/>
      <c r="K268" s="560"/>
      <c r="L268" s="560"/>
    </row>
    <row r="269" spans="2:12" x14ac:dyDescent="0.2">
      <c r="B269" s="567"/>
      <c r="C269" s="564"/>
      <c r="F269" s="395">
        <v>678.13</v>
      </c>
      <c r="G269" s="559" t="s">
        <v>8079</v>
      </c>
      <c r="H269" s="559"/>
      <c r="I269" s="559"/>
      <c r="J269" s="560"/>
      <c r="K269" s="560"/>
      <c r="L269" s="560"/>
    </row>
    <row r="270" spans="2:12" x14ac:dyDescent="0.2">
      <c r="B270" s="567"/>
      <c r="C270" s="564"/>
      <c r="F270" s="395">
        <v>819</v>
      </c>
      <c r="G270" s="559" t="s">
        <v>8078</v>
      </c>
      <c r="H270" s="559"/>
      <c r="I270" s="559"/>
      <c r="J270" s="560"/>
      <c r="K270" s="560"/>
      <c r="L270" s="560"/>
    </row>
    <row r="271" spans="2:12" x14ac:dyDescent="0.2">
      <c r="B271" s="567"/>
      <c r="C271" s="564"/>
      <c r="F271" s="395">
        <v>511.4</v>
      </c>
      <c r="G271" s="559" t="s">
        <v>8077</v>
      </c>
      <c r="H271" s="559"/>
      <c r="I271" s="559"/>
      <c r="J271" s="560"/>
      <c r="K271" s="560"/>
      <c r="L271" s="560"/>
    </row>
    <row r="272" spans="2:12" x14ac:dyDescent="0.2">
      <c r="B272" s="567"/>
      <c r="C272" s="564"/>
      <c r="F272" s="395">
        <v>525.13</v>
      </c>
      <c r="G272" s="559" t="s">
        <v>8076</v>
      </c>
      <c r="H272" s="559"/>
      <c r="I272" s="559"/>
      <c r="J272" s="560"/>
      <c r="K272" s="560"/>
      <c r="L272" s="560"/>
    </row>
    <row r="273" spans="2:12" x14ac:dyDescent="0.2">
      <c r="B273" s="567"/>
      <c r="C273" s="564"/>
      <c r="F273" s="395">
        <v>2102.0100000000002</v>
      </c>
      <c r="G273" s="559" t="s">
        <v>8075</v>
      </c>
      <c r="H273" s="559"/>
      <c r="I273" s="559"/>
      <c r="J273" s="560"/>
      <c r="K273" s="560"/>
      <c r="L273" s="560"/>
    </row>
    <row r="274" spans="2:12" x14ac:dyDescent="0.2">
      <c r="B274" s="567"/>
      <c r="C274" s="564"/>
      <c r="F274" s="395">
        <v>34800</v>
      </c>
      <c r="G274" s="559" t="s">
        <v>8074</v>
      </c>
      <c r="H274" s="559"/>
      <c r="I274" s="559"/>
      <c r="J274" s="560"/>
      <c r="K274" s="560"/>
      <c r="L274" s="560"/>
    </row>
    <row r="275" spans="2:12" x14ac:dyDescent="0.2">
      <c r="B275" s="567"/>
      <c r="C275" s="564"/>
      <c r="F275" s="395">
        <v>522140</v>
      </c>
      <c r="G275" s="559" t="s">
        <v>8073</v>
      </c>
      <c r="H275" s="559"/>
      <c r="I275" s="559"/>
      <c r="J275" s="560"/>
      <c r="K275" s="560"/>
      <c r="L275" s="560"/>
    </row>
    <row r="276" spans="2:12" x14ac:dyDescent="0.2">
      <c r="B276" s="567"/>
      <c r="C276" s="564"/>
      <c r="F276" s="395">
        <v>7238.88</v>
      </c>
      <c r="G276" s="560" t="s">
        <v>8072</v>
      </c>
      <c r="H276" s="559"/>
      <c r="I276" s="559"/>
      <c r="J276" s="560"/>
      <c r="K276" s="560"/>
      <c r="L276" s="560"/>
    </row>
    <row r="277" spans="2:12" x14ac:dyDescent="0.2">
      <c r="B277" s="567"/>
      <c r="C277" s="564"/>
      <c r="F277" s="395">
        <v>69080.320000000007</v>
      </c>
      <c r="G277" s="559" t="s">
        <v>8071</v>
      </c>
      <c r="H277" s="559"/>
      <c r="I277" s="559"/>
      <c r="J277" s="560"/>
      <c r="K277" s="560"/>
      <c r="L277" s="560"/>
    </row>
    <row r="278" spans="2:12" x14ac:dyDescent="0.2">
      <c r="B278" s="567"/>
      <c r="C278" s="564"/>
      <c r="F278" s="395">
        <v>10804.35</v>
      </c>
      <c r="G278" s="559" t="s">
        <v>8070</v>
      </c>
      <c r="H278" s="559"/>
      <c r="I278" s="559"/>
      <c r="J278" s="560"/>
      <c r="K278" s="560"/>
      <c r="L278" s="560"/>
    </row>
    <row r="279" spans="2:12" x14ac:dyDescent="0.2">
      <c r="B279" s="567"/>
      <c r="C279" s="564"/>
      <c r="F279" s="395">
        <v>5903.99</v>
      </c>
      <c r="G279" s="559" t="s">
        <v>8069</v>
      </c>
      <c r="H279" s="559"/>
      <c r="I279" s="559"/>
      <c r="J279" s="560"/>
      <c r="K279" s="560"/>
      <c r="L279" s="560"/>
    </row>
    <row r="280" spans="2:12" x14ac:dyDescent="0.2">
      <c r="B280" s="567"/>
      <c r="C280" s="564"/>
      <c r="F280" s="395">
        <v>3886.75</v>
      </c>
      <c r="G280" s="559" t="s">
        <v>8068</v>
      </c>
      <c r="H280" s="559"/>
      <c r="I280" s="559"/>
      <c r="J280" s="560"/>
      <c r="K280" s="560"/>
      <c r="L280" s="560"/>
    </row>
    <row r="281" spans="2:12" x14ac:dyDescent="0.2">
      <c r="B281" s="567"/>
      <c r="C281" s="564"/>
      <c r="F281" s="395">
        <v>812.77</v>
      </c>
      <c r="G281" s="559" t="s">
        <v>8067</v>
      </c>
      <c r="H281" s="559"/>
      <c r="I281" s="559"/>
      <c r="J281" s="560"/>
      <c r="K281" s="560"/>
      <c r="L281" s="560"/>
    </row>
    <row r="282" spans="2:12" x14ac:dyDescent="0.2">
      <c r="B282" s="567"/>
      <c r="C282" s="564"/>
      <c r="F282" s="395">
        <v>1950.02</v>
      </c>
      <c r="G282" s="559" t="s">
        <v>8066</v>
      </c>
      <c r="H282" s="559"/>
      <c r="I282" s="559"/>
      <c r="J282" s="560"/>
      <c r="K282" s="560"/>
      <c r="L282" s="560"/>
    </row>
    <row r="283" spans="2:12" x14ac:dyDescent="0.2">
      <c r="B283" s="567"/>
      <c r="C283" s="564"/>
      <c r="F283" s="395">
        <v>1335.75</v>
      </c>
      <c r="G283" s="559" t="s">
        <v>8065</v>
      </c>
      <c r="H283" s="559"/>
      <c r="I283" s="559"/>
      <c r="J283" s="560"/>
      <c r="K283" s="560"/>
      <c r="L283" s="560"/>
    </row>
    <row r="284" spans="2:12" x14ac:dyDescent="0.2">
      <c r="B284" s="567"/>
      <c r="C284" s="564"/>
      <c r="F284" s="395">
        <v>15968.36</v>
      </c>
      <c r="G284" s="559" t="s">
        <v>8064</v>
      </c>
      <c r="H284" s="559"/>
      <c r="I284" s="559"/>
      <c r="J284" s="560"/>
      <c r="K284" s="560"/>
      <c r="L284" s="560"/>
    </row>
    <row r="285" spans="2:12" x14ac:dyDescent="0.2">
      <c r="B285" s="567"/>
      <c r="C285" s="564"/>
      <c r="F285" s="395">
        <v>2515.48</v>
      </c>
      <c r="G285" s="559" t="s">
        <v>8063</v>
      </c>
      <c r="H285" s="559"/>
      <c r="I285" s="559"/>
      <c r="J285" s="560"/>
      <c r="K285" s="560"/>
      <c r="L285" s="560"/>
    </row>
    <row r="286" spans="2:12" x14ac:dyDescent="0.2">
      <c r="B286" s="567"/>
      <c r="C286" s="564"/>
      <c r="F286" s="395">
        <v>5049.4799999999996</v>
      </c>
      <c r="G286" s="559" t="s">
        <v>8062</v>
      </c>
      <c r="H286" s="559"/>
      <c r="I286" s="559"/>
      <c r="J286" s="560"/>
      <c r="K286" s="560"/>
      <c r="L286" s="560"/>
    </row>
    <row r="287" spans="2:12" x14ac:dyDescent="0.2">
      <c r="B287" s="567"/>
      <c r="C287" s="564"/>
      <c r="F287" s="395">
        <v>4044.18</v>
      </c>
      <c r="G287" s="559" t="s">
        <v>8061</v>
      </c>
      <c r="H287" s="559"/>
      <c r="I287" s="559"/>
      <c r="J287" s="560"/>
      <c r="K287" s="560"/>
      <c r="L287" s="560"/>
    </row>
    <row r="288" spans="2:12" x14ac:dyDescent="0.2">
      <c r="B288" s="567"/>
      <c r="C288" s="564"/>
      <c r="F288" s="395">
        <v>3938.57</v>
      </c>
      <c r="G288" s="559" t="s">
        <v>8060</v>
      </c>
      <c r="H288" s="559"/>
      <c r="I288" s="559"/>
      <c r="J288" s="560"/>
      <c r="K288" s="560"/>
      <c r="L288" s="560"/>
    </row>
    <row r="289" spans="2:12" x14ac:dyDescent="0.2">
      <c r="B289" s="567"/>
      <c r="C289" s="564"/>
      <c r="F289" s="395">
        <v>56598.49</v>
      </c>
      <c r="G289" s="559" t="s">
        <v>8059</v>
      </c>
      <c r="H289" s="559"/>
      <c r="I289" s="559"/>
      <c r="J289" s="560"/>
      <c r="K289" s="560"/>
      <c r="L289" s="560"/>
    </row>
    <row r="290" spans="2:12" ht="11.25" customHeight="1" x14ac:dyDescent="0.2">
      <c r="B290" s="567"/>
      <c r="C290" s="564"/>
      <c r="F290" s="395">
        <v>86680</v>
      </c>
      <c r="G290" s="559" t="s">
        <v>8058</v>
      </c>
      <c r="H290" s="559"/>
      <c r="I290" s="559"/>
      <c r="J290" s="560"/>
      <c r="K290" s="560"/>
      <c r="L290" s="560"/>
    </row>
    <row r="291" spans="2:12" x14ac:dyDescent="0.2">
      <c r="B291" s="567"/>
      <c r="C291" s="564"/>
      <c r="F291" s="395">
        <v>335.1</v>
      </c>
      <c r="G291" s="559" t="s">
        <v>8057</v>
      </c>
      <c r="H291" s="559"/>
      <c r="I291" s="559"/>
      <c r="J291" s="560"/>
      <c r="K291" s="560"/>
      <c r="L291" s="560"/>
    </row>
    <row r="292" spans="2:12" x14ac:dyDescent="0.2">
      <c r="B292" s="567"/>
      <c r="C292" s="564"/>
      <c r="F292" s="395">
        <v>3020</v>
      </c>
      <c r="G292" s="559" t="s">
        <v>8057</v>
      </c>
      <c r="H292" s="559"/>
      <c r="I292" s="559"/>
      <c r="J292" s="560"/>
      <c r="K292" s="560"/>
      <c r="L292" s="560"/>
    </row>
    <row r="293" spans="2:12" x14ac:dyDescent="0.2">
      <c r="B293" s="567"/>
      <c r="C293" s="564"/>
      <c r="F293" s="395">
        <v>3352.36</v>
      </c>
      <c r="G293" s="559" t="s">
        <v>8056</v>
      </c>
      <c r="H293" s="559"/>
      <c r="I293" s="559"/>
      <c r="J293" s="560"/>
      <c r="K293" s="560"/>
      <c r="L293" s="560"/>
    </row>
    <row r="294" spans="2:12" x14ac:dyDescent="0.2">
      <c r="B294" s="567"/>
      <c r="C294" s="564"/>
      <c r="F294" s="395">
        <v>1085.76</v>
      </c>
      <c r="G294" s="562" t="s">
        <v>8055</v>
      </c>
      <c r="H294" s="559"/>
      <c r="I294" s="559"/>
      <c r="J294" s="560"/>
      <c r="K294" s="560"/>
      <c r="L294" s="560"/>
    </row>
    <row r="295" spans="2:12" x14ac:dyDescent="0.2">
      <c r="B295" s="567"/>
      <c r="C295" s="564"/>
      <c r="F295" s="395">
        <v>2146.5</v>
      </c>
      <c r="G295" s="559" t="s">
        <v>8054</v>
      </c>
      <c r="H295" s="559"/>
      <c r="I295" s="559"/>
      <c r="J295" s="560"/>
      <c r="K295" s="560"/>
      <c r="L295" s="560"/>
    </row>
    <row r="296" spans="2:12" x14ac:dyDescent="0.2">
      <c r="B296" s="567"/>
      <c r="C296" s="564"/>
      <c r="F296" s="395">
        <v>7760.76</v>
      </c>
      <c r="G296" s="559" t="s">
        <v>8053</v>
      </c>
      <c r="H296" s="559"/>
      <c r="I296" s="559"/>
      <c r="J296" s="560"/>
      <c r="K296" s="560"/>
      <c r="L296" s="560"/>
    </row>
    <row r="297" spans="2:12" x14ac:dyDescent="0.2">
      <c r="B297" s="567"/>
      <c r="C297" s="564"/>
      <c r="F297" s="395">
        <v>8723.1299999999992</v>
      </c>
      <c r="G297" s="559" t="s">
        <v>8052</v>
      </c>
      <c r="H297" s="559"/>
      <c r="I297" s="559"/>
      <c r="J297" s="560"/>
      <c r="K297" s="560"/>
      <c r="L297" s="560"/>
    </row>
    <row r="298" spans="2:12" x14ac:dyDescent="0.2">
      <c r="B298" s="567"/>
      <c r="C298" s="564"/>
      <c r="F298" s="395">
        <v>11752.82</v>
      </c>
      <c r="G298" s="559" t="s">
        <v>8051</v>
      </c>
      <c r="H298" s="559"/>
      <c r="I298" s="559"/>
      <c r="J298" s="560"/>
      <c r="K298" s="560"/>
      <c r="L298" s="560"/>
    </row>
    <row r="299" spans="2:12" x14ac:dyDescent="0.2">
      <c r="B299" s="567"/>
      <c r="C299" s="564"/>
      <c r="F299" s="395">
        <v>19174.8</v>
      </c>
      <c r="G299" s="559" t="s">
        <v>8050</v>
      </c>
      <c r="H299" s="559"/>
      <c r="I299" s="559"/>
      <c r="J299" s="560"/>
      <c r="K299" s="560"/>
      <c r="L299" s="560"/>
    </row>
    <row r="300" spans="2:12" x14ac:dyDescent="0.2">
      <c r="B300" s="567"/>
      <c r="C300" s="564"/>
      <c r="F300" s="395">
        <v>4850.67</v>
      </c>
      <c r="G300" s="559" t="s">
        <v>8049</v>
      </c>
      <c r="H300" s="559"/>
      <c r="I300" s="559"/>
      <c r="J300" s="560"/>
      <c r="K300" s="560"/>
      <c r="L300" s="560"/>
    </row>
    <row r="301" spans="2:12" x14ac:dyDescent="0.2">
      <c r="B301" s="567"/>
      <c r="C301" s="564"/>
      <c r="F301" s="395">
        <v>415.8</v>
      </c>
      <c r="G301" s="560" t="s">
        <v>8048</v>
      </c>
      <c r="H301" s="559"/>
      <c r="I301" s="559"/>
      <c r="J301" s="560"/>
      <c r="K301" s="560"/>
      <c r="L301" s="560"/>
    </row>
    <row r="302" spans="2:12" x14ac:dyDescent="0.2">
      <c r="B302" s="567"/>
      <c r="C302" s="564"/>
      <c r="F302" s="395">
        <v>2230.6799999999998</v>
      </c>
      <c r="G302" s="559" t="s">
        <v>7278</v>
      </c>
      <c r="H302" s="559"/>
      <c r="I302" s="559"/>
      <c r="J302" s="560"/>
      <c r="K302" s="560"/>
      <c r="L302" s="560"/>
    </row>
    <row r="303" spans="2:12" x14ac:dyDescent="0.2">
      <c r="B303" s="567"/>
      <c r="C303" s="564"/>
      <c r="F303" s="395">
        <v>2083.94</v>
      </c>
      <c r="G303" s="559" t="s">
        <v>8047</v>
      </c>
      <c r="H303" s="559"/>
      <c r="I303" s="559"/>
      <c r="J303" s="560"/>
      <c r="K303" s="560"/>
      <c r="L303" s="560"/>
    </row>
    <row r="304" spans="2:12" x14ac:dyDescent="0.2">
      <c r="B304" s="567"/>
      <c r="C304" s="564"/>
      <c r="F304" s="395">
        <v>1342.54</v>
      </c>
      <c r="G304" s="559" t="s">
        <v>8046</v>
      </c>
      <c r="H304" s="559"/>
      <c r="I304" s="559"/>
      <c r="J304" s="560"/>
      <c r="K304" s="560"/>
      <c r="L304" s="560"/>
    </row>
    <row r="305" spans="2:10" x14ac:dyDescent="0.2">
      <c r="B305" s="567"/>
      <c r="C305" s="564"/>
      <c r="F305" s="395">
        <v>13473.27</v>
      </c>
      <c r="G305" s="559" t="s">
        <v>8045</v>
      </c>
      <c r="H305" s="559"/>
      <c r="I305" s="559"/>
      <c r="J305" s="560"/>
    </row>
    <row r="306" spans="2:10" x14ac:dyDescent="0.2">
      <c r="B306" s="567"/>
      <c r="C306" s="564"/>
      <c r="F306" s="395">
        <v>23166.04</v>
      </c>
      <c r="G306" s="559" t="s">
        <v>8044</v>
      </c>
      <c r="H306" s="559"/>
      <c r="I306" s="559"/>
      <c r="J306" s="560"/>
    </row>
    <row r="307" spans="2:10" x14ac:dyDescent="0.2">
      <c r="B307" s="567"/>
      <c r="C307" s="564"/>
      <c r="F307" s="395">
        <v>13288.87</v>
      </c>
      <c r="G307" s="559" t="s">
        <v>8043</v>
      </c>
      <c r="H307" s="559"/>
      <c r="I307" s="559"/>
      <c r="J307" s="560"/>
    </row>
    <row r="308" spans="2:10" x14ac:dyDescent="0.2">
      <c r="B308" s="567"/>
      <c r="C308" s="564"/>
      <c r="F308" s="395">
        <v>2019.79</v>
      </c>
      <c r="G308" s="559" t="s">
        <v>8042</v>
      </c>
      <c r="H308" s="559"/>
      <c r="I308" s="559"/>
      <c r="J308" s="560"/>
    </row>
    <row r="309" spans="2:10" x14ac:dyDescent="0.2">
      <c r="B309" s="567"/>
      <c r="C309" s="564"/>
      <c r="F309" s="395">
        <v>6340.56</v>
      </c>
      <c r="G309" s="559" t="s">
        <v>8041</v>
      </c>
      <c r="H309" s="559"/>
      <c r="I309" s="559"/>
      <c r="J309" s="560"/>
    </row>
    <row r="310" spans="2:10" ht="12.75" customHeight="1" x14ac:dyDescent="0.2">
      <c r="B310" s="567"/>
      <c r="C310" s="564"/>
      <c r="F310" s="395">
        <v>12068.56</v>
      </c>
      <c r="G310" s="673" t="s">
        <v>8040</v>
      </c>
      <c r="H310" s="559"/>
      <c r="I310" s="559"/>
      <c r="J310" s="560"/>
    </row>
    <row r="311" spans="2:10" x14ac:dyDescent="0.2">
      <c r="B311" s="567"/>
      <c r="C311" s="564"/>
      <c r="F311" s="395">
        <v>5772.21</v>
      </c>
      <c r="G311" s="559" t="s">
        <v>8039</v>
      </c>
      <c r="H311" s="559"/>
      <c r="I311" s="559"/>
      <c r="J311" s="560"/>
    </row>
    <row r="312" spans="2:10" x14ac:dyDescent="0.2">
      <c r="B312" s="567"/>
      <c r="C312" s="564"/>
      <c r="F312" s="565">
        <v>1989.01</v>
      </c>
      <c r="G312" s="559" t="s">
        <v>8038</v>
      </c>
      <c r="H312" s="559"/>
      <c r="I312" s="559"/>
      <c r="J312" s="560"/>
    </row>
    <row r="313" spans="2:10" x14ac:dyDescent="0.2">
      <c r="B313" s="567"/>
      <c r="C313" s="564"/>
      <c r="F313" s="395">
        <v>1429.56</v>
      </c>
      <c r="G313" s="559" t="s">
        <v>8037</v>
      </c>
      <c r="H313" s="559"/>
      <c r="I313" s="559"/>
      <c r="J313" s="560"/>
    </row>
    <row r="314" spans="2:10" x14ac:dyDescent="0.2">
      <c r="B314" s="567"/>
      <c r="C314" s="564"/>
      <c r="F314" s="395">
        <v>3292.18</v>
      </c>
      <c r="G314" s="559" t="s">
        <v>8036</v>
      </c>
      <c r="H314" s="559"/>
      <c r="I314" s="559"/>
      <c r="J314" s="560"/>
    </row>
    <row r="315" spans="2:10" x14ac:dyDescent="0.2">
      <c r="B315" s="567"/>
      <c r="C315" s="564"/>
      <c r="F315" s="395">
        <v>1121.1500000000001</v>
      </c>
      <c r="G315" s="559" t="s">
        <v>8035</v>
      </c>
      <c r="H315" s="559"/>
      <c r="I315" s="559"/>
      <c r="J315" s="560"/>
    </row>
    <row r="316" spans="2:10" x14ac:dyDescent="0.2">
      <c r="B316" s="567"/>
      <c r="C316" s="564"/>
      <c r="F316" s="395">
        <v>2325.8000000000002</v>
      </c>
      <c r="G316" s="559" t="s">
        <v>8034</v>
      </c>
      <c r="H316" s="559"/>
      <c r="I316" s="559"/>
      <c r="J316" s="560"/>
    </row>
    <row r="317" spans="2:10" x14ac:dyDescent="0.2">
      <c r="B317" s="567"/>
      <c r="C317" s="564"/>
      <c r="F317" s="395">
        <v>32863.61</v>
      </c>
      <c r="G317" s="559" t="s">
        <v>8033</v>
      </c>
      <c r="H317" s="559"/>
      <c r="I317" s="559"/>
      <c r="J317" s="560"/>
    </row>
    <row r="318" spans="2:10" x14ac:dyDescent="0.2">
      <c r="B318" s="567"/>
      <c r="C318" s="564"/>
      <c r="F318" s="395">
        <v>7168.61</v>
      </c>
      <c r="G318" s="559" t="s">
        <v>8032</v>
      </c>
      <c r="H318" s="559"/>
      <c r="I318" s="559"/>
      <c r="J318" s="560"/>
    </row>
    <row r="319" spans="2:10" x14ac:dyDescent="0.2">
      <c r="B319" s="567"/>
      <c r="C319" s="564"/>
      <c r="F319" s="395">
        <v>151484.4</v>
      </c>
      <c r="G319" s="559" t="s">
        <v>8031</v>
      </c>
      <c r="H319" s="559"/>
      <c r="I319" s="559"/>
      <c r="J319" s="560"/>
    </row>
    <row r="320" spans="2:10" x14ac:dyDescent="0.2">
      <c r="B320" s="567"/>
      <c r="C320" s="564"/>
      <c r="F320" s="395">
        <v>45755.74</v>
      </c>
      <c r="G320" s="559" t="s">
        <v>8030</v>
      </c>
      <c r="H320" s="559"/>
      <c r="I320" s="559"/>
      <c r="J320" s="560"/>
    </row>
    <row r="321" spans="2:10" x14ac:dyDescent="0.2">
      <c r="B321" s="567"/>
      <c r="C321" s="564"/>
      <c r="F321" s="395">
        <v>5000</v>
      </c>
      <c r="G321" s="559" t="s">
        <v>8029</v>
      </c>
      <c r="H321" s="559"/>
      <c r="I321" s="559"/>
      <c r="J321" s="560"/>
    </row>
    <row r="322" spans="2:10" x14ac:dyDescent="0.2">
      <c r="B322" s="567"/>
      <c r="C322" s="564"/>
      <c r="F322" s="395">
        <v>852</v>
      </c>
      <c r="G322" s="559" t="s">
        <v>8029</v>
      </c>
      <c r="H322" s="559"/>
      <c r="I322" s="559"/>
      <c r="J322" s="560"/>
    </row>
    <row r="323" spans="2:10" x14ac:dyDescent="0.2">
      <c r="B323" s="567"/>
      <c r="C323" s="564"/>
      <c r="F323" s="395">
        <v>7168.61</v>
      </c>
      <c r="G323" s="559" t="s">
        <v>8028</v>
      </c>
      <c r="H323" s="559"/>
      <c r="I323" s="559"/>
      <c r="J323" s="560"/>
    </row>
    <row r="324" spans="2:10" x14ac:dyDescent="0.2">
      <c r="B324" s="567"/>
      <c r="C324" s="564"/>
      <c r="F324" s="395">
        <v>47622.14</v>
      </c>
      <c r="G324" s="559" t="s">
        <v>8027</v>
      </c>
      <c r="H324" s="559"/>
      <c r="I324" s="559"/>
      <c r="J324" s="560"/>
    </row>
    <row r="325" spans="2:10" x14ac:dyDescent="0.2">
      <c r="B325" s="567"/>
      <c r="C325" s="564"/>
      <c r="F325" s="395">
        <v>45755.74</v>
      </c>
      <c r="G325" s="559" t="s">
        <v>8026</v>
      </c>
      <c r="H325" s="559"/>
      <c r="I325" s="559"/>
      <c r="J325" s="560"/>
    </row>
    <row r="326" spans="2:10" x14ac:dyDescent="0.2">
      <c r="B326" s="567"/>
      <c r="C326" s="564"/>
      <c r="F326" s="395">
        <v>8021.23</v>
      </c>
      <c r="G326" s="559" t="s">
        <v>8025</v>
      </c>
      <c r="H326" s="559"/>
      <c r="I326" s="559"/>
      <c r="J326" s="560"/>
    </row>
    <row r="327" spans="2:10" x14ac:dyDescent="0.2">
      <c r="B327" s="567"/>
      <c r="C327" s="564"/>
      <c r="F327" s="395">
        <v>2210.36</v>
      </c>
      <c r="G327" s="559" t="s">
        <v>8024</v>
      </c>
      <c r="H327" s="559"/>
      <c r="I327" s="559"/>
      <c r="J327" s="560"/>
    </row>
    <row r="328" spans="2:10" x14ac:dyDescent="0.2">
      <c r="B328" s="567"/>
      <c r="C328" s="564"/>
      <c r="F328" s="395">
        <v>7184.01</v>
      </c>
      <c r="G328" s="559" t="s">
        <v>8023</v>
      </c>
      <c r="H328" s="559"/>
      <c r="I328" s="559"/>
      <c r="J328" s="560"/>
    </row>
    <row r="329" spans="2:10" x14ac:dyDescent="0.2">
      <c r="B329" s="567"/>
      <c r="C329" s="564"/>
      <c r="F329" s="395">
        <v>6073.02</v>
      </c>
      <c r="G329" s="559" t="s">
        <v>8022</v>
      </c>
      <c r="H329" s="559"/>
      <c r="I329" s="559"/>
      <c r="J329" s="560"/>
    </row>
    <row r="330" spans="2:10" x14ac:dyDescent="0.2">
      <c r="B330" s="567"/>
      <c r="C330" s="564"/>
      <c r="F330" s="395">
        <v>2166.5100000000002</v>
      </c>
      <c r="G330" s="559" t="s">
        <v>8021</v>
      </c>
      <c r="H330" s="559"/>
      <c r="I330" s="559"/>
      <c r="J330" s="560"/>
    </row>
    <row r="331" spans="2:10" x14ac:dyDescent="0.2">
      <c r="B331" s="567"/>
      <c r="C331" s="564"/>
      <c r="F331" s="395">
        <v>1487.91</v>
      </c>
      <c r="G331" s="559" t="s">
        <v>8020</v>
      </c>
      <c r="H331" s="559"/>
      <c r="I331" s="559"/>
      <c r="J331" s="560"/>
    </row>
    <row r="332" spans="2:10" x14ac:dyDescent="0.2">
      <c r="B332" s="567"/>
      <c r="C332" s="564"/>
      <c r="F332" s="395">
        <v>30562</v>
      </c>
      <c r="G332" s="559" t="s">
        <v>8019</v>
      </c>
      <c r="H332" s="559"/>
      <c r="I332" s="559"/>
      <c r="J332" s="560"/>
    </row>
    <row r="333" spans="2:10" x14ac:dyDescent="0.2">
      <c r="B333" s="567"/>
      <c r="C333" s="564"/>
      <c r="F333" s="395">
        <v>618.28</v>
      </c>
      <c r="G333" s="559" t="s">
        <v>8018</v>
      </c>
      <c r="H333" s="559"/>
      <c r="I333" s="559"/>
      <c r="J333" s="560"/>
    </row>
    <row r="334" spans="2:10" x14ac:dyDescent="0.2">
      <c r="B334" s="567"/>
      <c r="C334" s="564"/>
      <c r="F334" s="395">
        <v>115030.52</v>
      </c>
      <c r="G334" s="559" t="s">
        <v>8017</v>
      </c>
      <c r="H334" s="559"/>
      <c r="I334" s="559"/>
      <c r="J334" s="560"/>
    </row>
    <row r="335" spans="2:10" x14ac:dyDescent="0.2">
      <c r="B335" s="567"/>
      <c r="C335" s="564"/>
      <c r="F335" s="395">
        <v>115077</v>
      </c>
      <c r="G335" s="559" t="s">
        <v>8016</v>
      </c>
      <c r="H335" s="559"/>
      <c r="I335" s="559"/>
      <c r="J335" s="560"/>
    </row>
    <row r="336" spans="2:10" x14ac:dyDescent="0.2">
      <c r="B336" s="567"/>
      <c r="C336" s="564"/>
      <c r="F336" s="395">
        <v>7435.82</v>
      </c>
      <c r="G336" s="559" t="s">
        <v>8015</v>
      </c>
      <c r="H336" s="559"/>
      <c r="I336" s="559"/>
      <c r="J336" s="560"/>
    </row>
    <row r="337" spans="2:10" x14ac:dyDescent="0.2">
      <c r="B337" s="567"/>
      <c r="C337" s="564"/>
      <c r="F337" s="395">
        <v>6859.53</v>
      </c>
      <c r="G337" s="559" t="s">
        <v>8014</v>
      </c>
      <c r="H337" s="559"/>
      <c r="I337" s="559"/>
      <c r="J337" s="560"/>
    </row>
    <row r="338" spans="2:10" x14ac:dyDescent="0.2">
      <c r="B338" s="567"/>
      <c r="C338" s="564"/>
      <c r="F338" s="395">
        <v>20192</v>
      </c>
      <c r="G338" s="559" t="s">
        <v>8013</v>
      </c>
      <c r="H338" s="559"/>
      <c r="I338" s="559"/>
      <c r="J338" s="560"/>
    </row>
    <row r="339" spans="2:10" x14ac:dyDescent="0.2">
      <c r="B339" s="567"/>
      <c r="C339" s="564"/>
      <c r="F339" s="395">
        <v>13996.63</v>
      </c>
      <c r="G339" s="559" t="s">
        <v>8012</v>
      </c>
      <c r="H339" s="559"/>
      <c r="I339" s="559"/>
      <c r="J339" s="560"/>
    </row>
    <row r="340" spans="2:10" x14ac:dyDescent="0.2">
      <c r="B340" s="567"/>
      <c r="C340" s="564"/>
      <c r="F340" s="395">
        <v>39177.919999999998</v>
      </c>
      <c r="G340" s="559" t="s">
        <v>8011</v>
      </c>
      <c r="H340" s="559"/>
      <c r="I340" s="559"/>
      <c r="J340" s="560"/>
    </row>
    <row r="341" spans="2:10" x14ac:dyDescent="0.2">
      <c r="B341" s="567"/>
      <c r="C341" s="564"/>
      <c r="F341" s="395">
        <v>7650.36</v>
      </c>
      <c r="G341" s="559" t="s">
        <v>8010</v>
      </c>
      <c r="H341" s="559"/>
      <c r="I341" s="559"/>
      <c r="J341" s="560"/>
    </row>
    <row r="342" spans="2:10" x14ac:dyDescent="0.2">
      <c r="B342" s="567"/>
      <c r="C342" s="564"/>
      <c r="F342" s="395">
        <v>16068.62</v>
      </c>
      <c r="G342" s="559" t="s">
        <v>8009</v>
      </c>
      <c r="H342" s="559"/>
      <c r="I342" s="559"/>
    </row>
    <row r="343" spans="2:10" x14ac:dyDescent="0.2">
      <c r="B343" s="567"/>
      <c r="C343" s="564"/>
      <c r="F343" s="395">
        <v>1328.43</v>
      </c>
      <c r="G343" s="559" t="s">
        <v>8008</v>
      </c>
      <c r="H343" s="559"/>
      <c r="I343" s="559"/>
    </row>
    <row r="344" spans="2:10" x14ac:dyDescent="0.2">
      <c r="B344" s="567"/>
      <c r="C344" s="564"/>
      <c r="F344" s="395">
        <v>4659.2299999999996</v>
      </c>
      <c r="G344" s="559" t="s">
        <v>8007</v>
      </c>
      <c r="H344" s="559"/>
      <c r="I344" s="559"/>
    </row>
    <row r="345" spans="2:10" x14ac:dyDescent="0.2">
      <c r="B345" s="567"/>
      <c r="C345" s="564"/>
      <c r="F345" s="395">
        <v>2489.52</v>
      </c>
      <c r="G345" s="559" t="s">
        <v>8006</v>
      </c>
      <c r="H345" s="559"/>
      <c r="I345" s="559"/>
    </row>
    <row r="346" spans="2:10" x14ac:dyDescent="0.2">
      <c r="B346" s="567"/>
      <c r="C346" s="564"/>
      <c r="F346" s="395">
        <v>2689.02</v>
      </c>
      <c r="G346" s="559" t="s">
        <v>8005</v>
      </c>
      <c r="H346" s="559"/>
      <c r="I346" s="559"/>
    </row>
    <row r="347" spans="2:10" x14ac:dyDescent="0.2">
      <c r="B347" s="567"/>
      <c r="C347" s="564"/>
      <c r="F347" s="395">
        <v>5730.59</v>
      </c>
      <c r="G347" s="559" t="s">
        <v>8004</v>
      </c>
      <c r="H347" s="559"/>
      <c r="I347" s="559"/>
    </row>
    <row r="348" spans="2:10" x14ac:dyDescent="0.2">
      <c r="B348" s="567"/>
      <c r="C348" s="564"/>
      <c r="F348" s="395">
        <v>3500.49</v>
      </c>
      <c r="G348" s="559" t="s">
        <v>8003</v>
      </c>
      <c r="H348" s="559"/>
      <c r="I348" s="559"/>
    </row>
    <row r="349" spans="2:10" x14ac:dyDescent="0.2">
      <c r="B349" s="567"/>
      <c r="C349" s="564"/>
      <c r="F349" s="395">
        <v>8854.34</v>
      </c>
      <c r="G349" s="559" t="s">
        <v>8002</v>
      </c>
      <c r="H349" s="559"/>
      <c r="I349" s="559"/>
    </row>
    <row r="350" spans="2:10" x14ac:dyDescent="0.2">
      <c r="B350" s="567"/>
      <c r="C350" s="564"/>
      <c r="F350" s="395">
        <v>94771.55</v>
      </c>
      <c r="G350" s="559" t="s">
        <v>8001</v>
      </c>
      <c r="H350" s="559"/>
      <c r="I350" s="559"/>
    </row>
    <row r="351" spans="2:10" x14ac:dyDescent="0.2">
      <c r="B351" s="567"/>
      <c r="C351" s="564"/>
      <c r="F351" s="395">
        <v>12019.27</v>
      </c>
      <c r="G351" s="559" t="s">
        <v>8000</v>
      </c>
      <c r="H351" s="559"/>
      <c r="I351" s="559"/>
    </row>
    <row r="352" spans="2:10" ht="12.75" customHeight="1" x14ac:dyDescent="0.2">
      <c r="B352" s="567"/>
      <c r="C352" s="564"/>
      <c r="F352" s="395">
        <v>227.36</v>
      </c>
      <c r="G352" s="672" t="s">
        <v>7999</v>
      </c>
      <c r="H352" s="559"/>
      <c r="I352" s="559"/>
    </row>
    <row r="353" spans="2:9" x14ac:dyDescent="0.2">
      <c r="B353" s="567"/>
      <c r="C353" s="564"/>
      <c r="F353" s="395">
        <v>27453.439999999999</v>
      </c>
      <c r="G353" s="559" t="s">
        <v>7998</v>
      </c>
      <c r="H353" s="559"/>
      <c r="I353" s="559"/>
    </row>
    <row r="354" spans="2:9" x14ac:dyDescent="0.2">
      <c r="B354" s="567"/>
      <c r="C354" s="564"/>
      <c r="F354" s="395">
        <v>40047.96</v>
      </c>
      <c r="G354" s="559" t="s">
        <v>7997</v>
      </c>
      <c r="H354" s="559"/>
      <c r="I354" s="559"/>
    </row>
    <row r="355" spans="2:9" x14ac:dyDescent="0.2">
      <c r="B355" s="567"/>
      <c r="C355" s="564"/>
      <c r="F355" s="395">
        <v>13943.8</v>
      </c>
      <c r="G355" s="559" t="s">
        <v>7996</v>
      </c>
      <c r="H355" s="559"/>
      <c r="I355" s="559"/>
    </row>
    <row r="356" spans="2:9" x14ac:dyDescent="0.2">
      <c r="B356" s="567"/>
      <c r="C356" s="564"/>
      <c r="F356" s="395">
        <v>2942.78</v>
      </c>
      <c r="G356" s="559" t="s">
        <v>7995</v>
      </c>
      <c r="H356" s="559"/>
      <c r="I356" s="559"/>
    </row>
    <row r="357" spans="2:9" x14ac:dyDescent="0.2">
      <c r="B357" s="567"/>
      <c r="C357" s="564"/>
      <c r="F357" s="395">
        <v>20898.560000000001</v>
      </c>
      <c r="G357" s="559" t="s">
        <v>7994</v>
      </c>
      <c r="H357" s="559"/>
      <c r="I357" s="559"/>
    </row>
    <row r="358" spans="2:9" x14ac:dyDescent="0.2">
      <c r="B358" s="567"/>
      <c r="C358" s="564"/>
      <c r="F358" s="395">
        <v>110353.64</v>
      </c>
      <c r="G358" s="559" t="s">
        <v>7993</v>
      </c>
      <c r="H358" s="559"/>
      <c r="I358" s="559"/>
    </row>
    <row r="359" spans="2:9" x14ac:dyDescent="0.2">
      <c r="B359" s="567"/>
      <c r="C359" s="564"/>
      <c r="F359" s="395">
        <v>1509.55</v>
      </c>
      <c r="G359" s="559" t="s">
        <v>7992</v>
      </c>
      <c r="H359" s="559"/>
      <c r="I359" s="559"/>
    </row>
    <row r="360" spans="2:9" x14ac:dyDescent="0.2">
      <c r="B360" s="567"/>
      <c r="C360" s="564"/>
      <c r="F360" s="395">
        <v>41934.07</v>
      </c>
      <c r="G360" s="559" t="s">
        <v>7991</v>
      </c>
      <c r="H360" s="559"/>
      <c r="I360" s="559"/>
    </row>
    <row r="361" spans="2:9" x14ac:dyDescent="0.2">
      <c r="B361" s="567"/>
      <c r="C361" s="564"/>
      <c r="F361" s="395">
        <v>2344.56</v>
      </c>
      <c r="G361" s="559" t="s">
        <v>7990</v>
      </c>
      <c r="H361" s="559"/>
      <c r="I361" s="559"/>
    </row>
    <row r="362" spans="2:9" x14ac:dyDescent="0.2">
      <c r="B362" s="567"/>
      <c r="C362" s="564"/>
      <c r="F362" s="395">
        <v>197979.45</v>
      </c>
      <c r="G362" s="559" t="s">
        <v>7989</v>
      </c>
      <c r="H362" s="559"/>
      <c r="I362" s="559"/>
    </row>
    <row r="363" spans="2:9" x14ac:dyDescent="0.2">
      <c r="B363" s="567"/>
      <c r="C363" s="564"/>
      <c r="F363" s="395">
        <v>3920.06</v>
      </c>
      <c r="G363" s="559" t="s">
        <v>7988</v>
      </c>
      <c r="H363" s="559"/>
      <c r="I363" s="559"/>
    </row>
    <row r="364" spans="2:9" x14ac:dyDescent="0.2">
      <c r="B364" s="567"/>
      <c r="C364" s="564"/>
      <c r="F364" s="395">
        <v>21000</v>
      </c>
      <c r="G364" s="559" t="s">
        <v>7987</v>
      </c>
      <c r="H364" s="559"/>
      <c r="I364" s="559"/>
    </row>
    <row r="365" spans="2:9" x14ac:dyDescent="0.2">
      <c r="B365" s="567"/>
      <c r="C365" s="564"/>
      <c r="F365" s="395">
        <v>21300</v>
      </c>
      <c r="G365" s="559" t="s">
        <v>7986</v>
      </c>
      <c r="H365" s="559"/>
      <c r="I365" s="559"/>
    </row>
    <row r="366" spans="2:9" x14ac:dyDescent="0.2">
      <c r="B366" s="567"/>
      <c r="C366" s="564"/>
      <c r="F366" s="395">
        <v>21000</v>
      </c>
      <c r="G366" s="559" t="s">
        <v>7985</v>
      </c>
      <c r="H366" s="559"/>
      <c r="I366" s="559"/>
    </row>
    <row r="367" spans="2:9" x14ac:dyDescent="0.2">
      <c r="B367" s="567"/>
      <c r="C367" s="564"/>
      <c r="F367" s="395">
        <v>15100</v>
      </c>
      <c r="G367" s="559" t="s">
        <v>7984</v>
      </c>
      <c r="H367" s="559"/>
      <c r="I367" s="559"/>
    </row>
    <row r="368" spans="2:9" x14ac:dyDescent="0.2">
      <c r="B368" s="567"/>
      <c r="C368" s="564"/>
      <c r="F368" s="395">
        <v>5404.91</v>
      </c>
      <c r="G368" s="559" t="s">
        <v>7983</v>
      </c>
      <c r="H368" s="559"/>
      <c r="I368" s="559"/>
    </row>
    <row r="369" spans="2:9" x14ac:dyDescent="0.2">
      <c r="B369" s="567"/>
      <c r="C369" s="564"/>
      <c r="F369" s="395">
        <v>76554.48</v>
      </c>
      <c r="G369" s="559" t="s">
        <v>7982</v>
      </c>
      <c r="H369" s="559"/>
      <c r="I369" s="559"/>
    </row>
    <row r="370" spans="2:9" x14ac:dyDescent="0.2">
      <c r="B370" s="567"/>
      <c r="C370" s="564"/>
      <c r="F370" s="395">
        <v>25966.6</v>
      </c>
      <c r="G370" s="559" t="s">
        <v>7981</v>
      </c>
      <c r="H370" s="559"/>
      <c r="I370" s="559"/>
    </row>
    <row r="371" spans="2:9" x14ac:dyDescent="0.2">
      <c r="B371" s="567"/>
      <c r="C371" s="564"/>
      <c r="F371" s="395">
        <v>32396.1</v>
      </c>
      <c r="G371" s="559" t="s">
        <v>7980</v>
      </c>
      <c r="H371" s="559"/>
      <c r="I371" s="559"/>
    </row>
    <row r="372" spans="2:9" x14ac:dyDescent="0.2">
      <c r="B372" s="567"/>
      <c r="C372" s="564"/>
      <c r="F372" s="395">
        <v>767.9</v>
      </c>
      <c r="G372" s="559" t="s">
        <v>7979</v>
      </c>
      <c r="H372" s="559"/>
      <c r="I372" s="559"/>
    </row>
    <row r="373" spans="2:9" x14ac:dyDescent="0.2">
      <c r="B373" s="567"/>
      <c r="C373" s="564"/>
      <c r="F373" s="395">
        <v>39000</v>
      </c>
      <c r="G373" s="559" t="s">
        <v>7978</v>
      </c>
      <c r="H373" s="559"/>
      <c r="I373" s="559"/>
    </row>
    <row r="374" spans="2:9" x14ac:dyDescent="0.2">
      <c r="B374" s="567"/>
      <c r="C374" s="564"/>
      <c r="F374" s="395">
        <v>2822.12</v>
      </c>
      <c r="G374" s="559" t="s">
        <v>7977</v>
      </c>
      <c r="H374" s="559"/>
      <c r="I374" s="559"/>
    </row>
    <row r="375" spans="2:9" x14ac:dyDescent="0.2">
      <c r="B375" s="567"/>
      <c r="C375" s="564"/>
      <c r="F375" s="395">
        <v>40047.96</v>
      </c>
      <c r="G375" s="559" t="s">
        <v>7976</v>
      </c>
      <c r="H375" s="559"/>
      <c r="I375" s="559"/>
    </row>
    <row r="376" spans="2:9" x14ac:dyDescent="0.2">
      <c r="B376" s="567"/>
      <c r="C376" s="564"/>
      <c r="F376" s="395">
        <v>5169.8599999999997</v>
      </c>
      <c r="G376" s="559" t="s">
        <v>7975</v>
      </c>
      <c r="H376" s="559"/>
      <c r="I376" s="559"/>
    </row>
    <row r="377" spans="2:9" x14ac:dyDescent="0.2">
      <c r="B377" s="567"/>
      <c r="C377" s="564"/>
      <c r="F377" s="395">
        <v>22116.13</v>
      </c>
      <c r="G377" s="559" t="s">
        <v>7974</v>
      </c>
      <c r="H377" s="559"/>
      <c r="I377" s="559"/>
    </row>
    <row r="378" spans="2:9" x14ac:dyDescent="0.2">
      <c r="B378" s="567"/>
      <c r="C378" s="564"/>
      <c r="F378" s="395">
        <v>24660.720000000001</v>
      </c>
      <c r="G378" s="559" t="s">
        <v>7973</v>
      </c>
      <c r="H378" s="559"/>
      <c r="I378" s="559"/>
    </row>
    <row r="379" spans="2:9" x14ac:dyDescent="0.2">
      <c r="B379" s="567"/>
      <c r="C379" s="564"/>
      <c r="F379" s="395">
        <v>21688.98</v>
      </c>
      <c r="G379" s="559" t="s">
        <v>7972</v>
      </c>
      <c r="H379" s="559"/>
      <c r="I379" s="559"/>
    </row>
    <row r="380" spans="2:9" x14ac:dyDescent="0.2">
      <c r="B380" s="567"/>
      <c r="C380" s="564"/>
      <c r="F380" s="395">
        <v>41669.589999999997</v>
      </c>
      <c r="G380" s="559" t="s">
        <v>7971</v>
      </c>
      <c r="H380" s="559"/>
      <c r="I380" s="559"/>
    </row>
    <row r="381" spans="2:9" x14ac:dyDescent="0.2">
      <c r="B381" s="567"/>
      <c r="C381" s="564"/>
      <c r="F381" s="395">
        <v>2436.87</v>
      </c>
      <c r="G381" s="559" t="s">
        <v>7970</v>
      </c>
      <c r="H381" s="559"/>
      <c r="I381" s="559"/>
    </row>
    <row r="382" spans="2:9" x14ac:dyDescent="0.2">
      <c r="B382" s="567"/>
      <c r="C382" s="564"/>
      <c r="F382" s="395">
        <v>3793.6</v>
      </c>
      <c r="G382" s="559" t="s">
        <v>7969</v>
      </c>
      <c r="H382" s="559"/>
      <c r="I382" s="559"/>
    </row>
    <row r="383" spans="2:9" x14ac:dyDescent="0.2">
      <c r="B383" s="567"/>
      <c r="C383" s="564"/>
      <c r="F383" s="395">
        <v>88403.6</v>
      </c>
      <c r="G383" s="559" t="s">
        <v>7968</v>
      </c>
      <c r="H383" s="559"/>
      <c r="I383" s="559"/>
    </row>
    <row r="384" spans="2:9" x14ac:dyDescent="0.2">
      <c r="B384" s="567"/>
      <c r="C384" s="564"/>
      <c r="F384" s="395">
        <v>15371.06</v>
      </c>
      <c r="G384" s="559" t="s">
        <v>7967</v>
      </c>
      <c r="H384" s="559"/>
      <c r="I384" s="559"/>
    </row>
    <row r="385" spans="2:9" x14ac:dyDescent="0.2">
      <c r="B385" s="567"/>
      <c r="C385" s="564"/>
      <c r="F385" s="395">
        <v>2113.52</v>
      </c>
      <c r="G385" s="559" t="s">
        <v>7966</v>
      </c>
      <c r="H385" s="559"/>
      <c r="I385" s="559"/>
    </row>
    <row r="386" spans="2:9" x14ac:dyDescent="0.2">
      <c r="B386" s="567"/>
      <c r="C386" s="564"/>
      <c r="F386" s="395">
        <v>3995.42</v>
      </c>
      <c r="G386" s="559" t="s">
        <v>7965</v>
      </c>
      <c r="H386" s="559"/>
      <c r="I386" s="559"/>
    </row>
    <row r="387" spans="2:9" x14ac:dyDescent="0.2">
      <c r="B387" s="567"/>
      <c r="C387" s="564"/>
      <c r="F387" s="395">
        <v>11614.22</v>
      </c>
      <c r="G387" s="559" t="s">
        <v>7964</v>
      </c>
      <c r="H387" s="559"/>
      <c r="I387" s="559"/>
    </row>
    <row r="388" spans="2:9" x14ac:dyDescent="0.2">
      <c r="B388" s="567"/>
      <c r="C388" s="564"/>
      <c r="F388" s="395">
        <v>2739.32</v>
      </c>
      <c r="G388" s="559" t="s">
        <v>7963</v>
      </c>
      <c r="H388" s="559"/>
      <c r="I388" s="559"/>
    </row>
    <row r="389" spans="2:9" x14ac:dyDescent="0.2">
      <c r="B389" s="567"/>
      <c r="C389" s="564"/>
      <c r="F389" s="395">
        <v>40113.050000000003</v>
      </c>
      <c r="G389" s="559" t="s">
        <v>7962</v>
      </c>
      <c r="H389" s="559"/>
      <c r="I389" s="559"/>
    </row>
    <row r="390" spans="2:9" x14ac:dyDescent="0.2">
      <c r="B390" s="567"/>
      <c r="C390" s="564"/>
      <c r="F390" s="395">
        <v>2867.37</v>
      </c>
      <c r="G390" s="559" t="s">
        <v>7961</v>
      </c>
      <c r="H390" s="559"/>
      <c r="I390" s="559"/>
    </row>
    <row r="391" spans="2:9" x14ac:dyDescent="0.2">
      <c r="B391" s="567"/>
      <c r="C391" s="564"/>
      <c r="F391" s="395">
        <v>5077.97</v>
      </c>
      <c r="G391" s="559" t="s">
        <v>7960</v>
      </c>
      <c r="H391" s="559"/>
      <c r="I391" s="559"/>
    </row>
    <row r="392" spans="2:9" x14ac:dyDescent="0.2">
      <c r="B392" s="567"/>
      <c r="C392" s="564"/>
      <c r="F392" s="395">
        <v>29999.45</v>
      </c>
      <c r="G392" s="559" t="s">
        <v>7959</v>
      </c>
      <c r="H392" s="559"/>
      <c r="I392" s="559"/>
    </row>
    <row r="393" spans="2:9" x14ac:dyDescent="0.2">
      <c r="B393" s="567"/>
      <c r="C393" s="564"/>
      <c r="F393" s="395">
        <v>19174.8</v>
      </c>
      <c r="G393" s="559" t="s">
        <v>7958</v>
      </c>
      <c r="H393" s="559"/>
      <c r="I393" s="559"/>
    </row>
    <row r="394" spans="2:9" x14ac:dyDescent="0.2">
      <c r="B394" s="567"/>
      <c r="C394" s="564"/>
      <c r="F394" s="395">
        <v>6384</v>
      </c>
      <c r="G394" s="559" t="s">
        <v>7957</v>
      </c>
      <c r="H394" s="559"/>
      <c r="I394" s="559"/>
    </row>
    <row r="395" spans="2:9" x14ac:dyDescent="0.2">
      <c r="B395" s="567"/>
      <c r="C395" s="564"/>
      <c r="F395" s="395">
        <v>36352.31</v>
      </c>
      <c r="G395" s="559" t="s">
        <v>7956</v>
      </c>
      <c r="H395" s="559"/>
      <c r="I395" s="559"/>
    </row>
    <row r="396" spans="2:9" x14ac:dyDescent="0.2">
      <c r="B396" s="567"/>
      <c r="C396" s="564"/>
      <c r="F396" s="565">
        <v>7317.58</v>
      </c>
      <c r="G396" s="736" t="s">
        <v>7955</v>
      </c>
    </row>
    <row r="397" spans="2:9" x14ac:dyDescent="0.2">
      <c r="B397" s="567"/>
      <c r="C397" s="564"/>
      <c r="F397" s="395">
        <v>28483.39</v>
      </c>
      <c r="G397" s="559" t="s">
        <v>7954</v>
      </c>
      <c r="H397" s="559"/>
      <c r="I397" s="559"/>
    </row>
    <row r="398" spans="2:9" x14ac:dyDescent="0.2">
      <c r="B398" s="567"/>
      <c r="C398" s="564"/>
      <c r="F398" s="395">
        <v>6557.69</v>
      </c>
      <c r="G398" s="559" t="s">
        <v>7953</v>
      </c>
      <c r="H398" s="559"/>
      <c r="I398" s="559"/>
    </row>
    <row r="399" spans="2:9" x14ac:dyDescent="0.2">
      <c r="B399" s="567"/>
      <c r="C399" s="564"/>
      <c r="F399" s="395">
        <v>5018.72</v>
      </c>
      <c r="G399" s="559" t="s">
        <v>7952</v>
      </c>
      <c r="H399" s="559"/>
      <c r="I399" s="559"/>
    </row>
    <row r="400" spans="2:9" x14ac:dyDescent="0.2">
      <c r="B400" s="567"/>
      <c r="C400" s="564"/>
      <c r="F400" s="395">
        <v>3974.7</v>
      </c>
      <c r="G400" s="559" t="s">
        <v>7951</v>
      </c>
      <c r="H400" s="559"/>
      <c r="I400" s="559"/>
    </row>
    <row r="401" spans="2:9" x14ac:dyDescent="0.2">
      <c r="B401" s="567"/>
      <c r="C401" s="564"/>
      <c r="F401" s="395">
        <v>6346.8</v>
      </c>
      <c r="G401" s="559" t="s">
        <v>7950</v>
      </c>
      <c r="H401" s="559"/>
      <c r="I401" s="559"/>
    </row>
    <row r="402" spans="2:9" x14ac:dyDescent="0.2">
      <c r="B402" s="567"/>
      <c r="C402" s="564"/>
      <c r="F402" s="395">
        <v>17342</v>
      </c>
      <c r="G402" s="559" t="s">
        <v>7949</v>
      </c>
      <c r="H402" s="559"/>
      <c r="I402" s="559"/>
    </row>
    <row r="403" spans="2:9" x14ac:dyDescent="0.2">
      <c r="B403" s="567"/>
      <c r="C403" s="564"/>
      <c r="F403" s="395">
        <v>1082</v>
      </c>
      <c r="G403" s="559" t="s">
        <v>7948</v>
      </c>
      <c r="H403" s="559"/>
      <c r="I403" s="559"/>
    </row>
    <row r="404" spans="2:9" x14ac:dyDescent="0.2">
      <c r="B404" s="567"/>
      <c r="C404" s="564"/>
      <c r="F404" s="395">
        <v>9117.56</v>
      </c>
      <c r="G404" s="559" t="s">
        <v>7947</v>
      </c>
      <c r="H404" s="559"/>
      <c r="I404" s="559"/>
    </row>
    <row r="405" spans="2:9" x14ac:dyDescent="0.2">
      <c r="B405" s="567"/>
      <c r="C405" s="564"/>
      <c r="F405" s="395">
        <v>66479.179999999993</v>
      </c>
      <c r="G405" s="559" t="s">
        <v>7946</v>
      </c>
      <c r="H405" s="559"/>
      <c r="I405" s="559"/>
    </row>
    <row r="406" spans="2:9" x14ac:dyDescent="0.2">
      <c r="B406" s="567"/>
      <c r="C406" s="564"/>
      <c r="F406" s="395">
        <v>13821.27</v>
      </c>
      <c r="G406" s="559" t="s">
        <v>7945</v>
      </c>
      <c r="H406" s="559"/>
      <c r="I406" s="559"/>
    </row>
    <row r="407" spans="2:9" x14ac:dyDescent="0.2">
      <c r="B407" s="567"/>
      <c r="C407" s="564"/>
      <c r="F407" s="395">
        <v>57877.760000000002</v>
      </c>
      <c r="G407" s="559" t="s">
        <v>7944</v>
      </c>
      <c r="H407" s="559"/>
      <c r="I407" s="559"/>
    </row>
    <row r="408" spans="2:9" x14ac:dyDescent="0.2">
      <c r="B408" s="567"/>
      <c r="C408" s="564"/>
      <c r="F408" s="395">
        <v>4600.47</v>
      </c>
      <c r="G408" s="559" t="s">
        <v>7943</v>
      </c>
      <c r="H408" s="559"/>
      <c r="I408" s="559"/>
    </row>
    <row r="409" spans="2:9" x14ac:dyDescent="0.2">
      <c r="B409" s="567"/>
      <c r="C409" s="564"/>
      <c r="F409" s="395">
        <v>1310.75</v>
      </c>
      <c r="G409" s="559" t="s">
        <v>7942</v>
      </c>
      <c r="H409" s="559"/>
      <c r="I409" s="559"/>
    </row>
    <row r="410" spans="2:9" x14ac:dyDescent="0.2">
      <c r="B410" s="567"/>
      <c r="C410" s="564"/>
      <c r="F410" s="395">
        <v>48170.51</v>
      </c>
      <c r="G410" s="559" t="s">
        <v>7941</v>
      </c>
      <c r="H410" s="559"/>
      <c r="I410" s="559"/>
    </row>
    <row r="411" spans="2:9" x14ac:dyDescent="0.2">
      <c r="B411" s="567"/>
      <c r="C411" s="564"/>
      <c r="F411" s="395">
        <v>4197.6499999999996</v>
      </c>
      <c r="G411" s="559" t="s">
        <v>7940</v>
      </c>
      <c r="H411" s="559"/>
      <c r="I411" s="559"/>
    </row>
    <row r="412" spans="2:9" x14ac:dyDescent="0.2">
      <c r="B412" s="567"/>
      <c r="C412" s="564"/>
      <c r="F412" s="395">
        <v>2019.79</v>
      </c>
      <c r="G412" s="559" t="s">
        <v>7939</v>
      </c>
      <c r="H412" s="559"/>
      <c r="I412" s="559"/>
    </row>
    <row r="413" spans="2:9" x14ac:dyDescent="0.2">
      <c r="B413" s="567"/>
      <c r="C413" s="564"/>
      <c r="F413" s="395">
        <v>117433.52</v>
      </c>
      <c r="G413" s="559" t="s">
        <v>7938</v>
      </c>
      <c r="H413" s="559"/>
      <c r="I413" s="559"/>
    </row>
    <row r="414" spans="2:9" x14ac:dyDescent="0.2">
      <c r="B414" s="567"/>
      <c r="C414" s="564"/>
      <c r="F414" s="395">
        <v>17523.099999999999</v>
      </c>
      <c r="G414" s="559" t="s">
        <v>7937</v>
      </c>
      <c r="H414" s="559"/>
      <c r="I414" s="559"/>
    </row>
    <row r="415" spans="2:9" x14ac:dyDescent="0.2">
      <c r="B415" s="567"/>
      <c r="C415" s="564"/>
      <c r="F415" s="395">
        <v>44470.239999999998</v>
      </c>
      <c r="G415" s="559" t="s">
        <v>7936</v>
      </c>
      <c r="H415" s="559"/>
      <c r="I415" s="559"/>
    </row>
    <row r="416" spans="2:9" x14ac:dyDescent="0.2">
      <c r="B416" s="567"/>
      <c r="C416" s="564"/>
      <c r="F416" s="395">
        <v>67587.179999999993</v>
      </c>
      <c r="G416" s="559" t="s">
        <v>7935</v>
      </c>
      <c r="H416" s="559"/>
      <c r="I416" s="559"/>
    </row>
    <row r="417" spans="2:9" x14ac:dyDescent="0.2">
      <c r="B417" s="567"/>
      <c r="C417" s="564"/>
      <c r="F417" s="395">
        <v>12940.33</v>
      </c>
      <c r="G417" s="559" t="s">
        <v>7934</v>
      </c>
      <c r="H417" s="559"/>
      <c r="I417" s="559"/>
    </row>
    <row r="418" spans="2:9" x14ac:dyDescent="0.2">
      <c r="B418" s="567"/>
      <c r="C418" s="564"/>
      <c r="F418" s="395">
        <v>5800</v>
      </c>
      <c r="G418" s="559" t="s">
        <v>7930</v>
      </c>
      <c r="H418" s="559"/>
      <c r="I418" s="559"/>
    </row>
    <row r="419" spans="2:9" x14ac:dyDescent="0.2">
      <c r="B419" s="567"/>
      <c r="C419" s="564"/>
      <c r="F419" s="395">
        <v>253597.41</v>
      </c>
      <c r="G419" s="559" t="s">
        <v>7933</v>
      </c>
      <c r="H419" s="559"/>
      <c r="I419" s="559"/>
    </row>
    <row r="420" spans="2:9" x14ac:dyDescent="0.2">
      <c r="B420" s="567"/>
      <c r="C420" s="564"/>
      <c r="F420" s="395">
        <v>14863.98</v>
      </c>
      <c r="G420" s="559" t="s">
        <v>7932</v>
      </c>
      <c r="H420" s="559"/>
      <c r="I420" s="559"/>
    </row>
    <row r="421" spans="2:9" x14ac:dyDescent="0.2">
      <c r="B421" s="567"/>
      <c r="C421" s="564"/>
      <c r="F421" s="395">
        <v>13632.26</v>
      </c>
      <c r="G421" s="559" t="s">
        <v>7931</v>
      </c>
      <c r="H421" s="559"/>
      <c r="I421" s="559"/>
    </row>
    <row r="422" spans="2:9" x14ac:dyDescent="0.2">
      <c r="B422" s="567"/>
      <c r="C422" s="564"/>
      <c r="F422" s="395">
        <v>1930.33</v>
      </c>
      <c r="G422" s="559" t="s">
        <v>7930</v>
      </c>
      <c r="H422" s="559"/>
      <c r="I422" s="559"/>
    </row>
    <row r="423" spans="2:9" x14ac:dyDescent="0.2">
      <c r="B423" s="567"/>
      <c r="C423" s="564"/>
      <c r="G423" s="559"/>
      <c r="H423" s="559"/>
      <c r="I423" s="559"/>
    </row>
    <row r="424" spans="2:9" x14ac:dyDescent="0.2">
      <c r="B424" s="567"/>
      <c r="C424" s="564"/>
      <c r="G424" s="559"/>
      <c r="H424" s="559"/>
      <c r="I424" s="559"/>
    </row>
    <row r="425" spans="2:9" x14ac:dyDescent="0.2">
      <c r="B425" s="567"/>
      <c r="C425" s="564"/>
      <c r="G425" s="559"/>
      <c r="H425" s="559"/>
      <c r="I425" s="559"/>
    </row>
    <row r="426" spans="2:9" x14ac:dyDescent="0.2">
      <c r="B426" s="567"/>
      <c r="C426" s="564"/>
      <c r="G426" s="559"/>
      <c r="H426" s="559"/>
      <c r="I426" s="559"/>
    </row>
    <row r="427" spans="2:9" x14ac:dyDescent="0.2">
      <c r="B427" s="567"/>
      <c r="C427" s="564"/>
      <c r="G427" s="559"/>
      <c r="H427" s="559"/>
      <c r="I427" s="559"/>
    </row>
    <row r="428" spans="2:9" x14ac:dyDescent="0.2">
      <c r="B428" s="567"/>
      <c r="C428" s="564"/>
      <c r="G428" s="559"/>
      <c r="H428" s="559"/>
      <c r="I428" s="559"/>
    </row>
    <row r="429" spans="2:9" x14ac:dyDescent="0.2">
      <c r="B429" s="567"/>
      <c r="C429" s="564"/>
      <c r="G429" s="559"/>
      <c r="H429" s="559"/>
      <c r="I429" s="559"/>
    </row>
    <row r="430" spans="2:9" x14ac:dyDescent="0.2">
      <c r="B430" s="567"/>
      <c r="C430" s="564"/>
      <c r="G430" s="559"/>
      <c r="H430" s="559"/>
      <c r="I430" s="559"/>
    </row>
    <row r="431" spans="2:9" x14ac:dyDescent="0.2">
      <c r="B431" s="567"/>
      <c r="C431" s="564"/>
      <c r="G431" s="559"/>
      <c r="H431" s="559"/>
      <c r="I431" s="559"/>
    </row>
    <row r="432" spans="2:9" x14ac:dyDescent="0.2">
      <c r="B432" s="567"/>
      <c r="C432" s="564"/>
      <c r="G432" s="559"/>
      <c r="H432" s="559"/>
      <c r="I432" s="559"/>
    </row>
    <row r="433" spans="2:9" x14ac:dyDescent="0.2">
      <c r="B433" s="567"/>
      <c r="C433" s="564"/>
      <c r="G433" s="559"/>
      <c r="H433" s="559"/>
      <c r="I433" s="559"/>
    </row>
    <row r="434" spans="2:9" x14ac:dyDescent="0.2">
      <c r="B434" s="567"/>
      <c r="C434" s="564"/>
      <c r="G434" s="559"/>
      <c r="H434" s="559"/>
      <c r="I434" s="559"/>
    </row>
    <row r="435" spans="2:9" x14ac:dyDescent="0.2">
      <c r="B435" s="567"/>
      <c r="C435" s="564"/>
      <c r="G435" s="559"/>
      <c r="H435" s="559"/>
      <c r="I435" s="559"/>
    </row>
    <row r="436" spans="2:9" x14ac:dyDescent="0.2">
      <c r="B436" s="567"/>
      <c r="C436" s="564"/>
      <c r="G436" s="559"/>
      <c r="H436" s="559"/>
      <c r="I436" s="559"/>
    </row>
    <row r="437" spans="2:9" x14ac:dyDescent="0.2">
      <c r="B437" s="567"/>
      <c r="C437" s="564"/>
      <c r="G437" s="559"/>
      <c r="H437" s="559"/>
      <c r="I437" s="559"/>
    </row>
    <row r="438" spans="2:9" x14ac:dyDescent="0.2">
      <c r="B438" s="567"/>
      <c r="C438" s="564"/>
      <c r="G438" s="559"/>
      <c r="H438" s="559"/>
      <c r="I438" s="559"/>
    </row>
    <row r="439" spans="2:9" x14ac:dyDescent="0.2">
      <c r="B439" s="567"/>
      <c r="C439" s="564"/>
      <c r="G439" s="559"/>
      <c r="H439" s="559"/>
      <c r="I439" s="559"/>
    </row>
    <row r="440" spans="2:9" x14ac:dyDescent="0.2">
      <c r="B440" s="567"/>
      <c r="C440" s="564"/>
      <c r="G440" s="559"/>
      <c r="H440" s="559"/>
      <c r="I440" s="559"/>
    </row>
    <row r="441" spans="2:9" x14ac:dyDescent="0.2">
      <c r="B441" s="567"/>
      <c r="C441" s="564"/>
      <c r="G441" s="559"/>
      <c r="H441" s="559"/>
      <c r="I441" s="559"/>
    </row>
    <row r="442" spans="2:9" x14ac:dyDescent="0.2">
      <c r="B442" s="567"/>
      <c r="C442" s="564"/>
      <c r="G442" s="559"/>
      <c r="H442" s="559"/>
      <c r="I442" s="559"/>
    </row>
    <row r="443" spans="2:9" x14ac:dyDescent="0.2">
      <c r="B443" s="567"/>
      <c r="C443" s="564"/>
      <c r="G443" s="559"/>
      <c r="H443" s="559"/>
      <c r="I443" s="559"/>
    </row>
    <row r="444" spans="2:9" x14ac:dyDescent="0.2">
      <c r="B444" s="567"/>
      <c r="C444" s="564"/>
      <c r="G444" s="559"/>
      <c r="H444" s="559"/>
      <c r="I444" s="559"/>
    </row>
    <row r="445" spans="2:9" x14ac:dyDescent="0.2">
      <c r="B445" s="567"/>
      <c r="C445" s="564"/>
      <c r="G445" s="559"/>
      <c r="H445" s="559"/>
      <c r="I445" s="559"/>
    </row>
    <row r="446" spans="2:9" x14ac:dyDescent="0.2">
      <c r="B446" s="567"/>
      <c r="C446" s="564"/>
      <c r="G446" s="559"/>
      <c r="H446" s="559"/>
      <c r="I446" s="559"/>
    </row>
    <row r="447" spans="2:9" x14ac:dyDescent="0.2">
      <c r="B447" s="567"/>
      <c r="C447" s="564"/>
      <c r="G447" s="559"/>
      <c r="H447" s="559"/>
      <c r="I447" s="559"/>
    </row>
    <row r="448" spans="2:9" x14ac:dyDescent="0.2">
      <c r="B448" s="567"/>
      <c r="C448" s="564"/>
      <c r="G448" s="559"/>
      <c r="H448" s="559"/>
      <c r="I448" s="559"/>
    </row>
    <row r="449" spans="2:9" x14ac:dyDescent="0.2">
      <c r="B449" s="567"/>
      <c r="C449" s="564"/>
      <c r="G449" s="559"/>
      <c r="H449" s="559"/>
      <c r="I449" s="559"/>
    </row>
    <row r="450" spans="2:9" x14ac:dyDescent="0.2">
      <c r="B450" s="567"/>
      <c r="C450" s="564"/>
      <c r="G450" s="559"/>
      <c r="H450" s="559"/>
      <c r="I450" s="559"/>
    </row>
    <row r="451" spans="2:9" x14ac:dyDescent="0.2">
      <c r="B451" s="567"/>
      <c r="C451" s="564"/>
      <c r="G451" s="559"/>
      <c r="H451" s="559"/>
      <c r="I451" s="559"/>
    </row>
    <row r="452" spans="2:9" x14ac:dyDescent="0.2">
      <c r="B452" s="567"/>
      <c r="C452" s="564"/>
      <c r="G452" s="559"/>
      <c r="H452" s="559"/>
      <c r="I452" s="559"/>
    </row>
    <row r="453" spans="2:9" x14ac:dyDescent="0.2">
      <c r="B453" s="567"/>
      <c r="C453" s="564"/>
      <c r="G453" s="559"/>
      <c r="H453" s="559"/>
      <c r="I453" s="559"/>
    </row>
    <row r="454" spans="2:9" x14ac:dyDescent="0.2">
      <c r="B454" s="567"/>
      <c r="C454" s="564"/>
      <c r="G454" s="559"/>
      <c r="H454" s="559"/>
      <c r="I454" s="559"/>
    </row>
    <row r="455" spans="2:9" x14ac:dyDescent="0.2">
      <c r="B455" s="567"/>
      <c r="C455" s="564"/>
      <c r="G455" s="559"/>
      <c r="H455" s="559"/>
      <c r="I455" s="559"/>
    </row>
    <row r="456" spans="2:9" x14ac:dyDescent="0.2">
      <c r="B456" s="567"/>
      <c r="C456" s="564"/>
      <c r="G456" s="559"/>
      <c r="H456" s="559"/>
      <c r="I456" s="559"/>
    </row>
    <row r="457" spans="2:9" x14ac:dyDescent="0.2">
      <c r="B457" s="567"/>
      <c r="C457" s="564"/>
      <c r="G457" s="559"/>
      <c r="H457" s="559"/>
      <c r="I457" s="559"/>
    </row>
    <row r="458" spans="2:9" x14ac:dyDescent="0.2">
      <c r="B458" s="567"/>
      <c r="C458" s="564"/>
      <c r="G458" s="559"/>
      <c r="H458" s="559"/>
      <c r="I458" s="559"/>
    </row>
    <row r="459" spans="2:9" x14ac:dyDescent="0.2">
      <c r="B459" s="567"/>
      <c r="C459" s="564"/>
      <c r="G459" s="559"/>
      <c r="H459" s="559"/>
      <c r="I459" s="559"/>
    </row>
    <row r="460" spans="2:9" x14ac:dyDescent="0.2">
      <c r="B460" s="567"/>
      <c r="C460" s="564"/>
      <c r="G460" s="559"/>
      <c r="H460" s="559"/>
      <c r="I460" s="559"/>
    </row>
    <row r="461" spans="2:9" x14ac:dyDescent="0.2">
      <c r="B461" s="567"/>
      <c r="C461" s="564"/>
      <c r="G461" s="559"/>
      <c r="H461" s="559"/>
      <c r="I461" s="559"/>
    </row>
    <row r="462" spans="2:9" x14ac:dyDescent="0.2">
      <c r="B462" s="567"/>
      <c r="C462" s="564"/>
      <c r="G462" s="559"/>
      <c r="H462" s="559"/>
      <c r="I462" s="559"/>
    </row>
    <row r="463" spans="2:9" x14ac:dyDescent="0.2">
      <c r="B463" s="567"/>
      <c r="C463" s="564"/>
      <c r="G463" s="559"/>
      <c r="H463" s="559"/>
      <c r="I463" s="559"/>
    </row>
    <row r="464" spans="2:9" x14ac:dyDescent="0.2">
      <c r="B464" s="567"/>
      <c r="C464" s="564"/>
      <c r="G464" s="559"/>
      <c r="H464" s="559"/>
      <c r="I464" s="559"/>
    </row>
    <row r="465" spans="2:9" x14ac:dyDescent="0.2">
      <c r="B465" s="567"/>
      <c r="C465" s="564"/>
      <c r="G465" s="559"/>
      <c r="H465" s="559"/>
      <c r="I465" s="559"/>
    </row>
    <row r="466" spans="2:9" x14ac:dyDescent="0.2">
      <c r="B466" s="567"/>
      <c r="C466" s="564"/>
      <c r="G466" s="559"/>
      <c r="H466" s="559"/>
      <c r="I466" s="559"/>
    </row>
    <row r="467" spans="2:9" x14ac:dyDescent="0.2">
      <c r="B467" s="567"/>
      <c r="C467" s="564"/>
      <c r="G467" s="559"/>
      <c r="H467" s="559"/>
      <c r="I467" s="559"/>
    </row>
    <row r="468" spans="2:9" x14ac:dyDescent="0.2">
      <c r="B468" s="567"/>
      <c r="C468" s="564"/>
      <c r="G468" s="559"/>
      <c r="H468" s="559"/>
      <c r="I468" s="559"/>
    </row>
    <row r="469" spans="2:9" x14ac:dyDescent="0.2">
      <c r="B469" s="567"/>
      <c r="C469" s="564"/>
      <c r="G469" s="559"/>
      <c r="H469" s="559"/>
      <c r="I469" s="559"/>
    </row>
    <row r="470" spans="2:9" x14ac:dyDescent="0.2">
      <c r="B470" s="567"/>
      <c r="C470" s="564"/>
      <c r="G470" s="559"/>
      <c r="H470" s="559"/>
      <c r="I470" s="559"/>
    </row>
    <row r="471" spans="2:9" x14ac:dyDescent="0.2">
      <c r="B471" s="567"/>
      <c r="C471" s="564"/>
      <c r="G471" s="559"/>
      <c r="H471" s="559"/>
      <c r="I471" s="559"/>
    </row>
    <row r="472" spans="2:9" x14ac:dyDescent="0.2">
      <c r="B472" s="567"/>
      <c r="C472" s="564"/>
      <c r="G472" s="559"/>
      <c r="H472" s="559"/>
      <c r="I472" s="559"/>
    </row>
    <row r="473" spans="2:9" x14ac:dyDescent="0.2">
      <c r="B473" s="567"/>
      <c r="C473" s="564"/>
      <c r="G473" s="559"/>
      <c r="H473" s="559"/>
      <c r="I473" s="559"/>
    </row>
    <row r="474" spans="2:9" x14ac:dyDescent="0.2">
      <c r="B474" s="567"/>
      <c r="C474" s="564"/>
      <c r="G474" s="559"/>
      <c r="H474" s="559"/>
      <c r="I474" s="559"/>
    </row>
    <row r="475" spans="2:9" x14ac:dyDescent="0.2">
      <c r="B475" s="567"/>
      <c r="C475" s="564"/>
      <c r="G475" s="559"/>
      <c r="H475" s="559"/>
      <c r="I475" s="559"/>
    </row>
    <row r="476" spans="2:9" x14ac:dyDescent="0.2">
      <c r="B476" s="567"/>
      <c r="C476" s="564"/>
      <c r="G476" s="559"/>
      <c r="H476" s="559"/>
      <c r="I476" s="559"/>
    </row>
    <row r="477" spans="2:9" x14ac:dyDescent="0.2">
      <c r="B477" s="567"/>
      <c r="C477" s="564"/>
      <c r="G477" s="559"/>
      <c r="H477" s="559"/>
      <c r="I477" s="559"/>
    </row>
    <row r="478" spans="2:9" x14ac:dyDescent="0.2">
      <c r="B478" s="567"/>
      <c r="C478" s="564"/>
      <c r="G478" s="559"/>
      <c r="H478" s="559"/>
      <c r="I478" s="559"/>
    </row>
    <row r="479" spans="2:9" x14ac:dyDescent="0.2">
      <c r="B479" s="567"/>
      <c r="C479" s="564"/>
      <c r="G479" s="559"/>
      <c r="H479" s="559"/>
      <c r="I479" s="559"/>
    </row>
    <row r="480" spans="2:9" x14ac:dyDescent="0.2">
      <c r="B480" s="567"/>
      <c r="C480" s="564"/>
      <c r="G480" s="559"/>
      <c r="H480" s="559"/>
      <c r="I480" s="559"/>
    </row>
    <row r="481" spans="2:9" x14ac:dyDescent="0.2">
      <c r="B481" s="567"/>
      <c r="C481" s="564"/>
      <c r="G481" s="559"/>
      <c r="H481" s="559"/>
      <c r="I481" s="559"/>
    </row>
    <row r="482" spans="2:9" x14ac:dyDescent="0.2">
      <c r="B482" s="567"/>
      <c r="C482" s="564"/>
      <c r="G482" s="559"/>
      <c r="H482" s="559"/>
      <c r="I482" s="559"/>
    </row>
    <row r="483" spans="2:9" x14ac:dyDescent="0.2">
      <c r="B483" s="567"/>
      <c r="C483" s="564"/>
      <c r="G483" s="559"/>
      <c r="H483" s="559"/>
      <c r="I483" s="559"/>
    </row>
    <row r="484" spans="2:9" x14ac:dyDescent="0.2">
      <c r="B484" s="567"/>
      <c r="C484" s="564"/>
      <c r="G484" s="559"/>
      <c r="H484" s="559"/>
      <c r="I484" s="559"/>
    </row>
    <row r="485" spans="2:9" x14ac:dyDescent="0.2">
      <c r="B485" s="567"/>
      <c r="C485" s="564"/>
      <c r="G485" s="559"/>
      <c r="H485" s="559"/>
      <c r="I485" s="559"/>
    </row>
    <row r="486" spans="2:9" x14ac:dyDescent="0.2">
      <c r="B486" s="567"/>
      <c r="C486" s="564"/>
      <c r="G486" s="559"/>
      <c r="H486" s="559"/>
      <c r="I486" s="559"/>
    </row>
    <row r="487" spans="2:9" x14ac:dyDescent="0.2">
      <c r="B487" s="567"/>
      <c r="C487" s="564"/>
      <c r="G487" s="559"/>
      <c r="H487" s="559"/>
      <c r="I487" s="559"/>
    </row>
    <row r="488" spans="2:9" x14ac:dyDescent="0.2">
      <c r="B488" s="567"/>
      <c r="C488" s="564"/>
      <c r="G488" s="559"/>
      <c r="H488" s="559"/>
      <c r="I488" s="559"/>
    </row>
    <row r="489" spans="2:9" x14ac:dyDescent="0.2">
      <c r="B489" s="567"/>
      <c r="C489" s="564"/>
      <c r="G489" s="559"/>
      <c r="H489" s="559"/>
      <c r="I489" s="559"/>
    </row>
    <row r="490" spans="2:9" x14ac:dyDescent="0.2">
      <c r="B490" s="567"/>
      <c r="C490" s="564"/>
      <c r="G490" s="559"/>
      <c r="H490" s="559"/>
      <c r="I490" s="559"/>
    </row>
    <row r="491" spans="2:9" x14ac:dyDescent="0.2">
      <c r="B491" s="567"/>
      <c r="C491" s="564"/>
      <c r="G491" s="559"/>
      <c r="H491" s="559"/>
      <c r="I491" s="559"/>
    </row>
    <row r="492" spans="2:9" x14ac:dyDescent="0.2">
      <c r="B492" s="567"/>
      <c r="C492" s="564"/>
      <c r="G492" s="559"/>
      <c r="H492" s="559"/>
      <c r="I492" s="559"/>
    </row>
    <row r="493" spans="2:9" x14ac:dyDescent="0.2">
      <c r="B493" s="567"/>
      <c r="C493" s="564"/>
      <c r="G493" s="559"/>
      <c r="H493" s="559"/>
      <c r="I493" s="559"/>
    </row>
    <row r="494" spans="2:9" x14ac:dyDescent="0.2">
      <c r="B494" s="567"/>
      <c r="C494" s="564"/>
      <c r="G494" s="559"/>
      <c r="H494" s="559"/>
      <c r="I494" s="559"/>
    </row>
    <row r="495" spans="2:9" x14ac:dyDescent="0.2">
      <c r="B495" s="567"/>
      <c r="C495" s="564"/>
      <c r="G495" s="559"/>
      <c r="H495" s="559"/>
      <c r="I495" s="559"/>
    </row>
    <row r="496" spans="2:9" x14ac:dyDescent="0.2">
      <c r="B496" s="567"/>
      <c r="C496" s="564"/>
      <c r="G496" s="559"/>
      <c r="H496" s="559"/>
      <c r="I496" s="559"/>
    </row>
    <row r="497" spans="2:9" x14ac:dyDescent="0.2">
      <c r="B497" s="567"/>
      <c r="C497" s="564"/>
      <c r="G497" s="559"/>
      <c r="H497" s="559"/>
      <c r="I497" s="559"/>
    </row>
    <row r="498" spans="2:9" x14ac:dyDescent="0.2">
      <c r="B498" s="567"/>
      <c r="C498" s="564"/>
      <c r="G498" s="559"/>
      <c r="H498" s="559"/>
      <c r="I498" s="559"/>
    </row>
    <row r="499" spans="2:9" x14ac:dyDescent="0.2">
      <c r="B499" s="567"/>
      <c r="C499" s="564"/>
      <c r="G499" s="559"/>
      <c r="H499" s="559"/>
      <c r="I499" s="559"/>
    </row>
    <row r="500" spans="2:9" x14ac:dyDescent="0.2">
      <c r="B500" s="567"/>
      <c r="C500" s="564"/>
      <c r="G500" s="559"/>
      <c r="H500" s="559"/>
      <c r="I500" s="559"/>
    </row>
    <row r="501" spans="2:9" x14ac:dyDescent="0.2">
      <c r="B501" s="567"/>
      <c r="C501" s="564"/>
      <c r="G501" s="559"/>
      <c r="H501" s="559"/>
      <c r="I501" s="559"/>
    </row>
    <row r="502" spans="2:9" x14ac:dyDescent="0.2">
      <c r="B502" s="567"/>
      <c r="C502" s="564"/>
      <c r="G502" s="559"/>
      <c r="H502" s="559"/>
      <c r="I502" s="559"/>
    </row>
    <row r="503" spans="2:9" x14ac:dyDescent="0.2">
      <c r="B503" s="567"/>
      <c r="C503" s="564"/>
      <c r="G503" s="559"/>
      <c r="H503" s="559"/>
      <c r="I503" s="559"/>
    </row>
    <row r="504" spans="2:9" x14ac:dyDescent="0.2">
      <c r="B504" s="567"/>
      <c r="C504" s="564"/>
      <c r="G504" s="559"/>
      <c r="H504" s="559"/>
      <c r="I504" s="559"/>
    </row>
    <row r="505" spans="2:9" x14ac:dyDescent="0.2">
      <c r="B505" s="567"/>
      <c r="C505" s="564"/>
      <c r="G505" s="559"/>
      <c r="H505" s="559"/>
      <c r="I505" s="559"/>
    </row>
    <row r="506" spans="2:9" x14ac:dyDescent="0.2">
      <c r="B506" s="567"/>
      <c r="C506" s="564"/>
      <c r="G506" s="559"/>
      <c r="H506" s="559"/>
      <c r="I506" s="559"/>
    </row>
    <row r="507" spans="2:9" x14ac:dyDescent="0.2">
      <c r="B507" s="567"/>
      <c r="C507" s="564"/>
      <c r="G507" s="559"/>
      <c r="H507" s="559"/>
      <c r="I507" s="559"/>
    </row>
    <row r="508" spans="2:9" x14ac:dyDescent="0.2">
      <c r="B508" s="567"/>
      <c r="C508" s="564"/>
      <c r="G508" s="559"/>
      <c r="H508" s="559"/>
      <c r="I508" s="559"/>
    </row>
    <row r="509" spans="2:9" x14ac:dyDescent="0.2">
      <c r="B509" s="567"/>
      <c r="C509" s="564"/>
      <c r="G509" s="559"/>
      <c r="H509" s="559"/>
      <c r="I509" s="559"/>
    </row>
    <row r="510" spans="2:9" x14ac:dyDescent="0.2">
      <c r="B510" s="567"/>
      <c r="C510" s="564"/>
      <c r="G510" s="559"/>
      <c r="H510" s="559"/>
      <c r="I510" s="559"/>
    </row>
    <row r="511" spans="2:9" x14ac:dyDescent="0.2">
      <c r="B511" s="567"/>
      <c r="C511" s="564"/>
      <c r="G511" s="559"/>
      <c r="H511" s="559"/>
      <c r="I511" s="559"/>
    </row>
    <row r="512" spans="2:9" x14ac:dyDescent="0.2">
      <c r="B512" s="567"/>
      <c r="C512" s="564"/>
      <c r="G512" s="559"/>
      <c r="H512" s="559"/>
      <c r="I512" s="559"/>
    </row>
    <row r="513" spans="2:9" x14ac:dyDescent="0.2">
      <c r="B513" s="567"/>
      <c r="C513" s="564"/>
      <c r="G513" s="559"/>
      <c r="H513" s="559"/>
      <c r="I513" s="559"/>
    </row>
    <row r="514" spans="2:9" x14ac:dyDescent="0.2">
      <c r="B514" s="567"/>
      <c r="C514" s="564"/>
      <c r="G514" s="559"/>
      <c r="H514" s="559"/>
      <c r="I514" s="559"/>
    </row>
    <row r="515" spans="2:9" x14ac:dyDescent="0.2">
      <c r="B515" s="567"/>
      <c r="C515" s="564"/>
      <c r="G515" s="559"/>
      <c r="H515" s="559"/>
      <c r="I515" s="559"/>
    </row>
    <row r="516" spans="2:9" x14ac:dyDescent="0.2">
      <c r="B516" s="567"/>
      <c r="C516" s="564"/>
      <c r="G516" s="559"/>
      <c r="H516" s="559"/>
      <c r="I516" s="559"/>
    </row>
    <row r="517" spans="2:9" x14ac:dyDescent="0.2">
      <c r="B517" s="567"/>
      <c r="C517" s="564"/>
      <c r="G517" s="559"/>
      <c r="H517" s="559"/>
      <c r="I517" s="559"/>
    </row>
    <row r="518" spans="2:9" x14ac:dyDescent="0.2">
      <c r="B518" s="567"/>
      <c r="C518" s="564"/>
      <c r="G518" s="559"/>
      <c r="H518" s="559"/>
      <c r="I518" s="559"/>
    </row>
    <row r="519" spans="2:9" x14ac:dyDescent="0.2">
      <c r="B519" s="567"/>
      <c r="C519" s="564"/>
      <c r="G519" s="559"/>
      <c r="H519" s="559"/>
      <c r="I519" s="559"/>
    </row>
    <row r="520" spans="2:9" x14ac:dyDescent="0.2">
      <c r="B520" s="567"/>
      <c r="C520" s="564"/>
      <c r="G520" s="559"/>
      <c r="H520" s="559"/>
      <c r="I520" s="559"/>
    </row>
    <row r="521" spans="2:9" x14ac:dyDescent="0.2">
      <c r="B521" s="567"/>
      <c r="C521" s="564"/>
      <c r="G521" s="559"/>
      <c r="H521" s="559"/>
      <c r="I521" s="559"/>
    </row>
    <row r="522" spans="2:9" x14ac:dyDescent="0.2">
      <c r="B522" s="567"/>
      <c r="C522" s="564"/>
      <c r="G522" s="559"/>
      <c r="H522" s="559"/>
      <c r="I522" s="559"/>
    </row>
    <row r="523" spans="2:9" x14ac:dyDescent="0.2">
      <c r="B523" s="567"/>
      <c r="C523" s="564"/>
      <c r="G523" s="559"/>
      <c r="H523" s="559"/>
      <c r="I523" s="559"/>
    </row>
    <row r="524" spans="2:9" x14ac:dyDescent="0.2">
      <c r="B524" s="567"/>
      <c r="C524" s="564"/>
      <c r="G524" s="559"/>
      <c r="H524" s="559"/>
      <c r="I524" s="559"/>
    </row>
    <row r="525" spans="2:9" x14ac:dyDescent="0.2">
      <c r="B525" s="567"/>
      <c r="C525" s="564"/>
      <c r="G525" s="559"/>
      <c r="H525" s="559"/>
      <c r="I525" s="559"/>
    </row>
    <row r="526" spans="2:9" x14ac:dyDescent="0.2">
      <c r="B526" s="567"/>
      <c r="C526" s="564"/>
      <c r="G526" s="559"/>
      <c r="H526" s="559"/>
      <c r="I526" s="559"/>
    </row>
    <row r="527" spans="2:9" x14ac:dyDescent="0.2">
      <c r="B527" s="567"/>
      <c r="C527" s="564"/>
      <c r="G527" s="559"/>
      <c r="H527" s="559"/>
      <c r="I527" s="559"/>
    </row>
    <row r="528" spans="2:9" x14ac:dyDescent="0.2">
      <c r="B528" s="567"/>
      <c r="C528" s="564"/>
      <c r="G528" s="559"/>
      <c r="H528" s="559"/>
      <c r="I528" s="559"/>
    </row>
    <row r="529" spans="2:9" x14ac:dyDescent="0.2">
      <c r="B529" s="567"/>
      <c r="C529" s="564"/>
      <c r="G529" s="559"/>
      <c r="H529" s="559"/>
      <c r="I529" s="559"/>
    </row>
    <row r="530" spans="2:9" x14ac:dyDescent="0.2">
      <c r="B530" s="567"/>
      <c r="C530" s="564"/>
      <c r="G530" s="559"/>
      <c r="H530" s="559"/>
      <c r="I530" s="559"/>
    </row>
    <row r="531" spans="2:9" x14ac:dyDescent="0.2">
      <c r="B531" s="567"/>
      <c r="C531" s="564"/>
      <c r="G531" s="559"/>
      <c r="H531" s="559"/>
      <c r="I531" s="559"/>
    </row>
    <row r="532" spans="2:9" x14ac:dyDescent="0.2">
      <c r="B532" s="567"/>
      <c r="C532" s="564"/>
      <c r="G532" s="559"/>
      <c r="H532" s="559"/>
      <c r="I532" s="559"/>
    </row>
    <row r="533" spans="2:9" x14ac:dyDescent="0.2">
      <c r="B533" s="567"/>
      <c r="C533" s="564"/>
      <c r="G533" s="559"/>
      <c r="H533" s="559"/>
      <c r="I533" s="559"/>
    </row>
    <row r="534" spans="2:9" x14ac:dyDescent="0.2">
      <c r="B534" s="567"/>
      <c r="C534" s="564"/>
      <c r="G534" s="559"/>
      <c r="H534" s="559"/>
      <c r="I534" s="559"/>
    </row>
    <row r="535" spans="2:9" x14ac:dyDescent="0.2">
      <c r="B535" s="567"/>
      <c r="C535" s="564"/>
      <c r="G535" s="559"/>
      <c r="H535" s="559"/>
      <c r="I535" s="559"/>
    </row>
    <row r="536" spans="2:9" x14ac:dyDescent="0.2">
      <c r="B536" s="567"/>
      <c r="C536" s="564"/>
      <c r="G536" s="559"/>
      <c r="H536" s="559"/>
      <c r="I536" s="559"/>
    </row>
    <row r="537" spans="2:9" x14ac:dyDescent="0.2">
      <c r="B537" s="567"/>
      <c r="C537" s="564"/>
      <c r="G537" s="559"/>
      <c r="H537" s="559"/>
      <c r="I537" s="559"/>
    </row>
    <row r="538" spans="2:9" x14ac:dyDescent="0.2">
      <c r="B538" s="567"/>
      <c r="C538" s="564"/>
      <c r="G538" s="559"/>
      <c r="H538" s="559"/>
      <c r="I538" s="559"/>
    </row>
    <row r="539" spans="2:9" x14ac:dyDescent="0.2">
      <c r="B539" s="567"/>
      <c r="C539" s="564"/>
      <c r="G539" s="559"/>
      <c r="H539" s="559"/>
      <c r="I539" s="559"/>
    </row>
    <row r="540" spans="2:9" x14ac:dyDescent="0.2">
      <c r="B540" s="567"/>
      <c r="C540" s="564"/>
      <c r="G540" s="559"/>
      <c r="H540" s="559"/>
      <c r="I540" s="559"/>
    </row>
    <row r="541" spans="2:9" x14ac:dyDescent="0.2">
      <c r="B541" s="567"/>
      <c r="C541" s="564"/>
      <c r="G541" s="559"/>
      <c r="H541" s="559"/>
      <c r="I541" s="559"/>
    </row>
    <row r="542" spans="2:9" x14ac:dyDescent="0.2">
      <c r="B542" s="567"/>
      <c r="C542" s="564"/>
      <c r="G542" s="559"/>
      <c r="H542" s="559"/>
      <c r="I542" s="559"/>
    </row>
    <row r="543" spans="2:9" x14ac:dyDescent="0.2">
      <c r="B543" s="567"/>
      <c r="C543" s="564"/>
      <c r="G543" s="559"/>
      <c r="H543" s="559"/>
      <c r="I543" s="559"/>
    </row>
    <row r="544" spans="2:9" x14ac:dyDescent="0.2">
      <c r="B544" s="567"/>
      <c r="C544" s="564"/>
      <c r="G544" s="559"/>
      <c r="H544" s="559"/>
      <c r="I544" s="559"/>
    </row>
    <row r="545" spans="2:9" x14ac:dyDescent="0.2">
      <c r="B545" s="567"/>
      <c r="C545" s="564"/>
      <c r="G545" s="559"/>
      <c r="H545" s="559"/>
      <c r="I545" s="559"/>
    </row>
    <row r="546" spans="2:9" x14ac:dyDescent="0.2">
      <c r="B546" s="567"/>
      <c r="C546" s="564"/>
      <c r="G546" s="559"/>
      <c r="H546" s="559"/>
      <c r="I546" s="559"/>
    </row>
    <row r="547" spans="2:9" x14ac:dyDescent="0.2">
      <c r="B547" s="567"/>
      <c r="C547" s="564"/>
      <c r="G547" s="559"/>
      <c r="H547" s="559"/>
      <c r="I547" s="559"/>
    </row>
    <row r="548" spans="2:9" x14ac:dyDescent="0.2">
      <c r="B548" s="567"/>
      <c r="C548" s="564"/>
      <c r="G548" s="559"/>
      <c r="H548" s="559"/>
      <c r="I548" s="559"/>
    </row>
    <row r="549" spans="2:9" x14ac:dyDescent="0.2">
      <c r="B549" s="567"/>
      <c r="C549" s="564"/>
      <c r="G549" s="559"/>
      <c r="H549" s="559"/>
      <c r="I549" s="559"/>
    </row>
    <row r="550" spans="2:9" x14ac:dyDescent="0.2">
      <c r="B550" s="567"/>
      <c r="C550" s="564"/>
      <c r="G550" s="559"/>
      <c r="H550" s="559"/>
      <c r="I550" s="559"/>
    </row>
    <row r="551" spans="2:9" x14ac:dyDescent="0.2">
      <c r="B551" s="567"/>
      <c r="C551" s="564"/>
      <c r="G551" s="559"/>
      <c r="H551" s="559"/>
      <c r="I551" s="559"/>
    </row>
    <row r="552" spans="2:9" x14ac:dyDescent="0.2">
      <c r="B552" s="567"/>
      <c r="C552" s="564"/>
      <c r="G552" s="559"/>
      <c r="H552" s="559"/>
      <c r="I552" s="559"/>
    </row>
    <row r="553" spans="2:9" x14ac:dyDescent="0.2">
      <c r="B553" s="567"/>
      <c r="C553" s="564"/>
      <c r="G553" s="559"/>
      <c r="H553" s="559"/>
      <c r="I553" s="559"/>
    </row>
    <row r="554" spans="2:9" x14ac:dyDescent="0.2">
      <c r="B554" s="567"/>
      <c r="C554" s="564"/>
      <c r="G554" s="559"/>
      <c r="H554" s="559"/>
      <c r="I554" s="559"/>
    </row>
    <row r="555" spans="2:9" x14ac:dyDescent="0.2">
      <c r="B555" s="567"/>
      <c r="C555" s="564"/>
      <c r="G555" s="559"/>
      <c r="H555" s="559"/>
      <c r="I555" s="559"/>
    </row>
    <row r="556" spans="2:9" x14ac:dyDescent="0.2">
      <c r="B556" s="567"/>
      <c r="C556" s="564"/>
      <c r="G556" s="559"/>
      <c r="H556" s="559"/>
      <c r="I556" s="559"/>
    </row>
    <row r="557" spans="2:9" x14ac:dyDescent="0.2">
      <c r="B557" s="567"/>
      <c r="C557" s="564"/>
      <c r="G557" s="559"/>
      <c r="H557" s="559"/>
      <c r="I557" s="559"/>
    </row>
    <row r="558" spans="2:9" x14ac:dyDescent="0.2">
      <c r="B558" s="567"/>
      <c r="C558" s="564"/>
      <c r="G558" s="559"/>
      <c r="H558" s="559"/>
      <c r="I558" s="559"/>
    </row>
    <row r="559" spans="2:9" x14ac:dyDescent="0.2">
      <c r="B559" s="567"/>
      <c r="C559" s="564"/>
      <c r="G559" s="559"/>
      <c r="H559" s="559"/>
      <c r="I559" s="559"/>
    </row>
    <row r="560" spans="2:9" x14ac:dyDescent="0.2">
      <c r="B560" s="567"/>
      <c r="C560" s="564"/>
      <c r="G560" s="559"/>
      <c r="H560" s="559"/>
      <c r="I560" s="559"/>
    </row>
    <row r="561" spans="2:10" x14ac:dyDescent="0.2">
      <c r="B561" s="567"/>
      <c r="C561" s="564"/>
      <c r="G561" s="559"/>
      <c r="H561" s="559"/>
      <c r="I561" s="559"/>
    </row>
    <row r="562" spans="2:10" x14ac:dyDescent="0.2">
      <c r="B562" s="567"/>
      <c r="C562" s="564"/>
      <c r="G562" s="559"/>
      <c r="H562" s="559"/>
      <c r="I562" s="559"/>
    </row>
    <row r="563" spans="2:10" x14ac:dyDescent="0.2">
      <c r="B563" s="567"/>
      <c r="C563" s="564"/>
      <c r="G563" s="559"/>
      <c r="H563" s="559"/>
      <c r="I563" s="559"/>
    </row>
    <row r="564" spans="2:10" x14ac:dyDescent="0.2">
      <c r="B564" s="567"/>
      <c r="C564" s="564"/>
      <c r="G564" s="559"/>
      <c r="H564" s="559"/>
      <c r="I564" s="559"/>
    </row>
    <row r="565" spans="2:10" ht="15.75" customHeight="1" thickBot="1" x14ac:dyDescent="0.25">
      <c r="B565" s="567"/>
      <c r="C565" s="564"/>
      <c r="E565" s="828">
        <f>SUM(E9:E212)</f>
        <v>7617541.1399999987</v>
      </c>
      <c r="F565" s="829">
        <f>SUM(F8:F564)</f>
        <v>8073865.1399999941</v>
      </c>
      <c r="G565" s="830"/>
      <c r="H565" s="559"/>
      <c r="I565" s="559"/>
    </row>
    <row r="566" spans="2:10" ht="15.75" customHeight="1" thickTop="1" x14ac:dyDescent="0.25">
      <c r="B566" s="567"/>
      <c r="C566" s="564"/>
      <c r="E566" s="395">
        <f>F565-E565</f>
        <v>456323.99999999534</v>
      </c>
      <c r="F566" s="831"/>
      <c r="G566" s="830"/>
      <c r="H566" s="559"/>
      <c r="I566" s="559"/>
      <c r="J566" s="561"/>
    </row>
    <row r="567" spans="2:10" ht="15.75" customHeight="1" x14ac:dyDescent="0.25">
      <c r="B567" s="567"/>
      <c r="C567" s="564"/>
      <c r="F567" s="831"/>
      <c r="G567" s="830"/>
      <c r="H567" s="395"/>
      <c r="I567" s="559"/>
    </row>
    <row r="568" spans="2:10" ht="15.75" customHeight="1" x14ac:dyDescent="0.25">
      <c r="B568" s="567"/>
      <c r="C568" s="564"/>
      <c r="F568" s="831"/>
      <c r="G568" s="830"/>
      <c r="H568" s="559"/>
      <c r="I568" s="559"/>
    </row>
    <row r="569" spans="2:10" ht="15.75" customHeight="1" x14ac:dyDescent="0.25">
      <c r="B569" s="558"/>
      <c r="C569" s="558"/>
      <c r="D569" s="832"/>
      <c r="F569" s="831"/>
      <c r="G569" s="830"/>
      <c r="H569" s="559"/>
      <c r="I569" s="559"/>
    </row>
    <row r="570" spans="2:10" ht="15.75" customHeight="1" x14ac:dyDescent="0.25">
      <c r="B570" s="558"/>
      <c r="C570" s="558"/>
      <c r="D570" s="832"/>
      <c r="F570" s="831"/>
      <c r="G570" s="830"/>
      <c r="H570" s="559"/>
      <c r="I570" s="559"/>
    </row>
    <row r="571" spans="2:10" ht="15.75" customHeight="1" x14ac:dyDescent="0.25">
      <c r="B571" s="558"/>
      <c r="C571" s="558"/>
      <c r="D571" s="833"/>
      <c r="F571" s="831"/>
      <c r="G571" s="830"/>
      <c r="H571" s="559"/>
      <c r="I571" s="559"/>
    </row>
    <row r="572" spans="2:10" ht="15.75" customHeight="1" x14ac:dyDescent="0.25">
      <c r="B572" s="558"/>
      <c r="C572" s="558"/>
      <c r="D572" s="832"/>
      <c r="F572" s="831"/>
      <c r="G572" s="830"/>
      <c r="H572" s="559"/>
      <c r="I572" s="559"/>
    </row>
    <row r="573" spans="2:10" ht="15.75" customHeight="1" x14ac:dyDescent="0.2">
      <c r="B573" s="558"/>
      <c r="C573" s="558"/>
      <c r="D573" s="832"/>
      <c r="G573" s="559"/>
      <c r="H573" s="559"/>
      <c r="I573" s="559"/>
    </row>
    <row r="574" spans="2:10" ht="15.75" customHeight="1" x14ac:dyDescent="0.2">
      <c r="B574" s="558"/>
      <c r="C574" s="558"/>
      <c r="D574" s="832"/>
      <c r="G574" s="559"/>
    </row>
    <row r="575" spans="2:10" ht="15.75" customHeight="1" x14ac:dyDescent="0.2">
      <c r="B575" s="558"/>
      <c r="C575" s="558"/>
      <c r="D575" s="832"/>
      <c r="G575" s="559"/>
    </row>
    <row r="576" spans="2:10" ht="15.75" customHeight="1" x14ac:dyDescent="0.2">
      <c r="B576" s="558"/>
      <c r="C576" s="558"/>
    </row>
    <row r="577" spans="2:7" ht="15.75" customHeight="1" x14ac:dyDescent="0.2">
      <c r="B577" s="558"/>
      <c r="C577" s="558"/>
      <c r="D577" s="832"/>
      <c r="G577" s="834"/>
    </row>
    <row r="578" spans="2:7" ht="15.75" customHeight="1" x14ac:dyDescent="0.2">
      <c r="B578" s="558"/>
      <c r="C578" s="558"/>
      <c r="D578" s="832"/>
    </row>
    <row r="579" spans="2:7" ht="15.75" customHeight="1" x14ac:dyDescent="0.2">
      <c r="B579" s="558"/>
      <c r="C579" s="558"/>
      <c r="D579" s="832"/>
    </row>
    <row r="580" spans="2:7" ht="15.75" customHeight="1" x14ac:dyDescent="0.2">
      <c r="B580" s="558"/>
      <c r="C580" s="558"/>
      <c r="D580" s="832"/>
    </row>
    <row r="581" spans="2:7" ht="15.75" customHeight="1" x14ac:dyDescent="0.2">
      <c r="B581" s="558"/>
      <c r="C581" s="558"/>
      <c r="D581" s="832"/>
    </row>
    <row r="582" spans="2:7" ht="15.75" customHeight="1" x14ac:dyDescent="0.2">
      <c r="B582" s="558"/>
      <c r="C582" s="558"/>
    </row>
    <row r="583" spans="2:7" ht="15.75" customHeight="1" x14ac:dyDescent="0.2">
      <c r="D583" s="832"/>
    </row>
    <row r="584" spans="2:7" ht="15.75" customHeight="1" x14ac:dyDescent="0.2">
      <c r="B584" s="558"/>
      <c r="C584" s="558"/>
      <c r="D584" s="832"/>
    </row>
    <row r="585" spans="2:7" ht="15.75" customHeight="1" x14ac:dyDescent="0.2">
      <c r="B585" s="558"/>
      <c r="C585" s="558"/>
      <c r="F585" s="561"/>
      <c r="G585" s="558"/>
    </row>
    <row r="586" spans="2:7" ht="15.75" customHeight="1" x14ac:dyDescent="0.2">
      <c r="F586" s="561"/>
      <c r="G586" s="558"/>
    </row>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66" ht="15.75" customHeight="1" x14ac:dyDescent="0.2"/>
    <row r="676" spans="1:208" s="560" customFormat="1" x14ac:dyDescent="0.2">
      <c r="A676" s="558"/>
      <c r="D676" s="563"/>
      <c r="E676" s="395"/>
      <c r="F676" s="395"/>
      <c r="H676" s="558"/>
      <c r="I676" s="558"/>
      <c r="J676" s="558"/>
      <c r="K676" s="558"/>
      <c r="L676" s="558"/>
      <c r="M676" s="558"/>
      <c r="N676" s="558"/>
      <c r="O676" s="558"/>
      <c r="P676" s="558"/>
      <c r="Q676" s="558"/>
      <c r="R676" s="558"/>
      <c r="S676" s="558"/>
      <c r="T676" s="558"/>
      <c r="U676" s="558"/>
      <c r="V676" s="558"/>
      <c r="W676" s="558"/>
      <c r="X676" s="558"/>
      <c r="Y676" s="558"/>
      <c r="Z676" s="558"/>
      <c r="AA676" s="558"/>
      <c r="AB676" s="558"/>
      <c r="AC676" s="558"/>
      <c r="AD676" s="558"/>
      <c r="AE676" s="558"/>
      <c r="AF676" s="558"/>
      <c r="AG676" s="558"/>
      <c r="AH676" s="558"/>
      <c r="AI676" s="558"/>
      <c r="AJ676" s="558"/>
      <c r="AK676" s="558"/>
      <c r="AL676" s="558"/>
      <c r="AM676" s="558"/>
      <c r="AN676" s="558"/>
      <c r="AO676" s="558"/>
      <c r="AP676" s="558"/>
      <c r="AQ676" s="558"/>
      <c r="AR676" s="558"/>
      <c r="AS676" s="558"/>
      <c r="AT676" s="558"/>
      <c r="AU676" s="558"/>
      <c r="AV676" s="558"/>
      <c r="AW676" s="558"/>
      <c r="AX676" s="558"/>
      <c r="AY676" s="558"/>
      <c r="AZ676" s="558"/>
      <c r="BA676" s="558"/>
      <c r="BB676" s="558"/>
      <c r="BC676" s="558"/>
      <c r="BD676" s="558"/>
      <c r="BE676" s="558"/>
      <c r="BF676" s="558"/>
      <c r="BG676" s="558"/>
      <c r="BH676" s="558"/>
      <c r="BI676" s="558"/>
      <c r="BJ676" s="558"/>
      <c r="BK676" s="558"/>
      <c r="BL676" s="558"/>
      <c r="BM676" s="558"/>
      <c r="BN676" s="558"/>
      <c r="BO676" s="558"/>
      <c r="BP676" s="558"/>
      <c r="BQ676" s="558"/>
      <c r="BR676" s="558"/>
      <c r="BS676" s="558"/>
      <c r="BT676" s="558"/>
      <c r="BU676" s="558"/>
      <c r="BV676" s="558"/>
      <c r="BW676" s="558"/>
      <c r="BX676" s="558"/>
      <c r="BY676" s="558"/>
      <c r="BZ676" s="558"/>
      <c r="CA676" s="558"/>
      <c r="CB676" s="558"/>
      <c r="CC676" s="558"/>
      <c r="CD676" s="558"/>
      <c r="CE676" s="558"/>
      <c r="CF676" s="558"/>
      <c r="CG676" s="558"/>
      <c r="CH676" s="558"/>
      <c r="CI676" s="558"/>
      <c r="CJ676" s="558"/>
      <c r="CK676" s="558"/>
      <c r="CL676" s="558"/>
      <c r="CM676" s="558"/>
      <c r="CN676" s="558"/>
      <c r="CO676" s="558"/>
      <c r="CP676" s="558"/>
      <c r="CQ676" s="558"/>
      <c r="CR676" s="558"/>
      <c r="CS676" s="558"/>
      <c r="CT676" s="558"/>
      <c r="CU676" s="558"/>
      <c r="CV676" s="558"/>
      <c r="CW676" s="558"/>
      <c r="CX676" s="558"/>
      <c r="CY676" s="558"/>
      <c r="CZ676" s="558"/>
      <c r="DA676" s="558"/>
      <c r="DB676" s="558"/>
      <c r="DC676" s="558"/>
      <c r="DD676" s="558"/>
      <c r="DE676" s="558"/>
      <c r="DF676" s="558"/>
      <c r="DG676" s="558"/>
      <c r="DH676" s="558"/>
      <c r="DI676" s="558"/>
      <c r="DJ676" s="558"/>
      <c r="DK676" s="558"/>
      <c r="DL676" s="558"/>
      <c r="DM676" s="558"/>
      <c r="DN676" s="558"/>
      <c r="DO676" s="558"/>
      <c r="DP676" s="558"/>
      <c r="DQ676" s="558"/>
      <c r="DR676" s="558"/>
      <c r="DS676" s="558"/>
      <c r="DT676" s="558"/>
      <c r="DU676" s="558"/>
      <c r="DV676" s="558"/>
      <c r="DW676" s="558"/>
      <c r="DX676" s="558"/>
      <c r="DY676" s="558"/>
      <c r="DZ676" s="558"/>
      <c r="EA676" s="558"/>
      <c r="EB676" s="558"/>
      <c r="EC676" s="558"/>
      <c r="ED676" s="558"/>
      <c r="EE676" s="558"/>
      <c r="EF676" s="558"/>
      <c r="EG676" s="558"/>
      <c r="EH676" s="558"/>
      <c r="EI676" s="558"/>
      <c r="EJ676" s="558"/>
      <c r="EK676" s="558"/>
      <c r="EL676" s="558"/>
      <c r="EM676" s="558"/>
      <c r="EN676" s="558"/>
      <c r="EO676" s="558"/>
      <c r="EP676" s="558"/>
      <c r="EQ676" s="558"/>
      <c r="ER676" s="558"/>
      <c r="ES676" s="558"/>
      <c r="ET676" s="558"/>
      <c r="EU676" s="558"/>
      <c r="EV676" s="558"/>
      <c r="EW676" s="558"/>
      <c r="EX676" s="558"/>
      <c r="EY676" s="558"/>
      <c r="EZ676" s="558"/>
      <c r="FA676" s="558"/>
      <c r="FB676" s="558"/>
      <c r="FC676" s="558"/>
      <c r="FD676" s="558"/>
      <c r="FE676" s="558"/>
      <c r="FF676" s="558"/>
      <c r="FG676" s="558"/>
      <c r="FH676" s="558"/>
      <c r="FI676" s="558"/>
      <c r="FJ676" s="558"/>
      <c r="FK676" s="558"/>
      <c r="FL676" s="558"/>
      <c r="FM676" s="558"/>
      <c r="FN676" s="558"/>
      <c r="FO676" s="558"/>
      <c r="FP676" s="558"/>
      <c r="FQ676" s="558"/>
      <c r="FR676" s="558"/>
      <c r="FS676" s="558"/>
      <c r="FT676" s="558"/>
      <c r="FU676" s="558"/>
      <c r="FV676" s="558"/>
      <c r="FW676" s="558"/>
      <c r="FX676" s="558"/>
      <c r="FY676" s="558"/>
      <c r="FZ676" s="558"/>
      <c r="GA676" s="558"/>
      <c r="GB676" s="558"/>
      <c r="GC676" s="558"/>
      <c r="GD676" s="558"/>
      <c r="GE676" s="558"/>
      <c r="GF676" s="558"/>
      <c r="GG676" s="558"/>
      <c r="GH676" s="558"/>
      <c r="GI676" s="558"/>
      <c r="GJ676" s="558"/>
      <c r="GK676" s="558"/>
      <c r="GL676" s="558"/>
      <c r="GM676" s="558"/>
      <c r="GN676" s="558"/>
      <c r="GO676" s="558"/>
      <c r="GP676" s="558"/>
      <c r="GQ676" s="558"/>
      <c r="GR676" s="558"/>
      <c r="GS676" s="558"/>
      <c r="GT676" s="558"/>
      <c r="GU676" s="558"/>
      <c r="GV676" s="558"/>
      <c r="GW676" s="558"/>
      <c r="GX676" s="558"/>
      <c r="GY676" s="558"/>
      <c r="GZ676" s="558"/>
    </row>
    <row r="677" spans="1:208" s="395" customFormat="1" x14ac:dyDescent="0.2">
      <c r="A677" s="558"/>
      <c r="B677" s="560"/>
      <c r="C677" s="560"/>
      <c r="D677" s="563"/>
      <c r="G677" s="560"/>
      <c r="H677" s="558"/>
      <c r="I677" s="558"/>
      <c r="J677" s="558"/>
      <c r="K677" s="558"/>
      <c r="L677" s="558"/>
      <c r="M677" s="558"/>
      <c r="N677" s="558"/>
      <c r="O677" s="558"/>
      <c r="P677" s="558"/>
      <c r="Q677" s="558"/>
      <c r="R677" s="558"/>
      <c r="S677" s="558"/>
      <c r="T677" s="558"/>
      <c r="U677" s="558"/>
      <c r="V677" s="558"/>
      <c r="W677" s="558"/>
      <c r="X677" s="558"/>
      <c r="Y677" s="558"/>
      <c r="Z677" s="558"/>
      <c r="AA677" s="558"/>
      <c r="AB677" s="558"/>
      <c r="AC677" s="558"/>
      <c r="AD677" s="558"/>
      <c r="AE677" s="558"/>
      <c r="AF677" s="558"/>
      <c r="AG677" s="558"/>
      <c r="AH677" s="558"/>
      <c r="AI677" s="558"/>
      <c r="AJ677" s="558"/>
      <c r="AK677" s="558"/>
      <c r="AL677" s="558"/>
      <c r="AM677" s="558"/>
      <c r="AN677" s="558"/>
      <c r="AO677" s="558"/>
      <c r="AP677" s="558"/>
      <c r="AQ677" s="558"/>
      <c r="AR677" s="558"/>
      <c r="AS677" s="558"/>
      <c r="AT677" s="558"/>
      <c r="AU677" s="558"/>
      <c r="AV677" s="558"/>
      <c r="AW677" s="558"/>
      <c r="AX677" s="558"/>
      <c r="AY677" s="558"/>
      <c r="AZ677" s="558"/>
      <c r="BA677" s="558"/>
      <c r="BB677" s="558"/>
      <c r="BC677" s="558"/>
      <c r="BD677" s="558"/>
      <c r="BE677" s="558"/>
      <c r="BF677" s="558"/>
      <c r="BG677" s="558"/>
      <c r="BH677" s="558"/>
      <c r="BI677" s="558"/>
      <c r="BJ677" s="558"/>
      <c r="BK677" s="558"/>
      <c r="BL677" s="558"/>
      <c r="BM677" s="558"/>
      <c r="BN677" s="558"/>
      <c r="BO677" s="558"/>
      <c r="BP677" s="558"/>
      <c r="BQ677" s="558"/>
      <c r="BR677" s="558"/>
      <c r="BS677" s="558"/>
      <c r="BT677" s="558"/>
      <c r="BU677" s="558"/>
      <c r="BV677" s="558"/>
      <c r="BW677" s="558"/>
      <c r="BX677" s="558"/>
      <c r="BY677" s="558"/>
      <c r="BZ677" s="558"/>
      <c r="CA677" s="558"/>
      <c r="CB677" s="558"/>
      <c r="CC677" s="558"/>
      <c r="CD677" s="558"/>
      <c r="CE677" s="558"/>
      <c r="CF677" s="558"/>
      <c r="CG677" s="558"/>
      <c r="CH677" s="558"/>
      <c r="CI677" s="558"/>
      <c r="CJ677" s="558"/>
      <c r="CK677" s="558"/>
      <c r="CL677" s="558"/>
      <c r="CM677" s="558"/>
      <c r="CN677" s="558"/>
      <c r="CO677" s="558"/>
      <c r="CP677" s="558"/>
      <c r="CQ677" s="558"/>
      <c r="CR677" s="558"/>
      <c r="CS677" s="558"/>
      <c r="CT677" s="558"/>
      <c r="CU677" s="558"/>
      <c r="CV677" s="558"/>
      <c r="CW677" s="558"/>
      <c r="CX677" s="558"/>
      <c r="CY677" s="558"/>
      <c r="CZ677" s="558"/>
      <c r="DA677" s="558"/>
      <c r="DB677" s="558"/>
      <c r="DC677" s="558"/>
      <c r="DD677" s="558"/>
      <c r="DE677" s="558"/>
      <c r="DF677" s="558"/>
      <c r="DG677" s="558"/>
      <c r="DH677" s="558"/>
      <c r="DI677" s="558"/>
      <c r="DJ677" s="558"/>
      <c r="DK677" s="558"/>
      <c r="DL677" s="558"/>
      <c r="DM677" s="558"/>
      <c r="DN677" s="558"/>
      <c r="DO677" s="558"/>
      <c r="DP677" s="558"/>
      <c r="DQ677" s="558"/>
      <c r="DR677" s="558"/>
      <c r="DS677" s="558"/>
      <c r="DT677" s="558"/>
      <c r="DU677" s="558"/>
      <c r="DV677" s="558"/>
      <c r="DW677" s="558"/>
      <c r="DX677" s="558"/>
      <c r="DY677" s="558"/>
      <c r="DZ677" s="558"/>
      <c r="EA677" s="558"/>
      <c r="EB677" s="558"/>
      <c r="EC677" s="558"/>
      <c r="ED677" s="558"/>
      <c r="EE677" s="558"/>
      <c r="EF677" s="558"/>
      <c r="EG677" s="558"/>
      <c r="EH677" s="558"/>
      <c r="EI677" s="558"/>
      <c r="EJ677" s="558"/>
      <c r="EK677" s="558"/>
      <c r="EL677" s="558"/>
      <c r="EM677" s="558"/>
      <c r="EN677" s="558"/>
      <c r="EO677" s="558"/>
      <c r="EP677" s="558"/>
      <c r="EQ677" s="558"/>
      <c r="ER677" s="558"/>
      <c r="ES677" s="558"/>
      <c r="ET677" s="558"/>
      <c r="EU677" s="558"/>
      <c r="EV677" s="558"/>
      <c r="EW677" s="558"/>
      <c r="EX677" s="558"/>
      <c r="EY677" s="558"/>
      <c r="EZ677" s="558"/>
      <c r="FA677" s="558"/>
      <c r="FB677" s="558"/>
      <c r="FC677" s="558"/>
      <c r="FD677" s="558"/>
      <c r="FE677" s="558"/>
      <c r="FF677" s="558"/>
      <c r="FG677" s="558"/>
      <c r="FH677" s="558"/>
      <c r="FI677" s="558"/>
      <c r="FJ677" s="558"/>
      <c r="FK677" s="558"/>
      <c r="FL677" s="558"/>
      <c r="FM677" s="558"/>
      <c r="FN677" s="558"/>
      <c r="FO677" s="558"/>
      <c r="FP677" s="558"/>
      <c r="FQ677" s="558"/>
      <c r="FR677" s="558"/>
      <c r="FS677" s="558"/>
      <c r="FT677" s="558"/>
      <c r="FU677" s="558"/>
      <c r="FV677" s="558"/>
      <c r="FW677" s="558"/>
      <c r="FX677" s="558"/>
      <c r="FY677" s="558"/>
      <c r="FZ677" s="558"/>
      <c r="GA677" s="558"/>
      <c r="GB677" s="558"/>
      <c r="GC677" s="558"/>
      <c r="GD677" s="558"/>
      <c r="GE677" s="558"/>
      <c r="GF677" s="558"/>
      <c r="GG677" s="558"/>
      <c r="GH677" s="558"/>
      <c r="GI677" s="558"/>
      <c r="GJ677" s="558"/>
      <c r="GK677" s="558"/>
      <c r="GL677" s="558"/>
      <c r="GM677" s="558"/>
      <c r="GN677" s="558"/>
      <c r="GO677" s="558"/>
      <c r="GP677" s="558"/>
      <c r="GQ677" s="558"/>
      <c r="GR677" s="558"/>
      <c r="GS677" s="558"/>
      <c r="GT677" s="558"/>
      <c r="GU677" s="558"/>
      <c r="GV677" s="558"/>
      <c r="GW677" s="558"/>
      <c r="GX677" s="558"/>
      <c r="GY677" s="558"/>
      <c r="GZ677" s="558"/>
    </row>
    <row r="678" spans="1:208" s="395" customFormat="1" x14ac:dyDescent="0.2">
      <c r="A678" s="558"/>
      <c r="B678" s="560"/>
      <c r="C678" s="560"/>
      <c r="D678" s="563"/>
      <c r="G678" s="560"/>
      <c r="H678" s="558"/>
      <c r="I678" s="558"/>
      <c r="J678" s="558"/>
      <c r="K678" s="558"/>
      <c r="L678" s="558"/>
      <c r="M678" s="558"/>
      <c r="N678" s="558"/>
      <c r="O678" s="558"/>
      <c r="P678" s="558"/>
      <c r="Q678" s="558"/>
      <c r="R678" s="558"/>
      <c r="S678" s="558"/>
      <c r="T678" s="558"/>
      <c r="U678" s="558"/>
      <c r="V678" s="558"/>
      <c r="W678" s="558"/>
      <c r="X678" s="558"/>
      <c r="Y678" s="558"/>
      <c r="Z678" s="558"/>
      <c r="AA678" s="558"/>
      <c r="AB678" s="558"/>
      <c r="AC678" s="558"/>
      <c r="AD678" s="558"/>
      <c r="AE678" s="558"/>
      <c r="AF678" s="558"/>
      <c r="AG678" s="558"/>
      <c r="AH678" s="558"/>
      <c r="AI678" s="558"/>
      <c r="AJ678" s="558"/>
      <c r="AK678" s="558"/>
      <c r="AL678" s="558"/>
      <c r="AM678" s="558"/>
      <c r="AN678" s="558"/>
      <c r="AO678" s="558"/>
      <c r="AP678" s="558"/>
      <c r="AQ678" s="558"/>
      <c r="AR678" s="558"/>
      <c r="AS678" s="558"/>
      <c r="AT678" s="558"/>
      <c r="AU678" s="558"/>
      <c r="AV678" s="558"/>
      <c r="AW678" s="558"/>
      <c r="AX678" s="558"/>
      <c r="AY678" s="558"/>
      <c r="AZ678" s="558"/>
      <c r="BA678" s="558"/>
      <c r="BB678" s="558"/>
      <c r="BC678" s="558"/>
      <c r="BD678" s="558"/>
      <c r="BE678" s="558"/>
      <c r="BF678" s="558"/>
      <c r="BG678" s="558"/>
      <c r="BH678" s="558"/>
      <c r="BI678" s="558"/>
      <c r="BJ678" s="558"/>
      <c r="BK678" s="558"/>
      <c r="BL678" s="558"/>
      <c r="BM678" s="558"/>
      <c r="BN678" s="558"/>
      <c r="BO678" s="558"/>
      <c r="BP678" s="558"/>
      <c r="BQ678" s="558"/>
      <c r="BR678" s="558"/>
      <c r="BS678" s="558"/>
      <c r="BT678" s="558"/>
      <c r="BU678" s="558"/>
      <c r="BV678" s="558"/>
      <c r="BW678" s="558"/>
      <c r="BX678" s="558"/>
      <c r="BY678" s="558"/>
      <c r="BZ678" s="558"/>
      <c r="CA678" s="558"/>
      <c r="CB678" s="558"/>
      <c r="CC678" s="558"/>
      <c r="CD678" s="558"/>
      <c r="CE678" s="558"/>
      <c r="CF678" s="558"/>
      <c r="CG678" s="558"/>
      <c r="CH678" s="558"/>
      <c r="CI678" s="558"/>
      <c r="CJ678" s="558"/>
      <c r="CK678" s="558"/>
      <c r="CL678" s="558"/>
      <c r="CM678" s="558"/>
      <c r="CN678" s="558"/>
      <c r="CO678" s="558"/>
      <c r="CP678" s="558"/>
      <c r="CQ678" s="558"/>
      <c r="CR678" s="558"/>
      <c r="CS678" s="558"/>
      <c r="CT678" s="558"/>
      <c r="CU678" s="558"/>
      <c r="CV678" s="558"/>
      <c r="CW678" s="558"/>
      <c r="CX678" s="558"/>
      <c r="CY678" s="558"/>
      <c r="CZ678" s="558"/>
      <c r="DA678" s="558"/>
      <c r="DB678" s="558"/>
      <c r="DC678" s="558"/>
      <c r="DD678" s="558"/>
      <c r="DE678" s="558"/>
      <c r="DF678" s="558"/>
      <c r="DG678" s="558"/>
      <c r="DH678" s="558"/>
      <c r="DI678" s="558"/>
      <c r="DJ678" s="558"/>
      <c r="DK678" s="558"/>
      <c r="DL678" s="558"/>
      <c r="DM678" s="558"/>
      <c r="DN678" s="558"/>
      <c r="DO678" s="558"/>
      <c r="DP678" s="558"/>
      <c r="DQ678" s="558"/>
      <c r="DR678" s="558"/>
      <c r="DS678" s="558"/>
      <c r="DT678" s="558"/>
      <c r="DU678" s="558"/>
      <c r="DV678" s="558"/>
      <c r="DW678" s="558"/>
      <c r="DX678" s="558"/>
      <c r="DY678" s="558"/>
      <c r="DZ678" s="558"/>
      <c r="EA678" s="558"/>
      <c r="EB678" s="558"/>
      <c r="EC678" s="558"/>
      <c r="ED678" s="558"/>
      <c r="EE678" s="558"/>
      <c r="EF678" s="558"/>
      <c r="EG678" s="558"/>
      <c r="EH678" s="558"/>
      <c r="EI678" s="558"/>
      <c r="EJ678" s="558"/>
      <c r="EK678" s="558"/>
      <c r="EL678" s="558"/>
      <c r="EM678" s="558"/>
      <c r="EN678" s="558"/>
      <c r="EO678" s="558"/>
      <c r="EP678" s="558"/>
      <c r="EQ678" s="558"/>
      <c r="ER678" s="558"/>
      <c r="ES678" s="558"/>
      <c r="ET678" s="558"/>
      <c r="EU678" s="558"/>
      <c r="EV678" s="558"/>
      <c r="EW678" s="558"/>
      <c r="EX678" s="558"/>
      <c r="EY678" s="558"/>
      <c r="EZ678" s="558"/>
      <c r="FA678" s="558"/>
      <c r="FB678" s="558"/>
      <c r="FC678" s="558"/>
      <c r="FD678" s="558"/>
      <c r="FE678" s="558"/>
      <c r="FF678" s="558"/>
      <c r="FG678" s="558"/>
      <c r="FH678" s="558"/>
      <c r="FI678" s="558"/>
      <c r="FJ678" s="558"/>
      <c r="FK678" s="558"/>
      <c r="FL678" s="558"/>
      <c r="FM678" s="558"/>
      <c r="FN678" s="558"/>
      <c r="FO678" s="558"/>
      <c r="FP678" s="558"/>
      <c r="FQ678" s="558"/>
      <c r="FR678" s="558"/>
      <c r="FS678" s="558"/>
      <c r="FT678" s="558"/>
      <c r="FU678" s="558"/>
      <c r="FV678" s="558"/>
      <c r="FW678" s="558"/>
      <c r="FX678" s="558"/>
      <c r="FY678" s="558"/>
      <c r="FZ678" s="558"/>
      <c r="GA678" s="558"/>
      <c r="GB678" s="558"/>
      <c r="GC678" s="558"/>
      <c r="GD678" s="558"/>
      <c r="GE678" s="558"/>
      <c r="GF678" s="558"/>
      <c r="GG678" s="558"/>
      <c r="GH678" s="558"/>
      <c r="GI678" s="558"/>
      <c r="GJ678" s="558"/>
      <c r="GK678" s="558"/>
      <c r="GL678" s="558"/>
      <c r="GM678" s="558"/>
      <c r="GN678" s="558"/>
      <c r="GO678" s="558"/>
      <c r="GP678" s="558"/>
      <c r="GQ678" s="558"/>
      <c r="GR678" s="558"/>
      <c r="GS678" s="558"/>
      <c r="GT678" s="558"/>
      <c r="GU678" s="558"/>
      <c r="GV678" s="558"/>
      <c r="GW678" s="558"/>
      <c r="GX678" s="558"/>
      <c r="GY678" s="558"/>
      <c r="GZ678" s="558"/>
    </row>
    <row r="679" spans="1:208" s="395" customFormat="1" x14ac:dyDescent="0.2">
      <c r="A679" s="558"/>
      <c r="B679" s="560"/>
      <c r="C679" s="560"/>
      <c r="D679" s="563"/>
      <c r="G679" s="560"/>
      <c r="H679" s="558"/>
      <c r="I679" s="558"/>
      <c r="J679" s="558"/>
      <c r="K679" s="558"/>
      <c r="L679" s="558"/>
      <c r="M679" s="558"/>
      <c r="N679" s="558"/>
      <c r="O679" s="558"/>
      <c r="P679" s="558"/>
      <c r="Q679" s="558"/>
      <c r="R679" s="558"/>
      <c r="S679" s="558"/>
      <c r="T679" s="558"/>
      <c r="U679" s="558"/>
      <c r="V679" s="558"/>
      <c r="W679" s="558"/>
      <c r="X679" s="558"/>
      <c r="Y679" s="558"/>
      <c r="Z679" s="558"/>
      <c r="AA679" s="558"/>
      <c r="AB679" s="558"/>
      <c r="AC679" s="558"/>
      <c r="AD679" s="558"/>
      <c r="AE679" s="558"/>
      <c r="AF679" s="558"/>
      <c r="AG679" s="558"/>
      <c r="AH679" s="558"/>
      <c r="AI679" s="558"/>
      <c r="AJ679" s="558"/>
      <c r="AK679" s="558"/>
      <c r="AL679" s="558"/>
      <c r="AM679" s="558"/>
      <c r="AN679" s="558"/>
      <c r="AO679" s="558"/>
      <c r="AP679" s="558"/>
      <c r="AQ679" s="558"/>
      <c r="AR679" s="558"/>
      <c r="AS679" s="558"/>
      <c r="AT679" s="558"/>
      <c r="AU679" s="558"/>
      <c r="AV679" s="558"/>
      <c r="AW679" s="558"/>
      <c r="AX679" s="558"/>
      <c r="AY679" s="558"/>
      <c r="AZ679" s="558"/>
      <c r="BA679" s="558"/>
      <c r="BB679" s="558"/>
      <c r="BC679" s="558"/>
      <c r="BD679" s="558"/>
      <c r="BE679" s="558"/>
      <c r="BF679" s="558"/>
      <c r="BG679" s="558"/>
      <c r="BH679" s="558"/>
      <c r="BI679" s="558"/>
      <c r="BJ679" s="558"/>
      <c r="BK679" s="558"/>
      <c r="BL679" s="558"/>
      <c r="BM679" s="558"/>
      <c r="BN679" s="558"/>
      <c r="BO679" s="558"/>
      <c r="BP679" s="558"/>
      <c r="BQ679" s="558"/>
      <c r="BR679" s="558"/>
      <c r="BS679" s="558"/>
      <c r="BT679" s="558"/>
      <c r="BU679" s="558"/>
      <c r="BV679" s="558"/>
      <c r="BW679" s="558"/>
      <c r="BX679" s="558"/>
      <c r="BY679" s="558"/>
      <c r="BZ679" s="558"/>
      <c r="CA679" s="558"/>
      <c r="CB679" s="558"/>
      <c r="CC679" s="558"/>
      <c r="CD679" s="558"/>
      <c r="CE679" s="558"/>
      <c r="CF679" s="558"/>
      <c r="CG679" s="558"/>
      <c r="CH679" s="558"/>
      <c r="CI679" s="558"/>
      <c r="CJ679" s="558"/>
      <c r="CK679" s="558"/>
      <c r="CL679" s="558"/>
      <c r="CM679" s="558"/>
      <c r="CN679" s="558"/>
      <c r="CO679" s="558"/>
      <c r="CP679" s="558"/>
      <c r="CQ679" s="558"/>
      <c r="CR679" s="558"/>
      <c r="CS679" s="558"/>
      <c r="CT679" s="558"/>
      <c r="CU679" s="558"/>
      <c r="CV679" s="558"/>
      <c r="CW679" s="558"/>
      <c r="CX679" s="558"/>
      <c r="CY679" s="558"/>
      <c r="CZ679" s="558"/>
      <c r="DA679" s="558"/>
      <c r="DB679" s="558"/>
      <c r="DC679" s="558"/>
      <c r="DD679" s="558"/>
      <c r="DE679" s="558"/>
      <c r="DF679" s="558"/>
      <c r="DG679" s="558"/>
      <c r="DH679" s="558"/>
      <c r="DI679" s="558"/>
      <c r="DJ679" s="558"/>
      <c r="DK679" s="558"/>
      <c r="DL679" s="558"/>
      <c r="DM679" s="558"/>
      <c r="DN679" s="558"/>
      <c r="DO679" s="558"/>
      <c r="DP679" s="558"/>
      <c r="DQ679" s="558"/>
      <c r="DR679" s="558"/>
      <c r="DS679" s="558"/>
      <c r="DT679" s="558"/>
      <c r="DU679" s="558"/>
      <c r="DV679" s="558"/>
      <c r="DW679" s="558"/>
      <c r="DX679" s="558"/>
      <c r="DY679" s="558"/>
      <c r="DZ679" s="558"/>
      <c r="EA679" s="558"/>
      <c r="EB679" s="558"/>
      <c r="EC679" s="558"/>
      <c r="ED679" s="558"/>
      <c r="EE679" s="558"/>
      <c r="EF679" s="558"/>
      <c r="EG679" s="558"/>
      <c r="EH679" s="558"/>
      <c r="EI679" s="558"/>
      <c r="EJ679" s="558"/>
      <c r="EK679" s="558"/>
      <c r="EL679" s="558"/>
      <c r="EM679" s="558"/>
      <c r="EN679" s="558"/>
      <c r="EO679" s="558"/>
      <c r="EP679" s="558"/>
      <c r="EQ679" s="558"/>
      <c r="ER679" s="558"/>
      <c r="ES679" s="558"/>
      <c r="ET679" s="558"/>
      <c r="EU679" s="558"/>
      <c r="EV679" s="558"/>
      <c r="EW679" s="558"/>
      <c r="EX679" s="558"/>
      <c r="EY679" s="558"/>
      <c r="EZ679" s="558"/>
      <c r="FA679" s="558"/>
      <c r="FB679" s="558"/>
      <c r="FC679" s="558"/>
      <c r="FD679" s="558"/>
      <c r="FE679" s="558"/>
      <c r="FF679" s="558"/>
      <c r="FG679" s="558"/>
      <c r="FH679" s="558"/>
      <c r="FI679" s="558"/>
      <c r="FJ679" s="558"/>
      <c r="FK679" s="558"/>
      <c r="FL679" s="558"/>
      <c r="FM679" s="558"/>
      <c r="FN679" s="558"/>
      <c r="FO679" s="558"/>
      <c r="FP679" s="558"/>
      <c r="FQ679" s="558"/>
      <c r="FR679" s="558"/>
      <c r="FS679" s="558"/>
      <c r="FT679" s="558"/>
      <c r="FU679" s="558"/>
      <c r="FV679" s="558"/>
      <c r="FW679" s="558"/>
      <c r="FX679" s="558"/>
      <c r="FY679" s="558"/>
      <c r="FZ679" s="558"/>
      <c r="GA679" s="558"/>
      <c r="GB679" s="558"/>
      <c r="GC679" s="558"/>
      <c r="GD679" s="558"/>
      <c r="GE679" s="558"/>
      <c r="GF679" s="558"/>
      <c r="GG679" s="558"/>
      <c r="GH679" s="558"/>
      <c r="GI679" s="558"/>
      <c r="GJ679" s="558"/>
      <c r="GK679" s="558"/>
      <c r="GL679" s="558"/>
      <c r="GM679" s="558"/>
      <c r="GN679" s="558"/>
      <c r="GO679" s="558"/>
      <c r="GP679" s="558"/>
      <c r="GQ679" s="558"/>
      <c r="GR679" s="558"/>
      <c r="GS679" s="558"/>
      <c r="GT679" s="558"/>
      <c r="GU679" s="558"/>
      <c r="GV679" s="558"/>
      <c r="GW679" s="558"/>
      <c r="GX679" s="558"/>
      <c r="GY679" s="558"/>
      <c r="GZ679" s="558"/>
    </row>
  </sheetData>
  <pageMargins left="0.70866141732283472" right="0.55118110236220474" top="0.31496062992125984" bottom="0.39370078740157483" header="0.31496062992125984" footer="0.31496062992125984"/>
  <pageSetup paperSize="9" scale="65" orientation="landscape"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99B6-989D-4C0B-A1B6-F15924CA344C}">
  <dimension ref="A1:HA381"/>
  <sheetViews>
    <sheetView topLeftCell="A15" workbookViewId="0">
      <selection activeCell="Y40" sqref="Y40"/>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hidden="1" customWidth="1"/>
    <col min="7" max="7" width="17.28515625" style="691" hidden="1" customWidth="1"/>
    <col min="8" max="8" width="12" style="690" hidden="1" customWidth="1"/>
    <col min="9" max="9" width="2" style="690" hidden="1" customWidth="1"/>
    <col min="10" max="12" width="11" style="690" hidden="1" customWidth="1"/>
    <col min="13" max="22" width="0" style="311" hidden="1" customWidth="1"/>
    <col min="23" max="16384" width="10.85546875" style="311"/>
  </cols>
  <sheetData>
    <row r="1" spans="2:9" ht="18" x14ac:dyDescent="0.25">
      <c r="B1" s="733"/>
      <c r="C1" s="735" t="s">
        <v>872</v>
      </c>
    </row>
    <row r="2" spans="2:9" ht="18" x14ac:dyDescent="0.25">
      <c r="B2" s="733"/>
      <c r="C2" s="735" t="s">
        <v>1009</v>
      </c>
    </row>
    <row r="3" spans="2:9" ht="18" x14ac:dyDescent="0.25">
      <c r="B3" s="733"/>
      <c r="C3" s="734" t="s">
        <v>8501</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698"/>
      <c r="H7" s="698"/>
      <c r="I7" s="698"/>
    </row>
    <row r="8" spans="2:9" x14ac:dyDescent="0.2">
      <c r="B8" s="703"/>
      <c r="C8" s="702" t="s">
        <v>1008</v>
      </c>
      <c r="F8" s="719">
        <v>26496.63</v>
      </c>
      <c r="G8" s="704"/>
      <c r="H8" s="698"/>
      <c r="I8" s="698"/>
    </row>
    <row r="9" spans="2:9" x14ac:dyDescent="0.2">
      <c r="B9" s="703">
        <v>45233</v>
      </c>
      <c r="C9" s="702" t="s">
        <v>8500</v>
      </c>
      <c r="D9" s="693" t="s">
        <v>724</v>
      </c>
      <c r="E9" s="692">
        <v>76319.87</v>
      </c>
      <c r="F9" s="692">
        <v>45755.74</v>
      </c>
      <c r="G9" s="698" t="s">
        <v>8433</v>
      </c>
    </row>
    <row r="10" spans="2:9" x14ac:dyDescent="0.2">
      <c r="B10" s="703">
        <v>45236</v>
      </c>
      <c r="C10" s="702" t="s">
        <v>8499</v>
      </c>
      <c r="D10" s="693" t="s">
        <v>724</v>
      </c>
      <c r="E10" s="692">
        <v>53956.959999999999</v>
      </c>
      <c r="F10" s="718">
        <v>5301.2</v>
      </c>
      <c r="G10" s="715" t="s">
        <v>8498</v>
      </c>
    </row>
    <row r="11" spans="2:9" x14ac:dyDescent="0.2">
      <c r="B11" s="703">
        <v>45236</v>
      </c>
      <c r="C11" s="702" t="s">
        <v>6142</v>
      </c>
      <c r="D11" s="693" t="s">
        <v>724</v>
      </c>
      <c r="E11" s="692">
        <v>127414.79</v>
      </c>
      <c r="F11" s="718">
        <v>5301.2</v>
      </c>
      <c r="G11" s="715" t="s">
        <v>8497</v>
      </c>
    </row>
    <row r="12" spans="2:9" x14ac:dyDescent="0.2">
      <c r="B12" s="703">
        <v>45236</v>
      </c>
      <c r="C12" s="702" t="s">
        <v>8496</v>
      </c>
      <c r="D12" s="693" t="s">
        <v>724</v>
      </c>
      <c r="E12" s="692">
        <v>1934</v>
      </c>
      <c r="F12" s="692">
        <v>21309.67</v>
      </c>
      <c r="G12" s="715" t="s">
        <v>8495</v>
      </c>
    </row>
    <row r="13" spans="2:9" x14ac:dyDescent="0.2">
      <c r="B13" s="703">
        <v>45237</v>
      </c>
      <c r="C13" s="702" t="s">
        <v>8494</v>
      </c>
      <c r="D13" s="693" t="s">
        <v>724</v>
      </c>
      <c r="E13" s="692">
        <v>5414</v>
      </c>
      <c r="F13" s="692">
        <v>9268.76</v>
      </c>
      <c r="G13" s="698" t="s">
        <v>8493</v>
      </c>
    </row>
    <row r="14" spans="2:9" x14ac:dyDescent="0.2">
      <c r="B14" s="703">
        <v>45240</v>
      </c>
      <c r="C14" s="702" t="s">
        <v>8462</v>
      </c>
      <c r="D14" s="693" t="s">
        <v>724</v>
      </c>
      <c r="E14" s="692">
        <v>149502.38</v>
      </c>
      <c r="F14" s="692">
        <v>1887.61</v>
      </c>
      <c r="G14" s="698" t="s">
        <v>8492</v>
      </c>
    </row>
    <row r="15" spans="2:9" x14ac:dyDescent="0.2">
      <c r="B15" s="703">
        <v>45240</v>
      </c>
      <c r="C15" s="702" t="s">
        <v>8491</v>
      </c>
      <c r="D15" s="693" t="s">
        <v>724</v>
      </c>
      <c r="E15" s="692">
        <v>13992.07</v>
      </c>
      <c r="F15" s="692">
        <v>6000</v>
      </c>
      <c r="G15" s="698" t="s">
        <v>7735</v>
      </c>
    </row>
    <row r="16" spans="2:9" x14ac:dyDescent="0.2">
      <c r="B16" s="703">
        <v>45240</v>
      </c>
      <c r="C16" s="702" t="s">
        <v>8490</v>
      </c>
      <c r="D16" s="693" t="s">
        <v>724</v>
      </c>
      <c r="E16" s="692">
        <v>1807.52</v>
      </c>
      <c r="F16" s="692">
        <v>1500</v>
      </c>
      <c r="G16" s="698" t="s">
        <v>7776</v>
      </c>
    </row>
    <row r="17" spans="2:12" x14ac:dyDescent="0.2">
      <c r="B17" s="703">
        <v>45240</v>
      </c>
      <c r="C17" s="702" t="s">
        <v>6142</v>
      </c>
      <c r="D17" s="693" t="s">
        <v>724</v>
      </c>
      <c r="E17" s="692">
        <v>732950.63</v>
      </c>
      <c r="F17" s="692">
        <v>47315.68</v>
      </c>
      <c r="G17" s="715" t="s">
        <v>8489</v>
      </c>
      <c r="H17" s="802"/>
      <c r="I17" s="802"/>
      <c r="J17" s="802"/>
    </row>
    <row r="18" spans="2:12" x14ac:dyDescent="0.2">
      <c r="B18" s="703">
        <v>45244</v>
      </c>
      <c r="C18" s="702" t="s">
        <v>6740</v>
      </c>
      <c r="D18" s="693" t="s">
        <v>724</v>
      </c>
      <c r="E18" s="692">
        <v>5600.89</v>
      </c>
      <c r="F18" s="692">
        <v>5290.05</v>
      </c>
      <c r="G18" s="698" t="s">
        <v>8488</v>
      </c>
    </row>
    <row r="19" spans="2:12" x14ac:dyDescent="0.2">
      <c r="B19" s="703">
        <v>45245</v>
      </c>
      <c r="C19" s="92" t="s">
        <v>6740</v>
      </c>
      <c r="D19" s="693" t="s">
        <v>724</v>
      </c>
      <c r="E19" s="692">
        <v>3111.6</v>
      </c>
      <c r="F19" s="718">
        <v>15138</v>
      </c>
      <c r="G19" s="715" t="s">
        <v>8487</v>
      </c>
    </row>
    <row r="20" spans="2:12" x14ac:dyDescent="0.2">
      <c r="B20" s="703">
        <v>45245</v>
      </c>
      <c r="C20" s="702" t="s">
        <v>6740</v>
      </c>
      <c r="D20" s="693" t="s">
        <v>724</v>
      </c>
      <c r="E20" s="692">
        <v>1300</v>
      </c>
      <c r="F20" s="692">
        <v>340863.77</v>
      </c>
      <c r="G20" s="698" t="s">
        <v>8486</v>
      </c>
    </row>
    <row r="21" spans="2:12" x14ac:dyDescent="0.2">
      <c r="B21" s="703">
        <v>45246</v>
      </c>
      <c r="C21" s="702" t="s">
        <v>8476</v>
      </c>
      <c r="D21" s="693" t="s">
        <v>724</v>
      </c>
      <c r="E21" s="692">
        <v>3176.02</v>
      </c>
      <c r="F21" s="692">
        <v>11810.7</v>
      </c>
      <c r="G21" s="698" t="s">
        <v>8485</v>
      </c>
      <c r="H21" s="698"/>
      <c r="I21" s="698"/>
    </row>
    <row r="22" spans="2:12" x14ac:dyDescent="0.2">
      <c r="B22" s="703">
        <v>45246</v>
      </c>
      <c r="C22" s="838" t="s">
        <v>8484</v>
      </c>
      <c r="D22" s="839" t="s">
        <v>724</v>
      </c>
      <c r="E22" s="785">
        <v>12525.99</v>
      </c>
      <c r="F22" s="692">
        <v>28567.18</v>
      </c>
      <c r="G22" s="698" t="s">
        <v>8483</v>
      </c>
      <c r="H22" s="698"/>
      <c r="I22" s="698"/>
    </row>
    <row r="23" spans="2:12" x14ac:dyDescent="0.2">
      <c r="B23" s="808">
        <v>45247</v>
      </c>
      <c r="C23" s="807" t="s">
        <v>6740</v>
      </c>
      <c r="D23" s="693" t="s">
        <v>724</v>
      </c>
      <c r="E23" s="718">
        <v>1200</v>
      </c>
      <c r="F23" s="718">
        <v>12043.59</v>
      </c>
      <c r="G23" s="715" t="s">
        <v>8482</v>
      </c>
      <c r="H23" s="698"/>
      <c r="I23" s="698"/>
    </row>
    <row r="24" spans="2:12" x14ac:dyDescent="0.2">
      <c r="B24" s="703">
        <v>45247</v>
      </c>
      <c r="C24" s="702" t="s">
        <v>8481</v>
      </c>
      <c r="D24" s="693" t="s">
        <v>724</v>
      </c>
      <c r="E24" s="786">
        <v>3074</v>
      </c>
      <c r="F24" s="692">
        <v>19731</v>
      </c>
      <c r="G24" s="698" t="s">
        <v>8480</v>
      </c>
      <c r="H24" s="698"/>
      <c r="I24" s="698"/>
    </row>
    <row r="25" spans="2:12" x14ac:dyDescent="0.2">
      <c r="B25" s="703">
        <v>45247</v>
      </c>
      <c r="C25" s="702" t="s">
        <v>8479</v>
      </c>
      <c r="D25" s="693" t="s">
        <v>724</v>
      </c>
      <c r="E25" s="692">
        <v>1160</v>
      </c>
      <c r="F25" s="692">
        <v>15000</v>
      </c>
      <c r="G25" s="698" t="s">
        <v>8478</v>
      </c>
      <c r="H25" s="698"/>
      <c r="I25" s="698"/>
    </row>
    <row r="26" spans="2:12" x14ac:dyDescent="0.2">
      <c r="B26" s="703">
        <v>45247</v>
      </c>
      <c r="C26" s="702" t="s">
        <v>8444</v>
      </c>
      <c r="D26" s="693" t="s">
        <v>724</v>
      </c>
      <c r="E26" s="692">
        <v>166122</v>
      </c>
      <c r="F26" s="692">
        <v>7168.81</v>
      </c>
      <c r="G26" s="698" t="s">
        <v>8477</v>
      </c>
      <c r="H26" s="698"/>
      <c r="I26" s="698"/>
    </row>
    <row r="27" spans="2:12" x14ac:dyDescent="0.2">
      <c r="B27" s="806">
        <v>45251</v>
      </c>
      <c r="C27" s="805" t="s">
        <v>8476</v>
      </c>
      <c r="D27" s="693" t="s">
        <v>724</v>
      </c>
      <c r="E27" s="762">
        <v>3932</v>
      </c>
      <c r="F27" s="692">
        <v>13986.72</v>
      </c>
      <c r="G27" s="698" t="s">
        <v>8475</v>
      </c>
      <c r="H27" s="698"/>
      <c r="I27" s="698"/>
    </row>
    <row r="28" spans="2:12" x14ac:dyDescent="0.2">
      <c r="B28" s="703">
        <v>45251</v>
      </c>
      <c r="C28" s="702" t="s">
        <v>6113</v>
      </c>
      <c r="D28" s="693" t="s">
        <v>724</v>
      </c>
      <c r="E28" s="692">
        <v>27050.46</v>
      </c>
      <c r="F28" s="692">
        <v>12041.36</v>
      </c>
      <c r="G28" s="698" t="s">
        <v>8474</v>
      </c>
      <c r="H28" s="698"/>
      <c r="I28" s="698"/>
      <c r="K28" s="760"/>
      <c r="L28" s="761"/>
    </row>
    <row r="29" spans="2:12" x14ac:dyDescent="0.2">
      <c r="B29" s="703">
        <v>45251</v>
      </c>
      <c r="C29" s="702" t="s">
        <v>8453</v>
      </c>
      <c r="D29" s="693" t="s">
        <v>724</v>
      </c>
      <c r="E29" s="692">
        <v>1185.45</v>
      </c>
      <c r="F29" s="692">
        <v>10311.32</v>
      </c>
      <c r="G29" s="698" t="s">
        <v>8473</v>
      </c>
      <c r="H29" s="698"/>
      <c r="I29" s="698"/>
      <c r="K29" s="761"/>
    </row>
    <row r="30" spans="2:12" ht="13.5" customHeight="1" x14ac:dyDescent="0.25">
      <c r="B30" s="703">
        <v>45251</v>
      </c>
      <c r="C30" s="702" t="s">
        <v>8472</v>
      </c>
      <c r="D30" s="693" t="s">
        <v>724</v>
      </c>
      <c r="E30" s="692">
        <v>1160</v>
      </c>
      <c r="F30" s="708">
        <v>16506</v>
      </c>
      <c r="G30" s="698" t="s">
        <v>7723</v>
      </c>
      <c r="H30" s="698"/>
      <c r="I30" s="698"/>
    </row>
    <row r="31" spans="2:12" ht="15.75" customHeight="1" x14ac:dyDescent="0.25">
      <c r="B31" s="703">
        <v>45251</v>
      </c>
      <c r="C31" s="702" t="s">
        <v>8471</v>
      </c>
      <c r="D31" s="693" t="s">
        <v>724</v>
      </c>
      <c r="E31" s="692">
        <v>6479.06</v>
      </c>
      <c r="F31" s="708">
        <v>3636.6</v>
      </c>
      <c r="G31" s="698" t="s">
        <v>8470</v>
      </c>
      <c r="H31" s="698"/>
      <c r="I31" s="698"/>
    </row>
    <row r="32" spans="2:12" ht="14.25" customHeight="1" x14ac:dyDescent="0.25">
      <c r="B32" s="840">
        <v>45252</v>
      </c>
      <c r="C32" s="841" t="s">
        <v>8469</v>
      </c>
      <c r="D32" s="842" t="s">
        <v>724</v>
      </c>
      <c r="E32" s="738">
        <v>3270.39</v>
      </c>
      <c r="F32" s="708">
        <v>7267.18</v>
      </c>
      <c r="G32" s="698" t="s">
        <v>8468</v>
      </c>
      <c r="H32" s="698"/>
      <c r="I32" s="698"/>
    </row>
    <row r="33" spans="2:9" ht="14.25" customHeight="1" x14ac:dyDescent="0.25">
      <c r="B33" s="703">
        <v>45252</v>
      </c>
      <c r="C33" s="702" t="s">
        <v>7780</v>
      </c>
      <c r="D33" s="693" t="s">
        <v>724</v>
      </c>
      <c r="E33" s="692">
        <v>70539.03</v>
      </c>
      <c r="F33" s="708">
        <v>1374.31</v>
      </c>
      <c r="G33" s="698" t="s">
        <v>8467</v>
      </c>
      <c r="H33" s="698"/>
      <c r="I33" s="698"/>
    </row>
    <row r="34" spans="2:9" ht="14.25" customHeight="1" x14ac:dyDescent="0.25">
      <c r="B34" s="703">
        <v>45252</v>
      </c>
      <c r="C34" s="702" t="s">
        <v>8444</v>
      </c>
      <c r="D34" s="693" t="s">
        <v>724</v>
      </c>
      <c r="E34" s="692">
        <v>207845.32</v>
      </c>
      <c r="F34" s="801">
        <v>4149.8999999999996</v>
      </c>
      <c r="G34" s="715" t="s">
        <v>8466</v>
      </c>
      <c r="H34" s="698"/>
      <c r="I34" s="698"/>
    </row>
    <row r="35" spans="2:9" ht="14.25" customHeight="1" x14ac:dyDescent="0.25">
      <c r="B35" s="703">
        <v>45254</v>
      </c>
      <c r="C35" s="702" t="s">
        <v>7780</v>
      </c>
      <c r="D35" s="693" t="s">
        <v>724</v>
      </c>
      <c r="E35" s="692">
        <v>164803.25</v>
      </c>
      <c r="F35" s="708">
        <v>4238.08</v>
      </c>
      <c r="G35" s="698" t="s">
        <v>8465</v>
      </c>
      <c r="H35" s="698"/>
      <c r="I35" s="698"/>
    </row>
    <row r="36" spans="2:9" ht="14.25" customHeight="1" x14ac:dyDescent="0.25">
      <c r="B36" s="703">
        <v>45257</v>
      </c>
      <c r="C36" s="702" t="s">
        <v>8464</v>
      </c>
      <c r="D36" s="693" t="s">
        <v>724</v>
      </c>
      <c r="E36" s="692">
        <v>5000</v>
      </c>
      <c r="F36" s="708">
        <v>15000</v>
      </c>
      <c r="G36" s="698" t="s">
        <v>8440</v>
      </c>
      <c r="H36" s="698"/>
      <c r="I36" s="698"/>
    </row>
    <row r="37" spans="2:9" ht="14.25" customHeight="1" x14ac:dyDescent="0.25">
      <c r="B37" s="703">
        <v>45257</v>
      </c>
      <c r="C37" s="702" t="s">
        <v>8463</v>
      </c>
      <c r="D37" s="693" t="s">
        <v>724</v>
      </c>
      <c r="E37" s="692">
        <v>878395.28</v>
      </c>
      <c r="F37" s="708">
        <v>980.23</v>
      </c>
      <c r="G37" s="698" t="s">
        <v>8440</v>
      </c>
      <c r="H37" s="698"/>
      <c r="I37" s="698"/>
    </row>
    <row r="38" spans="2:9" ht="14.25" customHeight="1" x14ac:dyDescent="0.25">
      <c r="B38" s="703">
        <v>45258</v>
      </c>
      <c r="C38" s="702" t="s">
        <v>8462</v>
      </c>
      <c r="D38" s="693" t="s">
        <v>724</v>
      </c>
      <c r="E38" s="692">
        <v>206281.38</v>
      </c>
      <c r="F38" s="708">
        <v>9219.07</v>
      </c>
      <c r="G38" s="698" t="s">
        <v>8461</v>
      </c>
      <c r="H38" s="698"/>
      <c r="I38" s="698"/>
    </row>
    <row r="39" spans="2:9" ht="14.25" customHeight="1" x14ac:dyDescent="0.25">
      <c r="B39" s="703">
        <v>45258</v>
      </c>
      <c r="C39" s="702" t="s">
        <v>8460</v>
      </c>
      <c r="D39" s="693" t="s">
        <v>724</v>
      </c>
      <c r="E39" s="738">
        <v>287.3</v>
      </c>
      <c r="F39" s="708">
        <v>2019.79</v>
      </c>
      <c r="G39" s="698" t="s">
        <v>8459</v>
      </c>
      <c r="H39" s="698"/>
      <c r="I39" s="698"/>
    </row>
    <row r="40" spans="2:9" ht="14.25" customHeight="1" x14ac:dyDescent="0.25">
      <c r="B40" s="703">
        <v>45258</v>
      </c>
      <c r="C40" s="702" t="s">
        <v>8458</v>
      </c>
      <c r="D40" s="693" t="s">
        <v>724</v>
      </c>
      <c r="E40" s="692">
        <v>45.96</v>
      </c>
      <c r="F40" s="708">
        <v>2944.93</v>
      </c>
      <c r="G40" s="698" t="s">
        <v>7737</v>
      </c>
      <c r="H40" s="698"/>
      <c r="I40" s="698"/>
    </row>
    <row r="41" spans="2:9" ht="14.25" customHeight="1" x14ac:dyDescent="0.25">
      <c r="B41" s="703">
        <v>45258</v>
      </c>
      <c r="C41" s="702" t="s">
        <v>8548</v>
      </c>
      <c r="D41" s="693" t="s">
        <v>724</v>
      </c>
      <c r="E41" s="739">
        <v>45000</v>
      </c>
      <c r="F41" s="708">
        <v>32679</v>
      </c>
      <c r="G41" s="698" t="s">
        <v>8457</v>
      </c>
      <c r="H41" s="698"/>
      <c r="I41" s="698"/>
    </row>
    <row r="42" spans="2:9" ht="14.25" customHeight="1" x14ac:dyDescent="0.25">
      <c r="B42" s="703">
        <v>45260</v>
      </c>
      <c r="C42" s="702" t="s">
        <v>6740</v>
      </c>
      <c r="D42" s="693" t="s">
        <v>724</v>
      </c>
      <c r="E42" s="692">
        <v>3111.6</v>
      </c>
      <c r="F42" s="712">
        <v>6055.2</v>
      </c>
      <c r="G42" s="715" t="s">
        <v>8456</v>
      </c>
      <c r="H42" s="698"/>
      <c r="I42" s="698"/>
    </row>
    <row r="43" spans="2:9" ht="14.25" customHeight="1" x14ac:dyDescent="0.25">
      <c r="B43" s="703">
        <v>45260</v>
      </c>
      <c r="C43" s="702" t="s">
        <v>6740</v>
      </c>
      <c r="D43" s="693" t="s">
        <v>724</v>
      </c>
      <c r="E43" s="692">
        <v>5600.89</v>
      </c>
      <c r="F43" s="708">
        <v>15000</v>
      </c>
      <c r="G43" s="698" t="s">
        <v>8440</v>
      </c>
      <c r="H43" s="698"/>
      <c r="I43" s="698"/>
    </row>
    <row r="44" spans="2:9" ht="14.25" customHeight="1" x14ac:dyDescent="0.25">
      <c r="B44" s="703">
        <v>45260</v>
      </c>
      <c r="C44" s="702" t="s">
        <v>8455</v>
      </c>
      <c r="D44" s="693" t="s">
        <v>724</v>
      </c>
      <c r="E44" s="692">
        <v>261390.15</v>
      </c>
      <c r="F44" s="708">
        <v>6061</v>
      </c>
      <c r="G44" s="698" t="s">
        <v>8454</v>
      </c>
      <c r="H44" s="698"/>
      <c r="I44" s="698"/>
    </row>
    <row r="45" spans="2:9" ht="14.25" customHeight="1" x14ac:dyDescent="0.25">
      <c r="B45" s="703">
        <v>45260</v>
      </c>
      <c r="C45" s="702" t="s">
        <v>8453</v>
      </c>
      <c r="D45" s="693" t="s">
        <v>724</v>
      </c>
      <c r="E45" s="692">
        <v>108350.92</v>
      </c>
      <c r="F45" s="712">
        <v>3147.68</v>
      </c>
      <c r="G45" s="715" t="s">
        <v>8452</v>
      </c>
      <c r="H45" s="698"/>
      <c r="I45" s="698"/>
    </row>
    <row r="46" spans="2:9" ht="14.25" customHeight="1" x14ac:dyDescent="0.25">
      <c r="B46" s="703">
        <v>45260</v>
      </c>
      <c r="C46" s="702" t="s">
        <v>8451</v>
      </c>
      <c r="D46" s="693" t="s">
        <v>724</v>
      </c>
      <c r="E46" s="692">
        <v>143547.4</v>
      </c>
      <c r="F46" s="708">
        <v>1000</v>
      </c>
      <c r="G46" s="698" t="s">
        <v>8436</v>
      </c>
      <c r="H46" s="698"/>
      <c r="I46" s="698"/>
    </row>
    <row r="47" spans="2:9" ht="14.25" customHeight="1" x14ac:dyDescent="0.25">
      <c r="B47" s="703">
        <v>45260</v>
      </c>
      <c r="C47" s="702" t="s">
        <v>8450</v>
      </c>
      <c r="D47" s="693" t="s">
        <v>724</v>
      </c>
      <c r="E47" s="692">
        <v>9860</v>
      </c>
      <c r="F47" s="708">
        <v>8864.75</v>
      </c>
      <c r="G47" s="698" t="s">
        <v>8449</v>
      </c>
      <c r="H47" s="698"/>
      <c r="I47" s="698"/>
    </row>
    <row r="48" spans="2:9" ht="14.25" customHeight="1" x14ac:dyDescent="0.25">
      <c r="B48" s="703">
        <v>45260</v>
      </c>
      <c r="C48" s="702" t="s">
        <v>8448</v>
      </c>
      <c r="D48" s="693" t="s">
        <v>724</v>
      </c>
      <c r="E48" s="692">
        <v>4175.6499999999996</v>
      </c>
      <c r="F48" s="801">
        <v>673.04</v>
      </c>
      <c r="G48" s="715" t="s">
        <v>8447</v>
      </c>
      <c r="H48" s="698"/>
      <c r="I48" s="698"/>
    </row>
    <row r="49" spans="2:10" ht="14.25" customHeight="1" x14ac:dyDescent="0.25">
      <c r="B49" s="703">
        <v>45260</v>
      </c>
      <c r="C49" s="363" t="s">
        <v>8446</v>
      </c>
      <c r="D49" s="693" t="s">
        <v>724</v>
      </c>
      <c r="E49" s="692">
        <v>3100</v>
      </c>
      <c r="F49" s="708">
        <v>18302.3</v>
      </c>
      <c r="G49" s="698" t="s">
        <v>8445</v>
      </c>
      <c r="H49" s="698"/>
      <c r="I49" s="698"/>
    </row>
    <row r="50" spans="2:10" ht="14.25" customHeight="1" x14ac:dyDescent="0.25">
      <c r="B50" s="703">
        <v>45260</v>
      </c>
      <c r="C50" s="702" t="s">
        <v>8444</v>
      </c>
      <c r="D50" s="693" t="s">
        <v>724</v>
      </c>
      <c r="E50" s="692">
        <v>17134.830000000002</v>
      </c>
      <c r="F50" s="708">
        <v>367597.1</v>
      </c>
      <c r="G50" s="698" t="s">
        <v>8443</v>
      </c>
      <c r="H50" s="698"/>
      <c r="I50" s="698"/>
    </row>
    <row r="51" spans="2:10" ht="14.25" customHeight="1" x14ac:dyDescent="0.25">
      <c r="B51" s="703">
        <v>45260</v>
      </c>
      <c r="C51" s="702" t="s">
        <v>6142</v>
      </c>
      <c r="D51" s="693" t="s">
        <v>724</v>
      </c>
      <c r="E51" s="692">
        <v>70000</v>
      </c>
      <c r="F51" s="708">
        <v>32775.75</v>
      </c>
      <c r="G51" s="698" t="s">
        <v>8442</v>
      </c>
      <c r="H51" s="698"/>
      <c r="I51" s="698"/>
    </row>
    <row r="52" spans="2:10" ht="14.25" customHeight="1" x14ac:dyDescent="0.25">
      <c r="B52" s="703"/>
      <c r="C52" s="702"/>
      <c r="D52" s="693" t="s">
        <v>724</v>
      </c>
      <c r="F52" s="708">
        <v>7611.15</v>
      </c>
      <c r="G52" s="698" t="s">
        <v>8441</v>
      </c>
      <c r="H52" s="698"/>
      <c r="I52" s="698"/>
    </row>
    <row r="53" spans="2:10" ht="14.25" customHeight="1" x14ac:dyDescent="0.25">
      <c r="B53" s="703"/>
      <c r="C53" s="702"/>
      <c r="D53" s="693" t="s">
        <v>724</v>
      </c>
      <c r="F53" s="708">
        <v>13350.21</v>
      </c>
      <c r="G53" s="698" t="s">
        <v>8440</v>
      </c>
      <c r="H53" s="698"/>
      <c r="I53" s="698"/>
    </row>
    <row r="54" spans="2:10" ht="14.25" customHeight="1" x14ac:dyDescent="0.25">
      <c r="B54" s="703"/>
      <c r="C54" s="702"/>
      <c r="D54" s="693" t="s">
        <v>724</v>
      </c>
      <c r="F54" s="708">
        <v>2273.69</v>
      </c>
      <c r="G54" s="698" t="s">
        <v>8439</v>
      </c>
      <c r="H54" s="698"/>
      <c r="I54" s="698"/>
    </row>
    <row r="55" spans="2:10" ht="14.25" customHeight="1" x14ac:dyDescent="0.25">
      <c r="B55" s="703"/>
      <c r="C55" s="702"/>
      <c r="D55" s="693" t="s">
        <v>724</v>
      </c>
      <c r="F55" s="708">
        <v>2656.4</v>
      </c>
      <c r="G55" s="698" t="s">
        <v>8438</v>
      </c>
      <c r="H55" s="698"/>
      <c r="I55" s="698"/>
    </row>
    <row r="56" spans="2:10" ht="14.25" customHeight="1" x14ac:dyDescent="0.25">
      <c r="B56" s="703"/>
      <c r="C56" s="702"/>
      <c r="D56" s="693" t="s">
        <v>724</v>
      </c>
      <c r="F56" s="708">
        <v>12854.75</v>
      </c>
      <c r="G56" s="698" t="s">
        <v>8437</v>
      </c>
      <c r="H56" s="698"/>
      <c r="I56" s="698"/>
    </row>
    <row r="57" spans="2:10" ht="14.25" customHeight="1" x14ac:dyDescent="0.25">
      <c r="B57" s="703"/>
      <c r="C57" s="702"/>
      <c r="D57" s="693" t="s">
        <v>724</v>
      </c>
      <c r="F57" s="708">
        <v>7751.72</v>
      </c>
      <c r="G57" s="715" t="s">
        <v>8398</v>
      </c>
      <c r="H57" s="698"/>
      <c r="I57" s="698"/>
    </row>
    <row r="58" spans="2:10" ht="14.25" customHeight="1" x14ac:dyDescent="0.25">
      <c r="B58" s="703"/>
      <c r="C58" s="363"/>
      <c r="D58" s="693" t="s">
        <v>724</v>
      </c>
      <c r="F58" s="708">
        <v>700</v>
      </c>
      <c r="G58" s="698" t="s">
        <v>8436</v>
      </c>
      <c r="H58" s="698"/>
      <c r="I58" s="698"/>
    </row>
    <row r="59" spans="2:10" ht="14.25" customHeight="1" x14ac:dyDescent="0.25">
      <c r="B59" s="703"/>
      <c r="C59" s="363"/>
      <c r="D59" s="693" t="s">
        <v>724</v>
      </c>
      <c r="F59" s="708">
        <v>1142.53</v>
      </c>
      <c r="G59" s="698" t="s">
        <v>8435</v>
      </c>
      <c r="H59" s="698"/>
      <c r="I59" s="698"/>
    </row>
    <row r="60" spans="2:10" ht="14.25" customHeight="1" x14ac:dyDescent="0.25">
      <c r="B60" s="703"/>
      <c r="C60" s="702"/>
      <c r="D60" s="693" t="s">
        <v>724</v>
      </c>
      <c r="F60" s="708">
        <v>41750.32</v>
      </c>
      <c r="G60" s="698" t="s">
        <v>8434</v>
      </c>
      <c r="H60" s="698"/>
      <c r="I60" s="698"/>
    </row>
    <row r="61" spans="2:10" ht="14.25" customHeight="1" x14ac:dyDescent="0.25">
      <c r="B61" s="703"/>
      <c r="C61" s="702"/>
      <c r="D61" s="693" t="s">
        <v>724</v>
      </c>
      <c r="F61" s="708">
        <v>18946.84</v>
      </c>
      <c r="G61" s="698" t="s">
        <v>8433</v>
      </c>
      <c r="H61" s="711"/>
      <c r="I61" s="711"/>
      <c r="J61" s="695"/>
    </row>
    <row r="62" spans="2:10" ht="14.25" customHeight="1" x14ac:dyDescent="0.25">
      <c r="B62" s="703"/>
      <c r="C62" s="702"/>
      <c r="D62" s="693" t="s">
        <v>724</v>
      </c>
      <c r="F62" s="708">
        <v>61434.01</v>
      </c>
      <c r="G62" s="698" t="s">
        <v>8432</v>
      </c>
      <c r="H62" s="698"/>
      <c r="I62" s="698"/>
    </row>
    <row r="63" spans="2:10" ht="14.25" customHeight="1" x14ac:dyDescent="0.25">
      <c r="B63" s="703"/>
      <c r="C63" s="363"/>
      <c r="D63" s="693" t="s">
        <v>724</v>
      </c>
      <c r="F63" s="708">
        <v>980</v>
      </c>
      <c r="G63" s="698" t="s">
        <v>8431</v>
      </c>
      <c r="H63" s="698"/>
      <c r="I63" s="698"/>
    </row>
    <row r="64" spans="2:10" ht="14.25" customHeight="1" x14ac:dyDescent="0.25">
      <c r="B64" s="703"/>
      <c r="C64" s="702"/>
      <c r="D64" s="693" t="s">
        <v>724</v>
      </c>
      <c r="F64" s="708">
        <v>2000</v>
      </c>
      <c r="G64" s="698" t="s">
        <v>8430</v>
      </c>
      <c r="H64" s="698"/>
      <c r="I64" s="698"/>
    </row>
    <row r="65" spans="2:11" ht="14.25" customHeight="1" x14ac:dyDescent="0.25">
      <c r="B65" s="703"/>
      <c r="C65" s="702"/>
      <c r="D65" s="693" t="s">
        <v>724</v>
      </c>
      <c r="F65" s="708">
        <v>4000</v>
      </c>
      <c r="G65" s="698" t="s">
        <v>8429</v>
      </c>
      <c r="H65" s="698"/>
      <c r="I65" s="698"/>
    </row>
    <row r="66" spans="2:11" ht="14.25" customHeight="1" x14ac:dyDescent="0.25">
      <c r="B66" s="703"/>
      <c r="C66" s="363"/>
      <c r="D66" s="693" t="s">
        <v>724</v>
      </c>
      <c r="F66" s="708">
        <v>8895.23</v>
      </c>
      <c r="G66" s="698" t="s">
        <v>8428</v>
      </c>
      <c r="H66" s="698"/>
      <c r="I66" s="698"/>
    </row>
    <row r="67" spans="2:11" ht="14.25" customHeight="1" x14ac:dyDescent="0.25">
      <c r="B67" s="703"/>
      <c r="C67" s="702"/>
      <c r="D67" s="693" t="s">
        <v>724</v>
      </c>
      <c r="F67" s="708">
        <v>27720.75</v>
      </c>
      <c r="G67" s="698" t="s">
        <v>8427</v>
      </c>
      <c r="H67" s="698"/>
      <c r="I67" s="698"/>
    </row>
    <row r="68" spans="2:11" ht="14.25" customHeight="1" x14ac:dyDescent="0.25">
      <c r="B68" s="703"/>
      <c r="C68" s="702"/>
      <c r="F68" s="708">
        <v>22877.87</v>
      </c>
      <c r="G68" s="698" t="s">
        <v>8426</v>
      </c>
      <c r="H68" s="698"/>
      <c r="I68" s="698"/>
    </row>
    <row r="69" spans="2:11" ht="14.25" customHeight="1" x14ac:dyDescent="0.25">
      <c r="B69" s="703"/>
      <c r="C69" s="702"/>
      <c r="F69" s="708">
        <v>6000</v>
      </c>
      <c r="G69" s="698" t="s">
        <v>8425</v>
      </c>
      <c r="H69" s="698"/>
      <c r="I69" s="698"/>
    </row>
    <row r="70" spans="2:11" ht="14.25" customHeight="1" x14ac:dyDescent="0.25">
      <c r="B70" s="703"/>
      <c r="C70" s="702"/>
      <c r="F70" s="708">
        <v>33397.839999999997</v>
      </c>
      <c r="G70" s="698" t="s">
        <v>8424</v>
      </c>
      <c r="H70" s="698"/>
      <c r="I70" s="698"/>
    </row>
    <row r="71" spans="2:11" ht="14.25" customHeight="1" x14ac:dyDescent="0.25">
      <c r="B71" s="703"/>
      <c r="C71" s="702"/>
      <c r="F71" s="804">
        <v>296324.96999999997</v>
      </c>
      <c r="G71" s="715" t="s">
        <v>8423</v>
      </c>
      <c r="H71" s="803"/>
      <c r="I71" s="803"/>
      <c r="J71" s="802"/>
      <c r="K71" s="802"/>
    </row>
    <row r="72" spans="2:11" ht="14.25" customHeight="1" x14ac:dyDescent="0.25">
      <c r="B72" s="703"/>
      <c r="C72" s="702"/>
      <c r="F72" s="712">
        <v>4004.37</v>
      </c>
      <c r="G72" s="715" t="s">
        <v>8422</v>
      </c>
      <c r="H72" s="698"/>
      <c r="I72" s="698"/>
    </row>
    <row r="73" spans="2:11" ht="14.25" customHeight="1" x14ac:dyDescent="0.25">
      <c r="B73" s="703"/>
      <c r="C73" s="702"/>
      <c r="F73" s="708">
        <v>67338.16</v>
      </c>
      <c r="G73" s="698" t="s">
        <v>8421</v>
      </c>
      <c r="H73" s="698"/>
      <c r="I73" s="698"/>
    </row>
    <row r="74" spans="2:11" ht="14.25" customHeight="1" x14ac:dyDescent="0.25">
      <c r="B74" s="703"/>
      <c r="C74" s="702"/>
      <c r="F74" s="708">
        <v>32348.06</v>
      </c>
      <c r="G74" s="698" t="s">
        <v>8420</v>
      </c>
      <c r="H74" s="698"/>
      <c r="I74" s="698"/>
    </row>
    <row r="75" spans="2:11" ht="14.25" customHeight="1" x14ac:dyDescent="0.25">
      <c r="B75" s="703"/>
      <c r="C75" s="702"/>
      <c r="F75" s="712">
        <v>20141.009999999998</v>
      </c>
      <c r="G75" s="715" t="s">
        <v>8419</v>
      </c>
      <c r="H75" s="715"/>
      <c r="I75" s="698"/>
    </row>
    <row r="76" spans="2:11" ht="14.25" customHeight="1" x14ac:dyDescent="0.25">
      <c r="B76" s="703"/>
      <c r="C76" s="702"/>
      <c r="F76" s="708">
        <v>25000</v>
      </c>
      <c r="G76" s="698" t="s">
        <v>8418</v>
      </c>
      <c r="H76" s="698"/>
      <c r="I76" s="698"/>
    </row>
    <row r="77" spans="2:11" ht="14.25" customHeight="1" x14ac:dyDescent="0.25">
      <c r="B77" s="703"/>
      <c r="C77" s="702"/>
      <c r="F77" s="708">
        <v>13916.77</v>
      </c>
      <c r="G77" s="698" t="s">
        <v>8417</v>
      </c>
      <c r="H77" s="698"/>
      <c r="I77" s="698"/>
    </row>
    <row r="78" spans="2:11" ht="14.25" customHeight="1" x14ac:dyDescent="0.25">
      <c r="B78" s="703"/>
      <c r="C78" s="702"/>
      <c r="F78" s="712">
        <v>10098.959999999999</v>
      </c>
      <c r="G78" s="715" t="s">
        <v>8416</v>
      </c>
      <c r="H78" s="698"/>
      <c r="I78" s="698"/>
    </row>
    <row r="79" spans="2:11" ht="14.25" customHeight="1" x14ac:dyDescent="0.25">
      <c r="B79" s="703"/>
      <c r="C79" s="702"/>
      <c r="F79" s="708">
        <v>50000</v>
      </c>
      <c r="G79" s="698" t="s">
        <v>8378</v>
      </c>
      <c r="H79" s="698"/>
      <c r="I79" s="698"/>
    </row>
    <row r="80" spans="2:11" ht="14.25" customHeight="1" x14ac:dyDescent="0.25">
      <c r="B80" s="703"/>
      <c r="C80" s="702"/>
      <c r="F80" s="712">
        <v>12682.74</v>
      </c>
      <c r="G80" s="715" t="s">
        <v>8415</v>
      </c>
      <c r="H80" s="698"/>
      <c r="I80" s="698"/>
    </row>
    <row r="81" spans="2:13" ht="14.25" customHeight="1" x14ac:dyDescent="0.25">
      <c r="B81" s="703"/>
      <c r="C81" s="702"/>
      <c r="F81" s="712">
        <v>6991.54</v>
      </c>
      <c r="G81" s="715" t="s">
        <v>8414</v>
      </c>
      <c r="H81" s="711"/>
      <c r="I81" s="711"/>
      <c r="J81" s="695"/>
    </row>
    <row r="82" spans="2:13" ht="14.25" customHeight="1" x14ac:dyDescent="0.25">
      <c r="B82" s="703"/>
      <c r="C82" s="702"/>
      <c r="F82" s="708">
        <v>12516.55</v>
      </c>
      <c r="G82" s="698" t="s">
        <v>8413</v>
      </c>
      <c r="H82" s="698"/>
      <c r="I82" s="698"/>
    </row>
    <row r="83" spans="2:13" ht="14.25" customHeight="1" x14ac:dyDescent="0.25">
      <c r="B83" s="703"/>
      <c r="C83" s="702"/>
      <c r="F83" s="708">
        <v>50494.8</v>
      </c>
      <c r="G83" s="698" t="s">
        <v>8412</v>
      </c>
      <c r="H83" s="698"/>
      <c r="I83" s="698"/>
    </row>
    <row r="84" spans="2:13" ht="14.25" customHeight="1" x14ac:dyDescent="0.25">
      <c r="B84" s="703"/>
      <c r="C84" s="702"/>
      <c r="F84" s="708">
        <v>6000</v>
      </c>
      <c r="G84" s="698" t="s">
        <v>8411</v>
      </c>
      <c r="H84" s="698"/>
      <c r="I84" s="698"/>
    </row>
    <row r="85" spans="2:13" ht="14.25" customHeight="1" x14ac:dyDescent="0.25">
      <c r="B85" s="703"/>
      <c r="C85" s="702"/>
      <c r="F85" s="708">
        <v>6059.38</v>
      </c>
      <c r="G85" s="698" t="s">
        <v>8410</v>
      </c>
      <c r="H85" s="698"/>
      <c r="I85" s="698"/>
    </row>
    <row r="86" spans="2:13" ht="14.25" customHeight="1" x14ac:dyDescent="0.25">
      <c r="B86" s="703"/>
      <c r="C86" s="702"/>
      <c r="F86" s="708">
        <v>41180.160000000003</v>
      </c>
      <c r="G86" s="698" t="s">
        <v>8409</v>
      </c>
      <c r="H86" s="698"/>
      <c r="I86" s="698"/>
    </row>
    <row r="87" spans="2:13" ht="14.25" customHeight="1" x14ac:dyDescent="0.25">
      <c r="B87" s="703"/>
      <c r="C87" s="702"/>
      <c r="F87" s="708">
        <v>13145.62</v>
      </c>
      <c r="G87" s="698" t="s">
        <v>8408</v>
      </c>
      <c r="H87" s="698"/>
      <c r="I87" s="698"/>
    </row>
    <row r="88" spans="2:13" ht="14.25" customHeight="1" x14ac:dyDescent="0.25">
      <c r="B88" s="703"/>
      <c r="C88" s="702"/>
      <c r="F88" s="708">
        <v>69583.88</v>
      </c>
      <c r="G88" s="698" t="s">
        <v>8407</v>
      </c>
      <c r="H88" s="698"/>
      <c r="I88" s="698"/>
    </row>
    <row r="89" spans="2:13" ht="14.25" customHeight="1" x14ac:dyDescent="0.25">
      <c r="B89" s="703"/>
      <c r="C89" s="702"/>
      <c r="F89" s="708">
        <v>25247.4</v>
      </c>
      <c r="G89" s="698" t="s">
        <v>8406</v>
      </c>
      <c r="H89" s="698"/>
      <c r="I89" s="698"/>
    </row>
    <row r="90" spans="2:13" ht="14.25" customHeight="1" x14ac:dyDescent="0.25">
      <c r="B90" s="703"/>
      <c r="C90" s="702"/>
      <c r="F90" s="804">
        <v>18956.03</v>
      </c>
      <c r="G90" s="715" t="s">
        <v>8405</v>
      </c>
      <c r="H90" s="803"/>
      <c r="I90" s="803"/>
      <c r="J90" s="802"/>
      <c r="K90" s="802"/>
      <c r="L90" s="802"/>
      <c r="M90" s="571"/>
    </row>
    <row r="91" spans="2:13" ht="14.25" customHeight="1" x14ac:dyDescent="0.25">
      <c r="B91" s="703"/>
      <c r="C91" s="702"/>
      <c r="F91" s="708">
        <v>25383.47</v>
      </c>
      <c r="G91" s="698" t="s">
        <v>8404</v>
      </c>
      <c r="H91" s="698"/>
      <c r="I91" s="698"/>
    </row>
    <row r="92" spans="2:13" ht="14.25" customHeight="1" x14ac:dyDescent="0.25">
      <c r="B92" s="703"/>
      <c r="C92" s="702"/>
      <c r="F92" s="708">
        <v>43247.43</v>
      </c>
      <c r="G92" s="698" t="s">
        <v>8403</v>
      </c>
      <c r="H92" s="698"/>
      <c r="I92" s="698"/>
    </row>
    <row r="93" spans="2:13" ht="14.25" customHeight="1" x14ac:dyDescent="0.25">
      <c r="B93" s="703"/>
      <c r="C93" s="702"/>
      <c r="F93" s="708">
        <v>11019.38</v>
      </c>
      <c r="G93" s="698" t="s">
        <v>8402</v>
      </c>
      <c r="H93" s="698"/>
      <c r="I93" s="698"/>
    </row>
    <row r="94" spans="2:13" ht="15.75" customHeight="1" x14ac:dyDescent="0.25">
      <c r="B94" s="703"/>
      <c r="C94" s="702"/>
      <c r="F94" s="708">
        <v>21204.799999999999</v>
      </c>
      <c r="G94" s="698" t="s">
        <v>8401</v>
      </c>
      <c r="H94" s="698"/>
      <c r="I94" s="698"/>
    </row>
    <row r="95" spans="2:13" ht="14.25" customHeight="1" x14ac:dyDescent="0.25">
      <c r="B95" s="703"/>
      <c r="C95" s="702"/>
      <c r="F95" s="708">
        <v>10070.5</v>
      </c>
      <c r="G95" s="698" t="s">
        <v>8400</v>
      </c>
      <c r="H95" s="698"/>
      <c r="I95" s="698"/>
    </row>
    <row r="96" spans="2:13" ht="14.25" customHeight="1" x14ac:dyDescent="0.25">
      <c r="B96" s="703"/>
      <c r="C96" s="702"/>
      <c r="F96" s="708">
        <v>5338.01</v>
      </c>
      <c r="G96" s="698" t="s">
        <v>8399</v>
      </c>
      <c r="H96" s="698"/>
      <c r="I96" s="698"/>
    </row>
    <row r="97" spans="2:9" ht="12.75" customHeight="1" x14ac:dyDescent="0.25">
      <c r="B97" s="703"/>
      <c r="C97" s="702"/>
      <c r="F97" s="708">
        <v>5000</v>
      </c>
      <c r="G97" s="698" t="s">
        <v>8398</v>
      </c>
      <c r="H97" s="698"/>
      <c r="I97" s="698"/>
    </row>
    <row r="98" spans="2:9" ht="15.75" customHeight="1" x14ac:dyDescent="0.25">
      <c r="B98" s="703"/>
      <c r="C98" s="702"/>
      <c r="F98" s="708">
        <v>10000</v>
      </c>
      <c r="G98" s="698" t="s">
        <v>8371</v>
      </c>
      <c r="H98" s="698"/>
      <c r="I98" s="698"/>
    </row>
    <row r="99" spans="2:9" ht="15.75" customHeight="1" x14ac:dyDescent="0.25">
      <c r="B99" s="703"/>
      <c r="C99" s="702"/>
      <c r="F99" s="708">
        <v>4302.3</v>
      </c>
      <c r="G99" s="698" t="s">
        <v>8397</v>
      </c>
      <c r="H99" s="698"/>
      <c r="I99" s="698"/>
    </row>
    <row r="100" spans="2:9" ht="12.75" customHeight="1" x14ac:dyDescent="0.25">
      <c r="B100" s="703"/>
      <c r="C100" s="702"/>
      <c r="F100" s="708">
        <v>4000</v>
      </c>
      <c r="G100" s="698" t="s">
        <v>8396</v>
      </c>
      <c r="H100" s="698"/>
      <c r="I100" s="698"/>
    </row>
    <row r="101" spans="2:9" ht="12.75" customHeight="1" x14ac:dyDescent="0.25">
      <c r="B101" s="703"/>
      <c r="C101" s="702"/>
      <c r="F101" s="708">
        <v>2285.06</v>
      </c>
      <c r="G101" s="698" t="s">
        <v>8395</v>
      </c>
      <c r="H101" s="698"/>
      <c r="I101" s="698"/>
    </row>
    <row r="102" spans="2:9" ht="12.75" customHeight="1" x14ac:dyDescent="0.25">
      <c r="B102" s="703"/>
      <c r="C102" s="702"/>
      <c r="F102" s="708">
        <v>89337.93</v>
      </c>
      <c r="G102" s="698" t="s">
        <v>8394</v>
      </c>
      <c r="H102" s="698"/>
      <c r="I102" s="698"/>
    </row>
    <row r="103" spans="2:9" ht="14.25" customHeight="1" x14ac:dyDescent="0.25">
      <c r="B103" s="703"/>
      <c r="C103" s="702"/>
      <c r="F103" s="708">
        <v>45755.74</v>
      </c>
      <c r="G103" s="698" t="s">
        <v>8393</v>
      </c>
      <c r="H103" s="698"/>
      <c r="I103" s="698"/>
    </row>
    <row r="104" spans="2:9" ht="15.75" customHeight="1" x14ac:dyDescent="0.25">
      <c r="B104" s="703"/>
      <c r="C104" s="702"/>
      <c r="F104" s="801">
        <v>41691.620000000003</v>
      </c>
      <c r="G104" s="698" t="s">
        <v>8392</v>
      </c>
      <c r="H104" s="711"/>
      <c r="I104" s="698"/>
    </row>
    <row r="105" spans="2:9" ht="15.75" customHeight="1" x14ac:dyDescent="0.25">
      <c r="B105" s="703"/>
      <c r="C105" s="702"/>
      <c r="F105" s="708">
        <v>30191.14</v>
      </c>
      <c r="G105" s="698" t="s">
        <v>8391</v>
      </c>
      <c r="H105" s="698"/>
      <c r="I105" s="698"/>
    </row>
    <row r="106" spans="2:9" ht="15.75" customHeight="1" x14ac:dyDescent="0.25">
      <c r="B106" s="703"/>
      <c r="C106" s="702"/>
      <c r="F106" s="708">
        <v>382742.21</v>
      </c>
      <c r="G106" s="698" t="s">
        <v>8390</v>
      </c>
      <c r="H106" s="698"/>
      <c r="I106" s="698"/>
    </row>
    <row r="107" spans="2:9" ht="15.75" customHeight="1" x14ac:dyDescent="0.25">
      <c r="B107" s="703"/>
      <c r="C107" s="702"/>
      <c r="F107" s="708">
        <v>17563.349999999999</v>
      </c>
      <c r="G107" s="698" t="s">
        <v>8389</v>
      </c>
      <c r="H107" s="698"/>
      <c r="I107" s="698"/>
    </row>
    <row r="108" spans="2:9" ht="15.75" customHeight="1" x14ac:dyDescent="0.25">
      <c r="B108" s="703"/>
      <c r="C108" s="702"/>
      <c r="F108" s="708">
        <v>187872.96</v>
      </c>
      <c r="G108" s="698" t="s">
        <v>8388</v>
      </c>
      <c r="H108" s="698"/>
      <c r="I108" s="698"/>
    </row>
    <row r="109" spans="2:9" ht="15.75" customHeight="1" x14ac:dyDescent="0.25">
      <c r="B109" s="703"/>
      <c r="C109" s="702"/>
      <c r="F109" s="708">
        <v>25548.12</v>
      </c>
      <c r="G109" s="698" t="s">
        <v>8387</v>
      </c>
      <c r="H109" s="698"/>
      <c r="I109" s="698"/>
    </row>
    <row r="110" spans="2:9" ht="15.75" customHeight="1" x14ac:dyDescent="0.25">
      <c r="B110" s="703"/>
      <c r="C110" s="702"/>
      <c r="F110" s="708">
        <v>12948.27</v>
      </c>
      <c r="G110" s="698" t="s">
        <v>8386</v>
      </c>
      <c r="H110" s="698"/>
      <c r="I110" s="698"/>
    </row>
    <row r="111" spans="2:9" ht="15.75" customHeight="1" x14ac:dyDescent="0.25">
      <c r="B111" s="703"/>
      <c r="C111" s="702"/>
      <c r="F111" s="708">
        <v>117768.06</v>
      </c>
      <c r="G111" s="698" t="s">
        <v>8385</v>
      </c>
      <c r="H111" s="698"/>
      <c r="I111" s="698"/>
    </row>
    <row r="112" spans="2:9" ht="15.75" customHeight="1" x14ac:dyDescent="0.25">
      <c r="B112" s="703"/>
      <c r="C112" s="702"/>
      <c r="F112" s="708">
        <v>3301.2</v>
      </c>
      <c r="G112" s="698" t="s">
        <v>8384</v>
      </c>
      <c r="H112" s="698"/>
      <c r="I112" s="698"/>
    </row>
    <row r="113" spans="2:9" ht="15.75" customHeight="1" x14ac:dyDescent="0.25">
      <c r="B113" s="703"/>
      <c r="C113" s="702"/>
      <c r="F113" s="708">
        <v>3526.7</v>
      </c>
      <c r="G113" s="698" t="s">
        <v>8383</v>
      </c>
      <c r="H113" s="698"/>
      <c r="I113" s="698"/>
    </row>
    <row r="114" spans="2:9" ht="15.75" customHeight="1" x14ac:dyDescent="0.25">
      <c r="B114" s="703"/>
      <c r="C114" s="702"/>
      <c r="F114" s="708">
        <v>0.01</v>
      </c>
      <c r="G114" t="s">
        <v>8382</v>
      </c>
      <c r="H114" s="698"/>
      <c r="I114" s="698"/>
    </row>
    <row r="115" spans="2:9" ht="15.75" customHeight="1" x14ac:dyDescent="0.25">
      <c r="B115" s="703"/>
      <c r="C115" s="702"/>
      <c r="F115" s="708">
        <v>9923.5400000000009</v>
      </c>
      <c r="G115" s="698" t="s">
        <v>8381</v>
      </c>
      <c r="H115" s="698"/>
      <c r="I115" s="698"/>
    </row>
    <row r="116" spans="2:9" ht="15.75" customHeight="1" x14ac:dyDescent="0.25">
      <c r="B116" s="703"/>
      <c r="C116" s="702"/>
      <c r="F116" s="708">
        <v>20141.009999999998</v>
      </c>
      <c r="G116" s="698" t="s">
        <v>8380</v>
      </c>
      <c r="H116" s="698"/>
      <c r="I116" s="698"/>
    </row>
    <row r="117" spans="2:9" ht="13.5" customHeight="1" x14ac:dyDescent="0.25">
      <c r="B117" s="703"/>
      <c r="C117" s="702"/>
      <c r="F117" s="708">
        <v>6902.67</v>
      </c>
      <c r="G117" s="698" t="s">
        <v>8379</v>
      </c>
      <c r="H117" s="698"/>
      <c r="I117" s="698"/>
    </row>
    <row r="118" spans="2:9" ht="13.5" customHeight="1" x14ac:dyDescent="0.25">
      <c r="B118" s="703"/>
      <c r="C118" s="702"/>
      <c r="F118" s="708">
        <v>30791.68</v>
      </c>
      <c r="G118" s="698" t="s">
        <v>8378</v>
      </c>
      <c r="H118" s="698"/>
      <c r="I118" s="698"/>
    </row>
    <row r="119" spans="2:9" ht="13.5" customHeight="1" x14ac:dyDescent="0.25">
      <c r="B119" s="703"/>
      <c r="C119" s="702"/>
      <c r="F119" s="708">
        <v>848.64</v>
      </c>
      <c r="G119" s="698" t="s">
        <v>8377</v>
      </c>
      <c r="H119" s="698"/>
      <c r="I119" s="698"/>
    </row>
    <row r="120" spans="2:9" ht="13.5" customHeight="1" x14ac:dyDescent="0.25">
      <c r="B120" s="703"/>
      <c r="C120" s="702"/>
      <c r="F120" s="708">
        <v>3342.85</v>
      </c>
      <c r="G120" s="698" t="s">
        <v>8376</v>
      </c>
      <c r="H120" s="698"/>
      <c r="I120" s="698"/>
    </row>
    <row r="121" spans="2:9" ht="13.5" customHeight="1" x14ac:dyDescent="0.25">
      <c r="B121" s="703"/>
      <c r="C121" s="702"/>
      <c r="F121" s="708">
        <v>153925.20000000001</v>
      </c>
      <c r="G121" s="698" t="s">
        <v>8375</v>
      </c>
      <c r="H121" s="698"/>
      <c r="I121" s="698"/>
    </row>
    <row r="122" spans="2:9" ht="13.5" customHeight="1" x14ac:dyDescent="0.25">
      <c r="B122" s="703"/>
      <c r="C122" s="702"/>
      <c r="F122" s="708">
        <v>17618.330000000002</v>
      </c>
      <c r="G122" s="698" t="s">
        <v>8374</v>
      </c>
      <c r="H122" s="698"/>
      <c r="I122" s="698"/>
    </row>
    <row r="123" spans="2:9" ht="13.5" customHeight="1" x14ac:dyDescent="0.25">
      <c r="B123" s="703"/>
      <c r="C123" s="702"/>
      <c r="F123" s="708">
        <v>7210.02</v>
      </c>
      <c r="G123" s="698" t="s">
        <v>8373</v>
      </c>
      <c r="H123" s="698"/>
      <c r="I123" s="698"/>
    </row>
    <row r="124" spans="2:9" ht="13.5" customHeight="1" x14ac:dyDescent="0.25">
      <c r="B124" s="703"/>
      <c r="C124" s="702"/>
      <c r="F124" s="708">
        <v>9500</v>
      </c>
      <c r="G124" s="698" t="s">
        <v>8372</v>
      </c>
      <c r="H124" s="698"/>
      <c r="I124" s="698"/>
    </row>
    <row r="125" spans="2:9" ht="13.5" customHeight="1" x14ac:dyDescent="0.25">
      <c r="B125" s="703"/>
      <c r="C125" s="702"/>
      <c r="F125" s="708">
        <v>3916.77</v>
      </c>
      <c r="G125" s="698" t="s">
        <v>8371</v>
      </c>
      <c r="H125" s="698"/>
      <c r="I125" s="698"/>
    </row>
    <row r="126" spans="2:9" ht="13.5" customHeight="1" x14ac:dyDescent="0.25">
      <c r="B126" s="703"/>
      <c r="C126" s="702"/>
      <c r="F126" s="708">
        <v>4000</v>
      </c>
      <c r="G126" s="698" t="s">
        <v>8370</v>
      </c>
      <c r="H126" s="698"/>
      <c r="I126" s="698"/>
    </row>
    <row r="127" spans="2:9" ht="13.5" customHeight="1" x14ac:dyDescent="0.25">
      <c r="B127" s="703"/>
      <c r="C127" s="702"/>
      <c r="F127" s="708">
        <v>2000</v>
      </c>
      <c r="G127" s="698" t="s">
        <v>8369</v>
      </c>
      <c r="H127" s="698"/>
      <c r="I127" s="698"/>
    </row>
    <row r="128" spans="2:9" ht="13.5" customHeight="1" x14ac:dyDescent="0.25">
      <c r="B128" s="703"/>
      <c r="C128" s="702"/>
      <c r="F128" s="708">
        <v>1142.53</v>
      </c>
      <c r="G128" s="698" t="s">
        <v>8368</v>
      </c>
      <c r="H128" s="698"/>
      <c r="I128" s="698"/>
    </row>
    <row r="129" spans="2:9" ht="13.5" customHeight="1" x14ac:dyDescent="0.25">
      <c r="B129" s="703"/>
      <c r="C129" s="702"/>
      <c r="F129" s="708">
        <v>20875.16</v>
      </c>
      <c r="G129" s="698" t="s">
        <v>8367</v>
      </c>
      <c r="H129" s="698"/>
      <c r="I129" s="698"/>
    </row>
    <row r="130" spans="2:9" ht="13.5" customHeight="1" x14ac:dyDescent="0.25">
      <c r="B130" s="703"/>
      <c r="C130" s="702"/>
      <c r="F130" s="708">
        <v>30006.91</v>
      </c>
      <c r="G130" s="698" t="s">
        <v>8366</v>
      </c>
      <c r="H130" s="698"/>
      <c r="I130" s="698"/>
    </row>
    <row r="131" spans="2:9" ht="13.5" customHeight="1" x14ac:dyDescent="0.25">
      <c r="B131" s="703"/>
      <c r="C131" s="702"/>
      <c r="F131" s="708">
        <v>23761.33</v>
      </c>
      <c r="G131" s="698" t="s">
        <v>8365</v>
      </c>
      <c r="H131" s="698"/>
      <c r="I131" s="698"/>
    </row>
    <row r="132" spans="2:9" ht="13.5" customHeight="1" x14ac:dyDescent="0.25">
      <c r="B132" s="703"/>
      <c r="C132" s="702"/>
      <c r="F132" s="708">
        <v>25383.45</v>
      </c>
      <c r="G132" s="698" t="s">
        <v>8364</v>
      </c>
      <c r="H132" s="698"/>
      <c r="I132" s="698"/>
    </row>
    <row r="133" spans="2:9" ht="13.5" customHeight="1" x14ac:dyDescent="0.25">
      <c r="B133" s="703"/>
      <c r="C133" s="702"/>
      <c r="F133" s="708">
        <v>1200</v>
      </c>
      <c r="G133" s="698" t="s">
        <v>8363</v>
      </c>
      <c r="H133" s="698"/>
      <c r="I133" s="698"/>
    </row>
    <row r="134" spans="2:9" ht="13.5" customHeight="1" x14ac:dyDescent="0.25">
      <c r="B134" s="703"/>
      <c r="C134" s="702"/>
      <c r="F134" s="708">
        <v>64702.6</v>
      </c>
      <c r="G134" s="698" t="s">
        <v>8362</v>
      </c>
      <c r="H134" s="698"/>
      <c r="I134" s="698"/>
    </row>
    <row r="135" spans="2:9" ht="13.5" customHeight="1" x14ac:dyDescent="0.25">
      <c r="B135" s="703"/>
      <c r="C135" s="702"/>
      <c r="F135" s="708"/>
      <c r="G135" s="698"/>
      <c r="H135" s="698"/>
      <c r="I135" s="698"/>
    </row>
    <row r="136" spans="2:9" ht="13.5" customHeight="1" x14ac:dyDescent="0.25">
      <c r="B136" s="703"/>
      <c r="C136" s="702"/>
      <c r="F136" s="708"/>
      <c r="G136" s="698"/>
      <c r="H136" s="698"/>
      <c r="I136" s="698"/>
    </row>
    <row r="137" spans="2:9" ht="13.5" customHeight="1" x14ac:dyDescent="0.25">
      <c r="B137" s="703"/>
      <c r="C137" s="702"/>
      <c r="F137" s="708"/>
      <c r="G137" s="698"/>
      <c r="H137" s="698"/>
      <c r="I137" s="698"/>
    </row>
    <row r="138" spans="2:9" ht="13.5" customHeight="1" x14ac:dyDescent="0.25">
      <c r="B138" s="703"/>
      <c r="C138" s="702"/>
      <c r="F138" s="708"/>
      <c r="G138" s="698"/>
      <c r="H138" s="698"/>
      <c r="I138" s="698"/>
    </row>
    <row r="139" spans="2:9" ht="13.5" customHeight="1" x14ac:dyDescent="0.25">
      <c r="B139" s="703"/>
      <c r="C139" s="702"/>
      <c r="F139" s="708"/>
      <c r="G139" s="698"/>
      <c r="H139" s="698"/>
      <c r="I139" s="698"/>
    </row>
    <row r="140" spans="2:9" ht="13.5" customHeight="1" x14ac:dyDescent="0.25">
      <c r="B140" s="703"/>
      <c r="C140" s="702"/>
      <c r="F140" s="708"/>
      <c r="G140" s="698"/>
      <c r="H140" s="698"/>
      <c r="I140" s="698"/>
    </row>
    <row r="141" spans="2:9" ht="13.5" customHeight="1" x14ac:dyDescent="0.25">
      <c r="B141" s="703"/>
      <c r="C141" s="702"/>
      <c r="F141" s="708"/>
      <c r="G141" s="698"/>
      <c r="H141" s="698"/>
      <c r="I141" s="698"/>
    </row>
    <row r="142" spans="2:9" ht="13.5" customHeight="1" x14ac:dyDescent="0.25">
      <c r="B142" s="703"/>
      <c r="C142" s="702"/>
      <c r="F142" s="708"/>
      <c r="G142" s="698"/>
      <c r="H142" s="698"/>
      <c r="I142" s="698"/>
    </row>
    <row r="143" spans="2:9" ht="13.5" customHeight="1" x14ac:dyDescent="0.25">
      <c r="B143" s="703"/>
      <c r="C143" s="702"/>
      <c r="F143" s="708"/>
      <c r="G143" s="698"/>
      <c r="H143" s="698"/>
      <c r="I143" s="698"/>
    </row>
    <row r="144" spans="2:9" ht="13.5" customHeight="1" x14ac:dyDescent="0.25">
      <c r="B144" s="703"/>
      <c r="C144" s="702"/>
      <c r="F144" s="708"/>
      <c r="G144" s="698"/>
      <c r="H144" s="698"/>
      <c r="I144" s="698"/>
    </row>
    <row r="145" spans="2:9" ht="13.5" customHeight="1" x14ac:dyDescent="0.25">
      <c r="B145" s="703"/>
      <c r="C145" s="702"/>
      <c r="F145" s="708"/>
      <c r="G145" s="698"/>
      <c r="H145" s="698"/>
      <c r="I145" s="698"/>
    </row>
    <row r="146" spans="2:9" ht="13.5" customHeight="1" x14ac:dyDescent="0.25">
      <c r="B146" s="703"/>
      <c r="C146" s="702"/>
      <c r="F146" s="708"/>
      <c r="G146" s="698"/>
      <c r="H146" s="698"/>
      <c r="I146" s="698"/>
    </row>
    <row r="147" spans="2:9" ht="13.5" customHeight="1" x14ac:dyDescent="0.25">
      <c r="B147" s="703"/>
      <c r="C147" s="702"/>
      <c r="F147" s="708"/>
      <c r="G147" s="698"/>
      <c r="H147" s="698"/>
      <c r="I147" s="698"/>
    </row>
    <row r="148" spans="2:9" ht="13.5" customHeight="1" x14ac:dyDescent="0.25">
      <c r="B148" s="703"/>
      <c r="C148" s="702"/>
      <c r="F148" s="708"/>
      <c r="G148" s="698"/>
      <c r="H148" s="698"/>
      <c r="I148" s="698"/>
    </row>
    <row r="149" spans="2:9" ht="13.5" customHeight="1" x14ac:dyDescent="0.25">
      <c r="B149" s="703"/>
      <c r="C149" s="702"/>
      <c r="F149" s="708"/>
      <c r="G149" s="698"/>
      <c r="H149" s="698"/>
      <c r="I149" s="698"/>
    </row>
    <row r="150" spans="2:9" ht="13.5" customHeight="1" x14ac:dyDescent="0.25">
      <c r="B150" s="703"/>
      <c r="C150" s="702"/>
      <c r="F150" s="708"/>
      <c r="G150" s="711"/>
      <c r="H150" s="698"/>
      <c r="I150" s="698"/>
    </row>
    <row r="151" spans="2:9" ht="13.5" customHeight="1" x14ac:dyDescent="0.25">
      <c r="B151" s="703"/>
      <c r="C151" s="702"/>
      <c r="F151" s="708"/>
      <c r="G151" s="698"/>
      <c r="H151" s="698"/>
      <c r="I151" s="698"/>
    </row>
    <row r="152" spans="2:9" ht="13.5" customHeight="1" x14ac:dyDescent="0.25">
      <c r="B152" s="703"/>
      <c r="C152" s="702"/>
      <c r="F152" s="708"/>
      <c r="G152" s="698"/>
      <c r="H152" s="698"/>
      <c r="I152" s="698"/>
    </row>
    <row r="153" spans="2:9" ht="13.5" customHeight="1" x14ac:dyDescent="0.25">
      <c r="B153" s="703"/>
      <c r="C153" s="702"/>
      <c r="F153" s="708"/>
      <c r="G153" s="698"/>
      <c r="H153" s="698"/>
      <c r="I153" s="698"/>
    </row>
    <row r="154" spans="2:9" ht="13.5" customHeight="1" x14ac:dyDescent="0.25">
      <c r="B154" s="703"/>
      <c r="C154" s="702"/>
      <c r="F154" s="708"/>
      <c r="G154" s="698"/>
      <c r="H154" s="698"/>
      <c r="I154" s="698"/>
    </row>
    <row r="155" spans="2:9" ht="13.5" customHeight="1" x14ac:dyDescent="0.25">
      <c r="B155" s="703"/>
      <c r="C155" s="702"/>
      <c r="F155" s="708"/>
      <c r="G155" s="698"/>
      <c r="H155" s="698"/>
      <c r="I155" s="698"/>
    </row>
    <row r="156" spans="2:9" ht="13.5" customHeight="1" x14ac:dyDescent="0.25">
      <c r="B156" s="703"/>
      <c r="C156" s="702"/>
      <c r="F156" s="708"/>
      <c r="G156" s="698"/>
      <c r="H156" s="698"/>
      <c r="I156" s="698"/>
    </row>
    <row r="157" spans="2:9" ht="13.5" customHeight="1" x14ac:dyDescent="0.25">
      <c r="B157" s="703"/>
      <c r="C157" s="702"/>
      <c r="F157" s="708"/>
      <c r="G157" s="698"/>
      <c r="H157" s="698"/>
      <c r="I157" s="698"/>
    </row>
    <row r="158" spans="2:9" ht="13.5" customHeight="1" x14ac:dyDescent="0.25">
      <c r="B158" s="703"/>
      <c r="C158" s="702"/>
      <c r="F158" s="708"/>
      <c r="G158" s="698"/>
      <c r="H158" s="698"/>
      <c r="I158" s="698"/>
    </row>
    <row r="159" spans="2:9" ht="13.5" customHeight="1" x14ac:dyDescent="0.25">
      <c r="B159" s="703"/>
      <c r="C159" s="702"/>
      <c r="F159" s="708"/>
      <c r="G159" s="698"/>
      <c r="H159" s="698"/>
      <c r="I159" s="698"/>
    </row>
    <row r="160" spans="2:9" ht="13.5" customHeight="1" x14ac:dyDescent="0.25">
      <c r="B160" s="703"/>
      <c r="C160" s="702"/>
      <c r="F160" s="708"/>
      <c r="G160" s="698"/>
      <c r="H160" s="698"/>
      <c r="I160" s="698"/>
    </row>
    <row r="161" spans="2:9" ht="13.5" customHeight="1" x14ac:dyDescent="0.25">
      <c r="B161" s="703"/>
      <c r="C161" s="702"/>
      <c r="F161" s="708"/>
      <c r="G161" s="698"/>
      <c r="H161" s="698"/>
      <c r="I161" s="698"/>
    </row>
    <row r="162" spans="2:9" ht="13.5" customHeight="1" x14ac:dyDescent="0.25">
      <c r="B162" s="703"/>
      <c r="C162" s="702"/>
      <c r="F162" s="708"/>
      <c r="G162" s="698"/>
      <c r="H162" s="698"/>
      <c r="I162" s="698"/>
    </row>
    <row r="163" spans="2:9" ht="13.5" customHeight="1" x14ac:dyDescent="0.25">
      <c r="B163" s="703"/>
      <c r="C163" s="702"/>
      <c r="F163" s="708"/>
      <c r="G163" s="698"/>
      <c r="H163" s="698"/>
      <c r="I163" s="698"/>
    </row>
    <row r="164" spans="2:9" ht="13.5" customHeight="1" x14ac:dyDescent="0.25">
      <c r="B164" s="703"/>
      <c r="C164" s="702"/>
      <c r="F164" s="708"/>
      <c r="G164" s="698"/>
      <c r="H164" s="698"/>
      <c r="I164" s="698"/>
    </row>
    <row r="165" spans="2:9" ht="13.5" customHeight="1" x14ac:dyDescent="0.25">
      <c r="B165" s="703"/>
      <c r="C165" s="702"/>
      <c r="F165" s="708"/>
      <c r="G165" s="698"/>
      <c r="H165" s="698"/>
      <c r="I165" s="698"/>
    </row>
    <row r="166" spans="2:9" ht="13.5" customHeight="1" x14ac:dyDescent="0.25">
      <c r="B166" s="703"/>
      <c r="C166" s="702"/>
      <c r="F166" s="708"/>
      <c r="G166" s="698"/>
      <c r="H166" s="698"/>
      <c r="I166" s="698"/>
    </row>
    <row r="167" spans="2:9" ht="13.5" customHeight="1" x14ac:dyDescent="0.25">
      <c r="B167" s="703"/>
      <c r="C167" s="702"/>
      <c r="F167" s="708"/>
      <c r="G167" s="698"/>
      <c r="H167" s="698"/>
      <c r="I167" s="698"/>
    </row>
    <row r="168" spans="2:9" ht="13.5" customHeight="1" x14ac:dyDescent="0.25">
      <c r="B168" s="703"/>
      <c r="C168" s="702"/>
      <c r="F168" s="708"/>
      <c r="G168" s="698"/>
      <c r="H168" s="698"/>
      <c r="I168" s="698"/>
    </row>
    <row r="169" spans="2:9" ht="13.5" customHeight="1" x14ac:dyDescent="0.25">
      <c r="B169" s="703"/>
      <c r="C169" s="702"/>
      <c r="F169" s="708"/>
      <c r="G169" s="698"/>
      <c r="H169" s="698"/>
      <c r="I169" s="698"/>
    </row>
    <row r="170" spans="2:9" ht="13.5" customHeight="1" x14ac:dyDescent="0.25">
      <c r="B170" s="703"/>
      <c r="C170" s="702"/>
      <c r="F170" s="708"/>
      <c r="G170" s="698"/>
      <c r="H170" s="698"/>
      <c r="I170" s="698"/>
    </row>
    <row r="171" spans="2:9" ht="13.5" customHeight="1" x14ac:dyDescent="0.25">
      <c r="B171" s="703"/>
      <c r="C171" s="702"/>
      <c r="F171" s="708"/>
      <c r="G171" s="698"/>
      <c r="H171" s="698"/>
      <c r="I171" s="698"/>
    </row>
    <row r="172" spans="2:9" ht="13.5" customHeight="1" x14ac:dyDescent="0.25">
      <c r="B172" s="703"/>
      <c r="C172" s="702"/>
      <c r="F172" s="708"/>
      <c r="G172" s="698"/>
      <c r="H172" s="698"/>
      <c r="I172" s="698"/>
    </row>
    <row r="173" spans="2:9" ht="13.5" customHeight="1" x14ac:dyDescent="0.25">
      <c r="B173" s="703"/>
      <c r="C173" s="702"/>
      <c r="F173" s="708"/>
      <c r="G173" s="698"/>
      <c r="H173" s="698"/>
      <c r="I173" s="698"/>
    </row>
    <row r="174" spans="2:9" ht="13.5" customHeight="1" x14ac:dyDescent="0.25">
      <c r="B174" s="703"/>
      <c r="C174" s="702"/>
      <c r="F174" s="708"/>
      <c r="G174" s="698"/>
      <c r="H174" s="698"/>
      <c r="I174" s="698"/>
    </row>
    <row r="175" spans="2:9" ht="13.5" customHeight="1" x14ac:dyDescent="0.25">
      <c r="B175" s="703"/>
      <c r="C175" s="702"/>
      <c r="F175" s="708"/>
      <c r="G175" s="698"/>
      <c r="H175" s="698"/>
      <c r="I175" s="698"/>
    </row>
    <row r="176" spans="2:9" ht="13.5" customHeight="1" x14ac:dyDescent="0.25">
      <c r="B176" s="703"/>
      <c r="C176" s="702"/>
      <c r="F176" s="708"/>
      <c r="G176" s="698"/>
      <c r="H176" s="698"/>
      <c r="I176" s="698"/>
    </row>
    <row r="177" spans="2:9" ht="13.5" customHeight="1" x14ac:dyDescent="0.25">
      <c r="B177" s="703"/>
      <c r="C177" s="702"/>
      <c r="F177" s="708"/>
      <c r="G177" s="698"/>
      <c r="H177" s="698"/>
      <c r="I177" s="698"/>
    </row>
    <row r="178" spans="2:9" ht="13.5" customHeight="1" x14ac:dyDescent="0.25">
      <c r="B178" s="703"/>
      <c r="C178" s="702"/>
      <c r="F178" s="708"/>
      <c r="G178" s="698"/>
      <c r="H178" s="698"/>
      <c r="I178" s="698"/>
    </row>
    <row r="179" spans="2:9" ht="13.5" customHeight="1" x14ac:dyDescent="0.25">
      <c r="B179" s="703"/>
      <c r="C179" s="702"/>
      <c r="F179" s="708"/>
      <c r="G179" s="698"/>
      <c r="H179" s="698"/>
      <c r="I179" s="698"/>
    </row>
    <row r="180" spans="2:9" ht="13.5" customHeight="1" x14ac:dyDescent="0.25">
      <c r="B180" s="703"/>
      <c r="C180" s="702"/>
      <c r="F180" s="708"/>
      <c r="G180" s="698"/>
      <c r="H180" s="698"/>
      <c r="I180" s="698"/>
    </row>
    <row r="181" spans="2:9" ht="13.5" customHeight="1" x14ac:dyDescent="0.25">
      <c r="B181" s="703"/>
      <c r="C181" s="702"/>
      <c r="F181" s="708"/>
      <c r="G181" s="698"/>
      <c r="H181" s="698"/>
      <c r="I181" s="698"/>
    </row>
    <row r="182" spans="2:9" ht="13.5" customHeight="1" x14ac:dyDescent="0.25">
      <c r="B182" s="703"/>
      <c r="C182" s="702"/>
      <c r="F182" s="708"/>
      <c r="G182" s="698"/>
      <c r="H182" s="698"/>
      <c r="I182" s="698"/>
    </row>
    <row r="183" spans="2:9" ht="13.5" customHeight="1" x14ac:dyDescent="0.25">
      <c r="B183" s="703"/>
      <c r="C183" s="702"/>
      <c r="F183" s="708"/>
      <c r="G183" s="698"/>
      <c r="H183" s="698"/>
      <c r="I183" s="698"/>
    </row>
    <row r="184" spans="2:9" ht="13.5" customHeight="1" x14ac:dyDescent="0.25">
      <c r="B184" s="703"/>
      <c r="C184" s="702"/>
      <c r="F184" s="708"/>
      <c r="G184" s="698"/>
      <c r="H184" s="698"/>
      <c r="I184" s="698"/>
    </row>
    <row r="185" spans="2:9" ht="13.5" customHeight="1" x14ac:dyDescent="0.25">
      <c r="B185" s="703"/>
      <c r="C185" s="702"/>
      <c r="F185" s="708"/>
      <c r="G185" s="698"/>
      <c r="H185" s="698"/>
      <c r="I185" s="698"/>
    </row>
    <row r="186" spans="2:9" ht="15.75" customHeight="1" x14ac:dyDescent="0.25">
      <c r="B186" s="703"/>
      <c r="C186" s="702"/>
      <c r="F186" s="708"/>
      <c r="G186" s="698"/>
      <c r="H186" s="698"/>
      <c r="I186" s="698"/>
    </row>
    <row r="187" spans="2:9" ht="15.75" customHeight="1" x14ac:dyDescent="0.25">
      <c r="B187" s="703"/>
      <c r="C187" s="702"/>
      <c r="F187" s="708"/>
      <c r="G187" s="698"/>
      <c r="H187" s="698"/>
      <c r="I187" s="698"/>
    </row>
    <row r="188" spans="2:9" ht="15.75" customHeight="1" x14ac:dyDescent="0.25">
      <c r="B188" s="703"/>
      <c r="C188" s="702"/>
      <c r="F188" s="708"/>
      <c r="G188" s="698"/>
      <c r="H188" s="698"/>
      <c r="I188" s="698"/>
    </row>
    <row r="189" spans="2:9" ht="15.75" customHeight="1" x14ac:dyDescent="0.25">
      <c r="B189" s="703"/>
      <c r="C189" s="702"/>
      <c r="F189" s="708"/>
      <c r="G189" s="698"/>
      <c r="H189" s="698"/>
      <c r="I189" s="698"/>
    </row>
    <row r="190" spans="2:9" ht="15.75" customHeight="1" x14ac:dyDescent="0.25">
      <c r="B190" s="703"/>
      <c r="C190" s="702"/>
      <c r="F190" s="708"/>
      <c r="G190" s="698"/>
      <c r="H190" s="698"/>
      <c r="I190" s="698"/>
    </row>
    <row r="191" spans="2:9" ht="15.75" customHeight="1" x14ac:dyDescent="0.25">
      <c r="B191" s="703"/>
      <c r="C191" s="702"/>
      <c r="F191" s="708"/>
      <c r="G191" s="698"/>
      <c r="H191" s="698"/>
      <c r="I191" s="698"/>
    </row>
    <row r="192" spans="2:9" ht="15.75" customHeight="1" x14ac:dyDescent="0.25">
      <c r="B192" s="703"/>
      <c r="C192" s="702"/>
      <c r="F192" s="708"/>
      <c r="G192" s="698"/>
      <c r="H192" s="698"/>
      <c r="I192" s="698"/>
    </row>
    <row r="193" spans="2:9" ht="15.75" customHeight="1" x14ac:dyDescent="0.25">
      <c r="B193" s="703"/>
      <c r="C193" s="702"/>
      <c r="F193" s="708"/>
      <c r="G193" s="698"/>
      <c r="H193" s="698"/>
      <c r="I193" s="698"/>
    </row>
    <row r="194" spans="2:9" ht="15.75" customHeight="1" x14ac:dyDescent="0.25">
      <c r="B194" s="703"/>
      <c r="C194" s="702"/>
      <c r="F194" s="708"/>
      <c r="G194" s="698"/>
      <c r="H194" s="698"/>
      <c r="I194" s="698"/>
    </row>
    <row r="195" spans="2:9" ht="15.75" customHeight="1" x14ac:dyDescent="0.25">
      <c r="B195" s="703"/>
      <c r="C195" s="702"/>
      <c r="F195" s="708"/>
      <c r="G195" s="698"/>
      <c r="H195" s="698"/>
      <c r="I195" s="698"/>
    </row>
    <row r="196" spans="2:9" ht="15.75" customHeight="1" x14ac:dyDescent="0.25">
      <c r="B196" s="703"/>
      <c r="C196" s="702"/>
      <c r="F196" s="708"/>
      <c r="G196" s="698"/>
      <c r="H196" s="698"/>
      <c r="I196" s="698"/>
    </row>
    <row r="197" spans="2:9" ht="15.75" customHeight="1" x14ac:dyDescent="0.25">
      <c r="B197" s="703"/>
      <c r="C197" s="702"/>
      <c r="F197" s="708"/>
      <c r="G197" s="698"/>
      <c r="H197" s="698"/>
      <c r="I197" s="698"/>
    </row>
    <row r="198" spans="2:9" ht="15.75" customHeight="1" x14ac:dyDescent="0.25">
      <c r="B198" s="703"/>
      <c r="C198" s="702"/>
      <c r="F198" s="708"/>
      <c r="G198" s="698"/>
      <c r="H198" s="698"/>
      <c r="I198" s="698"/>
    </row>
    <row r="199" spans="2:9" ht="15.75" customHeight="1" x14ac:dyDescent="0.25">
      <c r="B199" s="703"/>
      <c r="C199" s="702"/>
      <c r="F199" s="708"/>
      <c r="G199" s="698"/>
      <c r="H199" s="698"/>
      <c r="I199" s="698"/>
    </row>
    <row r="200" spans="2:9" ht="15.75" customHeight="1" x14ac:dyDescent="0.25">
      <c r="B200" s="703"/>
      <c r="C200" s="702"/>
      <c r="F200" s="708"/>
      <c r="G200" s="698"/>
      <c r="H200" s="698"/>
      <c r="I200" s="698"/>
    </row>
    <row r="201" spans="2:9" ht="15.75" customHeight="1" x14ac:dyDescent="0.25">
      <c r="B201" s="703"/>
      <c r="C201" s="702"/>
      <c r="F201" s="708"/>
      <c r="G201" s="698"/>
      <c r="H201" s="698"/>
      <c r="I201" s="698"/>
    </row>
    <row r="202" spans="2:9" ht="15.75" customHeight="1" x14ac:dyDescent="0.25">
      <c r="B202" s="703"/>
      <c r="C202" s="702"/>
      <c r="F202" s="708"/>
      <c r="G202" s="698"/>
      <c r="H202" s="698"/>
      <c r="I202" s="698"/>
    </row>
    <row r="203" spans="2:9" ht="15.75" customHeight="1" x14ac:dyDescent="0.25">
      <c r="B203" s="703"/>
      <c r="C203" s="702"/>
      <c r="F203" s="708"/>
      <c r="G203" s="698"/>
      <c r="H203" s="698"/>
      <c r="I203" s="698"/>
    </row>
    <row r="204" spans="2:9" ht="15.75" customHeight="1" x14ac:dyDescent="0.25">
      <c r="B204" s="703"/>
      <c r="C204" s="702"/>
      <c r="F204" s="708"/>
      <c r="G204" s="698"/>
      <c r="H204" s="698"/>
      <c r="I204" s="698"/>
    </row>
    <row r="205" spans="2:9" ht="15.75" customHeight="1" x14ac:dyDescent="0.25">
      <c r="B205" s="703"/>
      <c r="C205" s="702"/>
      <c r="F205" s="708"/>
      <c r="G205" s="698"/>
      <c r="H205" s="698"/>
      <c r="I205" s="698"/>
    </row>
    <row r="206" spans="2:9" ht="15.75" customHeight="1" x14ac:dyDescent="0.25">
      <c r="B206" s="703"/>
      <c r="C206" s="702"/>
      <c r="F206" s="708"/>
      <c r="G206" s="698"/>
      <c r="H206" s="698"/>
      <c r="I206" s="698"/>
    </row>
    <row r="207" spans="2:9" ht="15.75" customHeight="1" x14ac:dyDescent="0.25">
      <c r="B207" s="703"/>
      <c r="C207" s="702"/>
      <c r="F207" s="708"/>
      <c r="G207" s="698"/>
      <c r="H207" s="698"/>
      <c r="I207" s="698"/>
    </row>
    <row r="208" spans="2:9" ht="15.75" customHeight="1" x14ac:dyDescent="0.25">
      <c r="B208" s="703"/>
      <c r="C208" s="702"/>
      <c r="F208" s="708"/>
      <c r="G208" s="698"/>
      <c r="H208" s="698"/>
      <c r="I208" s="698"/>
    </row>
    <row r="209" spans="2:9" ht="15.75" customHeight="1" x14ac:dyDescent="0.25">
      <c r="B209" s="703"/>
      <c r="C209" s="702"/>
      <c r="F209" s="708"/>
      <c r="G209" s="698"/>
      <c r="H209" s="698"/>
      <c r="I209" s="698"/>
    </row>
    <row r="210" spans="2:9" ht="15.75" customHeight="1" x14ac:dyDescent="0.25">
      <c r="B210" s="703"/>
      <c r="C210" s="702"/>
      <c r="F210" s="708"/>
      <c r="G210" s="698"/>
      <c r="H210" s="698"/>
      <c r="I210" s="698"/>
    </row>
    <row r="211" spans="2:9" ht="11.25" customHeight="1" x14ac:dyDescent="0.25">
      <c r="B211" s="703"/>
      <c r="C211" s="702"/>
      <c r="F211" s="708"/>
      <c r="G211" s="698"/>
      <c r="H211" s="698"/>
      <c r="I211" s="698"/>
    </row>
    <row r="212" spans="2:9" ht="15.75" customHeight="1" x14ac:dyDescent="0.25">
      <c r="B212" s="703"/>
      <c r="C212" s="702"/>
      <c r="F212" s="708"/>
      <c r="G212" s="698"/>
      <c r="H212" s="698"/>
      <c r="I212" s="698"/>
    </row>
    <row r="213" spans="2:9" ht="15.75" customHeight="1" x14ac:dyDescent="0.25">
      <c r="B213" s="703"/>
      <c r="C213" s="702"/>
      <c r="F213" s="708"/>
      <c r="G213" s="698"/>
      <c r="H213" s="698"/>
      <c r="I213" s="698"/>
    </row>
    <row r="214" spans="2:9" ht="15.75" customHeight="1" x14ac:dyDescent="0.25">
      <c r="B214" s="703"/>
      <c r="C214" s="702"/>
      <c r="F214" s="708"/>
      <c r="G214" s="698"/>
      <c r="H214" s="698"/>
      <c r="I214" s="698"/>
    </row>
    <row r="215" spans="2:9" ht="15.75" customHeight="1" x14ac:dyDescent="0.25">
      <c r="B215" s="703"/>
      <c r="C215" s="702"/>
      <c r="F215" s="708"/>
      <c r="G215" s="698"/>
      <c r="H215" s="698"/>
      <c r="I215" s="698"/>
    </row>
    <row r="216" spans="2:9" ht="15.75" customHeight="1" x14ac:dyDescent="0.25">
      <c r="B216" s="703"/>
      <c r="C216" s="702"/>
      <c r="F216" s="708"/>
      <c r="G216" s="698"/>
      <c r="H216" s="698"/>
      <c r="I216" s="698"/>
    </row>
    <row r="217" spans="2:9" ht="15.75" customHeight="1" x14ac:dyDescent="0.25">
      <c r="B217" s="703"/>
      <c r="C217" s="702"/>
      <c r="F217" s="708"/>
      <c r="G217" s="698"/>
      <c r="H217" s="698"/>
      <c r="I217" s="698"/>
    </row>
    <row r="218" spans="2:9" ht="15.75" customHeight="1" x14ac:dyDescent="0.25">
      <c r="B218" s="703"/>
      <c r="C218" s="702"/>
      <c r="F218" s="708"/>
      <c r="G218" s="698"/>
      <c r="H218" s="698"/>
      <c r="I218" s="698"/>
    </row>
    <row r="219" spans="2:9" ht="15.75" customHeight="1" x14ac:dyDescent="0.25">
      <c r="B219" s="703"/>
      <c r="C219" s="702"/>
      <c r="F219" s="708"/>
      <c r="G219" s="698"/>
      <c r="H219" s="698"/>
      <c r="I219" s="698"/>
    </row>
    <row r="220" spans="2:9" ht="15.75" customHeight="1" x14ac:dyDescent="0.25">
      <c r="B220" s="703"/>
      <c r="C220" s="702"/>
      <c r="F220" s="708"/>
      <c r="G220" s="698"/>
      <c r="H220" s="698"/>
      <c r="I220" s="698"/>
    </row>
    <row r="221" spans="2:9" ht="15.75" customHeight="1" x14ac:dyDescent="0.25">
      <c r="B221" s="703"/>
      <c r="C221" s="702"/>
      <c r="F221" s="708"/>
      <c r="G221" s="698"/>
      <c r="H221" s="698"/>
      <c r="I221" s="698"/>
    </row>
    <row r="222" spans="2:9" ht="15.75" customHeight="1" x14ac:dyDescent="0.25">
      <c r="B222" s="703"/>
      <c r="C222" s="702"/>
      <c r="F222" s="708"/>
      <c r="G222" s="698"/>
      <c r="H222" s="698"/>
      <c r="I222" s="698"/>
    </row>
    <row r="223" spans="2:9" ht="15.75" customHeight="1" x14ac:dyDescent="0.25">
      <c r="B223" s="703"/>
      <c r="C223" s="702"/>
      <c r="F223" s="708"/>
      <c r="G223" s="698"/>
      <c r="H223" s="698"/>
      <c r="I223" s="698"/>
    </row>
    <row r="224" spans="2:9" ht="15.75" customHeight="1" x14ac:dyDescent="0.25">
      <c r="B224" s="703"/>
      <c r="C224" s="702"/>
      <c r="F224" s="708"/>
      <c r="G224" s="698"/>
      <c r="H224" s="698"/>
      <c r="I224" s="698"/>
    </row>
    <row r="225" spans="2:9" ht="15.75" customHeight="1" x14ac:dyDescent="0.25">
      <c r="B225" s="703"/>
      <c r="C225" s="702"/>
      <c r="F225" s="708"/>
      <c r="G225" s="698"/>
      <c r="H225" s="698"/>
      <c r="I225" s="698"/>
    </row>
    <row r="226" spans="2:9" ht="15.75" customHeight="1" x14ac:dyDescent="0.25">
      <c r="B226" s="703"/>
      <c r="C226" s="702"/>
      <c r="F226" s="708"/>
      <c r="G226" s="698"/>
      <c r="H226" s="698"/>
      <c r="I226" s="698"/>
    </row>
    <row r="227" spans="2:9" ht="15.75" customHeight="1" x14ac:dyDescent="0.25">
      <c r="B227" s="703"/>
      <c r="C227" s="702"/>
      <c r="F227" s="708"/>
      <c r="G227" s="698"/>
      <c r="H227" s="698"/>
      <c r="I227" s="698"/>
    </row>
    <row r="228" spans="2:9" ht="15.75" customHeight="1" x14ac:dyDescent="0.25">
      <c r="B228" s="703"/>
      <c r="C228" s="702"/>
      <c r="F228" s="708"/>
      <c r="G228" s="698"/>
      <c r="H228" s="698"/>
      <c r="I228" s="698"/>
    </row>
    <row r="229" spans="2:9" ht="15.75" customHeight="1" x14ac:dyDescent="0.25">
      <c r="B229" s="703"/>
      <c r="C229" s="702"/>
      <c r="F229" s="708"/>
      <c r="G229" s="698"/>
      <c r="H229" s="698"/>
      <c r="I229" s="698"/>
    </row>
    <row r="230" spans="2:9" ht="15.75" customHeight="1" x14ac:dyDescent="0.25">
      <c r="B230" s="703"/>
      <c r="C230" s="702"/>
      <c r="F230" s="708"/>
      <c r="G230" s="698"/>
      <c r="H230" s="698"/>
      <c r="I230" s="698"/>
    </row>
    <row r="231" spans="2:9" ht="15.75" customHeight="1" x14ac:dyDescent="0.25">
      <c r="B231" s="703"/>
      <c r="C231" s="702"/>
      <c r="F231" s="708"/>
      <c r="G231" s="698"/>
      <c r="H231" s="698"/>
      <c r="I231" s="698"/>
    </row>
    <row r="232" spans="2:9" ht="15.75" customHeight="1" x14ac:dyDescent="0.25">
      <c r="B232" s="703"/>
      <c r="C232" s="702"/>
      <c r="F232" s="708"/>
      <c r="G232" s="698"/>
      <c r="H232" s="698"/>
      <c r="I232" s="698"/>
    </row>
    <row r="233" spans="2:9" ht="15.75" customHeight="1" x14ac:dyDescent="0.25">
      <c r="B233" s="703"/>
      <c r="C233" s="702"/>
      <c r="F233" s="708"/>
      <c r="G233" s="698"/>
      <c r="H233" s="698"/>
      <c r="I233" s="698"/>
    </row>
    <row r="234" spans="2:9" ht="15.75" customHeight="1" x14ac:dyDescent="0.25">
      <c r="B234" s="703"/>
      <c r="C234" s="702"/>
      <c r="F234" s="708"/>
      <c r="G234" s="698"/>
      <c r="H234" s="698"/>
      <c r="I234" s="698"/>
    </row>
    <row r="235" spans="2:9" ht="15.75" customHeight="1" x14ac:dyDescent="0.25">
      <c r="B235" s="703"/>
      <c r="C235" s="702"/>
      <c r="F235" s="708"/>
      <c r="G235" s="698"/>
      <c r="H235" s="698"/>
      <c r="I235" s="698"/>
    </row>
    <row r="236" spans="2:9" ht="15.75" customHeight="1" x14ac:dyDescent="0.25">
      <c r="B236" s="703"/>
      <c r="C236" s="702"/>
      <c r="F236" s="708"/>
      <c r="G236" s="698"/>
      <c r="H236" s="698"/>
      <c r="I236" s="698"/>
    </row>
    <row r="237" spans="2:9" ht="15.75" customHeight="1" x14ac:dyDescent="0.25">
      <c r="B237" s="703"/>
      <c r="C237" s="702"/>
      <c r="F237" s="708"/>
      <c r="G237" s="698"/>
      <c r="H237" s="698"/>
      <c r="I237" s="698"/>
    </row>
    <row r="238" spans="2:9" ht="15.75" customHeight="1" x14ac:dyDescent="0.25">
      <c r="B238" s="703"/>
      <c r="C238" s="702"/>
      <c r="F238" s="708"/>
      <c r="G238" s="698"/>
      <c r="H238" s="698"/>
      <c r="I238" s="698"/>
    </row>
    <row r="239" spans="2:9" ht="15.75" customHeight="1" x14ac:dyDescent="0.25">
      <c r="B239" s="703"/>
      <c r="C239" s="702"/>
      <c r="F239" s="708"/>
      <c r="G239" s="698"/>
      <c r="H239" s="698"/>
      <c r="I239" s="698"/>
    </row>
    <row r="240" spans="2:9" ht="15.75" customHeight="1" x14ac:dyDescent="0.25">
      <c r="B240" s="703"/>
      <c r="C240" s="702"/>
      <c r="F240" s="708"/>
      <c r="G240" s="698"/>
      <c r="H240" s="698"/>
      <c r="I240" s="698"/>
    </row>
    <row r="241" spans="2:9" ht="15.75" customHeight="1" x14ac:dyDescent="0.25">
      <c r="B241" s="703"/>
      <c r="C241" s="702"/>
      <c r="F241" s="708"/>
      <c r="G241" s="698"/>
      <c r="H241" s="698"/>
      <c r="I241" s="698"/>
    </row>
    <row r="242" spans="2:9" ht="15.75" customHeight="1" x14ac:dyDescent="0.25">
      <c r="B242" s="703"/>
      <c r="C242" s="702"/>
      <c r="F242" s="708"/>
      <c r="G242" s="698"/>
      <c r="H242" s="698"/>
      <c r="I242" s="698"/>
    </row>
    <row r="243" spans="2:9" ht="15.75" customHeight="1" x14ac:dyDescent="0.25">
      <c r="B243" s="703"/>
      <c r="C243" s="702"/>
      <c r="F243" s="708"/>
      <c r="G243" s="698"/>
      <c r="H243" s="698"/>
      <c r="I243" s="698"/>
    </row>
    <row r="244" spans="2:9" ht="15.75" customHeight="1" x14ac:dyDescent="0.25">
      <c r="B244" s="703"/>
      <c r="C244" s="702"/>
      <c r="F244" s="708"/>
      <c r="G244" s="710"/>
      <c r="H244" s="709"/>
      <c r="I244" s="698"/>
    </row>
    <row r="245" spans="2:9" ht="15.75" customHeight="1" x14ac:dyDescent="0.2">
      <c r="B245" s="703"/>
      <c r="C245" s="702"/>
      <c r="G245" s="698"/>
      <c r="H245" s="698"/>
      <c r="I245" s="698"/>
    </row>
    <row r="246" spans="2:9" ht="15.75" customHeight="1" x14ac:dyDescent="0.25">
      <c r="B246" s="703"/>
      <c r="C246" s="702"/>
      <c r="F246" s="708"/>
      <c r="G246" s="698"/>
      <c r="H246" s="698"/>
      <c r="I246" s="698"/>
    </row>
    <row r="247" spans="2:9" ht="15.75" customHeight="1" x14ac:dyDescent="0.25">
      <c r="B247" s="703"/>
      <c r="C247" s="702"/>
      <c r="F247" s="708"/>
      <c r="G247" s="698"/>
      <c r="H247" s="698"/>
      <c r="I247" s="698"/>
    </row>
    <row r="248" spans="2:9" ht="15.75" customHeight="1" x14ac:dyDescent="0.25">
      <c r="B248" s="703"/>
      <c r="C248" s="702"/>
      <c r="F248" s="708"/>
      <c r="G248" s="698"/>
      <c r="H248" s="698"/>
      <c r="I248" s="698"/>
    </row>
    <row r="249" spans="2:9" ht="15.75" customHeight="1" x14ac:dyDescent="0.25">
      <c r="B249" s="703"/>
      <c r="C249" s="702"/>
      <c r="F249" s="708"/>
      <c r="G249" s="698"/>
      <c r="H249" s="698"/>
      <c r="I249" s="698"/>
    </row>
    <row r="250" spans="2:9" ht="15.75" customHeight="1" x14ac:dyDescent="0.25">
      <c r="B250" s="703"/>
      <c r="C250" s="702"/>
      <c r="F250" s="708"/>
      <c r="G250" s="698"/>
      <c r="H250" s="698"/>
      <c r="I250" s="698"/>
    </row>
    <row r="251" spans="2:9" ht="15.75" customHeight="1" x14ac:dyDescent="0.25">
      <c r="B251" s="703"/>
      <c r="C251" s="702"/>
      <c r="F251" s="708"/>
      <c r="G251" s="698"/>
      <c r="H251" s="698"/>
      <c r="I251" s="698"/>
    </row>
    <row r="252" spans="2:9" ht="15.75" customHeight="1" x14ac:dyDescent="0.25">
      <c r="B252" s="703"/>
      <c r="C252" s="702"/>
      <c r="F252" s="708"/>
      <c r="G252" s="698"/>
      <c r="H252" s="698"/>
      <c r="I252" s="698"/>
    </row>
    <row r="253" spans="2:9" ht="15.75" customHeight="1" x14ac:dyDescent="0.25">
      <c r="B253" s="703"/>
      <c r="C253" s="702"/>
      <c r="F253" s="708"/>
      <c r="G253" s="698"/>
      <c r="H253" s="698"/>
      <c r="I253" s="698"/>
    </row>
    <row r="254" spans="2:9" ht="15.75" customHeight="1" x14ac:dyDescent="0.25">
      <c r="B254" s="703"/>
      <c r="C254" s="702"/>
      <c r="F254" s="708"/>
      <c r="G254" s="698"/>
      <c r="H254" s="698"/>
      <c r="I254" s="698"/>
    </row>
    <row r="255" spans="2:9" ht="15.75" customHeight="1" x14ac:dyDescent="0.25">
      <c r="B255" s="703"/>
      <c r="C255" s="702"/>
      <c r="F255" s="708"/>
      <c r="G255" s="698"/>
      <c r="H255" s="698"/>
      <c r="I255" s="698"/>
    </row>
    <row r="256" spans="2:9" ht="15.75" customHeight="1" x14ac:dyDescent="0.25">
      <c r="B256" s="703"/>
      <c r="C256" s="702"/>
      <c r="F256" s="708"/>
      <c r="G256" s="698"/>
      <c r="H256" s="698"/>
      <c r="I256" s="698"/>
    </row>
    <row r="257" spans="2:9" ht="15.75" customHeight="1" x14ac:dyDescent="0.25">
      <c r="B257" s="703"/>
      <c r="C257" s="702"/>
      <c r="F257" s="708"/>
      <c r="G257" s="698"/>
      <c r="H257" s="698"/>
      <c r="I257" s="698"/>
    </row>
    <row r="258" spans="2:9" ht="15.75" customHeight="1" x14ac:dyDescent="0.25">
      <c r="B258" s="703"/>
      <c r="C258" s="702"/>
      <c r="F258" s="708"/>
      <c r="G258" s="698"/>
      <c r="H258" s="698"/>
      <c r="I258" s="698"/>
    </row>
    <row r="259" spans="2:9" ht="15.75" customHeight="1" x14ac:dyDescent="0.25">
      <c r="B259" s="703"/>
      <c r="C259" s="702"/>
      <c r="F259" s="708"/>
      <c r="G259" s="698"/>
      <c r="H259" s="698"/>
      <c r="I259" s="698"/>
    </row>
    <row r="260" spans="2:9" ht="15.75" customHeight="1" x14ac:dyDescent="0.25">
      <c r="B260" s="703"/>
      <c r="C260" s="702"/>
      <c r="F260" s="708"/>
      <c r="G260" s="698"/>
      <c r="H260" s="698"/>
      <c r="I260" s="698"/>
    </row>
    <row r="261" spans="2:9" ht="15.75" customHeight="1" x14ac:dyDescent="0.25">
      <c r="B261" s="703"/>
      <c r="C261" s="702"/>
      <c r="F261" s="708"/>
      <c r="G261" s="698"/>
      <c r="H261" s="698"/>
      <c r="I261" s="698"/>
    </row>
    <row r="262" spans="2:9" ht="15.75" customHeight="1" x14ac:dyDescent="0.25">
      <c r="B262" s="703"/>
      <c r="C262" s="702"/>
      <c r="F262" s="708"/>
      <c r="G262" s="698"/>
      <c r="H262" s="698"/>
      <c r="I262" s="698"/>
    </row>
    <row r="263" spans="2:9" ht="15.75" customHeight="1" x14ac:dyDescent="0.25">
      <c r="B263" s="703"/>
      <c r="C263" s="702"/>
      <c r="F263" s="708"/>
      <c r="G263" s="698"/>
      <c r="H263" s="698"/>
      <c r="I263" s="698"/>
    </row>
    <row r="264" spans="2:9" ht="15.75" customHeight="1" x14ac:dyDescent="0.25">
      <c r="B264" s="703"/>
      <c r="C264" s="702"/>
      <c r="F264" s="708"/>
      <c r="G264" s="698"/>
      <c r="H264" s="698"/>
      <c r="I264" s="698"/>
    </row>
    <row r="265" spans="2:9" ht="15.75" customHeight="1" x14ac:dyDescent="0.25">
      <c r="B265" s="703"/>
      <c r="C265" s="702"/>
      <c r="F265" s="708"/>
      <c r="G265" s="698"/>
      <c r="H265" s="698"/>
      <c r="I265" s="698"/>
    </row>
    <row r="266" spans="2:9" ht="15.75" customHeight="1" x14ac:dyDescent="0.25">
      <c r="B266" s="703"/>
      <c r="C266" s="702"/>
      <c r="F266" s="708"/>
      <c r="G266" s="698"/>
      <c r="H266" s="698"/>
      <c r="I266" s="698"/>
    </row>
    <row r="267" spans="2:9" ht="15.75" customHeight="1" thickBot="1" x14ac:dyDescent="0.25">
      <c r="B267" s="703"/>
      <c r="C267" s="702"/>
      <c r="E267" s="707">
        <f>SUM(E9:E259)</f>
        <v>3608109.0399999996</v>
      </c>
      <c r="F267" s="706">
        <f>SUM(F8:F255)</f>
        <v>3817245.5600000015</v>
      </c>
      <c r="G267" s="699"/>
      <c r="H267" s="698"/>
      <c r="I267" s="698"/>
    </row>
    <row r="268" spans="2:9" ht="15.75" customHeight="1" thickTop="1" x14ac:dyDescent="0.2">
      <c r="B268" s="703"/>
      <c r="C268" s="702"/>
      <c r="E268" s="719">
        <f>F267-E267</f>
        <v>209136.52000000188</v>
      </c>
      <c r="F268" s="700"/>
      <c r="G268" s="699"/>
      <c r="H268" s="698"/>
      <c r="I268" s="698"/>
    </row>
    <row r="269" spans="2:9" ht="15.75" customHeight="1" x14ac:dyDescent="0.2">
      <c r="B269" s="703"/>
      <c r="C269" s="702"/>
      <c r="F269" s="700"/>
      <c r="G269" s="699"/>
      <c r="H269" s="704"/>
      <c r="I269" s="698"/>
    </row>
    <row r="270" spans="2:9" ht="15.75" customHeight="1" x14ac:dyDescent="0.2">
      <c r="B270" s="703"/>
      <c r="C270" s="702"/>
      <c r="F270" s="700"/>
      <c r="G270" s="699"/>
      <c r="H270" s="698"/>
      <c r="I270" s="698"/>
    </row>
    <row r="271" spans="2:9" ht="15.75" customHeight="1" x14ac:dyDescent="0.2">
      <c r="B271" s="690"/>
      <c r="C271" s="690"/>
      <c r="D271" s="696"/>
      <c r="F271" s="700"/>
      <c r="G271" s="699"/>
      <c r="H271" s="698"/>
      <c r="I271" s="698"/>
    </row>
    <row r="272" spans="2:9" ht="15.75" customHeight="1" x14ac:dyDescent="0.2">
      <c r="B272" s="690"/>
      <c r="C272" s="690"/>
      <c r="D272" s="696"/>
      <c r="F272" s="700"/>
      <c r="G272" s="699"/>
      <c r="H272" s="698"/>
      <c r="I272" s="698"/>
    </row>
    <row r="273" spans="2:9" ht="15.75" customHeight="1" x14ac:dyDescent="0.2">
      <c r="B273" s="690"/>
      <c r="C273" s="690"/>
      <c r="D273" s="701"/>
      <c r="F273" s="700"/>
      <c r="G273" s="699"/>
      <c r="H273" s="698"/>
      <c r="I273" s="698"/>
    </row>
    <row r="274" spans="2:9" ht="15.75" customHeight="1" x14ac:dyDescent="0.2">
      <c r="B274" s="690"/>
      <c r="C274" s="690"/>
      <c r="D274" s="696"/>
      <c r="F274" s="700"/>
      <c r="G274" s="699"/>
      <c r="H274" s="698"/>
      <c r="I274" s="698"/>
    </row>
    <row r="275" spans="2:9" ht="15.75" customHeight="1" x14ac:dyDescent="0.2">
      <c r="B275" s="690"/>
      <c r="C275" s="690"/>
      <c r="D275" s="696"/>
      <c r="G275" s="698"/>
      <c r="H275" s="698"/>
      <c r="I275" s="698"/>
    </row>
    <row r="276" spans="2:9" ht="15.75" customHeight="1" x14ac:dyDescent="0.2">
      <c r="B276" s="690"/>
      <c r="C276" s="690"/>
      <c r="D276" s="696"/>
      <c r="G276" s="698"/>
    </row>
    <row r="277" spans="2:9" ht="15.75" customHeight="1" x14ac:dyDescent="0.2">
      <c r="B277" s="690"/>
      <c r="C277" s="690"/>
      <c r="D277" s="696"/>
      <c r="G277" s="698"/>
    </row>
    <row r="278" spans="2:9" ht="15.75" customHeight="1" x14ac:dyDescent="0.2">
      <c r="B278" s="690"/>
      <c r="C278" s="690"/>
    </row>
    <row r="279" spans="2:9" ht="15.75" customHeight="1" x14ac:dyDescent="0.2">
      <c r="B279" s="690"/>
      <c r="C279" s="690"/>
      <c r="D279" s="696"/>
      <c r="G279" s="697"/>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c r="D283" s="696"/>
    </row>
    <row r="284" spans="2:9" ht="15.75" customHeight="1" x14ac:dyDescent="0.2">
      <c r="B284" s="690"/>
      <c r="C284" s="690"/>
    </row>
    <row r="285" spans="2:9" ht="15.75" customHeight="1" x14ac:dyDescent="0.2">
      <c r="D285" s="696"/>
      <c r="E285" s="694"/>
    </row>
    <row r="286" spans="2:9" ht="15.75" customHeight="1" x14ac:dyDescent="0.2">
      <c r="B286" s="690"/>
      <c r="C286" s="690"/>
      <c r="D286" s="696"/>
    </row>
    <row r="287" spans="2:9" ht="15.75" customHeight="1" x14ac:dyDescent="0.2">
      <c r="B287" s="690"/>
      <c r="C287" s="690"/>
      <c r="E287" s="695"/>
      <c r="F287" s="694"/>
      <c r="G287" s="690"/>
    </row>
    <row r="288" spans="2:9" ht="15.75" customHeight="1" x14ac:dyDescent="0.2">
      <c r="E288" s="695"/>
      <c r="F288" s="694"/>
      <c r="G288" s="690"/>
    </row>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8" ht="15.75" customHeight="1" x14ac:dyDescent="0.2"/>
    <row r="378" spans="1:209" s="312" customFormat="1" x14ac:dyDescent="0.2">
      <c r="A378" s="690"/>
      <c r="B378" s="691"/>
      <c r="C378" s="691"/>
      <c r="D378" s="693"/>
      <c r="E378" s="692"/>
      <c r="F378" s="692"/>
      <c r="G378" s="691"/>
      <c r="H378" s="690"/>
      <c r="I378" s="690"/>
      <c r="J378" s="690"/>
      <c r="K378" s="690"/>
      <c r="L378" s="690"/>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690"/>
      <c r="J379" s="690"/>
      <c r="K379" s="690"/>
      <c r="L379" s="690"/>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690"/>
      <c r="B380" s="691"/>
      <c r="C380" s="691"/>
      <c r="D380" s="693"/>
      <c r="E380" s="692"/>
      <c r="F380" s="692"/>
      <c r="G380" s="691"/>
      <c r="H380" s="690"/>
      <c r="I380" s="690"/>
      <c r="J380" s="690"/>
      <c r="K380" s="690"/>
      <c r="L380" s="690"/>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row r="381" spans="1:209" s="313" customFormat="1" x14ac:dyDescent="0.2">
      <c r="A381" s="690"/>
      <c r="B381" s="691"/>
      <c r="C381" s="691"/>
      <c r="D381" s="693"/>
      <c r="E381" s="692"/>
      <c r="F381" s="692"/>
      <c r="G381" s="691"/>
      <c r="H381" s="690"/>
      <c r="I381" s="690"/>
      <c r="J381" s="690"/>
      <c r="K381" s="690"/>
      <c r="L381" s="690"/>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c r="AS381" s="311"/>
      <c r="AT381" s="311"/>
      <c r="AU381" s="311"/>
      <c r="AV381" s="311"/>
      <c r="AW381" s="311"/>
      <c r="AX381" s="311"/>
      <c r="AY381" s="311"/>
      <c r="AZ381" s="311"/>
      <c r="BA381" s="311"/>
      <c r="BB381" s="311"/>
      <c r="BC381" s="311"/>
      <c r="BD381" s="311"/>
      <c r="BE381" s="311"/>
      <c r="BF381" s="311"/>
      <c r="BG381" s="311"/>
      <c r="BH381" s="311"/>
      <c r="BI381" s="311"/>
      <c r="BJ381" s="311"/>
      <c r="BK381" s="311"/>
      <c r="BL381" s="311"/>
      <c r="BM381" s="311"/>
      <c r="BN381" s="311"/>
      <c r="BO381" s="311"/>
      <c r="BP381" s="311"/>
      <c r="BQ381" s="311"/>
      <c r="BR381" s="311"/>
      <c r="BS381" s="311"/>
      <c r="BT381" s="311"/>
      <c r="BU381" s="311"/>
      <c r="BV381" s="311"/>
      <c r="BW381" s="311"/>
      <c r="BX381" s="311"/>
      <c r="BY381" s="311"/>
      <c r="BZ381" s="311"/>
      <c r="CA381" s="311"/>
      <c r="CB381" s="311"/>
      <c r="CC381" s="311"/>
      <c r="CD381" s="311"/>
      <c r="CE381" s="311"/>
      <c r="CF381" s="311"/>
      <c r="CG381" s="311"/>
      <c r="CH381" s="311"/>
      <c r="CI381" s="311"/>
      <c r="CJ381" s="311"/>
      <c r="CK381" s="311"/>
      <c r="CL381" s="311"/>
      <c r="CM381" s="311"/>
      <c r="CN381" s="311"/>
      <c r="CO381" s="311"/>
      <c r="CP381" s="311"/>
      <c r="CQ381" s="311"/>
      <c r="CR381" s="311"/>
      <c r="CS381" s="311"/>
      <c r="CT381" s="311"/>
      <c r="CU381" s="311"/>
      <c r="CV381" s="311"/>
      <c r="CW381" s="311"/>
      <c r="CX381" s="311"/>
      <c r="CY381" s="311"/>
      <c r="CZ381" s="311"/>
      <c r="DA381" s="311"/>
      <c r="DB381" s="311"/>
      <c r="DC381" s="311"/>
      <c r="DD381" s="311"/>
      <c r="DE381" s="311"/>
      <c r="DF381" s="311"/>
      <c r="DG381" s="311"/>
      <c r="DH381" s="311"/>
      <c r="DI381" s="311"/>
      <c r="DJ381" s="311"/>
      <c r="DK381" s="311"/>
      <c r="DL381" s="311"/>
      <c r="DM381" s="311"/>
      <c r="DN381" s="311"/>
      <c r="DO381" s="311"/>
      <c r="DP381" s="311"/>
      <c r="DQ381" s="311"/>
      <c r="DR381" s="311"/>
      <c r="DS381" s="311"/>
      <c r="DT381" s="311"/>
      <c r="DU381" s="311"/>
      <c r="DV381" s="311"/>
      <c r="DW381" s="311"/>
      <c r="DX381" s="311"/>
      <c r="DY381" s="311"/>
      <c r="DZ381" s="311"/>
      <c r="EA381" s="311"/>
      <c r="EB381" s="311"/>
      <c r="EC381" s="311"/>
      <c r="ED381" s="311"/>
      <c r="EE381" s="311"/>
      <c r="EF381" s="311"/>
      <c r="EG381" s="311"/>
      <c r="EH381" s="311"/>
      <c r="EI381" s="311"/>
      <c r="EJ381" s="311"/>
      <c r="EK381" s="311"/>
      <c r="EL381" s="311"/>
      <c r="EM381" s="311"/>
      <c r="EN381" s="311"/>
      <c r="EO381" s="311"/>
      <c r="EP381" s="311"/>
      <c r="EQ381" s="311"/>
      <c r="ER381" s="311"/>
      <c r="ES381" s="311"/>
      <c r="ET381" s="311"/>
      <c r="EU381" s="311"/>
      <c r="EV381" s="311"/>
      <c r="EW381" s="311"/>
      <c r="EX381" s="311"/>
      <c r="EY381" s="311"/>
      <c r="EZ381" s="311"/>
      <c r="FA381" s="311"/>
      <c r="FB381" s="311"/>
      <c r="FC381" s="311"/>
      <c r="FD381" s="311"/>
      <c r="FE381" s="311"/>
      <c r="FF381" s="311"/>
      <c r="FG381" s="311"/>
      <c r="FH381" s="311"/>
      <c r="FI381" s="311"/>
      <c r="FJ381" s="311"/>
      <c r="FK381" s="311"/>
      <c r="FL381" s="311"/>
      <c r="FM381" s="311"/>
      <c r="FN381" s="311"/>
      <c r="FO381" s="311"/>
      <c r="FP381" s="311"/>
      <c r="FQ381" s="311"/>
      <c r="FR381" s="311"/>
      <c r="FS381" s="311"/>
      <c r="FT381" s="311"/>
      <c r="FU381" s="311"/>
      <c r="FV381" s="311"/>
      <c r="FW381" s="311"/>
      <c r="FX381" s="311"/>
      <c r="FY381" s="311"/>
      <c r="FZ381" s="311"/>
      <c r="GA381" s="311"/>
      <c r="GB381" s="311"/>
      <c r="GC381" s="311"/>
      <c r="GD381" s="311"/>
      <c r="GE381" s="311"/>
      <c r="GF381" s="311"/>
      <c r="GG381" s="311"/>
      <c r="GH381" s="311"/>
      <c r="GI381" s="311"/>
      <c r="GJ381" s="311"/>
      <c r="GK381" s="311"/>
      <c r="GL381" s="311"/>
      <c r="GM381" s="311"/>
      <c r="GN381" s="311"/>
      <c r="GO381" s="311"/>
      <c r="GP381" s="311"/>
      <c r="GQ381" s="311"/>
      <c r="GR381" s="311"/>
      <c r="GS381" s="311"/>
      <c r="GT381" s="311"/>
      <c r="GU381" s="311"/>
      <c r="GV381" s="311"/>
      <c r="GW381" s="311"/>
      <c r="GX381" s="311"/>
      <c r="GY381" s="311"/>
      <c r="GZ381" s="311"/>
      <c r="HA381" s="311"/>
    </row>
  </sheetData>
  <pageMargins left="0.7" right="0.7" top="0.75" bottom="0.75" header="0.3" footer="0.3"/>
  <pageSetup orientation="portrait" horizontalDpi="0" verticalDpi="0"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41C15-2154-4BEB-918C-E651BD674D9B}">
  <dimension ref="A1:GZ682"/>
  <sheetViews>
    <sheetView topLeftCell="A30" zoomScaleNormal="100" workbookViewId="0">
      <selection activeCell="T51" sqref="T51"/>
    </sheetView>
  </sheetViews>
  <sheetFormatPr baseColWidth="10" defaultColWidth="10.85546875" defaultRowHeight="12.75" x14ac:dyDescent="0.2"/>
  <cols>
    <col min="1" max="1" width="2.85546875" style="884" customWidth="1"/>
    <col min="2" max="2" width="11.140625" style="885" customWidth="1"/>
    <col min="3" max="3" width="69.28515625" style="885" customWidth="1"/>
    <col min="4" max="4" width="8.140625" style="886" customWidth="1"/>
    <col min="5" max="5" width="14.140625" style="280" customWidth="1"/>
    <col min="6" max="6" width="2.42578125" style="280" hidden="1" customWidth="1"/>
    <col min="7" max="7" width="2.42578125" style="885" hidden="1" customWidth="1"/>
    <col min="8" max="12" width="2.42578125" style="884" hidden="1" customWidth="1"/>
    <col min="13" max="13" width="14.7109375" style="315" customWidth="1"/>
    <col min="14" max="14" width="10.85546875" style="315"/>
    <col min="15" max="16384" width="10.85546875" style="884"/>
  </cols>
  <sheetData>
    <row r="1" spans="2:19" ht="18.75" x14ac:dyDescent="0.3">
      <c r="B1" s="917"/>
      <c r="C1" s="919" t="s">
        <v>872</v>
      </c>
    </row>
    <row r="2" spans="2:19" ht="18.75" x14ac:dyDescent="0.3">
      <c r="B2" s="917"/>
      <c r="C2" s="919" t="s">
        <v>871</v>
      </c>
    </row>
    <row r="3" spans="2:19" ht="18.75" x14ac:dyDescent="0.3">
      <c r="B3" s="917"/>
      <c r="C3" s="918" t="s">
        <v>8803</v>
      </c>
    </row>
    <row r="4" spans="2:19" ht="13.5" thickBot="1" x14ac:dyDescent="0.25">
      <c r="B4" s="917"/>
      <c r="C4" s="890"/>
    </row>
    <row r="5" spans="2:19" x14ac:dyDescent="0.2">
      <c r="B5" s="916"/>
      <c r="C5" s="915"/>
      <c r="D5" s="914" t="s">
        <v>869</v>
      </c>
      <c r="E5" s="304" t="s">
        <v>868</v>
      </c>
      <c r="F5" s="303"/>
    </row>
    <row r="6" spans="2:19" x14ac:dyDescent="0.2">
      <c r="B6" s="913" t="s">
        <v>41</v>
      </c>
      <c r="C6" s="890" t="s">
        <v>867</v>
      </c>
      <c r="D6" s="886" t="s">
        <v>866</v>
      </c>
      <c r="E6" s="301" t="s">
        <v>865</v>
      </c>
      <c r="F6" s="300" t="s">
        <v>864</v>
      </c>
    </row>
    <row r="7" spans="2:19" ht="13.5" thickBot="1" x14ac:dyDescent="0.25">
      <c r="B7" s="912"/>
      <c r="C7" s="911"/>
      <c r="D7" s="910" t="s">
        <v>863</v>
      </c>
      <c r="E7" s="296"/>
      <c r="F7" s="295"/>
      <c r="G7" s="285"/>
      <c r="H7" s="285"/>
      <c r="I7" s="285"/>
    </row>
    <row r="8" spans="2:19" x14ac:dyDescent="0.2">
      <c r="B8" s="891"/>
      <c r="C8" s="890" t="s">
        <v>862</v>
      </c>
      <c r="F8" s="280">
        <v>121885.58</v>
      </c>
      <c r="G8" s="285"/>
      <c r="H8" s="285"/>
      <c r="I8" s="285"/>
    </row>
    <row r="9" spans="2:19" x14ac:dyDescent="0.2">
      <c r="B9" s="904">
        <v>45293</v>
      </c>
      <c r="C9" s="903" t="s">
        <v>9257</v>
      </c>
      <c r="D9" s="886" t="s">
        <v>724</v>
      </c>
      <c r="E9" s="920">
        <v>4500</v>
      </c>
      <c r="F9" s="395">
        <v>0.01</v>
      </c>
      <c r="G9" s="559" t="s">
        <v>9256</v>
      </c>
      <c r="H9" s="559"/>
      <c r="I9" s="559"/>
      <c r="J9" s="898"/>
      <c r="K9" s="898"/>
      <c r="L9" s="898"/>
    </row>
    <row r="10" spans="2:19" x14ac:dyDescent="0.2">
      <c r="B10" s="891">
        <v>45293</v>
      </c>
      <c r="C10" s="890" t="s">
        <v>9219</v>
      </c>
      <c r="D10" s="886" t="s">
        <v>724</v>
      </c>
      <c r="E10" s="280">
        <v>69659.67</v>
      </c>
      <c r="F10" s="395">
        <v>5000</v>
      </c>
      <c r="G10" s="559" t="s">
        <v>9255</v>
      </c>
      <c r="H10" s="559"/>
      <c r="I10" s="559"/>
      <c r="J10" s="898"/>
      <c r="K10" s="898"/>
      <c r="L10" s="898"/>
    </row>
    <row r="11" spans="2:19" x14ac:dyDescent="0.2">
      <c r="B11" s="891">
        <v>45293</v>
      </c>
      <c r="C11" s="890" t="s">
        <v>4329</v>
      </c>
      <c r="D11" s="886" t="s">
        <v>785</v>
      </c>
      <c r="E11" s="448">
        <v>299</v>
      </c>
      <c r="F11" s="395">
        <v>5000</v>
      </c>
      <c r="G11" s="559" t="s">
        <v>9254</v>
      </c>
      <c r="H11" s="559"/>
      <c r="I11" s="559"/>
      <c r="J11" s="898"/>
      <c r="K11" s="898"/>
      <c r="L11" s="898"/>
      <c r="M11" s="836"/>
    </row>
    <row r="12" spans="2:19" x14ac:dyDescent="0.2">
      <c r="B12" s="891">
        <v>45293</v>
      </c>
      <c r="C12" s="903" t="s">
        <v>2675</v>
      </c>
      <c r="D12" s="886" t="s">
        <v>785</v>
      </c>
      <c r="E12" s="280">
        <v>47.84</v>
      </c>
      <c r="F12" s="395">
        <v>27453.439999999999</v>
      </c>
      <c r="G12" s="559" t="s">
        <v>9253</v>
      </c>
      <c r="H12" s="559"/>
      <c r="I12" s="559"/>
      <c r="J12" s="898"/>
      <c r="K12" s="898"/>
      <c r="L12" s="898"/>
      <c r="M12" s="836"/>
    </row>
    <row r="13" spans="2:19" x14ac:dyDescent="0.2">
      <c r="B13" s="891">
        <v>45293</v>
      </c>
      <c r="C13" s="890" t="s">
        <v>4329</v>
      </c>
      <c r="D13" s="886" t="s">
        <v>785</v>
      </c>
      <c r="E13" s="448">
        <v>299</v>
      </c>
      <c r="F13" s="395">
        <v>14737.52</v>
      </c>
      <c r="G13" s="559" t="s">
        <v>9252</v>
      </c>
      <c r="H13" s="559"/>
      <c r="I13" s="559"/>
      <c r="J13" s="898"/>
      <c r="K13" s="898"/>
      <c r="L13" s="898"/>
      <c r="M13" s="836"/>
    </row>
    <row r="14" spans="2:19" x14ac:dyDescent="0.2">
      <c r="B14" s="891">
        <v>45293</v>
      </c>
      <c r="C14" s="890" t="s">
        <v>2675</v>
      </c>
      <c r="D14" s="886" t="s">
        <v>785</v>
      </c>
      <c r="E14" s="280">
        <v>47.84</v>
      </c>
      <c r="F14" s="395">
        <v>4047.96</v>
      </c>
      <c r="G14" s="559" t="s">
        <v>9250</v>
      </c>
      <c r="H14" s="559"/>
      <c r="I14" s="559"/>
      <c r="J14" s="898"/>
      <c r="K14" s="898"/>
      <c r="L14" s="898"/>
      <c r="M14" s="836"/>
    </row>
    <row r="15" spans="2:19" x14ac:dyDescent="0.2">
      <c r="B15" s="891">
        <v>45293</v>
      </c>
      <c r="C15" s="890" t="s">
        <v>4329</v>
      </c>
      <c r="D15" s="886" t="s">
        <v>785</v>
      </c>
      <c r="E15" s="448">
        <v>8.3800000000000008</v>
      </c>
      <c r="F15" s="395">
        <v>7689.2</v>
      </c>
      <c r="G15" s="570" t="s">
        <v>9251</v>
      </c>
      <c r="H15" s="395"/>
      <c r="I15" s="395"/>
      <c r="J15" s="395"/>
      <c r="K15" s="395"/>
      <c r="L15" s="395"/>
      <c r="M15" s="339"/>
      <c r="N15" s="925"/>
      <c r="O15" s="559"/>
      <c r="P15" s="559"/>
      <c r="Q15" s="898"/>
      <c r="R15" s="898"/>
      <c r="S15" s="898"/>
    </row>
    <row r="16" spans="2:19" x14ac:dyDescent="0.2">
      <c r="B16" s="891">
        <v>45293</v>
      </c>
      <c r="C16" s="885" t="s">
        <v>2675</v>
      </c>
      <c r="D16" s="886" t="s">
        <v>785</v>
      </c>
      <c r="E16" s="280">
        <v>1.34</v>
      </c>
      <c r="F16" s="395">
        <v>36000</v>
      </c>
      <c r="G16" s="559" t="s">
        <v>9250</v>
      </c>
      <c r="H16" s="559"/>
      <c r="I16" s="559"/>
      <c r="J16" s="898"/>
      <c r="K16" s="898"/>
      <c r="L16" s="898"/>
      <c r="M16" s="836"/>
    </row>
    <row r="17" spans="2:15" x14ac:dyDescent="0.2">
      <c r="B17" s="891">
        <v>45293</v>
      </c>
      <c r="C17" s="903" t="s">
        <v>9249</v>
      </c>
      <c r="D17" s="886" t="s">
        <v>724</v>
      </c>
      <c r="E17" s="392">
        <v>5725</v>
      </c>
      <c r="F17" s="395">
        <v>6730.58</v>
      </c>
      <c r="G17" s="559" t="s">
        <v>9248</v>
      </c>
      <c r="H17" s="559"/>
      <c r="I17" s="559"/>
      <c r="J17" s="898"/>
      <c r="K17" s="898"/>
      <c r="L17" s="898"/>
      <c r="M17" s="836"/>
    </row>
    <row r="18" spans="2:15" x14ac:dyDescent="0.2">
      <c r="B18" s="891">
        <v>45293</v>
      </c>
      <c r="C18" s="903" t="s">
        <v>6602</v>
      </c>
      <c r="D18" s="886" t="s">
        <v>724</v>
      </c>
      <c r="E18" s="392">
        <v>1666</v>
      </c>
      <c r="F18" s="395">
        <v>12122.87</v>
      </c>
      <c r="G18" s="898" t="s">
        <v>9247</v>
      </c>
      <c r="H18" s="559"/>
      <c r="I18" s="559"/>
      <c r="J18" s="898"/>
      <c r="K18" s="898"/>
      <c r="L18" s="898"/>
      <c r="M18" s="836"/>
    </row>
    <row r="19" spans="2:15" x14ac:dyDescent="0.2">
      <c r="B19" s="891">
        <v>45293</v>
      </c>
      <c r="C19" s="903" t="s">
        <v>5776</v>
      </c>
      <c r="D19" s="893" t="s">
        <v>724</v>
      </c>
      <c r="E19" s="280">
        <v>110000</v>
      </c>
      <c r="F19" s="395">
        <v>15397.01</v>
      </c>
      <c r="G19" s="898" t="s">
        <v>9246</v>
      </c>
      <c r="H19" s="559"/>
      <c r="I19" s="559"/>
      <c r="J19" s="898"/>
      <c r="K19" s="898"/>
      <c r="L19" s="898"/>
      <c r="M19" s="836"/>
    </row>
    <row r="20" spans="2:15" x14ac:dyDescent="0.2">
      <c r="B20" s="891">
        <v>45293</v>
      </c>
      <c r="C20" s="903" t="s">
        <v>9245</v>
      </c>
      <c r="D20" s="893" t="s">
        <v>724</v>
      </c>
      <c r="E20" s="395">
        <v>75000</v>
      </c>
      <c r="F20" s="395">
        <v>3174.41</v>
      </c>
      <c r="G20" s="559" t="s">
        <v>9244</v>
      </c>
      <c r="H20" s="559"/>
      <c r="I20" s="559"/>
      <c r="J20" s="898"/>
      <c r="K20" s="898"/>
      <c r="L20" s="898"/>
      <c r="M20" s="836"/>
    </row>
    <row r="21" spans="2:15" x14ac:dyDescent="0.2">
      <c r="B21" s="891">
        <v>45293</v>
      </c>
      <c r="C21" s="903" t="s">
        <v>847</v>
      </c>
      <c r="D21" s="893" t="s">
        <v>785</v>
      </c>
      <c r="E21" s="677">
        <v>36304.35</v>
      </c>
      <c r="F21" s="395">
        <v>2822.12</v>
      </c>
      <c r="G21" s="559" t="s">
        <v>9243</v>
      </c>
      <c r="H21" s="559"/>
      <c r="I21" s="559"/>
      <c r="J21" s="898"/>
      <c r="K21" s="898"/>
      <c r="L21" s="898"/>
      <c r="M21" s="836"/>
    </row>
    <row r="22" spans="2:15" x14ac:dyDescent="0.2">
      <c r="B22" s="904">
        <v>45294</v>
      </c>
      <c r="C22" s="885" t="s">
        <v>4329</v>
      </c>
      <c r="D22" s="886" t="s">
        <v>785</v>
      </c>
      <c r="E22" s="448">
        <v>4.96</v>
      </c>
      <c r="F22" s="395">
        <v>74515</v>
      </c>
      <c r="G22" s="559" t="s">
        <v>9242</v>
      </c>
      <c r="H22" s="559"/>
      <c r="I22" s="559"/>
      <c r="J22" s="898"/>
      <c r="K22" s="898"/>
      <c r="L22" s="898"/>
      <c r="M22" s="836"/>
    </row>
    <row r="23" spans="2:15" x14ac:dyDescent="0.2">
      <c r="B23" s="904">
        <v>45294</v>
      </c>
      <c r="C23" s="885" t="s">
        <v>4019</v>
      </c>
      <c r="D23" s="886" t="s">
        <v>785</v>
      </c>
      <c r="E23" s="280">
        <v>0.79</v>
      </c>
      <c r="F23" s="395">
        <v>2183.98</v>
      </c>
      <c r="G23" s="559" t="s">
        <v>9241</v>
      </c>
      <c r="H23" s="559"/>
      <c r="I23" s="559"/>
      <c r="J23" s="898"/>
      <c r="K23" s="898"/>
      <c r="L23" s="898"/>
      <c r="M23" s="836"/>
    </row>
    <row r="24" spans="2:15" x14ac:dyDescent="0.2">
      <c r="B24" s="904">
        <v>45294</v>
      </c>
      <c r="C24" s="903" t="s">
        <v>5906</v>
      </c>
      <c r="D24" s="886" t="s">
        <v>724</v>
      </c>
      <c r="E24" s="920">
        <v>1557.09</v>
      </c>
      <c r="F24" s="395">
        <v>1269.94</v>
      </c>
      <c r="G24" s="559" t="s">
        <v>9240</v>
      </c>
      <c r="H24" s="559"/>
      <c r="I24" s="559"/>
      <c r="J24" s="898"/>
      <c r="K24" s="898"/>
      <c r="L24" s="898"/>
      <c r="M24" s="836"/>
    </row>
    <row r="25" spans="2:15" x14ac:dyDescent="0.2">
      <c r="B25" s="904">
        <v>45294</v>
      </c>
      <c r="C25" s="903" t="s">
        <v>7070</v>
      </c>
      <c r="D25" s="893" t="s">
        <v>785</v>
      </c>
      <c r="E25" s="448">
        <v>935</v>
      </c>
      <c r="F25" s="395">
        <v>501.4</v>
      </c>
      <c r="G25" s="559" t="s">
        <v>8029</v>
      </c>
      <c r="H25" s="559"/>
      <c r="I25" s="559"/>
      <c r="J25" s="898"/>
      <c r="K25" s="898"/>
      <c r="L25" s="898"/>
      <c r="M25" s="836"/>
    </row>
    <row r="26" spans="2:15" x14ac:dyDescent="0.2">
      <c r="B26" s="904">
        <v>45294</v>
      </c>
      <c r="C26" s="903" t="s">
        <v>4019</v>
      </c>
      <c r="D26" s="886" t="s">
        <v>785</v>
      </c>
      <c r="E26" s="395">
        <v>149.6</v>
      </c>
      <c r="F26" s="395">
        <v>44833.26</v>
      </c>
      <c r="G26" s="559" t="s">
        <v>9239</v>
      </c>
      <c r="H26" s="559"/>
      <c r="I26" s="559"/>
      <c r="J26" s="898"/>
      <c r="K26" s="898"/>
      <c r="L26" s="898"/>
      <c r="M26" s="836"/>
    </row>
    <row r="27" spans="2:15" x14ac:dyDescent="0.2">
      <c r="B27" s="904">
        <v>45294</v>
      </c>
      <c r="C27" s="903" t="s">
        <v>9238</v>
      </c>
      <c r="D27" s="886" t="s">
        <v>785</v>
      </c>
      <c r="E27" s="280">
        <v>20521.91</v>
      </c>
      <c r="F27" s="395">
        <v>4382.97</v>
      </c>
      <c r="G27" s="559" t="s">
        <v>9237</v>
      </c>
      <c r="H27" s="559"/>
      <c r="I27" s="559"/>
      <c r="J27" s="898"/>
      <c r="K27" s="898"/>
      <c r="L27" s="909"/>
      <c r="M27" s="836"/>
    </row>
    <row r="28" spans="2:15" x14ac:dyDescent="0.2">
      <c r="B28" s="904">
        <v>45295</v>
      </c>
      <c r="C28" s="903" t="s">
        <v>4329</v>
      </c>
      <c r="D28" s="886" t="s">
        <v>785</v>
      </c>
      <c r="E28" s="448">
        <v>98.14</v>
      </c>
      <c r="F28" s="395">
        <v>4986.67</v>
      </c>
      <c r="G28" s="559" t="s">
        <v>9236</v>
      </c>
      <c r="H28" s="559"/>
      <c r="I28" s="559"/>
      <c r="J28" s="898"/>
      <c r="K28" s="898"/>
      <c r="L28" s="904"/>
      <c r="M28" s="926"/>
      <c r="N28" s="390"/>
      <c r="O28" s="280"/>
    </row>
    <row r="29" spans="2:15" x14ac:dyDescent="0.2">
      <c r="B29" s="904">
        <v>45295</v>
      </c>
      <c r="C29" s="903" t="s">
        <v>4019</v>
      </c>
      <c r="D29" s="893" t="s">
        <v>785</v>
      </c>
      <c r="E29" s="395">
        <v>15.7</v>
      </c>
      <c r="F29" s="395">
        <v>10220</v>
      </c>
      <c r="G29" s="559" t="s">
        <v>9235</v>
      </c>
      <c r="H29" s="559"/>
      <c r="I29" s="559"/>
      <c r="J29" s="898"/>
      <c r="K29" s="898"/>
      <c r="L29" s="898"/>
      <c r="M29" s="836"/>
    </row>
    <row r="30" spans="2:15" x14ac:dyDescent="0.2">
      <c r="B30" s="904">
        <v>45296</v>
      </c>
      <c r="C30" s="903" t="s">
        <v>4329</v>
      </c>
      <c r="D30" s="886" t="s">
        <v>785</v>
      </c>
      <c r="E30" s="448">
        <v>213.64</v>
      </c>
      <c r="F30" s="395">
        <v>42844.41</v>
      </c>
      <c r="G30" s="559" t="s">
        <v>9234</v>
      </c>
      <c r="H30" s="559"/>
      <c r="I30" s="559"/>
      <c r="J30" s="898"/>
      <c r="K30" s="898"/>
      <c r="L30" s="898"/>
      <c r="M30" s="836"/>
    </row>
    <row r="31" spans="2:15" x14ac:dyDescent="0.2">
      <c r="B31" s="904">
        <v>45296</v>
      </c>
      <c r="C31" s="903" t="s">
        <v>4019</v>
      </c>
      <c r="D31" s="886" t="s">
        <v>785</v>
      </c>
      <c r="E31" s="280">
        <v>34.18</v>
      </c>
      <c r="F31" s="395">
        <v>17303.34</v>
      </c>
      <c r="G31" s="559" t="s">
        <v>9233</v>
      </c>
      <c r="H31" s="559"/>
      <c r="I31" s="559"/>
      <c r="J31" s="898"/>
      <c r="K31" s="898"/>
      <c r="L31" s="898"/>
      <c r="M31" s="836"/>
    </row>
    <row r="32" spans="2:15" x14ac:dyDescent="0.2">
      <c r="B32" s="904">
        <v>45296</v>
      </c>
      <c r="C32" s="903" t="s">
        <v>335</v>
      </c>
      <c r="D32" s="893" t="s">
        <v>724</v>
      </c>
      <c r="E32" s="280">
        <v>694737.69</v>
      </c>
      <c r="F32" s="395">
        <v>27453.439999999999</v>
      </c>
      <c r="G32" s="559" t="s">
        <v>9232</v>
      </c>
      <c r="H32" s="559"/>
      <c r="I32" s="559"/>
      <c r="J32" s="898"/>
      <c r="K32" s="898"/>
      <c r="L32" s="898"/>
      <c r="M32" s="836"/>
    </row>
    <row r="33" spans="2:15" x14ac:dyDescent="0.2">
      <c r="B33" s="904">
        <v>45296</v>
      </c>
      <c r="C33" s="903" t="s">
        <v>7573</v>
      </c>
      <c r="D33" s="893" t="s">
        <v>724</v>
      </c>
      <c r="E33" s="920">
        <v>2000</v>
      </c>
      <c r="F33" s="395">
        <v>104875.6</v>
      </c>
      <c r="G33" s="559" t="s">
        <v>9231</v>
      </c>
      <c r="H33" s="559"/>
      <c r="I33" s="559"/>
      <c r="J33" s="898"/>
      <c r="K33" s="898"/>
      <c r="L33" s="898"/>
      <c r="M33" s="836"/>
    </row>
    <row r="34" spans="2:15" x14ac:dyDescent="0.2">
      <c r="B34" s="904">
        <v>45296</v>
      </c>
      <c r="C34" s="885" t="s">
        <v>8258</v>
      </c>
      <c r="D34" s="893" t="s">
        <v>724</v>
      </c>
      <c r="E34" s="920">
        <v>13086</v>
      </c>
      <c r="F34" s="908">
        <v>9913.89</v>
      </c>
      <c r="G34" s="907" t="s">
        <v>8898</v>
      </c>
      <c r="H34" s="559"/>
      <c r="I34" s="559"/>
      <c r="J34" s="898"/>
      <c r="K34" s="898"/>
      <c r="L34" s="898"/>
      <c r="M34" s="836"/>
    </row>
    <row r="35" spans="2:15" x14ac:dyDescent="0.2">
      <c r="B35" s="891">
        <v>45299</v>
      </c>
      <c r="C35" s="885" t="s">
        <v>6602</v>
      </c>
      <c r="D35" s="886" t="s">
        <v>724</v>
      </c>
      <c r="E35" s="392">
        <v>4239</v>
      </c>
      <c r="F35" s="395">
        <v>3170.28</v>
      </c>
      <c r="G35" s="559" t="s">
        <v>9230</v>
      </c>
      <c r="H35" s="559"/>
      <c r="I35" s="559"/>
      <c r="J35" s="898"/>
      <c r="K35" s="898"/>
      <c r="L35" s="898"/>
      <c r="M35" s="836"/>
    </row>
    <row r="36" spans="2:15" x14ac:dyDescent="0.2">
      <c r="B36" s="891">
        <v>45299</v>
      </c>
      <c r="C36" s="898" t="s">
        <v>9229</v>
      </c>
      <c r="D36" s="893" t="s">
        <v>724</v>
      </c>
      <c r="E36" s="920">
        <v>7468</v>
      </c>
      <c r="F36" s="908">
        <v>2070.5100000000002</v>
      </c>
      <c r="G36" s="907" t="s">
        <v>9228</v>
      </c>
      <c r="H36" s="559"/>
      <c r="I36" s="559"/>
      <c r="J36" s="898"/>
      <c r="K36" s="898"/>
      <c r="L36" s="898"/>
      <c r="M36" s="836"/>
    </row>
    <row r="37" spans="2:15" x14ac:dyDescent="0.2">
      <c r="B37" s="891">
        <v>45299</v>
      </c>
      <c r="C37" s="898" t="s">
        <v>9227</v>
      </c>
      <c r="D37" s="893" t="s">
        <v>724</v>
      </c>
      <c r="E37" s="392">
        <v>3619</v>
      </c>
      <c r="F37" s="395">
        <v>17205.14</v>
      </c>
      <c r="G37" s="559" t="s">
        <v>9226</v>
      </c>
      <c r="H37" s="559"/>
      <c r="I37" s="559"/>
      <c r="J37" s="898"/>
      <c r="K37" s="898"/>
      <c r="L37" s="898"/>
      <c r="M37" s="836"/>
    </row>
    <row r="38" spans="2:15" x14ac:dyDescent="0.2">
      <c r="B38" s="891">
        <v>45299</v>
      </c>
      <c r="C38" s="898" t="s">
        <v>3993</v>
      </c>
      <c r="D38" s="893" t="s">
        <v>785</v>
      </c>
      <c r="E38" s="280">
        <v>28007.38</v>
      </c>
      <c r="F38" s="392">
        <v>10570</v>
      </c>
      <c r="G38" s="897" t="s">
        <v>5477</v>
      </c>
      <c r="H38" s="559"/>
      <c r="I38" s="559"/>
      <c r="J38" s="898"/>
      <c r="K38" s="898"/>
      <c r="L38" s="898"/>
      <c r="M38" s="836"/>
    </row>
    <row r="39" spans="2:15" x14ac:dyDescent="0.2">
      <c r="B39" s="891">
        <v>45299</v>
      </c>
      <c r="C39" s="885" t="s">
        <v>7186</v>
      </c>
      <c r="D39" s="893" t="s">
        <v>785</v>
      </c>
      <c r="E39" s="280">
        <v>5677.15</v>
      </c>
      <c r="F39" s="395">
        <v>7547</v>
      </c>
      <c r="G39" s="559" t="s">
        <v>9225</v>
      </c>
      <c r="H39" s="559"/>
      <c r="I39" s="559"/>
      <c r="J39" s="898"/>
      <c r="K39" s="898"/>
      <c r="L39" s="898"/>
      <c r="M39" s="836"/>
    </row>
    <row r="40" spans="2:15" x14ac:dyDescent="0.2">
      <c r="B40" s="891">
        <v>45299</v>
      </c>
      <c r="C40" s="885" t="s">
        <v>3996</v>
      </c>
      <c r="D40" s="893" t="s">
        <v>785</v>
      </c>
      <c r="E40" s="448">
        <v>1115.81</v>
      </c>
      <c r="F40" s="395">
        <v>271642.08</v>
      </c>
      <c r="G40" s="559" t="s">
        <v>9224</v>
      </c>
      <c r="H40" s="559"/>
      <c r="I40" s="559"/>
      <c r="J40" s="898"/>
      <c r="K40" s="898"/>
      <c r="L40" s="898"/>
      <c r="M40" s="836"/>
    </row>
    <row r="41" spans="2:15" x14ac:dyDescent="0.2">
      <c r="B41" s="891">
        <v>45300</v>
      </c>
      <c r="C41" s="885" t="s">
        <v>4329</v>
      </c>
      <c r="D41" s="893" t="s">
        <v>785</v>
      </c>
      <c r="E41" s="448">
        <v>44.62</v>
      </c>
      <c r="F41" s="395">
        <v>20983.01</v>
      </c>
      <c r="G41" s="559" t="s">
        <v>9223</v>
      </c>
      <c r="H41" s="559"/>
      <c r="I41" s="559"/>
      <c r="J41" s="898"/>
      <c r="K41" s="898"/>
      <c r="L41" s="898"/>
      <c r="M41" s="836"/>
    </row>
    <row r="42" spans="2:15" x14ac:dyDescent="0.2">
      <c r="B42" s="904">
        <v>45300</v>
      </c>
      <c r="C42" s="898" t="s">
        <v>4019</v>
      </c>
      <c r="D42" s="893" t="s">
        <v>785</v>
      </c>
      <c r="E42" s="280">
        <v>7.14</v>
      </c>
      <c r="F42" s="395">
        <v>1105</v>
      </c>
      <c r="G42" s="559" t="s">
        <v>9222</v>
      </c>
      <c r="H42" s="559"/>
      <c r="I42" s="559"/>
      <c r="J42" s="898"/>
      <c r="K42" s="898"/>
      <c r="L42" s="898"/>
      <c r="M42" s="836"/>
    </row>
    <row r="43" spans="2:15" x14ac:dyDescent="0.2">
      <c r="B43" s="904">
        <v>45302</v>
      </c>
      <c r="C43" s="885" t="s">
        <v>9221</v>
      </c>
      <c r="D43" s="893" t="s">
        <v>724</v>
      </c>
      <c r="E43" s="280">
        <v>132295.12</v>
      </c>
      <c r="F43" s="395">
        <v>36604.589999999997</v>
      </c>
      <c r="G43" s="559" t="s">
        <v>9220</v>
      </c>
      <c r="H43" s="559"/>
      <c r="I43" s="559"/>
      <c r="J43" s="898"/>
      <c r="K43" s="898"/>
      <c r="L43" s="898"/>
      <c r="M43" s="836">
        <v>32333.95</v>
      </c>
      <c r="N43" s="315">
        <f>+M43*0.55</f>
        <v>17783.672500000001</v>
      </c>
      <c r="O43" s="884">
        <f>+M43*0.45</f>
        <v>14550.2775</v>
      </c>
    </row>
    <row r="44" spans="2:15" x14ac:dyDescent="0.2">
      <c r="B44" s="904"/>
      <c r="D44" s="893"/>
      <c r="F44" s="395"/>
      <c r="G44" s="559"/>
      <c r="H44" s="559"/>
      <c r="I44" s="559"/>
      <c r="J44" s="898"/>
      <c r="K44" s="898"/>
      <c r="L44" s="898"/>
      <c r="M44" s="836">
        <f>+E43-M43</f>
        <v>99961.17</v>
      </c>
      <c r="N44" s="315">
        <f>+M44*0.55</f>
        <v>54978.643500000006</v>
      </c>
      <c r="O44" s="884">
        <f>+M44*0.45</f>
        <v>44982.5265</v>
      </c>
    </row>
    <row r="45" spans="2:15" x14ac:dyDescent="0.2">
      <c r="B45" s="904">
        <v>45302</v>
      </c>
      <c r="C45" s="890" t="s">
        <v>9219</v>
      </c>
      <c r="D45" s="893" t="s">
        <v>724</v>
      </c>
      <c r="E45" s="280">
        <v>271600.09999999998</v>
      </c>
      <c r="F45" s="395">
        <v>13943.8</v>
      </c>
      <c r="G45" s="559" t="s">
        <v>9218</v>
      </c>
      <c r="H45" s="559"/>
      <c r="I45" s="559"/>
      <c r="J45" s="898"/>
      <c r="K45" s="898"/>
      <c r="L45" s="898"/>
      <c r="M45" s="836"/>
    </row>
    <row r="46" spans="2:15" x14ac:dyDescent="0.2">
      <c r="B46" s="904">
        <v>45302</v>
      </c>
      <c r="C46" s="890" t="s">
        <v>9217</v>
      </c>
      <c r="D46" s="893" t="s">
        <v>724</v>
      </c>
      <c r="E46" s="280">
        <v>6727.93</v>
      </c>
      <c r="F46" s="395">
        <v>43478.14</v>
      </c>
      <c r="G46" s="559" t="s">
        <v>9216</v>
      </c>
      <c r="H46" s="559"/>
      <c r="I46" s="559"/>
      <c r="J46" s="898"/>
      <c r="K46" s="898"/>
      <c r="L46" s="898"/>
      <c r="M46" s="836"/>
    </row>
    <row r="47" spans="2:15" x14ac:dyDescent="0.2">
      <c r="B47" s="904">
        <v>45302</v>
      </c>
      <c r="C47" s="903" t="s">
        <v>9215</v>
      </c>
      <c r="D47" s="893" t="s">
        <v>785</v>
      </c>
      <c r="E47" s="280">
        <v>51436.39</v>
      </c>
      <c r="F47" s="395">
        <v>1067.99</v>
      </c>
      <c r="G47" s="559" t="s">
        <v>9214</v>
      </c>
      <c r="H47" s="559"/>
      <c r="I47" s="559"/>
      <c r="J47" s="898"/>
      <c r="K47" s="898"/>
      <c r="L47" s="898"/>
      <c r="M47" s="836"/>
    </row>
    <row r="48" spans="2:15" x14ac:dyDescent="0.2">
      <c r="B48" s="904">
        <v>45303</v>
      </c>
      <c r="C48" s="903" t="s">
        <v>9258</v>
      </c>
      <c r="D48" s="893">
        <v>1267</v>
      </c>
      <c r="E48" s="395">
        <v>2777.04</v>
      </c>
      <c r="F48" s="395">
        <v>19957.060000000001</v>
      </c>
      <c r="G48" s="559" t="s">
        <v>9213</v>
      </c>
      <c r="H48" s="559"/>
      <c r="I48" s="559"/>
      <c r="J48" s="898"/>
      <c r="K48" s="898"/>
      <c r="L48" s="898"/>
      <c r="M48" s="836"/>
    </row>
    <row r="49" spans="2:14" x14ac:dyDescent="0.2">
      <c r="B49" s="904">
        <v>45303</v>
      </c>
      <c r="C49" s="903" t="s">
        <v>9212</v>
      </c>
      <c r="D49" s="893" t="s">
        <v>724</v>
      </c>
      <c r="E49" s="280">
        <v>9492.94</v>
      </c>
      <c r="F49" s="395">
        <v>9818.66</v>
      </c>
      <c r="G49" s="559" t="s">
        <v>9211</v>
      </c>
      <c r="H49" s="559"/>
      <c r="I49" s="559"/>
      <c r="J49" s="898"/>
      <c r="K49" s="898"/>
      <c r="L49" s="898"/>
      <c r="M49" s="836"/>
    </row>
    <row r="50" spans="2:14" x14ac:dyDescent="0.2">
      <c r="B50" s="904">
        <v>45303</v>
      </c>
      <c r="C50" s="903" t="s">
        <v>7615</v>
      </c>
      <c r="D50" s="893" t="s">
        <v>724</v>
      </c>
      <c r="E50" s="280">
        <v>30000</v>
      </c>
      <c r="F50" s="395">
        <v>1074</v>
      </c>
      <c r="G50" s="559" t="s">
        <v>9210</v>
      </c>
      <c r="H50" s="559"/>
      <c r="I50" s="559"/>
      <c r="J50" s="898"/>
      <c r="K50" s="898"/>
      <c r="L50" s="898"/>
      <c r="M50" s="836"/>
    </row>
    <row r="51" spans="2:14" x14ac:dyDescent="0.2">
      <c r="B51" s="891">
        <v>45306</v>
      </c>
      <c r="C51" s="903" t="s">
        <v>9209</v>
      </c>
      <c r="D51" s="893">
        <v>1269</v>
      </c>
      <c r="E51" s="395">
        <v>1562.03</v>
      </c>
      <c r="F51" s="908">
        <v>21580.1</v>
      </c>
      <c r="G51" s="907" t="s">
        <v>8898</v>
      </c>
      <c r="H51" s="559"/>
      <c r="I51" s="559"/>
      <c r="J51" s="898"/>
      <c r="K51" s="898"/>
      <c r="L51" s="898"/>
      <c r="M51" s="836"/>
    </row>
    <row r="52" spans="2:14" x14ac:dyDescent="0.2">
      <c r="B52" s="891">
        <v>45306</v>
      </c>
      <c r="C52" s="903" t="s">
        <v>5858</v>
      </c>
      <c r="D52" s="893" t="s">
        <v>724</v>
      </c>
      <c r="E52" s="395">
        <v>83356.240000000005</v>
      </c>
      <c r="F52" s="565">
        <v>8362.65</v>
      </c>
      <c r="G52" s="559" t="s">
        <v>9208</v>
      </c>
      <c r="H52" s="559"/>
      <c r="I52" s="559"/>
      <c r="J52" s="898"/>
      <c r="K52" s="898"/>
      <c r="L52" s="898"/>
      <c r="M52" s="836"/>
    </row>
    <row r="53" spans="2:14" x14ac:dyDescent="0.2">
      <c r="B53" s="891">
        <v>45306</v>
      </c>
      <c r="C53" s="903" t="s">
        <v>9207</v>
      </c>
      <c r="D53" s="893" t="s">
        <v>724</v>
      </c>
      <c r="E53" s="392">
        <v>3546</v>
      </c>
      <c r="F53" s="395">
        <v>7077.48</v>
      </c>
      <c r="G53" s="559" t="s">
        <v>9206</v>
      </c>
      <c r="H53" s="559"/>
      <c r="I53" s="559"/>
      <c r="J53" s="898"/>
      <c r="K53" s="898"/>
      <c r="L53" s="898"/>
      <c r="M53" s="836"/>
    </row>
    <row r="54" spans="2:14" x14ac:dyDescent="0.2">
      <c r="B54" s="891">
        <v>45306</v>
      </c>
      <c r="C54" s="903" t="s">
        <v>4329</v>
      </c>
      <c r="D54" s="893" t="s">
        <v>785</v>
      </c>
      <c r="E54" s="490">
        <v>18.43</v>
      </c>
      <c r="F54" s="395">
        <v>4902.3500000000004</v>
      </c>
      <c r="G54" s="559" t="s">
        <v>9205</v>
      </c>
      <c r="H54" s="559"/>
      <c r="I54" s="559"/>
      <c r="J54" s="898"/>
      <c r="K54" s="898"/>
      <c r="L54" s="898"/>
      <c r="M54" s="836"/>
    </row>
    <row r="55" spans="2:14" x14ac:dyDescent="0.2">
      <c r="B55" s="891">
        <v>45306</v>
      </c>
      <c r="C55" s="890" t="s">
        <v>4019</v>
      </c>
      <c r="D55" s="893" t="s">
        <v>785</v>
      </c>
      <c r="E55" s="280">
        <v>2.95</v>
      </c>
      <c r="F55" s="395">
        <v>14881.44</v>
      </c>
      <c r="G55" s="559" t="s">
        <v>9204</v>
      </c>
      <c r="H55" s="559"/>
      <c r="I55" s="559"/>
      <c r="J55" s="898"/>
      <c r="K55" s="898"/>
      <c r="L55" s="898"/>
      <c r="M55" s="836"/>
    </row>
    <row r="56" spans="2:14" x14ac:dyDescent="0.2">
      <c r="B56" s="891">
        <v>45306</v>
      </c>
      <c r="C56" s="890" t="s">
        <v>335</v>
      </c>
      <c r="D56" s="893" t="s">
        <v>724</v>
      </c>
      <c r="E56" s="280">
        <v>927505.09</v>
      </c>
      <c r="F56" s="395">
        <v>15095.57</v>
      </c>
      <c r="G56" s="559" t="s">
        <v>9203</v>
      </c>
      <c r="H56" s="559"/>
      <c r="I56" s="559"/>
      <c r="J56" s="898"/>
      <c r="K56" s="898"/>
      <c r="L56" s="898"/>
      <c r="M56" s="836"/>
    </row>
    <row r="57" spans="2:14" x14ac:dyDescent="0.2">
      <c r="B57" s="891">
        <v>45306</v>
      </c>
      <c r="C57" s="903" t="s">
        <v>9202</v>
      </c>
      <c r="D57" s="893" t="s">
        <v>785</v>
      </c>
      <c r="E57" s="395">
        <v>41497.43</v>
      </c>
      <c r="F57" s="395">
        <v>13889.86</v>
      </c>
      <c r="G57" s="559" t="s">
        <v>9201</v>
      </c>
      <c r="H57" s="559"/>
      <c r="I57" s="559"/>
      <c r="J57" s="898"/>
      <c r="K57" s="898"/>
      <c r="L57" s="898"/>
      <c r="M57" s="836"/>
    </row>
    <row r="58" spans="2:14" x14ac:dyDescent="0.2">
      <c r="B58" s="891">
        <v>45306</v>
      </c>
      <c r="C58" s="903" t="s">
        <v>5849</v>
      </c>
      <c r="D58" s="893" t="s">
        <v>785</v>
      </c>
      <c r="E58" s="280">
        <v>6982.81</v>
      </c>
      <c r="F58" s="395">
        <v>155465.5</v>
      </c>
      <c r="G58" s="559" t="s">
        <v>9200</v>
      </c>
      <c r="H58" s="559"/>
      <c r="I58" s="559"/>
      <c r="J58" s="898"/>
      <c r="K58" s="898"/>
      <c r="L58" s="898"/>
      <c r="M58" s="836"/>
    </row>
    <row r="59" spans="2:14" x14ac:dyDescent="0.2">
      <c r="B59" s="891">
        <v>45306</v>
      </c>
      <c r="C59" s="903" t="s">
        <v>5847</v>
      </c>
      <c r="D59" s="893" t="s">
        <v>785</v>
      </c>
      <c r="E59" s="280">
        <v>6982.81</v>
      </c>
      <c r="F59" s="395">
        <v>25332.49</v>
      </c>
      <c r="G59" s="559" t="s">
        <v>9199</v>
      </c>
      <c r="H59" s="559"/>
      <c r="I59" s="559"/>
      <c r="J59" s="898"/>
      <c r="K59" s="898"/>
      <c r="L59" s="898"/>
      <c r="M59" s="836"/>
    </row>
    <row r="60" spans="2:14" x14ac:dyDescent="0.2">
      <c r="B60" s="891">
        <v>45306</v>
      </c>
      <c r="C60" s="903" t="s">
        <v>5845</v>
      </c>
      <c r="D60" s="893" t="s">
        <v>785</v>
      </c>
      <c r="E60" s="280">
        <v>6982.81</v>
      </c>
      <c r="F60" s="395">
        <v>1043.1600000000001</v>
      </c>
      <c r="G60" s="559" t="s">
        <v>9198</v>
      </c>
      <c r="H60" s="559"/>
      <c r="I60" s="559"/>
      <c r="J60" s="898"/>
      <c r="K60" s="898"/>
      <c r="L60" s="898"/>
      <c r="M60" s="836"/>
    </row>
    <row r="61" spans="2:14" x14ac:dyDescent="0.2">
      <c r="B61" s="891">
        <v>45306</v>
      </c>
      <c r="C61" s="903" t="s">
        <v>5843</v>
      </c>
      <c r="D61" s="893" t="s">
        <v>785</v>
      </c>
      <c r="E61" s="280">
        <v>6982.81</v>
      </c>
      <c r="F61" s="395">
        <v>920.73</v>
      </c>
      <c r="G61" s="559" t="s">
        <v>9197</v>
      </c>
      <c r="H61" s="559"/>
      <c r="I61" s="559"/>
      <c r="J61" s="898"/>
      <c r="K61" s="898"/>
      <c r="L61" s="898"/>
      <c r="M61" s="836"/>
    </row>
    <row r="62" spans="2:14" x14ac:dyDescent="0.2">
      <c r="B62" s="891">
        <v>45306</v>
      </c>
      <c r="C62" s="903" t="s">
        <v>5841</v>
      </c>
      <c r="D62" s="893" t="s">
        <v>785</v>
      </c>
      <c r="E62" s="280">
        <v>6982.81</v>
      </c>
      <c r="F62" s="395">
        <v>9802.83</v>
      </c>
      <c r="G62" s="559" t="s">
        <v>9196</v>
      </c>
      <c r="H62" s="559"/>
      <c r="I62" s="559"/>
      <c r="J62" s="898"/>
      <c r="K62" s="898"/>
      <c r="L62" s="898"/>
      <c r="M62" s="836"/>
    </row>
    <row r="63" spans="2:14" x14ac:dyDescent="0.2">
      <c r="B63" s="891">
        <v>45307</v>
      </c>
      <c r="C63" s="903" t="s">
        <v>9195</v>
      </c>
      <c r="D63" s="893">
        <v>1268</v>
      </c>
      <c r="E63" s="280">
        <v>8380</v>
      </c>
      <c r="F63" s="395">
        <v>5886.63</v>
      </c>
      <c r="G63" s="559" t="s">
        <v>9194</v>
      </c>
      <c r="H63" s="559"/>
      <c r="I63" s="559"/>
      <c r="J63" s="898"/>
      <c r="K63" s="898"/>
      <c r="L63" s="898"/>
      <c r="M63" s="836">
        <f>+E63*0.6</f>
        <v>5028</v>
      </c>
      <c r="N63" s="315">
        <f>+E63*0.4</f>
        <v>3352</v>
      </c>
    </row>
    <row r="64" spans="2:14" x14ac:dyDescent="0.2">
      <c r="B64" s="891">
        <v>45307</v>
      </c>
      <c r="C64" s="903" t="s">
        <v>3364</v>
      </c>
      <c r="D64" s="893" t="s">
        <v>724</v>
      </c>
      <c r="E64" s="280">
        <v>76000</v>
      </c>
      <c r="F64" s="395">
        <v>178731</v>
      </c>
      <c r="G64" s="559" t="s">
        <v>9193</v>
      </c>
      <c r="H64" s="559"/>
      <c r="I64" s="559"/>
      <c r="J64" s="898"/>
      <c r="K64" s="898"/>
      <c r="L64" s="898"/>
      <c r="M64" s="836"/>
    </row>
    <row r="65" spans="1:13" x14ac:dyDescent="0.2">
      <c r="B65" s="891">
        <v>45308</v>
      </c>
      <c r="C65" s="903" t="s">
        <v>9192</v>
      </c>
      <c r="D65" s="893">
        <v>1270</v>
      </c>
      <c r="E65" s="280">
        <v>4749.74</v>
      </c>
      <c r="F65" s="395">
        <v>3101.89</v>
      </c>
      <c r="G65" s="674" t="s">
        <v>9191</v>
      </c>
      <c r="H65" s="559"/>
      <c r="I65" s="559"/>
      <c r="J65" s="898"/>
      <c r="K65" s="898"/>
      <c r="L65" s="898"/>
      <c r="M65" s="836"/>
    </row>
    <row r="66" spans="1:13" x14ac:dyDescent="0.2">
      <c r="B66" s="891">
        <v>45308</v>
      </c>
      <c r="C66" s="903" t="s">
        <v>4329</v>
      </c>
      <c r="D66" s="893" t="s">
        <v>785</v>
      </c>
      <c r="E66" s="448">
        <v>68.75</v>
      </c>
      <c r="F66" s="395">
        <v>4793.54</v>
      </c>
      <c r="G66" s="559" t="s">
        <v>9190</v>
      </c>
      <c r="H66" s="559"/>
      <c r="I66" s="559"/>
      <c r="J66" s="898"/>
      <c r="K66" s="898"/>
      <c r="L66" s="898"/>
      <c r="M66" s="836"/>
    </row>
    <row r="67" spans="1:13" x14ac:dyDescent="0.2">
      <c r="B67" s="891">
        <v>45308</v>
      </c>
      <c r="C67" s="903" t="s">
        <v>2675</v>
      </c>
      <c r="D67" s="893" t="s">
        <v>785</v>
      </c>
      <c r="E67" s="280">
        <v>11</v>
      </c>
      <c r="F67" s="565">
        <v>5000</v>
      </c>
      <c r="G67" s="559" t="s">
        <v>9189</v>
      </c>
      <c r="H67" s="559"/>
      <c r="I67" s="559"/>
      <c r="J67" s="898"/>
      <c r="K67" s="898"/>
      <c r="L67" s="898"/>
      <c r="M67" s="836"/>
    </row>
    <row r="68" spans="1:13" x14ac:dyDescent="0.2">
      <c r="B68" s="891">
        <v>45308</v>
      </c>
      <c r="C68" s="903" t="s">
        <v>725</v>
      </c>
      <c r="D68" s="893" t="s">
        <v>724</v>
      </c>
      <c r="E68" s="280">
        <v>1000000</v>
      </c>
      <c r="F68" s="565">
        <v>2114</v>
      </c>
      <c r="G68" s="559" t="s">
        <v>9188</v>
      </c>
      <c r="H68" s="559"/>
      <c r="I68" s="559"/>
      <c r="J68" s="898"/>
      <c r="K68" s="898"/>
      <c r="L68" s="898"/>
      <c r="M68" s="836"/>
    </row>
    <row r="69" spans="1:13" x14ac:dyDescent="0.2">
      <c r="B69" s="891">
        <v>45308</v>
      </c>
      <c r="C69" s="903" t="s">
        <v>9187</v>
      </c>
      <c r="D69" s="893" t="s">
        <v>724</v>
      </c>
      <c r="E69" s="395">
        <v>3119.73</v>
      </c>
      <c r="F69" s="395">
        <v>596.61</v>
      </c>
      <c r="G69" s="559" t="s">
        <v>9186</v>
      </c>
      <c r="H69" s="559"/>
      <c r="I69" s="559"/>
      <c r="J69" s="898"/>
      <c r="K69" s="898"/>
      <c r="L69" s="898"/>
      <c r="M69" s="836"/>
    </row>
    <row r="70" spans="1:13" x14ac:dyDescent="0.2">
      <c r="B70" s="904">
        <v>45309</v>
      </c>
      <c r="C70" s="903" t="s">
        <v>4329</v>
      </c>
      <c r="D70" s="893" t="s">
        <v>785</v>
      </c>
      <c r="E70" s="448">
        <v>15.46</v>
      </c>
      <c r="F70" s="395">
        <v>7969.71</v>
      </c>
      <c r="G70" s="559" t="s">
        <v>9185</v>
      </c>
      <c r="H70" s="559"/>
      <c r="I70" s="559"/>
      <c r="J70" s="898"/>
      <c r="K70" s="898"/>
      <c r="L70" s="898"/>
      <c r="M70" s="836"/>
    </row>
    <row r="71" spans="1:13" x14ac:dyDescent="0.2">
      <c r="B71" s="904">
        <v>45309</v>
      </c>
      <c r="C71" s="890" t="s">
        <v>4019</v>
      </c>
      <c r="D71" s="893" t="s">
        <v>785</v>
      </c>
      <c r="E71" s="280">
        <v>2.4700000000000002</v>
      </c>
      <c r="F71" s="395">
        <v>41752.550000000003</v>
      </c>
      <c r="G71" s="559" t="s">
        <v>9184</v>
      </c>
      <c r="H71" s="559"/>
      <c r="I71" s="559"/>
      <c r="J71" s="898"/>
      <c r="K71" s="898"/>
      <c r="L71" s="898"/>
      <c r="M71" s="836"/>
    </row>
    <row r="72" spans="1:13" x14ac:dyDescent="0.2">
      <c r="B72" s="904">
        <v>45309</v>
      </c>
      <c r="C72" s="903" t="s">
        <v>9182</v>
      </c>
      <c r="D72" s="893" t="s">
        <v>724</v>
      </c>
      <c r="E72" s="280">
        <v>33664</v>
      </c>
      <c r="F72" s="395">
        <v>1737.62</v>
      </c>
      <c r="G72" s="559" t="s">
        <v>9183</v>
      </c>
      <c r="H72" s="559"/>
      <c r="I72" s="559"/>
      <c r="J72" s="898"/>
      <c r="K72" s="898"/>
      <c r="L72" s="898"/>
      <c r="M72" s="836"/>
    </row>
    <row r="73" spans="1:13" x14ac:dyDescent="0.2">
      <c r="A73" s="906"/>
      <c r="B73" s="904">
        <v>45309</v>
      </c>
      <c r="C73" s="890" t="s">
        <v>9182</v>
      </c>
      <c r="D73" s="893" t="s">
        <v>724</v>
      </c>
      <c r="E73" s="280">
        <v>1929</v>
      </c>
      <c r="F73" s="395">
        <v>11282.17</v>
      </c>
      <c r="G73" s="559" t="s">
        <v>9181</v>
      </c>
      <c r="H73" s="559"/>
      <c r="I73" s="559"/>
      <c r="J73" s="898"/>
      <c r="K73" s="898"/>
      <c r="L73" s="898"/>
      <c r="M73" s="836"/>
    </row>
    <row r="74" spans="1:13" x14ac:dyDescent="0.2">
      <c r="B74" s="904">
        <v>45310</v>
      </c>
      <c r="C74" s="903" t="s">
        <v>4329</v>
      </c>
      <c r="D74" s="893" t="s">
        <v>785</v>
      </c>
      <c r="E74" s="448">
        <v>36.630000000000003</v>
      </c>
      <c r="F74" s="395">
        <v>10506.18</v>
      </c>
      <c r="G74" s="559" t="s">
        <v>9180</v>
      </c>
      <c r="H74" s="559"/>
      <c r="I74" s="559"/>
      <c r="J74" s="898"/>
      <c r="K74" s="898"/>
      <c r="L74" s="898"/>
      <c r="M74" s="836"/>
    </row>
    <row r="75" spans="1:13" x14ac:dyDescent="0.2">
      <c r="B75" s="891">
        <v>45310</v>
      </c>
      <c r="C75" s="890" t="s">
        <v>4019</v>
      </c>
      <c r="D75" s="893" t="s">
        <v>785</v>
      </c>
      <c r="E75" s="280">
        <v>5.86</v>
      </c>
      <c r="F75" s="395">
        <v>7397.32</v>
      </c>
      <c r="G75" s="559" t="s">
        <v>9179</v>
      </c>
      <c r="H75" s="559"/>
      <c r="I75" s="559"/>
      <c r="J75" s="898"/>
      <c r="K75" s="898"/>
      <c r="L75" s="898"/>
      <c r="M75" s="836"/>
    </row>
    <row r="76" spans="1:13" x14ac:dyDescent="0.2">
      <c r="B76" s="904">
        <v>45313</v>
      </c>
      <c r="C76" s="903" t="s">
        <v>5906</v>
      </c>
      <c r="D76" s="893" t="s">
        <v>724</v>
      </c>
      <c r="E76" s="920">
        <v>800</v>
      </c>
      <c r="F76" s="395">
        <v>14591.32</v>
      </c>
      <c r="G76" s="559" t="s">
        <v>9178</v>
      </c>
      <c r="H76" s="559"/>
      <c r="I76" s="559"/>
      <c r="J76" s="898"/>
      <c r="K76" s="898"/>
      <c r="L76" s="898"/>
      <c r="M76" s="836"/>
    </row>
    <row r="77" spans="1:13" x14ac:dyDescent="0.2">
      <c r="B77" s="904">
        <v>45313</v>
      </c>
      <c r="C77" s="903" t="s">
        <v>9177</v>
      </c>
      <c r="D77" s="893" t="s">
        <v>724</v>
      </c>
      <c r="E77" s="392">
        <v>4576</v>
      </c>
      <c r="F77" s="395">
        <v>7617.6</v>
      </c>
      <c r="G77" s="559" t="s">
        <v>9176</v>
      </c>
      <c r="H77" s="559"/>
      <c r="I77" s="559"/>
      <c r="J77" s="898"/>
      <c r="K77" s="898"/>
      <c r="L77" s="898"/>
      <c r="M77" s="836"/>
    </row>
    <row r="78" spans="1:13" x14ac:dyDescent="0.2">
      <c r="B78" s="904">
        <v>45313</v>
      </c>
      <c r="C78" s="903" t="s">
        <v>4329</v>
      </c>
      <c r="D78" s="893" t="s">
        <v>785</v>
      </c>
      <c r="E78" s="448">
        <v>11.07</v>
      </c>
      <c r="F78" s="395">
        <v>729.91</v>
      </c>
      <c r="G78" s="559" t="s">
        <v>9175</v>
      </c>
      <c r="H78" s="559"/>
      <c r="I78" s="559"/>
      <c r="J78" s="898"/>
      <c r="K78" s="898"/>
      <c r="L78" s="898"/>
      <c r="M78" s="836"/>
    </row>
    <row r="79" spans="1:13" x14ac:dyDescent="0.2">
      <c r="B79" s="904">
        <v>45313</v>
      </c>
      <c r="C79" s="890" t="s">
        <v>4019</v>
      </c>
      <c r="D79" s="893" t="s">
        <v>785</v>
      </c>
      <c r="E79" s="280">
        <v>1.77</v>
      </c>
      <c r="F79" s="395">
        <v>4671.2299999999996</v>
      </c>
      <c r="G79" s="559" t="s">
        <v>9174</v>
      </c>
      <c r="H79" s="559"/>
      <c r="I79" s="559"/>
      <c r="J79" s="898"/>
      <c r="K79" s="898"/>
      <c r="L79" s="898"/>
      <c r="M79" s="836"/>
    </row>
    <row r="80" spans="1:13" x14ac:dyDescent="0.2">
      <c r="B80" s="904">
        <v>45313</v>
      </c>
      <c r="C80" s="890" t="s">
        <v>4329</v>
      </c>
      <c r="D80" s="893" t="s">
        <v>785</v>
      </c>
      <c r="E80" s="448">
        <v>31.71</v>
      </c>
      <c r="F80" s="395">
        <v>28230.09</v>
      </c>
      <c r="G80" s="559" t="s">
        <v>9173</v>
      </c>
      <c r="H80" s="559"/>
      <c r="I80" s="559"/>
      <c r="J80" s="898"/>
      <c r="K80" s="898"/>
      <c r="L80" s="898"/>
      <c r="M80" s="836"/>
    </row>
    <row r="81" spans="2:13" x14ac:dyDescent="0.2">
      <c r="B81" s="904">
        <v>45313</v>
      </c>
      <c r="C81" s="890" t="s">
        <v>4019</v>
      </c>
      <c r="D81" s="893" t="s">
        <v>785</v>
      </c>
      <c r="E81" s="280">
        <v>5.07</v>
      </c>
      <c r="F81" s="395">
        <v>8412.9500000000007</v>
      </c>
      <c r="G81" s="559" t="s">
        <v>9172</v>
      </c>
      <c r="H81" s="559"/>
      <c r="I81" s="559"/>
      <c r="J81" s="898"/>
      <c r="K81" s="898"/>
      <c r="L81" s="898"/>
      <c r="M81" s="836"/>
    </row>
    <row r="82" spans="2:13" x14ac:dyDescent="0.2">
      <c r="B82" s="904">
        <v>45313</v>
      </c>
      <c r="C82" s="903" t="s">
        <v>4329</v>
      </c>
      <c r="D82" s="893" t="s">
        <v>785</v>
      </c>
      <c r="E82" s="448">
        <v>7.47</v>
      </c>
      <c r="F82" s="395">
        <v>1125.6300000000001</v>
      </c>
      <c r="G82" s="559" t="s">
        <v>9171</v>
      </c>
      <c r="H82" s="559"/>
      <c r="I82" s="559"/>
      <c r="J82" s="898"/>
      <c r="K82" s="898"/>
      <c r="L82" s="898"/>
      <c r="M82" s="836"/>
    </row>
    <row r="83" spans="2:13" x14ac:dyDescent="0.2">
      <c r="B83" s="904">
        <v>45313</v>
      </c>
      <c r="C83" s="903" t="s">
        <v>4019</v>
      </c>
      <c r="D83" s="893" t="s">
        <v>785</v>
      </c>
      <c r="E83" s="280">
        <v>1.2</v>
      </c>
      <c r="F83" s="395">
        <v>17350.7</v>
      </c>
      <c r="G83" s="559" t="s">
        <v>9170</v>
      </c>
      <c r="H83" s="559"/>
      <c r="I83" s="559"/>
      <c r="J83" s="898"/>
      <c r="K83" s="898"/>
      <c r="L83" s="898"/>
      <c r="M83" s="836"/>
    </row>
    <row r="84" spans="2:13" x14ac:dyDescent="0.2">
      <c r="B84" s="904">
        <v>45313</v>
      </c>
      <c r="C84" s="903" t="s">
        <v>9169</v>
      </c>
      <c r="D84" s="893" t="s">
        <v>724</v>
      </c>
      <c r="E84" s="395">
        <v>14354.34</v>
      </c>
      <c r="F84" s="395">
        <v>15903.6</v>
      </c>
      <c r="G84" s="559" t="s">
        <v>9168</v>
      </c>
      <c r="H84" s="559"/>
      <c r="I84" s="559"/>
      <c r="J84" s="898"/>
      <c r="K84" s="898"/>
      <c r="L84" s="898"/>
      <c r="M84" s="836"/>
    </row>
    <row r="85" spans="2:13" ht="12.75" customHeight="1" x14ac:dyDescent="0.2">
      <c r="B85" s="904">
        <v>45313</v>
      </c>
      <c r="C85" s="903" t="s">
        <v>335</v>
      </c>
      <c r="D85" s="893" t="s">
        <v>724</v>
      </c>
      <c r="E85" s="395">
        <v>601165.71</v>
      </c>
      <c r="F85" s="392">
        <v>4506.71</v>
      </c>
      <c r="G85" s="897" t="s">
        <v>8898</v>
      </c>
      <c r="H85" s="559"/>
      <c r="I85" s="559"/>
      <c r="J85" s="898"/>
      <c r="K85" s="898"/>
      <c r="L85" s="898"/>
      <c r="M85" s="836"/>
    </row>
    <row r="86" spans="2:13" x14ac:dyDescent="0.2">
      <c r="B86" s="904">
        <v>45314</v>
      </c>
      <c r="C86" s="903" t="s">
        <v>4329</v>
      </c>
      <c r="D86" s="893" t="s">
        <v>785</v>
      </c>
      <c r="E86" s="448">
        <v>209</v>
      </c>
      <c r="F86" s="395">
        <v>10863.42</v>
      </c>
      <c r="G86" s="559" t="s">
        <v>9167</v>
      </c>
      <c r="H86" s="559"/>
      <c r="I86" s="559"/>
      <c r="J86" s="898"/>
      <c r="K86" s="898"/>
      <c r="L86" s="898"/>
      <c r="M86" s="836"/>
    </row>
    <row r="87" spans="2:13" x14ac:dyDescent="0.2">
      <c r="B87" s="904">
        <v>45314</v>
      </c>
      <c r="C87" s="903" t="s">
        <v>4019</v>
      </c>
      <c r="D87" s="893" t="s">
        <v>785</v>
      </c>
      <c r="E87" s="280">
        <v>33.44</v>
      </c>
      <c r="F87" s="395">
        <v>15571.8</v>
      </c>
      <c r="G87" s="559" t="s">
        <v>9166</v>
      </c>
      <c r="H87" s="559"/>
      <c r="I87" s="559"/>
      <c r="J87" s="898"/>
      <c r="K87" s="898"/>
      <c r="L87" s="898"/>
      <c r="M87" s="836"/>
    </row>
    <row r="88" spans="2:13" x14ac:dyDescent="0.2">
      <c r="B88" s="904">
        <v>45315</v>
      </c>
      <c r="C88" s="890" t="s">
        <v>4329</v>
      </c>
      <c r="D88" s="893" t="s">
        <v>785</v>
      </c>
      <c r="E88" s="448">
        <v>19.59</v>
      </c>
      <c r="F88" s="395">
        <v>6741.11</v>
      </c>
      <c r="G88" s="559" t="s">
        <v>9165</v>
      </c>
      <c r="H88" s="559"/>
      <c r="I88" s="559"/>
      <c r="J88" s="898"/>
      <c r="K88" s="898"/>
      <c r="L88" s="898"/>
      <c r="M88" s="836"/>
    </row>
    <row r="89" spans="2:13" x14ac:dyDescent="0.2">
      <c r="B89" s="904">
        <v>45315</v>
      </c>
      <c r="C89" s="890" t="s">
        <v>4019</v>
      </c>
      <c r="D89" s="893" t="s">
        <v>785</v>
      </c>
      <c r="E89" s="280">
        <v>3.13</v>
      </c>
      <c r="F89" s="395">
        <v>6807.22</v>
      </c>
      <c r="G89" s="559" t="s">
        <v>9164</v>
      </c>
      <c r="H89" s="559"/>
      <c r="I89" s="559"/>
      <c r="J89" s="898"/>
      <c r="K89" s="898"/>
      <c r="L89" s="898"/>
      <c r="M89" s="836"/>
    </row>
    <row r="90" spans="2:13" x14ac:dyDescent="0.2">
      <c r="B90" s="904">
        <v>45315</v>
      </c>
      <c r="C90" s="903" t="s">
        <v>4329</v>
      </c>
      <c r="D90" s="893" t="s">
        <v>785</v>
      </c>
      <c r="E90" s="448">
        <v>48.01</v>
      </c>
      <c r="F90" s="395">
        <v>20197.919999999998</v>
      </c>
      <c r="G90" s="559" t="s">
        <v>9163</v>
      </c>
      <c r="H90" s="559"/>
      <c r="I90" s="559"/>
      <c r="J90" s="898"/>
      <c r="K90" s="898"/>
      <c r="L90" s="898"/>
      <c r="M90" s="836"/>
    </row>
    <row r="91" spans="2:13" x14ac:dyDescent="0.2">
      <c r="B91" s="904">
        <v>45315</v>
      </c>
      <c r="C91" s="903" t="s">
        <v>4019</v>
      </c>
      <c r="D91" s="893" t="s">
        <v>785</v>
      </c>
      <c r="E91" s="395">
        <v>7.68</v>
      </c>
      <c r="F91" s="395">
        <v>4522.3999999999996</v>
      </c>
      <c r="G91" s="559" t="s">
        <v>9162</v>
      </c>
      <c r="H91" s="559"/>
      <c r="I91" s="559"/>
      <c r="J91" s="898"/>
      <c r="K91" s="898"/>
      <c r="L91" s="898"/>
      <c r="M91" s="836"/>
    </row>
    <row r="92" spans="2:13" x14ac:dyDescent="0.2">
      <c r="B92" s="891">
        <v>45315</v>
      </c>
      <c r="C92" s="890" t="s">
        <v>9161</v>
      </c>
      <c r="D92" s="893" t="s">
        <v>724</v>
      </c>
      <c r="E92" s="920">
        <v>1392</v>
      </c>
      <c r="F92" s="395">
        <v>5157.07</v>
      </c>
      <c r="G92" s="559" t="s">
        <v>9160</v>
      </c>
      <c r="H92" s="559"/>
      <c r="I92" s="559"/>
      <c r="J92" s="898"/>
      <c r="K92" s="898"/>
      <c r="L92" s="898"/>
      <c r="M92" s="836"/>
    </row>
    <row r="93" spans="2:13" x14ac:dyDescent="0.2">
      <c r="B93" s="891">
        <v>45316</v>
      </c>
      <c r="C93" s="903" t="s">
        <v>4329</v>
      </c>
      <c r="D93" s="893" t="s">
        <v>785</v>
      </c>
      <c r="E93" s="448">
        <v>75.11</v>
      </c>
      <c r="F93" s="395">
        <v>1081</v>
      </c>
      <c r="G93" s="559" t="s">
        <v>9159</v>
      </c>
      <c r="H93" s="559"/>
      <c r="I93" s="559"/>
      <c r="J93" s="898"/>
      <c r="K93" s="898"/>
      <c r="L93" s="898"/>
      <c r="M93" s="836"/>
    </row>
    <row r="94" spans="2:13" x14ac:dyDescent="0.2">
      <c r="B94" s="891">
        <v>45316</v>
      </c>
      <c r="C94" s="903" t="s">
        <v>2675</v>
      </c>
      <c r="D94" s="893" t="s">
        <v>785</v>
      </c>
      <c r="E94" s="395">
        <v>12.02</v>
      </c>
      <c r="F94" s="395">
        <v>478</v>
      </c>
      <c r="G94" s="559" t="s">
        <v>9158</v>
      </c>
      <c r="H94" s="559"/>
      <c r="I94" s="559"/>
      <c r="J94" s="898"/>
      <c r="K94" s="898"/>
      <c r="L94" s="898"/>
      <c r="M94" s="836"/>
    </row>
    <row r="95" spans="2:13" x14ac:dyDescent="0.2">
      <c r="B95" s="891">
        <v>45316</v>
      </c>
      <c r="C95" s="903" t="s">
        <v>725</v>
      </c>
      <c r="D95" s="893" t="s">
        <v>724</v>
      </c>
      <c r="E95" s="395">
        <v>1500000</v>
      </c>
      <c r="F95" s="395">
        <v>7062.68</v>
      </c>
      <c r="G95" s="898" t="s">
        <v>9157</v>
      </c>
      <c r="H95" s="892"/>
      <c r="I95" s="892"/>
      <c r="J95" s="892"/>
      <c r="K95" s="892"/>
      <c r="L95" s="892"/>
      <c r="M95" s="836"/>
    </row>
    <row r="96" spans="2:13" x14ac:dyDescent="0.2">
      <c r="B96" s="891">
        <v>45317</v>
      </c>
      <c r="C96" s="890" t="s">
        <v>4329</v>
      </c>
      <c r="D96" s="893" t="s">
        <v>785</v>
      </c>
      <c r="E96" s="448">
        <v>2.81</v>
      </c>
      <c r="F96" s="395">
        <v>6767.52</v>
      </c>
      <c r="G96" s="898" t="s">
        <v>9156</v>
      </c>
      <c r="H96" s="892"/>
      <c r="I96" s="892"/>
      <c r="J96" s="892"/>
      <c r="K96" s="892"/>
      <c r="L96" s="892"/>
      <c r="M96" s="836"/>
    </row>
    <row r="97" spans="2:13" x14ac:dyDescent="0.2">
      <c r="B97" s="891">
        <v>45317</v>
      </c>
      <c r="C97" s="905" t="s">
        <v>4019</v>
      </c>
      <c r="D97" s="893" t="s">
        <v>785</v>
      </c>
      <c r="E97" s="395">
        <v>0.45</v>
      </c>
      <c r="F97" s="395">
        <v>28688.42</v>
      </c>
      <c r="G97" s="898" t="s">
        <v>9155</v>
      </c>
      <c r="H97" s="892"/>
      <c r="I97" s="892"/>
      <c r="J97" s="892"/>
      <c r="K97" s="892"/>
      <c r="L97" s="892"/>
      <c r="M97" s="836"/>
    </row>
    <row r="98" spans="2:13" x14ac:dyDescent="0.2">
      <c r="B98" s="904">
        <v>45320</v>
      </c>
      <c r="C98" s="903" t="s">
        <v>9154</v>
      </c>
      <c r="D98" s="893" t="s">
        <v>724</v>
      </c>
      <c r="E98" s="392">
        <v>4151.93</v>
      </c>
      <c r="F98" s="395">
        <v>21910.44</v>
      </c>
      <c r="G98" s="898" t="s">
        <v>9153</v>
      </c>
      <c r="H98" s="892"/>
      <c r="I98" s="892"/>
      <c r="J98" s="892"/>
      <c r="K98" s="892"/>
      <c r="L98" s="892"/>
      <c r="M98" s="836"/>
    </row>
    <row r="99" spans="2:13" x14ac:dyDescent="0.2">
      <c r="B99" s="891">
        <v>45320</v>
      </c>
      <c r="C99" s="890" t="s">
        <v>4329</v>
      </c>
      <c r="D99" s="893" t="s">
        <v>785</v>
      </c>
      <c r="E99" s="280">
        <v>124.65</v>
      </c>
      <c r="F99" s="395">
        <v>1104</v>
      </c>
      <c r="G99" s="898" t="s">
        <v>9152</v>
      </c>
      <c r="H99" s="892"/>
      <c r="I99" s="892"/>
      <c r="J99" s="892"/>
      <c r="K99" s="892"/>
      <c r="L99" s="892"/>
      <c r="M99" s="836"/>
    </row>
    <row r="100" spans="2:13" x14ac:dyDescent="0.2">
      <c r="B100" s="891">
        <v>45320</v>
      </c>
      <c r="C100" s="903" t="s">
        <v>4019</v>
      </c>
      <c r="D100" s="893" t="s">
        <v>785</v>
      </c>
      <c r="E100" s="395">
        <v>19.940000000000001</v>
      </c>
      <c r="F100" s="395">
        <v>2171.52</v>
      </c>
      <c r="G100" s="898" t="s">
        <v>9151</v>
      </c>
      <c r="H100" s="892"/>
      <c r="I100" s="892"/>
      <c r="J100" s="892"/>
      <c r="K100" s="892"/>
      <c r="L100" s="892"/>
      <c r="M100" s="836"/>
    </row>
    <row r="101" spans="2:13" x14ac:dyDescent="0.2">
      <c r="B101" s="904">
        <v>45320</v>
      </c>
      <c r="C101" s="903" t="s">
        <v>4329</v>
      </c>
      <c r="D101" s="893" t="s">
        <v>785</v>
      </c>
      <c r="E101" s="448">
        <v>11.67</v>
      </c>
      <c r="F101" s="395">
        <v>1432.83</v>
      </c>
      <c r="G101" s="898" t="s">
        <v>9150</v>
      </c>
      <c r="H101" s="892"/>
      <c r="I101" s="892"/>
      <c r="J101" s="892"/>
      <c r="K101" s="892"/>
      <c r="L101" s="892"/>
      <c r="M101" s="836"/>
    </row>
    <row r="102" spans="2:13" x14ac:dyDescent="0.2">
      <c r="B102" s="904">
        <v>45320</v>
      </c>
      <c r="C102" s="903" t="s">
        <v>4019</v>
      </c>
      <c r="D102" s="893" t="s">
        <v>785</v>
      </c>
      <c r="E102" s="395">
        <v>1.87</v>
      </c>
      <c r="F102" s="395">
        <v>40086.81</v>
      </c>
      <c r="G102" s="898" t="s">
        <v>9149</v>
      </c>
      <c r="H102" s="559"/>
      <c r="I102" s="559"/>
      <c r="J102" s="898"/>
      <c r="K102" s="898"/>
      <c r="L102" s="898"/>
      <c r="M102" s="836"/>
    </row>
    <row r="103" spans="2:13" x14ac:dyDescent="0.2">
      <c r="B103" s="904">
        <v>45320</v>
      </c>
      <c r="C103" s="903" t="s">
        <v>4329</v>
      </c>
      <c r="D103" s="893" t="s">
        <v>785</v>
      </c>
      <c r="E103" s="448">
        <v>81.11</v>
      </c>
      <c r="F103" s="395">
        <v>1459.37</v>
      </c>
      <c r="G103" s="898" t="s">
        <v>9148</v>
      </c>
      <c r="H103" s="559"/>
      <c r="I103" s="559"/>
      <c r="J103" s="898"/>
      <c r="K103" s="898"/>
      <c r="L103" s="898"/>
      <c r="M103" s="836"/>
    </row>
    <row r="104" spans="2:13" x14ac:dyDescent="0.2">
      <c r="B104" s="904">
        <v>45320</v>
      </c>
      <c r="C104" s="898" t="s">
        <v>4019</v>
      </c>
      <c r="D104" s="893" t="s">
        <v>785</v>
      </c>
      <c r="E104" s="395">
        <v>12.98</v>
      </c>
      <c r="F104" s="395">
        <v>1319.22</v>
      </c>
      <c r="G104" s="559" t="s">
        <v>9147</v>
      </c>
      <c r="H104" s="559"/>
      <c r="I104" s="559"/>
      <c r="J104" s="898"/>
      <c r="K104" s="898"/>
      <c r="L104" s="898"/>
      <c r="M104" s="836"/>
    </row>
    <row r="105" spans="2:13" x14ac:dyDescent="0.2">
      <c r="B105" s="904">
        <v>45320</v>
      </c>
      <c r="C105" s="903" t="s">
        <v>335</v>
      </c>
      <c r="D105" s="893" t="s">
        <v>724</v>
      </c>
      <c r="E105" s="395">
        <v>1000000</v>
      </c>
      <c r="F105" s="395">
        <v>2220.2399999999998</v>
      </c>
      <c r="G105" s="559" t="s">
        <v>9146</v>
      </c>
      <c r="H105" s="559"/>
      <c r="I105" s="559"/>
      <c r="J105" s="898"/>
      <c r="K105" s="898"/>
      <c r="L105" s="898"/>
      <c r="M105" s="836"/>
    </row>
    <row r="106" spans="2:13" x14ac:dyDescent="0.2">
      <c r="B106" s="904">
        <v>45320</v>
      </c>
      <c r="C106" s="903" t="s">
        <v>9145</v>
      </c>
      <c r="D106" s="893" t="s">
        <v>724</v>
      </c>
      <c r="E106" s="395">
        <v>441214.24</v>
      </c>
      <c r="F106" s="395">
        <v>14507.57</v>
      </c>
      <c r="G106" s="559" t="s">
        <v>9144</v>
      </c>
      <c r="H106" s="559"/>
      <c r="I106" s="559"/>
      <c r="J106" s="898"/>
      <c r="K106" s="898"/>
      <c r="L106" s="898"/>
      <c r="M106" s="836"/>
    </row>
    <row r="107" spans="2:13" x14ac:dyDescent="0.2">
      <c r="B107" s="904">
        <v>45320</v>
      </c>
      <c r="C107" s="903" t="s">
        <v>9143</v>
      </c>
      <c r="D107" s="893" t="s">
        <v>724</v>
      </c>
      <c r="E107" s="395">
        <v>135004.42000000001</v>
      </c>
      <c r="F107" s="395">
        <v>10362.06</v>
      </c>
      <c r="G107" s="559" t="s">
        <v>9142</v>
      </c>
      <c r="H107" s="559"/>
      <c r="I107" s="559"/>
      <c r="J107" s="898"/>
      <c r="K107" s="898"/>
      <c r="L107" s="898"/>
      <c r="M107" s="836"/>
    </row>
    <row r="108" spans="2:13" x14ac:dyDescent="0.2">
      <c r="B108" s="891">
        <v>45321</v>
      </c>
      <c r="C108" s="903" t="s">
        <v>9141</v>
      </c>
      <c r="D108" s="893">
        <v>1272</v>
      </c>
      <c r="E108" s="395">
        <v>400000</v>
      </c>
      <c r="F108" s="395">
        <v>73072.3</v>
      </c>
      <c r="G108" s="559" t="s">
        <v>9140</v>
      </c>
      <c r="H108" s="559"/>
      <c r="I108" s="559"/>
      <c r="J108" s="898"/>
      <c r="K108" s="898"/>
      <c r="L108" s="898"/>
      <c r="M108" s="836"/>
    </row>
    <row r="109" spans="2:13" x14ac:dyDescent="0.2">
      <c r="B109" s="891">
        <v>45321</v>
      </c>
      <c r="C109" s="903" t="s">
        <v>9139</v>
      </c>
      <c r="D109" s="893" t="s">
        <v>724</v>
      </c>
      <c r="E109" s="395">
        <v>83356.240000000005</v>
      </c>
      <c r="F109" s="395">
        <v>117828.47</v>
      </c>
      <c r="G109" s="559" t="s">
        <v>9138</v>
      </c>
      <c r="H109" s="559"/>
      <c r="I109" s="559"/>
      <c r="J109" s="898"/>
      <c r="K109" s="898"/>
      <c r="L109" s="898"/>
      <c r="M109" s="836"/>
    </row>
    <row r="110" spans="2:13" x14ac:dyDescent="0.2">
      <c r="B110" s="891">
        <v>45321</v>
      </c>
      <c r="C110" s="903" t="s">
        <v>4329</v>
      </c>
      <c r="D110" s="893" t="s">
        <v>785</v>
      </c>
      <c r="E110" s="448">
        <v>162.53</v>
      </c>
      <c r="F110" s="395">
        <v>2575.38</v>
      </c>
      <c r="G110" s="559" t="s">
        <v>9137</v>
      </c>
      <c r="H110" s="559"/>
      <c r="I110" s="559"/>
      <c r="J110" s="898"/>
      <c r="K110" s="898"/>
      <c r="L110" s="898"/>
      <c r="M110" s="836"/>
    </row>
    <row r="111" spans="2:13" x14ac:dyDescent="0.2">
      <c r="B111" s="891">
        <v>45321</v>
      </c>
      <c r="C111" s="890" t="s">
        <v>2675</v>
      </c>
      <c r="D111" s="893" t="s">
        <v>785</v>
      </c>
      <c r="E111" s="280">
        <v>26</v>
      </c>
      <c r="F111" s="395">
        <v>27887.599999999999</v>
      </c>
      <c r="G111" s="559" t="s">
        <v>9106</v>
      </c>
      <c r="H111" s="559"/>
      <c r="I111" s="559"/>
      <c r="J111" s="898"/>
      <c r="K111" s="898"/>
      <c r="L111" s="898"/>
      <c r="M111" s="836"/>
    </row>
    <row r="112" spans="2:13" x14ac:dyDescent="0.2">
      <c r="B112" s="891">
        <v>45321</v>
      </c>
      <c r="C112" s="890" t="s">
        <v>9136</v>
      </c>
      <c r="D112" s="893" t="s">
        <v>724</v>
      </c>
      <c r="E112" s="280">
        <v>55640.52</v>
      </c>
      <c r="F112" s="395">
        <v>785.22</v>
      </c>
      <c r="G112" s="559" t="s">
        <v>9135</v>
      </c>
      <c r="H112" s="559"/>
      <c r="I112" s="559"/>
      <c r="J112" s="898"/>
      <c r="K112" s="898"/>
      <c r="L112" s="898"/>
      <c r="M112" s="836"/>
    </row>
    <row r="113" spans="2:13" x14ac:dyDescent="0.2">
      <c r="B113" s="891">
        <v>45321</v>
      </c>
      <c r="C113" s="890" t="s">
        <v>6507</v>
      </c>
      <c r="D113" s="893" t="s">
        <v>724</v>
      </c>
      <c r="E113" s="280">
        <v>200800</v>
      </c>
      <c r="F113" s="395">
        <v>3003.69</v>
      </c>
      <c r="G113" s="559" t="s">
        <v>9134</v>
      </c>
      <c r="H113" s="559"/>
      <c r="I113" s="559"/>
      <c r="J113" s="898"/>
      <c r="K113" s="898"/>
      <c r="L113" s="898"/>
      <c r="M113" s="836"/>
    </row>
    <row r="114" spans="2:13" x14ac:dyDescent="0.2">
      <c r="B114" s="891">
        <v>45321</v>
      </c>
      <c r="C114" s="903" t="s">
        <v>5776</v>
      </c>
      <c r="D114" s="893" t="s">
        <v>724</v>
      </c>
      <c r="E114" s="395">
        <v>72000</v>
      </c>
      <c r="F114" s="395">
        <v>6061.01</v>
      </c>
      <c r="G114" s="559" t="s">
        <v>9133</v>
      </c>
      <c r="H114" s="559"/>
      <c r="I114" s="559"/>
      <c r="J114" s="898"/>
      <c r="K114" s="898"/>
      <c r="L114" s="898"/>
      <c r="M114" s="836"/>
    </row>
    <row r="115" spans="2:13" x14ac:dyDescent="0.2">
      <c r="B115" s="891">
        <v>45321</v>
      </c>
      <c r="C115" s="890" t="s">
        <v>5784</v>
      </c>
      <c r="D115" s="893" t="s">
        <v>785</v>
      </c>
      <c r="E115" s="448">
        <v>935</v>
      </c>
      <c r="F115" s="395">
        <v>196333.96</v>
      </c>
      <c r="G115" s="559" t="s">
        <v>9132</v>
      </c>
      <c r="H115" s="559"/>
      <c r="I115" s="559"/>
      <c r="J115" s="898"/>
      <c r="K115" s="898"/>
      <c r="L115" s="898"/>
      <c r="M115" s="836"/>
    </row>
    <row r="116" spans="2:13" x14ac:dyDescent="0.2">
      <c r="B116" s="891">
        <v>45321</v>
      </c>
      <c r="C116" s="903" t="s">
        <v>2675</v>
      </c>
      <c r="D116" s="893" t="s">
        <v>785</v>
      </c>
      <c r="E116" s="280">
        <v>149.6</v>
      </c>
      <c r="F116" s="395">
        <v>10846</v>
      </c>
      <c r="G116" s="559" t="s">
        <v>9131</v>
      </c>
      <c r="H116" s="559"/>
      <c r="I116" s="559"/>
      <c r="J116" s="898"/>
      <c r="K116" s="898"/>
      <c r="L116" s="898"/>
      <c r="M116" s="836"/>
    </row>
    <row r="117" spans="2:13" x14ac:dyDescent="0.2">
      <c r="B117" s="891">
        <v>45322</v>
      </c>
      <c r="C117" s="903" t="s">
        <v>4329</v>
      </c>
      <c r="D117" s="893" t="s">
        <v>785</v>
      </c>
      <c r="E117" s="448">
        <v>30.97</v>
      </c>
      <c r="F117" s="395">
        <v>1767.61</v>
      </c>
      <c r="G117" s="559" t="s">
        <v>9130</v>
      </c>
      <c r="H117" s="559"/>
      <c r="I117" s="559"/>
      <c r="J117" s="898"/>
      <c r="K117" s="898"/>
      <c r="L117" s="898"/>
      <c r="M117" s="836"/>
    </row>
    <row r="118" spans="2:13" x14ac:dyDescent="0.2">
      <c r="B118" s="891">
        <v>45322</v>
      </c>
      <c r="C118" s="890" t="s">
        <v>2675</v>
      </c>
      <c r="D118" s="893" t="s">
        <v>785</v>
      </c>
      <c r="E118" s="280">
        <v>4.96</v>
      </c>
      <c r="F118" s="395">
        <v>6177.18</v>
      </c>
      <c r="G118" s="559" t="s">
        <v>9129</v>
      </c>
      <c r="H118" s="559"/>
      <c r="I118" s="559"/>
      <c r="J118" s="898"/>
      <c r="K118" s="898"/>
      <c r="L118" s="898"/>
      <c r="M118" s="836"/>
    </row>
    <row r="119" spans="2:13" x14ac:dyDescent="0.2">
      <c r="B119" s="891">
        <v>45322</v>
      </c>
      <c r="C119" s="890" t="s">
        <v>335</v>
      </c>
      <c r="D119" s="893" t="s">
        <v>724</v>
      </c>
      <c r="E119" s="280">
        <v>1132344.71</v>
      </c>
      <c r="F119" s="395">
        <v>2366.11</v>
      </c>
      <c r="G119" s="559" t="s">
        <v>9128</v>
      </c>
      <c r="H119" s="559"/>
      <c r="I119" s="559"/>
      <c r="J119" s="898"/>
      <c r="K119" s="898"/>
      <c r="L119" s="898"/>
      <c r="M119" s="836"/>
    </row>
    <row r="120" spans="2:13" x14ac:dyDescent="0.2">
      <c r="B120" s="891">
        <v>45322</v>
      </c>
      <c r="C120" s="890" t="s">
        <v>9127</v>
      </c>
      <c r="D120" s="893" t="s">
        <v>724</v>
      </c>
      <c r="E120" s="280">
        <v>3000</v>
      </c>
      <c r="F120" s="395">
        <v>6576.11</v>
      </c>
      <c r="G120" s="559" t="s">
        <v>9126</v>
      </c>
      <c r="H120" s="559"/>
      <c r="I120" s="559"/>
      <c r="J120" s="898"/>
      <c r="K120" s="898"/>
      <c r="L120" s="898"/>
      <c r="M120" s="836"/>
    </row>
    <row r="121" spans="2:13" x14ac:dyDescent="0.2">
      <c r="B121" s="891">
        <v>45322</v>
      </c>
      <c r="C121" s="890" t="s">
        <v>9125</v>
      </c>
      <c r="D121" s="893" t="s">
        <v>785</v>
      </c>
      <c r="E121" s="448">
        <v>699</v>
      </c>
      <c r="F121" s="395">
        <v>9954.67</v>
      </c>
      <c r="G121" s="559" t="s">
        <v>9124</v>
      </c>
      <c r="H121" s="559"/>
      <c r="I121" s="559"/>
      <c r="J121" s="898"/>
      <c r="K121" s="898"/>
      <c r="L121" s="898"/>
      <c r="M121" s="836"/>
    </row>
    <row r="122" spans="2:13" x14ac:dyDescent="0.2">
      <c r="B122" s="891">
        <v>45322</v>
      </c>
      <c r="C122" s="890" t="s">
        <v>4019</v>
      </c>
      <c r="D122" s="893" t="s">
        <v>785</v>
      </c>
      <c r="E122" s="280">
        <v>111.84</v>
      </c>
      <c r="F122" s="395">
        <v>2897.35</v>
      </c>
      <c r="G122" s="559" t="s">
        <v>9123</v>
      </c>
      <c r="H122" s="559"/>
      <c r="I122" s="559"/>
      <c r="J122" s="898"/>
      <c r="K122" s="898"/>
      <c r="L122" s="898"/>
      <c r="M122" s="836"/>
    </row>
    <row r="123" spans="2:13" x14ac:dyDescent="0.2">
      <c r="B123" s="891">
        <v>45322</v>
      </c>
      <c r="C123" s="890" t="s">
        <v>725</v>
      </c>
      <c r="D123" s="893" t="s">
        <v>724</v>
      </c>
      <c r="E123" s="280">
        <v>413512.05</v>
      </c>
      <c r="F123" s="395">
        <v>39822</v>
      </c>
      <c r="G123" s="559" t="s">
        <v>9122</v>
      </c>
      <c r="H123" s="559"/>
      <c r="I123" s="559"/>
      <c r="J123" s="898"/>
      <c r="K123" s="898"/>
      <c r="L123" s="898"/>
      <c r="M123" s="836"/>
    </row>
    <row r="124" spans="2:13" x14ac:dyDescent="0.2">
      <c r="B124" s="884"/>
      <c r="C124" s="884"/>
      <c r="D124" s="884"/>
      <c r="E124" s="884"/>
      <c r="F124" s="395">
        <v>192458.76</v>
      </c>
      <c r="G124" s="559" t="s">
        <v>9121</v>
      </c>
      <c r="H124" s="559"/>
      <c r="I124" s="559"/>
      <c r="J124" s="898"/>
      <c r="K124" s="898"/>
      <c r="L124" s="898"/>
      <c r="M124" s="836"/>
    </row>
    <row r="125" spans="2:13" x14ac:dyDescent="0.2">
      <c r="B125" s="891"/>
      <c r="C125" s="890"/>
      <c r="D125" s="893"/>
      <c r="F125" s="395">
        <v>7905.85</v>
      </c>
      <c r="G125" s="559" t="s">
        <v>9120</v>
      </c>
      <c r="H125" s="559"/>
      <c r="I125" s="559"/>
      <c r="J125" s="898"/>
      <c r="K125" s="898"/>
      <c r="L125" s="898"/>
      <c r="M125" s="836"/>
    </row>
    <row r="126" spans="2:13" x14ac:dyDescent="0.2">
      <c r="B126" s="891"/>
      <c r="C126" s="890"/>
      <c r="D126" s="893"/>
      <c r="F126" s="395">
        <v>291898.59999999998</v>
      </c>
      <c r="G126" s="559" t="s">
        <v>9119</v>
      </c>
      <c r="H126" s="559"/>
      <c r="I126" s="559"/>
      <c r="J126" s="898"/>
      <c r="K126" s="898"/>
      <c r="L126" s="898"/>
      <c r="M126" s="836"/>
    </row>
    <row r="127" spans="2:13" x14ac:dyDescent="0.2">
      <c r="B127" s="891"/>
      <c r="C127" s="890"/>
      <c r="D127" s="893"/>
      <c r="F127" s="395">
        <v>27453.439999999999</v>
      </c>
      <c r="G127" s="898" t="s">
        <v>9118</v>
      </c>
      <c r="H127" s="559"/>
      <c r="I127" s="559"/>
      <c r="J127" s="898"/>
      <c r="K127" s="898"/>
      <c r="L127" s="898"/>
      <c r="M127" s="836"/>
    </row>
    <row r="128" spans="2:13" x14ac:dyDescent="0.2">
      <c r="B128" s="891"/>
      <c r="C128" s="890"/>
      <c r="D128" s="893"/>
      <c r="F128" s="395">
        <v>20197.919999999998</v>
      </c>
      <c r="G128" s="559" t="s">
        <v>9117</v>
      </c>
      <c r="H128" s="559"/>
      <c r="I128" s="559"/>
      <c r="J128" s="898"/>
      <c r="K128" s="898"/>
      <c r="L128" s="898"/>
      <c r="M128" s="836"/>
    </row>
    <row r="129" spans="2:13" x14ac:dyDescent="0.2">
      <c r="B129" s="891"/>
      <c r="C129" s="890"/>
      <c r="D129" s="893"/>
      <c r="F129" s="395">
        <v>1056.76</v>
      </c>
      <c r="G129" s="898" t="s">
        <v>9116</v>
      </c>
      <c r="H129" s="559"/>
      <c r="I129" s="559"/>
      <c r="J129" s="898"/>
      <c r="K129" s="898"/>
      <c r="L129" s="898"/>
      <c r="M129" s="836"/>
    </row>
    <row r="130" spans="2:13" x14ac:dyDescent="0.2">
      <c r="B130" s="891"/>
      <c r="C130" s="890"/>
      <c r="D130" s="893"/>
      <c r="F130" s="395">
        <v>4871.58</v>
      </c>
      <c r="G130" s="559" t="s">
        <v>9115</v>
      </c>
      <c r="H130" s="559"/>
      <c r="I130" s="559"/>
      <c r="J130" s="898"/>
      <c r="K130" s="898"/>
      <c r="L130" s="898"/>
      <c r="M130" s="836"/>
    </row>
    <row r="131" spans="2:13" x14ac:dyDescent="0.2">
      <c r="B131" s="891"/>
      <c r="D131" s="893"/>
      <c r="F131" s="395">
        <v>1495.68</v>
      </c>
      <c r="G131" s="559" t="s">
        <v>9114</v>
      </c>
      <c r="H131" s="559"/>
      <c r="I131" s="559"/>
      <c r="J131" s="898"/>
      <c r="K131" s="898"/>
      <c r="L131" s="898"/>
      <c r="M131" s="836"/>
    </row>
    <row r="132" spans="2:13" x14ac:dyDescent="0.2">
      <c r="B132" s="891"/>
      <c r="C132" s="890"/>
      <c r="D132" s="893"/>
      <c r="F132" s="395">
        <v>989.99</v>
      </c>
      <c r="G132" s="559" t="s">
        <v>9113</v>
      </c>
      <c r="H132" s="559"/>
      <c r="I132" s="559"/>
      <c r="J132" s="898"/>
      <c r="K132" s="898"/>
      <c r="L132" s="898"/>
      <c r="M132" s="836"/>
    </row>
    <row r="133" spans="2:13" x14ac:dyDescent="0.2">
      <c r="B133" s="891"/>
      <c r="C133" s="890"/>
      <c r="D133" s="893"/>
      <c r="F133" s="395">
        <v>123149</v>
      </c>
      <c r="G133" s="559" t="s">
        <v>9112</v>
      </c>
      <c r="H133" s="559"/>
      <c r="I133" s="559"/>
      <c r="J133" s="898"/>
      <c r="K133" s="898"/>
      <c r="L133" s="898"/>
      <c r="M133" s="836"/>
    </row>
    <row r="134" spans="2:13" x14ac:dyDescent="0.2">
      <c r="B134" s="891"/>
      <c r="D134" s="893"/>
      <c r="F134" s="395">
        <v>90693.3</v>
      </c>
      <c r="G134" s="898" t="s">
        <v>9111</v>
      </c>
      <c r="H134" s="559"/>
      <c r="I134" s="559"/>
      <c r="J134" s="898"/>
      <c r="K134" s="898"/>
      <c r="L134" s="898"/>
      <c r="M134" s="836"/>
    </row>
    <row r="135" spans="2:13" x14ac:dyDescent="0.2">
      <c r="B135" s="891"/>
      <c r="C135" s="890"/>
      <c r="D135" s="893"/>
      <c r="F135" s="395">
        <v>1861.23</v>
      </c>
      <c r="G135" s="559" t="s">
        <v>9110</v>
      </c>
      <c r="H135" s="559"/>
      <c r="I135" s="559"/>
      <c r="J135" s="898"/>
      <c r="K135" s="898"/>
      <c r="L135" s="898"/>
      <c r="M135" s="836"/>
    </row>
    <row r="136" spans="2:13" x14ac:dyDescent="0.2">
      <c r="B136" s="891"/>
      <c r="C136" s="890"/>
      <c r="D136" s="893"/>
      <c r="F136" s="395">
        <v>10567.6</v>
      </c>
      <c r="G136" s="559" t="s">
        <v>9109</v>
      </c>
      <c r="H136" s="559"/>
      <c r="I136" s="559"/>
      <c r="J136" s="898"/>
      <c r="K136" s="898"/>
      <c r="L136" s="898"/>
      <c r="M136" s="836"/>
    </row>
    <row r="137" spans="2:13" x14ac:dyDescent="0.2">
      <c r="B137" s="891"/>
      <c r="C137" s="890"/>
      <c r="D137" s="893"/>
      <c r="F137" s="395">
        <v>5068.97</v>
      </c>
      <c r="G137" s="559" t="s">
        <v>9108</v>
      </c>
      <c r="H137" s="559"/>
      <c r="I137" s="559"/>
      <c r="J137" s="898"/>
      <c r="K137" s="898"/>
      <c r="L137" s="898"/>
      <c r="M137" s="836"/>
    </row>
    <row r="138" spans="2:13" x14ac:dyDescent="0.2">
      <c r="B138" s="891"/>
      <c r="C138" s="890"/>
      <c r="D138" s="893"/>
      <c r="F138" s="395">
        <v>50423.08</v>
      </c>
      <c r="G138" s="559" t="s">
        <v>9107</v>
      </c>
      <c r="H138" s="559"/>
      <c r="I138" s="559"/>
      <c r="J138" s="898"/>
      <c r="K138" s="898"/>
      <c r="L138" s="898"/>
      <c r="M138" s="836"/>
    </row>
    <row r="139" spans="2:13" x14ac:dyDescent="0.2">
      <c r="B139" s="891"/>
      <c r="C139" s="890"/>
      <c r="D139" s="893"/>
      <c r="F139" s="395">
        <v>27453.439999999999</v>
      </c>
      <c r="G139" s="559" t="s">
        <v>9106</v>
      </c>
      <c r="H139" s="559"/>
      <c r="I139" s="559"/>
      <c r="J139" s="898"/>
      <c r="K139" s="898"/>
      <c r="L139" s="898"/>
      <c r="M139" s="836"/>
    </row>
    <row r="140" spans="2:13" x14ac:dyDescent="0.2">
      <c r="B140" s="891"/>
      <c r="C140" s="890"/>
      <c r="D140" s="893"/>
      <c r="F140" s="395">
        <v>3041.35</v>
      </c>
      <c r="G140" s="559" t="s">
        <v>9105</v>
      </c>
      <c r="H140" s="559"/>
      <c r="I140" s="559"/>
      <c r="J140" s="898"/>
      <c r="K140" s="898"/>
      <c r="L140" s="898"/>
      <c r="M140" s="836"/>
    </row>
    <row r="141" spans="2:13" x14ac:dyDescent="0.2">
      <c r="B141" s="891"/>
      <c r="C141" s="890"/>
      <c r="D141" s="893"/>
      <c r="F141" s="395">
        <v>4749.74</v>
      </c>
      <c r="G141" s="559" t="s">
        <v>9104</v>
      </c>
      <c r="H141" s="559"/>
      <c r="I141" s="559"/>
      <c r="J141" s="898"/>
      <c r="K141" s="898"/>
      <c r="L141" s="898"/>
      <c r="M141" s="836"/>
    </row>
    <row r="142" spans="2:13" x14ac:dyDescent="0.2">
      <c r="B142" s="891"/>
      <c r="C142" s="890"/>
      <c r="D142" s="893"/>
      <c r="F142" s="395">
        <v>4749.74</v>
      </c>
      <c r="G142" s="559" t="s">
        <v>9104</v>
      </c>
      <c r="H142" s="559"/>
      <c r="I142" s="559"/>
      <c r="J142" s="898"/>
      <c r="K142" s="898"/>
      <c r="L142" s="898"/>
      <c r="M142" s="836"/>
    </row>
    <row r="143" spans="2:13" x14ac:dyDescent="0.2">
      <c r="B143" s="891"/>
      <c r="C143" s="890"/>
      <c r="D143" s="893"/>
      <c r="F143" s="395">
        <v>31702.799999999999</v>
      </c>
      <c r="G143" s="674" t="s">
        <v>9103</v>
      </c>
      <c r="H143" s="559"/>
      <c r="I143" s="559"/>
      <c r="J143" s="898"/>
      <c r="K143" s="898"/>
      <c r="L143" s="898"/>
      <c r="M143" s="836"/>
    </row>
    <row r="144" spans="2:13" x14ac:dyDescent="0.2">
      <c r="B144" s="891"/>
      <c r="C144" s="890"/>
      <c r="D144" s="893"/>
      <c r="F144" s="395">
        <v>2228.58</v>
      </c>
      <c r="G144" s="559" t="s">
        <v>9102</v>
      </c>
      <c r="H144" s="559"/>
      <c r="I144" s="559"/>
      <c r="J144" s="898"/>
      <c r="K144" s="898"/>
      <c r="L144" s="898"/>
      <c r="M144" s="836"/>
    </row>
    <row r="145" spans="2:13" x14ac:dyDescent="0.2">
      <c r="B145" s="891"/>
      <c r="C145" s="890"/>
      <c r="D145" s="893"/>
      <c r="F145" s="395">
        <v>232017.98</v>
      </c>
      <c r="G145" s="898" t="s">
        <v>9101</v>
      </c>
      <c r="H145" s="892"/>
      <c r="I145" s="892"/>
      <c r="J145" s="892"/>
      <c r="K145" s="898"/>
      <c r="L145" s="898"/>
      <c r="M145" s="836"/>
    </row>
    <row r="146" spans="2:13" x14ac:dyDescent="0.2">
      <c r="B146" s="891"/>
      <c r="C146" s="890"/>
      <c r="D146" s="893"/>
      <c r="F146" s="395">
        <v>104126.86</v>
      </c>
      <c r="G146" s="559" t="s">
        <v>9100</v>
      </c>
      <c r="H146" s="559"/>
      <c r="I146" s="559"/>
      <c r="J146" s="898"/>
      <c r="K146" s="898"/>
      <c r="L146" s="898"/>
      <c r="M146" s="836"/>
    </row>
    <row r="147" spans="2:13" x14ac:dyDescent="0.2">
      <c r="B147" s="891"/>
      <c r="C147" s="890"/>
      <c r="D147" s="893"/>
      <c r="F147" s="395">
        <v>4295.13</v>
      </c>
      <c r="G147" s="559" t="s">
        <v>9099</v>
      </c>
      <c r="H147" s="559"/>
      <c r="I147" s="559"/>
      <c r="J147" s="898"/>
      <c r="K147" s="898"/>
      <c r="L147" s="898"/>
      <c r="M147" s="836"/>
    </row>
    <row r="148" spans="2:13" x14ac:dyDescent="0.2">
      <c r="B148" s="891"/>
      <c r="C148" s="890"/>
      <c r="D148" s="893"/>
      <c r="F148" s="395">
        <v>11126.94</v>
      </c>
      <c r="G148" s="559" t="s">
        <v>9098</v>
      </c>
      <c r="H148" s="559"/>
      <c r="I148" s="559"/>
      <c r="J148" s="898"/>
      <c r="K148" s="898"/>
      <c r="L148" s="898"/>
      <c r="M148" s="836"/>
    </row>
    <row r="149" spans="2:13" x14ac:dyDescent="0.2">
      <c r="B149" s="891"/>
      <c r="C149" s="890"/>
      <c r="D149" s="893"/>
      <c r="F149" s="395">
        <v>17592.509999999998</v>
      </c>
      <c r="G149" s="559" t="s">
        <v>9097</v>
      </c>
      <c r="H149" s="559"/>
      <c r="I149" s="559"/>
      <c r="J149" s="898"/>
      <c r="K149" s="898"/>
      <c r="L149" s="898"/>
      <c r="M149" s="836"/>
    </row>
    <row r="150" spans="2:13" x14ac:dyDescent="0.2">
      <c r="B150" s="891"/>
      <c r="C150" s="890"/>
      <c r="D150" s="893"/>
      <c r="F150" s="395">
        <v>8712</v>
      </c>
      <c r="G150" s="559" t="s">
        <v>9096</v>
      </c>
      <c r="H150" s="559"/>
      <c r="I150" s="559"/>
      <c r="J150" s="898"/>
      <c r="K150" s="898"/>
      <c r="L150" s="898"/>
      <c r="M150" s="836"/>
    </row>
    <row r="151" spans="2:13" x14ac:dyDescent="0.2">
      <c r="B151" s="891"/>
      <c r="C151" s="890"/>
      <c r="D151" s="893"/>
      <c r="F151" s="395">
        <v>4414.05</v>
      </c>
      <c r="G151" s="559" t="s">
        <v>9095</v>
      </c>
      <c r="H151" s="559"/>
      <c r="I151" s="559"/>
      <c r="J151" s="898"/>
      <c r="K151" s="898"/>
      <c r="L151" s="898"/>
      <c r="M151" s="836"/>
    </row>
    <row r="152" spans="2:13" x14ac:dyDescent="0.2">
      <c r="B152" s="891"/>
      <c r="C152" s="890"/>
      <c r="D152" s="893"/>
      <c r="F152" s="395">
        <v>2208.52</v>
      </c>
      <c r="G152" s="559" t="s">
        <v>9094</v>
      </c>
      <c r="H152" s="559"/>
      <c r="I152" s="559"/>
      <c r="J152" s="898"/>
      <c r="K152" s="898"/>
      <c r="L152" s="898"/>
      <c r="M152" s="836"/>
    </row>
    <row r="153" spans="2:13" x14ac:dyDescent="0.2">
      <c r="B153" s="891"/>
      <c r="C153" s="890"/>
      <c r="D153" s="893"/>
      <c r="F153" s="395">
        <v>18344.580000000002</v>
      </c>
      <c r="G153" s="559" t="s">
        <v>9093</v>
      </c>
      <c r="H153" s="559"/>
      <c r="I153" s="559"/>
      <c r="J153" s="898"/>
      <c r="K153" s="898"/>
      <c r="L153" s="898"/>
      <c r="M153" s="836"/>
    </row>
    <row r="154" spans="2:13" x14ac:dyDescent="0.2">
      <c r="B154" s="891"/>
      <c r="C154" s="890"/>
      <c r="D154" s="893"/>
      <c r="F154" s="395">
        <v>8002.75</v>
      </c>
      <c r="G154" s="559" t="s">
        <v>9092</v>
      </c>
      <c r="H154" s="559"/>
      <c r="I154" s="559"/>
      <c r="J154" s="898"/>
      <c r="K154" s="898"/>
      <c r="L154" s="898"/>
      <c r="M154" s="836"/>
    </row>
    <row r="155" spans="2:13" x14ac:dyDescent="0.2">
      <c r="B155" s="891"/>
      <c r="C155" s="890"/>
      <c r="D155" s="893"/>
      <c r="F155" s="395">
        <v>3684.33</v>
      </c>
      <c r="G155" s="559" t="s">
        <v>9091</v>
      </c>
      <c r="H155" s="559"/>
      <c r="I155" s="559"/>
      <c r="J155" s="898"/>
      <c r="K155" s="898"/>
      <c r="L155" s="898"/>
      <c r="M155" s="836"/>
    </row>
    <row r="156" spans="2:13" x14ac:dyDescent="0.2">
      <c r="B156" s="891"/>
      <c r="C156" s="890"/>
      <c r="D156" s="893"/>
      <c r="F156" s="395">
        <v>2881.39</v>
      </c>
      <c r="G156" s="559" t="s">
        <v>9090</v>
      </c>
      <c r="H156" s="559"/>
      <c r="I156" s="559"/>
      <c r="J156" s="898"/>
      <c r="K156" s="898"/>
      <c r="L156" s="898"/>
      <c r="M156" s="836"/>
    </row>
    <row r="157" spans="2:13" x14ac:dyDescent="0.2">
      <c r="B157" s="891"/>
      <c r="C157" s="890"/>
      <c r="D157" s="893"/>
      <c r="F157" s="395">
        <v>2104.75</v>
      </c>
      <c r="G157" s="559" t="s">
        <v>9089</v>
      </c>
      <c r="H157" s="559"/>
      <c r="I157" s="559"/>
      <c r="J157" s="898"/>
      <c r="K157" s="898"/>
      <c r="L157" s="898"/>
      <c r="M157" s="836"/>
    </row>
    <row r="158" spans="2:13" x14ac:dyDescent="0.2">
      <c r="B158" s="891"/>
      <c r="C158" s="890"/>
      <c r="D158" s="893"/>
      <c r="F158" s="395">
        <v>19174.8</v>
      </c>
      <c r="G158" s="559" t="s">
        <v>9088</v>
      </c>
      <c r="H158" s="559"/>
      <c r="I158" s="559"/>
      <c r="J158" s="898"/>
      <c r="K158" s="898"/>
      <c r="L158" s="898"/>
      <c r="M158" s="836"/>
    </row>
    <row r="159" spans="2:13" x14ac:dyDescent="0.2">
      <c r="B159" s="891"/>
      <c r="C159" s="890"/>
      <c r="D159" s="893"/>
      <c r="F159" s="395">
        <v>50494.8</v>
      </c>
      <c r="G159" s="559" t="s">
        <v>9087</v>
      </c>
      <c r="H159" s="559"/>
      <c r="I159" s="559"/>
      <c r="J159" s="898"/>
      <c r="K159" s="898"/>
      <c r="L159" s="898"/>
      <c r="M159" s="836"/>
    </row>
    <row r="160" spans="2:13" x14ac:dyDescent="0.2">
      <c r="B160" s="891"/>
      <c r="C160" s="890"/>
      <c r="D160" s="893"/>
      <c r="F160" s="395">
        <v>6944.93</v>
      </c>
      <c r="G160" s="559" t="s">
        <v>9086</v>
      </c>
      <c r="H160" s="559"/>
      <c r="I160" s="559"/>
      <c r="J160" s="898"/>
      <c r="K160" s="898"/>
      <c r="L160" s="898"/>
      <c r="M160" s="836"/>
    </row>
    <row r="161" spans="2:13" x14ac:dyDescent="0.2">
      <c r="B161" s="891"/>
      <c r="C161" s="890"/>
      <c r="D161" s="893"/>
      <c r="F161" s="395">
        <v>2023.07</v>
      </c>
      <c r="G161" s="559" t="s">
        <v>9085</v>
      </c>
      <c r="H161" s="559"/>
      <c r="I161" s="559"/>
      <c r="J161" s="898"/>
      <c r="K161" s="898"/>
      <c r="L161" s="898"/>
      <c r="M161" s="836"/>
    </row>
    <row r="162" spans="2:13" x14ac:dyDescent="0.2">
      <c r="B162" s="891"/>
      <c r="C162" s="890"/>
      <c r="D162" s="893"/>
      <c r="F162" s="395">
        <v>3257.28</v>
      </c>
      <c r="G162" s="559" t="s">
        <v>9084</v>
      </c>
      <c r="H162" s="559"/>
      <c r="I162" s="559"/>
      <c r="J162" s="898"/>
      <c r="K162" s="898"/>
      <c r="L162" s="898"/>
      <c r="M162" s="836"/>
    </row>
    <row r="163" spans="2:13" x14ac:dyDescent="0.2">
      <c r="B163" s="891"/>
      <c r="D163" s="893"/>
      <c r="F163" s="395">
        <v>4889.6899999999996</v>
      </c>
      <c r="G163" s="559" t="s">
        <v>9083</v>
      </c>
      <c r="H163" s="559"/>
      <c r="I163" s="559"/>
      <c r="J163" s="898"/>
      <c r="K163" s="898"/>
      <c r="L163" s="898"/>
      <c r="M163" s="836"/>
    </row>
    <row r="164" spans="2:13" x14ac:dyDescent="0.2">
      <c r="B164" s="891"/>
      <c r="C164" s="890"/>
      <c r="D164" s="893"/>
      <c r="F164" s="395">
        <v>11739.64</v>
      </c>
      <c r="G164" s="559" t="s">
        <v>9082</v>
      </c>
      <c r="H164" s="559"/>
      <c r="I164" s="559"/>
      <c r="J164" s="902"/>
      <c r="K164" s="898"/>
      <c r="L164" s="898"/>
      <c r="M164" s="836"/>
    </row>
    <row r="165" spans="2:13" x14ac:dyDescent="0.2">
      <c r="B165" s="891"/>
      <c r="C165" s="890"/>
      <c r="D165" s="893"/>
      <c r="F165" s="395">
        <v>95281</v>
      </c>
      <c r="G165" s="559" t="s">
        <v>9081</v>
      </c>
      <c r="H165" s="559"/>
      <c r="I165" s="559"/>
      <c r="J165" s="898"/>
      <c r="K165" s="898"/>
      <c r="L165" s="898"/>
      <c r="M165" s="836"/>
    </row>
    <row r="166" spans="2:13" x14ac:dyDescent="0.2">
      <c r="B166" s="891"/>
      <c r="C166" s="890"/>
      <c r="D166" s="893"/>
      <c r="F166" s="395">
        <v>98399.83</v>
      </c>
      <c r="G166" s="559" t="s">
        <v>9080</v>
      </c>
      <c r="H166" s="559"/>
      <c r="I166" s="559"/>
      <c r="J166" s="898"/>
      <c r="K166" s="898"/>
      <c r="L166" s="898"/>
      <c r="M166" s="836"/>
    </row>
    <row r="167" spans="2:13" x14ac:dyDescent="0.2">
      <c r="B167" s="891"/>
      <c r="C167" s="890"/>
      <c r="D167" s="893"/>
      <c r="F167" s="395">
        <v>5478.6</v>
      </c>
      <c r="G167" s="559" t="s">
        <v>9079</v>
      </c>
      <c r="H167" s="559"/>
      <c r="I167" s="559"/>
      <c r="J167" s="898"/>
      <c r="K167" s="898"/>
      <c r="L167" s="898"/>
      <c r="M167" s="836"/>
    </row>
    <row r="168" spans="2:13" x14ac:dyDescent="0.2">
      <c r="B168" s="891"/>
      <c r="C168" s="890"/>
      <c r="D168" s="893"/>
      <c r="F168" s="395">
        <v>55488.95</v>
      </c>
      <c r="G168" s="559" t="s">
        <v>9078</v>
      </c>
      <c r="H168" s="559"/>
      <c r="I168" s="559"/>
      <c r="J168" s="898"/>
      <c r="K168" s="898"/>
      <c r="L168" s="898"/>
      <c r="M168" s="836"/>
    </row>
    <row r="169" spans="2:13" x14ac:dyDescent="0.2">
      <c r="B169" s="891"/>
      <c r="C169" s="890"/>
      <c r="D169" s="893"/>
      <c r="F169" s="395">
        <v>1546.72</v>
      </c>
      <c r="G169" s="559" t="s">
        <v>9077</v>
      </c>
      <c r="H169" s="559"/>
      <c r="I169" s="559"/>
      <c r="J169" s="898"/>
      <c r="K169" s="898"/>
      <c r="L169" s="898"/>
      <c r="M169" s="836"/>
    </row>
    <row r="170" spans="2:13" x14ac:dyDescent="0.2">
      <c r="B170" s="891"/>
      <c r="C170" s="890"/>
      <c r="D170" s="893"/>
      <c r="F170" s="395">
        <v>107816.71</v>
      </c>
      <c r="G170" s="559" t="s">
        <v>9076</v>
      </c>
      <c r="H170" s="559"/>
      <c r="I170" s="559"/>
      <c r="J170" s="898"/>
      <c r="K170" s="898"/>
      <c r="L170" s="898"/>
      <c r="M170" s="836"/>
    </row>
    <row r="171" spans="2:13" x14ac:dyDescent="0.2">
      <c r="B171" s="891"/>
      <c r="C171" s="890"/>
      <c r="D171" s="893"/>
      <c r="F171" s="395">
        <v>100989.6</v>
      </c>
      <c r="G171" s="559" t="s">
        <v>9075</v>
      </c>
      <c r="H171" s="559"/>
      <c r="I171" s="559"/>
      <c r="J171" s="898"/>
      <c r="K171" s="898"/>
      <c r="L171" s="898"/>
      <c r="M171" s="836"/>
    </row>
    <row r="172" spans="2:13" x14ac:dyDescent="0.2">
      <c r="B172" s="891"/>
      <c r="C172" s="890"/>
      <c r="D172" s="893"/>
      <c r="F172" s="395">
        <v>1575.69</v>
      </c>
      <c r="G172" s="559" t="s">
        <v>9074</v>
      </c>
      <c r="H172" s="559"/>
      <c r="I172" s="559"/>
      <c r="J172" s="898"/>
      <c r="K172" s="898"/>
      <c r="L172" s="898"/>
      <c r="M172" s="836"/>
    </row>
    <row r="173" spans="2:13" x14ac:dyDescent="0.2">
      <c r="B173" s="891"/>
      <c r="C173" s="890"/>
      <c r="D173" s="893"/>
      <c r="F173" s="395">
        <v>5010.18</v>
      </c>
      <c r="G173" s="559" t="s">
        <v>9073</v>
      </c>
      <c r="H173" s="559"/>
      <c r="I173" s="559"/>
      <c r="J173" s="898"/>
      <c r="K173" s="898"/>
      <c r="L173" s="898"/>
      <c r="M173" s="836"/>
    </row>
    <row r="174" spans="2:13" x14ac:dyDescent="0.2">
      <c r="B174" s="891"/>
      <c r="C174" s="890"/>
      <c r="D174" s="893"/>
      <c r="F174" s="395">
        <v>3678.27</v>
      </c>
      <c r="G174" s="559" t="s">
        <v>9072</v>
      </c>
      <c r="H174" s="559"/>
      <c r="I174" s="559"/>
      <c r="J174" s="898"/>
      <c r="K174" s="898"/>
      <c r="L174" s="898"/>
      <c r="M174" s="836"/>
    </row>
    <row r="175" spans="2:13" x14ac:dyDescent="0.2">
      <c r="B175" s="891"/>
      <c r="C175" s="890"/>
      <c r="D175" s="893"/>
      <c r="F175" s="395">
        <v>2030.89</v>
      </c>
      <c r="G175" s="559" t="s">
        <v>9071</v>
      </c>
      <c r="H175" s="559"/>
      <c r="I175" s="559"/>
      <c r="J175" s="898"/>
      <c r="K175" s="898"/>
      <c r="L175" s="898"/>
      <c r="M175" s="836"/>
    </row>
    <row r="176" spans="2:13" x14ac:dyDescent="0.2">
      <c r="B176" s="891"/>
      <c r="C176" s="890"/>
      <c r="D176" s="893"/>
      <c r="F176" s="395">
        <v>2928.27</v>
      </c>
      <c r="G176" s="559" t="s">
        <v>9070</v>
      </c>
      <c r="H176" s="559"/>
      <c r="I176" s="559"/>
      <c r="J176" s="898"/>
      <c r="K176" s="898"/>
      <c r="L176" s="898"/>
      <c r="M176" s="836"/>
    </row>
    <row r="177" spans="2:13" x14ac:dyDescent="0.2">
      <c r="B177" s="891"/>
      <c r="C177" s="890"/>
      <c r="D177" s="893"/>
      <c r="F177" s="395">
        <v>3678.27</v>
      </c>
      <c r="G177" s="559" t="s">
        <v>9069</v>
      </c>
      <c r="H177" s="559"/>
      <c r="I177" s="559"/>
      <c r="J177" s="898"/>
      <c r="K177" s="898"/>
      <c r="L177" s="898"/>
      <c r="M177" s="836"/>
    </row>
    <row r="178" spans="2:13" x14ac:dyDescent="0.2">
      <c r="B178" s="891"/>
      <c r="C178" s="890"/>
      <c r="D178" s="893"/>
      <c r="F178" s="395">
        <v>3182.29</v>
      </c>
      <c r="G178" s="559" t="s">
        <v>9068</v>
      </c>
      <c r="H178" s="559"/>
      <c r="I178" s="559"/>
      <c r="J178" s="898"/>
      <c r="K178" s="898"/>
      <c r="L178" s="898"/>
      <c r="M178" s="836"/>
    </row>
    <row r="179" spans="2:13" x14ac:dyDescent="0.2">
      <c r="B179" s="891"/>
      <c r="C179" s="890"/>
      <c r="D179" s="893"/>
      <c r="F179" s="395">
        <v>1137.8399999999999</v>
      </c>
      <c r="G179" s="559" t="s">
        <v>9067</v>
      </c>
      <c r="H179" s="559"/>
      <c r="I179" s="559"/>
      <c r="J179" s="898"/>
      <c r="K179" s="898"/>
      <c r="L179" s="898"/>
      <c r="M179" s="836"/>
    </row>
    <row r="180" spans="2:13" x14ac:dyDescent="0.2">
      <c r="B180" s="891"/>
      <c r="C180" s="890"/>
      <c r="D180" s="893"/>
      <c r="F180" s="395">
        <v>1561.71</v>
      </c>
      <c r="G180" s="559" t="s">
        <v>9066</v>
      </c>
      <c r="H180" s="559"/>
      <c r="I180" s="559"/>
      <c r="J180" s="898"/>
      <c r="K180" s="898"/>
      <c r="L180" s="898"/>
      <c r="M180" s="836"/>
    </row>
    <row r="181" spans="2:13" x14ac:dyDescent="0.2">
      <c r="B181" s="891"/>
      <c r="C181" s="890"/>
      <c r="D181" s="893"/>
      <c r="F181" s="395">
        <v>12649.3</v>
      </c>
      <c r="G181" s="559" t="s">
        <v>9065</v>
      </c>
      <c r="H181" s="559"/>
      <c r="I181" s="559"/>
      <c r="J181" s="898"/>
      <c r="K181" s="898"/>
      <c r="L181" s="898"/>
      <c r="M181" s="836"/>
    </row>
    <row r="182" spans="2:13" x14ac:dyDescent="0.2">
      <c r="B182" s="891"/>
      <c r="C182" s="890"/>
      <c r="D182" s="893"/>
      <c r="F182" s="395">
        <v>40047.96</v>
      </c>
      <c r="G182" s="559" t="s">
        <v>9064</v>
      </c>
      <c r="H182" s="559"/>
      <c r="I182" s="559"/>
      <c r="J182" s="898"/>
      <c r="K182" s="898"/>
      <c r="L182" s="898"/>
      <c r="M182" s="836"/>
    </row>
    <row r="183" spans="2:13" x14ac:dyDescent="0.2">
      <c r="B183" s="891"/>
      <c r="C183" s="890"/>
      <c r="D183" s="893"/>
      <c r="F183" s="395">
        <v>6689.84</v>
      </c>
      <c r="G183" s="559" t="s">
        <v>9063</v>
      </c>
      <c r="H183" s="559"/>
      <c r="I183" s="559"/>
      <c r="J183" s="898"/>
      <c r="K183" s="898"/>
      <c r="L183" s="898"/>
      <c r="M183" s="836"/>
    </row>
    <row r="184" spans="2:13" x14ac:dyDescent="0.2">
      <c r="B184" s="891"/>
      <c r="C184" s="890"/>
      <c r="D184" s="893"/>
      <c r="F184" s="395">
        <v>2588</v>
      </c>
      <c r="G184" s="559" t="s">
        <v>9062</v>
      </c>
      <c r="H184" s="559"/>
      <c r="I184" s="559"/>
      <c r="J184" s="898"/>
      <c r="K184" s="898"/>
      <c r="L184" s="898"/>
      <c r="M184" s="836"/>
    </row>
    <row r="185" spans="2:13" x14ac:dyDescent="0.2">
      <c r="B185" s="891"/>
      <c r="C185" s="890"/>
      <c r="D185" s="893"/>
      <c r="F185" s="395">
        <v>34684</v>
      </c>
      <c r="G185" s="559" t="s">
        <v>9061</v>
      </c>
      <c r="H185" s="559"/>
      <c r="I185" s="559"/>
      <c r="J185" s="898"/>
      <c r="K185" s="898"/>
      <c r="L185" s="898"/>
      <c r="M185" s="836"/>
    </row>
    <row r="186" spans="2:13" x14ac:dyDescent="0.2">
      <c r="B186" s="891"/>
      <c r="C186" s="890"/>
      <c r="D186" s="893"/>
      <c r="F186" s="395">
        <v>10567.6</v>
      </c>
      <c r="G186" s="898" t="s">
        <v>9060</v>
      </c>
      <c r="H186" s="559"/>
      <c r="I186" s="559"/>
      <c r="J186" s="898"/>
      <c r="K186" s="898"/>
      <c r="L186" s="898"/>
      <c r="M186" s="836"/>
    </row>
    <row r="187" spans="2:13" x14ac:dyDescent="0.2">
      <c r="B187" s="891"/>
      <c r="C187" s="890"/>
      <c r="D187" s="893"/>
      <c r="F187" s="395">
        <v>22561.91</v>
      </c>
      <c r="G187" s="559" t="s">
        <v>9059</v>
      </c>
      <c r="H187" s="559"/>
      <c r="I187" s="559"/>
      <c r="J187" s="898"/>
      <c r="K187" s="898"/>
      <c r="L187" s="898"/>
      <c r="M187" s="836"/>
    </row>
    <row r="188" spans="2:13" x14ac:dyDescent="0.2">
      <c r="B188" s="891"/>
      <c r="C188" s="890"/>
      <c r="D188" s="893"/>
      <c r="F188" s="395">
        <v>3699.8</v>
      </c>
      <c r="G188" s="559" t="s">
        <v>9058</v>
      </c>
      <c r="H188" s="559"/>
      <c r="I188" s="559"/>
      <c r="J188" s="898"/>
      <c r="K188" s="898"/>
      <c r="L188" s="898"/>
      <c r="M188" s="836"/>
    </row>
    <row r="189" spans="2:13" x14ac:dyDescent="0.2">
      <c r="B189" s="891"/>
      <c r="C189" s="890"/>
      <c r="D189" s="893"/>
      <c r="F189" s="395">
        <v>7058.28</v>
      </c>
      <c r="G189" s="559" t="s">
        <v>9057</v>
      </c>
      <c r="H189" s="559"/>
      <c r="I189" s="559"/>
      <c r="J189" s="898"/>
      <c r="K189" s="898"/>
      <c r="L189" s="898"/>
      <c r="M189" s="836"/>
    </row>
    <row r="190" spans="2:13" x14ac:dyDescent="0.2">
      <c r="B190" s="891"/>
      <c r="C190" s="890"/>
      <c r="D190" s="893"/>
      <c r="F190" s="395">
        <v>7058.28</v>
      </c>
      <c r="G190" s="559" t="s">
        <v>9056</v>
      </c>
      <c r="H190" s="559"/>
      <c r="I190" s="559"/>
      <c r="J190" s="898"/>
      <c r="K190" s="898"/>
      <c r="L190" s="898"/>
      <c r="M190" s="836"/>
    </row>
    <row r="191" spans="2:13" x14ac:dyDescent="0.2">
      <c r="B191" s="891"/>
      <c r="C191" s="890"/>
      <c r="D191" s="893"/>
      <c r="F191" s="395">
        <v>34937.39</v>
      </c>
      <c r="G191" s="559" t="s">
        <v>9055</v>
      </c>
      <c r="H191" s="559"/>
      <c r="I191" s="559"/>
      <c r="J191" s="898"/>
      <c r="K191" s="898"/>
      <c r="L191" s="898"/>
      <c r="M191" s="836"/>
    </row>
    <row r="192" spans="2:13" x14ac:dyDescent="0.2">
      <c r="B192" s="891"/>
      <c r="C192" s="890"/>
      <c r="D192" s="893"/>
      <c r="F192" s="395">
        <v>4850.68</v>
      </c>
      <c r="G192" s="559" t="s">
        <v>9054</v>
      </c>
      <c r="H192" s="559"/>
      <c r="I192" s="559"/>
      <c r="J192" s="898"/>
      <c r="K192" s="898"/>
      <c r="L192" s="898"/>
      <c r="M192" s="836"/>
    </row>
    <row r="193" spans="2:13" x14ac:dyDescent="0.2">
      <c r="B193" s="891"/>
      <c r="C193" s="890"/>
      <c r="D193" s="893"/>
      <c r="F193" s="395">
        <v>124622.28</v>
      </c>
      <c r="G193" s="559" t="s">
        <v>9053</v>
      </c>
      <c r="H193" s="559"/>
      <c r="I193" s="559"/>
      <c r="J193" s="898"/>
      <c r="K193" s="898"/>
      <c r="L193" s="898"/>
      <c r="M193" s="836"/>
    </row>
    <row r="194" spans="2:13" x14ac:dyDescent="0.2">
      <c r="B194" s="891"/>
      <c r="C194" s="890"/>
      <c r="D194" s="893"/>
      <c r="F194" s="395">
        <v>51789.08</v>
      </c>
      <c r="G194" s="559" t="s">
        <v>9052</v>
      </c>
      <c r="H194" s="559"/>
      <c r="I194" s="559"/>
      <c r="J194" s="898"/>
      <c r="K194" s="898"/>
      <c r="L194" s="898"/>
      <c r="M194" s="836"/>
    </row>
    <row r="195" spans="2:13" x14ac:dyDescent="0.2">
      <c r="B195" s="891"/>
      <c r="C195" s="890"/>
      <c r="D195" s="893"/>
      <c r="F195" s="395">
        <v>8586</v>
      </c>
      <c r="G195" s="559" t="s">
        <v>9051</v>
      </c>
      <c r="H195" s="559"/>
      <c r="I195" s="559"/>
      <c r="J195" s="898"/>
      <c r="K195" s="898"/>
      <c r="L195" s="898"/>
      <c r="M195" s="836"/>
    </row>
    <row r="196" spans="2:13" x14ac:dyDescent="0.2">
      <c r="B196" s="891"/>
      <c r="C196" s="890"/>
      <c r="D196" s="893"/>
      <c r="F196" s="395">
        <v>7560.95</v>
      </c>
      <c r="G196" s="559" t="s">
        <v>9050</v>
      </c>
      <c r="H196" s="559"/>
      <c r="I196" s="559"/>
      <c r="J196" s="898"/>
      <c r="K196" s="898"/>
      <c r="L196" s="898"/>
      <c r="M196" s="836"/>
    </row>
    <row r="197" spans="2:13" x14ac:dyDescent="0.2">
      <c r="B197" s="891"/>
      <c r="C197" s="890"/>
      <c r="D197" s="893"/>
      <c r="F197" s="395">
        <v>2291.16</v>
      </c>
      <c r="G197" s="559" t="s">
        <v>9049</v>
      </c>
      <c r="H197" s="559"/>
      <c r="I197" s="559"/>
      <c r="J197" s="898"/>
      <c r="K197" s="898"/>
      <c r="L197" s="898"/>
      <c r="M197" s="836"/>
    </row>
    <row r="198" spans="2:13" x14ac:dyDescent="0.2">
      <c r="B198" s="891"/>
      <c r="C198" s="890"/>
      <c r="D198" s="893"/>
      <c r="F198" s="395">
        <v>13821.27</v>
      </c>
      <c r="G198" s="559" t="s">
        <v>9048</v>
      </c>
      <c r="H198" s="559"/>
      <c r="I198" s="559"/>
      <c r="J198" s="898"/>
      <c r="K198" s="898"/>
      <c r="L198" s="898"/>
      <c r="M198" s="836"/>
    </row>
    <row r="199" spans="2:13" x14ac:dyDescent="0.2">
      <c r="B199" s="891"/>
      <c r="C199" s="890"/>
      <c r="D199" s="893"/>
      <c r="F199" s="395">
        <v>3185.46</v>
      </c>
      <c r="G199" s="898" t="s">
        <v>9047</v>
      </c>
      <c r="H199" s="892"/>
      <c r="I199" s="559"/>
      <c r="J199" s="898"/>
      <c r="K199" s="898"/>
      <c r="L199" s="898"/>
      <c r="M199" s="836"/>
    </row>
    <row r="200" spans="2:13" x14ac:dyDescent="0.2">
      <c r="B200" s="891"/>
      <c r="C200" s="890"/>
      <c r="D200" s="893"/>
      <c r="F200" s="395">
        <v>1106.07</v>
      </c>
      <c r="G200" s="559" t="s">
        <v>9046</v>
      </c>
      <c r="H200" s="559"/>
      <c r="I200" s="559"/>
      <c r="J200" s="898"/>
      <c r="K200" s="898"/>
      <c r="L200" s="898"/>
      <c r="M200" s="836"/>
    </row>
    <row r="201" spans="2:13" x14ac:dyDescent="0.2">
      <c r="B201" s="891"/>
      <c r="C201" s="890"/>
      <c r="D201" s="893"/>
      <c r="F201" s="392">
        <v>28097</v>
      </c>
      <c r="G201" s="897" t="s">
        <v>5477</v>
      </c>
      <c r="H201" s="559"/>
      <c r="I201" s="559"/>
      <c r="J201" s="898"/>
      <c r="K201" s="898"/>
      <c r="L201" s="898"/>
      <c r="M201" s="836"/>
    </row>
    <row r="202" spans="2:13" x14ac:dyDescent="0.2">
      <c r="B202" s="891"/>
      <c r="C202" s="890"/>
      <c r="D202" s="893"/>
      <c r="F202" s="395">
        <v>1110.1199999999999</v>
      </c>
      <c r="G202" s="675" t="s">
        <v>9045</v>
      </c>
      <c r="H202" s="559"/>
      <c r="I202" s="559"/>
      <c r="J202" s="898"/>
      <c r="K202" s="898"/>
      <c r="L202" s="898"/>
      <c r="M202" s="836"/>
    </row>
    <row r="203" spans="2:13" x14ac:dyDescent="0.2">
      <c r="B203" s="891"/>
      <c r="C203" s="890"/>
      <c r="D203" s="893"/>
      <c r="F203" s="395">
        <v>139252.53</v>
      </c>
      <c r="G203" s="559" t="s">
        <v>9044</v>
      </c>
      <c r="H203" s="559"/>
      <c r="I203" s="559"/>
      <c r="J203" s="898"/>
      <c r="K203" s="898"/>
      <c r="L203" s="898"/>
      <c r="M203" s="836"/>
    </row>
    <row r="204" spans="2:13" x14ac:dyDescent="0.2">
      <c r="B204" s="891"/>
      <c r="C204" s="890"/>
      <c r="D204" s="893"/>
      <c r="F204" s="395">
        <v>6203.58</v>
      </c>
      <c r="G204" s="559" t="s">
        <v>9043</v>
      </c>
      <c r="H204" s="559"/>
      <c r="I204" s="559"/>
      <c r="J204" s="898"/>
      <c r="K204" s="898"/>
      <c r="L204" s="898"/>
      <c r="M204" s="836"/>
    </row>
    <row r="205" spans="2:13" x14ac:dyDescent="0.2">
      <c r="B205" s="891"/>
      <c r="C205" s="890"/>
      <c r="D205" s="893"/>
      <c r="F205" s="395">
        <v>24043.46</v>
      </c>
      <c r="G205" s="559" t="s">
        <v>9042</v>
      </c>
      <c r="H205" s="559"/>
      <c r="I205" s="559"/>
      <c r="J205" s="898"/>
      <c r="K205" s="898"/>
      <c r="L205" s="898"/>
      <c r="M205" s="836"/>
    </row>
    <row r="206" spans="2:13" x14ac:dyDescent="0.2">
      <c r="B206" s="891"/>
      <c r="C206" s="890"/>
      <c r="D206" s="893"/>
      <c r="F206" s="395">
        <v>70739.83</v>
      </c>
      <c r="G206" s="559" t="s">
        <v>9041</v>
      </c>
      <c r="H206" s="559"/>
      <c r="I206" s="559"/>
      <c r="J206" s="898"/>
      <c r="K206" s="898"/>
      <c r="L206" s="898"/>
      <c r="M206" s="836"/>
    </row>
    <row r="207" spans="2:13" x14ac:dyDescent="0.2">
      <c r="B207" s="891"/>
      <c r="C207" s="890"/>
      <c r="D207" s="893"/>
      <c r="F207" s="395">
        <v>6013.44</v>
      </c>
      <c r="G207" s="559" t="s">
        <v>9040</v>
      </c>
      <c r="H207" s="559"/>
      <c r="I207" s="559"/>
      <c r="J207" s="898"/>
      <c r="K207" s="898"/>
      <c r="L207" s="898"/>
      <c r="M207" s="836"/>
    </row>
    <row r="208" spans="2:13" x14ac:dyDescent="0.2">
      <c r="B208" s="891"/>
      <c r="C208" s="890"/>
      <c r="D208" s="893"/>
      <c r="F208" s="395">
        <v>5010.78</v>
      </c>
      <c r="G208" s="559" t="s">
        <v>9039</v>
      </c>
      <c r="H208" s="559"/>
      <c r="I208" s="559"/>
      <c r="J208" s="898"/>
      <c r="K208" s="898"/>
      <c r="L208" s="898"/>
      <c r="M208" s="836"/>
    </row>
    <row r="209" spans="2:13" x14ac:dyDescent="0.2">
      <c r="B209" s="891"/>
      <c r="C209" s="890"/>
      <c r="D209" s="893"/>
      <c r="F209" s="395">
        <v>102312.36</v>
      </c>
      <c r="G209" s="559" t="s">
        <v>9038</v>
      </c>
      <c r="H209" s="559"/>
      <c r="I209" s="559"/>
      <c r="J209" s="898"/>
      <c r="K209" s="898"/>
      <c r="L209" s="898"/>
      <c r="M209" s="836"/>
    </row>
    <row r="210" spans="2:13" x14ac:dyDescent="0.2">
      <c r="B210" s="891"/>
      <c r="C210" s="890"/>
      <c r="D210" s="893"/>
      <c r="F210" s="395">
        <v>7509.39</v>
      </c>
      <c r="G210" s="559" t="s">
        <v>9037</v>
      </c>
      <c r="H210" s="559"/>
      <c r="I210" s="559"/>
      <c r="J210" s="898"/>
      <c r="K210" s="898"/>
      <c r="L210" s="898"/>
      <c r="M210" s="836"/>
    </row>
    <row r="211" spans="2:13" x14ac:dyDescent="0.2">
      <c r="B211" s="891"/>
      <c r="C211" s="890"/>
      <c r="D211" s="893"/>
      <c r="F211" s="395">
        <v>105120</v>
      </c>
      <c r="G211" s="559" t="s">
        <v>9036</v>
      </c>
      <c r="H211" s="559"/>
      <c r="I211" s="559"/>
      <c r="J211" s="898"/>
      <c r="K211" s="898"/>
      <c r="L211" s="898"/>
      <c r="M211" s="836"/>
    </row>
    <row r="212" spans="2:13" x14ac:dyDescent="0.2">
      <c r="B212" s="891"/>
      <c r="C212" s="890"/>
      <c r="D212" s="893"/>
      <c r="F212" s="395">
        <v>27382.73</v>
      </c>
      <c r="G212" s="559" t="s">
        <v>9035</v>
      </c>
      <c r="H212" s="559"/>
      <c r="I212" s="559"/>
      <c r="J212" s="898"/>
      <c r="K212" s="898"/>
      <c r="L212" s="898"/>
      <c r="M212" s="836"/>
    </row>
    <row r="213" spans="2:13" x14ac:dyDescent="0.2">
      <c r="B213" s="891"/>
      <c r="C213" s="890"/>
      <c r="D213" s="893"/>
      <c r="F213" s="395">
        <v>6109.37</v>
      </c>
      <c r="G213" s="559" t="s">
        <v>9034</v>
      </c>
      <c r="H213" s="559"/>
      <c r="I213" s="559"/>
      <c r="J213" s="898"/>
      <c r="K213" s="898"/>
      <c r="L213" s="898"/>
      <c r="M213" s="836"/>
    </row>
    <row r="214" spans="2:13" x14ac:dyDescent="0.2">
      <c r="B214" s="891"/>
      <c r="C214" s="890"/>
      <c r="D214" s="893"/>
      <c r="F214" s="395">
        <v>1345.23</v>
      </c>
      <c r="G214" s="559" t="s">
        <v>9033</v>
      </c>
      <c r="H214" s="559"/>
      <c r="I214" s="559"/>
      <c r="J214" s="898"/>
      <c r="K214" s="898"/>
      <c r="L214" s="898"/>
      <c r="M214" s="836"/>
    </row>
    <row r="215" spans="2:13" x14ac:dyDescent="0.2">
      <c r="B215" s="891"/>
      <c r="C215" s="890"/>
      <c r="D215" s="893"/>
      <c r="F215" s="395">
        <v>1117.82</v>
      </c>
      <c r="G215" s="559" t="s">
        <v>9032</v>
      </c>
      <c r="H215" s="559"/>
      <c r="I215" s="559"/>
      <c r="J215" s="898"/>
      <c r="K215" s="898"/>
      <c r="L215" s="898"/>
      <c r="M215" s="836"/>
    </row>
    <row r="216" spans="2:13" x14ac:dyDescent="0.2">
      <c r="B216" s="891"/>
      <c r="C216" s="890"/>
      <c r="D216" s="893"/>
      <c r="F216" s="395">
        <v>3203.51</v>
      </c>
      <c r="G216" s="901" t="s">
        <v>9031</v>
      </c>
      <c r="H216" s="559"/>
      <c r="I216" s="559"/>
      <c r="J216" s="898"/>
      <c r="K216" s="898"/>
      <c r="L216" s="898"/>
      <c r="M216" s="836"/>
    </row>
    <row r="217" spans="2:13" x14ac:dyDescent="0.2">
      <c r="B217" s="891"/>
      <c r="C217" s="890"/>
      <c r="D217" s="893"/>
      <c r="F217" s="395">
        <v>754.88</v>
      </c>
      <c r="G217" s="559" t="s">
        <v>9030</v>
      </c>
      <c r="H217" s="559"/>
      <c r="I217" s="559"/>
      <c r="J217" s="898"/>
      <c r="K217" s="898"/>
      <c r="L217" s="898"/>
      <c r="M217" s="836"/>
    </row>
    <row r="218" spans="2:13" x14ac:dyDescent="0.2">
      <c r="B218" s="891"/>
      <c r="C218" s="890"/>
      <c r="D218" s="893"/>
      <c r="F218" s="395">
        <v>5049.9799999999996</v>
      </c>
      <c r="G218" s="559" t="s">
        <v>9029</v>
      </c>
      <c r="H218" s="559"/>
      <c r="I218" s="559"/>
      <c r="J218" s="898"/>
      <c r="K218" s="898"/>
      <c r="L218" s="898"/>
      <c r="M218" s="836"/>
    </row>
    <row r="219" spans="2:13" x14ac:dyDescent="0.2">
      <c r="B219" s="891"/>
      <c r="C219" s="890"/>
      <c r="D219" s="893"/>
      <c r="F219" s="395">
        <v>29877.06</v>
      </c>
      <c r="G219" s="559" t="s">
        <v>9028</v>
      </c>
      <c r="H219" s="559"/>
      <c r="I219" s="559"/>
      <c r="J219" s="898"/>
      <c r="K219" s="898"/>
      <c r="L219" s="898"/>
      <c r="M219" s="836"/>
    </row>
    <row r="220" spans="2:13" x14ac:dyDescent="0.2">
      <c r="B220" s="891"/>
      <c r="C220" s="890"/>
      <c r="D220" s="893"/>
      <c r="F220" s="392">
        <v>0.02</v>
      </c>
      <c r="G220" s="897" t="s">
        <v>9027</v>
      </c>
      <c r="H220" s="559"/>
      <c r="I220" s="559"/>
      <c r="J220" s="898"/>
      <c r="K220" s="898"/>
      <c r="L220" s="898"/>
      <c r="M220" s="836"/>
    </row>
    <row r="221" spans="2:13" x14ac:dyDescent="0.2">
      <c r="B221" s="891"/>
      <c r="C221" s="890"/>
      <c r="D221" s="893"/>
      <c r="F221" s="395">
        <v>14952.73</v>
      </c>
      <c r="G221" s="559" t="s">
        <v>9026</v>
      </c>
      <c r="H221" s="559"/>
      <c r="I221" s="559"/>
      <c r="J221" s="898"/>
      <c r="K221" s="898"/>
      <c r="L221" s="898"/>
      <c r="M221" s="836"/>
    </row>
    <row r="222" spans="2:13" x14ac:dyDescent="0.2">
      <c r="B222" s="891"/>
      <c r="C222" s="890"/>
      <c r="D222" s="893"/>
      <c r="F222" s="395">
        <v>8340.8799999999992</v>
      </c>
      <c r="G222" s="559" t="s">
        <v>9025</v>
      </c>
      <c r="H222" s="559"/>
      <c r="I222" s="559"/>
      <c r="J222" s="898"/>
      <c r="K222" s="898"/>
      <c r="L222" s="898"/>
      <c r="M222" s="836"/>
    </row>
    <row r="223" spans="2:13" x14ac:dyDescent="0.2">
      <c r="B223" s="891"/>
      <c r="C223" s="890"/>
      <c r="D223" s="893"/>
      <c r="F223" s="395">
        <v>15148.44</v>
      </c>
      <c r="G223" s="559" t="s">
        <v>9024</v>
      </c>
      <c r="H223" s="559"/>
      <c r="I223" s="559"/>
      <c r="J223" s="898"/>
      <c r="K223" s="898"/>
      <c r="L223" s="898"/>
      <c r="M223" s="836"/>
    </row>
    <row r="224" spans="2:13" x14ac:dyDescent="0.2">
      <c r="B224" s="891"/>
      <c r="C224" s="890"/>
      <c r="D224" s="893"/>
      <c r="F224" s="395">
        <v>498.92</v>
      </c>
      <c r="G224" s="559" t="s">
        <v>9023</v>
      </c>
      <c r="H224" s="559"/>
      <c r="I224" s="559"/>
      <c r="J224" s="898"/>
      <c r="K224" s="898"/>
      <c r="L224" s="898"/>
      <c r="M224" s="836"/>
    </row>
    <row r="225" spans="2:13" x14ac:dyDescent="0.2">
      <c r="B225" s="891"/>
      <c r="C225" s="890"/>
      <c r="D225" s="893"/>
      <c r="F225" s="395">
        <v>1450</v>
      </c>
      <c r="G225" s="559" t="s">
        <v>9012</v>
      </c>
      <c r="H225" s="559"/>
      <c r="I225" s="559"/>
      <c r="J225" s="898"/>
      <c r="K225" s="898"/>
      <c r="L225" s="898"/>
      <c r="M225" s="836"/>
    </row>
    <row r="226" spans="2:13" x14ac:dyDescent="0.2">
      <c r="B226" s="891"/>
      <c r="C226" s="890"/>
      <c r="D226" s="893"/>
      <c r="F226" s="395">
        <v>27608.04</v>
      </c>
      <c r="G226" s="559" t="s">
        <v>9022</v>
      </c>
      <c r="H226" s="559"/>
      <c r="I226" s="559"/>
      <c r="J226" s="898"/>
      <c r="K226" s="898"/>
      <c r="L226" s="898"/>
      <c r="M226" s="836"/>
    </row>
    <row r="227" spans="2:13" x14ac:dyDescent="0.2">
      <c r="B227" s="891"/>
      <c r="C227" s="890"/>
      <c r="D227" s="893"/>
      <c r="F227" s="395">
        <v>9033.7099999999991</v>
      </c>
      <c r="G227" s="559" t="s">
        <v>9021</v>
      </c>
      <c r="H227" s="559"/>
      <c r="I227" s="559"/>
      <c r="J227" s="898"/>
      <c r="K227" s="898"/>
      <c r="L227" s="898"/>
      <c r="M227" s="836"/>
    </row>
    <row r="228" spans="2:13" x14ac:dyDescent="0.2">
      <c r="B228" s="891"/>
      <c r="C228" s="890"/>
      <c r="D228" s="893"/>
      <c r="F228" s="392">
        <v>21111.56</v>
      </c>
      <c r="G228" s="897" t="s">
        <v>8898</v>
      </c>
      <c r="H228" s="559"/>
      <c r="I228" s="559"/>
      <c r="J228" s="898"/>
      <c r="K228" s="898"/>
      <c r="L228" s="898"/>
      <c r="M228" s="836"/>
    </row>
    <row r="229" spans="2:13" x14ac:dyDescent="0.2">
      <c r="B229" s="891"/>
      <c r="C229" s="890"/>
      <c r="D229" s="893"/>
      <c r="F229" s="395">
        <v>4381.28</v>
      </c>
      <c r="G229" s="559" t="s">
        <v>9020</v>
      </c>
      <c r="H229" s="559"/>
      <c r="I229" s="559"/>
      <c r="J229" s="898"/>
      <c r="K229" s="898"/>
      <c r="L229" s="898"/>
      <c r="M229" s="836"/>
    </row>
    <row r="230" spans="2:13" x14ac:dyDescent="0.2">
      <c r="B230" s="891"/>
      <c r="C230" s="890"/>
      <c r="D230" s="893"/>
      <c r="F230" s="395">
        <v>83935.28</v>
      </c>
      <c r="G230" s="559" t="s">
        <v>9019</v>
      </c>
      <c r="H230" s="559"/>
      <c r="I230" s="559"/>
      <c r="J230" s="898"/>
      <c r="K230" s="898"/>
      <c r="L230" s="898"/>
      <c r="M230" s="836"/>
    </row>
    <row r="231" spans="2:13" x14ac:dyDescent="0.2">
      <c r="B231" s="891"/>
      <c r="C231" s="890"/>
      <c r="D231" s="893"/>
      <c r="F231" s="395">
        <v>5049.4799999999996</v>
      </c>
      <c r="G231" s="559" t="s">
        <v>9018</v>
      </c>
      <c r="H231" s="559"/>
      <c r="I231" s="559"/>
      <c r="J231" s="898"/>
      <c r="K231" s="898"/>
      <c r="L231" s="898"/>
      <c r="M231" s="836"/>
    </row>
    <row r="232" spans="2:13" x14ac:dyDescent="0.2">
      <c r="B232" s="891"/>
      <c r="C232" s="890"/>
      <c r="D232" s="893"/>
      <c r="F232" s="395">
        <v>20496.919999999998</v>
      </c>
      <c r="G232" s="559" t="s">
        <v>9017</v>
      </c>
      <c r="H232" s="559"/>
      <c r="I232" s="559"/>
      <c r="J232" s="898"/>
      <c r="K232" s="898"/>
      <c r="L232" s="898"/>
      <c r="M232" s="836"/>
    </row>
    <row r="233" spans="2:13" x14ac:dyDescent="0.2">
      <c r="B233" s="891"/>
      <c r="C233" s="890"/>
      <c r="D233" s="893"/>
      <c r="F233" s="395">
        <v>45210.35</v>
      </c>
      <c r="G233" s="559" t="s">
        <v>9016</v>
      </c>
      <c r="H233" s="559"/>
      <c r="I233" s="559"/>
      <c r="J233" s="898"/>
      <c r="K233" s="898"/>
      <c r="L233" s="898"/>
      <c r="M233" s="836"/>
    </row>
    <row r="234" spans="2:13" x14ac:dyDescent="0.2">
      <c r="B234" s="891"/>
      <c r="C234" s="890"/>
      <c r="D234" s="893"/>
      <c r="F234" s="395">
        <v>20834.79</v>
      </c>
      <c r="G234" s="559" t="s">
        <v>9015</v>
      </c>
      <c r="H234" s="559"/>
      <c r="I234" s="559"/>
      <c r="J234" s="898"/>
      <c r="K234" s="898"/>
      <c r="L234" s="898"/>
      <c r="M234" s="836"/>
    </row>
    <row r="235" spans="2:13" x14ac:dyDescent="0.2">
      <c r="B235" s="891"/>
      <c r="C235" s="890"/>
      <c r="D235" s="893"/>
      <c r="F235" s="395">
        <v>5864.28</v>
      </c>
      <c r="G235" s="559" t="s">
        <v>9014</v>
      </c>
      <c r="H235" s="559"/>
      <c r="I235" s="559"/>
      <c r="J235" s="898"/>
      <c r="K235" s="898"/>
      <c r="L235" s="898"/>
      <c r="M235" s="836"/>
    </row>
    <row r="236" spans="2:13" x14ac:dyDescent="0.2">
      <c r="B236" s="891"/>
      <c r="C236" s="890"/>
      <c r="D236" s="893"/>
      <c r="F236" s="395">
        <v>12944.91</v>
      </c>
      <c r="G236" s="559" t="s">
        <v>9013</v>
      </c>
      <c r="H236" s="559"/>
      <c r="I236" s="559"/>
      <c r="J236" s="898"/>
      <c r="K236" s="898"/>
      <c r="L236" s="898"/>
      <c r="M236" s="836"/>
    </row>
    <row r="237" spans="2:13" x14ac:dyDescent="0.2">
      <c r="B237" s="891"/>
      <c r="C237" s="890"/>
      <c r="D237" s="893"/>
      <c r="F237" s="395">
        <v>570</v>
      </c>
      <c r="G237" s="674" t="s">
        <v>9012</v>
      </c>
      <c r="H237" s="559"/>
      <c r="I237" s="559"/>
      <c r="J237" s="898"/>
      <c r="K237" s="898"/>
      <c r="L237" s="898"/>
      <c r="M237" s="836"/>
    </row>
    <row r="238" spans="2:13" x14ac:dyDescent="0.2">
      <c r="B238" s="891"/>
      <c r="C238" s="890"/>
      <c r="D238" s="893"/>
      <c r="F238" s="395">
        <v>151484.4</v>
      </c>
      <c r="G238" s="559" t="s">
        <v>9011</v>
      </c>
      <c r="H238" s="559"/>
      <c r="I238" s="559"/>
      <c r="J238" s="898"/>
      <c r="K238" s="898"/>
      <c r="L238" s="898"/>
      <c r="M238" s="836"/>
    </row>
    <row r="239" spans="2:13" x14ac:dyDescent="0.2">
      <c r="B239" s="891"/>
      <c r="C239" s="890"/>
      <c r="D239" s="893"/>
      <c r="F239" s="395">
        <v>91706.51</v>
      </c>
      <c r="G239" s="559" t="s">
        <v>9010</v>
      </c>
      <c r="H239" s="559"/>
      <c r="I239" s="559"/>
      <c r="J239" s="898"/>
      <c r="K239" s="898"/>
      <c r="L239" s="898"/>
      <c r="M239" s="836"/>
    </row>
    <row r="240" spans="2:13" x14ac:dyDescent="0.2">
      <c r="B240" s="891"/>
      <c r="C240" s="890"/>
      <c r="D240" s="893"/>
      <c r="F240" s="395">
        <v>20700</v>
      </c>
      <c r="G240" s="559" t="s">
        <v>9009</v>
      </c>
      <c r="H240" s="559"/>
      <c r="I240" s="559"/>
      <c r="J240" s="898"/>
      <c r="K240" s="898"/>
      <c r="L240" s="898"/>
      <c r="M240" s="836"/>
    </row>
    <row r="241" spans="2:13" x14ac:dyDescent="0.2">
      <c r="B241" s="891"/>
      <c r="C241" s="890"/>
      <c r="D241" s="893"/>
      <c r="F241" s="395">
        <v>132000</v>
      </c>
      <c r="G241" s="559" t="s">
        <v>9008</v>
      </c>
      <c r="H241" s="559"/>
      <c r="I241" s="559"/>
      <c r="J241" s="898"/>
      <c r="K241" s="898"/>
      <c r="L241" s="898"/>
      <c r="M241" s="836"/>
    </row>
    <row r="242" spans="2:13" x14ac:dyDescent="0.2">
      <c r="B242" s="891"/>
      <c r="C242" s="890"/>
      <c r="D242" s="893"/>
      <c r="F242" s="395">
        <v>1502.05</v>
      </c>
      <c r="G242" s="559" t="s">
        <v>9007</v>
      </c>
      <c r="H242" s="559"/>
      <c r="I242" s="559"/>
      <c r="J242" s="898"/>
      <c r="K242" s="898"/>
      <c r="L242" s="898"/>
      <c r="M242" s="836"/>
    </row>
    <row r="243" spans="2:13" x14ac:dyDescent="0.2">
      <c r="B243" s="891"/>
      <c r="C243" s="890"/>
      <c r="D243" s="893"/>
      <c r="F243" s="395">
        <v>33783.980000000003</v>
      </c>
      <c r="G243" s="559" t="s">
        <v>9006</v>
      </c>
      <c r="H243" s="559"/>
      <c r="I243" s="559"/>
      <c r="J243" s="898"/>
      <c r="K243" s="898"/>
      <c r="L243" s="898"/>
      <c r="M243" s="836"/>
    </row>
    <row r="244" spans="2:13" x14ac:dyDescent="0.2">
      <c r="B244" s="891"/>
      <c r="C244" s="890"/>
      <c r="D244" s="893"/>
      <c r="F244" s="395">
        <v>12994.91</v>
      </c>
      <c r="G244" s="559" t="s">
        <v>9005</v>
      </c>
      <c r="H244" s="559"/>
      <c r="I244" s="559"/>
      <c r="J244" s="898"/>
      <c r="K244" s="898"/>
      <c r="L244" s="898"/>
      <c r="M244" s="836"/>
    </row>
    <row r="245" spans="2:13" x14ac:dyDescent="0.2">
      <c r="B245" s="891"/>
      <c r="C245" s="890"/>
      <c r="D245" s="893"/>
      <c r="F245" s="395">
        <v>81981.899999999994</v>
      </c>
      <c r="G245" s="898" t="s">
        <v>9004</v>
      </c>
      <c r="H245" s="559"/>
      <c r="I245" s="559"/>
      <c r="J245" s="898"/>
      <c r="K245" s="898"/>
      <c r="L245" s="898"/>
      <c r="M245" s="836"/>
    </row>
    <row r="246" spans="2:13" x14ac:dyDescent="0.2">
      <c r="B246" s="891"/>
      <c r="C246" s="890"/>
      <c r="D246" s="893"/>
      <c r="F246" s="395">
        <v>21060.98</v>
      </c>
      <c r="G246" s="559" t="s">
        <v>9003</v>
      </c>
      <c r="H246" s="559"/>
      <c r="I246" s="559"/>
      <c r="J246" s="898"/>
      <c r="K246" s="898"/>
      <c r="L246" s="898"/>
      <c r="M246" s="836"/>
    </row>
    <row r="247" spans="2:13" x14ac:dyDescent="0.2">
      <c r="B247" s="891"/>
      <c r="C247" s="890"/>
      <c r="D247" s="893"/>
      <c r="F247" s="395">
        <v>1978.88</v>
      </c>
      <c r="G247" s="559" t="s">
        <v>9002</v>
      </c>
      <c r="H247" s="559"/>
      <c r="I247" s="559"/>
      <c r="J247" s="898"/>
      <c r="K247" s="898"/>
      <c r="L247" s="898"/>
      <c r="M247" s="836"/>
    </row>
    <row r="248" spans="2:13" x14ac:dyDescent="0.2">
      <c r="B248" s="891"/>
      <c r="C248" s="890"/>
      <c r="D248" s="893"/>
      <c r="F248" s="395">
        <v>4849.41</v>
      </c>
      <c r="G248" s="559" t="s">
        <v>9001</v>
      </c>
      <c r="H248" s="559"/>
      <c r="I248" s="559"/>
      <c r="J248" s="898"/>
      <c r="K248" s="898"/>
      <c r="L248" s="898"/>
      <c r="M248" s="836"/>
    </row>
    <row r="249" spans="2:13" x14ac:dyDescent="0.2">
      <c r="B249" s="891"/>
      <c r="C249" s="890"/>
      <c r="D249" s="893"/>
      <c r="F249" s="395">
        <v>19883.490000000002</v>
      </c>
      <c r="G249" s="559" t="s">
        <v>9000</v>
      </c>
      <c r="H249" s="559"/>
      <c r="I249" s="559"/>
      <c r="J249" s="898"/>
      <c r="K249" s="898"/>
      <c r="L249" s="898"/>
      <c r="M249" s="836"/>
    </row>
    <row r="250" spans="2:13" x14ac:dyDescent="0.2">
      <c r="B250" s="891"/>
      <c r="C250" s="890"/>
      <c r="D250" s="893"/>
      <c r="F250" s="395">
        <v>17205.14</v>
      </c>
      <c r="G250" s="559" t="s">
        <v>8999</v>
      </c>
      <c r="H250" s="559"/>
      <c r="I250" s="559"/>
      <c r="J250" s="898"/>
      <c r="K250" s="898"/>
      <c r="L250" s="898"/>
      <c r="M250" s="836"/>
    </row>
    <row r="251" spans="2:13" x14ac:dyDescent="0.2">
      <c r="B251" s="891"/>
      <c r="C251" s="890"/>
      <c r="D251" s="893"/>
      <c r="F251" s="395">
        <v>50494.8</v>
      </c>
      <c r="G251" s="559" t="s">
        <v>8998</v>
      </c>
      <c r="H251" s="559"/>
      <c r="I251" s="559"/>
      <c r="J251" s="898"/>
      <c r="K251" s="898"/>
      <c r="L251" s="898"/>
      <c r="M251" s="836"/>
    </row>
    <row r="252" spans="2:13" x14ac:dyDescent="0.2">
      <c r="B252" s="891"/>
      <c r="C252" s="890"/>
      <c r="D252" s="893"/>
      <c r="F252" s="395">
        <v>2943.98</v>
      </c>
      <c r="G252" s="559" t="s">
        <v>8997</v>
      </c>
      <c r="H252" s="559"/>
      <c r="I252" s="559"/>
      <c r="J252" s="898"/>
      <c r="K252" s="898"/>
      <c r="L252" s="898"/>
      <c r="M252" s="836"/>
    </row>
    <row r="253" spans="2:13" x14ac:dyDescent="0.2">
      <c r="B253" s="891"/>
      <c r="C253" s="890"/>
      <c r="D253" s="893"/>
      <c r="F253" s="395">
        <v>81847.45</v>
      </c>
      <c r="G253" s="559" t="s">
        <v>8996</v>
      </c>
      <c r="H253" s="559"/>
      <c r="I253" s="559"/>
      <c r="J253" s="898"/>
      <c r="K253" s="898"/>
      <c r="L253" s="898"/>
      <c r="M253" s="836"/>
    </row>
    <row r="254" spans="2:13" x14ac:dyDescent="0.2">
      <c r="B254" s="891"/>
      <c r="C254" s="890"/>
      <c r="D254" s="893"/>
      <c r="F254" s="395">
        <v>7387.24</v>
      </c>
      <c r="G254" s="898" t="s">
        <v>8995</v>
      </c>
      <c r="H254" s="559"/>
      <c r="I254" s="559"/>
      <c r="J254" s="898"/>
      <c r="K254" s="898"/>
      <c r="L254" s="898"/>
      <c r="M254" s="836"/>
    </row>
    <row r="255" spans="2:13" x14ac:dyDescent="0.2">
      <c r="B255" s="891"/>
      <c r="C255" s="890"/>
      <c r="D255" s="893"/>
      <c r="F255" s="395">
        <v>31130.34</v>
      </c>
      <c r="G255" s="559" t="s">
        <v>8994</v>
      </c>
      <c r="H255" s="559"/>
      <c r="I255" s="559"/>
      <c r="J255" s="898"/>
      <c r="K255" s="898"/>
      <c r="L255" s="898"/>
      <c r="M255" s="836"/>
    </row>
    <row r="256" spans="2:13" x14ac:dyDescent="0.2">
      <c r="B256" s="891"/>
      <c r="C256" s="890"/>
      <c r="D256" s="893"/>
      <c r="F256" s="395">
        <v>12122.02</v>
      </c>
      <c r="G256" s="559" t="s">
        <v>8993</v>
      </c>
      <c r="H256" s="559"/>
      <c r="I256" s="559"/>
      <c r="J256" s="898"/>
      <c r="K256" s="898"/>
      <c r="L256" s="898"/>
      <c r="M256" s="836"/>
    </row>
    <row r="257" spans="2:13" x14ac:dyDescent="0.2">
      <c r="B257" s="891"/>
      <c r="C257" s="890"/>
      <c r="D257" s="893"/>
      <c r="F257" s="395">
        <v>12827.28</v>
      </c>
      <c r="G257" s="559" t="s">
        <v>8992</v>
      </c>
      <c r="H257" s="559"/>
      <c r="I257" s="559"/>
      <c r="J257" s="898"/>
      <c r="K257" s="898"/>
      <c r="L257" s="898"/>
      <c r="M257" s="836"/>
    </row>
    <row r="258" spans="2:13" x14ac:dyDescent="0.2">
      <c r="B258" s="891"/>
      <c r="C258" s="890"/>
      <c r="D258" s="893"/>
      <c r="F258" s="395">
        <v>5095.58</v>
      </c>
      <c r="G258" s="898" t="s">
        <v>8991</v>
      </c>
      <c r="H258" s="559"/>
      <c r="I258" s="559"/>
      <c r="J258" s="898"/>
      <c r="K258" s="898"/>
      <c r="L258" s="898"/>
      <c r="M258" s="836"/>
    </row>
    <row r="259" spans="2:13" x14ac:dyDescent="0.2">
      <c r="B259" s="891"/>
      <c r="C259" s="890"/>
      <c r="D259" s="893"/>
      <c r="F259" s="395">
        <v>7582.76</v>
      </c>
      <c r="G259" s="559" t="s">
        <v>8990</v>
      </c>
      <c r="H259" s="559"/>
      <c r="I259" s="559"/>
      <c r="J259" s="898"/>
      <c r="K259" s="898"/>
      <c r="L259" s="898"/>
      <c r="M259" s="836"/>
    </row>
    <row r="260" spans="2:13" x14ac:dyDescent="0.2">
      <c r="B260" s="891"/>
      <c r="C260" s="890"/>
      <c r="D260" s="893"/>
      <c r="F260" s="395">
        <v>4972.51</v>
      </c>
      <c r="G260" s="559" t="s">
        <v>8989</v>
      </c>
      <c r="H260" s="559"/>
      <c r="I260" s="559"/>
      <c r="J260" s="898"/>
      <c r="K260" s="898"/>
      <c r="L260" s="898"/>
      <c r="M260" s="836"/>
    </row>
    <row r="261" spans="2:13" x14ac:dyDescent="0.2">
      <c r="B261" s="891"/>
      <c r="C261" s="890"/>
      <c r="D261" s="893"/>
      <c r="F261" s="395">
        <v>18302.3</v>
      </c>
      <c r="G261" s="559" t="s">
        <v>8988</v>
      </c>
      <c r="H261" s="559"/>
      <c r="I261" s="559"/>
      <c r="J261" s="898"/>
      <c r="K261" s="898"/>
      <c r="L261" s="898"/>
      <c r="M261" s="836"/>
    </row>
    <row r="262" spans="2:13" x14ac:dyDescent="0.2">
      <c r="B262" s="891"/>
      <c r="C262" s="890"/>
      <c r="D262" s="893"/>
      <c r="F262" s="395">
        <v>2402.86</v>
      </c>
      <c r="G262" s="559" t="s">
        <v>8987</v>
      </c>
      <c r="H262" s="559"/>
      <c r="I262" s="559"/>
      <c r="J262" s="898"/>
      <c r="K262" s="898"/>
      <c r="L262" s="898"/>
      <c r="M262" s="836"/>
    </row>
    <row r="263" spans="2:13" x14ac:dyDescent="0.2">
      <c r="B263" s="891"/>
      <c r="C263" s="890"/>
      <c r="D263" s="893"/>
      <c r="F263" s="395">
        <v>7587.37</v>
      </c>
      <c r="G263" s="559" t="s">
        <v>8986</v>
      </c>
      <c r="H263" s="559"/>
      <c r="I263" s="559"/>
      <c r="J263" s="898"/>
      <c r="K263" s="898"/>
      <c r="L263" s="898"/>
      <c r="M263" s="836"/>
    </row>
    <row r="264" spans="2:13" x14ac:dyDescent="0.2">
      <c r="B264" s="891"/>
      <c r="C264" s="890"/>
      <c r="D264" s="893"/>
      <c r="F264" s="395">
        <v>1429.41</v>
      </c>
      <c r="G264" s="559" t="s">
        <v>8985</v>
      </c>
      <c r="H264" s="559"/>
      <c r="I264" s="559"/>
      <c r="J264" s="898"/>
      <c r="K264" s="898"/>
      <c r="L264" s="898"/>
      <c r="M264" s="836"/>
    </row>
    <row r="265" spans="2:13" x14ac:dyDescent="0.2">
      <c r="B265" s="891"/>
      <c r="C265" s="890"/>
      <c r="D265" s="893"/>
      <c r="F265" s="395">
        <v>859.15</v>
      </c>
      <c r="G265" s="559" t="s">
        <v>8984</v>
      </c>
      <c r="H265" s="559"/>
      <c r="I265" s="559"/>
      <c r="J265" s="898"/>
      <c r="K265" s="898"/>
      <c r="L265" s="898"/>
      <c r="M265" s="836"/>
    </row>
    <row r="266" spans="2:13" x14ac:dyDescent="0.2">
      <c r="B266" s="891"/>
      <c r="C266" s="890"/>
      <c r="D266" s="893"/>
      <c r="F266" s="395">
        <v>22778.57</v>
      </c>
      <c r="G266" s="559" t="s">
        <v>8935</v>
      </c>
      <c r="H266" s="559"/>
      <c r="I266" s="559"/>
      <c r="J266" s="898"/>
      <c r="K266" s="898"/>
      <c r="L266" s="898"/>
      <c r="M266" s="836"/>
    </row>
    <row r="267" spans="2:13" x14ac:dyDescent="0.2">
      <c r="B267" s="891"/>
      <c r="C267" s="890"/>
      <c r="D267" s="893"/>
      <c r="E267" s="395"/>
      <c r="F267" s="395">
        <v>35773.78</v>
      </c>
      <c r="G267" s="559" t="s">
        <v>8935</v>
      </c>
      <c r="H267" s="559"/>
      <c r="I267" s="559"/>
      <c r="J267" s="898"/>
      <c r="K267" s="898"/>
      <c r="L267" s="898"/>
      <c r="M267" s="836"/>
    </row>
    <row r="268" spans="2:13" x14ac:dyDescent="0.2">
      <c r="B268" s="891"/>
      <c r="C268" s="890"/>
      <c r="D268" s="893"/>
      <c r="F268" s="395">
        <v>349.97</v>
      </c>
      <c r="G268" s="559" t="s">
        <v>8983</v>
      </c>
      <c r="H268" s="559"/>
      <c r="I268" s="559"/>
      <c r="J268" s="898"/>
      <c r="K268" s="898"/>
      <c r="L268" s="898"/>
      <c r="M268" s="836"/>
    </row>
    <row r="269" spans="2:13" x14ac:dyDescent="0.2">
      <c r="B269" s="891"/>
      <c r="C269" s="890"/>
      <c r="D269" s="893"/>
      <c r="F269" s="395">
        <v>20197.919999999998</v>
      </c>
      <c r="G269" s="559" t="s">
        <v>8982</v>
      </c>
      <c r="H269" s="559"/>
      <c r="I269" s="559"/>
      <c r="J269" s="898"/>
      <c r="K269" s="898"/>
      <c r="L269" s="898"/>
      <c r="M269" s="836"/>
    </row>
    <row r="270" spans="2:13" x14ac:dyDescent="0.2">
      <c r="B270" s="891"/>
      <c r="C270" s="890"/>
      <c r="D270" s="893"/>
      <c r="F270" s="395">
        <v>18946.84</v>
      </c>
      <c r="G270" s="559" t="s">
        <v>8981</v>
      </c>
      <c r="H270" s="559"/>
      <c r="I270" s="559"/>
      <c r="J270" s="898"/>
      <c r="K270" s="898"/>
      <c r="L270" s="898"/>
      <c r="M270" s="836"/>
    </row>
    <row r="271" spans="2:13" x14ac:dyDescent="0.2">
      <c r="B271" s="891"/>
      <c r="C271" s="890"/>
      <c r="D271" s="893"/>
      <c r="F271" s="395">
        <v>11646.1</v>
      </c>
      <c r="G271" s="559" t="s">
        <v>8980</v>
      </c>
      <c r="H271" s="559"/>
      <c r="I271" s="559"/>
      <c r="J271" s="898"/>
      <c r="K271" s="898"/>
      <c r="L271" s="898"/>
      <c r="M271" s="836"/>
    </row>
    <row r="272" spans="2:13" x14ac:dyDescent="0.2">
      <c r="B272" s="891"/>
      <c r="C272" s="890"/>
      <c r="D272" s="893"/>
      <c r="F272" s="395">
        <v>34021</v>
      </c>
      <c r="G272" s="559" t="s">
        <v>8979</v>
      </c>
      <c r="H272" s="559"/>
      <c r="I272" s="559"/>
      <c r="J272" s="898"/>
      <c r="K272" s="898"/>
      <c r="L272" s="898"/>
      <c r="M272" s="836"/>
    </row>
    <row r="273" spans="2:13" x14ac:dyDescent="0.2">
      <c r="B273" s="891"/>
      <c r="C273" s="890"/>
      <c r="D273" s="893"/>
      <c r="F273" s="395">
        <v>6973.12</v>
      </c>
      <c r="G273" s="559" t="s">
        <v>8978</v>
      </c>
      <c r="H273" s="559"/>
      <c r="I273" s="559"/>
      <c r="J273" s="898"/>
      <c r="K273" s="898"/>
      <c r="L273" s="898"/>
      <c r="M273" s="836"/>
    </row>
    <row r="274" spans="2:13" x14ac:dyDescent="0.2">
      <c r="B274" s="891"/>
      <c r="C274" s="890"/>
      <c r="D274" s="893"/>
      <c r="F274" s="395">
        <v>1972.56</v>
      </c>
      <c r="G274" s="559" t="s">
        <v>8977</v>
      </c>
      <c r="H274" s="559"/>
      <c r="I274" s="559"/>
      <c r="J274" s="898"/>
      <c r="K274" s="898"/>
      <c r="L274" s="898"/>
      <c r="M274" s="836"/>
    </row>
    <row r="275" spans="2:13" x14ac:dyDescent="0.2">
      <c r="B275" s="891"/>
      <c r="C275" s="890"/>
      <c r="D275" s="893"/>
      <c r="F275" s="395">
        <v>27453.439999999999</v>
      </c>
      <c r="G275" s="559" t="s">
        <v>8976</v>
      </c>
      <c r="H275" s="559"/>
      <c r="I275" s="559"/>
      <c r="J275" s="898"/>
      <c r="K275" s="898"/>
      <c r="L275" s="898"/>
      <c r="M275" s="836"/>
    </row>
    <row r="276" spans="2:13" x14ac:dyDescent="0.2">
      <c r="B276" s="891"/>
      <c r="C276" s="890"/>
      <c r="D276" s="893"/>
      <c r="F276" s="395">
        <v>34800</v>
      </c>
      <c r="G276" s="559" t="s">
        <v>8975</v>
      </c>
      <c r="H276" s="559"/>
      <c r="I276" s="559"/>
      <c r="J276" s="898"/>
      <c r="K276" s="898"/>
      <c r="L276" s="898"/>
      <c r="M276" s="836"/>
    </row>
    <row r="277" spans="2:13" x14ac:dyDescent="0.2">
      <c r="B277" s="891"/>
      <c r="C277" s="890"/>
      <c r="D277" s="893"/>
      <c r="F277" s="395">
        <v>18302.3</v>
      </c>
      <c r="G277" s="559" t="s">
        <v>8974</v>
      </c>
      <c r="H277" s="559"/>
      <c r="I277" s="559"/>
      <c r="J277" s="898"/>
      <c r="K277" s="898"/>
      <c r="L277" s="898"/>
      <c r="M277" s="836"/>
    </row>
    <row r="278" spans="2:13" x14ac:dyDescent="0.2">
      <c r="B278" s="891"/>
      <c r="C278" s="890"/>
      <c r="D278" s="893"/>
      <c r="F278" s="395">
        <v>52919.57</v>
      </c>
      <c r="G278" s="559" t="s">
        <v>8973</v>
      </c>
      <c r="H278" s="559"/>
      <c r="I278" s="559"/>
      <c r="J278" s="898"/>
      <c r="K278" s="898"/>
      <c r="L278" s="898"/>
      <c r="M278" s="836"/>
    </row>
    <row r="279" spans="2:13" x14ac:dyDescent="0.2">
      <c r="B279" s="891"/>
      <c r="C279" s="890"/>
      <c r="D279" s="893"/>
      <c r="F279" s="395">
        <v>33492.94</v>
      </c>
      <c r="G279" s="898" t="s">
        <v>8972</v>
      </c>
      <c r="H279" s="559"/>
      <c r="I279" s="559"/>
      <c r="J279" s="898"/>
      <c r="K279" s="898"/>
      <c r="L279" s="898"/>
      <c r="M279" s="836"/>
    </row>
    <row r="280" spans="2:13" x14ac:dyDescent="0.2">
      <c r="B280" s="891"/>
      <c r="C280" s="890"/>
      <c r="D280" s="893"/>
      <c r="F280" s="395">
        <v>10469.92</v>
      </c>
      <c r="G280" s="559" t="s">
        <v>8971</v>
      </c>
      <c r="H280" s="559"/>
      <c r="I280" s="559"/>
      <c r="J280" s="898"/>
      <c r="K280" s="898"/>
      <c r="L280" s="898"/>
      <c r="M280" s="836"/>
    </row>
    <row r="281" spans="2:13" x14ac:dyDescent="0.2">
      <c r="B281" s="891"/>
      <c r="C281" s="890"/>
      <c r="D281" s="893"/>
      <c r="F281" s="395">
        <v>55740.55</v>
      </c>
      <c r="G281" s="559" t="s">
        <v>8970</v>
      </c>
      <c r="H281" s="559"/>
      <c r="I281" s="559"/>
      <c r="J281" s="898"/>
      <c r="K281" s="898"/>
      <c r="L281" s="898"/>
      <c r="M281" s="836"/>
    </row>
    <row r="282" spans="2:13" x14ac:dyDescent="0.2">
      <c r="B282" s="891"/>
      <c r="C282" s="890"/>
      <c r="D282" s="893"/>
      <c r="F282" s="395">
        <v>283.69</v>
      </c>
      <c r="G282" s="559" t="s">
        <v>8969</v>
      </c>
      <c r="H282" s="559"/>
      <c r="I282" s="559"/>
      <c r="J282" s="898"/>
      <c r="K282" s="898"/>
      <c r="L282" s="898"/>
      <c r="M282" s="836"/>
    </row>
    <row r="283" spans="2:13" x14ac:dyDescent="0.2">
      <c r="B283" s="891"/>
      <c r="C283" s="890"/>
      <c r="D283" s="893"/>
      <c r="F283" s="395">
        <v>43012.94</v>
      </c>
      <c r="G283" s="559" t="s">
        <v>8968</v>
      </c>
      <c r="H283" s="559"/>
      <c r="I283" s="559"/>
      <c r="J283" s="898"/>
      <c r="K283" s="898"/>
      <c r="L283" s="898"/>
      <c r="M283" s="836"/>
    </row>
    <row r="284" spans="2:13" x14ac:dyDescent="0.2">
      <c r="B284" s="891"/>
      <c r="C284" s="890"/>
      <c r="D284" s="893"/>
      <c r="F284" s="395">
        <v>14799.23</v>
      </c>
      <c r="G284" s="559" t="s">
        <v>8967</v>
      </c>
      <c r="H284" s="559"/>
      <c r="I284" s="559"/>
      <c r="J284" s="898"/>
      <c r="K284" s="898"/>
      <c r="L284" s="898"/>
      <c r="M284" s="836"/>
    </row>
    <row r="285" spans="2:13" x14ac:dyDescent="0.2">
      <c r="B285" s="891"/>
      <c r="C285" s="890"/>
      <c r="D285" s="893"/>
      <c r="F285" s="395">
        <v>64249.5</v>
      </c>
      <c r="G285" s="559" t="s">
        <v>8966</v>
      </c>
      <c r="H285" s="559"/>
      <c r="I285" s="559"/>
      <c r="J285" s="898"/>
      <c r="K285" s="898"/>
      <c r="L285" s="898"/>
      <c r="M285" s="836"/>
    </row>
    <row r="286" spans="2:13" x14ac:dyDescent="0.2">
      <c r="B286" s="891"/>
      <c r="C286" s="890"/>
      <c r="D286" s="893"/>
      <c r="F286" s="395">
        <v>21737.68</v>
      </c>
      <c r="G286" s="559" t="s">
        <v>8965</v>
      </c>
      <c r="H286" s="559"/>
      <c r="I286" s="559"/>
      <c r="J286" s="898"/>
      <c r="K286" s="898"/>
      <c r="L286" s="898"/>
      <c r="M286" s="836"/>
    </row>
    <row r="287" spans="2:13" x14ac:dyDescent="0.2">
      <c r="B287" s="891"/>
      <c r="C287" s="890"/>
      <c r="D287" s="893"/>
      <c r="F287" s="395">
        <v>1107.57</v>
      </c>
      <c r="G287" s="559" t="s">
        <v>8964</v>
      </c>
      <c r="H287" s="559"/>
      <c r="I287" s="559"/>
      <c r="J287" s="898"/>
      <c r="K287" s="898"/>
      <c r="L287" s="898"/>
      <c r="M287" s="836"/>
    </row>
    <row r="288" spans="2:13" x14ac:dyDescent="0.2">
      <c r="B288" s="891"/>
      <c r="C288" s="890"/>
      <c r="D288" s="893"/>
      <c r="F288" s="395">
        <v>2137.1</v>
      </c>
      <c r="G288" s="559" t="s">
        <v>8963</v>
      </c>
      <c r="H288" s="559"/>
      <c r="I288" s="559"/>
      <c r="J288" s="898"/>
      <c r="K288" s="898"/>
      <c r="L288" s="898"/>
      <c r="M288" s="836"/>
    </row>
    <row r="289" spans="2:13" x14ac:dyDescent="0.2">
      <c r="B289" s="891"/>
      <c r="C289" s="890"/>
      <c r="D289" s="893"/>
      <c r="F289" s="395">
        <v>19174.8</v>
      </c>
      <c r="G289" s="559" t="s">
        <v>8962</v>
      </c>
      <c r="H289" s="559"/>
      <c r="I289" s="559"/>
      <c r="J289" s="898"/>
      <c r="K289" s="898"/>
      <c r="L289" s="898"/>
      <c r="M289" s="836"/>
    </row>
    <row r="290" spans="2:13" x14ac:dyDescent="0.2">
      <c r="B290" s="891"/>
      <c r="C290" s="890"/>
      <c r="D290" s="893"/>
      <c r="F290" s="395">
        <v>137784.01999999999</v>
      </c>
      <c r="G290" s="559" t="s">
        <v>8961</v>
      </c>
      <c r="H290" s="559"/>
      <c r="I290" s="559"/>
      <c r="J290" s="898"/>
      <c r="K290" s="898"/>
      <c r="L290" s="898"/>
      <c r="M290" s="836"/>
    </row>
    <row r="291" spans="2:13" x14ac:dyDescent="0.2">
      <c r="B291" s="891"/>
      <c r="C291" s="890"/>
      <c r="D291" s="893"/>
      <c r="F291" s="395">
        <v>30440.720000000001</v>
      </c>
      <c r="G291" s="559" t="s">
        <v>8960</v>
      </c>
      <c r="H291" s="559"/>
      <c r="I291" s="559"/>
      <c r="J291" s="898"/>
      <c r="K291" s="898"/>
      <c r="L291" s="898"/>
      <c r="M291" s="836"/>
    </row>
    <row r="292" spans="2:13" x14ac:dyDescent="0.2">
      <c r="B292" s="891"/>
      <c r="C292" s="890"/>
      <c r="D292" s="893"/>
      <c r="F292" s="395">
        <v>2131.79</v>
      </c>
      <c r="G292" s="559" t="s">
        <v>8959</v>
      </c>
      <c r="H292" s="559"/>
      <c r="I292" s="559"/>
      <c r="J292" s="898"/>
      <c r="K292" s="898"/>
      <c r="L292" s="898"/>
      <c r="M292" s="836"/>
    </row>
    <row r="293" spans="2:13" ht="11.25" customHeight="1" x14ac:dyDescent="0.2">
      <c r="B293" s="891"/>
      <c r="C293" s="890"/>
      <c r="D293" s="893"/>
      <c r="F293" s="395">
        <v>12122.02</v>
      </c>
      <c r="G293" s="559" t="s">
        <v>8958</v>
      </c>
      <c r="H293" s="559"/>
      <c r="I293" s="559"/>
      <c r="J293" s="898"/>
      <c r="K293" s="898"/>
      <c r="L293" s="898"/>
      <c r="M293" s="836"/>
    </row>
    <row r="294" spans="2:13" x14ac:dyDescent="0.2">
      <c r="B294" s="891"/>
      <c r="C294" s="890"/>
      <c r="D294" s="893"/>
      <c r="F294" s="395">
        <v>13920.02</v>
      </c>
      <c r="G294" s="559" t="s">
        <v>8957</v>
      </c>
      <c r="H294" s="559"/>
      <c r="I294" s="559"/>
      <c r="J294" s="898"/>
      <c r="K294" s="898"/>
      <c r="L294" s="898"/>
      <c r="M294" s="836"/>
    </row>
    <row r="295" spans="2:13" x14ac:dyDescent="0.2">
      <c r="B295" s="891"/>
      <c r="C295" s="890"/>
      <c r="D295" s="893"/>
      <c r="F295" s="395">
        <v>5338.69</v>
      </c>
      <c r="G295" s="559" t="s">
        <v>8956</v>
      </c>
      <c r="H295" s="559"/>
      <c r="I295" s="559"/>
      <c r="J295" s="898"/>
      <c r="K295" s="898"/>
      <c r="L295" s="898"/>
      <c r="M295" s="836"/>
    </row>
    <row r="296" spans="2:13" x14ac:dyDescent="0.2">
      <c r="B296" s="891"/>
      <c r="C296" s="890"/>
      <c r="D296" s="893"/>
      <c r="F296" s="395">
        <v>90555.4</v>
      </c>
      <c r="G296" s="559" t="s">
        <v>8955</v>
      </c>
      <c r="H296" s="559"/>
      <c r="I296" s="559"/>
      <c r="J296" s="898"/>
      <c r="K296" s="898"/>
      <c r="L296" s="898"/>
      <c r="M296" s="836"/>
    </row>
    <row r="297" spans="2:13" x14ac:dyDescent="0.2">
      <c r="B297" s="891"/>
      <c r="C297" s="890"/>
      <c r="D297" s="893"/>
      <c r="F297" s="395">
        <v>5447.29</v>
      </c>
      <c r="G297" s="562" t="s">
        <v>8954</v>
      </c>
      <c r="H297" s="559"/>
      <c r="I297" s="559"/>
      <c r="J297" s="898"/>
      <c r="K297" s="898"/>
      <c r="L297" s="898"/>
      <c r="M297" s="836"/>
    </row>
    <row r="298" spans="2:13" x14ac:dyDescent="0.2">
      <c r="B298" s="891"/>
      <c r="C298" s="890"/>
      <c r="D298" s="893"/>
      <c r="F298" s="395">
        <v>6118.73</v>
      </c>
      <c r="G298" s="559" t="s">
        <v>8953</v>
      </c>
      <c r="H298" s="559"/>
      <c r="I298" s="559"/>
      <c r="J298" s="898"/>
      <c r="K298" s="898"/>
      <c r="L298" s="898"/>
      <c r="M298" s="836"/>
    </row>
    <row r="299" spans="2:13" x14ac:dyDescent="0.2">
      <c r="B299" s="891"/>
      <c r="C299" s="890"/>
      <c r="D299" s="893"/>
      <c r="F299" s="395">
        <v>2316.4</v>
      </c>
      <c r="G299" s="559" t="s">
        <v>8952</v>
      </c>
      <c r="H299" s="559"/>
      <c r="I299" s="559"/>
      <c r="J299" s="898"/>
      <c r="K299" s="898"/>
      <c r="L299" s="898"/>
      <c r="M299" s="836"/>
    </row>
    <row r="300" spans="2:13" x14ac:dyDescent="0.2">
      <c r="B300" s="891"/>
      <c r="C300" s="890"/>
      <c r="D300" s="893"/>
      <c r="F300" s="395">
        <v>142.68</v>
      </c>
      <c r="G300" s="559" t="s">
        <v>8951</v>
      </c>
      <c r="H300" s="559"/>
      <c r="I300" s="559"/>
      <c r="J300" s="898"/>
      <c r="K300" s="898"/>
      <c r="L300" s="898"/>
      <c r="M300" s="836"/>
    </row>
    <row r="301" spans="2:13" x14ac:dyDescent="0.2">
      <c r="B301" s="891"/>
      <c r="C301" s="890"/>
      <c r="D301" s="893"/>
      <c r="F301" s="395">
        <v>64670</v>
      </c>
      <c r="G301" s="559" t="s">
        <v>8950</v>
      </c>
      <c r="H301" s="559"/>
      <c r="I301" s="559"/>
      <c r="J301" s="898"/>
      <c r="K301" s="898"/>
      <c r="L301" s="898"/>
      <c r="M301" s="836"/>
    </row>
    <row r="302" spans="2:13" x14ac:dyDescent="0.2">
      <c r="B302" s="891"/>
      <c r="C302" s="890"/>
      <c r="D302" s="893"/>
      <c r="F302" s="395">
        <v>13821.27</v>
      </c>
      <c r="G302" s="559" t="s">
        <v>8949</v>
      </c>
      <c r="H302" s="559"/>
      <c r="I302" s="559"/>
      <c r="J302" s="898"/>
      <c r="K302" s="898"/>
      <c r="L302" s="898"/>
      <c r="M302" s="836"/>
    </row>
    <row r="303" spans="2:13" x14ac:dyDescent="0.2">
      <c r="B303" s="891"/>
      <c r="C303" s="890"/>
      <c r="D303" s="893"/>
      <c r="F303" s="395">
        <v>7041.79</v>
      </c>
      <c r="G303" s="559" t="s">
        <v>8948</v>
      </c>
      <c r="H303" s="559"/>
      <c r="I303" s="559"/>
      <c r="J303" s="898"/>
      <c r="K303" s="898"/>
      <c r="L303" s="898"/>
      <c r="M303" s="836"/>
    </row>
    <row r="304" spans="2:13" x14ac:dyDescent="0.2">
      <c r="B304" s="891"/>
      <c r="C304" s="890"/>
      <c r="D304" s="893"/>
      <c r="F304" s="395">
        <v>14552.04</v>
      </c>
      <c r="G304" s="898" t="s">
        <v>8947</v>
      </c>
      <c r="H304" s="559"/>
      <c r="I304" s="559"/>
      <c r="J304" s="898"/>
      <c r="K304" s="898"/>
      <c r="L304" s="898"/>
      <c r="M304" s="836"/>
    </row>
    <row r="305" spans="2:13" x14ac:dyDescent="0.2">
      <c r="B305" s="891"/>
      <c r="C305" s="890"/>
      <c r="D305" s="893"/>
      <c r="F305" s="395">
        <v>28998.880000000001</v>
      </c>
      <c r="G305" s="559" t="s">
        <v>8946</v>
      </c>
      <c r="H305" s="559"/>
      <c r="I305" s="559"/>
      <c r="J305" s="898"/>
      <c r="K305" s="898"/>
      <c r="L305" s="898"/>
      <c r="M305" s="836"/>
    </row>
    <row r="306" spans="2:13" x14ac:dyDescent="0.2">
      <c r="B306" s="891"/>
      <c r="C306" s="890"/>
      <c r="D306" s="893"/>
      <c r="F306" s="395">
        <v>12590.61</v>
      </c>
      <c r="G306" s="559" t="s">
        <v>8898</v>
      </c>
      <c r="H306" s="559"/>
      <c r="I306" s="559"/>
      <c r="J306" s="898"/>
      <c r="K306" s="898"/>
      <c r="L306" s="898"/>
      <c r="M306" s="836"/>
    </row>
    <row r="307" spans="2:13" x14ac:dyDescent="0.2">
      <c r="B307" s="891"/>
      <c r="C307" s="890"/>
      <c r="D307" s="893"/>
      <c r="F307" s="395">
        <v>1178.52</v>
      </c>
      <c r="G307" s="559" t="s">
        <v>8898</v>
      </c>
      <c r="H307" s="559"/>
      <c r="I307" s="559"/>
      <c r="J307" s="898"/>
      <c r="K307" s="898"/>
      <c r="L307" s="898"/>
      <c r="M307" s="836"/>
    </row>
    <row r="308" spans="2:13" x14ac:dyDescent="0.2">
      <c r="B308" s="891"/>
      <c r="C308" s="890"/>
      <c r="D308" s="893"/>
      <c r="F308" s="395">
        <v>8192.5300000000007</v>
      </c>
      <c r="G308" s="559" t="s">
        <v>8898</v>
      </c>
      <c r="H308" s="559"/>
      <c r="I308" s="559"/>
      <c r="J308" s="898"/>
      <c r="K308" s="892"/>
      <c r="L308" s="892"/>
      <c r="M308" s="836"/>
    </row>
    <row r="309" spans="2:13" x14ac:dyDescent="0.2">
      <c r="B309" s="891"/>
      <c r="C309" s="890"/>
      <c r="D309" s="893"/>
      <c r="F309" s="395">
        <v>15095.56</v>
      </c>
      <c r="G309" s="559" t="s">
        <v>8945</v>
      </c>
      <c r="H309" s="559"/>
      <c r="I309" s="559"/>
      <c r="J309" s="898"/>
      <c r="K309" s="892"/>
      <c r="L309" s="892"/>
      <c r="M309" s="836"/>
    </row>
    <row r="310" spans="2:13" x14ac:dyDescent="0.2">
      <c r="B310" s="891"/>
      <c r="C310" s="890"/>
      <c r="D310" s="893"/>
      <c r="F310" s="395">
        <v>1022.8</v>
      </c>
      <c r="G310" s="559" t="s">
        <v>8944</v>
      </c>
      <c r="H310" s="559"/>
      <c r="I310" s="559"/>
      <c r="J310" s="898"/>
      <c r="K310" s="892"/>
      <c r="L310" s="892"/>
      <c r="M310" s="836"/>
    </row>
    <row r="311" spans="2:13" x14ac:dyDescent="0.2">
      <c r="B311" s="891"/>
      <c r="C311" s="890"/>
      <c r="D311" s="893"/>
      <c r="F311" s="395">
        <v>6976.48</v>
      </c>
      <c r="G311" s="559" t="s">
        <v>8943</v>
      </c>
      <c r="H311" s="559"/>
      <c r="I311" s="559"/>
      <c r="J311" s="898"/>
      <c r="K311" s="892"/>
      <c r="L311" s="892"/>
      <c r="M311" s="836"/>
    </row>
    <row r="312" spans="2:13" x14ac:dyDescent="0.2">
      <c r="B312" s="891"/>
      <c r="C312" s="890"/>
      <c r="D312" s="893"/>
      <c r="F312" s="395">
        <v>8283.81</v>
      </c>
      <c r="G312" s="559" t="s">
        <v>8942</v>
      </c>
      <c r="H312" s="559"/>
      <c r="I312" s="559"/>
      <c r="J312" s="898"/>
      <c r="K312" s="892"/>
      <c r="L312" s="892"/>
      <c r="M312" s="836"/>
    </row>
    <row r="313" spans="2:13" ht="12.75" customHeight="1" x14ac:dyDescent="0.2">
      <c r="B313" s="891"/>
      <c r="C313" s="890"/>
      <c r="D313" s="893"/>
      <c r="F313" s="395">
        <v>19340.259999999998</v>
      </c>
      <c r="G313" s="673" t="s">
        <v>8941</v>
      </c>
      <c r="H313" s="559"/>
      <c r="I313" s="559"/>
      <c r="J313" s="898"/>
      <c r="K313" s="892"/>
      <c r="L313" s="892"/>
      <c r="M313" s="836"/>
    </row>
    <row r="314" spans="2:13" x14ac:dyDescent="0.2">
      <c r="B314" s="891"/>
      <c r="C314" s="890"/>
      <c r="D314" s="893"/>
      <c r="F314" s="395">
        <v>441159.72</v>
      </c>
      <c r="G314" s="559" t="s">
        <v>8940</v>
      </c>
      <c r="H314" s="559"/>
      <c r="I314" s="559"/>
      <c r="J314" s="898"/>
      <c r="K314" s="892"/>
      <c r="L314" s="892"/>
      <c r="M314" s="836"/>
    </row>
    <row r="315" spans="2:13" x14ac:dyDescent="0.2">
      <c r="B315" s="891"/>
      <c r="C315" s="890"/>
      <c r="D315" s="893"/>
      <c r="F315" s="565">
        <v>100000</v>
      </c>
      <c r="G315" s="559" t="s">
        <v>8939</v>
      </c>
      <c r="H315" s="559"/>
      <c r="I315" s="559"/>
      <c r="J315" s="898"/>
      <c r="K315" s="892"/>
      <c r="L315" s="892"/>
      <c r="M315" s="836"/>
    </row>
    <row r="316" spans="2:13" x14ac:dyDescent="0.2">
      <c r="B316" s="891"/>
      <c r="C316" s="890"/>
      <c r="D316" s="893"/>
      <c r="F316" s="395">
        <v>593.83000000000004</v>
      </c>
      <c r="G316" s="559" t="s">
        <v>8938</v>
      </c>
      <c r="H316" s="559"/>
      <c r="I316" s="559"/>
      <c r="J316" s="898"/>
      <c r="K316" s="892"/>
      <c r="L316" s="892"/>
      <c r="M316" s="836"/>
    </row>
    <row r="317" spans="2:13" x14ac:dyDescent="0.2">
      <c r="B317" s="891"/>
      <c r="C317" s="890"/>
      <c r="D317" s="893"/>
      <c r="E317" s="900"/>
      <c r="F317" s="395">
        <v>6741.11</v>
      </c>
      <c r="G317" s="559" t="s">
        <v>8937</v>
      </c>
      <c r="H317" s="559"/>
      <c r="I317" s="559"/>
      <c r="J317" s="898"/>
      <c r="K317" s="892"/>
      <c r="L317" s="892"/>
      <c r="M317" s="836"/>
    </row>
    <row r="318" spans="2:13" x14ac:dyDescent="0.2">
      <c r="B318" s="891"/>
      <c r="C318" s="890"/>
      <c r="D318" s="893"/>
      <c r="F318" s="395">
        <v>699</v>
      </c>
      <c r="G318" s="559" t="s">
        <v>8936</v>
      </c>
      <c r="H318" s="559"/>
      <c r="I318" s="559"/>
      <c r="J318" s="898"/>
      <c r="K318" s="892"/>
      <c r="L318" s="892"/>
      <c r="M318" s="836"/>
    </row>
    <row r="319" spans="2:13" x14ac:dyDescent="0.2">
      <c r="B319" s="891"/>
      <c r="C319" s="890"/>
      <c r="D319" s="893"/>
      <c r="F319" s="395">
        <v>111.84</v>
      </c>
      <c r="G319" s="559" t="s">
        <v>2730</v>
      </c>
      <c r="H319" s="559"/>
      <c r="I319" s="559"/>
      <c r="J319" s="898"/>
      <c r="K319" s="892"/>
      <c r="L319" s="892"/>
      <c r="M319" s="836"/>
    </row>
    <row r="320" spans="2:13" x14ac:dyDescent="0.2">
      <c r="B320" s="891"/>
      <c r="C320" s="890"/>
      <c r="D320" s="893"/>
      <c r="F320" s="395">
        <v>571</v>
      </c>
      <c r="G320" s="559" t="s">
        <v>8928</v>
      </c>
      <c r="H320" s="559"/>
      <c r="I320" s="559"/>
      <c r="J320" s="898"/>
      <c r="K320" s="892"/>
      <c r="L320" s="892"/>
      <c r="M320" s="836"/>
    </row>
    <row r="321" spans="2:17" x14ac:dyDescent="0.2">
      <c r="B321" s="891"/>
      <c r="C321" s="890"/>
      <c r="D321" s="893"/>
      <c r="F321" s="395">
        <v>35773.480000000003</v>
      </c>
      <c r="G321" s="559" t="s">
        <v>8935</v>
      </c>
      <c r="H321" s="559"/>
      <c r="I321" s="559"/>
      <c r="J321" s="898"/>
      <c r="K321" s="892"/>
      <c r="L321" s="892"/>
      <c r="M321" s="836"/>
    </row>
    <row r="322" spans="2:17" x14ac:dyDescent="0.2">
      <c r="B322" s="891"/>
      <c r="C322" s="890"/>
      <c r="D322" s="893"/>
      <c r="F322" s="395">
        <v>30000</v>
      </c>
      <c r="G322" s="559" t="s">
        <v>8880</v>
      </c>
      <c r="H322" s="559"/>
      <c r="I322" s="559"/>
      <c r="J322" s="898"/>
      <c r="K322" s="892"/>
      <c r="L322" s="892"/>
      <c r="M322" s="836"/>
    </row>
    <row r="323" spans="2:17" x14ac:dyDescent="0.2">
      <c r="B323" s="891"/>
      <c r="C323" s="890"/>
      <c r="D323" s="893"/>
      <c r="F323" s="395">
        <v>101752.83</v>
      </c>
      <c r="G323" s="559" t="s">
        <v>8934</v>
      </c>
      <c r="H323" s="559"/>
      <c r="I323" s="559"/>
      <c r="J323" s="898"/>
      <c r="K323" s="892"/>
      <c r="L323" s="892"/>
      <c r="M323" s="836"/>
    </row>
    <row r="324" spans="2:17" x14ac:dyDescent="0.2">
      <c r="B324" s="891"/>
      <c r="C324" s="890"/>
      <c r="D324" s="893"/>
      <c r="F324" s="395">
        <v>25299.99</v>
      </c>
      <c r="G324" s="559" t="s">
        <v>8933</v>
      </c>
      <c r="H324" s="559"/>
      <c r="I324" s="559"/>
      <c r="J324" s="898"/>
      <c r="K324" s="892"/>
      <c r="L324" s="892"/>
      <c r="M324" s="836"/>
    </row>
    <row r="325" spans="2:17" x14ac:dyDescent="0.2">
      <c r="B325" s="891"/>
      <c r="C325" s="890"/>
      <c r="D325" s="893"/>
      <c r="F325" s="395">
        <v>3357.09</v>
      </c>
      <c r="G325" s="559" t="s">
        <v>8932</v>
      </c>
      <c r="H325" s="559"/>
      <c r="I325" s="559"/>
      <c r="J325" s="898"/>
      <c r="K325" s="892"/>
      <c r="L325" s="892"/>
      <c r="M325" s="836"/>
    </row>
    <row r="326" spans="2:17" x14ac:dyDescent="0.2">
      <c r="B326" s="891"/>
      <c r="C326" s="890"/>
      <c r="D326" s="893"/>
      <c r="F326" s="395">
        <v>6741.11</v>
      </c>
      <c r="G326" s="559" t="s">
        <v>8931</v>
      </c>
      <c r="H326" s="559"/>
      <c r="I326" s="559"/>
      <c r="J326" s="898"/>
      <c r="K326" s="892"/>
      <c r="L326" s="892"/>
      <c r="M326" s="836"/>
    </row>
    <row r="327" spans="2:17" x14ac:dyDescent="0.2">
      <c r="B327" s="891"/>
      <c r="C327" s="890"/>
      <c r="D327" s="893"/>
      <c r="F327" s="395">
        <v>3377.7</v>
      </c>
      <c r="G327" s="559" t="s">
        <v>8930</v>
      </c>
      <c r="H327" s="559"/>
      <c r="I327" s="559"/>
      <c r="J327" s="898"/>
      <c r="K327" s="892"/>
      <c r="L327" s="892"/>
      <c r="M327" s="836"/>
    </row>
    <row r="328" spans="2:17" x14ac:dyDescent="0.2">
      <c r="B328" s="891"/>
      <c r="C328" s="890"/>
      <c r="D328" s="893"/>
      <c r="F328" s="395">
        <v>16417.560000000001</v>
      </c>
      <c r="G328" s="559" t="s">
        <v>8929</v>
      </c>
      <c r="H328" s="559"/>
      <c r="I328" s="559"/>
      <c r="J328" s="898"/>
      <c r="K328" s="892"/>
      <c r="L328" s="892"/>
      <c r="M328" s="836"/>
    </row>
    <row r="329" spans="2:17" x14ac:dyDescent="0.2">
      <c r="B329" s="891"/>
      <c r="C329" s="890"/>
      <c r="D329" s="893"/>
      <c r="F329" s="395">
        <v>1462.53</v>
      </c>
      <c r="G329" s="559" t="s">
        <v>8928</v>
      </c>
      <c r="H329" s="559"/>
      <c r="I329" s="559"/>
      <c r="J329" s="898"/>
      <c r="K329" s="892"/>
      <c r="L329" s="892"/>
      <c r="M329" s="836"/>
    </row>
    <row r="330" spans="2:17" x14ac:dyDescent="0.2">
      <c r="B330" s="891"/>
      <c r="C330" s="890"/>
      <c r="D330" s="893"/>
      <c r="F330" s="395">
        <v>749.91</v>
      </c>
      <c r="G330" s="559" t="s">
        <v>8927</v>
      </c>
      <c r="H330" s="559"/>
      <c r="I330" s="559"/>
      <c r="J330" s="898"/>
      <c r="K330" s="892"/>
      <c r="L330" s="892"/>
      <c r="M330" s="836"/>
    </row>
    <row r="331" spans="2:17" x14ac:dyDescent="0.2">
      <c r="B331" s="891"/>
      <c r="C331" s="890"/>
      <c r="D331" s="893"/>
      <c r="F331" s="395">
        <v>18781.71</v>
      </c>
      <c r="G331" s="559" t="s">
        <v>8926</v>
      </c>
      <c r="H331" s="559"/>
      <c r="I331" s="559"/>
      <c r="J331" s="898"/>
      <c r="K331" s="892"/>
      <c r="L331" s="892"/>
      <c r="M331" s="836"/>
    </row>
    <row r="332" spans="2:17" x14ac:dyDescent="0.2">
      <c r="B332" s="891"/>
      <c r="C332" s="890"/>
      <c r="D332" s="893"/>
      <c r="F332" s="395">
        <v>4364.38</v>
      </c>
      <c r="G332" s="559" t="s">
        <v>8925</v>
      </c>
      <c r="H332" s="559"/>
      <c r="I332" s="559"/>
      <c r="J332" s="898"/>
      <c r="K332" s="892"/>
      <c r="L332" s="892"/>
      <c r="M332" s="836"/>
    </row>
    <row r="333" spans="2:17" x14ac:dyDescent="0.2">
      <c r="B333" s="891"/>
      <c r="C333" s="890"/>
      <c r="D333" s="893"/>
      <c r="F333" s="395">
        <v>13889.86</v>
      </c>
      <c r="G333" s="559" t="s">
        <v>8924</v>
      </c>
      <c r="H333" s="559"/>
      <c r="I333" s="559"/>
      <c r="J333" s="898"/>
      <c r="K333" s="892"/>
      <c r="L333" s="892"/>
      <c r="M333" s="836"/>
    </row>
    <row r="334" spans="2:17" x14ac:dyDescent="0.2">
      <c r="B334" s="891"/>
      <c r="C334" s="890"/>
      <c r="D334" s="893"/>
      <c r="F334" s="395">
        <v>102339.25</v>
      </c>
      <c r="G334" s="559" t="s">
        <v>8923</v>
      </c>
      <c r="H334" s="559"/>
      <c r="I334" s="559"/>
      <c r="J334" s="898"/>
      <c r="K334" s="892"/>
      <c r="L334" s="892"/>
      <c r="M334" s="836"/>
    </row>
    <row r="335" spans="2:17" x14ac:dyDescent="0.2">
      <c r="B335" s="891"/>
      <c r="C335" s="890"/>
      <c r="D335" s="893"/>
      <c r="F335" s="395">
        <v>11799.77</v>
      </c>
      <c r="G335" s="559" t="s">
        <v>8922</v>
      </c>
      <c r="H335" s="559"/>
      <c r="I335" s="559"/>
      <c r="J335" s="898"/>
      <c r="K335" s="892"/>
      <c r="L335" s="892"/>
      <c r="M335" s="836"/>
      <c r="Q335" s="899"/>
    </row>
    <row r="336" spans="2:17" x14ac:dyDescent="0.2">
      <c r="B336" s="891"/>
      <c r="C336" s="890"/>
      <c r="D336" s="893"/>
      <c r="F336" s="395">
        <v>41377.24</v>
      </c>
      <c r="G336" s="559" t="s">
        <v>8921</v>
      </c>
      <c r="H336" s="559"/>
      <c r="I336" s="559"/>
      <c r="J336" s="898"/>
      <c r="K336" s="892"/>
      <c r="L336" s="892"/>
      <c r="M336" s="836"/>
    </row>
    <row r="337" spans="2:13" x14ac:dyDescent="0.2">
      <c r="B337" s="891"/>
      <c r="C337" s="890"/>
      <c r="D337" s="893"/>
      <c r="F337" s="395">
        <v>46666.14</v>
      </c>
      <c r="G337" s="559" t="s">
        <v>8920</v>
      </c>
      <c r="H337" s="559"/>
      <c r="I337" s="559"/>
      <c r="J337" s="898"/>
      <c r="K337" s="892"/>
      <c r="L337" s="892"/>
      <c r="M337" s="836"/>
    </row>
    <row r="338" spans="2:13" x14ac:dyDescent="0.2">
      <c r="B338" s="891"/>
      <c r="C338" s="890"/>
      <c r="D338" s="893"/>
      <c r="F338" s="395">
        <v>31610.959999999999</v>
      </c>
      <c r="G338" s="559" t="s">
        <v>8919</v>
      </c>
      <c r="H338" s="559"/>
      <c r="I338" s="559"/>
      <c r="J338" s="898"/>
      <c r="K338" s="892"/>
      <c r="L338" s="892"/>
      <c r="M338" s="836"/>
    </row>
    <row r="339" spans="2:13" x14ac:dyDescent="0.2">
      <c r="B339" s="891"/>
      <c r="C339" s="890"/>
      <c r="D339" s="893"/>
      <c r="F339" s="395">
        <v>13736.99</v>
      </c>
      <c r="G339" s="559" t="s">
        <v>8918</v>
      </c>
      <c r="H339" s="559"/>
      <c r="I339" s="559"/>
      <c r="J339" s="898"/>
      <c r="K339" s="892"/>
      <c r="L339" s="892"/>
      <c r="M339" s="836"/>
    </row>
    <row r="340" spans="2:13" x14ac:dyDescent="0.2">
      <c r="B340" s="891"/>
      <c r="C340" s="890"/>
      <c r="D340" s="893"/>
      <c r="F340" s="395">
        <v>30518.73</v>
      </c>
      <c r="G340" s="559" t="s">
        <v>8917</v>
      </c>
      <c r="H340" s="559"/>
      <c r="I340" s="559"/>
      <c r="J340" s="898"/>
      <c r="K340" s="892"/>
      <c r="L340" s="892"/>
      <c r="M340" s="836"/>
    </row>
    <row r="341" spans="2:13" x14ac:dyDescent="0.2">
      <c r="B341" s="891"/>
      <c r="C341" s="890"/>
      <c r="D341" s="893"/>
      <c r="F341" s="395">
        <v>39512.57</v>
      </c>
      <c r="G341" s="559" t="s">
        <v>8916</v>
      </c>
      <c r="H341" s="559"/>
      <c r="I341" s="559"/>
      <c r="J341" s="898"/>
      <c r="K341" s="892"/>
      <c r="L341" s="892"/>
      <c r="M341" s="836"/>
    </row>
    <row r="342" spans="2:13" x14ac:dyDescent="0.2">
      <c r="B342" s="891"/>
      <c r="C342" s="890"/>
      <c r="D342" s="893"/>
      <c r="F342" s="395">
        <v>36280.129999999997</v>
      </c>
      <c r="G342" s="559" t="s">
        <v>8915</v>
      </c>
      <c r="H342" s="559"/>
      <c r="I342" s="559"/>
      <c r="J342" s="898"/>
      <c r="K342" s="892"/>
      <c r="L342" s="892"/>
      <c r="M342" s="836"/>
    </row>
    <row r="343" spans="2:13" x14ac:dyDescent="0.2">
      <c r="B343" s="891"/>
      <c r="C343" s="890"/>
      <c r="D343" s="893"/>
      <c r="F343" s="395">
        <v>5599.83</v>
      </c>
      <c r="G343" s="559" t="s">
        <v>8914</v>
      </c>
      <c r="H343" s="559"/>
      <c r="I343" s="559"/>
      <c r="J343" s="898"/>
      <c r="K343" s="892"/>
      <c r="L343" s="892"/>
      <c r="M343" s="836"/>
    </row>
    <row r="344" spans="2:13" x14ac:dyDescent="0.2">
      <c r="B344" s="891"/>
      <c r="C344" s="890"/>
      <c r="D344" s="893"/>
      <c r="F344" s="395">
        <v>2695.45</v>
      </c>
      <c r="G344" s="559" t="s">
        <v>8913</v>
      </c>
      <c r="H344" s="559"/>
      <c r="I344" s="559"/>
      <c r="J344" s="898"/>
      <c r="K344" s="892"/>
      <c r="L344" s="892"/>
      <c r="M344" s="836"/>
    </row>
    <row r="345" spans="2:13" x14ac:dyDescent="0.2">
      <c r="B345" s="891"/>
      <c r="C345" s="890"/>
      <c r="D345" s="893"/>
      <c r="F345" s="392">
        <v>57240</v>
      </c>
      <c r="G345" s="897" t="s">
        <v>5477</v>
      </c>
      <c r="H345" s="559"/>
      <c r="I345" s="559"/>
      <c r="J345" s="892"/>
      <c r="K345" s="892"/>
      <c r="L345" s="892"/>
      <c r="M345" s="836"/>
    </row>
    <row r="346" spans="2:13" x14ac:dyDescent="0.2">
      <c r="B346" s="891"/>
      <c r="C346" s="890"/>
      <c r="D346" s="893"/>
      <c r="F346" s="395">
        <v>50878.73</v>
      </c>
      <c r="G346" s="559" t="s">
        <v>8912</v>
      </c>
      <c r="H346" s="559"/>
      <c r="I346" s="559"/>
      <c r="J346" s="892"/>
      <c r="K346" s="892"/>
      <c r="L346" s="892"/>
      <c r="M346" s="836"/>
    </row>
    <row r="347" spans="2:13" x14ac:dyDescent="0.2">
      <c r="B347" s="891"/>
      <c r="C347" s="890"/>
      <c r="D347" s="893"/>
      <c r="F347" s="395">
        <v>342108.28</v>
      </c>
      <c r="G347" s="559" t="s">
        <v>8911</v>
      </c>
      <c r="H347" s="559"/>
      <c r="I347" s="559"/>
      <c r="J347" s="892"/>
      <c r="K347" s="892"/>
      <c r="L347" s="892"/>
      <c r="M347" s="836"/>
    </row>
    <row r="348" spans="2:13" x14ac:dyDescent="0.2">
      <c r="B348" s="891"/>
      <c r="C348" s="890"/>
      <c r="D348" s="893"/>
      <c r="F348" s="395">
        <v>2162.44</v>
      </c>
      <c r="G348" s="559" t="s">
        <v>8910</v>
      </c>
      <c r="H348" s="559"/>
      <c r="I348" s="559"/>
      <c r="J348" s="892"/>
      <c r="K348" s="892"/>
      <c r="L348" s="892"/>
      <c r="M348" s="836"/>
    </row>
    <row r="349" spans="2:13" x14ac:dyDescent="0.2">
      <c r="B349" s="891"/>
      <c r="C349" s="890"/>
      <c r="D349" s="893"/>
      <c r="F349" s="395">
        <v>83284.81</v>
      </c>
      <c r="G349" s="559" t="s">
        <v>8909</v>
      </c>
      <c r="H349" s="559"/>
      <c r="I349" s="559"/>
      <c r="J349" s="892"/>
      <c r="K349" s="892"/>
      <c r="L349" s="892"/>
      <c r="M349" s="836"/>
    </row>
    <row r="350" spans="2:13" x14ac:dyDescent="0.2">
      <c r="B350" s="891"/>
      <c r="C350" s="890"/>
      <c r="D350" s="893"/>
      <c r="F350" s="395">
        <v>4356.3900000000003</v>
      </c>
      <c r="G350" s="559" t="s">
        <v>8908</v>
      </c>
      <c r="H350" s="559"/>
      <c r="I350" s="559"/>
      <c r="J350" s="892"/>
      <c r="K350" s="892"/>
      <c r="L350" s="892"/>
      <c r="M350" s="836"/>
    </row>
    <row r="351" spans="2:13" x14ac:dyDescent="0.2">
      <c r="B351" s="891"/>
      <c r="C351" s="890"/>
      <c r="D351" s="893"/>
      <c r="F351" s="395">
        <v>2369.1</v>
      </c>
      <c r="G351" s="559" t="s">
        <v>8907</v>
      </c>
      <c r="H351" s="559"/>
      <c r="I351" s="559"/>
      <c r="J351" s="892"/>
      <c r="K351" s="892"/>
      <c r="L351" s="892"/>
      <c r="M351" s="836"/>
    </row>
    <row r="352" spans="2:13" x14ac:dyDescent="0.2">
      <c r="B352" s="891"/>
      <c r="C352" s="890"/>
      <c r="D352" s="893"/>
      <c r="F352" s="395">
        <v>13103.06</v>
      </c>
      <c r="G352" s="559" t="s">
        <v>8906</v>
      </c>
      <c r="H352" s="559"/>
      <c r="I352" s="559"/>
      <c r="J352" s="892"/>
      <c r="K352" s="892"/>
      <c r="L352" s="892"/>
      <c r="M352" s="836"/>
    </row>
    <row r="353" spans="2:13" x14ac:dyDescent="0.2">
      <c r="B353" s="891"/>
      <c r="C353" s="890"/>
      <c r="D353" s="893"/>
      <c r="F353" s="395">
        <v>36198.99</v>
      </c>
      <c r="G353" s="559" t="s">
        <v>8905</v>
      </c>
      <c r="H353" s="559"/>
      <c r="I353" s="559"/>
      <c r="J353" s="892"/>
      <c r="K353" s="892"/>
      <c r="L353" s="892"/>
      <c r="M353" s="836"/>
    </row>
    <row r="354" spans="2:13" x14ac:dyDescent="0.2">
      <c r="B354" s="891"/>
      <c r="C354" s="890"/>
      <c r="D354" s="893"/>
      <c r="F354" s="395">
        <v>2307.52</v>
      </c>
      <c r="G354" s="559" t="s">
        <v>8904</v>
      </c>
      <c r="H354" s="559"/>
      <c r="I354" s="559"/>
      <c r="J354" s="892"/>
      <c r="K354" s="892"/>
      <c r="L354" s="892"/>
      <c r="M354" s="836"/>
    </row>
    <row r="355" spans="2:13" ht="12.75" customHeight="1" x14ac:dyDescent="0.2">
      <c r="B355" s="891"/>
      <c r="C355" s="890"/>
      <c r="D355" s="893"/>
      <c r="F355" s="395">
        <v>8841.58</v>
      </c>
      <c r="G355" s="672" t="s">
        <v>8903</v>
      </c>
      <c r="H355" s="559"/>
      <c r="I355" s="559"/>
      <c r="J355" s="892"/>
      <c r="K355" s="892"/>
      <c r="L355" s="892"/>
      <c r="M355" s="836"/>
    </row>
    <row r="356" spans="2:13" x14ac:dyDescent="0.2">
      <c r="B356" s="891"/>
      <c r="C356" s="890"/>
      <c r="D356" s="893"/>
      <c r="F356" s="395">
        <v>56438.11</v>
      </c>
      <c r="G356" s="559" t="s">
        <v>8902</v>
      </c>
      <c r="H356" s="559"/>
      <c r="I356" s="559"/>
      <c r="J356" s="892"/>
      <c r="K356" s="892"/>
      <c r="L356" s="892"/>
      <c r="M356" s="836"/>
    </row>
    <row r="357" spans="2:13" x14ac:dyDescent="0.2">
      <c r="B357" s="891"/>
      <c r="C357" s="890"/>
      <c r="D357" s="893"/>
      <c r="F357" s="395">
        <v>50494.8</v>
      </c>
      <c r="G357" s="559" t="s">
        <v>8901</v>
      </c>
      <c r="H357" s="559"/>
      <c r="I357" s="559"/>
      <c r="J357" s="892"/>
      <c r="K357" s="892"/>
      <c r="L357" s="892"/>
      <c r="M357" s="836"/>
    </row>
    <row r="358" spans="2:13" x14ac:dyDescent="0.2">
      <c r="B358" s="891"/>
      <c r="C358" s="890"/>
      <c r="D358" s="893"/>
      <c r="F358" s="395">
        <v>2188.0500000000002</v>
      </c>
      <c r="G358" s="559" t="s">
        <v>8900</v>
      </c>
      <c r="H358" s="559"/>
      <c r="I358" s="559"/>
      <c r="J358" s="892"/>
      <c r="K358" s="892"/>
      <c r="L358" s="892"/>
      <c r="M358" s="836"/>
    </row>
    <row r="359" spans="2:13" x14ac:dyDescent="0.2">
      <c r="B359" s="891"/>
      <c r="C359" s="890"/>
      <c r="D359" s="893"/>
      <c r="F359" s="395">
        <v>5599.83</v>
      </c>
      <c r="G359" s="559" t="s">
        <v>8899</v>
      </c>
      <c r="H359" s="559"/>
      <c r="I359" s="559"/>
      <c r="J359" s="892"/>
      <c r="K359" s="892"/>
      <c r="L359" s="892"/>
      <c r="M359" s="836"/>
    </row>
    <row r="360" spans="2:13" x14ac:dyDescent="0.2">
      <c r="B360" s="891"/>
      <c r="C360" s="890"/>
      <c r="D360" s="893"/>
      <c r="F360" s="392">
        <v>3128.72</v>
      </c>
      <c r="G360" s="897" t="s">
        <v>8898</v>
      </c>
      <c r="H360" s="559"/>
      <c r="I360" s="559"/>
      <c r="J360" s="892"/>
      <c r="K360" s="892"/>
      <c r="L360" s="892"/>
      <c r="M360" s="836"/>
    </row>
    <row r="361" spans="2:13" x14ac:dyDescent="0.2">
      <c r="B361" s="891"/>
      <c r="C361" s="890"/>
      <c r="D361" s="893"/>
      <c r="F361" s="395">
        <v>13916.77</v>
      </c>
      <c r="G361" s="559" t="s">
        <v>8897</v>
      </c>
      <c r="H361" s="559"/>
      <c r="I361" s="559"/>
      <c r="J361" s="892"/>
      <c r="K361" s="892"/>
      <c r="L361" s="892"/>
      <c r="M361" s="836"/>
    </row>
    <row r="362" spans="2:13" x14ac:dyDescent="0.2">
      <c r="B362" s="891"/>
      <c r="C362" s="890"/>
      <c r="D362" s="893"/>
      <c r="F362" s="395">
        <v>10543.19</v>
      </c>
      <c r="G362" s="559" t="s">
        <v>8896</v>
      </c>
      <c r="H362" s="559"/>
      <c r="I362" s="559"/>
      <c r="J362" s="892"/>
      <c r="K362" s="892"/>
      <c r="L362" s="892"/>
      <c r="M362" s="836"/>
    </row>
    <row r="363" spans="2:13" x14ac:dyDescent="0.2">
      <c r="B363" s="891"/>
      <c r="C363" s="890"/>
      <c r="D363" s="893"/>
      <c r="F363" s="395">
        <v>10323.4</v>
      </c>
      <c r="G363" s="559" t="s">
        <v>8895</v>
      </c>
      <c r="H363" s="559"/>
      <c r="I363" s="559"/>
      <c r="J363" s="892"/>
      <c r="K363" s="892"/>
      <c r="L363" s="892"/>
      <c r="M363" s="836"/>
    </row>
    <row r="364" spans="2:13" x14ac:dyDescent="0.2">
      <c r="B364" s="891"/>
      <c r="C364" s="890"/>
      <c r="D364" s="893"/>
      <c r="F364" s="395">
        <v>6109.37</v>
      </c>
      <c r="G364" s="559" t="s">
        <v>8894</v>
      </c>
      <c r="H364" s="559"/>
      <c r="I364" s="559"/>
      <c r="J364" s="892"/>
      <c r="K364" s="892"/>
      <c r="L364" s="892"/>
      <c r="M364" s="836"/>
    </row>
    <row r="365" spans="2:13" x14ac:dyDescent="0.2">
      <c r="B365" s="891"/>
      <c r="C365" s="890"/>
      <c r="D365" s="893"/>
      <c r="F365" s="395">
        <v>2446.15</v>
      </c>
      <c r="G365" s="559" t="s">
        <v>8893</v>
      </c>
      <c r="H365" s="559"/>
      <c r="I365" s="559"/>
      <c r="J365" s="892"/>
      <c r="K365" s="892"/>
      <c r="L365" s="892"/>
      <c r="M365" s="836"/>
    </row>
    <row r="366" spans="2:13" x14ac:dyDescent="0.2">
      <c r="B366" s="891"/>
      <c r="C366" s="890"/>
      <c r="D366" s="893"/>
      <c r="F366" s="395">
        <v>40047.96</v>
      </c>
      <c r="G366" s="559" t="s">
        <v>8892</v>
      </c>
      <c r="H366" s="559"/>
      <c r="I366" s="559"/>
      <c r="J366" s="892"/>
      <c r="K366" s="892"/>
      <c r="L366" s="892"/>
      <c r="M366" s="836"/>
    </row>
    <row r="367" spans="2:13" x14ac:dyDescent="0.2">
      <c r="B367" s="891"/>
      <c r="C367" s="890"/>
      <c r="D367" s="893"/>
      <c r="F367" s="395">
        <v>14083.58</v>
      </c>
      <c r="G367" s="559" t="s">
        <v>8891</v>
      </c>
      <c r="H367" s="559"/>
      <c r="I367" s="559"/>
      <c r="J367" s="892"/>
      <c r="K367" s="892"/>
      <c r="L367" s="892"/>
      <c r="M367" s="836"/>
    </row>
    <row r="368" spans="2:13" x14ac:dyDescent="0.2">
      <c r="B368" s="891"/>
      <c r="C368" s="890"/>
      <c r="D368" s="893"/>
      <c r="F368" s="395">
        <v>18376.12</v>
      </c>
      <c r="G368" s="559" t="s">
        <v>8890</v>
      </c>
      <c r="H368" s="559"/>
      <c r="I368" s="559"/>
      <c r="J368" s="892"/>
      <c r="K368" s="892"/>
      <c r="L368" s="892"/>
      <c r="M368" s="836"/>
    </row>
    <row r="369" spans="2:13" x14ac:dyDescent="0.2">
      <c r="B369" s="891"/>
      <c r="C369" s="890"/>
      <c r="D369" s="893"/>
      <c r="F369" s="395">
        <v>2320.41</v>
      </c>
      <c r="G369" s="559" t="s">
        <v>8889</v>
      </c>
      <c r="H369" s="559"/>
      <c r="I369" s="559"/>
      <c r="J369" s="892"/>
      <c r="K369" s="892"/>
      <c r="L369" s="892"/>
      <c r="M369" s="836"/>
    </row>
    <row r="370" spans="2:13" x14ac:dyDescent="0.2">
      <c r="B370" s="891"/>
      <c r="C370" s="890"/>
      <c r="D370" s="893"/>
      <c r="F370" s="392">
        <v>71162.61</v>
      </c>
      <c r="G370" s="897" t="s">
        <v>5477</v>
      </c>
      <c r="H370" s="559"/>
      <c r="I370" s="559"/>
      <c r="J370" s="892"/>
      <c r="K370" s="892"/>
      <c r="L370" s="892"/>
      <c r="M370" s="836"/>
    </row>
    <row r="371" spans="2:13" x14ac:dyDescent="0.2">
      <c r="B371" s="891"/>
      <c r="C371" s="890"/>
      <c r="D371" s="893"/>
      <c r="F371" s="395">
        <v>1654.4</v>
      </c>
      <c r="G371" s="559" t="s">
        <v>8888</v>
      </c>
      <c r="H371" s="559"/>
      <c r="I371" s="559"/>
      <c r="J371" s="892"/>
      <c r="K371" s="892"/>
      <c r="L371" s="892"/>
      <c r="M371" s="836"/>
    </row>
    <row r="372" spans="2:13" x14ac:dyDescent="0.2">
      <c r="B372" s="891"/>
      <c r="C372" s="890"/>
      <c r="D372" s="893"/>
      <c r="F372" s="395">
        <v>353.16</v>
      </c>
      <c r="G372" s="559" t="s">
        <v>8887</v>
      </c>
      <c r="H372" s="559"/>
      <c r="I372" s="559"/>
      <c r="J372" s="892"/>
      <c r="K372" s="892"/>
      <c r="L372" s="892"/>
      <c r="M372" s="836"/>
    </row>
    <row r="373" spans="2:13" x14ac:dyDescent="0.2">
      <c r="B373" s="891"/>
      <c r="C373" s="890"/>
      <c r="D373" s="893"/>
      <c r="F373" s="395">
        <v>94711.87</v>
      </c>
      <c r="G373" s="559" t="s">
        <v>8886</v>
      </c>
      <c r="H373" s="559"/>
      <c r="I373" s="559"/>
      <c r="J373" s="892"/>
      <c r="K373" s="892"/>
      <c r="L373" s="892"/>
      <c r="M373" s="836"/>
    </row>
    <row r="374" spans="2:13" x14ac:dyDescent="0.2">
      <c r="B374" s="891"/>
      <c r="C374" s="890"/>
      <c r="D374" s="893"/>
      <c r="F374" s="395">
        <v>108377.07</v>
      </c>
      <c r="G374" s="559" t="s">
        <v>8885</v>
      </c>
      <c r="H374" s="559"/>
      <c r="I374" s="559"/>
      <c r="J374" s="892"/>
      <c r="K374" s="892"/>
      <c r="L374" s="892"/>
      <c r="M374" s="836"/>
    </row>
    <row r="375" spans="2:13" x14ac:dyDescent="0.2">
      <c r="B375" s="891"/>
      <c r="C375" s="890"/>
      <c r="D375" s="893"/>
      <c r="F375" s="395">
        <v>2485.88</v>
      </c>
      <c r="G375" s="559" t="s">
        <v>8884</v>
      </c>
      <c r="H375" s="559"/>
      <c r="I375" s="559"/>
      <c r="J375" s="892"/>
      <c r="K375" s="892"/>
      <c r="L375" s="892"/>
      <c r="M375" s="836"/>
    </row>
    <row r="376" spans="2:13" x14ac:dyDescent="0.2">
      <c r="B376" s="891"/>
      <c r="C376" s="890"/>
      <c r="D376" s="893"/>
      <c r="F376" s="395">
        <v>27453.439999999999</v>
      </c>
      <c r="G376" s="559" t="s">
        <v>8883</v>
      </c>
      <c r="H376" s="559"/>
      <c r="I376" s="559"/>
      <c r="J376" s="892"/>
      <c r="K376" s="892"/>
      <c r="L376" s="892"/>
      <c r="M376" s="836"/>
    </row>
    <row r="377" spans="2:13" x14ac:dyDescent="0.2">
      <c r="B377" s="891"/>
      <c r="C377" s="890"/>
      <c r="D377" s="893"/>
      <c r="F377" s="395">
        <v>9032.9</v>
      </c>
      <c r="G377" s="559" t="s">
        <v>8882</v>
      </c>
      <c r="H377" s="559"/>
      <c r="I377" s="559"/>
      <c r="J377" s="892"/>
      <c r="K377" s="892"/>
      <c r="L377" s="892"/>
      <c r="M377" s="836"/>
    </row>
    <row r="378" spans="2:13" x14ac:dyDescent="0.2">
      <c r="B378" s="891"/>
      <c r="C378" s="890"/>
      <c r="D378" s="893"/>
      <c r="F378" s="395">
        <v>19174.8</v>
      </c>
      <c r="G378" s="559" t="s">
        <v>8881</v>
      </c>
      <c r="H378" s="559"/>
      <c r="I378" s="559"/>
      <c r="J378" s="892"/>
      <c r="K378" s="892"/>
      <c r="L378" s="892"/>
      <c r="M378" s="836"/>
    </row>
    <row r="379" spans="2:13" x14ac:dyDescent="0.2">
      <c r="B379" s="891"/>
      <c r="C379" s="890"/>
      <c r="D379" s="893"/>
      <c r="F379" s="395">
        <v>10047.959999999999</v>
      </c>
      <c r="G379" s="559" t="s">
        <v>8880</v>
      </c>
      <c r="H379" s="559"/>
      <c r="I379" s="559"/>
      <c r="J379" s="892"/>
      <c r="K379" s="892"/>
      <c r="L379" s="892"/>
      <c r="M379" s="836"/>
    </row>
    <row r="380" spans="2:13" x14ac:dyDescent="0.2">
      <c r="B380" s="891"/>
      <c r="C380" s="890"/>
      <c r="D380" s="893"/>
      <c r="F380" s="395">
        <v>30546.86</v>
      </c>
      <c r="G380" s="559" t="s">
        <v>8879</v>
      </c>
      <c r="H380" s="559"/>
      <c r="I380" s="559"/>
      <c r="J380" s="892"/>
      <c r="K380" s="892"/>
      <c r="L380" s="892"/>
      <c r="M380" s="836"/>
    </row>
    <row r="381" spans="2:13" x14ac:dyDescent="0.2">
      <c r="B381" s="891"/>
      <c r="C381" s="890"/>
      <c r="D381" s="893"/>
      <c r="F381" s="395">
        <v>5283.8</v>
      </c>
      <c r="G381" s="559" t="s">
        <v>8878</v>
      </c>
      <c r="H381" s="559"/>
      <c r="I381" s="559"/>
      <c r="J381" s="892"/>
      <c r="K381" s="892"/>
      <c r="L381" s="892"/>
      <c r="M381" s="836"/>
    </row>
    <row r="382" spans="2:13" x14ac:dyDescent="0.2">
      <c r="B382" s="891"/>
      <c r="C382" s="890"/>
      <c r="D382" s="893"/>
      <c r="F382" s="395">
        <v>18894.07</v>
      </c>
      <c r="G382" s="559" t="s">
        <v>8877</v>
      </c>
      <c r="H382" s="559"/>
      <c r="I382" s="559"/>
      <c r="J382" s="892"/>
      <c r="K382" s="892"/>
      <c r="L382" s="892"/>
      <c r="M382" s="836"/>
    </row>
    <row r="383" spans="2:13" x14ac:dyDescent="0.2">
      <c r="B383" s="891"/>
      <c r="C383" s="890"/>
      <c r="D383" s="893"/>
      <c r="F383" s="395">
        <v>2157.4899999999998</v>
      </c>
      <c r="G383" s="559" t="s">
        <v>8876</v>
      </c>
      <c r="H383" s="559"/>
      <c r="I383" s="559"/>
      <c r="J383" s="892"/>
      <c r="K383" s="892"/>
      <c r="L383" s="892"/>
      <c r="M383" s="836"/>
    </row>
    <row r="384" spans="2:13" x14ac:dyDescent="0.2">
      <c r="B384" s="891"/>
      <c r="C384" s="890"/>
      <c r="D384" s="893"/>
      <c r="F384" s="395">
        <v>5931.58</v>
      </c>
      <c r="G384" s="559" t="s">
        <v>8875</v>
      </c>
      <c r="H384" s="559"/>
      <c r="I384" s="559"/>
      <c r="J384" s="892"/>
      <c r="K384" s="892"/>
      <c r="L384" s="892"/>
      <c r="M384" s="836"/>
    </row>
    <row r="385" spans="2:13" x14ac:dyDescent="0.2">
      <c r="B385" s="891"/>
      <c r="C385" s="890"/>
      <c r="D385" s="893"/>
      <c r="F385" s="395">
        <v>3678.27</v>
      </c>
      <c r="G385" s="559" t="s">
        <v>8874</v>
      </c>
      <c r="H385" s="559"/>
      <c r="I385" s="559"/>
      <c r="J385" s="892"/>
      <c r="K385" s="892"/>
      <c r="L385" s="892"/>
      <c r="M385" s="836"/>
    </row>
    <row r="386" spans="2:13" x14ac:dyDescent="0.2">
      <c r="B386" s="891"/>
      <c r="C386" s="890"/>
      <c r="D386" s="893"/>
      <c r="F386" s="395">
        <v>6565.95</v>
      </c>
      <c r="G386" s="559" t="s">
        <v>8873</v>
      </c>
      <c r="H386" s="559"/>
      <c r="I386" s="559"/>
      <c r="J386" s="892"/>
      <c r="K386" s="892"/>
      <c r="L386" s="892"/>
      <c r="M386" s="836"/>
    </row>
    <row r="387" spans="2:13" x14ac:dyDescent="0.2">
      <c r="B387" s="891"/>
      <c r="C387" s="890"/>
      <c r="D387" s="893"/>
      <c r="F387" s="395">
        <v>5050</v>
      </c>
      <c r="G387" s="559" t="s">
        <v>8872</v>
      </c>
      <c r="H387" s="559"/>
      <c r="I387" s="559"/>
      <c r="J387" s="892"/>
      <c r="K387" s="892"/>
      <c r="L387" s="892"/>
      <c r="M387" s="836"/>
    </row>
    <row r="388" spans="2:13" x14ac:dyDescent="0.2">
      <c r="B388" s="891"/>
      <c r="C388" s="890"/>
      <c r="D388" s="893"/>
      <c r="F388" s="395"/>
      <c r="G388" s="559"/>
      <c r="H388" s="559"/>
      <c r="I388" s="559"/>
      <c r="J388" s="892"/>
      <c r="K388" s="892"/>
      <c r="L388" s="892"/>
      <c r="M388" s="836"/>
    </row>
    <row r="389" spans="2:13" x14ac:dyDescent="0.2">
      <c r="B389" s="891"/>
      <c r="C389" s="890"/>
      <c r="D389" s="893"/>
      <c r="F389" s="395"/>
      <c r="G389" s="559"/>
      <c r="H389" s="559"/>
      <c r="I389" s="559"/>
      <c r="J389" s="892"/>
      <c r="K389" s="892"/>
      <c r="L389" s="892"/>
      <c r="M389" s="836"/>
    </row>
    <row r="390" spans="2:13" x14ac:dyDescent="0.2">
      <c r="B390" s="891"/>
      <c r="C390" s="890"/>
      <c r="D390" s="893"/>
      <c r="F390" s="395"/>
      <c r="G390" s="559"/>
      <c r="H390" s="559"/>
      <c r="I390" s="559"/>
      <c r="J390" s="892"/>
      <c r="K390" s="892"/>
      <c r="L390" s="892"/>
      <c r="M390" s="836"/>
    </row>
    <row r="391" spans="2:13" x14ac:dyDescent="0.2">
      <c r="B391" s="891"/>
      <c r="C391" s="890"/>
      <c r="D391" s="893"/>
      <c r="F391" s="395"/>
      <c r="G391" s="559"/>
      <c r="H391" s="559"/>
      <c r="I391" s="559"/>
      <c r="J391" s="892"/>
      <c r="K391" s="892"/>
      <c r="L391" s="892"/>
      <c r="M391" s="836"/>
    </row>
    <row r="392" spans="2:13" x14ac:dyDescent="0.2">
      <c r="B392" s="891"/>
      <c r="C392" s="890"/>
      <c r="D392" s="893"/>
      <c r="F392" s="395"/>
      <c r="G392" s="559"/>
      <c r="H392" s="559"/>
      <c r="I392" s="559"/>
      <c r="J392" s="892"/>
      <c r="K392" s="892"/>
      <c r="L392" s="892"/>
      <c r="M392" s="836"/>
    </row>
    <row r="393" spans="2:13" x14ac:dyDescent="0.2">
      <c r="B393" s="891"/>
      <c r="C393" s="890"/>
      <c r="D393" s="893"/>
      <c r="F393" s="395"/>
      <c r="G393" s="559"/>
      <c r="H393" s="559"/>
      <c r="I393" s="559"/>
      <c r="J393" s="892"/>
      <c r="K393" s="892"/>
      <c r="L393" s="892"/>
      <c r="M393" s="836"/>
    </row>
    <row r="394" spans="2:13" x14ac:dyDescent="0.2">
      <c r="B394" s="891"/>
      <c r="C394" s="890"/>
      <c r="D394" s="893"/>
      <c r="F394" s="395"/>
      <c r="G394" s="559"/>
      <c r="H394" s="559"/>
      <c r="I394" s="559"/>
      <c r="J394" s="892"/>
      <c r="K394" s="892"/>
      <c r="L394" s="892"/>
      <c r="M394" s="836"/>
    </row>
    <row r="395" spans="2:13" x14ac:dyDescent="0.2">
      <c r="B395" s="891"/>
      <c r="C395" s="890"/>
      <c r="D395" s="893"/>
      <c r="F395" s="395"/>
      <c r="G395" s="559"/>
      <c r="H395" s="559"/>
      <c r="I395" s="559"/>
      <c r="J395" s="892"/>
      <c r="K395" s="892"/>
      <c r="L395" s="892"/>
      <c r="M395" s="836"/>
    </row>
    <row r="396" spans="2:13" x14ac:dyDescent="0.2">
      <c r="B396" s="891"/>
      <c r="C396" s="890"/>
      <c r="D396" s="893"/>
      <c r="F396" s="395"/>
      <c r="G396" s="559"/>
      <c r="H396" s="559"/>
      <c r="I396" s="559"/>
      <c r="J396" s="892"/>
      <c r="K396" s="892"/>
      <c r="L396" s="892"/>
      <c r="M396" s="836"/>
    </row>
    <row r="397" spans="2:13" x14ac:dyDescent="0.2">
      <c r="B397" s="891"/>
      <c r="C397" s="890"/>
      <c r="D397" s="893"/>
      <c r="F397" s="395"/>
      <c r="G397" s="559"/>
      <c r="H397" s="559"/>
      <c r="I397" s="559"/>
      <c r="J397" s="892"/>
      <c r="K397" s="892"/>
      <c r="L397" s="892"/>
      <c r="M397" s="836"/>
    </row>
    <row r="398" spans="2:13" x14ac:dyDescent="0.2">
      <c r="B398" s="891"/>
      <c r="C398" s="890"/>
      <c r="D398" s="893"/>
      <c r="F398" s="395"/>
      <c r="G398" s="559"/>
      <c r="H398" s="559"/>
      <c r="I398" s="559"/>
      <c r="J398" s="892"/>
      <c r="K398" s="892"/>
      <c r="L398" s="892"/>
      <c r="M398" s="836"/>
    </row>
    <row r="399" spans="2:13" x14ac:dyDescent="0.2">
      <c r="B399" s="891"/>
      <c r="C399" s="890"/>
      <c r="D399" s="893"/>
      <c r="F399" s="565"/>
      <c r="G399" s="896"/>
      <c r="H399" s="892"/>
      <c r="I399" s="892"/>
      <c r="J399" s="892"/>
      <c r="K399" s="892"/>
      <c r="L399" s="892"/>
      <c r="M399" s="836"/>
    </row>
    <row r="400" spans="2:13" x14ac:dyDescent="0.2">
      <c r="B400" s="891"/>
      <c r="C400" s="890"/>
      <c r="D400" s="893"/>
      <c r="F400" s="395"/>
      <c r="G400" s="559"/>
      <c r="H400" s="559"/>
      <c r="I400" s="559"/>
      <c r="J400" s="892"/>
      <c r="K400" s="892"/>
      <c r="L400" s="892"/>
      <c r="M400" s="836"/>
    </row>
    <row r="401" spans="2:13" x14ac:dyDescent="0.2">
      <c r="B401" s="891"/>
      <c r="C401" s="890"/>
      <c r="D401" s="893"/>
      <c r="E401" s="395"/>
      <c r="F401" s="395"/>
      <c r="G401" s="559"/>
      <c r="H401" s="559"/>
      <c r="I401" s="559"/>
      <c r="J401" s="892"/>
      <c r="K401" s="892"/>
      <c r="L401" s="892"/>
      <c r="M401" s="836"/>
    </row>
    <row r="402" spans="2:13" x14ac:dyDescent="0.2">
      <c r="B402" s="891"/>
      <c r="C402" s="890"/>
      <c r="D402" s="893"/>
      <c r="F402" s="395"/>
      <c r="G402" s="559"/>
      <c r="H402" s="559"/>
      <c r="I402" s="559"/>
      <c r="J402" s="892"/>
      <c r="K402" s="892"/>
      <c r="L402" s="892"/>
      <c r="M402" s="836"/>
    </row>
    <row r="403" spans="2:13" x14ac:dyDescent="0.2">
      <c r="B403" s="891"/>
      <c r="C403" s="890"/>
      <c r="D403" s="893"/>
      <c r="F403" s="395"/>
      <c r="G403" s="559"/>
      <c r="H403" s="559"/>
      <c r="I403" s="559"/>
      <c r="J403" s="892"/>
      <c r="K403" s="892"/>
      <c r="L403" s="892"/>
      <c r="M403" s="836"/>
    </row>
    <row r="404" spans="2:13" x14ac:dyDescent="0.2">
      <c r="B404" s="891"/>
      <c r="C404" s="890"/>
      <c r="D404" s="893"/>
      <c r="F404" s="395"/>
      <c r="G404" s="559"/>
      <c r="H404" s="559"/>
      <c r="I404" s="559"/>
      <c r="J404" s="892"/>
      <c r="K404" s="892"/>
      <c r="L404" s="892"/>
      <c r="M404" s="836"/>
    </row>
    <row r="405" spans="2:13" x14ac:dyDescent="0.2">
      <c r="B405" s="891"/>
      <c r="C405" s="890"/>
      <c r="D405" s="893"/>
      <c r="F405" s="395"/>
      <c r="G405" s="559"/>
      <c r="H405" s="559"/>
      <c r="I405" s="559"/>
      <c r="J405" s="892"/>
      <c r="K405" s="892"/>
      <c r="L405" s="892"/>
      <c r="M405" s="836"/>
    </row>
    <row r="406" spans="2:13" x14ac:dyDescent="0.2">
      <c r="B406" s="891"/>
      <c r="C406" s="890"/>
      <c r="D406" s="893"/>
      <c r="F406" s="395"/>
      <c r="G406" s="559"/>
      <c r="H406" s="559"/>
      <c r="I406" s="559"/>
      <c r="J406" s="892"/>
      <c r="K406" s="892"/>
      <c r="L406" s="892"/>
      <c r="M406" s="836"/>
    </row>
    <row r="407" spans="2:13" x14ac:dyDescent="0.2">
      <c r="B407" s="891"/>
      <c r="C407" s="890"/>
      <c r="D407" s="893"/>
      <c r="F407" s="395"/>
      <c r="G407" s="559"/>
      <c r="H407" s="559"/>
      <c r="I407" s="559"/>
      <c r="J407" s="892"/>
      <c r="K407" s="892"/>
      <c r="L407" s="892"/>
      <c r="M407" s="836"/>
    </row>
    <row r="408" spans="2:13" x14ac:dyDescent="0.2">
      <c r="B408" s="891"/>
      <c r="C408" s="890"/>
      <c r="D408" s="893"/>
      <c r="F408" s="395"/>
      <c r="G408" s="559"/>
      <c r="H408" s="559"/>
      <c r="I408" s="559"/>
      <c r="J408" s="892"/>
      <c r="K408" s="892"/>
      <c r="L408" s="892"/>
      <c r="M408" s="836"/>
    </row>
    <row r="409" spans="2:13" x14ac:dyDescent="0.2">
      <c r="B409" s="891"/>
      <c r="C409" s="890"/>
      <c r="D409" s="893"/>
      <c r="F409" s="395"/>
      <c r="G409" s="559"/>
      <c r="H409" s="559"/>
      <c r="I409" s="559"/>
      <c r="J409" s="892"/>
      <c r="K409" s="892"/>
      <c r="L409" s="892"/>
      <c r="M409" s="836"/>
    </row>
    <row r="410" spans="2:13" x14ac:dyDescent="0.2">
      <c r="B410" s="891"/>
      <c r="C410" s="890"/>
      <c r="D410" s="893"/>
      <c r="F410" s="395"/>
      <c r="G410" s="559"/>
      <c r="H410" s="559"/>
      <c r="I410" s="559"/>
      <c r="J410" s="892"/>
      <c r="K410" s="892"/>
      <c r="L410" s="892"/>
      <c r="M410" s="836"/>
    </row>
    <row r="411" spans="2:13" x14ac:dyDescent="0.2">
      <c r="B411" s="891"/>
      <c r="C411" s="890"/>
      <c r="D411" s="893"/>
      <c r="F411" s="395"/>
      <c r="G411" s="559"/>
      <c r="H411" s="559"/>
      <c r="I411" s="559"/>
      <c r="J411" s="892"/>
      <c r="K411" s="892"/>
      <c r="L411" s="892"/>
      <c r="M411" s="836"/>
    </row>
    <row r="412" spans="2:13" x14ac:dyDescent="0.2">
      <c r="B412" s="891"/>
      <c r="C412" s="890"/>
      <c r="D412" s="893"/>
      <c r="F412" s="395"/>
      <c r="G412" s="559"/>
      <c r="H412" s="559"/>
      <c r="I412" s="559"/>
      <c r="J412" s="892"/>
      <c r="K412" s="892"/>
      <c r="L412" s="892"/>
      <c r="M412" s="836"/>
    </row>
    <row r="413" spans="2:13" x14ac:dyDescent="0.2">
      <c r="B413" s="891"/>
      <c r="C413" s="890"/>
      <c r="D413" s="893"/>
      <c r="F413" s="395"/>
      <c r="G413" s="559"/>
      <c r="H413" s="559"/>
      <c r="I413" s="559"/>
      <c r="J413" s="892"/>
      <c r="K413" s="892"/>
      <c r="L413" s="892"/>
      <c r="M413" s="836"/>
    </row>
    <row r="414" spans="2:13" x14ac:dyDescent="0.2">
      <c r="B414" s="891"/>
      <c r="C414" s="890"/>
      <c r="D414" s="893"/>
      <c r="F414" s="395"/>
      <c r="G414" s="559"/>
      <c r="H414" s="559"/>
      <c r="I414" s="559"/>
      <c r="J414" s="892"/>
      <c r="K414" s="892"/>
      <c r="L414" s="892"/>
      <c r="M414" s="836"/>
    </row>
    <row r="415" spans="2:13" x14ac:dyDescent="0.2">
      <c r="B415" s="891"/>
      <c r="C415" s="890"/>
      <c r="D415" s="893"/>
      <c r="F415" s="895"/>
      <c r="G415" s="894"/>
      <c r="H415" s="559"/>
      <c r="I415" s="559"/>
      <c r="J415" s="892"/>
      <c r="K415" s="892"/>
      <c r="L415" s="892"/>
      <c r="M415" s="836"/>
    </row>
    <row r="416" spans="2:13" x14ac:dyDescent="0.2">
      <c r="B416" s="891"/>
      <c r="C416" s="890"/>
      <c r="D416" s="893"/>
      <c r="F416" s="895"/>
      <c r="G416" s="894"/>
      <c r="H416" s="559"/>
      <c r="I416" s="559"/>
      <c r="J416" s="892"/>
      <c r="K416" s="892"/>
      <c r="L416" s="892"/>
      <c r="M416" s="836"/>
    </row>
    <row r="417" spans="2:13" x14ac:dyDescent="0.2">
      <c r="B417" s="891"/>
      <c r="C417" s="890"/>
      <c r="D417" s="893"/>
      <c r="F417" s="395"/>
      <c r="G417" s="559"/>
      <c r="H417" s="559"/>
      <c r="I417" s="559"/>
      <c r="J417" s="892"/>
      <c r="K417" s="892"/>
      <c r="L417" s="892"/>
      <c r="M417" s="836"/>
    </row>
    <row r="418" spans="2:13" x14ac:dyDescent="0.2">
      <c r="B418" s="891"/>
      <c r="C418" s="890"/>
      <c r="D418" s="893"/>
      <c r="F418" s="395"/>
      <c r="G418" s="559"/>
      <c r="H418" s="559"/>
      <c r="I418" s="559"/>
      <c r="J418" s="892"/>
      <c r="K418" s="892"/>
      <c r="L418" s="892"/>
      <c r="M418" s="836"/>
    </row>
    <row r="419" spans="2:13" x14ac:dyDescent="0.2">
      <c r="B419" s="891"/>
      <c r="C419" s="890"/>
      <c r="D419" s="893"/>
      <c r="F419" s="395"/>
      <c r="G419" s="559"/>
      <c r="H419" s="559"/>
      <c r="I419" s="559"/>
      <c r="J419" s="892"/>
      <c r="K419" s="892"/>
      <c r="L419" s="892"/>
      <c r="M419" s="836"/>
    </row>
    <row r="420" spans="2:13" x14ac:dyDescent="0.2">
      <c r="B420" s="891"/>
      <c r="C420" s="890"/>
      <c r="D420" s="893"/>
      <c r="F420" s="395"/>
      <c r="G420" s="559"/>
      <c r="H420" s="559"/>
      <c r="I420" s="559"/>
      <c r="J420" s="892"/>
      <c r="K420" s="892"/>
      <c r="L420" s="892"/>
      <c r="M420" s="836"/>
    </row>
    <row r="421" spans="2:13" x14ac:dyDescent="0.2">
      <c r="B421" s="891"/>
      <c r="C421" s="890"/>
      <c r="D421" s="893"/>
      <c r="F421" s="395"/>
      <c r="G421" s="559"/>
      <c r="H421" s="559"/>
      <c r="I421" s="559"/>
      <c r="J421" s="892"/>
      <c r="K421" s="892"/>
      <c r="L421" s="892"/>
      <c r="M421" s="836"/>
    </row>
    <row r="422" spans="2:13" x14ac:dyDescent="0.2">
      <c r="B422" s="891"/>
      <c r="C422" s="890"/>
      <c r="D422" s="893"/>
      <c r="F422" s="395"/>
      <c r="G422" s="559"/>
      <c r="H422" s="559"/>
      <c r="I422" s="559"/>
      <c r="J422" s="892"/>
      <c r="K422" s="892"/>
      <c r="L422" s="892"/>
      <c r="M422" s="836"/>
    </row>
    <row r="423" spans="2:13" x14ac:dyDescent="0.2">
      <c r="B423" s="891"/>
      <c r="C423" s="890"/>
      <c r="D423" s="893"/>
      <c r="F423" s="395"/>
      <c r="G423" s="559"/>
      <c r="H423" s="559"/>
      <c r="I423" s="559"/>
      <c r="J423" s="892"/>
      <c r="K423" s="892"/>
      <c r="L423" s="892"/>
      <c r="M423" s="836"/>
    </row>
    <row r="424" spans="2:13" x14ac:dyDescent="0.2">
      <c r="B424" s="891"/>
      <c r="C424" s="890"/>
      <c r="F424" s="395"/>
      <c r="G424" s="559"/>
      <c r="H424" s="559"/>
      <c r="I424" s="559"/>
      <c r="J424" s="892"/>
      <c r="K424" s="892"/>
      <c r="L424" s="892"/>
      <c r="M424" s="836"/>
    </row>
    <row r="425" spans="2:13" x14ac:dyDescent="0.2">
      <c r="B425" s="891"/>
      <c r="C425" s="890"/>
      <c r="F425" s="395"/>
      <c r="G425" s="559"/>
      <c r="H425" s="559"/>
      <c r="I425" s="559"/>
      <c r="J425" s="892"/>
      <c r="K425" s="892"/>
      <c r="L425" s="892"/>
      <c r="M425" s="836"/>
    </row>
    <row r="426" spans="2:13" x14ac:dyDescent="0.2">
      <c r="B426" s="891"/>
      <c r="C426" s="890"/>
      <c r="F426" s="395"/>
      <c r="G426" s="559"/>
      <c r="H426" s="559"/>
      <c r="I426" s="559"/>
      <c r="J426" s="892"/>
      <c r="K426" s="892"/>
      <c r="L426" s="892"/>
      <c r="M426" s="836"/>
    </row>
    <row r="427" spans="2:13" x14ac:dyDescent="0.2">
      <c r="B427" s="891"/>
      <c r="C427" s="890"/>
      <c r="F427" s="395"/>
      <c r="G427" s="559"/>
      <c r="H427" s="559"/>
      <c r="I427" s="559"/>
      <c r="J427" s="892"/>
      <c r="K427" s="892"/>
      <c r="L427" s="892"/>
      <c r="M427" s="836"/>
    </row>
    <row r="428" spans="2:13" x14ac:dyDescent="0.2">
      <c r="B428" s="891"/>
      <c r="C428" s="890"/>
      <c r="F428" s="395"/>
      <c r="G428" s="559"/>
      <c r="H428" s="559"/>
      <c r="I428" s="559"/>
      <c r="J428" s="892"/>
      <c r="K428" s="892"/>
      <c r="L428" s="892"/>
      <c r="M428" s="836"/>
    </row>
    <row r="429" spans="2:13" x14ac:dyDescent="0.2">
      <c r="B429" s="891"/>
      <c r="C429" s="890"/>
      <c r="F429" s="395"/>
      <c r="G429" s="559"/>
      <c r="H429" s="559"/>
      <c r="I429" s="559"/>
      <c r="J429" s="892"/>
      <c r="K429" s="892"/>
      <c r="L429" s="892"/>
      <c r="M429" s="836"/>
    </row>
    <row r="430" spans="2:13" x14ac:dyDescent="0.2">
      <c r="B430" s="891"/>
      <c r="C430" s="890"/>
      <c r="F430" s="395"/>
      <c r="G430" s="559"/>
      <c r="H430" s="559"/>
      <c r="I430" s="559"/>
      <c r="J430" s="892"/>
      <c r="K430" s="892"/>
      <c r="L430" s="892"/>
      <c r="M430" s="836"/>
    </row>
    <row r="431" spans="2:13" x14ac:dyDescent="0.2">
      <c r="B431" s="891"/>
      <c r="C431" s="890"/>
      <c r="F431" s="395"/>
      <c r="G431" s="559"/>
      <c r="H431" s="559"/>
      <c r="I431" s="559"/>
      <c r="J431" s="892"/>
      <c r="K431" s="892"/>
      <c r="L431" s="892"/>
      <c r="M431" s="836"/>
    </row>
    <row r="432" spans="2:13" x14ac:dyDescent="0.2">
      <c r="B432" s="891"/>
      <c r="C432" s="890"/>
      <c r="F432" s="395"/>
      <c r="G432" s="559"/>
      <c r="H432" s="559"/>
      <c r="I432" s="559"/>
      <c r="J432" s="892"/>
      <c r="K432" s="892"/>
      <c r="L432" s="892"/>
      <c r="M432" s="836"/>
    </row>
    <row r="433" spans="2:13" x14ac:dyDescent="0.2">
      <c r="B433" s="891"/>
      <c r="C433" s="890"/>
      <c r="F433" s="395"/>
      <c r="G433" s="559"/>
      <c r="H433" s="559"/>
      <c r="I433" s="559"/>
      <c r="J433" s="892"/>
      <c r="K433" s="892"/>
      <c r="L433" s="892"/>
      <c r="M433" s="836"/>
    </row>
    <row r="434" spans="2:13" x14ac:dyDescent="0.2">
      <c r="B434" s="891"/>
      <c r="C434" s="890"/>
      <c r="F434" s="395"/>
      <c r="G434" s="559"/>
      <c r="H434" s="559"/>
      <c r="I434" s="559"/>
      <c r="J434" s="892"/>
      <c r="K434" s="892"/>
      <c r="L434" s="892"/>
      <c r="M434" s="836"/>
    </row>
    <row r="435" spans="2:13" x14ac:dyDescent="0.2">
      <c r="B435" s="891"/>
      <c r="C435" s="890"/>
      <c r="F435" s="395"/>
      <c r="G435" s="559"/>
      <c r="H435" s="559"/>
      <c r="I435" s="559"/>
      <c r="J435" s="892"/>
      <c r="K435" s="892"/>
      <c r="L435" s="892"/>
      <c r="M435" s="836"/>
    </row>
    <row r="436" spans="2:13" x14ac:dyDescent="0.2">
      <c r="B436" s="891"/>
      <c r="C436" s="890"/>
      <c r="F436" s="395"/>
      <c r="G436" s="559"/>
      <c r="H436" s="559"/>
      <c r="I436" s="559"/>
      <c r="J436" s="892"/>
      <c r="K436" s="892"/>
      <c r="L436" s="892"/>
      <c r="M436" s="836"/>
    </row>
    <row r="437" spans="2:13" x14ac:dyDescent="0.2">
      <c r="B437" s="891"/>
      <c r="C437" s="890"/>
      <c r="F437" s="395"/>
      <c r="G437" s="559"/>
      <c r="H437" s="559"/>
      <c r="I437" s="559"/>
      <c r="J437" s="892"/>
      <c r="K437" s="892"/>
      <c r="L437" s="892"/>
      <c r="M437" s="836"/>
    </row>
    <row r="438" spans="2:13" x14ac:dyDescent="0.2">
      <c r="B438" s="891"/>
      <c r="C438" s="890"/>
      <c r="F438" s="395"/>
      <c r="G438" s="559"/>
      <c r="H438" s="559"/>
      <c r="I438" s="559"/>
      <c r="J438" s="892"/>
      <c r="K438" s="892"/>
      <c r="L438" s="892"/>
      <c r="M438" s="836"/>
    </row>
    <row r="439" spans="2:13" x14ac:dyDescent="0.2">
      <c r="B439" s="891"/>
      <c r="C439" s="890"/>
      <c r="F439" s="395"/>
      <c r="G439" s="559"/>
      <c r="H439" s="559"/>
      <c r="I439" s="559"/>
      <c r="J439" s="892"/>
      <c r="K439" s="892"/>
      <c r="L439" s="892"/>
      <c r="M439" s="836"/>
    </row>
    <row r="440" spans="2:13" x14ac:dyDescent="0.2">
      <c r="B440" s="891"/>
      <c r="C440" s="890"/>
      <c r="F440" s="395"/>
      <c r="G440" s="559"/>
      <c r="H440" s="559"/>
      <c r="I440" s="559"/>
      <c r="J440" s="892"/>
      <c r="K440" s="892"/>
      <c r="L440" s="892"/>
      <c r="M440" s="836"/>
    </row>
    <row r="441" spans="2:13" x14ac:dyDescent="0.2">
      <c r="B441" s="891"/>
      <c r="C441" s="890"/>
      <c r="F441" s="395"/>
      <c r="G441" s="559"/>
      <c r="H441" s="559"/>
      <c r="I441" s="559"/>
      <c r="J441" s="892"/>
      <c r="K441" s="892"/>
      <c r="L441" s="892"/>
      <c r="M441" s="836"/>
    </row>
    <row r="442" spans="2:13" x14ac:dyDescent="0.2">
      <c r="B442" s="891"/>
      <c r="C442" s="890"/>
      <c r="F442" s="395"/>
      <c r="G442" s="559"/>
      <c r="H442" s="559"/>
      <c r="I442" s="559"/>
      <c r="J442" s="892"/>
      <c r="K442" s="892"/>
      <c r="L442" s="892"/>
      <c r="M442" s="836"/>
    </row>
    <row r="443" spans="2:13" x14ac:dyDescent="0.2">
      <c r="B443" s="891"/>
      <c r="C443" s="890"/>
      <c r="F443" s="395"/>
      <c r="G443" s="559"/>
      <c r="H443" s="559"/>
      <c r="I443" s="559"/>
      <c r="J443" s="892"/>
      <c r="K443" s="892"/>
      <c r="L443" s="892"/>
      <c r="M443" s="836"/>
    </row>
    <row r="444" spans="2:13" x14ac:dyDescent="0.2">
      <c r="B444" s="891"/>
      <c r="C444" s="890"/>
      <c r="F444" s="395"/>
      <c r="G444" s="559"/>
      <c r="H444" s="559"/>
      <c r="I444" s="559"/>
      <c r="J444" s="892"/>
      <c r="K444" s="892"/>
      <c r="L444" s="892"/>
      <c r="M444" s="836"/>
    </row>
    <row r="445" spans="2:13" x14ac:dyDescent="0.2">
      <c r="B445" s="891"/>
      <c r="C445" s="890"/>
      <c r="F445" s="395"/>
      <c r="G445" s="559"/>
      <c r="H445" s="559"/>
      <c r="I445" s="559"/>
      <c r="J445" s="892"/>
      <c r="K445" s="892"/>
      <c r="L445" s="892"/>
      <c r="M445" s="836"/>
    </row>
    <row r="446" spans="2:13" x14ac:dyDescent="0.2">
      <c r="B446" s="891"/>
      <c r="C446" s="890"/>
      <c r="F446" s="395"/>
      <c r="G446" s="559"/>
      <c r="H446" s="559"/>
      <c r="I446" s="559"/>
      <c r="J446" s="892"/>
      <c r="K446" s="892"/>
      <c r="L446" s="892"/>
      <c r="M446" s="836"/>
    </row>
    <row r="447" spans="2:13" x14ac:dyDescent="0.2">
      <c r="B447" s="891"/>
      <c r="C447" s="890"/>
      <c r="F447" s="395"/>
      <c r="G447" s="559"/>
      <c r="H447" s="559"/>
      <c r="I447" s="559"/>
      <c r="J447" s="892"/>
      <c r="K447" s="892"/>
      <c r="L447" s="892"/>
      <c r="M447" s="836"/>
    </row>
    <row r="448" spans="2:13" x14ac:dyDescent="0.2">
      <c r="B448" s="891"/>
      <c r="C448" s="890"/>
      <c r="F448" s="395"/>
      <c r="G448" s="559"/>
      <c r="H448" s="559"/>
      <c r="I448" s="559"/>
      <c r="J448" s="892"/>
      <c r="K448" s="892"/>
      <c r="L448" s="892"/>
      <c r="M448" s="836"/>
    </row>
    <row r="449" spans="2:13" x14ac:dyDescent="0.2">
      <c r="B449" s="891"/>
      <c r="C449" s="890"/>
      <c r="F449" s="395"/>
      <c r="G449" s="559"/>
      <c r="H449" s="559"/>
      <c r="I449" s="559"/>
      <c r="J449" s="892"/>
      <c r="K449" s="892"/>
      <c r="L449" s="892"/>
      <c r="M449" s="836"/>
    </row>
    <row r="450" spans="2:13" x14ac:dyDescent="0.2">
      <c r="B450" s="891"/>
      <c r="C450" s="890"/>
      <c r="F450" s="395"/>
      <c r="G450" s="559"/>
      <c r="H450" s="559"/>
      <c r="I450" s="559"/>
      <c r="J450" s="892"/>
      <c r="K450" s="892"/>
      <c r="L450" s="892"/>
      <c r="M450" s="836"/>
    </row>
    <row r="451" spans="2:13" x14ac:dyDescent="0.2">
      <c r="B451" s="891"/>
      <c r="C451" s="890"/>
      <c r="F451" s="395"/>
      <c r="G451" s="559"/>
      <c r="H451" s="559"/>
      <c r="I451" s="559"/>
      <c r="J451" s="892"/>
      <c r="K451" s="892"/>
      <c r="L451" s="892"/>
      <c r="M451" s="836"/>
    </row>
    <row r="452" spans="2:13" x14ac:dyDescent="0.2">
      <c r="B452" s="891"/>
      <c r="C452" s="890"/>
      <c r="F452" s="395"/>
      <c r="G452" s="559"/>
      <c r="H452" s="559"/>
      <c r="I452" s="559"/>
      <c r="J452" s="892"/>
      <c r="K452" s="892"/>
      <c r="L452" s="892"/>
      <c r="M452" s="836"/>
    </row>
    <row r="453" spans="2:13" x14ac:dyDescent="0.2">
      <c r="B453" s="891"/>
      <c r="C453" s="890"/>
      <c r="F453" s="395"/>
      <c r="G453" s="559"/>
      <c r="H453" s="559"/>
      <c r="I453" s="559"/>
      <c r="J453" s="892"/>
      <c r="K453" s="892"/>
      <c r="L453" s="892"/>
      <c r="M453" s="836"/>
    </row>
    <row r="454" spans="2:13" x14ac:dyDescent="0.2">
      <c r="B454" s="891"/>
      <c r="C454" s="890"/>
      <c r="F454" s="395"/>
      <c r="G454" s="559"/>
      <c r="H454" s="559"/>
      <c r="I454" s="559"/>
      <c r="J454" s="892"/>
      <c r="K454" s="892"/>
      <c r="L454" s="892"/>
      <c r="M454" s="836"/>
    </row>
    <row r="455" spans="2:13" x14ac:dyDescent="0.2">
      <c r="B455" s="891"/>
      <c r="C455" s="890"/>
      <c r="F455" s="395"/>
      <c r="G455" s="559"/>
      <c r="H455" s="559"/>
      <c r="I455" s="559"/>
      <c r="J455" s="892"/>
      <c r="K455" s="892"/>
      <c r="L455" s="892"/>
      <c r="M455" s="836"/>
    </row>
    <row r="456" spans="2:13" x14ac:dyDescent="0.2">
      <c r="B456" s="891"/>
      <c r="C456" s="890"/>
      <c r="F456" s="395"/>
      <c r="G456" s="559"/>
      <c r="H456" s="559"/>
      <c r="I456" s="559"/>
      <c r="J456" s="892"/>
      <c r="K456" s="892"/>
      <c r="L456" s="892"/>
      <c r="M456" s="836"/>
    </row>
    <row r="457" spans="2:13" x14ac:dyDescent="0.2">
      <c r="B457" s="891"/>
      <c r="C457" s="890"/>
      <c r="F457" s="395"/>
      <c r="G457" s="559"/>
      <c r="H457" s="559"/>
      <c r="I457" s="559"/>
      <c r="J457" s="892"/>
      <c r="K457" s="892"/>
      <c r="L457" s="892"/>
      <c r="M457" s="836"/>
    </row>
    <row r="458" spans="2:13" x14ac:dyDescent="0.2">
      <c r="B458" s="891"/>
      <c r="C458" s="890"/>
      <c r="F458" s="395"/>
      <c r="G458" s="559"/>
      <c r="H458" s="559"/>
      <c r="I458" s="559"/>
      <c r="J458" s="892"/>
      <c r="K458" s="892"/>
      <c r="L458" s="892"/>
      <c r="M458" s="836"/>
    </row>
    <row r="459" spans="2:13" x14ac:dyDescent="0.2">
      <c r="B459" s="891"/>
      <c r="C459" s="890"/>
      <c r="F459" s="395"/>
      <c r="G459" s="559"/>
      <c r="H459" s="559"/>
      <c r="I459" s="559"/>
      <c r="J459" s="892"/>
      <c r="K459" s="892"/>
      <c r="L459" s="892"/>
      <c r="M459" s="836"/>
    </row>
    <row r="460" spans="2:13" x14ac:dyDescent="0.2">
      <c r="B460" s="891"/>
      <c r="C460" s="890"/>
      <c r="F460" s="395"/>
      <c r="G460" s="559"/>
      <c r="H460" s="559"/>
      <c r="I460" s="559"/>
      <c r="J460" s="892"/>
      <c r="K460" s="892"/>
      <c r="L460" s="892"/>
      <c r="M460" s="836"/>
    </row>
    <row r="461" spans="2:13" x14ac:dyDescent="0.2">
      <c r="B461" s="891"/>
      <c r="C461" s="890"/>
      <c r="F461" s="395"/>
      <c r="G461" s="559"/>
      <c r="H461" s="559"/>
      <c r="I461" s="559"/>
      <c r="J461" s="892"/>
      <c r="K461" s="892"/>
      <c r="L461" s="892"/>
      <c r="M461" s="836"/>
    </row>
    <row r="462" spans="2:13" x14ac:dyDescent="0.2">
      <c r="B462" s="891"/>
      <c r="C462" s="890"/>
      <c r="F462" s="395"/>
      <c r="G462" s="559"/>
      <c r="H462" s="559"/>
      <c r="I462" s="559"/>
      <c r="J462" s="892"/>
      <c r="K462" s="892"/>
      <c r="L462" s="892"/>
      <c r="M462" s="836"/>
    </row>
    <row r="463" spans="2:13" x14ac:dyDescent="0.2">
      <c r="B463" s="891"/>
      <c r="C463" s="890"/>
      <c r="F463" s="395"/>
      <c r="G463" s="559"/>
      <c r="H463" s="559"/>
      <c r="I463" s="559"/>
      <c r="J463" s="892"/>
      <c r="K463" s="892"/>
      <c r="L463" s="892"/>
      <c r="M463" s="836"/>
    </row>
    <row r="464" spans="2:13" x14ac:dyDescent="0.2">
      <c r="B464" s="891"/>
      <c r="C464" s="890"/>
      <c r="F464" s="395"/>
      <c r="G464" s="559"/>
      <c r="H464" s="559"/>
      <c r="I464" s="559"/>
      <c r="J464" s="892"/>
      <c r="K464" s="892"/>
      <c r="L464" s="892"/>
      <c r="M464" s="836"/>
    </row>
    <row r="465" spans="2:13" x14ac:dyDescent="0.2">
      <c r="B465" s="891"/>
      <c r="C465" s="890"/>
      <c r="F465" s="395"/>
      <c r="G465" s="559"/>
      <c r="H465" s="559"/>
      <c r="I465" s="559"/>
      <c r="J465" s="892"/>
      <c r="K465" s="892"/>
      <c r="L465" s="892"/>
      <c r="M465" s="836"/>
    </row>
    <row r="466" spans="2:13" x14ac:dyDescent="0.2">
      <c r="B466" s="891"/>
      <c r="C466" s="890"/>
      <c r="G466" s="285"/>
      <c r="H466" s="285"/>
      <c r="I466" s="285"/>
    </row>
    <row r="467" spans="2:13" x14ac:dyDescent="0.2">
      <c r="B467" s="891"/>
      <c r="C467" s="890"/>
      <c r="G467" s="285"/>
      <c r="H467" s="285"/>
      <c r="I467" s="285"/>
    </row>
    <row r="468" spans="2:13" x14ac:dyDescent="0.2">
      <c r="B468" s="891"/>
      <c r="C468" s="890"/>
      <c r="G468" s="285"/>
      <c r="H468" s="285"/>
      <c r="I468" s="285"/>
    </row>
    <row r="469" spans="2:13" x14ac:dyDescent="0.2">
      <c r="B469" s="891"/>
      <c r="C469" s="890"/>
      <c r="G469" s="285"/>
      <c r="H469" s="285"/>
      <c r="I469" s="285"/>
    </row>
    <row r="470" spans="2:13" x14ac:dyDescent="0.2">
      <c r="B470" s="891"/>
      <c r="C470" s="890"/>
      <c r="G470" s="285"/>
      <c r="H470" s="285"/>
      <c r="I470" s="285"/>
    </row>
    <row r="471" spans="2:13" x14ac:dyDescent="0.2">
      <c r="B471" s="891"/>
      <c r="C471" s="890"/>
      <c r="G471" s="285"/>
      <c r="H471" s="285"/>
      <c r="I471" s="285"/>
    </row>
    <row r="472" spans="2:13" x14ac:dyDescent="0.2">
      <c r="B472" s="891"/>
      <c r="C472" s="890"/>
      <c r="G472" s="285"/>
      <c r="H472" s="285"/>
      <c r="I472" s="285"/>
    </row>
    <row r="473" spans="2:13" x14ac:dyDescent="0.2">
      <c r="B473" s="891"/>
      <c r="C473" s="890"/>
      <c r="G473" s="285"/>
      <c r="H473" s="285"/>
      <c r="I473" s="285"/>
    </row>
    <row r="474" spans="2:13" x14ac:dyDescent="0.2">
      <c r="B474" s="891"/>
      <c r="C474" s="890"/>
      <c r="G474" s="285"/>
      <c r="H474" s="285"/>
      <c r="I474" s="285"/>
    </row>
    <row r="475" spans="2:13" x14ac:dyDescent="0.2">
      <c r="B475" s="891"/>
      <c r="C475" s="890"/>
      <c r="G475" s="285"/>
      <c r="H475" s="285"/>
      <c r="I475" s="285"/>
    </row>
    <row r="476" spans="2:13" x14ac:dyDescent="0.2">
      <c r="B476" s="891"/>
      <c r="C476" s="890"/>
      <c r="G476" s="285"/>
      <c r="H476" s="285"/>
      <c r="I476" s="285"/>
    </row>
    <row r="477" spans="2:13" x14ac:dyDescent="0.2">
      <c r="B477" s="891"/>
      <c r="C477" s="890"/>
      <c r="G477" s="285"/>
      <c r="H477" s="285"/>
      <c r="I477" s="285"/>
    </row>
    <row r="478" spans="2:13" x14ac:dyDescent="0.2">
      <c r="B478" s="891"/>
      <c r="C478" s="890"/>
      <c r="G478" s="285"/>
      <c r="H478" s="285"/>
      <c r="I478" s="285"/>
    </row>
    <row r="479" spans="2:13" x14ac:dyDescent="0.2">
      <c r="B479" s="891"/>
      <c r="C479" s="890"/>
      <c r="G479" s="285"/>
      <c r="H479" s="285"/>
      <c r="I479" s="285"/>
    </row>
    <row r="480" spans="2:13" x14ac:dyDescent="0.2">
      <c r="B480" s="891"/>
      <c r="C480" s="890"/>
      <c r="G480" s="285"/>
      <c r="H480" s="285"/>
      <c r="I480" s="285"/>
    </row>
    <row r="481" spans="2:9" x14ac:dyDescent="0.2">
      <c r="B481" s="891"/>
      <c r="C481" s="890"/>
      <c r="G481" s="285"/>
      <c r="H481" s="285"/>
      <c r="I481" s="285"/>
    </row>
    <row r="482" spans="2:9" x14ac:dyDescent="0.2">
      <c r="B482" s="891"/>
      <c r="C482" s="890"/>
      <c r="G482" s="285"/>
      <c r="H482" s="285"/>
      <c r="I482" s="285"/>
    </row>
    <row r="483" spans="2:9" x14ac:dyDescent="0.2">
      <c r="B483" s="891"/>
      <c r="C483" s="890"/>
      <c r="G483" s="285"/>
      <c r="H483" s="285"/>
      <c r="I483" s="285"/>
    </row>
    <row r="484" spans="2:9" x14ac:dyDescent="0.2">
      <c r="B484" s="891"/>
      <c r="C484" s="890"/>
      <c r="G484" s="285"/>
      <c r="H484" s="285"/>
      <c r="I484" s="285"/>
    </row>
    <row r="485" spans="2:9" x14ac:dyDescent="0.2">
      <c r="B485" s="891"/>
      <c r="C485" s="890"/>
      <c r="G485" s="285"/>
      <c r="H485" s="285"/>
      <c r="I485" s="285"/>
    </row>
    <row r="486" spans="2:9" x14ac:dyDescent="0.2">
      <c r="B486" s="891"/>
      <c r="C486" s="890"/>
      <c r="G486" s="285"/>
      <c r="H486" s="285"/>
      <c r="I486" s="285"/>
    </row>
    <row r="487" spans="2:9" x14ac:dyDescent="0.2">
      <c r="B487" s="891"/>
      <c r="C487" s="890"/>
      <c r="G487" s="285"/>
      <c r="H487" s="285"/>
      <c r="I487" s="285"/>
    </row>
    <row r="488" spans="2:9" x14ac:dyDescent="0.2">
      <c r="B488" s="891"/>
      <c r="C488" s="890"/>
      <c r="G488" s="285"/>
      <c r="H488" s="285"/>
      <c r="I488" s="285"/>
    </row>
    <row r="489" spans="2:9" x14ac:dyDescent="0.2">
      <c r="B489" s="891"/>
      <c r="C489" s="890"/>
      <c r="G489" s="285"/>
      <c r="H489" s="285"/>
      <c r="I489" s="285"/>
    </row>
    <row r="490" spans="2:9" x14ac:dyDescent="0.2">
      <c r="B490" s="891"/>
      <c r="C490" s="890"/>
      <c r="G490" s="285"/>
      <c r="H490" s="285"/>
      <c r="I490" s="285"/>
    </row>
    <row r="491" spans="2:9" x14ac:dyDescent="0.2">
      <c r="B491" s="891"/>
      <c r="C491" s="890"/>
      <c r="G491" s="285"/>
      <c r="H491" s="285"/>
      <c r="I491" s="285"/>
    </row>
    <row r="492" spans="2:9" x14ac:dyDescent="0.2">
      <c r="B492" s="891"/>
      <c r="C492" s="890"/>
      <c r="G492" s="285"/>
      <c r="H492" s="285"/>
      <c r="I492" s="285"/>
    </row>
    <row r="493" spans="2:9" x14ac:dyDescent="0.2">
      <c r="B493" s="891"/>
      <c r="C493" s="890"/>
      <c r="G493" s="285"/>
      <c r="H493" s="285"/>
      <c r="I493" s="285"/>
    </row>
    <row r="494" spans="2:9" x14ac:dyDescent="0.2">
      <c r="B494" s="891"/>
      <c r="C494" s="890"/>
      <c r="G494" s="285"/>
      <c r="H494" s="285"/>
      <c r="I494" s="285"/>
    </row>
    <row r="495" spans="2:9" x14ac:dyDescent="0.2">
      <c r="B495" s="891"/>
      <c r="C495" s="890"/>
      <c r="G495" s="285"/>
      <c r="H495" s="285"/>
      <c r="I495" s="285"/>
    </row>
    <row r="496" spans="2:9" x14ac:dyDescent="0.2">
      <c r="B496" s="891"/>
      <c r="C496" s="890"/>
      <c r="G496" s="285"/>
      <c r="H496" s="285"/>
      <c r="I496" s="285"/>
    </row>
    <row r="497" spans="2:9" x14ac:dyDescent="0.2">
      <c r="B497" s="891"/>
      <c r="C497" s="890"/>
      <c r="G497" s="285"/>
      <c r="H497" s="285"/>
      <c r="I497" s="285"/>
    </row>
    <row r="498" spans="2:9" x14ac:dyDescent="0.2">
      <c r="B498" s="891"/>
      <c r="C498" s="890"/>
      <c r="G498" s="285"/>
      <c r="H498" s="285"/>
      <c r="I498" s="285"/>
    </row>
    <row r="499" spans="2:9" x14ac:dyDescent="0.2">
      <c r="B499" s="891"/>
      <c r="C499" s="890"/>
      <c r="G499" s="285"/>
      <c r="H499" s="285"/>
      <c r="I499" s="285"/>
    </row>
    <row r="500" spans="2:9" x14ac:dyDescent="0.2">
      <c r="B500" s="891"/>
      <c r="C500" s="890"/>
      <c r="G500" s="285"/>
      <c r="H500" s="285"/>
      <c r="I500" s="285"/>
    </row>
    <row r="501" spans="2:9" x14ac:dyDescent="0.2">
      <c r="B501" s="891"/>
      <c r="C501" s="890"/>
      <c r="G501" s="285"/>
      <c r="H501" s="285"/>
      <c r="I501" s="285"/>
    </row>
    <row r="502" spans="2:9" x14ac:dyDescent="0.2">
      <c r="B502" s="891"/>
      <c r="C502" s="890"/>
      <c r="G502" s="285"/>
      <c r="H502" s="285"/>
      <c r="I502" s="285"/>
    </row>
    <row r="503" spans="2:9" x14ac:dyDescent="0.2">
      <c r="B503" s="891"/>
      <c r="C503" s="890"/>
      <c r="G503" s="285"/>
      <c r="H503" s="285"/>
      <c r="I503" s="285"/>
    </row>
    <row r="504" spans="2:9" x14ac:dyDescent="0.2">
      <c r="B504" s="891"/>
      <c r="C504" s="890"/>
      <c r="G504" s="285"/>
      <c r="H504" s="285"/>
      <c r="I504" s="285"/>
    </row>
    <row r="505" spans="2:9" x14ac:dyDescent="0.2">
      <c r="B505" s="891"/>
      <c r="C505" s="890"/>
      <c r="G505" s="285"/>
      <c r="H505" s="285"/>
      <c r="I505" s="285"/>
    </row>
    <row r="506" spans="2:9" x14ac:dyDescent="0.2">
      <c r="B506" s="891"/>
      <c r="C506" s="890"/>
      <c r="G506" s="285"/>
      <c r="H506" s="285"/>
      <c r="I506" s="285"/>
    </row>
    <row r="507" spans="2:9" x14ac:dyDescent="0.2">
      <c r="B507" s="891"/>
      <c r="C507" s="890"/>
      <c r="G507" s="285"/>
      <c r="H507" s="285"/>
      <c r="I507" s="285"/>
    </row>
    <row r="508" spans="2:9" x14ac:dyDescent="0.2">
      <c r="B508" s="891"/>
      <c r="C508" s="890"/>
      <c r="G508" s="285"/>
      <c r="H508" s="285"/>
      <c r="I508" s="285"/>
    </row>
    <row r="509" spans="2:9" x14ac:dyDescent="0.2">
      <c r="B509" s="891"/>
      <c r="C509" s="890"/>
      <c r="G509" s="285"/>
      <c r="H509" s="285"/>
      <c r="I509" s="285"/>
    </row>
    <row r="510" spans="2:9" x14ac:dyDescent="0.2">
      <c r="B510" s="891"/>
      <c r="C510" s="890"/>
      <c r="G510" s="285"/>
      <c r="H510" s="285"/>
      <c r="I510" s="285"/>
    </row>
    <row r="511" spans="2:9" x14ac:dyDescent="0.2">
      <c r="B511" s="891"/>
      <c r="C511" s="890"/>
      <c r="G511" s="285"/>
      <c r="H511" s="285"/>
      <c r="I511" s="285"/>
    </row>
    <row r="512" spans="2:9" x14ac:dyDescent="0.2">
      <c r="B512" s="891"/>
      <c r="C512" s="890"/>
      <c r="G512" s="285"/>
      <c r="H512" s="285"/>
      <c r="I512" s="285"/>
    </row>
    <row r="513" spans="2:9" x14ac:dyDescent="0.2">
      <c r="B513" s="891"/>
      <c r="C513" s="890"/>
      <c r="G513" s="285"/>
      <c r="H513" s="285"/>
      <c r="I513" s="285"/>
    </row>
    <row r="514" spans="2:9" x14ac:dyDescent="0.2">
      <c r="B514" s="891"/>
      <c r="C514" s="890"/>
      <c r="G514" s="285"/>
      <c r="H514" s="285"/>
      <c r="I514" s="285"/>
    </row>
    <row r="515" spans="2:9" x14ac:dyDescent="0.2">
      <c r="B515" s="891"/>
      <c r="C515" s="890"/>
      <c r="G515" s="285"/>
      <c r="H515" s="285"/>
      <c r="I515" s="285"/>
    </row>
    <row r="516" spans="2:9" x14ac:dyDescent="0.2">
      <c r="B516" s="891"/>
      <c r="C516" s="890"/>
      <c r="G516" s="285"/>
      <c r="H516" s="285"/>
      <c r="I516" s="285"/>
    </row>
    <row r="517" spans="2:9" x14ac:dyDescent="0.2">
      <c r="B517" s="891"/>
      <c r="C517" s="890"/>
      <c r="G517" s="285"/>
      <c r="H517" s="285"/>
      <c r="I517" s="285"/>
    </row>
    <row r="518" spans="2:9" x14ac:dyDescent="0.2">
      <c r="B518" s="891"/>
      <c r="C518" s="890"/>
      <c r="G518" s="285"/>
      <c r="H518" s="285"/>
      <c r="I518" s="285"/>
    </row>
    <row r="519" spans="2:9" x14ac:dyDescent="0.2">
      <c r="B519" s="891"/>
      <c r="C519" s="890"/>
      <c r="G519" s="285"/>
      <c r="H519" s="285"/>
      <c r="I519" s="285"/>
    </row>
    <row r="520" spans="2:9" x14ac:dyDescent="0.2">
      <c r="B520" s="891"/>
      <c r="C520" s="890"/>
      <c r="G520" s="285"/>
      <c r="H520" s="285"/>
      <c r="I520" s="285"/>
    </row>
    <row r="521" spans="2:9" x14ac:dyDescent="0.2">
      <c r="B521" s="891"/>
      <c r="C521" s="890"/>
      <c r="G521" s="285"/>
      <c r="H521" s="285"/>
      <c r="I521" s="285"/>
    </row>
    <row r="522" spans="2:9" x14ac:dyDescent="0.2">
      <c r="B522" s="891"/>
      <c r="C522" s="890"/>
      <c r="G522" s="285"/>
      <c r="H522" s="285"/>
      <c r="I522" s="285"/>
    </row>
    <row r="523" spans="2:9" x14ac:dyDescent="0.2">
      <c r="B523" s="891"/>
      <c r="C523" s="890"/>
      <c r="G523" s="285"/>
      <c r="H523" s="285"/>
      <c r="I523" s="285"/>
    </row>
    <row r="524" spans="2:9" x14ac:dyDescent="0.2">
      <c r="B524" s="891"/>
      <c r="C524" s="890"/>
      <c r="G524" s="285"/>
      <c r="H524" s="285"/>
      <c r="I524" s="285"/>
    </row>
    <row r="525" spans="2:9" x14ac:dyDescent="0.2">
      <c r="B525" s="891"/>
      <c r="C525" s="890"/>
      <c r="G525" s="285"/>
      <c r="H525" s="285"/>
      <c r="I525" s="285"/>
    </row>
    <row r="526" spans="2:9" x14ac:dyDescent="0.2">
      <c r="B526" s="891"/>
      <c r="C526" s="890"/>
      <c r="G526" s="285"/>
      <c r="H526" s="285"/>
      <c r="I526" s="285"/>
    </row>
    <row r="527" spans="2:9" x14ac:dyDescent="0.2">
      <c r="B527" s="891"/>
      <c r="C527" s="890"/>
      <c r="G527" s="285"/>
      <c r="H527" s="285"/>
      <c r="I527" s="285"/>
    </row>
    <row r="528" spans="2:9" x14ac:dyDescent="0.2">
      <c r="B528" s="891"/>
      <c r="C528" s="890"/>
      <c r="G528" s="285"/>
      <c r="H528" s="285"/>
      <c r="I528" s="285"/>
    </row>
    <row r="529" spans="2:9" x14ac:dyDescent="0.2">
      <c r="B529" s="891"/>
      <c r="C529" s="890"/>
      <c r="G529" s="285"/>
      <c r="H529" s="285"/>
      <c r="I529" s="285"/>
    </row>
    <row r="530" spans="2:9" x14ac:dyDescent="0.2">
      <c r="B530" s="891"/>
      <c r="C530" s="890"/>
      <c r="G530" s="285"/>
      <c r="H530" s="285"/>
      <c r="I530" s="285"/>
    </row>
    <row r="531" spans="2:9" x14ac:dyDescent="0.2">
      <c r="B531" s="891"/>
      <c r="C531" s="890"/>
      <c r="G531" s="285"/>
      <c r="H531" s="285"/>
      <c r="I531" s="285"/>
    </row>
    <row r="532" spans="2:9" x14ac:dyDescent="0.2">
      <c r="B532" s="891"/>
      <c r="C532" s="890"/>
      <c r="G532" s="285"/>
      <c r="H532" s="285"/>
      <c r="I532" s="285"/>
    </row>
    <row r="533" spans="2:9" x14ac:dyDescent="0.2">
      <c r="B533" s="891"/>
      <c r="C533" s="890"/>
      <c r="G533" s="285"/>
      <c r="H533" s="285"/>
      <c r="I533" s="285"/>
    </row>
    <row r="534" spans="2:9" x14ac:dyDescent="0.2">
      <c r="B534" s="891"/>
      <c r="C534" s="890"/>
      <c r="G534" s="285"/>
      <c r="H534" s="285"/>
      <c r="I534" s="285"/>
    </row>
    <row r="535" spans="2:9" x14ac:dyDescent="0.2">
      <c r="B535" s="891"/>
      <c r="C535" s="890"/>
      <c r="G535" s="285"/>
      <c r="H535" s="285"/>
      <c r="I535" s="285"/>
    </row>
    <row r="536" spans="2:9" x14ac:dyDescent="0.2">
      <c r="B536" s="891"/>
      <c r="C536" s="890"/>
      <c r="G536" s="285"/>
      <c r="H536" s="285"/>
      <c r="I536" s="285"/>
    </row>
    <row r="537" spans="2:9" x14ac:dyDescent="0.2">
      <c r="B537" s="891"/>
      <c r="C537" s="890"/>
      <c r="G537" s="285"/>
      <c r="H537" s="285"/>
      <c r="I537" s="285"/>
    </row>
    <row r="538" spans="2:9" x14ac:dyDescent="0.2">
      <c r="B538" s="891"/>
      <c r="C538" s="890"/>
      <c r="G538" s="285"/>
      <c r="H538" s="285"/>
      <c r="I538" s="285"/>
    </row>
    <row r="539" spans="2:9" x14ac:dyDescent="0.2">
      <c r="B539" s="891"/>
      <c r="C539" s="890"/>
      <c r="G539" s="285"/>
      <c r="H539" s="285"/>
      <c r="I539" s="285"/>
    </row>
    <row r="540" spans="2:9" x14ac:dyDescent="0.2">
      <c r="B540" s="891"/>
      <c r="C540" s="890"/>
      <c r="G540" s="285"/>
      <c r="H540" s="285"/>
      <c r="I540" s="285"/>
    </row>
    <row r="541" spans="2:9" x14ac:dyDescent="0.2">
      <c r="B541" s="891"/>
      <c r="C541" s="890"/>
      <c r="G541" s="285"/>
      <c r="H541" s="285"/>
      <c r="I541" s="285"/>
    </row>
    <row r="542" spans="2:9" x14ac:dyDescent="0.2">
      <c r="B542" s="891"/>
      <c r="C542" s="890"/>
      <c r="G542" s="285"/>
      <c r="H542" s="285"/>
      <c r="I542" s="285"/>
    </row>
    <row r="543" spans="2:9" x14ac:dyDescent="0.2">
      <c r="B543" s="891"/>
      <c r="C543" s="890"/>
      <c r="G543" s="285"/>
      <c r="H543" s="285"/>
      <c r="I543" s="285"/>
    </row>
    <row r="544" spans="2:9" x14ac:dyDescent="0.2">
      <c r="B544" s="891"/>
      <c r="C544" s="890"/>
      <c r="G544" s="285"/>
      <c r="H544" s="285"/>
      <c r="I544" s="285"/>
    </row>
    <row r="545" spans="2:9" x14ac:dyDescent="0.2">
      <c r="B545" s="891"/>
      <c r="C545" s="890"/>
      <c r="G545" s="285"/>
      <c r="H545" s="285"/>
      <c r="I545" s="285"/>
    </row>
    <row r="546" spans="2:9" x14ac:dyDescent="0.2">
      <c r="B546" s="891"/>
      <c r="C546" s="890"/>
      <c r="G546" s="285"/>
      <c r="H546" s="285"/>
      <c r="I546" s="285"/>
    </row>
    <row r="547" spans="2:9" x14ac:dyDescent="0.2">
      <c r="B547" s="891"/>
      <c r="C547" s="890"/>
      <c r="G547" s="285"/>
      <c r="H547" s="285"/>
      <c r="I547" s="285"/>
    </row>
    <row r="548" spans="2:9" x14ac:dyDescent="0.2">
      <c r="B548" s="891"/>
      <c r="C548" s="890"/>
      <c r="G548" s="285"/>
      <c r="H548" s="285"/>
      <c r="I548" s="285"/>
    </row>
    <row r="549" spans="2:9" x14ac:dyDescent="0.2">
      <c r="B549" s="891"/>
      <c r="C549" s="890"/>
      <c r="G549" s="285"/>
      <c r="H549" s="285"/>
      <c r="I549" s="285"/>
    </row>
    <row r="550" spans="2:9" x14ac:dyDescent="0.2">
      <c r="B550" s="891"/>
      <c r="C550" s="890"/>
      <c r="G550" s="285"/>
      <c r="H550" s="285"/>
      <c r="I550" s="285"/>
    </row>
    <row r="551" spans="2:9" x14ac:dyDescent="0.2">
      <c r="B551" s="891"/>
      <c r="C551" s="890"/>
      <c r="G551" s="285"/>
      <c r="H551" s="285"/>
      <c r="I551" s="285"/>
    </row>
    <row r="552" spans="2:9" x14ac:dyDescent="0.2">
      <c r="B552" s="891"/>
      <c r="C552" s="890"/>
      <c r="G552" s="285"/>
      <c r="H552" s="285"/>
      <c r="I552" s="285"/>
    </row>
    <row r="553" spans="2:9" x14ac:dyDescent="0.2">
      <c r="B553" s="891"/>
      <c r="C553" s="890"/>
      <c r="G553" s="285"/>
      <c r="H553" s="285"/>
      <c r="I553" s="285"/>
    </row>
    <row r="554" spans="2:9" x14ac:dyDescent="0.2">
      <c r="B554" s="891"/>
      <c r="C554" s="890"/>
      <c r="G554" s="285"/>
      <c r="H554" s="285"/>
      <c r="I554" s="285"/>
    </row>
    <row r="555" spans="2:9" x14ac:dyDescent="0.2">
      <c r="B555" s="891"/>
      <c r="C555" s="890"/>
      <c r="G555" s="285"/>
      <c r="H555" s="285"/>
      <c r="I555" s="285"/>
    </row>
    <row r="556" spans="2:9" x14ac:dyDescent="0.2">
      <c r="B556" s="891"/>
      <c r="C556" s="890"/>
      <c r="G556" s="285"/>
      <c r="H556" s="285"/>
      <c r="I556" s="285"/>
    </row>
    <row r="557" spans="2:9" x14ac:dyDescent="0.2">
      <c r="B557" s="891"/>
      <c r="C557" s="890"/>
      <c r="G557" s="285"/>
      <c r="H557" s="285"/>
      <c r="I557" s="285"/>
    </row>
    <row r="558" spans="2:9" x14ac:dyDescent="0.2">
      <c r="B558" s="891"/>
      <c r="C558" s="890"/>
      <c r="G558" s="285"/>
      <c r="H558" s="285"/>
      <c r="I558" s="285"/>
    </row>
    <row r="559" spans="2:9" x14ac:dyDescent="0.2">
      <c r="B559" s="891"/>
      <c r="C559" s="890"/>
      <c r="G559" s="285"/>
      <c r="H559" s="285"/>
      <c r="I559" s="285"/>
    </row>
    <row r="560" spans="2:9" x14ac:dyDescent="0.2">
      <c r="B560" s="891"/>
      <c r="C560" s="890"/>
      <c r="G560" s="285"/>
      <c r="H560" s="285"/>
      <c r="I560" s="285"/>
    </row>
    <row r="561" spans="2:10" x14ac:dyDescent="0.2">
      <c r="B561" s="891"/>
      <c r="C561" s="890"/>
      <c r="G561" s="285"/>
      <c r="H561" s="285"/>
      <c r="I561" s="285"/>
    </row>
    <row r="562" spans="2:10" x14ac:dyDescent="0.2">
      <c r="B562" s="891"/>
      <c r="C562" s="890"/>
      <c r="G562" s="285"/>
      <c r="H562" s="285"/>
      <c r="I562" s="285"/>
    </row>
    <row r="563" spans="2:10" x14ac:dyDescent="0.2">
      <c r="B563" s="891"/>
      <c r="C563" s="890"/>
      <c r="G563" s="285"/>
      <c r="H563" s="285"/>
      <c r="I563" s="285"/>
    </row>
    <row r="564" spans="2:10" x14ac:dyDescent="0.2">
      <c r="B564" s="891"/>
      <c r="C564" s="890"/>
      <c r="G564" s="285"/>
      <c r="H564" s="285"/>
      <c r="I564" s="285"/>
    </row>
    <row r="565" spans="2:10" x14ac:dyDescent="0.2">
      <c r="B565" s="891"/>
      <c r="C565" s="890"/>
      <c r="G565" s="285"/>
      <c r="H565" s="285"/>
      <c r="I565" s="285"/>
    </row>
    <row r="566" spans="2:10" x14ac:dyDescent="0.2">
      <c r="B566" s="891"/>
      <c r="C566" s="890"/>
      <c r="G566" s="285"/>
      <c r="H566" s="285"/>
      <c r="I566" s="285"/>
    </row>
    <row r="567" spans="2:10" x14ac:dyDescent="0.2">
      <c r="B567" s="891"/>
      <c r="C567" s="890"/>
      <c r="G567" s="285"/>
      <c r="H567" s="285"/>
      <c r="I567" s="285"/>
    </row>
    <row r="568" spans="2:10" ht="15.75" customHeight="1" thickBot="1" x14ac:dyDescent="0.25">
      <c r="B568" s="891"/>
      <c r="C568" s="890"/>
      <c r="E568" s="292">
        <f>SUM(E9:E214)</f>
        <v>9877959.4100000001</v>
      </c>
      <c r="F568" s="291">
        <f>SUM(F8:F567)</f>
        <v>9962241.7400000095</v>
      </c>
      <c r="G568" s="286"/>
      <c r="H568" s="285"/>
      <c r="I568" s="285"/>
    </row>
    <row r="569" spans="2:10" ht="15.75" customHeight="1" thickTop="1" x14ac:dyDescent="0.25">
      <c r="B569" s="891"/>
      <c r="C569" s="890"/>
      <c r="E569" s="280">
        <f>F568-E568</f>
        <v>84282.330000009388</v>
      </c>
      <c r="F569" s="287"/>
      <c r="G569" s="286"/>
      <c r="H569" s="285"/>
      <c r="I569" s="285"/>
      <c r="J569" s="282"/>
    </row>
    <row r="570" spans="2:10" ht="15.75" customHeight="1" x14ac:dyDescent="0.25">
      <c r="B570" s="891"/>
      <c r="C570" s="890"/>
      <c r="F570" s="287"/>
      <c r="G570" s="286"/>
      <c r="H570" s="280"/>
      <c r="I570" s="285"/>
    </row>
    <row r="571" spans="2:10" ht="15.75" customHeight="1" x14ac:dyDescent="0.25">
      <c r="B571" s="891"/>
      <c r="C571" s="890"/>
      <c r="F571" s="287"/>
      <c r="G571" s="286"/>
      <c r="H571" s="285"/>
      <c r="I571" s="285"/>
    </row>
    <row r="572" spans="2:10" ht="15.75" customHeight="1" x14ac:dyDescent="0.25">
      <c r="B572" s="884"/>
      <c r="C572" s="884"/>
      <c r="D572" s="887"/>
      <c r="F572" s="287"/>
      <c r="G572" s="286"/>
      <c r="H572" s="285"/>
      <c r="I572" s="285"/>
    </row>
    <row r="573" spans="2:10" ht="15.75" customHeight="1" x14ac:dyDescent="0.25">
      <c r="B573" s="884"/>
      <c r="C573" s="884"/>
      <c r="D573" s="887"/>
      <c r="F573" s="287"/>
      <c r="G573" s="286"/>
      <c r="H573" s="285"/>
      <c r="I573" s="285"/>
    </row>
    <row r="574" spans="2:10" ht="15.75" customHeight="1" x14ac:dyDescent="0.25">
      <c r="B574" s="884"/>
      <c r="C574" s="884"/>
      <c r="D574" s="889"/>
      <c r="F574" s="287"/>
      <c r="G574" s="286"/>
      <c r="H574" s="285"/>
      <c r="I574" s="285"/>
    </row>
    <row r="575" spans="2:10" ht="15.75" customHeight="1" x14ac:dyDescent="0.25">
      <c r="B575" s="884"/>
      <c r="C575" s="884"/>
      <c r="D575" s="887"/>
      <c r="F575" s="287"/>
      <c r="G575" s="286"/>
      <c r="H575" s="285"/>
      <c r="I575" s="285"/>
    </row>
    <row r="576" spans="2:10" ht="15.75" customHeight="1" x14ac:dyDescent="0.2">
      <c r="B576" s="884"/>
      <c r="C576" s="884"/>
      <c r="D576" s="887"/>
      <c r="G576" s="285"/>
      <c r="H576" s="285"/>
      <c r="I576" s="285"/>
    </row>
    <row r="577" spans="2:7" ht="15.75" customHeight="1" x14ac:dyDescent="0.2">
      <c r="B577" s="884"/>
      <c r="C577" s="884"/>
      <c r="D577" s="887"/>
      <c r="G577" s="285"/>
    </row>
    <row r="578" spans="2:7" ht="15.75" customHeight="1" x14ac:dyDescent="0.2">
      <c r="B578" s="884"/>
      <c r="C578" s="884"/>
      <c r="D578" s="887"/>
      <c r="G578" s="285"/>
    </row>
    <row r="579" spans="2:7" ht="15.75" customHeight="1" x14ac:dyDescent="0.2">
      <c r="B579" s="884"/>
      <c r="C579" s="884"/>
    </row>
    <row r="580" spans="2:7" ht="15.75" customHeight="1" x14ac:dyDescent="0.2">
      <c r="B580" s="884"/>
      <c r="C580" s="884"/>
      <c r="D580" s="887"/>
      <c r="G580" s="888"/>
    </row>
    <row r="581" spans="2:7" ht="15.75" customHeight="1" x14ac:dyDescent="0.2">
      <c r="B581" s="884"/>
      <c r="C581" s="884"/>
      <c r="D581" s="887"/>
    </row>
    <row r="582" spans="2:7" ht="15.75" customHeight="1" x14ac:dyDescent="0.2">
      <c r="B582" s="884"/>
      <c r="C582" s="884"/>
      <c r="D582" s="887"/>
    </row>
    <row r="583" spans="2:7" ht="15.75" customHeight="1" x14ac:dyDescent="0.2">
      <c r="B583" s="884"/>
      <c r="C583" s="884"/>
      <c r="D583" s="887"/>
    </row>
    <row r="584" spans="2:7" ht="15.75" customHeight="1" x14ac:dyDescent="0.2">
      <c r="B584" s="884"/>
      <c r="C584" s="884"/>
      <c r="D584" s="887"/>
    </row>
    <row r="585" spans="2:7" ht="15.75" customHeight="1" x14ac:dyDescent="0.2">
      <c r="B585" s="884"/>
      <c r="C585" s="884"/>
    </row>
    <row r="586" spans="2:7" ht="15.75" customHeight="1" x14ac:dyDescent="0.2">
      <c r="D586" s="887"/>
    </row>
    <row r="587" spans="2:7" ht="15.75" customHeight="1" x14ac:dyDescent="0.2">
      <c r="B587" s="884"/>
      <c r="C587" s="884"/>
      <c r="D587" s="887"/>
    </row>
    <row r="588" spans="2:7" ht="15.75" customHeight="1" x14ac:dyDescent="0.2">
      <c r="B588" s="884"/>
      <c r="C588" s="884"/>
      <c r="F588" s="282"/>
      <c r="G588" s="884"/>
    </row>
    <row r="589" spans="2:7" ht="15.75" customHeight="1" x14ac:dyDescent="0.2">
      <c r="F589" s="282"/>
      <c r="G589" s="884"/>
    </row>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59" ht="18" customHeight="1" x14ac:dyDescent="0.2"/>
    <row r="660" ht="18" customHeight="1" x14ac:dyDescent="0.2"/>
    <row r="661" ht="18" customHeight="1" x14ac:dyDescent="0.2"/>
    <row r="669" ht="15.75" customHeight="1" x14ac:dyDescent="0.2"/>
    <row r="679" spans="1:208" s="885" customFormat="1" x14ac:dyDescent="0.2">
      <c r="A679" s="884"/>
      <c r="D679" s="886"/>
      <c r="E679" s="280"/>
      <c r="F679" s="280"/>
      <c r="H679" s="884"/>
      <c r="I679" s="884"/>
      <c r="J679" s="884"/>
      <c r="K679" s="884"/>
      <c r="L679" s="884"/>
      <c r="M679" s="315"/>
      <c r="N679" s="315"/>
      <c r="O679" s="884"/>
      <c r="P679" s="884"/>
      <c r="Q679" s="884"/>
      <c r="R679" s="884"/>
      <c r="S679" s="884"/>
      <c r="T679" s="884"/>
      <c r="U679" s="884"/>
      <c r="V679" s="884"/>
      <c r="W679" s="884"/>
      <c r="X679" s="884"/>
      <c r="Y679" s="884"/>
      <c r="Z679" s="884"/>
      <c r="AA679" s="884"/>
      <c r="AB679" s="884"/>
      <c r="AC679" s="884"/>
      <c r="AD679" s="884"/>
      <c r="AE679" s="884"/>
      <c r="AF679" s="884"/>
      <c r="AG679" s="884"/>
      <c r="AH679" s="884"/>
      <c r="AI679" s="884"/>
      <c r="AJ679" s="884"/>
      <c r="AK679" s="884"/>
      <c r="AL679" s="884"/>
      <c r="AM679" s="884"/>
      <c r="AN679" s="884"/>
      <c r="AO679" s="884"/>
      <c r="AP679" s="884"/>
      <c r="AQ679" s="884"/>
      <c r="AR679" s="884"/>
      <c r="AS679" s="884"/>
      <c r="AT679" s="884"/>
      <c r="AU679" s="884"/>
      <c r="AV679" s="884"/>
      <c r="AW679" s="884"/>
      <c r="AX679" s="884"/>
      <c r="AY679" s="884"/>
      <c r="AZ679" s="884"/>
      <c r="BA679" s="884"/>
      <c r="BB679" s="884"/>
      <c r="BC679" s="884"/>
      <c r="BD679" s="884"/>
      <c r="BE679" s="884"/>
      <c r="BF679" s="884"/>
      <c r="BG679" s="884"/>
      <c r="BH679" s="884"/>
      <c r="BI679" s="884"/>
      <c r="BJ679" s="884"/>
      <c r="BK679" s="884"/>
      <c r="BL679" s="884"/>
      <c r="BM679" s="884"/>
      <c r="BN679" s="884"/>
      <c r="BO679" s="884"/>
      <c r="BP679" s="884"/>
      <c r="BQ679" s="884"/>
      <c r="BR679" s="884"/>
      <c r="BS679" s="884"/>
      <c r="BT679" s="884"/>
      <c r="BU679" s="884"/>
      <c r="BV679" s="884"/>
      <c r="BW679" s="884"/>
      <c r="BX679" s="884"/>
      <c r="BY679" s="884"/>
      <c r="BZ679" s="884"/>
      <c r="CA679" s="884"/>
      <c r="CB679" s="884"/>
      <c r="CC679" s="884"/>
      <c r="CD679" s="884"/>
      <c r="CE679" s="884"/>
      <c r="CF679" s="884"/>
      <c r="CG679" s="884"/>
      <c r="CH679" s="884"/>
      <c r="CI679" s="884"/>
      <c r="CJ679" s="884"/>
      <c r="CK679" s="884"/>
      <c r="CL679" s="884"/>
      <c r="CM679" s="884"/>
      <c r="CN679" s="884"/>
      <c r="CO679" s="884"/>
      <c r="CP679" s="884"/>
      <c r="CQ679" s="884"/>
      <c r="CR679" s="884"/>
      <c r="CS679" s="884"/>
      <c r="CT679" s="884"/>
      <c r="CU679" s="884"/>
      <c r="CV679" s="884"/>
      <c r="CW679" s="884"/>
      <c r="CX679" s="884"/>
      <c r="CY679" s="884"/>
      <c r="CZ679" s="884"/>
      <c r="DA679" s="884"/>
      <c r="DB679" s="884"/>
      <c r="DC679" s="884"/>
      <c r="DD679" s="884"/>
      <c r="DE679" s="884"/>
      <c r="DF679" s="884"/>
      <c r="DG679" s="884"/>
      <c r="DH679" s="884"/>
      <c r="DI679" s="884"/>
      <c r="DJ679" s="884"/>
      <c r="DK679" s="884"/>
      <c r="DL679" s="884"/>
      <c r="DM679" s="884"/>
      <c r="DN679" s="884"/>
      <c r="DO679" s="884"/>
      <c r="DP679" s="884"/>
      <c r="DQ679" s="884"/>
      <c r="DR679" s="884"/>
      <c r="DS679" s="884"/>
      <c r="DT679" s="884"/>
      <c r="DU679" s="884"/>
      <c r="DV679" s="884"/>
      <c r="DW679" s="884"/>
      <c r="DX679" s="884"/>
      <c r="DY679" s="884"/>
      <c r="DZ679" s="884"/>
      <c r="EA679" s="884"/>
      <c r="EB679" s="884"/>
      <c r="EC679" s="884"/>
      <c r="ED679" s="884"/>
      <c r="EE679" s="884"/>
      <c r="EF679" s="884"/>
      <c r="EG679" s="884"/>
      <c r="EH679" s="884"/>
      <c r="EI679" s="884"/>
      <c r="EJ679" s="884"/>
      <c r="EK679" s="884"/>
      <c r="EL679" s="884"/>
      <c r="EM679" s="884"/>
      <c r="EN679" s="884"/>
      <c r="EO679" s="884"/>
      <c r="EP679" s="884"/>
      <c r="EQ679" s="884"/>
      <c r="ER679" s="884"/>
      <c r="ES679" s="884"/>
      <c r="ET679" s="884"/>
      <c r="EU679" s="884"/>
      <c r="EV679" s="884"/>
      <c r="EW679" s="884"/>
      <c r="EX679" s="884"/>
      <c r="EY679" s="884"/>
      <c r="EZ679" s="884"/>
      <c r="FA679" s="884"/>
      <c r="FB679" s="884"/>
      <c r="FC679" s="884"/>
      <c r="FD679" s="884"/>
      <c r="FE679" s="884"/>
      <c r="FF679" s="884"/>
      <c r="FG679" s="884"/>
      <c r="FH679" s="884"/>
      <c r="FI679" s="884"/>
      <c r="FJ679" s="884"/>
      <c r="FK679" s="884"/>
      <c r="FL679" s="884"/>
      <c r="FM679" s="884"/>
      <c r="FN679" s="884"/>
      <c r="FO679" s="884"/>
      <c r="FP679" s="884"/>
      <c r="FQ679" s="884"/>
      <c r="FR679" s="884"/>
      <c r="FS679" s="884"/>
      <c r="FT679" s="884"/>
      <c r="FU679" s="884"/>
      <c r="FV679" s="884"/>
      <c r="FW679" s="884"/>
      <c r="FX679" s="884"/>
      <c r="FY679" s="884"/>
      <c r="FZ679" s="884"/>
      <c r="GA679" s="884"/>
      <c r="GB679" s="884"/>
      <c r="GC679" s="884"/>
      <c r="GD679" s="884"/>
      <c r="GE679" s="884"/>
      <c r="GF679" s="884"/>
      <c r="GG679" s="884"/>
      <c r="GH679" s="884"/>
      <c r="GI679" s="884"/>
      <c r="GJ679" s="884"/>
      <c r="GK679" s="884"/>
      <c r="GL679" s="884"/>
      <c r="GM679" s="884"/>
      <c r="GN679" s="884"/>
      <c r="GO679" s="884"/>
      <c r="GP679" s="884"/>
      <c r="GQ679" s="884"/>
      <c r="GR679" s="884"/>
      <c r="GS679" s="884"/>
      <c r="GT679" s="884"/>
      <c r="GU679" s="884"/>
      <c r="GV679" s="884"/>
      <c r="GW679" s="884"/>
      <c r="GX679" s="884"/>
      <c r="GY679" s="884"/>
      <c r="GZ679" s="884"/>
    </row>
    <row r="680" spans="1:208" s="280" customFormat="1" x14ac:dyDescent="0.2">
      <c r="A680" s="884"/>
      <c r="B680" s="885"/>
      <c r="C680" s="885"/>
      <c r="D680" s="886"/>
      <c r="G680" s="885"/>
      <c r="H680" s="884"/>
      <c r="I680" s="884"/>
      <c r="J680" s="884"/>
      <c r="K680" s="884"/>
      <c r="L680" s="884"/>
      <c r="M680" s="315"/>
      <c r="N680" s="315"/>
      <c r="O680" s="884"/>
      <c r="P680" s="884"/>
      <c r="Q680" s="884"/>
      <c r="R680" s="884"/>
      <c r="S680" s="884"/>
      <c r="T680" s="884"/>
      <c r="U680" s="884"/>
      <c r="V680" s="884"/>
      <c r="W680" s="884"/>
      <c r="X680" s="884"/>
      <c r="Y680" s="884"/>
      <c r="Z680" s="884"/>
      <c r="AA680" s="884"/>
      <c r="AB680" s="884"/>
      <c r="AC680" s="884"/>
      <c r="AD680" s="884"/>
      <c r="AE680" s="884"/>
      <c r="AF680" s="884"/>
      <c r="AG680" s="884"/>
      <c r="AH680" s="884"/>
      <c r="AI680" s="884"/>
      <c r="AJ680" s="884"/>
      <c r="AK680" s="884"/>
      <c r="AL680" s="884"/>
      <c r="AM680" s="884"/>
      <c r="AN680" s="884"/>
      <c r="AO680" s="884"/>
      <c r="AP680" s="884"/>
      <c r="AQ680" s="884"/>
      <c r="AR680" s="884"/>
      <c r="AS680" s="884"/>
      <c r="AT680" s="884"/>
      <c r="AU680" s="884"/>
      <c r="AV680" s="884"/>
      <c r="AW680" s="884"/>
      <c r="AX680" s="884"/>
      <c r="AY680" s="884"/>
      <c r="AZ680" s="884"/>
      <c r="BA680" s="884"/>
      <c r="BB680" s="884"/>
      <c r="BC680" s="884"/>
      <c r="BD680" s="884"/>
      <c r="BE680" s="884"/>
      <c r="BF680" s="884"/>
      <c r="BG680" s="884"/>
      <c r="BH680" s="884"/>
      <c r="BI680" s="884"/>
      <c r="BJ680" s="884"/>
      <c r="BK680" s="884"/>
      <c r="BL680" s="884"/>
      <c r="BM680" s="884"/>
      <c r="BN680" s="884"/>
      <c r="BO680" s="884"/>
      <c r="BP680" s="884"/>
      <c r="BQ680" s="884"/>
      <c r="BR680" s="884"/>
      <c r="BS680" s="884"/>
      <c r="BT680" s="884"/>
      <c r="BU680" s="884"/>
      <c r="BV680" s="884"/>
      <c r="BW680" s="884"/>
      <c r="BX680" s="884"/>
      <c r="BY680" s="884"/>
      <c r="BZ680" s="884"/>
      <c r="CA680" s="884"/>
      <c r="CB680" s="884"/>
      <c r="CC680" s="884"/>
      <c r="CD680" s="884"/>
      <c r="CE680" s="884"/>
      <c r="CF680" s="884"/>
      <c r="CG680" s="884"/>
      <c r="CH680" s="884"/>
      <c r="CI680" s="884"/>
      <c r="CJ680" s="884"/>
      <c r="CK680" s="884"/>
      <c r="CL680" s="884"/>
      <c r="CM680" s="884"/>
      <c r="CN680" s="884"/>
      <c r="CO680" s="884"/>
      <c r="CP680" s="884"/>
      <c r="CQ680" s="884"/>
      <c r="CR680" s="884"/>
      <c r="CS680" s="884"/>
      <c r="CT680" s="884"/>
      <c r="CU680" s="884"/>
      <c r="CV680" s="884"/>
      <c r="CW680" s="884"/>
      <c r="CX680" s="884"/>
      <c r="CY680" s="884"/>
      <c r="CZ680" s="884"/>
      <c r="DA680" s="884"/>
      <c r="DB680" s="884"/>
      <c r="DC680" s="884"/>
      <c r="DD680" s="884"/>
      <c r="DE680" s="884"/>
      <c r="DF680" s="884"/>
      <c r="DG680" s="884"/>
      <c r="DH680" s="884"/>
      <c r="DI680" s="884"/>
      <c r="DJ680" s="884"/>
      <c r="DK680" s="884"/>
      <c r="DL680" s="884"/>
      <c r="DM680" s="884"/>
      <c r="DN680" s="884"/>
      <c r="DO680" s="884"/>
      <c r="DP680" s="884"/>
      <c r="DQ680" s="884"/>
      <c r="DR680" s="884"/>
      <c r="DS680" s="884"/>
      <c r="DT680" s="884"/>
      <c r="DU680" s="884"/>
      <c r="DV680" s="884"/>
      <c r="DW680" s="884"/>
      <c r="DX680" s="884"/>
      <c r="DY680" s="884"/>
      <c r="DZ680" s="884"/>
      <c r="EA680" s="884"/>
      <c r="EB680" s="884"/>
      <c r="EC680" s="884"/>
      <c r="ED680" s="884"/>
      <c r="EE680" s="884"/>
      <c r="EF680" s="884"/>
      <c r="EG680" s="884"/>
      <c r="EH680" s="884"/>
      <c r="EI680" s="884"/>
      <c r="EJ680" s="884"/>
      <c r="EK680" s="884"/>
      <c r="EL680" s="884"/>
      <c r="EM680" s="884"/>
      <c r="EN680" s="884"/>
      <c r="EO680" s="884"/>
      <c r="EP680" s="884"/>
      <c r="EQ680" s="884"/>
      <c r="ER680" s="884"/>
      <c r="ES680" s="884"/>
      <c r="ET680" s="884"/>
      <c r="EU680" s="884"/>
      <c r="EV680" s="884"/>
      <c r="EW680" s="884"/>
      <c r="EX680" s="884"/>
      <c r="EY680" s="884"/>
      <c r="EZ680" s="884"/>
      <c r="FA680" s="884"/>
      <c r="FB680" s="884"/>
      <c r="FC680" s="884"/>
      <c r="FD680" s="884"/>
      <c r="FE680" s="884"/>
      <c r="FF680" s="884"/>
      <c r="FG680" s="884"/>
      <c r="FH680" s="884"/>
      <c r="FI680" s="884"/>
      <c r="FJ680" s="884"/>
      <c r="FK680" s="884"/>
      <c r="FL680" s="884"/>
      <c r="FM680" s="884"/>
      <c r="FN680" s="884"/>
      <c r="FO680" s="884"/>
      <c r="FP680" s="884"/>
      <c r="FQ680" s="884"/>
      <c r="FR680" s="884"/>
      <c r="FS680" s="884"/>
      <c r="FT680" s="884"/>
      <c r="FU680" s="884"/>
      <c r="FV680" s="884"/>
      <c r="FW680" s="884"/>
      <c r="FX680" s="884"/>
      <c r="FY680" s="884"/>
      <c r="FZ680" s="884"/>
      <c r="GA680" s="884"/>
      <c r="GB680" s="884"/>
      <c r="GC680" s="884"/>
      <c r="GD680" s="884"/>
      <c r="GE680" s="884"/>
      <c r="GF680" s="884"/>
      <c r="GG680" s="884"/>
      <c r="GH680" s="884"/>
      <c r="GI680" s="884"/>
      <c r="GJ680" s="884"/>
      <c r="GK680" s="884"/>
      <c r="GL680" s="884"/>
      <c r="GM680" s="884"/>
      <c r="GN680" s="884"/>
      <c r="GO680" s="884"/>
      <c r="GP680" s="884"/>
      <c r="GQ680" s="884"/>
      <c r="GR680" s="884"/>
      <c r="GS680" s="884"/>
      <c r="GT680" s="884"/>
      <c r="GU680" s="884"/>
      <c r="GV680" s="884"/>
      <c r="GW680" s="884"/>
      <c r="GX680" s="884"/>
      <c r="GY680" s="884"/>
      <c r="GZ680" s="884"/>
    </row>
    <row r="681" spans="1:208" s="280" customFormat="1" x14ac:dyDescent="0.2">
      <c r="A681" s="884"/>
      <c r="B681" s="885"/>
      <c r="C681" s="885"/>
      <c r="D681" s="886"/>
      <c r="G681" s="885"/>
      <c r="H681" s="884"/>
      <c r="I681" s="884"/>
      <c r="J681" s="884"/>
      <c r="K681" s="884"/>
      <c r="L681" s="884"/>
      <c r="M681" s="315"/>
      <c r="N681" s="315"/>
      <c r="O681" s="884"/>
      <c r="P681" s="884"/>
      <c r="Q681" s="884"/>
      <c r="R681" s="884"/>
      <c r="S681" s="884"/>
      <c r="T681" s="884"/>
      <c r="U681" s="884"/>
      <c r="V681" s="884"/>
      <c r="W681" s="884"/>
      <c r="X681" s="884"/>
      <c r="Y681" s="884"/>
      <c r="Z681" s="884"/>
      <c r="AA681" s="884"/>
      <c r="AB681" s="884"/>
      <c r="AC681" s="884"/>
      <c r="AD681" s="884"/>
      <c r="AE681" s="884"/>
      <c r="AF681" s="884"/>
      <c r="AG681" s="884"/>
      <c r="AH681" s="884"/>
      <c r="AI681" s="884"/>
      <c r="AJ681" s="884"/>
      <c r="AK681" s="884"/>
      <c r="AL681" s="884"/>
      <c r="AM681" s="884"/>
      <c r="AN681" s="884"/>
      <c r="AO681" s="884"/>
      <c r="AP681" s="884"/>
      <c r="AQ681" s="884"/>
      <c r="AR681" s="884"/>
      <c r="AS681" s="884"/>
      <c r="AT681" s="884"/>
      <c r="AU681" s="884"/>
      <c r="AV681" s="884"/>
      <c r="AW681" s="884"/>
      <c r="AX681" s="884"/>
      <c r="AY681" s="884"/>
      <c r="AZ681" s="884"/>
      <c r="BA681" s="884"/>
      <c r="BB681" s="884"/>
      <c r="BC681" s="884"/>
      <c r="BD681" s="884"/>
      <c r="BE681" s="884"/>
      <c r="BF681" s="884"/>
      <c r="BG681" s="884"/>
      <c r="BH681" s="884"/>
      <c r="BI681" s="884"/>
      <c r="BJ681" s="884"/>
      <c r="BK681" s="884"/>
      <c r="BL681" s="884"/>
      <c r="BM681" s="884"/>
      <c r="BN681" s="884"/>
      <c r="BO681" s="884"/>
      <c r="BP681" s="884"/>
      <c r="BQ681" s="884"/>
      <c r="BR681" s="884"/>
      <c r="BS681" s="884"/>
      <c r="BT681" s="884"/>
      <c r="BU681" s="884"/>
      <c r="BV681" s="884"/>
      <c r="BW681" s="884"/>
      <c r="BX681" s="884"/>
      <c r="BY681" s="884"/>
      <c r="BZ681" s="884"/>
      <c r="CA681" s="884"/>
      <c r="CB681" s="884"/>
      <c r="CC681" s="884"/>
      <c r="CD681" s="884"/>
      <c r="CE681" s="884"/>
      <c r="CF681" s="884"/>
      <c r="CG681" s="884"/>
      <c r="CH681" s="884"/>
      <c r="CI681" s="884"/>
      <c r="CJ681" s="884"/>
      <c r="CK681" s="884"/>
      <c r="CL681" s="884"/>
      <c r="CM681" s="884"/>
      <c r="CN681" s="884"/>
      <c r="CO681" s="884"/>
      <c r="CP681" s="884"/>
      <c r="CQ681" s="884"/>
      <c r="CR681" s="884"/>
      <c r="CS681" s="884"/>
      <c r="CT681" s="884"/>
      <c r="CU681" s="884"/>
      <c r="CV681" s="884"/>
      <c r="CW681" s="884"/>
      <c r="CX681" s="884"/>
      <c r="CY681" s="884"/>
      <c r="CZ681" s="884"/>
      <c r="DA681" s="884"/>
      <c r="DB681" s="884"/>
      <c r="DC681" s="884"/>
      <c r="DD681" s="884"/>
      <c r="DE681" s="884"/>
      <c r="DF681" s="884"/>
      <c r="DG681" s="884"/>
      <c r="DH681" s="884"/>
      <c r="DI681" s="884"/>
      <c r="DJ681" s="884"/>
      <c r="DK681" s="884"/>
      <c r="DL681" s="884"/>
      <c r="DM681" s="884"/>
      <c r="DN681" s="884"/>
      <c r="DO681" s="884"/>
      <c r="DP681" s="884"/>
      <c r="DQ681" s="884"/>
      <c r="DR681" s="884"/>
      <c r="DS681" s="884"/>
      <c r="DT681" s="884"/>
      <c r="DU681" s="884"/>
      <c r="DV681" s="884"/>
      <c r="DW681" s="884"/>
      <c r="DX681" s="884"/>
      <c r="DY681" s="884"/>
      <c r="DZ681" s="884"/>
      <c r="EA681" s="884"/>
      <c r="EB681" s="884"/>
      <c r="EC681" s="884"/>
      <c r="ED681" s="884"/>
      <c r="EE681" s="884"/>
      <c r="EF681" s="884"/>
      <c r="EG681" s="884"/>
      <c r="EH681" s="884"/>
      <c r="EI681" s="884"/>
      <c r="EJ681" s="884"/>
      <c r="EK681" s="884"/>
      <c r="EL681" s="884"/>
      <c r="EM681" s="884"/>
      <c r="EN681" s="884"/>
      <c r="EO681" s="884"/>
      <c r="EP681" s="884"/>
      <c r="EQ681" s="884"/>
      <c r="ER681" s="884"/>
      <c r="ES681" s="884"/>
      <c r="ET681" s="884"/>
      <c r="EU681" s="884"/>
      <c r="EV681" s="884"/>
      <c r="EW681" s="884"/>
      <c r="EX681" s="884"/>
      <c r="EY681" s="884"/>
      <c r="EZ681" s="884"/>
      <c r="FA681" s="884"/>
      <c r="FB681" s="884"/>
      <c r="FC681" s="884"/>
      <c r="FD681" s="884"/>
      <c r="FE681" s="884"/>
      <c r="FF681" s="884"/>
      <c r="FG681" s="884"/>
      <c r="FH681" s="884"/>
      <c r="FI681" s="884"/>
      <c r="FJ681" s="884"/>
      <c r="FK681" s="884"/>
      <c r="FL681" s="884"/>
      <c r="FM681" s="884"/>
      <c r="FN681" s="884"/>
      <c r="FO681" s="884"/>
      <c r="FP681" s="884"/>
      <c r="FQ681" s="884"/>
      <c r="FR681" s="884"/>
      <c r="FS681" s="884"/>
      <c r="FT681" s="884"/>
      <c r="FU681" s="884"/>
      <c r="FV681" s="884"/>
      <c r="FW681" s="884"/>
      <c r="FX681" s="884"/>
      <c r="FY681" s="884"/>
      <c r="FZ681" s="884"/>
      <c r="GA681" s="884"/>
      <c r="GB681" s="884"/>
      <c r="GC681" s="884"/>
      <c r="GD681" s="884"/>
      <c r="GE681" s="884"/>
      <c r="GF681" s="884"/>
      <c r="GG681" s="884"/>
      <c r="GH681" s="884"/>
      <c r="GI681" s="884"/>
      <c r="GJ681" s="884"/>
      <c r="GK681" s="884"/>
      <c r="GL681" s="884"/>
      <c r="GM681" s="884"/>
      <c r="GN681" s="884"/>
      <c r="GO681" s="884"/>
      <c r="GP681" s="884"/>
      <c r="GQ681" s="884"/>
      <c r="GR681" s="884"/>
      <c r="GS681" s="884"/>
      <c r="GT681" s="884"/>
      <c r="GU681" s="884"/>
      <c r="GV681" s="884"/>
      <c r="GW681" s="884"/>
      <c r="GX681" s="884"/>
      <c r="GY681" s="884"/>
      <c r="GZ681" s="884"/>
    </row>
    <row r="682" spans="1:208" s="280" customFormat="1" x14ac:dyDescent="0.2">
      <c r="A682" s="884"/>
      <c r="B682" s="885"/>
      <c r="C682" s="885"/>
      <c r="D682" s="886"/>
      <c r="G682" s="885"/>
      <c r="H682" s="884"/>
      <c r="I682" s="884"/>
      <c r="J682" s="884"/>
      <c r="K682" s="884"/>
      <c r="L682" s="884"/>
      <c r="M682" s="315"/>
      <c r="N682" s="315"/>
      <c r="O682" s="884"/>
      <c r="P682" s="884"/>
      <c r="Q682" s="884"/>
      <c r="R682" s="884"/>
      <c r="S682" s="884"/>
      <c r="T682" s="884"/>
      <c r="U682" s="884"/>
      <c r="V682" s="884"/>
      <c r="W682" s="884"/>
      <c r="X682" s="884"/>
      <c r="Y682" s="884"/>
      <c r="Z682" s="884"/>
      <c r="AA682" s="884"/>
      <c r="AB682" s="884"/>
      <c r="AC682" s="884"/>
      <c r="AD682" s="884"/>
      <c r="AE682" s="884"/>
      <c r="AF682" s="884"/>
      <c r="AG682" s="884"/>
      <c r="AH682" s="884"/>
      <c r="AI682" s="884"/>
      <c r="AJ682" s="884"/>
      <c r="AK682" s="884"/>
      <c r="AL682" s="884"/>
      <c r="AM682" s="884"/>
      <c r="AN682" s="884"/>
      <c r="AO682" s="884"/>
      <c r="AP682" s="884"/>
      <c r="AQ682" s="884"/>
      <c r="AR682" s="884"/>
      <c r="AS682" s="884"/>
      <c r="AT682" s="884"/>
      <c r="AU682" s="884"/>
      <c r="AV682" s="884"/>
      <c r="AW682" s="884"/>
      <c r="AX682" s="884"/>
      <c r="AY682" s="884"/>
      <c r="AZ682" s="884"/>
      <c r="BA682" s="884"/>
      <c r="BB682" s="884"/>
      <c r="BC682" s="884"/>
      <c r="BD682" s="884"/>
      <c r="BE682" s="884"/>
      <c r="BF682" s="884"/>
      <c r="BG682" s="884"/>
      <c r="BH682" s="884"/>
      <c r="BI682" s="884"/>
      <c r="BJ682" s="884"/>
      <c r="BK682" s="884"/>
      <c r="BL682" s="884"/>
      <c r="BM682" s="884"/>
      <c r="BN682" s="884"/>
      <c r="BO682" s="884"/>
      <c r="BP682" s="884"/>
      <c r="BQ682" s="884"/>
      <c r="BR682" s="884"/>
      <c r="BS682" s="884"/>
      <c r="BT682" s="884"/>
      <c r="BU682" s="884"/>
      <c r="BV682" s="884"/>
      <c r="BW682" s="884"/>
      <c r="BX682" s="884"/>
      <c r="BY682" s="884"/>
      <c r="BZ682" s="884"/>
      <c r="CA682" s="884"/>
      <c r="CB682" s="884"/>
      <c r="CC682" s="884"/>
      <c r="CD682" s="884"/>
      <c r="CE682" s="884"/>
      <c r="CF682" s="884"/>
      <c r="CG682" s="884"/>
      <c r="CH682" s="884"/>
      <c r="CI682" s="884"/>
      <c r="CJ682" s="884"/>
      <c r="CK682" s="884"/>
      <c r="CL682" s="884"/>
      <c r="CM682" s="884"/>
      <c r="CN682" s="884"/>
      <c r="CO682" s="884"/>
      <c r="CP682" s="884"/>
      <c r="CQ682" s="884"/>
      <c r="CR682" s="884"/>
      <c r="CS682" s="884"/>
      <c r="CT682" s="884"/>
      <c r="CU682" s="884"/>
      <c r="CV682" s="884"/>
      <c r="CW682" s="884"/>
      <c r="CX682" s="884"/>
      <c r="CY682" s="884"/>
      <c r="CZ682" s="884"/>
      <c r="DA682" s="884"/>
      <c r="DB682" s="884"/>
      <c r="DC682" s="884"/>
      <c r="DD682" s="884"/>
      <c r="DE682" s="884"/>
      <c r="DF682" s="884"/>
      <c r="DG682" s="884"/>
      <c r="DH682" s="884"/>
      <c r="DI682" s="884"/>
      <c r="DJ682" s="884"/>
      <c r="DK682" s="884"/>
      <c r="DL682" s="884"/>
      <c r="DM682" s="884"/>
      <c r="DN682" s="884"/>
      <c r="DO682" s="884"/>
      <c r="DP682" s="884"/>
      <c r="DQ682" s="884"/>
      <c r="DR682" s="884"/>
      <c r="DS682" s="884"/>
      <c r="DT682" s="884"/>
      <c r="DU682" s="884"/>
      <c r="DV682" s="884"/>
      <c r="DW682" s="884"/>
      <c r="DX682" s="884"/>
      <c r="DY682" s="884"/>
      <c r="DZ682" s="884"/>
      <c r="EA682" s="884"/>
      <c r="EB682" s="884"/>
      <c r="EC682" s="884"/>
      <c r="ED682" s="884"/>
      <c r="EE682" s="884"/>
      <c r="EF682" s="884"/>
      <c r="EG682" s="884"/>
      <c r="EH682" s="884"/>
      <c r="EI682" s="884"/>
      <c r="EJ682" s="884"/>
      <c r="EK682" s="884"/>
      <c r="EL682" s="884"/>
      <c r="EM682" s="884"/>
      <c r="EN682" s="884"/>
      <c r="EO682" s="884"/>
      <c r="EP682" s="884"/>
      <c r="EQ682" s="884"/>
      <c r="ER682" s="884"/>
      <c r="ES682" s="884"/>
      <c r="ET682" s="884"/>
      <c r="EU682" s="884"/>
      <c r="EV682" s="884"/>
      <c r="EW682" s="884"/>
      <c r="EX682" s="884"/>
      <c r="EY682" s="884"/>
      <c r="EZ682" s="884"/>
      <c r="FA682" s="884"/>
      <c r="FB682" s="884"/>
      <c r="FC682" s="884"/>
      <c r="FD682" s="884"/>
      <c r="FE682" s="884"/>
      <c r="FF682" s="884"/>
      <c r="FG682" s="884"/>
      <c r="FH682" s="884"/>
      <c r="FI682" s="884"/>
      <c r="FJ682" s="884"/>
      <c r="FK682" s="884"/>
      <c r="FL682" s="884"/>
      <c r="FM682" s="884"/>
      <c r="FN682" s="884"/>
      <c r="FO682" s="884"/>
      <c r="FP682" s="884"/>
      <c r="FQ682" s="884"/>
      <c r="FR682" s="884"/>
      <c r="FS682" s="884"/>
      <c r="FT682" s="884"/>
      <c r="FU682" s="884"/>
      <c r="FV682" s="884"/>
      <c r="FW682" s="884"/>
      <c r="FX682" s="884"/>
      <c r="FY682" s="884"/>
      <c r="FZ682" s="884"/>
      <c r="GA682" s="884"/>
      <c r="GB682" s="884"/>
      <c r="GC682" s="884"/>
      <c r="GD682" s="884"/>
      <c r="GE682" s="884"/>
      <c r="GF682" s="884"/>
      <c r="GG682" s="884"/>
      <c r="GH682" s="884"/>
      <c r="GI682" s="884"/>
      <c r="GJ682" s="884"/>
      <c r="GK682" s="884"/>
      <c r="GL682" s="884"/>
      <c r="GM682" s="884"/>
      <c r="GN682" s="884"/>
      <c r="GO682" s="884"/>
      <c r="GP682" s="884"/>
      <c r="GQ682" s="884"/>
      <c r="GR682" s="884"/>
      <c r="GS682" s="884"/>
      <c r="GT682" s="884"/>
      <c r="GU682" s="884"/>
      <c r="GV682" s="884"/>
      <c r="GW682" s="884"/>
      <c r="GX682" s="884"/>
      <c r="GY682" s="884"/>
      <c r="GZ682" s="884"/>
    </row>
  </sheetData>
  <pageMargins left="0.70866141732283472" right="0.55118110236220474" top="0.31496062992125984" bottom="0.39370078740157483" header="0.31496062992125984" footer="0.31496062992125984"/>
  <pageSetup paperSize="9" scale="65" orientation="landscape"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4BFDF-CB7A-4318-9D20-D3359CAEE8AE}">
  <dimension ref="A1:HA382"/>
  <sheetViews>
    <sheetView topLeftCell="A4" zoomScaleNormal="100" workbookViewId="0">
      <selection activeCell="E39" sqref="E39"/>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hidden="1" customWidth="1"/>
    <col min="7" max="7" width="56.42578125" style="691" hidden="1" customWidth="1"/>
    <col min="8" max="8" width="12" style="311" hidden="1" customWidth="1"/>
    <col min="9" max="9" width="2" style="311" hidden="1" customWidth="1"/>
    <col min="10" max="12" width="11" style="311" hidden="1" customWidth="1"/>
    <col min="13" max="16384" width="10.85546875" style="311"/>
  </cols>
  <sheetData>
    <row r="1" spans="2:9" ht="18" x14ac:dyDescent="0.25">
      <c r="B1" s="733"/>
      <c r="C1" s="735" t="s">
        <v>872</v>
      </c>
    </row>
    <row r="2" spans="2:9" ht="18" x14ac:dyDescent="0.25">
      <c r="B2" s="733"/>
      <c r="C2" s="735" t="s">
        <v>1009</v>
      </c>
    </row>
    <row r="3" spans="2:9" ht="18" x14ac:dyDescent="0.25">
      <c r="B3" s="733"/>
      <c r="C3" s="734" t="s">
        <v>8803</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698"/>
      <c r="H7" s="318"/>
      <c r="I7" s="318"/>
    </row>
    <row r="8" spans="2:9" x14ac:dyDescent="0.2">
      <c r="B8" s="703"/>
      <c r="C8" s="702" t="s">
        <v>1008</v>
      </c>
      <c r="F8" s="719">
        <v>76950.62</v>
      </c>
      <c r="G8" s="704"/>
      <c r="H8" s="318"/>
      <c r="I8" s="318"/>
    </row>
    <row r="9" spans="2:9" x14ac:dyDescent="0.2">
      <c r="B9" s="703">
        <v>45294</v>
      </c>
      <c r="C9" s="702" t="s">
        <v>3850</v>
      </c>
      <c r="E9" s="692">
        <v>100000</v>
      </c>
      <c r="F9" s="692">
        <v>2120.48</v>
      </c>
      <c r="G9" s="698" t="s">
        <v>8802</v>
      </c>
    </row>
    <row r="10" spans="2:9" x14ac:dyDescent="0.2">
      <c r="B10" s="703">
        <v>8769</v>
      </c>
      <c r="C10" s="702" t="s">
        <v>8801</v>
      </c>
      <c r="E10" s="738">
        <v>10440</v>
      </c>
      <c r="F10" s="692">
        <v>1500</v>
      </c>
      <c r="G10" s="698" t="s">
        <v>8632</v>
      </c>
    </row>
    <row r="11" spans="2:9" ht="14.25" x14ac:dyDescent="0.2">
      <c r="B11" s="703">
        <v>8769</v>
      </c>
      <c r="C11" s="363" t="s">
        <v>4321</v>
      </c>
      <c r="E11" s="692">
        <v>76319.87</v>
      </c>
      <c r="F11" s="692">
        <v>5049.4799999999996</v>
      </c>
      <c r="G11" s="698" t="s">
        <v>8800</v>
      </c>
    </row>
    <row r="12" spans="2:9" ht="14.25" x14ac:dyDescent="0.2">
      <c r="B12" s="703">
        <v>8770</v>
      </c>
      <c r="C12" s="363" t="s">
        <v>8799</v>
      </c>
      <c r="E12" s="692">
        <v>53000.06</v>
      </c>
      <c r="F12" s="692">
        <v>5049.4799999999996</v>
      </c>
      <c r="G12" s="698" t="s">
        <v>8798</v>
      </c>
    </row>
    <row r="13" spans="2:9" x14ac:dyDescent="0.2">
      <c r="B13" s="703">
        <v>8770</v>
      </c>
      <c r="C13" s="702" t="s">
        <v>8797</v>
      </c>
      <c r="E13" s="692">
        <v>7781</v>
      </c>
      <c r="F13" s="692">
        <v>5049.4799999999996</v>
      </c>
      <c r="G13" s="698" t="s">
        <v>8796</v>
      </c>
    </row>
    <row r="14" spans="2:9" x14ac:dyDescent="0.2">
      <c r="B14" s="703">
        <v>8771</v>
      </c>
      <c r="C14" s="702" t="s">
        <v>8786</v>
      </c>
      <c r="E14" s="692">
        <v>123594.2</v>
      </c>
      <c r="F14" s="692">
        <v>180000</v>
      </c>
      <c r="G14" s="698" t="s">
        <v>8795</v>
      </c>
      <c r="H14" s="341"/>
    </row>
    <row r="15" spans="2:9" x14ac:dyDescent="0.2">
      <c r="B15" s="703">
        <v>8774</v>
      </c>
      <c r="C15" s="702" t="s">
        <v>8779</v>
      </c>
      <c r="E15" s="738">
        <v>4593.6000000000004</v>
      </c>
      <c r="F15" s="692">
        <v>85729.69</v>
      </c>
      <c r="G15" s="698" t="s">
        <v>8794</v>
      </c>
    </row>
    <row r="16" spans="2:9" x14ac:dyDescent="0.2">
      <c r="B16" s="703">
        <v>8776</v>
      </c>
      <c r="C16" s="702" t="s">
        <v>8793</v>
      </c>
      <c r="E16" s="692">
        <v>13992.07</v>
      </c>
      <c r="F16" s="692">
        <v>14114.33</v>
      </c>
      <c r="G16" s="698" t="s">
        <v>8792</v>
      </c>
    </row>
    <row r="17" spans="2:12" x14ac:dyDescent="0.2">
      <c r="B17" s="703">
        <v>8777</v>
      </c>
      <c r="C17" s="702" t="s">
        <v>8791</v>
      </c>
      <c r="E17" s="738">
        <v>5011.2</v>
      </c>
      <c r="F17" s="692">
        <v>1916.77</v>
      </c>
      <c r="G17" s="698" t="s">
        <v>8370</v>
      </c>
    </row>
    <row r="18" spans="2:12" x14ac:dyDescent="0.2">
      <c r="B18" s="703">
        <v>8777</v>
      </c>
      <c r="C18" s="702" t="s">
        <v>8773</v>
      </c>
      <c r="E18" s="692">
        <v>439774.39</v>
      </c>
      <c r="F18" s="692">
        <v>12768.4</v>
      </c>
      <c r="G18" s="698" t="s">
        <v>8790</v>
      </c>
    </row>
    <row r="19" spans="2:12" x14ac:dyDescent="0.2">
      <c r="B19" s="703">
        <v>8778</v>
      </c>
      <c r="C19" s="702" t="s">
        <v>8761</v>
      </c>
      <c r="E19" s="692">
        <v>146761.88</v>
      </c>
      <c r="F19" s="692">
        <v>1000</v>
      </c>
      <c r="G19" s="698" t="s">
        <v>8631</v>
      </c>
    </row>
    <row r="20" spans="2:12" x14ac:dyDescent="0.2">
      <c r="B20" s="703">
        <v>8778</v>
      </c>
      <c r="C20" s="702" t="s">
        <v>8763</v>
      </c>
      <c r="E20" s="692">
        <v>6263.68</v>
      </c>
      <c r="F20" s="692">
        <v>2646.21</v>
      </c>
      <c r="G20" s="698" t="s">
        <v>8789</v>
      </c>
    </row>
    <row r="21" spans="2:12" x14ac:dyDescent="0.2">
      <c r="B21" s="703">
        <v>8781</v>
      </c>
      <c r="C21" s="702" t="s">
        <v>8763</v>
      </c>
      <c r="E21" s="692">
        <v>650</v>
      </c>
      <c r="F21" s="692">
        <v>44919.199999999997</v>
      </c>
      <c r="G21" s="698" t="s">
        <v>8788</v>
      </c>
    </row>
    <row r="22" spans="2:12" x14ac:dyDescent="0.2">
      <c r="B22" s="703">
        <v>8781</v>
      </c>
      <c r="C22" s="702" t="s">
        <v>8763</v>
      </c>
      <c r="E22" s="692">
        <v>3448.3</v>
      </c>
      <c r="F22" s="692">
        <v>2869.56</v>
      </c>
      <c r="G22" s="698" t="s">
        <v>8787</v>
      </c>
    </row>
    <row r="23" spans="2:12" x14ac:dyDescent="0.2">
      <c r="B23" s="703">
        <v>8783</v>
      </c>
      <c r="C23" s="702" t="s">
        <v>8786</v>
      </c>
      <c r="E23" s="692">
        <v>570525.44999999995</v>
      </c>
      <c r="F23" s="692">
        <v>379034.59</v>
      </c>
      <c r="G23" s="698" t="s">
        <v>8785</v>
      </c>
    </row>
    <row r="24" spans="2:12" x14ac:dyDescent="0.2">
      <c r="B24" s="703">
        <v>8783</v>
      </c>
      <c r="C24" s="702" t="s">
        <v>8784</v>
      </c>
      <c r="E24" s="738">
        <v>10532.8</v>
      </c>
      <c r="F24" s="692">
        <v>21376.13</v>
      </c>
      <c r="G24" s="698" t="s">
        <v>8783</v>
      </c>
    </row>
    <row r="25" spans="2:12" x14ac:dyDescent="0.2">
      <c r="B25" s="703">
        <v>8784</v>
      </c>
      <c r="C25" s="838" t="s">
        <v>8782</v>
      </c>
      <c r="D25" s="839"/>
      <c r="E25" s="785">
        <v>3596</v>
      </c>
      <c r="F25" s="692">
        <v>3123.48</v>
      </c>
      <c r="G25" s="698" t="s">
        <v>8781</v>
      </c>
      <c r="H25" s="318"/>
      <c r="I25" s="318"/>
    </row>
    <row r="26" spans="2:12" x14ac:dyDescent="0.2">
      <c r="B26" s="703">
        <v>8785</v>
      </c>
      <c r="C26" s="702" t="s">
        <v>8780</v>
      </c>
      <c r="E26" s="692">
        <v>9860</v>
      </c>
      <c r="F26" s="692">
        <v>500</v>
      </c>
      <c r="G26" s="698" t="s">
        <v>8431</v>
      </c>
      <c r="H26" s="318"/>
      <c r="I26" s="318"/>
    </row>
    <row r="27" spans="2:12" ht="12.75" customHeight="1" x14ac:dyDescent="0.2">
      <c r="B27" s="703">
        <v>8788</v>
      </c>
      <c r="C27" s="702" t="s">
        <v>8779</v>
      </c>
      <c r="E27" s="738">
        <v>6635.2</v>
      </c>
      <c r="F27" s="692">
        <v>8245</v>
      </c>
      <c r="G27" s="864" t="s">
        <v>8778</v>
      </c>
      <c r="H27" s="318"/>
      <c r="I27" s="318"/>
    </row>
    <row r="28" spans="2:12" x14ac:dyDescent="0.2">
      <c r="B28" s="703">
        <v>8788</v>
      </c>
      <c r="C28" s="702" t="s">
        <v>8777</v>
      </c>
      <c r="E28" s="927">
        <v>45000</v>
      </c>
      <c r="F28" s="692">
        <v>6349.79</v>
      </c>
      <c r="G28" s="698" t="s">
        <v>8776</v>
      </c>
      <c r="H28" s="318"/>
      <c r="I28" s="318"/>
    </row>
    <row r="29" spans="2:12" x14ac:dyDescent="0.2">
      <c r="B29" s="703">
        <v>8788</v>
      </c>
      <c r="C29" s="702" t="s">
        <v>8775</v>
      </c>
      <c r="E29" s="692">
        <v>135784.03</v>
      </c>
      <c r="F29" s="692">
        <v>16819.07</v>
      </c>
      <c r="G29" s="698" t="s">
        <v>8774</v>
      </c>
      <c r="H29" s="318"/>
      <c r="I29" s="318"/>
    </row>
    <row r="30" spans="2:12" x14ac:dyDescent="0.2">
      <c r="B30" s="703">
        <v>8788</v>
      </c>
      <c r="C30" s="702" t="s">
        <v>8773</v>
      </c>
      <c r="E30" s="692">
        <v>10000.36</v>
      </c>
      <c r="F30" s="718">
        <v>8214.9</v>
      </c>
      <c r="G30" s="698" t="s">
        <v>8772</v>
      </c>
      <c r="H30" s="318"/>
      <c r="I30" s="318"/>
    </row>
    <row r="31" spans="2:12" x14ac:dyDescent="0.2">
      <c r="B31" s="703">
        <v>8791</v>
      </c>
      <c r="C31" s="702" t="s">
        <v>5313</v>
      </c>
      <c r="E31" s="692">
        <v>564862.69999999995</v>
      </c>
      <c r="F31" s="692">
        <v>6741</v>
      </c>
      <c r="G31" s="698" t="s">
        <v>8771</v>
      </c>
      <c r="H31" s="318"/>
      <c r="I31" s="318"/>
    </row>
    <row r="32" spans="2:12" x14ac:dyDescent="0.2">
      <c r="B32" s="703">
        <v>8792</v>
      </c>
      <c r="C32" s="702" t="s">
        <v>8770</v>
      </c>
      <c r="E32" s="692">
        <v>4176</v>
      </c>
      <c r="F32" s="692">
        <v>27833.55</v>
      </c>
      <c r="G32" s="698" t="s">
        <v>8769</v>
      </c>
      <c r="H32" s="318"/>
      <c r="I32" s="318"/>
      <c r="K32" s="338"/>
      <c r="L32" s="337"/>
    </row>
    <row r="33" spans="2:11" x14ac:dyDescent="0.2">
      <c r="B33" s="703">
        <v>8792</v>
      </c>
      <c r="C33" s="702" t="s">
        <v>8768</v>
      </c>
      <c r="E33" s="692">
        <v>4408</v>
      </c>
      <c r="F33" s="692">
        <v>7267.18</v>
      </c>
      <c r="G33" s="698" t="s">
        <v>8767</v>
      </c>
      <c r="H33" s="318"/>
      <c r="I33" s="318"/>
      <c r="K33" s="337"/>
    </row>
    <row r="34" spans="2:11" ht="13.5" customHeight="1" x14ac:dyDescent="0.2">
      <c r="B34" s="703">
        <v>8795</v>
      </c>
      <c r="C34" s="702" t="s">
        <v>8766</v>
      </c>
      <c r="E34" s="692">
        <v>2668</v>
      </c>
      <c r="F34" s="762">
        <v>6608.66</v>
      </c>
      <c r="G34" s="698" t="s">
        <v>8765</v>
      </c>
      <c r="H34" s="318"/>
      <c r="I34" s="318"/>
    </row>
    <row r="35" spans="2:11" ht="11.25" customHeight="1" x14ac:dyDescent="0.2">
      <c r="B35" s="703">
        <v>45320</v>
      </c>
      <c r="C35" s="702" t="s">
        <v>5313</v>
      </c>
      <c r="E35" s="692">
        <v>604904</v>
      </c>
      <c r="F35" s="762">
        <v>3000</v>
      </c>
      <c r="G35" s="698" t="s">
        <v>8764</v>
      </c>
      <c r="H35" s="318"/>
      <c r="I35" s="318"/>
    </row>
    <row r="36" spans="2:11" ht="14.25" customHeight="1" x14ac:dyDescent="0.2">
      <c r="B36" s="703">
        <v>45320</v>
      </c>
      <c r="C36" s="702" t="s">
        <v>3850</v>
      </c>
      <c r="E36" s="692">
        <v>100000</v>
      </c>
      <c r="F36" s="762">
        <v>3000</v>
      </c>
      <c r="G36" s="698" t="s">
        <v>8711</v>
      </c>
      <c r="H36" s="318"/>
      <c r="I36" s="318"/>
    </row>
    <row r="37" spans="2:11" ht="14.25" customHeight="1" x14ac:dyDescent="0.25">
      <c r="B37" s="703">
        <v>45321</v>
      </c>
      <c r="C37" s="702" t="s">
        <v>8763</v>
      </c>
      <c r="E37" s="692">
        <v>6263.68</v>
      </c>
      <c r="F37" s="708">
        <v>10000</v>
      </c>
      <c r="G37" s="698" t="s">
        <v>8736</v>
      </c>
      <c r="H37" s="318"/>
      <c r="I37" s="318"/>
    </row>
    <row r="38" spans="2:11" ht="14.25" customHeight="1" x14ac:dyDescent="0.25">
      <c r="B38" s="703">
        <v>45321</v>
      </c>
      <c r="C38" s="702" t="s">
        <v>8763</v>
      </c>
      <c r="E38" s="692">
        <v>3448.3</v>
      </c>
      <c r="F38" s="708">
        <v>8776.4</v>
      </c>
      <c r="G38" s="698" t="s">
        <v>8762</v>
      </c>
      <c r="H38" s="318"/>
      <c r="I38" s="318"/>
    </row>
    <row r="39" spans="2:11" ht="14.25" customHeight="1" x14ac:dyDescent="0.25">
      <c r="B39" s="703">
        <v>45321</v>
      </c>
      <c r="C39" s="702" t="s">
        <v>8761</v>
      </c>
      <c r="E39" s="692">
        <v>174761.33</v>
      </c>
      <c r="F39" s="708">
        <v>2242.98</v>
      </c>
      <c r="G39" s="698" t="s">
        <v>8760</v>
      </c>
      <c r="H39" s="318"/>
      <c r="I39" s="318"/>
    </row>
    <row r="40" spans="2:11" ht="14.25" customHeight="1" x14ac:dyDescent="0.25">
      <c r="B40" s="703">
        <v>45321</v>
      </c>
      <c r="C40" s="702" t="s">
        <v>8759</v>
      </c>
      <c r="E40" s="692">
        <v>3100</v>
      </c>
      <c r="F40" s="708">
        <v>39022.06</v>
      </c>
      <c r="G40" s="698" t="s">
        <v>8758</v>
      </c>
      <c r="H40" s="318"/>
      <c r="I40" s="318"/>
    </row>
    <row r="41" spans="2:11" ht="14.25" customHeight="1" x14ac:dyDescent="0.25">
      <c r="B41" s="703">
        <v>45321</v>
      </c>
      <c r="C41" s="702" t="s">
        <v>8757</v>
      </c>
      <c r="E41" s="692">
        <v>4129.6000000000004</v>
      </c>
      <c r="F41" s="708">
        <v>2748.62</v>
      </c>
      <c r="G41" s="698" t="s">
        <v>8756</v>
      </c>
      <c r="H41" s="318"/>
      <c r="I41" s="318"/>
    </row>
    <row r="42" spans="2:11" ht="14.25" customHeight="1" x14ac:dyDescent="0.25">
      <c r="B42" s="703">
        <v>45322</v>
      </c>
      <c r="C42" s="702" t="s">
        <v>5313</v>
      </c>
      <c r="E42" s="692">
        <v>300000</v>
      </c>
      <c r="F42" s="708">
        <v>5301.2</v>
      </c>
      <c r="G42" s="698" t="s">
        <v>8755</v>
      </c>
      <c r="H42" s="318"/>
      <c r="I42" s="318"/>
    </row>
    <row r="43" spans="2:11" ht="14.25" customHeight="1" x14ac:dyDescent="0.25">
      <c r="B43" s="703"/>
      <c r="C43" s="702"/>
      <c r="F43" s="708">
        <v>6226.85</v>
      </c>
      <c r="G43" s="698" t="s">
        <v>8754</v>
      </c>
      <c r="H43" s="318"/>
      <c r="I43" s="318"/>
    </row>
    <row r="44" spans="2:11" ht="14.25" customHeight="1" x14ac:dyDescent="0.25">
      <c r="B44" s="703"/>
      <c r="C44" s="702"/>
      <c r="F44" s="708">
        <v>388978.61</v>
      </c>
      <c r="G44" s="698" t="s">
        <v>8753</v>
      </c>
      <c r="H44" s="318"/>
      <c r="I44" s="318"/>
    </row>
    <row r="45" spans="2:11" ht="14.25" customHeight="1" x14ac:dyDescent="0.25">
      <c r="B45" s="703"/>
      <c r="C45" s="702"/>
      <c r="F45" s="708">
        <v>5093.05</v>
      </c>
      <c r="G45" s="698" t="s">
        <v>8752</v>
      </c>
      <c r="H45" s="318"/>
      <c r="I45" s="318"/>
    </row>
    <row r="46" spans="2:11" ht="14.25" customHeight="1" x14ac:dyDescent="0.25">
      <c r="B46" s="703"/>
      <c r="C46" s="702"/>
      <c r="F46" s="708">
        <v>6467.32</v>
      </c>
      <c r="G46" s="698" t="s">
        <v>8751</v>
      </c>
      <c r="H46" s="318"/>
      <c r="I46" s="318"/>
    </row>
    <row r="47" spans="2:11" ht="14.25" customHeight="1" x14ac:dyDescent="0.25">
      <c r="B47" s="703"/>
      <c r="C47" s="702"/>
      <c r="F47" s="708">
        <v>10000</v>
      </c>
      <c r="G47" s="698" t="s">
        <v>8736</v>
      </c>
      <c r="H47" s="318"/>
      <c r="I47" s="318"/>
    </row>
    <row r="48" spans="2:11" ht="14.25" customHeight="1" x14ac:dyDescent="0.25">
      <c r="B48" s="703"/>
      <c r="C48" s="702"/>
      <c r="F48" s="708">
        <v>20875.16</v>
      </c>
      <c r="G48" s="698" t="s">
        <v>8750</v>
      </c>
      <c r="H48" s="318"/>
      <c r="I48" s="318"/>
    </row>
    <row r="49" spans="2:9" ht="14.25" customHeight="1" x14ac:dyDescent="0.25">
      <c r="B49" s="703"/>
      <c r="C49" s="702"/>
      <c r="F49" s="708">
        <v>1142.53</v>
      </c>
      <c r="G49" s="698" t="s">
        <v>8749</v>
      </c>
      <c r="H49" s="318"/>
      <c r="I49" s="318"/>
    </row>
    <row r="50" spans="2:9" ht="14.25" customHeight="1" x14ac:dyDescent="0.25">
      <c r="B50" s="703"/>
      <c r="C50" s="702"/>
      <c r="F50" s="712">
        <v>1142.53</v>
      </c>
      <c r="G50" s="715" t="s">
        <v>8748</v>
      </c>
      <c r="H50" s="318"/>
      <c r="I50" s="318"/>
    </row>
    <row r="51" spans="2:9" ht="14.25" customHeight="1" x14ac:dyDescent="0.25">
      <c r="B51" s="703"/>
      <c r="C51" s="702"/>
      <c r="F51" s="708">
        <v>470</v>
      </c>
      <c r="G51" s="698" t="s">
        <v>8431</v>
      </c>
      <c r="H51" s="318"/>
      <c r="I51" s="318"/>
    </row>
    <row r="52" spans="2:9" ht="14.25" customHeight="1" x14ac:dyDescent="0.25">
      <c r="B52" s="703"/>
      <c r="C52" s="702"/>
      <c r="F52" s="712">
        <v>3005.93</v>
      </c>
      <c r="G52" s="715" t="s">
        <v>8747</v>
      </c>
      <c r="H52" s="318"/>
      <c r="I52" s="318"/>
    </row>
    <row r="53" spans="2:9" ht="14.25" customHeight="1" x14ac:dyDescent="0.25">
      <c r="B53" s="703"/>
      <c r="C53" s="702"/>
      <c r="F53" s="708">
        <v>10000</v>
      </c>
      <c r="G53" s="698" t="s">
        <v>8736</v>
      </c>
      <c r="H53" s="318"/>
      <c r="I53" s="318"/>
    </row>
    <row r="54" spans="2:9" ht="14.25" customHeight="1" x14ac:dyDescent="0.25">
      <c r="B54" s="703"/>
      <c r="C54" s="702"/>
      <c r="F54" s="708">
        <v>39533.050000000003</v>
      </c>
      <c r="G54" s="698" t="s">
        <v>8746</v>
      </c>
      <c r="H54" s="318"/>
      <c r="I54" s="318"/>
    </row>
    <row r="55" spans="2:9" ht="14.25" customHeight="1" x14ac:dyDescent="0.25">
      <c r="B55" s="703"/>
      <c r="C55" s="702"/>
      <c r="F55" s="708">
        <v>5049.4799999999996</v>
      </c>
      <c r="G55" s="698" t="s">
        <v>8745</v>
      </c>
      <c r="H55" s="318"/>
      <c r="I55" s="318"/>
    </row>
    <row r="56" spans="2:9" ht="14.25" customHeight="1" x14ac:dyDescent="0.25">
      <c r="B56" s="703"/>
      <c r="C56" s="702"/>
      <c r="F56" s="712">
        <v>14309.39</v>
      </c>
      <c r="G56" s="715" t="s">
        <v>8744</v>
      </c>
      <c r="H56" s="318"/>
      <c r="I56" s="318"/>
    </row>
    <row r="57" spans="2:9" ht="14.25" customHeight="1" x14ac:dyDescent="0.25">
      <c r="B57" s="703"/>
      <c r="C57" s="702"/>
      <c r="F57" s="712">
        <v>4524.1400000000003</v>
      </c>
      <c r="G57" s="715" t="s">
        <v>8743</v>
      </c>
      <c r="H57" s="318"/>
      <c r="I57" s="318"/>
    </row>
    <row r="58" spans="2:9" ht="14.25" customHeight="1" x14ac:dyDescent="0.25">
      <c r="B58" s="703"/>
      <c r="C58" s="702"/>
      <c r="F58" s="708">
        <v>7154.69</v>
      </c>
      <c r="G58" s="698" t="s">
        <v>8742</v>
      </c>
      <c r="H58" s="318"/>
      <c r="I58" s="318"/>
    </row>
    <row r="59" spans="2:9" ht="14.25" customHeight="1" x14ac:dyDescent="0.25">
      <c r="B59" s="703"/>
      <c r="C59" s="702"/>
      <c r="F59" s="708">
        <v>1300</v>
      </c>
      <c r="G59" s="698" t="s">
        <v>8741</v>
      </c>
      <c r="H59" s="318"/>
      <c r="I59" s="318"/>
    </row>
    <row r="60" spans="2:9" ht="14.25" customHeight="1" x14ac:dyDescent="0.25">
      <c r="B60" s="703"/>
      <c r="C60" s="702"/>
      <c r="F60" s="712">
        <v>187564.79</v>
      </c>
      <c r="G60" s="715" t="s">
        <v>8740</v>
      </c>
      <c r="H60" s="336"/>
      <c r="I60" s="318"/>
    </row>
    <row r="61" spans="2:9" ht="14.25" customHeight="1" x14ac:dyDescent="0.25">
      <c r="B61" s="703"/>
      <c r="C61" s="702"/>
      <c r="F61" s="708">
        <v>8969.48</v>
      </c>
      <c r="G61" s="717" t="s">
        <v>8739</v>
      </c>
      <c r="H61" s="318"/>
      <c r="I61" s="318"/>
    </row>
    <row r="62" spans="2:9" ht="14.25" customHeight="1" x14ac:dyDescent="0.25">
      <c r="B62" s="703"/>
      <c r="C62" s="702"/>
      <c r="F62" s="708">
        <v>1582.74</v>
      </c>
      <c r="G62" s="698" t="s">
        <v>8738</v>
      </c>
      <c r="H62" s="318"/>
      <c r="I62" s="318"/>
    </row>
    <row r="63" spans="2:9" ht="14.25" customHeight="1" x14ac:dyDescent="0.25">
      <c r="B63" s="703"/>
      <c r="C63" s="702"/>
      <c r="F63" s="708">
        <v>69583.88</v>
      </c>
      <c r="G63" s="698" t="s">
        <v>8737</v>
      </c>
      <c r="H63" s="318"/>
      <c r="I63" s="318"/>
    </row>
    <row r="64" spans="2:9" ht="14.25" customHeight="1" x14ac:dyDescent="0.25">
      <c r="B64" s="703"/>
      <c r="C64" s="702"/>
      <c r="F64" s="708">
        <v>10047.959999999999</v>
      </c>
      <c r="G64" s="698" t="s">
        <v>8736</v>
      </c>
      <c r="H64" s="318"/>
      <c r="I64" s="318"/>
    </row>
    <row r="65" spans="2:9" ht="14.25" customHeight="1" x14ac:dyDescent="0.25">
      <c r="B65" s="703"/>
      <c r="C65" s="702"/>
      <c r="F65" s="801">
        <v>3500</v>
      </c>
      <c r="G65" s="698" t="s">
        <v>8717</v>
      </c>
      <c r="H65" s="318"/>
      <c r="I65" s="318"/>
    </row>
    <row r="66" spans="2:9" ht="14.25" customHeight="1" x14ac:dyDescent="0.25">
      <c r="B66" s="703"/>
      <c r="C66" s="702"/>
      <c r="F66" s="801">
        <v>29970.35</v>
      </c>
      <c r="G66" s="698" t="s">
        <v>8735</v>
      </c>
      <c r="H66" s="318"/>
      <c r="I66" s="318"/>
    </row>
    <row r="67" spans="2:9" ht="14.25" customHeight="1" x14ac:dyDescent="0.25">
      <c r="B67" s="703"/>
      <c r="C67" s="702"/>
      <c r="F67" s="708">
        <v>31512.79</v>
      </c>
      <c r="G67" s="698" t="s">
        <v>8734</v>
      </c>
      <c r="H67" s="318"/>
      <c r="I67" s="318"/>
    </row>
    <row r="68" spans="2:9" ht="14.25" customHeight="1" x14ac:dyDescent="0.25">
      <c r="B68" s="703"/>
      <c r="C68" s="702"/>
      <c r="F68" s="708">
        <v>47039.42</v>
      </c>
      <c r="G68" s="698" t="s">
        <v>8733</v>
      </c>
      <c r="H68" s="318"/>
      <c r="I68" s="318"/>
    </row>
    <row r="69" spans="2:9" ht="14.25" customHeight="1" x14ac:dyDescent="0.25">
      <c r="B69" s="703"/>
      <c r="C69" s="702"/>
      <c r="F69" s="708">
        <v>3000</v>
      </c>
      <c r="G69" s="698" t="s">
        <v>8732</v>
      </c>
      <c r="H69" s="318"/>
      <c r="I69" s="318"/>
    </row>
    <row r="70" spans="2:9" ht="14.25" customHeight="1" x14ac:dyDescent="0.25">
      <c r="B70" s="703"/>
      <c r="C70" s="702"/>
      <c r="F70" s="708">
        <v>7569.01</v>
      </c>
      <c r="G70" s="698" t="s">
        <v>8731</v>
      </c>
      <c r="H70" s="318"/>
      <c r="I70" s="318"/>
    </row>
    <row r="71" spans="2:9" ht="14.25" customHeight="1" x14ac:dyDescent="0.25">
      <c r="B71" s="703"/>
      <c r="C71" s="702"/>
      <c r="F71" s="708">
        <v>17749.189999999999</v>
      </c>
      <c r="G71" s="698" t="s">
        <v>8730</v>
      </c>
      <c r="H71" s="318"/>
      <c r="I71" s="318"/>
    </row>
    <row r="72" spans="2:9" ht="14.25" customHeight="1" x14ac:dyDescent="0.25">
      <c r="B72" s="703"/>
      <c r="C72" s="702"/>
      <c r="F72" s="708">
        <v>370092.79999999999</v>
      </c>
      <c r="G72" s="698" t="s">
        <v>8729</v>
      </c>
      <c r="H72" s="318"/>
      <c r="I72" s="318"/>
    </row>
    <row r="73" spans="2:9" ht="14.25" customHeight="1" x14ac:dyDescent="0.25">
      <c r="B73" s="703"/>
      <c r="C73" s="702"/>
      <c r="F73" s="708">
        <v>6102.74</v>
      </c>
      <c r="G73" s="698" t="s">
        <v>8728</v>
      </c>
      <c r="H73" s="318"/>
      <c r="I73" s="318"/>
    </row>
    <row r="74" spans="2:9" ht="14.25" customHeight="1" x14ac:dyDescent="0.25">
      <c r="B74" s="703"/>
      <c r="C74" s="702"/>
      <c r="F74" s="708">
        <v>24040.57</v>
      </c>
      <c r="G74" s="698" t="s">
        <v>8727</v>
      </c>
      <c r="H74" s="318"/>
      <c r="I74" s="318"/>
    </row>
    <row r="75" spans="2:9" ht="14.25" customHeight="1" x14ac:dyDescent="0.25">
      <c r="B75" s="703"/>
      <c r="C75" s="702"/>
      <c r="F75" s="708">
        <v>50494.8</v>
      </c>
      <c r="G75" s="698" t="s">
        <v>8726</v>
      </c>
      <c r="H75" s="318"/>
      <c r="I75" s="318"/>
    </row>
    <row r="76" spans="2:9" ht="14.25" customHeight="1" x14ac:dyDescent="0.25">
      <c r="B76" s="703"/>
      <c r="C76" s="702"/>
      <c r="F76" s="708">
        <v>22643.35</v>
      </c>
      <c r="G76" s="698" t="s">
        <v>8725</v>
      </c>
      <c r="H76" s="318"/>
      <c r="I76" s="318"/>
    </row>
    <row r="77" spans="2:9" ht="14.25" customHeight="1" x14ac:dyDescent="0.25">
      <c r="B77" s="703"/>
      <c r="C77" s="702"/>
      <c r="F77" s="708">
        <v>14309.36</v>
      </c>
      <c r="G77" s="698" t="s">
        <v>8724</v>
      </c>
      <c r="H77" s="318"/>
      <c r="I77" s="318"/>
    </row>
    <row r="78" spans="2:9" ht="14.25" customHeight="1" x14ac:dyDescent="0.25">
      <c r="B78" s="703"/>
      <c r="C78" s="702"/>
      <c r="F78" s="708">
        <v>7569.01</v>
      </c>
      <c r="G78" s="698" t="s">
        <v>8723</v>
      </c>
      <c r="H78" s="318"/>
      <c r="I78" s="318"/>
    </row>
    <row r="79" spans="2:9" ht="14.25" customHeight="1" x14ac:dyDescent="0.25">
      <c r="B79" s="703"/>
      <c r="C79" s="702"/>
      <c r="F79" s="708">
        <v>8245.8799999999992</v>
      </c>
      <c r="G79" s="698" t="s">
        <v>8722</v>
      </c>
      <c r="H79" s="318"/>
      <c r="I79" s="318"/>
    </row>
    <row r="80" spans="2:9" ht="14.25" customHeight="1" x14ac:dyDescent="0.25">
      <c r="B80" s="703"/>
      <c r="C80" s="702"/>
      <c r="F80" s="708">
        <v>10000</v>
      </c>
      <c r="G80" s="698" t="s">
        <v>8721</v>
      </c>
      <c r="H80" s="318"/>
      <c r="I80" s="318"/>
    </row>
    <row r="81" spans="2:9" ht="14.25" customHeight="1" x14ac:dyDescent="0.25">
      <c r="B81" s="703"/>
      <c r="C81" s="702"/>
      <c r="F81" s="708">
        <v>20000</v>
      </c>
      <c r="G81" s="698" t="s">
        <v>8685</v>
      </c>
      <c r="H81" s="318"/>
      <c r="I81" s="318"/>
    </row>
    <row r="82" spans="2:9" ht="14.25" customHeight="1" x14ac:dyDescent="0.25">
      <c r="B82" s="703"/>
      <c r="C82" s="702"/>
      <c r="F82" s="708">
        <v>30296.880000000001</v>
      </c>
      <c r="G82" s="698" t="s">
        <v>8720</v>
      </c>
      <c r="H82" s="318"/>
      <c r="I82" s="318"/>
    </row>
    <row r="83" spans="2:9" ht="14.25" customHeight="1" x14ac:dyDescent="0.25">
      <c r="B83" s="703"/>
      <c r="C83" s="702"/>
      <c r="F83" s="708">
        <v>24150.46</v>
      </c>
      <c r="G83" s="698" t="s">
        <v>8719</v>
      </c>
      <c r="H83" s="318"/>
      <c r="I83" s="318"/>
    </row>
    <row r="84" spans="2:9" ht="14.25" customHeight="1" x14ac:dyDescent="0.25">
      <c r="B84" s="703"/>
      <c r="C84" s="702"/>
      <c r="F84" s="708">
        <v>2748.62</v>
      </c>
      <c r="G84" s="698" t="s">
        <v>8718</v>
      </c>
      <c r="H84" s="318"/>
      <c r="I84" s="318"/>
    </row>
    <row r="85" spans="2:9" ht="14.25" customHeight="1" x14ac:dyDescent="0.25">
      <c r="B85" s="703"/>
      <c r="C85" s="702"/>
      <c r="F85" s="712">
        <v>4000</v>
      </c>
      <c r="G85" s="698" t="s">
        <v>8717</v>
      </c>
      <c r="H85" s="318"/>
      <c r="I85" s="318"/>
    </row>
    <row r="86" spans="2:9" ht="14.25" customHeight="1" x14ac:dyDescent="0.25">
      <c r="B86" s="703"/>
      <c r="C86" s="702"/>
      <c r="F86" s="708">
        <v>15000</v>
      </c>
      <c r="G86" s="698" t="s">
        <v>8685</v>
      </c>
      <c r="H86" s="318"/>
      <c r="I86" s="318"/>
    </row>
    <row r="87" spans="2:9" ht="14.25" customHeight="1" x14ac:dyDescent="0.25">
      <c r="B87" s="703"/>
      <c r="C87" s="702"/>
      <c r="F87" s="708">
        <v>2100.85</v>
      </c>
      <c r="G87" s="698" t="s">
        <v>8716</v>
      </c>
      <c r="H87" s="318"/>
      <c r="I87" s="318"/>
    </row>
    <row r="88" spans="2:9" ht="14.25" customHeight="1" x14ac:dyDescent="0.25">
      <c r="B88" s="703"/>
      <c r="C88" s="702"/>
      <c r="F88" s="708">
        <v>1253.0999999999999</v>
      </c>
      <c r="G88" s="698" t="s">
        <v>8715</v>
      </c>
      <c r="H88" s="318"/>
      <c r="I88" s="318"/>
    </row>
    <row r="89" spans="2:9" ht="14.25" customHeight="1" x14ac:dyDescent="0.25">
      <c r="B89" s="703"/>
      <c r="C89" s="702"/>
      <c r="F89" s="708">
        <v>6903.16</v>
      </c>
      <c r="G89" s="698" t="s">
        <v>8714</v>
      </c>
      <c r="H89" s="318"/>
      <c r="I89" s="318"/>
    </row>
    <row r="90" spans="2:9" ht="14.25" customHeight="1" x14ac:dyDescent="0.25">
      <c r="B90" s="703"/>
      <c r="C90" s="702"/>
      <c r="F90" s="708">
        <v>1142.53</v>
      </c>
      <c r="G90" s="698" t="s">
        <v>8713</v>
      </c>
      <c r="H90" s="318"/>
      <c r="I90" s="318"/>
    </row>
    <row r="91" spans="2:9" ht="14.25" customHeight="1" x14ac:dyDescent="0.25">
      <c r="B91" s="703"/>
      <c r="C91" s="702"/>
      <c r="F91" s="708">
        <v>5000</v>
      </c>
      <c r="G91" s="698" t="s">
        <v>8712</v>
      </c>
      <c r="H91" s="318"/>
      <c r="I91" s="318"/>
    </row>
    <row r="92" spans="2:9" ht="14.25" customHeight="1" x14ac:dyDescent="0.25">
      <c r="B92" s="703"/>
      <c r="C92" s="702"/>
      <c r="F92" s="708">
        <v>7507.08</v>
      </c>
      <c r="G92" s="698" t="s">
        <v>8711</v>
      </c>
      <c r="H92" s="318"/>
      <c r="I92" s="318"/>
    </row>
    <row r="93" spans="2:9" ht="14.25" customHeight="1" x14ac:dyDescent="0.25">
      <c r="B93" s="703"/>
      <c r="C93" s="702"/>
      <c r="F93" s="712">
        <v>3000</v>
      </c>
      <c r="G93" s="698" t="s">
        <v>8680</v>
      </c>
      <c r="H93" s="332"/>
      <c r="I93" s="318"/>
    </row>
    <row r="94" spans="2:9" ht="14.25" customHeight="1" x14ac:dyDescent="0.25">
      <c r="B94" s="703"/>
      <c r="C94" s="702"/>
      <c r="F94" s="708">
        <v>4049.45</v>
      </c>
      <c r="G94" s="698" t="s">
        <v>8681</v>
      </c>
      <c r="H94" s="318"/>
      <c r="I94" s="318"/>
    </row>
    <row r="95" spans="2:9" ht="14.25" customHeight="1" x14ac:dyDescent="0.25">
      <c r="B95" s="703"/>
      <c r="C95" s="702"/>
      <c r="F95" s="708">
        <v>8485.4</v>
      </c>
      <c r="G95" s="698" t="s">
        <v>8710</v>
      </c>
      <c r="H95" s="318"/>
      <c r="I95" s="318"/>
    </row>
    <row r="96" spans="2:9" ht="15.75" customHeight="1" x14ac:dyDescent="0.25">
      <c r="B96" s="703"/>
      <c r="C96" s="702"/>
      <c r="F96" s="708">
        <v>59091.67</v>
      </c>
      <c r="G96" s="698" t="s">
        <v>8709</v>
      </c>
      <c r="H96" s="318"/>
      <c r="I96" s="318"/>
    </row>
    <row r="97" spans="2:9" ht="17.25" customHeight="1" x14ac:dyDescent="0.25">
      <c r="B97" s="703"/>
      <c r="C97" s="702"/>
      <c r="F97" s="708">
        <v>7569.01</v>
      </c>
      <c r="G97" s="698" t="s">
        <v>8708</v>
      </c>
      <c r="H97" s="318"/>
      <c r="I97" s="318"/>
    </row>
    <row r="98" spans="2:9" ht="14.25" customHeight="1" x14ac:dyDescent="0.25">
      <c r="B98" s="703"/>
      <c r="C98" s="702"/>
      <c r="F98" s="712">
        <v>8054.79</v>
      </c>
      <c r="G98" s="698" t="s">
        <v>8707</v>
      </c>
      <c r="H98" s="318"/>
      <c r="I98" s="318"/>
    </row>
    <row r="99" spans="2:9" ht="12.75" customHeight="1" x14ac:dyDescent="0.25">
      <c r="B99" s="703"/>
      <c r="C99" s="702"/>
      <c r="F99" s="708">
        <v>14741.01</v>
      </c>
      <c r="G99" s="698" t="s">
        <v>8706</v>
      </c>
      <c r="H99" s="318"/>
      <c r="I99" s="318"/>
    </row>
    <row r="100" spans="2:9" ht="15.75" customHeight="1" x14ac:dyDescent="0.25">
      <c r="B100" s="703"/>
      <c r="C100" s="702"/>
      <c r="F100" s="708">
        <v>7081.15</v>
      </c>
      <c r="G100" s="698" t="s">
        <v>8705</v>
      </c>
      <c r="H100" s="318"/>
      <c r="I100" s="318"/>
    </row>
    <row r="101" spans="2:9" ht="15.75" customHeight="1" x14ac:dyDescent="0.25">
      <c r="B101" s="703"/>
      <c r="C101" s="702"/>
      <c r="F101" s="708">
        <v>10082.450000000001</v>
      </c>
      <c r="G101" s="698" t="s">
        <v>8704</v>
      </c>
      <c r="H101" s="318"/>
      <c r="I101" s="318"/>
    </row>
    <row r="102" spans="2:9" ht="12.75" customHeight="1" x14ac:dyDescent="0.25">
      <c r="B102" s="703"/>
      <c r="C102" s="702"/>
      <c r="F102" s="712">
        <v>59026.73</v>
      </c>
      <c r="G102" s="715" t="s">
        <v>8703</v>
      </c>
      <c r="H102" s="318"/>
      <c r="I102" s="318"/>
    </row>
    <row r="103" spans="2:9" ht="12.75" customHeight="1" x14ac:dyDescent="0.25">
      <c r="B103" s="703"/>
      <c r="C103" s="702"/>
      <c r="F103" s="708">
        <v>12000</v>
      </c>
      <c r="G103" s="698" t="s">
        <v>8685</v>
      </c>
      <c r="H103" s="318"/>
      <c r="I103" s="318"/>
    </row>
    <row r="104" spans="2:9" ht="12.75" customHeight="1" x14ac:dyDescent="0.25">
      <c r="B104" s="703"/>
      <c r="C104" s="702"/>
      <c r="F104" s="708">
        <v>99539.839999999997</v>
      </c>
      <c r="G104" s="698" t="s">
        <v>8702</v>
      </c>
      <c r="H104" s="318"/>
      <c r="I104" s="318"/>
    </row>
    <row r="105" spans="2:9" ht="14.25" customHeight="1" x14ac:dyDescent="0.25">
      <c r="B105" s="703"/>
      <c r="C105" s="702"/>
      <c r="F105" s="708">
        <v>260</v>
      </c>
      <c r="G105" s="698" t="s">
        <v>8431</v>
      </c>
      <c r="H105" s="318"/>
      <c r="I105" s="318"/>
    </row>
    <row r="106" spans="2:9" ht="15.75" customHeight="1" x14ac:dyDescent="0.25">
      <c r="B106" s="703"/>
      <c r="C106" s="702"/>
      <c r="F106" s="708">
        <v>800</v>
      </c>
      <c r="G106" s="698" t="s">
        <v>8678</v>
      </c>
      <c r="H106" s="318"/>
      <c r="I106" s="318"/>
    </row>
    <row r="107" spans="2:9" ht="15.75" customHeight="1" x14ac:dyDescent="0.25">
      <c r="B107" s="703"/>
      <c r="C107" s="702"/>
      <c r="F107" s="708">
        <v>1080.98</v>
      </c>
      <c r="G107" s="698" t="s">
        <v>8701</v>
      </c>
      <c r="H107" s="318"/>
      <c r="I107" s="330"/>
    </row>
    <row r="108" spans="2:9" ht="15.75" customHeight="1" x14ac:dyDescent="0.25">
      <c r="B108" s="703"/>
      <c r="C108" s="702"/>
      <c r="F108" s="708">
        <v>360628.18</v>
      </c>
      <c r="G108" s="698" t="s">
        <v>8700</v>
      </c>
      <c r="H108" s="318"/>
      <c r="I108" s="318"/>
    </row>
    <row r="109" spans="2:9" ht="15.75" customHeight="1" x14ac:dyDescent="0.25">
      <c r="B109" s="703"/>
      <c r="C109" s="702"/>
      <c r="F109" s="708">
        <v>17303.669999999998</v>
      </c>
      <c r="G109" s="698" t="s">
        <v>8699</v>
      </c>
      <c r="H109" s="318"/>
      <c r="I109" s="318"/>
    </row>
    <row r="110" spans="2:9" ht="15.75" customHeight="1" x14ac:dyDescent="0.25">
      <c r="B110" s="703"/>
      <c r="C110" s="702"/>
      <c r="F110" s="708">
        <v>22774.51</v>
      </c>
      <c r="G110" s="698" t="s">
        <v>8698</v>
      </c>
      <c r="H110" s="318"/>
      <c r="I110" s="318"/>
    </row>
    <row r="111" spans="2:9" ht="15.75" customHeight="1" x14ac:dyDescent="0.25">
      <c r="B111" s="703"/>
      <c r="C111" s="702"/>
      <c r="F111" s="708">
        <v>34778.03</v>
      </c>
      <c r="G111" s="698" t="s">
        <v>8697</v>
      </c>
      <c r="H111" s="318"/>
      <c r="I111" s="318"/>
    </row>
    <row r="112" spans="2:9" ht="15.75" customHeight="1" x14ac:dyDescent="0.25">
      <c r="B112" s="703"/>
      <c r="C112" s="702"/>
      <c r="F112" s="708">
        <v>10602.4</v>
      </c>
      <c r="G112" s="698" t="s">
        <v>8696</v>
      </c>
      <c r="H112" s="318"/>
      <c r="I112" s="318"/>
    </row>
    <row r="113" spans="2:9" ht="15.75" customHeight="1" x14ac:dyDescent="0.25">
      <c r="B113" s="703"/>
      <c r="C113" s="702"/>
      <c r="F113" s="708">
        <v>1000</v>
      </c>
      <c r="G113" s="698" t="s">
        <v>8695</v>
      </c>
      <c r="H113" s="318"/>
      <c r="I113" s="318"/>
    </row>
    <row r="114" spans="2:9" ht="15.75" customHeight="1" x14ac:dyDescent="0.25">
      <c r="B114" s="703"/>
      <c r="C114" s="702"/>
      <c r="F114" s="708">
        <v>5000</v>
      </c>
      <c r="G114" s="698" t="s">
        <v>8685</v>
      </c>
      <c r="H114" s="318"/>
      <c r="I114" s="318"/>
    </row>
    <row r="115" spans="2:9" ht="15.75" customHeight="1" x14ac:dyDescent="0.25">
      <c r="B115" s="703"/>
      <c r="C115" s="702"/>
      <c r="F115" s="708">
        <v>10000</v>
      </c>
      <c r="G115" s="698" t="s">
        <v>8694</v>
      </c>
      <c r="H115" s="318"/>
      <c r="I115" s="318"/>
    </row>
    <row r="116" spans="2:9" ht="15.75" customHeight="1" x14ac:dyDescent="0.25">
      <c r="B116" s="703"/>
      <c r="C116" s="702"/>
      <c r="F116" s="708">
        <v>9699.66</v>
      </c>
      <c r="G116" s="698" t="s">
        <v>8693</v>
      </c>
      <c r="H116" s="318"/>
      <c r="I116" s="318"/>
    </row>
    <row r="117" spans="2:9" ht="15.75" customHeight="1" x14ac:dyDescent="0.25">
      <c r="B117" s="703"/>
      <c r="C117" s="702"/>
      <c r="F117" s="708">
        <v>10000</v>
      </c>
      <c r="G117" s="698" t="s">
        <v>8688</v>
      </c>
      <c r="H117" s="318"/>
      <c r="I117" s="318"/>
    </row>
    <row r="118" spans="2:9" ht="15.75" customHeight="1" x14ac:dyDescent="0.25">
      <c r="B118" s="703"/>
      <c r="C118" s="702"/>
      <c r="F118" s="708">
        <v>2668</v>
      </c>
      <c r="G118" s="698" t="s">
        <v>8692</v>
      </c>
      <c r="H118" s="318"/>
      <c r="I118" s="318"/>
    </row>
    <row r="119" spans="2:9" ht="13.5" customHeight="1" x14ac:dyDescent="0.25">
      <c r="B119" s="703"/>
      <c r="C119" s="702"/>
      <c r="F119" s="708">
        <v>7442.42</v>
      </c>
      <c r="G119" s="698" t="s">
        <v>8691</v>
      </c>
      <c r="H119" s="318"/>
      <c r="I119" s="318"/>
    </row>
    <row r="120" spans="2:9" ht="13.5" customHeight="1" x14ac:dyDescent="0.25">
      <c r="B120" s="703"/>
      <c r="C120" s="702"/>
      <c r="F120" s="708">
        <v>23264.73</v>
      </c>
      <c r="G120" s="698" t="s">
        <v>8690</v>
      </c>
      <c r="H120" s="318"/>
      <c r="I120" s="318"/>
    </row>
    <row r="121" spans="2:9" ht="13.5" customHeight="1" x14ac:dyDescent="0.25">
      <c r="B121" s="703"/>
      <c r="C121" s="702"/>
      <c r="F121" s="708">
        <v>11632.36</v>
      </c>
      <c r="G121" s="698" t="s">
        <v>8689</v>
      </c>
      <c r="H121" s="318"/>
      <c r="I121" s="318"/>
    </row>
    <row r="122" spans="2:9" ht="13.5" customHeight="1" x14ac:dyDescent="0.25">
      <c r="B122" s="703"/>
      <c r="C122" s="702"/>
      <c r="F122" s="708">
        <v>11000</v>
      </c>
      <c r="G122" s="698" t="s">
        <v>8688</v>
      </c>
      <c r="H122" s="318"/>
      <c r="I122" s="318"/>
    </row>
    <row r="123" spans="2:9" ht="13.5" customHeight="1" x14ac:dyDescent="0.25">
      <c r="B123" s="703"/>
      <c r="C123" s="702"/>
      <c r="F123" s="708">
        <v>22877.87</v>
      </c>
      <c r="G123" s="698" t="s">
        <v>8687</v>
      </c>
      <c r="H123" s="318"/>
      <c r="I123" s="318"/>
    </row>
    <row r="124" spans="2:9" ht="13.5" customHeight="1" x14ac:dyDescent="0.25">
      <c r="B124" s="703"/>
      <c r="C124" s="702"/>
      <c r="F124" s="708">
        <v>5402.21</v>
      </c>
      <c r="G124" s="698" t="s">
        <v>8686</v>
      </c>
      <c r="H124" s="318"/>
      <c r="I124" s="318"/>
    </row>
    <row r="125" spans="2:9" ht="13.5" customHeight="1" x14ac:dyDescent="0.25">
      <c r="B125" s="703"/>
      <c r="C125" s="702"/>
      <c r="F125" s="708">
        <v>15000</v>
      </c>
      <c r="G125" s="698" t="s">
        <v>8685</v>
      </c>
      <c r="H125" s="318"/>
      <c r="I125" s="318"/>
    </row>
    <row r="126" spans="2:9" ht="13.5" customHeight="1" x14ac:dyDescent="0.25">
      <c r="B126" s="703"/>
      <c r="C126" s="702"/>
      <c r="F126" s="708">
        <v>24234.94</v>
      </c>
      <c r="G126" s="698" t="s">
        <v>8684</v>
      </c>
      <c r="H126" s="318"/>
      <c r="I126" s="318"/>
    </row>
    <row r="127" spans="2:9" ht="13.5" customHeight="1" x14ac:dyDescent="0.25">
      <c r="B127" s="703"/>
      <c r="C127" s="702"/>
      <c r="F127" s="708">
        <v>16736.05</v>
      </c>
      <c r="G127" s="698" t="s">
        <v>8683</v>
      </c>
      <c r="H127" s="318"/>
      <c r="I127" s="318"/>
    </row>
    <row r="128" spans="2:9" ht="13.5" customHeight="1" x14ac:dyDescent="0.25">
      <c r="B128" s="703"/>
      <c r="C128" s="702"/>
      <c r="F128" s="708">
        <v>100989.6</v>
      </c>
      <c r="G128" s="698" t="s">
        <v>8682</v>
      </c>
      <c r="H128" s="318"/>
      <c r="I128" s="318"/>
    </row>
    <row r="129" spans="2:9" ht="13.5" customHeight="1" x14ac:dyDescent="0.25">
      <c r="B129" s="703"/>
      <c r="C129" s="702"/>
      <c r="F129" s="708">
        <v>1000</v>
      </c>
      <c r="G129" s="698" t="s">
        <v>8681</v>
      </c>
      <c r="H129" s="318"/>
      <c r="I129" s="318"/>
    </row>
    <row r="130" spans="2:9" ht="13.5" customHeight="1" x14ac:dyDescent="0.25">
      <c r="B130" s="703"/>
      <c r="C130" s="702"/>
      <c r="F130" s="708">
        <v>1108.93</v>
      </c>
      <c r="G130" s="698" t="s">
        <v>8680</v>
      </c>
      <c r="H130" s="318"/>
      <c r="I130" s="318"/>
    </row>
    <row r="131" spans="2:9" ht="13.5" customHeight="1" x14ac:dyDescent="0.25">
      <c r="B131" s="703"/>
      <c r="C131" s="702"/>
      <c r="F131" s="708">
        <v>1000</v>
      </c>
      <c r="G131" s="698" t="s">
        <v>8679</v>
      </c>
      <c r="H131" s="318"/>
      <c r="I131" s="318"/>
    </row>
    <row r="132" spans="2:9" ht="13.5" customHeight="1" x14ac:dyDescent="0.25">
      <c r="B132" s="703"/>
      <c r="C132" s="702"/>
      <c r="F132" s="708">
        <v>500</v>
      </c>
      <c r="G132" s="698" t="s">
        <v>8679</v>
      </c>
      <c r="H132" s="318"/>
      <c r="I132" s="318"/>
    </row>
    <row r="133" spans="2:9" ht="13.5" customHeight="1" x14ac:dyDescent="0.25">
      <c r="B133" s="703"/>
      <c r="C133" s="702"/>
      <c r="F133" s="708">
        <v>1500</v>
      </c>
      <c r="G133" s="698" t="s">
        <v>8678</v>
      </c>
      <c r="H133" s="318"/>
      <c r="I133" s="318"/>
    </row>
    <row r="134" spans="2:9" ht="13.5" customHeight="1" x14ac:dyDescent="0.25">
      <c r="B134" s="703"/>
      <c r="C134" s="702"/>
      <c r="F134" s="708">
        <v>2760.8</v>
      </c>
      <c r="G134" s="698" t="s">
        <v>8677</v>
      </c>
      <c r="H134" s="318"/>
      <c r="I134" s="318"/>
    </row>
    <row r="135" spans="2:9" ht="13.5" customHeight="1" x14ac:dyDescent="0.25">
      <c r="B135" s="703"/>
      <c r="C135" s="702"/>
      <c r="F135" s="708">
        <v>10602.4</v>
      </c>
      <c r="G135" s="698" t="s">
        <v>8676</v>
      </c>
      <c r="H135" s="318"/>
      <c r="I135" s="318"/>
    </row>
    <row r="136" spans="2:9" ht="13.5" customHeight="1" x14ac:dyDescent="0.25">
      <c r="B136" s="703"/>
      <c r="C136" s="702"/>
      <c r="F136" s="708"/>
      <c r="G136" s="698"/>
      <c r="H136" s="318"/>
      <c r="I136" s="318"/>
    </row>
    <row r="137" spans="2:9" ht="13.5" customHeight="1" x14ac:dyDescent="0.25">
      <c r="B137" s="703"/>
      <c r="C137" s="702"/>
      <c r="F137" s="708"/>
      <c r="G137" s="698"/>
      <c r="H137" s="318"/>
      <c r="I137" s="318"/>
    </row>
    <row r="138" spans="2:9" ht="13.5" customHeight="1" x14ac:dyDescent="0.25">
      <c r="B138" s="703"/>
      <c r="C138" s="702"/>
      <c r="F138" s="708"/>
      <c r="G138" s="698"/>
      <c r="H138" s="318"/>
      <c r="I138" s="318"/>
    </row>
    <row r="139" spans="2:9" ht="13.5" customHeight="1" x14ac:dyDescent="0.25">
      <c r="B139" s="703"/>
      <c r="C139" s="702"/>
      <c r="F139" s="708"/>
      <c r="G139" s="698"/>
      <c r="H139" s="318"/>
      <c r="I139" s="318"/>
    </row>
    <row r="140" spans="2:9" ht="13.5" customHeight="1" x14ac:dyDescent="0.25">
      <c r="B140" s="703"/>
      <c r="C140" s="702"/>
      <c r="F140" s="708"/>
      <c r="G140" s="698"/>
      <c r="H140" s="318"/>
      <c r="I140" s="318"/>
    </row>
    <row r="141" spans="2:9" ht="13.5" customHeight="1" x14ac:dyDescent="0.25">
      <c r="B141" s="703"/>
      <c r="C141" s="702"/>
      <c r="F141" s="708"/>
      <c r="G141" s="698"/>
      <c r="H141" s="318"/>
      <c r="I141" s="318"/>
    </row>
    <row r="142" spans="2:9" ht="13.5" customHeight="1" x14ac:dyDescent="0.25">
      <c r="B142" s="703"/>
      <c r="C142" s="702"/>
      <c r="F142" s="708"/>
      <c r="G142" s="698"/>
      <c r="H142" s="318"/>
      <c r="I142" s="318"/>
    </row>
    <row r="143" spans="2:9" ht="13.5" customHeight="1" x14ac:dyDescent="0.25">
      <c r="B143" s="703"/>
      <c r="C143" s="702"/>
      <c r="F143" s="708"/>
      <c r="G143" s="698"/>
      <c r="H143" s="318"/>
      <c r="I143" s="318"/>
    </row>
    <row r="144" spans="2:9" ht="13.5" customHeight="1" x14ac:dyDescent="0.25">
      <c r="B144" s="703"/>
      <c r="C144" s="702"/>
      <c r="F144" s="708"/>
      <c r="G144" s="698"/>
      <c r="H144" s="318"/>
      <c r="I144" s="318"/>
    </row>
    <row r="145" spans="2:9" ht="13.5" customHeight="1" x14ac:dyDescent="0.25">
      <c r="B145" s="703"/>
      <c r="C145" s="702"/>
      <c r="F145" s="708"/>
      <c r="G145" s="698"/>
      <c r="H145" s="318"/>
      <c r="I145" s="318"/>
    </row>
    <row r="146" spans="2:9" ht="13.5" customHeight="1" x14ac:dyDescent="0.25">
      <c r="B146" s="703"/>
      <c r="C146" s="702"/>
      <c r="F146" s="708"/>
      <c r="G146" s="698"/>
      <c r="H146" s="318"/>
      <c r="I146" s="318"/>
    </row>
    <row r="147" spans="2:9" ht="13.5" customHeight="1" x14ac:dyDescent="0.25">
      <c r="B147" s="703"/>
      <c r="C147" s="702"/>
      <c r="F147" s="708"/>
      <c r="G147" s="698"/>
      <c r="H147" s="318"/>
      <c r="I147" s="318"/>
    </row>
    <row r="148" spans="2:9" ht="13.5" customHeight="1" x14ac:dyDescent="0.25">
      <c r="B148" s="703"/>
      <c r="C148" s="702"/>
      <c r="F148" s="708"/>
      <c r="G148" s="698"/>
      <c r="H148" s="318"/>
      <c r="I148" s="318"/>
    </row>
    <row r="149" spans="2:9" ht="13.5" customHeight="1" x14ac:dyDescent="0.25">
      <c r="B149" s="703"/>
      <c r="C149" s="702"/>
      <c r="F149" s="708"/>
      <c r="G149" s="698"/>
      <c r="H149" s="318"/>
      <c r="I149" s="318"/>
    </row>
    <row r="150" spans="2:9" ht="13.5" customHeight="1" x14ac:dyDescent="0.25">
      <c r="B150" s="703"/>
      <c r="C150" s="702"/>
      <c r="F150" s="708"/>
      <c r="G150" s="698"/>
      <c r="H150" s="318"/>
      <c r="I150" s="318"/>
    </row>
    <row r="151" spans="2:9" ht="13.5" customHeight="1" x14ac:dyDescent="0.25">
      <c r="B151" s="703"/>
      <c r="C151" s="702"/>
      <c r="F151" s="708"/>
      <c r="G151" s="698"/>
      <c r="H151" s="318"/>
      <c r="I151" s="318"/>
    </row>
    <row r="152" spans="2:9" ht="13.5" customHeight="1" x14ac:dyDescent="0.25">
      <c r="B152" s="703"/>
      <c r="C152" s="702"/>
      <c r="F152" s="708"/>
      <c r="G152" s="698"/>
      <c r="H152" s="318"/>
      <c r="I152" s="318"/>
    </row>
    <row r="153" spans="2:9" ht="13.5" customHeight="1" x14ac:dyDescent="0.25">
      <c r="B153" s="703"/>
      <c r="C153" s="702"/>
      <c r="F153" s="708"/>
      <c r="G153" s="698"/>
      <c r="H153" s="318"/>
      <c r="I153" s="318"/>
    </row>
    <row r="154" spans="2:9" ht="13.5" customHeight="1" x14ac:dyDescent="0.25">
      <c r="B154" s="703"/>
      <c r="C154" s="702"/>
      <c r="F154" s="708"/>
      <c r="G154" s="698"/>
      <c r="H154" s="318"/>
      <c r="I154" s="318"/>
    </row>
    <row r="155" spans="2:9" ht="13.5" customHeight="1" x14ac:dyDescent="0.25">
      <c r="B155" s="703"/>
      <c r="C155" s="702"/>
      <c r="F155" s="708"/>
      <c r="G155" s="698"/>
      <c r="H155" s="318"/>
      <c r="I155" s="318"/>
    </row>
    <row r="156" spans="2:9" ht="13.5" customHeight="1" x14ac:dyDescent="0.25">
      <c r="B156" s="703"/>
      <c r="C156" s="702"/>
      <c r="F156" s="708"/>
      <c r="G156" s="698"/>
      <c r="H156" s="318"/>
      <c r="I156" s="318"/>
    </row>
    <row r="157" spans="2:9" ht="13.5" customHeight="1" x14ac:dyDescent="0.25">
      <c r="B157" s="703"/>
      <c r="C157" s="702"/>
      <c r="F157" s="708"/>
      <c r="G157" s="698"/>
      <c r="H157" s="318"/>
      <c r="I157" s="318"/>
    </row>
    <row r="158" spans="2:9" ht="13.5" customHeight="1" x14ac:dyDescent="0.25">
      <c r="B158" s="703"/>
      <c r="C158" s="702"/>
      <c r="F158" s="708"/>
      <c r="G158" s="698"/>
      <c r="H158" s="318"/>
      <c r="I158" s="318"/>
    </row>
    <row r="159" spans="2:9" ht="13.5" customHeight="1" x14ac:dyDescent="0.25">
      <c r="B159" s="703"/>
      <c r="C159" s="702"/>
      <c r="F159" s="708"/>
      <c r="G159" s="698"/>
      <c r="H159" s="318"/>
      <c r="I159" s="318"/>
    </row>
    <row r="160" spans="2:9" ht="13.5" customHeight="1" x14ac:dyDescent="0.25">
      <c r="B160" s="703"/>
      <c r="C160" s="702"/>
      <c r="F160" s="708"/>
      <c r="G160" s="698"/>
      <c r="H160" s="318"/>
      <c r="I160" s="318"/>
    </row>
    <row r="161" spans="2:9" ht="13.5" customHeight="1" x14ac:dyDescent="0.25">
      <c r="B161" s="703"/>
      <c r="C161" s="702"/>
      <c r="F161" s="708"/>
      <c r="G161" s="698"/>
      <c r="H161" s="318"/>
      <c r="I161" s="318"/>
    </row>
    <row r="162" spans="2:9" ht="13.5" customHeight="1" x14ac:dyDescent="0.25">
      <c r="B162" s="703"/>
      <c r="C162" s="702"/>
      <c r="F162" s="708"/>
      <c r="G162" s="698"/>
      <c r="H162" s="318"/>
      <c r="I162" s="318"/>
    </row>
    <row r="163" spans="2:9" ht="13.5" customHeight="1" x14ac:dyDescent="0.25">
      <c r="B163" s="703"/>
      <c r="C163" s="702"/>
      <c r="F163" s="708"/>
      <c r="G163" s="698"/>
      <c r="H163" s="318"/>
      <c r="I163" s="318"/>
    </row>
    <row r="164" spans="2:9" ht="13.5" customHeight="1" x14ac:dyDescent="0.25">
      <c r="B164" s="703"/>
      <c r="C164" s="702"/>
      <c r="F164" s="708"/>
      <c r="G164" s="698"/>
      <c r="H164" s="318"/>
      <c r="I164" s="318"/>
    </row>
    <row r="165" spans="2:9" ht="13.5" customHeight="1" x14ac:dyDescent="0.25">
      <c r="B165" s="703"/>
      <c r="C165" s="702"/>
      <c r="F165" s="708"/>
      <c r="G165" s="698"/>
      <c r="H165" s="318"/>
      <c r="I165" s="318"/>
    </row>
    <row r="166" spans="2:9" ht="13.5" customHeight="1" x14ac:dyDescent="0.25">
      <c r="B166" s="703"/>
      <c r="C166" s="702"/>
      <c r="F166" s="708"/>
      <c r="G166" s="698"/>
      <c r="H166" s="318"/>
      <c r="I166" s="318"/>
    </row>
    <row r="167" spans="2:9" ht="13.5" customHeight="1" x14ac:dyDescent="0.25">
      <c r="B167" s="703"/>
      <c r="C167" s="702"/>
      <c r="F167" s="708"/>
      <c r="G167" s="698"/>
      <c r="H167" s="318"/>
      <c r="I167" s="318"/>
    </row>
    <row r="168" spans="2:9" ht="13.5" customHeight="1" x14ac:dyDescent="0.25">
      <c r="B168" s="703"/>
      <c r="C168" s="702"/>
      <c r="F168" s="708"/>
      <c r="G168" s="698"/>
      <c r="H168" s="318"/>
      <c r="I168" s="318"/>
    </row>
    <row r="169" spans="2:9" ht="13.5" customHeight="1" x14ac:dyDescent="0.25">
      <c r="B169" s="703"/>
      <c r="C169" s="702"/>
      <c r="F169" s="708"/>
      <c r="G169" s="698"/>
      <c r="H169" s="318"/>
      <c r="I169" s="318"/>
    </row>
    <row r="170" spans="2:9" ht="13.5" customHeight="1" x14ac:dyDescent="0.25">
      <c r="B170" s="703"/>
      <c r="C170" s="702"/>
      <c r="F170" s="708"/>
      <c r="G170" s="698"/>
      <c r="H170" s="318"/>
      <c r="I170" s="318"/>
    </row>
    <row r="171" spans="2:9" ht="13.5" customHeight="1" x14ac:dyDescent="0.25">
      <c r="B171" s="703"/>
      <c r="C171" s="702"/>
      <c r="F171" s="708"/>
      <c r="G171" s="698"/>
      <c r="H171" s="318"/>
      <c r="I171" s="318"/>
    </row>
    <row r="172" spans="2:9" ht="13.5" customHeight="1" x14ac:dyDescent="0.25">
      <c r="B172" s="703"/>
      <c r="C172" s="702"/>
      <c r="F172" s="708"/>
      <c r="G172" s="698"/>
      <c r="H172" s="318"/>
      <c r="I172" s="318"/>
    </row>
    <row r="173" spans="2:9" ht="13.5" customHeight="1" x14ac:dyDescent="0.25">
      <c r="B173" s="703"/>
      <c r="C173" s="702"/>
      <c r="F173" s="708"/>
      <c r="G173" s="698"/>
      <c r="H173" s="318"/>
      <c r="I173" s="318"/>
    </row>
    <row r="174" spans="2:9" ht="13.5" customHeight="1" x14ac:dyDescent="0.25">
      <c r="B174" s="703"/>
      <c r="C174" s="702"/>
      <c r="F174" s="708"/>
      <c r="G174" s="698"/>
      <c r="H174" s="318"/>
      <c r="I174" s="318"/>
    </row>
    <row r="175" spans="2:9" ht="13.5" customHeight="1" x14ac:dyDescent="0.25">
      <c r="B175" s="703"/>
      <c r="C175" s="702"/>
      <c r="F175" s="708"/>
      <c r="G175" s="698"/>
      <c r="H175" s="318"/>
      <c r="I175" s="318"/>
    </row>
    <row r="176" spans="2:9" ht="13.5" customHeight="1" x14ac:dyDescent="0.25">
      <c r="B176" s="703"/>
      <c r="C176" s="702"/>
      <c r="F176" s="708"/>
      <c r="G176" s="698"/>
      <c r="H176" s="318"/>
      <c r="I176" s="318"/>
    </row>
    <row r="177" spans="2:9" ht="13.5" customHeight="1" x14ac:dyDescent="0.25">
      <c r="B177" s="703"/>
      <c r="C177" s="702"/>
      <c r="F177" s="708"/>
      <c r="G177" s="698"/>
      <c r="H177" s="318"/>
      <c r="I177" s="318"/>
    </row>
    <row r="178" spans="2:9" ht="13.5" customHeight="1" x14ac:dyDescent="0.25">
      <c r="B178" s="703"/>
      <c r="C178" s="702"/>
      <c r="F178" s="708"/>
      <c r="G178" s="698"/>
      <c r="H178" s="318"/>
      <c r="I178" s="318"/>
    </row>
    <row r="179" spans="2:9" ht="13.5" customHeight="1" x14ac:dyDescent="0.25">
      <c r="B179" s="703"/>
      <c r="C179" s="702"/>
      <c r="F179" s="708"/>
      <c r="G179" s="698"/>
      <c r="H179" s="318"/>
      <c r="I179" s="318"/>
    </row>
    <row r="180" spans="2:9" ht="13.5" customHeight="1" x14ac:dyDescent="0.25">
      <c r="B180" s="703"/>
      <c r="C180" s="702"/>
      <c r="F180" s="708"/>
      <c r="G180" s="698"/>
      <c r="H180" s="318"/>
      <c r="I180" s="318"/>
    </row>
    <row r="181" spans="2:9" ht="13.5" customHeight="1" x14ac:dyDescent="0.25">
      <c r="B181" s="703"/>
      <c r="C181" s="702"/>
      <c r="F181" s="708"/>
      <c r="G181" s="698"/>
      <c r="H181" s="318"/>
      <c r="I181" s="318"/>
    </row>
    <row r="182" spans="2:9" ht="13.5" customHeight="1" x14ac:dyDescent="0.25">
      <c r="B182" s="703"/>
      <c r="C182" s="702"/>
      <c r="F182" s="708"/>
      <c r="G182" s="698"/>
      <c r="H182" s="318"/>
      <c r="I182" s="318"/>
    </row>
    <row r="183" spans="2:9" ht="13.5" customHeight="1" x14ac:dyDescent="0.25">
      <c r="B183" s="703"/>
      <c r="C183" s="702"/>
      <c r="F183" s="708"/>
      <c r="G183" s="698"/>
      <c r="H183" s="318"/>
      <c r="I183" s="318"/>
    </row>
    <row r="184" spans="2:9" ht="13.5" customHeight="1" x14ac:dyDescent="0.25">
      <c r="B184" s="703"/>
      <c r="C184" s="702"/>
      <c r="F184" s="708"/>
      <c r="G184" s="698"/>
      <c r="H184" s="318"/>
      <c r="I184" s="318"/>
    </row>
    <row r="185" spans="2:9" ht="13.5" customHeight="1" x14ac:dyDescent="0.25">
      <c r="B185" s="703"/>
      <c r="C185" s="702"/>
      <c r="F185" s="708"/>
      <c r="G185" s="698"/>
      <c r="H185" s="318"/>
      <c r="I185" s="318"/>
    </row>
    <row r="186" spans="2:9" ht="13.5" customHeight="1" x14ac:dyDescent="0.25">
      <c r="B186" s="703"/>
      <c r="C186" s="702"/>
      <c r="F186" s="708"/>
      <c r="G186" s="698"/>
      <c r="H186" s="318"/>
      <c r="I186" s="318"/>
    </row>
    <row r="187" spans="2:9" ht="15.75" customHeight="1" x14ac:dyDescent="0.25">
      <c r="B187" s="703"/>
      <c r="C187" s="702"/>
      <c r="F187" s="708"/>
      <c r="G187" s="698"/>
      <c r="H187" s="318"/>
      <c r="I187" s="318"/>
    </row>
    <row r="188" spans="2:9" ht="15.75" customHeight="1" x14ac:dyDescent="0.25">
      <c r="B188" s="703"/>
      <c r="C188" s="702"/>
      <c r="F188" s="708"/>
      <c r="G188" s="698"/>
      <c r="H188" s="318"/>
      <c r="I188" s="318"/>
    </row>
    <row r="189" spans="2:9" ht="15.75" customHeight="1" x14ac:dyDescent="0.25">
      <c r="B189" s="703"/>
      <c r="C189" s="702"/>
      <c r="F189" s="708"/>
      <c r="G189" s="698"/>
      <c r="H189" s="318"/>
      <c r="I189" s="318"/>
    </row>
    <row r="190" spans="2:9" ht="15.75" customHeight="1" x14ac:dyDescent="0.25">
      <c r="B190" s="703"/>
      <c r="C190" s="702"/>
      <c r="F190" s="708"/>
      <c r="G190" s="698"/>
      <c r="H190" s="318"/>
      <c r="I190" s="318"/>
    </row>
    <row r="191" spans="2:9" ht="15.75" customHeight="1" x14ac:dyDescent="0.25">
      <c r="B191" s="703"/>
      <c r="C191" s="702"/>
      <c r="F191" s="708"/>
      <c r="G191" s="698"/>
      <c r="H191" s="318"/>
      <c r="I191" s="318"/>
    </row>
    <row r="192" spans="2:9" ht="15.75" customHeight="1" x14ac:dyDescent="0.25">
      <c r="B192" s="703"/>
      <c r="C192" s="702"/>
      <c r="F192" s="708"/>
      <c r="G192" s="698"/>
      <c r="H192" s="318"/>
      <c r="I192" s="318"/>
    </row>
    <row r="193" spans="2:9" ht="15.75" customHeight="1" x14ac:dyDescent="0.25">
      <c r="B193" s="703"/>
      <c r="C193" s="702"/>
      <c r="F193" s="708"/>
      <c r="G193" s="698"/>
      <c r="H193" s="318"/>
      <c r="I193" s="318"/>
    </row>
    <row r="194" spans="2:9" ht="15.75" customHeight="1" x14ac:dyDescent="0.25">
      <c r="B194" s="703"/>
      <c r="C194" s="702"/>
      <c r="F194" s="708"/>
      <c r="G194" s="698"/>
      <c r="H194" s="318"/>
      <c r="I194" s="318"/>
    </row>
    <row r="195" spans="2:9" ht="15.75" customHeight="1" x14ac:dyDescent="0.25">
      <c r="B195" s="703"/>
      <c r="C195" s="702"/>
      <c r="F195" s="708"/>
      <c r="G195" s="698"/>
      <c r="H195" s="318"/>
      <c r="I195" s="318"/>
    </row>
    <row r="196" spans="2:9" ht="15.75" customHeight="1" x14ac:dyDescent="0.25">
      <c r="B196" s="703"/>
      <c r="C196" s="702"/>
      <c r="F196" s="708"/>
      <c r="G196" s="698"/>
      <c r="H196" s="318"/>
      <c r="I196" s="318"/>
    </row>
    <row r="197" spans="2:9" ht="15.75" customHeight="1" x14ac:dyDescent="0.25">
      <c r="B197" s="703"/>
      <c r="C197" s="702"/>
      <c r="F197" s="708"/>
      <c r="G197" s="698"/>
      <c r="H197" s="318"/>
      <c r="I197" s="318"/>
    </row>
    <row r="198" spans="2:9" ht="15.75" customHeight="1" x14ac:dyDescent="0.25">
      <c r="B198" s="703"/>
      <c r="C198" s="702"/>
      <c r="F198" s="708"/>
      <c r="G198" s="698"/>
      <c r="H198" s="318"/>
      <c r="I198" s="318"/>
    </row>
    <row r="199" spans="2:9" ht="15.75" customHeight="1" x14ac:dyDescent="0.25">
      <c r="B199" s="703"/>
      <c r="C199" s="702"/>
      <c r="F199" s="708"/>
      <c r="G199" s="698"/>
      <c r="H199" s="318"/>
      <c r="I199" s="318"/>
    </row>
    <row r="200" spans="2:9" ht="15.75" customHeight="1" x14ac:dyDescent="0.25">
      <c r="B200" s="703"/>
      <c r="C200" s="702"/>
      <c r="F200" s="708"/>
      <c r="G200" s="698"/>
      <c r="H200" s="318"/>
      <c r="I200" s="318"/>
    </row>
    <row r="201" spans="2:9" ht="15.75" customHeight="1" x14ac:dyDescent="0.25">
      <c r="B201" s="703"/>
      <c r="C201" s="702"/>
      <c r="F201" s="708"/>
      <c r="G201" s="698"/>
      <c r="H201" s="318"/>
      <c r="I201" s="318"/>
    </row>
    <row r="202" spans="2:9" ht="15.75" customHeight="1" x14ac:dyDescent="0.25">
      <c r="B202" s="703"/>
      <c r="C202" s="702"/>
      <c r="F202" s="708"/>
      <c r="G202" s="698"/>
      <c r="H202" s="318"/>
      <c r="I202" s="318"/>
    </row>
    <row r="203" spans="2:9" ht="15.75" customHeight="1" x14ac:dyDescent="0.25">
      <c r="B203" s="703"/>
      <c r="C203" s="702"/>
      <c r="F203" s="708"/>
      <c r="G203" s="698"/>
      <c r="H203" s="318"/>
      <c r="I203" s="318"/>
    </row>
    <row r="204" spans="2:9" ht="15.75" customHeight="1" x14ac:dyDescent="0.25">
      <c r="B204" s="703"/>
      <c r="C204" s="702"/>
      <c r="F204" s="708"/>
      <c r="G204" s="698"/>
      <c r="H204" s="318"/>
      <c r="I204" s="318"/>
    </row>
    <row r="205" spans="2:9" ht="15.75" customHeight="1" x14ac:dyDescent="0.25">
      <c r="B205" s="703"/>
      <c r="C205" s="702"/>
      <c r="F205" s="708"/>
      <c r="G205" s="698"/>
      <c r="H205" s="318"/>
      <c r="I205" s="318"/>
    </row>
    <row r="206" spans="2:9" ht="15.75" customHeight="1" x14ac:dyDescent="0.25">
      <c r="B206" s="703"/>
      <c r="C206" s="702"/>
      <c r="F206" s="708"/>
      <c r="G206" s="698"/>
      <c r="H206" s="318"/>
      <c r="I206" s="318"/>
    </row>
    <row r="207" spans="2:9" ht="15.75" customHeight="1" x14ac:dyDescent="0.25">
      <c r="B207" s="703"/>
      <c r="C207" s="702"/>
      <c r="F207" s="708"/>
      <c r="G207" s="698"/>
      <c r="H207" s="318"/>
      <c r="I207" s="318"/>
    </row>
    <row r="208" spans="2:9" ht="15.75" customHeight="1" x14ac:dyDescent="0.25">
      <c r="B208" s="703"/>
      <c r="C208" s="702"/>
      <c r="F208" s="708"/>
      <c r="G208" s="698"/>
      <c r="H208" s="318"/>
      <c r="I208" s="318"/>
    </row>
    <row r="209" spans="2:9" ht="15.75" customHeight="1" x14ac:dyDescent="0.25">
      <c r="B209" s="703"/>
      <c r="C209" s="702"/>
      <c r="F209" s="708"/>
      <c r="G209" s="698"/>
      <c r="H209" s="318"/>
      <c r="I209" s="318"/>
    </row>
    <row r="210" spans="2:9" ht="15.75" customHeight="1" x14ac:dyDescent="0.25">
      <c r="B210" s="703"/>
      <c r="C210" s="702"/>
      <c r="F210" s="708"/>
      <c r="G210" s="698"/>
      <c r="H210" s="318"/>
      <c r="I210" s="318"/>
    </row>
    <row r="211" spans="2:9" ht="15.75" customHeight="1" x14ac:dyDescent="0.25">
      <c r="B211" s="703"/>
      <c r="C211" s="702"/>
      <c r="F211" s="708"/>
      <c r="G211" s="698"/>
      <c r="H211" s="318"/>
      <c r="I211" s="318"/>
    </row>
    <row r="212" spans="2:9" ht="11.25" customHeight="1" x14ac:dyDescent="0.25">
      <c r="B212" s="703"/>
      <c r="C212" s="702"/>
      <c r="F212" s="708"/>
      <c r="G212" s="698"/>
      <c r="H212" s="318"/>
      <c r="I212" s="318"/>
    </row>
    <row r="213" spans="2:9" ht="15.75" customHeight="1" x14ac:dyDescent="0.25">
      <c r="B213" s="703"/>
      <c r="C213" s="702"/>
      <c r="F213" s="708"/>
      <c r="G213" s="698"/>
      <c r="H213" s="318"/>
      <c r="I213" s="318"/>
    </row>
    <row r="214" spans="2:9" ht="15.75" customHeight="1" x14ac:dyDescent="0.25">
      <c r="B214" s="703"/>
      <c r="C214" s="702"/>
      <c r="F214" s="708"/>
      <c r="G214" s="698"/>
      <c r="H214" s="318"/>
      <c r="I214" s="318"/>
    </row>
    <row r="215" spans="2:9" ht="15.75" customHeight="1" x14ac:dyDescent="0.25">
      <c r="B215" s="703"/>
      <c r="C215" s="702"/>
      <c r="F215" s="708"/>
      <c r="G215" s="698"/>
      <c r="H215" s="318"/>
      <c r="I215" s="318"/>
    </row>
    <row r="216" spans="2:9" ht="15.75" customHeight="1" x14ac:dyDescent="0.25">
      <c r="B216" s="703"/>
      <c r="C216" s="702"/>
      <c r="F216" s="708"/>
      <c r="G216" s="698"/>
      <c r="H216" s="318"/>
      <c r="I216" s="318"/>
    </row>
    <row r="217" spans="2:9" ht="15.75" customHeight="1" x14ac:dyDescent="0.25">
      <c r="B217" s="703"/>
      <c r="C217" s="702"/>
      <c r="F217" s="708"/>
      <c r="G217" s="698"/>
      <c r="H217" s="318"/>
      <c r="I217" s="318"/>
    </row>
    <row r="218" spans="2:9" ht="15.75" customHeight="1" x14ac:dyDescent="0.25">
      <c r="B218" s="703"/>
      <c r="C218" s="702"/>
      <c r="F218" s="708"/>
      <c r="G218" s="698"/>
      <c r="H218" s="318"/>
      <c r="I218" s="318"/>
    </row>
    <row r="219" spans="2:9" ht="15.75" customHeight="1" x14ac:dyDescent="0.25">
      <c r="B219" s="703"/>
      <c r="C219" s="702"/>
      <c r="F219" s="708"/>
      <c r="G219" s="698"/>
      <c r="H219" s="318"/>
      <c r="I219" s="318"/>
    </row>
    <row r="220" spans="2:9" ht="15.75" customHeight="1" x14ac:dyDescent="0.25">
      <c r="B220" s="703"/>
      <c r="C220" s="702"/>
      <c r="F220" s="708"/>
      <c r="G220" s="698"/>
      <c r="H220" s="318"/>
      <c r="I220" s="318"/>
    </row>
    <row r="221" spans="2:9" ht="15.75" customHeight="1" x14ac:dyDescent="0.25">
      <c r="B221" s="703"/>
      <c r="C221" s="702"/>
      <c r="F221" s="708"/>
      <c r="G221" s="698"/>
      <c r="H221" s="318"/>
      <c r="I221" s="318"/>
    </row>
    <row r="222" spans="2:9" ht="15.75" customHeight="1" x14ac:dyDescent="0.25">
      <c r="B222" s="703"/>
      <c r="C222" s="702"/>
      <c r="F222" s="708"/>
      <c r="G222" s="698"/>
      <c r="H222" s="318"/>
      <c r="I222" s="318"/>
    </row>
    <row r="223" spans="2:9" ht="15.75" customHeight="1" x14ac:dyDescent="0.25">
      <c r="B223" s="703"/>
      <c r="C223" s="702"/>
      <c r="F223" s="708"/>
      <c r="G223" s="698"/>
      <c r="H223" s="318"/>
      <c r="I223" s="318"/>
    </row>
    <row r="224" spans="2:9" ht="15.75" customHeight="1" x14ac:dyDescent="0.25">
      <c r="B224" s="703"/>
      <c r="C224" s="702"/>
      <c r="F224" s="708"/>
      <c r="G224" s="698"/>
      <c r="H224" s="318"/>
      <c r="I224" s="318"/>
    </row>
    <row r="225" spans="2:9" ht="15.75" customHeight="1" x14ac:dyDescent="0.25">
      <c r="B225" s="703"/>
      <c r="C225" s="702"/>
      <c r="F225" s="708"/>
      <c r="G225" s="698"/>
      <c r="H225" s="318"/>
      <c r="I225" s="318"/>
    </row>
    <row r="226" spans="2:9" ht="15.75" customHeight="1" x14ac:dyDescent="0.25">
      <c r="B226" s="703"/>
      <c r="C226" s="702"/>
      <c r="F226" s="708"/>
      <c r="G226" s="698"/>
      <c r="H226" s="318"/>
      <c r="I226" s="318"/>
    </row>
    <row r="227" spans="2:9" ht="15.75" customHeight="1" x14ac:dyDescent="0.25">
      <c r="B227" s="703"/>
      <c r="C227" s="702"/>
      <c r="F227" s="708"/>
      <c r="G227" s="698"/>
      <c r="H227" s="318"/>
      <c r="I227" s="318"/>
    </row>
    <row r="228" spans="2:9" ht="15.75" customHeight="1" x14ac:dyDescent="0.25">
      <c r="B228" s="703"/>
      <c r="C228" s="702"/>
      <c r="F228" s="708"/>
      <c r="G228" s="698"/>
      <c r="H228" s="318"/>
      <c r="I228" s="318"/>
    </row>
    <row r="229" spans="2:9" ht="15.75" customHeight="1" x14ac:dyDescent="0.25">
      <c r="B229" s="703"/>
      <c r="C229" s="702"/>
      <c r="F229" s="708"/>
      <c r="G229" s="698"/>
      <c r="H229" s="318"/>
      <c r="I229" s="318"/>
    </row>
    <row r="230" spans="2:9" ht="15.75" customHeight="1" x14ac:dyDescent="0.25">
      <c r="B230" s="703"/>
      <c r="C230" s="702"/>
      <c r="F230" s="708"/>
      <c r="G230" s="698"/>
      <c r="H230" s="318"/>
      <c r="I230" s="318"/>
    </row>
    <row r="231" spans="2:9" ht="15.75" customHeight="1" x14ac:dyDescent="0.25">
      <c r="B231" s="703"/>
      <c r="C231" s="702"/>
      <c r="F231" s="708"/>
      <c r="G231" s="698"/>
      <c r="H231" s="318"/>
      <c r="I231" s="318"/>
    </row>
    <row r="232" spans="2:9" ht="15.75" customHeight="1" x14ac:dyDescent="0.25">
      <c r="B232" s="703"/>
      <c r="C232" s="702"/>
      <c r="F232" s="708"/>
      <c r="G232" s="698"/>
      <c r="H232" s="318"/>
      <c r="I232" s="318"/>
    </row>
    <row r="233" spans="2:9" ht="15.75" customHeight="1" x14ac:dyDescent="0.25">
      <c r="B233" s="703"/>
      <c r="C233" s="702"/>
      <c r="F233" s="708"/>
      <c r="G233" s="698"/>
      <c r="H233" s="318"/>
      <c r="I233" s="318"/>
    </row>
    <row r="234" spans="2:9" ht="15.75" customHeight="1" x14ac:dyDescent="0.25">
      <c r="B234" s="703"/>
      <c r="C234" s="702"/>
      <c r="F234" s="708"/>
      <c r="G234" s="698"/>
      <c r="H234" s="318"/>
      <c r="I234" s="318"/>
    </row>
    <row r="235" spans="2:9" ht="15.75" customHeight="1" x14ac:dyDescent="0.25">
      <c r="B235" s="703"/>
      <c r="C235" s="702"/>
      <c r="F235" s="708"/>
      <c r="G235" s="698"/>
      <c r="H235" s="318"/>
      <c r="I235" s="318"/>
    </row>
    <row r="236" spans="2:9" ht="15.75" customHeight="1" x14ac:dyDescent="0.25">
      <c r="B236" s="703"/>
      <c r="C236" s="702"/>
      <c r="F236" s="708"/>
      <c r="G236" s="698"/>
      <c r="H236" s="318"/>
      <c r="I236" s="318"/>
    </row>
    <row r="237" spans="2:9" ht="15.75" customHeight="1" x14ac:dyDescent="0.25">
      <c r="B237" s="703"/>
      <c r="C237" s="702"/>
      <c r="F237" s="708"/>
      <c r="G237" s="698"/>
      <c r="H237" s="318"/>
      <c r="I237" s="318"/>
    </row>
    <row r="238" spans="2:9" ht="15.75" customHeight="1" x14ac:dyDescent="0.25">
      <c r="B238" s="703"/>
      <c r="C238" s="702"/>
      <c r="F238" s="708"/>
      <c r="G238" s="698"/>
      <c r="H238" s="318"/>
      <c r="I238" s="318"/>
    </row>
    <row r="239" spans="2:9" ht="15.75" customHeight="1" x14ac:dyDescent="0.25">
      <c r="B239" s="703"/>
      <c r="C239" s="702"/>
      <c r="F239" s="708"/>
      <c r="G239" s="698"/>
      <c r="H239" s="318"/>
      <c r="I239" s="318"/>
    </row>
    <row r="240" spans="2:9" ht="15.75" customHeight="1" x14ac:dyDescent="0.25">
      <c r="B240" s="703"/>
      <c r="C240" s="702"/>
      <c r="F240" s="708"/>
      <c r="G240" s="698"/>
      <c r="H240" s="318"/>
      <c r="I240" s="318"/>
    </row>
    <row r="241" spans="2:9" ht="15.75" customHeight="1" x14ac:dyDescent="0.25">
      <c r="B241" s="703"/>
      <c r="C241" s="702"/>
      <c r="F241" s="708"/>
      <c r="G241" s="698"/>
      <c r="H241" s="318"/>
      <c r="I241" s="318"/>
    </row>
    <row r="242" spans="2:9" ht="15.75" customHeight="1" x14ac:dyDescent="0.25">
      <c r="B242" s="703"/>
      <c r="C242" s="702"/>
      <c r="F242" s="708"/>
      <c r="G242" s="698"/>
      <c r="H242" s="318"/>
      <c r="I242" s="318"/>
    </row>
    <row r="243" spans="2:9" ht="15.75" customHeight="1" x14ac:dyDescent="0.25">
      <c r="B243" s="703"/>
      <c r="C243" s="702"/>
      <c r="F243" s="708"/>
      <c r="G243" s="698"/>
      <c r="H243" s="318"/>
      <c r="I243" s="318"/>
    </row>
    <row r="244" spans="2:9" ht="15.75" customHeight="1" x14ac:dyDescent="0.25">
      <c r="B244" s="703"/>
      <c r="C244" s="702"/>
      <c r="F244" s="708"/>
      <c r="G244" s="698"/>
      <c r="H244" s="318"/>
      <c r="I244" s="318"/>
    </row>
    <row r="245" spans="2:9" ht="15.75" customHeight="1" x14ac:dyDescent="0.25">
      <c r="B245" s="703"/>
      <c r="C245" s="702"/>
      <c r="F245" s="708"/>
      <c r="G245" s="710"/>
      <c r="H245" s="328"/>
      <c r="I245" s="318"/>
    </row>
    <row r="246" spans="2:9" ht="15.75" customHeight="1" x14ac:dyDescent="0.2">
      <c r="B246" s="703"/>
      <c r="C246" s="702"/>
      <c r="G246" s="698"/>
      <c r="H246" s="318"/>
      <c r="I246" s="318"/>
    </row>
    <row r="247" spans="2:9" ht="15.75" customHeight="1" x14ac:dyDescent="0.25">
      <c r="B247" s="703"/>
      <c r="C247" s="702"/>
      <c r="F247" s="708"/>
      <c r="G247" s="698"/>
      <c r="H247" s="318"/>
      <c r="I247" s="318"/>
    </row>
    <row r="248" spans="2:9" ht="15.75" customHeight="1" x14ac:dyDescent="0.25">
      <c r="B248" s="703"/>
      <c r="C248" s="702"/>
      <c r="F248" s="708"/>
      <c r="G248" s="698"/>
      <c r="H248" s="318"/>
      <c r="I248" s="318"/>
    </row>
    <row r="249" spans="2:9" ht="15.75" customHeight="1" x14ac:dyDescent="0.25">
      <c r="B249" s="703"/>
      <c r="C249" s="702"/>
      <c r="F249" s="708"/>
      <c r="G249" s="698"/>
      <c r="H249" s="318"/>
      <c r="I249" s="318"/>
    </row>
    <row r="250" spans="2:9" ht="15.75" customHeight="1" x14ac:dyDescent="0.25">
      <c r="B250" s="703"/>
      <c r="C250" s="702"/>
      <c r="F250" s="708"/>
      <c r="G250" s="698"/>
      <c r="H250" s="318"/>
      <c r="I250" s="318"/>
    </row>
    <row r="251" spans="2:9" ht="15.75" customHeight="1" x14ac:dyDescent="0.25">
      <c r="B251" s="703"/>
      <c r="C251" s="702"/>
      <c r="F251" s="708"/>
      <c r="G251" s="698"/>
      <c r="H251" s="318"/>
      <c r="I251" s="318"/>
    </row>
    <row r="252" spans="2:9" ht="15.75" customHeight="1" x14ac:dyDescent="0.25">
      <c r="B252" s="703"/>
      <c r="C252" s="702"/>
      <c r="F252" s="708"/>
      <c r="G252" s="698"/>
      <c r="H252" s="318"/>
      <c r="I252" s="318"/>
    </row>
    <row r="253" spans="2:9" ht="15.75" customHeight="1" x14ac:dyDescent="0.25">
      <c r="B253" s="703"/>
      <c r="C253" s="702"/>
      <c r="F253" s="708"/>
      <c r="G253" s="698"/>
      <c r="H253" s="318"/>
      <c r="I253" s="318"/>
    </row>
    <row r="254" spans="2:9" ht="15.75" customHeight="1" x14ac:dyDescent="0.25">
      <c r="B254" s="703"/>
      <c r="C254" s="702"/>
      <c r="F254" s="708"/>
      <c r="G254" s="698"/>
      <c r="H254" s="318"/>
      <c r="I254" s="318"/>
    </row>
    <row r="255" spans="2:9" ht="15.75" customHeight="1" x14ac:dyDescent="0.25">
      <c r="B255" s="703"/>
      <c r="C255" s="702"/>
      <c r="F255" s="708"/>
      <c r="G255" s="698"/>
      <c r="H255" s="318"/>
      <c r="I255" s="318"/>
    </row>
    <row r="256" spans="2:9" ht="15.75" customHeight="1" x14ac:dyDescent="0.25">
      <c r="B256" s="703"/>
      <c r="C256" s="702"/>
      <c r="F256" s="708"/>
      <c r="G256" s="698"/>
      <c r="H256" s="318"/>
      <c r="I256" s="318"/>
    </row>
    <row r="257" spans="2:9" ht="15.75" customHeight="1" x14ac:dyDescent="0.25">
      <c r="B257" s="703"/>
      <c r="C257" s="702"/>
      <c r="F257" s="708"/>
      <c r="G257" s="698"/>
      <c r="H257" s="318"/>
      <c r="I257" s="318"/>
    </row>
    <row r="258" spans="2:9" ht="15.75" customHeight="1" x14ac:dyDescent="0.25">
      <c r="B258" s="703"/>
      <c r="C258" s="702"/>
      <c r="F258" s="708"/>
      <c r="G258" s="698"/>
      <c r="H258" s="318"/>
      <c r="I258" s="318"/>
    </row>
    <row r="259" spans="2:9" ht="15.75" customHeight="1" x14ac:dyDescent="0.25">
      <c r="B259" s="703"/>
      <c r="C259" s="702"/>
      <c r="F259" s="708"/>
      <c r="G259" s="698"/>
      <c r="H259" s="318"/>
      <c r="I259" s="318"/>
    </row>
    <row r="260" spans="2:9" ht="15.75" customHeight="1" x14ac:dyDescent="0.25">
      <c r="B260" s="703"/>
      <c r="C260" s="702"/>
      <c r="F260" s="708"/>
      <c r="G260" s="698"/>
      <c r="H260" s="318"/>
      <c r="I260" s="318"/>
    </row>
    <row r="261" spans="2:9" ht="15.75" customHeight="1" x14ac:dyDescent="0.25">
      <c r="B261" s="703"/>
      <c r="C261" s="702"/>
      <c r="F261" s="708"/>
      <c r="G261" s="698"/>
      <c r="H261" s="318"/>
      <c r="I261" s="318"/>
    </row>
    <row r="262" spans="2:9" ht="15.75" customHeight="1" x14ac:dyDescent="0.25">
      <c r="B262" s="703"/>
      <c r="C262" s="702"/>
      <c r="F262" s="708"/>
      <c r="G262" s="698"/>
      <c r="H262" s="318"/>
      <c r="I262" s="318"/>
    </row>
    <row r="263" spans="2:9" ht="15.75" customHeight="1" x14ac:dyDescent="0.25">
      <c r="B263" s="703"/>
      <c r="C263" s="702"/>
      <c r="F263" s="708"/>
      <c r="G263" s="698"/>
      <c r="H263" s="318"/>
      <c r="I263" s="318"/>
    </row>
    <row r="264" spans="2:9" ht="15.75" customHeight="1" x14ac:dyDescent="0.25">
      <c r="B264" s="703"/>
      <c r="C264" s="702"/>
      <c r="F264" s="708"/>
      <c r="G264" s="698"/>
      <c r="H264" s="318"/>
      <c r="I264" s="318"/>
    </row>
    <row r="265" spans="2:9" ht="15.75" customHeight="1" x14ac:dyDescent="0.25">
      <c r="B265" s="703"/>
      <c r="C265" s="702"/>
      <c r="F265" s="708"/>
      <c r="G265" s="698"/>
      <c r="H265" s="318"/>
      <c r="I265" s="318"/>
    </row>
    <row r="266" spans="2:9" ht="15.75" customHeight="1" x14ac:dyDescent="0.25">
      <c r="B266" s="703"/>
      <c r="C266" s="702"/>
      <c r="F266" s="708"/>
      <c r="G266" s="698"/>
      <c r="H266" s="318"/>
      <c r="I266" s="318"/>
    </row>
    <row r="267" spans="2:9" ht="15.75" customHeight="1" x14ac:dyDescent="0.25">
      <c r="B267" s="703"/>
      <c r="C267" s="702"/>
      <c r="F267" s="708"/>
      <c r="G267" s="698"/>
      <c r="H267" s="318"/>
      <c r="I267" s="318"/>
    </row>
    <row r="268" spans="2:9" ht="15.75" customHeight="1" thickBot="1" x14ac:dyDescent="0.25">
      <c r="B268" s="703"/>
      <c r="C268" s="702"/>
      <c r="E268" s="707">
        <f>SUM(E9:E247)</f>
        <v>3556285.7</v>
      </c>
      <c r="F268" s="706">
        <f>SUM(F8:F256)</f>
        <v>3621221.0799999982</v>
      </c>
      <c r="G268" s="699"/>
      <c r="H268" s="318"/>
      <c r="I268" s="318"/>
    </row>
    <row r="269" spans="2:9" ht="15.75" customHeight="1" thickTop="1" x14ac:dyDescent="0.2">
      <c r="B269" s="703"/>
      <c r="C269" s="702"/>
      <c r="E269" s="719">
        <f>F268-E268</f>
        <v>64935.379999998026</v>
      </c>
      <c r="F269" s="700"/>
      <c r="G269" s="699"/>
      <c r="H269" s="318"/>
      <c r="I269" s="318"/>
    </row>
    <row r="270" spans="2:9" ht="15.75" customHeight="1" x14ac:dyDescent="0.2">
      <c r="B270" s="703"/>
      <c r="C270" s="702"/>
      <c r="F270" s="700"/>
      <c r="G270" s="699"/>
      <c r="H270" s="313"/>
      <c r="I270" s="318"/>
    </row>
    <row r="271" spans="2:9" ht="15.75" customHeight="1" x14ac:dyDescent="0.2">
      <c r="B271" s="703"/>
      <c r="C271" s="702"/>
      <c r="F271" s="700"/>
      <c r="G271" s="699"/>
      <c r="H271" s="318"/>
      <c r="I271" s="318"/>
    </row>
    <row r="272" spans="2:9" ht="15.75" customHeight="1" x14ac:dyDescent="0.2">
      <c r="B272" s="690"/>
      <c r="C272" s="690"/>
      <c r="D272" s="696"/>
      <c r="F272" s="700"/>
      <c r="G272" s="699"/>
      <c r="H272" s="318"/>
      <c r="I272" s="318"/>
    </row>
    <row r="273" spans="2:9" ht="15.75" customHeight="1" x14ac:dyDescent="0.2">
      <c r="B273" s="690"/>
      <c r="C273" s="690"/>
      <c r="D273" s="696"/>
      <c r="F273" s="700"/>
      <c r="G273" s="699"/>
      <c r="H273" s="318"/>
      <c r="I273" s="318"/>
    </row>
    <row r="274" spans="2:9" ht="15.75" customHeight="1" x14ac:dyDescent="0.2">
      <c r="B274" s="690"/>
      <c r="C274" s="690"/>
      <c r="D274" s="701"/>
      <c r="F274" s="700"/>
      <c r="G274" s="699"/>
      <c r="H274" s="318"/>
      <c r="I274" s="318"/>
    </row>
    <row r="275" spans="2:9" ht="15.75" customHeight="1" x14ac:dyDescent="0.2">
      <c r="B275" s="690"/>
      <c r="C275" s="690"/>
      <c r="D275" s="696"/>
      <c r="F275" s="700"/>
      <c r="G275" s="699"/>
      <c r="H275" s="318"/>
      <c r="I275" s="318"/>
    </row>
    <row r="276" spans="2:9" ht="15.75" customHeight="1" x14ac:dyDescent="0.2">
      <c r="B276" s="690"/>
      <c r="C276" s="690"/>
      <c r="D276" s="696"/>
      <c r="G276" s="698"/>
      <c r="H276" s="318"/>
      <c r="I276" s="318"/>
    </row>
    <row r="277" spans="2:9" ht="15.75" customHeight="1" x14ac:dyDescent="0.2">
      <c r="B277" s="690"/>
      <c r="C277" s="690"/>
      <c r="D277" s="696"/>
      <c r="G277" s="698"/>
    </row>
    <row r="278" spans="2:9" ht="15.75" customHeight="1" x14ac:dyDescent="0.2">
      <c r="B278" s="690"/>
      <c r="C278" s="690"/>
      <c r="D278" s="696"/>
      <c r="G278" s="698"/>
    </row>
    <row r="279" spans="2:9" ht="15.75" customHeight="1" x14ac:dyDescent="0.2">
      <c r="B279" s="690"/>
      <c r="C279" s="690"/>
    </row>
    <row r="280" spans="2:9" ht="15.75" customHeight="1" x14ac:dyDescent="0.2">
      <c r="B280" s="690"/>
      <c r="C280" s="690"/>
      <c r="D280" s="696"/>
      <c r="G280" s="697"/>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c r="D283" s="696"/>
    </row>
    <row r="284" spans="2:9" ht="15.75" customHeight="1" x14ac:dyDescent="0.2">
      <c r="B284" s="690"/>
      <c r="C284" s="690"/>
      <c r="D284" s="696"/>
    </row>
    <row r="285" spans="2:9" ht="15.75" customHeight="1" x14ac:dyDescent="0.2">
      <c r="B285" s="690"/>
      <c r="C285" s="690"/>
    </row>
    <row r="286" spans="2:9" ht="15.75" customHeight="1" x14ac:dyDescent="0.2">
      <c r="D286" s="696"/>
      <c r="E286" s="694"/>
    </row>
    <row r="287" spans="2:9" ht="15.75" customHeight="1" x14ac:dyDescent="0.2">
      <c r="B287" s="690"/>
      <c r="C287" s="690"/>
      <c r="D287" s="696"/>
    </row>
    <row r="288" spans="2:9" ht="15.75" customHeight="1" x14ac:dyDescent="0.2">
      <c r="B288" s="690"/>
      <c r="C288" s="690"/>
      <c r="E288" s="695"/>
      <c r="F288" s="694"/>
      <c r="G288" s="690"/>
    </row>
    <row r="289" spans="5:7" ht="15.75" customHeight="1" x14ac:dyDescent="0.2">
      <c r="E289" s="695"/>
      <c r="F289" s="694"/>
      <c r="G289" s="690"/>
    </row>
    <row r="290" spans="5:7" ht="15.75" customHeight="1" x14ac:dyDescent="0.2"/>
    <row r="291" spans="5:7" ht="15.75" customHeight="1" x14ac:dyDescent="0.2"/>
    <row r="292" spans="5:7" ht="15.75" customHeight="1" x14ac:dyDescent="0.2"/>
    <row r="293" spans="5:7" ht="15.75" customHeight="1" x14ac:dyDescent="0.2"/>
    <row r="294" spans="5:7" ht="15.75" customHeight="1" x14ac:dyDescent="0.2"/>
    <row r="295" spans="5:7" ht="15.75" customHeight="1" x14ac:dyDescent="0.2"/>
    <row r="296" spans="5:7" ht="15.75" customHeight="1" x14ac:dyDescent="0.2"/>
    <row r="297" spans="5:7" ht="15.75" customHeight="1" x14ac:dyDescent="0.2"/>
    <row r="298" spans="5:7" ht="15.75" customHeight="1" x14ac:dyDescent="0.2"/>
    <row r="299" spans="5:7" ht="15.75" customHeight="1" x14ac:dyDescent="0.2"/>
    <row r="300" spans="5:7" ht="15.75" customHeight="1" x14ac:dyDescent="0.2"/>
    <row r="301" spans="5:7" ht="15.75" customHeight="1" x14ac:dyDescent="0.2"/>
    <row r="302" spans="5:7" ht="15.75" customHeight="1" x14ac:dyDescent="0.2"/>
    <row r="303" spans="5:7" ht="15.75" customHeight="1" x14ac:dyDescent="0.2"/>
    <row r="304" spans="5: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1" ht="18" customHeight="1" x14ac:dyDescent="0.2"/>
    <row r="369" spans="1:209" ht="15.75" customHeight="1" x14ac:dyDescent="0.2"/>
    <row r="379" spans="1:209" s="312" customFormat="1" x14ac:dyDescent="0.2">
      <c r="A379" s="690"/>
      <c r="B379" s="691"/>
      <c r="C379" s="691"/>
      <c r="D379" s="693"/>
      <c r="E379" s="692"/>
      <c r="F379" s="692"/>
      <c r="G379" s="691"/>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690"/>
      <c r="B380" s="691"/>
      <c r="C380" s="691"/>
      <c r="D380" s="693"/>
      <c r="E380" s="692"/>
      <c r="F380" s="692"/>
      <c r="G380" s="691"/>
      <c r="H380" s="311"/>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row r="381" spans="1:209" s="313" customFormat="1" x14ac:dyDescent="0.2">
      <c r="A381" s="690"/>
      <c r="B381" s="691"/>
      <c r="C381" s="691"/>
      <c r="D381" s="693"/>
      <c r="E381" s="692"/>
      <c r="F381" s="692"/>
      <c r="G381" s="691"/>
      <c r="H381" s="311"/>
      <c r="I381" s="311"/>
      <c r="J381" s="311"/>
      <c r="K381" s="311"/>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c r="AS381" s="311"/>
      <c r="AT381" s="311"/>
      <c r="AU381" s="311"/>
      <c r="AV381" s="311"/>
      <c r="AW381" s="311"/>
      <c r="AX381" s="311"/>
      <c r="AY381" s="311"/>
      <c r="AZ381" s="311"/>
      <c r="BA381" s="311"/>
      <c r="BB381" s="311"/>
      <c r="BC381" s="311"/>
      <c r="BD381" s="311"/>
      <c r="BE381" s="311"/>
      <c r="BF381" s="311"/>
      <c r="BG381" s="311"/>
      <c r="BH381" s="311"/>
      <c r="BI381" s="311"/>
      <c r="BJ381" s="311"/>
      <c r="BK381" s="311"/>
      <c r="BL381" s="311"/>
      <c r="BM381" s="311"/>
      <c r="BN381" s="311"/>
      <c r="BO381" s="311"/>
      <c r="BP381" s="311"/>
      <c r="BQ381" s="311"/>
      <c r="BR381" s="311"/>
      <c r="BS381" s="311"/>
      <c r="BT381" s="311"/>
      <c r="BU381" s="311"/>
      <c r="BV381" s="311"/>
      <c r="BW381" s="311"/>
      <c r="BX381" s="311"/>
      <c r="BY381" s="311"/>
      <c r="BZ381" s="311"/>
      <c r="CA381" s="311"/>
      <c r="CB381" s="311"/>
      <c r="CC381" s="311"/>
      <c r="CD381" s="311"/>
      <c r="CE381" s="311"/>
      <c r="CF381" s="311"/>
      <c r="CG381" s="311"/>
      <c r="CH381" s="311"/>
      <c r="CI381" s="311"/>
      <c r="CJ381" s="311"/>
      <c r="CK381" s="311"/>
      <c r="CL381" s="311"/>
      <c r="CM381" s="311"/>
      <c r="CN381" s="311"/>
      <c r="CO381" s="311"/>
      <c r="CP381" s="311"/>
      <c r="CQ381" s="311"/>
      <c r="CR381" s="311"/>
      <c r="CS381" s="311"/>
      <c r="CT381" s="311"/>
      <c r="CU381" s="311"/>
      <c r="CV381" s="311"/>
      <c r="CW381" s="311"/>
      <c r="CX381" s="311"/>
      <c r="CY381" s="311"/>
      <c r="CZ381" s="311"/>
      <c r="DA381" s="311"/>
      <c r="DB381" s="311"/>
      <c r="DC381" s="311"/>
      <c r="DD381" s="311"/>
      <c r="DE381" s="311"/>
      <c r="DF381" s="311"/>
      <c r="DG381" s="311"/>
      <c r="DH381" s="311"/>
      <c r="DI381" s="311"/>
      <c r="DJ381" s="311"/>
      <c r="DK381" s="311"/>
      <c r="DL381" s="311"/>
      <c r="DM381" s="311"/>
      <c r="DN381" s="311"/>
      <c r="DO381" s="311"/>
      <c r="DP381" s="311"/>
      <c r="DQ381" s="311"/>
      <c r="DR381" s="311"/>
      <c r="DS381" s="311"/>
      <c r="DT381" s="311"/>
      <c r="DU381" s="311"/>
      <c r="DV381" s="311"/>
      <c r="DW381" s="311"/>
      <c r="DX381" s="311"/>
      <c r="DY381" s="311"/>
      <c r="DZ381" s="311"/>
      <c r="EA381" s="311"/>
      <c r="EB381" s="311"/>
      <c r="EC381" s="311"/>
      <c r="ED381" s="311"/>
      <c r="EE381" s="311"/>
      <c r="EF381" s="311"/>
      <c r="EG381" s="311"/>
      <c r="EH381" s="311"/>
      <c r="EI381" s="311"/>
      <c r="EJ381" s="311"/>
      <c r="EK381" s="311"/>
      <c r="EL381" s="311"/>
      <c r="EM381" s="311"/>
      <c r="EN381" s="311"/>
      <c r="EO381" s="311"/>
      <c r="EP381" s="311"/>
      <c r="EQ381" s="311"/>
      <c r="ER381" s="311"/>
      <c r="ES381" s="311"/>
      <c r="ET381" s="311"/>
      <c r="EU381" s="311"/>
      <c r="EV381" s="311"/>
      <c r="EW381" s="311"/>
      <c r="EX381" s="311"/>
      <c r="EY381" s="311"/>
      <c r="EZ381" s="311"/>
      <c r="FA381" s="311"/>
      <c r="FB381" s="311"/>
      <c r="FC381" s="311"/>
      <c r="FD381" s="311"/>
      <c r="FE381" s="311"/>
      <c r="FF381" s="311"/>
      <c r="FG381" s="311"/>
      <c r="FH381" s="311"/>
      <c r="FI381" s="311"/>
      <c r="FJ381" s="311"/>
      <c r="FK381" s="311"/>
      <c r="FL381" s="311"/>
      <c r="FM381" s="311"/>
      <c r="FN381" s="311"/>
      <c r="FO381" s="311"/>
      <c r="FP381" s="311"/>
      <c r="FQ381" s="311"/>
      <c r="FR381" s="311"/>
      <c r="FS381" s="311"/>
      <c r="FT381" s="311"/>
      <c r="FU381" s="311"/>
      <c r="FV381" s="311"/>
      <c r="FW381" s="311"/>
      <c r="FX381" s="311"/>
      <c r="FY381" s="311"/>
      <c r="FZ381" s="311"/>
      <c r="GA381" s="311"/>
      <c r="GB381" s="311"/>
      <c r="GC381" s="311"/>
      <c r="GD381" s="311"/>
      <c r="GE381" s="311"/>
      <c r="GF381" s="311"/>
      <c r="GG381" s="311"/>
      <c r="GH381" s="311"/>
      <c r="GI381" s="311"/>
      <c r="GJ381" s="311"/>
      <c r="GK381" s="311"/>
      <c r="GL381" s="311"/>
      <c r="GM381" s="311"/>
      <c r="GN381" s="311"/>
      <c r="GO381" s="311"/>
      <c r="GP381" s="311"/>
      <c r="GQ381" s="311"/>
      <c r="GR381" s="311"/>
      <c r="GS381" s="311"/>
      <c r="GT381" s="311"/>
      <c r="GU381" s="311"/>
      <c r="GV381" s="311"/>
      <c r="GW381" s="311"/>
      <c r="GX381" s="311"/>
      <c r="GY381" s="311"/>
      <c r="GZ381" s="311"/>
      <c r="HA381" s="311"/>
    </row>
    <row r="382" spans="1:209" s="313" customFormat="1" x14ac:dyDescent="0.2">
      <c r="A382" s="690"/>
      <c r="B382" s="691"/>
      <c r="C382" s="691"/>
      <c r="D382" s="693"/>
      <c r="E382" s="692"/>
      <c r="F382" s="692"/>
      <c r="G382" s="691"/>
      <c r="H382" s="311"/>
      <c r="I382" s="311"/>
      <c r="J382" s="311"/>
      <c r="K382" s="311"/>
      <c r="L382" s="311"/>
      <c r="M382" s="311"/>
      <c r="N382" s="311"/>
      <c r="O382" s="311"/>
      <c r="P382" s="311"/>
      <c r="Q382" s="311"/>
      <c r="R382" s="311"/>
      <c r="S382" s="311"/>
      <c r="T382" s="311"/>
      <c r="U382" s="311"/>
      <c r="V382" s="311"/>
      <c r="W382" s="311"/>
      <c r="X382" s="311"/>
      <c r="Y382" s="311"/>
      <c r="Z382" s="311"/>
      <c r="AA382" s="311"/>
      <c r="AB382" s="311"/>
      <c r="AC382" s="311"/>
      <c r="AD382" s="311"/>
      <c r="AE382" s="311"/>
      <c r="AF382" s="311"/>
      <c r="AG382" s="311"/>
      <c r="AH382" s="311"/>
      <c r="AI382" s="311"/>
      <c r="AJ382" s="311"/>
      <c r="AK382" s="311"/>
      <c r="AL382" s="311"/>
      <c r="AM382" s="311"/>
      <c r="AN382" s="311"/>
      <c r="AO382" s="311"/>
      <c r="AP382" s="311"/>
      <c r="AQ382" s="311"/>
      <c r="AR382" s="311"/>
      <c r="AS382" s="311"/>
      <c r="AT382" s="311"/>
      <c r="AU382" s="311"/>
      <c r="AV382" s="311"/>
      <c r="AW382" s="311"/>
      <c r="AX382" s="311"/>
      <c r="AY382" s="311"/>
      <c r="AZ382" s="311"/>
      <c r="BA382" s="311"/>
      <c r="BB382" s="311"/>
      <c r="BC382" s="311"/>
      <c r="BD382" s="311"/>
      <c r="BE382" s="311"/>
      <c r="BF382" s="311"/>
      <c r="BG382" s="311"/>
      <c r="BH382" s="311"/>
      <c r="BI382" s="311"/>
      <c r="BJ382" s="311"/>
      <c r="BK382" s="311"/>
      <c r="BL382" s="311"/>
      <c r="BM382" s="311"/>
      <c r="BN382" s="311"/>
      <c r="BO382" s="311"/>
      <c r="BP382" s="311"/>
      <c r="BQ382" s="311"/>
      <c r="BR382" s="311"/>
      <c r="BS382" s="311"/>
      <c r="BT382" s="311"/>
      <c r="BU382" s="311"/>
      <c r="BV382" s="311"/>
      <c r="BW382" s="311"/>
      <c r="BX382" s="311"/>
      <c r="BY382" s="311"/>
      <c r="BZ382" s="311"/>
      <c r="CA382" s="311"/>
      <c r="CB382" s="311"/>
      <c r="CC382" s="311"/>
      <c r="CD382" s="311"/>
      <c r="CE382" s="311"/>
      <c r="CF382" s="311"/>
      <c r="CG382" s="311"/>
      <c r="CH382" s="311"/>
      <c r="CI382" s="311"/>
      <c r="CJ382" s="311"/>
      <c r="CK382" s="311"/>
      <c r="CL382" s="311"/>
      <c r="CM382" s="311"/>
      <c r="CN382" s="311"/>
      <c r="CO382" s="311"/>
      <c r="CP382" s="311"/>
      <c r="CQ382" s="311"/>
      <c r="CR382" s="311"/>
      <c r="CS382" s="311"/>
      <c r="CT382" s="311"/>
      <c r="CU382" s="311"/>
      <c r="CV382" s="311"/>
      <c r="CW382" s="311"/>
      <c r="CX382" s="311"/>
      <c r="CY382" s="311"/>
      <c r="CZ382" s="311"/>
      <c r="DA382" s="311"/>
      <c r="DB382" s="311"/>
      <c r="DC382" s="311"/>
      <c r="DD382" s="311"/>
      <c r="DE382" s="311"/>
      <c r="DF382" s="311"/>
      <c r="DG382" s="311"/>
      <c r="DH382" s="311"/>
      <c r="DI382" s="311"/>
      <c r="DJ382" s="311"/>
      <c r="DK382" s="311"/>
      <c r="DL382" s="311"/>
      <c r="DM382" s="311"/>
      <c r="DN382" s="311"/>
      <c r="DO382" s="311"/>
      <c r="DP382" s="311"/>
      <c r="DQ382" s="311"/>
      <c r="DR382" s="311"/>
      <c r="DS382" s="311"/>
      <c r="DT382" s="311"/>
      <c r="DU382" s="311"/>
      <c r="DV382" s="311"/>
      <c r="DW382" s="311"/>
      <c r="DX382" s="311"/>
      <c r="DY382" s="311"/>
      <c r="DZ382" s="311"/>
      <c r="EA382" s="311"/>
      <c r="EB382" s="311"/>
      <c r="EC382" s="311"/>
      <c r="ED382" s="311"/>
      <c r="EE382" s="311"/>
      <c r="EF382" s="311"/>
      <c r="EG382" s="311"/>
      <c r="EH382" s="311"/>
      <c r="EI382" s="311"/>
      <c r="EJ382" s="311"/>
      <c r="EK382" s="311"/>
      <c r="EL382" s="311"/>
      <c r="EM382" s="311"/>
      <c r="EN382" s="311"/>
      <c r="EO382" s="311"/>
      <c r="EP382" s="311"/>
      <c r="EQ382" s="311"/>
      <c r="ER382" s="311"/>
      <c r="ES382" s="311"/>
      <c r="ET382" s="311"/>
      <c r="EU382" s="311"/>
      <c r="EV382" s="311"/>
      <c r="EW382" s="311"/>
      <c r="EX382" s="311"/>
      <c r="EY382" s="311"/>
      <c r="EZ382" s="311"/>
      <c r="FA382" s="311"/>
      <c r="FB382" s="311"/>
      <c r="FC382" s="311"/>
      <c r="FD382" s="311"/>
      <c r="FE382" s="311"/>
      <c r="FF382" s="311"/>
      <c r="FG382" s="311"/>
      <c r="FH382" s="311"/>
      <c r="FI382" s="311"/>
      <c r="FJ382" s="311"/>
      <c r="FK382" s="311"/>
      <c r="FL382" s="311"/>
      <c r="FM382" s="311"/>
      <c r="FN382" s="311"/>
      <c r="FO382" s="311"/>
      <c r="FP382" s="311"/>
      <c r="FQ382" s="311"/>
      <c r="FR382" s="311"/>
      <c r="FS382" s="311"/>
      <c r="FT382" s="311"/>
      <c r="FU382" s="311"/>
      <c r="FV382" s="311"/>
      <c r="FW382" s="311"/>
      <c r="FX382" s="311"/>
      <c r="FY382" s="311"/>
      <c r="FZ382" s="311"/>
      <c r="GA382" s="311"/>
      <c r="GB382" s="311"/>
      <c r="GC382" s="311"/>
      <c r="GD382" s="311"/>
      <c r="GE382" s="311"/>
      <c r="GF382" s="311"/>
      <c r="GG382" s="311"/>
      <c r="GH382" s="311"/>
      <c r="GI382" s="311"/>
      <c r="GJ382" s="311"/>
      <c r="GK382" s="311"/>
      <c r="GL382" s="311"/>
      <c r="GM382" s="311"/>
      <c r="GN382" s="311"/>
      <c r="GO382" s="311"/>
      <c r="GP382" s="311"/>
      <c r="GQ382" s="311"/>
      <c r="GR382" s="311"/>
      <c r="GS382" s="311"/>
      <c r="GT382" s="311"/>
      <c r="GU382" s="311"/>
      <c r="GV382" s="311"/>
      <c r="GW382" s="311"/>
      <c r="GX382" s="311"/>
      <c r="GY382" s="311"/>
      <c r="GZ382" s="311"/>
      <c r="HA382" s="311"/>
    </row>
  </sheetData>
  <pageMargins left="0.7" right="0.7" top="0.75" bottom="0.75" header="0.3" footer="0.3"/>
  <pageSetup orientation="portrait" horizontalDpi="0" verticalDpi="0"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E24A2-72A0-4C3D-A0C9-B3A2F1604E38}">
  <dimension ref="A1:HA379"/>
  <sheetViews>
    <sheetView workbookViewId="0">
      <selection activeCell="E9" sqref="E9"/>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customWidth="1"/>
    <col min="7" max="7" width="17.28515625" style="691" customWidth="1"/>
    <col min="8" max="8" width="12" style="690" bestFit="1" customWidth="1"/>
    <col min="9" max="9" width="2" style="311" customWidth="1"/>
    <col min="10" max="12" width="11" style="311" bestFit="1" customWidth="1"/>
    <col min="13" max="16384" width="10.85546875" style="311"/>
  </cols>
  <sheetData>
    <row r="1" spans="2:9" ht="18" x14ac:dyDescent="0.25">
      <c r="B1" s="733"/>
      <c r="C1" s="735" t="s">
        <v>872</v>
      </c>
    </row>
    <row r="2" spans="2:9" ht="18" x14ac:dyDescent="0.25">
      <c r="B2" s="733"/>
      <c r="C2" s="735" t="s">
        <v>8529</v>
      </c>
    </row>
    <row r="3" spans="2:9" ht="18" x14ac:dyDescent="0.25">
      <c r="B3" s="733"/>
      <c r="C3" s="734" t="s">
        <v>9386</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698"/>
      <c r="H7" s="698"/>
      <c r="I7" s="318"/>
    </row>
    <row r="8" spans="2:9" x14ac:dyDescent="0.2">
      <c r="B8" s="703"/>
      <c r="C8" s="702" t="s">
        <v>1008</v>
      </c>
      <c r="F8" s="719">
        <v>142425.64000000001</v>
      </c>
      <c r="G8" s="704"/>
      <c r="H8" s="698"/>
      <c r="I8" s="318"/>
    </row>
    <row r="9" spans="2:9" ht="14.25" x14ac:dyDescent="0.2">
      <c r="B9" s="703">
        <v>45328</v>
      </c>
      <c r="C9" s="363" t="s">
        <v>9937</v>
      </c>
      <c r="E9" s="692">
        <v>102687.5</v>
      </c>
      <c r="F9" s="692">
        <v>1233.27</v>
      </c>
      <c r="G9" s="698" t="s">
        <v>9936</v>
      </c>
    </row>
    <row r="10" spans="2:9" ht="15" x14ac:dyDescent="0.25">
      <c r="B10" s="703">
        <v>45330</v>
      </c>
      <c r="C10" t="s">
        <v>9935</v>
      </c>
      <c r="E10" s="692">
        <v>550</v>
      </c>
      <c r="F10" s="692">
        <v>5626.29</v>
      </c>
      <c r="G10" s="698" t="s">
        <v>9934</v>
      </c>
    </row>
    <row r="11" spans="2:9" ht="15" x14ac:dyDescent="0.25">
      <c r="B11" s="703">
        <v>45330</v>
      </c>
      <c r="C11" t="s">
        <v>9933</v>
      </c>
      <c r="E11" s="692">
        <v>550</v>
      </c>
      <c r="F11" s="692">
        <v>120000</v>
      </c>
      <c r="G11" s="698" t="s">
        <v>3850</v>
      </c>
    </row>
    <row r="12" spans="2:9" ht="15" x14ac:dyDescent="0.25">
      <c r="B12" s="703">
        <v>45330</v>
      </c>
      <c r="C12" t="s">
        <v>9932</v>
      </c>
      <c r="E12" s="692">
        <v>550</v>
      </c>
      <c r="G12" s="698"/>
    </row>
    <row r="13" spans="2:9" ht="15" x14ac:dyDescent="0.25">
      <c r="B13" s="703">
        <v>45330</v>
      </c>
      <c r="C13" t="s">
        <v>9931</v>
      </c>
      <c r="E13" s="692">
        <v>550</v>
      </c>
      <c r="G13" s="698"/>
    </row>
    <row r="14" spans="2:9" ht="15" x14ac:dyDescent="0.25">
      <c r="B14" s="703">
        <v>45330</v>
      </c>
      <c r="C14" t="s">
        <v>9930</v>
      </c>
      <c r="E14" s="692">
        <v>275</v>
      </c>
      <c r="G14" s="698"/>
    </row>
    <row r="15" spans="2:9" ht="14.25" x14ac:dyDescent="0.2">
      <c r="B15" s="703">
        <v>45331</v>
      </c>
      <c r="C15" s="363" t="s">
        <v>9929</v>
      </c>
      <c r="E15" s="692">
        <v>9.8699999999999992</v>
      </c>
      <c r="G15" s="698"/>
    </row>
    <row r="16" spans="2:9" ht="14.25" x14ac:dyDescent="0.2">
      <c r="B16" s="703">
        <v>45331</v>
      </c>
      <c r="C16" s="363" t="s">
        <v>9928</v>
      </c>
      <c r="E16" s="692">
        <v>1.58</v>
      </c>
      <c r="F16" s="718"/>
      <c r="G16" s="698"/>
    </row>
    <row r="17" spans="1:9" ht="12.75" customHeight="1" x14ac:dyDescent="0.2">
      <c r="B17" s="703">
        <v>45341</v>
      </c>
      <c r="C17" s="363" t="s">
        <v>9929</v>
      </c>
      <c r="E17" s="692">
        <v>42.03</v>
      </c>
      <c r="G17" s="698"/>
    </row>
    <row r="18" spans="1:9" ht="14.25" x14ac:dyDescent="0.2">
      <c r="B18" s="703">
        <v>45341</v>
      </c>
      <c r="C18" s="363" t="s">
        <v>9928</v>
      </c>
      <c r="E18" s="692">
        <v>6.72</v>
      </c>
      <c r="F18" s="718"/>
      <c r="G18" s="698"/>
    </row>
    <row r="19" spans="1:9" ht="14.25" x14ac:dyDescent="0.2">
      <c r="A19" s="950"/>
      <c r="B19" s="703">
        <v>45351</v>
      </c>
      <c r="C19" s="363" t="s">
        <v>9927</v>
      </c>
      <c r="E19" s="692">
        <v>200</v>
      </c>
      <c r="G19" s="717"/>
    </row>
    <row r="20" spans="1:9" ht="14.25" x14ac:dyDescent="0.2">
      <c r="B20" s="703">
        <v>45351</v>
      </c>
      <c r="C20" s="363" t="s">
        <v>9926</v>
      </c>
      <c r="E20" s="692">
        <v>32</v>
      </c>
      <c r="G20" s="698"/>
    </row>
    <row r="21" spans="1:9" ht="14.25" x14ac:dyDescent="0.2">
      <c r="B21" s="703">
        <v>45351</v>
      </c>
      <c r="C21" s="363" t="s">
        <v>9925</v>
      </c>
      <c r="E21" s="692">
        <v>350</v>
      </c>
      <c r="F21" s="718"/>
      <c r="G21" s="715"/>
      <c r="H21" s="715"/>
      <c r="I21" s="318"/>
    </row>
    <row r="22" spans="1:9" ht="14.25" x14ac:dyDescent="0.2">
      <c r="B22" s="703">
        <v>45351</v>
      </c>
      <c r="C22" s="363" t="s">
        <v>9924</v>
      </c>
      <c r="E22" s="692">
        <v>56</v>
      </c>
      <c r="G22" s="698"/>
      <c r="H22" s="698"/>
      <c r="I22" s="318"/>
    </row>
    <row r="23" spans="1:9" ht="14.25" x14ac:dyDescent="0.2">
      <c r="B23" s="703">
        <v>45351</v>
      </c>
      <c r="C23" s="363" t="s">
        <v>9923</v>
      </c>
      <c r="E23" s="692">
        <v>320</v>
      </c>
      <c r="G23" s="698"/>
      <c r="H23" s="698"/>
      <c r="I23" s="318"/>
    </row>
    <row r="24" spans="1:9" ht="14.25" x14ac:dyDescent="0.2">
      <c r="B24" s="703">
        <v>45351</v>
      </c>
      <c r="C24" s="363" t="s">
        <v>9922</v>
      </c>
      <c r="E24" s="692">
        <v>51.2</v>
      </c>
      <c r="G24" s="698"/>
      <c r="H24" s="698"/>
      <c r="I24" s="318"/>
    </row>
    <row r="25" spans="1:9" ht="14.25" x14ac:dyDescent="0.2">
      <c r="B25" s="703"/>
      <c r="C25" s="363"/>
      <c r="G25" s="698"/>
      <c r="H25" s="698"/>
      <c r="I25" s="318"/>
    </row>
    <row r="26" spans="1:9" ht="14.25" x14ac:dyDescent="0.2">
      <c r="B26" s="703"/>
      <c r="C26" s="363"/>
      <c r="G26" s="698"/>
      <c r="H26" s="698"/>
      <c r="I26" s="318"/>
    </row>
    <row r="27" spans="1:9" ht="14.25" x14ac:dyDescent="0.2">
      <c r="B27" s="703"/>
      <c r="C27" s="363"/>
      <c r="G27" s="698"/>
      <c r="H27" s="698"/>
      <c r="I27" s="318"/>
    </row>
    <row r="28" spans="1:9" ht="15" x14ac:dyDescent="0.25">
      <c r="B28" s="703"/>
      <c r="C28" s="702"/>
      <c r="F28" s="708"/>
      <c r="G28" s="699"/>
      <c r="H28" s="698"/>
      <c r="I28" s="318"/>
    </row>
    <row r="29" spans="1:9" ht="15" x14ac:dyDescent="0.25">
      <c r="B29" s="703"/>
      <c r="C29" s="702"/>
      <c r="F29" s="708"/>
      <c r="G29" s="699"/>
      <c r="H29" s="698"/>
      <c r="I29" s="318"/>
    </row>
    <row r="30" spans="1:9" ht="13.5" customHeight="1" thickBot="1" x14ac:dyDescent="0.25">
      <c r="B30" s="703"/>
      <c r="C30" s="702"/>
      <c r="E30" s="707">
        <f>SUM(E9:E27)</f>
        <v>106231.9</v>
      </c>
      <c r="F30" s="706">
        <f>SUM(F8:F27)</f>
        <v>269285.2</v>
      </c>
      <c r="G30" s="699"/>
      <c r="H30" s="704"/>
      <c r="I30" s="318"/>
    </row>
    <row r="31" spans="1:9" ht="11.25" customHeight="1" thickTop="1" x14ac:dyDescent="0.2">
      <c r="B31" s="703"/>
      <c r="C31" s="702"/>
      <c r="E31" s="719">
        <f>F30-E30</f>
        <v>163053.30000000002</v>
      </c>
      <c r="F31" s="700"/>
      <c r="G31" s="699"/>
      <c r="H31" s="698"/>
      <c r="I31" s="318"/>
    </row>
    <row r="32" spans="1:9" ht="14.25" customHeight="1" x14ac:dyDescent="0.2">
      <c r="B32" s="703"/>
      <c r="C32" s="702"/>
      <c r="D32" s="696"/>
      <c r="F32" s="700"/>
      <c r="G32" s="699"/>
      <c r="H32" s="698"/>
      <c r="I32" s="318"/>
    </row>
    <row r="33" spans="2:9" ht="14.25" customHeight="1" x14ac:dyDescent="0.2">
      <c r="B33" s="690"/>
      <c r="C33" s="690"/>
      <c r="D33" s="696"/>
      <c r="F33" s="700"/>
      <c r="G33" s="699"/>
      <c r="H33" s="698"/>
      <c r="I33" s="318"/>
    </row>
    <row r="34" spans="2:9" ht="14.25" customHeight="1" x14ac:dyDescent="0.2">
      <c r="B34" s="690"/>
      <c r="C34" s="690"/>
      <c r="D34" s="701"/>
      <c r="F34" s="700"/>
      <c r="G34" s="699"/>
      <c r="H34" s="698"/>
      <c r="I34" s="318"/>
    </row>
    <row r="35" spans="2:9" ht="14.25" customHeight="1" x14ac:dyDescent="0.2">
      <c r="B35" s="690"/>
      <c r="C35" s="690"/>
      <c r="D35" s="696"/>
      <c r="F35" s="700"/>
      <c r="G35" s="699"/>
      <c r="H35" s="698"/>
      <c r="I35" s="318"/>
    </row>
    <row r="36" spans="2:9" ht="14.25" customHeight="1" x14ac:dyDescent="0.2">
      <c r="B36" s="690"/>
      <c r="C36" s="690"/>
      <c r="D36" s="696"/>
      <c r="F36" s="700"/>
      <c r="G36" s="698"/>
      <c r="H36" s="698"/>
      <c r="I36" s="318"/>
    </row>
    <row r="37" spans="2:9" ht="14.25" customHeight="1" x14ac:dyDescent="0.2">
      <c r="B37" s="690"/>
      <c r="C37" s="690"/>
      <c r="D37" s="696"/>
      <c r="F37" s="700"/>
      <c r="G37" s="698"/>
    </row>
    <row r="38" spans="2:9" ht="14.25" customHeight="1" x14ac:dyDescent="0.2">
      <c r="B38" s="690"/>
      <c r="C38" s="690"/>
      <c r="D38" s="696"/>
      <c r="G38" s="698"/>
    </row>
    <row r="39" spans="2:9" ht="14.25" customHeight="1" x14ac:dyDescent="0.2">
      <c r="B39" s="690"/>
      <c r="C39" s="690"/>
    </row>
    <row r="40" spans="2:9" ht="14.25" customHeight="1" x14ac:dyDescent="0.2">
      <c r="B40" s="690"/>
      <c r="C40" s="690"/>
      <c r="D40" s="696"/>
      <c r="G40" s="697"/>
    </row>
    <row r="41" spans="2:9" ht="14.25" customHeight="1" x14ac:dyDescent="0.2">
      <c r="B41" s="690"/>
      <c r="C41" s="690"/>
      <c r="D41" s="696"/>
    </row>
    <row r="42" spans="2:9" ht="14.25" customHeight="1" x14ac:dyDescent="0.2">
      <c r="B42" s="690"/>
      <c r="C42" s="690"/>
      <c r="D42" s="696"/>
    </row>
    <row r="43" spans="2:9" ht="14.25" customHeight="1" x14ac:dyDescent="0.2">
      <c r="B43" s="690"/>
      <c r="C43" s="690"/>
      <c r="D43" s="696"/>
    </row>
    <row r="44" spans="2:9" ht="14.25" customHeight="1" x14ac:dyDescent="0.2">
      <c r="B44" s="690"/>
      <c r="C44" s="690"/>
      <c r="D44" s="696"/>
    </row>
    <row r="45" spans="2:9" ht="14.25" customHeight="1" x14ac:dyDescent="0.2">
      <c r="B45" s="690"/>
      <c r="C45" s="690"/>
    </row>
    <row r="46" spans="2:9" ht="14.25" customHeight="1" x14ac:dyDescent="0.2">
      <c r="B46" s="690"/>
      <c r="C46" s="690"/>
      <c r="D46" s="696"/>
    </row>
    <row r="47" spans="2:9" ht="14.25" customHeight="1" x14ac:dyDescent="0.2">
      <c r="D47" s="696"/>
    </row>
    <row r="48" spans="2:9" ht="14.25" customHeight="1" x14ac:dyDescent="0.2">
      <c r="B48" s="690"/>
      <c r="C48" s="690"/>
      <c r="E48" s="694"/>
      <c r="G48" s="690"/>
    </row>
    <row r="49" spans="2:7" ht="14.25" customHeight="1" x14ac:dyDescent="0.2">
      <c r="B49" s="690"/>
      <c r="C49" s="690"/>
      <c r="G49" s="690"/>
    </row>
    <row r="50" spans="2:7" ht="14.25" customHeight="1" x14ac:dyDescent="0.2">
      <c r="E50" s="695"/>
      <c r="F50" s="694"/>
    </row>
    <row r="51" spans="2:7" ht="14.25" customHeight="1" x14ac:dyDescent="0.2">
      <c r="E51" s="695"/>
      <c r="F51" s="694"/>
    </row>
    <row r="52" spans="2:7" ht="14.25" customHeight="1" x14ac:dyDescent="0.2"/>
    <row r="53" spans="2:7" ht="14.25" customHeight="1" x14ac:dyDescent="0.2"/>
    <row r="54" spans="2:7" ht="14.25" customHeight="1" x14ac:dyDescent="0.2"/>
    <row r="55" spans="2:7" ht="14.25" customHeight="1" x14ac:dyDescent="0.2"/>
    <row r="56" spans="2:7" ht="14.25" customHeight="1" x14ac:dyDescent="0.2"/>
    <row r="57" spans="2:7" ht="14.25" customHeight="1" x14ac:dyDescent="0.2"/>
    <row r="58" spans="2:7" ht="14.25" customHeight="1" x14ac:dyDescent="0.2"/>
    <row r="59" spans="2:7" ht="14.25" customHeight="1" x14ac:dyDescent="0.2"/>
    <row r="60" spans="2:7" ht="14.25" customHeight="1" x14ac:dyDescent="0.2"/>
    <row r="61" spans="2:7" ht="14.25" customHeight="1" x14ac:dyDescent="0.2"/>
    <row r="62" spans="2:7" ht="14.25" customHeight="1" x14ac:dyDescent="0.2"/>
    <row r="63" spans="2:7" ht="14.25" customHeight="1" x14ac:dyDescent="0.2"/>
    <row r="64" spans="2:7"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5.75" customHeight="1" x14ac:dyDescent="0.2"/>
    <row r="94" ht="11.25" customHeight="1" x14ac:dyDescent="0.2"/>
    <row r="95" ht="14.25" customHeight="1" x14ac:dyDescent="0.2"/>
    <row r="96" ht="12.75" customHeight="1" x14ac:dyDescent="0.2"/>
    <row r="97" ht="15.75" customHeight="1" x14ac:dyDescent="0.2"/>
    <row r="98" ht="15.75" customHeight="1" x14ac:dyDescent="0.2"/>
    <row r="99" ht="12.75" customHeight="1" x14ac:dyDescent="0.2"/>
    <row r="100" ht="12.75" customHeight="1" x14ac:dyDescent="0.2"/>
    <row r="101" ht="12.75" customHeight="1" x14ac:dyDescent="0.2"/>
    <row r="102" ht="14.2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3.5" customHeight="1" x14ac:dyDescent="0.2"/>
    <row r="117" ht="13.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1.2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12" customFormat="1" x14ac:dyDescent="0.2">
      <c r="A376" s="690"/>
      <c r="B376" s="691"/>
      <c r="C376" s="691"/>
      <c r="D376" s="693"/>
      <c r="E376" s="692"/>
      <c r="F376" s="692"/>
      <c r="G376" s="691"/>
      <c r="H376" s="690"/>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690"/>
      <c r="B377" s="691"/>
      <c r="C377" s="691"/>
      <c r="D377" s="693"/>
      <c r="E377" s="692"/>
      <c r="F377" s="692"/>
      <c r="G377" s="691"/>
      <c r="H377" s="690"/>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D898E-FE3C-4FCF-B3C4-F42C0A52CC8D}">
  <dimension ref="A1:GZ679"/>
  <sheetViews>
    <sheetView topLeftCell="A4" zoomScaleNormal="100" workbookViewId="0">
      <selection activeCell="C48" sqref="C48"/>
    </sheetView>
  </sheetViews>
  <sheetFormatPr baseColWidth="10" defaultColWidth="10.85546875" defaultRowHeight="12.75" x14ac:dyDescent="0.2"/>
  <cols>
    <col min="1" max="1" width="2.85546875" style="278" customWidth="1"/>
    <col min="2" max="2" width="11.140625" style="279" customWidth="1"/>
    <col min="3" max="3" width="85.140625" style="279" customWidth="1"/>
    <col min="4" max="4" width="8.140625" style="281" customWidth="1"/>
    <col min="5" max="5" width="14.140625" style="280" customWidth="1"/>
    <col min="6" max="6" width="14.140625" style="280" hidden="1" customWidth="1"/>
    <col min="7" max="7" width="70.85546875" style="279" hidden="1" customWidth="1"/>
    <col min="8" max="8" width="12" style="278" hidden="1" customWidth="1"/>
    <col min="9" max="9" width="2" style="278" hidden="1" customWidth="1"/>
    <col min="10" max="10" width="12" style="278" hidden="1" customWidth="1"/>
    <col min="11" max="12" width="0" style="278" hidden="1" customWidth="1"/>
    <col min="13" max="13" width="44.7109375" style="278" hidden="1" customWidth="1"/>
    <col min="14" max="16384" width="10.85546875" style="278"/>
  </cols>
  <sheetData>
    <row r="1" spans="2:19" ht="18.75" x14ac:dyDescent="0.3">
      <c r="B1" s="308"/>
      <c r="C1" s="310" t="s">
        <v>872</v>
      </c>
    </row>
    <row r="2" spans="2:19" ht="18.75" x14ac:dyDescent="0.3">
      <c r="B2" s="308"/>
      <c r="C2" s="310" t="s">
        <v>871</v>
      </c>
    </row>
    <row r="3" spans="2:19" ht="18.75" x14ac:dyDescent="0.3">
      <c r="B3" s="308"/>
      <c r="C3" s="309" t="s">
        <v>9386</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t="s">
        <v>862</v>
      </c>
      <c r="F8" s="280">
        <f>+'[9]ENE 24'!E568</f>
        <v>84282.330000009388</v>
      </c>
      <c r="G8" s="285"/>
      <c r="H8" s="285"/>
      <c r="I8" s="285"/>
    </row>
    <row r="9" spans="2:19" x14ac:dyDescent="0.2">
      <c r="B9" s="290">
        <v>45323</v>
      </c>
      <c r="C9" s="289" t="s">
        <v>861</v>
      </c>
      <c r="E9" s="280">
        <v>0.01</v>
      </c>
      <c r="F9" s="395">
        <v>0.01</v>
      </c>
      <c r="G9" s="559"/>
      <c r="H9" s="559"/>
      <c r="I9" s="559"/>
      <c r="J9" s="560"/>
      <c r="K9" s="560"/>
      <c r="L9" s="560"/>
    </row>
    <row r="10" spans="2:19" x14ac:dyDescent="0.2">
      <c r="B10" s="290">
        <v>45323</v>
      </c>
      <c r="C10" s="289" t="s">
        <v>4329</v>
      </c>
      <c r="E10" s="448">
        <v>299</v>
      </c>
      <c r="F10" s="395">
        <v>25000</v>
      </c>
      <c r="G10" s="559" t="s">
        <v>9387</v>
      </c>
      <c r="H10" s="559"/>
      <c r="I10" s="559"/>
      <c r="J10" s="560"/>
      <c r="K10" s="560"/>
      <c r="L10" s="560"/>
    </row>
    <row r="11" spans="2:19" x14ac:dyDescent="0.2">
      <c r="B11" s="290">
        <v>45323</v>
      </c>
      <c r="C11" s="564" t="s">
        <v>2675</v>
      </c>
      <c r="E11" s="280">
        <v>47.84</v>
      </c>
      <c r="F11" s="395">
        <v>13510</v>
      </c>
      <c r="G11" s="559" t="s">
        <v>9388</v>
      </c>
      <c r="H11" s="559"/>
      <c r="I11" s="559"/>
      <c r="J11" s="560"/>
      <c r="K11" s="560"/>
      <c r="L11" s="560"/>
      <c r="M11" s="558"/>
    </row>
    <row r="12" spans="2:19" x14ac:dyDescent="0.2">
      <c r="B12" s="290">
        <v>45323</v>
      </c>
      <c r="C12" s="289" t="s">
        <v>4329</v>
      </c>
      <c r="E12" s="448">
        <v>299</v>
      </c>
      <c r="F12" s="395">
        <v>3170.28</v>
      </c>
      <c r="G12" s="559" t="s">
        <v>9389</v>
      </c>
      <c r="H12" s="559"/>
      <c r="I12" s="559"/>
      <c r="J12" s="560"/>
      <c r="K12" s="560"/>
      <c r="L12" s="560"/>
      <c r="M12" s="558"/>
    </row>
    <row r="13" spans="2:19" x14ac:dyDescent="0.2">
      <c r="B13" s="290">
        <v>45323</v>
      </c>
      <c r="C13" s="289" t="s">
        <v>2675</v>
      </c>
      <c r="E13" s="280">
        <v>47.84</v>
      </c>
      <c r="F13" s="395">
        <v>3141.79</v>
      </c>
      <c r="G13" s="559" t="s">
        <v>9390</v>
      </c>
      <c r="H13" s="559"/>
      <c r="I13" s="559"/>
      <c r="J13" s="560"/>
      <c r="K13" s="560"/>
      <c r="L13" s="560"/>
      <c r="M13" s="558"/>
    </row>
    <row r="14" spans="2:19" x14ac:dyDescent="0.2">
      <c r="B14" s="290">
        <v>45323</v>
      </c>
      <c r="C14" s="289" t="s">
        <v>9391</v>
      </c>
      <c r="E14" s="448">
        <v>4.2</v>
      </c>
      <c r="F14" s="395">
        <v>1050.6600000000001</v>
      </c>
      <c r="G14" s="559" t="s">
        <v>9392</v>
      </c>
      <c r="H14" s="559"/>
      <c r="I14" s="559"/>
      <c r="J14" s="560"/>
      <c r="K14" s="560"/>
      <c r="L14" s="560"/>
      <c r="M14" s="558"/>
    </row>
    <row r="15" spans="2:19" x14ac:dyDescent="0.2">
      <c r="B15" s="290">
        <v>45323</v>
      </c>
      <c r="C15" s="279" t="s">
        <v>2675</v>
      </c>
      <c r="E15" s="280">
        <v>0.67</v>
      </c>
      <c r="F15" s="395">
        <v>174.73</v>
      </c>
      <c r="G15" s="570" t="s">
        <v>9393</v>
      </c>
      <c r="H15" s="395"/>
      <c r="I15" s="395"/>
      <c r="J15" s="395"/>
      <c r="K15" s="395"/>
      <c r="L15" s="395"/>
      <c r="M15" s="395"/>
      <c r="N15" s="569"/>
      <c r="O15" s="559"/>
      <c r="P15" s="559"/>
      <c r="Q15" s="560"/>
      <c r="R15" s="560"/>
      <c r="S15" s="560"/>
    </row>
    <row r="16" spans="2:19" x14ac:dyDescent="0.2">
      <c r="B16" s="290">
        <v>45323</v>
      </c>
      <c r="C16" s="279" t="s">
        <v>9394</v>
      </c>
      <c r="E16" s="280">
        <v>3798</v>
      </c>
      <c r="F16" s="395">
        <v>3600</v>
      </c>
      <c r="G16" s="559" t="s">
        <v>9395</v>
      </c>
      <c r="H16" s="559"/>
      <c r="I16" s="559"/>
      <c r="J16" s="560"/>
      <c r="K16" s="560"/>
      <c r="L16" s="560"/>
      <c r="M16" s="558"/>
    </row>
    <row r="17" spans="1:15" x14ac:dyDescent="0.2">
      <c r="B17" s="290">
        <v>45323</v>
      </c>
      <c r="C17" s="564" t="s">
        <v>5150</v>
      </c>
      <c r="D17" s="563"/>
      <c r="E17" s="393">
        <v>4900</v>
      </c>
      <c r="F17" s="395">
        <v>1951.11</v>
      </c>
      <c r="G17" s="559" t="s">
        <v>9396</v>
      </c>
      <c r="H17" s="559"/>
      <c r="I17" s="559"/>
      <c r="J17" s="560"/>
      <c r="K17" s="560"/>
      <c r="L17" s="560"/>
      <c r="M17" s="558"/>
    </row>
    <row r="18" spans="1:15" x14ac:dyDescent="0.2">
      <c r="B18" s="290">
        <v>45323</v>
      </c>
      <c r="C18" s="289" t="s">
        <v>3478</v>
      </c>
      <c r="E18" s="280">
        <v>20521.91</v>
      </c>
      <c r="F18" s="395">
        <v>5457.2</v>
      </c>
      <c r="G18" s="560" t="s">
        <v>9397</v>
      </c>
      <c r="H18" s="559"/>
      <c r="I18" s="559"/>
      <c r="J18" s="560"/>
      <c r="K18" s="560"/>
      <c r="L18" s="560"/>
      <c r="M18" s="558"/>
    </row>
    <row r="19" spans="1:15" x14ac:dyDescent="0.2">
      <c r="B19" s="290">
        <v>45323</v>
      </c>
      <c r="C19" s="564" t="s">
        <v>3478</v>
      </c>
      <c r="D19" s="563"/>
      <c r="E19" s="395">
        <v>36304.35</v>
      </c>
      <c r="F19" s="395">
        <v>6864.6</v>
      </c>
      <c r="G19" s="560" t="s">
        <v>9398</v>
      </c>
      <c r="H19" s="559"/>
      <c r="I19" s="559"/>
      <c r="J19" s="560"/>
      <c r="K19" s="560"/>
      <c r="L19" s="560"/>
      <c r="M19" s="558"/>
    </row>
    <row r="20" spans="1:15" x14ac:dyDescent="0.2">
      <c r="B20" s="290">
        <v>45324</v>
      </c>
      <c r="C20" s="564" t="s">
        <v>5906</v>
      </c>
      <c r="D20" s="563"/>
      <c r="E20" s="963">
        <v>1684.51</v>
      </c>
      <c r="F20" s="395">
        <v>22661.39</v>
      </c>
      <c r="G20" s="559" t="s">
        <v>9399</v>
      </c>
      <c r="H20" s="559"/>
      <c r="I20" s="559"/>
      <c r="J20" s="560"/>
      <c r="K20" s="560"/>
      <c r="L20" s="560"/>
      <c r="M20" s="558"/>
    </row>
    <row r="21" spans="1:15" x14ac:dyDescent="0.2">
      <c r="B21" s="290">
        <v>45324</v>
      </c>
      <c r="C21" s="564" t="s">
        <v>4329</v>
      </c>
      <c r="D21" s="563"/>
      <c r="E21" s="448">
        <v>35.64</v>
      </c>
      <c r="F21" s="395">
        <v>107421.38</v>
      </c>
      <c r="G21" s="559" t="s">
        <v>9400</v>
      </c>
      <c r="H21" s="559"/>
      <c r="I21" s="559"/>
      <c r="J21" s="560"/>
      <c r="K21" s="560"/>
      <c r="L21" s="560"/>
      <c r="M21" s="558"/>
    </row>
    <row r="22" spans="1:15" x14ac:dyDescent="0.2">
      <c r="B22" s="290">
        <v>45324</v>
      </c>
      <c r="C22" s="279" t="s">
        <v>4019</v>
      </c>
      <c r="E22" s="280">
        <v>5.7</v>
      </c>
      <c r="F22" s="395">
        <v>1523.52</v>
      </c>
      <c r="G22" s="559" t="s">
        <v>9401</v>
      </c>
      <c r="H22" s="559"/>
      <c r="I22" s="559"/>
      <c r="J22" s="560"/>
      <c r="K22" s="560"/>
      <c r="L22" s="560"/>
      <c r="M22" s="558"/>
    </row>
    <row r="23" spans="1:15" x14ac:dyDescent="0.2">
      <c r="A23" s="278" t="s">
        <v>3472</v>
      </c>
      <c r="B23" s="290">
        <v>45324</v>
      </c>
      <c r="C23" s="279" t="s">
        <v>9402</v>
      </c>
      <c r="E23" s="400">
        <v>3500</v>
      </c>
      <c r="F23" s="395">
        <v>5049.4799999999996</v>
      </c>
      <c r="G23" s="559" t="s">
        <v>9403</v>
      </c>
      <c r="H23" s="559"/>
      <c r="I23" s="559"/>
      <c r="J23" s="560"/>
      <c r="K23" s="560"/>
      <c r="L23" s="560"/>
      <c r="M23" s="558"/>
    </row>
    <row r="24" spans="1:15" x14ac:dyDescent="0.2">
      <c r="B24" s="567">
        <v>45328</v>
      </c>
      <c r="C24" s="564" t="s">
        <v>5834</v>
      </c>
      <c r="E24" s="393">
        <v>3237.09</v>
      </c>
      <c r="F24" s="395">
        <v>9735.81</v>
      </c>
      <c r="G24" s="285" t="s">
        <v>9404</v>
      </c>
      <c r="H24" s="559"/>
      <c r="I24" s="559"/>
      <c r="J24" s="560"/>
      <c r="K24" s="560"/>
      <c r="L24" s="560"/>
      <c r="M24" s="558"/>
    </row>
    <row r="25" spans="1:15" x14ac:dyDescent="0.2">
      <c r="B25" s="567">
        <v>45328</v>
      </c>
      <c r="C25" s="564" t="s">
        <v>6594</v>
      </c>
      <c r="D25" s="563"/>
      <c r="E25" s="400">
        <v>7036.21</v>
      </c>
      <c r="F25" s="395">
        <v>659.97</v>
      </c>
      <c r="G25" s="559" t="s">
        <v>9405</v>
      </c>
      <c r="H25" s="559"/>
      <c r="I25" s="559"/>
      <c r="J25" s="560"/>
      <c r="K25" s="560"/>
      <c r="L25" s="560"/>
      <c r="M25" s="558"/>
    </row>
    <row r="26" spans="1:15" x14ac:dyDescent="0.2">
      <c r="B26" s="567">
        <v>45328</v>
      </c>
      <c r="C26" s="564" t="s">
        <v>7141</v>
      </c>
      <c r="E26" s="280">
        <v>35159.14</v>
      </c>
      <c r="F26" s="395">
        <v>1420.68</v>
      </c>
      <c r="G26" s="559" t="s">
        <v>9406</v>
      </c>
      <c r="H26" s="559"/>
      <c r="I26" s="559"/>
      <c r="J26" s="560"/>
      <c r="K26" s="560"/>
      <c r="L26" s="568"/>
      <c r="M26" s="558"/>
      <c r="N26" s="278">
        <f>+E26*0.55</f>
        <v>19337.527000000002</v>
      </c>
      <c r="O26" s="278">
        <f>+E26*0.45</f>
        <v>15821.612999999999</v>
      </c>
    </row>
    <row r="27" spans="1:15" x14ac:dyDescent="0.2">
      <c r="B27" s="567">
        <v>45329</v>
      </c>
      <c r="C27" s="564" t="s">
        <v>9407</v>
      </c>
      <c r="D27" s="563"/>
      <c r="E27" s="400">
        <v>2900</v>
      </c>
      <c r="F27" s="395">
        <v>5425.51</v>
      </c>
      <c r="G27" s="559" t="s">
        <v>9408</v>
      </c>
      <c r="H27" s="559"/>
      <c r="I27" s="559"/>
      <c r="J27" s="560"/>
      <c r="K27" s="560"/>
      <c r="L27" s="567"/>
      <c r="M27" s="564"/>
      <c r="N27" s="281"/>
      <c r="O27" s="280"/>
    </row>
    <row r="28" spans="1:15" x14ac:dyDescent="0.2">
      <c r="B28" s="567">
        <v>45329</v>
      </c>
      <c r="C28" s="564" t="s">
        <v>3993</v>
      </c>
      <c r="E28" s="395">
        <v>28007.38</v>
      </c>
      <c r="F28" s="395">
        <v>149659.54</v>
      </c>
      <c r="G28" s="559" t="s">
        <v>9409</v>
      </c>
      <c r="H28" s="559"/>
      <c r="I28" s="559"/>
      <c r="J28" s="560"/>
      <c r="K28" s="560"/>
      <c r="L28" s="560"/>
      <c r="M28" s="558"/>
    </row>
    <row r="29" spans="1:15" x14ac:dyDescent="0.2">
      <c r="B29" s="567">
        <v>45329</v>
      </c>
      <c r="C29" s="564" t="s">
        <v>9410</v>
      </c>
      <c r="D29" s="563"/>
      <c r="E29" s="280">
        <v>5271.17</v>
      </c>
      <c r="F29" s="395">
        <v>1500</v>
      </c>
      <c r="G29" s="559" t="s">
        <v>9411</v>
      </c>
      <c r="H29" s="559"/>
      <c r="I29" s="559"/>
      <c r="J29" s="560"/>
      <c r="K29" s="560"/>
      <c r="L29" s="560"/>
      <c r="M29" s="558"/>
    </row>
    <row r="30" spans="1:15" x14ac:dyDescent="0.2">
      <c r="B30" s="567">
        <v>45329</v>
      </c>
      <c r="C30" s="564" t="s">
        <v>5867</v>
      </c>
      <c r="E30" s="448">
        <v>37.78</v>
      </c>
      <c r="F30" s="395">
        <v>3029.69</v>
      </c>
      <c r="G30" s="559" t="s">
        <v>9412</v>
      </c>
      <c r="H30" s="559"/>
      <c r="I30" s="559"/>
      <c r="J30" s="560"/>
      <c r="K30" s="560"/>
      <c r="L30" s="560"/>
      <c r="M30" s="558"/>
    </row>
    <row r="31" spans="1:15" x14ac:dyDescent="0.2">
      <c r="B31" s="567">
        <v>45329</v>
      </c>
      <c r="C31" s="564" t="s">
        <v>2675</v>
      </c>
      <c r="E31" s="280">
        <v>6.04</v>
      </c>
      <c r="F31" s="395">
        <v>10567.6</v>
      </c>
      <c r="G31" s="559" t="s">
        <v>9413</v>
      </c>
      <c r="H31" s="559"/>
      <c r="I31" s="559"/>
      <c r="J31" s="560"/>
      <c r="K31" s="560"/>
      <c r="L31" s="560"/>
      <c r="M31" s="558"/>
    </row>
    <row r="32" spans="1:15" x14ac:dyDescent="0.2">
      <c r="B32" s="567">
        <v>45329</v>
      </c>
      <c r="C32" s="564" t="s">
        <v>3456</v>
      </c>
      <c r="D32" s="563"/>
      <c r="E32" s="395">
        <v>1115.81</v>
      </c>
      <c r="F32" s="395">
        <v>15737.26</v>
      </c>
      <c r="G32" s="559" t="s">
        <v>9414</v>
      </c>
      <c r="H32" s="559"/>
      <c r="I32" s="559"/>
      <c r="J32" s="560"/>
      <c r="K32" s="560"/>
      <c r="L32" s="560"/>
      <c r="M32" s="558"/>
    </row>
    <row r="33" spans="1:13" x14ac:dyDescent="0.2">
      <c r="A33" s="278" t="s">
        <v>3472</v>
      </c>
      <c r="B33" s="567">
        <v>45329</v>
      </c>
      <c r="C33" s="564" t="s">
        <v>335</v>
      </c>
      <c r="D33" s="563"/>
      <c r="E33" s="395">
        <v>700000</v>
      </c>
      <c r="F33" s="395">
        <v>8815.39</v>
      </c>
      <c r="G33" s="559" t="s">
        <v>9415</v>
      </c>
      <c r="H33" s="559"/>
      <c r="I33" s="559"/>
      <c r="J33" s="560"/>
      <c r="K33" s="560"/>
      <c r="L33" s="560"/>
      <c r="M33" s="558"/>
    </row>
    <row r="34" spans="1:13" x14ac:dyDescent="0.2">
      <c r="B34" s="290">
        <v>45330</v>
      </c>
      <c r="C34" s="279" t="s">
        <v>5867</v>
      </c>
      <c r="D34" s="563"/>
      <c r="E34" s="448">
        <v>104.31</v>
      </c>
      <c r="F34" s="395">
        <v>151484.4</v>
      </c>
      <c r="G34" s="559" t="s">
        <v>9416</v>
      </c>
      <c r="H34" s="559"/>
      <c r="I34" s="559"/>
      <c r="J34" s="560"/>
      <c r="K34" s="560"/>
      <c r="L34" s="560"/>
      <c r="M34" s="558"/>
    </row>
    <row r="35" spans="1:13" x14ac:dyDescent="0.2">
      <c r="B35" s="290">
        <v>45330</v>
      </c>
      <c r="C35" s="279" t="s">
        <v>2675</v>
      </c>
      <c r="E35" s="280">
        <v>16.690000000000001</v>
      </c>
      <c r="F35" s="395">
        <v>163024.93</v>
      </c>
      <c r="G35" s="559" t="s">
        <v>9417</v>
      </c>
      <c r="H35" s="559"/>
      <c r="I35" s="559"/>
      <c r="J35" s="560"/>
      <c r="K35" s="560"/>
      <c r="L35" s="560"/>
      <c r="M35" s="558"/>
    </row>
    <row r="36" spans="1:13" x14ac:dyDescent="0.2">
      <c r="A36" s="278" t="s">
        <v>3472</v>
      </c>
      <c r="B36" s="290">
        <v>45330</v>
      </c>
      <c r="C36" s="560" t="s">
        <v>9418</v>
      </c>
      <c r="D36" s="563"/>
      <c r="E36" s="280">
        <v>7528.34</v>
      </c>
      <c r="F36" s="395">
        <v>2227.5500000000002</v>
      </c>
      <c r="G36" s="559" t="s">
        <v>9419</v>
      </c>
      <c r="H36" s="559"/>
      <c r="I36" s="559"/>
      <c r="J36" s="560"/>
      <c r="K36" s="560"/>
      <c r="L36" s="560"/>
      <c r="M36" s="558"/>
    </row>
    <row r="37" spans="1:13" x14ac:dyDescent="0.2">
      <c r="B37" s="290">
        <v>45331</v>
      </c>
      <c r="C37" s="560" t="s">
        <v>5867</v>
      </c>
      <c r="D37" s="563"/>
      <c r="E37" s="448">
        <v>36.270000000000003</v>
      </c>
      <c r="F37" s="395">
        <v>3666.68</v>
      </c>
      <c r="G37" s="559" t="s">
        <v>9420</v>
      </c>
      <c r="H37" s="559"/>
      <c r="I37" s="559"/>
      <c r="J37" s="560"/>
      <c r="K37" s="560"/>
      <c r="L37" s="560"/>
      <c r="M37" s="558"/>
    </row>
    <row r="38" spans="1:13" x14ac:dyDescent="0.2">
      <c r="B38" s="290">
        <v>45331</v>
      </c>
      <c r="C38" s="560" t="s">
        <v>2675</v>
      </c>
      <c r="D38" s="563"/>
      <c r="E38" s="280">
        <v>5.8</v>
      </c>
      <c r="F38" s="395">
        <v>22458.79</v>
      </c>
      <c r="G38" s="559" t="s">
        <v>9421</v>
      </c>
      <c r="H38" s="559"/>
      <c r="I38" s="559"/>
      <c r="J38" s="560"/>
      <c r="K38" s="560"/>
      <c r="L38" s="560"/>
      <c r="M38" s="558"/>
    </row>
    <row r="39" spans="1:13" x14ac:dyDescent="0.2">
      <c r="B39" s="290">
        <v>45331</v>
      </c>
      <c r="C39" s="279" t="s">
        <v>335</v>
      </c>
      <c r="D39" s="563"/>
      <c r="E39" s="280">
        <v>395599.85</v>
      </c>
      <c r="F39" s="395">
        <v>14435.35</v>
      </c>
      <c r="G39" s="559" t="s">
        <v>9422</v>
      </c>
      <c r="H39" s="559"/>
      <c r="I39" s="559"/>
      <c r="J39" s="560"/>
      <c r="K39" s="560"/>
      <c r="L39" s="560"/>
      <c r="M39" s="558"/>
    </row>
    <row r="40" spans="1:13" x14ac:dyDescent="0.2">
      <c r="B40" s="567">
        <v>45334</v>
      </c>
      <c r="C40" s="560" t="s">
        <v>5834</v>
      </c>
      <c r="D40" s="563"/>
      <c r="E40" s="393">
        <v>6727.67</v>
      </c>
      <c r="F40" s="395">
        <v>29549.57</v>
      </c>
      <c r="G40" s="559" t="s">
        <v>9423</v>
      </c>
      <c r="H40" s="559"/>
      <c r="I40" s="559"/>
      <c r="J40" s="560"/>
      <c r="K40" s="560"/>
      <c r="L40" s="560"/>
      <c r="M40" s="558"/>
    </row>
    <row r="41" spans="1:13" x14ac:dyDescent="0.2">
      <c r="B41" s="567">
        <v>45334</v>
      </c>
      <c r="C41" s="279" t="s">
        <v>5867</v>
      </c>
      <c r="D41" s="563"/>
      <c r="E41" s="448">
        <v>21.25</v>
      </c>
      <c r="F41" s="395">
        <v>11350.42</v>
      </c>
      <c r="G41" s="559" t="s">
        <v>9424</v>
      </c>
      <c r="H41" s="559"/>
      <c r="I41" s="559"/>
      <c r="J41" s="560"/>
      <c r="K41" s="560"/>
      <c r="L41" s="560"/>
      <c r="M41" s="558"/>
    </row>
    <row r="42" spans="1:13" x14ac:dyDescent="0.2">
      <c r="B42" s="567">
        <v>45334</v>
      </c>
      <c r="C42" s="560" t="s">
        <v>2675</v>
      </c>
      <c r="D42" s="563"/>
      <c r="E42" s="280">
        <v>3.4</v>
      </c>
      <c r="F42" s="395">
        <v>1774.47</v>
      </c>
      <c r="G42" s="559" t="s">
        <v>9411</v>
      </c>
      <c r="H42" s="559"/>
      <c r="I42" s="559"/>
      <c r="J42" s="560"/>
      <c r="K42" s="560"/>
      <c r="L42" s="560"/>
      <c r="M42" s="558"/>
    </row>
    <row r="43" spans="1:13" x14ac:dyDescent="0.2">
      <c r="B43" s="567">
        <v>45334</v>
      </c>
      <c r="C43" s="279" t="s">
        <v>5867</v>
      </c>
      <c r="D43" s="563"/>
      <c r="E43" s="448">
        <v>68.75</v>
      </c>
      <c r="F43" s="395">
        <v>15409.49</v>
      </c>
      <c r="G43" s="559" t="s">
        <v>9425</v>
      </c>
      <c r="H43" s="559"/>
      <c r="I43" s="559"/>
      <c r="J43" s="560"/>
      <c r="K43" s="560"/>
      <c r="L43" s="560"/>
      <c r="M43" s="558"/>
    </row>
    <row r="44" spans="1:13" x14ac:dyDescent="0.2">
      <c r="B44" s="567">
        <v>45334</v>
      </c>
      <c r="C44" s="289" t="s">
        <v>2675</v>
      </c>
      <c r="D44" s="563"/>
      <c r="E44" s="280">
        <v>11</v>
      </c>
      <c r="F44" s="395">
        <v>14816.48</v>
      </c>
      <c r="G44" s="559" t="s">
        <v>9426</v>
      </c>
      <c r="H44" s="559"/>
      <c r="I44" s="559"/>
      <c r="J44" s="560"/>
      <c r="K44" s="560"/>
      <c r="L44" s="560"/>
      <c r="M44" s="558"/>
    </row>
    <row r="45" spans="1:13" x14ac:dyDescent="0.2">
      <c r="B45" s="567">
        <v>45334</v>
      </c>
      <c r="C45" s="289" t="s">
        <v>9427</v>
      </c>
      <c r="D45" s="563"/>
      <c r="E45" s="280">
        <v>30993.31</v>
      </c>
      <c r="F45" s="395">
        <v>2490.2399999999998</v>
      </c>
      <c r="G45" s="559" t="s">
        <v>9428</v>
      </c>
      <c r="H45" s="559"/>
      <c r="I45" s="559"/>
      <c r="J45" s="560"/>
      <c r="K45" s="560"/>
      <c r="L45" s="560"/>
      <c r="M45" s="558"/>
    </row>
    <row r="46" spans="1:13" x14ac:dyDescent="0.2">
      <c r="A46" s="278" t="s">
        <v>3472</v>
      </c>
      <c r="B46" s="567">
        <v>45334</v>
      </c>
      <c r="C46" s="564" t="s">
        <v>8305</v>
      </c>
      <c r="D46" s="563"/>
      <c r="E46" s="395">
        <v>51436.39</v>
      </c>
      <c r="F46" s="395">
        <v>21053.16</v>
      </c>
      <c r="G46" s="559" t="s">
        <v>9429</v>
      </c>
      <c r="H46" s="559"/>
      <c r="I46" s="559"/>
      <c r="J46" s="560"/>
      <c r="K46" s="560"/>
      <c r="L46" s="560"/>
      <c r="M46" s="558"/>
    </row>
    <row r="47" spans="1:13" x14ac:dyDescent="0.2">
      <c r="B47" s="567">
        <v>45335</v>
      </c>
      <c r="C47" s="564" t="s">
        <v>5867</v>
      </c>
      <c r="D47" s="563"/>
      <c r="E47" s="448">
        <v>51.68</v>
      </c>
      <c r="F47" s="395">
        <v>17244.63</v>
      </c>
      <c r="G47" s="559" t="s">
        <v>9430</v>
      </c>
      <c r="H47" s="559"/>
      <c r="I47" s="559"/>
      <c r="J47" s="560"/>
      <c r="K47" s="560"/>
      <c r="L47" s="560"/>
      <c r="M47" s="558"/>
    </row>
    <row r="48" spans="1:13" x14ac:dyDescent="0.2">
      <c r="B48" s="567">
        <v>45335</v>
      </c>
      <c r="C48" s="564" t="s">
        <v>2675</v>
      </c>
      <c r="D48" s="563"/>
      <c r="E48" s="280">
        <v>8.27</v>
      </c>
      <c r="F48" s="395">
        <v>2204</v>
      </c>
      <c r="G48" s="559" t="s">
        <v>9431</v>
      </c>
      <c r="H48" s="559"/>
      <c r="I48" s="559"/>
      <c r="J48" s="560"/>
      <c r="K48" s="560"/>
      <c r="L48" s="560"/>
      <c r="M48" s="558"/>
    </row>
    <row r="49" spans="1:15" x14ac:dyDescent="0.2">
      <c r="B49" s="567">
        <v>45335</v>
      </c>
      <c r="C49" s="564" t="s">
        <v>335</v>
      </c>
      <c r="D49" s="563"/>
      <c r="E49" s="280">
        <v>985841.25</v>
      </c>
      <c r="F49" s="392">
        <v>3815.68</v>
      </c>
      <c r="G49" s="897" t="s">
        <v>8898</v>
      </c>
      <c r="H49" s="559"/>
      <c r="I49" s="559"/>
      <c r="J49" s="560"/>
      <c r="K49" s="560"/>
      <c r="L49" s="560"/>
      <c r="M49" s="558"/>
    </row>
    <row r="50" spans="1:15" x14ac:dyDescent="0.2">
      <c r="B50" s="290">
        <v>45336</v>
      </c>
      <c r="C50" s="289" t="s">
        <v>5124</v>
      </c>
      <c r="D50" s="563"/>
      <c r="E50" s="280">
        <v>7980</v>
      </c>
      <c r="F50" s="565">
        <v>43012.93</v>
      </c>
      <c r="G50" s="559" t="s">
        <v>9432</v>
      </c>
      <c r="H50" s="559"/>
      <c r="I50" s="559"/>
      <c r="J50" s="560"/>
      <c r="K50" s="560"/>
      <c r="L50" s="560"/>
      <c r="M50" s="558"/>
      <c r="N50" s="278">
        <f>+E50*0.6</f>
        <v>4788</v>
      </c>
      <c r="O50" s="278">
        <f>+E50*0.4</f>
        <v>3192</v>
      </c>
    </row>
    <row r="51" spans="1:15" x14ac:dyDescent="0.2">
      <c r="B51" s="290">
        <v>45336</v>
      </c>
      <c r="C51" s="289" t="s">
        <v>9433</v>
      </c>
      <c r="D51" s="563"/>
      <c r="E51" s="280">
        <v>25500</v>
      </c>
      <c r="F51" s="395">
        <v>6413.64</v>
      </c>
      <c r="G51" s="559" t="s">
        <v>9434</v>
      </c>
      <c r="H51" s="559"/>
      <c r="I51" s="559"/>
      <c r="J51" s="560"/>
      <c r="K51" s="560"/>
      <c r="L51" s="560"/>
      <c r="M51" s="558"/>
    </row>
    <row r="52" spans="1:15" x14ac:dyDescent="0.2">
      <c r="B52" s="290">
        <v>45336</v>
      </c>
      <c r="C52" s="564" t="s">
        <v>5872</v>
      </c>
      <c r="D52" s="563"/>
      <c r="E52" s="395">
        <v>200000</v>
      </c>
      <c r="F52" s="395">
        <v>1804.91</v>
      </c>
      <c r="G52" s="559" t="s">
        <v>9435</v>
      </c>
      <c r="H52" s="559"/>
      <c r="I52" s="559"/>
      <c r="J52" s="560"/>
      <c r="K52" s="560"/>
      <c r="L52" s="560"/>
      <c r="M52" s="558"/>
    </row>
    <row r="53" spans="1:15" x14ac:dyDescent="0.2">
      <c r="B53" s="290">
        <v>45336</v>
      </c>
      <c r="C53" s="564" t="s">
        <v>5858</v>
      </c>
      <c r="D53" s="563"/>
      <c r="E53" s="566">
        <v>83356.240000000005</v>
      </c>
      <c r="F53" s="395">
        <v>78470.12</v>
      </c>
      <c r="G53" s="559" t="s">
        <v>9436</v>
      </c>
      <c r="H53" s="559"/>
      <c r="I53" s="559"/>
      <c r="J53" s="560"/>
      <c r="K53" s="560"/>
      <c r="L53" s="560"/>
      <c r="M53" s="558"/>
    </row>
    <row r="54" spans="1:15" x14ac:dyDescent="0.2">
      <c r="B54" s="290">
        <v>45336</v>
      </c>
      <c r="C54" s="289" t="s">
        <v>9437</v>
      </c>
      <c r="D54" s="563"/>
      <c r="E54" s="280">
        <v>9844.5300000000007</v>
      </c>
      <c r="F54" s="395">
        <v>2864.96</v>
      </c>
      <c r="G54" s="559" t="s">
        <v>9438</v>
      </c>
      <c r="H54" s="559"/>
      <c r="I54" s="559"/>
      <c r="J54" s="560"/>
      <c r="K54" s="560"/>
      <c r="L54" s="560"/>
      <c r="M54" s="558"/>
    </row>
    <row r="55" spans="1:15" x14ac:dyDescent="0.2">
      <c r="B55" s="290">
        <v>45337</v>
      </c>
      <c r="C55" s="289" t="s">
        <v>4329</v>
      </c>
      <c r="D55" s="563"/>
      <c r="E55" s="448">
        <v>14.74</v>
      </c>
      <c r="F55" s="395">
        <v>9801.6299999999992</v>
      </c>
      <c r="G55" s="559" t="s">
        <v>9439</v>
      </c>
      <c r="H55" s="559"/>
      <c r="I55" s="559"/>
      <c r="J55" s="560"/>
      <c r="K55" s="560"/>
      <c r="L55" s="560"/>
      <c r="M55" s="558"/>
    </row>
    <row r="56" spans="1:15" x14ac:dyDescent="0.2">
      <c r="B56" s="290">
        <v>45337</v>
      </c>
      <c r="C56" s="564" t="s">
        <v>2675</v>
      </c>
      <c r="D56" s="563"/>
      <c r="E56" s="395">
        <v>2.36</v>
      </c>
      <c r="F56" s="395">
        <v>11893.41</v>
      </c>
      <c r="G56" s="559" t="s">
        <v>9440</v>
      </c>
      <c r="H56" s="559"/>
      <c r="I56" s="559"/>
      <c r="J56" s="560"/>
      <c r="K56" s="560"/>
      <c r="L56" s="560"/>
      <c r="M56" s="558"/>
    </row>
    <row r="57" spans="1:15" x14ac:dyDescent="0.2">
      <c r="B57" s="290">
        <v>45337</v>
      </c>
      <c r="C57" s="564" t="s">
        <v>9441</v>
      </c>
      <c r="D57" s="563"/>
      <c r="E57" s="280">
        <v>41497.43</v>
      </c>
      <c r="F57" s="395">
        <v>12622.66</v>
      </c>
      <c r="G57" s="559" t="s">
        <v>9442</v>
      </c>
      <c r="H57" s="559"/>
      <c r="I57" s="559"/>
      <c r="J57" s="560"/>
      <c r="K57" s="560"/>
      <c r="L57" s="560"/>
      <c r="M57" s="558"/>
    </row>
    <row r="58" spans="1:15" x14ac:dyDescent="0.2">
      <c r="B58" s="290">
        <v>45337</v>
      </c>
      <c r="C58" s="564" t="s">
        <v>5849</v>
      </c>
      <c r="D58" s="563"/>
      <c r="E58" s="280">
        <v>6982.81</v>
      </c>
      <c r="F58" s="395">
        <v>877.13</v>
      </c>
      <c r="G58" s="559" t="s">
        <v>9443</v>
      </c>
      <c r="H58" s="559"/>
      <c r="I58" s="559"/>
      <c r="J58" s="560"/>
      <c r="K58" s="560"/>
      <c r="L58" s="560"/>
      <c r="M58" s="558"/>
    </row>
    <row r="59" spans="1:15" x14ac:dyDescent="0.2">
      <c r="B59" s="290">
        <v>45337</v>
      </c>
      <c r="C59" s="564" t="s">
        <v>5847</v>
      </c>
      <c r="D59" s="563"/>
      <c r="E59" s="280">
        <v>6982.81</v>
      </c>
      <c r="F59" s="392">
        <v>1160</v>
      </c>
      <c r="G59" s="897"/>
      <c r="H59" s="559"/>
      <c r="I59" s="559"/>
      <c r="J59" s="560"/>
      <c r="K59" s="560"/>
      <c r="L59" s="560"/>
      <c r="M59" s="558"/>
    </row>
    <row r="60" spans="1:15" x14ac:dyDescent="0.2">
      <c r="B60" s="290">
        <v>45337</v>
      </c>
      <c r="C60" s="564" t="s">
        <v>5845</v>
      </c>
      <c r="D60" s="563"/>
      <c r="E60" s="280">
        <v>6982.81</v>
      </c>
      <c r="F60" s="395">
        <v>6917.52</v>
      </c>
      <c r="G60" s="559" t="s">
        <v>9444</v>
      </c>
      <c r="H60" s="559"/>
      <c r="I60" s="559"/>
      <c r="J60" s="560"/>
      <c r="K60" s="560"/>
      <c r="L60" s="560"/>
      <c r="M60" s="558"/>
    </row>
    <row r="61" spans="1:15" x14ac:dyDescent="0.2">
      <c r="B61" s="290">
        <v>45337</v>
      </c>
      <c r="C61" s="564" t="s">
        <v>5843</v>
      </c>
      <c r="D61" s="563"/>
      <c r="E61" s="280">
        <v>6982.81</v>
      </c>
      <c r="F61" s="395">
        <v>5402.16</v>
      </c>
      <c r="G61" s="559" t="s">
        <v>9445</v>
      </c>
      <c r="H61" s="559"/>
      <c r="I61" s="559"/>
      <c r="J61" s="560"/>
      <c r="K61" s="560"/>
      <c r="L61" s="560"/>
      <c r="M61" s="558"/>
    </row>
    <row r="62" spans="1:15" x14ac:dyDescent="0.2">
      <c r="A62" s="278" t="s">
        <v>3472</v>
      </c>
      <c r="B62" s="290">
        <v>45337</v>
      </c>
      <c r="C62" s="564" t="s">
        <v>5841</v>
      </c>
      <c r="D62" s="563"/>
      <c r="E62" s="280">
        <v>6982.81</v>
      </c>
      <c r="F62" s="395">
        <v>61497.29</v>
      </c>
      <c r="G62" s="559" t="s">
        <v>9446</v>
      </c>
      <c r="H62" s="559"/>
      <c r="I62" s="559"/>
      <c r="J62" s="560"/>
      <c r="K62" s="560"/>
      <c r="L62" s="560"/>
      <c r="M62" s="558"/>
    </row>
    <row r="63" spans="1:15" x14ac:dyDescent="0.2">
      <c r="B63" s="290">
        <v>45338</v>
      </c>
      <c r="C63" s="564" t="s">
        <v>4329</v>
      </c>
      <c r="D63" s="563"/>
      <c r="E63" s="448">
        <v>17.88</v>
      </c>
      <c r="F63" s="395">
        <v>2104.62</v>
      </c>
      <c r="G63" s="674" t="s">
        <v>9447</v>
      </c>
      <c r="H63" s="559"/>
      <c r="I63" s="559"/>
      <c r="J63" s="560"/>
      <c r="K63" s="560"/>
      <c r="L63" s="560"/>
      <c r="M63" s="558"/>
    </row>
    <row r="64" spans="1:15" x14ac:dyDescent="0.2">
      <c r="B64" s="290">
        <v>45338</v>
      </c>
      <c r="C64" s="564" t="s">
        <v>4019</v>
      </c>
      <c r="D64" s="563"/>
      <c r="E64" s="280">
        <v>2.86</v>
      </c>
      <c r="F64" s="395">
        <v>20140.18</v>
      </c>
      <c r="G64" s="559" t="s">
        <v>9448</v>
      </c>
      <c r="H64" s="559"/>
      <c r="I64" s="559"/>
      <c r="J64" s="560"/>
      <c r="K64" s="560"/>
      <c r="L64" s="560"/>
      <c r="M64" s="558"/>
    </row>
    <row r="65" spans="1:13" x14ac:dyDescent="0.2">
      <c r="B65" s="290">
        <v>45338</v>
      </c>
      <c r="C65" s="564" t="s">
        <v>335</v>
      </c>
      <c r="D65" s="563"/>
      <c r="E65" s="280">
        <v>1213511.79</v>
      </c>
      <c r="F65" s="565">
        <v>3815.68</v>
      </c>
      <c r="G65" s="559" t="s">
        <v>9449</v>
      </c>
      <c r="H65" s="559"/>
      <c r="I65" s="559"/>
      <c r="J65" s="560"/>
      <c r="K65" s="560"/>
      <c r="L65" s="560"/>
      <c r="M65" s="558"/>
    </row>
    <row r="66" spans="1:13" x14ac:dyDescent="0.2">
      <c r="B66" s="290">
        <v>45341</v>
      </c>
      <c r="C66" s="564" t="s">
        <v>5888</v>
      </c>
      <c r="D66" s="563"/>
      <c r="E66" s="400">
        <v>17833</v>
      </c>
      <c r="F66" s="565">
        <v>20062.61</v>
      </c>
      <c r="G66" s="559" t="s">
        <v>9450</v>
      </c>
      <c r="H66" s="559"/>
      <c r="I66" s="559"/>
      <c r="J66" s="560"/>
      <c r="K66" s="560"/>
      <c r="L66" s="560"/>
      <c r="M66" s="558"/>
    </row>
    <row r="67" spans="1:13" x14ac:dyDescent="0.2">
      <c r="B67" s="290">
        <v>45341</v>
      </c>
      <c r="C67" s="564" t="s">
        <v>5834</v>
      </c>
      <c r="D67" s="563"/>
      <c r="E67" s="393">
        <v>2751.43</v>
      </c>
      <c r="F67" s="395">
        <v>42928.17</v>
      </c>
      <c r="G67" s="559" t="s">
        <v>9451</v>
      </c>
      <c r="H67" s="559"/>
      <c r="I67" s="559"/>
      <c r="J67" s="560"/>
      <c r="K67" s="560"/>
      <c r="L67" s="560"/>
      <c r="M67" s="558"/>
    </row>
    <row r="68" spans="1:13" x14ac:dyDescent="0.2">
      <c r="B68" s="290">
        <v>45341</v>
      </c>
      <c r="C68" s="564" t="s">
        <v>9452</v>
      </c>
      <c r="D68" s="563"/>
      <c r="E68" s="395">
        <v>1000</v>
      </c>
      <c r="F68" s="395">
        <v>8167.87</v>
      </c>
      <c r="G68" s="559" t="s">
        <v>9453</v>
      </c>
      <c r="H68" s="559"/>
      <c r="I68" s="559"/>
      <c r="J68" s="560"/>
      <c r="K68" s="560"/>
      <c r="L68" s="560"/>
      <c r="M68" s="558"/>
    </row>
    <row r="69" spans="1:13" x14ac:dyDescent="0.2">
      <c r="B69" s="290">
        <v>45341</v>
      </c>
      <c r="C69" s="564" t="s">
        <v>4329</v>
      </c>
      <c r="D69" s="563"/>
      <c r="E69" s="448">
        <v>32.29</v>
      </c>
      <c r="F69" s="392">
        <v>10535.67</v>
      </c>
      <c r="G69" s="897"/>
      <c r="H69" s="559"/>
      <c r="I69" s="559"/>
      <c r="J69" s="560"/>
      <c r="K69" s="560"/>
      <c r="L69" s="560"/>
      <c r="M69" s="558"/>
    </row>
    <row r="70" spans="1:13" x14ac:dyDescent="0.2">
      <c r="B70" s="290">
        <v>45341</v>
      </c>
      <c r="C70" s="289" t="s">
        <v>4019</v>
      </c>
      <c r="D70" s="563"/>
      <c r="E70" s="280">
        <v>5.17</v>
      </c>
      <c r="F70" s="395">
        <v>7808.72</v>
      </c>
      <c r="G70" s="559" t="s">
        <v>9454</v>
      </c>
      <c r="H70" s="559"/>
      <c r="I70" s="559"/>
      <c r="J70" s="560"/>
      <c r="K70" s="560"/>
      <c r="L70" s="560"/>
      <c r="M70" s="558"/>
    </row>
    <row r="71" spans="1:13" x14ac:dyDescent="0.2">
      <c r="A71" s="294"/>
      <c r="B71" s="290">
        <v>45341</v>
      </c>
      <c r="C71" s="564" t="s">
        <v>4329</v>
      </c>
      <c r="D71" s="563"/>
      <c r="E71" s="448">
        <v>9.86</v>
      </c>
      <c r="F71" s="395">
        <v>7616.2</v>
      </c>
      <c r="G71" s="559" t="s">
        <v>9455</v>
      </c>
      <c r="H71" s="559"/>
      <c r="I71" s="559"/>
      <c r="J71" s="560"/>
      <c r="K71" s="560"/>
      <c r="L71" s="560"/>
      <c r="M71" s="558"/>
    </row>
    <row r="72" spans="1:13" x14ac:dyDescent="0.2">
      <c r="B72" s="290">
        <v>45341</v>
      </c>
      <c r="C72" s="289" t="s">
        <v>4019</v>
      </c>
      <c r="D72" s="563"/>
      <c r="E72" s="280">
        <v>1.58</v>
      </c>
      <c r="F72" s="395">
        <v>100300</v>
      </c>
      <c r="G72" s="559" t="s">
        <v>9456</v>
      </c>
      <c r="H72" s="559"/>
      <c r="I72" s="559"/>
      <c r="J72" s="560"/>
      <c r="K72" s="560"/>
      <c r="L72" s="560"/>
      <c r="M72" s="558"/>
    </row>
    <row r="73" spans="1:13" x14ac:dyDescent="0.2">
      <c r="B73" s="290">
        <v>45341</v>
      </c>
      <c r="C73" s="564" t="s">
        <v>4329</v>
      </c>
      <c r="D73" s="563"/>
      <c r="E73" s="448">
        <v>153.13999999999999</v>
      </c>
      <c r="F73" s="395">
        <v>4028.18</v>
      </c>
      <c r="G73" s="559" t="s">
        <v>9457</v>
      </c>
      <c r="H73" s="559"/>
      <c r="I73" s="559"/>
      <c r="J73" s="560"/>
      <c r="K73" s="560"/>
      <c r="L73" s="560"/>
      <c r="M73" s="558"/>
    </row>
    <row r="74" spans="1:13" x14ac:dyDescent="0.2">
      <c r="A74" s="278" t="s">
        <v>3472</v>
      </c>
      <c r="B74" s="290">
        <v>45341</v>
      </c>
      <c r="C74" s="289" t="s">
        <v>4019</v>
      </c>
      <c r="D74" s="563"/>
      <c r="E74" s="280">
        <v>24.5</v>
      </c>
      <c r="F74" s="395">
        <v>43714.34</v>
      </c>
      <c r="G74" s="559" t="s">
        <v>9458</v>
      </c>
      <c r="H74" s="559"/>
      <c r="I74" s="559"/>
      <c r="J74" s="560"/>
      <c r="K74" s="560"/>
      <c r="L74" s="560"/>
      <c r="M74" s="558"/>
    </row>
    <row r="75" spans="1:13" x14ac:dyDescent="0.2">
      <c r="B75" s="567">
        <v>45342</v>
      </c>
      <c r="C75" s="564" t="s">
        <v>4329</v>
      </c>
      <c r="D75" s="563"/>
      <c r="E75" s="448">
        <v>49.37</v>
      </c>
      <c r="F75" s="395">
        <v>5908.75</v>
      </c>
      <c r="G75" s="559" t="s">
        <v>9459</v>
      </c>
      <c r="H75" s="559"/>
      <c r="I75" s="559"/>
      <c r="J75" s="560"/>
      <c r="K75" s="560"/>
      <c r="L75" s="560"/>
      <c r="M75" s="558"/>
    </row>
    <row r="76" spans="1:13" x14ac:dyDescent="0.2">
      <c r="B76" s="567">
        <v>45342</v>
      </c>
      <c r="C76" s="564" t="s">
        <v>4019</v>
      </c>
      <c r="D76" s="563"/>
      <c r="E76" s="395">
        <v>7.9</v>
      </c>
      <c r="F76" s="395">
        <v>3185.5</v>
      </c>
      <c r="G76" s="559" t="s">
        <v>9460</v>
      </c>
      <c r="H76" s="559"/>
      <c r="I76" s="559"/>
      <c r="J76" s="560"/>
      <c r="K76" s="560"/>
      <c r="L76" s="560"/>
      <c r="M76" s="558"/>
    </row>
    <row r="77" spans="1:13" x14ac:dyDescent="0.2">
      <c r="B77" s="567">
        <v>45342</v>
      </c>
      <c r="C77" s="564" t="s">
        <v>335</v>
      </c>
      <c r="D77" s="563"/>
      <c r="E77" s="395">
        <v>166656.65</v>
      </c>
      <c r="F77" s="395">
        <v>43498</v>
      </c>
      <c r="G77" s="559" t="s">
        <v>9461</v>
      </c>
      <c r="H77" s="559"/>
      <c r="I77" s="559"/>
      <c r="J77" s="560"/>
      <c r="K77" s="560"/>
      <c r="L77" s="560"/>
      <c r="M77" s="558"/>
    </row>
    <row r="78" spans="1:13" x14ac:dyDescent="0.2">
      <c r="B78" s="290">
        <v>45343</v>
      </c>
      <c r="C78" s="289" t="s">
        <v>4329</v>
      </c>
      <c r="D78" s="563"/>
      <c r="E78" s="448">
        <v>92.34</v>
      </c>
      <c r="F78" s="395">
        <v>2814.23</v>
      </c>
      <c r="G78" s="559" t="s">
        <v>9462</v>
      </c>
      <c r="H78" s="559"/>
      <c r="I78" s="559"/>
      <c r="J78" s="560"/>
      <c r="K78" s="560"/>
      <c r="L78" s="560"/>
      <c r="M78" s="558"/>
    </row>
    <row r="79" spans="1:13" x14ac:dyDescent="0.2">
      <c r="B79" s="290">
        <v>45344</v>
      </c>
      <c r="C79" s="289" t="s">
        <v>4019</v>
      </c>
      <c r="D79" s="563"/>
      <c r="E79" s="280">
        <v>14.77</v>
      </c>
      <c r="F79" s="395">
        <v>1563.05</v>
      </c>
      <c r="G79" s="559" t="s">
        <v>9463</v>
      </c>
      <c r="H79" s="559"/>
      <c r="I79" s="559"/>
      <c r="J79" s="560"/>
      <c r="K79" s="560"/>
      <c r="L79" s="560"/>
      <c r="M79" s="558"/>
    </row>
    <row r="80" spans="1:13" x14ac:dyDescent="0.2">
      <c r="B80" s="290">
        <v>45344</v>
      </c>
      <c r="C80" s="289" t="s">
        <v>4329</v>
      </c>
      <c r="D80" s="563"/>
      <c r="E80" s="448">
        <v>70.94</v>
      </c>
      <c r="F80" s="395">
        <v>1153.71</v>
      </c>
      <c r="G80" s="559" t="s">
        <v>9464</v>
      </c>
      <c r="H80" s="559"/>
      <c r="I80" s="559"/>
      <c r="J80" s="560"/>
      <c r="K80" s="560"/>
      <c r="L80" s="560"/>
      <c r="M80" s="558"/>
    </row>
    <row r="81" spans="1:13" x14ac:dyDescent="0.2">
      <c r="A81" s="278" t="s">
        <v>3472</v>
      </c>
      <c r="B81" s="290">
        <v>45344</v>
      </c>
      <c r="C81" s="564" t="s">
        <v>4019</v>
      </c>
      <c r="D81" s="563"/>
      <c r="E81" s="395">
        <v>11.35</v>
      </c>
      <c r="F81" s="395">
        <v>7918.28</v>
      </c>
      <c r="G81" s="559" t="s">
        <v>9465</v>
      </c>
      <c r="H81" s="559"/>
      <c r="I81" s="559"/>
      <c r="J81" s="560"/>
      <c r="K81" s="560"/>
      <c r="L81" s="560"/>
      <c r="M81" s="558"/>
    </row>
    <row r="82" spans="1:13" x14ac:dyDescent="0.2">
      <c r="B82" s="567">
        <v>45345</v>
      </c>
      <c r="C82" s="564" t="s">
        <v>4329</v>
      </c>
      <c r="D82" s="563"/>
      <c r="E82" s="448">
        <v>99.98</v>
      </c>
      <c r="F82" s="395">
        <v>6340.56</v>
      </c>
      <c r="G82" s="559" t="s">
        <v>9466</v>
      </c>
      <c r="H82" s="559"/>
      <c r="I82" s="559"/>
      <c r="J82" s="560"/>
      <c r="K82" s="560"/>
      <c r="L82" s="560"/>
      <c r="M82" s="558"/>
    </row>
    <row r="83" spans="1:13" ht="12.75" customHeight="1" x14ac:dyDescent="0.2">
      <c r="B83" s="567">
        <v>45345</v>
      </c>
      <c r="C83" s="564" t="s">
        <v>4019</v>
      </c>
      <c r="D83" s="563"/>
      <c r="E83" s="395">
        <v>16</v>
      </c>
      <c r="F83" s="395">
        <v>7660.6</v>
      </c>
      <c r="G83" s="559" t="s">
        <v>9467</v>
      </c>
      <c r="H83" s="559"/>
      <c r="I83" s="559"/>
      <c r="J83" s="560"/>
      <c r="K83" s="560"/>
      <c r="L83" s="560"/>
      <c r="M83" s="558"/>
    </row>
    <row r="84" spans="1:13" x14ac:dyDescent="0.2">
      <c r="B84" s="567">
        <v>45345</v>
      </c>
      <c r="C84" s="564" t="s">
        <v>335</v>
      </c>
      <c r="D84" s="563"/>
      <c r="E84" s="395">
        <v>1824145.55</v>
      </c>
      <c r="F84" s="395">
        <v>11521.45</v>
      </c>
      <c r="G84" s="559" t="s">
        <v>9468</v>
      </c>
      <c r="H84" s="559"/>
      <c r="I84" s="559"/>
      <c r="J84" s="560"/>
      <c r="K84" s="560"/>
      <c r="L84" s="560"/>
      <c r="M84" s="558"/>
    </row>
    <row r="85" spans="1:13" x14ac:dyDescent="0.2">
      <c r="A85" s="278" t="s">
        <v>3472</v>
      </c>
      <c r="B85" s="567">
        <v>45345</v>
      </c>
      <c r="C85" s="564" t="s">
        <v>9469</v>
      </c>
      <c r="D85" s="563"/>
      <c r="E85" s="395">
        <v>7434.94</v>
      </c>
      <c r="F85" s="395">
        <v>15863.86</v>
      </c>
      <c r="G85" s="559" t="s">
        <v>9470</v>
      </c>
      <c r="H85" s="559"/>
      <c r="I85" s="559"/>
      <c r="J85" s="560"/>
      <c r="K85" s="560"/>
      <c r="L85" s="560"/>
      <c r="M85" s="558"/>
    </row>
    <row r="86" spans="1:13" x14ac:dyDescent="0.2">
      <c r="B86" s="567">
        <v>45348</v>
      </c>
      <c r="C86" s="564" t="s">
        <v>9471</v>
      </c>
      <c r="D86" s="563"/>
      <c r="E86" s="280">
        <v>1000</v>
      </c>
      <c r="F86" s="395">
        <v>1741.68</v>
      </c>
      <c r="G86" s="559" t="s">
        <v>9472</v>
      </c>
      <c r="H86" s="559"/>
      <c r="I86" s="559"/>
      <c r="J86" s="560"/>
      <c r="K86" s="560"/>
      <c r="L86" s="560"/>
      <c r="M86" s="558"/>
    </row>
    <row r="87" spans="1:13" x14ac:dyDescent="0.2">
      <c r="B87" s="567">
        <v>45348</v>
      </c>
      <c r="C87" s="289" t="s">
        <v>5834</v>
      </c>
      <c r="D87" s="563"/>
      <c r="E87" s="393">
        <v>2685.98</v>
      </c>
      <c r="F87" s="395">
        <v>3660.48</v>
      </c>
      <c r="G87" s="559" t="s">
        <v>9473</v>
      </c>
      <c r="H87" s="559"/>
      <c r="I87" s="559"/>
      <c r="J87" s="560"/>
      <c r="K87" s="560"/>
      <c r="L87" s="560"/>
      <c r="M87" s="558"/>
    </row>
    <row r="88" spans="1:13" x14ac:dyDescent="0.2">
      <c r="B88" s="567">
        <v>45348</v>
      </c>
      <c r="C88" s="289" t="s">
        <v>5867</v>
      </c>
      <c r="D88" s="563"/>
      <c r="E88" s="448">
        <v>19.8</v>
      </c>
      <c r="F88" s="395">
        <v>5584.2</v>
      </c>
      <c r="G88" s="559" t="s">
        <v>9474</v>
      </c>
      <c r="H88" s="559"/>
      <c r="I88" s="559"/>
      <c r="J88" s="560"/>
      <c r="K88" s="560"/>
      <c r="L88" s="560"/>
      <c r="M88" s="558"/>
    </row>
    <row r="89" spans="1:13" x14ac:dyDescent="0.2">
      <c r="B89" s="567">
        <v>45348</v>
      </c>
      <c r="C89" s="564" t="s">
        <v>4019</v>
      </c>
      <c r="D89" s="563"/>
      <c r="E89" s="395">
        <v>3.17</v>
      </c>
      <c r="F89" s="395">
        <v>4021.52</v>
      </c>
      <c r="G89" s="559" t="s">
        <v>9475</v>
      </c>
      <c r="H89" s="559"/>
      <c r="I89" s="559"/>
      <c r="J89" s="560"/>
      <c r="K89" s="560"/>
      <c r="L89" s="560"/>
      <c r="M89" s="558"/>
    </row>
    <row r="90" spans="1:13" x14ac:dyDescent="0.2">
      <c r="B90" s="567">
        <v>45348</v>
      </c>
      <c r="C90" s="564" t="s">
        <v>5867</v>
      </c>
      <c r="D90" s="563"/>
      <c r="E90" s="448">
        <v>83.84</v>
      </c>
      <c r="F90" s="395">
        <v>5283.8</v>
      </c>
      <c r="G90" s="559" t="s">
        <v>9476</v>
      </c>
      <c r="H90" s="559"/>
      <c r="I90" s="559"/>
      <c r="J90" s="560"/>
      <c r="K90" s="560"/>
      <c r="L90" s="560"/>
      <c r="M90" s="558"/>
    </row>
    <row r="91" spans="1:13" x14ac:dyDescent="0.2">
      <c r="B91" s="567">
        <v>45348</v>
      </c>
      <c r="C91" s="289" t="s">
        <v>4019</v>
      </c>
      <c r="D91" s="563"/>
      <c r="E91" s="280">
        <v>13.41</v>
      </c>
      <c r="F91" s="392">
        <v>3663.68</v>
      </c>
      <c r="G91" s="897"/>
      <c r="H91" s="559"/>
      <c r="I91" s="559"/>
      <c r="J91" s="560"/>
      <c r="K91" s="560"/>
      <c r="L91" s="560"/>
      <c r="M91" s="558"/>
    </row>
    <row r="92" spans="1:13" x14ac:dyDescent="0.2">
      <c r="B92" s="567">
        <v>45348</v>
      </c>
      <c r="C92" s="564" t="s">
        <v>9477</v>
      </c>
      <c r="D92" s="563"/>
      <c r="E92" s="446">
        <v>46548</v>
      </c>
      <c r="F92" s="395">
        <v>2385.58</v>
      </c>
      <c r="G92" s="559" t="s">
        <v>9478</v>
      </c>
      <c r="H92" s="559"/>
      <c r="I92" s="559"/>
      <c r="J92" s="560"/>
      <c r="K92" s="560"/>
      <c r="L92" s="560"/>
      <c r="M92" s="558"/>
    </row>
    <row r="93" spans="1:13" x14ac:dyDescent="0.2">
      <c r="B93" s="567">
        <v>45348</v>
      </c>
      <c r="C93" s="564" t="s">
        <v>9479</v>
      </c>
      <c r="D93" s="563"/>
      <c r="E93" s="446">
        <v>1497</v>
      </c>
      <c r="F93" s="395">
        <v>4468.32</v>
      </c>
      <c r="G93" s="560" t="s">
        <v>9480</v>
      </c>
      <c r="H93" s="558"/>
      <c r="I93" s="558"/>
      <c r="J93" s="558"/>
      <c r="K93" s="558"/>
      <c r="L93" s="558"/>
      <c r="M93" s="558"/>
    </row>
    <row r="94" spans="1:13" x14ac:dyDescent="0.2">
      <c r="B94" s="567">
        <v>45348</v>
      </c>
      <c r="C94" s="564" t="s">
        <v>9481</v>
      </c>
      <c r="D94" s="563"/>
      <c r="E94" s="446">
        <v>1566</v>
      </c>
      <c r="F94" s="395">
        <v>1154.9000000000001</v>
      </c>
      <c r="G94" s="560" t="s">
        <v>9482</v>
      </c>
      <c r="H94" s="558"/>
      <c r="I94" s="558"/>
      <c r="J94" s="558"/>
      <c r="K94" s="558"/>
      <c r="L94" s="558"/>
      <c r="M94" s="558"/>
    </row>
    <row r="95" spans="1:13" x14ac:dyDescent="0.2">
      <c r="A95" s="278" t="s">
        <v>3472</v>
      </c>
      <c r="B95" s="567">
        <v>45348</v>
      </c>
      <c r="C95" s="289" t="s">
        <v>9483</v>
      </c>
      <c r="D95" s="563"/>
      <c r="E95" s="400">
        <v>1500</v>
      </c>
      <c r="F95" s="395">
        <v>14491.67</v>
      </c>
      <c r="G95" s="560" t="s">
        <v>9484</v>
      </c>
      <c r="H95" s="558"/>
      <c r="I95" s="558"/>
      <c r="J95" s="558"/>
      <c r="K95" s="558"/>
      <c r="L95" s="558"/>
      <c r="M95" s="558"/>
    </row>
    <row r="96" spans="1:13" x14ac:dyDescent="0.2">
      <c r="B96" s="290">
        <v>45350</v>
      </c>
      <c r="C96" s="826" t="s">
        <v>5834</v>
      </c>
      <c r="D96" s="563"/>
      <c r="E96" s="393">
        <v>3690</v>
      </c>
      <c r="F96" s="395">
        <v>41826</v>
      </c>
      <c r="G96" s="560" t="s">
        <v>9485</v>
      </c>
      <c r="H96" s="558"/>
      <c r="I96" s="558"/>
      <c r="J96" s="558"/>
      <c r="K96" s="558"/>
      <c r="L96" s="558"/>
      <c r="M96" s="558"/>
    </row>
    <row r="97" spans="1:13" x14ac:dyDescent="0.2">
      <c r="B97" s="290">
        <v>45350</v>
      </c>
      <c r="C97" s="289" t="s">
        <v>9486</v>
      </c>
      <c r="D97" s="563"/>
      <c r="E97" s="280">
        <v>8000</v>
      </c>
      <c r="F97" s="395">
        <v>13821.27</v>
      </c>
      <c r="G97" s="560" t="s">
        <v>9487</v>
      </c>
      <c r="H97" s="558"/>
      <c r="I97" s="558"/>
      <c r="J97" s="558"/>
      <c r="K97" s="558"/>
      <c r="L97" s="558"/>
      <c r="M97" s="558"/>
    </row>
    <row r="98" spans="1:13" x14ac:dyDescent="0.2">
      <c r="B98" s="290">
        <v>45350</v>
      </c>
      <c r="C98" s="289" t="s">
        <v>335</v>
      </c>
      <c r="D98" s="563"/>
      <c r="E98" s="280">
        <v>1200000</v>
      </c>
      <c r="F98" s="395">
        <v>18241.98</v>
      </c>
      <c r="G98" s="560" t="s">
        <v>9488</v>
      </c>
      <c r="H98" s="558"/>
      <c r="I98" s="558"/>
      <c r="J98" s="558"/>
      <c r="K98" s="558"/>
      <c r="L98" s="558"/>
      <c r="M98" s="558"/>
    </row>
    <row r="99" spans="1:13" x14ac:dyDescent="0.2">
      <c r="A99" s="278" t="s">
        <v>3472</v>
      </c>
      <c r="B99" s="290">
        <v>45350</v>
      </c>
      <c r="C99" s="564" t="s">
        <v>9489</v>
      </c>
      <c r="D99" s="563"/>
      <c r="E99" s="395">
        <v>168106.04</v>
      </c>
      <c r="F99" s="395">
        <v>7423.88</v>
      </c>
      <c r="G99" s="560" t="s">
        <v>9490</v>
      </c>
      <c r="H99" s="558"/>
      <c r="I99" s="558"/>
      <c r="J99" s="558"/>
      <c r="K99" s="558"/>
      <c r="L99" s="558"/>
      <c r="M99" s="558"/>
    </row>
    <row r="100" spans="1:13" x14ac:dyDescent="0.2">
      <c r="B100" s="567">
        <v>45351</v>
      </c>
      <c r="C100" s="564" t="s">
        <v>5789</v>
      </c>
      <c r="D100" s="563"/>
      <c r="E100" s="395">
        <v>86810.85</v>
      </c>
      <c r="F100" s="395">
        <v>2159.9899999999998</v>
      </c>
      <c r="G100" s="560" t="s">
        <v>9491</v>
      </c>
      <c r="H100" s="559"/>
      <c r="I100" s="559"/>
      <c r="J100" s="560"/>
      <c r="K100" s="560"/>
      <c r="L100" s="560"/>
      <c r="M100" s="558"/>
    </row>
    <row r="101" spans="1:13" x14ac:dyDescent="0.2">
      <c r="B101" s="567">
        <v>45351</v>
      </c>
      <c r="C101" s="564" t="s">
        <v>5867</v>
      </c>
      <c r="D101" s="563"/>
      <c r="E101" s="448">
        <v>111.36</v>
      </c>
      <c r="F101" s="395">
        <v>11425.88</v>
      </c>
      <c r="G101" s="560" t="s">
        <v>9492</v>
      </c>
      <c r="H101" s="559"/>
      <c r="I101" s="559"/>
      <c r="J101" s="560"/>
      <c r="K101" s="560"/>
      <c r="L101" s="560"/>
      <c r="M101" s="558"/>
    </row>
    <row r="102" spans="1:13" x14ac:dyDescent="0.2">
      <c r="B102" s="567">
        <v>45351</v>
      </c>
      <c r="C102" s="564" t="s">
        <v>4019</v>
      </c>
      <c r="D102" s="563"/>
      <c r="E102" s="395">
        <v>17.82</v>
      </c>
      <c r="F102" s="395">
        <v>21248.68</v>
      </c>
      <c r="G102" s="559" t="s">
        <v>9493</v>
      </c>
      <c r="H102" s="559"/>
      <c r="I102" s="559"/>
      <c r="J102" s="560"/>
      <c r="K102" s="560"/>
      <c r="L102" s="560"/>
      <c r="M102" s="558"/>
    </row>
    <row r="103" spans="1:13" x14ac:dyDescent="0.2">
      <c r="B103" s="567">
        <v>45351</v>
      </c>
      <c r="C103" s="560" t="s">
        <v>9494</v>
      </c>
      <c r="D103" s="563"/>
      <c r="E103" s="395">
        <v>55640.52</v>
      </c>
      <c r="F103" s="395">
        <v>2155.9</v>
      </c>
      <c r="G103" s="559" t="s">
        <v>9495</v>
      </c>
      <c r="H103" s="559"/>
      <c r="I103" s="559"/>
      <c r="J103" s="560"/>
      <c r="K103" s="560"/>
      <c r="L103" s="560"/>
      <c r="M103" s="558"/>
    </row>
    <row r="104" spans="1:13" x14ac:dyDescent="0.2">
      <c r="B104" s="567">
        <v>45351</v>
      </c>
      <c r="C104" s="564" t="s">
        <v>335</v>
      </c>
      <c r="D104" s="563"/>
      <c r="E104" s="395">
        <v>800000</v>
      </c>
      <c r="F104" s="395">
        <v>6320.71</v>
      </c>
      <c r="G104" s="559" t="s">
        <v>9496</v>
      </c>
      <c r="H104" s="559"/>
      <c r="I104" s="559"/>
      <c r="J104" s="560"/>
      <c r="K104" s="560"/>
      <c r="L104" s="560"/>
      <c r="M104" s="558"/>
    </row>
    <row r="105" spans="1:13" x14ac:dyDescent="0.2">
      <c r="B105" s="567">
        <v>45351</v>
      </c>
      <c r="C105" s="564" t="s">
        <v>758</v>
      </c>
      <c r="D105" s="563"/>
      <c r="E105" s="395">
        <v>272562.94</v>
      </c>
      <c r="F105" s="395">
        <v>20859.439999999999</v>
      </c>
      <c r="G105" s="559" t="s">
        <v>9497</v>
      </c>
      <c r="H105" s="559"/>
      <c r="I105" s="559"/>
      <c r="J105" s="560"/>
      <c r="K105" s="560"/>
      <c r="L105" s="560"/>
      <c r="M105" s="558"/>
    </row>
    <row r="106" spans="1:13" x14ac:dyDescent="0.2">
      <c r="B106" s="567">
        <v>45351</v>
      </c>
      <c r="C106" s="564" t="s">
        <v>9498</v>
      </c>
      <c r="D106" s="563"/>
      <c r="E106" s="448">
        <v>699</v>
      </c>
      <c r="F106" s="395">
        <v>54984.35</v>
      </c>
      <c r="G106" s="559" t="s">
        <v>9499</v>
      </c>
      <c r="H106" s="559"/>
      <c r="I106" s="559"/>
      <c r="J106" s="560"/>
      <c r="K106" s="560"/>
      <c r="L106" s="560"/>
      <c r="M106" s="558"/>
    </row>
    <row r="107" spans="1:13" x14ac:dyDescent="0.2">
      <c r="B107" s="567">
        <v>45351</v>
      </c>
      <c r="C107" s="564" t="s">
        <v>4019</v>
      </c>
      <c r="D107" s="563"/>
      <c r="E107" s="395">
        <v>111.84</v>
      </c>
      <c r="F107" s="395">
        <v>50933.99</v>
      </c>
      <c r="G107" s="559" t="s">
        <v>9500</v>
      </c>
      <c r="H107" s="559"/>
      <c r="I107" s="559"/>
      <c r="J107" s="560"/>
      <c r="K107" s="560"/>
      <c r="L107" s="560"/>
      <c r="M107" s="558"/>
    </row>
    <row r="108" spans="1:13" x14ac:dyDescent="0.2">
      <c r="B108" s="567">
        <v>45351</v>
      </c>
      <c r="C108" s="564" t="s">
        <v>9501</v>
      </c>
      <c r="D108" s="563"/>
      <c r="E108" s="395">
        <v>13894.21</v>
      </c>
      <c r="F108" s="395">
        <v>7190.33</v>
      </c>
      <c r="G108" s="559" t="s">
        <v>9502</v>
      </c>
      <c r="H108" s="559"/>
      <c r="I108" s="559"/>
      <c r="J108" s="560"/>
      <c r="K108" s="560"/>
      <c r="L108" s="560"/>
      <c r="M108" s="558"/>
    </row>
    <row r="109" spans="1:13" x14ac:dyDescent="0.2">
      <c r="B109" s="567"/>
      <c r="C109" s="564"/>
      <c r="D109" s="563"/>
      <c r="E109" s="395"/>
      <c r="F109" s="395">
        <v>25690.2</v>
      </c>
      <c r="G109" s="559" t="s">
        <v>9503</v>
      </c>
      <c r="H109" s="559"/>
      <c r="I109" s="559"/>
      <c r="J109" s="560"/>
      <c r="K109" s="560"/>
      <c r="L109" s="560"/>
      <c r="M109" s="558"/>
    </row>
    <row r="110" spans="1:13" x14ac:dyDescent="0.2">
      <c r="B110" s="290"/>
      <c r="C110" s="289"/>
      <c r="D110" s="563"/>
      <c r="F110" s="395">
        <v>20605.52</v>
      </c>
      <c r="G110" s="559" t="s">
        <v>9504</v>
      </c>
      <c r="H110" s="559"/>
      <c r="I110" s="559"/>
      <c r="J110" s="560"/>
      <c r="K110" s="560"/>
      <c r="L110" s="560"/>
      <c r="M110" s="558"/>
    </row>
    <row r="111" spans="1:13" x14ac:dyDescent="0.2">
      <c r="B111" s="290"/>
      <c r="C111" s="289"/>
      <c r="D111" s="563"/>
      <c r="F111" s="395">
        <v>17817.599999999999</v>
      </c>
      <c r="G111" s="559" t="s">
        <v>9505</v>
      </c>
      <c r="H111" s="559"/>
      <c r="I111" s="559"/>
      <c r="J111" s="560"/>
      <c r="K111" s="560"/>
      <c r="L111" s="560"/>
      <c r="M111" s="558"/>
    </row>
    <row r="112" spans="1:13" x14ac:dyDescent="0.2">
      <c r="B112" s="290"/>
      <c r="C112" s="289"/>
      <c r="D112" s="563"/>
      <c r="F112" s="395">
        <v>3343.84</v>
      </c>
      <c r="G112" s="559" t="s">
        <v>9506</v>
      </c>
      <c r="H112" s="559"/>
      <c r="I112" s="559"/>
      <c r="J112" s="560"/>
      <c r="K112" s="560"/>
      <c r="L112" s="560"/>
      <c r="M112" s="558"/>
    </row>
    <row r="113" spans="2:13" x14ac:dyDescent="0.2">
      <c r="B113" s="290"/>
      <c r="C113" s="564"/>
      <c r="D113" s="563"/>
      <c r="E113" s="395"/>
      <c r="F113" s="395">
        <v>1388.98</v>
      </c>
      <c r="G113" s="559" t="s">
        <v>9507</v>
      </c>
      <c r="H113" s="559"/>
      <c r="I113" s="559"/>
      <c r="J113" s="560"/>
      <c r="K113" s="560"/>
      <c r="L113" s="560"/>
      <c r="M113" s="558"/>
    </row>
    <row r="114" spans="2:13" x14ac:dyDescent="0.2">
      <c r="B114" s="290"/>
      <c r="C114" s="289"/>
      <c r="D114" s="563"/>
      <c r="F114" s="395">
        <v>6960</v>
      </c>
      <c r="G114" s="559" t="s">
        <v>9508</v>
      </c>
      <c r="H114" s="559"/>
      <c r="I114" s="559"/>
      <c r="J114" s="560"/>
      <c r="K114" s="560"/>
      <c r="L114" s="560"/>
      <c r="M114" s="558"/>
    </row>
    <row r="115" spans="2:13" x14ac:dyDescent="0.2">
      <c r="B115" s="290"/>
      <c r="C115" s="564"/>
      <c r="D115" s="563"/>
      <c r="F115" s="395">
        <v>4508.3900000000003</v>
      </c>
      <c r="G115" s="559" t="s">
        <v>9509</v>
      </c>
      <c r="H115" s="559"/>
      <c r="I115" s="559"/>
      <c r="J115" s="560"/>
      <c r="K115" s="560"/>
      <c r="L115" s="560"/>
      <c r="M115" s="558"/>
    </row>
    <row r="116" spans="2:13" x14ac:dyDescent="0.2">
      <c r="B116" s="290"/>
      <c r="C116" s="564"/>
      <c r="D116" s="563"/>
      <c r="F116" s="395">
        <v>62364</v>
      </c>
      <c r="G116" s="559" t="s">
        <v>9510</v>
      </c>
      <c r="H116" s="559"/>
      <c r="I116" s="559"/>
      <c r="J116" s="560"/>
      <c r="K116" s="560"/>
      <c r="L116" s="560"/>
      <c r="M116" s="558"/>
    </row>
    <row r="117" spans="2:13" x14ac:dyDescent="0.2">
      <c r="B117" s="290"/>
      <c r="C117" s="289"/>
      <c r="D117" s="563"/>
      <c r="F117" s="395">
        <v>55148.54</v>
      </c>
      <c r="G117" s="559" t="s">
        <v>9511</v>
      </c>
      <c r="H117" s="559"/>
      <c r="I117" s="559"/>
      <c r="J117" s="560"/>
      <c r="K117" s="560"/>
      <c r="L117" s="560"/>
      <c r="M117" s="558"/>
    </row>
    <row r="118" spans="2:13" x14ac:dyDescent="0.2">
      <c r="B118" s="290"/>
      <c r="C118" s="289"/>
      <c r="D118" s="563"/>
      <c r="F118" s="395">
        <v>9746.09</v>
      </c>
      <c r="G118" s="559" t="s">
        <v>9512</v>
      </c>
      <c r="H118" s="559"/>
      <c r="I118" s="559"/>
      <c r="J118" s="560"/>
      <c r="K118" s="560"/>
      <c r="L118" s="560"/>
      <c r="M118" s="558"/>
    </row>
    <row r="119" spans="2:13" x14ac:dyDescent="0.2">
      <c r="B119" s="290"/>
      <c r="C119" s="289"/>
      <c r="D119" s="563"/>
      <c r="F119" s="395">
        <v>2937.59</v>
      </c>
      <c r="G119" s="559" t="s">
        <v>9513</v>
      </c>
      <c r="H119" s="559"/>
      <c r="I119" s="559"/>
      <c r="J119" s="560"/>
      <c r="K119" s="560"/>
      <c r="L119" s="560"/>
      <c r="M119" s="558"/>
    </row>
    <row r="120" spans="2:13" x14ac:dyDescent="0.2">
      <c r="B120" s="290"/>
      <c r="C120" s="289"/>
      <c r="D120" s="563"/>
      <c r="F120" s="395">
        <v>2146.5</v>
      </c>
      <c r="G120" s="559" t="s">
        <v>9514</v>
      </c>
      <c r="H120" s="559"/>
      <c r="I120" s="559"/>
      <c r="J120" s="560"/>
      <c r="K120" s="560"/>
      <c r="L120" s="560"/>
      <c r="M120" s="558"/>
    </row>
    <row r="121" spans="2:13" x14ac:dyDescent="0.2">
      <c r="B121" s="290"/>
      <c r="C121" s="289"/>
      <c r="D121" s="563"/>
      <c r="F121" s="395">
        <v>6944.93</v>
      </c>
      <c r="G121" s="559" t="s">
        <v>9515</v>
      </c>
      <c r="H121" s="559"/>
      <c r="I121" s="559"/>
      <c r="J121" s="560"/>
      <c r="K121" s="560"/>
      <c r="L121" s="560"/>
      <c r="M121" s="558"/>
    </row>
    <row r="122" spans="2:13" x14ac:dyDescent="0.2">
      <c r="B122" s="290"/>
      <c r="C122" s="289"/>
      <c r="D122" s="563"/>
      <c r="F122" s="395">
        <v>21248.49</v>
      </c>
      <c r="G122" s="559" t="s">
        <v>9516</v>
      </c>
      <c r="H122" s="559"/>
      <c r="I122" s="559"/>
      <c r="J122" s="560"/>
      <c r="K122" s="560"/>
      <c r="L122" s="560"/>
      <c r="M122" s="558"/>
    </row>
    <row r="123" spans="2:13" x14ac:dyDescent="0.2">
      <c r="B123" s="290"/>
      <c r="C123" s="289"/>
      <c r="D123" s="563"/>
      <c r="F123" s="395">
        <v>1861.23</v>
      </c>
      <c r="G123" s="559" t="s">
        <v>9517</v>
      </c>
      <c r="H123" s="559"/>
      <c r="I123" s="559"/>
      <c r="J123" s="560"/>
      <c r="K123" s="560"/>
      <c r="L123" s="560"/>
      <c r="M123" s="558"/>
    </row>
    <row r="124" spans="2:13" x14ac:dyDescent="0.2">
      <c r="B124" s="290"/>
      <c r="C124" s="289"/>
      <c r="D124" s="563"/>
      <c r="F124" s="395">
        <v>840.47</v>
      </c>
      <c r="G124" s="559" t="s">
        <v>9518</v>
      </c>
      <c r="H124" s="559"/>
      <c r="I124" s="559"/>
      <c r="J124" s="560"/>
      <c r="K124" s="560"/>
      <c r="L124" s="560"/>
      <c r="M124" s="558"/>
    </row>
    <row r="125" spans="2:13" x14ac:dyDescent="0.2">
      <c r="B125" s="290"/>
      <c r="C125" s="289"/>
      <c r="D125" s="563"/>
      <c r="F125" s="395">
        <v>2053.4899999999998</v>
      </c>
      <c r="G125" s="559" t="s">
        <v>9519</v>
      </c>
      <c r="H125" s="559"/>
      <c r="I125" s="559"/>
      <c r="J125" s="560"/>
      <c r="K125" s="560"/>
      <c r="L125" s="560"/>
      <c r="M125" s="558"/>
    </row>
    <row r="126" spans="2:13" x14ac:dyDescent="0.2">
      <c r="B126" s="290"/>
      <c r="C126" s="289"/>
      <c r="D126" s="563"/>
      <c r="F126" s="395">
        <v>3866.87</v>
      </c>
      <c r="G126" s="560" t="s">
        <v>9520</v>
      </c>
      <c r="H126" s="559"/>
      <c r="I126" s="559"/>
      <c r="J126" s="560"/>
      <c r="K126" s="560"/>
      <c r="L126" s="560"/>
      <c r="M126" s="558"/>
    </row>
    <row r="127" spans="2:13" x14ac:dyDescent="0.2">
      <c r="B127" s="290"/>
      <c r="C127" s="289"/>
      <c r="D127" s="563"/>
      <c r="F127" s="395">
        <v>18059.72</v>
      </c>
      <c r="G127" s="559" t="s">
        <v>9521</v>
      </c>
      <c r="H127" s="559"/>
      <c r="I127" s="559"/>
      <c r="J127" s="560"/>
      <c r="K127" s="560"/>
      <c r="L127" s="560"/>
      <c r="M127" s="558"/>
    </row>
    <row r="128" spans="2:13" x14ac:dyDescent="0.2">
      <c r="B128" s="290"/>
      <c r="C128" s="289"/>
      <c r="D128" s="563"/>
      <c r="F128" s="395">
        <v>13890</v>
      </c>
      <c r="G128" s="560" t="s">
        <v>9522</v>
      </c>
      <c r="H128" s="559"/>
      <c r="I128" s="559"/>
      <c r="J128" s="560"/>
      <c r="K128" s="560"/>
      <c r="L128" s="560"/>
      <c r="M128" s="558"/>
    </row>
    <row r="129" spans="2:13" x14ac:dyDescent="0.2">
      <c r="B129" s="290"/>
      <c r="C129" s="289"/>
      <c r="D129" s="563"/>
      <c r="F129" s="395">
        <v>100000</v>
      </c>
      <c r="G129" s="559" t="s">
        <v>9523</v>
      </c>
      <c r="H129" s="559"/>
      <c r="I129" s="559"/>
      <c r="J129" s="560"/>
      <c r="K129" s="560"/>
      <c r="L129" s="560"/>
      <c r="M129" s="558"/>
    </row>
    <row r="130" spans="2:13" x14ac:dyDescent="0.2">
      <c r="B130" s="290"/>
      <c r="D130" s="563"/>
      <c r="F130" s="395">
        <v>1269.94</v>
      </c>
      <c r="G130" s="559" t="s">
        <v>9524</v>
      </c>
      <c r="H130" s="559"/>
      <c r="I130" s="559"/>
      <c r="J130" s="560"/>
      <c r="K130" s="560"/>
      <c r="L130" s="560"/>
      <c r="M130" s="558"/>
    </row>
    <row r="131" spans="2:13" x14ac:dyDescent="0.2">
      <c r="B131" s="290"/>
      <c r="C131" s="289"/>
      <c r="D131" s="563"/>
      <c r="F131" s="395">
        <v>5219.72</v>
      </c>
      <c r="G131" s="559" t="s">
        <v>9525</v>
      </c>
      <c r="H131" s="559"/>
      <c r="I131" s="559"/>
      <c r="J131" s="560"/>
      <c r="K131" s="560"/>
      <c r="L131" s="560"/>
      <c r="M131" s="558"/>
    </row>
    <row r="132" spans="2:13" x14ac:dyDescent="0.2">
      <c r="B132" s="290"/>
      <c r="C132" s="289"/>
      <c r="D132" s="563"/>
      <c r="F132" s="395">
        <v>30546.86</v>
      </c>
      <c r="G132" s="559" t="s">
        <v>9526</v>
      </c>
      <c r="H132" s="559"/>
      <c r="I132" s="559"/>
      <c r="J132" s="560"/>
      <c r="K132" s="560"/>
      <c r="L132" s="560"/>
      <c r="M132" s="558"/>
    </row>
    <row r="133" spans="2:13" x14ac:dyDescent="0.2">
      <c r="B133" s="290"/>
      <c r="D133" s="563"/>
      <c r="F133" s="395">
        <v>18931.009999999998</v>
      </c>
      <c r="G133" s="560" t="s">
        <v>9527</v>
      </c>
      <c r="H133" s="559"/>
      <c r="I133" s="559"/>
      <c r="J133" s="560"/>
      <c r="K133" s="560"/>
      <c r="L133" s="560"/>
      <c r="M133" s="558"/>
    </row>
    <row r="134" spans="2:13" x14ac:dyDescent="0.2">
      <c r="B134" s="290"/>
      <c r="C134" s="289"/>
      <c r="D134" s="563"/>
      <c r="F134" s="395">
        <v>7176.24</v>
      </c>
      <c r="G134" s="559" t="s">
        <v>9528</v>
      </c>
      <c r="H134" s="559"/>
      <c r="I134" s="559"/>
      <c r="J134" s="560"/>
      <c r="K134" s="560"/>
      <c r="L134" s="560"/>
      <c r="M134" s="558"/>
    </row>
    <row r="135" spans="2:13" x14ac:dyDescent="0.2">
      <c r="B135" s="290"/>
      <c r="C135" s="289"/>
      <c r="D135" s="563"/>
      <c r="F135" s="395">
        <v>23672.76</v>
      </c>
      <c r="G135" s="559" t="s">
        <v>9529</v>
      </c>
      <c r="H135" s="559"/>
      <c r="I135" s="559"/>
      <c r="J135" s="560"/>
      <c r="K135" s="560"/>
      <c r="L135" s="560"/>
      <c r="M135" s="558"/>
    </row>
    <row r="136" spans="2:13" x14ac:dyDescent="0.2">
      <c r="B136" s="290"/>
      <c r="C136" s="289"/>
      <c r="D136" s="563"/>
      <c r="F136" s="395">
        <v>23258</v>
      </c>
      <c r="G136" s="559" t="s">
        <v>9530</v>
      </c>
      <c r="H136" s="559"/>
      <c r="I136" s="559"/>
      <c r="J136" s="560"/>
      <c r="K136" s="560"/>
      <c r="L136" s="560"/>
      <c r="M136" s="558"/>
    </row>
    <row r="137" spans="2:13" x14ac:dyDescent="0.2">
      <c r="B137" s="290"/>
      <c r="C137" s="289"/>
      <c r="D137" s="563"/>
      <c r="F137" s="395">
        <v>12782.87</v>
      </c>
      <c r="G137" s="559" t="s">
        <v>9531</v>
      </c>
      <c r="H137" s="559"/>
      <c r="I137" s="559"/>
      <c r="J137" s="560"/>
      <c r="K137" s="560"/>
      <c r="L137" s="560"/>
      <c r="M137" s="558"/>
    </row>
    <row r="138" spans="2:13" x14ac:dyDescent="0.2">
      <c r="B138" s="290"/>
      <c r="C138" s="289"/>
      <c r="D138" s="563"/>
      <c r="F138" s="395">
        <v>12951.75</v>
      </c>
      <c r="G138" s="559" t="s">
        <v>9532</v>
      </c>
      <c r="H138" s="559"/>
      <c r="I138" s="559"/>
      <c r="J138" s="560"/>
      <c r="K138" s="560"/>
      <c r="L138" s="560"/>
      <c r="M138" s="558"/>
    </row>
    <row r="139" spans="2:13" x14ac:dyDescent="0.2">
      <c r="B139" s="290"/>
      <c r="C139" s="289"/>
      <c r="D139" s="563"/>
      <c r="F139" s="395">
        <v>19503.84</v>
      </c>
      <c r="G139" s="559" t="s">
        <v>9533</v>
      </c>
      <c r="H139" s="559"/>
      <c r="I139" s="559"/>
      <c r="J139" s="560"/>
      <c r="K139" s="560"/>
      <c r="L139" s="560"/>
      <c r="M139" s="558"/>
    </row>
    <row r="140" spans="2:13" x14ac:dyDescent="0.2">
      <c r="B140" s="290"/>
      <c r="C140" s="289"/>
      <c r="D140" s="563"/>
      <c r="F140" s="395">
        <v>8380.25</v>
      </c>
      <c r="G140" s="559" t="s">
        <v>9534</v>
      </c>
      <c r="H140" s="559"/>
      <c r="I140" s="559"/>
      <c r="J140" s="560"/>
      <c r="K140" s="560"/>
      <c r="L140" s="560"/>
      <c r="M140" s="558"/>
    </row>
    <row r="141" spans="2:13" x14ac:dyDescent="0.2">
      <c r="B141" s="290"/>
      <c r="C141" s="289"/>
      <c r="D141" s="563"/>
      <c r="F141" s="395">
        <v>9654.4599999999991</v>
      </c>
      <c r="G141" s="559" t="s">
        <v>9535</v>
      </c>
      <c r="H141" s="559"/>
      <c r="I141" s="559"/>
      <c r="J141" s="560"/>
      <c r="K141" s="560"/>
      <c r="L141" s="560"/>
      <c r="M141" s="558"/>
    </row>
    <row r="142" spans="2:13" x14ac:dyDescent="0.2">
      <c r="B142" s="290"/>
      <c r="C142" s="289"/>
      <c r="D142" s="563"/>
      <c r="F142" s="395">
        <v>15045.41</v>
      </c>
      <c r="G142" s="674" t="s">
        <v>9536</v>
      </c>
      <c r="H142" s="559"/>
      <c r="I142" s="559"/>
      <c r="J142" s="560"/>
      <c r="K142" s="560"/>
      <c r="L142" s="560"/>
      <c r="M142" s="558"/>
    </row>
    <row r="143" spans="2:13" x14ac:dyDescent="0.2">
      <c r="B143" s="290"/>
      <c r="C143" s="289"/>
      <c r="D143" s="563"/>
      <c r="F143" s="395">
        <v>600</v>
      </c>
      <c r="G143" s="559" t="s">
        <v>9537</v>
      </c>
      <c r="H143" s="559"/>
      <c r="I143" s="559"/>
      <c r="J143" s="560"/>
      <c r="K143" s="560"/>
      <c r="L143" s="560"/>
      <c r="M143" s="558"/>
    </row>
    <row r="144" spans="2:13" x14ac:dyDescent="0.2">
      <c r="B144" s="290"/>
      <c r="C144" s="289"/>
      <c r="D144" s="563"/>
      <c r="F144" s="395">
        <v>427.7</v>
      </c>
      <c r="G144" s="560" t="s">
        <v>9538</v>
      </c>
      <c r="H144" s="558"/>
      <c r="I144" s="558"/>
      <c r="J144" s="558"/>
      <c r="K144" s="560"/>
      <c r="L144" s="560"/>
      <c r="M144" s="558"/>
    </row>
    <row r="145" spans="2:13" x14ac:dyDescent="0.2">
      <c r="B145" s="290"/>
      <c r="C145" s="289"/>
      <c r="D145" s="563"/>
      <c r="F145" s="395">
        <v>23139.45</v>
      </c>
      <c r="G145" s="559" t="s">
        <v>9539</v>
      </c>
      <c r="H145" s="559"/>
      <c r="I145" s="559"/>
      <c r="J145" s="560"/>
      <c r="K145" s="560"/>
      <c r="L145" s="560"/>
      <c r="M145" s="558"/>
    </row>
    <row r="146" spans="2:13" x14ac:dyDescent="0.2">
      <c r="B146" s="290"/>
      <c r="C146" s="289"/>
      <c r="D146" s="563"/>
      <c r="F146" s="395">
        <v>18677.8</v>
      </c>
      <c r="G146" s="559" t="s">
        <v>9540</v>
      </c>
      <c r="H146" s="559"/>
      <c r="I146" s="559"/>
      <c r="J146" s="560"/>
      <c r="K146" s="560"/>
      <c r="L146" s="560"/>
      <c r="M146" s="558"/>
    </row>
    <row r="147" spans="2:13" x14ac:dyDescent="0.2">
      <c r="B147" s="290"/>
      <c r="C147" s="289"/>
      <c r="D147" s="563"/>
      <c r="F147" s="395">
        <v>11629</v>
      </c>
      <c r="G147" s="559" t="s">
        <v>9541</v>
      </c>
      <c r="H147" s="559"/>
      <c r="I147" s="559"/>
      <c r="J147" s="560"/>
      <c r="K147" s="560"/>
      <c r="L147" s="560"/>
      <c r="M147" s="558"/>
    </row>
    <row r="148" spans="2:13" x14ac:dyDescent="0.2">
      <c r="B148" s="290"/>
      <c r="C148" s="289"/>
      <c r="D148" s="563"/>
      <c r="F148" s="395">
        <v>125206.5</v>
      </c>
      <c r="G148" s="559" t="s">
        <v>9542</v>
      </c>
      <c r="H148" s="559"/>
      <c r="I148" s="559"/>
      <c r="J148" s="560"/>
      <c r="K148" s="560"/>
      <c r="L148" s="560"/>
      <c r="M148" s="558"/>
    </row>
    <row r="149" spans="2:13" x14ac:dyDescent="0.2">
      <c r="B149" s="290"/>
      <c r="C149" s="289"/>
      <c r="D149" s="563"/>
      <c r="F149" s="395">
        <v>3922.98</v>
      </c>
      <c r="G149" s="559" t="s">
        <v>9543</v>
      </c>
      <c r="H149" s="559"/>
      <c r="I149" s="559"/>
      <c r="J149" s="560"/>
      <c r="K149" s="560"/>
      <c r="L149" s="560"/>
      <c r="M149" s="558"/>
    </row>
    <row r="150" spans="2:13" x14ac:dyDescent="0.2">
      <c r="B150" s="290"/>
      <c r="C150" s="289"/>
      <c r="D150" s="563"/>
      <c r="F150" s="395">
        <v>10567</v>
      </c>
      <c r="G150" s="559" t="s">
        <v>9544</v>
      </c>
      <c r="H150" s="559"/>
      <c r="I150" s="559"/>
      <c r="J150" s="560"/>
      <c r="K150" s="560"/>
      <c r="L150" s="560"/>
      <c r="M150" s="558"/>
    </row>
    <row r="151" spans="2:13" x14ac:dyDescent="0.2">
      <c r="B151" s="290"/>
      <c r="C151" s="289"/>
      <c r="D151" s="563"/>
      <c r="F151" s="395">
        <v>9930.9699999999993</v>
      </c>
      <c r="G151" s="559" t="s">
        <v>9545</v>
      </c>
      <c r="H151" s="559"/>
      <c r="I151" s="559"/>
      <c r="J151" s="560"/>
      <c r="K151" s="560"/>
      <c r="L151" s="560"/>
      <c r="M151" s="558"/>
    </row>
    <row r="152" spans="2:13" x14ac:dyDescent="0.2">
      <c r="B152" s="290"/>
      <c r="C152" s="289"/>
      <c r="D152" s="563"/>
      <c r="F152" s="395">
        <v>4832.6400000000003</v>
      </c>
      <c r="G152" s="559" t="s">
        <v>9546</v>
      </c>
      <c r="H152" s="559"/>
      <c r="I152" s="559"/>
      <c r="J152" s="560"/>
      <c r="K152" s="560"/>
      <c r="L152" s="560"/>
      <c r="M152" s="558"/>
    </row>
    <row r="153" spans="2:13" x14ac:dyDescent="0.2">
      <c r="B153" s="290"/>
      <c r="C153" s="289"/>
      <c r="D153" s="563"/>
      <c r="F153" s="395">
        <v>31474.51</v>
      </c>
      <c r="G153" s="559" t="s">
        <v>9547</v>
      </c>
      <c r="H153" s="559"/>
      <c r="I153" s="559"/>
      <c r="J153" s="560"/>
      <c r="K153" s="560"/>
      <c r="L153" s="560"/>
      <c r="M153" s="558"/>
    </row>
    <row r="154" spans="2:13" x14ac:dyDescent="0.2">
      <c r="B154" s="290"/>
      <c r="C154" s="289"/>
      <c r="D154" s="563"/>
      <c r="F154" s="395">
        <v>673.04</v>
      </c>
      <c r="G154" s="559" t="s">
        <v>9548</v>
      </c>
      <c r="H154" s="559"/>
      <c r="I154" s="559"/>
      <c r="J154" s="560"/>
      <c r="K154" s="560"/>
      <c r="L154" s="560"/>
      <c r="M154" s="558"/>
    </row>
    <row r="155" spans="2:13" x14ac:dyDescent="0.2">
      <c r="B155" s="290"/>
      <c r="C155" s="289"/>
      <c r="D155" s="563"/>
      <c r="F155" s="395">
        <v>37081.919999999998</v>
      </c>
      <c r="G155" s="559" t="s">
        <v>9549</v>
      </c>
      <c r="H155" s="559"/>
      <c r="I155" s="559"/>
      <c r="J155" s="560"/>
      <c r="K155" s="560"/>
      <c r="L155" s="560"/>
      <c r="M155" s="558"/>
    </row>
    <row r="156" spans="2:13" x14ac:dyDescent="0.2">
      <c r="B156" s="290"/>
      <c r="C156" s="289"/>
      <c r="D156" s="563"/>
      <c r="F156" s="395">
        <v>327.64999999999998</v>
      </c>
      <c r="G156" s="559" t="s">
        <v>9550</v>
      </c>
      <c r="H156" s="559"/>
      <c r="I156" s="559"/>
      <c r="J156" s="560"/>
      <c r="K156" s="560"/>
      <c r="L156" s="560"/>
      <c r="M156" s="558"/>
    </row>
    <row r="157" spans="2:13" x14ac:dyDescent="0.2">
      <c r="B157" s="290"/>
      <c r="C157" s="289"/>
      <c r="D157" s="563"/>
      <c r="F157" s="395">
        <v>3122.95</v>
      </c>
      <c r="G157" s="559" t="s">
        <v>9551</v>
      </c>
      <c r="H157" s="559"/>
      <c r="I157" s="559"/>
      <c r="J157" s="560"/>
      <c r="K157" s="560"/>
      <c r="L157" s="560"/>
      <c r="M157" s="558"/>
    </row>
    <row r="158" spans="2:13" x14ac:dyDescent="0.2">
      <c r="B158" s="290"/>
      <c r="C158" s="289"/>
      <c r="D158" s="563"/>
      <c r="F158" s="395">
        <v>28985.42</v>
      </c>
      <c r="G158" s="559" t="s">
        <v>9552</v>
      </c>
      <c r="H158" s="559"/>
      <c r="I158" s="559"/>
      <c r="J158" s="560"/>
      <c r="K158" s="560"/>
      <c r="L158" s="560"/>
      <c r="M158" s="558"/>
    </row>
    <row r="159" spans="2:13" x14ac:dyDescent="0.2">
      <c r="B159" s="290"/>
      <c r="C159" s="289"/>
      <c r="D159" s="563"/>
      <c r="F159" s="395">
        <v>6439.5</v>
      </c>
      <c r="G159" s="559" t="s">
        <v>9553</v>
      </c>
      <c r="H159" s="559"/>
      <c r="I159" s="559"/>
      <c r="J159" s="560"/>
      <c r="K159" s="560"/>
      <c r="L159" s="560"/>
      <c r="M159" s="558"/>
    </row>
    <row r="160" spans="2:13" x14ac:dyDescent="0.2">
      <c r="B160" s="290"/>
      <c r="C160" s="289"/>
      <c r="D160" s="563"/>
      <c r="F160" s="395">
        <v>3622.88</v>
      </c>
      <c r="G160" s="559" t="s">
        <v>9554</v>
      </c>
      <c r="H160" s="559"/>
      <c r="I160" s="559"/>
      <c r="J160" s="560"/>
      <c r="K160" s="560"/>
      <c r="L160" s="560"/>
      <c r="M160" s="558"/>
    </row>
    <row r="161" spans="2:13" x14ac:dyDescent="0.2">
      <c r="B161" s="290"/>
      <c r="C161" s="289"/>
      <c r="D161" s="563"/>
      <c r="F161" s="395">
        <v>5257.61</v>
      </c>
      <c r="G161" s="559" t="s">
        <v>9555</v>
      </c>
      <c r="H161" s="559"/>
      <c r="I161" s="559"/>
      <c r="J161" s="560"/>
      <c r="K161" s="560"/>
      <c r="L161" s="560"/>
      <c r="M161" s="558"/>
    </row>
    <row r="162" spans="2:13" x14ac:dyDescent="0.2">
      <c r="B162" s="290"/>
      <c r="D162" s="563"/>
      <c r="F162" s="395">
        <v>3047.04</v>
      </c>
      <c r="G162" s="559" t="s">
        <v>9556</v>
      </c>
      <c r="H162" s="559"/>
      <c r="I162" s="559"/>
      <c r="J162" s="560"/>
      <c r="K162" s="560"/>
      <c r="L162" s="560"/>
      <c r="M162" s="558"/>
    </row>
    <row r="163" spans="2:13" x14ac:dyDescent="0.2">
      <c r="B163" s="290"/>
      <c r="C163" s="289"/>
      <c r="D163" s="563"/>
      <c r="F163" s="395">
        <v>2204</v>
      </c>
      <c r="G163" s="559" t="s">
        <v>9557</v>
      </c>
      <c r="H163" s="559"/>
      <c r="I163" s="559"/>
      <c r="J163" s="827"/>
      <c r="K163" s="560"/>
      <c r="L163" s="560"/>
      <c r="M163" s="558"/>
    </row>
    <row r="164" spans="2:13" x14ac:dyDescent="0.2">
      <c r="B164" s="290"/>
      <c r="C164" s="289"/>
      <c r="D164" s="563"/>
      <c r="F164" s="395">
        <v>4293</v>
      </c>
      <c r="G164" s="559" t="s">
        <v>9558</v>
      </c>
      <c r="H164" s="559"/>
      <c r="I164" s="559"/>
      <c r="J164" s="560"/>
      <c r="K164" s="560"/>
      <c r="L164" s="560"/>
      <c r="M164" s="558"/>
    </row>
    <row r="165" spans="2:13" x14ac:dyDescent="0.2">
      <c r="B165" s="290"/>
      <c r="C165" s="289"/>
      <c r="D165" s="563"/>
      <c r="F165" s="395">
        <v>9303.2000000000007</v>
      </c>
      <c r="G165" s="559" t="s">
        <v>9559</v>
      </c>
      <c r="H165" s="559"/>
      <c r="I165" s="559"/>
      <c r="J165" s="560"/>
      <c r="K165" s="560"/>
      <c r="L165" s="560"/>
      <c r="M165" s="558"/>
    </row>
    <row r="166" spans="2:13" x14ac:dyDescent="0.2">
      <c r="B166" s="290"/>
      <c r="C166" s="289"/>
      <c r="D166" s="563"/>
      <c r="F166" s="392">
        <v>699307.97</v>
      </c>
      <c r="G166" s="897"/>
      <c r="H166" s="559"/>
      <c r="I166" s="559"/>
      <c r="J166" s="560"/>
      <c r="K166" s="560"/>
      <c r="L166" s="560"/>
      <c r="M166" s="558"/>
    </row>
    <row r="167" spans="2:13" x14ac:dyDescent="0.2">
      <c r="B167" s="290"/>
      <c r="C167" s="289"/>
      <c r="D167" s="563"/>
      <c r="F167" s="395">
        <v>37834.339999999997</v>
      </c>
      <c r="G167" s="559" t="s">
        <v>9560</v>
      </c>
      <c r="H167" s="559"/>
      <c r="I167" s="559"/>
      <c r="J167" s="560"/>
      <c r="K167" s="560"/>
      <c r="L167" s="560"/>
      <c r="M167" s="558"/>
    </row>
    <row r="168" spans="2:13" x14ac:dyDescent="0.2">
      <c r="B168" s="290"/>
      <c r="C168" s="289"/>
      <c r="D168" s="563"/>
      <c r="F168" s="395">
        <v>1841.45</v>
      </c>
      <c r="G168" s="559" t="s">
        <v>9561</v>
      </c>
      <c r="H168" s="559"/>
      <c r="I168" s="559"/>
      <c r="J168" s="560"/>
      <c r="K168" s="560"/>
      <c r="L168" s="560"/>
      <c r="M168" s="558"/>
    </row>
    <row r="169" spans="2:13" x14ac:dyDescent="0.2">
      <c r="B169" s="290"/>
      <c r="C169" s="289"/>
      <c r="D169" s="563"/>
      <c r="F169" s="392">
        <v>1488.52</v>
      </c>
      <c r="G169" s="897" t="s">
        <v>5477</v>
      </c>
      <c r="H169" s="559"/>
      <c r="I169" s="559"/>
      <c r="J169" s="560"/>
      <c r="K169" s="560"/>
      <c r="L169" s="560"/>
      <c r="M169" s="558"/>
    </row>
    <row r="170" spans="2:13" x14ac:dyDescent="0.2">
      <c r="B170" s="290"/>
      <c r="C170" s="289"/>
      <c r="D170" s="563"/>
      <c r="F170" s="395">
        <v>1690.01</v>
      </c>
      <c r="G170" s="559" t="s">
        <v>9562</v>
      </c>
      <c r="H170" s="559"/>
      <c r="I170" s="559"/>
      <c r="J170" s="560"/>
      <c r="K170" s="560"/>
      <c r="L170" s="560"/>
      <c r="M170" s="558"/>
    </row>
    <row r="171" spans="2:13" x14ac:dyDescent="0.2">
      <c r="B171" s="290"/>
      <c r="C171" s="289"/>
      <c r="D171" s="563"/>
      <c r="F171" s="395">
        <v>6977.4</v>
      </c>
      <c r="G171" s="559" t="s">
        <v>9563</v>
      </c>
      <c r="H171" s="559"/>
      <c r="I171" s="559"/>
      <c r="J171" s="560"/>
      <c r="K171" s="560"/>
      <c r="L171" s="560"/>
      <c r="M171" s="558"/>
    </row>
    <row r="172" spans="2:13" x14ac:dyDescent="0.2">
      <c r="B172" s="290"/>
      <c r="C172" s="289"/>
      <c r="D172" s="563"/>
      <c r="F172" s="395">
        <v>2135.85</v>
      </c>
      <c r="G172" s="559" t="s">
        <v>9564</v>
      </c>
      <c r="H172" s="559"/>
      <c r="I172" s="559"/>
      <c r="J172" s="560"/>
      <c r="K172" s="560"/>
      <c r="L172" s="560"/>
      <c r="M172" s="558"/>
    </row>
    <row r="173" spans="2:13" x14ac:dyDescent="0.2">
      <c r="B173" s="290"/>
      <c r="C173" s="289"/>
      <c r="D173" s="563"/>
      <c r="F173" s="395">
        <v>2000.44</v>
      </c>
      <c r="G173" s="559" t="s">
        <v>9565</v>
      </c>
      <c r="H173" s="559"/>
      <c r="I173" s="559"/>
      <c r="J173" s="560"/>
      <c r="K173" s="560"/>
      <c r="L173" s="560"/>
      <c r="M173" s="558"/>
    </row>
    <row r="174" spans="2:13" x14ac:dyDescent="0.2">
      <c r="B174" s="290"/>
      <c r="C174" s="289"/>
      <c r="D174" s="563"/>
      <c r="F174" s="395">
        <v>2000.44</v>
      </c>
      <c r="G174" s="559" t="s">
        <v>9566</v>
      </c>
      <c r="H174" s="559"/>
      <c r="I174" s="559"/>
      <c r="J174" s="560"/>
      <c r="K174" s="560"/>
      <c r="L174" s="560"/>
      <c r="M174" s="558"/>
    </row>
    <row r="175" spans="2:13" x14ac:dyDescent="0.2">
      <c r="B175" s="290"/>
      <c r="C175" s="289"/>
      <c r="D175" s="563"/>
      <c r="F175" s="395">
        <v>2674.38</v>
      </c>
      <c r="G175" s="559" t="s">
        <v>9567</v>
      </c>
      <c r="H175" s="559"/>
      <c r="I175" s="559"/>
      <c r="J175" s="560"/>
      <c r="K175" s="560"/>
      <c r="L175" s="560"/>
      <c r="M175" s="558"/>
    </row>
    <row r="176" spans="2:13" x14ac:dyDescent="0.2">
      <c r="B176" s="290"/>
      <c r="C176" s="289"/>
      <c r="D176" s="563"/>
      <c r="F176" s="395">
        <v>8529.1</v>
      </c>
      <c r="G176" s="559" t="s">
        <v>9568</v>
      </c>
      <c r="H176" s="559"/>
      <c r="I176" s="559"/>
      <c r="J176" s="560"/>
      <c r="K176" s="560"/>
      <c r="L176" s="560"/>
      <c r="M176" s="558"/>
    </row>
    <row r="177" spans="2:13" x14ac:dyDescent="0.2">
      <c r="B177" s="290"/>
      <c r="C177" s="289"/>
      <c r="D177" s="563"/>
      <c r="F177" s="395">
        <v>3357.09</v>
      </c>
      <c r="G177" s="559" t="s">
        <v>9569</v>
      </c>
      <c r="H177" s="559"/>
      <c r="I177" s="559"/>
      <c r="J177" s="560"/>
      <c r="K177" s="560"/>
      <c r="L177" s="560"/>
      <c r="M177" s="558"/>
    </row>
    <row r="178" spans="2:13" x14ac:dyDescent="0.2">
      <c r="B178" s="290"/>
      <c r="C178" s="289"/>
      <c r="D178" s="563"/>
      <c r="F178" s="395">
        <v>94535</v>
      </c>
      <c r="G178" s="559" t="s">
        <v>9570</v>
      </c>
      <c r="H178" s="559"/>
      <c r="I178" s="559"/>
      <c r="J178" s="560"/>
      <c r="K178" s="560"/>
      <c r="L178" s="560"/>
      <c r="M178" s="558"/>
    </row>
    <row r="179" spans="2:13" x14ac:dyDescent="0.2">
      <c r="B179" s="290"/>
      <c r="C179" s="289"/>
      <c r="D179" s="563"/>
      <c r="F179" s="395">
        <v>3833.22</v>
      </c>
      <c r="G179" s="559" t="s">
        <v>9571</v>
      </c>
      <c r="H179" s="559"/>
      <c r="I179" s="559"/>
      <c r="J179" s="560"/>
      <c r="K179" s="560"/>
      <c r="L179" s="560"/>
      <c r="M179" s="558"/>
    </row>
    <row r="180" spans="2:13" x14ac:dyDescent="0.2">
      <c r="B180" s="290"/>
      <c r="C180" s="289"/>
      <c r="D180" s="563"/>
      <c r="F180" s="395">
        <v>6667.71</v>
      </c>
      <c r="G180" s="559" t="s">
        <v>9572</v>
      </c>
      <c r="H180" s="559"/>
      <c r="I180" s="559"/>
      <c r="J180" s="560"/>
      <c r="K180" s="560"/>
      <c r="L180" s="560"/>
      <c r="M180" s="558"/>
    </row>
    <row r="181" spans="2:13" x14ac:dyDescent="0.2">
      <c r="B181" s="290"/>
      <c r="C181" s="289"/>
      <c r="D181" s="563"/>
      <c r="F181" s="395">
        <v>10846</v>
      </c>
      <c r="G181" s="559" t="s">
        <v>9573</v>
      </c>
      <c r="H181" s="559"/>
      <c r="I181" s="559"/>
      <c r="J181" s="560"/>
      <c r="K181" s="560"/>
      <c r="L181" s="560"/>
      <c r="M181" s="558"/>
    </row>
    <row r="182" spans="2:13" x14ac:dyDescent="0.2">
      <c r="B182" s="290"/>
      <c r="C182" s="289"/>
      <c r="D182" s="563"/>
      <c r="F182" s="395">
        <v>3594.84</v>
      </c>
      <c r="G182" s="559" t="s">
        <v>9574</v>
      </c>
      <c r="H182" s="559"/>
      <c r="I182" s="559"/>
      <c r="J182" s="560"/>
      <c r="K182" s="560"/>
      <c r="L182" s="560"/>
      <c r="M182" s="558"/>
    </row>
    <row r="183" spans="2:13" x14ac:dyDescent="0.2">
      <c r="B183" s="290"/>
      <c r="C183" s="289"/>
      <c r="D183" s="563"/>
      <c r="F183" s="395">
        <v>400</v>
      </c>
      <c r="G183" s="559" t="s">
        <v>9537</v>
      </c>
      <c r="H183" s="559"/>
      <c r="I183" s="559"/>
      <c r="J183" s="560"/>
      <c r="K183" s="560"/>
      <c r="L183" s="560"/>
      <c r="M183" s="558"/>
    </row>
    <row r="184" spans="2:13" x14ac:dyDescent="0.2">
      <c r="B184" s="290"/>
      <c r="C184" s="289"/>
      <c r="D184" s="563"/>
      <c r="F184" s="395">
        <v>8493.18</v>
      </c>
      <c r="G184" s="559" t="s">
        <v>9575</v>
      </c>
      <c r="H184" s="559"/>
      <c r="I184" s="559"/>
      <c r="J184" s="560"/>
      <c r="K184" s="560"/>
      <c r="L184" s="560"/>
      <c r="M184" s="558"/>
    </row>
    <row r="185" spans="2:13" x14ac:dyDescent="0.2">
      <c r="B185" s="290"/>
      <c r="C185" s="289"/>
      <c r="D185" s="563"/>
      <c r="F185" s="392">
        <v>6606.55</v>
      </c>
      <c r="G185" s="944"/>
      <c r="H185" s="559"/>
      <c r="I185" s="559"/>
      <c r="J185" s="560"/>
      <c r="K185" s="560"/>
      <c r="L185" s="560"/>
      <c r="M185" s="558"/>
    </row>
    <row r="186" spans="2:13" x14ac:dyDescent="0.2">
      <c r="B186" s="290"/>
      <c r="C186" s="289"/>
      <c r="D186" s="563"/>
      <c r="F186" s="395">
        <v>4829.83</v>
      </c>
      <c r="G186" s="559" t="s">
        <v>9576</v>
      </c>
      <c r="H186" s="559"/>
      <c r="I186" s="559"/>
      <c r="J186" s="560"/>
      <c r="K186" s="560"/>
      <c r="L186" s="560"/>
      <c r="M186" s="558"/>
    </row>
    <row r="187" spans="2:13" x14ac:dyDescent="0.2">
      <c r="B187" s="290"/>
      <c r="C187" s="289"/>
      <c r="D187" s="563"/>
      <c r="F187" s="392">
        <v>1806.02</v>
      </c>
      <c r="G187" s="897" t="s">
        <v>8898</v>
      </c>
      <c r="H187" s="559"/>
      <c r="I187" s="559"/>
      <c r="J187" s="560"/>
      <c r="K187" s="560"/>
      <c r="L187" s="560"/>
      <c r="M187" s="558"/>
    </row>
    <row r="188" spans="2:13" x14ac:dyDescent="0.2">
      <c r="B188" s="290"/>
      <c r="C188" s="289"/>
      <c r="D188" s="563"/>
      <c r="F188" s="395">
        <v>11420.97</v>
      </c>
      <c r="G188" s="559" t="s">
        <v>9577</v>
      </c>
      <c r="H188" s="559"/>
      <c r="I188" s="559"/>
      <c r="J188" s="560"/>
      <c r="K188" s="560"/>
      <c r="L188" s="560"/>
      <c r="M188" s="558"/>
    </row>
    <row r="189" spans="2:13" x14ac:dyDescent="0.2">
      <c r="B189" s="290"/>
      <c r="C189" s="289"/>
      <c r="D189" s="563"/>
      <c r="F189" s="395">
        <v>14942.49</v>
      </c>
      <c r="G189" s="559" t="s">
        <v>9578</v>
      </c>
      <c r="H189" s="559"/>
      <c r="I189" s="559"/>
      <c r="J189" s="560"/>
      <c r="K189" s="560"/>
      <c r="L189" s="560"/>
      <c r="M189" s="558"/>
    </row>
    <row r="190" spans="2:13" x14ac:dyDescent="0.2">
      <c r="B190" s="290"/>
      <c r="C190" s="289"/>
      <c r="D190" s="563"/>
      <c r="F190" s="395">
        <v>506.6</v>
      </c>
      <c r="G190" s="559" t="s">
        <v>9579</v>
      </c>
      <c r="H190" s="559"/>
      <c r="I190" s="559"/>
      <c r="J190" s="560"/>
      <c r="K190" s="560"/>
      <c r="L190" s="560"/>
      <c r="M190" s="558"/>
    </row>
    <row r="191" spans="2:13" x14ac:dyDescent="0.2">
      <c r="B191" s="290"/>
      <c r="C191" s="289"/>
      <c r="D191" s="563"/>
      <c r="F191" s="395">
        <v>37153.410000000003</v>
      </c>
      <c r="G191" s="559" t="s">
        <v>9580</v>
      </c>
      <c r="H191" s="559"/>
      <c r="I191" s="559"/>
      <c r="J191" s="560"/>
      <c r="K191" s="560"/>
      <c r="L191" s="560"/>
      <c r="M191" s="558"/>
    </row>
    <row r="192" spans="2:13" x14ac:dyDescent="0.2">
      <c r="B192" s="290"/>
      <c r="C192" s="289"/>
      <c r="D192" s="563"/>
      <c r="F192" s="395">
        <v>770.91</v>
      </c>
      <c r="G192" s="559" t="s">
        <v>9581</v>
      </c>
      <c r="H192" s="559"/>
      <c r="I192" s="559"/>
      <c r="J192" s="560"/>
      <c r="K192" s="560"/>
      <c r="L192" s="560"/>
      <c r="M192" s="558"/>
    </row>
    <row r="193" spans="2:13" x14ac:dyDescent="0.2">
      <c r="B193" s="290"/>
      <c r="C193" s="289"/>
      <c r="D193" s="563"/>
      <c r="F193" s="395">
        <v>61105.25</v>
      </c>
      <c r="G193" s="559" t="s">
        <v>9582</v>
      </c>
      <c r="H193" s="559"/>
      <c r="I193" s="559"/>
      <c r="J193" s="560"/>
      <c r="K193" s="560"/>
      <c r="L193" s="560"/>
      <c r="M193" s="558"/>
    </row>
    <row r="194" spans="2:13" x14ac:dyDescent="0.2">
      <c r="B194" s="290"/>
      <c r="C194" s="289"/>
      <c r="D194" s="563"/>
      <c r="F194" s="392">
        <v>2114</v>
      </c>
      <c r="G194" s="897"/>
      <c r="H194" s="559"/>
      <c r="I194" s="559"/>
      <c r="J194" s="560"/>
      <c r="K194" s="560"/>
      <c r="L194" s="560"/>
      <c r="M194" s="558"/>
    </row>
    <row r="195" spans="2:13" x14ac:dyDescent="0.2">
      <c r="B195" s="290"/>
      <c r="C195" s="289"/>
      <c r="D195" s="563"/>
      <c r="F195" s="395">
        <v>9642.76</v>
      </c>
      <c r="G195" s="559" t="s">
        <v>9583</v>
      </c>
      <c r="H195" s="559"/>
      <c r="I195" s="559"/>
      <c r="J195" s="560"/>
      <c r="K195" s="560"/>
      <c r="L195" s="560"/>
      <c r="M195" s="558"/>
    </row>
    <row r="196" spans="2:13" x14ac:dyDescent="0.2">
      <c r="B196" s="290"/>
      <c r="C196" s="289"/>
      <c r="D196" s="563"/>
      <c r="F196" s="395">
        <v>8991.14</v>
      </c>
      <c r="G196" s="559" t="s">
        <v>9584</v>
      </c>
      <c r="H196" s="559"/>
      <c r="I196" s="559"/>
      <c r="J196" s="560"/>
      <c r="K196" s="560"/>
      <c r="L196" s="560"/>
      <c r="M196" s="558"/>
    </row>
    <row r="197" spans="2:13" x14ac:dyDescent="0.2">
      <c r="B197" s="290"/>
      <c r="C197" s="289"/>
      <c r="D197" s="563"/>
      <c r="F197" s="395">
        <v>1763.35</v>
      </c>
      <c r="G197" s="559" t="s">
        <v>9585</v>
      </c>
      <c r="H197" s="559"/>
      <c r="I197" s="559"/>
      <c r="J197" s="560"/>
      <c r="K197" s="560"/>
      <c r="L197" s="560"/>
      <c r="M197" s="558"/>
    </row>
    <row r="198" spans="2:13" x14ac:dyDescent="0.2">
      <c r="B198" s="290"/>
      <c r="C198" s="289"/>
      <c r="D198" s="563"/>
      <c r="F198" s="395">
        <v>2378.58</v>
      </c>
      <c r="G198" s="560" t="s">
        <v>9586</v>
      </c>
      <c r="H198" s="558"/>
      <c r="I198" s="559"/>
      <c r="J198" s="560"/>
      <c r="K198" s="560"/>
      <c r="L198" s="560"/>
      <c r="M198" s="558"/>
    </row>
    <row r="199" spans="2:13" x14ac:dyDescent="0.2">
      <c r="B199" s="290"/>
      <c r="C199" s="289"/>
      <c r="D199" s="563"/>
      <c r="F199" s="395">
        <v>2230.6799999999998</v>
      </c>
      <c r="G199" s="559" t="s">
        <v>9587</v>
      </c>
      <c r="H199" s="559"/>
      <c r="I199" s="559"/>
      <c r="J199" s="560"/>
      <c r="K199" s="560"/>
      <c r="L199" s="560"/>
      <c r="M199" s="558"/>
    </row>
    <row r="200" spans="2:13" x14ac:dyDescent="0.2">
      <c r="B200" s="290"/>
      <c r="C200" s="289"/>
      <c r="D200" s="563"/>
      <c r="F200" s="395">
        <v>1430.02</v>
      </c>
      <c r="G200" s="559" t="s">
        <v>9588</v>
      </c>
      <c r="H200" s="559"/>
      <c r="I200" s="559"/>
      <c r="J200" s="560"/>
      <c r="K200" s="560"/>
      <c r="L200" s="560"/>
      <c r="M200" s="558"/>
    </row>
    <row r="201" spans="2:13" x14ac:dyDescent="0.2">
      <c r="B201" s="290"/>
      <c r="C201" s="289"/>
      <c r="D201" s="563"/>
      <c r="F201" s="395">
        <v>18071.900000000001</v>
      </c>
      <c r="G201" s="675" t="s">
        <v>9589</v>
      </c>
      <c r="H201" s="559"/>
      <c r="I201" s="559"/>
      <c r="J201" s="560"/>
      <c r="K201" s="560"/>
      <c r="L201" s="560"/>
      <c r="M201" s="558"/>
    </row>
    <row r="202" spans="2:13" x14ac:dyDescent="0.2">
      <c r="B202" s="290"/>
      <c r="C202" s="289"/>
      <c r="D202" s="563"/>
      <c r="F202" s="395">
        <v>26836.18</v>
      </c>
      <c r="G202" s="559" t="s">
        <v>9590</v>
      </c>
      <c r="H202" s="559"/>
      <c r="I202" s="559"/>
      <c r="J202" s="560"/>
      <c r="K202" s="560"/>
      <c r="L202" s="560"/>
      <c r="M202" s="558"/>
    </row>
    <row r="203" spans="2:13" x14ac:dyDescent="0.2">
      <c r="B203" s="290"/>
      <c r="C203" s="289"/>
      <c r="D203" s="563"/>
      <c r="F203" s="395">
        <v>165912.17000000001</v>
      </c>
      <c r="G203" s="559" t="s">
        <v>9591</v>
      </c>
      <c r="H203" s="559"/>
      <c r="I203" s="559"/>
      <c r="J203" s="560"/>
      <c r="K203" s="560"/>
      <c r="L203" s="560"/>
      <c r="M203" s="558"/>
    </row>
    <row r="204" spans="2:13" x14ac:dyDescent="0.2">
      <c r="B204" s="290"/>
      <c r="C204" s="289"/>
      <c r="D204" s="563"/>
      <c r="F204" s="395">
        <v>7140.96</v>
      </c>
      <c r="G204" s="559" t="s">
        <v>9592</v>
      </c>
      <c r="H204" s="559"/>
      <c r="I204" s="559"/>
      <c r="J204" s="560"/>
      <c r="K204" s="560"/>
      <c r="L204" s="560"/>
      <c r="M204" s="558"/>
    </row>
    <row r="205" spans="2:13" x14ac:dyDescent="0.2">
      <c r="B205" s="290"/>
      <c r="C205" s="289"/>
      <c r="D205" s="563"/>
      <c r="F205" s="395">
        <v>82612.42</v>
      </c>
      <c r="G205" s="559" t="s">
        <v>9593</v>
      </c>
      <c r="H205" s="559"/>
      <c r="I205" s="559"/>
      <c r="J205" s="560"/>
      <c r="K205" s="560"/>
      <c r="L205" s="560"/>
      <c r="M205" s="558"/>
    </row>
    <row r="206" spans="2:13" x14ac:dyDescent="0.2">
      <c r="B206" s="290"/>
      <c r="C206" s="289"/>
      <c r="D206" s="563"/>
      <c r="F206" s="392">
        <v>4424</v>
      </c>
      <c r="G206" s="897"/>
      <c r="H206" s="559"/>
      <c r="I206" s="559"/>
      <c r="J206" s="560"/>
      <c r="K206" s="560"/>
      <c r="L206" s="560"/>
      <c r="M206" s="558"/>
    </row>
    <row r="207" spans="2:13" x14ac:dyDescent="0.2">
      <c r="B207" s="290"/>
      <c r="C207" s="289"/>
      <c r="D207" s="563"/>
      <c r="F207" s="395">
        <v>40047.96</v>
      </c>
      <c r="G207" s="559" t="s">
        <v>9594</v>
      </c>
      <c r="H207" s="559"/>
      <c r="I207" s="559"/>
      <c r="J207" s="560"/>
      <c r="K207" s="560"/>
      <c r="L207" s="560"/>
      <c r="M207" s="558"/>
    </row>
    <row r="208" spans="2:13" x14ac:dyDescent="0.2">
      <c r="B208" s="290"/>
      <c r="C208" s="289"/>
      <c r="D208" s="563"/>
      <c r="F208" s="395">
        <v>13201.79</v>
      </c>
      <c r="G208" s="559" t="s">
        <v>9595</v>
      </c>
      <c r="H208" s="559"/>
      <c r="I208" s="559"/>
      <c r="J208" s="560"/>
      <c r="K208" s="560"/>
      <c r="L208" s="560"/>
      <c r="M208" s="558"/>
    </row>
    <row r="209" spans="2:13" x14ac:dyDescent="0.2">
      <c r="B209" s="290"/>
      <c r="C209" s="289"/>
      <c r="D209" s="563"/>
      <c r="F209" s="392">
        <v>100823.5</v>
      </c>
      <c r="G209" s="897" t="s">
        <v>9596</v>
      </c>
      <c r="H209" s="559"/>
      <c r="I209" s="559"/>
      <c r="J209" s="560"/>
      <c r="K209" s="560"/>
      <c r="L209" s="560"/>
      <c r="M209" s="558"/>
    </row>
    <row r="210" spans="2:13" x14ac:dyDescent="0.2">
      <c r="B210" s="290"/>
      <c r="C210" s="289"/>
      <c r="D210" s="563"/>
      <c r="F210" s="395">
        <v>7509.39</v>
      </c>
      <c r="G210" s="559" t="s">
        <v>9597</v>
      </c>
      <c r="H210" s="559"/>
      <c r="I210" s="559"/>
      <c r="J210" s="560"/>
      <c r="K210" s="560"/>
      <c r="L210" s="560"/>
      <c r="M210" s="558"/>
    </row>
    <row r="211" spans="2:13" x14ac:dyDescent="0.2">
      <c r="B211" s="290"/>
      <c r="C211" s="289"/>
      <c r="D211" s="563"/>
      <c r="F211" s="395">
        <v>3318.22</v>
      </c>
      <c r="G211" s="559" t="s">
        <v>9598</v>
      </c>
      <c r="H211" s="559"/>
      <c r="I211" s="559"/>
      <c r="J211" s="560"/>
      <c r="K211" s="560"/>
      <c r="L211" s="560"/>
      <c r="M211" s="558"/>
    </row>
    <row r="212" spans="2:13" x14ac:dyDescent="0.2">
      <c r="B212" s="290"/>
      <c r="C212" s="289"/>
      <c r="D212" s="563"/>
      <c r="F212" s="395">
        <v>955.2</v>
      </c>
      <c r="G212" s="559" t="s">
        <v>9599</v>
      </c>
      <c r="H212" s="559"/>
      <c r="I212" s="559"/>
      <c r="J212" s="560"/>
      <c r="K212" s="560"/>
      <c r="L212" s="560"/>
      <c r="M212" s="558"/>
    </row>
    <row r="213" spans="2:13" x14ac:dyDescent="0.2">
      <c r="B213" s="290"/>
      <c r="C213" s="289"/>
      <c r="D213" s="563"/>
      <c r="F213" s="395">
        <v>3784.2</v>
      </c>
      <c r="G213" s="559" t="s">
        <v>9600</v>
      </c>
      <c r="H213" s="559"/>
      <c r="I213" s="559"/>
      <c r="J213" s="560"/>
      <c r="K213" s="560"/>
      <c r="L213" s="560"/>
      <c r="M213" s="558"/>
    </row>
    <row r="214" spans="2:13" x14ac:dyDescent="0.2">
      <c r="B214" s="290"/>
      <c r="C214" s="289"/>
      <c r="D214" s="563"/>
      <c r="F214" s="392">
        <v>3261.85</v>
      </c>
      <c r="G214" s="945" t="s">
        <v>8898</v>
      </c>
      <c r="H214" s="559"/>
      <c r="I214" s="559"/>
      <c r="J214" s="560"/>
      <c r="K214" s="560"/>
      <c r="L214" s="560"/>
      <c r="M214" s="558"/>
    </row>
    <row r="215" spans="2:13" x14ac:dyDescent="0.2">
      <c r="B215" s="290"/>
      <c r="C215" s="289"/>
      <c r="D215" s="563"/>
      <c r="F215" s="395">
        <v>996</v>
      </c>
      <c r="G215" s="559" t="s">
        <v>9601</v>
      </c>
      <c r="H215" s="559"/>
      <c r="I215" s="559"/>
      <c r="J215" s="560"/>
      <c r="K215" s="560"/>
      <c r="L215" s="560"/>
      <c r="M215" s="558"/>
    </row>
    <row r="216" spans="2:13" x14ac:dyDescent="0.2">
      <c r="B216" s="290"/>
      <c r="C216" s="289"/>
      <c r="D216" s="563"/>
      <c r="F216" s="392">
        <v>15468.53</v>
      </c>
      <c r="G216" s="897" t="s">
        <v>8898</v>
      </c>
      <c r="H216" s="559"/>
      <c r="I216" s="559"/>
      <c r="J216" s="560"/>
      <c r="K216" s="560"/>
      <c r="L216" s="560"/>
      <c r="M216" s="558"/>
    </row>
    <row r="217" spans="2:13" x14ac:dyDescent="0.2">
      <c r="B217" s="290"/>
      <c r="C217" s="289"/>
      <c r="D217" s="563"/>
      <c r="F217" s="395">
        <v>1918.36</v>
      </c>
      <c r="G217" s="559" t="s">
        <v>9602</v>
      </c>
      <c r="H217" s="559"/>
      <c r="I217" s="559"/>
      <c r="J217" s="560"/>
      <c r="K217" s="560"/>
      <c r="L217" s="560"/>
      <c r="M217" s="558"/>
    </row>
    <row r="218" spans="2:13" x14ac:dyDescent="0.2">
      <c r="B218" s="290"/>
      <c r="C218" s="289"/>
      <c r="D218" s="563"/>
      <c r="F218" s="395">
        <v>10567.6</v>
      </c>
      <c r="G218" s="559" t="s">
        <v>9603</v>
      </c>
      <c r="H218" s="559"/>
      <c r="I218" s="559"/>
      <c r="J218" s="560"/>
      <c r="K218" s="560"/>
      <c r="L218" s="560"/>
      <c r="M218" s="558"/>
    </row>
    <row r="219" spans="2:13" x14ac:dyDescent="0.2">
      <c r="B219" s="290"/>
      <c r="C219" s="289"/>
      <c r="D219" s="563"/>
      <c r="F219" s="395">
        <v>14515.13</v>
      </c>
      <c r="G219" s="559" t="s">
        <v>9604</v>
      </c>
      <c r="H219" s="559"/>
      <c r="I219" s="559"/>
      <c r="J219" s="560"/>
      <c r="K219" s="560"/>
      <c r="L219" s="560"/>
      <c r="M219" s="558"/>
    </row>
    <row r="220" spans="2:13" x14ac:dyDescent="0.2">
      <c r="B220" s="290"/>
      <c r="C220" s="289"/>
      <c r="D220" s="563"/>
      <c r="F220" s="395">
        <v>72302.8</v>
      </c>
      <c r="G220" s="559" t="s">
        <v>8237</v>
      </c>
      <c r="H220" s="559"/>
      <c r="I220" s="559"/>
      <c r="J220" s="560"/>
      <c r="K220" s="560"/>
      <c r="L220" s="560"/>
      <c r="M220" s="558"/>
    </row>
    <row r="221" spans="2:13" x14ac:dyDescent="0.2">
      <c r="B221" s="290"/>
      <c r="C221" s="289"/>
      <c r="D221" s="563"/>
      <c r="F221" s="395">
        <v>1085.76</v>
      </c>
      <c r="G221" s="559" t="s">
        <v>9605</v>
      </c>
      <c r="H221" s="559"/>
      <c r="I221" s="559"/>
      <c r="J221" s="560"/>
      <c r="K221" s="560"/>
      <c r="L221" s="560"/>
      <c r="M221" s="558"/>
    </row>
    <row r="222" spans="2:13" x14ac:dyDescent="0.2">
      <c r="B222" s="290"/>
      <c r="C222" s="289"/>
      <c r="D222" s="563"/>
      <c r="F222" s="395">
        <v>24654.48</v>
      </c>
      <c r="G222" s="559" t="s">
        <v>9606</v>
      </c>
      <c r="H222" s="559"/>
      <c r="I222" s="559"/>
      <c r="J222" s="560"/>
      <c r="K222" s="560"/>
      <c r="L222" s="560"/>
      <c r="M222" s="558"/>
    </row>
    <row r="223" spans="2:13" x14ac:dyDescent="0.2">
      <c r="B223" s="290"/>
      <c r="C223" s="289"/>
      <c r="D223" s="563"/>
      <c r="F223" s="395">
        <v>20983.01</v>
      </c>
      <c r="G223" s="559" t="s">
        <v>9607</v>
      </c>
      <c r="H223" s="559"/>
      <c r="I223" s="559"/>
      <c r="J223" s="560"/>
      <c r="K223" s="560"/>
      <c r="L223" s="560"/>
      <c r="M223" s="558"/>
    </row>
    <row r="224" spans="2:13" x14ac:dyDescent="0.2">
      <c r="B224" s="290"/>
      <c r="C224" s="289"/>
      <c r="D224" s="563"/>
      <c r="F224" s="395">
        <v>1007.49</v>
      </c>
      <c r="G224" s="559" t="s">
        <v>9608</v>
      </c>
      <c r="H224" s="559"/>
      <c r="I224" s="559"/>
      <c r="J224" s="560"/>
      <c r="K224" s="560"/>
      <c r="L224" s="560"/>
      <c r="M224" s="558"/>
    </row>
    <row r="225" spans="2:13" x14ac:dyDescent="0.2">
      <c r="B225" s="290"/>
      <c r="C225" s="289"/>
      <c r="D225" s="563"/>
      <c r="F225" s="395">
        <v>23366.18</v>
      </c>
      <c r="G225" s="559" t="s">
        <v>9609</v>
      </c>
      <c r="H225" s="559"/>
      <c r="I225" s="559"/>
      <c r="J225" s="560"/>
      <c r="K225" s="560"/>
      <c r="L225" s="560"/>
      <c r="M225" s="558"/>
    </row>
    <row r="226" spans="2:13" x14ac:dyDescent="0.2">
      <c r="B226" s="290"/>
      <c r="C226" s="289"/>
      <c r="D226" s="563"/>
      <c r="F226" s="395">
        <v>106919.45</v>
      </c>
      <c r="G226" s="559" t="s">
        <v>9610</v>
      </c>
      <c r="H226" s="559"/>
      <c r="I226" s="559"/>
      <c r="J226" s="560"/>
      <c r="K226" s="560"/>
      <c r="L226" s="560"/>
      <c r="M226" s="558"/>
    </row>
    <row r="227" spans="2:13" x14ac:dyDescent="0.2">
      <c r="B227" s="290"/>
      <c r="C227" s="289"/>
      <c r="D227" s="563"/>
      <c r="F227" s="395">
        <v>2234</v>
      </c>
      <c r="G227" s="559" t="s">
        <v>9611</v>
      </c>
      <c r="H227" s="559"/>
      <c r="I227" s="559"/>
      <c r="J227" s="560"/>
      <c r="K227" s="560"/>
      <c r="L227" s="560"/>
      <c r="M227" s="558"/>
    </row>
    <row r="228" spans="2:13" x14ac:dyDescent="0.2">
      <c r="B228" s="290"/>
      <c r="C228" s="289"/>
      <c r="D228" s="563"/>
      <c r="F228" s="395">
        <v>4986.58</v>
      </c>
      <c r="G228" s="559" t="s">
        <v>9612</v>
      </c>
      <c r="H228" s="559"/>
      <c r="I228" s="559"/>
      <c r="J228" s="560"/>
      <c r="K228" s="560"/>
      <c r="L228" s="560"/>
      <c r="M228" s="558"/>
    </row>
    <row r="229" spans="2:13" x14ac:dyDescent="0.2">
      <c r="B229" s="290"/>
      <c r="C229" s="289"/>
      <c r="D229" s="563"/>
      <c r="F229" s="395">
        <v>1110.1199999999999</v>
      </c>
      <c r="G229" s="559" t="s">
        <v>9613</v>
      </c>
      <c r="H229" s="559"/>
      <c r="I229" s="559"/>
      <c r="J229" s="560"/>
      <c r="K229" s="560"/>
      <c r="L229" s="560"/>
      <c r="M229" s="558"/>
    </row>
    <row r="230" spans="2:13" x14ac:dyDescent="0.2">
      <c r="B230" s="290"/>
      <c r="C230" s="289"/>
      <c r="D230" s="563"/>
      <c r="F230" s="395">
        <v>39822</v>
      </c>
      <c r="G230" s="559" t="s">
        <v>9614</v>
      </c>
      <c r="H230" s="559"/>
      <c r="I230" s="559"/>
      <c r="J230" s="560"/>
      <c r="K230" s="560"/>
      <c r="L230" s="560"/>
      <c r="M230" s="558"/>
    </row>
    <row r="231" spans="2:13" x14ac:dyDescent="0.2">
      <c r="B231" s="290"/>
      <c r="C231" s="289"/>
      <c r="D231" s="563"/>
      <c r="F231" s="395">
        <v>15095.56</v>
      </c>
      <c r="G231" s="559" t="s">
        <v>9615</v>
      </c>
      <c r="H231" s="559"/>
      <c r="I231" s="559"/>
      <c r="J231" s="560"/>
      <c r="K231" s="560"/>
      <c r="L231" s="560"/>
      <c r="M231" s="558"/>
    </row>
    <row r="232" spans="2:13" x14ac:dyDescent="0.2">
      <c r="B232" s="290"/>
      <c r="C232" s="289"/>
      <c r="D232" s="563"/>
      <c r="F232" s="395">
        <v>1904.94</v>
      </c>
      <c r="G232" s="559" t="s">
        <v>9616</v>
      </c>
      <c r="H232" s="559"/>
      <c r="I232" s="559"/>
      <c r="J232" s="560"/>
      <c r="K232" s="560"/>
      <c r="L232" s="560"/>
      <c r="M232" s="558"/>
    </row>
    <row r="233" spans="2:13" x14ac:dyDescent="0.2">
      <c r="B233" s="290"/>
      <c r="C233" s="289"/>
      <c r="D233" s="563"/>
      <c r="F233" s="395">
        <v>6741.11</v>
      </c>
      <c r="G233" s="559" t="s">
        <v>9617</v>
      </c>
      <c r="H233" s="559"/>
      <c r="I233" s="559"/>
      <c r="J233" s="560"/>
      <c r="K233" s="560"/>
      <c r="L233" s="560"/>
      <c r="M233" s="558"/>
    </row>
    <row r="234" spans="2:13" x14ac:dyDescent="0.2">
      <c r="B234" s="290"/>
      <c r="C234" s="289"/>
      <c r="D234" s="563"/>
      <c r="F234" s="395">
        <v>22725.11</v>
      </c>
      <c r="G234" s="559" t="s">
        <v>9618</v>
      </c>
      <c r="H234" s="559"/>
      <c r="I234" s="559"/>
      <c r="J234" s="560"/>
      <c r="K234" s="560"/>
      <c r="L234" s="560"/>
      <c r="M234" s="558"/>
    </row>
    <row r="235" spans="2:13" x14ac:dyDescent="0.2">
      <c r="B235" s="290"/>
      <c r="C235" s="289"/>
      <c r="D235" s="563"/>
      <c r="F235" s="395">
        <v>33836.879999999997</v>
      </c>
      <c r="G235" s="674" t="s">
        <v>9619</v>
      </c>
      <c r="H235" s="559"/>
      <c r="I235" s="559"/>
      <c r="J235" s="560"/>
      <c r="K235" s="560"/>
      <c r="L235" s="560"/>
      <c r="M235" s="558"/>
    </row>
    <row r="236" spans="2:13" x14ac:dyDescent="0.2">
      <c r="B236" s="290"/>
      <c r="C236" s="289"/>
      <c r="D236" s="563"/>
      <c r="F236" s="395">
        <v>33316.800000000003</v>
      </c>
      <c r="G236" s="559" t="s">
        <v>9620</v>
      </c>
      <c r="H236" s="559"/>
      <c r="I236" s="559"/>
      <c r="J236" s="560"/>
      <c r="K236" s="560"/>
      <c r="L236" s="560"/>
      <c r="M236" s="558"/>
    </row>
    <row r="237" spans="2:13" x14ac:dyDescent="0.2">
      <c r="B237" s="290"/>
      <c r="C237" s="289"/>
      <c r="D237" s="563"/>
      <c r="F237" s="395">
        <v>5839.71</v>
      </c>
      <c r="G237" s="559" t="s">
        <v>9621</v>
      </c>
      <c r="H237" s="559"/>
      <c r="I237" s="559"/>
      <c r="J237" s="560"/>
      <c r="K237" s="560"/>
      <c r="L237" s="560"/>
      <c r="M237" s="558"/>
    </row>
    <row r="238" spans="2:13" x14ac:dyDescent="0.2">
      <c r="B238" s="290"/>
      <c r="C238" s="289"/>
      <c r="D238" s="563"/>
      <c r="F238" s="395">
        <v>21745.7</v>
      </c>
      <c r="G238" s="559" t="s">
        <v>9622</v>
      </c>
      <c r="H238" s="559"/>
      <c r="I238" s="559"/>
      <c r="J238" s="560"/>
      <c r="K238" s="560"/>
      <c r="L238" s="560"/>
      <c r="M238" s="558"/>
    </row>
    <row r="239" spans="2:13" x14ac:dyDescent="0.2">
      <c r="B239" s="290"/>
      <c r="C239" s="289"/>
      <c r="D239" s="563"/>
      <c r="F239" s="395">
        <v>14538.48</v>
      </c>
      <c r="G239" s="559" t="s">
        <v>9623</v>
      </c>
      <c r="H239" s="559"/>
      <c r="I239" s="559"/>
      <c r="J239" s="560"/>
      <c r="K239" s="560"/>
      <c r="L239" s="560"/>
      <c r="M239" s="558"/>
    </row>
    <row r="240" spans="2:13" x14ac:dyDescent="0.2">
      <c r="B240" s="290"/>
      <c r="C240" s="289"/>
      <c r="D240" s="563"/>
      <c r="F240" s="395">
        <v>3136.71</v>
      </c>
      <c r="G240" s="559" t="s">
        <v>9624</v>
      </c>
      <c r="H240" s="559"/>
      <c r="I240" s="559"/>
      <c r="J240" s="560"/>
      <c r="K240" s="560"/>
      <c r="L240" s="560"/>
      <c r="M240" s="558"/>
    </row>
    <row r="241" spans="2:13" x14ac:dyDescent="0.2">
      <c r="B241" s="290"/>
      <c r="C241" s="289"/>
      <c r="D241" s="563"/>
      <c r="F241" s="395">
        <v>22883.5</v>
      </c>
      <c r="G241" s="559" t="s">
        <v>9625</v>
      </c>
      <c r="H241" s="559"/>
      <c r="I241" s="559"/>
      <c r="J241" s="560"/>
      <c r="K241" s="560"/>
      <c r="L241" s="560"/>
      <c r="M241" s="558"/>
    </row>
    <row r="242" spans="2:13" x14ac:dyDescent="0.2">
      <c r="B242" s="290"/>
      <c r="C242" s="289"/>
      <c r="D242" s="563"/>
      <c r="F242" s="395">
        <v>27272.99</v>
      </c>
      <c r="G242" s="559" t="s">
        <v>9626</v>
      </c>
      <c r="H242" s="559"/>
      <c r="I242" s="559"/>
      <c r="J242" s="560"/>
      <c r="K242" s="560"/>
      <c r="L242" s="560"/>
      <c r="M242" s="558"/>
    </row>
    <row r="243" spans="2:13" x14ac:dyDescent="0.2">
      <c r="B243" s="290"/>
      <c r="C243" s="289"/>
      <c r="D243" s="563"/>
      <c r="F243" s="395">
        <v>2019.79</v>
      </c>
      <c r="G243" s="560" t="s">
        <v>9627</v>
      </c>
      <c r="H243" s="559"/>
      <c r="I243" s="559"/>
      <c r="J243" s="560"/>
      <c r="K243" s="560"/>
      <c r="L243" s="560"/>
      <c r="M243" s="558"/>
    </row>
    <row r="244" spans="2:13" x14ac:dyDescent="0.2">
      <c r="B244" s="290"/>
      <c r="C244" s="289"/>
      <c r="D244" s="563"/>
      <c r="F244" s="395">
        <v>40395.839999999997</v>
      </c>
      <c r="G244" s="559" t="s">
        <v>9628</v>
      </c>
      <c r="H244" s="559"/>
      <c r="I244" s="559"/>
      <c r="J244" s="560"/>
      <c r="K244" s="560"/>
      <c r="L244" s="560"/>
      <c r="M244" s="558"/>
    </row>
    <row r="245" spans="2:13" x14ac:dyDescent="0.2">
      <c r="B245" s="290"/>
      <c r="C245" s="289"/>
      <c r="D245" s="563"/>
      <c r="F245" s="395">
        <v>6061.01</v>
      </c>
      <c r="G245" s="559" t="s">
        <v>9629</v>
      </c>
      <c r="H245" s="559"/>
      <c r="I245" s="559"/>
      <c r="J245" s="560"/>
      <c r="K245" s="560"/>
      <c r="L245" s="560"/>
      <c r="M245" s="558"/>
    </row>
    <row r="246" spans="2:13" x14ac:dyDescent="0.2">
      <c r="B246" s="290"/>
      <c r="C246" s="289"/>
      <c r="D246" s="563"/>
      <c r="F246" s="395">
        <v>20000</v>
      </c>
      <c r="G246" s="559" t="s">
        <v>9630</v>
      </c>
      <c r="H246" s="559"/>
      <c r="I246" s="559"/>
      <c r="J246" s="560"/>
      <c r="K246" s="560"/>
      <c r="L246" s="560"/>
      <c r="M246" s="558"/>
    </row>
    <row r="247" spans="2:13" x14ac:dyDescent="0.2">
      <c r="B247" s="290"/>
      <c r="C247" s="289"/>
      <c r="D247" s="563"/>
      <c r="F247" s="395">
        <v>3965.31</v>
      </c>
      <c r="G247" s="559" t="s">
        <v>9631</v>
      </c>
      <c r="H247" s="559"/>
      <c r="I247" s="559"/>
      <c r="J247" s="560"/>
      <c r="K247" s="560"/>
      <c r="L247" s="560"/>
      <c r="M247" s="558"/>
    </row>
    <row r="248" spans="2:13" x14ac:dyDescent="0.2">
      <c r="B248" s="290"/>
      <c r="C248" s="289"/>
      <c r="D248" s="563"/>
      <c r="F248" s="392">
        <v>9327.0499999999993</v>
      </c>
      <c r="G248" s="897" t="s">
        <v>8898</v>
      </c>
      <c r="H248" s="559"/>
      <c r="I248" s="559"/>
      <c r="J248" s="560"/>
      <c r="K248" s="560"/>
      <c r="L248" s="560"/>
      <c r="M248" s="558"/>
    </row>
    <row r="249" spans="2:13" x14ac:dyDescent="0.2">
      <c r="B249" s="290"/>
      <c r="C249" s="289"/>
      <c r="D249" s="563"/>
      <c r="F249" s="392">
        <v>77280</v>
      </c>
      <c r="G249" s="897" t="s">
        <v>5477</v>
      </c>
      <c r="H249" s="559"/>
      <c r="I249" s="559"/>
      <c r="J249" s="560"/>
      <c r="K249" s="560"/>
      <c r="L249" s="560"/>
      <c r="M249" s="558"/>
    </row>
    <row r="250" spans="2:13" x14ac:dyDescent="0.2">
      <c r="B250" s="290"/>
      <c r="C250" s="289"/>
      <c r="D250" s="563"/>
      <c r="F250" s="395">
        <v>107983.86</v>
      </c>
      <c r="G250" s="559" t="s">
        <v>9632</v>
      </c>
      <c r="H250" s="559"/>
      <c r="I250" s="559"/>
      <c r="J250" s="560"/>
      <c r="K250" s="560"/>
      <c r="L250" s="560"/>
      <c r="M250" s="558"/>
    </row>
    <row r="251" spans="2:13" x14ac:dyDescent="0.2">
      <c r="B251" s="290"/>
      <c r="C251" s="289"/>
      <c r="D251" s="563"/>
      <c r="F251" s="395">
        <v>5122</v>
      </c>
      <c r="G251" s="559" t="s">
        <v>9633</v>
      </c>
      <c r="H251" s="559"/>
      <c r="I251" s="559"/>
      <c r="J251" s="560"/>
      <c r="K251" s="560"/>
      <c r="L251" s="560"/>
      <c r="M251" s="558"/>
    </row>
    <row r="252" spans="2:13" x14ac:dyDescent="0.2">
      <c r="B252" s="290"/>
      <c r="C252" s="289"/>
      <c r="D252" s="563"/>
      <c r="F252" s="395">
        <v>806.03</v>
      </c>
      <c r="G252" s="560" t="s">
        <v>9634</v>
      </c>
      <c r="H252" s="559"/>
      <c r="I252" s="559"/>
      <c r="J252" s="560"/>
      <c r="K252" s="560"/>
      <c r="L252" s="560"/>
      <c r="M252" s="558"/>
    </row>
    <row r="253" spans="2:13" x14ac:dyDescent="0.2">
      <c r="B253" s="290"/>
      <c r="C253" s="289"/>
      <c r="D253" s="563"/>
      <c r="F253" s="395">
        <v>2540.66</v>
      </c>
      <c r="G253" s="559" t="s">
        <v>9635</v>
      </c>
      <c r="H253" s="559"/>
      <c r="I253" s="559"/>
      <c r="J253" s="560"/>
      <c r="K253" s="560"/>
      <c r="L253" s="560"/>
      <c r="M253" s="558"/>
    </row>
    <row r="254" spans="2:13" x14ac:dyDescent="0.2">
      <c r="B254" s="290"/>
      <c r="C254" s="289"/>
      <c r="D254" s="563"/>
      <c r="F254" s="395">
        <v>6612</v>
      </c>
      <c r="G254" s="559" t="s">
        <v>9636</v>
      </c>
      <c r="H254" s="559"/>
      <c r="I254" s="559"/>
      <c r="J254" s="560"/>
      <c r="K254" s="560"/>
      <c r="L254" s="560"/>
      <c r="M254" s="558"/>
    </row>
    <row r="255" spans="2:13" x14ac:dyDescent="0.2">
      <c r="B255" s="290"/>
      <c r="C255" s="289"/>
      <c r="D255" s="563"/>
      <c r="F255" s="395">
        <v>163245.56</v>
      </c>
      <c r="G255" s="560" t="s">
        <v>9637</v>
      </c>
      <c r="H255" s="559"/>
      <c r="I255" s="559"/>
      <c r="J255" s="560"/>
      <c r="K255" s="560"/>
      <c r="L255" s="560"/>
      <c r="M255" s="558"/>
    </row>
    <row r="256" spans="2:13" x14ac:dyDescent="0.2">
      <c r="B256" s="290"/>
      <c r="C256" s="289"/>
      <c r="D256" s="563"/>
      <c r="F256" s="395">
        <v>32773.480000000003</v>
      </c>
      <c r="G256" s="559" t="s">
        <v>9638</v>
      </c>
      <c r="H256" s="559"/>
      <c r="I256" s="559"/>
      <c r="J256" s="560"/>
      <c r="K256" s="560"/>
      <c r="L256" s="560"/>
      <c r="M256" s="558"/>
    </row>
    <row r="257" spans="2:13" x14ac:dyDescent="0.2">
      <c r="B257" s="290"/>
      <c r="C257" s="289"/>
      <c r="D257" s="563"/>
      <c r="F257" s="395">
        <v>19154.830000000002</v>
      </c>
      <c r="G257" s="559" t="s">
        <v>9639</v>
      </c>
      <c r="H257" s="559"/>
      <c r="I257" s="559"/>
      <c r="J257" s="560"/>
      <c r="K257" s="560"/>
      <c r="L257" s="560"/>
      <c r="M257" s="558"/>
    </row>
    <row r="258" spans="2:13" x14ac:dyDescent="0.2">
      <c r="B258" s="290"/>
      <c r="C258" s="289"/>
      <c r="D258" s="563"/>
      <c r="F258" s="395">
        <v>1084.17</v>
      </c>
      <c r="G258" s="559" t="s">
        <v>9631</v>
      </c>
      <c r="H258" s="559"/>
      <c r="I258" s="559"/>
      <c r="J258" s="560"/>
      <c r="K258" s="560"/>
      <c r="L258" s="560"/>
      <c r="M258" s="558"/>
    </row>
    <row r="259" spans="2:13" x14ac:dyDescent="0.2">
      <c r="B259" s="290"/>
      <c r="C259" s="289"/>
      <c r="D259" s="563"/>
      <c r="F259" s="395">
        <v>8602.58</v>
      </c>
      <c r="G259" s="559" t="s">
        <v>9640</v>
      </c>
      <c r="H259" s="559"/>
      <c r="I259" s="559"/>
      <c r="J259" s="560"/>
      <c r="K259" s="560"/>
      <c r="L259" s="560"/>
      <c r="M259" s="558"/>
    </row>
    <row r="260" spans="2:13" x14ac:dyDescent="0.2">
      <c r="B260" s="290"/>
      <c r="C260" s="289"/>
      <c r="D260" s="563"/>
      <c r="F260" s="395">
        <v>85794.43</v>
      </c>
      <c r="G260" s="559" t="s">
        <v>9641</v>
      </c>
      <c r="H260" s="559"/>
      <c r="I260" s="559"/>
      <c r="J260" s="560"/>
      <c r="K260" s="560"/>
      <c r="L260" s="560"/>
      <c r="M260" s="558"/>
    </row>
    <row r="261" spans="2:13" x14ac:dyDescent="0.2">
      <c r="B261" s="290"/>
      <c r="C261" s="289"/>
      <c r="D261" s="563"/>
      <c r="F261" s="395">
        <v>7883.41</v>
      </c>
      <c r="G261" s="559" t="s">
        <v>9642</v>
      </c>
      <c r="H261" s="559"/>
      <c r="I261" s="559"/>
      <c r="J261" s="560"/>
      <c r="K261" s="560"/>
      <c r="L261" s="560"/>
      <c r="M261" s="558"/>
    </row>
    <row r="262" spans="2:13" x14ac:dyDescent="0.2">
      <c r="B262" s="290"/>
      <c r="C262" s="289"/>
      <c r="D262" s="563"/>
      <c r="F262" s="395">
        <v>40705.050000000003</v>
      </c>
      <c r="G262" s="559" t="s">
        <v>9643</v>
      </c>
      <c r="H262" s="559"/>
      <c r="I262" s="559"/>
      <c r="J262" s="560"/>
      <c r="K262" s="560"/>
      <c r="L262" s="560"/>
      <c r="M262" s="558"/>
    </row>
    <row r="263" spans="2:13" x14ac:dyDescent="0.2">
      <c r="B263" s="290"/>
      <c r="C263" s="289"/>
      <c r="D263" s="563"/>
      <c r="F263" s="395">
        <v>25247.4</v>
      </c>
      <c r="G263" s="559" t="s">
        <v>9644</v>
      </c>
      <c r="H263" s="559"/>
      <c r="I263" s="559"/>
      <c r="J263" s="560"/>
      <c r="K263" s="560"/>
      <c r="L263" s="560"/>
      <c r="M263" s="558"/>
    </row>
    <row r="264" spans="2:13" x14ac:dyDescent="0.2">
      <c r="B264" s="290"/>
      <c r="C264" s="289"/>
      <c r="D264" s="563"/>
      <c r="E264" s="395"/>
      <c r="F264" s="395">
        <v>3678.27</v>
      </c>
      <c r="G264" s="559" t="s">
        <v>9645</v>
      </c>
      <c r="H264" s="559"/>
      <c r="I264" s="559"/>
      <c r="J264" s="560"/>
      <c r="K264" s="560"/>
      <c r="L264" s="560"/>
      <c r="M264" s="558"/>
    </row>
    <row r="265" spans="2:13" x14ac:dyDescent="0.2">
      <c r="B265" s="290"/>
      <c r="C265" s="289"/>
      <c r="D265" s="563"/>
      <c r="F265" s="395">
        <v>1748.1</v>
      </c>
      <c r="G265" s="559" t="s">
        <v>9646</v>
      </c>
      <c r="H265" s="559"/>
      <c r="I265" s="559"/>
      <c r="J265" s="560"/>
      <c r="K265" s="560"/>
      <c r="L265" s="560"/>
      <c r="M265" s="558"/>
    </row>
    <row r="266" spans="2:13" x14ac:dyDescent="0.2">
      <c r="B266" s="290"/>
      <c r="C266" s="289"/>
      <c r="D266" s="563"/>
      <c r="F266" s="395">
        <v>19175.189999999999</v>
      </c>
      <c r="G266" s="559" t="s">
        <v>9647</v>
      </c>
      <c r="H266" s="559"/>
      <c r="I266" s="559"/>
      <c r="J266" s="560"/>
      <c r="K266" s="560"/>
      <c r="L266" s="560"/>
      <c r="M266" s="558"/>
    </row>
    <row r="267" spans="2:13" x14ac:dyDescent="0.2">
      <c r="B267" s="290"/>
      <c r="C267" s="289"/>
      <c r="D267" s="563"/>
      <c r="F267" s="392">
        <v>7165.72</v>
      </c>
      <c r="G267" s="897" t="s">
        <v>8898</v>
      </c>
      <c r="H267" s="559"/>
      <c r="I267" s="559"/>
      <c r="J267" s="560"/>
      <c r="K267" s="560"/>
      <c r="L267" s="560"/>
      <c r="M267" s="558"/>
    </row>
    <row r="268" spans="2:13" x14ac:dyDescent="0.2">
      <c r="B268" s="290"/>
      <c r="C268" s="289"/>
      <c r="D268" s="563"/>
      <c r="F268" s="395">
        <v>54984.35</v>
      </c>
      <c r="G268" s="559" t="s">
        <v>9648</v>
      </c>
      <c r="H268" s="559"/>
      <c r="I268" s="559"/>
      <c r="J268" s="560"/>
      <c r="K268" s="560"/>
      <c r="L268" s="560"/>
      <c r="M268" s="558"/>
    </row>
    <row r="269" spans="2:13" x14ac:dyDescent="0.2">
      <c r="B269" s="290"/>
      <c r="C269" s="289"/>
      <c r="D269" s="563"/>
      <c r="F269" s="395">
        <v>500</v>
      </c>
      <c r="G269" s="559" t="s">
        <v>9537</v>
      </c>
      <c r="H269" s="559"/>
      <c r="I269" s="559"/>
      <c r="J269" s="560"/>
      <c r="K269" s="560"/>
      <c r="L269" s="560"/>
      <c r="M269" s="558"/>
    </row>
    <row r="270" spans="2:13" x14ac:dyDescent="0.2">
      <c r="B270" s="290"/>
      <c r="C270" s="289"/>
      <c r="D270" s="563"/>
      <c r="F270" s="395">
        <v>15095.56</v>
      </c>
      <c r="G270" s="559" t="s">
        <v>9649</v>
      </c>
      <c r="H270" s="559"/>
      <c r="I270" s="559"/>
      <c r="J270" s="560"/>
      <c r="K270" s="560"/>
      <c r="L270" s="560"/>
      <c r="M270" s="558"/>
    </row>
    <row r="271" spans="2:13" x14ac:dyDescent="0.2">
      <c r="B271" s="290"/>
      <c r="C271" s="289"/>
      <c r="D271" s="563"/>
      <c r="F271" s="395">
        <v>5061.59</v>
      </c>
      <c r="G271" s="559" t="s">
        <v>9650</v>
      </c>
      <c r="H271" s="559"/>
      <c r="I271" s="559"/>
      <c r="J271" s="560"/>
      <c r="K271" s="560"/>
      <c r="L271" s="560"/>
      <c r="M271" s="558"/>
    </row>
    <row r="272" spans="2:13" x14ac:dyDescent="0.2">
      <c r="B272" s="290"/>
      <c r="C272" s="289"/>
      <c r="D272" s="563"/>
      <c r="F272" s="395">
        <v>23399.03</v>
      </c>
      <c r="G272" s="559" t="s">
        <v>9651</v>
      </c>
      <c r="H272" s="559"/>
      <c r="I272" s="559"/>
      <c r="J272" s="560"/>
      <c r="K272" s="560"/>
      <c r="L272" s="560"/>
      <c r="M272" s="558"/>
    </row>
    <row r="273" spans="2:13" x14ac:dyDescent="0.2">
      <c r="B273" s="290"/>
      <c r="C273" s="289"/>
      <c r="D273" s="563"/>
      <c r="F273" s="395">
        <v>4234.46</v>
      </c>
      <c r="G273" s="559" t="s">
        <v>9561</v>
      </c>
      <c r="H273" s="559"/>
      <c r="I273" s="559"/>
      <c r="J273" s="560"/>
      <c r="K273" s="560"/>
      <c r="L273" s="560"/>
      <c r="M273" s="558"/>
    </row>
    <row r="274" spans="2:13" x14ac:dyDescent="0.2">
      <c r="B274" s="290"/>
      <c r="C274" s="289"/>
      <c r="D274" s="563"/>
      <c r="F274" s="392">
        <v>59482.94</v>
      </c>
      <c r="G274" s="897"/>
      <c r="H274" s="559"/>
      <c r="I274" s="559"/>
      <c r="J274" s="560"/>
      <c r="K274" s="560"/>
      <c r="L274" s="560"/>
      <c r="M274" s="558"/>
    </row>
    <row r="275" spans="2:13" x14ac:dyDescent="0.2">
      <c r="B275" s="290"/>
      <c r="C275" s="289"/>
      <c r="D275" s="563"/>
      <c r="F275" s="392">
        <v>147458.19</v>
      </c>
      <c r="G275" s="897"/>
      <c r="H275" s="559"/>
      <c r="I275" s="559"/>
      <c r="J275" s="560"/>
      <c r="K275" s="560"/>
      <c r="L275" s="560"/>
      <c r="M275" s="558"/>
    </row>
    <row r="276" spans="2:13" x14ac:dyDescent="0.2">
      <c r="B276" s="290"/>
      <c r="C276" s="289"/>
      <c r="D276" s="563"/>
      <c r="F276" s="395">
        <v>8080</v>
      </c>
      <c r="G276" s="560" t="s">
        <v>9652</v>
      </c>
      <c r="H276" s="559"/>
      <c r="I276" s="559"/>
      <c r="J276" s="560"/>
      <c r="K276" s="560"/>
      <c r="L276" s="560"/>
      <c r="M276" s="558"/>
    </row>
    <row r="277" spans="2:13" x14ac:dyDescent="0.2">
      <c r="B277" s="290"/>
      <c r="C277" s="289"/>
      <c r="D277" s="563"/>
      <c r="F277" s="395">
        <v>11000</v>
      </c>
      <c r="G277" s="559" t="s">
        <v>9064</v>
      </c>
      <c r="H277" s="559"/>
      <c r="I277" s="559"/>
      <c r="J277" s="560"/>
      <c r="K277" s="560"/>
      <c r="L277" s="560"/>
      <c r="M277" s="558"/>
    </row>
    <row r="278" spans="2:13" x14ac:dyDescent="0.2">
      <c r="B278" s="290"/>
      <c r="C278" s="289"/>
      <c r="D278" s="563"/>
      <c r="F278" s="395">
        <v>20000</v>
      </c>
      <c r="G278" s="559" t="s">
        <v>9064</v>
      </c>
      <c r="H278" s="559"/>
      <c r="I278" s="559"/>
      <c r="J278" s="560"/>
      <c r="K278" s="560"/>
      <c r="L278" s="560"/>
      <c r="M278" s="558"/>
    </row>
    <row r="279" spans="2:13" x14ac:dyDescent="0.2">
      <c r="B279" s="290"/>
      <c r="C279" s="289"/>
      <c r="D279" s="563"/>
      <c r="F279" s="395">
        <v>3975.7</v>
      </c>
      <c r="G279" s="559" t="s">
        <v>9653</v>
      </c>
      <c r="H279" s="559"/>
      <c r="I279" s="559"/>
      <c r="J279" s="560"/>
      <c r="K279" s="560"/>
      <c r="L279" s="560"/>
      <c r="M279" s="558"/>
    </row>
    <row r="280" spans="2:13" x14ac:dyDescent="0.2">
      <c r="B280" s="290"/>
      <c r="C280" s="289"/>
      <c r="D280" s="563"/>
      <c r="F280" s="395">
        <v>42765.599999999999</v>
      </c>
      <c r="G280" s="559" t="s">
        <v>9654</v>
      </c>
      <c r="H280" s="559"/>
      <c r="I280" s="559"/>
      <c r="J280" s="560"/>
      <c r="K280" s="560"/>
      <c r="L280" s="560"/>
      <c r="M280" s="558"/>
    </row>
    <row r="281" spans="2:13" x14ac:dyDescent="0.2">
      <c r="B281" s="290"/>
      <c r="C281" s="289"/>
      <c r="D281" s="563"/>
      <c r="F281" s="395">
        <v>5250.94</v>
      </c>
      <c r="G281" s="559" t="s">
        <v>9655</v>
      </c>
      <c r="H281" s="559"/>
      <c r="I281" s="559"/>
      <c r="J281" s="560"/>
      <c r="K281" s="560"/>
      <c r="L281" s="560"/>
      <c r="M281" s="558"/>
    </row>
    <row r="282" spans="2:13" x14ac:dyDescent="0.2">
      <c r="B282" s="290"/>
      <c r="C282" s="289"/>
      <c r="D282" s="563"/>
      <c r="F282" s="395">
        <v>3706.2</v>
      </c>
      <c r="G282" s="559" t="s">
        <v>9656</v>
      </c>
      <c r="H282" s="559"/>
      <c r="I282" s="559"/>
      <c r="J282" s="560"/>
      <c r="K282" s="560"/>
      <c r="L282" s="560"/>
      <c r="M282" s="558"/>
    </row>
    <row r="283" spans="2:13" x14ac:dyDescent="0.2">
      <c r="B283" s="290"/>
      <c r="C283" s="289"/>
      <c r="D283" s="563"/>
      <c r="F283" s="395">
        <v>2740.33</v>
      </c>
      <c r="G283" s="559" t="s">
        <v>9657</v>
      </c>
      <c r="H283" s="559"/>
      <c r="I283" s="559"/>
      <c r="J283" s="560"/>
      <c r="K283" s="560"/>
      <c r="L283" s="560"/>
      <c r="M283" s="558"/>
    </row>
    <row r="284" spans="2:13" x14ac:dyDescent="0.2">
      <c r="B284" s="290"/>
      <c r="C284" s="289"/>
      <c r="D284" s="563"/>
      <c r="F284" s="395">
        <v>90364.83</v>
      </c>
      <c r="G284" s="559" t="s">
        <v>9658</v>
      </c>
      <c r="H284" s="559"/>
      <c r="I284" s="559"/>
      <c r="J284" s="560"/>
      <c r="K284" s="560"/>
      <c r="L284" s="560"/>
      <c r="M284" s="558"/>
    </row>
    <row r="285" spans="2:13" x14ac:dyDescent="0.2">
      <c r="B285" s="290"/>
      <c r="C285" s="289"/>
      <c r="D285" s="563"/>
      <c r="F285" s="395">
        <v>6741.11</v>
      </c>
      <c r="G285" s="559" t="s">
        <v>9659</v>
      </c>
      <c r="H285" s="559"/>
      <c r="I285" s="559"/>
      <c r="J285" s="560"/>
      <c r="K285" s="560"/>
      <c r="L285" s="560"/>
      <c r="M285" s="558"/>
    </row>
    <row r="286" spans="2:13" x14ac:dyDescent="0.2">
      <c r="B286" s="290"/>
      <c r="C286" s="289"/>
      <c r="D286" s="563"/>
      <c r="F286" s="395">
        <v>29015.14</v>
      </c>
      <c r="G286" s="559" t="s">
        <v>9660</v>
      </c>
      <c r="H286" s="559"/>
      <c r="I286" s="559"/>
      <c r="J286" s="560"/>
      <c r="K286" s="560"/>
      <c r="L286" s="560"/>
      <c r="M286" s="558"/>
    </row>
    <row r="287" spans="2:13" x14ac:dyDescent="0.2">
      <c r="B287" s="290"/>
      <c r="C287" s="289"/>
      <c r="D287" s="563"/>
      <c r="F287" s="395">
        <v>4111.6899999999996</v>
      </c>
      <c r="G287" s="559" t="s">
        <v>9661</v>
      </c>
      <c r="H287" s="559"/>
      <c r="I287" s="559"/>
      <c r="J287" s="560"/>
      <c r="K287" s="560"/>
      <c r="L287" s="560"/>
      <c r="M287" s="558"/>
    </row>
    <row r="288" spans="2:13" x14ac:dyDescent="0.2">
      <c r="B288" s="290"/>
      <c r="C288" s="289"/>
      <c r="D288" s="563"/>
      <c r="F288" s="395">
        <v>40008.400000000001</v>
      </c>
      <c r="G288" s="559" t="s">
        <v>9662</v>
      </c>
      <c r="H288" s="559"/>
      <c r="I288" s="559"/>
      <c r="J288" s="560"/>
      <c r="K288" s="560"/>
      <c r="L288" s="560"/>
      <c r="M288" s="558"/>
    </row>
    <row r="289" spans="2:13" x14ac:dyDescent="0.2">
      <c r="B289" s="290"/>
      <c r="C289" s="289"/>
      <c r="D289" s="563"/>
      <c r="F289" s="395">
        <v>30296.880000000001</v>
      </c>
      <c r="G289" s="559" t="s">
        <v>9663</v>
      </c>
      <c r="H289" s="559"/>
      <c r="I289" s="559"/>
      <c r="J289" s="560"/>
      <c r="K289" s="560"/>
      <c r="L289" s="560"/>
      <c r="M289" s="558"/>
    </row>
    <row r="290" spans="2:13" ht="11.25" customHeight="1" x14ac:dyDescent="0.2">
      <c r="B290" s="290"/>
      <c r="C290" s="289"/>
      <c r="D290" s="563"/>
      <c r="F290" s="395">
        <v>8455.39</v>
      </c>
      <c r="G290" s="559" t="s">
        <v>9664</v>
      </c>
      <c r="H290" s="559"/>
      <c r="I290" s="559"/>
      <c r="J290" s="560"/>
      <c r="K290" s="560"/>
      <c r="L290" s="560"/>
      <c r="M290" s="558"/>
    </row>
    <row r="291" spans="2:13" x14ac:dyDescent="0.2">
      <c r="B291" s="290"/>
      <c r="C291" s="289"/>
      <c r="D291" s="563"/>
      <c r="F291" s="395">
        <v>3029.69</v>
      </c>
      <c r="G291" s="559" t="s">
        <v>9665</v>
      </c>
      <c r="H291" s="559"/>
      <c r="I291" s="559"/>
      <c r="J291" s="560"/>
      <c r="K291" s="560"/>
      <c r="L291" s="560"/>
      <c r="M291" s="558"/>
    </row>
    <row r="292" spans="2:13" x14ac:dyDescent="0.2">
      <c r="B292" s="290"/>
      <c r="C292" s="289"/>
      <c r="D292" s="563"/>
      <c r="F292" s="395">
        <v>10098.959999999999</v>
      </c>
      <c r="G292" s="559" t="s">
        <v>8898</v>
      </c>
      <c r="H292" s="559"/>
      <c r="I292" s="559"/>
      <c r="J292" s="560"/>
      <c r="K292" s="560"/>
      <c r="L292" s="560"/>
      <c r="M292" s="558"/>
    </row>
    <row r="293" spans="2:13" x14ac:dyDescent="0.2">
      <c r="B293" s="290"/>
      <c r="C293" s="289"/>
      <c r="D293" s="563"/>
      <c r="F293" s="395">
        <v>22083.11</v>
      </c>
      <c r="G293" s="559" t="s">
        <v>9666</v>
      </c>
      <c r="H293" s="559"/>
      <c r="I293" s="559"/>
      <c r="J293" s="560"/>
      <c r="K293" s="560"/>
      <c r="L293" s="560"/>
      <c r="M293" s="558"/>
    </row>
    <row r="294" spans="2:13" x14ac:dyDescent="0.2">
      <c r="B294" s="290"/>
      <c r="C294" s="289"/>
      <c r="D294" s="563"/>
      <c r="F294" s="395">
        <v>20000</v>
      </c>
      <c r="G294" s="562" t="s">
        <v>9633</v>
      </c>
      <c r="H294" s="559"/>
      <c r="I294" s="559"/>
      <c r="J294" s="560"/>
      <c r="K294" s="560"/>
      <c r="L294" s="560"/>
      <c r="M294" s="558"/>
    </row>
    <row r="295" spans="2:13" x14ac:dyDescent="0.2">
      <c r="B295" s="290"/>
      <c r="C295" s="289"/>
      <c r="D295" s="563"/>
      <c r="F295" s="395">
        <v>40047.96</v>
      </c>
      <c r="G295" s="559" t="s">
        <v>8935</v>
      </c>
      <c r="H295" s="559"/>
      <c r="I295" s="559"/>
      <c r="J295" s="560"/>
      <c r="K295" s="560"/>
      <c r="L295" s="560"/>
      <c r="M295" s="558"/>
    </row>
    <row r="296" spans="2:13" x14ac:dyDescent="0.2">
      <c r="B296" s="290"/>
      <c r="C296" s="289"/>
      <c r="D296" s="563"/>
      <c r="F296" s="395">
        <v>10567.6</v>
      </c>
      <c r="G296" s="559" t="s">
        <v>9667</v>
      </c>
      <c r="H296" s="559"/>
      <c r="I296" s="559"/>
      <c r="J296" s="560"/>
      <c r="K296" s="560"/>
      <c r="L296" s="560"/>
      <c r="M296" s="558"/>
    </row>
    <row r="297" spans="2:13" x14ac:dyDescent="0.2">
      <c r="B297" s="290"/>
      <c r="C297" s="289"/>
      <c r="D297" s="563"/>
      <c r="F297" s="395">
        <v>4416.93</v>
      </c>
      <c r="G297" s="559" t="s">
        <v>9668</v>
      </c>
      <c r="H297" s="559"/>
      <c r="I297" s="559"/>
      <c r="J297" s="560"/>
      <c r="K297" s="560"/>
      <c r="L297" s="560"/>
      <c r="M297" s="558"/>
    </row>
    <row r="298" spans="2:13" x14ac:dyDescent="0.2">
      <c r="B298" s="290"/>
      <c r="C298" s="289"/>
      <c r="D298" s="563"/>
      <c r="F298" s="395">
        <v>9047.9599999999991</v>
      </c>
      <c r="G298" s="559" t="s">
        <v>9064</v>
      </c>
      <c r="H298" s="559"/>
      <c r="I298" s="559"/>
      <c r="J298" s="560"/>
      <c r="K298" s="560"/>
      <c r="L298" s="560"/>
      <c r="M298" s="558"/>
    </row>
    <row r="299" spans="2:13" x14ac:dyDescent="0.2">
      <c r="B299" s="290"/>
      <c r="C299" s="289"/>
      <c r="D299" s="563"/>
      <c r="F299" s="392">
        <v>699</v>
      </c>
      <c r="G299" s="897"/>
      <c r="H299" s="559"/>
      <c r="I299" s="559"/>
      <c r="J299" s="560"/>
      <c r="K299" s="560"/>
      <c r="L299" s="560"/>
      <c r="M299" s="558"/>
    </row>
    <row r="300" spans="2:13" x14ac:dyDescent="0.2">
      <c r="B300" s="290"/>
      <c r="C300" s="289"/>
      <c r="D300" s="563"/>
      <c r="F300" s="392">
        <v>111.84</v>
      </c>
      <c r="G300" s="897"/>
      <c r="H300" s="559"/>
      <c r="I300" s="559"/>
      <c r="J300" s="560"/>
      <c r="K300" s="560"/>
      <c r="L300" s="560"/>
      <c r="M300" s="558"/>
    </row>
    <row r="301" spans="2:13" x14ac:dyDescent="0.2">
      <c r="B301" s="290"/>
      <c r="C301" s="289"/>
      <c r="D301" s="563"/>
      <c r="F301" s="395">
        <v>14749.4</v>
      </c>
      <c r="G301" s="560" t="s">
        <v>9669</v>
      </c>
      <c r="H301" s="559"/>
      <c r="I301" s="559"/>
      <c r="J301" s="560"/>
      <c r="K301" s="560"/>
      <c r="L301" s="560"/>
      <c r="M301" s="558"/>
    </row>
    <row r="302" spans="2:13" x14ac:dyDescent="0.2">
      <c r="B302" s="290"/>
      <c r="C302" s="289"/>
      <c r="D302" s="563"/>
      <c r="F302" s="395">
        <v>5283.8</v>
      </c>
      <c r="G302" s="559" t="s">
        <v>9670</v>
      </c>
      <c r="H302" s="559"/>
      <c r="I302" s="559"/>
      <c r="J302" s="560"/>
      <c r="K302" s="560"/>
      <c r="L302" s="560"/>
      <c r="M302" s="558"/>
    </row>
    <row r="303" spans="2:13" x14ac:dyDescent="0.2">
      <c r="B303" s="290"/>
      <c r="C303" s="289"/>
      <c r="D303" s="563"/>
      <c r="F303" s="395">
        <v>3029.69</v>
      </c>
      <c r="G303" s="559" t="s">
        <v>9671</v>
      </c>
      <c r="H303" s="559"/>
      <c r="I303" s="559"/>
      <c r="J303" s="560"/>
      <c r="K303" s="560"/>
      <c r="L303" s="560"/>
      <c r="M303" s="558"/>
    </row>
    <row r="304" spans="2:13" x14ac:dyDescent="0.2">
      <c r="B304" s="290"/>
      <c r="C304" s="289"/>
      <c r="D304" s="563"/>
      <c r="F304" s="395">
        <v>12682.05</v>
      </c>
      <c r="G304" s="559" t="s">
        <v>9672</v>
      </c>
      <c r="H304" s="559"/>
      <c r="I304" s="559"/>
      <c r="J304" s="560"/>
      <c r="K304" s="560"/>
      <c r="L304" s="560"/>
      <c r="M304" s="558"/>
    </row>
    <row r="305" spans="2:13" x14ac:dyDescent="0.2">
      <c r="B305" s="290"/>
      <c r="C305" s="289"/>
      <c r="D305" s="563"/>
      <c r="F305" s="395">
        <v>8137.65</v>
      </c>
      <c r="G305" s="559" t="s">
        <v>9673</v>
      </c>
      <c r="H305" s="559"/>
      <c r="I305" s="559"/>
      <c r="J305" s="560"/>
      <c r="K305" s="558"/>
      <c r="L305" s="558"/>
      <c r="M305" s="558"/>
    </row>
    <row r="306" spans="2:13" x14ac:dyDescent="0.2">
      <c r="B306" s="290"/>
      <c r="C306" s="289"/>
      <c r="D306" s="563"/>
      <c r="F306" s="395">
        <v>13672.68</v>
      </c>
      <c r="G306" s="559" t="s">
        <v>9674</v>
      </c>
      <c r="H306" s="559"/>
      <c r="I306" s="559"/>
      <c r="J306" s="560"/>
      <c r="K306" s="558"/>
      <c r="L306" s="558"/>
      <c r="M306" s="558"/>
    </row>
    <row r="307" spans="2:13" x14ac:dyDescent="0.2">
      <c r="B307" s="290"/>
      <c r="C307" s="289"/>
      <c r="D307" s="563"/>
      <c r="F307" s="395">
        <v>44248.2</v>
      </c>
      <c r="G307" s="559" t="s">
        <v>9675</v>
      </c>
      <c r="H307" s="559"/>
      <c r="I307" s="559"/>
      <c r="J307" s="560"/>
      <c r="K307" s="558"/>
      <c r="L307" s="558"/>
      <c r="M307" s="558"/>
    </row>
    <row r="308" spans="2:13" x14ac:dyDescent="0.2">
      <c r="B308" s="290"/>
      <c r="C308" s="289"/>
      <c r="D308" s="563"/>
      <c r="F308" s="395">
        <v>2715.84</v>
      </c>
      <c r="G308" s="559" t="s">
        <v>9676</v>
      </c>
      <c r="H308" s="559"/>
      <c r="I308" s="559"/>
      <c r="J308" s="560"/>
      <c r="K308" s="558"/>
      <c r="L308" s="558"/>
      <c r="M308" s="558"/>
    </row>
    <row r="309" spans="2:13" x14ac:dyDescent="0.2">
      <c r="B309" s="290"/>
      <c r="C309" s="289"/>
      <c r="D309" s="563"/>
      <c r="F309" s="395">
        <v>5106.95</v>
      </c>
      <c r="G309" s="559" t="s">
        <v>9677</v>
      </c>
      <c r="H309" s="559"/>
      <c r="I309" s="559"/>
      <c r="J309" s="560"/>
      <c r="K309" s="558"/>
      <c r="L309" s="558"/>
      <c r="M309" s="558"/>
    </row>
    <row r="310" spans="2:13" ht="12.75" customHeight="1" x14ac:dyDescent="0.2">
      <c r="B310" s="290"/>
      <c r="C310" s="289"/>
      <c r="D310" s="563"/>
      <c r="F310" s="395">
        <v>442.81</v>
      </c>
      <c r="G310" s="673" t="s">
        <v>9678</v>
      </c>
      <c r="H310" s="559"/>
      <c r="I310" s="559"/>
      <c r="J310" s="560"/>
      <c r="K310" s="558"/>
      <c r="L310" s="558"/>
      <c r="M310" s="558"/>
    </row>
    <row r="311" spans="2:13" x14ac:dyDescent="0.2">
      <c r="B311" s="290"/>
      <c r="C311" s="289"/>
      <c r="D311" s="563"/>
      <c r="F311" s="395">
        <v>2263.1999999999998</v>
      </c>
      <c r="G311" s="559" t="s">
        <v>9679</v>
      </c>
      <c r="H311" s="559"/>
      <c r="I311" s="559"/>
      <c r="J311" s="560"/>
      <c r="K311" s="558"/>
      <c r="L311" s="558"/>
      <c r="M311" s="558"/>
    </row>
    <row r="312" spans="2:13" x14ac:dyDescent="0.2">
      <c r="B312" s="290"/>
      <c r="C312" s="289"/>
      <c r="D312" s="563"/>
      <c r="F312" s="565">
        <v>6947.07</v>
      </c>
      <c r="G312" s="559" t="s">
        <v>9680</v>
      </c>
      <c r="H312" s="559"/>
      <c r="I312" s="559"/>
      <c r="J312" s="560"/>
      <c r="K312" s="558"/>
      <c r="L312" s="558"/>
      <c r="M312" s="558"/>
    </row>
    <row r="313" spans="2:13" x14ac:dyDescent="0.2">
      <c r="B313" s="290"/>
      <c r="C313" s="289"/>
      <c r="D313" s="563"/>
      <c r="F313" s="395">
        <v>1800.72</v>
      </c>
      <c r="G313" s="559" t="s">
        <v>9681</v>
      </c>
      <c r="H313" s="559"/>
      <c r="I313" s="559"/>
      <c r="J313" s="560"/>
      <c r="K313" s="558"/>
      <c r="L313" s="558"/>
      <c r="M313" s="558"/>
    </row>
    <row r="314" spans="2:13" x14ac:dyDescent="0.2">
      <c r="B314" s="290"/>
      <c r="C314" s="289"/>
      <c r="D314" s="563"/>
      <c r="E314" s="900"/>
      <c r="F314" s="395">
        <v>7146.29</v>
      </c>
      <c r="G314" s="559" t="s">
        <v>9682</v>
      </c>
      <c r="H314" s="559"/>
      <c r="I314" s="559"/>
      <c r="J314" s="560"/>
      <c r="K314" s="558"/>
      <c r="L314" s="558"/>
      <c r="M314" s="558"/>
    </row>
    <row r="315" spans="2:13" x14ac:dyDescent="0.2">
      <c r="B315" s="290"/>
      <c r="C315" s="289"/>
      <c r="D315" s="563"/>
      <c r="F315" s="395">
        <v>4194.38</v>
      </c>
      <c r="G315" s="559" t="s">
        <v>9683</v>
      </c>
      <c r="H315" s="559"/>
      <c r="I315" s="559"/>
      <c r="J315" s="560"/>
      <c r="K315" s="558"/>
      <c r="L315" s="558"/>
      <c r="M315" s="558"/>
    </row>
    <row r="316" spans="2:13" x14ac:dyDescent="0.2">
      <c r="B316" s="290"/>
      <c r="C316" s="289"/>
      <c r="D316" s="563"/>
      <c r="F316" s="392">
        <v>132930.5</v>
      </c>
      <c r="G316" s="897" t="s">
        <v>5477</v>
      </c>
      <c r="H316" s="559"/>
      <c r="I316" s="559"/>
      <c r="J316" s="560"/>
      <c r="K316" s="558"/>
      <c r="L316" s="558"/>
      <c r="M316" s="558"/>
    </row>
    <row r="317" spans="2:13" x14ac:dyDescent="0.2">
      <c r="B317" s="290"/>
      <c r="C317" s="289"/>
      <c r="D317" s="563"/>
      <c r="F317" s="395">
        <v>600.83000000000004</v>
      </c>
      <c r="G317" s="559" t="s">
        <v>9684</v>
      </c>
      <c r="H317" s="559"/>
      <c r="I317" s="559"/>
      <c r="J317" s="560"/>
      <c r="K317" s="558"/>
      <c r="L317" s="558"/>
      <c r="M317" s="558"/>
    </row>
    <row r="318" spans="2:13" x14ac:dyDescent="0.2">
      <c r="B318" s="290"/>
      <c r="C318" s="289"/>
      <c r="D318" s="563"/>
      <c r="F318" s="395">
        <v>5283.8</v>
      </c>
      <c r="G318" s="559" t="s">
        <v>9685</v>
      </c>
      <c r="H318" s="559"/>
      <c r="I318" s="559"/>
      <c r="J318" s="560"/>
      <c r="K318" s="558"/>
      <c r="L318" s="558"/>
      <c r="M318" s="558"/>
    </row>
    <row r="319" spans="2:13" x14ac:dyDescent="0.2">
      <c r="B319" s="290"/>
      <c r="C319" s="289"/>
      <c r="D319" s="563"/>
      <c r="F319" s="395">
        <v>2113.52</v>
      </c>
      <c r="G319" s="559" t="s">
        <v>9686</v>
      </c>
      <c r="H319" s="559"/>
      <c r="I319" s="559"/>
      <c r="J319" s="560"/>
      <c r="K319" s="558"/>
      <c r="L319" s="558"/>
      <c r="M319" s="558"/>
    </row>
    <row r="320" spans="2:13" x14ac:dyDescent="0.2">
      <c r="B320" s="290"/>
      <c r="C320" s="289"/>
      <c r="D320" s="563"/>
      <c r="F320" s="395">
        <v>4471.74</v>
      </c>
      <c r="G320" s="559" t="s">
        <v>9687</v>
      </c>
      <c r="H320" s="559"/>
      <c r="I320" s="559"/>
      <c r="J320" s="560"/>
      <c r="K320" s="558"/>
      <c r="L320" s="558"/>
      <c r="M320" s="558"/>
    </row>
    <row r="321" spans="2:17" x14ac:dyDescent="0.2">
      <c r="B321" s="290"/>
      <c r="C321" s="289"/>
      <c r="D321" s="563"/>
      <c r="F321" s="395">
        <v>13987.28</v>
      </c>
      <c r="G321" s="559" t="s">
        <v>9688</v>
      </c>
      <c r="H321" s="559"/>
      <c r="I321" s="559"/>
      <c r="J321" s="560"/>
      <c r="K321" s="558"/>
      <c r="L321" s="558"/>
      <c r="M321" s="558"/>
    </row>
    <row r="322" spans="2:17" x14ac:dyDescent="0.2">
      <c r="B322" s="290"/>
      <c r="C322" s="289"/>
      <c r="D322" s="563"/>
      <c r="F322" s="395">
        <v>3380.01</v>
      </c>
      <c r="G322" s="559" t="s">
        <v>9689</v>
      </c>
      <c r="H322" s="559"/>
      <c r="I322" s="559"/>
      <c r="J322" s="560"/>
      <c r="K322" s="558"/>
      <c r="L322" s="558"/>
      <c r="M322" s="558"/>
    </row>
    <row r="323" spans="2:17" x14ac:dyDescent="0.2">
      <c r="B323" s="290"/>
      <c r="C323" s="289"/>
      <c r="D323" s="563"/>
      <c r="F323" s="395">
        <v>2998.12</v>
      </c>
      <c r="G323" s="559" t="s">
        <v>9690</v>
      </c>
      <c r="H323" s="559"/>
      <c r="I323" s="559"/>
      <c r="J323" s="560"/>
      <c r="K323" s="558"/>
      <c r="L323" s="558"/>
      <c r="M323" s="558"/>
    </row>
    <row r="324" spans="2:17" x14ac:dyDescent="0.2">
      <c r="B324" s="290"/>
      <c r="C324" s="289"/>
      <c r="D324" s="563"/>
      <c r="F324" s="395">
        <v>3185.29</v>
      </c>
      <c r="G324" s="559" t="s">
        <v>9691</v>
      </c>
      <c r="H324" s="559"/>
      <c r="I324" s="559"/>
      <c r="J324" s="560"/>
      <c r="K324" s="558"/>
      <c r="L324" s="558"/>
      <c r="M324" s="558"/>
    </row>
    <row r="325" spans="2:17" x14ac:dyDescent="0.2">
      <c r="B325" s="290"/>
      <c r="C325" s="289"/>
      <c r="D325" s="563"/>
      <c r="F325" s="392">
        <v>53626</v>
      </c>
      <c r="G325" s="897"/>
      <c r="H325" s="559"/>
      <c r="I325" s="559"/>
      <c r="J325" s="560"/>
      <c r="K325" s="558"/>
      <c r="L325" s="558"/>
      <c r="M325" s="558"/>
    </row>
    <row r="326" spans="2:17" x14ac:dyDescent="0.2">
      <c r="B326" s="290"/>
      <c r="C326" s="289"/>
      <c r="D326" s="563"/>
      <c r="F326" s="395">
        <v>2000</v>
      </c>
      <c r="G326" s="559" t="s">
        <v>8898</v>
      </c>
      <c r="H326" s="559"/>
      <c r="I326" s="559"/>
      <c r="J326" s="560"/>
      <c r="K326" s="558"/>
      <c r="L326" s="558"/>
      <c r="M326" s="558"/>
    </row>
    <row r="327" spans="2:17" x14ac:dyDescent="0.2">
      <c r="B327" s="290"/>
      <c r="C327" s="289"/>
      <c r="D327" s="563"/>
      <c r="F327" s="395">
        <v>8468.18</v>
      </c>
      <c r="G327" s="559" t="s">
        <v>8898</v>
      </c>
      <c r="H327" s="559"/>
      <c r="I327" s="559"/>
      <c r="J327" s="560"/>
      <c r="K327" s="558"/>
      <c r="L327" s="558"/>
      <c r="M327" s="558"/>
    </row>
    <row r="328" spans="2:17" x14ac:dyDescent="0.2">
      <c r="B328" s="290"/>
      <c r="C328" s="289"/>
      <c r="D328" s="563"/>
      <c r="F328" s="395">
        <v>31126.63</v>
      </c>
      <c r="G328" s="559" t="s">
        <v>9692</v>
      </c>
      <c r="H328" s="559"/>
      <c r="I328" s="559"/>
      <c r="J328" s="560"/>
      <c r="K328" s="558"/>
      <c r="L328" s="558"/>
      <c r="M328" s="558"/>
    </row>
    <row r="329" spans="2:17" x14ac:dyDescent="0.2">
      <c r="B329" s="290"/>
      <c r="C329" s="289"/>
      <c r="D329" s="563"/>
      <c r="F329" s="395">
        <v>37758.07</v>
      </c>
      <c r="G329" s="559" t="s">
        <v>9693</v>
      </c>
      <c r="H329" s="559"/>
      <c r="I329" s="559"/>
      <c r="J329" s="560"/>
      <c r="K329" s="558"/>
      <c r="L329" s="558"/>
      <c r="M329" s="558"/>
    </row>
    <row r="330" spans="2:17" x14ac:dyDescent="0.2">
      <c r="B330" s="290"/>
      <c r="C330" s="289"/>
      <c r="D330" s="563"/>
      <c r="F330" s="395">
        <v>1752.73</v>
      </c>
      <c r="G330" s="559" t="s">
        <v>9694</v>
      </c>
      <c r="H330" s="559"/>
      <c r="I330" s="559"/>
      <c r="J330" s="560"/>
      <c r="K330" s="558"/>
      <c r="L330" s="558"/>
      <c r="M330" s="558"/>
    </row>
    <row r="331" spans="2:17" x14ac:dyDescent="0.2">
      <c r="B331" s="290"/>
      <c r="C331" s="289"/>
      <c r="D331" s="563"/>
      <c r="F331" s="395">
        <v>3690.58</v>
      </c>
      <c r="G331" s="559" t="s">
        <v>9695</v>
      </c>
      <c r="H331" s="559"/>
      <c r="I331" s="559"/>
      <c r="J331" s="560"/>
      <c r="K331" s="558"/>
      <c r="L331" s="558"/>
      <c r="M331" s="558"/>
    </row>
    <row r="332" spans="2:17" x14ac:dyDescent="0.2">
      <c r="B332" s="290"/>
      <c r="C332" s="289"/>
      <c r="D332" s="563"/>
      <c r="F332" s="395">
        <v>14799.23</v>
      </c>
      <c r="G332" s="559" t="s">
        <v>9696</v>
      </c>
      <c r="H332" s="559"/>
      <c r="I332" s="559"/>
      <c r="J332" s="560"/>
      <c r="K332" s="558"/>
      <c r="L332" s="558"/>
      <c r="M332" s="558"/>
      <c r="Q332" s="946"/>
    </row>
    <row r="333" spans="2:17" x14ac:dyDescent="0.2">
      <c r="B333" s="290"/>
      <c r="C333" s="289"/>
      <c r="D333" s="563"/>
      <c r="F333" s="395">
        <v>31549.4</v>
      </c>
      <c r="G333" s="559" t="s">
        <v>9697</v>
      </c>
      <c r="H333" s="559"/>
      <c r="I333" s="559"/>
      <c r="J333" s="560"/>
      <c r="K333" s="558"/>
      <c r="L333" s="558"/>
      <c r="M333" s="558"/>
    </row>
    <row r="334" spans="2:17" x14ac:dyDescent="0.2">
      <c r="B334" s="290"/>
      <c r="C334" s="289"/>
      <c r="D334" s="563"/>
      <c r="F334" s="395">
        <v>1951.74</v>
      </c>
      <c r="G334" s="559" t="s">
        <v>9698</v>
      </c>
      <c r="H334" s="559"/>
      <c r="I334" s="559"/>
      <c r="J334" s="560"/>
      <c r="K334" s="558"/>
      <c r="L334" s="558"/>
      <c r="M334" s="558"/>
    </row>
    <row r="335" spans="2:17" x14ac:dyDescent="0.2">
      <c r="B335" s="290"/>
      <c r="C335" s="289"/>
      <c r="D335" s="563"/>
      <c r="F335" s="395">
        <v>74608.14</v>
      </c>
      <c r="G335" s="559" t="s">
        <v>9699</v>
      </c>
      <c r="H335" s="559"/>
      <c r="I335" s="559"/>
      <c r="J335" s="560"/>
      <c r="K335" s="558"/>
      <c r="L335" s="558"/>
      <c r="M335" s="558"/>
    </row>
    <row r="336" spans="2:17" x14ac:dyDescent="0.2">
      <c r="B336" s="290"/>
      <c r="C336" s="289"/>
      <c r="D336" s="563"/>
      <c r="F336" s="395">
        <v>4505.99</v>
      </c>
      <c r="G336" s="559" t="s">
        <v>9700</v>
      </c>
      <c r="H336" s="559"/>
      <c r="I336" s="559"/>
      <c r="J336" s="560"/>
      <c r="K336" s="558"/>
      <c r="L336" s="558"/>
      <c r="M336" s="558"/>
    </row>
    <row r="337" spans="2:13" x14ac:dyDescent="0.2">
      <c r="B337" s="290"/>
      <c r="C337" s="289"/>
      <c r="D337" s="563"/>
      <c r="F337" s="395">
        <v>12423.44</v>
      </c>
      <c r="G337" s="559"/>
      <c r="H337" s="559"/>
      <c r="I337" s="559"/>
      <c r="J337" s="560"/>
      <c r="K337" s="558"/>
      <c r="L337" s="558"/>
      <c r="M337" s="558"/>
    </row>
    <row r="338" spans="2:13" x14ac:dyDescent="0.2">
      <c r="B338" s="290"/>
      <c r="C338" s="289"/>
      <c r="D338" s="563"/>
      <c r="F338" s="395">
        <v>4304.16</v>
      </c>
      <c r="G338" s="559"/>
      <c r="H338" s="559"/>
      <c r="I338" s="559"/>
      <c r="J338" s="560"/>
      <c r="K338" s="558"/>
      <c r="L338" s="558"/>
      <c r="M338" s="558"/>
    </row>
    <row r="339" spans="2:13" x14ac:dyDescent="0.2">
      <c r="B339" s="290"/>
      <c r="C339" s="289"/>
      <c r="D339" s="563"/>
      <c r="F339" s="395">
        <v>7337.62</v>
      </c>
      <c r="G339" s="559" t="s">
        <v>9701</v>
      </c>
      <c r="H339" s="559"/>
      <c r="I339" s="559"/>
      <c r="J339" s="560"/>
      <c r="K339" s="558"/>
      <c r="L339" s="558"/>
      <c r="M339" s="558"/>
    </row>
    <row r="340" spans="2:13" x14ac:dyDescent="0.2">
      <c r="B340" s="290"/>
      <c r="C340" s="289"/>
      <c r="D340" s="563"/>
      <c r="F340" s="395">
        <v>1518.63</v>
      </c>
      <c r="G340" s="559"/>
      <c r="H340" s="559"/>
      <c r="I340" s="559"/>
      <c r="J340" s="560"/>
      <c r="K340" s="558"/>
      <c r="L340" s="558"/>
      <c r="M340" s="558"/>
    </row>
    <row r="341" spans="2:13" x14ac:dyDescent="0.2">
      <c r="B341" s="290"/>
      <c r="C341" s="289"/>
      <c r="D341" s="563"/>
      <c r="F341" s="395">
        <v>6000</v>
      </c>
      <c r="G341" s="559" t="s">
        <v>5477</v>
      </c>
      <c r="H341" s="559"/>
      <c r="I341" s="559"/>
      <c r="J341" s="560"/>
      <c r="K341" s="558"/>
      <c r="L341" s="558"/>
      <c r="M341" s="558"/>
    </row>
    <row r="342" spans="2:13" x14ac:dyDescent="0.2">
      <c r="B342" s="290"/>
      <c r="C342" s="289"/>
      <c r="D342" s="563"/>
      <c r="F342" s="395">
        <v>2020</v>
      </c>
      <c r="G342" s="559" t="s">
        <v>5477</v>
      </c>
      <c r="H342" s="559"/>
      <c r="I342" s="559"/>
      <c r="J342" s="558"/>
      <c r="K342" s="558"/>
      <c r="L342" s="558"/>
      <c r="M342" s="558"/>
    </row>
    <row r="343" spans="2:13" x14ac:dyDescent="0.2">
      <c r="B343" s="290"/>
      <c r="C343" s="289"/>
      <c r="D343" s="563"/>
      <c r="F343" s="395">
        <v>25247.4</v>
      </c>
      <c r="G343" s="559" t="s">
        <v>9702</v>
      </c>
      <c r="H343" s="559"/>
      <c r="I343" s="559"/>
      <c r="J343" s="558"/>
      <c r="K343" s="558"/>
      <c r="L343" s="558"/>
      <c r="M343" s="558"/>
    </row>
    <row r="344" spans="2:13" x14ac:dyDescent="0.2">
      <c r="B344" s="290"/>
      <c r="C344" s="289"/>
      <c r="D344" s="563"/>
      <c r="F344" s="395">
        <v>4702.95</v>
      </c>
      <c r="G344" s="559" t="s">
        <v>9703</v>
      </c>
      <c r="H344" s="559"/>
      <c r="I344" s="559"/>
      <c r="J344" s="558"/>
      <c r="K344" s="558"/>
      <c r="L344" s="558"/>
      <c r="M344" s="558"/>
    </row>
    <row r="345" spans="2:13" x14ac:dyDescent="0.2">
      <c r="B345" s="290"/>
      <c r="C345" s="289"/>
      <c r="D345" s="563"/>
      <c r="F345" s="395">
        <v>2132.52</v>
      </c>
      <c r="G345" s="559" t="s">
        <v>9704</v>
      </c>
      <c r="H345" s="559"/>
      <c r="I345" s="559"/>
      <c r="J345" s="558"/>
      <c r="K345" s="558"/>
      <c r="L345" s="558"/>
      <c r="M345" s="558"/>
    </row>
    <row r="346" spans="2:13" x14ac:dyDescent="0.2">
      <c r="B346" s="290"/>
      <c r="C346" s="289"/>
      <c r="D346" s="563"/>
      <c r="F346" s="395">
        <v>1700.95</v>
      </c>
      <c r="G346" s="559" t="s">
        <v>9705</v>
      </c>
      <c r="H346" s="559"/>
      <c r="I346" s="559"/>
      <c r="J346" s="558"/>
      <c r="K346" s="558"/>
      <c r="L346" s="558"/>
      <c r="M346" s="558"/>
    </row>
    <row r="347" spans="2:13" x14ac:dyDescent="0.2">
      <c r="B347" s="290"/>
      <c r="C347" s="289"/>
      <c r="D347" s="563"/>
      <c r="F347" s="395">
        <v>1009.06</v>
      </c>
      <c r="G347" s="559"/>
      <c r="H347" s="559"/>
      <c r="I347" s="559"/>
      <c r="J347" s="558"/>
      <c r="K347" s="558"/>
      <c r="L347" s="558"/>
      <c r="M347" s="558"/>
    </row>
    <row r="348" spans="2:13" x14ac:dyDescent="0.2">
      <c r="B348" s="290"/>
      <c r="C348" s="289"/>
      <c r="D348" s="563"/>
      <c r="F348" s="395">
        <v>1090.9000000000001</v>
      </c>
      <c r="G348" s="559"/>
      <c r="H348" s="559"/>
      <c r="I348" s="559"/>
      <c r="J348" s="558"/>
      <c r="K348" s="558"/>
      <c r="L348" s="558"/>
      <c r="M348" s="558"/>
    </row>
    <row r="349" spans="2:13" x14ac:dyDescent="0.2">
      <c r="B349" s="290"/>
      <c r="C349" s="289"/>
      <c r="D349" s="563"/>
      <c r="F349" s="395">
        <v>9141.1200000000008</v>
      </c>
      <c r="G349" s="559"/>
      <c r="H349" s="559"/>
      <c r="I349" s="559"/>
      <c r="J349" s="558"/>
      <c r="K349" s="558"/>
      <c r="L349" s="558"/>
      <c r="M349" s="558"/>
    </row>
    <row r="350" spans="2:13" x14ac:dyDescent="0.2">
      <c r="B350" s="290"/>
      <c r="C350" s="289"/>
      <c r="D350" s="563"/>
      <c r="F350" s="395">
        <v>1468.7</v>
      </c>
      <c r="G350" s="559"/>
      <c r="H350" s="559"/>
      <c r="I350" s="559"/>
      <c r="J350" s="558"/>
      <c r="K350" s="558"/>
      <c r="L350" s="558"/>
      <c r="M350" s="558"/>
    </row>
    <row r="351" spans="2:13" x14ac:dyDescent="0.2">
      <c r="B351" s="290"/>
      <c r="C351" s="289"/>
      <c r="D351" s="563"/>
      <c r="F351" s="395">
        <v>63030.09</v>
      </c>
      <c r="G351" s="559"/>
      <c r="H351" s="559"/>
      <c r="I351" s="559"/>
      <c r="J351" s="558"/>
      <c r="K351" s="558"/>
      <c r="L351" s="558"/>
      <c r="M351" s="558"/>
    </row>
    <row r="352" spans="2:13" ht="12.75" customHeight="1" x14ac:dyDescent="0.2">
      <c r="B352" s="290"/>
      <c r="C352" s="289"/>
      <c r="D352" s="563"/>
      <c r="F352" s="395">
        <v>1352.65</v>
      </c>
      <c r="G352" s="672"/>
      <c r="H352" s="559"/>
      <c r="I352" s="559"/>
      <c r="J352" s="558"/>
      <c r="K352" s="558"/>
      <c r="L352" s="558"/>
      <c r="M352" s="558"/>
    </row>
    <row r="353" spans="2:13" x14ac:dyDescent="0.2">
      <c r="B353" s="290"/>
      <c r="C353" s="289"/>
      <c r="D353" s="563"/>
      <c r="F353" s="395">
        <v>684.48</v>
      </c>
      <c r="G353" s="559"/>
      <c r="H353" s="559"/>
      <c r="I353" s="559"/>
      <c r="J353" s="558"/>
      <c r="K353" s="558"/>
      <c r="L353" s="558"/>
      <c r="M353" s="558"/>
    </row>
    <row r="354" spans="2:13" x14ac:dyDescent="0.2">
      <c r="B354" s="290"/>
      <c r="C354" s="289"/>
      <c r="D354" s="563"/>
      <c r="F354" s="395">
        <v>12367.72</v>
      </c>
      <c r="G354" s="559"/>
      <c r="H354" s="559"/>
      <c r="I354" s="559"/>
      <c r="J354" s="558"/>
      <c r="K354" s="558"/>
      <c r="L354" s="558"/>
      <c r="M354" s="558"/>
    </row>
    <row r="355" spans="2:13" x14ac:dyDescent="0.2">
      <c r="B355" s="290"/>
      <c r="C355" s="289"/>
      <c r="D355" s="563"/>
      <c r="F355" s="395">
        <v>5049.4799999999996</v>
      </c>
      <c r="G355" s="559"/>
      <c r="H355" s="559"/>
      <c r="I355" s="559"/>
      <c r="J355" s="558"/>
      <c r="K355" s="558"/>
      <c r="L355" s="558"/>
      <c r="M355" s="558"/>
    </row>
    <row r="356" spans="2:13" x14ac:dyDescent="0.2">
      <c r="B356" s="290"/>
      <c r="C356" s="289"/>
      <c r="D356" s="563"/>
      <c r="F356" s="395">
        <v>2803.72</v>
      </c>
      <c r="G356" s="559"/>
      <c r="H356" s="559"/>
      <c r="I356" s="559"/>
      <c r="J356" s="558"/>
      <c r="K356" s="558"/>
      <c r="L356" s="558"/>
      <c r="M356" s="558"/>
    </row>
    <row r="357" spans="2:13" x14ac:dyDescent="0.2">
      <c r="B357" s="290"/>
      <c r="C357" s="289"/>
      <c r="D357" s="563"/>
      <c r="F357" s="395">
        <v>5400.9</v>
      </c>
      <c r="G357" s="559"/>
      <c r="H357" s="559"/>
      <c r="I357" s="559"/>
      <c r="J357" s="558"/>
      <c r="K357" s="558"/>
      <c r="L357" s="558"/>
      <c r="M357" s="558"/>
    </row>
    <row r="358" spans="2:13" x14ac:dyDescent="0.2">
      <c r="B358" s="290"/>
      <c r="C358" s="289"/>
      <c r="D358" s="563"/>
      <c r="F358" s="395">
        <v>31542.81</v>
      </c>
      <c r="G358" s="559" t="s">
        <v>9706</v>
      </c>
      <c r="H358" s="559"/>
      <c r="I358" s="559"/>
      <c r="J358" s="558"/>
      <c r="K358" s="558"/>
      <c r="L358" s="558"/>
      <c r="M358" s="558"/>
    </row>
    <row r="359" spans="2:13" x14ac:dyDescent="0.2">
      <c r="B359" s="290"/>
      <c r="C359" s="289"/>
      <c r="D359" s="563"/>
      <c r="F359" s="395">
        <v>12112.95</v>
      </c>
      <c r="G359" s="559" t="s">
        <v>9707</v>
      </c>
      <c r="H359" s="559"/>
      <c r="I359" s="559"/>
      <c r="J359" s="558"/>
      <c r="K359" s="558"/>
      <c r="L359" s="558"/>
      <c r="M359" s="558"/>
    </row>
    <row r="360" spans="2:13" x14ac:dyDescent="0.2">
      <c r="B360" s="290"/>
      <c r="C360" s="289"/>
      <c r="D360" s="563"/>
      <c r="F360" s="395">
        <v>119134.01</v>
      </c>
      <c r="G360" s="559" t="s">
        <v>2580</v>
      </c>
      <c r="H360" s="559"/>
      <c r="I360" s="559"/>
      <c r="J360" s="558"/>
      <c r="K360" s="558"/>
      <c r="L360" s="558"/>
      <c r="M360" s="558"/>
    </row>
    <row r="361" spans="2:13" x14ac:dyDescent="0.2">
      <c r="B361" s="290"/>
      <c r="C361" s="289"/>
      <c r="D361" s="563"/>
      <c r="F361" s="395">
        <v>12122.02</v>
      </c>
      <c r="G361" s="559" t="s">
        <v>9708</v>
      </c>
      <c r="H361" s="559"/>
      <c r="I361" s="559"/>
      <c r="J361" s="558"/>
      <c r="K361" s="558"/>
      <c r="L361" s="558"/>
      <c r="M361" s="558"/>
    </row>
    <row r="362" spans="2:13" x14ac:dyDescent="0.2">
      <c r="B362" s="290"/>
      <c r="C362" s="289"/>
      <c r="D362" s="563"/>
      <c r="F362" s="395">
        <v>20000</v>
      </c>
      <c r="G362" s="559" t="s">
        <v>9709</v>
      </c>
      <c r="H362" s="559"/>
      <c r="I362" s="559"/>
      <c r="J362" s="558"/>
      <c r="K362" s="558"/>
      <c r="L362" s="558"/>
      <c r="M362" s="558"/>
    </row>
    <row r="363" spans="2:13" x14ac:dyDescent="0.2">
      <c r="B363" s="290"/>
      <c r="C363" s="289"/>
      <c r="D363" s="563"/>
      <c r="F363" s="395">
        <v>1477.48</v>
      </c>
      <c r="G363" s="559"/>
      <c r="H363" s="559"/>
      <c r="I363" s="559"/>
      <c r="J363" s="558"/>
      <c r="K363" s="558"/>
      <c r="L363" s="558"/>
      <c r="M363" s="558"/>
    </row>
    <row r="364" spans="2:13" x14ac:dyDescent="0.2">
      <c r="B364" s="290"/>
      <c r="C364" s="289"/>
      <c r="D364" s="563"/>
      <c r="F364" s="395">
        <v>10753.32</v>
      </c>
      <c r="G364" s="559" t="s">
        <v>9710</v>
      </c>
      <c r="H364" s="559"/>
      <c r="I364" s="559"/>
      <c r="J364" s="558"/>
      <c r="K364" s="558"/>
      <c r="L364" s="558"/>
      <c r="M364" s="558"/>
    </row>
    <row r="365" spans="2:13" x14ac:dyDescent="0.2">
      <c r="B365" s="290"/>
      <c r="C365" s="289"/>
      <c r="D365" s="563"/>
      <c r="F365" s="395">
        <v>29829.52</v>
      </c>
      <c r="G365" s="559" t="s">
        <v>9711</v>
      </c>
      <c r="H365" s="559"/>
      <c r="I365" s="559"/>
      <c r="J365" s="558"/>
      <c r="K365" s="558"/>
      <c r="L365" s="558"/>
      <c r="M365" s="558"/>
    </row>
    <row r="366" spans="2:13" x14ac:dyDescent="0.2">
      <c r="B366" s="290"/>
      <c r="C366" s="289"/>
      <c r="D366" s="563"/>
      <c r="F366" s="395">
        <v>40160.15</v>
      </c>
      <c r="G366" s="559" t="s">
        <v>9712</v>
      </c>
      <c r="H366" s="559"/>
      <c r="I366" s="559"/>
      <c r="J366" s="558"/>
      <c r="K366" s="558"/>
      <c r="L366" s="558"/>
      <c r="M366" s="558"/>
    </row>
    <row r="367" spans="2:13" x14ac:dyDescent="0.2">
      <c r="B367" s="290"/>
      <c r="C367" s="289"/>
      <c r="D367" s="563"/>
      <c r="F367" s="395">
        <v>73258.3</v>
      </c>
      <c r="G367" s="559"/>
      <c r="H367" s="559"/>
      <c r="I367" s="559"/>
      <c r="J367" s="558"/>
      <c r="K367" s="558"/>
      <c r="L367" s="558"/>
      <c r="M367" s="558"/>
    </row>
    <row r="368" spans="2:13" x14ac:dyDescent="0.2">
      <c r="B368" s="290"/>
      <c r="C368" s="289"/>
      <c r="D368" s="563"/>
      <c r="F368" s="395">
        <v>52457.52</v>
      </c>
      <c r="G368" s="559"/>
      <c r="H368" s="559"/>
      <c r="I368" s="559"/>
      <c r="J368" s="558"/>
      <c r="K368" s="558"/>
      <c r="L368" s="558"/>
      <c r="M368" s="558"/>
    </row>
    <row r="369" spans="2:13" x14ac:dyDescent="0.2">
      <c r="B369" s="290"/>
      <c r="C369" s="289"/>
      <c r="D369" s="563"/>
      <c r="F369" s="395">
        <v>4483.21</v>
      </c>
      <c r="G369" s="559"/>
      <c r="H369" s="559"/>
      <c r="I369" s="559"/>
      <c r="J369" s="558"/>
      <c r="K369" s="558"/>
      <c r="L369" s="558"/>
      <c r="M369" s="558"/>
    </row>
    <row r="370" spans="2:13" x14ac:dyDescent="0.2">
      <c r="B370" s="290"/>
      <c r="C370" s="289"/>
      <c r="D370" s="563"/>
      <c r="F370" s="395">
        <v>41966.02</v>
      </c>
      <c r="G370" s="559"/>
      <c r="H370" s="559"/>
      <c r="I370" s="559"/>
      <c r="J370" s="558"/>
      <c r="K370" s="558"/>
      <c r="L370" s="558"/>
      <c r="M370" s="558"/>
    </row>
    <row r="371" spans="2:13" x14ac:dyDescent="0.2">
      <c r="B371" s="290"/>
      <c r="C371" s="289"/>
      <c r="D371" s="563"/>
      <c r="F371" s="395">
        <v>7334.31</v>
      </c>
      <c r="G371" s="559" t="s">
        <v>9713</v>
      </c>
      <c r="H371" s="559"/>
      <c r="I371" s="559"/>
      <c r="J371" s="558"/>
      <c r="K371" s="558"/>
      <c r="L371" s="558"/>
      <c r="M371" s="558"/>
    </row>
    <row r="372" spans="2:13" x14ac:dyDescent="0.2">
      <c r="B372" s="290"/>
      <c r="C372" s="289"/>
      <c r="D372" s="563"/>
      <c r="F372" s="395">
        <v>20360.830000000002</v>
      </c>
      <c r="G372" s="559"/>
      <c r="H372" s="559"/>
      <c r="I372" s="559"/>
      <c r="J372" s="558"/>
      <c r="K372" s="558"/>
      <c r="L372" s="558"/>
      <c r="M372" s="558"/>
    </row>
    <row r="373" spans="2:13" x14ac:dyDescent="0.2">
      <c r="B373" s="290"/>
      <c r="C373" s="289"/>
      <c r="D373" s="563"/>
      <c r="F373" s="395">
        <v>52457.52</v>
      </c>
      <c r="G373" s="559"/>
      <c r="H373" s="559"/>
      <c r="I373" s="559"/>
      <c r="J373" s="558"/>
      <c r="K373" s="558"/>
      <c r="L373" s="558"/>
      <c r="M373" s="558"/>
    </row>
    <row r="374" spans="2:13" x14ac:dyDescent="0.2">
      <c r="B374" s="290"/>
      <c r="C374" s="289"/>
      <c r="D374" s="563"/>
      <c r="F374" s="395">
        <v>17430.22</v>
      </c>
      <c r="G374" s="559" t="s">
        <v>9714</v>
      </c>
      <c r="H374" s="559"/>
      <c r="I374" s="559"/>
      <c r="J374" s="558"/>
      <c r="K374" s="558"/>
      <c r="L374" s="558"/>
      <c r="M374" s="558"/>
    </row>
    <row r="375" spans="2:13" x14ac:dyDescent="0.2">
      <c r="B375" s="290"/>
      <c r="C375" s="289"/>
      <c r="D375" s="563"/>
      <c r="F375" s="395">
        <v>2255.13</v>
      </c>
      <c r="G375" s="559" t="s">
        <v>9715</v>
      </c>
      <c r="H375" s="559"/>
      <c r="I375" s="559"/>
      <c r="J375" s="558"/>
      <c r="K375" s="558"/>
      <c r="L375" s="558"/>
      <c r="M375" s="558"/>
    </row>
    <row r="376" spans="2:13" x14ac:dyDescent="0.2">
      <c r="B376" s="290"/>
      <c r="C376" s="289"/>
      <c r="D376" s="563"/>
      <c r="F376" s="395">
        <v>8827.6</v>
      </c>
      <c r="G376" s="559" t="s">
        <v>9716</v>
      </c>
      <c r="H376" s="559"/>
      <c r="I376" s="559"/>
      <c r="J376" s="558"/>
      <c r="K376" s="558"/>
      <c r="L376" s="558"/>
      <c r="M376" s="558"/>
    </row>
    <row r="377" spans="2:13" x14ac:dyDescent="0.2">
      <c r="B377" s="290"/>
      <c r="C377" s="289"/>
      <c r="D377" s="563"/>
      <c r="F377" s="395">
        <v>60792.27</v>
      </c>
      <c r="G377" s="559" t="s">
        <v>9717</v>
      </c>
      <c r="H377" s="559"/>
      <c r="I377" s="559"/>
      <c r="J377" s="558"/>
      <c r="K377" s="558"/>
      <c r="L377" s="558"/>
      <c r="M377" s="558"/>
    </row>
    <row r="378" spans="2:13" x14ac:dyDescent="0.2">
      <c r="B378" s="290"/>
      <c r="C378" s="289"/>
      <c r="D378" s="563"/>
      <c r="F378" s="395">
        <v>10543.19</v>
      </c>
      <c r="G378" s="559" t="s">
        <v>9718</v>
      </c>
      <c r="H378" s="559"/>
      <c r="I378" s="559"/>
      <c r="J378" s="558"/>
      <c r="K378" s="558"/>
      <c r="L378" s="558"/>
      <c r="M378" s="558"/>
    </row>
    <row r="379" spans="2:13" x14ac:dyDescent="0.2">
      <c r="B379" s="290"/>
      <c r="C379" s="289"/>
      <c r="D379" s="563"/>
      <c r="F379" s="395">
        <v>146592</v>
      </c>
      <c r="G379" s="559"/>
      <c r="H379" s="559"/>
      <c r="I379" s="559"/>
      <c r="J379" s="558"/>
      <c r="K379" s="558"/>
      <c r="L379" s="558"/>
      <c r="M379" s="558"/>
    </row>
    <row r="380" spans="2:13" x14ac:dyDescent="0.2">
      <c r="B380" s="290"/>
      <c r="C380" s="289"/>
      <c r="D380" s="563"/>
      <c r="F380" s="395">
        <v>535.69000000000005</v>
      </c>
      <c r="G380" s="559"/>
      <c r="H380" s="559"/>
      <c r="I380" s="559"/>
      <c r="J380" s="558"/>
      <c r="K380" s="558"/>
      <c r="L380" s="558"/>
      <c r="M380" s="558"/>
    </row>
    <row r="381" spans="2:13" x14ac:dyDescent="0.2">
      <c r="B381" s="290"/>
      <c r="C381" s="289"/>
      <c r="D381" s="563"/>
      <c r="F381" s="395">
        <v>40047.96</v>
      </c>
      <c r="G381" s="559"/>
      <c r="H381" s="559"/>
      <c r="I381" s="559"/>
      <c r="J381" s="558"/>
      <c r="K381" s="558"/>
      <c r="L381" s="558"/>
      <c r="M381" s="558"/>
    </row>
    <row r="382" spans="2:13" x14ac:dyDescent="0.2">
      <c r="B382" s="290"/>
      <c r="C382" s="289"/>
      <c r="D382" s="563"/>
      <c r="F382" s="395">
        <v>17205.169999999998</v>
      </c>
      <c r="G382" s="559" t="s">
        <v>9719</v>
      </c>
      <c r="H382" s="559"/>
      <c r="I382" s="559"/>
      <c r="J382" s="558"/>
      <c r="K382" s="558"/>
      <c r="L382" s="558"/>
      <c r="M382" s="558"/>
    </row>
    <row r="383" spans="2:13" x14ac:dyDescent="0.2">
      <c r="B383" s="290"/>
      <c r="C383" s="289"/>
      <c r="D383" s="563"/>
      <c r="F383" s="395">
        <v>4756</v>
      </c>
      <c r="G383" s="559" t="s">
        <v>9720</v>
      </c>
      <c r="H383" s="559"/>
      <c r="I383" s="559"/>
      <c r="J383" s="558"/>
      <c r="K383" s="558"/>
      <c r="L383" s="558"/>
      <c r="M383" s="558"/>
    </row>
    <row r="384" spans="2:13" x14ac:dyDescent="0.2">
      <c r="B384" s="290"/>
      <c r="C384" s="289"/>
      <c r="D384" s="563"/>
      <c r="F384" s="395">
        <v>6094.08</v>
      </c>
      <c r="G384" s="559"/>
      <c r="H384" s="559"/>
      <c r="I384" s="559"/>
      <c r="J384" s="558"/>
      <c r="K384" s="558"/>
      <c r="L384" s="558"/>
      <c r="M384" s="558"/>
    </row>
    <row r="385" spans="2:13" x14ac:dyDescent="0.2">
      <c r="B385" s="290"/>
      <c r="C385" s="289"/>
      <c r="D385" s="563"/>
      <c r="F385" s="395">
        <v>3281.02</v>
      </c>
      <c r="G385" s="559"/>
      <c r="H385" s="559"/>
      <c r="I385" s="559"/>
      <c r="J385" s="558"/>
      <c r="K385" s="558"/>
      <c r="L385" s="558"/>
      <c r="M385" s="558"/>
    </row>
    <row r="386" spans="2:13" x14ac:dyDescent="0.2">
      <c r="B386" s="290"/>
      <c r="C386" s="289"/>
      <c r="D386" s="563"/>
      <c r="F386" s="395">
        <v>14948.72</v>
      </c>
      <c r="G386" s="559" t="s">
        <v>9721</v>
      </c>
      <c r="H386" s="559"/>
      <c r="I386" s="559"/>
      <c r="J386" s="558"/>
      <c r="K386" s="558"/>
      <c r="L386" s="558"/>
      <c r="M386" s="558"/>
    </row>
    <row r="387" spans="2:13" x14ac:dyDescent="0.2">
      <c r="B387" s="290"/>
      <c r="C387" s="289"/>
      <c r="D387" s="563"/>
      <c r="F387" s="395">
        <v>10035.299999999999</v>
      </c>
      <c r="G387" s="559" t="s">
        <v>9722</v>
      </c>
      <c r="H387" s="559"/>
      <c r="I387" s="559"/>
      <c r="J387" s="558"/>
      <c r="K387" s="558"/>
      <c r="L387" s="558"/>
      <c r="M387" s="558"/>
    </row>
    <row r="388" spans="2:13" x14ac:dyDescent="0.2">
      <c r="B388" s="290"/>
      <c r="C388" s="289"/>
      <c r="D388" s="563"/>
      <c r="F388" s="395">
        <v>1000</v>
      </c>
      <c r="G388" s="559"/>
      <c r="H388" s="559"/>
      <c r="I388" s="559"/>
      <c r="J388" s="558"/>
      <c r="K388" s="558"/>
      <c r="L388" s="558"/>
      <c r="M388" s="558"/>
    </row>
    <row r="389" spans="2:13" x14ac:dyDescent="0.2">
      <c r="B389" s="290"/>
      <c r="C389" s="289"/>
      <c r="D389" s="563"/>
      <c r="F389" s="395">
        <v>22785.09</v>
      </c>
      <c r="G389" s="559" t="s">
        <v>9723</v>
      </c>
      <c r="H389" s="559"/>
      <c r="I389" s="559"/>
      <c r="J389" s="558"/>
      <c r="K389" s="558"/>
      <c r="L389" s="558"/>
      <c r="M389" s="558"/>
    </row>
    <row r="390" spans="2:13" x14ac:dyDescent="0.2">
      <c r="B390" s="290"/>
      <c r="C390" s="289"/>
      <c r="D390" s="563"/>
      <c r="F390" s="395">
        <v>4110.67</v>
      </c>
      <c r="G390" s="559"/>
      <c r="H390" s="559"/>
      <c r="I390" s="559"/>
      <c r="J390" s="558"/>
      <c r="K390" s="558"/>
      <c r="L390" s="558"/>
      <c r="M390" s="558"/>
    </row>
    <row r="391" spans="2:13" x14ac:dyDescent="0.2">
      <c r="B391" s="290"/>
      <c r="C391" s="289"/>
      <c r="D391" s="563"/>
      <c r="F391" s="395">
        <v>13889.86</v>
      </c>
      <c r="G391" s="559" t="s">
        <v>9724</v>
      </c>
      <c r="H391" s="559"/>
      <c r="I391" s="559"/>
      <c r="J391" s="558"/>
      <c r="K391" s="558"/>
      <c r="L391" s="558"/>
      <c r="M391" s="558"/>
    </row>
    <row r="392" spans="2:13" x14ac:dyDescent="0.2">
      <c r="B392" s="290"/>
      <c r="C392" s="289"/>
      <c r="D392" s="563"/>
      <c r="F392" s="395">
        <v>6000</v>
      </c>
      <c r="G392" s="559"/>
      <c r="H392" s="559"/>
      <c r="I392" s="559"/>
      <c r="J392" s="558"/>
      <c r="K392" s="558"/>
      <c r="L392" s="558"/>
      <c r="M392" s="558"/>
    </row>
    <row r="393" spans="2:13" x14ac:dyDescent="0.2">
      <c r="B393" s="290"/>
      <c r="C393" s="289"/>
      <c r="D393" s="563"/>
      <c r="F393" s="395">
        <v>4098.96</v>
      </c>
      <c r="G393" s="559"/>
      <c r="H393" s="559"/>
      <c r="I393" s="559"/>
      <c r="J393" s="558"/>
      <c r="K393" s="558"/>
      <c r="L393" s="558"/>
      <c r="M393" s="558"/>
    </row>
    <row r="394" spans="2:13" x14ac:dyDescent="0.2">
      <c r="B394" s="290"/>
      <c r="C394" s="289"/>
      <c r="D394" s="563"/>
      <c r="F394" s="395">
        <v>17471.32</v>
      </c>
      <c r="G394" s="559" t="s">
        <v>9725</v>
      </c>
      <c r="H394" s="559"/>
      <c r="I394" s="559"/>
      <c r="J394" s="558"/>
      <c r="K394" s="558"/>
      <c r="L394" s="558"/>
      <c r="M394" s="558"/>
    </row>
    <row r="395" spans="2:13" x14ac:dyDescent="0.2">
      <c r="B395" s="290"/>
      <c r="C395" s="289"/>
      <c r="D395" s="563"/>
      <c r="F395" s="395">
        <v>69392.12</v>
      </c>
      <c r="G395" s="559"/>
      <c r="H395" s="559"/>
      <c r="I395" s="559"/>
      <c r="J395" s="558"/>
      <c r="K395" s="558"/>
      <c r="L395" s="558"/>
      <c r="M395" s="558"/>
    </row>
    <row r="396" spans="2:13" x14ac:dyDescent="0.2">
      <c r="B396" s="290"/>
      <c r="C396" s="289"/>
      <c r="D396" s="563"/>
      <c r="F396" s="565">
        <v>11248.7</v>
      </c>
      <c r="G396" s="736" t="s">
        <v>8898</v>
      </c>
      <c r="H396" s="558"/>
      <c r="I396" s="558"/>
      <c r="J396" s="558"/>
      <c r="K396" s="558"/>
      <c r="L396" s="558"/>
      <c r="M396" s="558"/>
    </row>
    <row r="397" spans="2:13" x14ac:dyDescent="0.2">
      <c r="B397" s="290"/>
      <c r="C397" s="289"/>
      <c r="D397" s="563"/>
      <c r="F397" s="395">
        <v>24860.07</v>
      </c>
      <c r="G397" s="559" t="s">
        <v>9726</v>
      </c>
      <c r="H397" s="559"/>
      <c r="I397" s="559"/>
      <c r="J397" s="558"/>
      <c r="K397" s="558"/>
      <c r="L397" s="558"/>
      <c r="M397" s="558"/>
    </row>
    <row r="398" spans="2:13" x14ac:dyDescent="0.2">
      <c r="B398" s="290"/>
      <c r="C398" s="289"/>
      <c r="D398" s="563"/>
      <c r="E398" s="395"/>
      <c r="F398" s="395">
        <v>242155.01</v>
      </c>
      <c r="G398" s="559" t="s">
        <v>9727</v>
      </c>
      <c r="H398" s="559"/>
      <c r="I398" s="559"/>
      <c r="J398" s="558"/>
      <c r="K398" s="558"/>
      <c r="L398" s="558"/>
      <c r="M398" s="558"/>
    </row>
    <row r="399" spans="2:13" x14ac:dyDescent="0.2">
      <c r="B399" s="290"/>
      <c r="C399" s="289"/>
      <c r="D399" s="563"/>
      <c r="F399" s="395">
        <v>5902.19</v>
      </c>
      <c r="G399" s="559" t="s">
        <v>2450</v>
      </c>
      <c r="H399" s="559"/>
      <c r="I399" s="559"/>
      <c r="J399" s="558"/>
      <c r="K399" s="558"/>
      <c r="L399" s="558"/>
      <c r="M399" s="558"/>
    </row>
    <row r="400" spans="2:13" x14ac:dyDescent="0.2">
      <c r="B400" s="290"/>
      <c r="C400" s="289"/>
      <c r="D400" s="563"/>
      <c r="F400" s="395">
        <v>2748.84</v>
      </c>
      <c r="G400" s="559" t="s">
        <v>9728</v>
      </c>
      <c r="H400" s="559"/>
      <c r="I400" s="559"/>
      <c r="J400" s="558"/>
      <c r="K400" s="558"/>
      <c r="L400" s="558"/>
      <c r="M400" s="558"/>
    </row>
    <row r="401" spans="2:13" x14ac:dyDescent="0.2">
      <c r="B401" s="290"/>
      <c r="C401" s="289"/>
      <c r="D401" s="563"/>
      <c r="F401" s="395">
        <v>1412.4</v>
      </c>
      <c r="G401" s="559" t="s">
        <v>9723</v>
      </c>
      <c r="H401" s="559"/>
      <c r="I401" s="559"/>
      <c r="J401" s="558"/>
      <c r="K401" s="558"/>
      <c r="L401" s="558"/>
      <c r="M401" s="558"/>
    </row>
    <row r="402" spans="2:13" x14ac:dyDescent="0.2">
      <c r="B402" s="290"/>
      <c r="C402" s="289"/>
      <c r="D402" s="563"/>
      <c r="F402" s="395">
        <v>253.02</v>
      </c>
      <c r="G402" s="559"/>
      <c r="H402" s="559"/>
      <c r="I402" s="559"/>
      <c r="J402" s="558"/>
      <c r="K402" s="558"/>
      <c r="L402" s="558"/>
      <c r="M402" s="558"/>
    </row>
    <row r="403" spans="2:13" x14ac:dyDescent="0.2">
      <c r="B403" s="290"/>
      <c r="C403" s="289"/>
      <c r="D403" s="563"/>
      <c r="F403" s="395">
        <v>7265.75</v>
      </c>
      <c r="G403" s="559" t="s">
        <v>9729</v>
      </c>
      <c r="H403" s="559"/>
      <c r="I403" s="559"/>
      <c r="J403" s="558"/>
      <c r="K403" s="558"/>
      <c r="L403" s="558"/>
      <c r="M403" s="558"/>
    </row>
    <row r="404" spans="2:13" x14ac:dyDescent="0.2">
      <c r="B404" s="290"/>
      <c r="C404" s="289"/>
      <c r="D404" s="563"/>
      <c r="F404" s="395">
        <v>3185.46</v>
      </c>
      <c r="G404" s="559" t="s">
        <v>9730</v>
      </c>
      <c r="H404" s="559"/>
      <c r="I404" s="559"/>
      <c r="J404" s="558"/>
      <c r="K404" s="558"/>
      <c r="L404" s="558"/>
      <c r="M404" s="558"/>
    </row>
    <row r="405" spans="2:13" x14ac:dyDescent="0.2">
      <c r="B405" s="290"/>
      <c r="C405" s="289"/>
      <c r="D405" s="563"/>
      <c r="F405" s="395">
        <v>109488.65</v>
      </c>
      <c r="G405" s="559" t="s">
        <v>5477</v>
      </c>
      <c r="H405" s="559"/>
      <c r="I405" s="559"/>
      <c r="J405" s="558"/>
      <c r="K405" s="558"/>
      <c r="L405" s="558"/>
      <c r="M405" s="558"/>
    </row>
    <row r="406" spans="2:13" x14ac:dyDescent="0.2">
      <c r="B406" s="290"/>
      <c r="C406" s="289"/>
      <c r="D406" s="563"/>
      <c r="F406" s="395">
        <v>17342</v>
      </c>
      <c r="G406" s="559" t="s">
        <v>9731</v>
      </c>
      <c r="H406" s="559"/>
      <c r="I406" s="559"/>
      <c r="J406" s="558"/>
      <c r="K406" s="558"/>
      <c r="L406" s="558"/>
      <c r="M406" s="558"/>
    </row>
    <row r="407" spans="2:13" x14ac:dyDescent="0.2">
      <c r="B407" s="290"/>
      <c r="C407" s="289"/>
      <c r="D407" s="563"/>
      <c r="F407" s="395">
        <v>9584.99</v>
      </c>
      <c r="G407" s="559"/>
      <c r="H407" s="559"/>
      <c r="I407" s="559"/>
      <c r="J407" s="558"/>
      <c r="K407" s="558"/>
      <c r="L407" s="558"/>
      <c r="M407" s="558"/>
    </row>
    <row r="408" spans="2:13" x14ac:dyDescent="0.2">
      <c r="B408" s="290"/>
      <c r="C408" s="289"/>
      <c r="D408" s="563"/>
      <c r="F408" s="395">
        <v>107983.86</v>
      </c>
      <c r="G408" s="559" t="s">
        <v>9732</v>
      </c>
      <c r="H408" s="559"/>
      <c r="I408" s="559"/>
      <c r="J408" s="558"/>
      <c r="K408" s="558"/>
      <c r="L408" s="558"/>
      <c r="M408" s="558"/>
    </row>
    <row r="409" spans="2:13" x14ac:dyDescent="0.2">
      <c r="B409" s="290"/>
      <c r="C409" s="289"/>
      <c r="D409" s="563"/>
      <c r="F409" s="395">
        <v>5767.74</v>
      </c>
      <c r="G409" s="559" t="s">
        <v>9733</v>
      </c>
      <c r="H409" s="559"/>
      <c r="I409" s="559"/>
      <c r="J409" s="558"/>
      <c r="K409" s="558"/>
      <c r="L409" s="558"/>
      <c r="M409" s="558"/>
    </row>
    <row r="410" spans="2:13" x14ac:dyDescent="0.2">
      <c r="B410" s="290"/>
      <c r="C410" s="289"/>
      <c r="D410" s="563"/>
      <c r="F410" s="395">
        <v>10567.6</v>
      </c>
      <c r="G410" s="559" t="s">
        <v>9734</v>
      </c>
      <c r="H410" s="559"/>
      <c r="I410" s="559"/>
      <c r="J410" s="558"/>
      <c r="K410" s="558"/>
      <c r="L410" s="558"/>
      <c r="M410" s="558"/>
    </row>
    <row r="411" spans="2:13" x14ac:dyDescent="0.2">
      <c r="B411" s="290"/>
      <c r="C411" s="289"/>
      <c r="D411" s="563"/>
      <c r="F411" s="395">
        <v>22765.599999999999</v>
      </c>
      <c r="G411" s="559" t="s">
        <v>9709</v>
      </c>
      <c r="H411" s="559"/>
      <c r="I411" s="559"/>
      <c r="J411" s="558"/>
      <c r="K411" s="558"/>
      <c r="L411" s="558"/>
      <c r="M411" s="558"/>
    </row>
    <row r="412" spans="2:13" x14ac:dyDescent="0.2">
      <c r="B412" s="290"/>
      <c r="C412" s="289"/>
      <c r="D412" s="563"/>
      <c r="F412" s="395">
        <v>45168.66</v>
      </c>
      <c r="G412" s="559" t="s">
        <v>9735</v>
      </c>
      <c r="H412" s="559"/>
      <c r="I412" s="559"/>
      <c r="J412" s="558"/>
      <c r="K412" s="558"/>
      <c r="L412" s="558"/>
      <c r="M412" s="558"/>
    </row>
    <row r="413" spans="2:13" x14ac:dyDescent="0.2">
      <c r="B413" s="290"/>
      <c r="C413" s="289"/>
      <c r="D413" s="563"/>
      <c r="F413" s="395">
        <v>13273.14</v>
      </c>
      <c r="G413" s="559" t="s">
        <v>9736</v>
      </c>
      <c r="H413" s="559"/>
      <c r="I413" s="559"/>
      <c r="J413" s="558"/>
      <c r="K413" s="558"/>
      <c r="L413" s="558"/>
      <c r="M413" s="558"/>
    </row>
    <row r="414" spans="2:13" x14ac:dyDescent="0.2">
      <c r="B414" s="290"/>
      <c r="C414" s="289"/>
      <c r="D414" s="563"/>
      <c r="F414" s="395">
        <v>8931.07</v>
      </c>
      <c r="G414" s="559"/>
      <c r="H414" s="559"/>
      <c r="I414" s="559"/>
      <c r="J414" s="558"/>
      <c r="K414" s="558"/>
      <c r="L414" s="558"/>
      <c r="M414" s="558"/>
    </row>
    <row r="415" spans="2:13" x14ac:dyDescent="0.2">
      <c r="B415" s="290"/>
      <c r="C415" s="289"/>
      <c r="D415" s="563"/>
      <c r="F415" s="395">
        <v>14038.18</v>
      </c>
      <c r="G415" s="559" t="s">
        <v>9737</v>
      </c>
      <c r="H415" s="559"/>
      <c r="I415" s="559"/>
      <c r="J415" s="558"/>
      <c r="K415" s="558"/>
      <c r="L415" s="558"/>
      <c r="M415" s="558"/>
    </row>
    <row r="416" spans="2:13" x14ac:dyDescent="0.2">
      <c r="B416" s="290"/>
      <c r="C416" s="289"/>
      <c r="D416" s="563"/>
      <c r="F416" s="395">
        <v>1053.95</v>
      </c>
      <c r="G416" s="559" t="s">
        <v>9738</v>
      </c>
      <c r="H416" s="559"/>
      <c r="I416" s="559"/>
      <c r="J416" s="558"/>
      <c r="K416" s="558"/>
      <c r="L416" s="558"/>
      <c r="M416" s="558"/>
    </row>
    <row r="417" spans="2:13" x14ac:dyDescent="0.2">
      <c r="B417" s="290"/>
      <c r="C417" s="289"/>
      <c r="D417" s="563"/>
      <c r="F417" s="395">
        <v>2202.9899999999998</v>
      </c>
      <c r="G417" s="559" t="s">
        <v>9739</v>
      </c>
      <c r="H417" s="559"/>
      <c r="I417" s="559"/>
      <c r="J417" s="558"/>
      <c r="K417" s="558"/>
      <c r="L417" s="558"/>
      <c r="M417" s="558"/>
    </row>
    <row r="418" spans="2:13" x14ac:dyDescent="0.2">
      <c r="B418" s="290"/>
      <c r="C418" s="289"/>
      <c r="D418" s="563"/>
      <c r="F418" s="395">
        <v>25373.99</v>
      </c>
      <c r="G418" s="559" t="s">
        <v>9740</v>
      </c>
      <c r="H418" s="559"/>
      <c r="I418" s="559"/>
      <c r="J418" s="558"/>
      <c r="K418" s="558"/>
      <c r="L418" s="558"/>
      <c r="M418" s="558"/>
    </row>
    <row r="419" spans="2:13" x14ac:dyDescent="0.2">
      <c r="B419" s="290"/>
      <c r="C419" s="289"/>
      <c r="D419" s="563"/>
      <c r="F419" s="395">
        <v>949.97</v>
      </c>
      <c r="G419" s="559" t="s">
        <v>9741</v>
      </c>
      <c r="H419" s="559"/>
      <c r="I419" s="559"/>
      <c r="J419" s="558"/>
      <c r="K419" s="558"/>
      <c r="L419" s="558"/>
      <c r="M419" s="558"/>
    </row>
    <row r="420" spans="2:13" x14ac:dyDescent="0.2">
      <c r="B420" s="290"/>
      <c r="C420" s="289"/>
      <c r="D420" s="563"/>
      <c r="F420" s="395">
        <v>3988.74</v>
      </c>
      <c r="G420" s="559" t="s">
        <v>9742</v>
      </c>
      <c r="H420" s="559"/>
      <c r="I420" s="559"/>
      <c r="J420" s="558"/>
      <c r="K420" s="558"/>
      <c r="L420" s="558"/>
      <c r="M420" s="558"/>
    </row>
    <row r="421" spans="2:13" x14ac:dyDescent="0.2">
      <c r="B421" s="290"/>
      <c r="C421" s="289"/>
      <c r="F421" s="395">
        <v>12122.02</v>
      </c>
      <c r="G421" s="559" t="s">
        <v>9743</v>
      </c>
      <c r="H421" s="559"/>
      <c r="I421" s="559"/>
      <c r="J421" s="558"/>
      <c r="K421" s="558"/>
      <c r="L421" s="558"/>
      <c r="M421" s="558"/>
    </row>
    <row r="422" spans="2:13" x14ac:dyDescent="0.2">
      <c r="B422" s="290"/>
      <c r="C422" s="289"/>
      <c r="F422" s="395">
        <v>10098.86</v>
      </c>
      <c r="G422" s="559" t="s">
        <v>9744</v>
      </c>
      <c r="H422" s="559"/>
      <c r="I422" s="559"/>
      <c r="J422" s="558"/>
      <c r="K422" s="558"/>
      <c r="L422" s="558"/>
      <c r="M422" s="558"/>
    </row>
    <row r="423" spans="2:13" x14ac:dyDescent="0.2">
      <c r="B423" s="290"/>
      <c r="C423" s="289"/>
      <c r="F423" s="395">
        <v>2109.02</v>
      </c>
      <c r="G423" s="559" t="s">
        <v>9745</v>
      </c>
      <c r="H423" s="559"/>
      <c r="I423" s="559"/>
      <c r="J423" s="558"/>
      <c r="K423" s="558"/>
      <c r="L423" s="558"/>
      <c r="M423" s="558"/>
    </row>
    <row r="424" spans="2:13" x14ac:dyDescent="0.2">
      <c r="B424" s="290"/>
      <c r="C424" s="289"/>
      <c r="F424" s="395">
        <v>48784.78</v>
      </c>
      <c r="G424" s="559" t="s">
        <v>9746</v>
      </c>
      <c r="H424" s="559"/>
      <c r="I424" s="559"/>
      <c r="J424" s="558"/>
      <c r="K424" s="558"/>
      <c r="L424" s="558"/>
      <c r="M424" s="558"/>
    </row>
    <row r="425" spans="2:13" x14ac:dyDescent="0.2">
      <c r="B425" s="290"/>
      <c r="C425" s="289"/>
      <c r="F425" s="395">
        <v>13360.09</v>
      </c>
      <c r="G425" s="559" t="s">
        <v>9747</v>
      </c>
      <c r="H425" s="559"/>
      <c r="I425" s="559"/>
      <c r="J425" s="558"/>
      <c r="K425" s="558"/>
      <c r="L425" s="558"/>
      <c r="M425" s="558"/>
    </row>
    <row r="426" spans="2:13" x14ac:dyDescent="0.2">
      <c r="B426" s="290"/>
      <c r="C426" s="289"/>
      <c r="F426" s="395">
        <v>4226.46</v>
      </c>
      <c r="G426" s="559"/>
      <c r="H426" s="559"/>
      <c r="I426" s="559"/>
      <c r="J426" s="558"/>
      <c r="K426" s="558"/>
      <c r="L426" s="558"/>
      <c r="M426" s="558"/>
    </row>
    <row r="427" spans="2:13" x14ac:dyDescent="0.2">
      <c r="B427" s="290"/>
      <c r="C427" s="289"/>
      <c r="F427" s="395">
        <v>16651.509999999998</v>
      </c>
      <c r="G427" s="559" t="s">
        <v>9748</v>
      </c>
      <c r="H427" s="559"/>
      <c r="I427" s="559"/>
      <c r="J427" s="558"/>
      <c r="K427" s="558"/>
      <c r="L427" s="558"/>
      <c r="M427" s="558"/>
    </row>
    <row r="428" spans="2:13" x14ac:dyDescent="0.2">
      <c r="B428" s="290"/>
      <c r="C428" s="289"/>
      <c r="F428" s="395">
        <v>10809.83</v>
      </c>
      <c r="G428" s="559" t="s">
        <v>9749</v>
      </c>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x14ac:dyDescent="0.2">
      <c r="B438" s="290"/>
      <c r="C438" s="289"/>
      <c r="F438" s="395"/>
      <c r="G438" s="559"/>
      <c r="H438" s="559"/>
      <c r="I438" s="559"/>
      <c r="J438" s="558"/>
      <c r="K438" s="558"/>
      <c r="L438" s="558"/>
      <c r="M438" s="558"/>
    </row>
    <row r="439" spans="2:13" x14ac:dyDescent="0.2">
      <c r="B439" s="290"/>
      <c r="C439" s="289"/>
      <c r="F439" s="395"/>
      <c r="G439" s="559"/>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F452" s="395"/>
      <c r="G452" s="559"/>
      <c r="H452" s="559"/>
      <c r="I452" s="559"/>
      <c r="J452" s="558"/>
      <c r="K452" s="558"/>
      <c r="L452" s="558"/>
      <c r="M452" s="558"/>
    </row>
    <row r="453" spans="2:13" x14ac:dyDescent="0.2">
      <c r="B453" s="290"/>
      <c r="C453" s="289"/>
      <c r="F453" s="395"/>
      <c r="G453" s="559"/>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F456" s="395"/>
      <c r="G456" s="559"/>
      <c r="H456" s="559"/>
      <c r="I456" s="559"/>
      <c r="J456" s="558"/>
      <c r="K456" s="558"/>
      <c r="L456" s="558"/>
      <c r="M456" s="558"/>
    </row>
    <row r="457" spans="2:13" x14ac:dyDescent="0.2">
      <c r="B457" s="290"/>
      <c r="C457" s="289"/>
      <c r="F457" s="395"/>
      <c r="G457" s="559"/>
      <c r="H457" s="559"/>
      <c r="I457" s="559"/>
      <c r="J457" s="558"/>
      <c r="K457" s="558"/>
      <c r="L457" s="558"/>
      <c r="M457" s="558"/>
    </row>
    <row r="458" spans="2:13" x14ac:dyDescent="0.2">
      <c r="B458" s="290"/>
      <c r="C458" s="289"/>
      <c r="F458" s="395"/>
      <c r="G458" s="559"/>
      <c r="H458" s="559"/>
      <c r="I458" s="559"/>
      <c r="J458" s="558"/>
      <c r="K458" s="558"/>
      <c r="L458" s="558"/>
      <c r="M458" s="558"/>
    </row>
    <row r="459" spans="2:13" x14ac:dyDescent="0.2">
      <c r="B459" s="290"/>
      <c r="C459" s="289"/>
      <c r="F459" s="395"/>
      <c r="G459" s="559"/>
      <c r="H459" s="559"/>
      <c r="I459" s="559"/>
      <c r="J459" s="558"/>
      <c r="K459" s="558"/>
      <c r="L459" s="558"/>
      <c r="M459" s="558"/>
    </row>
    <row r="460" spans="2:13" x14ac:dyDescent="0.2">
      <c r="B460" s="290"/>
      <c r="C460" s="289"/>
      <c r="F460" s="395"/>
      <c r="G460" s="559"/>
      <c r="H460" s="559"/>
      <c r="I460" s="559"/>
      <c r="J460" s="558"/>
      <c r="K460" s="558"/>
      <c r="L460" s="558"/>
      <c r="M460" s="558"/>
    </row>
    <row r="461" spans="2:13" x14ac:dyDescent="0.2">
      <c r="B461" s="290"/>
      <c r="C461" s="289"/>
      <c r="F461" s="395"/>
      <c r="G461" s="559"/>
      <c r="H461" s="559"/>
      <c r="I461" s="559"/>
      <c r="J461" s="558"/>
      <c r="K461" s="558"/>
      <c r="L461" s="558"/>
      <c r="M461" s="558"/>
    </row>
    <row r="462" spans="2:13" x14ac:dyDescent="0.2">
      <c r="B462" s="290"/>
      <c r="C462" s="289"/>
      <c r="F462" s="395"/>
      <c r="G462" s="559"/>
      <c r="H462" s="559"/>
      <c r="I462" s="559"/>
      <c r="J462" s="558"/>
      <c r="K462" s="558"/>
      <c r="L462" s="558"/>
      <c r="M462" s="558"/>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x14ac:dyDescent="0.2">
      <c r="B562" s="290"/>
      <c r="C562" s="289"/>
      <c r="G562" s="285"/>
      <c r="H562" s="285"/>
      <c r="I562" s="285"/>
    </row>
    <row r="563" spans="2:10" x14ac:dyDescent="0.2">
      <c r="B563" s="290"/>
      <c r="C563" s="289"/>
      <c r="G563" s="285"/>
      <c r="H563" s="285"/>
      <c r="I563" s="285"/>
    </row>
    <row r="564" spans="2:10" x14ac:dyDescent="0.2">
      <c r="B564" s="290"/>
      <c r="C564" s="289"/>
      <c r="G564" s="285"/>
      <c r="H564" s="285"/>
      <c r="I564" s="285"/>
    </row>
    <row r="565" spans="2:10" ht="15.75" customHeight="1" thickBot="1" x14ac:dyDescent="0.25">
      <c r="B565" s="290"/>
      <c r="C565" s="289"/>
      <c r="E565" s="292">
        <f>SUM(E9:E212)</f>
        <v>8634287.9400000013</v>
      </c>
      <c r="F565" s="291">
        <f>SUM(F8:F564)</f>
        <v>8904624.7300000116</v>
      </c>
      <c r="G565" s="286"/>
      <c r="H565" s="285"/>
      <c r="I565" s="285"/>
    </row>
    <row r="566" spans="2:10" ht="15.75" customHeight="1" thickTop="1" x14ac:dyDescent="0.25">
      <c r="B566" s="290"/>
      <c r="C566" s="289"/>
      <c r="E566" s="280">
        <f>F565-E565</f>
        <v>270336.79000001028</v>
      </c>
      <c r="F566" s="287"/>
      <c r="G566" s="286"/>
      <c r="H566" s="285"/>
      <c r="I566" s="285"/>
      <c r="J566" s="282"/>
    </row>
    <row r="567" spans="2:10" ht="15.75" customHeight="1" x14ac:dyDescent="0.25">
      <c r="B567" s="290"/>
      <c r="C567" s="289"/>
      <c r="F567" s="287"/>
      <c r="G567" s="286"/>
      <c r="H567" s="280"/>
      <c r="I567" s="285"/>
    </row>
    <row r="568" spans="2:10" ht="15.75" customHeight="1" x14ac:dyDescent="0.25">
      <c r="B568" s="290"/>
      <c r="C568" s="289"/>
      <c r="F568" s="287"/>
      <c r="G568" s="286"/>
      <c r="H568" s="285"/>
      <c r="I568" s="285"/>
    </row>
    <row r="569" spans="2:10" ht="15.75" customHeight="1" x14ac:dyDescent="0.25">
      <c r="B569" s="278"/>
      <c r="C569" s="278"/>
      <c r="D569" s="283"/>
      <c r="F569" s="287"/>
      <c r="G569" s="286"/>
      <c r="H569" s="285"/>
      <c r="I569" s="285"/>
    </row>
    <row r="570" spans="2:10" ht="15.75" customHeight="1" x14ac:dyDescent="0.25">
      <c r="B570" s="278"/>
      <c r="C570" s="278"/>
      <c r="D570" s="283"/>
      <c r="F570" s="287"/>
      <c r="G570" s="286"/>
      <c r="H570" s="285"/>
      <c r="I570" s="285"/>
    </row>
    <row r="571" spans="2:10" ht="15.75" customHeight="1" x14ac:dyDescent="0.25">
      <c r="B571" s="278"/>
      <c r="C571" s="278"/>
      <c r="D571" s="288"/>
      <c r="F571" s="287"/>
      <c r="G571" s="286"/>
      <c r="H571" s="285"/>
      <c r="I571" s="285"/>
    </row>
    <row r="572" spans="2:10" ht="15.75" customHeight="1" x14ac:dyDescent="0.25">
      <c r="B572" s="278"/>
      <c r="C572" s="278"/>
      <c r="D572" s="283"/>
      <c r="F572" s="287"/>
      <c r="G572" s="286"/>
      <c r="H572" s="285"/>
      <c r="I572" s="285"/>
    </row>
    <row r="573" spans="2:10" ht="15.75" customHeight="1" x14ac:dyDescent="0.2">
      <c r="B573" s="278"/>
      <c r="C573" s="278"/>
      <c r="D573" s="283"/>
      <c r="G573" s="285"/>
      <c r="H573" s="285"/>
      <c r="I573" s="285"/>
    </row>
    <row r="574" spans="2:10" ht="15.75" customHeight="1" x14ac:dyDescent="0.2">
      <c r="B574" s="278"/>
      <c r="C574" s="278"/>
      <c r="D574" s="283"/>
      <c r="G574" s="285"/>
    </row>
    <row r="575" spans="2:10" ht="15.75" customHeight="1" x14ac:dyDescent="0.2">
      <c r="B575" s="278"/>
      <c r="C575" s="278"/>
      <c r="D575" s="283"/>
      <c r="G575" s="285"/>
    </row>
    <row r="576" spans="2:10" ht="15.75" customHeight="1" x14ac:dyDescent="0.2">
      <c r="B576" s="278"/>
      <c r="C576" s="278"/>
    </row>
    <row r="577" spans="2:7" ht="15.75" customHeight="1" x14ac:dyDescent="0.2">
      <c r="B577" s="278"/>
      <c r="C577" s="278"/>
      <c r="D577" s="283"/>
      <c r="G577" s="284"/>
    </row>
    <row r="578" spans="2:7" ht="15.75" customHeight="1" x14ac:dyDescent="0.2">
      <c r="B578" s="278"/>
      <c r="C578" s="278"/>
      <c r="D578" s="283"/>
    </row>
    <row r="579" spans="2:7" ht="15.75" customHeight="1" x14ac:dyDescent="0.2">
      <c r="B579" s="278"/>
      <c r="C579" s="278"/>
      <c r="D579" s="283"/>
    </row>
    <row r="580" spans="2:7" ht="15.75" customHeight="1" x14ac:dyDescent="0.2">
      <c r="B580" s="278"/>
      <c r="C580" s="278"/>
      <c r="D580" s="283"/>
    </row>
    <row r="581" spans="2:7" ht="15.75" customHeight="1" x14ac:dyDescent="0.2">
      <c r="B581" s="278"/>
      <c r="C581" s="278"/>
      <c r="D581" s="283"/>
    </row>
    <row r="582" spans="2:7" ht="15.75" customHeight="1" x14ac:dyDescent="0.2">
      <c r="B582" s="278"/>
      <c r="C582" s="278"/>
    </row>
    <row r="583" spans="2:7" ht="15.75" customHeight="1" x14ac:dyDescent="0.2">
      <c r="D583" s="283"/>
    </row>
    <row r="584" spans="2:7" ht="15.75" customHeight="1" x14ac:dyDescent="0.2">
      <c r="B584" s="278"/>
      <c r="C584" s="278"/>
      <c r="D584" s="283"/>
    </row>
    <row r="585" spans="2:7" ht="15.75" customHeight="1" x14ac:dyDescent="0.2">
      <c r="B585" s="278"/>
      <c r="C585" s="278"/>
      <c r="F585" s="282"/>
      <c r="G585" s="278"/>
    </row>
    <row r="586" spans="2:7" ht="15.75" customHeight="1" x14ac:dyDescent="0.2">
      <c r="F586" s="282"/>
      <c r="G586" s="278"/>
    </row>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66" ht="15.75" customHeight="1" x14ac:dyDescent="0.2"/>
    <row r="676" spans="1:208" s="279" customFormat="1" x14ac:dyDescent="0.2">
      <c r="A676" s="278"/>
      <c r="D676" s="281"/>
      <c r="E676" s="280"/>
      <c r="F676" s="280"/>
      <c r="H676" s="278"/>
      <c r="I676" s="278"/>
      <c r="J676" s="278"/>
      <c r="K676" s="278"/>
      <c r="L676" s="278"/>
      <c r="M676" s="278"/>
      <c r="N676" s="278"/>
      <c r="O676" s="278"/>
      <c r="P676" s="278"/>
      <c r="Q676" s="278"/>
      <c r="R676" s="278"/>
      <c r="S676" s="278"/>
      <c r="T676" s="278"/>
      <c r="U676" s="278"/>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8"/>
      <c r="AR676" s="278"/>
      <c r="AS676" s="278"/>
      <c r="AT676" s="278"/>
      <c r="AU676" s="278"/>
      <c r="AV676" s="278"/>
      <c r="AW676" s="278"/>
      <c r="AX676" s="278"/>
      <c r="AY676" s="278"/>
      <c r="AZ676" s="278"/>
      <c r="BA676" s="278"/>
      <c r="BB676" s="278"/>
      <c r="BC676" s="278"/>
      <c r="BD676" s="278"/>
      <c r="BE676" s="278"/>
      <c r="BF676" s="278"/>
      <c r="BG676" s="278"/>
      <c r="BH676" s="278"/>
      <c r="BI676" s="278"/>
      <c r="BJ676" s="278"/>
      <c r="BK676" s="278"/>
      <c r="BL676" s="278"/>
      <c r="BM676" s="278"/>
      <c r="BN676" s="278"/>
      <c r="BO676" s="278"/>
      <c r="BP676" s="278"/>
      <c r="BQ676" s="278"/>
      <c r="BR676" s="278"/>
      <c r="BS676" s="278"/>
      <c r="BT676" s="278"/>
      <c r="BU676" s="278"/>
      <c r="BV676" s="278"/>
      <c r="BW676" s="278"/>
      <c r="BX676" s="278"/>
      <c r="BY676" s="278"/>
      <c r="BZ676" s="278"/>
      <c r="CA676" s="278"/>
      <c r="CB676" s="278"/>
      <c r="CC676" s="278"/>
      <c r="CD676" s="278"/>
      <c r="CE676" s="278"/>
      <c r="CF676" s="278"/>
      <c r="CG676" s="278"/>
      <c r="CH676" s="278"/>
      <c r="CI676" s="278"/>
      <c r="CJ676" s="278"/>
      <c r="CK676" s="278"/>
      <c r="CL676" s="278"/>
      <c r="CM676" s="278"/>
      <c r="CN676" s="278"/>
      <c r="CO676" s="278"/>
      <c r="CP676" s="278"/>
      <c r="CQ676" s="278"/>
      <c r="CR676" s="278"/>
      <c r="CS676" s="278"/>
      <c r="CT676" s="278"/>
      <c r="CU676" s="278"/>
      <c r="CV676" s="278"/>
      <c r="CW676" s="278"/>
      <c r="CX676" s="278"/>
      <c r="CY676" s="278"/>
      <c r="CZ676" s="278"/>
      <c r="DA676" s="278"/>
      <c r="DB676" s="278"/>
      <c r="DC676" s="278"/>
      <c r="DD676" s="278"/>
      <c r="DE676" s="278"/>
      <c r="DF676" s="278"/>
      <c r="DG676" s="278"/>
      <c r="DH676" s="278"/>
      <c r="DI676" s="278"/>
      <c r="DJ676" s="278"/>
      <c r="DK676" s="278"/>
      <c r="DL676" s="278"/>
      <c r="DM676" s="278"/>
      <c r="DN676" s="278"/>
      <c r="DO676" s="278"/>
      <c r="DP676" s="278"/>
      <c r="DQ676" s="278"/>
      <c r="DR676" s="278"/>
      <c r="DS676" s="278"/>
      <c r="DT676" s="278"/>
      <c r="DU676" s="278"/>
      <c r="DV676" s="278"/>
      <c r="DW676" s="278"/>
      <c r="DX676" s="278"/>
      <c r="DY676" s="278"/>
      <c r="DZ676" s="278"/>
      <c r="EA676" s="278"/>
      <c r="EB676" s="278"/>
      <c r="EC676" s="278"/>
      <c r="ED676" s="278"/>
      <c r="EE676" s="278"/>
      <c r="EF676" s="278"/>
      <c r="EG676" s="278"/>
      <c r="EH676" s="278"/>
      <c r="EI676" s="278"/>
      <c r="EJ676" s="278"/>
      <c r="EK676" s="278"/>
      <c r="EL676" s="278"/>
      <c r="EM676" s="278"/>
      <c r="EN676" s="278"/>
      <c r="EO676" s="278"/>
      <c r="EP676" s="278"/>
      <c r="EQ676" s="278"/>
      <c r="ER676" s="278"/>
      <c r="ES676" s="278"/>
      <c r="ET676" s="278"/>
      <c r="EU676" s="278"/>
      <c r="EV676" s="278"/>
      <c r="EW676" s="278"/>
      <c r="EX676" s="278"/>
      <c r="EY676" s="278"/>
      <c r="EZ676" s="278"/>
      <c r="FA676" s="278"/>
      <c r="FB676" s="278"/>
      <c r="FC676" s="278"/>
      <c r="FD676" s="278"/>
      <c r="FE676" s="278"/>
      <c r="FF676" s="278"/>
      <c r="FG676" s="278"/>
      <c r="FH676" s="278"/>
      <c r="FI676" s="278"/>
      <c r="FJ676" s="278"/>
      <c r="FK676" s="278"/>
      <c r="FL676" s="278"/>
      <c r="FM676" s="278"/>
      <c r="FN676" s="278"/>
      <c r="FO676" s="278"/>
      <c r="FP676" s="278"/>
      <c r="FQ676" s="278"/>
      <c r="FR676" s="278"/>
      <c r="FS676" s="278"/>
      <c r="FT676" s="278"/>
      <c r="FU676" s="278"/>
      <c r="FV676" s="278"/>
      <c r="FW676" s="278"/>
      <c r="FX676" s="278"/>
      <c r="FY676" s="278"/>
      <c r="FZ676" s="278"/>
      <c r="GA676" s="278"/>
      <c r="GB676" s="278"/>
      <c r="GC676" s="278"/>
      <c r="GD676" s="278"/>
      <c r="GE676" s="278"/>
      <c r="GF676" s="278"/>
      <c r="GG676" s="278"/>
      <c r="GH676" s="278"/>
      <c r="GI676" s="278"/>
      <c r="GJ676" s="278"/>
      <c r="GK676" s="278"/>
      <c r="GL676" s="278"/>
      <c r="GM676" s="278"/>
      <c r="GN676" s="278"/>
      <c r="GO676" s="278"/>
      <c r="GP676" s="278"/>
      <c r="GQ676" s="278"/>
      <c r="GR676" s="278"/>
      <c r="GS676" s="278"/>
      <c r="GT676" s="278"/>
      <c r="GU676" s="278"/>
      <c r="GV676" s="278"/>
      <c r="GW676" s="278"/>
      <c r="GX676" s="278"/>
      <c r="GY676" s="278"/>
      <c r="GZ676" s="278"/>
    </row>
    <row r="677" spans="1:208" s="280" customFormat="1" x14ac:dyDescent="0.2">
      <c r="A677" s="278"/>
      <c r="B677" s="279"/>
      <c r="C677" s="279"/>
      <c r="D677" s="281"/>
      <c r="G677" s="279"/>
      <c r="H677" s="278"/>
      <c r="I677" s="278"/>
      <c r="J677" s="278"/>
      <c r="K677" s="278"/>
      <c r="L677" s="278"/>
      <c r="M677" s="278"/>
      <c r="N677" s="278"/>
      <c r="O677" s="278"/>
      <c r="P677" s="278"/>
      <c r="Q677" s="278"/>
      <c r="R677" s="278"/>
      <c r="S677" s="278"/>
      <c r="T677" s="278"/>
      <c r="U677" s="278"/>
      <c r="V677" s="278"/>
      <c r="W677" s="278"/>
      <c r="X677" s="278"/>
      <c r="Y677" s="278"/>
      <c r="Z677" s="278"/>
      <c r="AA677" s="278"/>
      <c r="AB677" s="278"/>
      <c r="AC677" s="278"/>
      <c r="AD677" s="278"/>
      <c r="AE677" s="278"/>
      <c r="AF677" s="278"/>
      <c r="AG677" s="278"/>
      <c r="AH677" s="278"/>
      <c r="AI677" s="278"/>
      <c r="AJ677" s="278"/>
      <c r="AK677" s="278"/>
      <c r="AL677" s="278"/>
      <c r="AM677" s="278"/>
      <c r="AN677" s="278"/>
      <c r="AO677" s="278"/>
      <c r="AP677" s="278"/>
      <c r="AQ677" s="278"/>
      <c r="AR677" s="278"/>
      <c r="AS677" s="278"/>
      <c r="AT677" s="278"/>
      <c r="AU677" s="278"/>
      <c r="AV677" s="278"/>
      <c r="AW677" s="278"/>
      <c r="AX677" s="278"/>
      <c r="AY677" s="278"/>
      <c r="AZ677" s="278"/>
      <c r="BA677" s="278"/>
      <c r="BB677" s="278"/>
      <c r="BC677" s="278"/>
      <c r="BD677" s="278"/>
      <c r="BE677" s="278"/>
      <c r="BF677" s="278"/>
      <c r="BG677" s="278"/>
      <c r="BH677" s="278"/>
      <c r="BI677" s="278"/>
      <c r="BJ677" s="278"/>
      <c r="BK677" s="278"/>
      <c r="BL677" s="278"/>
      <c r="BM677" s="278"/>
      <c r="BN677" s="278"/>
      <c r="BO677" s="278"/>
      <c r="BP677" s="278"/>
      <c r="BQ677" s="278"/>
      <c r="BR677" s="278"/>
      <c r="BS677" s="278"/>
      <c r="BT677" s="278"/>
      <c r="BU677" s="278"/>
      <c r="BV677" s="278"/>
      <c r="BW677" s="278"/>
      <c r="BX677" s="278"/>
      <c r="BY677" s="278"/>
      <c r="BZ677" s="278"/>
      <c r="CA677" s="278"/>
      <c r="CB677" s="278"/>
      <c r="CC677" s="278"/>
      <c r="CD677" s="278"/>
      <c r="CE677" s="278"/>
      <c r="CF677" s="278"/>
      <c r="CG677" s="278"/>
      <c r="CH677" s="278"/>
      <c r="CI677" s="278"/>
      <c r="CJ677" s="278"/>
      <c r="CK677" s="278"/>
      <c r="CL677" s="278"/>
      <c r="CM677" s="278"/>
      <c r="CN677" s="278"/>
      <c r="CO677" s="278"/>
      <c r="CP677" s="278"/>
      <c r="CQ677" s="278"/>
      <c r="CR677" s="278"/>
      <c r="CS677" s="278"/>
      <c r="CT677" s="278"/>
      <c r="CU677" s="278"/>
      <c r="CV677" s="278"/>
      <c r="CW677" s="278"/>
      <c r="CX677" s="278"/>
      <c r="CY677" s="278"/>
      <c r="CZ677" s="278"/>
      <c r="DA677" s="278"/>
      <c r="DB677" s="278"/>
      <c r="DC677" s="278"/>
      <c r="DD677" s="278"/>
      <c r="DE677" s="278"/>
      <c r="DF677" s="278"/>
      <c r="DG677" s="278"/>
      <c r="DH677" s="278"/>
      <c r="DI677" s="278"/>
      <c r="DJ677" s="278"/>
      <c r="DK677" s="278"/>
      <c r="DL677" s="278"/>
      <c r="DM677" s="278"/>
      <c r="DN677" s="278"/>
      <c r="DO677" s="278"/>
      <c r="DP677" s="278"/>
      <c r="DQ677" s="278"/>
      <c r="DR677" s="278"/>
      <c r="DS677" s="278"/>
      <c r="DT677" s="278"/>
      <c r="DU677" s="278"/>
      <c r="DV677" s="278"/>
      <c r="DW677" s="278"/>
      <c r="DX677" s="278"/>
      <c r="DY677" s="278"/>
      <c r="DZ677" s="278"/>
      <c r="EA677" s="278"/>
      <c r="EB677" s="278"/>
      <c r="EC677" s="278"/>
      <c r="ED677" s="278"/>
      <c r="EE677" s="278"/>
      <c r="EF677" s="278"/>
      <c r="EG677" s="278"/>
      <c r="EH677" s="278"/>
      <c r="EI677" s="278"/>
      <c r="EJ677" s="278"/>
      <c r="EK677" s="278"/>
      <c r="EL677" s="278"/>
      <c r="EM677" s="278"/>
      <c r="EN677" s="278"/>
      <c r="EO677" s="278"/>
      <c r="EP677" s="278"/>
      <c r="EQ677" s="278"/>
      <c r="ER677" s="278"/>
      <c r="ES677" s="278"/>
      <c r="ET677" s="278"/>
      <c r="EU677" s="278"/>
      <c r="EV677" s="278"/>
      <c r="EW677" s="278"/>
      <c r="EX677" s="278"/>
      <c r="EY677" s="278"/>
      <c r="EZ677" s="278"/>
      <c r="FA677" s="278"/>
      <c r="FB677" s="278"/>
      <c r="FC677" s="278"/>
      <c r="FD677" s="278"/>
      <c r="FE677" s="278"/>
      <c r="FF677" s="278"/>
      <c r="FG677" s="278"/>
      <c r="FH677" s="278"/>
      <c r="FI677" s="278"/>
      <c r="FJ677" s="278"/>
      <c r="FK677" s="278"/>
      <c r="FL677" s="278"/>
      <c r="FM677" s="278"/>
      <c r="FN677" s="278"/>
      <c r="FO677" s="278"/>
      <c r="FP677" s="278"/>
      <c r="FQ677" s="278"/>
      <c r="FR677" s="278"/>
      <c r="FS677" s="278"/>
      <c r="FT677" s="278"/>
      <c r="FU677" s="278"/>
      <c r="FV677" s="278"/>
      <c r="FW677" s="278"/>
      <c r="FX677" s="278"/>
      <c r="FY677" s="278"/>
      <c r="FZ677" s="278"/>
      <c r="GA677" s="278"/>
      <c r="GB677" s="278"/>
      <c r="GC677" s="278"/>
      <c r="GD677" s="278"/>
      <c r="GE677" s="278"/>
      <c r="GF677" s="278"/>
      <c r="GG677" s="278"/>
      <c r="GH677" s="278"/>
      <c r="GI677" s="278"/>
      <c r="GJ677" s="278"/>
      <c r="GK677" s="278"/>
      <c r="GL677" s="278"/>
      <c r="GM677" s="278"/>
      <c r="GN677" s="278"/>
      <c r="GO677" s="278"/>
      <c r="GP677" s="278"/>
      <c r="GQ677" s="278"/>
      <c r="GR677" s="278"/>
      <c r="GS677" s="278"/>
      <c r="GT677" s="278"/>
      <c r="GU677" s="278"/>
      <c r="GV677" s="278"/>
      <c r="GW677" s="278"/>
      <c r="GX677" s="278"/>
      <c r="GY677" s="278"/>
      <c r="GZ677" s="278"/>
    </row>
    <row r="678" spans="1:208" s="280" customFormat="1" x14ac:dyDescent="0.2">
      <c r="A678" s="278"/>
      <c r="B678" s="279"/>
      <c r="C678" s="279"/>
      <c r="D678" s="281"/>
      <c r="G678" s="279"/>
      <c r="H678" s="278"/>
      <c r="I678" s="278"/>
      <c r="J678" s="278"/>
      <c r="K678" s="278"/>
      <c r="L678" s="278"/>
      <c r="M678" s="278"/>
      <c r="N678" s="278"/>
      <c r="O678" s="278"/>
      <c r="P678" s="278"/>
      <c r="Q678" s="278"/>
      <c r="R678" s="278"/>
      <c r="S678" s="278"/>
      <c r="T678" s="278"/>
      <c r="U678" s="278"/>
      <c r="V678" s="278"/>
      <c r="W678" s="278"/>
      <c r="X678" s="278"/>
      <c r="Y678" s="278"/>
      <c r="Z678" s="278"/>
      <c r="AA678" s="278"/>
      <c r="AB678" s="278"/>
      <c r="AC678" s="278"/>
      <c r="AD678" s="278"/>
      <c r="AE678" s="278"/>
      <c r="AF678" s="278"/>
      <c r="AG678" s="278"/>
      <c r="AH678" s="278"/>
      <c r="AI678" s="278"/>
      <c r="AJ678" s="278"/>
      <c r="AK678" s="278"/>
      <c r="AL678" s="278"/>
      <c r="AM678" s="278"/>
      <c r="AN678" s="278"/>
      <c r="AO678" s="278"/>
      <c r="AP678" s="278"/>
      <c r="AQ678" s="278"/>
      <c r="AR678" s="278"/>
      <c r="AS678" s="278"/>
      <c r="AT678" s="278"/>
      <c r="AU678" s="278"/>
      <c r="AV678" s="278"/>
      <c r="AW678" s="278"/>
      <c r="AX678" s="278"/>
      <c r="AY678" s="278"/>
      <c r="AZ678" s="278"/>
      <c r="BA678" s="278"/>
      <c r="BB678" s="278"/>
      <c r="BC678" s="278"/>
      <c r="BD678" s="278"/>
      <c r="BE678" s="278"/>
      <c r="BF678" s="278"/>
      <c r="BG678" s="278"/>
      <c r="BH678" s="278"/>
      <c r="BI678" s="278"/>
      <c r="BJ678" s="278"/>
      <c r="BK678" s="278"/>
      <c r="BL678" s="278"/>
      <c r="BM678" s="278"/>
      <c r="BN678" s="278"/>
      <c r="BO678" s="278"/>
      <c r="BP678" s="278"/>
      <c r="BQ678" s="278"/>
      <c r="BR678" s="278"/>
      <c r="BS678" s="278"/>
      <c r="BT678" s="278"/>
      <c r="BU678" s="278"/>
      <c r="BV678" s="278"/>
      <c r="BW678" s="278"/>
      <c r="BX678" s="278"/>
      <c r="BY678" s="278"/>
      <c r="BZ678" s="278"/>
      <c r="CA678" s="278"/>
      <c r="CB678" s="278"/>
      <c r="CC678" s="278"/>
      <c r="CD678" s="278"/>
      <c r="CE678" s="278"/>
      <c r="CF678" s="278"/>
      <c r="CG678" s="278"/>
      <c r="CH678" s="278"/>
      <c r="CI678" s="278"/>
      <c r="CJ678" s="278"/>
      <c r="CK678" s="278"/>
      <c r="CL678" s="278"/>
      <c r="CM678" s="278"/>
      <c r="CN678" s="278"/>
      <c r="CO678" s="278"/>
      <c r="CP678" s="278"/>
      <c r="CQ678" s="278"/>
      <c r="CR678" s="278"/>
      <c r="CS678" s="278"/>
      <c r="CT678" s="278"/>
      <c r="CU678" s="278"/>
      <c r="CV678" s="278"/>
      <c r="CW678" s="278"/>
      <c r="CX678" s="278"/>
      <c r="CY678" s="278"/>
      <c r="CZ678" s="278"/>
      <c r="DA678" s="278"/>
      <c r="DB678" s="278"/>
      <c r="DC678" s="278"/>
      <c r="DD678" s="278"/>
      <c r="DE678" s="278"/>
      <c r="DF678" s="278"/>
      <c r="DG678" s="278"/>
      <c r="DH678" s="278"/>
      <c r="DI678" s="278"/>
      <c r="DJ678" s="278"/>
      <c r="DK678" s="278"/>
      <c r="DL678" s="278"/>
      <c r="DM678" s="278"/>
      <c r="DN678" s="278"/>
      <c r="DO678" s="278"/>
      <c r="DP678" s="278"/>
      <c r="DQ678" s="278"/>
      <c r="DR678" s="278"/>
      <c r="DS678" s="278"/>
      <c r="DT678" s="278"/>
      <c r="DU678" s="278"/>
      <c r="DV678" s="278"/>
      <c r="DW678" s="278"/>
      <c r="DX678" s="278"/>
      <c r="DY678" s="278"/>
      <c r="DZ678" s="278"/>
      <c r="EA678" s="278"/>
      <c r="EB678" s="278"/>
      <c r="EC678" s="278"/>
      <c r="ED678" s="278"/>
      <c r="EE678" s="278"/>
      <c r="EF678" s="278"/>
      <c r="EG678" s="278"/>
      <c r="EH678" s="278"/>
      <c r="EI678" s="278"/>
      <c r="EJ678" s="278"/>
      <c r="EK678" s="278"/>
      <c r="EL678" s="278"/>
      <c r="EM678" s="278"/>
      <c r="EN678" s="278"/>
      <c r="EO678" s="278"/>
      <c r="EP678" s="278"/>
      <c r="EQ678" s="278"/>
      <c r="ER678" s="278"/>
      <c r="ES678" s="278"/>
      <c r="ET678" s="278"/>
      <c r="EU678" s="278"/>
      <c r="EV678" s="278"/>
      <c r="EW678" s="278"/>
      <c r="EX678" s="278"/>
      <c r="EY678" s="278"/>
      <c r="EZ678" s="278"/>
      <c r="FA678" s="278"/>
      <c r="FB678" s="278"/>
      <c r="FC678" s="278"/>
      <c r="FD678" s="278"/>
      <c r="FE678" s="278"/>
      <c r="FF678" s="278"/>
      <c r="FG678" s="278"/>
      <c r="FH678" s="278"/>
      <c r="FI678" s="278"/>
      <c r="FJ678" s="278"/>
      <c r="FK678" s="278"/>
      <c r="FL678" s="278"/>
      <c r="FM678" s="278"/>
      <c r="FN678" s="278"/>
      <c r="FO678" s="278"/>
      <c r="FP678" s="278"/>
      <c r="FQ678" s="278"/>
      <c r="FR678" s="278"/>
      <c r="FS678" s="278"/>
      <c r="FT678" s="278"/>
      <c r="FU678" s="278"/>
      <c r="FV678" s="278"/>
      <c r="FW678" s="278"/>
      <c r="FX678" s="278"/>
      <c r="FY678" s="278"/>
      <c r="FZ678" s="278"/>
      <c r="GA678" s="278"/>
      <c r="GB678" s="278"/>
      <c r="GC678" s="278"/>
      <c r="GD678" s="278"/>
      <c r="GE678" s="278"/>
      <c r="GF678" s="278"/>
      <c r="GG678" s="278"/>
      <c r="GH678" s="278"/>
      <c r="GI678" s="278"/>
      <c r="GJ678" s="278"/>
      <c r="GK678" s="278"/>
      <c r="GL678" s="278"/>
      <c r="GM678" s="278"/>
      <c r="GN678" s="278"/>
      <c r="GO678" s="278"/>
      <c r="GP678" s="278"/>
      <c r="GQ678" s="278"/>
      <c r="GR678" s="278"/>
      <c r="GS678" s="278"/>
      <c r="GT678" s="278"/>
      <c r="GU678" s="278"/>
      <c r="GV678" s="278"/>
      <c r="GW678" s="278"/>
      <c r="GX678" s="278"/>
      <c r="GY678" s="278"/>
      <c r="GZ678" s="278"/>
    </row>
    <row r="679" spans="1:208" s="280" customFormat="1" x14ac:dyDescent="0.2">
      <c r="A679" s="278"/>
      <c r="B679" s="279"/>
      <c r="C679" s="279"/>
      <c r="D679" s="281"/>
      <c r="G679" s="279"/>
      <c r="H679" s="278"/>
      <c r="I679" s="278"/>
      <c r="J679" s="278"/>
      <c r="K679" s="278"/>
      <c r="L679" s="278"/>
      <c r="M679" s="278"/>
      <c r="N679" s="278"/>
      <c r="O679" s="278"/>
      <c r="P679" s="278"/>
      <c r="Q679" s="278"/>
      <c r="R679" s="278"/>
      <c r="S679" s="278"/>
      <c r="T679" s="278"/>
      <c r="U679" s="278"/>
      <c r="V679" s="278"/>
      <c r="W679" s="278"/>
      <c r="X679" s="278"/>
      <c r="Y679" s="278"/>
      <c r="Z679" s="278"/>
      <c r="AA679" s="278"/>
      <c r="AB679" s="278"/>
      <c r="AC679" s="278"/>
      <c r="AD679" s="278"/>
      <c r="AE679" s="278"/>
      <c r="AF679" s="278"/>
      <c r="AG679" s="278"/>
      <c r="AH679" s="278"/>
      <c r="AI679" s="278"/>
      <c r="AJ679" s="278"/>
      <c r="AK679" s="278"/>
      <c r="AL679" s="278"/>
      <c r="AM679" s="278"/>
      <c r="AN679" s="278"/>
      <c r="AO679" s="278"/>
      <c r="AP679" s="278"/>
      <c r="AQ679" s="278"/>
      <c r="AR679" s="278"/>
      <c r="AS679" s="278"/>
      <c r="AT679" s="278"/>
      <c r="AU679" s="278"/>
      <c r="AV679" s="278"/>
      <c r="AW679" s="278"/>
      <c r="AX679" s="278"/>
      <c r="AY679" s="278"/>
      <c r="AZ679" s="278"/>
      <c r="BA679" s="278"/>
      <c r="BB679" s="278"/>
      <c r="BC679" s="278"/>
      <c r="BD679" s="278"/>
      <c r="BE679" s="278"/>
      <c r="BF679" s="278"/>
      <c r="BG679" s="278"/>
      <c r="BH679" s="278"/>
      <c r="BI679" s="278"/>
      <c r="BJ679" s="278"/>
      <c r="BK679" s="278"/>
      <c r="BL679" s="278"/>
      <c r="BM679" s="278"/>
      <c r="BN679" s="278"/>
      <c r="BO679" s="278"/>
      <c r="BP679" s="278"/>
      <c r="BQ679" s="278"/>
      <c r="BR679" s="278"/>
      <c r="BS679" s="278"/>
      <c r="BT679" s="278"/>
      <c r="BU679" s="278"/>
      <c r="BV679" s="278"/>
      <c r="BW679" s="278"/>
      <c r="BX679" s="278"/>
      <c r="BY679" s="278"/>
      <c r="BZ679" s="278"/>
      <c r="CA679" s="278"/>
      <c r="CB679" s="278"/>
      <c r="CC679" s="278"/>
      <c r="CD679" s="278"/>
      <c r="CE679" s="278"/>
      <c r="CF679" s="278"/>
      <c r="CG679" s="278"/>
      <c r="CH679" s="278"/>
      <c r="CI679" s="278"/>
      <c r="CJ679" s="278"/>
      <c r="CK679" s="278"/>
      <c r="CL679" s="278"/>
      <c r="CM679" s="278"/>
      <c r="CN679" s="278"/>
      <c r="CO679" s="278"/>
      <c r="CP679" s="278"/>
      <c r="CQ679" s="278"/>
      <c r="CR679" s="278"/>
      <c r="CS679" s="278"/>
      <c r="CT679" s="278"/>
      <c r="CU679" s="278"/>
      <c r="CV679" s="278"/>
      <c r="CW679" s="278"/>
      <c r="CX679" s="278"/>
      <c r="CY679" s="278"/>
      <c r="CZ679" s="278"/>
      <c r="DA679" s="278"/>
      <c r="DB679" s="278"/>
      <c r="DC679" s="278"/>
      <c r="DD679" s="278"/>
      <c r="DE679" s="278"/>
      <c r="DF679" s="278"/>
      <c r="DG679" s="278"/>
      <c r="DH679" s="278"/>
      <c r="DI679" s="278"/>
      <c r="DJ679" s="278"/>
      <c r="DK679" s="278"/>
      <c r="DL679" s="278"/>
      <c r="DM679" s="278"/>
      <c r="DN679" s="278"/>
      <c r="DO679" s="278"/>
      <c r="DP679" s="278"/>
      <c r="DQ679" s="278"/>
      <c r="DR679" s="278"/>
      <c r="DS679" s="278"/>
      <c r="DT679" s="278"/>
      <c r="DU679" s="278"/>
      <c r="DV679" s="278"/>
      <c r="DW679" s="278"/>
      <c r="DX679" s="278"/>
      <c r="DY679" s="278"/>
      <c r="DZ679" s="278"/>
      <c r="EA679" s="278"/>
      <c r="EB679" s="278"/>
      <c r="EC679" s="278"/>
      <c r="ED679" s="278"/>
      <c r="EE679" s="278"/>
      <c r="EF679" s="278"/>
      <c r="EG679" s="278"/>
      <c r="EH679" s="278"/>
      <c r="EI679" s="278"/>
      <c r="EJ679" s="278"/>
      <c r="EK679" s="278"/>
      <c r="EL679" s="278"/>
      <c r="EM679" s="278"/>
      <c r="EN679" s="278"/>
      <c r="EO679" s="278"/>
      <c r="EP679" s="278"/>
      <c r="EQ679" s="278"/>
      <c r="ER679" s="278"/>
      <c r="ES679" s="278"/>
      <c r="ET679" s="278"/>
      <c r="EU679" s="278"/>
      <c r="EV679" s="278"/>
      <c r="EW679" s="278"/>
      <c r="EX679" s="278"/>
      <c r="EY679" s="278"/>
      <c r="EZ679" s="278"/>
      <c r="FA679" s="278"/>
      <c r="FB679" s="278"/>
      <c r="FC679" s="278"/>
      <c r="FD679" s="278"/>
      <c r="FE679" s="278"/>
      <c r="FF679" s="278"/>
      <c r="FG679" s="278"/>
      <c r="FH679" s="278"/>
      <c r="FI679" s="278"/>
      <c r="FJ679" s="278"/>
      <c r="FK679" s="278"/>
      <c r="FL679" s="278"/>
      <c r="FM679" s="278"/>
      <c r="FN679" s="278"/>
      <c r="FO679" s="278"/>
      <c r="FP679" s="278"/>
      <c r="FQ679" s="278"/>
      <c r="FR679" s="278"/>
      <c r="FS679" s="278"/>
      <c r="FT679" s="278"/>
      <c r="FU679" s="278"/>
      <c r="FV679" s="278"/>
      <c r="FW679" s="278"/>
      <c r="FX679" s="278"/>
      <c r="FY679" s="278"/>
      <c r="FZ679" s="278"/>
      <c r="GA679" s="278"/>
      <c r="GB679" s="278"/>
      <c r="GC679" s="278"/>
      <c r="GD679" s="278"/>
      <c r="GE679" s="278"/>
      <c r="GF679" s="278"/>
      <c r="GG679" s="278"/>
      <c r="GH679" s="278"/>
      <c r="GI679" s="278"/>
      <c r="GJ679" s="278"/>
      <c r="GK679" s="278"/>
      <c r="GL679" s="278"/>
      <c r="GM679" s="278"/>
      <c r="GN679" s="278"/>
      <c r="GO679" s="278"/>
      <c r="GP679" s="278"/>
      <c r="GQ679" s="278"/>
      <c r="GR679" s="278"/>
      <c r="GS679" s="278"/>
      <c r="GT679" s="278"/>
      <c r="GU679" s="278"/>
      <c r="GV679" s="278"/>
      <c r="GW679" s="278"/>
      <c r="GX679" s="278"/>
      <c r="GY679" s="278"/>
      <c r="GZ679" s="278"/>
    </row>
  </sheetData>
  <pageMargins left="0.70866141732283472" right="0.55118110236220474" top="0.31496062992125984" bottom="0.39370078740157483" header="0.31496062992125984" footer="0.31496062992125984"/>
  <pageSetup paperSize="9" scale="65" orientation="landscape"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F3816-7673-4FE5-87D9-A1B72B4799D7}">
  <dimension ref="A1:HA379"/>
  <sheetViews>
    <sheetView workbookViewId="0">
      <selection activeCell="Z45" sqref="Z45"/>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51.28515625" style="693" customWidth="1"/>
    <col min="5" max="5" width="17.140625" style="692" customWidth="1"/>
    <col min="6" max="6" width="17.28515625" style="692" hidden="1" customWidth="1"/>
    <col min="7" max="7" width="17.28515625" style="691" hidden="1" customWidth="1"/>
    <col min="8" max="8" width="12" style="690" hidden="1" customWidth="1"/>
    <col min="9" max="9" width="2" style="311" hidden="1" customWidth="1"/>
    <col min="10" max="12" width="11" style="311" hidden="1" customWidth="1"/>
    <col min="13" max="25" width="0" style="311" hidden="1" customWidth="1"/>
    <col min="26" max="16384" width="10.85546875" style="311"/>
  </cols>
  <sheetData>
    <row r="1" spans="2:27" ht="18" x14ac:dyDescent="0.25">
      <c r="B1" s="733"/>
      <c r="C1" s="735" t="s">
        <v>872</v>
      </c>
    </row>
    <row r="2" spans="2:27" ht="18" x14ac:dyDescent="0.25">
      <c r="B2" s="733"/>
      <c r="C2" s="735" t="s">
        <v>1009</v>
      </c>
    </row>
    <row r="3" spans="2:27" ht="18" x14ac:dyDescent="0.25">
      <c r="B3" s="733"/>
      <c r="C3" s="734" t="s">
        <v>9386</v>
      </c>
    </row>
    <row r="4" spans="2:27" ht="13.5" thickBot="1" x14ac:dyDescent="0.25">
      <c r="B4" s="733"/>
      <c r="C4" s="702"/>
    </row>
    <row r="5" spans="2:27" x14ac:dyDescent="0.2">
      <c r="B5" s="732"/>
      <c r="C5" s="731"/>
      <c r="D5" s="730" t="s">
        <v>869</v>
      </c>
      <c r="E5" s="729" t="s">
        <v>868</v>
      </c>
      <c r="F5" s="728"/>
    </row>
    <row r="6" spans="2:27" x14ac:dyDescent="0.2">
      <c r="B6" s="727" t="s">
        <v>41</v>
      </c>
      <c r="C6" s="702" t="s">
        <v>867</v>
      </c>
      <c r="D6" s="693" t="s">
        <v>866</v>
      </c>
      <c r="E6" s="726" t="s">
        <v>865</v>
      </c>
      <c r="F6" s="725" t="s">
        <v>864</v>
      </c>
    </row>
    <row r="7" spans="2:27" ht="13.5" thickBot="1" x14ac:dyDescent="0.25">
      <c r="B7" s="724"/>
      <c r="C7" s="723"/>
      <c r="D7" s="722" t="s">
        <v>863</v>
      </c>
      <c r="E7" s="721"/>
      <c r="F7" s="720"/>
      <c r="G7" s="698"/>
      <c r="H7" s="698"/>
      <c r="I7" s="318"/>
    </row>
    <row r="8" spans="2:27" x14ac:dyDescent="0.2">
      <c r="B8" s="703"/>
      <c r="C8" s="702" t="s">
        <v>1008</v>
      </c>
      <c r="F8" s="719">
        <v>64935.38</v>
      </c>
      <c r="G8" s="719"/>
      <c r="H8" s="698"/>
      <c r="I8" s="318"/>
    </row>
    <row r="9" spans="2:27" ht="14.25" x14ac:dyDescent="0.2">
      <c r="B9" s="703">
        <v>45324</v>
      </c>
      <c r="C9" s="363" t="s">
        <v>9876</v>
      </c>
      <c r="E9" s="692">
        <v>20010</v>
      </c>
      <c r="F9" s="692">
        <v>62442.96</v>
      </c>
      <c r="G9" s="698" t="s">
        <v>9875</v>
      </c>
    </row>
    <row r="10" spans="2:27" ht="14.25" x14ac:dyDescent="0.2">
      <c r="B10" s="703">
        <v>45328</v>
      </c>
      <c r="C10" s="363" t="s">
        <v>9874</v>
      </c>
      <c r="E10" s="692">
        <v>58447.24</v>
      </c>
      <c r="F10" s="692">
        <v>22877.87</v>
      </c>
      <c r="G10" s="698" t="s">
        <v>9873</v>
      </c>
    </row>
    <row r="11" spans="2:27" ht="14.25" x14ac:dyDescent="0.2">
      <c r="B11" s="703">
        <v>45328</v>
      </c>
      <c r="C11" s="363" t="s">
        <v>2924</v>
      </c>
      <c r="E11" s="692">
        <v>6673</v>
      </c>
      <c r="F11" s="692">
        <v>13791.68</v>
      </c>
      <c r="G11" s="698" t="s">
        <v>8685</v>
      </c>
    </row>
    <row r="12" spans="2:27" ht="14.25" x14ac:dyDescent="0.2">
      <c r="B12" s="703">
        <v>45328</v>
      </c>
      <c r="C12" s="363" t="s">
        <v>2914</v>
      </c>
      <c r="E12" s="692">
        <v>14691.67</v>
      </c>
      <c r="F12" s="692">
        <v>18152.87</v>
      </c>
      <c r="G12" s="698" t="s">
        <v>9872</v>
      </c>
    </row>
    <row r="13" spans="2:27" ht="14.25" x14ac:dyDescent="0.2">
      <c r="B13" s="703">
        <v>45328</v>
      </c>
      <c r="C13" s="363" t="s">
        <v>4321</v>
      </c>
      <c r="E13" s="692">
        <v>76319.87</v>
      </c>
      <c r="F13" s="692">
        <v>6000</v>
      </c>
      <c r="G13" s="698" t="s">
        <v>8717</v>
      </c>
    </row>
    <row r="14" spans="2:27" ht="14.25" x14ac:dyDescent="0.2">
      <c r="B14" s="703">
        <v>45329</v>
      </c>
      <c r="C14" s="363" t="s">
        <v>2891</v>
      </c>
      <c r="E14" s="692">
        <v>283987.27</v>
      </c>
      <c r="F14" s="692">
        <v>13382.81</v>
      </c>
      <c r="G14" s="698" t="s">
        <v>9871</v>
      </c>
    </row>
    <row r="15" spans="2:27" ht="14.25" x14ac:dyDescent="0.2">
      <c r="B15" s="703">
        <v>45330</v>
      </c>
      <c r="C15" s="964" t="s">
        <v>9938</v>
      </c>
      <c r="D15" s="965"/>
      <c r="E15" s="967">
        <v>2192.4</v>
      </c>
      <c r="F15" s="718">
        <v>3274.23</v>
      </c>
      <c r="G15" s="715" t="s">
        <v>9870</v>
      </c>
    </row>
    <row r="16" spans="2:27" ht="14.25" x14ac:dyDescent="0.2">
      <c r="B16" s="703">
        <v>45330</v>
      </c>
      <c r="C16" s="363" t="s">
        <v>9869</v>
      </c>
      <c r="E16" s="692">
        <v>70079.789999999994</v>
      </c>
      <c r="F16" s="718">
        <v>3191.82</v>
      </c>
      <c r="G16" s="698" t="s">
        <v>9868</v>
      </c>
      <c r="Z16" s="311">
        <f>+E16*0.6</f>
        <v>42047.873999999996</v>
      </c>
      <c r="AA16" s="311">
        <f>+E16*0.4</f>
        <v>28031.915999999997</v>
      </c>
    </row>
    <row r="17" spans="1:12" ht="12.75" customHeight="1" x14ac:dyDescent="0.2">
      <c r="B17" s="703">
        <v>45334</v>
      </c>
      <c r="C17" s="964" t="s">
        <v>9939</v>
      </c>
      <c r="D17" s="965"/>
      <c r="E17" s="740">
        <v>2613.67</v>
      </c>
      <c r="F17" s="692">
        <v>13916.78</v>
      </c>
      <c r="G17" s="698" t="s">
        <v>9867</v>
      </c>
    </row>
    <row r="18" spans="1:12" ht="14.25" x14ac:dyDescent="0.2">
      <c r="B18" s="703">
        <v>45335</v>
      </c>
      <c r="C18" s="363" t="s">
        <v>2891</v>
      </c>
      <c r="E18" s="692">
        <v>800000</v>
      </c>
      <c r="F18" s="718">
        <v>2596.27</v>
      </c>
      <c r="G18" s="698" t="s">
        <v>9866</v>
      </c>
    </row>
    <row r="19" spans="1:12" ht="14.25" x14ac:dyDescent="0.2">
      <c r="A19" s="950"/>
      <c r="B19" s="703">
        <v>45336</v>
      </c>
      <c r="C19" s="363" t="s">
        <v>9847</v>
      </c>
      <c r="E19" s="692">
        <v>173378.55</v>
      </c>
      <c r="F19" s="692">
        <v>369764.38</v>
      </c>
      <c r="G19" s="717" t="s">
        <v>9865</v>
      </c>
    </row>
    <row r="20" spans="1:12" ht="14.25" x14ac:dyDescent="0.2">
      <c r="B20" s="703">
        <v>45336</v>
      </c>
      <c r="C20" s="363" t="s">
        <v>6740</v>
      </c>
      <c r="E20" s="692">
        <v>3448.3</v>
      </c>
      <c r="F20" s="692">
        <v>12175.87</v>
      </c>
      <c r="G20" s="698" t="s">
        <v>9864</v>
      </c>
    </row>
    <row r="21" spans="1:12" ht="14.25" x14ac:dyDescent="0.2">
      <c r="B21" s="703">
        <v>45336</v>
      </c>
      <c r="C21" s="363" t="s">
        <v>6740</v>
      </c>
      <c r="E21" s="692">
        <v>3448.18</v>
      </c>
      <c r="F21" s="718">
        <v>18178.55</v>
      </c>
      <c r="G21" s="715" t="s">
        <v>9863</v>
      </c>
      <c r="H21" s="715"/>
      <c r="I21" s="318"/>
    </row>
    <row r="22" spans="1:12" ht="14.25" x14ac:dyDescent="0.2">
      <c r="B22" s="703">
        <v>45337</v>
      </c>
      <c r="C22" s="363" t="s">
        <v>9862</v>
      </c>
      <c r="E22" s="786">
        <v>2668</v>
      </c>
      <c r="F22" s="692">
        <v>2019.79</v>
      </c>
      <c r="G22" s="698" t="s">
        <v>9861</v>
      </c>
      <c r="H22" s="698"/>
      <c r="I22" s="318"/>
    </row>
    <row r="23" spans="1:12" ht="14.25" x14ac:dyDescent="0.2">
      <c r="B23" s="703">
        <v>45338</v>
      </c>
      <c r="C23" s="363" t="s">
        <v>2891</v>
      </c>
      <c r="E23" s="692">
        <v>350000</v>
      </c>
      <c r="F23" s="692">
        <v>5301.2</v>
      </c>
      <c r="G23" s="698" t="s">
        <v>9860</v>
      </c>
      <c r="H23" s="698"/>
      <c r="I23" s="318"/>
    </row>
    <row r="24" spans="1:12" ht="14.25" x14ac:dyDescent="0.2">
      <c r="B24" s="703">
        <v>45341</v>
      </c>
      <c r="C24" s="363" t="s">
        <v>2920</v>
      </c>
      <c r="E24" s="966">
        <v>45000</v>
      </c>
      <c r="F24" s="692">
        <v>5301.2</v>
      </c>
      <c r="G24" s="698" t="s">
        <v>9859</v>
      </c>
      <c r="H24" s="698"/>
      <c r="I24" s="318"/>
    </row>
    <row r="25" spans="1:12" ht="14.25" x14ac:dyDescent="0.2">
      <c r="B25" s="703">
        <v>45341</v>
      </c>
      <c r="C25" s="964" t="s">
        <v>9940</v>
      </c>
      <c r="D25" s="965"/>
      <c r="E25" s="740">
        <v>4176</v>
      </c>
      <c r="F25" s="692">
        <v>15000</v>
      </c>
      <c r="G25" s="698" t="s">
        <v>9822</v>
      </c>
      <c r="H25" s="698"/>
      <c r="I25" s="318"/>
    </row>
    <row r="26" spans="1:12" ht="14.25" x14ac:dyDescent="0.2">
      <c r="B26" s="703">
        <v>45341</v>
      </c>
      <c r="C26" s="363" t="s">
        <v>3850</v>
      </c>
      <c r="E26" s="692">
        <v>5121.08</v>
      </c>
      <c r="F26" s="692">
        <v>5497.24</v>
      </c>
      <c r="G26" s="698" t="s">
        <v>9858</v>
      </c>
      <c r="H26" s="698"/>
      <c r="I26" s="318"/>
    </row>
    <row r="27" spans="1:12" ht="14.25" x14ac:dyDescent="0.2">
      <c r="B27" s="703">
        <v>45342</v>
      </c>
      <c r="C27" s="363" t="s">
        <v>9941</v>
      </c>
      <c r="E27" s="692">
        <v>2595</v>
      </c>
      <c r="F27" s="692">
        <v>10315</v>
      </c>
      <c r="G27" s="698" t="s">
        <v>9857</v>
      </c>
      <c r="H27" s="698"/>
      <c r="I27" s="318"/>
    </row>
    <row r="28" spans="1:12" ht="14.25" x14ac:dyDescent="0.2">
      <c r="B28" s="703">
        <v>45343</v>
      </c>
      <c r="C28" s="363" t="s">
        <v>6740</v>
      </c>
      <c r="E28" s="692">
        <v>867.07</v>
      </c>
      <c r="F28" s="692">
        <v>15000</v>
      </c>
      <c r="G28" s="698" t="s">
        <v>9822</v>
      </c>
      <c r="H28" s="698"/>
      <c r="I28" s="318"/>
      <c r="K28" s="338"/>
      <c r="L28" s="337"/>
    </row>
    <row r="29" spans="1:12" ht="14.25" x14ac:dyDescent="0.2">
      <c r="B29" s="703">
        <v>45343</v>
      </c>
      <c r="C29" s="363" t="s">
        <v>9942</v>
      </c>
      <c r="E29" s="739">
        <v>6273.98</v>
      </c>
      <c r="F29" s="692">
        <v>2120.48</v>
      </c>
      <c r="G29" s="698" t="s">
        <v>9856</v>
      </c>
      <c r="H29" s="698"/>
      <c r="I29" s="318"/>
      <c r="K29" s="337"/>
    </row>
    <row r="30" spans="1:12" ht="13.5" customHeight="1" x14ac:dyDescent="0.2">
      <c r="B30" s="703">
        <v>45344</v>
      </c>
      <c r="C30" s="964" t="s">
        <v>9943</v>
      </c>
      <c r="D30" s="965"/>
      <c r="E30" s="740">
        <v>7192</v>
      </c>
      <c r="F30" s="762">
        <v>60552.09</v>
      </c>
      <c r="G30" s="698" t="s">
        <v>9855</v>
      </c>
      <c r="H30" s="698"/>
      <c r="I30" s="318"/>
    </row>
    <row r="31" spans="1:12" ht="11.25" customHeight="1" x14ac:dyDescent="0.2">
      <c r="B31" s="703">
        <v>45344</v>
      </c>
      <c r="C31" s="363" t="s">
        <v>6740</v>
      </c>
      <c r="E31" s="692">
        <v>2700</v>
      </c>
      <c r="F31" s="762">
        <v>2063</v>
      </c>
      <c r="G31" s="698" t="s">
        <v>9854</v>
      </c>
      <c r="H31" s="698"/>
      <c r="I31" s="318"/>
    </row>
    <row r="32" spans="1:12" ht="14.25" customHeight="1" x14ac:dyDescent="0.2">
      <c r="B32" s="703">
        <v>45345</v>
      </c>
      <c r="C32" s="363" t="s">
        <v>2917</v>
      </c>
      <c r="E32" s="692">
        <v>12494.87</v>
      </c>
      <c r="F32" s="762">
        <v>21457.759999999998</v>
      </c>
      <c r="G32" s="698" t="s">
        <v>9853</v>
      </c>
      <c r="H32" s="698"/>
      <c r="I32" s="318"/>
    </row>
    <row r="33" spans="2:9" ht="14.25" customHeight="1" x14ac:dyDescent="0.2">
      <c r="B33" s="703">
        <v>45345</v>
      </c>
      <c r="C33" s="363" t="s">
        <v>2891</v>
      </c>
      <c r="E33" s="692">
        <v>700000</v>
      </c>
      <c r="F33" s="762">
        <v>1200</v>
      </c>
      <c r="G33" s="698" t="s">
        <v>9836</v>
      </c>
      <c r="H33" s="698"/>
      <c r="I33" s="318"/>
    </row>
    <row r="34" spans="2:9" ht="14.25" customHeight="1" x14ac:dyDescent="0.2">
      <c r="B34" s="703">
        <v>45345</v>
      </c>
      <c r="C34" s="964" t="s">
        <v>9944</v>
      </c>
      <c r="D34" s="965"/>
      <c r="E34" s="740">
        <v>13920</v>
      </c>
      <c r="F34" s="762">
        <v>7267.18</v>
      </c>
      <c r="G34" s="698" t="s">
        <v>9852</v>
      </c>
      <c r="H34" s="698"/>
      <c r="I34" s="318"/>
    </row>
    <row r="35" spans="2:9" ht="14.25" customHeight="1" x14ac:dyDescent="0.2">
      <c r="B35" s="703">
        <v>45348</v>
      </c>
      <c r="C35" s="964" t="s">
        <v>9938</v>
      </c>
      <c r="D35" s="965"/>
      <c r="E35" s="967">
        <v>6090</v>
      </c>
      <c r="F35" s="947">
        <v>28700</v>
      </c>
      <c r="G35" s="715" t="s">
        <v>9851</v>
      </c>
      <c r="H35" s="948"/>
      <c r="I35" s="318"/>
    </row>
    <row r="36" spans="2:9" ht="14.25" customHeight="1" x14ac:dyDescent="0.2">
      <c r="B36" s="703">
        <v>45348</v>
      </c>
      <c r="C36" s="363" t="s">
        <v>9942</v>
      </c>
      <c r="E36" s="739">
        <v>9448.17</v>
      </c>
      <c r="F36" s="718">
        <v>50494.8</v>
      </c>
      <c r="G36" s="698" t="s">
        <v>9850</v>
      </c>
      <c r="H36" s="698"/>
      <c r="I36" s="318"/>
    </row>
    <row r="37" spans="2:9" ht="14.25" customHeight="1" x14ac:dyDescent="0.2">
      <c r="B37" s="703">
        <v>45350</v>
      </c>
      <c r="C37" s="363" t="s">
        <v>2891</v>
      </c>
      <c r="E37" s="692">
        <v>107189.29</v>
      </c>
      <c r="F37" s="762">
        <v>6340.56</v>
      </c>
      <c r="G37" s="949" t="s">
        <v>9849</v>
      </c>
      <c r="H37" s="948"/>
      <c r="I37" s="318"/>
    </row>
    <row r="38" spans="2:9" ht="14.25" customHeight="1" x14ac:dyDescent="0.2">
      <c r="B38" s="703">
        <v>45350</v>
      </c>
      <c r="C38" s="964" t="s">
        <v>9945</v>
      </c>
      <c r="D38" s="965"/>
      <c r="E38" s="740">
        <v>1624</v>
      </c>
      <c r="F38" s="762">
        <v>848.64</v>
      </c>
      <c r="G38" s="949" t="s">
        <v>9848</v>
      </c>
      <c r="H38" s="698"/>
      <c r="I38" s="318"/>
    </row>
    <row r="39" spans="2:9" ht="14.25" customHeight="1" x14ac:dyDescent="0.2">
      <c r="B39" s="703">
        <v>45350</v>
      </c>
      <c r="C39" s="363" t="s">
        <v>2897</v>
      </c>
      <c r="E39" s="692">
        <v>6548.52</v>
      </c>
      <c r="F39" s="947">
        <v>15000</v>
      </c>
      <c r="G39" s="715" t="s">
        <v>9822</v>
      </c>
      <c r="H39" s="715"/>
      <c r="I39" s="330"/>
    </row>
    <row r="40" spans="2:9" ht="14.25" customHeight="1" x14ac:dyDescent="0.2">
      <c r="B40" s="703">
        <v>45350</v>
      </c>
      <c r="C40" s="363" t="s">
        <v>9847</v>
      </c>
      <c r="E40" s="692">
        <v>230471.52</v>
      </c>
      <c r="F40" s="762">
        <v>6302.3</v>
      </c>
      <c r="G40" s="698" t="s">
        <v>8712</v>
      </c>
      <c r="H40" s="698"/>
      <c r="I40" s="318"/>
    </row>
    <row r="41" spans="2:9" ht="14.25" customHeight="1" x14ac:dyDescent="0.2">
      <c r="B41" s="703">
        <v>45351</v>
      </c>
      <c r="C41" s="363" t="s">
        <v>6740</v>
      </c>
      <c r="E41" s="692">
        <v>3448.3</v>
      </c>
      <c r="F41" s="762">
        <v>3000</v>
      </c>
      <c r="G41" s="698" t="s">
        <v>9765</v>
      </c>
      <c r="H41" s="698"/>
      <c r="I41" s="318"/>
    </row>
    <row r="42" spans="2:9" ht="14.25" customHeight="1" x14ac:dyDescent="0.2">
      <c r="B42" s="703">
        <v>45351</v>
      </c>
      <c r="C42" s="363" t="s">
        <v>6740</v>
      </c>
      <c r="E42" s="692">
        <v>3448.18</v>
      </c>
      <c r="F42" s="762">
        <v>3602.58</v>
      </c>
      <c r="G42" s="698" t="s">
        <v>9795</v>
      </c>
      <c r="H42" s="698"/>
      <c r="I42" s="318"/>
    </row>
    <row r="43" spans="2:9" ht="14.25" customHeight="1" x14ac:dyDescent="0.2">
      <c r="B43" s="703">
        <v>45351</v>
      </c>
      <c r="C43" s="363" t="s">
        <v>3598</v>
      </c>
      <c r="E43" s="692">
        <v>40137.11</v>
      </c>
      <c r="F43" s="762">
        <v>267.48</v>
      </c>
      <c r="G43" s="698" t="s">
        <v>8431</v>
      </c>
      <c r="H43" s="698"/>
      <c r="I43" s="318"/>
    </row>
    <row r="44" spans="2:9" ht="14.25" customHeight="1" x14ac:dyDescent="0.2">
      <c r="B44" s="703">
        <v>45351</v>
      </c>
      <c r="C44" s="363" t="s">
        <v>2891</v>
      </c>
      <c r="E44" s="692">
        <v>591556.17000000004</v>
      </c>
      <c r="F44" s="762">
        <v>14309.39</v>
      </c>
      <c r="G44" s="698" t="s">
        <v>9846</v>
      </c>
      <c r="H44" s="698"/>
      <c r="I44" s="318"/>
    </row>
    <row r="45" spans="2:9" ht="14.25" customHeight="1" x14ac:dyDescent="0.2">
      <c r="B45" s="703">
        <v>45351</v>
      </c>
      <c r="C45" s="363" t="s">
        <v>3606</v>
      </c>
      <c r="E45" s="692">
        <v>3100</v>
      </c>
      <c r="F45" s="762">
        <v>5497.75</v>
      </c>
      <c r="G45" s="698" t="s">
        <v>9845</v>
      </c>
      <c r="H45" s="698"/>
      <c r="I45" s="318"/>
    </row>
    <row r="46" spans="2:9" ht="14.25" customHeight="1" x14ac:dyDescent="0.2">
      <c r="B46" s="703">
        <v>45351</v>
      </c>
      <c r="C46" s="363" t="s">
        <v>2901</v>
      </c>
      <c r="E46" s="692">
        <v>827395.47</v>
      </c>
      <c r="F46" s="762">
        <v>3427.59</v>
      </c>
      <c r="G46" s="698" t="s">
        <v>9844</v>
      </c>
      <c r="H46" s="698"/>
      <c r="I46" s="318"/>
    </row>
    <row r="47" spans="2:9" ht="14.25" customHeight="1" x14ac:dyDescent="0.2">
      <c r="B47" s="703">
        <v>45351</v>
      </c>
      <c r="C47" s="363" t="s">
        <v>2897</v>
      </c>
      <c r="E47" s="692">
        <v>31784</v>
      </c>
      <c r="F47" s="762">
        <v>1710.2</v>
      </c>
      <c r="G47" s="698" t="s">
        <v>9843</v>
      </c>
      <c r="H47" s="698"/>
      <c r="I47" s="318"/>
    </row>
    <row r="48" spans="2:9" ht="14.25" customHeight="1" x14ac:dyDescent="0.2">
      <c r="B48" s="703">
        <v>45351</v>
      </c>
      <c r="C48" s="363" t="s">
        <v>9842</v>
      </c>
      <c r="E48" s="692">
        <v>3381.4</v>
      </c>
      <c r="F48" s="762">
        <v>23629.17</v>
      </c>
      <c r="G48" s="698" t="s">
        <v>9841</v>
      </c>
      <c r="H48" s="698"/>
      <c r="I48" s="318"/>
    </row>
    <row r="49" spans="2:9" ht="14.25" customHeight="1" x14ac:dyDescent="0.2">
      <c r="B49" s="703">
        <v>45351</v>
      </c>
      <c r="C49" s="363" t="s">
        <v>3158</v>
      </c>
      <c r="E49" s="692">
        <v>212000</v>
      </c>
      <c r="F49" s="762">
        <v>376837.92</v>
      </c>
      <c r="G49" s="698" t="s">
        <v>9840</v>
      </c>
      <c r="H49" s="698"/>
      <c r="I49" s="318"/>
    </row>
    <row r="50" spans="2:9" ht="14.25" customHeight="1" x14ac:dyDescent="0.2">
      <c r="B50" s="703">
        <v>45351</v>
      </c>
      <c r="C50" s="363" t="s">
        <v>3158</v>
      </c>
      <c r="E50" s="692">
        <v>120000</v>
      </c>
      <c r="F50" s="762">
        <v>8338.49</v>
      </c>
      <c r="G50" s="698" t="s">
        <v>9839</v>
      </c>
      <c r="H50" s="698"/>
      <c r="I50" s="318"/>
    </row>
    <row r="51" spans="2:9" ht="14.25" customHeight="1" x14ac:dyDescent="0.2">
      <c r="B51" s="703">
        <v>45351</v>
      </c>
      <c r="C51" s="363" t="s">
        <v>9838</v>
      </c>
      <c r="E51" s="692">
        <v>6000</v>
      </c>
      <c r="F51" s="762">
        <v>22551.85</v>
      </c>
      <c r="G51" s="698" t="s">
        <v>9837</v>
      </c>
      <c r="H51" s="698"/>
      <c r="I51" s="318"/>
    </row>
    <row r="52" spans="2:9" ht="14.25" customHeight="1" x14ac:dyDescent="0.2">
      <c r="B52" s="703">
        <v>45351</v>
      </c>
      <c r="C52" s="363" t="s">
        <v>9942</v>
      </c>
      <c r="E52" s="739">
        <v>12913.15</v>
      </c>
      <c r="F52" s="762">
        <v>1200</v>
      </c>
      <c r="G52" s="698" t="s">
        <v>9836</v>
      </c>
      <c r="H52" s="698"/>
      <c r="I52" s="318"/>
    </row>
    <row r="53" spans="2:9" ht="14.25" customHeight="1" x14ac:dyDescent="0.2">
      <c r="B53" s="703"/>
      <c r="C53" s="702"/>
      <c r="F53" s="947">
        <v>7000</v>
      </c>
      <c r="G53" s="698" t="s">
        <v>9775</v>
      </c>
      <c r="H53" s="698"/>
      <c r="I53" s="318"/>
    </row>
    <row r="54" spans="2:9" ht="14.25" customHeight="1" x14ac:dyDescent="0.2">
      <c r="B54" s="703"/>
      <c r="C54" s="702"/>
      <c r="F54" s="762">
        <v>15000</v>
      </c>
      <c r="G54" s="698" t="s">
        <v>9835</v>
      </c>
      <c r="H54" s="698"/>
      <c r="I54" s="318"/>
    </row>
    <row r="55" spans="2:9" ht="14.25" customHeight="1" x14ac:dyDescent="0.2">
      <c r="B55" s="703"/>
      <c r="C55" s="702"/>
      <c r="F55" s="762">
        <v>9473.42</v>
      </c>
      <c r="G55" s="698" t="s">
        <v>9834</v>
      </c>
      <c r="H55" s="698"/>
      <c r="I55" s="318"/>
    </row>
    <row r="56" spans="2:9" ht="14.25" customHeight="1" x14ac:dyDescent="0.2">
      <c r="B56" s="703"/>
      <c r="C56" s="702"/>
      <c r="F56" s="762">
        <v>12041.36</v>
      </c>
      <c r="G56" s="698" t="s">
        <v>9833</v>
      </c>
      <c r="H56" s="698"/>
      <c r="I56" s="318"/>
    </row>
    <row r="57" spans="2:9" ht="14.25" customHeight="1" x14ac:dyDescent="0.2">
      <c r="B57" s="703"/>
      <c r="C57" s="702"/>
      <c r="F57" s="762">
        <v>5300.73</v>
      </c>
      <c r="G57" s="698" t="s">
        <v>9832</v>
      </c>
      <c r="H57" s="698"/>
      <c r="I57" s="318"/>
    </row>
    <row r="58" spans="2:9" ht="14.25" customHeight="1" x14ac:dyDescent="0.2">
      <c r="B58" s="703"/>
      <c r="C58" s="702"/>
      <c r="F58" s="762">
        <v>200000</v>
      </c>
      <c r="G58" s="698" t="s">
        <v>3850</v>
      </c>
      <c r="H58" s="698"/>
      <c r="I58" s="318"/>
    </row>
    <row r="59" spans="2:9" ht="14.25" customHeight="1" x14ac:dyDescent="0.2">
      <c r="B59" s="703"/>
      <c r="C59" s="702"/>
      <c r="F59" s="762">
        <v>29068.5</v>
      </c>
      <c r="G59" s="698" t="s">
        <v>9831</v>
      </c>
      <c r="H59" s="698"/>
      <c r="I59" s="318"/>
    </row>
    <row r="60" spans="2:9" ht="14.25" customHeight="1" x14ac:dyDescent="0.2">
      <c r="B60" s="703"/>
      <c r="C60" s="702"/>
      <c r="F60" s="762">
        <v>44991.72</v>
      </c>
      <c r="G60" s="698" t="s">
        <v>9830</v>
      </c>
      <c r="H60" s="698"/>
      <c r="I60" s="318"/>
    </row>
    <row r="61" spans="2:9" ht="14.25" customHeight="1" x14ac:dyDescent="0.2">
      <c r="B61" s="703"/>
      <c r="C61" s="702"/>
      <c r="F61" s="762">
        <v>1830.19</v>
      </c>
      <c r="G61" s="698" t="s">
        <v>9829</v>
      </c>
      <c r="H61" s="698"/>
      <c r="I61" s="318"/>
    </row>
    <row r="62" spans="2:9" ht="14.25" customHeight="1" x14ac:dyDescent="0.2">
      <c r="B62" s="703"/>
      <c r="C62" s="702"/>
      <c r="F62" s="762">
        <v>15765.94</v>
      </c>
      <c r="G62" s="698" t="s">
        <v>9828</v>
      </c>
      <c r="H62" s="698"/>
      <c r="I62" s="318"/>
    </row>
    <row r="63" spans="2:9" ht="14.25" customHeight="1" x14ac:dyDescent="0.2">
      <c r="B63" s="703"/>
      <c r="C63" s="702"/>
      <c r="F63" s="947">
        <v>2000</v>
      </c>
      <c r="G63" s="698" t="s">
        <v>9827</v>
      </c>
      <c r="H63" s="698"/>
      <c r="I63" s="318"/>
    </row>
    <row r="64" spans="2:9" ht="14.25" customHeight="1" x14ac:dyDescent="0.2">
      <c r="B64" s="703"/>
      <c r="C64" s="702"/>
      <c r="F64" s="762">
        <v>1142.53</v>
      </c>
      <c r="G64" s="698" t="s">
        <v>9826</v>
      </c>
      <c r="H64" s="698"/>
      <c r="I64" s="318"/>
    </row>
    <row r="65" spans="2:9" ht="14.25" customHeight="1" x14ac:dyDescent="0.2">
      <c r="B65" s="703"/>
      <c r="C65" s="702"/>
      <c r="F65" s="947">
        <v>1142.53</v>
      </c>
      <c r="G65" s="698" t="s">
        <v>9825</v>
      </c>
      <c r="H65" s="698"/>
      <c r="I65" s="318"/>
    </row>
    <row r="66" spans="2:9" ht="14.25" customHeight="1" x14ac:dyDescent="0.2">
      <c r="B66" s="703"/>
      <c r="C66" s="702"/>
      <c r="F66" s="762">
        <v>1142.53</v>
      </c>
      <c r="G66" s="698" t="s">
        <v>9824</v>
      </c>
      <c r="H66" s="698"/>
      <c r="I66" s="318"/>
    </row>
    <row r="67" spans="2:9" ht="14.25" customHeight="1" x14ac:dyDescent="0.2">
      <c r="B67" s="703"/>
      <c r="C67" s="702"/>
      <c r="F67" s="762">
        <v>6000</v>
      </c>
      <c r="G67" s="698" t="s">
        <v>9794</v>
      </c>
      <c r="H67" s="698"/>
      <c r="I67" s="318"/>
    </row>
    <row r="68" spans="2:9" ht="14.25" customHeight="1" x14ac:dyDescent="0.2">
      <c r="B68" s="703"/>
      <c r="C68" s="702"/>
      <c r="F68" s="762">
        <v>45414.07</v>
      </c>
      <c r="G68" s="698" t="s">
        <v>9823</v>
      </c>
      <c r="H68" s="698"/>
      <c r="I68" s="330"/>
    </row>
    <row r="69" spans="2:9" ht="14.25" customHeight="1" x14ac:dyDescent="0.2">
      <c r="B69" s="703"/>
      <c r="C69" s="702"/>
      <c r="F69" s="762">
        <v>11954.41</v>
      </c>
      <c r="G69" s="698" t="s">
        <v>9822</v>
      </c>
      <c r="H69" s="698"/>
      <c r="I69" s="318"/>
    </row>
    <row r="70" spans="2:9" ht="14.25" customHeight="1" x14ac:dyDescent="0.2">
      <c r="B70" s="703"/>
      <c r="C70" s="702"/>
      <c r="F70" s="692">
        <v>70653.2</v>
      </c>
      <c r="G70" s="698" t="s">
        <v>9821</v>
      </c>
      <c r="H70" s="698"/>
      <c r="I70" s="318"/>
    </row>
    <row r="71" spans="2:9" ht="14.25" customHeight="1" x14ac:dyDescent="0.2">
      <c r="B71" s="703"/>
      <c r="C71" s="702"/>
      <c r="F71" s="947">
        <v>4710.5600000000004</v>
      </c>
      <c r="G71" s="715" t="s">
        <v>9820</v>
      </c>
      <c r="H71" s="698"/>
      <c r="I71" s="318"/>
    </row>
    <row r="72" spans="2:9" ht="14.25" customHeight="1" x14ac:dyDescent="0.2">
      <c r="B72" s="703"/>
      <c r="C72" s="702"/>
      <c r="F72" s="762">
        <v>48637.120000000003</v>
      </c>
      <c r="G72" s="698" t="s">
        <v>9819</v>
      </c>
      <c r="H72" s="698"/>
      <c r="I72" s="318"/>
    </row>
    <row r="73" spans="2:9" ht="14.25" customHeight="1" x14ac:dyDescent="0.2">
      <c r="B73" s="703"/>
      <c r="C73" s="702"/>
      <c r="F73" s="762">
        <v>1743.16</v>
      </c>
      <c r="G73" s="698" t="s">
        <v>9818</v>
      </c>
      <c r="H73" s="698"/>
      <c r="I73" s="318"/>
    </row>
    <row r="74" spans="2:9" ht="14.25" customHeight="1" x14ac:dyDescent="0.2">
      <c r="B74" s="703"/>
      <c r="C74" s="702"/>
      <c r="F74" s="762">
        <v>17155.21</v>
      </c>
      <c r="G74" s="698" t="s">
        <v>9817</v>
      </c>
      <c r="H74" s="698"/>
      <c r="I74" s="318"/>
    </row>
    <row r="75" spans="2:9" ht="14.25" customHeight="1" x14ac:dyDescent="0.2">
      <c r="B75" s="703"/>
      <c r="C75" s="702"/>
      <c r="F75" s="762">
        <v>2408.71</v>
      </c>
      <c r="G75" s="698" t="s">
        <v>9816</v>
      </c>
      <c r="H75" s="698"/>
      <c r="I75" s="318"/>
    </row>
    <row r="76" spans="2:9" ht="14.25" customHeight="1" x14ac:dyDescent="0.2">
      <c r="B76" s="703"/>
      <c r="C76" s="702"/>
      <c r="F76" s="762">
        <v>739.58</v>
      </c>
      <c r="G76" s="698" t="s">
        <v>8678</v>
      </c>
      <c r="H76" s="698"/>
      <c r="I76" s="318"/>
    </row>
    <row r="77" spans="2:9" ht="14.25" customHeight="1" x14ac:dyDescent="0.2">
      <c r="B77" s="703"/>
      <c r="C77" s="702"/>
      <c r="F77" s="762">
        <v>623.48</v>
      </c>
      <c r="G77" s="698" t="s">
        <v>9815</v>
      </c>
      <c r="H77" s="948"/>
      <c r="I77" s="318"/>
    </row>
    <row r="78" spans="2:9" ht="14.25" customHeight="1" x14ac:dyDescent="0.2">
      <c r="B78" s="703"/>
      <c r="C78" s="702"/>
      <c r="F78" s="762">
        <v>30197.32</v>
      </c>
      <c r="G78" s="698" t="s">
        <v>9814</v>
      </c>
      <c r="H78" s="698"/>
      <c r="I78" s="330"/>
    </row>
    <row r="79" spans="2:9" ht="14.25" customHeight="1" x14ac:dyDescent="0.2">
      <c r="B79" s="703"/>
      <c r="C79" s="702"/>
      <c r="F79" s="762">
        <v>1080.98</v>
      </c>
      <c r="G79" s="698" t="s">
        <v>9813</v>
      </c>
      <c r="H79" s="698"/>
      <c r="I79" s="318"/>
    </row>
    <row r="80" spans="2:9" ht="14.25" customHeight="1" x14ac:dyDescent="0.2">
      <c r="B80" s="703"/>
      <c r="C80" s="702"/>
      <c r="F80" s="762">
        <v>12218.75</v>
      </c>
      <c r="G80" s="698" t="s">
        <v>9812</v>
      </c>
      <c r="H80" s="698"/>
      <c r="I80" s="318"/>
    </row>
    <row r="81" spans="2:9" ht="14.25" customHeight="1" x14ac:dyDescent="0.2">
      <c r="B81" s="703"/>
      <c r="C81" s="702"/>
      <c r="F81" s="762">
        <v>10000</v>
      </c>
      <c r="G81" s="698" t="s">
        <v>9754</v>
      </c>
      <c r="H81" s="698"/>
      <c r="I81" s="318"/>
    </row>
    <row r="82" spans="2:9" ht="14.25" customHeight="1" x14ac:dyDescent="0.2">
      <c r="B82" s="703"/>
      <c r="C82" s="702"/>
      <c r="F82" s="762">
        <v>17366.12</v>
      </c>
      <c r="G82" s="698" t="s">
        <v>9811</v>
      </c>
      <c r="H82" s="698"/>
      <c r="I82" s="318"/>
    </row>
    <row r="83" spans="2:9" ht="14.25" customHeight="1" x14ac:dyDescent="0.2">
      <c r="B83" s="703"/>
      <c r="C83" s="702"/>
      <c r="F83" s="762">
        <v>33392.879999999997</v>
      </c>
      <c r="G83" s="698" t="s">
        <v>9810</v>
      </c>
      <c r="H83" s="698"/>
      <c r="I83" s="318"/>
    </row>
    <row r="84" spans="2:9" ht="14.25" customHeight="1" x14ac:dyDescent="0.2">
      <c r="B84" s="703"/>
      <c r="C84" s="702"/>
      <c r="F84" s="762">
        <v>350022.02</v>
      </c>
      <c r="G84" s="698" t="s">
        <v>9809</v>
      </c>
      <c r="H84" s="698"/>
      <c r="I84" s="318"/>
    </row>
    <row r="85" spans="2:9" ht="14.25" customHeight="1" x14ac:dyDescent="0.2">
      <c r="B85" s="703"/>
      <c r="C85" s="702"/>
      <c r="F85" s="762">
        <v>100234.26</v>
      </c>
      <c r="G85" s="698" t="s">
        <v>9808</v>
      </c>
      <c r="H85" s="698"/>
      <c r="I85" s="318"/>
    </row>
    <row r="86" spans="2:9" ht="14.25" customHeight="1" x14ac:dyDescent="0.2">
      <c r="B86" s="703"/>
      <c r="C86" s="702"/>
      <c r="F86" s="762">
        <v>5301.2</v>
      </c>
      <c r="G86" s="698" t="s">
        <v>9807</v>
      </c>
      <c r="H86" s="698"/>
      <c r="I86" s="318"/>
    </row>
    <row r="87" spans="2:9" ht="14.25" customHeight="1" x14ac:dyDescent="0.2">
      <c r="B87" s="703"/>
      <c r="C87" s="702"/>
      <c r="F87" s="947">
        <v>10098.959999999999</v>
      </c>
      <c r="G87" s="698" t="s">
        <v>9806</v>
      </c>
      <c r="H87" s="698"/>
      <c r="I87" s="318"/>
    </row>
    <row r="88" spans="2:9" ht="14.25" customHeight="1" x14ac:dyDescent="0.2">
      <c r="B88" s="703"/>
      <c r="C88" s="702"/>
      <c r="F88" s="762">
        <v>40395.839999999997</v>
      </c>
      <c r="G88" s="698" t="s">
        <v>9805</v>
      </c>
      <c r="H88" s="698"/>
      <c r="I88" s="318"/>
    </row>
    <row r="89" spans="2:9" ht="14.25" customHeight="1" x14ac:dyDescent="0.2">
      <c r="B89" s="703"/>
      <c r="C89" s="702"/>
      <c r="F89" s="762">
        <v>1080.98</v>
      </c>
      <c r="G89" s="698" t="s">
        <v>9804</v>
      </c>
      <c r="H89" s="698"/>
      <c r="I89" s="318"/>
    </row>
    <row r="90" spans="2:9" ht="14.25" customHeight="1" x14ac:dyDescent="0.2">
      <c r="B90" s="703"/>
      <c r="C90" s="702"/>
      <c r="F90" s="762">
        <v>9204.35</v>
      </c>
      <c r="G90" s="698" t="s">
        <v>9803</v>
      </c>
      <c r="H90" s="698"/>
      <c r="I90" s="318"/>
    </row>
    <row r="91" spans="2:9" ht="14.25" customHeight="1" x14ac:dyDescent="0.2">
      <c r="B91" s="703"/>
      <c r="C91" s="702"/>
      <c r="F91" s="762">
        <v>15148.44</v>
      </c>
      <c r="G91" s="698" t="s">
        <v>9802</v>
      </c>
      <c r="H91" s="698"/>
      <c r="I91" s="318"/>
    </row>
    <row r="92" spans="2:9" ht="14.25" customHeight="1" x14ac:dyDescent="0.2">
      <c r="B92" s="703"/>
      <c r="C92" s="702"/>
      <c r="F92" s="762">
        <v>5301.2</v>
      </c>
      <c r="G92" s="698" t="s">
        <v>9801</v>
      </c>
      <c r="H92" s="698"/>
      <c r="I92" s="318"/>
    </row>
    <row r="93" spans="2:9" ht="15.75" customHeight="1" x14ac:dyDescent="0.2">
      <c r="B93" s="703"/>
      <c r="C93" s="702"/>
      <c r="F93" s="762">
        <v>6361.44</v>
      </c>
      <c r="G93" s="698" t="s">
        <v>9800</v>
      </c>
      <c r="H93" s="698"/>
      <c r="I93" s="318"/>
    </row>
    <row r="94" spans="2:9" ht="11.25" customHeight="1" x14ac:dyDescent="0.2">
      <c r="B94" s="703"/>
      <c r="C94" s="702"/>
      <c r="F94" s="762">
        <v>12523.36</v>
      </c>
      <c r="G94" s="698" t="s">
        <v>9799</v>
      </c>
      <c r="H94" s="698"/>
      <c r="I94" s="318"/>
    </row>
    <row r="95" spans="2:9" ht="14.25" customHeight="1" x14ac:dyDescent="0.2">
      <c r="B95" s="703"/>
      <c r="C95" s="702"/>
      <c r="F95" s="762">
        <v>3427.59</v>
      </c>
      <c r="G95" s="698" t="s">
        <v>9798</v>
      </c>
      <c r="H95" s="698"/>
      <c r="I95" s="318"/>
    </row>
    <row r="96" spans="2:9" ht="12.75" customHeight="1" x14ac:dyDescent="0.2">
      <c r="B96" s="703"/>
      <c r="C96" s="702"/>
      <c r="F96" s="762">
        <v>2187.9499999999998</v>
      </c>
      <c r="G96" s="698" t="s">
        <v>9797</v>
      </c>
      <c r="H96" s="698"/>
      <c r="I96" s="318"/>
    </row>
    <row r="97" spans="2:9" ht="15.75" customHeight="1" x14ac:dyDescent="0.2">
      <c r="B97" s="703"/>
      <c r="C97" s="702"/>
      <c r="F97" s="762">
        <v>10000</v>
      </c>
      <c r="G97" s="698" t="s">
        <v>9765</v>
      </c>
      <c r="H97" s="698"/>
      <c r="I97" s="318"/>
    </row>
    <row r="98" spans="2:9" ht="15.75" customHeight="1" x14ac:dyDescent="0.2">
      <c r="B98" s="703"/>
      <c r="C98" s="702"/>
      <c r="F98" s="762">
        <v>4039.58</v>
      </c>
      <c r="G98" s="698" t="s">
        <v>9796</v>
      </c>
      <c r="H98" s="698"/>
      <c r="I98" s="318"/>
    </row>
    <row r="99" spans="2:9" ht="12.75" customHeight="1" x14ac:dyDescent="0.2">
      <c r="B99" s="703"/>
      <c r="C99" s="702"/>
      <c r="F99" s="762">
        <v>2000</v>
      </c>
      <c r="G99" s="698" t="s">
        <v>9795</v>
      </c>
      <c r="H99" s="698"/>
      <c r="I99" s="318"/>
    </row>
    <row r="100" spans="2:9" ht="12.75" customHeight="1" x14ac:dyDescent="0.2">
      <c r="B100" s="703"/>
      <c r="C100" s="702"/>
      <c r="F100" s="762">
        <v>6279.34</v>
      </c>
      <c r="G100" s="698" t="s">
        <v>9794</v>
      </c>
      <c r="H100" s="698"/>
      <c r="I100" s="318"/>
    </row>
    <row r="101" spans="2:9" ht="12.75" customHeight="1" x14ac:dyDescent="0.2">
      <c r="B101" s="703"/>
      <c r="C101" s="702"/>
      <c r="F101" s="762">
        <v>1000</v>
      </c>
      <c r="G101" s="698" t="s">
        <v>8678</v>
      </c>
      <c r="H101" s="698"/>
      <c r="I101" s="318"/>
    </row>
    <row r="102" spans="2:9" ht="14.25" customHeight="1" x14ac:dyDescent="0.2">
      <c r="B102" s="703"/>
      <c r="C102" s="702"/>
      <c r="F102" s="762">
        <v>1080.98</v>
      </c>
      <c r="G102" s="698" t="s">
        <v>9793</v>
      </c>
      <c r="H102" s="698"/>
      <c r="I102" s="318"/>
    </row>
    <row r="103" spans="2:9" ht="15.75" customHeight="1" x14ac:dyDescent="0.2">
      <c r="B103" s="703"/>
      <c r="C103" s="702"/>
      <c r="F103" s="762">
        <v>2761.25</v>
      </c>
      <c r="G103" s="698" t="s">
        <v>9792</v>
      </c>
      <c r="H103" s="698"/>
      <c r="I103" s="318"/>
    </row>
    <row r="104" spans="2:9" ht="15.75" customHeight="1" x14ac:dyDescent="0.2">
      <c r="B104" s="703"/>
      <c r="C104" s="702"/>
      <c r="F104" s="762">
        <v>79540.27</v>
      </c>
      <c r="G104" s="698" t="s">
        <v>9791</v>
      </c>
      <c r="H104" s="698"/>
      <c r="I104" s="318"/>
    </row>
    <row r="105" spans="2:9" ht="15.75" customHeight="1" x14ac:dyDescent="0.2">
      <c r="B105" s="703"/>
      <c r="C105" s="702"/>
      <c r="F105" s="762">
        <v>2897.1</v>
      </c>
      <c r="G105" s="698" t="s">
        <v>9790</v>
      </c>
      <c r="H105" s="698"/>
      <c r="I105" s="318"/>
    </row>
    <row r="106" spans="2:9" ht="15.75" customHeight="1" x14ac:dyDescent="0.2">
      <c r="B106" s="703"/>
      <c r="C106" s="702"/>
      <c r="F106" s="762">
        <v>16000</v>
      </c>
      <c r="G106" s="698" t="s">
        <v>9789</v>
      </c>
      <c r="H106" s="698"/>
      <c r="I106" s="318"/>
    </row>
    <row r="107" spans="2:9" ht="15.75" customHeight="1" x14ac:dyDescent="0.2">
      <c r="B107" s="703"/>
      <c r="C107" s="702"/>
      <c r="F107" s="762">
        <v>1010</v>
      </c>
      <c r="G107" s="698" t="s">
        <v>9788</v>
      </c>
      <c r="H107" s="698"/>
      <c r="I107" s="318"/>
    </row>
    <row r="108" spans="2:9" ht="15.75" customHeight="1" x14ac:dyDescent="0.2">
      <c r="B108" s="703"/>
      <c r="C108" s="702"/>
      <c r="F108" s="762">
        <v>1204.3599999999999</v>
      </c>
      <c r="G108" s="698" t="s">
        <v>9787</v>
      </c>
      <c r="H108" s="698"/>
      <c r="I108" s="318"/>
    </row>
    <row r="109" spans="2:9" ht="15.75" customHeight="1" x14ac:dyDescent="0.2">
      <c r="B109" s="703"/>
      <c r="C109" s="702"/>
      <c r="F109" s="762">
        <v>325704.09999999998</v>
      </c>
      <c r="G109" s="717" t="s">
        <v>9786</v>
      </c>
      <c r="H109" s="698"/>
      <c r="I109" s="318"/>
    </row>
    <row r="110" spans="2:9" ht="15.75" customHeight="1" x14ac:dyDescent="0.2">
      <c r="B110" s="703"/>
      <c r="C110" s="702"/>
      <c r="F110" s="762">
        <v>27833.55</v>
      </c>
      <c r="G110" s="698" t="s">
        <v>9785</v>
      </c>
      <c r="H110" s="698"/>
      <c r="I110" s="318"/>
    </row>
    <row r="111" spans="2:9" ht="15.75" customHeight="1" x14ac:dyDescent="0.2">
      <c r="B111" s="703"/>
      <c r="C111" s="702"/>
      <c r="F111" s="762">
        <v>5301.2</v>
      </c>
      <c r="G111" s="698" t="s">
        <v>9784</v>
      </c>
      <c r="H111" s="698"/>
      <c r="I111" s="318"/>
    </row>
    <row r="112" spans="2:9" ht="15.75" customHeight="1" x14ac:dyDescent="0.2">
      <c r="B112" s="703"/>
      <c r="C112" s="702"/>
      <c r="F112" s="762">
        <v>8843.6</v>
      </c>
      <c r="G112" s="698" t="s">
        <v>9783</v>
      </c>
      <c r="H112" s="698"/>
      <c r="I112" s="318"/>
    </row>
    <row r="113" spans="2:9" ht="15.75" customHeight="1" x14ac:dyDescent="0.2">
      <c r="B113" s="703"/>
      <c r="C113" s="702"/>
      <c r="F113" s="762">
        <v>5049.4799999999996</v>
      </c>
      <c r="G113" s="698" t="s">
        <v>9782</v>
      </c>
      <c r="H113" s="698"/>
      <c r="I113" s="318"/>
    </row>
    <row r="114" spans="2:9" ht="15.75" customHeight="1" x14ac:dyDescent="0.2">
      <c r="B114" s="703"/>
      <c r="C114" s="702"/>
      <c r="F114" s="762">
        <v>1080.98</v>
      </c>
      <c r="G114" s="698" t="s">
        <v>9781</v>
      </c>
      <c r="H114" s="698"/>
      <c r="I114" s="318"/>
    </row>
    <row r="115" spans="2:9" ht="15.75" customHeight="1" x14ac:dyDescent="0.2">
      <c r="B115" s="703"/>
      <c r="C115" s="702"/>
      <c r="F115" s="762">
        <v>20055</v>
      </c>
      <c r="G115" s="698" t="s">
        <v>9765</v>
      </c>
      <c r="H115" s="698"/>
      <c r="I115" s="318"/>
    </row>
    <row r="116" spans="2:9" ht="13.5" customHeight="1" x14ac:dyDescent="0.2">
      <c r="B116" s="703"/>
      <c r="C116" s="702"/>
      <c r="F116" s="762">
        <v>47765.08</v>
      </c>
      <c r="G116" s="698" t="s">
        <v>9780</v>
      </c>
      <c r="H116" s="698"/>
      <c r="I116" s="318"/>
    </row>
    <row r="117" spans="2:9" ht="13.5" customHeight="1" x14ac:dyDescent="0.2">
      <c r="B117" s="703"/>
      <c r="C117" s="702"/>
      <c r="F117" s="762">
        <v>15095.56</v>
      </c>
      <c r="G117" s="698" t="s">
        <v>9779</v>
      </c>
      <c r="H117" s="698"/>
      <c r="I117" s="318"/>
    </row>
    <row r="118" spans="2:9" ht="13.5" customHeight="1" x14ac:dyDescent="0.2">
      <c r="B118" s="703"/>
      <c r="C118" s="702"/>
      <c r="F118" s="762">
        <v>10098.959999999999</v>
      </c>
      <c r="G118" s="698" t="s">
        <v>9778</v>
      </c>
      <c r="H118" s="698"/>
      <c r="I118" s="318"/>
    </row>
    <row r="119" spans="2:9" ht="13.5" customHeight="1" x14ac:dyDescent="0.2">
      <c r="B119" s="703"/>
      <c r="C119" s="702"/>
      <c r="F119" s="762">
        <v>18328.05</v>
      </c>
      <c r="G119" s="698" t="s">
        <v>9777</v>
      </c>
      <c r="H119" s="698"/>
      <c r="I119" s="318"/>
    </row>
    <row r="120" spans="2:9" ht="13.5" customHeight="1" x14ac:dyDescent="0.2">
      <c r="B120" s="703"/>
      <c r="C120" s="702"/>
      <c r="F120" s="762">
        <v>5396.46</v>
      </c>
      <c r="G120" s="698" t="s">
        <v>9776</v>
      </c>
      <c r="H120" s="698"/>
      <c r="I120" s="318"/>
    </row>
    <row r="121" spans="2:9" ht="13.5" customHeight="1" x14ac:dyDescent="0.2">
      <c r="B121" s="703"/>
      <c r="C121" s="702"/>
      <c r="F121" s="762">
        <v>7000</v>
      </c>
      <c r="G121" s="698" t="s">
        <v>9775</v>
      </c>
      <c r="H121" s="698"/>
      <c r="I121" s="318"/>
    </row>
    <row r="122" spans="2:9" ht="13.5" customHeight="1" x14ac:dyDescent="0.2">
      <c r="B122" s="703"/>
      <c r="C122" s="702"/>
      <c r="F122" s="762">
        <v>13535.64</v>
      </c>
      <c r="G122" s="698" t="s">
        <v>9774</v>
      </c>
      <c r="H122" s="698"/>
      <c r="I122" s="318"/>
    </row>
    <row r="123" spans="2:9" ht="13.5" customHeight="1" x14ac:dyDescent="0.2">
      <c r="B123" s="703"/>
      <c r="C123" s="702"/>
      <c r="F123" s="762">
        <v>1993.46</v>
      </c>
      <c r="G123" s="698" t="s">
        <v>9773</v>
      </c>
      <c r="H123" s="698"/>
      <c r="I123" s="318"/>
    </row>
    <row r="124" spans="2:9" ht="13.5" customHeight="1" x14ac:dyDescent="0.2">
      <c r="B124" s="703"/>
      <c r="C124" s="702"/>
      <c r="F124" s="762">
        <v>2595.81</v>
      </c>
      <c r="G124" s="698" t="s">
        <v>9772</v>
      </c>
      <c r="H124" s="698"/>
      <c r="I124" s="318"/>
    </row>
    <row r="125" spans="2:9" ht="13.5" customHeight="1" x14ac:dyDescent="0.2">
      <c r="B125" s="703"/>
      <c r="C125" s="702"/>
      <c r="F125" s="762">
        <v>5252.13</v>
      </c>
      <c r="G125" s="698" t="s">
        <v>9771</v>
      </c>
      <c r="H125" s="698"/>
      <c r="I125" s="318"/>
    </row>
    <row r="126" spans="2:9" ht="13.5" customHeight="1" x14ac:dyDescent="0.2">
      <c r="B126" s="703"/>
      <c r="C126" s="702"/>
      <c r="F126" s="762">
        <v>16691.62</v>
      </c>
      <c r="G126" s="698" t="s">
        <v>9754</v>
      </c>
      <c r="H126" s="698"/>
      <c r="I126" s="318"/>
    </row>
    <row r="127" spans="2:9" ht="13.5" customHeight="1" x14ac:dyDescent="0.2">
      <c r="B127" s="703"/>
      <c r="C127" s="702"/>
      <c r="F127" s="762">
        <v>10963.17</v>
      </c>
      <c r="G127" s="698" t="s">
        <v>9770</v>
      </c>
      <c r="H127" s="698"/>
      <c r="I127" s="318"/>
    </row>
    <row r="128" spans="2:9" ht="13.5" customHeight="1" x14ac:dyDescent="0.2">
      <c r="B128" s="703"/>
      <c r="C128" s="702"/>
      <c r="F128" s="762">
        <v>5939.94</v>
      </c>
      <c r="G128" s="698" t="s">
        <v>9769</v>
      </c>
      <c r="H128" s="698"/>
      <c r="I128" s="318"/>
    </row>
    <row r="129" spans="2:9" ht="13.5" customHeight="1" x14ac:dyDescent="0.2">
      <c r="B129" s="703"/>
      <c r="C129" s="702"/>
      <c r="F129" s="762">
        <v>29054.79</v>
      </c>
      <c r="G129" s="698" t="s">
        <v>9768</v>
      </c>
      <c r="H129" s="698"/>
      <c r="I129" s="318"/>
    </row>
    <row r="130" spans="2:9" ht="13.5" customHeight="1" x14ac:dyDescent="0.2">
      <c r="B130" s="703"/>
      <c r="C130" s="702"/>
      <c r="F130" s="762">
        <v>5301.2</v>
      </c>
      <c r="G130" s="698" t="s">
        <v>9767</v>
      </c>
      <c r="H130" s="698"/>
      <c r="I130" s="318"/>
    </row>
    <row r="131" spans="2:9" ht="13.5" customHeight="1" x14ac:dyDescent="0.2">
      <c r="B131" s="703"/>
      <c r="C131" s="702"/>
      <c r="F131" s="762">
        <v>2580000</v>
      </c>
      <c r="G131" s="698" t="s">
        <v>9766</v>
      </c>
      <c r="H131" s="698"/>
      <c r="I131" s="318"/>
    </row>
    <row r="132" spans="2:9" ht="13.5" customHeight="1" x14ac:dyDescent="0.2">
      <c r="B132" s="703"/>
      <c r="C132" s="702"/>
      <c r="F132" s="762">
        <v>5000</v>
      </c>
      <c r="G132" s="698" t="s">
        <v>9765</v>
      </c>
      <c r="H132" s="698"/>
      <c r="I132" s="318"/>
    </row>
    <row r="133" spans="2:9" ht="13.5" customHeight="1" x14ac:dyDescent="0.2">
      <c r="B133" s="703"/>
      <c r="C133" s="702"/>
      <c r="F133" s="947">
        <v>8000</v>
      </c>
      <c r="G133" s="698" t="s">
        <v>9764</v>
      </c>
      <c r="H133" s="698"/>
      <c r="I133" s="318"/>
    </row>
    <row r="134" spans="2:9" ht="13.5" customHeight="1" x14ac:dyDescent="0.2">
      <c r="B134" s="703"/>
      <c r="C134" s="702"/>
      <c r="F134" s="762">
        <v>5680.44</v>
      </c>
      <c r="G134" s="698" t="s">
        <v>9763</v>
      </c>
      <c r="H134" s="698"/>
      <c r="I134" s="318"/>
    </row>
    <row r="135" spans="2:9" ht="13.5" customHeight="1" x14ac:dyDescent="0.2">
      <c r="B135" s="703"/>
      <c r="C135" s="702"/>
      <c r="F135" s="762">
        <v>3273.2</v>
      </c>
      <c r="G135" s="698" t="s">
        <v>9762</v>
      </c>
      <c r="H135" s="698"/>
      <c r="I135" s="318"/>
    </row>
    <row r="136" spans="2:9" ht="13.5" customHeight="1" x14ac:dyDescent="0.2">
      <c r="B136" s="703"/>
      <c r="C136" s="702"/>
      <c r="F136" s="762">
        <v>3123.48</v>
      </c>
      <c r="G136" s="698" t="s">
        <v>9761</v>
      </c>
      <c r="H136" s="698"/>
      <c r="I136" s="318"/>
    </row>
    <row r="137" spans="2:9" ht="13.5" customHeight="1" x14ac:dyDescent="0.2">
      <c r="B137" s="703"/>
      <c r="C137" s="702"/>
      <c r="F137" s="762">
        <v>43766.35</v>
      </c>
      <c r="G137" s="698" t="s">
        <v>9760</v>
      </c>
      <c r="H137" s="698"/>
      <c r="I137" s="318"/>
    </row>
    <row r="138" spans="2:9" ht="13.5" customHeight="1" x14ac:dyDescent="0.2">
      <c r="B138" s="703"/>
      <c r="C138" s="702"/>
      <c r="F138" s="762">
        <v>27314.31</v>
      </c>
      <c r="G138" s="698" t="s">
        <v>9759</v>
      </c>
      <c r="H138" s="698"/>
      <c r="I138" s="318"/>
    </row>
    <row r="139" spans="2:9" ht="13.5" customHeight="1" x14ac:dyDescent="0.2">
      <c r="B139" s="703"/>
      <c r="C139" s="702"/>
      <c r="F139" s="762">
        <v>6000</v>
      </c>
      <c r="G139" s="698" t="s">
        <v>9758</v>
      </c>
      <c r="H139" s="698"/>
      <c r="I139" s="318"/>
    </row>
    <row r="140" spans="2:9" ht="13.5" customHeight="1" x14ac:dyDescent="0.2">
      <c r="B140" s="703"/>
      <c r="C140" s="702"/>
      <c r="F140" s="762">
        <v>2986.54</v>
      </c>
      <c r="G140" s="698" t="s">
        <v>9757</v>
      </c>
      <c r="H140" s="698"/>
      <c r="I140" s="318"/>
    </row>
    <row r="141" spans="2:9" ht="13.5" customHeight="1" x14ac:dyDescent="0.2">
      <c r="B141" s="703"/>
      <c r="C141" s="702"/>
      <c r="F141" s="762">
        <v>10000</v>
      </c>
      <c r="G141" s="698" t="s">
        <v>9756</v>
      </c>
      <c r="H141" s="698"/>
      <c r="I141" s="318"/>
    </row>
    <row r="142" spans="2:9" ht="13.5" customHeight="1" x14ac:dyDescent="0.2">
      <c r="B142" s="703"/>
      <c r="C142" s="702"/>
      <c r="F142" s="762">
        <v>69583.88</v>
      </c>
      <c r="G142" s="698" t="s">
        <v>9755</v>
      </c>
      <c r="H142" s="698"/>
      <c r="I142" s="318"/>
    </row>
    <row r="143" spans="2:9" ht="13.5" customHeight="1" x14ac:dyDescent="0.2">
      <c r="B143" s="703"/>
      <c r="C143" s="702"/>
      <c r="F143" s="762">
        <v>15000</v>
      </c>
      <c r="G143" s="698" t="s">
        <v>9754</v>
      </c>
      <c r="H143" s="698"/>
      <c r="I143" s="318"/>
    </row>
    <row r="144" spans="2:9" ht="13.5" customHeight="1" x14ac:dyDescent="0.2">
      <c r="B144" s="703"/>
      <c r="C144" s="702"/>
      <c r="F144" s="762">
        <v>9964.25</v>
      </c>
      <c r="G144" s="698" t="s">
        <v>9753</v>
      </c>
      <c r="H144" s="698"/>
      <c r="I144" s="318"/>
    </row>
    <row r="145" spans="2:9" ht="13.5" customHeight="1" x14ac:dyDescent="0.2">
      <c r="B145" s="703"/>
      <c r="C145" s="702"/>
      <c r="F145" s="762">
        <v>9899.73</v>
      </c>
      <c r="G145" s="698" t="s">
        <v>9752</v>
      </c>
      <c r="H145" s="698"/>
      <c r="I145" s="318"/>
    </row>
    <row r="146" spans="2:9" ht="13.5" customHeight="1" x14ac:dyDescent="0.2">
      <c r="B146" s="703"/>
      <c r="C146" s="702"/>
      <c r="F146" s="762">
        <v>14782.47</v>
      </c>
      <c r="G146" s="698" t="s">
        <v>9751</v>
      </c>
      <c r="H146" s="698"/>
      <c r="I146" s="318"/>
    </row>
    <row r="147" spans="2:9" ht="13.5" customHeight="1" x14ac:dyDescent="0.2">
      <c r="B147" s="703"/>
      <c r="C147" s="702"/>
      <c r="F147" s="762">
        <v>2120.48</v>
      </c>
      <c r="G147" s="698" t="s">
        <v>9750</v>
      </c>
      <c r="H147" s="698"/>
      <c r="I147" s="318"/>
    </row>
    <row r="148" spans="2:9" ht="13.5" customHeight="1" x14ac:dyDescent="0.2">
      <c r="B148" s="703"/>
      <c r="C148" s="702"/>
      <c r="F148" s="762"/>
      <c r="G148" s="698"/>
      <c r="H148" s="698"/>
      <c r="I148" s="318"/>
    </row>
    <row r="149" spans="2:9" ht="13.5" customHeight="1" x14ac:dyDescent="0.2">
      <c r="B149" s="703"/>
      <c r="C149" s="702"/>
      <c r="F149" s="762"/>
      <c r="G149" s="698"/>
      <c r="H149" s="698"/>
      <c r="I149" s="318"/>
    </row>
    <row r="150" spans="2:9" ht="13.5" customHeight="1" x14ac:dyDescent="0.2">
      <c r="B150" s="703"/>
      <c r="C150" s="702"/>
      <c r="F150" s="762"/>
      <c r="G150" s="698"/>
      <c r="H150" s="698"/>
      <c r="I150" s="318"/>
    </row>
    <row r="151" spans="2:9" ht="13.5" customHeight="1" x14ac:dyDescent="0.2">
      <c r="B151" s="703"/>
      <c r="C151" s="702"/>
      <c r="F151" s="762"/>
      <c r="G151" s="698"/>
      <c r="H151" s="698"/>
      <c r="I151" s="318"/>
    </row>
    <row r="152" spans="2:9" ht="13.5" customHeight="1" x14ac:dyDescent="0.2">
      <c r="B152" s="703"/>
      <c r="C152" s="702"/>
      <c r="F152" s="762"/>
      <c r="G152" s="698"/>
      <c r="H152" s="698"/>
      <c r="I152" s="318"/>
    </row>
    <row r="153" spans="2:9" ht="13.5" customHeight="1" x14ac:dyDescent="0.2">
      <c r="B153" s="703"/>
      <c r="C153" s="702"/>
      <c r="F153" s="762"/>
      <c r="G153" s="698"/>
      <c r="H153" s="698"/>
      <c r="I153" s="318"/>
    </row>
    <row r="154" spans="2:9" ht="13.5" customHeight="1" x14ac:dyDescent="0.2">
      <c r="B154" s="703"/>
      <c r="C154" s="702"/>
      <c r="F154" s="762"/>
      <c r="G154" s="698"/>
      <c r="H154" s="698"/>
      <c r="I154" s="318"/>
    </row>
    <row r="155" spans="2:9" ht="13.5" customHeight="1" x14ac:dyDescent="0.2">
      <c r="B155" s="703"/>
      <c r="C155" s="702"/>
      <c r="F155" s="762"/>
      <c r="G155" s="698"/>
      <c r="H155" s="698"/>
      <c r="I155" s="318"/>
    </row>
    <row r="156" spans="2:9" ht="13.5" customHeight="1" x14ac:dyDescent="0.2">
      <c r="B156" s="703"/>
      <c r="C156" s="702"/>
      <c r="F156" s="762"/>
      <c r="G156" s="698"/>
      <c r="H156" s="698"/>
      <c r="I156" s="318"/>
    </row>
    <row r="157" spans="2:9" ht="13.5" customHeight="1" x14ac:dyDescent="0.2">
      <c r="B157" s="703"/>
      <c r="C157" s="702"/>
      <c r="F157" s="762"/>
      <c r="G157" s="698"/>
      <c r="H157" s="698"/>
      <c r="I157" s="318"/>
    </row>
    <row r="158" spans="2:9" ht="13.5" customHeight="1" x14ac:dyDescent="0.2">
      <c r="B158" s="703"/>
      <c r="C158" s="702"/>
      <c r="F158" s="762"/>
      <c r="G158" s="698"/>
      <c r="H158" s="698"/>
      <c r="I158" s="318"/>
    </row>
    <row r="159" spans="2:9" ht="13.5" customHeight="1" x14ac:dyDescent="0.2">
      <c r="B159" s="703"/>
      <c r="C159" s="702"/>
      <c r="F159" s="762"/>
      <c r="G159" s="698"/>
      <c r="H159" s="698"/>
      <c r="I159" s="318"/>
    </row>
    <row r="160" spans="2:9" ht="13.5" customHeight="1" x14ac:dyDescent="0.2">
      <c r="B160" s="703"/>
      <c r="C160" s="702"/>
      <c r="F160" s="762"/>
      <c r="G160" s="698"/>
      <c r="H160" s="698"/>
      <c r="I160" s="318"/>
    </row>
    <row r="161" spans="2:9" ht="13.5" customHeight="1" x14ac:dyDescent="0.2">
      <c r="B161" s="703"/>
      <c r="C161" s="702"/>
      <c r="F161" s="762"/>
      <c r="G161" s="698"/>
      <c r="H161" s="698"/>
      <c r="I161" s="318"/>
    </row>
    <row r="162" spans="2:9" ht="13.5" customHeight="1" x14ac:dyDescent="0.2">
      <c r="B162" s="703"/>
      <c r="C162" s="702"/>
      <c r="F162" s="762"/>
      <c r="G162" s="698"/>
      <c r="H162" s="698"/>
      <c r="I162" s="318"/>
    </row>
    <row r="163" spans="2:9" ht="13.5" customHeight="1" x14ac:dyDescent="0.2">
      <c r="B163" s="703"/>
      <c r="C163" s="702"/>
      <c r="F163" s="762"/>
      <c r="G163" s="698"/>
      <c r="H163" s="698"/>
      <c r="I163" s="318"/>
    </row>
    <row r="164" spans="2:9" ht="13.5" customHeight="1" x14ac:dyDescent="0.2">
      <c r="B164" s="703"/>
      <c r="C164" s="702"/>
      <c r="F164" s="762"/>
      <c r="G164" s="698"/>
      <c r="H164" s="698"/>
      <c r="I164" s="318"/>
    </row>
    <row r="165" spans="2:9" ht="13.5" customHeight="1" x14ac:dyDescent="0.2">
      <c r="B165" s="703"/>
      <c r="C165" s="702"/>
      <c r="F165" s="762"/>
      <c r="G165" s="698"/>
      <c r="H165" s="698"/>
      <c r="I165" s="318"/>
    </row>
    <row r="166" spans="2:9" ht="13.5" customHeight="1" x14ac:dyDescent="0.2">
      <c r="B166" s="703"/>
      <c r="C166" s="702"/>
      <c r="F166" s="762"/>
      <c r="G166" s="698"/>
      <c r="H166" s="698"/>
      <c r="I166" s="318"/>
    </row>
    <row r="167" spans="2:9" ht="13.5" customHeight="1" x14ac:dyDescent="0.2">
      <c r="B167" s="703"/>
      <c r="C167" s="702"/>
      <c r="F167" s="762"/>
      <c r="G167" s="698"/>
      <c r="H167" s="698"/>
      <c r="I167" s="318"/>
    </row>
    <row r="168" spans="2:9" ht="13.5" customHeight="1" x14ac:dyDescent="0.2">
      <c r="B168" s="703"/>
      <c r="C168" s="702"/>
      <c r="F168" s="762"/>
      <c r="G168" s="698"/>
      <c r="H168" s="698"/>
      <c r="I168" s="318"/>
    </row>
    <row r="169" spans="2:9" ht="13.5" customHeight="1" x14ac:dyDescent="0.2">
      <c r="B169" s="703"/>
      <c r="C169" s="702"/>
      <c r="F169" s="762"/>
      <c r="G169" s="698"/>
      <c r="H169" s="698"/>
      <c r="I169" s="318"/>
    </row>
    <row r="170" spans="2:9" ht="13.5" customHeight="1" x14ac:dyDescent="0.2">
      <c r="B170" s="703"/>
      <c r="C170" s="702"/>
      <c r="F170" s="762"/>
      <c r="G170" s="698"/>
      <c r="H170" s="698"/>
      <c r="I170" s="318"/>
    </row>
    <row r="171" spans="2:9" ht="13.5" customHeight="1" x14ac:dyDescent="0.2">
      <c r="B171" s="703"/>
      <c r="C171" s="702"/>
      <c r="F171" s="762"/>
      <c r="G171" s="698"/>
      <c r="H171" s="698"/>
      <c r="I171" s="318"/>
    </row>
    <row r="172" spans="2:9" ht="13.5" customHeight="1" x14ac:dyDescent="0.2">
      <c r="B172" s="703"/>
      <c r="C172" s="702"/>
      <c r="F172" s="762"/>
      <c r="G172" s="698"/>
      <c r="H172" s="698"/>
      <c r="I172" s="318"/>
    </row>
    <row r="173" spans="2:9" ht="13.5" customHeight="1" x14ac:dyDescent="0.2">
      <c r="B173" s="703"/>
      <c r="C173" s="702"/>
      <c r="F173" s="762"/>
      <c r="G173" s="698"/>
      <c r="H173" s="698"/>
      <c r="I173" s="318"/>
    </row>
    <row r="174" spans="2:9" ht="13.5" customHeight="1" x14ac:dyDescent="0.2">
      <c r="B174" s="703"/>
      <c r="C174" s="702"/>
      <c r="F174" s="762"/>
      <c r="G174" s="698"/>
      <c r="H174" s="698"/>
      <c r="I174" s="318"/>
    </row>
    <row r="175" spans="2:9" ht="13.5" customHeight="1" x14ac:dyDescent="0.2">
      <c r="B175" s="703"/>
      <c r="C175" s="702"/>
      <c r="F175" s="762"/>
      <c r="G175" s="698"/>
      <c r="H175" s="698"/>
      <c r="I175" s="318"/>
    </row>
    <row r="176" spans="2:9" ht="13.5" customHeight="1" x14ac:dyDescent="0.2">
      <c r="B176" s="703"/>
      <c r="C176" s="702"/>
      <c r="F176" s="762"/>
      <c r="G176" s="698"/>
      <c r="H176" s="698"/>
      <c r="I176" s="318"/>
    </row>
    <row r="177" spans="2:9" ht="13.5" customHeight="1" x14ac:dyDescent="0.2">
      <c r="B177" s="703"/>
      <c r="C177" s="702"/>
      <c r="F177" s="762"/>
      <c r="G177" s="698"/>
      <c r="H177" s="698"/>
      <c r="I177" s="318"/>
    </row>
    <row r="178" spans="2:9" ht="13.5" customHeight="1" x14ac:dyDescent="0.2">
      <c r="B178" s="703"/>
      <c r="C178" s="702"/>
      <c r="F178" s="762"/>
      <c r="G178" s="698"/>
      <c r="H178" s="698"/>
      <c r="I178" s="318"/>
    </row>
    <row r="179" spans="2:9" ht="13.5" customHeight="1" x14ac:dyDescent="0.2">
      <c r="B179" s="703"/>
      <c r="C179" s="702"/>
      <c r="F179" s="762"/>
      <c r="G179" s="698"/>
      <c r="H179" s="698"/>
      <c r="I179" s="318"/>
    </row>
    <row r="180" spans="2:9" ht="13.5" customHeight="1" x14ac:dyDescent="0.2">
      <c r="B180" s="703"/>
      <c r="C180" s="702"/>
      <c r="F180" s="762"/>
      <c r="G180" s="698"/>
      <c r="H180" s="698"/>
      <c r="I180" s="318"/>
    </row>
    <row r="181" spans="2:9" ht="13.5" customHeight="1" x14ac:dyDescent="0.2">
      <c r="B181" s="703"/>
      <c r="C181" s="702"/>
      <c r="F181" s="762"/>
      <c r="G181" s="698"/>
      <c r="H181" s="698"/>
      <c r="I181" s="318"/>
    </row>
    <row r="182" spans="2:9" ht="13.5" customHeight="1" x14ac:dyDescent="0.2">
      <c r="B182" s="703"/>
      <c r="C182" s="702"/>
      <c r="F182" s="762"/>
      <c r="G182" s="698"/>
      <c r="H182" s="698"/>
      <c r="I182" s="318"/>
    </row>
    <row r="183" spans="2:9" ht="13.5" customHeight="1" x14ac:dyDescent="0.2">
      <c r="B183" s="703"/>
      <c r="C183" s="702"/>
      <c r="F183" s="762"/>
      <c r="G183" s="698"/>
      <c r="H183" s="698"/>
      <c r="I183" s="318"/>
    </row>
    <row r="184" spans="2:9" ht="15.75" customHeight="1" x14ac:dyDescent="0.2">
      <c r="B184" s="703"/>
      <c r="C184" s="702"/>
      <c r="F184" s="762"/>
      <c r="G184" s="698"/>
      <c r="H184" s="698"/>
      <c r="I184" s="318"/>
    </row>
    <row r="185" spans="2:9" ht="15.75" customHeight="1" x14ac:dyDescent="0.2">
      <c r="B185" s="703"/>
      <c r="C185" s="702"/>
      <c r="F185" s="762"/>
      <c r="G185" s="698"/>
      <c r="H185" s="698"/>
      <c r="I185" s="318"/>
    </row>
    <row r="186" spans="2:9" ht="15.75" customHeight="1" x14ac:dyDescent="0.2">
      <c r="B186" s="703"/>
      <c r="C186" s="702"/>
      <c r="F186" s="762"/>
      <c r="G186" s="698"/>
      <c r="H186" s="698"/>
      <c r="I186" s="318"/>
    </row>
    <row r="187" spans="2:9" ht="15.75" customHeight="1" x14ac:dyDescent="0.2">
      <c r="B187" s="703"/>
      <c r="C187" s="702"/>
      <c r="F187" s="762"/>
      <c r="G187" s="698"/>
      <c r="H187" s="698"/>
      <c r="I187" s="318"/>
    </row>
    <row r="188" spans="2:9" ht="15.75" customHeight="1" x14ac:dyDescent="0.2">
      <c r="B188" s="703"/>
      <c r="C188" s="702"/>
      <c r="F188" s="762"/>
      <c r="G188" s="698"/>
      <c r="H188" s="698"/>
      <c r="I188" s="318"/>
    </row>
    <row r="189" spans="2:9" ht="15.75" customHeight="1" x14ac:dyDescent="0.2">
      <c r="B189" s="703"/>
      <c r="C189" s="702"/>
      <c r="F189" s="762"/>
      <c r="G189" s="698"/>
      <c r="H189" s="698"/>
      <c r="I189" s="318"/>
    </row>
    <row r="190" spans="2:9" ht="15.75" customHeight="1" x14ac:dyDescent="0.2">
      <c r="B190" s="703"/>
      <c r="C190" s="702"/>
      <c r="F190" s="762"/>
      <c r="G190" s="698"/>
      <c r="H190" s="698"/>
      <c r="I190" s="318"/>
    </row>
    <row r="191" spans="2:9" ht="15.75" customHeight="1" x14ac:dyDescent="0.2">
      <c r="B191" s="703"/>
      <c r="C191" s="702"/>
      <c r="F191" s="762"/>
      <c r="G191" s="698"/>
      <c r="H191" s="698"/>
      <c r="I191" s="318"/>
    </row>
    <row r="192" spans="2:9" ht="15.75" customHeight="1" x14ac:dyDescent="0.2">
      <c r="B192" s="703"/>
      <c r="C192" s="702"/>
      <c r="F192" s="762"/>
      <c r="G192" s="698"/>
      <c r="H192" s="698"/>
      <c r="I192" s="318"/>
    </row>
    <row r="193" spans="2:9" ht="15.75" customHeight="1" x14ac:dyDescent="0.2">
      <c r="B193" s="703"/>
      <c r="C193" s="702"/>
      <c r="F193" s="762"/>
      <c r="G193" s="698"/>
      <c r="H193" s="698"/>
      <c r="I193" s="318"/>
    </row>
    <row r="194" spans="2:9" ht="15.75" customHeight="1" x14ac:dyDescent="0.2">
      <c r="B194" s="703"/>
      <c r="C194" s="702"/>
      <c r="F194" s="762"/>
      <c r="G194" s="698"/>
      <c r="H194" s="698"/>
      <c r="I194" s="318"/>
    </row>
    <row r="195" spans="2:9" ht="15.75" customHeight="1" x14ac:dyDescent="0.2">
      <c r="B195" s="703"/>
      <c r="C195" s="702"/>
      <c r="F195" s="762"/>
      <c r="G195" s="698"/>
      <c r="H195" s="698"/>
      <c r="I195" s="318"/>
    </row>
    <row r="196" spans="2:9" ht="15.75" customHeight="1" x14ac:dyDescent="0.2">
      <c r="B196" s="703"/>
      <c r="C196" s="702"/>
      <c r="F196" s="762"/>
      <c r="G196" s="698"/>
      <c r="H196" s="698"/>
      <c r="I196" s="318"/>
    </row>
    <row r="197" spans="2:9" ht="15.75" customHeight="1" x14ac:dyDescent="0.2">
      <c r="B197" s="703"/>
      <c r="C197" s="702"/>
      <c r="F197" s="762"/>
      <c r="G197" s="698"/>
      <c r="H197" s="698"/>
      <c r="I197" s="318"/>
    </row>
    <row r="198" spans="2:9" ht="15.75" customHeight="1" x14ac:dyDescent="0.2">
      <c r="B198" s="703"/>
      <c r="C198" s="702"/>
      <c r="F198" s="762"/>
      <c r="G198" s="698"/>
      <c r="H198" s="698"/>
      <c r="I198" s="318"/>
    </row>
    <row r="199" spans="2:9" ht="15.75" customHeight="1" x14ac:dyDescent="0.2">
      <c r="B199" s="703"/>
      <c r="C199" s="702"/>
      <c r="F199" s="762"/>
      <c r="G199" s="698"/>
      <c r="H199" s="698"/>
      <c r="I199" s="318"/>
    </row>
    <row r="200" spans="2:9" ht="15.75" customHeight="1" x14ac:dyDescent="0.2">
      <c r="B200" s="703"/>
      <c r="C200" s="702"/>
      <c r="F200" s="762"/>
      <c r="G200" s="698"/>
      <c r="H200" s="698"/>
      <c r="I200" s="318"/>
    </row>
    <row r="201" spans="2:9" ht="15.75" customHeight="1" x14ac:dyDescent="0.2">
      <c r="B201" s="703"/>
      <c r="C201" s="702"/>
      <c r="F201" s="762"/>
      <c r="G201" s="698"/>
      <c r="H201" s="698"/>
      <c r="I201" s="318"/>
    </row>
    <row r="202" spans="2:9" ht="15.75" customHeight="1" x14ac:dyDescent="0.2">
      <c r="B202" s="703"/>
      <c r="C202" s="702"/>
      <c r="F202" s="762"/>
      <c r="G202" s="698"/>
      <c r="H202" s="698"/>
      <c r="I202" s="318"/>
    </row>
    <row r="203" spans="2:9" ht="15.75" customHeight="1" x14ac:dyDescent="0.2">
      <c r="B203" s="703"/>
      <c r="C203" s="702"/>
      <c r="F203" s="762"/>
      <c r="G203" s="698"/>
      <c r="H203" s="698"/>
      <c r="I203" s="318"/>
    </row>
    <row r="204" spans="2:9" ht="15.75" customHeight="1" x14ac:dyDescent="0.2">
      <c r="B204" s="703"/>
      <c r="C204" s="702"/>
      <c r="F204" s="762"/>
      <c r="G204" s="698"/>
      <c r="H204" s="698"/>
      <c r="I204" s="318"/>
    </row>
    <row r="205" spans="2:9" ht="15.75" customHeight="1" x14ac:dyDescent="0.2">
      <c r="B205" s="703"/>
      <c r="C205" s="702"/>
      <c r="F205" s="762"/>
      <c r="G205" s="698"/>
      <c r="H205" s="698"/>
      <c r="I205" s="318"/>
    </row>
    <row r="206" spans="2:9" ht="15.75" customHeight="1" x14ac:dyDescent="0.2">
      <c r="B206" s="703"/>
      <c r="C206" s="702"/>
      <c r="F206" s="762"/>
      <c r="G206" s="698"/>
      <c r="H206" s="698"/>
      <c r="I206" s="318"/>
    </row>
    <row r="207" spans="2:9" ht="15.75" customHeight="1" x14ac:dyDescent="0.2">
      <c r="B207" s="703"/>
      <c r="C207" s="702"/>
      <c r="F207" s="762"/>
      <c r="G207" s="698"/>
      <c r="H207" s="698"/>
      <c r="I207" s="318"/>
    </row>
    <row r="208" spans="2:9" ht="15.75" customHeight="1" x14ac:dyDescent="0.2">
      <c r="B208" s="703"/>
      <c r="C208" s="702"/>
      <c r="F208" s="762"/>
      <c r="G208" s="698"/>
      <c r="H208" s="698"/>
      <c r="I208" s="318"/>
    </row>
    <row r="209" spans="2:9" ht="11.25" customHeight="1" x14ac:dyDescent="0.2">
      <c r="B209" s="703"/>
      <c r="C209" s="702"/>
      <c r="F209" s="762"/>
      <c r="G209" s="698"/>
      <c r="H209" s="698"/>
      <c r="I209" s="318"/>
    </row>
    <row r="210" spans="2:9" ht="15.75" customHeight="1" x14ac:dyDescent="0.2">
      <c r="B210" s="703"/>
      <c r="C210" s="702"/>
      <c r="F210" s="762"/>
      <c r="G210" s="698"/>
      <c r="H210" s="698"/>
      <c r="I210" s="318"/>
    </row>
    <row r="211" spans="2:9" ht="15.75" customHeight="1" x14ac:dyDescent="0.2">
      <c r="B211" s="703"/>
      <c r="C211" s="702"/>
      <c r="F211" s="762"/>
      <c r="G211" s="698"/>
      <c r="H211" s="698"/>
      <c r="I211" s="318"/>
    </row>
    <row r="212" spans="2:9" ht="15.75" customHeight="1" x14ac:dyDescent="0.2">
      <c r="B212" s="703"/>
      <c r="C212" s="702"/>
      <c r="F212" s="762"/>
      <c r="G212" s="698"/>
      <c r="H212" s="698"/>
      <c r="I212" s="318"/>
    </row>
    <row r="213" spans="2:9" ht="15.75" customHeight="1" x14ac:dyDescent="0.2">
      <c r="B213" s="703"/>
      <c r="C213" s="702"/>
      <c r="F213" s="762"/>
      <c r="G213" s="698"/>
      <c r="H213" s="698"/>
      <c r="I213" s="318"/>
    </row>
    <row r="214" spans="2:9" ht="15.75" customHeight="1" x14ac:dyDescent="0.2">
      <c r="B214" s="703"/>
      <c r="C214" s="702"/>
      <c r="F214" s="762"/>
      <c r="G214" s="698"/>
      <c r="H214" s="698"/>
      <c r="I214" s="318"/>
    </row>
    <row r="215" spans="2:9" ht="15.75" customHeight="1" x14ac:dyDescent="0.2">
      <c r="B215" s="703"/>
      <c r="C215" s="702"/>
      <c r="F215" s="762"/>
      <c r="G215" s="698"/>
      <c r="H215" s="698"/>
      <c r="I215" s="318"/>
    </row>
    <row r="216" spans="2:9" ht="15.75" customHeight="1" x14ac:dyDescent="0.2">
      <c r="B216" s="703"/>
      <c r="C216" s="702"/>
      <c r="F216" s="762"/>
      <c r="G216" s="698"/>
      <c r="H216" s="698"/>
      <c r="I216" s="318"/>
    </row>
    <row r="217" spans="2:9" ht="15.75" customHeight="1" x14ac:dyDescent="0.2">
      <c r="B217" s="703"/>
      <c r="C217" s="702"/>
      <c r="F217" s="762"/>
      <c r="G217" s="698"/>
      <c r="H217" s="698"/>
      <c r="I217" s="318"/>
    </row>
    <row r="218" spans="2:9" ht="15.75" customHeight="1" x14ac:dyDescent="0.2">
      <c r="B218" s="703"/>
      <c r="C218" s="702"/>
      <c r="F218" s="762"/>
      <c r="G218" s="698"/>
      <c r="H218" s="698"/>
      <c r="I218" s="318"/>
    </row>
    <row r="219" spans="2:9" ht="15.75" customHeight="1" x14ac:dyDescent="0.2">
      <c r="B219" s="703"/>
      <c r="C219" s="702"/>
      <c r="F219" s="762"/>
      <c r="G219" s="698"/>
      <c r="H219" s="698"/>
      <c r="I219" s="318"/>
    </row>
    <row r="220" spans="2:9" ht="15.75" customHeight="1" x14ac:dyDescent="0.2">
      <c r="B220" s="703"/>
      <c r="C220" s="702"/>
      <c r="F220" s="762"/>
      <c r="G220" s="698"/>
      <c r="H220" s="698"/>
      <c r="I220" s="318"/>
    </row>
    <row r="221" spans="2:9" ht="15.75" customHeight="1" x14ac:dyDescent="0.2">
      <c r="B221" s="703"/>
      <c r="C221" s="702"/>
      <c r="F221" s="762"/>
      <c r="G221" s="698"/>
      <c r="H221" s="698"/>
      <c r="I221" s="318"/>
    </row>
    <row r="222" spans="2:9" ht="15.75" customHeight="1" x14ac:dyDescent="0.2">
      <c r="B222" s="703"/>
      <c r="C222" s="702"/>
      <c r="F222" s="762"/>
      <c r="G222" s="698"/>
      <c r="H222" s="698"/>
      <c r="I222" s="318"/>
    </row>
    <row r="223" spans="2:9" ht="15.75" customHeight="1" x14ac:dyDescent="0.2">
      <c r="B223" s="703"/>
      <c r="C223" s="702"/>
      <c r="F223" s="762"/>
      <c r="G223" s="698"/>
      <c r="H223" s="698"/>
      <c r="I223" s="318"/>
    </row>
    <row r="224" spans="2:9" ht="15.75" customHeight="1" x14ac:dyDescent="0.2">
      <c r="B224" s="703"/>
      <c r="C224" s="702"/>
      <c r="F224" s="762"/>
      <c r="G224" s="698"/>
      <c r="H224" s="698"/>
      <c r="I224" s="318"/>
    </row>
    <row r="225" spans="2:9" ht="15.75" customHeight="1" x14ac:dyDescent="0.2">
      <c r="B225" s="703"/>
      <c r="C225" s="702"/>
      <c r="F225" s="762"/>
      <c r="G225" s="698"/>
      <c r="H225" s="698"/>
      <c r="I225" s="318"/>
    </row>
    <row r="226" spans="2:9" ht="15.75" customHeight="1" x14ac:dyDescent="0.2">
      <c r="B226" s="703"/>
      <c r="C226" s="702"/>
      <c r="F226" s="762"/>
      <c r="G226" s="698"/>
      <c r="H226" s="698"/>
      <c r="I226" s="318"/>
    </row>
    <row r="227" spans="2:9" ht="15.75" customHeight="1" x14ac:dyDescent="0.2">
      <c r="B227" s="703"/>
      <c r="C227" s="702"/>
      <c r="F227" s="762"/>
      <c r="G227" s="698"/>
      <c r="H227" s="698"/>
      <c r="I227" s="318"/>
    </row>
    <row r="228" spans="2:9" ht="15.75" customHeight="1" x14ac:dyDescent="0.2">
      <c r="B228" s="703"/>
      <c r="C228" s="702"/>
      <c r="F228" s="762"/>
      <c r="G228" s="698"/>
      <c r="H228" s="698"/>
      <c r="I228" s="318"/>
    </row>
    <row r="229" spans="2:9" ht="15.75" customHeight="1" x14ac:dyDescent="0.2">
      <c r="B229" s="703"/>
      <c r="C229" s="702"/>
      <c r="F229" s="762"/>
      <c r="G229" s="698"/>
      <c r="H229" s="698"/>
      <c r="I229" s="318"/>
    </row>
    <row r="230" spans="2:9" ht="15.75" customHeight="1" x14ac:dyDescent="0.2">
      <c r="B230" s="703"/>
      <c r="C230" s="702"/>
      <c r="F230" s="762"/>
      <c r="G230" s="698"/>
      <c r="H230" s="698"/>
      <c r="I230" s="318"/>
    </row>
    <row r="231" spans="2:9" ht="15.75" customHeight="1" x14ac:dyDescent="0.2">
      <c r="B231" s="703"/>
      <c r="C231" s="702"/>
      <c r="F231" s="762"/>
      <c r="G231" s="698"/>
      <c r="H231" s="698"/>
      <c r="I231" s="318"/>
    </row>
    <row r="232" spans="2:9" ht="15.75" customHeight="1" x14ac:dyDescent="0.2">
      <c r="B232" s="703"/>
      <c r="C232" s="702"/>
      <c r="F232" s="762"/>
      <c r="G232" s="698"/>
      <c r="H232" s="698"/>
      <c r="I232" s="318"/>
    </row>
    <row r="233" spans="2:9" ht="15.75" customHeight="1" x14ac:dyDescent="0.2">
      <c r="B233" s="703"/>
      <c r="C233" s="702"/>
      <c r="F233" s="762"/>
      <c r="G233" s="698"/>
      <c r="H233" s="698"/>
      <c r="I233" s="318"/>
    </row>
    <row r="234" spans="2:9" ht="15.75" customHeight="1" x14ac:dyDescent="0.2">
      <c r="B234" s="703"/>
      <c r="C234" s="702"/>
      <c r="F234" s="762"/>
      <c r="G234" s="698"/>
      <c r="H234" s="698"/>
      <c r="I234" s="318"/>
    </row>
    <row r="235" spans="2:9" ht="15.75" customHeight="1" x14ac:dyDescent="0.2">
      <c r="B235" s="703"/>
      <c r="C235" s="702"/>
      <c r="F235" s="762"/>
      <c r="G235" s="698"/>
      <c r="H235" s="698"/>
      <c r="I235" s="318"/>
    </row>
    <row r="236" spans="2:9" ht="15.75" customHeight="1" x14ac:dyDescent="0.2">
      <c r="B236" s="703"/>
      <c r="C236" s="702"/>
      <c r="F236" s="762"/>
      <c r="G236" s="698"/>
      <c r="H236" s="698"/>
      <c r="I236" s="318"/>
    </row>
    <row r="237" spans="2:9" ht="15.75" customHeight="1" x14ac:dyDescent="0.2">
      <c r="B237" s="703"/>
      <c r="C237" s="702"/>
      <c r="F237" s="762"/>
      <c r="G237" s="698"/>
      <c r="H237" s="698"/>
      <c r="I237" s="318"/>
    </row>
    <row r="238" spans="2:9" ht="15.75" customHeight="1" x14ac:dyDescent="0.2">
      <c r="B238" s="703"/>
      <c r="C238" s="702"/>
      <c r="F238" s="762"/>
      <c r="G238" s="698"/>
      <c r="H238" s="698"/>
      <c r="I238" s="318"/>
    </row>
    <row r="239" spans="2:9" ht="15.75" customHeight="1" x14ac:dyDescent="0.2">
      <c r="B239" s="703"/>
      <c r="C239" s="702"/>
      <c r="F239" s="762"/>
      <c r="G239" s="698"/>
      <c r="H239" s="698"/>
      <c r="I239" s="318"/>
    </row>
    <row r="240" spans="2:9" ht="15.75" customHeight="1" x14ac:dyDescent="0.2">
      <c r="B240" s="703"/>
      <c r="C240" s="702"/>
      <c r="F240" s="762"/>
      <c r="G240" s="698"/>
      <c r="H240" s="698"/>
      <c r="I240" s="318"/>
    </row>
    <row r="241" spans="2:9" ht="15.75" customHeight="1" x14ac:dyDescent="0.2">
      <c r="B241" s="703"/>
      <c r="C241" s="702"/>
      <c r="F241" s="762"/>
      <c r="G241" s="698"/>
      <c r="H241" s="698"/>
      <c r="I241" s="318"/>
    </row>
    <row r="242" spans="2:9" ht="15.75" customHeight="1" x14ac:dyDescent="0.2">
      <c r="B242" s="703"/>
      <c r="C242" s="702"/>
      <c r="F242" s="762"/>
      <c r="G242" s="698"/>
      <c r="H242" s="698"/>
      <c r="I242" s="318"/>
    </row>
    <row r="243" spans="2:9" ht="15.75" customHeight="1" x14ac:dyDescent="0.2">
      <c r="B243" s="703"/>
      <c r="C243" s="702"/>
      <c r="F243" s="762"/>
      <c r="G243" s="710"/>
      <c r="H243" s="709"/>
      <c r="I243" s="318"/>
    </row>
    <row r="244" spans="2:9" ht="15.75" customHeight="1" x14ac:dyDescent="0.2">
      <c r="B244" s="703"/>
      <c r="C244" s="702"/>
      <c r="G244" s="698"/>
      <c r="H244" s="698"/>
      <c r="I244" s="318"/>
    </row>
    <row r="245" spans="2:9" ht="15.75" customHeight="1" x14ac:dyDescent="0.2">
      <c r="B245" s="703"/>
      <c r="C245" s="702"/>
      <c r="F245" s="762"/>
      <c r="G245" s="698"/>
      <c r="H245" s="698"/>
      <c r="I245" s="318"/>
    </row>
    <row r="246" spans="2:9" ht="15.75" customHeight="1" x14ac:dyDescent="0.2">
      <c r="B246" s="703"/>
      <c r="C246" s="702"/>
      <c r="F246" s="762"/>
      <c r="G246" s="698"/>
      <c r="H246" s="698"/>
      <c r="I246" s="318"/>
    </row>
    <row r="247" spans="2:9" ht="15.75" customHeight="1" x14ac:dyDescent="0.2">
      <c r="B247" s="703"/>
      <c r="C247" s="702"/>
      <c r="F247" s="762"/>
      <c r="G247" s="698"/>
      <c r="H247" s="698"/>
      <c r="I247" s="318"/>
    </row>
    <row r="248" spans="2:9" ht="15.75" customHeight="1" x14ac:dyDescent="0.2">
      <c r="B248" s="703"/>
      <c r="C248" s="702"/>
      <c r="F248" s="762"/>
      <c r="G248" s="698"/>
      <c r="H248" s="698"/>
      <c r="I248" s="318"/>
    </row>
    <row r="249" spans="2:9" ht="15.75" customHeight="1" x14ac:dyDescent="0.2">
      <c r="B249" s="703"/>
      <c r="C249" s="702"/>
      <c r="F249" s="762"/>
      <c r="G249" s="698"/>
      <c r="H249" s="698"/>
      <c r="I249" s="318"/>
    </row>
    <row r="250" spans="2:9" ht="15.75" customHeight="1" x14ac:dyDescent="0.2">
      <c r="B250" s="703"/>
      <c r="C250" s="702"/>
      <c r="F250" s="762"/>
      <c r="G250" s="698"/>
      <c r="H250" s="698"/>
      <c r="I250" s="318"/>
    </row>
    <row r="251" spans="2:9" ht="15.75" customHeight="1" x14ac:dyDescent="0.2">
      <c r="B251" s="703"/>
      <c r="C251" s="702"/>
      <c r="F251" s="762"/>
      <c r="G251" s="698"/>
      <c r="H251" s="698"/>
      <c r="I251" s="318"/>
    </row>
    <row r="252" spans="2:9" ht="15.75" customHeight="1" x14ac:dyDescent="0.2">
      <c r="B252" s="703"/>
      <c r="C252" s="702"/>
      <c r="F252" s="762"/>
      <c r="G252" s="698"/>
      <c r="H252" s="698"/>
      <c r="I252" s="318"/>
    </row>
    <row r="253" spans="2:9" ht="15.75" customHeight="1" x14ac:dyDescent="0.2">
      <c r="B253" s="703"/>
      <c r="C253" s="702"/>
      <c r="F253" s="762"/>
      <c r="G253" s="698"/>
      <c r="H253" s="698"/>
      <c r="I253" s="318"/>
    </row>
    <row r="254" spans="2:9" ht="15.75" customHeight="1" x14ac:dyDescent="0.2">
      <c r="B254" s="703"/>
      <c r="C254" s="702"/>
      <c r="F254" s="762"/>
      <c r="G254" s="698"/>
      <c r="H254" s="698"/>
      <c r="I254" s="318"/>
    </row>
    <row r="255" spans="2:9" ht="15.75" customHeight="1" x14ac:dyDescent="0.2">
      <c r="B255" s="703"/>
      <c r="C255" s="702"/>
      <c r="F255" s="762"/>
      <c r="G255" s="698"/>
      <c r="H255" s="698"/>
      <c r="I255" s="318"/>
    </row>
    <row r="256" spans="2:9" ht="15.75" customHeight="1" x14ac:dyDescent="0.2">
      <c r="B256" s="703"/>
      <c r="C256" s="702"/>
      <c r="F256" s="762"/>
      <c r="G256" s="698"/>
      <c r="H256" s="698"/>
      <c r="I256" s="318"/>
    </row>
    <row r="257" spans="2:9" ht="15.75" customHeight="1" x14ac:dyDescent="0.2">
      <c r="B257" s="703"/>
      <c r="C257" s="702"/>
      <c r="F257" s="762"/>
      <c r="G257" s="698"/>
      <c r="H257" s="698"/>
      <c r="I257" s="318"/>
    </row>
    <row r="258" spans="2:9" ht="15.75" customHeight="1" x14ac:dyDescent="0.2">
      <c r="B258" s="703"/>
      <c r="C258" s="702"/>
      <c r="F258" s="762"/>
      <c r="G258" s="698"/>
      <c r="H258" s="698"/>
      <c r="I258" s="318"/>
    </row>
    <row r="259" spans="2:9" ht="15.75" customHeight="1" x14ac:dyDescent="0.2">
      <c r="B259" s="703"/>
      <c r="C259" s="702"/>
      <c r="F259" s="762"/>
      <c r="G259" s="698"/>
      <c r="H259" s="698"/>
      <c r="I259" s="318"/>
    </row>
    <row r="260" spans="2:9" ht="15.75" customHeight="1" x14ac:dyDescent="0.2">
      <c r="B260" s="703"/>
      <c r="C260" s="702"/>
      <c r="F260" s="762"/>
      <c r="G260" s="698"/>
      <c r="H260" s="698"/>
      <c r="I260" s="318"/>
    </row>
    <row r="261" spans="2:9" ht="15.75" customHeight="1" x14ac:dyDescent="0.2">
      <c r="B261" s="703"/>
      <c r="C261" s="702"/>
      <c r="F261" s="762"/>
      <c r="G261" s="698"/>
      <c r="H261" s="698"/>
      <c r="I261" s="318"/>
    </row>
    <row r="262" spans="2:9" ht="15.75" customHeight="1" x14ac:dyDescent="0.2">
      <c r="B262" s="703"/>
      <c r="C262" s="702"/>
      <c r="F262" s="762"/>
      <c r="G262" s="698"/>
      <c r="H262" s="698"/>
      <c r="I262" s="318"/>
    </row>
    <row r="263" spans="2:9" ht="15.75" customHeight="1" x14ac:dyDescent="0.2">
      <c r="B263" s="703"/>
      <c r="C263" s="702"/>
      <c r="F263" s="762"/>
      <c r="G263" s="698"/>
      <c r="H263" s="698"/>
      <c r="I263" s="318"/>
    </row>
    <row r="264" spans="2:9" ht="15.75" customHeight="1" x14ac:dyDescent="0.2">
      <c r="B264" s="703"/>
      <c r="C264" s="702"/>
      <c r="F264" s="762"/>
      <c r="G264" s="698"/>
      <c r="H264" s="698"/>
      <c r="I264" s="318"/>
    </row>
    <row r="265" spans="2:9" ht="15.75" customHeight="1" x14ac:dyDescent="0.2">
      <c r="B265" s="703"/>
      <c r="C265" s="702"/>
      <c r="F265" s="762"/>
      <c r="G265" s="698"/>
      <c r="H265" s="698"/>
      <c r="I265" s="318"/>
    </row>
    <row r="266" spans="2:9" ht="15.75" customHeight="1" x14ac:dyDescent="0.2">
      <c r="B266" s="703"/>
      <c r="C266" s="702"/>
      <c r="F266" s="762"/>
      <c r="G266" s="699"/>
      <c r="H266" s="698"/>
      <c r="I266" s="318"/>
    </row>
    <row r="267" spans="2:9" ht="15.75" customHeight="1" x14ac:dyDescent="0.2">
      <c r="B267" s="703"/>
      <c r="C267" s="702"/>
      <c r="F267" s="762"/>
      <c r="G267" s="699"/>
      <c r="H267" s="698"/>
      <c r="I267" s="318"/>
    </row>
    <row r="268" spans="2:9" ht="15.75" customHeight="1" thickBot="1" x14ac:dyDescent="0.25">
      <c r="B268" s="703"/>
      <c r="C268" s="702"/>
      <c r="E268" s="707">
        <f>SUM(E9:E246)</f>
        <v>4884833.2200000007</v>
      </c>
      <c r="F268" s="706">
        <f>SUM(F8:F254)</f>
        <v>6104505.5100000016</v>
      </c>
      <c r="G268" s="699"/>
      <c r="H268" s="704"/>
      <c r="I268" s="318"/>
    </row>
    <row r="269" spans="2:9" ht="15.75" customHeight="1" thickTop="1" x14ac:dyDescent="0.2">
      <c r="B269" s="703"/>
      <c r="C269" s="702"/>
      <c r="E269" s="719">
        <f>F268-E268</f>
        <v>1219672.290000001</v>
      </c>
      <c r="F269" s="700"/>
      <c r="G269" s="699"/>
      <c r="H269" s="698"/>
      <c r="I269" s="318"/>
    </row>
    <row r="270" spans="2:9" ht="15.75" customHeight="1" x14ac:dyDescent="0.2">
      <c r="B270" s="703"/>
      <c r="C270" s="702"/>
      <c r="D270" s="696"/>
      <c r="F270" s="700"/>
      <c r="G270" s="699"/>
      <c r="H270" s="698"/>
      <c r="I270" s="318"/>
    </row>
    <row r="271" spans="2:9" ht="15.75" customHeight="1" x14ac:dyDescent="0.2">
      <c r="B271" s="690"/>
      <c r="C271" s="690"/>
      <c r="D271" s="696"/>
      <c r="F271" s="700"/>
      <c r="G271" s="699"/>
      <c r="H271" s="698"/>
      <c r="I271" s="318"/>
    </row>
    <row r="272" spans="2:9" ht="15.75" customHeight="1" x14ac:dyDescent="0.2">
      <c r="B272" s="690"/>
      <c r="C272" s="690"/>
      <c r="D272" s="701"/>
      <c r="F272" s="700"/>
      <c r="G272" s="699"/>
      <c r="H272" s="698"/>
      <c r="I272" s="318"/>
    </row>
    <row r="273" spans="2:9" ht="15.75" customHeight="1" x14ac:dyDescent="0.2">
      <c r="B273" s="690"/>
      <c r="C273" s="690"/>
      <c r="D273" s="696"/>
      <c r="F273" s="700"/>
      <c r="G273" s="699"/>
      <c r="H273" s="698"/>
      <c r="I273" s="318"/>
    </row>
    <row r="274" spans="2:9" ht="15.75" customHeight="1" x14ac:dyDescent="0.2">
      <c r="B274" s="690"/>
      <c r="C274" s="690"/>
      <c r="D274" s="696"/>
      <c r="F274" s="700"/>
      <c r="G274" s="698"/>
      <c r="H274" s="698"/>
      <c r="I274" s="318"/>
    </row>
    <row r="275" spans="2:9" ht="15.75" customHeight="1" x14ac:dyDescent="0.2">
      <c r="B275" s="690"/>
      <c r="C275" s="690"/>
      <c r="D275" s="696"/>
      <c r="F275" s="700"/>
      <c r="G275" s="698"/>
    </row>
    <row r="276" spans="2:9" ht="15.75" customHeight="1" x14ac:dyDescent="0.2">
      <c r="B276" s="690"/>
      <c r="C276" s="690"/>
      <c r="D276" s="696"/>
      <c r="G276" s="698"/>
    </row>
    <row r="277" spans="2:9" ht="15.75" customHeight="1" x14ac:dyDescent="0.2">
      <c r="B277" s="690"/>
      <c r="C277" s="690"/>
    </row>
    <row r="278" spans="2:9" ht="15.75" customHeight="1" x14ac:dyDescent="0.2">
      <c r="B278" s="690"/>
      <c r="C278" s="690"/>
      <c r="D278" s="696"/>
      <c r="G278" s="697"/>
    </row>
    <row r="279" spans="2:9" ht="15.75" customHeight="1" x14ac:dyDescent="0.2">
      <c r="B279" s="690"/>
      <c r="C279" s="690"/>
      <c r="D279" s="696"/>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row>
    <row r="284" spans="2:9" ht="15.75" customHeight="1" x14ac:dyDescent="0.2">
      <c r="B284" s="690"/>
      <c r="C284" s="690"/>
      <c r="D284" s="696"/>
    </row>
    <row r="285" spans="2:9" ht="15.75" customHeight="1" x14ac:dyDescent="0.2">
      <c r="D285" s="696"/>
    </row>
    <row r="286" spans="2:9" ht="15.75" customHeight="1" x14ac:dyDescent="0.2">
      <c r="B286" s="690"/>
      <c r="C286" s="690"/>
      <c r="E286" s="694"/>
      <c r="G286" s="690"/>
    </row>
    <row r="287" spans="2:9" ht="15.75" customHeight="1" x14ac:dyDescent="0.2">
      <c r="B287" s="690"/>
      <c r="C287" s="690"/>
      <c r="G287" s="690"/>
    </row>
    <row r="288" spans="2:9" ht="15.75" customHeight="1" x14ac:dyDescent="0.2">
      <c r="E288" s="695"/>
      <c r="F288" s="694"/>
    </row>
    <row r="289" spans="5:6" ht="15.75" customHeight="1" x14ac:dyDescent="0.2">
      <c r="E289" s="695"/>
      <c r="F289" s="694"/>
    </row>
    <row r="290" spans="5:6" ht="15.75" customHeight="1" x14ac:dyDescent="0.2"/>
    <row r="291" spans="5:6" ht="15.75" customHeight="1" x14ac:dyDescent="0.2"/>
    <row r="292" spans="5:6" ht="15.75" customHeight="1" x14ac:dyDescent="0.2"/>
    <row r="293" spans="5:6" ht="15.75" customHeight="1" x14ac:dyDescent="0.2"/>
    <row r="294" spans="5:6" ht="15.75" customHeight="1" x14ac:dyDescent="0.2"/>
    <row r="295" spans="5:6" ht="15.75" customHeight="1" x14ac:dyDescent="0.2"/>
    <row r="296" spans="5:6" ht="15.75" customHeight="1" x14ac:dyDescent="0.2"/>
    <row r="297" spans="5:6" ht="15.75" customHeight="1" x14ac:dyDescent="0.2"/>
    <row r="298" spans="5:6" ht="15.75" customHeight="1" x14ac:dyDescent="0.2"/>
    <row r="299" spans="5:6" ht="15.75" customHeight="1" x14ac:dyDescent="0.2"/>
    <row r="300" spans="5:6" ht="15.75" customHeight="1" x14ac:dyDescent="0.2"/>
    <row r="301" spans="5:6" ht="15.75" customHeight="1" x14ac:dyDescent="0.2"/>
    <row r="302" spans="5:6" ht="15.75" customHeight="1" x14ac:dyDescent="0.2"/>
    <row r="303" spans="5:6" ht="15.75" customHeight="1" x14ac:dyDescent="0.2"/>
    <row r="304" spans="5:6"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12" customFormat="1" x14ac:dyDescent="0.2">
      <c r="A376" s="690"/>
      <c r="B376" s="691"/>
      <c r="C376" s="691"/>
      <c r="D376" s="693"/>
      <c r="E376" s="692"/>
      <c r="F376" s="692"/>
      <c r="G376" s="691"/>
      <c r="H376" s="690"/>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690"/>
      <c r="B377" s="691"/>
      <c r="C377" s="691"/>
      <c r="D377" s="693"/>
      <c r="E377" s="692"/>
      <c r="F377" s="692"/>
      <c r="G377" s="691"/>
      <c r="H377" s="690"/>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F8F2C-087E-432A-AAB3-986E446FC356}">
  <dimension ref="A1:HA379"/>
  <sheetViews>
    <sheetView workbookViewId="0">
      <selection activeCell="E42" sqref="E42"/>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customWidth="1"/>
    <col min="7" max="7" width="17.28515625" style="691" customWidth="1"/>
    <col min="8" max="8" width="12" style="690" bestFit="1" customWidth="1"/>
    <col min="9" max="9" width="2" style="311" customWidth="1"/>
    <col min="10" max="12" width="11" style="311" bestFit="1" customWidth="1"/>
    <col min="13" max="16384" width="10.85546875" style="311"/>
  </cols>
  <sheetData>
    <row r="1" spans="2:9" ht="18" x14ac:dyDescent="0.25">
      <c r="B1" s="733"/>
      <c r="C1" s="735" t="s">
        <v>872</v>
      </c>
    </row>
    <row r="2" spans="2:9" ht="18" x14ac:dyDescent="0.25">
      <c r="B2" s="733"/>
      <c r="C2" s="735" t="s">
        <v>8529</v>
      </c>
    </row>
    <row r="3" spans="2:9" ht="18" x14ac:dyDescent="0.25">
      <c r="B3" s="733"/>
      <c r="C3" s="734" t="s">
        <v>10078</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698"/>
      <c r="H7" s="698"/>
      <c r="I7" s="318"/>
    </row>
    <row r="8" spans="2:9" x14ac:dyDescent="0.2">
      <c r="B8" s="703"/>
      <c r="C8" s="702" t="s">
        <v>1008</v>
      </c>
      <c r="F8" s="719">
        <v>163053.29999999999</v>
      </c>
      <c r="G8" s="704"/>
      <c r="H8" s="698"/>
      <c r="I8" s="318"/>
    </row>
    <row r="9" spans="2:9" x14ac:dyDescent="0.2">
      <c r="B9" s="977">
        <v>45355</v>
      </c>
      <c r="C9" s="992" t="s">
        <v>10116</v>
      </c>
      <c r="D9" s="976"/>
      <c r="E9" s="692">
        <v>96062.5</v>
      </c>
      <c r="F9" s="692">
        <v>1440.7</v>
      </c>
      <c r="G9" s="698" t="s">
        <v>10115</v>
      </c>
    </row>
    <row r="10" spans="2:9" x14ac:dyDescent="0.2">
      <c r="B10" s="977">
        <v>45356</v>
      </c>
      <c r="C10" s="990" t="s">
        <v>10104</v>
      </c>
      <c r="D10" s="976"/>
      <c r="E10" s="692">
        <v>11.53</v>
      </c>
      <c r="F10" s="692">
        <v>6958.37</v>
      </c>
      <c r="G10" s="698" t="s">
        <v>10114</v>
      </c>
    </row>
    <row r="11" spans="2:9" x14ac:dyDescent="0.2">
      <c r="B11" s="977">
        <v>45356</v>
      </c>
      <c r="C11" s="991" t="s">
        <v>10103</v>
      </c>
      <c r="D11" s="976"/>
      <c r="E11" s="692">
        <v>1.84</v>
      </c>
      <c r="F11" s="692">
        <v>5168.24</v>
      </c>
      <c r="G11" s="698" t="s">
        <v>10112</v>
      </c>
    </row>
    <row r="12" spans="2:9" x14ac:dyDescent="0.2">
      <c r="B12" s="977">
        <v>45359</v>
      </c>
      <c r="C12" s="992" t="s">
        <v>10113</v>
      </c>
      <c r="D12" s="976"/>
      <c r="E12" s="762">
        <v>550</v>
      </c>
      <c r="F12" s="692">
        <v>1000</v>
      </c>
      <c r="G12" s="698" t="s">
        <v>10112</v>
      </c>
    </row>
    <row r="13" spans="2:9" x14ac:dyDescent="0.2">
      <c r="B13" s="977">
        <v>45359</v>
      </c>
      <c r="C13" s="992" t="s">
        <v>10111</v>
      </c>
      <c r="D13" s="976"/>
      <c r="E13" s="692">
        <v>550</v>
      </c>
      <c r="F13" s="692">
        <v>27833.55</v>
      </c>
      <c r="G13" s="698" t="s">
        <v>10110</v>
      </c>
    </row>
    <row r="14" spans="2:9" x14ac:dyDescent="0.2">
      <c r="B14" s="977">
        <v>45359</v>
      </c>
      <c r="C14" s="992" t="s">
        <v>10109</v>
      </c>
      <c r="D14" s="976"/>
      <c r="E14" s="692">
        <v>550</v>
      </c>
      <c r="G14" s="698"/>
    </row>
    <row r="15" spans="2:9" x14ac:dyDescent="0.2">
      <c r="B15" s="977">
        <v>45359</v>
      </c>
      <c r="C15" s="992" t="s">
        <v>10108</v>
      </c>
      <c r="D15" s="976"/>
      <c r="E15" s="692">
        <v>550</v>
      </c>
      <c r="G15" s="698"/>
    </row>
    <row r="16" spans="2:9" x14ac:dyDescent="0.2">
      <c r="B16" s="977">
        <v>45359</v>
      </c>
      <c r="C16" s="992" t="s">
        <v>10107</v>
      </c>
      <c r="D16" s="976"/>
      <c r="E16" s="692">
        <v>275</v>
      </c>
      <c r="G16" s="698"/>
    </row>
    <row r="17" spans="2:12" x14ac:dyDescent="0.2">
      <c r="B17" s="977">
        <v>45364</v>
      </c>
      <c r="C17" s="990" t="s">
        <v>10106</v>
      </c>
      <c r="D17" s="976"/>
      <c r="E17" s="692">
        <v>55.67</v>
      </c>
      <c r="G17" s="698"/>
    </row>
    <row r="18" spans="2:12" x14ac:dyDescent="0.2">
      <c r="B18" s="977">
        <v>45364</v>
      </c>
      <c r="C18" s="991" t="s">
        <v>10105</v>
      </c>
      <c r="D18" s="976"/>
      <c r="E18" s="692">
        <v>8.91</v>
      </c>
      <c r="F18" s="718"/>
      <c r="G18" s="698"/>
      <c r="H18" s="695"/>
    </row>
    <row r="19" spans="2:12" x14ac:dyDescent="0.2">
      <c r="B19" s="977">
        <v>45372</v>
      </c>
      <c r="C19" s="990" t="s">
        <v>10106</v>
      </c>
      <c r="D19" s="976"/>
      <c r="E19" s="692">
        <v>41.35</v>
      </c>
      <c r="G19" s="698"/>
    </row>
    <row r="20" spans="2:12" x14ac:dyDescent="0.2">
      <c r="B20" s="977">
        <v>45372</v>
      </c>
      <c r="C20" s="990" t="s">
        <v>10105</v>
      </c>
      <c r="D20" s="976"/>
      <c r="E20" s="692">
        <v>6.62</v>
      </c>
      <c r="G20" s="698"/>
    </row>
    <row r="21" spans="2:12" x14ac:dyDescent="0.2">
      <c r="B21" s="977">
        <v>45372</v>
      </c>
      <c r="C21" s="990" t="s">
        <v>10106</v>
      </c>
      <c r="D21" s="976"/>
      <c r="E21" s="692">
        <v>8</v>
      </c>
      <c r="G21" s="698"/>
      <c r="H21" s="698"/>
      <c r="I21" s="318"/>
    </row>
    <row r="22" spans="2:12" x14ac:dyDescent="0.2">
      <c r="B22" s="977">
        <v>45372</v>
      </c>
      <c r="C22" s="990" t="s">
        <v>10105</v>
      </c>
      <c r="D22" s="976"/>
      <c r="E22" s="692">
        <v>1.28</v>
      </c>
      <c r="G22" s="698"/>
      <c r="H22" s="698"/>
      <c r="I22" s="318"/>
    </row>
    <row r="23" spans="2:12" ht="13.5" customHeight="1" x14ac:dyDescent="0.2">
      <c r="B23" s="977">
        <v>45378</v>
      </c>
      <c r="C23" s="990" t="s">
        <v>10104</v>
      </c>
      <c r="D23" s="976"/>
      <c r="E23" s="692">
        <v>30</v>
      </c>
      <c r="F23" s="718"/>
      <c r="G23" s="698"/>
      <c r="H23" s="698"/>
      <c r="I23" s="318"/>
    </row>
    <row r="24" spans="2:12" x14ac:dyDescent="0.2">
      <c r="B24" s="977">
        <v>45378</v>
      </c>
      <c r="C24" s="991" t="s">
        <v>10103</v>
      </c>
      <c r="D24" s="976"/>
      <c r="E24" s="692">
        <v>4.8</v>
      </c>
      <c r="G24" s="698"/>
      <c r="H24" s="698"/>
      <c r="I24" s="318"/>
    </row>
    <row r="25" spans="2:12" x14ac:dyDescent="0.2">
      <c r="B25" s="977">
        <v>45378</v>
      </c>
      <c r="C25" s="990" t="s">
        <v>10102</v>
      </c>
      <c r="D25" s="976"/>
      <c r="E25" s="692">
        <v>200</v>
      </c>
      <c r="F25" s="718"/>
      <c r="G25" s="698"/>
      <c r="H25" s="698"/>
      <c r="I25" s="318"/>
    </row>
    <row r="26" spans="2:12" ht="14.25" x14ac:dyDescent="0.2">
      <c r="B26" s="977">
        <v>45378</v>
      </c>
      <c r="C26" s="981" t="s">
        <v>10101</v>
      </c>
      <c r="D26" s="976"/>
      <c r="E26" s="692">
        <v>32</v>
      </c>
      <c r="G26" s="698"/>
      <c r="H26" s="698"/>
      <c r="I26" s="318"/>
    </row>
    <row r="27" spans="2:12" ht="14.25" x14ac:dyDescent="0.2">
      <c r="B27" s="977">
        <v>45378</v>
      </c>
      <c r="C27" s="981" t="s">
        <v>9923</v>
      </c>
      <c r="D27" s="976"/>
      <c r="E27" s="692">
        <v>320</v>
      </c>
      <c r="F27" s="718"/>
      <c r="G27" s="698"/>
      <c r="H27" s="698"/>
      <c r="I27" s="318"/>
    </row>
    <row r="28" spans="2:12" x14ac:dyDescent="0.2">
      <c r="B28" s="977">
        <v>45378</v>
      </c>
      <c r="C28" s="990" t="s">
        <v>10100</v>
      </c>
      <c r="D28" s="976"/>
      <c r="E28" s="692">
        <v>51.2</v>
      </c>
      <c r="G28" s="698"/>
      <c r="H28" s="698"/>
      <c r="I28" s="318"/>
      <c r="K28" s="338"/>
      <c r="L28" s="337"/>
    </row>
    <row r="29" spans="2:12" ht="14.25" x14ac:dyDescent="0.2">
      <c r="B29" s="703"/>
      <c r="C29" s="702"/>
      <c r="G29" s="363"/>
      <c r="H29" s="698"/>
      <c r="I29" s="318"/>
      <c r="K29" s="337"/>
    </row>
    <row r="30" spans="2:12" ht="13.5" customHeight="1" x14ac:dyDescent="0.25">
      <c r="B30" s="703"/>
      <c r="C30" s="702"/>
      <c r="F30" s="708"/>
      <c r="G30" s="698"/>
      <c r="H30" s="698"/>
      <c r="I30" s="318"/>
    </row>
    <row r="31" spans="2:12" ht="11.25" customHeight="1" x14ac:dyDescent="0.25">
      <c r="B31" s="703"/>
      <c r="C31" s="702"/>
      <c r="F31" s="708"/>
      <c r="G31" s="698"/>
      <c r="H31" s="698"/>
      <c r="I31" s="318"/>
    </row>
    <row r="32" spans="2:12" ht="14.25" customHeight="1" x14ac:dyDescent="0.25">
      <c r="B32" s="703"/>
      <c r="C32" s="702"/>
      <c r="F32" s="712"/>
      <c r="G32" s="698"/>
      <c r="H32" s="698"/>
      <c r="I32" s="318"/>
    </row>
    <row r="33" spans="2:9" ht="14.25" customHeight="1" x14ac:dyDescent="0.25">
      <c r="B33" s="703"/>
      <c r="C33" s="702"/>
      <c r="F33" s="708"/>
      <c r="G33" s="698"/>
      <c r="H33" s="698"/>
      <c r="I33" s="318"/>
    </row>
    <row r="34" spans="2:9" ht="14.25" customHeight="1" x14ac:dyDescent="0.25">
      <c r="B34" s="703"/>
      <c r="C34" s="363"/>
      <c r="F34" s="708"/>
      <c r="G34" s="698"/>
      <c r="H34" s="698"/>
      <c r="I34" s="318"/>
    </row>
    <row r="35" spans="2:9" ht="14.25" customHeight="1" x14ac:dyDescent="0.25">
      <c r="B35" s="703"/>
      <c r="C35" s="702"/>
      <c r="F35" s="708"/>
      <c r="G35" s="698"/>
      <c r="H35" s="698"/>
      <c r="I35" s="318"/>
    </row>
    <row r="36" spans="2:9" ht="14.25" customHeight="1" x14ac:dyDescent="0.25">
      <c r="B36" s="703"/>
      <c r="C36" s="702"/>
      <c r="F36" s="708"/>
      <c r="G36" s="698"/>
      <c r="H36" s="698"/>
      <c r="I36" s="318"/>
    </row>
    <row r="37" spans="2:9" ht="14.25" customHeight="1" x14ac:dyDescent="0.25">
      <c r="B37" s="703"/>
      <c r="C37" s="702"/>
      <c r="F37" s="708"/>
      <c r="G37" s="698"/>
      <c r="H37" s="698"/>
      <c r="I37" s="318"/>
    </row>
    <row r="38" spans="2:9" ht="14.25" customHeight="1" x14ac:dyDescent="0.2">
      <c r="B38" s="703"/>
      <c r="C38" s="702"/>
      <c r="G38" s="698"/>
      <c r="H38" s="698"/>
      <c r="I38" s="318"/>
    </row>
    <row r="39" spans="2:9" ht="14.25" customHeight="1" x14ac:dyDescent="0.25">
      <c r="B39" s="703"/>
      <c r="C39" s="702"/>
      <c r="F39" s="989"/>
      <c r="G39" s="698"/>
      <c r="H39" s="698"/>
      <c r="I39" s="318"/>
    </row>
    <row r="40" spans="2:9" ht="14.25" customHeight="1" x14ac:dyDescent="0.25">
      <c r="B40" s="703"/>
      <c r="C40" s="702"/>
      <c r="F40" s="708"/>
      <c r="G40" s="698"/>
      <c r="H40" s="698"/>
      <c r="I40" s="318"/>
    </row>
    <row r="41" spans="2:9" ht="14.25" customHeight="1" x14ac:dyDescent="0.25">
      <c r="B41" s="703"/>
      <c r="C41" s="702"/>
      <c r="F41" s="708"/>
      <c r="G41" s="698"/>
      <c r="H41" s="698"/>
      <c r="I41" s="318"/>
    </row>
    <row r="42" spans="2:9" ht="14.25" customHeight="1" x14ac:dyDescent="0.25">
      <c r="B42" s="703"/>
      <c r="C42" s="702"/>
      <c r="F42" s="708"/>
      <c r="G42" s="698"/>
      <c r="H42" s="698"/>
      <c r="I42" s="318"/>
    </row>
    <row r="43" spans="2:9" ht="14.25" customHeight="1" x14ac:dyDescent="0.25">
      <c r="B43" s="703"/>
      <c r="C43" s="702"/>
      <c r="F43" s="708"/>
      <c r="G43" s="698"/>
      <c r="H43" s="698"/>
      <c r="I43" s="318"/>
    </row>
    <row r="44" spans="2:9" ht="14.25" customHeight="1" x14ac:dyDescent="0.25">
      <c r="B44" s="703"/>
      <c r="C44" s="702"/>
      <c r="F44" s="708"/>
      <c r="G44" s="698"/>
      <c r="H44" s="698"/>
      <c r="I44" s="318"/>
    </row>
    <row r="45" spans="2:9" ht="14.25" customHeight="1" x14ac:dyDescent="0.25">
      <c r="B45" s="703"/>
      <c r="C45" s="702"/>
      <c r="F45" s="708"/>
      <c r="G45" s="698"/>
      <c r="H45" s="698"/>
      <c r="I45" s="318"/>
    </row>
    <row r="46" spans="2:9" ht="14.25" customHeight="1" x14ac:dyDescent="0.25">
      <c r="B46" s="703"/>
      <c r="C46" s="702"/>
      <c r="F46" s="708"/>
      <c r="G46" s="698"/>
      <c r="H46" s="698"/>
      <c r="I46" s="318"/>
    </row>
    <row r="47" spans="2:9" ht="14.25" customHeight="1" x14ac:dyDescent="0.25">
      <c r="B47" s="703"/>
      <c r="C47" s="702"/>
      <c r="F47" s="712"/>
      <c r="G47" s="698"/>
      <c r="H47" s="698"/>
      <c r="I47" s="318"/>
    </row>
    <row r="48" spans="2:9" ht="14.25" customHeight="1" x14ac:dyDescent="0.25">
      <c r="B48" s="703"/>
      <c r="C48" s="363"/>
      <c r="F48" s="708"/>
      <c r="G48" s="698"/>
      <c r="H48" s="698"/>
      <c r="I48" s="318"/>
    </row>
    <row r="49" spans="2:9" ht="14.25" customHeight="1" x14ac:dyDescent="0.25">
      <c r="B49" s="703"/>
      <c r="C49" s="702"/>
      <c r="F49" s="708"/>
      <c r="G49" s="698"/>
      <c r="H49" s="698"/>
      <c r="I49" s="318"/>
    </row>
    <row r="50" spans="2:9" ht="14.25" customHeight="1" x14ac:dyDescent="0.25">
      <c r="B50" s="703"/>
      <c r="C50" s="702"/>
      <c r="F50" s="708"/>
      <c r="G50" s="698"/>
      <c r="H50" s="698"/>
      <c r="I50" s="318"/>
    </row>
    <row r="51" spans="2:9" ht="14.25" customHeight="1" x14ac:dyDescent="0.25">
      <c r="B51" s="703"/>
      <c r="C51" s="702"/>
      <c r="F51" s="708"/>
      <c r="G51" s="698"/>
      <c r="H51" s="698"/>
      <c r="I51" s="318"/>
    </row>
    <row r="52" spans="2:9" ht="14.25" customHeight="1" x14ac:dyDescent="0.25">
      <c r="B52" s="703"/>
      <c r="C52" s="702"/>
      <c r="F52" s="712"/>
      <c r="G52" s="698"/>
      <c r="H52" s="698"/>
      <c r="I52" s="318"/>
    </row>
    <row r="53" spans="2:9" ht="14.25" customHeight="1" x14ac:dyDescent="0.25">
      <c r="B53" s="703"/>
      <c r="C53" s="702"/>
      <c r="F53" s="708"/>
      <c r="G53" s="698"/>
      <c r="H53" s="698"/>
      <c r="I53" s="318"/>
    </row>
    <row r="54" spans="2:9" ht="14.25" customHeight="1" x14ac:dyDescent="0.25">
      <c r="B54" s="703"/>
      <c r="C54" s="702"/>
      <c r="F54" s="708"/>
      <c r="G54" s="698"/>
      <c r="H54" s="698"/>
      <c r="I54" s="318"/>
    </row>
    <row r="55" spans="2:9" ht="14.25" customHeight="1" x14ac:dyDescent="0.25">
      <c r="B55" s="703"/>
      <c r="C55" s="702"/>
      <c r="F55" s="708"/>
      <c r="G55" s="698"/>
      <c r="H55" s="698"/>
      <c r="I55" s="318"/>
    </row>
    <row r="56" spans="2:9" ht="14.25" customHeight="1" x14ac:dyDescent="0.25">
      <c r="B56" s="703"/>
      <c r="C56" s="702"/>
      <c r="F56" s="712"/>
      <c r="G56" s="698"/>
      <c r="H56" s="698"/>
      <c r="I56" s="318"/>
    </row>
    <row r="57" spans="2:9" ht="14.25" customHeight="1" x14ac:dyDescent="0.25">
      <c r="B57" s="703"/>
      <c r="C57" s="702"/>
      <c r="F57" s="712"/>
      <c r="G57" s="698"/>
      <c r="H57" s="698"/>
      <c r="I57" s="318"/>
    </row>
    <row r="58" spans="2:9" ht="14.25" customHeight="1" x14ac:dyDescent="0.25">
      <c r="B58" s="703"/>
      <c r="C58" s="702"/>
      <c r="F58" s="708"/>
      <c r="G58" s="698"/>
      <c r="H58" s="698"/>
      <c r="I58" s="318"/>
    </row>
    <row r="59" spans="2:9" ht="14.25" customHeight="1" x14ac:dyDescent="0.25">
      <c r="B59" s="703"/>
      <c r="C59" s="702"/>
      <c r="F59" s="708"/>
      <c r="G59" s="698"/>
      <c r="H59" s="698"/>
      <c r="I59" s="318"/>
    </row>
    <row r="60" spans="2:9" ht="14.25" customHeight="1" x14ac:dyDescent="0.25">
      <c r="B60" s="703"/>
      <c r="C60" s="702"/>
      <c r="F60" s="708"/>
      <c r="G60" s="698"/>
      <c r="H60" s="698"/>
      <c r="I60" s="318"/>
    </row>
    <row r="61" spans="2:9" ht="14.25" customHeight="1" x14ac:dyDescent="0.25">
      <c r="B61" s="703"/>
      <c r="C61" s="702"/>
      <c r="F61" s="708"/>
      <c r="G61" s="698"/>
      <c r="H61" s="698"/>
      <c r="I61" s="318"/>
    </row>
    <row r="62" spans="2:9" ht="14.25" customHeight="1" x14ac:dyDescent="0.25">
      <c r="B62" s="703"/>
      <c r="C62" s="702"/>
      <c r="F62" s="708"/>
      <c r="G62" s="698"/>
      <c r="H62" s="698"/>
      <c r="I62" s="318"/>
    </row>
    <row r="63" spans="2:9" ht="14.25" customHeight="1" x14ac:dyDescent="0.25">
      <c r="B63" s="703"/>
      <c r="C63" s="702"/>
      <c r="F63" s="708"/>
      <c r="G63" s="698"/>
      <c r="H63" s="698"/>
      <c r="I63" s="318"/>
    </row>
    <row r="64" spans="2:9" ht="14.25" customHeight="1" x14ac:dyDescent="0.25">
      <c r="B64" s="703"/>
      <c r="C64" s="702"/>
      <c r="F64" s="708"/>
      <c r="G64" s="698"/>
      <c r="H64" s="698"/>
      <c r="I64" s="318"/>
    </row>
    <row r="65" spans="2:9" ht="14.25" customHeight="1" x14ac:dyDescent="0.25">
      <c r="B65" s="703"/>
      <c r="C65" s="702"/>
      <c r="F65" s="708"/>
      <c r="G65" s="698"/>
      <c r="H65" s="698"/>
      <c r="I65" s="318"/>
    </row>
    <row r="66" spans="2:9" ht="14.25" customHeight="1" x14ac:dyDescent="0.25">
      <c r="B66" s="703"/>
      <c r="C66" s="702"/>
      <c r="F66" s="708"/>
      <c r="G66" s="698"/>
      <c r="H66" s="698"/>
      <c r="I66" s="318"/>
    </row>
    <row r="67" spans="2:9" ht="14.25" customHeight="1" x14ac:dyDescent="0.25">
      <c r="B67" s="703"/>
      <c r="C67" s="702"/>
      <c r="F67" s="708"/>
      <c r="G67" s="698"/>
      <c r="H67" s="698"/>
      <c r="I67" s="318"/>
    </row>
    <row r="68" spans="2:9" ht="14.25" customHeight="1" x14ac:dyDescent="0.25">
      <c r="B68" s="703"/>
      <c r="C68" s="702"/>
      <c r="F68" s="708"/>
      <c r="G68" s="698"/>
      <c r="H68" s="698"/>
      <c r="I68" s="318"/>
    </row>
    <row r="69" spans="2:9" ht="14.25" customHeight="1" x14ac:dyDescent="0.25">
      <c r="B69" s="703"/>
      <c r="C69" s="702"/>
      <c r="F69" s="708"/>
      <c r="G69" s="698"/>
      <c r="H69" s="698"/>
      <c r="I69" s="318"/>
    </row>
    <row r="70" spans="2:9" ht="14.25" customHeight="1" x14ac:dyDescent="0.25">
      <c r="B70" s="703"/>
      <c r="C70" s="702"/>
      <c r="F70" s="708"/>
      <c r="G70" s="698"/>
      <c r="H70" s="698"/>
      <c r="I70" s="318"/>
    </row>
    <row r="71" spans="2:9" ht="14.25" customHeight="1" x14ac:dyDescent="0.25">
      <c r="B71" s="703"/>
      <c r="C71" s="702"/>
      <c r="F71" s="708"/>
      <c r="G71" s="698"/>
      <c r="H71" s="698"/>
      <c r="I71" s="318"/>
    </row>
    <row r="72" spans="2:9" ht="14.25" customHeight="1" x14ac:dyDescent="0.25">
      <c r="B72" s="703"/>
      <c r="C72" s="702"/>
      <c r="F72" s="708"/>
      <c r="G72" s="698"/>
      <c r="H72" s="698"/>
      <c r="I72" s="318"/>
    </row>
    <row r="73" spans="2:9" ht="14.25" customHeight="1" x14ac:dyDescent="0.25">
      <c r="B73" s="703"/>
      <c r="C73" s="702"/>
      <c r="F73" s="708"/>
      <c r="G73" s="698"/>
      <c r="H73" s="698"/>
      <c r="I73" s="318"/>
    </row>
    <row r="74" spans="2:9" ht="14.25" customHeight="1" x14ac:dyDescent="0.25">
      <c r="B74" s="703"/>
      <c r="C74" s="702"/>
      <c r="F74" s="708"/>
      <c r="G74" s="698"/>
      <c r="H74" s="698"/>
      <c r="I74" s="318"/>
    </row>
    <row r="75" spans="2:9" ht="14.25" customHeight="1" x14ac:dyDescent="0.25">
      <c r="B75" s="703"/>
      <c r="C75" s="702"/>
      <c r="F75" s="708"/>
      <c r="G75" s="698"/>
      <c r="H75" s="698"/>
      <c r="I75" s="318"/>
    </row>
    <row r="76" spans="2:9" ht="14.25" customHeight="1" x14ac:dyDescent="0.25">
      <c r="B76" s="703"/>
      <c r="C76" s="702"/>
      <c r="F76" s="708"/>
      <c r="G76" s="698"/>
      <c r="H76" s="698"/>
      <c r="I76" s="318"/>
    </row>
    <row r="77" spans="2:9" ht="14.25" customHeight="1" x14ac:dyDescent="0.25">
      <c r="B77" s="703"/>
      <c r="C77" s="702"/>
      <c r="F77" s="708"/>
      <c r="G77" s="698"/>
      <c r="H77" s="698"/>
      <c r="I77" s="318"/>
    </row>
    <row r="78" spans="2:9" ht="14.25" customHeight="1" x14ac:dyDescent="0.25">
      <c r="B78" s="703"/>
      <c r="C78" s="702"/>
      <c r="F78" s="708"/>
      <c r="G78" s="698"/>
      <c r="H78" s="698"/>
      <c r="I78" s="318"/>
    </row>
    <row r="79" spans="2:9" ht="14.25" customHeight="1" x14ac:dyDescent="0.25">
      <c r="B79" s="703"/>
      <c r="C79" s="702"/>
      <c r="F79" s="708"/>
      <c r="G79" s="698"/>
      <c r="H79" s="698"/>
      <c r="I79" s="318"/>
    </row>
    <row r="80" spans="2:9" ht="14.25" customHeight="1" x14ac:dyDescent="0.25">
      <c r="B80" s="703"/>
      <c r="C80" s="702"/>
      <c r="F80" s="708"/>
      <c r="G80" s="698"/>
      <c r="H80" s="698"/>
      <c r="I80" s="318"/>
    </row>
    <row r="81" spans="2:9" ht="14.25" customHeight="1" x14ac:dyDescent="0.25">
      <c r="B81" s="703"/>
      <c r="C81" s="702"/>
      <c r="F81" s="708"/>
      <c r="G81" s="698"/>
      <c r="H81" s="698"/>
      <c r="I81" s="318"/>
    </row>
    <row r="82" spans="2:9" ht="14.25" customHeight="1" x14ac:dyDescent="0.25">
      <c r="B82" s="703"/>
      <c r="C82" s="702"/>
      <c r="F82" s="708"/>
      <c r="G82" s="698"/>
      <c r="H82" s="698"/>
      <c r="I82" s="318"/>
    </row>
    <row r="83" spans="2:9" ht="14.25" customHeight="1" x14ac:dyDescent="0.25">
      <c r="B83" s="703"/>
      <c r="C83" s="702"/>
      <c r="F83" s="708"/>
      <c r="G83" s="711"/>
      <c r="H83" s="698"/>
      <c r="I83" s="318"/>
    </row>
    <row r="84" spans="2:9" ht="14.25" customHeight="1" x14ac:dyDescent="0.25">
      <c r="B84" s="703"/>
      <c r="C84" s="702"/>
      <c r="F84" s="712"/>
      <c r="G84" s="698"/>
      <c r="H84" s="698"/>
      <c r="I84" s="318"/>
    </row>
    <row r="85" spans="2:9" ht="14.25" customHeight="1" x14ac:dyDescent="0.25">
      <c r="B85" s="703"/>
      <c r="C85" s="702"/>
      <c r="F85" s="708"/>
      <c r="G85" s="698"/>
      <c r="H85" s="698"/>
      <c r="I85" s="318"/>
    </row>
    <row r="86" spans="2:9" ht="14.25" customHeight="1" x14ac:dyDescent="0.25">
      <c r="B86" s="703"/>
      <c r="C86" s="702"/>
      <c r="F86" s="708"/>
      <c r="G86" s="698"/>
      <c r="H86" s="698"/>
      <c r="I86" s="318"/>
    </row>
    <row r="87" spans="2:9" ht="14.25" customHeight="1" x14ac:dyDescent="0.25">
      <c r="B87" s="703"/>
      <c r="C87" s="702"/>
      <c r="F87" s="708"/>
      <c r="G87" s="698"/>
      <c r="H87" s="698"/>
      <c r="I87" s="318"/>
    </row>
    <row r="88" spans="2:9" ht="14.25" customHeight="1" x14ac:dyDescent="0.25">
      <c r="B88" s="703"/>
      <c r="C88" s="702"/>
      <c r="F88" s="708"/>
      <c r="G88" s="698"/>
      <c r="H88" s="698"/>
      <c r="I88" s="318"/>
    </row>
    <row r="89" spans="2:9" ht="14.25" customHeight="1" x14ac:dyDescent="0.25">
      <c r="B89" s="703"/>
      <c r="C89" s="702"/>
      <c r="F89" s="712"/>
      <c r="G89" s="698"/>
      <c r="H89" s="698"/>
      <c r="I89" s="318"/>
    </row>
    <row r="90" spans="2:9" ht="14.25" customHeight="1" x14ac:dyDescent="0.25">
      <c r="B90" s="703"/>
      <c r="C90" s="702"/>
      <c r="F90" s="708"/>
      <c r="G90" s="698"/>
      <c r="H90" s="698"/>
      <c r="I90" s="318"/>
    </row>
    <row r="91" spans="2:9" ht="14.25" customHeight="1" x14ac:dyDescent="0.25">
      <c r="B91" s="703"/>
      <c r="C91" s="702"/>
      <c r="F91" s="708"/>
      <c r="G91" s="711"/>
      <c r="H91" s="698"/>
      <c r="I91" s="318"/>
    </row>
    <row r="92" spans="2:9" ht="15.75" customHeight="1" x14ac:dyDescent="0.25">
      <c r="B92" s="703"/>
      <c r="C92" s="702"/>
      <c r="F92" s="708"/>
      <c r="G92" s="698"/>
      <c r="H92" s="698"/>
      <c r="I92" s="318"/>
    </row>
    <row r="93" spans="2:9" ht="11.25" customHeight="1" x14ac:dyDescent="0.25">
      <c r="B93" s="703"/>
      <c r="C93" s="702"/>
      <c r="F93" s="708"/>
      <c r="G93" s="698"/>
      <c r="H93" s="698"/>
      <c r="I93" s="318"/>
    </row>
    <row r="94" spans="2:9" ht="14.25" customHeight="1" x14ac:dyDescent="0.25">
      <c r="B94" s="703"/>
      <c r="C94" s="702"/>
      <c r="F94" s="708"/>
      <c r="G94" s="698"/>
      <c r="H94" s="698"/>
      <c r="I94" s="318"/>
    </row>
    <row r="95" spans="2:9" ht="12.75" customHeight="1" x14ac:dyDescent="0.25">
      <c r="B95" s="703"/>
      <c r="C95" s="702"/>
      <c r="F95" s="712"/>
      <c r="G95" s="715"/>
      <c r="H95" s="698"/>
      <c r="I95" s="318"/>
    </row>
    <row r="96" spans="2:9" ht="15.75" customHeight="1" x14ac:dyDescent="0.25">
      <c r="B96" s="703"/>
      <c r="C96" s="702"/>
      <c r="F96" s="708"/>
      <c r="G96" s="698"/>
      <c r="H96" s="698"/>
      <c r="I96" s="318"/>
    </row>
    <row r="97" spans="2:9" ht="15.75" customHeight="1" x14ac:dyDescent="0.25">
      <c r="B97" s="703"/>
      <c r="C97" s="702"/>
      <c r="F97" s="708"/>
      <c r="G97" s="698"/>
      <c r="H97" s="698"/>
      <c r="I97" s="318"/>
    </row>
    <row r="98" spans="2:9" ht="12.75" customHeight="1" x14ac:dyDescent="0.25">
      <c r="B98" s="703"/>
      <c r="C98" s="702"/>
      <c r="F98" s="708"/>
      <c r="G98" s="698"/>
      <c r="H98" s="698"/>
      <c r="I98" s="318"/>
    </row>
    <row r="99" spans="2:9" ht="12.75" customHeight="1" x14ac:dyDescent="0.25">
      <c r="B99" s="703"/>
      <c r="C99" s="702"/>
      <c r="F99" s="708"/>
      <c r="G99" s="698"/>
      <c r="H99" s="698"/>
      <c r="I99" s="318"/>
    </row>
    <row r="100" spans="2:9" ht="12.75" customHeight="1" x14ac:dyDescent="0.25">
      <c r="B100" s="703"/>
      <c r="C100" s="702"/>
      <c r="F100" s="708"/>
      <c r="G100" s="698"/>
      <c r="H100" s="698"/>
      <c r="I100" s="318"/>
    </row>
    <row r="101" spans="2:9" ht="14.25" customHeight="1" x14ac:dyDescent="0.25">
      <c r="B101" s="703"/>
      <c r="C101" s="702"/>
      <c r="F101" s="708"/>
      <c r="G101" s="698"/>
      <c r="H101" s="698"/>
      <c r="I101" s="318"/>
    </row>
    <row r="102" spans="2:9" ht="15.75" customHeight="1" x14ac:dyDescent="0.25">
      <c r="B102" s="703"/>
      <c r="C102" s="702"/>
      <c r="F102" s="708"/>
      <c r="G102" s="698"/>
      <c r="H102" s="698"/>
      <c r="I102" s="318"/>
    </row>
    <row r="103" spans="2:9" ht="15.75" customHeight="1" x14ac:dyDescent="0.25">
      <c r="B103" s="703"/>
      <c r="C103" s="702"/>
      <c r="F103" s="708"/>
      <c r="G103" s="698"/>
      <c r="H103" s="698"/>
      <c r="I103" s="318"/>
    </row>
    <row r="104" spans="2:9" ht="15.75" customHeight="1" x14ac:dyDescent="0.25">
      <c r="B104" s="703"/>
      <c r="C104" s="702"/>
      <c r="F104" s="708"/>
      <c r="G104" s="698"/>
      <c r="H104" s="698"/>
      <c r="I104" s="318"/>
    </row>
    <row r="105" spans="2:9" ht="15.75" customHeight="1" x14ac:dyDescent="0.25">
      <c r="B105" s="703"/>
      <c r="C105" s="702"/>
      <c r="F105" s="708"/>
      <c r="G105" s="698"/>
      <c r="H105" s="698"/>
      <c r="I105" s="318"/>
    </row>
    <row r="106" spans="2:9" ht="15.75" customHeight="1" x14ac:dyDescent="0.25">
      <c r="B106" s="703"/>
      <c r="C106" s="702"/>
      <c r="F106" s="708"/>
      <c r="G106" s="698"/>
      <c r="H106" s="698"/>
      <c r="I106" s="318"/>
    </row>
    <row r="107" spans="2:9" ht="15.75" customHeight="1" x14ac:dyDescent="0.25">
      <c r="B107" s="703"/>
      <c r="C107" s="702"/>
      <c r="F107" s="708"/>
      <c r="G107" s="698"/>
      <c r="H107" s="698"/>
      <c r="I107" s="318"/>
    </row>
    <row r="108" spans="2:9" ht="15.75" customHeight="1" x14ac:dyDescent="0.25">
      <c r="B108" s="703"/>
      <c r="C108" s="702"/>
      <c r="F108" s="708"/>
      <c r="G108" s="698"/>
      <c r="H108" s="698"/>
      <c r="I108" s="318"/>
    </row>
    <row r="109" spans="2:9" ht="15.75" customHeight="1" x14ac:dyDescent="0.25">
      <c r="B109" s="703"/>
      <c r="C109" s="702"/>
      <c r="F109" s="708"/>
      <c r="G109" s="698"/>
      <c r="H109" s="698"/>
      <c r="I109" s="318"/>
    </row>
    <row r="110" spans="2:9" ht="15.75" customHeight="1" x14ac:dyDescent="0.25">
      <c r="B110" s="703"/>
      <c r="C110" s="702"/>
      <c r="F110" s="708"/>
      <c r="G110" s="698"/>
      <c r="H110" s="698"/>
      <c r="I110" s="318"/>
    </row>
    <row r="111" spans="2:9" ht="15.75" customHeight="1" x14ac:dyDescent="0.25">
      <c r="B111" s="703"/>
      <c r="C111" s="702"/>
      <c r="F111" s="708"/>
      <c r="G111" s="698"/>
      <c r="H111" s="698"/>
      <c r="I111" s="318"/>
    </row>
    <row r="112" spans="2:9" ht="15.75" customHeight="1" x14ac:dyDescent="0.25">
      <c r="B112" s="703"/>
      <c r="C112" s="702"/>
      <c r="F112" s="712"/>
      <c r="G112" s="698"/>
      <c r="H112" s="698"/>
      <c r="I112" s="318"/>
    </row>
    <row r="113" spans="2:9" ht="15.75" customHeight="1" x14ac:dyDescent="0.25">
      <c r="B113" s="703"/>
      <c r="C113" s="702"/>
      <c r="F113" s="708"/>
      <c r="G113" s="698"/>
      <c r="H113" s="698"/>
      <c r="I113" s="318"/>
    </row>
    <row r="114" spans="2:9" ht="15.75" customHeight="1" x14ac:dyDescent="0.25">
      <c r="B114" s="703"/>
      <c r="C114" s="702"/>
      <c r="F114" s="708"/>
      <c r="G114" s="698"/>
      <c r="H114" s="698"/>
      <c r="I114" s="318"/>
    </row>
    <row r="115" spans="2:9" ht="13.5" customHeight="1" x14ac:dyDescent="0.25">
      <c r="B115" s="703"/>
      <c r="C115" s="702"/>
      <c r="F115" s="708"/>
      <c r="G115" s="698"/>
      <c r="H115" s="698"/>
      <c r="I115" s="318"/>
    </row>
    <row r="116" spans="2:9" ht="13.5" customHeight="1" x14ac:dyDescent="0.25">
      <c r="B116" s="703"/>
      <c r="C116" s="702"/>
      <c r="F116" s="708"/>
      <c r="G116" s="698"/>
      <c r="H116" s="698"/>
      <c r="I116" s="318"/>
    </row>
    <row r="117" spans="2:9" ht="13.5" customHeight="1" x14ac:dyDescent="0.25">
      <c r="B117" s="703"/>
      <c r="C117" s="702"/>
      <c r="F117" s="708"/>
      <c r="G117" s="698"/>
      <c r="H117" s="698"/>
      <c r="I117" s="318"/>
    </row>
    <row r="118" spans="2:9" ht="13.5" customHeight="1" x14ac:dyDescent="0.25">
      <c r="B118" s="703"/>
      <c r="C118" s="702"/>
      <c r="F118" s="708"/>
      <c r="G118" s="698"/>
      <c r="H118" s="698"/>
      <c r="I118" s="318"/>
    </row>
    <row r="119" spans="2:9" ht="13.5" customHeight="1" x14ac:dyDescent="0.25">
      <c r="B119" s="703"/>
      <c r="C119" s="702"/>
      <c r="F119" s="712"/>
      <c r="G119" s="698"/>
      <c r="H119" s="698"/>
      <c r="I119" s="318"/>
    </row>
    <row r="120" spans="2:9" ht="13.5" customHeight="1" x14ac:dyDescent="0.25">
      <c r="B120" s="703"/>
      <c r="C120" s="702"/>
      <c r="F120" s="708"/>
      <c r="G120" s="698"/>
      <c r="H120" s="698"/>
      <c r="I120" s="318"/>
    </row>
    <row r="121" spans="2:9" ht="13.5" customHeight="1" x14ac:dyDescent="0.25">
      <c r="B121" s="703"/>
      <c r="C121" s="702"/>
      <c r="F121" s="708"/>
      <c r="G121" s="698"/>
      <c r="H121" s="698"/>
      <c r="I121" s="318"/>
    </row>
    <row r="122" spans="2:9" ht="13.5" customHeight="1" x14ac:dyDescent="0.25">
      <c r="B122" s="703"/>
      <c r="C122" s="702"/>
      <c r="F122" s="708"/>
      <c r="G122" s="698"/>
      <c r="H122" s="698"/>
      <c r="I122" s="318"/>
    </row>
    <row r="123" spans="2:9" ht="13.5" customHeight="1" x14ac:dyDescent="0.25">
      <c r="B123" s="703"/>
      <c r="C123" s="702"/>
      <c r="F123" s="708"/>
      <c r="G123" s="698"/>
      <c r="H123" s="698"/>
      <c r="I123" s="318"/>
    </row>
    <row r="124" spans="2:9" ht="13.5" customHeight="1" x14ac:dyDescent="0.25">
      <c r="B124" s="703"/>
      <c r="C124" s="702"/>
      <c r="F124" s="708"/>
      <c r="G124" s="698"/>
      <c r="H124" s="698"/>
      <c r="I124" s="318"/>
    </row>
    <row r="125" spans="2:9" ht="13.5" customHeight="1" x14ac:dyDescent="0.25">
      <c r="B125" s="703"/>
      <c r="C125" s="702"/>
      <c r="F125" s="708"/>
      <c r="G125" s="698"/>
      <c r="H125" s="698"/>
      <c r="I125" s="318"/>
    </row>
    <row r="126" spans="2:9" ht="13.5" customHeight="1" x14ac:dyDescent="0.25">
      <c r="B126" s="703"/>
      <c r="C126" s="702"/>
      <c r="F126" s="708"/>
      <c r="G126" s="698"/>
      <c r="H126" s="698"/>
      <c r="I126" s="318"/>
    </row>
    <row r="127" spans="2:9" ht="13.5" customHeight="1" x14ac:dyDescent="0.25">
      <c r="B127" s="703"/>
      <c r="C127" s="702"/>
      <c r="F127" s="708"/>
      <c r="G127" s="698"/>
      <c r="H127" s="698"/>
      <c r="I127" s="318"/>
    </row>
    <row r="128" spans="2:9" ht="13.5" customHeight="1" x14ac:dyDescent="0.25">
      <c r="B128" s="703"/>
      <c r="C128" s="702"/>
      <c r="F128" s="708"/>
      <c r="G128" s="698"/>
      <c r="H128" s="698"/>
      <c r="I128" s="318"/>
    </row>
    <row r="129" spans="2:9" ht="13.5" customHeight="1" x14ac:dyDescent="0.25">
      <c r="B129" s="703"/>
      <c r="C129" s="702"/>
      <c r="F129" s="708"/>
      <c r="G129" s="698"/>
      <c r="H129" s="698"/>
      <c r="I129" s="318"/>
    </row>
    <row r="130" spans="2:9" ht="13.5" customHeight="1" x14ac:dyDescent="0.25">
      <c r="B130" s="703"/>
      <c r="C130" s="702"/>
      <c r="F130" s="712"/>
      <c r="G130" s="698"/>
      <c r="H130" s="698"/>
      <c r="I130" s="318"/>
    </row>
    <row r="131" spans="2:9" ht="13.5" customHeight="1" x14ac:dyDescent="0.25">
      <c r="B131" s="703"/>
      <c r="C131" s="702"/>
      <c r="F131" s="708"/>
      <c r="G131" s="698"/>
      <c r="H131" s="698"/>
      <c r="I131" s="318"/>
    </row>
    <row r="132" spans="2:9" ht="13.5" customHeight="1" x14ac:dyDescent="0.25">
      <c r="B132" s="703"/>
      <c r="C132" s="702"/>
      <c r="F132" s="708"/>
      <c r="G132" s="698"/>
      <c r="H132" s="698"/>
      <c r="I132" s="318"/>
    </row>
    <row r="133" spans="2:9" ht="13.5" customHeight="1" x14ac:dyDescent="0.25">
      <c r="B133" s="703"/>
      <c r="C133" s="702"/>
      <c r="F133" s="712"/>
      <c r="G133" s="698"/>
      <c r="H133" s="698"/>
      <c r="I133" s="318"/>
    </row>
    <row r="134" spans="2:9" ht="13.5" customHeight="1" x14ac:dyDescent="0.25">
      <c r="B134" s="703"/>
      <c r="C134" s="702"/>
      <c r="F134" s="712"/>
      <c r="G134" s="698"/>
      <c r="H134" s="698"/>
      <c r="I134" s="318"/>
    </row>
    <row r="135" spans="2:9" ht="13.5" customHeight="1" x14ac:dyDescent="0.25">
      <c r="B135" s="703"/>
      <c r="C135" s="702"/>
      <c r="F135" s="712"/>
      <c r="G135" s="698"/>
      <c r="H135" s="698"/>
      <c r="I135" s="318"/>
    </row>
    <row r="136" spans="2:9" ht="13.5" customHeight="1" x14ac:dyDescent="0.25">
      <c r="B136" s="703"/>
      <c r="C136" s="702"/>
      <c r="F136" s="708"/>
      <c r="G136" s="698"/>
      <c r="H136" s="698"/>
      <c r="I136" s="318"/>
    </row>
    <row r="137" spans="2:9" ht="13.5" customHeight="1" x14ac:dyDescent="0.25">
      <c r="B137" s="703"/>
      <c r="C137" s="702"/>
      <c r="F137" s="708"/>
      <c r="G137" s="711"/>
      <c r="H137" s="698"/>
      <c r="I137" s="318"/>
    </row>
    <row r="138" spans="2:9" ht="13.5" customHeight="1" x14ac:dyDescent="0.25">
      <c r="B138" s="703"/>
      <c r="C138" s="702"/>
      <c r="F138" s="708"/>
      <c r="G138" s="698"/>
      <c r="H138" s="698"/>
      <c r="I138" s="318"/>
    </row>
    <row r="139" spans="2:9" ht="13.5" customHeight="1" x14ac:dyDescent="0.25">
      <c r="B139" s="703"/>
      <c r="C139" s="702"/>
      <c r="F139" s="708"/>
      <c r="G139" s="698"/>
      <c r="H139" s="698"/>
      <c r="I139" s="318"/>
    </row>
    <row r="140" spans="2:9" ht="13.5" customHeight="1" x14ac:dyDescent="0.25">
      <c r="B140" s="703"/>
      <c r="C140" s="702"/>
      <c r="F140" s="708"/>
      <c r="G140" s="698"/>
      <c r="H140" s="698"/>
      <c r="I140" s="318"/>
    </row>
    <row r="141" spans="2:9" ht="13.5" customHeight="1" x14ac:dyDescent="0.25">
      <c r="B141" s="703"/>
      <c r="C141" s="702"/>
      <c r="F141" s="708"/>
      <c r="G141" s="698"/>
      <c r="H141" s="698"/>
      <c r="I141" s="318"/>
    </row>
    <row r="142" spans="2:9" ht="13.5" customHeight="1" x14ac:dyDescent="0.25">
      <c r="B142" s="703"/>
      <c r="C142" s="702"/>
      <c r="F142" s="708"/>
      <c r="G142" s="698"/>
      <c r="H142" s="698"/>
      <c r="I142" s="318"/>
    </row>
    <row r="143" spans="2:9" ht="13.5" customHeight="1" x14ac:dyDescent="0.25">
      <c r="B143" s="703"/>
      <c r="C143" s="702"/>
      <c r="F143" s="708"/>
      <c r="G143" s="698"/>
      <c r="H143" s="698"/>
      <c r="I143" s="318"/>
    </row>
    <row r="144" spans="2:9" ht="13.5" customHeight="1" x14ac:dyDescent="0.25">
      <c r="B144" s="703"/>
      <c r="C144" s="702"/>
      <c r="F144" s="708"/>
      <c r="G144" s="698"/>
      <c r="H144" s="698"/>
      <c r="I144" s="318"/>
    </row>
    <row r="145" spans="2:10" ht="13.5" customHeight="1" x14ac:dyDescent="0.25">
      <c r="B145" s="703"/>
      <c r="C145" s="702"/>
      <c r="F145" s="708"/>
      <c r="G145" s="698"/>
      <c r="H145" s="698"/>
      <c r="I145" s="318"/>
    </row>
    <row r="146" spans="2:10" ht="13.5" customHeight="1" x14ac:dyDescent="0.25">
      <c r="B146" s="703"/>
      <c r="C146" s="702"/>
      <c r="F146" s="708"/>
      <c r="G146" s="698"/>
      <c r="H146" s="698"/>
      <c r="I146" s="318"/>
    </row>
    <row r="147" spans="2:10" ht="13.5" customHeight="1" x14ac:dyDescent="0.25">
      <c r="B147" s="703"/>
      <c r="C147" s="702"/>
      <c r="F147" s="708"/>
      <c r="G147" s="698"/>
      <c r="H147" s="698"/>
      <c r="I147" s="318"/>
    </row>
    <row r="148" spans="2:10" ht="13.5" customHeight="1" x14ac:dyDescent="0.25">
      <c r="B148" s="703"/>
      <c r="C148" s="702"/>
      <c r="F148" s="708"/>
      <c r="G148" s="698"/>
      <c r="H148" s="698"/>
      <c r="I148" s="318"/>
    </row>
    <row r="149" spans="2:10" ht="13.5" customHeight="1" x14ac:dyDescent="0.25">
      <c r="B149" s="703"/>
      <c r="C149" s="702"/>
      <c r="F149" s="708"/>
      <c r="G149" s="698"/>
      <c r="H149" s="698"/>
      <c r="I149" s="318"/>
    </row>
    <row r="150" spans="2:10" ht="13.5" customHeight="1" x14ac:dyDescent="0.25">
      <c r="B150" s="703"/>
      <c r="C150" s="702"/>
      <c r="F150" s="708"/>
      <c r="G150" s="698"/>
      <c r="H150" s="698"/>
      <c r="I150" s="318"/>
    </row>
    <row r="151" spans="2:10" ht="13.5" customHeight="1" x14ac:dyDescent="0.25">
      <c r="B151" s="703"/>
      <c r="C151" s="702"/>
      <c r="F151" s="708"/>
      <c r="G151" s="711"/>
      <c r="H151" s="711"/>
      <c r="I151" s="332"/>
      <c r="J151" s="341"/>
    </row>
    <row r="152" spans="2:10" ht="13.5" customHeight="1" x14ac:dyDescent="0.25">
      <c r="B152" s="703"/>
      <c r="C152" s="702"/>
      <c r="F152" s="708"/>
      <c r="G152" s="698"/>
      <c r="H152" s="698"/>
      <c r="I152" s="318"/>
    </row>
    <row r="153" spans="2:10" ht="13.5" customHeight="1" x14ac:dyDescent="0.25">
      <c r="B153" s="703"/>
      <c r="C153" s="702"/>
      <c r="F153" s="708"/>
      <c r="G153" s="698"/>
      <c r="H153" s="698"/>
      <c r="I153" s="318"/>
    </row>
    <row r="154" spans="2:10" ht="13.5" customHeight="1" x14ac:dyDescent="0.25">
      <c r="B154" s="703"/>
      <c r="C154" s="702"/>
      <c r="F154" s="708"/>
      <c r="G154" s="698"/>
      <c r="H154" s="698"/>
      <c r="I154" s="318"/>
    </row>
    <row r="155" spans="2:10" ht="13.5" customHeight="1" x14ac:dyDescent="0.25">
      <c r="B155" s="703"/>
      <c r="C155" s="702"/>
      <c r="F155" s="708"/>
      <c r="G155" s="698"/>
      <c r="H155" s="698"/>
      <c r="I155" s="318"/>
    </row>
    <row r="156" spans="2:10" ht="13.5" customHeight="1" x14ac:dyDescent="0.25">
      <c r="B156" s="703"/>
      <c r="C156" s="702"/>
      <c r="F156" s="708"/>
      <c r="G156" s="698"/>
      <c r="H156" s="698"/>
      <c r="I156" s="318"/>
    </row>
    <row r="157" spans="2:10" ht="13.5" customHeight="1" x14ac:dyDescent="0.25">
      <c r="B157" s="703"/>
      <c r="C157" s="702"/>
      <c r="F157" s="708"/>
      <c r="G157" s="698"/>
      <c r="H157" s="698"/>
      <c r="I157" s="318"/>
    </row>
    <row r="158" spans="2:10" ht="13.5" customHeight="1" x14ac:dyDescent="0.25">
      <c r="B158" s="703"/>
      <c r="C158" s="702"/>
      <c r="F158" s="708"/>
      <c r="G158" s="698"/>
      <c r="H158" s="698"/>
      <c r="I158" s="318"/>
    </row>
    <row r="159" spans="2:10" ht="13.5" customHeight="1" x14ac:dyDescent="0.25">
      <c r="B159" s="703"/>
      <c r="C159" s="702"/>
      <c r="F159" s="708"/>
      <c r="G159" s="698"/>
      <c r="H159" s="698"/>
      <c r="I159" s="318"/>
    </row>
    <row r="160" spans="2:10" ht="13.5" customHeight="1" x14ac:dyDescent="0.25">
      <c r="B160" s="703"/>
      <c r="C160" s="702"/>
      <c r="F160" s="708"/>
      <c r="G160" s="698"/>
      <c r="H160" s="698"/>
      <c r="I160" s="318"/>
    </row>
    <row r="161" spans="2:9" ht="13.5" customHeight="1" x14ac:dyDescent="0.25">
      <c r="B161" s="703"/>
      <c r="C161" s="702"/>
      <c r="F161" s="708"/>
      <c r="G161" s="698"/>
      <c r="H161" s="698"/>
      <c r="I161" s="318"/>
    </row>
    <row r="162" spans="2:9" ht="13.5" customHeight="1" x14ac:dyDescent="0.25">
      <c r="B162" s="703"/>
      <c r="C162" s="702"/>
      <c r="F162" s="708"/>
      <c r="G162" s="698"/>
      <c r="H162" s="698"/>
      <c r="I162" s="318"/>
    </row>
    <row r="163" spans="2:9" ht="13.5" customHeight="1" x14ac:dyDescent="0.25">
      <c r="B163" s="703"/>
      <c r="C163" s="702"/>
      <c r="F163" s="708"/>
      <c r="G163" s="698"/>
      <c r="H163" s="698"/>
      <c r="I163" s="318"/>
    </row>
    <row r="164" spans="2:9" ht="13.5" customHeight="1" x14ac:dyDescent="0.25">
      <c r="B164" s="703"/>
      <c r="C164" s="702"/>
      <c r="F164" s="708"/>
      <c r="G164" s="698"/>
      <c r="H164" s="698"/>
      <c r="I164" s="318"/>
    </row>
    <row r="165" spans="2:9" ht="13.5" customHeight="1" x14ac:dyDescent="0.25">
      <c r="B165" s="703"/>
      <c r="C165" s="702"/>
      <c r="F165" s="708"/>
      <c r="G165" s="698"/>
      <c r="H165" s="698"/>
      <c r="I165" s="318"/>
    </row>
    <row r="166" spans="2:9" ht="13.5" customHeight="1" x14ac:dyDescent="0.25">
      <c r="B166" s="703"/>
      <c r="C166" s="702"/>
      <c r="F166" s="708"/>
      <c r="G166" s="698"/>
      <c r="H166" s="698"/>
      <c r="I166" s="318"/>
    </row>
    <row r="167" spans="2:9" ht="13.5" customHeight="1" x14ac:dyDescent="0.25">
      <c r="B167" s="703"/>
      <c r="C167" s="702"/>
      <c r="F167" s="708"/>
      <c r="G167" s="698"/>
      <c r="H167" s="698"/>
      <c r="I167" s="318"/>
    </row>
    <row r="168" spans="2:9" ht="13.5" customHeight="1" x14ac:dyDescent="0.25">
      <c r="B168" s="703"/>
      <c r="C168" s="702"/>
      <c r="F168" s="708"/>
      <c r="G168" s="698"/>
      <c r="H168" s="698"/>
      <c r="I168" s="318"/>
    </row>
    <row r="169" spans="2:9" ht="13.5" customHeight="1" x14ac:dyDescent="0.25">
      <c r="B169" s="703"/>
      <c r="C169" s="702"/>
      <c r="F169" s="708"/>
      <c r="G169" s="698"/>
      <c r="H169" s="698"/>
      <c r="I169" s="318"/>
    </row>
    <row r="170" spans="2:9" ht="13.5" customHeight="1" x14ac:dyDescent="0.25">
      <c r="B170" s="703"/>
      <c r="C170" s="702"/>
      <c r="F170" s="708"/>
      <c r="G170" s="698"/>
      <c r="H170" s="698"/>
      <c r="I170" s="318"/>
    </row>
    <row r="171" spans="2:9" ht="13.5" customHeight="1" x14ac:dyDescent="0.25">
      <c r="B171" s="703"/>
      <c r="C171" s="702"/>
      <c r="F171" s="708"/>
      <c r="G171" s="698"/>
      <c r="H171" s="698"/>
      <c r="I171" s="318"/>
    </row>
    <row r="172" spans="2:9" ht="13.5" customHeight="1" x14ac:dyDescent="0.25">
      <c r="B172" s="703"/>
      <c r="C172" s="702"/>
      <c r="F172" s="708"/>
      <c r="G172" s="698"/>
      <c r="H172" s="698"/>
      <c r="I172" s="318"/>
    </row>
    <row r="173" spans="2:9" ht="13.5" customHeight="1" x14ac:dyDescent="0.25">
      <c r="B173" s="703"/>
      <c r="C173" s="702"/>
      <c r="F173" s="708"/>
      <c r="G173" s="698"/>
      <c r="H173" s="698"/>
      <c r="I173" s="318"/>
    </row>
    <row r="174" spans="2:9" ht="13.5" customHeight="1" x14ac:dyDescent="0.25">
      <c r="B174" s="703"/>
      <c r="C174" s="702"/>
      <c r="F174" s="708"/>
      <c r="G174" s="698"/>
      <c r="H174" s="698"/>
      <c r="I174" s="318"/>
    </row>
    <row r="175" spans="2:9" ht="13.5" customHeight="1" x14ac:dyDescent="0.25">
      <c r="B175" s="703"/>
      <c r="C175" s="702"/>
      <c r="F175" s="708"/>
      <c r="G175" s="698"/>
      <c r="H175" s="698"/>
      <c r="I175" s="318"/>
    </row>
    <row r="176" spans="2:9" ht="13.5" customHeight="1" x14ac:dyDescent="0.25">
      <c r="B176" s="703"/>
      <c r="C176" s="702"/>
      <c r="F176" s="708"/>
      <c r="G176" s="698"/>
      <c r="H176" s="698"/>
      <c r="I176" s="318"/>
    </row>
    <row r="177" spans="2:9" ht="13.5" customHeight="1" x14ac:dyDescent="0.25">
      <c r="B177" s="703"/>
      <c r="C177" s="702"/>
      <c r="F177" s="708"/>
      <c r="G177" s="698"/>
      <c r="H177" s="698"/>
      <c r="I177" s="318"/>
    </row>
    <row r="178" spans="2:9" ht="13.5" customHeight="1" x14ac:dyDescent="0.25">
      <c r="B178" s="703"/>
      <c r="C178" s="702"/>
      <c r="F178" s="708"/>
      <c r="G178" s="698"/>
      <c r="H178" s="698"/>
      <c r="I178" s="318"/>
    </row>
    <row r="179" spans="2:9" ht="13.5" customHeight="1" x14ac:dyDescent="0.25">
      <c r="B179" s="703"/>
      <c r="C179" s="702"/>
      <c r="F179" s="708"/>
      <c r="G179" s="698"/>
      <c r="H179" s="698"/>
      <c r="I179" s="318"/>
    </row>
    <row r="180" spans="2:9" ht="13.5" customHeight="1" x14ac:dyDescent="0.25">
      <c r="B180" s="703"/>
      <c r="C180" s="702"/>
      <c r="F180" s="708"/>
      <c r="G180" s="698"/>
      <c r="H180" s="698"/>
      <c r="I180" s="318"/>
    </row>
    <row r="181" spans="2:9" ht="13.5" customHeight="1" x14ac:dyDescent="0.25">
      <c r="B181" s="703"/>
      <c r="C181" s="702"/>
      <c r="F181" s="708"/>
      <c r="G181" s="698"/>
      <c r="H181" s="698"/>
      <c r="I181" s="318"/>
    </row>
    <row r="182" spans="2:9" ht="13.5" customHeight="1" x14ac:dyDescent="0.25">
      <c r="B182" s="703"/>
      <c r="C182" s="702"/>
      <c r="F182" s="708"/>
      <c r="G182" s="698"/>
      <c r="H182" s="698"/>
      <c r="I182" s="318"/>
    </row>
    <row r="183" spans="2:9" ht="13.5" customHeight="1" x14ac:dyDescent="0.25">
      <c r="B183" s="703"/>
      <c r="C183" s="702"/>
      <c r="F183" s="708"/>
      <c r="G183" s="698"/>
      <c r="H183" s="698"/>
      <c r="I183" s="318"/>
    </row>
    <row r="184" spans="2:9" ht="15.75" customHeight="1" x14ac:dyDescent="0.25">
      <c r="B184" s="703"/>
      <c r="C184" s="702"/>
      <c r="F184" s="708"/>
      <c r="G184" s="698"/>
      <c r="H184" s="698"/>
      <c r="I184" s="318"/>
    </row>
    <row r="185" spans="2:9" ht="15.75" customHeight="1" x14ac:dyDescent="0.25">
      <c r="B185" s="703"/>
      <c r="C185" s="702"/>
      <c r="F185" s="708"/>
      <c r="G185" s="698"/>
      <c r="H185" s="698"/>
      <c r="I185" s="318"/>
    </row>
    <row r="186" spans="2:9" ht="15.75" customHeight="1" x14ac:dyDescent="0.25">
      <c r="B186" s="703"/>
      <c r="C186" s="702"/>
      <c r="F186" s="708"/>
      <c r="G186" s="698"/>
      <c r="H186" s="698"/>
      <c r="I186" s="318"/>
    </row>
    <row r="187" spans="2:9" ht="15.75" customHeight="1" x14ac:dyDescent="0.25">
      <c r="B187" s="703"/>
      <c r="C187" s="702"/>
      <c r="F187" s="708"/>
      <c r="G187" s="698"/>
      <c r="H187" s="698"/>
      <c r="I187" s="318"/>
    </row>
    <row r="188" spans="2:9" ht="15.75" customHeight="1" x14ac:dyDescent="0.25">
      <c r="B188" s="703"/>
      <c r="C188" s="702"/>
      <c r="F188" s="708"/>
      <c r="G188" s="698"/>
      <c r="H188" s="698"/>
      <c r="I188" s="318"/>
    </row>
    <row r="189" spans="2:9" ht="15.75" customHeight="1" x14ac:dyDescent="0.25">
      <c r="B189" s="703"/>
      <c r="C189" s="702"/>
      <c r="F189" s="708"/>
      <c r="G189" s="698"/>
      <c r="H189" s="698"/>
      <c r="I189" s="318"/>
    </row>
    <row r="190" spans="2:9" ht="15.75" customHeight="1" x14ac:dyDescent="0.25">
      <c r="B190" s="703"/>
      <c r="C190" s="702"/>
      <c r="F190" s="708"/>
      <c r="G190" s="698"/>
      <c r="H190" s="698"/>
      <c r="I190" s="318"/>
    </row>
    <row r="191" spans="2:9" ht="15.75" customHeight="1" x14ac:dyDescent="0.25">
      <c r="B191" s="703"/>
      <c r="C191" s="702"/>
      <c r="F191" s="708"/>
      <c r="G191" s="698"/>
      <c r="H191" s="698"/>
      <c r="I191" s="318"/>
    </row>
    <row r="192" spans="2:9" ht="15.75" customHeight="1" x14ac:dyDescent="0.25">
      <c r="B192" s="703"/>
      <c r="C192" s="702"/>
      <c r="F192" s="708"/>
      <c r="G192" s="698"/>
      <c r="H192" s="698"/>
      <c r="I192" s="318"/>
    </row>
    <row r="193" spans="2:9" ht="15.75" customHeight="1" x14ac:dyDescent="0.25">
      <c r="B193" s="703"/>
      <c r="C193" s="702"/>
      <c r="F193" s="708"/>
      <c r="G193" s="698"/>
      <c r="H193" s="698"/>
      <c r="I193" s="318"/>
    </row>
    <row r="194" spans="2:9" ht="15.75" customHeight="1" x14ac:dyDescent="0.25">
      <c r="B194" s="703"/>
      <c r="C194" s="702"/>
      <c r="F194" s="708"/>
      <c r="G194" s="698"/>
      <c r="H194" s="698"/>
      <c r="I194" s="318"/>
    </row>
    <row r="195" spans="2:9" ht="15.75" customHeight="1" x14ac:dyDescent="0.25">
      <c r="B195" s="703"/>
      <c r="C195" s="702"/>
      <c r="F195" s="708"/>
      <c r="G195" s="698"/>
      <c r="H195" s="698"/>
      <c r="I195" s="318"/>
    </row>
    <row r="196" spans="2:9" ht="15.75" customHeight="1" x14ac:dyDescent="0.25">
      <c r="B196" s="703"/>
      <c r="C196" s="702"/>
      <c r="F196" s="708"/>
      <c r="G196" s="698"/>
      <c r="H196" s="698"/>
      <c r="I196" s="318"/>
    </row>
    <row r="197" spans="2:9" ht="15.75" customHeight="1" x14ac:dyDescent="0.25">
      <c r="B197" s="703"/>
      <c r="C197" s="702"/>
      <c r="F197" s="708"/>
      <c r="G197" s="698"/>
      <c r="H197" s="698"/>
      <c r="I197" s="318"/>
    </row>
    <row r="198" spans="2:9" ht="15.75" customHeight="1" x14ac:dyDescent="0.25">
      <c r="B198" s="703"/>
      <c r="C198" s="702"/>
      <c r="F198" s="708"/>
      <c r="G198" s="698"/>
      <c r="H198" s="698"/>
      <c r="I198" s="318"/>
    </row>
    <row r="199" spans="2:9" ht="15.75" customHeight="1" x14ac:dyDescent="0.25">
      <c r="B199" s="703"/>
      <c r="C199" s="702"/>
      <c r="F199" s="708"/>
      <c r="G199" s="698"/>
      <c r="H199" s="698"/>
      <c r="I199" s="318"/>
    </row>
    <row r="200" spans="2:9" ht="15.75" customHeight="1" x14ac:dyDescent="0.25">
      <c r="B200" s="703"/>
      <c r="C200" s="702"/>
      <c r="F200" s="708"/>
      <c r="G200" s="698"/>
      <c r="H200" s="698"/>
      <c r="I200" s="318"/>
    </row>
    <row r="201" spans="2:9" ht="15.75" customHeight="1" x14ac:dyDescent="0.25">
      <c r="B201" s="703"/>
      <c r="C201" s="702"/>
      <c r="F201" s="708"/>
      <c r="G201" s="698"/>
      <c r="H201" s="698"/>
      <c r="I201" s="318"/>
    </row>
    <row r="202" spans="2:9" ht="15.75" customHeight="1" x14ac:dyDescent="0.25">
      <c r="B202" s="703"/>
      <c r="C202" s="702"/>
      <c r="F202" s="708"/>
      <c r="G202" s="698"/>
      <c r="H202" s="698"/>
      <c r="I202" s="318"/>
    </row>
    <row r="203" spans="2:9" ht="15.75" customHeight="1" x14ac:dyDescent="0.25">
      <c r="B203" s="703"/>
      <c r="C203" s="702"/>
      <c r="F203" s="708"/>
      <c r="G203" s="698"/>
      <c r="H203" s="698"/>
      <c r="I203" s="318"/>
    </row>
    <row r="204" spans="2:9" ht="15.75" customHeight="1" x14ac:dyDescent="0.25">
      <c r="B204" s="703"/>
      <c r="C204" s="702"/>
      <c r="F204" s="708"/>
      <c r="G204" s="698"/>
      <c r="H204" s="698"/>
      <c r="I204" s="318"/>
    </row>
    <row r="205" spans="2:9" ht="15.75" customHeight="1" x14ac:dyDescent="0.25">
      <c r="B205" s="703"/>
      <c r="C205" s="702"/>
      <c r="F205" s="708"/>
      <c r="G205" s="698"/>
      <c r="H205" s="698"/>
      <c r="I205" s="318"/>
    </row>
    <row r="206" spans="2:9" ht="15.75" customHeight="1" x14ac:dyDescent="0.25">
      <c r="B206" s="703"/>
      <c r="C206" s="702"/>
      <c r="F206" s="708"/>
      <c r="G206" s="698"/>
      <c r="H206" s="698"/>
      <c r="I206" s="318"/>
    </row>
    <row r="207" spans="2:9" ht="15.75" customHeight="1" x14ac:dyDescent="0.25">
      <c r="B207" s="703"/>
      <c r="C207" s="702"/>
      <c r="F207" s="708"/>
      <c r="G207" s="698"/>
      <c r="H207" s="698"/>
      <c r="I207" s="318"/>
    </row>
    <row r="208" spans="2:9" ht="15.75" customHeight="1" x14ac:dyDescent="0.25">
      <c r="B208" s="703"/>
      <c r="C208" s="702"/>
      <c r="F208" s="708"/>
      <c r="G208" s="698"/>
      <c r="H208" s="698"/>
      <c r="I208" s="318"/>
    </row>
    <row r="209" spans="2:9" ht="11.25" customHeight="1" x14ac:dyDescent="0.25">
      <c r="B209" s="703"/>
      <c r="C209" s="702"/>
      <c r="F209" s="708"/>
      <c r="G209" s="698"/>
      <c r="H209" s="698"/>
      <c r="I209" s="318"/>
    </row>
    <row r="210" spans="2:9" ht="15.75" customHeight="1" x14ac:dyDescent="0.25">
      <c r="B210" s="703"/>
      <c r="C210" s="702"/>
      <c r="F210" s="708"/>
      <c r="G210" s="698"/>
      <c r="H210" s="698"/>
      <c r="I210" s="318"/>
    </row>
    <row r="211" spans="2:9" ht="15.75" customHeight="1" x14ac:dyDescent="0.25">
      <c r="B211" s="703"/>
      <c r="C211" s="702"/>
      <c r="F211" s="708"/>
      <c r="G211" s="698"/>
      <c r="H211" s="698"/>
      <c r="I211" s="318"/>
    </row>
    <row r="212" spans="2:9" ht="15.75" customHeight="1" x14ac:dyDescent="0.25">
      <c r="B212" s="703"/>
      <c r="C212" s="702"/>
      <c r="F212" s="708"/>
      <c r="G212" s="698"/>
      <c r="H212" s="698"/>
      <c r="I212" s="318"/>
    </row>
    <row r="213" spans="2:9" ht="15.75" customHeight="1" x14ac:dyDescent="0.25">
      <c r="B213" s="703"/>
      <c r="C213" s="702"/>
      <c r="F213" s="708"/>
      <c r="G213" s="698"/>
      <c r="H213" s="698"/>
      <c r="I213" s="318"/>
    </row>
    <row r="214" spans="2:9" ht="15.75" customHeight="1" x14ac:dyDescent="0.25">
      <c r="B214" s="703"/>
      <c r="C214" s="702"/>
      <c r="F214" s="708"/>
      <c r="G214" s="698"/>
      <c r="H214" s="698"/>
      <c r="I214" s="318"/>
    </row>
    <row r="215" spans="2:9" ht="15.75" customHeight="1" x14ac:dyDescent="0.25">
      <c r="B215" s="703"/>
      <c r="C215" s="702"/>
      <c r="F215" s="708"/>
      <c r="G215" s="698"/>
      <c r="H215" s="698"/>
      <c r="I215" s="318"/>
    </row>
    <row r="216" spans="2:9" ht="15.75" customHeight="1" x14ac:dyDescent="0.25">
      <c r="B216" s="703"/>
      <c r="C216" s="702"/>
      <c r="F216" s="708"/>
      <c r="G216" s="698"/>
      <c r="H216" s="698"/>
      <c r="I216" s="318"/>
    </row>
    <row r="217" spans="2:9" ht="15.75" customHeight="1" x14ac:dyDescent="0.25">
      <c r="B217" s="703"/>
      <c r="C217" s="702"/>
      <c r="F217" s="708"/>
      <c r="G217" s="698"/>
      <c r="H217" s="698"/>
      <c r="I217" s="318"/>
    </row>
    <row r="218" spans="2:9" ht="15.75" customHeight="1" x14ac:dyDescent="0.25">
      <c r="B218" s="703"/>
      <c r="C218" s="702"/>
      <c r="F218" s="708"/>
      <c r="G218" s="698"/>
      <c r="H218" s="698"/>
      <c r="I218" s="318"/>
    </row>
    <row r="219" spans="2:9" ht="15.75" customHeight="1" x14ac:dyDescent="0.25">
      <c r="B219" s="703"/>
      <c r="C219" s="702"/>
      <c r="F219" s="708"/>
      <c r="G219" s="698"/>
      <c r="H219" s="698"/>
      <c r="I219" s="318"/>
    </row>
    <row r="220" spans="2:9" ht="15.75" customHeight="1" x14ac:dyDescent="0.25">
      <c r="B220" s="703"/>
      <c r="C220" s="702"/>
      <c r="F220" s="708"/>
      <c r="G220" s="698"/>
      <c r="H220" s="698"/>
      <c r="I220" s="318"/>
    </row>
    <row r="221" spans="2:9" ht="15.75" customHeight="1" x14ac:dyDescent="0.25">
      <c r="B221" s="703"/>
      <c r="C221" s="702"/>
      <c r="F221" s="708"/>
      <c r="G221" s="698"/>
      <c r="H221" s="698"/>
      <c r="I221" s="318"/>
    </row>
    <row r="222" spans="2:9" ht="15.75" customHeight="1" x14ac:dyDescent="0.25">
      <c r="B222" s="703"/>
      <c r="C222" s="702"/>
      <c r="F222" s="708"/>
      <c r="G222" s="698"/>
      <c r="H222" s="698"/>
      <c r="I222" s="318"/>
    </row>
    <row r="223" spans="2:9" ht="15.75" customHeight="1" x14ac:dyDescent="0.25">
      <c r="B223" s="703"/>
      <c r="C223" s="702"/>
      <c r="F223" s="708"/>
      <c r="G223" s="698"/>
      <c r="H223" s="698"/>
      <c r="I223" s="318"/>
    </row>
    <row r="224" spans="2:9" ht="15.75" customHeight="1" x14ac:dyDescent="0.25">
      <c r="B224" s="703"/>
      <c r="C224" s="702"/>
      <c r="F224" s="708"/>
      <c r="G224" s="698"/>
      <c r="H224" s="698"/>
      <c r="I224" s="318"/>
    </row>
    <row r="225" spans="2:9" ht="15.75" customHeight="1" x14ac:dyDescent="0.25">
      <c r="B225" s="703"/>
      <c r="C225" s="702"/>
      <c r="F225" s="708"/>
      <c r="G225" s="698"/>
      <c r="H225" s="698"/>
      <c r="I225" s="318"/>
    </row>
    <row r="226" spans="2:9" ht="15.75" customHeight="1" x14ac:dyDescent="0.25">
      <c r="B226" s="703"/>
      <c r="C226" s="702"/>
      <c r="F226" s="708"/>
      <c r="G226" s="698"/>
      <c r="H226" s="698"/>
      <c r="I226" s="318"/>
    </row>
    <row r="227" spans="2:9" ht="15.75" customHeight="1" x14ac:dyDescent="0.25">
      <c r="B227" s="703"/>
      <c r="C227" s="702"/>
      <c r="F227" s="708"/>
      <c r="G227" s="698"/>
      <c r="H227" s="698"/>
      <c r="I227" s="318"/>
    </row>
    <row r="228" spans="2:9" ht="15.75" customHeight="1" x14ac:dyDescent="0.25">
      <c r="B228" s="703"/>
      <c r="C228" s="702"/>
      <c r="F228" s="708"/>
      <c r="G228" s="698"/>
      <c r="H228" s="698"/>
      <c r="I228" s="318"/>
    </row>
    <row r="229" spans="2:9" ht="15.75" customHeight="1" x14ac:dyDescent="0.25">
      <c r="B229" s="703"/>
      <c r="C229" s="702"/>
      <c r="F229" s="708"/>
      <c r="G229" s="698"/>
      <c r="H229" s="698"/>
      <c r="I229" s="318"/>
    </row>
    <row r="230" spans="2:9" ht="15.75" customHeight="1" x14ac:dyDescent="0.25">
      <c r="B230" s="703"/>
      <c r="C230" s="702"/>
      <c r="F230" s="708"/>
      <c r="G230" s="698"/>
      <c r="H230" s="698"/>
      <c r="I230" s="318"/>
    </row>
    <row r="231" spans="2:9" ht="15.75" customHeight="1" x14ac:dyDescent="0.25">
      <c r="B231" s="703"/>
      <c r="C231" s="702"/>
      <c r="F231" s="708"/>
      <c r="G231" s="698"/>
      <c r="H231" s="698"/>
      <c r="I231" s="318"/>
    </row>
    <row r="232" spans="2:9" ht="15.75" customHeight="1" x14ac:dyDescent="0.25">
      <c r="B232" s="703"/>
      <c r="C232" s="702"/>
      <c r="F232" s="708"/>
      <c r="G232" s="698"/>
      <c r="H232" s="698"/>
      <c r="I232" s="318"/>
    </row>
    <row r="233" spans="2:9" ht="15.75" customHeight="1" x14ac:dyDescent="0.25">
      <c r="B233" s="703"/>
      <c r="C233" s="702"/>
      <c r="F233" s="708"/>
      <c r="G233" s="698"/>
      <c r="H233" s="698"/>
      <c r="I233" s="318"/>
    </row>
    <row r="234" spans="2:9" ht="15.75" customHeight="1" x14ac:dyDescent="0.25">
      <c r="B234" s="703"/>
      <c r="C234" s="702"/>
      <c r="F234" s="708"/>
      <c r="G234" s="698"/>
      <c r="H234" s="698"/>
      <c r="I234" s="318"/>
    </row>
    <row r="235" spans="2:9" ht="15.75" customHeight="1" x14ac:dyDescent="0.25">
      <c r="B235" s="703"/>
      <c r="C235" s="702"/>
      <c r="F235" s="708"/>
      <c r="G235" s="698"/>
      <c r="H235" s="698"/>
      <c r="I235" s="318"/>
    </row>
    <row r="236" spans="2:9" ht="15.75" customHeight="1" x14ac:dyDescent="0.25">
      <c r="B236" s="703"/>
      <c r="C236" s="702"/>
      <c r="F236" s="708"/>
      <c r="G236" s="698"/>
      <c r="H236" s="698"/>
      <c r="I236" s="318"/>
    </row>
    <row r="237" spans="2:9" ht="15.75" customHeight="1" x14ac:dyDescent="0.25">
      <c r="B237" s="703"/>
      <c r="C237" s="702"/>
      <c r="F237" s="708"/>
      <c r="G237" s="698"/>
      <c r="H237" s="698"/>
      <c r="I237" s="318"/>
    </row>
    <row r="238" spans="2:9" ht="15.75" customHeight="1" x14ac:dyDescent="0.25">
      <c r="B238" s="703"/>
      <c r="C238" s="702"/>
      <c r="F238" s="708"/>
      <c r="G238" s="698"/>
      <c r="H238" s="698"/>
      <c r="I238" s="318"/>
    </row>
    <row r="239" spans="2:9" ht="15.75" customHeight="1" x14ac:dyDescent="0.25">
      <c r="B239" s="703"/>
      <c r="C239" s="702"/>
      <c r="F239" s="708"/>
      <c r="G239" s="698"/>
      <c r="H239" s="698"/>
      <c r="I239" s="318"/>
    </row>
    <row r="240" spans="2:9" ht="15.75" customHeight="1" x14ac:dyDescent="0.25">
      <c r="B240" s="703"/>
      <c r="C240" s="702"/>
      <c r="F240" s="708"/>
      <c r="G240" s="698"/>
      <c r="H240" s="698"/>
      <c r="I240" s="318"/>
    </row>
    <row r="241" spans="2:9" ht="15.75" customHeight="1" x14ac:dyDescent="0.25">
      <c r="B241" s="703"/>
      <c r="C241" s="702"/>
      <c r="F241" s="708"/>
      <c r="G241" s="698"/>
      <c r="H241" s="698"/>
      <c r="I241" s="318"/>
    </row>
    <row r="242" spans="2:9" ht="15.75" customHeight="1" x14ac:dyDescent="0.25">
      <c r="B242" s="703"/>
      <c r="C242" s="702"/>
      <c r="F242" s="708"/>
      <c r="G242" s="710"/>
      <c r="H242" s="709"/>
      <c r="I242" s="318"/>
    </row>
    <row r="243" spans="2:9" ht="15.75" customHeight="1" x14ac:dyDescent="0.2">
      <c r="B243" s="703"/>
      <c r="C243" s="702"/>
      <c r="G243" s="698"/>
      <c r="H243" s="698"/>
      <c r="I243" s="318"/>
    </row>
    <row r="244" spans="2:9" ht="15.75" customHeight="1" x14ac:dyDescent="0.25">
      <c r="B244" s="703"/>
      <c r="C244" s="702"/>
      <c r="F244" s="708"/>
      <c r="G244" s="698"/>
      <c r="H244" s="698"/>
      <c r="I244" s="318"/>
    </row>
    <row r="245" spans="2:9" ht="15.75" customHeight="1" x14ac:dyDescent="0.25">
      <c r="B245" s="703"/>
      <c r="C245" s="702"/>
      <c r="F245" s="708"/>
      <c r="G245" s="698"/>
      <c r="H245" s="698"/>
      <c r="I245" s="318"/>
    </row>
    <row r="246" spans="2:9" ht="15.75" customHeight="1" x14ac:dyDescent="0.25">
      <c r="B246" s="703"/>
      <c r="C246" s="702"/>
      <c r="F246" s="708"/>
      <c r="G246" s="698"/>
      <c r="H246" s="698"/>
      <c r="I246" s="318"/>
    </row>
    <row r="247" spans="2:9" ht="15.75" customHeight="1" x14ac:dyDescent="0.25">
      <c r="B247" s="703"/>
      <c r="C247" s="702"/>
      <c r="F247" s="708"/>
      <c r="G247" s="698"/>
      <c r="H247" s="698"/>
      <c r="I247" s="318"/>
    </row>
    <row r="248" spans="2:9" ht="15.75" customHeight="1" x14ac:dyDescent="0.25">
      <c r="B248" s="703"/>
      <c r="C248" s="702"/>
      <c r="F248" s="708"/>
      <c r="G248" s="698"/>
      <c r="H248" s="698"/>
      <c r="I248" s="318"/>
    </row>
    <row r="249" spans="2:9" ht="15.75" customHeight="1" x14ac:dyDescent="0.25">
      <c r="B249" s="703"/>
      <c r="C249" s="702"/>
      <c r="F249" s="708"/>
      <c r="G249" s="698"/>
      <c r="H249" s="698"/>
      <c r="I249" s="318"/>
    </row>
    <row r="250" spans="2:9" ht="15.75" customHeight="1" x14ac:dyDescent="0.25">
      <c r="B250" s="703"/>
      <c r="C250" s="702"/>
      <c r="F250" s="708"/>
      <c r="G250" s="698"/>
      <c r="H250" s="698"/>
      <c r="I250" s="318"/>
    </row>
    <row r="251" spans="2:9" ht="15.75" customHeight="1" x14ac:dyDescent="0.25">
      <c r="B251" s="703"/>
      <c r="C251" s="702"/>
      <c r="F251" s="708"/>
      <c r="G251" s="698"/>
      <c r="H251" s="698"/>
      <c r="I251" s="318"/>
    </row>
    <row r="252" spans="2:9" ht="15.75" customHeight="1" x14ac:dyDescent="0.25">
      <c r="B252" s="703"/>
      <c r="C252" s="702"/>
      <c r="F252" s="708"/>
      <c r="G252" s="698"/>
      <c r="H252" s="698"/>
      <c r="I252" s="318"/>
    </row>
    <row r="253" spans="2:9" ht="15.75" customHeight="1" x14ac:dyDescent="0.25">
      <c r="B253" s="703"/>
      <c r="C253" s="702"/>
      <c r="F253" s="708"/>
      <c r="G253" s="698"/>
      <c r="H253" s="698"/>
      <c r="I253" s="318"/>
    </row>
    <row r="254" spans="2:9" ht="15.75" customHeight="1" x14ac:dyDescent="0.25">
      <c r="B254" s="703"/>
      <c r="C254" s="702"/>
      <c r="F254" s="708"/>
      <c r="G254" s="698"/>
      <c r="H254" s="698"/>
      <c r="I254" s="318"/>
    </row>
    <row r="255" spans="2:9" ht="15.75" customHeight="1" x14ac:dyDescent="0.25">
      <c r="B255" s="703"/>
      <c r="C255" s="702"/>
      <c r="F255" s="708"/>
      <c r="G255" s="698"/>
      <c r="H255" s="698"/>
      <c r="I255" s="318"/>
    </row>
    <row r="256" spans="2:9" ht="15.75" customHeight="1" x14ac:dyDescent="0.25">
      <c r="B256" s="703"/>
      <c r="C256" s="702"/>
      <c r="F256" s="708"/>
      <c r="G256" s="698"/>
      <c r="H256" s="698"/>
      <c r="I256" s="318"/>
    </row>
    <row r="257" spans="2:9" ht="15.75" customHeight="1" x14ac:dyDescent="0.25">
      <c r="B257" s="703"/>
      <c r="C257" s="702"/>
      <c r="F257" s="708"/>
      <c r="G257" s="698"/>
      <c r="H257" s="698"/>
      <c r="I257" s="318"/>
    </row>
    <row r="258" spans="2:9" ht="15.75" customHeight="1" x14ac:dyDescent="0.25">
      <c r="B258" s="703"/>
      <c r="C258" s="702"/>
      <c r="F258" s="708"/>
      <c r="G258" s="698"/>
      <c r="H258" s="698"/>
      <c r="I258" s="318"/>
    </row>
    <row r="259" spans="2:9" ht="15.75" customHeight="1" x14ac:dyDescent="0.25">
      <c r="B259" s="703"/>
      <c r="C259" s="702"/>
      <c r="F259" s="708"/>
      <c r="G259" s="698"/>
      <c r="H259" s="698"/>
      <c r="I259" s="318"/>
    </row>
    <row r="260" spans="2:9" ht="15.75" customHeight="1" x14ac:dyDescent="0.25">
      <c r="B260" s="703"/>
      <c r="C260" s="702"/>
      <c r="F260" s="708"/>
      <c r="G260" s="698"/>
      <c r="H260" s="698"/>
      <c r="I260" s="318"/>
    </row>
    <row r="261" spans="2:9" ht="15.75" customHeight="1" x14ac:dyDescent="0.25">
      <c r="B261" s="703"/>
      <c r="C261" s="702"/>
      <c r="F261" s="708"/>
      <c r="G261" s="698"/>
      <c r="H261" s="698"/>
      <c r="I261" s="318"/>
    </row>
    <row r="262" spans="2:9" ht="15.75" customHeight="1" x14ac:dyDescent="0.25">
      <c r="B262" s="703"/>
      <c r="C262" s="702"/>
      <c r="F262" s="708"/>
      <c r="G262" s="698"/>
      <c r="H262" s="698"/>
      <c r="I262" s="318"/>
    </row>
    <row r="263" spans="2:9" ht="15.75" customHeight="1" x14ac:dyDescent="0.25">
      <c r="B263" s="703"/>
      <c r="C263" s="702"/>
      <c r="F263" s="708"/>
      <c r="G263" s="698"/>
      <c r="H263" s="698"/>
      <c r="I263" s="318"/>
    </row>
    <row r="264" spans="2:9" ht="15.75" customHeight="1" x14ac:dyDescent="0.25">
      <c r="B264" s="703"/>
      <c r="C264" s="702"/>
      <c r="F264" s="708"/>
      <c r="G264" s="698"/>
      <c r="H264" s="698"/>
      <c r="I264" s="318"/>
    </row>
    <row r="265" spans="2:9" ht="15.75" customHeight="1" x14ac:dyDescent="0.25">
      <c r="B265" s="703"/>
      <c r="C265" s="702"/>
      <c r="F265" s="708"/>
      <c r="G265" s="699"/>
      <c r="H265" s="698"/>
      <c r="I265" s="318"/>
    </row>
    <row r="266" spans="2:9" ht="15.75" customHeight="1" thickBot="1" x14ac:dyDescent="0.25">
      <c r="B266" s="703"/>
      <c r="C266" s="702"/>
      <c r="E266" s="707">
        <f>SUM(E9:E245)</f>
        <v>99310.7</v>
      </c>
      <c r="F266" s="706">
        <f>SUM(F8:F253)</f>
        <v>205454.15999999997</v>
      </c>
      <c r="G266" s="699"/>
      <c r="H266" s="698"/>
      <c r="I266" s="318"/>
    </row>
    <row r="267" spans="2:9" ht="15.75" customHeight="1" thickTop="1" x14ac:dyDescent="0.2">
      <c r="B267" s="703"/>
      <c r="C267" s="702"/>
      <c r="E267" s="719">
        <f>F266-E266</f>
        <v>106143.45999999998</v>
      </c>
      <c r="F267" s="700"/>
      <c r="G267" s="699"/>
      <c r="H267" s="704"/>
      <c r="I267" s="318"/>
    </row>
    <row r="268" spans="2:9" ht="15.75" customHeight="1" x14ac:dyDescent="0.2">
      <c r="B268" s="703"/>
      <c r="C268" s="702"/>
      <c r="F268" s="700"/>
      <c r="G268" s="699"/>
      <c r="H268" s="698"/>
      <c r="I268" s="318"/>
    </row>
    <row r="269" spans="2:9" ht="15.75" customHeight="1" x14ac:dyDescent="0.2">
      <c r="B269" s="703"/>
      <c r="C269" s="702"/>
      <c r="F269" s="700"/>
      <c r="G269" s="699"/>
      <c r="H269" s="698"/>
      <c r="I269" s="318"/>
    </row>
    <row r="270" spans="2:9" ht="15.75" customHeight="1" x14ac:dyDescent="0.2">
      <c r="B270" s="690"/>
      <c r="C270" s="690"/>
      <c r="D270" s="696"/>
      <c r="F270" s="700"/>
      <c r="G270" s="699"/>
      <c r="H270" s="698"/>
      <c r="I270" s="318"/>
    </row>
    <row r="271" spans="2:9" ht="15.75" customHeight="1" x14ac:dyDescent="0.2">
      <c r="B271" s="690"/>
      <c r="C271" s="690"/>
      <c r="D271" s="696"/>
      <c r="F271" s="700"/>
      <c r="G271" s="699"/>
      <c r="H271" s="698"/>
      <c r="I271" s="318"/>
    </row>
    <row r="272" spans="2:9" ht="15.75" customHeight="1" x14ac:dyDescent="0.2">
      <c r="B272" s="690"/>
      <c r="C272" s="690"/>
      <c r="D272" s="701"/>
      <c r="F272" s="700"/>
      <c r="G272" s="699"/>
      <c r="H272" s="698"/>
      <c r="I272" s="318"/>
    </row>
    <row r="273" spans="2:9" ht="15.75" customHeight="1" x14ac:dyDescent="0.2">
      <c r="B273" s="690"/>
      <c r="C273" s="690"/>
      <c r="D273" s="696"/>
      <c r="F273" s="700"/>
      <c r="G273" s="698"/>
      <c r="H273" s="698"/>
      <c r="I273" s="318"/>
    </row>
    <row r="274" spans="2:9" ht="15.75" customHeight="1" x14ac:dyDescent="0.2">
      <c r="B274" s="690"/>
      <c r="C274" s="690"/>
      <c r="D274" s="696"/>
      <c r="G274" s="698"/>
    </row>
    <row r="275" spans="2:9" ht="15.75" customHeight="1" x14ac:dyDescent="0.2">
      <c r="B275" s="690"/>
      <c r="C275" s="690"/>
      <c r="D275" s="696"/>
      <c r="G275" s="698"/>
    </row>
    <row r="276" spans="2:9" ht="15.75" customHeight="1" x14ac:dyDescent="0.2">
      <c r="B276" s="690"/>
      <c r="C276" s="690"/>
      <c r="D276" s="696"/>
    </row>
    <row r="277" spans="2:9" ht="15.75" customHeight="1" x14ac:dyDescent="0.2">
      <c r="B277" s="690"/>
      <c r="C277" s="690"/>
      <c r="G277" s="697"/>
    </row>
    <row r="278" spans="2:9" ht="15.75" customHeight="1" x14ac:dyDescent="0.2">
      <c r="B278" s="690"/>
      <c r="C278" s="690"/>
      <c r="D278" s="696"/>
    </row>
    <row r="279" spans="2:9" ht="15.75" customHeight="1" x14ac:dyDescent="0.2">
      <c r="B279" s="690"/>
      <c r="C279" s="690"/>
      <c r="D279" s="696"/>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row>
    <row r="284" spans="2:9" ht="15.75" customHeight="1" x14ac:dyDescent="0.2">
      <c r="D284" s="696"/>
      <c r="E284" s="694"/>
    </row>
    <row r="285" spans="2:9" ht="15.75" customHeight="1" x14ac:dyDescent="0.2">
      <c r="B285" s="690"/>
      <c r="C285" s="690"/>
      <c r="D285" s="696"/>
      <c r="G285" s="690"/>
    </row>
    <row r="286" spans="2:9" ht="15.75" customHeight="1" x14ac:dyDescent="0.2">
      <c r="B286" s="690"/>
      <c r="C286" s="690"/>
      <c r="E286" s="695"/>
      <c r="F286" s="694"/>
      <c r="G286" s="690"/>
    </row>
    <row r="287" spans="2:9" ht="15.75" customHeight="1" x14ac:dyDescent="0.2">
      <c r="E287" s="695"/>
      <c r="F287" s="694"/>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12" customFormat="1" x14ac:dyDescent="0.2">
      <c r="A376" s="690"/>
      <c r="B376" s="691"/>
      <c r="C376" s="691"/>
      <c r="D376" s="693"/>
      <c r="E376" s="692"/>
      <c r="F376" s="692"/>
      <c r="G376" s="691"/>
      <c r="H376" s="690"/>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690"/>
      <c r="B377" s="691"/>
      <c r="C377" s="691"/>
      <c r="D377" s="693"/>
      <c r="E377" s="692"/>
      <c r="F377" s="692"/>
      <c r="G377" s="691"/>
      <c r="H377" s="690"/>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B56B3-239D-4126-BB0A-B0928D602961}">
  <dimension ref="A1:GZ680"/>
  <sheetViews>
    <sheetView topLeftCell="A58" zoomScaleNormal="100" workbookViewId="0">
      <selection activeCell="K66" sqref="K66"/>
    </sheetView>
  </sheetViews>
  <sheetFormatPr baseColWidth="10" defaultColWidth="10.85546875" defaultRowHeight="12.75" x14ac:dyDescent="0.2"/>
  <cols>
    <col min="1" max="1" width="2.85546875" style="278" customWidth="1"/>
    <col min="2" max="2" width="11.140625" style="279" customWidth="1"/>
    <col min="3" max="3" width="69.28515625" style="279" customWidth="1"/>
    <col min="4" max="4" width="8.140625" style="281" customWidth="1"/>
    <col min="5" max="5" width="14.140625" style="280" customWidth="1"/>
    <col min="6" max="6" width="14.140625" style="280" hidden="1" customWidth="1"/>
    <col min="7" max="7" width="92.7109375" style="279" hidden="1" customWidth="1"/>
    <col min="8" max="8" width="12" style="278" hidden="1" customWidth="1"/>
    <col min="9" max="9" width="2" style="278" hidden="1" customWidth="1"/>
    <col min="10" max="10" width="12" style="278" bestFit="1" customWidth="1"/>
    <col min="11" max="12" width="10.85546875" style="278"/>
    <col min="13" max="13" width="44.7109375" style="278" customWidth="1"/>
    <col min="14" max="16384" width="10.85546875" style="278"/>
  </cols>
  <sheetData>
    <row r="1" spans="2:19" ht="18.75" x14ac:dyDescent="0.3">
      <c r="B1" s="308"/>
      <c r="C1" s="310" t="s">
        <v>872</v>
      </c>
    </row>
    <row r="2" spans="2:19" ht="18.75" x14ac:dyDescent="0.3">
      <c r="B2" s="308"/>
      <c r="C2" s="310" t="s">
        <v>871</v>
      </c>
    </row>
    <row r="3" spans="2:19" ht="18.75" x14ac:dyDescent="0.3">
      <c r="B3" s="308"/>
      <c r="C3" s="309" t="s">
        <v>10509</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c r="F8" s="280">
        <f>+'[9]FEB 24'!E567</f>
        <v>0</v>
      </c>
      <c r="G8" s="285"/>
      <c r="H8" s="285"/>
      <c r="I8" s="285"/>
    </row>
    <row r="9" spans="2:19" x14ac:dyDescent="0.2">
      <c r="B9" s="290">
        <v>45352</v>
      </c>
      <c r="C9" s="289" t="s">
        <v>861</v>
      </c>
      <c r="D9" s="281" t="s">
        <v>785</v>
      </c>
      <c r="E9" s="280">
        <v>0.01</v>
      </c>
      <c r="F9" s="395">
        <v>0.01</v>
      </c>
      <c r="G9" s="559"/>
      <c r="H9" s="559"/>
      <c r="I9" s="559"/>
      <c r="J9" s="560"/>
      <c r="K9" s="560"/>
      <c r="L9" s="560"/>
    </row>
    <row r="10" spans="2:19" x14ac:dyDescent="0.2">
      <c r="B10" s="290">
        <v>45352</v>
      </c>
      <c r="C10" s="289" t="s">
        <v>4329</v>
      </c>
      <c r="D10" s="281" t="s">
        <v>785</v>
      </c>
      <c r="E10" s="448">
        <v>39.99</v>
      </c>
      <c r="F10" s="395">
        <v>4039.58</v>
      </c>
      <c r="G10" s="559" t="s">
        <v>8898</v>
      </c>
      <c r="H10" s="559"/>
      <c r="I10" s="559"/>
      <c r="J10" s="560"/>
      <c r="K10" s="560"/>
      <c r="L10" s="560"/>
    </row>
    <row r="11" spans="2:19" x14ac:dyDescent="0.2">
      <c r="B11" s="290">
        <v>45352</v>
      </c>
      <c r="C11" s="564" t="s">
        <v>4019</v>
      </c>
      <c r="D11" s="281" t="s">
        <v>785</v>
      </c>
      <c r="E11" s="280">
        <v>6.4</v>
      </c>
      <c r="F11" s="395">
        <v>800</v>
      </c>
      <c r="G11" s="559" t="s">
        <v>10508</v>
      </c>
      <c r="H11" s="559"/>
      <c r="I11" s="559"/>
      <c r="J11" s="560"/>
      <c r="K11" s="560"/>
      <c r="L11" s="560"/>
      <c r="M11" s="558"/>
    </row>
    <row r="12" spans="2:19" x14ac:dyDescent="0.2">
      <c r="B12" s="290">
        <v>45352</v>
      </c>
      <c r="C12" s="289" t="s">
        <v>4329</v>
      </c>
      <c r="D12" s="281" t="s">
        <v>785</v>
      </c>
      <c r="E12" s="448">
        <v>299</v>
      </c>
      <c r="F12" s="395">
        <v>16478.689999999999</v>
      </c>
      <c r="G12" s="559" t="s">
        <v>10507</v>
      </c>
      <c r="H12" s="559"/>
      <c r="I12" s="559"/>
      <c r="J12" s="560"/>
      <c r="K12" s="560"/>
      <c r="L12" s="560"/>
      <c r="M12" s="558"/>
    </row>
    <row r="13" spans="2:19" x14ac:dyDescent="0.2">
      <c r="B13" s="290">
        <v>45352</v>
      </c>
      <c r="C13" s="289" t="s">
        <v>4019</v>
      </c>
      <c r="D13" s="281" t="s">
        <v>785</v>
      </c>
      <c r="E13" s="280">
        <v>47.84</v>
      </c>
      <c r="F13" s="395">
        <v>72488.710000000006</v>
      </c>
      <c r="G13" s="559" t="s">
        <v>5477</v>
      </c>
      <c r="H13" s="559"/>
      <c r="I13" s="559"/>
      <c r="J13" s="560"/>
      <c r="K13" s="560"/>
      <c r="L13" s="560"/>
      <c r="M13" s="558"/>
    </row>
    <row r="14" spans="2:19" x14ac:dyDescent="0.2">
      <c r="B14" s="290">
        <v>45352</v>
      </c>
      <c r="C14" s="289" t="s">
        <v>4329</v>
      </c>
      <c r="D14" s="281" t="s">
        <v>785</v>
      </c>
      <c r="E14" s="448">
        <v>299</v>
      </c>
      <c r="F14" s="395">
        <v>5049.4799999999996</v>
      </c>
      <c r="G14" s="559" t="s">
        <v>10506</v>
      </c>
      <c r="H14" s="559"/>
      <c r="I14" s="559"/>
      <c r="J14" s="560"/>
      <c r="K14" s="560"/>
      <c r="L14" s="560"/>
      <c r="M14" s="558"/>
    </row>
    <row r="15" spans="2:19" x14ac:dyDescent="0.2">
      <c r="B15" s="290">
        <v>45352</v>
      </c>
      <c r="C15" s="279" t="s">
        <v>4019</v>
      </c>
      <c r="D15" s="281" t="s">
        <v>785</v>
      </c>
      <c r="E15" s="280">
        <v>47.84</v>
      </c>
      <c r="F15" s="395">
        <v>4850.68</v>
      </c>
      <c r="G15" s="570" t="s">
        <v>10505</v>
      </c>
      <c r="H15" s="395"/>
      <c r="I15" s="395"/>
      <c r="J15" s="395"/>
      <c r="K15" s="395"/>
      <c r="L15" s="395"/>
      <c r="M15" s="395"/>
      <c r="N15" s="569"/>
      <c r="O15" s="559"/>
      <c r="P15" s="559"/>
      <c r="Q15" s="560"/>
      <c r="R15" s="560"/>
      <c r="S15" s="560"/>
    </row>
    <row r="16" spans="2:19" x14ac:dyDescent="0.2">
      <c r="B16" s="290">
        <v>45352</v>
      </c>
      <c r="C16" s="279" t="s">
        <v>4329</v>
      </c>
      <c r="D16" s="281" t="s">
        <v>785</v>
      </c>
      <c r="E16" s="448">
        <v>4.2</v>
      </c>
      <c r="F16" s="395">
        <v>31702.799999999999</v>
      </c>
      <c r="G16" s="559" t="s">
        <v>10504</v>
      </c>
      <c r="H16" s="559"/>
      <c r="I16" s="559"/>
      <c r="J16" s="560"/>
      <c r="K16" s="560"/>
      <c r="L16" s="560"/>
      <c r="M16" s="558"/>
    </row>
    <row r="17" spans="1:15" x14ac:dyDescent="0.2">
      <c r="B17" s="290">
        <v>45352</v>
      </c>
      <c r="C17" s="564" t="s">
        <v>4019</v>
      </c>
      <c r="D17" s="563" t="s">
        <v>785</v>
      </c>
      <c r="E17" s="280">
        <v>0.67</v>
      </c>
      <c r="F17" s="395">
        <v>19174.8</v>
      </c>
      <c r="G17" s="559" t="s">
        <v>10503</v>
      </c>
      <c r="H17" s="559"/>
      <c r="I17" s="559"/>
      <c r="J17" s="560"/>
      <c r="K17" s="560"/>
      <c r="L17" s="560"/>
      <c r="M17" s="558"/>
    </row>
    <row r="18" spans="1:15" x14ac:dyDescent="0.2">
      <c r="B18" s="290">
        <v>45352</v>
      </c>
      <c r="C18" s="289" t="s">
        <v>10502</v>
      </c>
      <c r="D18" s="281" t="s">
        <v>724</v>
      </c>
      <c r="E18" s="400">
        <v>10068</v>
      </c>
      <c r="F18" s="395">
        <v>3220</v>
      </c>
      <c r="G18" s="560" t="s">
        <v>10501</v>
      </c>
      <c r="H18" s="559"/>
      <c r="I18" s="559"/>
      <c r="J18" s="560"/>
      <c r="K18" s="560"/>
      <c r="L18" s="560"/>
      <c r="M18" s="558"/>
    </row>
    <row r="19" spans="1:15" x14ac:dyDescent="0.2">
      <c r="B19" s="290">
        <v>45352</v>
      </c>
      <c r="C19" s="564" t="s">
        <v>10476</v>
      </c>
      <c r="D19" s="563" t="s">
        <v>724</v>
      </c>
      <c r="E19" s="400">
        <v>2465</v>
      </c>
      <c r="F19" s="395">
        <v>42279.91</v>
      </c>
      <c r="G19" s="560" t="s">
        <v>10500</v>
      </c>
      <c r="H19" s="559"/>
      <c r="I19" s="559"/>
      <c r="J19" s="560"/>
      <c r="K19" s="560"/>
      <c r="L19" s="560"/>
      <c r="M19" s="558"/>
    </row>
    <row r="20" spans="1:15" x14ac:dyDescent="0.2">
      <c r="B20" s="290">
        <v>45352</v>
      </c>
      <c r="C20" s="564" t="s">
        <v>847</v>
      </c>
      <c r="D20" s="563" t="s">
        <v>785</v>
      </c>
      <c r="E20" s="280">
        <v>20521.91</v>
      </c>
      <c r="F20" s="395">
        <v>10467.84</v>
      </c>
      <c r="G20" s="559" t="s">
        <v>10499</v>
      </c>
      <c r="H20" s="559"/>
      <c r="I20" s="559"/>
      <c r="J20" s="560"/>
      <c r="K20" s="560"/>
      <c r="L20" s="560"/>
      <c r="M20" s="558"/>
    </row>
    <row r="21" spans="1:15" x14ac:dyDescent="0.2">
      <c r="B21" s="290">
        <v>45352</v>
      </c>
      <c r="C21" s="564" t="s">
        <v>847</v>
      </c>
      <c r="D21" s="563" t="s">
        <v>785</v>
      </c>
      <c r="E21" s="395">
        <v>36304.35</v>
      </c>
      <c r="F21" s="395">
        <v>5419.07</v>
      </c>
      <c r="G21" s="559" t="s">
        <v>10498</v>
      </c>
      <c r="H21" s="559"/>
      <c r="I21" s="559"/>
      <c r="J21" s="560"/>
      <c r="K21" s="560"/>
      <c r="L21" s="560"/>
      <c r="M21" s="558"/>
    </row>
    <row r="22" spans="1:15" x14ac:dyDescent="0.2">
      <c r="B22" s="1020">
        <v>45355</v>
      </c>
      <c r="C22" s="1021" t="s">
        <v>10497</v>
      </c>
      <c r="D22" s="1022" t="s">
        <v>785</v>
      </c>
      <c r="E22" s="1023">
        <v>47073</v>
      </c>
      <c r="F22" s="395">
        <v>47073</v>
      </c>
      <c r="G22" s="559" t="s">
        <v>10496</v>
      </c>
      <c r="H22" s="559"/>
      <c r="I22" s="559"/>
      <c r="J22" s="560" t="s">
        <v>10611</v>
      </c>
      <c r="K22" s="560"/>
      <c r="L22" s="560"/>
      <c r="M22" s="558"/>
    </row>
    <row r="23" spans="1:15" x14ac:dyDescent="0.2">
      <c r="A23" s="278" t="s">
        <v>3472</v>
      </c>
      <c r="B23" s="290">
        <v>45355</v>
      </c>
      <c r="C23" s="560" t="s">
        <v>10495</v>
      </c>
      <c r="D23" s="281" t="s">
        <v>724</v>
      </c>
      <c r="E23" s="446">
        <v>1000</v>
      </c>
      <c r="F23" s="395">
        <v>6499.52</v>
      </c>
      <c r="G23" s="559" t="s">
        <v>10494</v>
      </c>
      <c r="H23" s="559"/>
      <c r="I23" s="559"/>
      <c r="J23" s="560"/>
      <c r="K23" s="560"/>
      <c r="L23" s="560"/>
      <c r="M23" s="558"/>
    </row>
    <row r="24" spans="1:15" x14ac:dyDescent="0.2">
      <c r="B24" s="567">
        <v>45355</v>
      </c>
      <c r="C24" s="564" t="s">
        <v>10493</v>
      </c>
      <c r="D24" s="281" t="s">
        <v>724</v>
      </c>
      <c r="E24" s="446">
        <v>9077.16</v>
      </c>
      <c r="F24" s="395">
        <v>41721.14</v>
      </c>
      <c r="G24" s="559" t="s">
        <v>10492</v>
      </c>
      <c r="H24" s="559"/>
      <c r="I24" s="559"/>
      <c r="J24" s="560"/>
      <c r="K24" s="560"/>
      <c r="L24" s="560"/>
      <c r="M24" s="558"/>
    </row>
    <row r="25" spans="1:15" x14ac:dyDescent="0.2">
      <c r="B25" s="567">
        <v>45355</v>
      </c>
      <c r="C25" s="564" t="s">
        <v>4329</v>
      </c>
      <c r="D25" s="563" t="s">
        <v>785</v>
      </c>
      <c r="E25" s="448">
        <v>68.75</v>
      </c>
      <c r="F25" s="395">
        <v>3854.85</v>
      </c>
      <c r="G25" s="559" t="s">
        <v>10491</v>
      </c>
      <c r="H25" s="559"/>
      <c r="I25" s="559"/>
      <c r="J25" s="560"/>
      <c r="K25" s="560"/>
      <c r="L25" s="560"/>
      <c r="M25" s="558"/>
    </row>
    <row r="26" spans="1:15" x14ac:dyDescent="0.2">
      <c r="B26" s="567">
        <v>45355</v>
      </c>
      <c r="C26" s="564" t="s">
        <v>4019</v>
      </c>
      <c r="D26" s="281" t="s">
        <v>785</v>
      </c>
      <c r="E26" s="395">
        <v>11</v>
      </c>
      <c r="F26" s="395">
        <v>7267.18</v>
      </c>
      <c r="G26" s="559" t="s">
        <v>10490</v>
      </c>
      <c r="H26" s="559"/>
      <c r="I26" s="559"/>
      <c r="J26" s="560"/>
      <c r="K26" s="560"/>
      <c r="L26" s="568"/>
      <c r="M26" s="558"/>
    </row>
    <row r="27" spans="1:15" x14ac:dyDescent="0.2">
      <c r="B27" s="567">
        <v>45356</v>
      </c>
      <c r="C27" s="564" t="s">
        <v>10489</v>
      </c>
      <c r="D27" s="563" t="s">
        <v>724</v>
      </c>
      <c r="E27" s="400">
        <v>4000</v>
      </c>
      <c r="F27" s="395">
        <v>40047.96</v>
      </c>
      <c r="G27" s="559" t="s">
        <v>10488</v>
      </c>
      <c r="H27" s="559"/>
      <c r="I27" s="559"/>
      <c r="J27" s="560"/>
      <c r="K27" s="560"/>
      <c r="L27" s="567"/>
      <c r="M27" s="564"/>
      <c r="N27" s="281"/>
      <c r="O27" s="280"/>
    </row>
    <row r="28" spans="1:15" x14ac:dyDescent="0.2">
      <c r="B28" s="567">
        <v>45356</v>
      </c>
      <c r="C28" s="564" t="s">
        <v>4329</v>
      </c>
      <c r="D28" s="281" t="s">
        <v>785</v>
      </c>
      <c r="E28" s="448">
        <v>51.09</v>
      </c>
      <c r="F28" s="395">
        <v>2787.83</v>
      </c>
      <c r="G28" s="559" t="s">
        <v>10487</v>
      </c>
      <c r="H28" s="559"/>
      <c r="I28" s="559"/>
      <c r="J28" s="560"/>
      <c r="K28" s="560"/>
      <c r="L28" s="560"/>
      <c r="M28" s="558"/>
    </row>
    <row r="29" spans="1:15" x14ac:dyDescent="0.2">
      <c r="B29" s="567">
        <v>45356</v>
      </c>
      <c r="C29" s="564" t="s">
        <v>4019</v>
      </c>
      <c r="D29" s="563" t="s">
        <v>785</v>
      </c>
      <c r="E29" s="395">
        <v>8.17</v>
      </c>
      <c r="F29" s="395">
        <v>19174.8</v>
      </c>
      <c r="G29" s="559" t="s">
        <v>10486</v>
      </c>
      <c r="H29" s="559"/>
      <c r="I29" s="559"/>
      <c r="J29" s="560"/>
      <c r="K29" s="560"/>
      <c r="L29" s="560"/>
      <c r="M29" s="558"/>
    </row>
    <row r="30" spans="1:15" x14ac:dyDescent="0.2">
      <c r="B30" s="567">
        <v>45357</v>
      </c>
      <c r="C30" s="564" t="s">
        <v>4329</v>
      </c>
      <c r="D30" s="281" t="s">
        <v>785</v>
      </c>
      <c r="E30" s="448">
        <v>14.6</v>
      </c>
      <c r="F30" s="392">
        <v>411518.4</v>
      </c>
      <c r="G30" s="897" t="s">
        <v>5477</v>
      </c>
      <c r="H30" s="559"/>
      <c r="I30" s="559"/>
      <c r="J30" s="560"/>
      <c r="K30" s="560"/>
      <c r="L30" s="560"/>
      <c r="M30" s="558"/>
    </row>
    <row r="31" spans="1:15" x14ac:dyDescent="0.2">
      <c r="B31" s="567">
        <v>45357</v>
      </c>
      <c r="C31" s="564" t="s">
        <v>4019</v>
      </c>
      <c r="D31" s="281" t="s">
        <v>785</v>
      </c>
      <c r="E31" s="280">
        <v>2.34</v>
      </c>
      <c r="F31" s="395">
        <v>6944.93</v>
      </c>
      <c r="G31" s="559" t="s">
        <v>10485</v>
      </c>
      <c r="H31" s="559"/>
      <c r="I31" s="559"/>
      <c r="J31" s="560"/>
      <c r="K31" s="560"/>
      <c r="L31" s="560"/>
      <c r="M31" s="558"/>
    </row>
    <row r="32" spans="1:15" x14ac:dyDescent="0.2">
      <c r="B32" s="567">
        <v>45358</v>
      </c>
      <c r="C32" s="564" t="s">
        <v>10484</v>
      </c>
      <c r="D32" s="563" t="s">
        <v>724</v>
      </c>
      <c r="E32" s="400">
        <v>6000</v>
      </c>
      <c r="F32" s="395">
        <v>30546.86</v>
      </c>
      <c r="G32" s="559" t="s">
        <v>10483</v>
      </c>
      <c r="H32" s="559"/>
      <c r="I32" s="559"/>
      <c r="J32" s="560"/>
      <c r="K32" s="560"/>
      <c r="L32" s="560"/>
      <c r="M32" s="558"/>
    </row>
    <row r="33" spans="1:13" x14ac:dyDescent="0.2">
      <c r="A33" s="278" t="s">
        <v>3472</v>
      </c>
      <c r="B33" s="567">
        <v>45358</v>
      </c>
      <c r="C33" s="564" t="s">
        <v>3993</v>
      </c>
      <c r="D33" s="563" t="s">
        <v>785</v>
      </c>
      <c r="E33" s="280">
        <v>28007.38</v>
      </c>
      <c r="F33" s="395">
        <v>14799.23</v>
      </c>
      <c r="G33" s="559" t="s">
        <v>10482</v>
      </c>
      <c r="H33" s="559"/>
      <c r="I33" s="559"/>
      <c r="J33" s="560"/>
      <c r="K33" s="560"/>
      <c r="L33" s="560"/>
      <c r="M33" s="558"/>
    </row>
    <row r="34" spans="1:13" x14ac:dyDescent="0.2">
      <c r="B34" s="290">
        <v>45358</v>
      </c>
      <c r="C34" s="279" t="s">
        <v>5143</v>
      </c>
      <c r="D34" s="563" t="s">
        <v>785</v>
      </c>
      <c r="E34" s="395">
        <v>4550.5600000000004</v>
      </c>
      <c r="F34" s="395">
        <v>4651.6000000000004</v>
      </c>
      <c r="G34" s="559" t="s">
        <v>10481</v>
      </c>
      <c r="H34" s="559"/>
      <c r="I34" s="559"/>
      <c r="J34" s="560"/>
      <c r="K34" s="560"/>
      <c r="L34" s="560"/>
      <c r="M34" s="558"/>
    </row>
    <row r="35" spans="1:13" x14ac:dyDescent="0.2">
      <c r="B35" s="290">
        <v>45358</v>
      </c>
      <c r="C35" s="279" t="s">
        <v>3996</v>
      </c>
      <c r="D35" s="281" t="s">
        <v>785</v>
      </c>
      <c r="E35" s="448">
        <v>1115.81</v>
      </c>
      <c r="F35" s="395">
        <v>1780.86</v>
      </c>
      <c r="G35" s="559" t="s">
        <v>10480</v>
      </c>
      <c r="H35" s="559"/>
      <c r="I35" s="559"/>
      <c r="J35" s="560"/>
      <c r="K35" s="560"/>
      <c r="L35" s="560"/>
      <c r="M35" s="558"/>
    </row>
    <row r="36" spans="1:13" x14ac:dyDescent="0.2">
      <c r="A36" s="278" t="s">
        <v>3472</v>
      </c>
      <c r="B36" s="290">
        <v>45359</v>
      </c>
      <c r="C36" s="560" t="s">
        <v>4329</v>
      </c>
      <c r="D36" s="563" t="s">
        <v>785</v>
      </c>
      <c r="E36" s="448">
        <v>119.44</v>
      </c>
      <c r="F36" s="395">
        <v>5283.8</v>
      </c>
      <c r="G36" s="559" t="s">
        <v>10479</v>
      </c>
      <c r="H36" s="559"/>
      <c r="I36" s="559"/>
      <c r="J36" s="560"/>
      <c r="K36" s="560"/>
      <c r="L36" s="560"/>
      <c r="M36" s="558"/>
    </row>
    <row r="37" spans="1:13" x14ac:dyDescent="0.2">
      <c r="B37" s="290">
        <v>45359</v>
      </c>
      <c r="C37" s="560" t="s">
        <v>4019</v>
      </c>
      <c r="D37" s="563" t="s">
        <v>785</v>
      </c>
      <c r="E37" s="280">
        <v>19.11</v>
      </c>
      <c r="F37" s="395">
        <v>6340.56</v>
      </c>
      <c r="G37" s="559" t="s">
        <v>10210</v>
      </c>
      <c r="H37" s="559"/>
      <c r="I37" s="559"/>
      <c r="J37" s="560"/>
      <c r="K37" s="560"/>
      <c r="L37" s="560"/>
      <c r="M37" s="558"/>
    </row>
    <row r="38" spans="1:13" x14ac:dyDescent="0.2">
      <c r="B38" s="290">
        <v>45359</v>
      </c>
      <c r="C38" s="560" t="s">
        <v>10478</v>
      </c>
      <c r="D38" s="563" t="s">
        <v>724</v>
      </c>
      <c r="E38" s="280">
        <v>7001.95</v>
      </c>
      <c r="F38" s="395">
        <v>4328.1099999999997</v>
      </c>
      <c r="G38" s="559" t="s">
        <v>10477</v>
      </c>
      <c r="H38" s="559"/>
      <c r="I38" s="559"/>
      <c r="J38" s="560"/>
      <c r="K38" s="560"/>
      <c r="L38" s="560"/>
      <c r="M38" s="558"/>
    </row>
    <row r="39" spans="1:13" x14ac:dyDescent="0.2">
      <c r="B39" s="290">
        <v>45362</v>
      </c>
      <c r="C39" s="279" t="s">
        <v>10476</v>
      </c>
      <c r="D39" s="563" t="s">
        <v>724</v>
      </c>
      <c r="E39" s="400">
        <v>800</v>
      </c>
      <c r="F39" s="395">
        <v>4495.54</v>
      </c>
      <c r="G39" s="559" t="s">
        <v>10475</v>
      </c>
      <c r="H39" s="559"/>
      <c r="I39" s="559"/>
      <c r="J39" s="560"/>
      <c r="K39" s="560"/>
      <c r="L39" s="560"/>
      <c r="M39" s="558"/>
    </row>
    <row r="40" spans="1:13" x14ac:dyDescent="0.2">
      <c r="B40" s="567">
        <v>45362</v>
      </c>
      <c r="C40" s="560" t="s">
        <v>4329</v>
      </c>
      <c r="D40" s="563" t="s">
        <v>785</v>
      </c>
      <c r="E40" s="448">
        <v>33.54</v>
      </c>
      <c r="F40" s="395">
        <v>1927.2</v>
      </c>
      <c r="G40" s="559" t="s">
        <v>10474</v>
      </c>
      <c r="H40" s="559"/>
      <c r="I40" s="559"/>
      <c r="J40" s="560"/>
      <c r="K40" s="560"/>
      <c r="L40" s="560"/>
      <c r="M40" s="558"/>
    </row>
    <row r="41" spans="1:13" x14ac:dyDescent="0.2">
      <c r="B41" s="567">
        <v>45362</v>
      </c>
      <c r="C41" s="279" t="s">
        <v>4019</v>
      </c>
      <c r="D41" s="563" t="s">
        <v>785</v>
      </c>
      <c r="E41" s="280">
        <v>5.37</v>
      </c>
      <c r="F41" s="395">
        <v>12047.84</v>
      </c>
      <c r="G41" s="559" t="s">
        <v>10473</v>
      </c>
      <c r="H41" s="559"/>
      <c r="I41" s="559"/>
      <c r="J41" s="560"/>
      <c r="K41" s="560"/>
      <c r="L41" s="560"/>
      <c r="M41" s="558"/>
    </row>
    <row r="42" spans="1:13" x14ac:dyDescent="0.2">
      <c r="B42" s="567">
        <v>45362</v>
      </c>
      <c r="C42" s="560" t="s">
        <v>4329</v>
      </c>
      <c r="D42" s="563" t="s">
        <v>785</v>
      </c>
      <c r="E42" s="448">
        <v>51.29</v>
      </c>
      <c r="F42" s="395">
        <v>5550.53</v>
      </c>
      <c r="G42" s="559" t="s">
        <v>10472</v>
      </c>
      <c r="H42" s="559"/>
      <c r="I42" s="559"/>
      <c r="J42" s="560"/>
      <c r="K42" s="560"/>
      <c r="L42" s="560"/>
      <c r="M42" s="558"/>
    </row>
    <row r="43" spans="1:13" x14ac:dyDescent="0.2">
      <c r="B43" s="567">
        <v>45362</v>
      </c>
      <c r="C43" s="279" t="s">
        <v>4019</v>
      </c>
      <c r="D43" s="563" t="s">
        <v>785</v>
      </c>
      <c r="E43" s="280">
        <v>8.2100000000000009</v>
      </c>
      <c r="F43" s="395">
        <v>9207.4599999999991</v>
      </c>
      <c r="G43" s="559" t="s">
        <v>10471</v>
      </c>
      <c r="H43" s="559"/>
      <c r="I43" s="559"/>
      <c r="J43" s="560"/>
      <c r="K43" s="560"/>
      <c r="L43" s="560"/>
      <c r="M43" s="558"/>
    </row>
    <row r="44" spans="1:13" x14ac:dyDescent="0.2">
      <c r="B44" s="567">
        <v>45362</v>
      </c>
      <c r="C44" s="289" t="s">
        <v>335</v>
      </c>
      <c r="D44" s="563" t="s">
        <v>724</v>
      </c>
      <c r="E44" s="280">
        <v>2500000</v>
      </c>
      <c r="F44" s="395">
        <v>4050</v>
      </c>
      <c r="G44" s="559" t="s">
        <v>10210</v>
      </c>
      <c r="H44" s="559"/>
      <c r="I44" s="559"/>
      <c r="J44" s="560"/>
      <c r="K44" s="560"/>
      <c r="L44" s="560"/>
      <c r="M44" s="558"/>
    </row>
    <row r="45" spans="1:13" x14ac:dyDescent="0.2">
      <c r="B45" s="567">
        <v>45362</v>
      </c>
      <c r="C45" s="289" t="s">
        <v>10470</v>
      </c>
      <c r="D45" s="563" t="s">
        <v>724</v>
      </c>
      <c r="E45" s="446">
        <v>4892.3999999999996</v>
      </c>
      <c r="F45" s="395">
        <v>119725.14</v>
      </c>
      <c r="G45" s="559" t="s">
        <v>10469</v>
      </c>
      <c r="H45" s="559"/>
      <c r="I45" s="559"/>
      <c r="J45" s="560"/>
      <c r="K45" s="560"/>
      <c r="L45" s="560"/>
      <c r="M45" s="558"/>
    </row>
    <row r="46" spans="1:13" x14ac:dyDescent="0.2">
      <c r="A46" s="278" t="s">
        <v>3472</v>
      </c>
      <c r="B46" s="567">
        <v>45362</v>
      </c>
      <c r="C46" s="564" t="s">
        <v>10468</v>
      </c>
      <c r="D46" s="563" t="s">
        <v>724</v>
      </c>
      <c r="E46" s="280">
        <v>51436.39</v>
      </c>
      <c r="F46" s="395">
        <v>4295.13</v>
      </c>
      <c r="G46" s="559" t="s">
        <v>10467</v>
      </c>
      <c r="H46" s="559"/>
      <c r="I46" s="559"/>
      <c r="J46" s="560"/>
      <c r="K46" s="560"/>
      <c r="L46" s="560"/>
      <c r="M46" s="558"/>
    </row>
    <row r="47" spans="1:13" x14ac:dyDescent="0.2">
      <c r="B47" s="567">
        <v>45363</v>
      </c>
      <c r="C47" s="564" t="s">
        <v>10466</v>
      </c>
      <c r="D47" s="563" t="s">
        <v>724</v>
      </c>
      <c r="E47" s="280">
        <v>145995.35999999999</v>
      </c>
      <c r="F47" s="395">
        <v>27887.599999999999</v>
      </c>
      <c r="G47" s="559" t="s">
        <v>10465</v>
      </c>
      <c r="H47" s="559"/>
      <c r="I47" s="559"/>
      <c r="J47" s="1025">
        <v>33756.800000000003</v>
      </c>
      <c r="K47" s="1025">
        <f>+J47*0.55</f>
        <v>18566.240000000002</v>
      </c>
      <c r="L47" s="1025">
        <f>+J47*0.45</f>
        <v>15190.560000000001</v>
      </c>
      <c r="M47" s="558"/>
    </row>
    <row r="48" spans="1:13" x14ac:dyDescent="0.2">
      <c r="B48" s="567">
        <v>45364</v>
      </c>
      <c r="C48" s="564" t="s">
        <v>4329</v>
      </c>
      <c r="D48" s="563" t="s">
        <v>785</v>
      </c>
      <c r="E48" s="448">
        <v>51.46</v>
      </c>
      <c r="F48" s="395">
        <v>21795.42</v>
      </c>
      <c r="G48" s="559" t="s">
        <v>10464</v>
      </c>
      <c r="H48" s="559"/>
      <c r="I48" s="559"/>
      <c r="J48" s="1024">
        <f>+E47-J47</f>
        <v>112238.55999999998</v>
      </c>
      <c r="K48" s="1025">
        <f>+J48*0.55</f>
        <v>61731.207999999999</v>
      </c>
      <c r="L48" s="1025">
        <f>+J48*0.45</f>
        <v>50507.351999999992</v>
      </c>
      <c r="M48" s="558"/>
    </row>
    <row r="49" spans="1:13" x14ac:dyDescent="0.2">
      <c r="B49" s="567">
        <v>45364</v>
      </c>
      <c r="C49" s="564" t="s">
        <v>4019</v>
      </c>
      <c r="D49" s="563" t="s">
        <v>785</v>
      </c>
      <c r="E49" s="280">
        <v>8.23</v>
      </c>
      <c r="F49" s="395">
        <v>7560.78</v>
      </c>
      <c r="G49" s="559" t="s">
        <v>10463</v>
      </c>
      <c r="H49" s="559"/>
      <c r="I49" s="559"/>
      <c r="J49" s="560"/>
      <c r="K49" s="560"/>
      <c r="L49" s="560"/>
      <c r="M49" s="558"/>
    </row>
    <row r="50" spans="1:13" x14ac:dyDescent="0.2">
      <c r="B50" s="290">
        <v>45364</v>
      </c>
      <c r="C50" s="289" t="s">
        <v>10439</v>
      </c>
      <c r="D50" s="563" t="s">
        <v>724</v>
      </c>
      <c r="E50" s="280">
        <v>30000</v>
      </c>
      <c r="F50" s="565">
        <v>5160.18</v>
      </c>
      <c r="G50" s="559" t="s">
        <v>10462</v>
      </c>
      <c r="H50" s="559"/>
      <c r="I50" s="559"/>
      <c r="J50" s="560"/>
      <c r="K50" s="560"/>
      <c r="L50" s="560"/>
      <c r="M50" s="558"/>
    </row>
    <row r="51" spans="1:13" x14ac:dyDescent="0.2">
      <c r="B51" s="290">
        <v>45365</v>
      </c>
      <c r="C51" s="289" t="s">
        <v>4329</v>
      </c>
      <c r="D51" s="563" t="s">
        <v>785</v>
      </c>
      <c r="E51" s="280">
        <v>2.48</v>
      </c>
      <c r="F51" s="395">
        <v>54984.35</v>
      </c>
      <c r="G51" s="559" t="s">
        <v>10461</v>
      </c>
      <c r="H51" s="559"/>
      <c r="I51" s="559"/>
      <c r="J51" s="560"/>
      <c r="K51" s="560"/>
      <c r="L51" s="560"/>
      <c r="M51" s="558"/>
    </row>
    <row r="52" spans="1:13" x14ac:dyDescent="0.2">
      <c r="B52" s="290">
        <v>45365</v>
      </c>
      <c r="C52" s="564" t="s">
        <v>4019</v>
      </c>
      <c r="D52" s="563" t="s">
        <v>785</v>
      </c>
      <c r="E52" s="280">
        <v>0.4</v>
      </c>
      <c r="F52" s="395">
        <v>15095.56</v>
      </c>
      <c r="G52" s="559" t="s">
        <v>10460</v>
      </c>
      <c r="H52" s="559"/>
      <c r="I52" s="559"/>
      <c r="J52" s="560"/>
      <c r="K52" s="560"/>
      <c r="L52" s="560"/>
      <c r="M52" s="558"/>
    </row>
    <row r="53" spans="1:13" x14ac:dyDescent="0.2">
      <c r="B53" s="290">
        <v>45365</v>
      </c>
      <c r="C53" s="564" t="s">
        <v>10459</v>
      </c>
      <c r="D53" s="563" t="s">
        <v>724</v>
      </c>
      <c r="E53" s="280">
        <v>8220.52</v>
      </c>
      <c r="F53" s="395">
        <v>27887.599999999999</v>
      </c>
      <c r="G53" s="559" t="s">
        <v>10458</v>
      </c>
      <c r="H53" s="559"/>
      <c r="I53" s="559"/>
      <c r="J53" s="560"/>
      <c r="K53" s="560"/>
      <c r="L53" s="560"/>
      <c r="M53" s="558"/>
    </row>
    <row r="54" spans="1:13" x14ac:dyDescent="0.2">
      <c r="B54" s="290">
        <v>45365</v>
      </c>
      <c r="C54" s="564" t="s">
        <v>725</v>
      </c>
      <c r="D54" s="563" t="s">
        <v>724</v>
      </c>
      <c r="E54" s="395">
        <v>400000</v>
      </c>
      <c r="F54" s="395">
        <v>18274.14</v>
      </c>
      <c r="G54" s="559" t="s">
        <v>10457</v>
      </c>
      <c r="H54" s="559"/>
      <c r="I54" s="559"/>
      <c r="J54" s="560"/>
      <c r="K54" s="560"/>
      <c r="L54" s="560"/>
      <c r="M54" s="558"/>
    </row>
    <row r="55" spans="1:13" x14ac:dyDescent="0.2">
      <c r="B55" s="290">
        <v>45366</v>
      </c>
      <c r="C55" s="289" t="s">
        <v>10456</v>
      </c>
      <c r="D55" s="563" t="s">
        <v>724</v>
      </c>
      <c r="E55" s="566">
        <v>86810.85</v>
      </c>
      <c r="F55" s="395">
        <v>29905.49</v>
      </c>
      <c r="G55" s="559" t="s">
        <v>10455</v>
      </c>
      <c r="H55" s="559"/>
      <c r="I55" s="559"/>
      <c r="J55" s="560"/>
      <c r="K55" s="560"/>
      <c r="L55" s="560"/>
      <c r="M55" s="558"/>
    </row>
    <row r="56" spans="1:13" x14ac:dyDescent="0.2">
      <c r="B56" s="290">
        <v>45366</v>
      </c>
      <c r="C56" s="564" t="s">
        <v>4329</v>
      </c>
      <c r="D56" s="563" t="s">
        <v>785</v>
      </c>
      <c r="E56" s="448">
        <v>28.41</v>
      </c>
      <c r="F56" s="395">
        <v>13195.58</v>
      </c>
      <c r="G56" s="559" t="s">
        <v>10454</v>
      </c>
      <c r="H56" s="559"/>
      <c r="I56" s="559"/>
      <c r="J56" s="560"/>
      <c r="K56" s="560"/>
      <c r="L56" s="560"/>
      <c r="M56" s="558"/>
    </row>
    <row r="57" spans="1:13" x14ac:dyDescent="0.2">
      <c r="B57" s="290">
        <v>45366</v>
      </c>
      <c r="C57" s="564" t="s">
        <v>4019</v>
      </c>
      <c r="D57" s="563" t="s">
        <v>785</v>
      </c>
      <c r="E57" s="280">
        <v>4.55</v>
      </c>
      <c r="F57" s="395">
        <v>7729.66</v>
      </c>
      <c r="G57" s="559" t="s">
        <v>10453</v>
      </c>
      <c r="H57" s="559"/>
      <c r="I57" s="559"/>
      <c r="J57" s="560"/>
      <c r="K57" s="560"/>
      <c r="L57" s="560"/>
      <c r="M57" s="558"/>
    </row>
    <row r="58" spans="1:13" x14ac:dyDescent="0.2">
      <c r="B58" s="290">
        <v>45366</v>
      </c>
      <c r="C58" s="564" t="s">
        <v>10452</v>
      </c>
      <c r="D58" s="563" t="s">
        <v>724</v>
      </c>
      <c r="E58" s="395">
        <v>4760</v>
      </c>
      <c r="F58" s="395">
        <v>574.83000000000004</v>
      </c>
      <c r="G58" s="559" t="s">
        <v>10451</v>
      </c>
      <c r="H58" s="559"/>
      <c r="I58" s="559"/>
      <c r="J58" s="560"/>
      <c r="K58" s="560"/>
      <c r="L58" s="560"/>
      <c r="M58" s="558"/>
    </row>
    <row r="59" spans="1:13" x14ac:dyDescent="0.2">
      <c r="B59" s="290">
        <v>45366</v>
      </c>
      <c r="C59" s="564" t="s">
        <v>10450</v>
      </c>
      <c r="D59" s="563" t="s">
        <v>785</v>
      </c>
      <c r="E59" s="280">
        <v>41497.43</v>
      </c>
      <c r="F59" s="395">
        <v>69583.88</v>
      </c>
      <c r="G59" s="559" t="s">
        <v>10449</v>
      </c>
      <c r="H59" s="559"/>
      <c r="I59" s="559"/>
      <c r="J59" s="560"/>
      <c r="K59" s="560"/>
      <c r="L59" s="560"/>
      <c r="M59" s="558"/>
    </row>
    <row r="60" spans="1:13" x14ac:dyDescent="0.2">
      <c r="B60" s="290">
        <v>45366</v>
      </c>
      <c r="C60" s="564" t="s">
        <v>5849</v>
      </c>
      <c r="D60" s="563" t="s">
        <v>785</v>
      </c>
      <c r="E60" s="280">
        <v>6982.81</v>
      </c>
      <c r="F60" s="395">
        <v>2138.25</v>
      </c>
      <c r="G60" s="559" t="s">
        <v>10448</v>
      </c>
      <c r="H60" s="559"/>
      <c r="I60" s="559"/>
      <c r="J60" s="560"/>
      <c r="K60" s="560"/>
      <c r="L60" s="560"/>
      <c r="M60" s="558"/>
    </row>
    <row r="61" spans="1:13" x14ac:dyDescent="0.2">
      <c r="B61" s="290">
        <v>45366</v>
      </c>
      <c r="C61" s="564" t="s">
        <v>5847</v>
      </c>
      <c r="D61" s="563" t="s">
        <v>785</v>
      </c>
      <c r="E61" s="280">
        <v>6982.81</v>
      </c>
      <c r="F61" s="395">
        <v>13920.02</v>
      </c>
      <c r="G61" s="559" t="s">
        <v>10447</v>
      </c>
      <c r="H61" s="559"/>
      <c r="I61" s="559"/>
      <c r="J61" s="560"/>
      <c r="K61" s="560"/>
      <c r="L61" s="560"/>
      <c r="M61" s="558"/>
    </row>
    <row r="62" spans="1:13" x14ac:dyDescent="0.2">
      <c r="A62" s="278" t="s">
        <v>3472</v>
      </c>
      <c r="B62" s="290">
        <v>45366</v>
      </c>
      <c r="C62" s="564" t="s">
        <v>5845</v>
      </c>
      <c r="D62" s="563" t="s">
        <v>785</v>
      </c>
      <c r="E62" s="280">
        <v>6982.81</v>
      </c>
      <c r="F62" s="395">
        <v>17165.36</v>
      </c>
      <c r="G62" s="559" t="s">
        <v>10446</v>
      </c>
      <c r="H62" s="559"/>
      <c r="I62" s="559"/>
      <c r="J62" s="560"/>
      <c r="K62" s="560"/>
      <c r="L62" s="560"/>
      <c r="M62" s="558"/>
    </row>
    <row r="63" spans="1:13" x14ac:dyDescent="0.2">
      <c r="B63" s="290">
        <v>45366</v>
      </c>
      <c r="C63" s="564" t="s">
        <v>5843</v>
      </c>
      <c r="D63" s="563" t="s">
        <v>785</v>
      </c>
      <c r="E63" s="280">
        <v>6982.81</v>
      </c>
      <c r="F63" s="395">
        <v>1598.29</v>
      </c>
      <c r="G63" s="674" t="s">
        <v>10445</v>
      </c>
      <c r="H63" s="559"/>
      <c r="I63" s="559"/>
      <c r="J63" s="560"/>
      <c r="K63" s="560"/>
      <c r="L63" s="560"/>
      <c r="M63" s="558"/>
    </row>
    <row r="64" spans="1:13" x14ac:dyDescent="0.2">
      <c r="B64" s="290">
        <v>45366</v>
      </c>
      <c r="C64" s="564" t="s">
        <v>5841</v>
      </c>
      <c r="D64" s="563" t="s">
        <v>785</v>
      </c>
      <c r="E64" s="280">
        <v>6982.81</v>
      </c>
      <c r="F64" s="395">
        <v>4227.04</v>
      </c>
      <c r="G64" s="559" t="s">
        <v>10444</v>
      </c>
      <c r="H64" s="559"/>
      <c r="I64" s="559"/>
      <c r="J64" s="560"/>
      <c r="K64" s="560"/>
      <c r="L64" s="560"/>
      <c r="M64" s="558"/>
    </row>
    <row r="65" spans="1:13" x14ac:dyDescent="0.2">
      <c r="B65" s="290">
        <v>45370</v>
      </c>
      <c r="C65" s="564" t="s">
        <v>5124</v>
      </c>
      <c r="D65" s="563">
        <v>1279</v>
      </c>
      <c r="E65" s="280">
        <v>9927</v>
      </c>
      <c r="F65" s="565">
        <v>1474.36</v>
      </c>
      <c r="G65" s="559" t="s">
        <v>10443</v>
      </c>
      <c r="H65" s="559"/>
      <c r="I65" s="559"/>
      <c r="J65" s="560">
        <f>+E65*0.55</f>
        <v>5459.85</v>
      </c>
      <c r="K65" s="560">
        <f>+E65*0.45</f>
        <v>4467.1500000000005</v>
      </c>
      <c r="L65" s="560"/>
      <c r="M65" s="558"/>
    </row>
    <row r="66" spans="1:13" x14ac:dyDescent="0.2">
      <c r="B66" s="290">
        <v>45370</v>
      </c>
      <c r="C66" s="564" t="s">
        <v>10442</v>
      </c>
      <c r="D66" s="563" t="s">
        <v>724</v>
      </c>
      <c r="E66" s="446">
        <v>3085</v>
      </c>
      <c r="F66" s="994">
        <v>98000</v>
      </c>
      <c r="G66" s="897" t="s">
        <v>5477</v>
      </c>
      <c r="H66" s="559"/>
      <c r="I66" s="559"/>
      <c r="J66" s="560"/>
      <c r="K66" s="560"/>
      <c r="L66" s="560"/>
      <c r="M66" s="558"/>
    </row>
    <row r="67" spans="1:13" x14ac:dyDescent="0.2">
      <c r="B67" s="290">
        <v>45370</v>
      </c>
      <c r="C67" s="564" t="s">
        <v>4329</v>
      </c>
      <c r="D67" s="563" t="s">
        <v>785</v>
      </c>
      <c r="E67" s="448">
        <v>50.1</v>
      </c>
      <c r="F67" s="395">
        <v>698.52</v>
      </c>
      <c r="G67" s="559" t="s">
        <v>10441</v>
      </c>
      <c r="H67" s="559"/>
      <c r="I67" s="559"/>
      <c r="J67" s="560"/>
      <c r="K67" s="560"/>
      <c r="L67" s="560"/>
      <c r="M67" s="558"/>
    </row>
    <row r="68" spans="1:13" x14ac:dyDescent="0.2">
      <c r="B68" s="290">
        <v>45370</v>
      </c>
      <c r="C68" s="564" t="s">
        <v>4019</v>
      </c>
      <c r="D68" s="563" t="s">
        <v>785</v>
      </c>
      <c r="E68" s="280">
        <v>8.02</v>
      </c>
      <c r="F68" s="395">
        <v>1110.1199999999999</v>
      </c>
      <c r="G68" s="559" t="s">
        <v>10440</v>
      </c>
      <c r="H68" s="559"/>
      <c r="I68" s="559"/>
      <c r="J68" s="560"/>
      <c r="K68" s="560"/>
      <c r="L68" s="560"/>
      <c r="M68" s="558"/>
    </row>
    <row r="69" spans="1:13" x14ac:dyDescent="0.2">
      <c r="B69" s="290">
        <v>45370</v>
      </c>
      <c r="C69" s="564" t="s">
        <v>10439</v>
      </c>
      <c r="D69" s="563" t="s">
        <v>724</v>
      </c>
      <c r="E69" s="280">
        <v>15000</v>
      </c>
      <c r="F69" s="395">
        <v>26385.82</v>
      </c>
      <c r="G69" s="559" t="s">
        <v>10355</v>
      </c>
      <c r="H69" s="559"/>
      <c r="I69" s="559"/>
      <c r="J69" s="560"/>
      <c r="K69" s="560"/>
      <c r="L69" s="560"/>
      <c r="M69" s="558"/>
    </row>
    <row r="70" spans="1:13" x14ac:dyDescent="0.2">
      <c r="B70" s="290">
        <v>45370</v>
      </c>
      <c r="C70" s="289" t="s">
        <v>6519</v>
      </c>
      <c r="D70" s="563" t="s">
        <v>724</v>
      </c>
      <c r="E70" s="395">
        <v>10000</v>
      </c>
      <c r="F70" s="395">
        <v>198.84</v>
      </c>
      <c r="G70" s="559" t="s">
        <v>10438</v>
      </c>
      <c r="H70" s="559"/>
      <c r="I70" s="559"/>
      <c r="J70" s="560"/>
      <c r="K70" s="560"/>
      <c r="L70" s="560"/>
      <c r="M70" s="558"/>
    </row>
    <row r="71" spans="1:13" x14ac:dyDescent="0.2">
      <c r="A71" s="294"/>
      <c r="B71" s="290">
        <v>45370</v>
      </c>
      <c r="C71" s="564" t="s">
        <v>5888</v>
      </c>
      <c r="D71" s="563" t="s">
        <v>724</v>
      </c>
      <c r="E71" s="400">
        <v>8523</v>
      </c>
      <c r="F71" s="395">
        <v>5919.31</v>
      </c>
      <c r="G71" s="559" t="s">
        <v>10437</v>
      </c>
      <c r="H71" s="559"/>
      <c r="I71" s="559"/>
      <c r="J71" s="560"/>
      <c r="K71" s="560"/>
      <c r="L71" s="560"/>
      <c r="M71" s="558"/>
    </row>
    <row r="72" spans="1:13" x14ac:dyDescent="0.2">
      <c r="B72" s="290">
        <v>45371</v>
      </c>
      <c r="C72" s="289" t="s">
        <v>5116</v>
      </c>
      <c r="D72" s="563" t="s">
        <v>724</v>
      </c>
      <c r="E72" s="400">
        <v>3000</v>
      </c>
      <c r="F72" s="395">
        <v>10777.99</v>
      </c>
      <c r="G72" s="559" t="s">
        <v>10436</v>
      </c>
      <c r="H72" s="559"/>
      <c r="I72" s="559"/>
      <c r="J72" s="560"/>
      <c r="K72" s="560"/>
      <c r="L72" s="560"/>
      <c r="M72" s="558"/>
    </row>
    <row r="73" spans="1:13" x14ac:dyDescent="0.2">
      <c r="B73" s="290">
        <v>45371</v>
      </c>
      <c r="C73" s="564" t="s">
        <v>4329</v>
      </c>
      <c r="D73" s="563" t="s">
        <v>785</v>
      </c>
      <c r="E73" s="448">
        <v>88.63</v>
      </c>
      <c r="F73" s="395">
        <v>70105.03</v>
      </c>
      <c r="G73" s="559" t="s">
        <v>10435</v>
      </c>
      <c r="H73" s="559"/>
      <c r="I73" s="559"/>
      <c r="J73" s="560"/>
      <c r="K73" s="560"/>
      <c r="L73" s="560"/>
      <c r="M73" s="558"/>
    </row>
    <row r="74" spans="1:13" x14ac:dyDescent="0.2">
      <c r="A74" s="278" t="s">
        <v>3472</v>
      </c>
      <c r="B74" s="290">
        <v>45371</v>
      </c>
      <c r="C74" s="289" t="s">
        <v>4019</v>
      </c>
      <c r="D74" s="563" t="s">
        <v>785</v>
      </c>
      <c r="E74" s="280">
        <v>14.18</v>
      </c>
      <c r="F74" s="395">
        <v>142903.79999999999</v>
      </c>
      <c r="G74" s="559" t="s">
        <v>10434</v>
      </c>
      <c r="H74" s="559"/>
      <c r="I74" s="559"/>
      <c r="J74" s="560"/>
      <c r="K74" s="560"/>
      <c r="L74" s="560"/>
      <c r="M74" s="558"/>
    </row>
    <row r="75" spans="1:13" x14ac:dyDescent="0.2">
      <c r="B75" s="567">
        <v>45371</v>
      </c>
      <c r="C75" s="564" t="s">
        <v>335</v>
      </c>
      <c r="D75" s="563" t="s">
        <v>724</v>
      </c>
      <c r="E75" s="395">
        <v>29241.040000000001</v>
      </c>
      <c r="F75" s="395">
        <v>2460.2399999999998</v>
      </c>
      <c r="G75" s="559" t="s">
        <v>10433</v>
      </c>
      <c r="H75" s="559"/>
      <c r="I75" s="559"/>
      <c r="J75" s="560"/>
      <c r="K75" s="560"/>
      <c r="L75" s="560"/>
      <c r="M75" s="558"/>
    </row>
    <row r="76" spans="1:13" x14ac:dyDescent="0.2">
      <c r="B76" s="567">
        <v>45372</v>
      </c>
      <c r="C76" s="564" t="s">
        <v>4329</v>
      </c>
      <c r="D76" s="563" t="s">
        <v>785</v>
      </c>
      <c r="E76" s="448">
        <v>7.14</v>
      </c>
      <c r="F76" s="395">
        <v>4368.75</v>
      </c>
      <c r="G76" s="559" t="s">
        <v>10432</v>
      </c>
      <c r="H76" s="559"/>
      <c r="I76" s="559"/>
      <c r="J76" s="560"/>
      <c r="K76" s="560"/>
      <c r="L76" s="560"/>
      <c r="M76" s="558"/>
    </row>
    <row r="77" spans="1:13" x14ac:dyDescent="0.2">
      <c r="B77" s="567">
        <v>45372</v>
      </c>
      <c r="C77" s="564" t="s">
        <v>4019</v>
      </c>
      <c r="D77" s="563" t="s">
        <v>785</v>
      </c>
      <c r="E77" s="395">
        <v>1.1399999999999999</v>
      </c>
      <c r="F77" s="395">
        <v>2204</v>
      </c>
      <c r="G77" s="559" t="s">
        <v>10431</v>
      </c>
      <c r="H77" s="559"/>
      <c r="I77" s="559"/>
      <c r="J77" s="560"/>
      <c r="K77" s="560"/>
      <c r="L77" s="560"/>
      <c r="M77" s="558"/>
    </row>
    <row r="78" spans="1:13" x14ac:dyDescent="0.2">
      <c r="B78" s="290">
        <v>45372</v>
      </c>
      <c r="C78" s="289" t="s">
        <v>10430</v>
      </c>
      <c r="D78" s="563" t="s">
        <v>724</v>
      </c>
      <c r="E78" s="404">
        <v>2010</v>
      </c>
      <c r="F78" s="395">
        <v>23890.75</v>
      </c>
      <c r="G78" s="559" t="s">
        <v>10429</v>
      </c>
      <c r="H78" s="559"/>
      <c r="I78" s="559"/>
      <c r="J78" s="560"/>
      <c r="K78" s="560"/>
      <c r="L78" s="560"/>
      <c r="M78" s="558"/>
    </row>
    <row r="79" spans="1:13" x14ac:dyDescent="0.2">
      <c r="B79" s="290">
        <v>45372</v>
      </c>
      <c r="C79" s="289" t="s">
        <v>10428</v>
      </c>
      <c r="D79" s="563" t="s">
        <v>724</v>
      </c>
      <c r="E79" s="404">
        <v>48909</v>
      </c>
      <c r="F79" s="395">
        <v>9505.16</v>
      </c>
      <c r="G79" s="559" t="s">
        <v>10427</v>
      </c>
      <c r="H79" s="559"/>
      <c r="I79" s="559"/>
      <c r="J79" s="560"/>
      <c r="K79" s="560"/>
      <c r="L79" s="560"/>
      <c r="M79" s="558"/>
    </row>
    <row r="80" spans="1:13" x14ac:dyDescent="0.2">
      <c r="B80" s="290">
        <v>45373</v>
      </c>
      <c r="C80" s="289" t="s">
        <v>4329</v>
      </c>
      <c r="D80" s="563" t="s">
        <v>785</v>
      </c>
      <c r="E80" s="448">
        <v>226.94</v>
      </c>
      <c r="F80" s="395">
        <v>104875.6</v>
      </c>
      <c r="G80" s="559" t="s">
        <v>10426</v>
      </c>
      <c r="H80" s="559"/>
      <c r="I80" s="559"/>
      <c r="J80" s="560"/>
      <c r="K80" s="560"/>
      <c r="L80" s="560"/>
      <c r="M80" s="558"/>
    </row>
    <row r="81" spans="1:13" x14ac:dyDescent="0.2">
      <c r="A81" s="278" t="s">
        <v>3472</v>
      </c>
      <c r="B81" s="290">
        <v>45373</v>
      </c>
      <c r="C81" s="564" t="s">
        <v>4019</v>
      </c>
      <c r="D81" s="563" t="s">
        <v>785</v>
      </c>
      <c r="E81" s="280">
        <v>36.31</v>
      </c>
      <c r="F81" s="395">
        <v>2193.59</v>
      </c>
      <c r="G81" s="559" t="s">
        <v>10425</v>
      </c>
      <c r="H81" s="559"/>
      <c r="I81" s="559"/>
      <c r="J81" s="560"/>
      <c r="K81" s="560"/>
      <c r="L81" s="560"/>
      <c r="M81" s="558"/>
    </row>
    <row r="82" spans="1:13" x14ac:dyDescent="0.2">
      <c r="B82" s="567">
        <v>45373</v>
      </c>
      <c r="C82" s="564" t="s">
        <v>10424</v>
      </c>
      <c r="D82" s="563">
        <v>1280</v>
      </c>
      <c r="E82" s="280">
        <v>3972</v>
      </c>
      <c r="F82" s="395">
        <v>6181.76</v>
      </c>
      <c r="G82" s="559" t="s">
        <v>10423</v>
      </c>
      <c r="H82" s="559"/>
      <c r="I82" s="559"/>
      <c r="J82" s="560"/>
      <c r="K82" s="560"/>
      <c r="L82" s="560"/>
      <c r="M82" s="558"/>
    </row>
    <row r="83" spans="1:13" ht="12.75" customHeight="1" x14ac:dyDescent="0.2">
      <c r="B83" s="567">
        <v>45376</v>
      </c>
      <c r="C83" s="564" t="s">
        <v>4394</v>
      </c>
      <c r="D83" s="563" t="s">
        <v>724</v>
      </c>
      <c r="E83" s="446">
        <v>3499</v>
      </c>
      <c r="F83" s="395">
        <v>4545.87</v>
      </c>
      <c r="G83" s="559" t="s">
        <v>10422</v>
      </c>
      <c r="H83" s="559"/>
      <c r="I83" s="559"/>
      <c r="J83" s="560"/>
      <c r="K83" s="560"/>
      <c r="L83" s="560"/>
      <c r="M83" s="558"/>
    </row>
    <row r="84" spans="1:13" x14ac:dyDescent="0.2">
      <c r="B84" s="567">
        <v>45376</v>
      </c>
      <c r="C84" s="564" t="s">
        <v>4329</v>
      </c>
      <c r="D84" s="563" t="s">
        <v>785</v>
      </c>
      <c r="E84" s="448">
        <v>79.2</v>
      </c>
      <c r="F84" s="395">
        <v>3047.04</v>
      </c>
      <c r="G84" s="559" t="s">
        <v>10421</v>
      </c>
      <c r="H84" s="559"/>
      <c r="I84" s="559"/>
      <c r="J84" s="560"/>
      <c r="K84" s="560"/>
      <c r="L84" s="560"/>
      <c r="M84" s="558"/>
    </row>
    <row r="85" spans="1:13" x14ac:dyDescent="0.2">
      <c r="A85" s="278" t="s">
        <v>3472</v>
      </c>
      <c r="B85" s="567">
        <v>45376</v>
      </c>
      <c r="C85" s="564" t="s">
        <v>4019</v>
      </c>
      <c r="D85" s="563" t="s">
        <v>785</v>
      </c>
      <c r="E85" s="395">
        <v>12.67</v>
      </c>
      <c r="F85" s="395">
        <v>3486.35</v>
      </c>
      <c r="G85" s="559" t="s">
        <v>10420</v>
      </c>
      <c r="H85" s="559"/>
      <c r="I85" s="559"/>
      <c r="J85" s="560"/>
      <c r="K85" s="560"/>
      <c r="L85" s="560"/>
      <c r="M85" s="558"/>
    </row>
    <row r="86" spans="1:13" x14ac:dyDescent="0.2">
      <c r="B86" s="567">
        <v>45376</v>
      </c>
      <c r="C86" s="564" t="s">
        <v>10419</v>
      </c>
      <c r="D86" s="563" t="s">
        <v>724</v>
      </c>
      <c r="E86" s="395">
        <v>5220</v>
      </c>
      <c r="F86" s="395">
        <v>4570.5600000000004</v>
      </c>
      <c r="G86" s="559" t="s">
        <v>10418</v>
      </c>
      <c r="H86" s="559"/>
      <c r="I86" s="559"/>
      <c r="J86" s="560"/>
      <c r="K86" s="560"/>
      <c r="L86" s="560"/>
      <c r="M86" s="558"/>
    </row>
    <row r="87" spans="1:13" x14ac:dyDescent="0.2">
      <c r="B87" s="567">
        <v>45376</v>
      </c>
      <c r="C87" s="289" t="s">
        <v>335</v>
      </c>
      <c r="D87" s="563" t="s">
        <v>724</v>
      </c>
      <c r="E87" s="395">
        <v>33358.83</v>
      </c>
      <c r="F87" s="395">
        <v>2013.88</v>
      </c>
      <c r="G87" s="559" t="s">
        <v>10417</v>
      </c>
      <c r="H87" s="559"/>
      <c r="I87" s="559"/>
      <c r="J87" s="560"/>
      <c r="K87" s="560"/>
      <c r="L87" s="560"/>
      <c r="M87" s="558"/>
    </row>
    <row r="88" spans="1:13" x14ac:dyDescent="0.2">
      <c r="B88" s="567">
        <v>45376</v>
      </c>
      <c r="C88" s="289" t="s">
        <v>10416</v>
      </c>
      <c r="D88" s="563" t="s">
        <v>724</v>
      </c>
      <c r="E88" s="280">
        <v>86548</v>
      </c>
      <c r="F88" s="395">
        <v>53847.199999999997</v>
      </c>
      <c r="G88" s="559" t="s">
        <v>10415</v>
      </c>
      <c r="H88" s="559"/>
      <c r="I88" s="559"/>
      <c r="J88" s="560"/>
      <c r="K88" s="560"/>
      <c r="L88" s="560"/>
      <c r="M88" s="558"/>
    </row>
    <row r="89" spans="1:13" x14ac:dyDescent="0.2">
      <c r="B89" s="567">
        <v>45376</v>
      </c>
      <c r="C89" s="564" t="s">
        <v>335</v>
      </c>
      <c r="D89" s="563" t="s">
        <v>724</v>
      </c>
      <c r="E89" s="280">
        <v>3000000</v>
      </c>
      <c r="F89" s="395">
        <v>12063.76</v>
      </c>
      <c r="G89" s="559" t="s">
        <v>8898</v>
      </c>
      <c r="H89" s="559"/>
      <c r="I89" s="559"/>
      <c r="J89" s="560"/>
      <c r="K89" s="560"/>
      <c r="L89" s="560"/>
      <c r="M89" s="558"/>
    </row>
    <row r="90" spans="1:13" x14ac:dyDescent="0.2">
      <c r="B90" s="567">
        <v>45378</v>
      </c>
      <c r="C90" s="564" t="s">
        <v>6521</v>
      </c>
      <c r="D90" s="563" t="s">
        <v>724</v>
      </c>
      <c r="E90" s="280">
        <v>86810.85</v>
      </c>
      <c r="F90" s="395">
        <v>5000</v>
      </c>
      <c r="G90" s="559" t="s">
        <v>10414</v>
      </c>
      <c r="H90" s="559"/>
      <c r="I90" s="559"/>
      <c r="J90" s="560"/>
      <c r="K90" s="560"/>
      <c r="L90" s="560"/>
      <c r="M90" s="558"/>
    </row>
    <row r="91" spans="1:13" x14ac:dyDescent="0.2">
      <c r="B91" s="567">
        <v>45378</v>
      </c>
      <c r="C91" s="289" t="s">
        <v>4329</v>
      </c>
      <c r="D91" s="563" t="s">
        <v>785</v>
      </c>
      <c r="E91" s="448">
        <v>11.92</v>
      </c>
      <c r="F91" s="395">
        <v>4852</v>
      </c>
      <c r="G91" s="559" t="s">
        <v>10414</v>
      </c>
      <c r="H91" s="559"/>
      <c r="I91" s="559"/>
      <c r="J91" s="560"/>
      <c r="K91" s="560"/>
      <c r="L91" s="560"/>
      <c r="M91" s="558"/>
    </row>
    <row r="92" spans="1:13" x14ac:dyDescent="0.2">
      <c r="B92" s="567">
        <v>45378</v>
      </c>
      <c r="C92" s="564" t="s">
        <v>4019</v>
      </c>
      <c r="D92" s="563" t="s">
        <v>785</v>
      </c>
      <c r="E92" s="395">
        <v>1.91</v>
      </c>
      <c r="F92" s="395">
        <v>3688.89</v>
      </c>
      <c r="G92" s="559" t="s">
        <v>10413</v>
      </c>
      <c r="H92" s="559"/>
      <c r="I92" s="559"/>
      <c r="J92" s="560"/>
      <c r="K92" s="560"/>
      <c r="L92" s="560"/>
      <c r="M92" s="558"/>
    </row>
    <row r="93" spans="1:13" x14ac:dyDescent="0.2">
      <c r="B93" s="567">
        <v>45378</v>
      </c>
      <c r="C93" s="564" t="s">
        <v>10412</v>
      </c>
      <c r="D93" s="563" t="s">
        <v>724</v>
      </c>
      <c r="E93" s="280">
        <v>78097.27</v>
      </c>
      <c r="F93" s="395">
        <v>676.73</v>
      </c>
      <c r="G93" s="560" t="s">
        <v>10411</v>
      </c>
      <c r="H93" s="558"/>
      <c r="I93" s="558"/>
      <c r="J93" s="558"/>
      <c r="K93" s="558"/>
      <c r="L93" s="558"/>
      <c r="M93" s="558"/>
    </row>
    <row r="94" spans="1:13" x14ac:dyDescent="0.2">
      <c r="B94" s="567">
        <v>45378</v>
      </c>
      <c r="C94" s="564" t="s">
        <v>10410</v>
      </c>
      <c r="D94" s="563" t="s">
        <v>724</v>
      </c>
      <c r="E94" s="280">
        <v>130906.52</v>
      </c>
      <c r="F94" s="395">
        <v>3211.56</v>
      </c>
      <c r="G94" s="560" t="s">
        <v>10409</v>
      </c>
      <c r="H94" s="558"/>
      <c r="I94" s="558"/>
      <c r="J94" s="558"/>
      <c r="K94" s="558"/>
      <c r="L94" s="558"/>
      <c r="M94" s="558"/>
    </row>
    <row r="95" spans="1:13" x14ac:dyDescent="0.2">
      <c r="A95" s="278" t="s">
        <v>3472</v>
      </c>
      <c r="B95" s="567">
        <v>45378</v>
      </c>
      <c r="C95" s="289" t="s">
        <v>10408</v>
      </c>
      <c r="D95" s="563" t="s">
        <v>785</v>
      </c>
      <c r="E95" s="448">
        <v>699</v>
      </c>
      <c r="F95" s="395">
        <v>259666</v>
      </c>
      <c r="G95" s="560" t="s">
        <v>10407</v>
      </c>
      <c r="H95" s="558"/>
      <c r="I95" s="558"/>
      <c r="J95" s="558"/>
      <c r="K95" s="558"/>
      <c r="L95" s="558"/>
      <c r="M95" s="558"/>
    </row>
    <row r="96" spans="1:13" x14ac:dyDescent="0.2">
      <c r="B96" s="290">
        <v>45378</v>
      </c>
      <c r="C96" s="826" t="s">
        <v>4019</v>
      </c>
      <c r="D96" s="563" t="s">
        <v>785</v>
      </c>
      <c r="E96" s="395">
        <v>111.84</v>
      </c>
      <c r="F96" s="395">
        <v>3185.46</v>
      </c>
      <c r="G96" s="560" t="s">
        <v>10406</v>
      </c>
      <c r="H96" s="558"/>
      <c r="I96" s="558"/>
      <c r="J96" s="558"/>
      <c r="K96" s="558"/>
      <c r="L96" s="558"/>
      <c r="M96" s="558"/>
    </row>
    <row r="97" spans="1:13" x14ac:dyDescent="0.2">
      <c r="B97" s="290"/>
      <c r="C97" s="289"/>
      <c r="D97" s="563"/>
      <c r="F97" s="395">
        <v>56092.84</v>
      </c>
      <c r="G97" s="560" t="s">
        <v>10405</v>
      </c>
      <c r="H97" s="558"/>
      <c r="I97" s="558"/>
      <c r="J97" s="558"/>
      <c r="K97" s="558"/>
      <c r="L97" s="558"/>
      <c r="M97" s="558"/>
    </row>
    <row r="98" spans="1:13" x14ac:dyDescent="0.2">
      <c r="B98" s="290"/>
      <c r="C98" s="289"/>
      <c r="D98" s="563"/>
      <c r="F98" s="395">
        <v>1542.94</v>
      </c>
      <c r="G98" s="560" t="s">
        <v>10404</v>
      </c>
      <c r="H98" s="558"/>
      <c r="I98" s="558"/>
      <c r="J98" s="558"/>
      <c r="K98" s="558"/>
      <c r="L98" s="558"/>
      <c r="M98" s="558"/>
    </row>
    <row r="99" spans="1:13" x14ac:dyDescent="0.2">
      <c r="A99" s="278" t="s">
        <v>3472</v>
      </c>
      <c r="B99" s="290"/>
      <c r="C99" s="564"/>
      <c r="D99" s="563"/>
      <c r="E99" s="395"/>
      <c r="F99" s="395">
        <v>10567.6</v>
      </c>
      <c r="G99" s="560" t="s">
        <v>10403</v>
      </c>
      <c r="H99" s="558"/>
      <c r="I99" s="558"/>
      <c r="J99" s="558"/>
      <c r="K99" s="558"/>
      <c r="L99" s="558"/>
      <c r="M99" s="558"/>
    </row>
    <row r="100" spans="1:13" x14ac:dyDescent="0.2">
      <c r="B100" s="567"/>
      <c r="C100" s="564"/>
      <c r="D100" s="563"/>
      <c r="E100" s="395"/>
      <c r="F100" s="392">
        <v>113891.89</v>
      </c>
      <c r="G100" s="944" t="s">
        <v>5477</v>
      </c>
      <c r="H100" s="559"/>
      <c r="I100" s="559"/>
      <c r="J100" s="560"/>
      <c r="K100" s="560"/>
      <c r="L100" s="560"/>
      <c r="M100" s="558"/>
    </row>
    <row r="101" spans="1:13" x14ac:dyDescent="0.2">
      <c r="B101" s="567"/>
      <c r="C101" s="564"/>
      <c r="D101" s="563"/>
      <c r="E101" s="395"/>
      <c r="F101" s="395">
        <v>15141.19</v>
      </c>
      <c r="G101" s="560" t="s">
        <v>10402</v>
      </c>
      <c r="H101" s="559"/>
      <c r="I101" s="559"/>
      <c r="J101" s="560"/>
      <c r="K101" s="560"/>
      <c r="L101" s="560"/>
      <c r="M101" s="558"/>
    </row>
    <row r="102" spans="1:13" x14ac:dyDescent="0.2">
      <c r="B102" s="567"/>
      <c r="C102" s="564"/>
      <c r="D102" s="563"/>
      <c r="E102" s="395"/>
      <c r="F102" s="395">
        <v>14749.4</v>
      </c>
      <c r="G102" s="559" t="s">
        <v>10401</v>
      </c>
      <c r="H102" s="559"/>
      <c r="I102" s="559"/>
      <c r="J102" s="560"/>
      <c r="K102" s="560"/>
      <c r="L102" s="560"/>
      <c r="M102" s="558"/>
    </row>
    <row r="103" spans="1:13" x14ac:dyDescent="0.2">
      <c r="B103" s="567"/>
      <c r="C103" s="560"/>
      <c r="D103" s="563"/>
      <c r="E103" s="395"/>
      <c r="F103" s="395">
        <v>548.48</v>
      </c>
      <c r="G103" s="559" t="s">
        <v>10400</v>
      </c>
      <c r="H103" s="559"/>
      <c r="I103" s="559"/>
      <c r="J103" s="560"/>
      <c r="K103" s="560"/>
      <c r="L103" s="560"/>
      <c r="M103" s="558"/>
    </row>
    <row r="104" spans="1:13" x14ac:dyDescent="0.2">
      <c r="B104" s="567"/>
      <c r="C104" s="564"/>
      <c r="D104" s="563"/>
      <c r="E104" s="395"/>
      <c r="F104" s="395">
        <v>18660.29</v>
      </c>
      <c r="G104" s="559" t="s">
        <v>10399</v>
      </c>
      <c r="H104" s="559"/>
      <c r="I104" s="559"/>
      <c r="J104" s="560"/>
      <c r="K104" s="560"/>
      <c r="L104" s="560"/>
      <c r="M104" s="558"/>
    </row>
    <row r="105" spans="1:13" x14ac:dyDescent="0.2">
      <c r="B105" s="567"/>
      <c r="C105" s="564"/>
      <c r="D105" s="563"/>
      <c r="E105" s="395"/>
      <c r="F105" s="395">
        <v>6823.65</v>
      </c>
      <c r="G105" s="559" t="s">
        <v>10398</v>
      </c>
      <c r="H105" s="559"/>
      <c r="I105" s="559"/>
      <c r="J105" s="560"/>
      <c r="K105" s="560"/>
      <c r="L105" s="560"/>
      <c r="M105" s="558"/>
    </row>
    <row r="106" spans="1:13" x14ac:dyDescent="0.2">
      <c r="B106" s="567"/>
      <c r="C106" s="564"/>
      <c r="D106" s="563"/>
      <c r="E106" s="395"/>
      <c r="F106" s="395">
        <v>6422.88</v>
      </c>
      <c r="G106" s="559" t="s">
        <v>10397</v>
      </c>
      <c r="H106" s="559"/>
      <c r="I106" s="559"/>
      <c r="J106" s="560"/>
      <c r="K106" s="560"/>
      <c r="L106" s="560"/>
      <c r="M106" s="558"/>
    </row>
    <row r="107" spans="1:13" x14ac:dyDescent="0.2">
      <c r="B107" s="567"/>
      <c r="C107" s="564"/>
      <c r="D107" s="563"/>
      <c r="E107" s="395"/>
      <c r="F107" s="395">
        <v>7588.21</v>
      </c>
      <c r="G107" s="559" t="s">
        <v>10396</v>
      </c>
      <c r="H107" s="559"/>
      <c r="I107" s="559"/>
      <c r="J107" s="560"/>
      <c r="K107" s="560"/>
      <c r="L107" s="560"/>
      <c r="M107" s="558"/>
    </row>
    <row r="108" spans="1:13" x14ac:dyDescent="0.2">
      <c r="B108" s="567"/>
      <c r="C108" s="564"/>
      <c r="D108" s="563"/>
      <c r="E108" s="395"/>
      <c r="F108" s="395">
        <v>5769.42</v>
      </c>
      <c r="G108" s="559" t="s">
        <v>10395</v>
      </c>
      <c r="H108" s="559"/>
      <c r="I108" s="559"/>
      <c r="J108" s="560"/>
      <c r="K108" s="560"/>
      <c r="L108" s="560"/>
      <c r="M108" s="558"/>
    </row>
    <row r="109" spans="1:13" x14ac:dyDescent="0.2">
      <c r="B109" s="567"/>
      <c r="C109" s="564"/>
      <c r="D109" s="563"/>
      <c r="E109" s="395"/>
      <c r="F109" s="395">
        <v>3388.44</v>
      </c>
      <c r="G109" s="559" t="s">
        <v>10394</v>
      </c>
      <c r="H109" s="559"/>
      <c r="I109" s="559"/>
      <c r="J109" s="560"/>
      <c r="K109" s="560"/>
      <c r="L109" s="560"/>
      <c r="M109" s="558"/>
    </row>
    <row r="110" spans="1:13" x14ac:dyDescent="0.2">
      <c r="B110" s="290"/>
      <c r="C110" s="289"/>
      <c r="D110" s="563"/>
      <c r="F110" s="392">
        <v>5180.51</v>
      </c>
      <c r="G110" s="897" t="s">
        <v>8898</v>
      </c>
      <c r="H110" s="559"/>
      <c r="I110" s="559"/>
      <c r="J110" s="560"/>
      <c r="K110" s="560"/>
      <c r="L110" s="560"/>
      <c r="M110" s="558"/>
    </row>
    <row r="111" spans="1:13" x14ac:dyDescent="0.2">
      <c r="B111" s="290"/>
      <c r="C111" s="289"/>
      <c r="D111" s="563"/>
      <c r="F111" s="395">
        <v>1059.98</v>
      </c>
      <c r="G111" s="559" t="s">
        <v>10393</v>
      </c>
      <c r="H111" s="559"/>
      <c r="I111" s="559"/>
      <c r="J111" s="560"/>
      <c r="K111" s="560"/>
      <c r="L111" s="560"/>
      <c r="M111" s="558"/>
    </row>
    <row r="112" spans="1:13" x14ac:dyDescent="0.2">
      <c r="B112" s="290"/>
      <c r="C112" s="289"/>
      <c r="D112" s="563"/>
      <c r="F112" s="395">
        <v>42765.599999999999</v>
      </c>
      <c r="G112" s="559" t="s">
        <v>10392</v>
      </c>
      <c r="H112" s="559"/>
      <c r="I112" s="559"/>
      <c r="J112" s="560"/>
      <c r="K112" s="560"/>
      <c r="L112" s="560"/>
      <c r="M112" s="558"/>
    </row>
    <row r="113" spans="2:13" x14ac:dyDescent="0.2">
      <c r="B113" s="290"/>
      <c r="C113" s="564"/>
      <c r="D113" s="563"/>
      <c r="E113" s="395"/>
      <c r="F113" s="395">
        <v>35301.65</v>
      </c>
      <c r="G113" s="559" t="s">
        <v>10391</v>
      </c>
      <c r="H113" s="559"/>
      <c r="I113" s="559"/>
      <c r="J113" s="560"/>
      <c r="K113" s="560"/>
      <c r="L113" s="560"/>
      <c r="M113" s="558"/>
    </row>
    <row r="114" spans="2:13" x14ac:dyDescent="0.2">
      <c r="B114" s="290"/>
      <c r="C114" s="289"/>
      <c r="D114" s="563"/>
      <c r="F114" s="395">
        <v>21743.62</v>
      </c>
      <c r="G114" s="559" t="s">
        <v>10390</v>
      </c>
      <c r="H114" s="559"/>
      <c r="I114" s="559"/>
      <c r="J114" s="560"/>
      <c r="K114" s="560"/>
      <c r="L114" s="560"/>
      <c r="M114" s="558"/>
    </row>
    <row r="115" spans="2:13" x14ac:dyDescent="0.2">
      <c r="B115" s="290"/>
      <c r="C115" s="564"/>
      <c r="D115" s="563"/>
      <c r="F115" s="395">
        <v>10567.6</v>
      </c>
      <c r="G115" s="559" t="s">
        <v>10389</v>
      </c>
      <c r="H115" s="559"/>
      <c r="I115" s="559"/>
      <c r="J115" s="560"/>
      <c r="K115" s="560"/>
      <c r="L115" s="560"/>
      <c r="M115" s="558"/>
    </row>
    <row r="116" spans="2:13" x14ac:dyDescent="0.2">
      <c r="B116" s="290"/>
      <c r="C116" s="564"/>
      <c r="D116" s="563"/>
      <c r="F116" s="395">
        <v>13996.84</v>
      </c>
      <c r="G116" s="559" t="s">
        <v>10388</v>
      </c>
      <c r="H116" s="559"/>
      <c r="I116" s="559"/>
      <c r="J116" s="560"/>
      <c r="K116" s="560"/>
      <c r="L116" s="560"/>
      <c r="M116" s="558"/>
    </row>
    <row r="117" spans="2:13" x14ac:dyDescent="0.2">
      <c r="B117" s="290"/>
      <c r="C117" s="289"/>
      <c r="D117" s="563"/>
      <c r="F117" s="392">
        <v>35851.279999999999</v>
      </c>
      <c r="G117" s="897" t="s">
        <v>5477</v>
      </c>
      <c r="H117" s="559"/>
      <c r="I117" s="559"/>
      <c r="J117" s="560"/>
      <c r="K117" s="560"/>
      <c r="L117" s="560"/>
      <c r="M117" s="558"/>
    </row>
    <row r="118" spans="2:13" x14ac:dyDescent="0.2">
      <c r="B118" s="290"/>
      <c r="C118" s="289"/>
      <c r="D118" s="563"/>
      <c r="F118" s="395">
        <v>26385.82</v>
      </c>
      <c r="G118" s="559" t="s">
        <v>10387</v>
      </c>
      <c r="H118" s="559"/>
      <c r="I118" s="559"/>
      <c r="J118" s="560"/>
      <c r="K118" s="560"/>
      <c r="L118" s="560"/>
      <c r="M118" s="558"/>
    </row>
    <row r="119" spans="2:13" x14ac:dyDescent="0.2">
      <c r="B119" s="290"/>
      <c r="C119" s="289"/>
      <c r="D119" s="563"/>
      <c r="F119" s="395">
        <v>4027.91</v>
      </c>
      <c r="G119" s="559" t="s">
        <v>10386</v>
      </c>
      <c r="H119" s="559"/>
      <c r="I119" s="559"/>
      <c r="J119" s="560"/>
      <c r="K119" s="560"/>
      <c r="L119" s="560"/>
      <c r="M119" s="558"/>
    </row>
    <row r="120" spans="2:13" x14ac:dyDescent="0.2">
      <c r="B120" s="290"/>
      <c r="C120" s="289"/>
      <c r="D120" s="563"/>
      <c r="F120" s="395">
        <v>13916.77</v>
      </c>
      <c r="G120" s="559" t="s">
        <v>10385</v>
      </c>
      <c r="H120" s="559"/>
      <c r="I120" s="559"/>
      <c r="J120" s="560"/>
      <c r="K120" s="560"/>
      <c r="L120" s="560"/>
      <c r="M120" s="558"/>
    </row>
    <row r="121" spans="2:13" x14ac:dyDescent="0.2">
      <c r="B121" s="290"/>
      <c r="C121" s="289"/>
      <c r="D121" s="563"/>
      <c r="F121" s="395">
        <v>4209.0600000000004</v>
      </c>
      <c r="G121" s="559" t="s">
        <v>10384</v>
      </c>
      <c r="H121" s="559"/>
      <c r="I121" s="559"/>
      <c r="J121" s="560"/>
      <c r="K121" s="560"/>
      <c r="L121" s="560"/>
      <c r="M121" s="558"/>
    </row>
    <row r="122" spans="2:13" x14ac:dyDescent="0.2">
      <c r="B122" s="290"/>
      <c r="C122" s="289"/>
      <c r="D122" s="563"/>
      <c r="F122" s="395">
        <v>34142.71</v>
      </c>
      <c r="G122" s="559" t="s">
        <v>10383</v>
      </c>
      <c r="H122" s="559"/>
      <c r="I122" s="559"/>
      <c r="J122" s="560"/>
      <c r="K122" s="560"/>
      <c r="L122" s="560"/>
      <c r="M122" s="558"/>
    </row>
    <row r="123" spans="2:13" x14ac:dyDescent="0.2">
      <c r="B123" s="290"/>
      <c r="C123" s="289"/>
      <c r="D123" s="563"/>
      <c r="F123" s="395">
        <v>23980.46</v>
      </c>
      <c r="G123" s="559" t="s">
        <v>10382</v>
      </c>
      <c r="H123" s="559"/>
      <c r="I123" s="559"/>
      <c r="J123" s="560"/>
      <c r="K123" s="560"/>
      <c r="L123" s="560"/>
      <c r="M123" s="558"/>
    </row>
    <row r="124" spans="2:13" x14ac:dyDescent="0.2">
      <c r="B124" s="290"/>
      <c r="C124" s="289"/>
      <c r="D124" s="563"/>
      <c r="F124" s="395">
        <v>3239.98</v>
      </c>
      <c r="G124" s="559" t="s">
        <v>10381</v>
      </c>
      <c r="H124" s="559"/>
      <c r="I124" s="559"/>
      <c r="J124" s="560"/>
      <c r="K124" s="560"/>
      <c r="L124" s="560"/>
      <c r="M124" s="558"/>
    </row>
    <row r="125" spans="2:13" x14ac:dyDescent="0.2">
      <c r="B125" s="290"/>
      <c r="C125" s="289"/>
      <c r="D125" s="563"/>
      <c r="F125" s="395">
        <v>24028.77</v>
      </c>
      <c r="G125" s="559" t="s">
        <v>10380</v>
      </c>
      <c r="H125" s="559"/>
      <c r="I125" s="559"/>
      <c r="J125" s="560"/>
      <c r="K125" s="560"/>
      <c r="L125" s="560"/>
      <c r="M125" s="558"/>
    </row>
    <row r="126" spans="2:13" x14ac:dyDescent="0.2">
      <c r="B126" s="290"/>
      <c r="C126" s="289"/>
      <c r="D126" s="563"/>
      <c r="F126" s="395">
        <v>12122.02</v>
      </c>
      <c r="G126" s="560" t="s">
        <v>10379</v>
      </c>
      <c r="H126" s="559"/>
      <c r="I126" s="559"/>
      <c r="J126" s="560"/>
      <c r="K126" s="560"/>
      <c r="L126" s="560"/>
      <c r="M126" s="558"/>
    </row>
    <row r="127" spans="2:13" x14ac:dyDescent="0.2">
      <c r="B127" s="290"/>
      <c r="C127" s="289"/>
      <c r="D127" s="563"/>
      <c r="F127" s="395">
        <v>4263.38</v>
      </c>
      <c r="G127" s="559" t="s">
        <v>10378</v>
      </c>
      <c r="H127" s="559"/>
      <c r="I127" s="559"/>
      <c r="J127" s="560"/>
      <c r="K127" s="560"/>
      <c r="L127" s="560"/>
      <c r="M127" s="558"/>
    </row>
    <row r="128" spans="2:13" x14ac:dyDescent="0.2">
      <c r="B128" s="290"/>
      <c r="C128" s="289"/>
      <c r="D128" s="563"/>
      <c r="F128" s="395">
        <v>7831.78</v>
      </c>
      <c r="G128" s="560" t="s">
        <v>10377</v>
      </c>
      <c r="H128" s="559"/>
      <c r="I128" s="559"/>
      <c r="J128" s="560"/>
      <c r="K128" s="560"/>
      <c r="L128" s="560"/>
      <c r="M128" s="558"/>
    </row>
    <row r="129" spans="2:13" x14ac:dyDescent="0.2">
      <c r="B129" s="290"/>
      <c r="C129" s="289"/>
      <c r="D129" s="563"/>
      <c r="F129" s="395">
        <v>804</v>
      </c>
      <c r="G129" s="559" t="s">
        <v>10376</v>
      </c>
      <c r="H129" s="559"/>
      <c r="I129" s="559"/>
      <c r="J129" s="560"/>
      <c r="K129" s="560"/>
      <c r="L129" s="560"/>
      <c r="M129" s="558"/>
    </row>
    <row r="130" spans="2:13" x14ac:dyDescent="0.2">
      <c r="B130" s="290"/>
      <c r="D130" s="563"/>
      <c r="F130" s="395">
        <v>1269.93</v>
      </c>
      <c r="G130" s="559" t="s">
        <v>10375</v>
      </c>
      <c r="H130" s="559"/>
      <c r="I130" s="559"/>
      <c r="J130" s="560"/>
      <c r="K130" s="560"/>
      <c r="L130" s="560"/>
      <c r="M130" s="558"/>
    </row>
    <row r="131" spans="2:13" x14ac:dyDescent="0.2">
      <c r="B131" s="290"/>
      <c r="C131" s="289"/>
      <c r="D131" s="563"/>
      <c r="F131" s="395">
        <v>2227.1799999999998</v>
      </c>
      <c r="G131" s="559" t="s">
        <v>10374</v>
      </c>
      <c r="H131" s="559"/>
      <c r="I131" s="559"/>
      <c r="J131" s="560"/>
      <c r="K131" s="560"/>
      <c r="L131" s="560"/>
      <c r="M131" s="558"/>
    </row>
    <row r="132" spans="2:13" x14ac:dyDescent="0.2">
      <c r="B132" s="290"/>
      <c r="C132" s="289"/>
      <c r="D132" s="563"/>
      <c r="F132" s="395">
        <v>1297.69</v>
      </c>
      <c r="G132" s="559" t="s">
        <v>10373</v>
      </c>
      <c r="H132" s="559"/>
      <c r="I132" s="559"/>
      <c r="J132" s="560"/>
      <c r="K132" s="560"/>
      <c r="L132" s="560"/>
      <c r="M132" s="558"/>
    </row>
    <row r="133" spans="2:13" x14ac:dyDescent="0.2">
      <c r="B133" s="290"/>
      <c r="D133" s="563"/>
      <c r="F133" s="395">
        <v>20141.009999999998</v>
      </c>
      <c r="G133" s="560" t="s">
        <v>10372</v>
      </c>
      <c r="H133" s="559"/>
      <c r="I133" s="559"/>
      <c r="J133" s="560"/>
      <c r="K133" s="560"/>
      <c r="L133" s="560"/>
      <c r="M133" s="558"/>
    </row>
    <row r="134" spans="2:13" x14ac:dyDescent="0.2">
      <c r="B134" s="290"/>
      <c r="C134" s="289"/>
      <c r="D134" s="563"/>
      <c r="F134" s="395">
        <v>55509.279999999999</v>
      </c>
      <c r="G134" s="559" t="s">
        <v>10371</v>
      </c>
      <c r="H134" s="559"/>
      <c r="I134" s="559"/>
      <c r="J134" s="560"/>
      <c r="K134" s="560"/>
      <c r="L134" s="560"/>
      <c r="M134" s="558"/>
    </row>
    <row r="135" spans="2:13" x14ac:dyDescent="0.2">
      <c r="B135" s="290"/>
      <c r="C135" s="289"/>
      <c r="D135" s="563"/>
      <c r="F135" s="395">
        <v>4675.96</v>
      </c>
      <c r="G135" s="559" t="s">
        <v>10370</v>
      </c>
      <c r="H135" s="559"/>
      <c r="I135" s="559"/>
      <c r="J135" s="560"/>
      <c r="K135" s="560"/>
      <c r="L135" s="560"/>
      <c r="M135" s="558"/>
    </row>
    <row r="136" spans="2:13" x14ac:dyDescent="0.2">
      <c r="B136" s="290"/>
      <c r="C136" s="289"/>
      <c r="D136" s="563"/>
      <c r="F136" s="395">
        <v>18125.29</v>
      </c>
      <c r="G136" s="559" t="s">
        <v>10369</v>
      </c>
      <c r="H136" s="559"/>
      <c r="I136" s="559"/>
      <c r="J136" s="560"/>
      <c r="K136" s="560"/>
      <c r="L136" s="560"/>
      <c r="M136" s="558"/>
    </row>
    <row r="137" spans="2:13" x14ac:dyDescent="0.2">
      <c r="B137" s="290"/>
      <c r="C137" s="289"/>
      <c r="D137" s="563"/>
      <c r="F137" s="395">
        <v>2116.2600000000002</v>
      </c>
      <c r="G137" s="559" t="s">
        <v>10368</v>
      </c>
      <c r="H137" s="559"/>
      <c r="I137" s="559"/>
      <c r="J137" s="560"/>
      <c r="K137" s="560"/>
      <c r="L137" s="560"/>
      <c r="M137" s="558"/>
    </row>
    <row r="138" spans="2:13" x14ac:dyDescent="0.2">
      <c r="B138" s="290"/>
      <c r="C138" s="289"/>
      <c r="D138" s="563"/>
      <c r="F138" s="395">
        <v>29905.5</v>
      </c>
      <c r="G138" s="559" t="s">
        <v>10367</v>
      </c>
      <c r="H138" s="559"/>
      <c r="I138" s="559"/>
      <c r="J138" s="560"/>
      <c r="K138" s="560"/>
      <c r="L138" s="560"/>
      <c r="M138" s="558"/>
    </row>
    <row r="139" spans="2:13" x14ac:dyDescent="0.2">
      <c r="B139" s="290"/>
      <c r="C139" s="289"/>
      <c r="D139" s="563"/>
      <c r="F139" s="395">
        <v>1564.36</v>
      </c>
      <c r="G139" s="559" t="s">
        <v>10366</v>
      </c>
      <c r="H139" s="559"/>
      <c r="I139" s="559"/>
      <c r="J139" s="560"/>
      <c r="K139" s="560"/>
      <c r="L139" s="560"/>
      <c r="M139" s="558"/>
    </row>
    <row r="140" spans="2:13" x14ac:dyDescent="0.2">
      <c r="B140" s="290"/>
      <c r="C140" s="289"/>
      <c r="D140" s="563"/>
      <c r="F140" s="395">
        <v>3441.27</v>
      </c>
      <c r="G140" s="559" t="s">
        <v>10365</v>
      </c>
      <c r="H140" s="559"/>
      <c r="I140" s="559"/>
      <c r="J140" s="560"/>
      <c r="K140" s="560"/>
      <c r="L140" s="560"/>
      <c r="M140" s="558"/>
    </row>
    <row r="141" spans="2:13" x14ac:dyDescent="0.2">
      <c r="B141" s="290"/>
      <c r="C141" s="289"/>
      <c r="D141" s="563"/>
      <c r="F141" s="395">
        <v>17777.62</v>
      </c>
      <c r="G141" s="559" t="s">
        <v>10364</v>
      </c>
      <c r="H141" s="559"/>
      <c r="I141" s="559"/>
      <c r="J141" s="560"/>
      <c r="K141" s="560"/>
      <c r="L141" s="560"/>
      <c r="M141" s="558"/>
    </row>
    <row r="142" spans="2:13" x14ac:dyDescent="0.2">
      <c r="B142" s="290"/>
      <c r="C142" s="289"/>
      <c r="D142" s="563"/>
      <c r="F142" s="395">
        <v>6071.57</v>
      </c>
      <c r="G142" s="674" t="s">
        <v>10363</v>
      </c>
      <c r="H142" s="559"/>
      <c r="I142" s="559"/>
      <c r="J142" s="560"/>
      <c r="K142" s="560"/>
      <c r="L142" s="560"/>
      <c r="M142" s="558"/>
    </row>
    <row r="143" spans="2:13" x14ac:dyDescent="0.2">
      <c r="B143" s="290"/>
      <c r="C143" s="289"/>
      <c r="D143" s="563"/>
      <c r="F143" s="392">
        <v>5197.6899999999996</v>
      </c>
      <c r="G143" s="897" t="s">
        <v>8898</v>
      </c>
      <c r="H143" s="559"/>
      <c r="I143" s="559"/>
      <c r="J143" s="560"/>
      <c r="K143" s="560"/>
      <c r="L143" s="560"/>
      <c r="M143" s="558"/>
    </row>
    <row r="144" spans="2:13" x14ac:dyDescent="0.2">
      <c r="B144" s="290"/>
      <c r="C144" s="289"/>
      <c r="D144" s="563"/>
      <c r="F144" s="395">
        <v>15095.57</v>
      </c>
      <c r="G144" s="560" t="s">
        <v>10362</v>
      </c>
      <c r="H144" s="558"/>
      <c r="I144" s="558"/>
      <c r="J144" s="558"/>
      <c r="K144" s="560"/>
      <c r="L144" s="560"/>
      <c r="M144" s="558"/>
    </row>
    <row r="145" spans="2:13" x14ac:dyDescent="0.2">
      <c r="B145" s="290"/>
      <c r="C145" s="289"/>
      <c r="D145" s="563"/>
      <c r="F145" s="395">
        <v>5238</v>
      </c>
      <c r="G145" s="559" t="s">
        <v>10361</v>
      </c>
      <c r="H145" s="559"/>
      <c r="I145" s="559"/>
      <c r="J145" s="560"/>
      <c r="K145" s="560"/>
      <c r="L145" s="560"/>
      <c r="M145" s="558"/>
    </row>
    <row r="146" spans="2:13" x14ac:dyDescent="0.2">
      <c r="B146" s="290"/>
      <c r="C146" s="289"/>
      <c r="D146" s="563"/>
      <c r="F146" s="395">
        <v>24641.77</v>
      </c>
      <c r="G146" s="559" t="s">
        <v>10360</v>
      </c>
      <c r="H146" s="559"/>
      <c r="I146" s="559"/>
      <c r="J146" s="560"/>
      <c r="K146" s="560"/>
      <c r="L146" s="560"/>
      <c r="M146" s="558"/>
    </row>
    <row r="147" spans="2:13" x14ac:dyDescent="0.2">
      <c r="B147" s="290"/>
      <c r="C147" s="289"/>
      <c r="D147" s="563"/>
      <c r="F147" s="395">
        <v>1598.79</v>
      </c>
      <c r="G147" s="559" t="s">
        <v>10359</v>
      </c>
      <c r="H147" s="559"/>
      <c r="I147" s="559"/>
      <c r="J147" s="560"/>
      <c r="K147" s="560"/>
      <c r="L147" s="560"/>
      <c r="M147" s="558"/>
    </row>
    <row r="148" spans="2:13" x14ac:dyDescent="0.2">
      <c r="B148" s="290"/>
      <c r="C148" s="289"/>
      <c r="D148" s="563"/>
      <c r="F148" s="392">
        <v>2351.42</v>
      </c>
      <c r="G148" s="897" t="s">
        <v>10358</v>
      </c>
      <c r="H148" s="559"/>
      <c r="I148" s="559"/>
      <c r="J148" s="560"/>
      <c r="K148" s="560"/>
      <c r="L148" s="560"/>
      <c r="M148" s="558"/>
    </row>
    <row r="149" spans="2:13" x14ac:dyDescent="0.2">
      <c r="B149" s="290"/>
      <c r="C149" s="289"/>
      <c r="D149" s="563"/>
      <c r="F149" s="395">
        <v>8009.59</v>
      </c>
      <c r="G149" s="559" t="s">
        <v>10357</v>
      </c>
      <c r="H149" s="559"/>
      <c r="I149" s="559"/>
      <c r="J149" s="560"/>
      <c r="K149" s="560"/>
      <c r="L149" s="560"/>
      <c r="M149" s="558"/>
    </row>
    <row r="150" spans="2:13" x14ac:dyDescent="0.2">
      <c r="B150" s="290"/>
      <c r="C150" s="289"/>
      <c r="D150" s="563"/>
      <c r="F150" s="395">
        <v>3221.64</v>
      </c>
      <c r="G150" s="559" t="s">
        <v>10356</v>
      </c>
      <c r="H150" s="559"/>
      <c r="I150" s="559"/>
      <c r="J150" s="560"/>
      <c r="K150" s="560"/>
      <c r="L150" s="560"/>
      <c r="M150" s="558"/>
    </row>
    <row r="151" spans="2:13" x14ac:dyDescent="0.2">
      <c r="B151" s="290"/>
      <c r="C151" s="289"/>
      <c r="D151" s="563"/>
      <c r="F151" s="395">
        <v>1781.35</v>
      </c>
      <c r="G151" s="559" t="s">
        <v>10355</v>
      </c>
      <c r="H151" s="559"/>
      <c r="I151" s="559"/>
      <c r="J151" s="560"/>
      <c r="K151" s="560"/>
      <c r="L151" s="560"/>
      <c r="M151" s="558"/>
    </row>
    <row r="152" spans="2:13" x14ac:dyDescent="0.2">
      <c r="B152" s="290"/>
      <c r="C152" s="289"/>
      <c r="D152" s="563"/>
      <c r="F152" s="395">
        <v>86305.919999999998</v>
      </c>
      <c r="G152" s="559" t="s">
        <v>10354</v>
      </c>
      <c r="H152" s="559"/>
      <c r="I152" s="559"/>
      <c r="J152" s="560"/>
      <c r="K152" s="560"/>
      <c r="L152" s="560"/>
      <c r="M152" s="558"/>
    </row>
    <row r="153" spans="2:13" x14ac:dyDescent="0.2">
      <c r="B153" s="290"/>
      <c r="C153" s="289"/>
      <c r="D153" s="563"/>
      <c r="F153" s="395">
        <v>2343.58</v>
      </c>
      <c r="G153" s="559" t="s">
        <v>10353</v>
      </c>
      <c r="H153" s="559"/>
      <c r="I153" s="559"/>
      <c r="J153" s="560"/>
      <c r="K153" s="560"/>
      <c r="L153" s="560"/>
      <c r="M153" s="558"/>
    </row>
    <row r="154" spans="2:13" x14ac:dyDescent="0.2">
      <c r="B154" s="290"/>
      <c r="C154" s="289"/>
      <c r="D154" s="563"/>
      <c r="F154" s="395">
        <v>5910.73</v>
      </c>
      <c r="G154" s="559" t="s">
        <v>10352</v>
      </c>
      <c r="H154" s="559"/>
      <c r="I154" s="559"/>
      <c r="J154" s="560"/>
      <c r="K154" s="560"/>
      <c r="L154" s="560"/>
      <c r="M154" s="558"/>
    </row>
    <row r="155" spans="2:13" x14ac:dyDescent="0.2">
      <c r="B155" s="290"/>
      <c r="C155" s="289"/>
      <c r="D155" s="563"/>
      <c r="F155" s="395">
        <v>7399.62</v>
      </c>
      <c r="G155" s="559" t="s">
        <v>10351</v>
      </c>
      <c r="H155" s="559"/>
      <c r="I155" s="559"/>
      <c r="J155" s="560"/>
      <c r="K155" s="560"/>
      <c r="L155" s="560"/>
      <c r="M155" s="558"/>
    </row>
    <row r="156" spans="2:13" x14ac:dyDescent="0.2">
      <c r="B156" s="290"/>
      <c r="C156" s="289"/>
      <c r="D156" s="563"/>
      <c r="F156" s="395">
        <v>22433.52</v>
      </c>
      <c r="G156" s="559" t="s">
        <v>10350</v>
      </c>
      <c r="H156" s="559"/>
      <c r="I156" s="559"/>
      <c r="J156" s="560"/>
      <c r="K156" s="560"/>
      <c r="L156" s="560"/>
      <c r="M156" s="558"/>
    </row>
    <row r="157" spans="2:13" x14ac:dyDescent="0.2">
      <c r="B157" s="290"/>
      <c r="C157" s="289"/>
      <c r="D157" s="563"/>
      <c r="F157" s="395">
        <v>4980.16</v>
      </c>
      <c r="G157" s="559" t="s">
        <v>10349</v>
      </c>
      <c r="H157" s="559"/>
      <c r="I157" s="559"/>
      <c r="J157" s="560"/>
      <c r="K157" s="560"/>
      <c r="L157" s="560"/>
      <c r="M157" s="558"/>
    </row>
    <row r="158" spans="2:13" x14ac:dyDescent="0.2">
      <c r="B158" s="290"/>
      <c r="C158" s="289"/>
      <c r="D158" s="563"/>
      <c r="F158" s="395">
        <v>5106.97</v>
      </c>
      <c r="G158" s="559" t="s">
        <v>10348</v>
      </c>
      <c r="H158" s="559"/>
      <c r="I158" s="559"/>
      <c r="J158" s="560"/>
      <c r="K158" s="560"/>
      <c r="L158" s="560"/>
      <c r="M158" s="558"/>
    </row>
    <row r="159" spans="2:13" x14ac:dyDescent="0.2">
      <c r="B159" s="290"/>
      <c r="C159" s="289"/>
      <c r="D159" s="563"/>
      <c r="F159" s="395">
        <v>963.65</v>
      </c>
      <c r="G159" s="559" t="s">
        <v>10347</v>
      </c>
      <c r="H159" s="559"/>
      <c r="I159" s="559"/>
      <c r="J159" s="560"/>
      <c r="K159" s="560"/>
      <c r="L159" s="560"/>
      <c r="M159" s="558"/>
    </row>
    <row r="160" spans="2:13" x14ac:dyDescent="0.2">
      <c r="B160" s="290"/>
      <c r="C160" s="289"/>
      <c r="D160" s="563"/>
      <c r="F160" s="395">
        <v>4152.51</v>
      </c>
      <c r="G160" s="559" t="s">
        <v>10346</v>
      </c>
      <c r="H160" s="559"/>
      <c r="I160" s="559"/>
      <c r="J160" s="560"/>
      <c r="K160" s="560"/>
      <c r="L160" s="560"/>
      <c r="M160" s="558"/>
    </row>
    <row r="161" spans="2:13" x14ac:dyDescent="0.2">
      <c r="B161" s="290"/>
      <c r="C161" s="289"/>
      <c r="D161" s="563"/>
      <c r="F161" s="395">
        <v>2863.44</v>
      </c>
      <c r="G161" s="559" t="s">
        <v>10345</v>
      </c>
      <c r="H161" s="559"/>
      <c r="I161" s="559"/>
      <c r="J161" s="560"/>
      <c r="K161" s="560"/>
      <c r="L161" s="560"/>
      <c r="M161" s="558"/>
    </row>
    <row r="162" spans="2:13" x14ac:dyDescent="0.2">
      <c r="B162" s="290"/>
      <c r="D162" s="563"/>
      <c r="F162" s="395">
        <v>580.55999999999995</v>
      </c>
      <c r="G162" s="559" t="s">
        <v>10344</v>
      </c>
      <c r="H162" s="559"/>
      <c r="I162" s="559"/>
      <c r="J162" s="560"/>
      <c r="K162" s="560"/>
      <c r="L162" s="560"/>
      <c r="M162" s="558"/>
    </row>
    <row r="163" spans="2:13" x14ac:dyDescent="0.2">
      <c r="B163" s="290"/>
      <c r="C163" s="289"/>
      <c r="D163" s="563"/>
      <c r="F163" s="395">
        <v>18328.12</v>
      </c>
      <c r="G163" s="559" t="s">
        <v>10343</v>
      </c>
      <c r="H163" s="559"/>
      <c r="I163" s="559"/>
      <c r="J163" s="827"/>
      <c r="K163" s="560"/>
      <c r="L163" s="560"/>
      <c r="M163" s="558"/>
    </row>
    <row r="164" spans="2:13" x14ac:dyDescent="0.2">
      <c r="B164" s="290"/>
      <c r="C164" s="289"/>
      <c r="D164" s="563"/>
      <c r="F164" s="395">
        <v>18971.04</v>
      </c>
      <c r="G164" s="559" t="s">
        <v>10342</v>
      </c>
      <c r="H164" s="559"/>
      <c r="I164" s="559"/>
      <c r="J164" s="560"/>
      <c r="K164" s="560"/>
      <c r="L164" s="560"/>
      <c r="M164" s="558"/>
    </row>
    <row r="165" spans="2:13" x14ac:dyDescent="0.2">
      <c r="B165" s="290"/>
      <c r="C165" s="289"/>
      <c r="D165" s="563"/>
      <c r="F165" s="395">
        <v>7537.88</v>
      </c>
      <c r="G165" s="559" t="s">
        <v>10341</v>
      </c>
      <c r="H165" s="559"/>
      <c r="I165" s="559"/>
      <c r="J165" s="560"/>
      <c r="K165" s="560"/>
      <c r="L165" s="560"/>
      <c r="M165" s="558"/>
    </row>
    <row r="166" spans="2:13" x14ac:dyDescent="0.2">
      <c r="B166" s="290"/>
      <c r="C166" s="289"/>
      <c r="D166" s="563"/>
      <c r="F166" s="395">
        <v>13510.66</v>
      </c>
      <c r="G166" s="559" t="s">
        <v>10340</v>
      </c>
      <c r="H166" s="559"/>
      <c r="I166" s="559"/>
      <c r="J166" s="560"/>
      <c r="K166" s="560"/>
      <c r="L166" s="560"/>
      <c r="M166" s="558"/>
    </row>
    <row r="167" spans="2:13" x14ac:dyDescent="0.2">
      <c r="B167" s="290"/>
      <c r="C167" s="289"/>
      <c r="D167" s="563"/>
      <c r="F167" s="395">
        <v>8030.1</v>
      </c>
      <c r="G167" s="559" t="s">
        <v>10339</v>
      </c>
      <c r="H167" s="559"/>
      <c r="I167" s="559"/>
      <c r="J167" s="560"/>
      <c r="K167" s="560"/>
      <c r="L167" s="560"/>
      <c r="M167" s="558"/>
    </row>
    <row r="168" spans="2:13" x14ac:dyDescent="0.2">
      <c r="B168" s="290"/>
      <c r="C168" s="289"/>
      <c r="D168" s="563"/>
      <c r="F168" s="395">
        <v>16019.19</v>
      </c>
      <c r="G168" s="559" t="s">
        <v>10338</v>
      </c>
      <c r="H168" s="559"/>
      <c r="I168" s="559"/>
      <c r="J168" s="560"/>
      <c r="K168" s="560"/>
      <c r="L168" s="560"/>
      <c r="M168" s="558"/>
    </row>
    <row r="169" spans="2:13" x14ac:dyDescent="0.2">
      <c r="B169" s="290"/>
      <c r="C169" s="289"/>
      <c r="D169" s="563"/>
      <c r="F169" s="395">
        <v>29689.23</v>
      </c>
      <c r="G169" s="559" t="s">
        <v>10337</v>
      </c>
      <c r="H169" s="559"/>
      <c r="I169" s="559"/>
      <c r="J169" s="560"/>
      <c r="K169" s="560"/>
      <c r="L169" s="560"/>
      <c r="M169" s="558"/>
    </row>
    <row r="170" spans="2:13" x14ac:dyDescent="0.2">
      <c r="B170" s="290"/>
      <c r="C170" s="289"/>
      <c r="D170" s="563"/>
      <c r="F170" s="395">
        <v>15420.1</v>
      </c>
      <c r="G170" s="559" t="s">
        <v>10336</v>
      </c>
      <c r="H170" s="559"/>
      <c r="I170" s="559"/>
      <c r="J170" s="560"/>
      <c r="K170" s="560"/>
      <c r="L170" s="560"/>
      <c r="M170" s="558"/>
    </row>
    <row r="171" spans="2:13" x14ac:dyDescent="0.2">
      <c r="B171" s="290"/>
      <c r="C171" s="289"/>
      <c r="D171" s="563"/>
      <c r="F171" s="395">
        <v>15847.97</v>
      </c>
      <c r="G171" s="559" t="s">
        <v>10335</v>
      </c>
      <c r="H171" s="559"/>
      <c r="I171" s="559"/>
      <c r="J171" s="560"/>
      <c r="K171" s="560"/>
      <c r="L171" s="560"/>
      <c r="M171" s="558"/>
    </row>
    <row r="172" spans="2:13" x14ac:dyDescent="0.2">
      <c r="B172" s="290"/>
      <c r="C172" s="289"/>
      <c r="D172" s="563"/>
      <c r="F172" s="395">
        <v>17806</v>
      </c>
      <c r="G172" s="559" t="s">
        <v>10334</v>
      </c>
      <c r="H172" s="559"/>
      <c r="I172" s="559"/>
      <c r="J172" s="560"/>
      <c r="K172" s="560"/>
      <c r="L172" s="560"/>
      <c r="M172" s="558"/>
    </row>
    <row r="173" spans="2:13" x14ac:dyDescent="0.2">
      <c r="B173" s="290"/>
      <c r="C173" s="289"/>
      <c r="D173" s="563"/>
      <c r="F173" s="395">
        <v>250.36</v>
      </c>
      <c r="G173" s="559" t="s">
        <v>8898</v>
      </c>
      <c r="H173" s="559"/>
      <c r="I173" s="559"/>
      <c r="J173" s="560"/>
      <c r="K173" s="560"/>
      <c r="L173" s="560"/>
      <c r="M173" s="558"/>
    </row>
    <row r="174" spans="2:13" x14ac:dyDescent="0.2">
      <c r="B174" s="290"/>
      <c r="C174" s="289"/>
      <c r="D174" s="563"/>
      <c r="F174" s="395">
        <v>714.34</v>
      </c>
      <c r="G174" s="559" t="s">
        <v>10333</v>
      </c>
      <c r="H174" s="559"/>
      <c r="I174" s="559"/>
      <c r="J174" s="560"/>
      <c r="K174" s="560"/>
      <c r="L174" s="560"/>
      <c r="M174" s="558"/>
    </row>
    <row r="175" spans="2:13" x14ac:dyDescent="0.2">
      <c r="B175" s="290"/>
      <c r="C175" s="289"/>
      <c r="D175" s="563"/>
      <c r="F175" s="395">
        <v>6724.82</v>
      </c>
      <c r="G175" s="559" t="s">
        <v>10332</v>
      </c>
      <c r="H175" s="559"/>
      <c r="I175" s="559"/>
      <c r="J175" s="560"/>
      <c r="K175" s="560"/>
      <c r="L175" s="560"/>
      <c r="M175" s="558"/>
    </row>
    <row r="176" spans="2:13" x14ac:dyDescent="0.2">
      <c r="B176" s="290"/>
      <c r="C176" s="289"/>
      <c r="D176" s="563"/>
      <c r="F176" s="395">
        <v>12578.35</v>
      </c>
      <c r="G176" s="559" t="s">
        <v>10331</v>
      </c>
      <c r="H176" s="559"/>
      <c r="I176" s="559"/>
      <c r="J176" s="560"/>
      <c r="K176" s="560"/>
      <c r="L176" s="560"/>
      <c r="M176" s="558"/>
    </row>
    <row r="177" spans="2:13" x14ac:dyDescent="0.2">
      <c r="B177" s="290"/>
      <c r="C177" s="289"/>
      <c r="D177" s="563"/>
      <c r="F177" s="392">
        <v>122241.5</v>
      </c>
      <c r="G177" s="897" t="s">
        <v>5477</v>
      </c>
      <c r="H177" s="559"/>
      <c r="I177" s="559"/>
      <c r="J177" s="560"/>
      <c r="K177" s="560"/>
      <c r="L177" s="560"/>
      <c r="M177" s="558"/>
    </row>
    <row r="178" spans="2:13" x14ac:dyDescent="0.2">
      <c r="B178" s="290"/>
      <c r="C178" s="289"/>
      <c r="D178" s="563"/>
      <c r="F178" s="395">
        <v>3045.23</v>
      </c>
      <c r="G178" s="559" t="s">
        <v>10330</v>
      </c>
      <c r="H178" s="559"/>
      <c r="I178" s="559"/>
      <c r="J178" s="560"/>
      <c r="K178" s="560"/>
      <c r="L178" s="560"/>
      <c r="M178" s="558"/>
    </row>
    <row r="179" spans="2:13" x14ac:dyDescent="0.2">
      <c r="B179" s="290"/>
      <c r="C179" s="289"/>
      <c r="D179" s="563"/>
      <c r="F179" s="395">
        <v>3477.21</v>
      </c>
      <c r="G179" s="559" t="s">
        <v>10329</v>
      </c>
      <c r="H179" s="559"/>
      <c r="I179" s="559"/>
      <c r="J179" s="560"/>
      <c r="K179" s="560"/>
      <c r="L179" s="560"/>
      <c r="M179" s="558"/>
    </row>
    <row r="180" spans="2:13" x14ac:dyDescent="0.2">
      <c r="B180" s="290"/>
      <c r="C180" s="289"/>
      <c r="D180" s="563"/>
      <c r="F180" s="395">
        <v>1006.95</v>
      </c>
      <c r="G180" s="559" t="s">
        <v>10328</v>
      </c>
      <c r="H180" s="559"/>
      <c r="I180" s="559"/>
      <c r="J180" s="560"/>
      <c r="K180" s="560"/>
      <c r="L180" s="560"/>
      <c r="M180" s="558"/>
    </row>
    <row r="181" spans="2:13" x14ac:dyDescent="0.2">
      <c r="B181" s="290"/>
      <c r="C181" s="289"/>
      <c r="D181" s="563"/>
      <c r="F181" s="395">
        <v>3185.46</v>
      </c>
      <c r="G181" s="559" t="s">
        <v>10327</v>
      </c>
      <c r="H181" s="559"/>
      <c r="I181" s="559"/>
      <c r="J181" s="560"/>
      <c r="K181" s="560"/>
      <c r="L181" s="560"/>
      <c r="M181" s="558"/>
    </row>
    <row r="182" spans="2:13" x14ac:dyDescent="0.2">
      <c r="B182" s="290"/>
      <c r="C182" s="289"/>
      <c r="D182" s="563"/>
      <c r="F182" s="395">
        <v>8075.52</v>
      </c>
      <c r="G182" s="559" t="s">
        <v>10326</v>
      </c>
      <c r="H182" s="559"/>
      <c r="I182" s="559"/>
      <c r="J182" s="560"/>
      <c r="K182" s="560"/>
      <c r="L182" s="560"/>
      <c r="M182" s="558"/>
    </row>
    <row r="183" spans="2:13" x14ac:dyDescent="0.2">
      <c r="B183" s="290"/>
      <c r="C183" s="289"/>
      <c r="D183" s="563"/>
      <c r="F183" s="395">
        <v>1449.17</v>
      </c>
      <c r="G183" s="559" t="s">
        <v>10325</v>
      </c>
      <c r="H183" s="559"/>
      <c r="I183" s="559"/>
      <c r="J183" s="560"/>
      <c r="K183" s="560"/>
      <c r="L183" s="560"/>
      <c r="M183" s="558"/>
    </row>
    <row r="184" spans="2:13" x14ac:dyDescent="0.2">
      <c r="B184" s="290"/>
      <c r="C184" s="289"/>
      <c r="D184" s="563"/>
      <c r="F184" s="395">
        <v>5148.78</v>
      </c>
      <c r="G184" s="559" t="s">
        <v>10324</v>
      </c>
      <c r="H184" s="559"/>
      <c r="I184" s="559"/>
      <c r="J184" s="560"/>
      <c r="K184" s="560"/>
      <c r="L184" s="560"/>
      <c r="M184" s="558"/>
    </row>
    <row r="185" spans="2:13" x14ac:dyDescent="0.2">
      <c r="B185" s="290"/>
      <c r="C185" s="289"/>
      <c r="D185" s="563"/>
      <c r="F185" s="395">
        <v>10391.08</v>
      </c>
      <c r="G185" s="560" t="s">
        <v>10323</v>
      </c>
      <c r="H185" s="559"/>
      <c r="I185" s="559"/>
      <c r="J185" s="560"/>
      <c r="K185" s="560"/>
      <c r="L185" s="560"/>
      <c r="M185" s="558"/>
    </row>
    <row r="186" spans="2:13" x14ac:dyDescent="0.2">
      <c r="B186" s="290"/>
      <c r="C186" s="289"/>
      <c r="D186" s="563"/>
      <c r="F186" s="395">
        <v>25387.16</v>
      </c>
      <c r="G186" s="559" t="s">
        <v>10322</v>
      </c>
      <c r="H186" s="559"/>
      <c r="I186" s="559"/>
      <c r="J186" s="560"/>
      <c r="K186" s="560"/>
      <c r="L186" s="560"/>
      <c r="M186" s="558"/>
    </row>
    <row r="187" spans="2:13" x14ac:dyDescent="0.2">
      <c r="B187" s="290"/>
      <c r="C187" s="289"/>
      <c r="D187" s="563"/>
      <c r="F187" s="395">
        <v>25874.37</v>
      </c>
      <c r="G187" s="559" t="s">
        <v>10321</v>
      </c>
      <c r="H187" s="559"/>
      <c r="I187" s="559"/>
      <c r="J187" s="560"/>
      <c r="K187" s="560"/>
      <c r="L187" s="560"/>
      <c r="M187" s="558"/>
    </row>
    <row r="188" spans="2:13" x14ac:dyDescent="0.2">
      <c r="B188" s="290"/>
      <c r="C188" s="289"/>
      <c r="D188" s="563"/>
      <c r="F188" s="395">
        <v>12218.75</v>
      </c>
      <c r="G188" s="559" t="s">
        <v>10320</v>
      </c>
      <c r="H188" s="559"/>
      <c r="I188" s="559"/>
      <c r="J188" s="560"/>
      <c r="K188" s="560"/>
      <c r="L188" s="560"/>
      <c r="M188" s="558"/>
    </row>
    <row r="189" spans="2:13" x14ac:dyDescent="0.2">
      <c r="B189" s="290"/>
      <c r="C189" s="289"/>
      <c r="D189" s="563"/>
      <c r="F189" s="395">
        <v>2870.1</v>
      </c>
      <c r="G189" s="559" t="s">
        <v>10319</v>
      </c>
      <c r="H189" s="559"/>
      <c r="I189" s="559"/>
      <c r="J189" s="560"/>
      <c r="K189" s="560"/>
      <c r="L189" s="560"/>
      <c r="M189" s="558"/>
    </row>
    <row r="190" spans="2:13" x14ac:dyDescent="0.2">
      <c r="B190" s="290"/>
      <c r="C190" s="289"/>
      <c r="D190" s="563"/>
      <c r="F190" s="395">
        <v>12559.73</v>
      </c>
      <c r="G190" s="559" t="s">
        <v>10318</v>
      </c>
      <c r="H190" s="559"/>
      <c r="I190" s="559"/>
      <c r="J190" s="560"/>
      <c r="K190" s="560"/>
      <c r="L190" s="560"/>
      <c r="M190" s="558"/>
    </row>
    <row r="191" spans="2:13" x14ac:dyDescent="0.2">
      <c r="B191" s="290"/>
      <c r="C191" s="289"/>
      <c r="D191" s="563"/>
      <c r="F191" s="395">
        <v>32942.400000000001</v>
      </c>
      <c r="G191" s="559" t="s">
        <v>10317</v>
      </c>
      <c r="H191" s="559"/>
      <c r="I191" s="559"/>
      <c r="J191" s="560"/>
      <c r="K191" s="560"/>
      <c r="L191" s="560"/>
      <c r="M191" s="558"/>
    </row>
    <row r="192" spans="2:13" x14ac:dyDescent="0.2">
      <c r="B192" s="290"/>
      <c r="C192" s="289"/>
      <c r="D192" s="563"/>
      <c r="F192" s="395">
        <v>17400</v>
      </c>
      <c r="G192" s="559" t="s">
        <v>10316</v>
      </c>
      <c r="H192" s="559"/>
      <c r="I192" s="559"/>
      <c r="J192" s="560"/>
      <c r="K192" s="560"/>
      <c r="L192" s="560"/>
      <c r="M192" s="558"/>
    </row>
    <row r="193" spans="2:13" x14ac:dyDescent="0.2">
      <c r="B193" s="290"/>
      <c r="C193" s="289"/>
      <c r="D193" s="563"/>
      <c r="F193" s="395">
        <v>2647.26</v>
      </c>
      <c r="G193" s="559" t="s">
        <v>10315</v>
      </c>
      <c r="H193" s="559"/>
      <c r="I193" s="559"/>
      <c r="J193" s="560"/>
      <c r="K193" s="560"/>
      <c r="L193" s="560"/>
      <c r="M193" s="558"/>
    </row>
    <row r="194" spans="2:13" x14ac:dyDescent="0.2">
      <c r="B194" s="290"/>
      <c r="C194" s="289"/>
      <c r="D194" s="563"/>
      <c r="F194" s="395">
        <v>2977.05</v>
      </c>
      <c r="G194" s="559" t="s">
        <v>10314</v>
      </c>
      <c r="H194" s="559"/>
      <c r="I194" s="559"/>
      <c r="J194" s="560"/>
      <c r="K194" s="560"/>
      <c r="L194" s="560"/>
      <c r="M194" s="558"/>
    </row>
    <row r="195" spans="2:13" x14ac:dyDescent="0.2">
      <c r="B195" s="290"/>
      <c r="C195" s="289"/>
      <c r="D195" s="563"/>
      <c r="F195" s="395">
        <v>2977.05</v>
      </c>
      <c r="G195" s="559" t="s">
        <v>10314</v>
      </c>
      <c r="H195" s="559"/>
      <c r="I195" s="559"/>
      <c r="J195" s="560"/>
      <c r="K195" s="560"/>
      <c r="L195" s="560"/>
      <c r="M195" s="558"/>
    </row>
    <row r="196" spans="2:13" x14ac:dyDescent="0.2">
      <c r="B196" s="290"/>
      <c r="C196" s="289"/>
      <c r="D196" s="563"/>
      <c r="F196" s="395">
        <v>1523.52</v>
      </c>
      <c r="G196" s="559" t="s">
        <v>10313</v>
      </c>
      <c r="H196" s="559"/>
      <c r="I196" s="559"/>
      <c r="J196" s="560"/>
      <c r="K196" s="560"/>
      <c r="L196" s="560"/>
      <c r="M196" s="558"/>
    </row>
    <row r="197" spans="2:13" x14ac:dyDescent="0.2">
      <c r="B197" s="290"/>
      <c r="C197" s="289"/>
      <c r="D197" s="563"/>
      <c r="F197" s="395">
        <v>5120.66</v>
      </c>
      <c r="G197" s="559" t="s">
        <v>10312</v>
      </c>
      <c r="H197" s="559"/>
      <c r="I197" s="559"/>
      <c r="J197" s="560"/>
      <c r="K197" s="560"/>
      <c r="L197" s="560"/>
      <c r="M197" s="558"/>
    </row>
    <row r="198" spans="2:13" x14ac:dyDescent="0.2">
      <c r="B198" s="290"/>
      <c r="C198" s="289"/>
      <c r="D198" s="563"/>
      <c r="F198" s="395">
        <v>160747.26999999999</v>
      </c>
      <c r="G198" s="560" t="s">
        <v>10311</v>
      </c>
      <c r="H198" s="558"/>
      <c r="I198" s="559"/>
      <c r="J198" s="560"/>
      <c r="K198" s="560"/>
      <c r="L198" s="560"/>
      <c r="M198" s="558"/>
    </row>
    <row r="199" spans="2:13" x14ac:dyDescent="0.2">
      <c r="B199" s="290"/>
      <c r="C199" s="289"/>
      <c r="D199" s="563"/>
      <c r="F199" s="395">
        <v>15547.51</v>
      </c>
      <c r="G199" s="559" t="s">
        <v>10310</v>
      </c>
      <c r="H199" s="559"/>
      <c r="I199" s="559"/>
      <c r="J199" s="560"/>
      <c r="K199" s="560"/>
      <c r="L199" s="560"/>
      <c r="M199" s="558"/>
    </row>
    <row r="200" spans="2:13" x14ac:dyDescent="0.2">
      <c r="B200" s="290"/>
      <c r="C200" s="289"/>
      <c r="D200" s="563"/>
      <c r="F200" s="395">
        <v>1625.53</v>
      </c>
      <c r="G200" s="559" t="s">
        <v>10309</v>
      </c>
      <c r="H200" s="559"/>
      <c r="I200" s="559"/>
      <c r="J200" s="560"/>
      <c r="K200" s="560"/>
      <c r="L200" s="560"/>
      <c r="M200" s="558"/>
    </row>
    <row r="201" spans="2:13" x14ac:dyDescent="0.2">
      <c r="B201" s="290"/>
      <c r="C201" s="289"/>
      <c r="D201" s="563"/>
      <c r="F201" s="395">
        <v>13821.27</v>
      </c>
      <c r="G201" s="675" t="s">
        <v>10308</v>
      </c>
      <c r="H201" s="559"/>
      <c r="I201" s="559"/>
      <c r="J201" s="560"/>
      <c r="K201" s="560"/>
      <c r="L201" s="560"/>
      <c r="M201" s="558"/>
    </row>
    <row r="202" spans="2:13" x14ac:dyDescent="0.2">
      <c r="B202" s="290"/>
      <c r="C202" s="289"/>
      <c r="D202" s="563"/>
      <c r="F202" s="395">
        <v>27642.54</v>
      </c>
      <c r="G202" s="559" t="s">
        <v>10307</v>
      </c>
      <c r="H202" s="559"/>
      <c r="I202" s="559"/>
      <c r="J202" s="560"/>
      <c r="K202" s="560"/>
      <c r="L202" s="560"/>
      <c r="M202" s="558"/>
    </row>
    <row r="203" spans="2:13" x14ac:dyDescent="0.2">
      <c r="B203" s="290"/>
      <c r="C203" s="289"/>
      <c r="D203" s="563"/>
      <c r="F203" s="395">
        <v>17254</v>
      </c>
      <c r="G203" s="559" t="s">
        <v>10306</v>
      </c>
      <c r="H203" s="559"/>
      <c r="I203" s="559"/>
      <c r="J203" s="560"/>
      <c r="K203" s="560"/>
      <c r="L203" s="560"/>
      <c r="M203" s="558"/>
    </row>
    <row r="204" spans="2:13" x14ac:dyDescent="0.2">
      <c r="B204" s="290"/>
      <c r="C204" s="289"/>
      <c r="D204" s="563"/>
      <c r="F204" s="392">
        <v>121859.68</v>
      </c>
      <c r="G204" s="897" t="s">
        <v>5477</v>
      </c>
      <c r="H204" s="559"/>
      <c r="I204" s="559"/>
      <c r="J204" s="560"/>
      <c r="K204" s="560"/>
      <c r="L204" s="560"/>
      <c r="M204" s="558"/>
    </row>
    <row r="205" spans="2:13" x14ac:dyDescent="0.2">
      <c r="B205" s="290"/>
      <c r="C205" s="289"/>
      <c r="D205" s="563"/>
      <c r="F205" s="395">
        <v>1120</v>
      </c>
      <c r="G205" s="559" t="s">
        <v>10305</v>
      </c>
      <c r="H205" s="559"/>
      <c r="I205" s="559"/>
      <c r="J205" s="560"/>
      <c r="K205" s="560"/>
      <c r="L205" s="560"/>
      <c r="M205" s="558"/>
    </row>
    <row r="206" spans="2:13" x14ac:dyDescent="0.2">
      <c r="B206" s="290"/>
      <c r="C206" s="289"/>
      <c r="D206" s="563"/>
      <c r="F206" s="395">
        <v>13482.22</v>
      </c>
      <c r="G206" s="559" t="s">
        <v>10304</v>
      </c>
      <c r="H206" s="559"/>
      <c r="I206" s="559"/>
      <c r="J206" s="560"/>
      <c r="K206" s="560"/>
      <c r="L206" s="560"/>
      <c r="M206" s="558"/>
    </row>
    <row r="207" spans="2:13" x14ac:dyDescent="0.2">
      <c r="B207" s="290"/>
      <c r="C207" s="289"/>
      <c r="D207" s="563"/>
      <c r="F207" s="395">
        <v>8908.7999999999993</v>
      </c>
      <c r="G207" s="559" t="s">
        <v>10303</v>
      </c>
      <c r="H207" s="559"/>
      <c r="I207" s="559"/>
      <c r="J207" s="560"/>
      <c r="K207" s="560"/>
      <c r="L207" s="560"/>
      <c r="M207" s="558"/>
    </row>
    <row r="208" spans="2:13" x14ac:dyDescent="0.2">
      <c r="B208" s="290"/>
      <c r="C208" s="289"/>
      <c r="D208" s="563"/>
      <c r="F208" s="395">
        <v>14507.57</v>
      </c>
      <c r="G208" s="559" t="s">
        <v>10302</v>
      </c>
      <c r="H208" s="559"/>
      <c r="I208" s="559"/>
      <c r="J208" s="560"/>
      <c r="K208" s="560"/>
      <c r="L208" s="560"/>
      <c r="M208" s="558"/>
    </row>
    <row r="209" spans="2:13" x14ac:dyDescent="0.2">
      <c r="B209" s="290"/>
      <c r="C209" s="289"/>
      <c r="D209" s="563"/>
      <c r="F209" s="395">
        <v>134756.03</v>
      </c>
      <c r="G209" s="559" t="s">
        <v>10301</v>
      </c>
      <c r="H209" s="559"/>
      <c r="I209" s="559"/>
      <c r="J209" s="560"/>
      <c r="K209" s="560"/>
      <c r="L209" s="560"/>
      <c r="M209" s="558"/>
    </row>
    <row r="210" spans="2:13" x14ac:dyDescent="0.2">
      <c r="B210" s="290"/>
      <c r="C210" s="289"/>
      <c r="D210" s="563"/>
      <c r="F210" s="395">
        <v>9410.24</v>
      </c>
      <c r="G210" s="559" t="s">
        <v>10300</v>
      </c>
      <c r="H210" s="559"/>
      <c r="I210" s="559"/>
      <c r="J210" s="560"/>
      <c r="K210" s="560"/>
      <c r="L210" s="560"/>
      <c r="M210" s="558"/>
    </row>
    <row r="211" spans="2:13" x14ac:dyDescent="0.2">
      <c r="B211" s="290"/>
      <c r="C211" s="289"/>
      <c r="D211" s="563"/>
      <c r="F211" s="395">
        <v>3681.94</v>
      </c>
      <c r="G211" s="559" t="s">
        <v>10299</v>
      </c>
      <c r="H211" s="559"/>
      <c r="I211" s="559"/>
      <c r="J211" s="560"/>
      <c r="K211" s="560"/>
      <c r="L211" s="560"/>
      <c r="M211" s="558"/>
    </row>
    <row r="212" spans="2:13" x14ac:dyDescent="0.2">
      <c r="B212" s="290"/>
      <c r="C212" s="289"/>
      <c r="D212" s="563"/>
      <c r="F212" s="395">
        <v>17249.36</v>
      </c>
      <c r="G212" s="559" t="s">
        <v>10298</v>
      </c>
      <c r="H212" s="559"/>
      <c r="I212" s="559"/>
      <c r="J212" s="560"/>
      <c r="K212" s="560"/>
      <c r="L212" s="560"/>
      <c r="M212" s="558"/>
    </row>
    <row r="213" spans="2:13" x14ac:dyDescent="0.2">
      <c r="B213" s="290"/>
      <c r="C213" s="289"/>
      <c r="D213" s="563"/>
      <c r="F213" s="395">
        <v>11069.13</v>
      </c>
      <c r="G213" s="559" t="s">
        <v>10297</v>
      </c>
      <c r="H213" s="559"/>
      <c r="I213" s="559"/>
      <c r="J213" s="560"/>
      <c r="K213" s="560"/>
      <c r="L213" s="560"/>
      <c r="M213" s="558"/>
    </row>
    <row r="214" spans="2:13" x14ac:dyDescent="0.2">
      <c r="B214" s="290"/>
      <c r="C214" s="289"/>
      <c r="D214" s="563"/>
      <c r="F214" s="395">
        <v>17899.080000000002</v>
      </c>
      <c r="G214" s="901" t="s">
        <v>10296</v>
      </c>
      <c r="H214" s="559"/>
      <c r="I214" s="559"/>
      <c r="J214" s="560"/>
      <c r="K214" s="560"/>
      <c r="L214" s="560"/>
      <c r="M214" s="558"/>
    </row>
    <row r="215" spans="2:13" x14ac:dyDescent="0.2">
      <c r="B215" s="290"/>
      <c r="C215" s="289"/>
      <c r="D215" s="563"/>
      <c r="F215" s="395">
        <v>29582.47</v>
      </c>
      <c r="G215" s="559" t="s">
        <v>10295</v>
      </c>
      <c r="H215" s="559"/>
      <c r="I215" s="559"/>
      <c r="J215" s="560"/>
      <c r="K215" s="560"/>
      <c r="L215" s="560"/>
      <c r="M215" s="558"/>
    </row>
    <row r="216" spans="2:13" x14ac:dyDescent="0.2">
      <c r="B216" s="290"/>
      <c r="C216" s="289"/>
      <c r="D216" s="563"/>
      <c r="F216" s="395">
        <v>44888.51</v>
      </c>
      <c r="G216" s="559" t="s">
        <v>10294</v>
      </c>
      <c r="H216" s="559"/>
      <c r="I216" s="559"/>
      <c r="J216" s="560"/>
      <c r="K216" s="560"/>
      <c r="L216" s="560"/>
      <c r="M216" s="558"/>
    </row>
    <row r="217" spans="2:13" x14ac:dyDescent="0.2">
      <c r="B217" s="290"/>
      <c r="C217" s="289"/>
      <c r="D217" s="563"/>
      <c r="F217" s="395">
        <v>31540.67</v>
      </c>
      <c r="G217" s="559" t="s">
        <v>10293</v>
      </c>
      <c r="H217" s="559"/>
      <c r="I217" s="559"/>
      <c r="J217" s="560"/>
      <c r="K217" s="560"/>
      <c r="L217" s="560"/>
      <c r="M217" s="558"/>
    </row>
    <row r="218" spans="2:13" x14ac:dyDescent="0.2">
      <c r="B218" s="290"/>
      <c r="C218" s="289"/>
      <c r="D218" s="563"/>
      <c r="F218" s="395">
        <v>22797.95</v>
      </c>
      <c r="G218" s="559" t="s">
        <v>10292</v>
      </c>
      <c r="H218" s="559"/>
      <c r="I218" s="559"/>
      <c r="J218" s="560"/>
      <c r="K218" s="560"/>
      <c r="L218" s="560"/>
      <c r="M218" s="558"/>
    </row>
    <row r="219" spans="2:13" x14ac:dyDescent="0.2">
      <c r="B219" s="290"/>
      <c r="C219" s="289"/>
      <c r="D219" s="563"/>
      <c r="F219" s="395">
        <v>5204.72</v>
      </c>
      <c r="G219" s="559" t="s">
        <v>10291</v>
      </c>
      <c r="H219" s="559"/>
      <c r="I219" s="559"/>
      <c r="J219" s="560"/>
      <c r="K219" s="560"/>
      <c r="L219" s="560"/>
      <c r="M219" s="558"/>
    </row>
    <row r="220" spans="2:13" x14ac:dyDescent="0.2">
      <c r="B220" s="290"/>
      <c r="C220" s="289"/>
      <c r="D220" s="563"/>
      <c r="F220" s="395">
        <v>9486.64</v>
      </c>
      <c r="G220" s="559" t="s">
        <v>10290</v>
      </c>
      <c r="H220" s="559"/>
      <c r="I220" s="559"/>
      <c r="J220" s="560"/>
      <c r="K220" s="560"/>
      <c r="L220" s="560"/>
      <c r="M220" s="558"/>
    </row>
    <row r="221" spans="2:13" x14ac:dyDescent="0.2">
      <c r="B221" s="290"/>
      <c r="C221" s="289"/>
      <c r="D221" s="563"/>
      <c r="F221" s="395">
        <v>12008.72</v>
      </c>
      <c r="G221" s="559" t="s">
        <v>10289</v>
      </c>
      <c r="H221" s="559"/>
      <c r="I221" s="559"/>
      <c r="J221" s="560"/>
      <c r="K221" s="560"/>
      <c r="L221" s="560"/>
      <c r="M221" s="558"/>
    </row>
    <row r="222" spans="2:13" x14ac:dyDescent="0.2">
      <c r="B222" s="290"/>
      <c r="C222" s="289"/>
      <c r="D222" s="563"/>
      <c r="F222" s="395">
        <v>24101.38</v>
      </c>
      <c r="G222" s="559" t="s">
        <v>10288</v>
      </c>
      <c r="H222" s="559"/>
      <c r="I222" s="559"/>
      <c r="J222" s="560"/>
      <c r="K222" s="560"/>
      <c r="L222" s="560"/>
      <c r="M222" s="558"/>
    </row>
    <row r="223" spans="2:13" x14ac:dyDescent="0.2">
      <c r="B223" s="290"/>
      <c r="C223" s="289"/>
      <c r="D223" s="563"/>
      <c r="F223" s="395">
        <v>54914.96</v>
      </c>
      <c r="G223" s="559" t="s">
        <v>10287</v>
      </c>
      <c r="H223" s="559"/>
      <c r="I223" s="559"/>
      <c r="J223" s="560"/>
      <c r="K223" s="560"/>
      <c r="L223" s="560"/>
      <c r="M223" s="558"/>
    </row>
    <row r="224" spans="2:13" x14ac:dyDescent="0.2">
      <c r="B224" s="290"/>
      <c r="C224" s="289"/>
      <c r="D224" s="563"/>
      <c r="F224" s="395">
        <v>2378.58</v>
      </c>
      <c r="G224" s="559" t="s">
        <v>10286</v>
      </c>
      <c r="H224" s="559"/>
      <c r="I224" s="559"/>
      <c r="J224" s="560"/>
      <c r="K224" s="560"/>
      <c r="L224" s="560"/>
      <c r="M224" s="558"/>
    </row>
    <row r="225" spans="2:13" x14ac:dyDescent="0.2">
      <c r="B225" s="290"/>
      <c r="C225" s="289"/>
      <c r="D225" s="563"/>
      <c r="F225" s="395">
        <v>21931.27</v>
      </c>
      <c r="G225" s="559" t="s">
        <v>10285</v>
      </c>
      <c r="H225" s="559"/>
      <c r="I225" s="559"/>
      <c r="J225" s="560"/>
      <c r="K225" s="560"/>
      <c r="L225" s="560"/>
      <c r="M225" s="558"/>
    </row>
    <row r="226" spans="2:13" x14ac:dyDescent="0.2">
      <c r="B226" s="290"/>
      <c r="C226" s="289"/>
      <c r="D226" s="563"/>
      <c r="F226" s="395">
        <v>65674.39</v>
      </c>
      <c r="G226" s="559" t="s">
        <v>10284</v>
      </c>
      <c r="H226" s="559"/>
      <c r="I226" s="559"/>
      <c r="J226" s="560"/>
      <c r="K226" s="560"/>
      <c r="L226" s="560"/>
      <c r="M226" s="558"/>
    </row>
    <row r="227" spans="2:13" x14ac:dyDescent="0.2">
      <c r="B227" s="290"/>
      <c r="C227" s="289"/>
      <c r="D227" s="563"/>
      <c r="F227" s="395">
        <v>21598.7</v>
      </c>
      <c r="G227" s="559" t="s">
        <v>10283</v>
      </c>
      <c r="H227" s="559"/>
      <c r="I227" s="559"/>
      <c r="J227" s="560"/>
      <c r="K227" s="560"/>
      <c r="L227" s="560"/>
      <c r="M227" s="558"/>
    </row>
    <row r="228" spans="2:13" x14ac:dyDescent="0.2">
      <c r="B228" s="290"/>
      <c r="C228" s="289"/>
      <c r="D228" s="563"/>
      <c r="F228" s="395">
        <v>3211.29</v>
      </c>
      <c r="G228" s="559" t="s">
        <v>10282</v>
      </c>
      <c r="H228" s="559"/>
      <c r="I228" s="559"/>
      <c r="J228" s="560"/>
      <c r="K228" s="560"/>
      <c r="L228" s="560"/>
      <c r="M228" s="558"/>
    </row>
    <row r="229" spans="2:13" x14ac:dyDescent="0.2">
      <c r="B229" s="290"/>
      <c r="C229" s="289"/>
      <c r="D229" s="563"/>
      <c r="F229" s="395">
        <v>3001.36</v>
      </c>
      <c r="G229" s="559" t="s">
        <v>10281</v>
      </c>
      <c r="H229" s="559"/>
      <c r="I229" s="559"/>
      <c r="J229" s="560"/>
      <c r="K229" s="560"/>
      <c r="L229" s="560"/>
      <c r="M229" s="558"/>
    </row>
    <row r="230" spans="2:13" x14ac:dyDescent="0.2">
      <c r="B230" s="290"/>
      <c r="C230" s="289"/>
      <c r="D230" s="563"/>
      <c r="F230" s="395">
        <v>2661.1</v>
      </c>
      <c r="G230" s="559" t="s">
        <v>10280</v>
      </c>
      <c r="H230" s="559"/>
      <c r="I230" s="559"/>
      <c r="J230" s="560"/>
      <c r="K230" s="560"/>
      <c r="L230" s="560"/>
      <c r="M230" s="558"/>
    </row>
    <row r="231" spans="2:13" x14ac:dyDescent="0.2">
      <c r="B231" s="290"/>
      <c r="C231" s="289"/>
      <c r="D231" s="563"/>
      <c r="F231" s="908">
        <v>31343</v>
      </c>
      <c r="G231" s="907" t="s">
        <v>5477</v>
      </c>
      <c r="H231" s="559"/>
      <c r="I231" s="559"/>
      <c r="J231" s="560"/>
      <c r="K231" s="560"/>
      <c r="L231" s="560"/>
      <c r="M231" s="558"/>
    </row>
    <row r="232" spans="2:13" x14ac:dyDescent="0.2">
      <c r="B232" s="290"/>
      <c r="C232" s="289"/>
      <c r="D232" s="563"/>
      <c r="F232" s="395">
        <v>1050</v>
      </c>
      <c r="G232" s="559" t="s">
        <v>10279</v>
      </c>
      <c r="H232" s="559"/>
      <c r="I232" s="559"/>
      <c r="J232" s="560"/>
      <c r="K232" s="560"/>
      <c r="L232" s="560"/>
      <c r="M232" s="558"/>
    </row>
    <row r="233" spans="2:13" x14ac:dyDescent="0.2">
      <c r="B233" s="290"/>
      <c r="C233" s="289"/>
      <c r="D233" s="563"/>
      <c r="F233" s="392">
        <v>5060.8100000000004</v>
      </c>
      <c r="G233" s="897" t="s">
        <v>10278</v>
      </c>
      <c r="H233" s="559"/>
      <c r="I233" s="559"/>
      <c r="J233" s="560"/>
      <c r="K233" s="560"/>
      <c r="L233" s="560"/>
      <c r="M233" s="558"/>
    </row>
    <row r="234" spans="2:13" x14ac:dyDescent="0.2">
      <c r="B234" s="290"/>
      <c r="C234" s="289"/>
      <c r="D234" s="563"/>
      <c r="F234" s="395">
        <v>40047.96</v>
      </c>
      <c r="G234" s="559" t="s">
        <v>10277</v>
      </c>
      <c r="H234" s="559"/>
      <c r="I234" s="559"/>
      <c r="J234" s="560"/>
      <c r="K234" s="560"/>
      <c r="L234" s="560"/>
      <c r="M234" s="558"/>
    </row>
    <row r="235" spans="2:13" x14ac:dyDescent="0.2">
      <c r="B235" s="290"/>
      <c r="C235" s="289"/>
      <c r="D235" s="563"/>
      <c r="F235" s="395">
        <v>581.36</v>
      </c>
      <c r="G235" s="559" t="s">
        <v>10276</v>
      </c>
      <c r="H235" s="559"/>
      <c r="I235" s="559"/>
      <c r="J235" s="560"/>
      <c r="K235" s="560"/>
      <c r="L235" s="560"/>
      <c r="M235" s="558"/>
    </row>
    <row r="236" spans="2:13" x14ac:dyDescent="0.2">
      <c r="B236" s="290"/>
      <c r="C236" s="289"/>
      <c r="D236" s="563"/>
      <c r="F236" s="395">
        <v>187019.19</v>
      </c>
      <c r="G236" s="674" t="s">
        <v>10275</v>
      </c>
      <c r="H236" s="559"/>
      <c r="I236" s="559"/>
      <c r="J236" s="560"/>
      <c r="K236" s="560"/>
      <c r="L236" s="560"/>
      <c r="M236" s="558"/>
    </row>
    <row r="237" spans="2:13" x14ac:dyDescent="0.2">
      <c r="B237" s="290"/>
      <c r="C237" s="289"/>
      <c r="D237" s="563"/>
      <c r="F237" s="395">
        <v>201609.28</v>
      </c>
      <c r="G237" s="559" t="s">
        <v>10274</v>
      </c>
      <c r="H237" s="559"/>
      <c r="I237" s="559"/>
      <c r="J237" s="560"/>
      <c r="K237" s="560"/>
      <c r="L237" s="560"/>
      <c r="M237" s="558"/>
    </row>
    <row r="238" spans="2:13" x14ac:dyDescent="0.2">
      <c r="B238" s="290"/>
      <c r="C238" s="289"/>
      <c r="D238" s="563"/>
      <c r="F238" s="395">
        <v>16155.11</v>
      </c>
      <c r="G238" s="559" t="s">
        <v>10273</v>
      </c>
      <c r="H238" s="559"/>
      <c r="I238" s="559"/>
      <c r="J238" s="560"/>
      <c r="K238" s="560"/>
      <c r="L238" s="560"/>
      <c r="M238" s="558"/>
    </row>
    <row r="239" spans="2:13" x14ac:dyDescent="0.2">
      <c r="B239" s="290"/>
      <c r="C239" s="289"/>
      <c r="D239" s="563"/>
      <c r="F239" s="395">
        <v>7418.29</v>
      </c>
      <c r="G239" s="559" t="s">
        <v>10272</v>
      </c>
      <c r="H239" s="559"/>
      <c r="I239" s="559"/>
      <c r="J239" s="560"/>
      <c r="K239" s="560"/>
      <c r="L239" s="560"/>
      <c r="M239" s="558"/>
    </row>
    <row r="240" spans="2:13" x14ac:dyDescent="0.2">
      <c r="B240" s="290"/>
      <c r="C240" s="289"/>
      <c r="D240" s="563"/>
      <c r="F240" s="395">
        <v>8952.09</v>
      </c>
      <c r="G240" s="559" t="s">
        <v>10271</v>
      </c>
      <c r="H240" s="559"/>
      <c r="I240" s="559"/>
      <c r="J240" s="560"/>
      <c r="K240" s="560"/>
      <c r="L240" s="560"/>
      <c r="M240" s="558"/>
    </row>
    <row r="241" spans="2:13" x14ac:dyDescent="0.2">
      <c r="B241" s="290"/>
      <c r="C241" s="289"/>
      <c r="D241" s="563"/>
      <c r="F241" s="395">
        <v>10070.09</v>
      </c>
      <c r="G241" s="559" t="s">
        <v>10270</v>
      </c>
      <c r="H241" s="559"/>
      <c r="I241" s="559"/>
      <c r="J241" s="560"/>
      <c r="K241" s="560"/>
      <c r="L241" s="560"/>
      <c r="M241" s="558"/>
    </row>
    <row r="242" spans="2:13" x14ac:dyDescent="0.2">
      <c r="B242" s="290"/>
      <c r="C242" s="289"/>
      <c r="D242" s="563"/>
      <c r="F242" s="395">
        <v>10070.09</v>
      </c>
      <c r="G242" s="559" t="s">
        <v>10269</v>
      </c>
      <c r="H242" s="559"/>
      <c r="I242" s="559"/>
      <c r="J242" s="560"/>
      <c r="K242" s="560"/>
      <c r="L242" s="560"/>
      <c r="M242" s="558"/>
    </row>
    <row r="243" spans="2:13" x14ac:dyDescent="0.2">
      <c r="B243" s="290"/>
      <c r="C243" s="289"/>
      <c r="D243" s="563"/>
      <c r="F243" s="392">
        <v>41738.76</v>
      </c>
      <c r="G243" s="897" t="s">
        <v>5477</v>
      </c>
      <c r="H243" s="559"/>
      <c r="I243" s="559"/>
      <c r="J243" s="560"/>
      <c r="K243" s="560"/>
      <c r="L243" s="560"/>
      <c r="M243" s="558"/>
    </row>
    <row r="244" spans="2:13" x14ac:dyDescent="0.2">
      <c r="B244" s="290"/>
      <c r="C244" s="289"/>
      <c r="D244" s="563"/>
      <c r="F244" s="395">
        <v>29545.59</v>
      </c>
      <c r="G244" s="560" t="s">
        <v>10268</v>
      </c>
      <c r="H244" s="559"/>
      <c r="I244" s="559"/>
      <c r="J244" s="560"/>
      <c r="K244" s="560"/>
      <c r="L244" s="560"/>
      <c r="M244" s="558"/>
    </row>
    <row r="245" spans="2:13" x14ac:dyDescent="0.2">
      <c r="B245" s="290"/>
      <c r="C245" s="289"/>
      <c r="D245" s="563"/>
      <c r="F245" s="395">
        <v>22953.15</v>
      </c>
      <c r="G245" s="559" t="s">
        <v>10267</v>
      </c>
      <c r="H245" s="559"/>
      <c r="I245" s="559"/>
      <c r="J245" s="560"/>
      <c r="K245" s="560"/>
      <c r="L245" s="560"/>
      <c r="M245" s="558"/>
    </row>
    <row r="246" spans="2:13" x14ac:dyDescent="0.2">
      <c r="B246" s="290"/>
      <c r="C246" s="289"/>
      <c r="D246" s="563"/>
      <c r="F246" s="395">
        <v>1207.1600000000001</v>
      </c>
      <c r="G246" s="559" t="s">
        <v>10246</v>
      </c>
      <c r="H246" s="559"/>
      <c r="I246" s="559"/>
      <c r="J246" s="560"/>
      <c r="K246" s="560"/>
      <c r="L246" s="560"/>
      <c r="M246" s="558"/>
    </row>
    <row r="247" spans="2:13" x14ac:dyDescent="0.2">
      <c r="B247" s="290"/>
      <c r="C247" s="289"/>
      <c r="D247" s="563"/>
      <c r="F247" s="395">
        <v>78618.22</v>
      </c>
      <c r="G247" s="559" t="s">
        <v>10266</v>
      </c>
      <c r="H247" s="559"/>
      <c r="I247" s="559"/>
      <c r="J247" s="560"/>
      <c r="K247" s="560"/>
      <c r="L247" s="560"/>
      <c r="M247" s="558"/>
    </row>
    <row r="248" spans="2:13" x14ac:dyDescent="0.2">
      <c r="B248" s="290"/>
      <c r="C248" s="289"/>
      <c r="D248" s="563"/>
      <c r="F248" s="395">
        <v>1008.25</v>
      </c>
      <c r="G248" s="559" t="s">
        <v>10265</v>
      </c>
      <c r="H248" s="559"/>
      <c r="I248" s="559"/>
      <c r="J248" s="560"/>
      <c r="K248" s="560"/>
      <c r="L248" s="560"/>
      <c r="M248" s="558"/>
    </row>
    <row r="249" spans="2:13" x14ac:dyDescent="0.2">
      <c r="B249" s="290"/>
      <c r="C249" s="289"/>
      <c r="D249" s="563"/>
      <c r="F249" s="395">
        <v>1142.53</v>
      </c>
      <c r="G249" s="559" t="s">
        <v>10264</v>
      </c>
      <c r="H249" s="559"/>
      <c r="I249" s="559"/>
      <c r="J249" s="560"/>
      <c r="K249" s="560"/>
      <c r="L249" s="560"/>
      <c r="M249" s="558"/>
    </row>
    <row r="250" spans="2:13" x14ac:dyDescent="0.2">
      <c r="B250" s="290"/>
      <c r="C250" s="289"/>
      <c r="D250" s="563"/>
      <c r="F250" s="395">
        <v>2679.39</v>
      </c>
      <c r="G250" s="559" t="s">
        <v>10263</v>
      </c>
      <c r="H250" s="559"/>
      <c r="I250" s="559"/>
      <c r="J250" s="560"/>
      <c r="K250" s="560"/>
      <c r="L250" s="560"/>
      <c r="M250" s="558"/>
    </row>
    <row r="251" spans="2:13" x14ac:dyDescent="0.2">
      <c r="B251" s="290"/>
      <c r="C251" s="289"/>
      <c r="D251" s="563"/>
      <c r="F251" s="395">
        <v>1453.25</v>
      </c>
      <c r="G251" s="559" t="s">
        <v>10262</v>
      </c>
      <c r="H251" s="559"/>
      <c r="I251" s="559"/>
      <c r="J251" s="560"/>
      <c r="K251" s="560"/>
      <c r="L251" s="560"/>
      <c r="M251" s="558"/>
    </row>
    <row r="252" spans="2:13" x14ac:dyDescent="0.2">
      <c r="B252" s="290"/>
      <c r="C252" s="289"/>
      <c r="D252" s="563"/>
      <c r="F252" s="395">
        <v>7547.47</v>
      </c>
      <c r="G252" s="559" t="s">
        <v>10261</v>
      </c>
      <c r="H252" s="559"/>
      <c r="I252" s="559"/>
      <c r="J252" s="560"/>
      <c r="K252" s="560"/>
      <c r="L252" s="560"/>
      <c r="M252" s="558"/>
    </row>
    <row r="253" spans="2:13" x14ac:dyDescent="0.2">
      <c r="B253" s="290"/>
      <c r="C253" s="289"/>
      <c r="D253" s="563"/>
      <c r="F253" s="395">
        <v>15304.92</v>
      </c>
      <c r="G253" s="560" t="s">
        <v>10260</v>
      </c>
      <c r="H253" s="559"/>
      <c r="I253" s="559"/>
      <c r="J253" s="560"/>
      <c r="K253" s="560"/>
      <c r="L253" s="560"/>
      <c r="M253" s="558"/>
    </row>
    <row r="254" spans="2:13" x14ac:dyDescent="0.2">
      <c r="B254" s="290"/>
      <c r="C254" s="289"/>
      <c r="D254" s="563"/>
      <c r="F254" s="395">
        <v>6371</v>
      </c>
      <c r="G254" s="559" t="s">
        <v>10259</v>
      </c>
      <c r="H254" s="559"/>
      <c r="I254" s="559"/>
      <c r="J254" s="560"/>
      <c r="K254" s="560"/>
      <c r="L254" s="560"/>
      <c r="M254" s="558"/>
    </row>
    <row r="255" spans="2:13" x14ac:dyDescent="0.2">
      <c r="B255" s="290"/>
      <c r="C255" s="289"/>
      <c r="D255" s="563"/>
      <c r="F255" s="395">
        <v>3147.07</v>
      </c>
      <c r="G255" s="559" t="s">
        <v>10258</v>
      </c>
      <c r="H255" s="559"/>
      <c r="I255" s="559"/>
      <c r="J255" s="560"/>
      <c r="K255" s="560"/>
      <c r="L255" s="560"/>
      <c r="M255" s="558"/>
    </row>
    <row r="256" spans="2:13" x14ac:dyDescent="0.2">
      <c r="B256" s="290"/>
      <c r="C256" s="289"/>
      <c r="D256" s="563"/>
      <c r="F256" s="395">
        <v>20197.919999999998</v>
      </c>
      <c r="G256" s="560" t="s">
        <v>10257</v>
      </c>
      <c r="H256" s="559"/>
      <c r="I256" s="559"/>
      <c r="J256" s="560"/>
      <c r="K256" s="560"/>
      <c r="L256" s="560"/>
      <c r="M256" s="558"/>
    </row>
    <row r="257" spans="2:13" x14ac:dyDescent="0.2">
      <c r="B257" s="290"/>
      <c r="C257" s="289"/>
      <c r="D257" s="563"/>
      <c r="F257" s="395">
        <v>11074.94</v>
      </c>
      <c r="G257" s="559" t="s">
        <v>10256</v>
      </c>
      <c r="H257" s="559"/>
      <c r="I257" s="559"/>
      <c r="J257" s="560"/>
      <c r="K257" s="560"/>
      <c r="L257" s="560"/>
      <c r="M257" s="558"/>
    </row>
    <row r="258" spans="2:13" x14ac:dyDescent="0.2">
      <c r="B258" s="290"/>
      <c r="C258" s="289"/>
      <c r="D258" s="563"/>
      <c r="F258" s="395">
        <v>5596.49</v>
      </c>
      <c r="G258" s="559" t="s">
        <v>10255</v>
      </c>
      <c r="H258" s="559"/>
      <c r="I258" s="559"/>
      <c r="J258" s="560"/>
      <c r="K258" s="560"/>
      <c r="L258" s="560"/>
      <c r="M258" s="558"/>
    </row>
    <row r="259" spans="2:13" x14ac:dyDescent="0.2">
      <c r="B259" s="290"/>
      <c r="C259" s="289"/>
      <c r="D259" s="563"/>
      <c r="F259" s="395">
        <v>3920.22</v>
      </c>
      <c r="G259" s="559" t="s">
        <v>10254</v>
      </c>
      <c r="H259" s="559"/>
      <c r="I259" s="559"/>
      <c r="J259" s="560"/>
      <c r="K259" s="560"/>
      <c r="L259" s="560"/>
      <c r="M259" s="558"/>
    </row>
    <row r="260" spans="2:13" x14ac:dyDescent="0.2">
      <c r="B260" s="290"/>
      <c r="C260" s="289"/>
      <c r="D260" s="563"/>
      <c r="F260" s="395">
        <v>40364.54</v>
      </c>
      <c r="G260" s="559" t="s">
        <v>10253</v>
      </c>
      <c r="H260" s="559"/>
      <c r="I260" s="559"/>
      <c r="J260" s="560"/>
      <c r="K260" s="560"/>
      <c r="L260" s="560"/>
      <c r="M260" s="558"/>
    </row>
    <row r="261" spans="2:13" x14ac:dyDescent="0.2">
      <c r="B261" s="290"/>
      <c r="C261" s="289"/>
      <c r="D261" s="563"/>
      <c r="F261" s="395">
        <v>4945.54</v>
      </c>
      <c r="G261" s="559" t="s">
        <v>10252</v>
      </c>
      <c r="H261" s="559"/>
      <c r="I261" s="559"/>
      <c r="J261" s="560"/>
      <c r="K261" s="560"/>
      <c r="L261" s="560"/>
      <c r="M261" s="558"/>
    </row>
    <row r="262" spans="2:13" x14ac:dyDescent="0.2">
      <c r="B262" s="290"/>
      <c r="C262" s="289"/>
      <c r="D262" s="563"/>
      <c r="F262" s="395">
        <v>71546.960000000006</v>
      </c>
      <c r="G262" s="559" t="s">
        <v>10251</v>
      </c>
      <c r="H262" s="559"/>
      <c r="I262" s="559"/>
      <c r="J262" s="560"/>
      <c r="K262" s="560"/>
      <c r="L262" s="560"/>
      <c r="M262" s="558"/>
    </row>
    <row r="263" spans="2:13" x14ac:dyDescent="0.2">
      <c r="B263" s="290"/>
      <c r="C263" s="289"/>
      <c r="D263" s="563"/>
      <c r="F263" s="395">
        <v>721.29</v>
      </c>
      <c r="G263" s="559" t="s">
        <v>10250</v>
      </c>
      <c r="H263" s="559"/>
      <c r="I263" s="559"/>
      <c r="J263" s="560"/>
      <c r="K263" s="560"/>
      <c r="L263" s="560"/>
      <c r="M263" s="558"/>
    </row>
    <row r="264" spans="2:13" x14ac:dyDescent="0.2">
      <c r="B264" s="290"/>
      <c r="C264" s="289"/>
      <c r="D264" s="563"/>
      <c r="F264" s="392">
        <v>110100</v>
      </c>
      <c r="G264" s="897" t="s">
        <v>5477</v>
      </c>
      <c r="H264" s="559"/>
      <c r="I264" s="559"/>
      <c r="J264" s="560"/>
      <c r="K264" s="560"/>
      <c r="L264" s="560"/>
      <c r="M264" s="558"/>
    </row>
    <row r="265" spans="2:13" x14ac:dyDescent="0.2">
      <c r="B265" s="290"/>
      <c r="C265" s="289"/>
      <c r="D265" s="563"/>
      <c r="E265" s="395"/>
      <c r="F265" s="395">
        <v>2545.38</v>
      </c>
      <c r="G265" s="559" t="s">
        <v>10249</v>
      </c>
      <c r="H265" s="559"/>
      <c r="I265" s="559"/>
      <c r="J265" s="560"/>
      <c r="K265" s="560"/>
      <c r="L265" s="560"/>
      <c r="M265" s="558"/>
    </row>
    <row r="266" spans="2:13" x14ac:dyDescent="0.2">
      <c r="B266" s="290"/>
      <c r="C266" s="289"/>
      <c r="D266" s="563"/>
      <c r="F266" s="395">
        <v>7334.31</v>
      </c>
      <c r="G266" s="559" t="s">
        <v>10248</v>
      </c>
      <c r="H266" s="559"/>
      <c r="I266" s="559"/>
      <c r="J266" s="560"/>
      <c r="K266" s="560"/>
      <c r="L266" s="560"/>
      <c r="M266" s="558"/>
    </row>
    <row r="267" spans="2:13" x14ac:dyDescent="0.2">
      <c r="B267" s="290"/>
      <c r="C267" s="289"/>
      <c r="D267" s="563"/>
      <c r="F267" s="395">
        <v>50494.8</v>
      </c>
      <c r="G267" s="559" t="s">
        <v>10247</v>
      </c>
      <c r="H267" s="559"/>
      <c r="I267" s="559"/>
      <c r="J267" s="560"/>
      <c r="K267" s="560"/>
      <c r="L267" s="560"/>
      <c r="M267" s="558"/>
    </row>
    <row r="268" spans="2:13" x14ac:dyDescent="0.2">
      <c r="B268" s="290"/>
      <c r="C268" s="289"/>
      <c r="D268" s="563"/>
      <c r="F268" s="395">
        <v>1006.95</v>
      </c>
      <c r="G268" s="559" t="s">
        <v>10246</v>
      </c>
      <c r="H268" s="559"/>
      <c r="I268" s="559"/>
      <c r="J268" s="560"/>
      <c r="K268" s="560"/>
      <c r="L268" s="560"/>
      <c r="M268" s="558"/>
    </row>
    <row r="269" spans="2:13" x14ac:dyDescent="0.2">
      <c r="B269" s="290"/>
      <c r="C269" s="289"/>
      <c r="D269" s="563"/>
      <c r="F269" s="395">
        <v>197.52</v>
      </c>
      <c r="G269" s="559" t="s">
        <v>10245</v>
      </c>
      <c r="H269" s="559"/>
      <c r="I269" s="559"/>
      <c r="J269" s="560"/>
      <c r="K269" s="560"/>
      <c r="L269" s="560"/>
      <c r="M269" s="558"/>
    </row>
    <row r="270" spans="2:13" x14ac:dyDescent="0.2">
      <c r="B270" s="290"/>
      <c r="C270" s="289"/>
      <c r="D270" s="563"/>
      <c r="F270" s="395">
        <v>6568.85</v>
      </c>
      <c r="G270" s="559" t="s">
        <v>10244</v>
      </c>
      <c r="H270" s="559"/>
      <c r="I270" s="559"/>
      <c r="J270" s="560"/>
      <c r="K270" s="560"/>
      <c r="L270" s="560"/>
      <c r="M270" s="558"/>
    </row>
    <row r="271" spans="2:13" x14ac:dyDescent="0.2">
      <c r="B271" s="290"/>
      <c r="C271" s="289"/>
      <c r="D271" s="563"/>
      <c r="F271" s="395">
        <v>25247.4</v>
      </c>
      <c r="G271" s="559" t="s">
        <v>10243</v>
      </c>
      <c r="H271" s="559"/>
      <c r="I271" s="559"/>
      <c r="J271" s="560"/>
      <c r="K271" s="560"/>
      <c r="L271" s="560"/>
      <c r="M271" s="558"/>
    </row>
    <row r="272" spans="2:13" x14ac:dyDescent="0.2">
      <c r="B272" s="290"/>
      <c r="C272" s="289"/>
      <c r="D272" s="563"/>
      <c r="F272" s="395">
        <v>1769.57</v>
      </c>
      <c r="G272" s="559" t="s">
        <v>10242</v>
      </c>
      <c r="H272" s="559"/>
      <c r="I272" s="559"/>
      <c r="J272" s="560"/>
      <c r="K272" s="560"/>
      <c r="L272" s="560"/>
      <c r="M272" s="558"/>
    </row>
    <row r="273" spans="2:13" x14ac:dyDescent="0.2">
      <c r="B273" s="290"/>
      <c r="C273" s="289"/>
      <c r="D273" s="563"/>
      <c r="F273" s="395">
        <v>9406.48</v>
      </c>
      <c r="G273" s="559" t="s">
        <v>10241</v>
      </c>
      <c r="H273" s="559"/>
      <c r="I273" s="559"/>
      <c r="J273" s="560"/>
      <c r="K273" s="560"/>
      <c r="L273" s="560"/>
      <c r="M273" s="558"/>
    </row>
    <row r="274" spans="2:13" x14ac:dyDescent="0.2">
      <c r="B274" s="290"/>
      <c r="C274" s="289"/>
      <c r="D274" s="563"/>
      <c r="F274" s="395">
        <v>9010.0400000000009</v>
      </c>
      <c r="G274" s="559" t="s">
        <v>10240</v>
      </c>
      <c r="H274" s="559"/>
      <c r="I274" s="559"/>
      <c r="J274" s="560"/>
      <c r="K274" s="560"/>
      <c r="L274" s="560"/>
      <c r="M274" s="558"/>
    </row>
    <row r="275" spans="2:13" x14ac:dyDescent="0.2">
      <c r="B275" s="290"/>
      <c r="C275" s="289"/>
      <c r="D275" s="563"/>
      <c r="F275" s="395">
        <v>5410.18</v>
      </c>
      <c r="G275" s="559" t="s">
        <v>10239</v>
      </c>
      <c r="H275" s="559"/>
      <c r="I275" s="559"/>
      <c r="J275" s="560"/>
      <c r="K275" s="560"/>
      <c r="L275" s="560"/>
      <c r="M275" s="558"/>
    </row>
    <row r="276" spans="2:13" x14ac:dyDescent="0.2">
      <c r="B276" s="290"/>
      <c r="C276" s="289"/>
      <c r="D276" s="563"/>
      <c r="F276" s="395">
        <v>11342.38</v>
      </c>
      <c r="G276" s="559" t="s">
        <v>10238</v>
      </c>
      <c r="H276" s="559"/>
      <c r="I276" s="559"/>
      <c r="J276" s="560"/>
      <c r="K276" s="560"/>
      <c r="L276" s="560"/>
      <c r="M276" s="558"/>
    </row>
    <row r="277" spans="2:13" x14ac:dyDescent="0.2">
      <c r="B277" s="290"/>
      <c r="C277" s="289"/>
      <c r="D277" s="563"/>
      <c r="F277" s="395">
        <v>14248.86</v>
      </c>
      <c r="G277" s="560" t="s">
        <v>10237</v>
      </c>
      <c r="H277" s="559"/>
      <c r="I277" s="559"/>
      <c r="J277" s="560"/>
      <c r="K277" s="560"/>
      <c r="L277" s="560"/>
      <c r="M277" s="558"/>
    </row>
    <row r="278" spans="2:13" x14ac:dyDescent="0.2">
      <c r="B278" s="290"/>
      <c r="C278" s="289"/>
      <c r="D278" s="563"/>
      <c r="F278" s="395">
        <v>2008.8</v>
      </c>
      <c r="G278" s="559" t="s">
        <v>10236</v>
      </c>
      <c r="H278" s="559"/>
      <c r="I278" s="559"/>
      <c r="J278" s="560"/>
      <c r="K278" s="560"/>
      <c r="L278" s="560"/>
      <c r="M278" s="558"/>
    </row>
    <row r="279" spans="2:13" x14ac:dyDescent="0.2">
      <c r="B279" s="290"/>
      <c r="C279" s="289"/>
      <c r="D279" s="563"/>
      <c r="F279" s="395">
        <v>2234.16</v>
      </c>
      <c r="G279" s="559" t="s">
        <v>10235</v>
      </c>
      <c r="H279" s="559"/>
      <c r="I279" s="559"/>
      <c r="J279" s="560"/>
      <c r="K279" s="560"/>
      <c r="L279" s="560"/>
      <c r="M279" s="558"/>
    </row>
    <row r="280" spans="2:13" x14ac:dyDescent="0.2">
      <c r="B280" s="290"/>
      <c r="C280" s="289"/>
      <c r="D280" s="563"/>
      <c r="F280" s="395">
        <v>25610.12</v>
      </c>
      <c r="G280" s="559" t="s">
        <v>10234</v>
      </c>
      <c r="H280" s="559"/>
      <c r="I280" s="559"/>
      <c r="J280" s="560"/>
      <c r="K280" s="560"/>
      <c r="L280" s="560"/>
      <c r="M280" s="558"/>
    </row>
    <row r="281" spans="2:13" x14ac:dyDescent="0.2">
      <c r="B281" s="290"/>
      <c r="C281" s="289"/>
      <c r="D281" s="563"/>
      <c r="F281" s="395">
        <v>123488.91</v>
      </c>
      <c r="G281" s="559" t="s">
        <v>10233</v>
      </c>
      <c r="H281" s="559"/>
      <c r="I281" s="559"/>
      <c r="J281" s="560"/>
      <c r="K281" s="560"/>
      <c r="L281" s="560"/>
      <c r="M281" s="558"/>
    </row>
    <row r="282" spans="2:13" x14ac:dyDescent="0.2">
      <c r="B282" s="290"/>
      <c r="C282" s="289"/>
      <c r="D282" s="563"/>
      <c r="F282" s="395">
        <v>22923.43</v>
      </c>
      <c r="G282" s="559" t="s">
        <v>10232</v>
      </c>
      <c r="H282" s="559"/>
      <c r="I282" s="559"/>
      <c r="J282" s="560"/>
      <c r="K282" s="560"/>
      <c r="L282" s="560"/>
      <c r="M282" s="558"/>
    </row>
    <row r="283" spans="2:13" x14ac:dyDescent="0.2">
      <c r="B283" s="290"/>
      <c r="C283" s="289"/>
      <c r="D283" s="563"/>
      <c r="F283" s="395">
        <v>5000</v>
      </c>
      <c r="G283" s="559" t="s">
        <v>10210</v>
      </c>
      <c r="H283" s="559"/>
      <c r="I283" s="559"/>
      <c r="J283" s="560"/>
      <c r="K283" s="560"/>
      <c r="L283" s="560"/>
      <c r="M283" s="558"/>
    </row>
    <row r="284" spans="2:13" x14ac:dyDescent="0.2">
      <c r="B284" s="290"/>
      <c r="C284" s="289"/>
      <c r="D284" s="563"/>
      <c r="F284" s="395">
        <v>88548.87</v>
      </c>
      <c r="G284" s="559" t="s">
        <v>10231</v>
      </c>
      <c r="H284" s="559"/>
      <c r="I284" s="559"/>
      <c r="J284" s="560"/>
      <c r="K284" s="560"/>
      <c r="L284" s="560"/>
      <c r="M284" s="558"/>
    </row>
    <row r="285" spans="2:13" x14ac:dyDescent="0.2">
      <c r="B285" s="290"/>
      <c r="C285" s="289"/>
      <c r="D285" s="563"/>
      <c r="F285" s="395">
        <v>4856.99</v>
      </c>
      <c r="G285" s="559" t="s">
        <v>10230</v>
      </c>
      <c r="H285" s="559"/>
      <c r="I285" s="559"/>
      <c r="J285" s="560"/>
      <c r="K285" s="560"/>
      <c r="L285" s="560"/>
      <c r="M285" s="558"/>
    </row>
    <row r="286" spans="2:13" x14ac:dyDescent="0.2">
      <c r="B286" s="290"/>
      <c r="C286" s="289"/>
      <c r="D286" s="563"/>
      <c r="F286" s="395">
        <v>2493.42</v>
      </c>
      <c r="G286" s="559" t="s">
        <v>10229</v>
      </c>
      <c r="H286" s="559"/>
      <c r="I286" s="559"/>
      <c r="J286" s="560"/>
      <c r="K286" s="560"/>
      <c r="L286" s="560"/>
      <c r="M286" s="558"/>
    </row>
    <row r="287" spans="2:13" x14ac:dyDescent="0.2">
      <c r="B287" s="290"/>
      <c r="C287" s="289"/>
      <c r="D287" s="563"/>
      <c r="F287" s="395">
        <v>113313.27</v>
      </c>
      <c r="G287" s="559" t="s">
        <v>10228</v>
      </c>
      <c r="H287" s="559"/>
      <c r="I287" s="559"/>
      <c r="J287" s="560"/>
      <c r="K287" s="560"/>
      <c r="L287" s="560"/>
      <c r="M287" s="558"/>
    </row>
    <row r="288" spans="2:13" x14ac:dyDescent="0.2">
      <c r="B288" s="290"/>
      <c r="C288" s="289"/>
      <c r="D288" s="563"/>
      <c r="F288" s="395">
        <v>1411.06</v>
      </c>
      <c r="G288" s="559" t="s">
        <v>10227</v>
      </c>
      <c r="H288" s="559"/>
      <c r="I288" s="559"/>
      <c r="J288" s="560"/>
      <c r="K288" s="560"/>
      <c r="L288" s="560"/>
      <c r="M288" s="558"/>
    </row>
    <row r="289" spans="2:13" x14ac:dyDescent="0.2">
      <c r="B289" s="290"/>
      <c r="C289" s="289"/>
      <c r="D289" s="563"/>
      <c r="F289" s="392">
        <v>78697.679999999993</v>
      </c>
      <c r="G289" s="897" t="s">
        <v>5477</v>
      </c>
      <c r="H289" s="559"/>
      <c r="I289" s="559"/>
      <c r="J289" s="560"/>
      <c r="K289" s="560"/>
      <c r="L289" s="560"/>
      <c r="M289" s="558"/>
    </row>
    <row r="290" spans="2:13" x14ac:dyDescent="0.2">
      <c r="B290" s="290"/>
      <c r="C290" s="289"/>
      <c r="D290" s="563"/>
      <c r="F290" s="395">
        <v>50494.8</v>
      </c>
      <c r="G290" s="559" t="s">
        <v>10226</v>
      </c>
      <c r="H290" s="559"/>
      <c r="I290" s="559"/>
      <c r="J290" s="560"/>
      <c r="K290" s="560"/>
      <c r="L290" s="560"/>
      <c r="M290" s="558"/>
    </row>
    <row r="291" spans="2:13" ht="11.25" customHeight="1" x14ac:dyDescent="0.2">
      <c r="B291" s="290"/>
      <c r="C291" s="289"/>
      <c r="D291" s="563"/>
      <c r="F291" s="395">
        <v>2644.81</v>
      </c>
      <c r="G291" s="559" t="s">
        <v>10225</v>
      </c>
      <c r="H291" s="559"/>
      <c r="I291" s="559"/>
      <c r="J291" s="560"/>
      <c r="K291" s="560"/>
      <c r="L291" s="560"/>
      <c r="M291" s="558"/>
    </row>
    <row r="292" spans="2:13" x14ac:dyDescent="0.2">
      <c r="B292" s="290"/>
      <c r="C292" s="289"/>
      <c r="D292" s="563"/>
      <c r="F292" s="395">
        <v>386.55</v>
      </c>
      <c r="G292" s="559" t="s">
        <v>10224</v>
      </c>
      <c r="H292" s="559"/>
      <c r="I292" s="559"/>
      <c r="J292" s="560"/>
      <c r="K292" s="560"/>
      <c r="L292" s="560"/>
      <c r="M292" s="558"/>
    </row>
    <row r="293" spans="2:13" x14ac:dyDescent="0.2">
      <c r="B293" s="290"/>
      <c r="C293" s="289"/>
      <c r="D293" s="563"/>
      <c r="F293" s="395">
        <v>465.16</v>
      </c>
      <c r="G293" s="559" t="s">
        <v>10223</v>
      </c>
      <c r="H293" s="559"/>
      <c r="I293" s="559"/>
      <c r="J293" s="560"/>
      <c r="K293" s="560"/>
      <c r="L293" s="560"/>
      <c r="M293" s="558"/>
    </row>
    <row r="294" spans="2:13" x14ac:dyDescent="0.2">
      <c r="B294" s="290"/>
      <c r="C294" s="289"/>
      <c r="D294" s="563"/>
      <c r="F294" s="395">
        <v>16954.61</v>
      </c>
      <c r="G294" s="559" t="s">
        <v>10222</v>
      </c>
      <c r="H294" s="559"/>
      <c r="I294" s="559"/>
      <c r="J294" s="560"/>
      <c r="K294" s="560"/>
      <c r="L294" s="560"/>
      <c r="M294" s="558"/>
    </row>
    <row r="295" spans="2:13" x14ac:dyDescent="0.2">
      <c r="B295" s="290"/>
      <c r="C295" s="289"/>
      <c r="D295" s="563"/>
      <c r="F295" s="395">
        <v>42765.599999999999</v>
      </c>
      <c r="G295" s="562" t="s">
        <v>10221</v>
      </c>
      <c r="H295" s="559"/>
      <c r="I295" s="559"/>
      <c r="J295" s="560"/>
      <c r="K295" s="560"/>
      <c r="L295" s="560"/>
      <c r="M295" s="558"/>
    </row>
    <row r="296" spans="2:13" x14ac:dyDescent="0.2">
      <c r="B296" s="290"/>
      <c r="C296" s="289"/>
      <c r="D296" s="563"/>
      <c r="F296" s="395">
        <v>30546.86</v>
      </c>
      <c r="G296" s="559" t="s">
        <v>10220</v>
      </c>
      <c r="H296" s="559"/>
      <c r="I296" s="559"/>
      <c r="J296" s="560"/>
      <c r="K296" s="560"/>
      <c r="L296" s="560"/>
      <c r="M296" s="558"/>
    </row>
    <row r="297" spans="2:13" x14ac:dyDescent="0.2">
      <c r="B297" s="290"/>
      <c r="C297" s="289"/>
      <c r="D297" s="563"/>
      <c r="F297" s="395">
        <v>65619.259999999995</v>
      </c>
      <c r="G297" s="559" t="s">
        <v>10219</v>
      </c>
      <c r="H297" s="559"/>
      <c r="I297" s="559"/>
      <c r="J297" s="560"/>
      <c r="K297" s="560"/>
      <c r="L297" s="560"/>
      <c r="M297" s="558"/>
    </row>
    <row r="298" spans="2:13" x14ac:dyDescent="0.2">
      <c r="B298" s="290"/>
      <c r="C298" s="289"/>
      <c r="D298" s="563"/>
      <c r="F298" s="395">
        <v>103859.32</v>
      </c>
      <c r="G298" s="559" t="s">
        <v>10218</v>
      </c>
      <c r="H298" s="559"/>
      <c r="I298" s="559"/>
      <c r="J298" s="560"/>
      <c r="K298" s="560"/>
      <c r="L298" s="560"/>
      <c r="M298" s="558"/>
    </row>
    <row r="299" spans="2:13" x14ac:dyDescent="0.2">
      <c r="B299" s="290"/>
      <c r="C299" s="289"/>
      <c r="D299" s="563"/>
      <c r="F299" s="395">
        <v>24437.49</v>
      </c>
      <c r="G299" s="559" t="s">
        <v>10217</v>
      </c>
      <c r="H299" s="559"/>
      <c r="I299" s="559"/>
      <c r="J299" s="560"/>
      <c r="K299" s="560"/>
      <c r="L299" s="560"/>
      <c r="M299" s="558"/>
    </row>
    <row r="300" spans="2:13" x14ac:dyDescent="0.2">
      <c r="B300" s="290"/>
      <c r="C300" s="289"/>
      <c r="D300" s="563"/>
      <c r="F300" s="395">
        <v>88298.13</v>
      </c>
      <c r="G300" s="559" t="s">
        <v>10216</v>
      </c>
      <c r="H300" s="559"/>
      <c r="I300" s="559"/>
      <c r="J300" s="560"/>
      <c r="K300" s="560"/>
      <c r="L300" s="560"/>
      <c r="M300" s="558"/>
    </row>
    <row r="301" spans="2:13" x14ac:dyDescent="0.2">
      <c r="B301" s="290"/>
      <c r="C301" s="289"/>
      <c r="D301" s="563"/>
      <c r="F301" s="395">
        <v>42765.599999999999</v>
      </c>
      <c r="G301" s="559" t="s">
        <v>10215</v>
      </c>
      <c r="H301" s="559"/>
      <c r="I301" s="559"/>
      <c r="J301" s="560"/>
      <c r="K301" s="560"/>
      <c r="L301" s="560"/>
      <c r="M301" s="558"/>
    </row>
    <row r="302" spans="2:13" x14ac:dyDescent="0.2">
      <c r="B302" s="290"/>
      <c r="C302" s="289"/>
      <c r="D302" s="563"/>
      <c r="F302" s="395">
        <v>1346.09</v>
      </c>
      <c r="G302" s="560" t="s">
        <v>10214</v>
      </c>
      <c r="H302" s="559"/>
      <c r="I302" s="559"/>
      <c r="J302" s="560"/>
      <c r="K302" s="560"/>
      <c r="L302" s="560"/>
      <c r="M302" s="558"/>
    </row>
    <row r="303" spans="2:13" x14ac:dyDescent="0.2">
      <c r="B303" s="290"/>
      <c r="C303" s="289"/>
      <c r="D303" s="563"/>
      <c r="F303" s="395">
        <v>4865.67</v>
      </c>
      <c r="G303" s="559" t="s">
        <v>10213</v>
      </c>
      <c r="H303" s="559"/>
      <c r="I303" s="559"/>
      <c r="J303" s="560"/>
      <c r="K303" s="560"/>
      <c r="L303" s="560"/>
      <c r="M303" s="558"/>
    </row>
    <row r="304" spans="2:13" x14ac:dyDescent="0.2">
      <c r="B304" s="290"/>
      <c r="C304" s="289"/>
      <c r="D304" s="563"/>
      <c r="F304" s="392">
        <v>169176</v>
      </c>
      <c r="G304" s="897" t="s">
        <v>5477</v>
      </c>
      <c r="H304" s="559"/>
      <c r="I304" s="559"/>
      <c r="J304" s="560"/>
      <c r="K304" s="560"/>
      <c r="L304" s="560"/>
      <c r="M304" s="558"/>
    </row>
    <row r="305" spans="2:13" x14ac:dyDescent="0.2">
      <c r="B305" s="290"/>
      <c r="C305" s="289"/>
      <c r="D305" s="563"/>
      <c r="F305" s="395">
        <v>7739.63</v>
      </c>
      <c r="G305" s="559" t="s">
        <v>10212</v>
      </c>
      <c r="H305" s="559"/>
      <c r="I305" s="559"/>
      <c r="J305" s="560"/>
      <c r="K305" s="560"/>
      <c r="L305" s="560"/>
      <c r="M305" s="558"/>
    </row>
    <row r="306" spans="2:13" x14ac:dyDescent="0.2">
      <c r="B306" s="290"/>
      <c r="C306" s="289"/>
      <c r="D306" s="563"/>
      <c r="F306" s="395">
        <v>2019.79</v>
      </c>
      <c r="G306" s="559" t="s">
        <v>10211</v>
      </c>
      <c r="H306" s="559"/>
      <c r="I306" s="559"/>
      <c r="J306" s="560"/>
      <c r="K306" s="558"/>
      <c r="L306" s="558"/>
      <c r="M306" s="558"/>
    </row>
    <row r="307" spans="2:13" x14ac:dyDescent="0.2">
      <c r="B307" s="290"/>
      <c r="C307" s="289"/>
      <c r="D307" s="563"/>
      <c r="F307" s="395">
        <v>5000</v>
      </c>
      <c r="G307" s="559" t="s">
        <v>10210</v>
      </c>
      <c r="H307" s="559"/>
      <c r="I307" s="559"/>
      <c r="J307" s="560"/>
      <c r="K307" s="558"/>
      <c r="L307" s="558"/>
      <c r="M307" s="558"/>
    </row>
    <row r="308" spans="2:13" x14ac:dyDescent="0.2">
      <c r="B308" s="290"/>
      <c r="C308" s="289"/>
      <c r="D308" s="563"/>
      <c r="F308" s="395">
        <v>8381.98</v>
      </c>
      <c r="G308" s="559" t="s">
        <v>10209</v>
      </c>
      <c r="H308" s="559"/>
      <c r="I308" s="559"/>
      <c r="J308" s="560"/>
      <c r="K308" s="558"/>
      <c r="L308" s="558"/>
      <c r="M308" s="558"/>
    </row>
    <row r="309" spans="2:13" x14ac:dyDescent="0.2">
      <c r="B309" s="290"/>
      <c r="C309" s="289"/>
      <c r="D309" s="563"/>
      <c r="F309" s="395">
        <v>8000</v>
      </c>
      <c r="G309" s="559" t="s">
        <v>10208</v>
      </c>
      <c r="H309" s="559"/>
      <c r="I309" s="559"/>
      <c r="J309" s="560"/>
      <c r="K309" s="558"/>
      <c r="L309" s="558"/>
      <c r="M309" s="558"/>
    </row>
    <row r="310" spans="2:13" x14ac:dyDescent="0.2">
      <c r="B310" s="290"/>
      <c r="C310" s="289"/>
      <c r="D310" s="563"/>
      <c r="F310" s="395">
        <v>11924.72</v>
      </c>
      <c r="G310" s="559" t="s">
        <v>10207</v>
      </c>
      <c r="H310" s="559"/>
      <c r="I310" s="559"/>
      <c r="J310" s="560"/>
      <c r="K310" s="558"/>
      <c r="L310" s="558"/>
      <c r="M310" s="558"/>
    </row>
    <row r="311" spans="2:13" ht="12.75" customHeight="1" x14ac:dyDescent="0.2">
      <c r="B311" s="290"/>
      <c r="C311" s="289"/>
      <c r="D311" s="563"/>
      <c r="F311" s="395">
        <v>24901.3</v>
      </c>
      <c r="G311" s="673" t="s">
        <v>10206</v>
      </c>
      <c r="H311" s="559"/>
      <c r="I311" s="559"/>
      <c r="J311" s="560"/>
      <c r="K311" s="558"/>
      <c r="L311" s="558"/>
      <c r="M311" s="558"/>
    </row>
    <row r="312" spans="2:13" x14ac:dyDescent="0.2">
      <c r="B312" s="290"/>
      <c r="C312" s="289"/>
      <c r="D312" s="563"/>
      <c r="F312" s="392">
        <v>25000.84</v>
      </c>
      <c r="G312" s="897"/>
      <c r="H312" s="559"/>
      <c r="I312" s="559"/>
      <c r="J312" s="560"/>
      <c r="K312" s="558"/>
      <c r="L312" s="558"/>
      <c r="M312" s="558"/>
    </row>
    <row r="313" spans="2:13" x14ac:dyDescent="0.2">
      <c r="B313" s="290"/>
      <c r="C313" s="289"/>
      <c r="D313" s="563"/>
      <c r="F313" s="565">
        <v>3138.34</v>
      </c>
      <c r="G313" s="559" t="s">
        <v>10205</v>
      </c>
      <c r="H313" s="559"/>
      <c r="I313" s="559"/>
      <c r="J313" s="560"/>
      <c r="K313" s="558"/>
      <c r="L313" s="558"/>
      <c r="M313" s="558"/>
    </row>
    <row r="314" spans="2:13" x14ac:dyDescent="0.2">
      <c r="B314" s="290"/>
      <c r="C314" s="289"/>
      <c r="D314" s="563"/>
      <c r="F314" s="395">
        <v>6625.87</v>
      </c>
      <c r="G314" s="559" t="s">
        <v>10204</v>
      </c>
      <c r="H314" s="559"/>
      <c r="I314" s="559"/>
      <c r="J314" s="560"/>
      <c r="K314" s="558"/>
      <c r="L314" s="558"/>
      <c r="M314" s="558"/>
    </row>
    <row r="315" spans="2:13" x14ac:dyDescent="0.2">
      <c r="B315" s="290"/>
      <c r="C315" s="289"/>
      <c r="D315" s="563"/>
      <c r="E315" s="900"/>
      <c r="F315" s="395">
        <v>1400</v>
      </c>
      <c r="G315" s="559" t="s">
        <v>10203</v>
      </c>
      <c r="H315" s="559"/>
      <c r="I315" s="559"/>
      <c r="J315" s="560"/>
      <c r="K315" s="558"/>
      <c r="L315" s="558"/>
      <c r="M315" s="558"/>
    </row>
    <row r="316" spans="2:13" x14ac:dyDescent="0.2">
      <c r="B316" s="290"/>
      <c r="C316" s="289"/>
      <c r="D316" s="563"/>
      <c r="F316" s="395">
        <v>8168.81</v>
      </c>
      <c r="G316" s="559" t="s">
        <v>10202</v>
      </c>
      <c r="H316" s="559"/>
      <c r="I316" s="559"/>
      <c r="J316" s="560"/>
      <c r="K316" s="558"/>
      <c r="L316" s="558"/>
      <c r="M316" s="558"/>
    </row>
    <row r="317" spans="2:13" x14ac:dyDescent="0.2">
      <c r="B317" s="290"/>
      <c r="C317" s="289"/>
      <c r="D317" s="563"/>
      <c r="F317" s="395">
        <v>46843.05</v>
      </c>
      <c r="G317" s="559" t="s">
        <v>10201</v>
      </c>
      <c r="H317" s="559"/>
      <c r="I317" s="559"/>
      <c r="J317" s="560"/>
      <c r="K317" s="558"/>
      <c r="L317" s="558"/>
      <c r="M317" s="558"/>
    </row>
    <row r="318" spans="2:13" x14ac:dyDescent="0.2">
      <c r="B318" s="290"/>
      <c r="C318" s="289"/>
      <c r="D318" s="563"/>
      <c r="F318" s="395">
        <v>4754.42</v>
      </c>
      <c r="G318" s="559" t="s">
        <v>10200</v>
      </c>
      <c r="H318" s="559"/>
      <c r="I318" s="559"/>
      <c r="J318" s="560"/>
      <c r="K318" s="558"/>
      <c r="L318" s="558"/>
      <c r="M318" s="558"/>
    </row>
    <row r="319" spans="2:13" x14ac:dyDescent="0.2">
      <c r="B319" s="290"/>
      <c r="C319" s="289"/>
      <c r="D319" s="563"/>
      <c r="F319" s="395">
        <v>1752.95</v>
      </c>
      <c r="G319" s="559" t="s">
        <v>10199</v>
      </c>
      <c r="H319" s="559"/>
      <c r="I319" s="559"/>
      <c r="J319" s="560"/>
      <c r="K319" s="558"/>
      <c r="L319" s="558"/>
      <c r="M319" s="558"/>
    </row>
    <row r="320" spans="2:13" x14ac:dyDescent="0.2">
      <c r="B320" s="290"/>
      <c r="C320" s="289"/>
      <c r="D320" s="563"/>
      <c r="F320" s="395">
        <v>5633.5</v>
      </c>
      <c r="G320" s="559" t="s">
        <v>10198</v>
      </c>
      <c r="H320" s="559"/>
      <c r="I320" s="559"/>
      <c r="J320" s="560"/>
      <c r="K320" s="558"/>
      <c r="L320" s="558"/>
      <c r="M320" s="558"/>
    </row>
    <row r="321" spans="2:17" x14ac:dyDescent="0.2">
      <c r="B321" s="290"/>
      <c r="C321" s="289"/>
      <c r="D321" s="563"/>
      <c r="F321" s="395">
        <v>2336.29</v>
      </c>
      <c r="G321" s="559" t="s">
        <v>10197</v>
      </c>
      <c r="H321" s="559"/>
      <c r="I321" s="559"/>
      <c r="J321" s="560"/>
      <c r="K321" s="558"/>
      <c r="L321" s="558"/>
      <c r="M321" s="558"/>
    </row>
    <row r="322" spans="2:17" x14ac:dyDescent="0.2">
      <c r="B322" s="290"/>
      <c r="C322" s="289"/>
      <c r="D322" s="563"/>
      <c r="F322" s="395">
        <v>500</v>
      </c>
      <c r="G322" s="559" t="s">
        <v>10196</v>
      </c>
      <c r="H322" s="559"/>
      <c r="I322" s="559"/>
      <c r="J322" s="560"/>
      <c r="K322" s="558"/>
      <c r="L322" s="558"/>
      <c r="M322" s="558"/>
    </row>
    <row r="323" spans="2:17" x14ac:dyDescent="0.2">
      <c r="B323" s="290"/>
      <c r="C323" s="289"/>
      <c r="D323" s="563"/>
      <c r="F323" s="392">
        <v>15150</v>
      </c>
      <c r="G323" s="897"/>
      <c r="H323" s="559"/>
      <c r="I323" s="559"/>
      <c r="J323" s="560"/>
      <c r="K323" s="558"/>
      <c r="L323" s="558"/>
      <c r="M323" s="558"/>
    </row>
    <row r="324" spans="2:17" x14ac:dyDescent="0.2">
      <c r="B324" s="290"/>
      <c r="C324" s="289"/>
      <c r="D324" s="563"/>
      <c r="F324" s="395">
        <v>8346.2000000000007</v>
      </c>
      <c r="G324" s="559" t="s">
        <v>10195</v>
      </c>
      <c r="H324" s="559"/>
      <c r="I324" s="559"/>
      <c r="J324" s="560"/>
      <c r="K324" s="558"/>
      <c r="L324" s="558"/>
      <c r="M324" s="558"/>
    </row>
    <row r="325" spans="2:17" x14ac:dyDescent="0.2">
      <c r="B325" s="290"/>
      <c r="C325" s="289"/>
      <c r="D325" s="563"/>
      <c r="F325" s="395">
        <v>30127.69</v>
      </c>
      <c r="G325" s="559" t="s">
        <v>10194</v>
      </c>
      <c r="H325" s="559"/>
      <c r="I325" s="559"/>
      <c r="J325" s="560"/>
      <c r="K325" s="558"/>
      <c r="L325" s="558"/>
      <c r="M325" s="558"/>
    </row>
    <row r="326" spans="2:17" x14ac:dyDescent="0.2">
      <c r="B326" s="290"/>
      <c r="C326" s="289"/>
      <c r="D326" s="563"/>
      <c r="F326" s="395">
        <v>11865.42</v>
      </c>
      <c r="G326" s="559" t="s">
        <v>10193</v>
      </c>
      <c r="H326" s="559"/>
      <c r="I326" s="559"/>
      <c r="J326" s="560"/>
      <c r="K326" s="558"/>
      <c r="L326" s="558"/>
      <c r="M326" s="558"/>
    </row>
    <row r="327" spans="2:17" x14ac:dyDescent="0.2">
      <c r="B327" s="290"/>
      <c r="C327" s="289"/>
      <c r="D327" s="563"/>
      <c r="F327" s="395">
        <v>18766.57</v>
      </c>
      <c r="G327" s="559" t="s">
        <v>10192</v>
      </c>
      <c r="H327" s="559"/>
      <c r="I327" s="559"/>
      <c r="J327" s="560"/>
      <c r="K327" s="558"/>
      <c r="L327" s="558"/>
      <c r="M327" s="558"/>
    </row>
    <row r="328" spans="2:17" x14ac:dyDescent="0.2">
      <c r="B328" s="290"/>
      <c r="C328" s="289"/>
      <c r="D328" s="563"/>
      <c r="F328" s="392">
        <v>31567.23</v>
      </c>
      <c r="G328" s="897" t="s">
        <v>5477</v>
      </c>
      <c r="H328" s="559"/>
      <c r="I328" s="559"/>
      <c r="J328" s="560"/>
      <c r="K328" s="558"/>
      <c r="L328" s="558"/>
      <c r="M328" s="558"/>
    </row>
    <row r="329" spans="2:17" x14ac:dyDescent="0.2">
      <c r="B329" s="290"/>
      <c r="C329" s="289"/>
      <c r="D329" s="563"/>
      <c r="F329" s="395">
        <v>8763.61</v>
      </c>
      <c r="G329" s="559" t="s">
        <v>10191</v>
      </c>
      <c r="H329" s="559"/>
      <c r="I329" s="559"/>
      <c r="J329" s="560"/>
      <c r="K329" s="558"/>
      <c r="L329" s="558"/>
      <c r="M329" s="558"/>
    </row>
    <row r="330" spans="2:17" x14ac:dyDescent="0.2">
      <c r="B330" s="290"/>
      <c r="C330" s="289"/>
      <c r="D330" s="563"/>
      <c r="F330" s="395">
        <v>13889.86</v>
      </c>
      <c r="G330" s="559" t="s">
        <v>10190</v>
      </c>
      <c r="H330" s="559"/>
      <c r="I330" s="559"/>
      <c r="J330" s="560"/>
      <c r="K330" s="558"/>
      <c r="L330" s="558"/>
      <c r="M330" s="558"/>
    </row>
    <row r="331" spans="2:17" x14ac:dyDescent="0.2">
      <c r="B331" s="290"/>
      <c r="C331" s="289"/>
      <c r="D331" s="563"/>
      <c r="F331" s="395">
        <v>9665.2199999999993</v>
      </c>
      <c r="G331" s="559" t="s">
        <v>10189</v>
      </c>
      <c r="H331" s="559"/>
      <c r="I331" s="559"/>
      <c r="J331" s="560"/>
      <c r="K331" s="558"/>
      <c r="L331" s="558"/>
      <c r="M331" s="558"/>
    </row>
    <row r="332" spans="2:17" x14ac:dyDescent="0.2">
      <c r="B332" s="290"/>
      <c r="C332" s="289"/>
      <c r="D332" s="563"/>
      <c r="F332" s="395">
        <v>7043.71</v>
      </c>
      <c r="G332" s="559" t="s">
        <v>10188</v>
      </c>
      <c r="H332" s="559"/>
      <c r="I332" s="559"/>
      <c r="J332" s="560"/>
      <c r="K332" s="558"/>
      <c r="L332" s="558"/>
      <c r="M332" s="558"/>
    </row>
    <row r="333" spans="2:17" x14ac:dyDescent="0.2">
      <c r="B333" s="290"/>
      <c r="C333" s="289"/>
      <c r="D333" s="563"/>
      <c r="F333" s="395">
        <v>2704.14</v>
      </c>
      <c r="G333" s="559" t="s">
        <v>10187</v>
      </c>
      <c r="H333" s="559"/>
      <c r="I333" s="559"/>
      <c r="J333" s="560"/>
      <c r="K333" s="558"/>
      <c r="L333" s="558"/>
      <c r="M333" s="558"/>
      <c r="Q333" s="946"/>
    </row>
    <row r="334" spans="2:17" x14ac:dyDescent="0.2">
      <c r="B334" s="290"/>
      <c r="C334" s="289"/>
      <c r="D334" s="563"/>
      <c r="F334" s="395">
        <v>4427.21</v>
      </c>
      <c r="G334" s="559" t="s">
        <v>10186</v>
      </c>
      <c r="H334" s="559"/>
      <c r="I334" s="559"/>
      <c r="J334" s="560"/>
      <c r="K334" s="558"/>
      <c r="L334" s="558"/>
      <c r="M334" s="558"/>
    </row>
    <row r="335" spans="2:17" x14ac:dyDescent="0.2">
      <c r="B335" s="290"/>
      <c r="C335" s="289"/>
      <c r="D335" s="563"/>
      <c r="F335" s="395">
        <v>1283.56</v>
      </c>
      <c r="G335" s="559" t="s">
        <v>10185</v>
      </c>
      <c r="H335" s="559"/>
      <c r="I335" s="559"/>
      <c r="J335" s="560"/>
      <c r="K335" s="558"/>
      <c r="L335" s="558"/>
      <c r="M335" s="558"/>
    </row>
    <row r="336" spans="2:17" x14ac:dyDescent="0.2">
      <c r="B336" s="290"/>
      <c r="C336" s="289"/>
      <c r="D336" s="563"/>
      <c r="F336" s="395">
        <v>2162.81</v>
      </c>
      <c r="G336" s="559" t="s">
        <v>10184</v>
      </c>
      <c r="H336" s="559"/>
      <c r="I336" s="559"/>
      <c r="J336" s="560"/>
      <c r="K336" s="558"/>
      <c r="L336" s="558"/>
      <c r="M336" s="558"/>
    </row>
    <row r="337" spans="2:13" x14ac:dyDescent="0.2">
      <c r="B337" s="290"/>
      <c r="C337" s="289"/>
      <c r="D337" s="563"/>
      <c r="F337" s="395">
        <v>29672.05</v>
      </c>
      <c r="G337" s="559" t="s">
        <v>10183</v>
      </c>
      <c r="H337" s="559"/>
      <c r="I337" s="559"/>
      <c r="J337" s="560"/>
      <c r="K337" s="558"/>
      <c r="L337" s="558"/>
      <c r="M337" s="558"/>
    </row>
    <row r="338" spans="2:13" x14ac:dyDescent="0.2">
      <c r="B338" s="290"/>
      <c r="C338" s="289"/>
      <c r="D338" s="563"/>
      <c r="F338" s="395">
        <v>33285.85</v>
      </c>
      <c r="G338" s="559" t="s">
        <v>10182</v>
      </c>
      <c r="H338" s="559"/>
      <c r="I338" s="559"/>
      <c r="J338" s="560"/>
      <c r="K338" s="558"/>
      <c r="L338" s="558"/>
      <c r="M338" s="558"/>
    </row>
    <row r="339" spans="2:13" x14ac:dyDescent="0.2">
      <c r="B339" s="290"/>
      <c r="C339" s="289"/>
      <c r="D339" s="563"/>
      <c r="F339" s="395">
        <v>18946.86</v>
      </c>
      <c r="G339" s="559" t="s">
        <v>10181</v>
      </c>
      <c r="H339" s="559"/>
      <c r="I339" s="559"/>
      <c r="J339" s="560"/>
      <c r="K339" s="558"/>
      <c r="L339" s="558"/>
      <c r="M339" s="558"/>
    </row>
    <row r="340" spans="2:13" x14ac:dyDescent="0.2">
      <c r="B340" s="290"/>
      <c r="C340" s="289"/>
      <c r="D340" s="563"/>
      <c r="F340" s="395">
        <v>24437.49</v>
      </c>
      <c r="G340" s="559" t="s">
        <v>10180</v>
      </c>
      <c r="H340" s="559"/>
      <c r="I340" s="559"/>
      <c r="J340" s="560"/>
      <c r="K340" s="558"/>
      <c r="L340" s="558"/>
      <c r="M340" s="558"/>
    </row>
    <row r="341" spans="2:13" x14ac:dyDescent="0.2">
      <c r="B341" s="290"/>
      <c r="C341" s="289"/>
      <c r="D341" s="563"/>
      <c r="F341" s="395">
        <v>54794.57</v>
      </c>
      <c r="G341" s="559" t="s">
        <v>10179</v>
      </c>
      <c r="H341" s="559"/>
      <c r="I341" s="559"/>
      <c r="J341" s="560"/>
      <c r="K341" s="558"/>
      <c r="L341" s="558"/>
      <c r="M341" s="558"/>
    </row>
    <row r="342" spans="2:13" x14ac:dyDescent="0.2">
      <c r="B342" s="290"/>
      <c r="C342" s="289"/>
      <c r="D342" s="563"/>
      <c r="F342" s="395">
        <v>892.77</v>
      </c>
      <c r="G342" s="559" t="s">
        <v>10178</v>
      </c>
      <c r="H342" s="559"/>
      <c r="I342" s="559"/>
      <c r="J342" s="560"/>
      <c r="K342" s="558"/>
      <c r="L342" s="558"/>
      <c r="M342" s="558"/>
    </row>
    <row r="343" spans="2:13" x14ac:dyDescent="0.2">
      <c r="B343" s="290"/>
      <c r="C343" s="289"/>
      <c r="D343" s="563"/>
      <c r="F343" s="395">
        <v>2023.07</v>
      </c>
      <c r="G343" s="559" t="s">
        <v>10177</v>
      </c>
      <c r="H343" s="559"/>
      <c r="I343" s="559"/>
      <c r="J343" s="558"/>
      <c r="K343" s="558"/>
      <c r="L343" s="558"/>
      <c r="M343" s="558"/>
    </row>
    <row r="344" spans="2:13" x14ac:dyDescent="0.2">
      <c r="B344" s="290"/>
      <c r="C344" s="289"/>
      <c r="D344" s="563"/>
      <c r="F344" s="395">
        <v>2331.41</v>
      </c>
      <c r="G344" s="559" t="s">
        <v>10176</v>
      </c>
      <c r="H344" s="559"/>
      <c r="I344" s="559"/>
      <c r="J344" s="558"/>
      <c r="K344" s="558"/>
      <c r="L344" s="558"/>
      <c r="M344" s="558"/>
    </row>
    <row r="345" spans="2:13" x14ac:dyDescent="0.2">
      <c r="B345" s="290"/>
      <c r="C345" s="289"/>
      <c r="D345" s="563"/>
      <c r="F345" s="395">
        <v>21248.68</v>
      </c>
      <c r="G345" s="559" t="s">
        <v>10175</v>
      </c>
      <c r="H345" s="559"/>
      <c r="I345" s="559"/>
      <c r="J345" s="558"/>
      <c r="K345" s="558"/>
      <c r="L345" s="558"/>
      <c r="M345" s="558"/>
    </row>
    <row r="346" spans="2:13" x14ac:dyDescent="0.2">
      <c r="B346" s="290"/>
      <c r="C346" s="289"/>
      <c r="D346" s="563"/>
      <c r="F346" s="395">
        <v>14507.57</v>
      </c>
      <c r="G346" s="559" t="s">
        <v>10174</v>
      </c>
      <c r="H346" s="559"/>
      <c r="I346" s="559"/>
      <c r="J346" s="558"/>
      <c r="K346" s="558"/>
      <c r="L346" s="558"/>
      <c r="M346" s="558"/>
    </row>
    <row r="347" spans="2:13" x14ac:dyDescent="0.2">
      <c r="B347" s="290"/>
      <c r="C347" s="289"/>
      <c r="D347" s="563"/>
      <c r="F347" s="395">
        <v>11629</v>
      </c>
      <c r="G347" s="559" t="s">
        <v>10173</v>
      </c>
      <c r="H347" s="559"/>
      <c r="I347" s="559"/>
      <c r="J347" s="558"/>
      <c r="K347" s="558"/>
      <c r="L347" s="558"/>
      <c r="M347" s="558"/>
    </row>
    <row r="348" spans="2:13" x14ac:dyDescent="0.2">
      <c r="B348" s="290"/>
      <c r="C348" s="289"/>
      <c r="D348" s="563"/>
      <c r="F348" s="395">
        <v>2019.79</v>
      </c>
      <c r="G348" s="559" t="s">
        <v>10172</v>
      </c>
      <c r="H348" s="559"/>
      <c r="I348" s="559"/>
      <c r="J348" s="558"/>
      <c r="K348" s="558"/>
      <c r="L348" s="558"/>
      <c r="M348" s="558"/>
    </row>
    <row r="349" spans="2:13" x14ac:dyDescent="0.2">
      <c r="B349" s="290"/>
      <c r="C349" s="289"/>
      <c r="D349" s="563"/>
      <c r="F349" s="395">
        <v>7986.63</v>
      </c>
      <c r="G349" s="559" t="s">
        <v>10171</v>
      </c>
      <c r="H349" s="559"/>
      <c r="I349" s="559"/>
      <c r="J349" s="558"/>
      <c r="K349" s="558"/>
      <c r="L349" s="558"/>
      <c r="M349" s="558"/>
    </row>
    <row r="350" spans="2:13" x14ac:dyDescent="0.2">
      <c r="B350" s="290"/>
      <c r="C350" s="289"/>
      <c r="D350" s="563"/>
      <c r="F350" s="395">
        <v>10893.6</v>
      </c>
      <c r="G350" s="559" t="s">
        <v>10170</v>
      </c>
      <c r="H350" s="559"/>
      <c r="I350" s="559"/>
      <c r="J350" s="558"/>
      <c r="K350" s="558"/>
      <c r="L350" s="558"/>
      <c r="M350" s="558"/>
    </row>
    <row r="351" spans="2:13" x14ac:dyDescent="0.2">
      <c r="B351" s="290"/>
      <c r="C351" s="289"/>
      <c r="D351" s="563"/>
      <c r="F351" s="395">
        <v>14417.69</v>
      </c>
      <c r="G351" s="559" t="s">
        <v>10169</v>
      </c>
      <c r="H351" s="559"/>
      <c r="I351" s="559"/>
      <c r="J351" s="558"/>
      <c r="K351" s="558"/>
      <c r="L351" s="558"/>
      <c r="M351" s="558"/>
    </row>
    <row r="352" spans="2:13" x14ac:dyDescent="0.2">
      <c r="B352" s="290"/>
      <c r="C352" s="289"/>
      <c r="D352" s="563"/>
      <c r="F352" s="395">
        <v>6609.62</v>
      </c>
      <c r="G352" s="559" t="s">
        <v>10168</v>
      </c>
      <c r="H352" s="559"/>
      <c r="I352" s="559"/>
      <c r="J352" s="558"/>
      <c r="K352" s="558"/>
      <c r="L352" s="558"/>
      <c r="M352" s="558"/>
    </row>
    <row r="353" spans="2:13" ht="12.75" customHeight="1" x14ac:dyDescent="0.2">
      <c r="B353" s="290"/>
      <c r="C353" s="289"/>
      <c r="D353" s="563"/>
      <c r="F353" s="395">
        <v>14749.16</v>
      </c>
      <c r="G353" s="672" t="s">
        <v>10167</v>
      </c>
      <c r="H353" s="559"/>
      <c r="I353" s="559"/>
      <c r="J353" s="558"/>
      <c r="K353" s="558"/>
      <c r="L353" s="558"/>
      <c r="M353" s="558"/>
    </row>
    <row r="354" spans="2:13" x14ac:dyDescent="0.2">
      <c r="B354" s="290"/>
      <c r="C354" s="289"/>
      <c r="D354" s="563"/>
      <c r="F354" s="395">
        <v>4192.2</v>
      </c>
      <c r="G354" s="559" t="s">
        <v>10166</v>
      </c>
      <c r="H354" s="559"/>
      <c r="I354" s="559"/>
      <c r="J354" s="558"/>
      <c r="K354" s="558"/>
      <c r="L354" s="558"/>
      <c r="M354" s="558"/>
    </row>
    <row r="355" spans="2:13" x14ac:dyDescent="0.2">
      <c r="B355" s="290"/>
      <c r="C355" s="289"/>
      <c r="D355" s="563"/>
      <c r="F355" s="395">
        <v>4681.8</v>
      </c>
      <c r="G355" s="559" t="s">
        <v>10165</v>
      </c>
      <c r="H355" s="559"/>
      <c r="I355" s="559"/>
      <c r="J355" s="558"/>
      <c r="K355" s="558"/>
      <c r="L355" s="558"/>
      <c r="M355" s="558"/>
    </row>
    <row r="356" spans="2:13" x14ac:dyDescent="0.2">
      <c r="B356" s="290"/>
      <c r="C356" s="289"/>
      <c r="D356" s="563"/>
      <c r="F356" s="395">
        <v>13922.96</v>
      </c>
      <c r="G356" s="559" t="s">
        <v>10164</v>
      </c>
      <c r="H356" s="559"/>
      <c r="I356" s="559"/>
      <c r="J356" s="558"/>
      <c r="K356" s="558"/>
      <c r="L356" s="558"/>
      <c r="M356" s="558"/>
    </row>
    <row r="357" spans="2:13" x14ac:dyDescent="0.2">
      <c r="B357" s="290"/>
      <c r="C357" s="289"/>
      <c r="D357" s="563"/>
      <c r="F357" s="395">
        <v>1203.77</v>
      </c>
      <c r="G357" s="559" t="s">
        <v>10163</v>
      </c>
      <c r="H357" s="559"/>
      <c r="I357" s="559"/>
      <c r="J357" s="558"/>
      <c r="K357" s="558"/>
      <c r="L357" s="558"/>
      <c r="M357" s="558"/>
    </row>
    <row r="358" spans="2:13" x14ac:dyDescent="0.2">
      <c r="B358" s="290"/>
      <c r="C358" s="289"/>
      <c r="D358" s="563"/>
      <c r="F358" s="392">
        <v>5247.84</v>
      </c>
      <c r="G358" s="897" t="s">
        <v>10162</v>
      </c>
      <c r="H358" s="559"/>
      <c r="I358" s="559"/>
      <c r="J358" s="558"/>
      <c r="K358" s="558"/>
      <c r="L358" s="558"/>
      <c r="M358" s="558"/>
    </row>
    <row r="359" spans="2:13" x14ac:dyDescent="0.2">
      <c r="B359" s="290"/>
      <c r="C359" s="289"/>
      <c r="D359" s="563"/>
      <c r="F359" s="395">
        <v>50494.8</v>
      </c>
      <c r="G359" s="559" t="s">
        <v>10161</v>
      </c>
      <c r="H359" s="559"/>
      <c r="I359" s="559"/>
      <c r="J359" s="558"/>
      <c r="K359" s="558"/>
      <c r="L359" s="558"/>
      <c r="M359" s="558"/>
    </row>
    <row r="360" spans="2:13" x14ac:dyDescent="0.2">
      <c r="B360" s="290"/>
      <c r="C360" s="289"/>
      <c r="D360" s="563"/>
      <c r="F360" s="395">
        <v>7653.74</v>
      </c>
      <c r="G360" s="559" t="s">
        <v>10160</v>
      </c>
      <c r="H360" s="559"/>
      <c r="I360" s="559"/>
      <c r="J360" s="558"/>
      <c r="K360" s="558"/>
      <c r="L360" s="558"/>
      <c r="M360" s="558"/>
    </row>
    <row r="361" spans="2:13" x14ac:dyDescent="0.2">
      <c r="B361" s="290"/>
      <c r="C361" s="289"/>
      <c r="D361" s="563"/>
      <c r="F361" s="395">
        <v>4067.74</v>
      </c>
      <c r="G361" s="559" t="s">
        <v>10159</v>
      </c>
      <c r="H361" s="559"/>
      <c r="I361" s="559"/>
      <c r="J361" s="558"/>
      <c r="K361" s="558"/>
      <c r="L361" s="558"/>
      <c r="M361" s="558"/>
    </row>
    <row r="362" spans="2:13" x14ac:dyDescent="0.2">
      <c r="B362" s="290"/>
      <c r="C362" s="289"/>
      <c r="D362" s="563"/>
      <c r="F362" s="395">
        <v>58464.09</v>
      </c>
      <c r="G362" s="559" t="s">
        <v>10158</v>
      </c>
      <c r="H362" s="559"/>
      <c r="I362" s="559"/>
      <c r="J362" s="558"/>
      <c r="K362" s="558"/>
      <c r="L362" s="558"/>
      <c r="M362" s="558"/>
    </row>
    <row r="363" spans="2:13" x14ac:dyDescent="0.2">
      <c r="B363" s="290"/>
      <c r="C363" s="289"/>
      <c r="D363" s="563"/>
      <c r="F363" s="395">
        <v>25247.4</v>
      </c>
      <c r="G363" s="559" t="s">
        <v>10157</v>
      </c>
      <c r="H363" s="559"/>
      <c r="I363" s="559"/>
      <c r="J363" s="558"/>
      <c r="K363" s="558"/>
      <c r="L363" s="558"/>
      <c r="M363" s="558"/>
    </row>
    <row r="364" spans="2:13" x14ac:dyDescent="0.2">
      <c r="B364" s="290"/>
      <c r="C364" s="289"/>
      <c r="D364" s="563"/>
      <c r="F364" s="395">
        <v>7145.11</v>
      </c>
      <c r="G364" s="559" t="s">
        <v>10156</v>
      </c>
      <c r="H364" s="559"/>
      <c r="I364" s="559"/>
      <c r="J364" s="558"/>
      <c r="K364" s="558"/>
      <c r="L364" s="558"/>
      <c r="M364" s="558"/>
    </row>
    <row r="365" spans="2:13" x14ac:dyDescent="0.2">
      <c r="B365" s="290"/>
      <c r="C365" s="289"/>
      <c r="D365" s="563"/>
      <c r="F365" s="395">
        <v>51637.9</v>
      </c>
      <c r="G365" s="559" t="s">
        <v>10155</v>
      </c>
      <c r="H365" s="559"/>
      <c r="I365" s="559"/>
      <c r="J365" s="558"/>
      <c r="K365" s="558"/>
      <c r="L365" s="558"/>
      <c r="M365" s="558"/>
    </row>
    <row r="366" spans="2:13" x14ac:dyDescent="0.2">
      <c r="B366" s="290"/>
      <c r="C366" s="289"/>
      <c r="D366" s="563"/>
      <c r="F366" s="395">
        <v>4680</v>
      </c>
      <c r="G366" s="559" t="s">
        <v>10154</v>
      </c>
      <c r="H366" s="559"/>
      <c r="I366" s="559"/>
      <c r="J366" s="558"/>
      <c r="K366" s="558"/>
      <c r="L366" s="558"/>
      <c r="M366" s="558"/>
    </row>
    <row r="367" spans="2:13" x14ac:dyDescent="0.2">
      <c r="B367" s="290"/>
      <c r="C367" s="289"/>
      <c r="D367" s="563"/>
      <c r="F367" s="395">
        <v>14749.4</v>
      </c>
      <c r="G367" s="559" t="s">
        <v>10153</v>
      </c>
      <c r="H367" s="559"/>
      <c r="I367" s="559"/>
      <c r="J367" s="558"/>
      <c r="K367" s="558"/>
      <c r="L367" s="558"/>
      <c r="M367" s="558"/>
    </row>
    <row r="368" spans="2:13" x14ac:dyDescent="0.2">
      <c r="B368" s="290"/>
      <c r="C368" s="289"/>
      <c r="D368" s="563"/>
      <c r="F368" s="395">
        <v>4189.78</v>
      </c>
      <c r="G368" s="559" t="s">
        <v>10152</v>
      </c>
      <c r="H368" s="559"/>
      <c r="I368" s="559"/>
      <c r="J368" s="558"/>
      <c r="K368" s="558"/>
      <c r="L368" s="558"/>
      <c r="M368" s="558"/>
    </row>
    <row r="369" spans="2:13" x14ac:dyDescent="0.2">
      <c r="B369" s="290"/>
      <c r="C369" s="289"/>
      <c r="D369" s="563"/>
      <c r="F369" s="395">
        <v>1485.84</v>
      </c>
      <c r="G369" s="559" t="s">
        <v>10151</v>
      </c>
      <c r="H369" s="559"/>
      <c r="I369" s="559"/>
      <c r="J369" s="558"/>
      <c r="K369" s="558"/>
      <c r="L369" s="558"/>
      <c r="M369" s="558"/>
    </row>
    <row r="370" spans="2:13" x14ac:dyDescent="0.2">
      <c r="B370" s="290"/>
      <c r="C370" s="289"/>
      <c r="D370" s="563"/>
      <c r="F370" s="395">
        <v>905.28</v>
      </c>
      <c r="G370" s="559" t="s">
        <v>10150</v>
      </c>
      <c r="H370" s="559"/>
      <c r="I370" s="559"/>
      <c r="J370" s="558"/>
      <c r="K370" s="558"/>
      <c r="L370" s="558"/>
      <c r="M370" s="558"/>
    </row>
    <row r="371" spans="2:13" x14ac:dyDescent="0.2">
      <c r="B371" s="290"/>
      <c r="C371" s="289"/>
      <c r="D371" s="563"/>
      <c r="F371" s="395">
        <v>1422.67</v>
      </c>
      <c r="G371" s="559" t="s">
        <v>10149</v>
      </c>
      <c r="H371" s="559"/>
      <c r="I371" s="559"/>
      <c r="J371" s="558"/>
      <c r="K371" s="558"/>
      <c r="L371" s="558"/>
      <c r="M371" s="558"/>
    </row>
    <row r="372" spans="2:13" x14ac:dyDescent="0.2">
      <c r="B372" s="290"/>
      <c r="C372" s="289"/>
      <c r="D372" s="563"/>
      <c r="F372" s="395">
        <v>383.09</v>
      </c>
      <c r="G372" s="559" t="s">
        <v>10148</v>
      </c>
      <c r="H372" s="559"/>
      <c r="I372" s="559"/>
      <c r="J372" s="558"/>
      <c r="K372" s="558"/>
      <c r="L372" s="558"/>
      <c r="M372" s="558"/>
    </row>
    <row r="373" spans="2:13" x14ac:dyDescent="0.2">
      <c r="B373" s="290"/>
      <c r="C373" s="289"/>
      <c r="D373" s="563"/>
      <c r="F373" s="395">
        <v>1992.6</v>
      </c>
      <c r="G373" s="559" t="s">
        <v>10147</v>
      </c>
      <c r="H373" s="559"/>
      <c r="I373" s="559"/>
      <c r="J373" s="558"/>
      <c r="K373" s="558"/>
      <c r="L373" s="558"/>
      <c r="M373" s="558"/>
    </row>
    <row r="374" spans="2:13" x14ac:dyDescent="0.2">
      <c r="B374" s="290"/>
      <c r="C374" s="289"/>
      <c r="D374" s="563"/>
      <c r="F374" s="395">
        <v>1495.68</v>
      </c>
      <c r="G374" s="559" t="s">
        <v>10146</v>
      </c>
      <c r="H374" s="559"/>
      <c r="I374" s="559"/>
      <c r="J374" s="558"/>
      <c r="K374" s="558"/>
      <c r="L374" s="558"/>
      <c r="M374" s="558"/>
    </row>
    <row r="375" spans="2:13" x14ac:dyDescent="0.2">
      <c r="B375" s="290"/>
      <c r="C375" s="289"/>
      <c r="D375" s="563"/>
      <c r="F375" s="392">
        <v>47042</v>
      </c>
      <c r="G375" s="897" t="s">
        <v>5477</v>
      </c>
      <c r="H375" s="559"/>
      <c r="I375" s="559"/>
      <c r="J375" s="558"/>
      <c r="K375" s="558"/>
      <c r="L375" s="558"/>
      <c r="M375" s="558"/>
    </row>
    <row r="376" spans="2:13" x14ac:dyDescent="0.2">
      <c r="B376" s="290"/>
      <c r="C376" s="289"/>
      <c r="D376" s="563"/>
      <c r="F376" s="395">
        <v>68501.33</v>
      </c>
      <c r="G376" s="559" t="s">
        <v>10145</v>
      </c>
      <c r="H376" s="559"/>
      <c r="I376" s="559"/>
      <c r="J376" s="558"/>
      <c r="K376" s="558"/>
      <c r="L376" s="558"/>
      <c r="M376" s="558"/>
    </row>
    <row r="377" spans="2:13" x14ac:dyDescent="0.2">
      <c r="B377" s="290"/>
      <c r="C377" s="289"/>
      <c r="D377" s="563"/>
      <c r="F377" s="395">
        <v>19174.8</v>
      </c>
      <c r="G377" s="559" t="s">
        <v>10144</v>
      </c>
      <c r="H377" s="559"/>
      <c r="I377" s="559"/>
      <c r="J377" s="558"/>
      <c r="K377" s="558"/>
      <c r="L377" s="558"/>
      <c r="M377" s="558"/>
    </row>
    <row r="378" spans="2:13" x14ac:dyDescent="0.2">
      <c r="B378" s="290"/>
      <c r="C378" s="289"/>
      <c r="D378" s="563"/>
      <c r="F378" s="395">
        <v>51260.52</v>
      </c>
      <c r="G378" s="559" t="s">
        <v>10143</v>
      </c>
      <c r="H378" s="559"/>
      <c r="I378" s="559"/>
      <c r="J378" s="558"/>
      <c r="K378" s="558"/>
      <c r="L378" s="558"/>
      <c r="M378" s="558"/>
    </row>
    <row r="379" spans="2:13" x14ac:dyDescent="0.2">
      <c r="B379" s="290"/>
      <c r="C379" s="289"/>
      <c r="D379" s="563"/>
      <c r="F379" s="395">
        <v>38446</v>
      </c>
      <c r="G379" s="559" t="s">
        <v>10142</v>
      </c>
      <c r="H379" s="559"/>
      <c r="I379" s="559"/>
      <c r="J379" s="558"/>
      <c r="K379" s="558"/>
      <c r="L379" s="558"/>
      <c r="M379" s="558"/>
    </row>
    <row r="380" spans="2:13" x14ac:dyDescent="0.2">
      <c r="B380" s="290"/>
      <c r="C380" s="289"/>
      <c r="D380" s="563"/>
      <c r="F380" s="395">
        <v>83364.61</v>
      </c>
      <c r="G380" s="901" t="s">
        <v>10141</v>
      </c>
      <c r="H380" s="993"/>
      <c r="I380" s="559"/>
      <c r="J380" s="558"/>
      <c r="K380" s="558"/>
      <c r="L380" s="558"/>
      <c r="M380" s="558"/>
    </row>
    <row r="381" spans="2:13" x14ac:dyDescent="0.2">
      <c r="B381" s="290"/>
      <c r="C381" s="289"/>
      <c r="D381" s="563"/>
      <c r="F381" s="392">
        <v>77543.990000000005</v>
      </c>
      <c r="G381" s="897"/>
      <c r="H381" s="559"/>
      <c r="I381" s="559"/>
      <c r="J381" s="558"/>
      <c r="K381" s="558"/>
      <c r="L381" s="558"/>
      <c r="M381" s="558"/>
    </row>
    <row r="382" spans="2:13" x14ac:dyDescent="0.2">
      <c r="B382" s="290"/>
      <c r="C382" s="289"/>
      <c r="D382" s="563"/>
      <c r="F382" s="395">
        <v>111484.4</v>
      </c>
      <c r="G382" s="559" t="s">
        <v>10140</v>
      </c>
      <c r="H382" s="559"/>
      <c r="I382" s="559"/>
      <c r="J382" s="558"/>
      <c r="K382" s="558"/>
      <c r="L382" s="558"/>
      <c r="M382" s="558"/>
    </row>
    <row r="383" spans="2:13" x14ac:dyDescent="0.2">
      <c r="B383" s="290"/>
      <c r="C383" s="289"/>
      <c r="D383" s="563"/>
      <c r="F383" s="395">
        <v>102740.81</v>
      </c>
      <c r="G383" s="559" t="s">
        <v>10139</v>
      </c>
      <c r="H383" s="559"/>
      <c r="I383" s="559"/>
      <c r="J383" s="558"/>
      <c r="K383" s="558"/>
      <c r="L383" s="558"/>
      <c r="M383" s="558"/>
    </row>
    <row r="384" spans="2:13" x14ac:dyDescent="0.2">
      <c r="B384" s="290"/>
      <c r="C384" s="289"/>
      <c r="D384" s="563"/>
      <c r="F384" s="395">
        <v>5658.03</v>
      </c>
      <c r="G384" s="559" t="s">
        <v>10138</v>
      </c>
      <c r="H384" s="559"/>
      <c r="I384" s="559"/>
      <c r="J384" s="558"/>
      <c r="K384" s="558"/>
      <c r="L384" s="558"/>
      <c r="M384" s="558"/>
    </row>
    <row r="385" spans="2:13" x14ac:dyDescent="0.2">
      <c r="B385" s="290"/>
      <c r="C385" s="289"/>
      <c r="D385" s="563"/>
      <c r="F385" s="395">
        <v>2638.94</v>
      </c>
      <c r="G385" s="559" t="s">
        <v>10137</v>
      </c>
      <c r="H385" s="559"/>
      <c r="I385" s="559"/>
      <c r="J385" s="558"/>
      <c r="K385" s="558"/>
      <c r="L385" s="558"/>
      <c r="M385" s="558"/>
    </row>
    <row r="386" spans="2:13" x14ac:dyDescent="0.2">
      <c r="B386" s="290"/>
      <c r="C386" s="289"/>
      <c r="D386" s="563"/>
      <c r="F386" s="395">
        <v>79421.83</v>
      </c>
      <c r="G386" s="559" t="s">
        <v>10136</v>
      </c>
      <c r="H386" s="559"/>
      <c r="I386" s="559"/>
      <c r="J386" s="558"/>
      <c r="K386" s="558"/>
      <c r="L386" s="558"/>
      <c r="M386" s="558"/>
    </row>
    <row r="387" spans="2:13" x14ac:dyDescent="0.2">
      <c r="B387" s="290"/>
      <c r="C387" s="289"/>
      <c r="D387" s="563"/>
      <c r="F387" s="395">
        <v>16025.27</v>
      </c>
      <c r="G387" s="559" t="s">
        <v>10135</v>
      </c>
      <c r="H387" s="559"/>
      <c r="I387" s="559"/>
      <c r="J387" s="558"/>
      <c r="K387" s="558"/>
      <c r="L387" s="558"/>
      <c r="M387" s="558"/>
    </row>
    <row r="388" spans="2:13" x14ac:dyDescent="0.2">
      <c r="B388" s="290"/>
      <c r="C388" s="289"/>
      <c r="D388" s="563"/>
      <c r="F388" s="395"/>
      <c r="G388" s="559"/>
      <c r="H388" s="559"/>
      <c r="I388" s="559"/>
      <c r="J388" s="558"/>
      <c r="K388" s="558"/>
      <c r="L388" s="558"/>
      <c r="M388" s="558"/>
    </row>
    <row r="389" spans="2:13" x14ac:dyDescent="0.2">
      <c r="B389" s="290"/>
      <c r="C389" s="289"/>
      <c r="D389" s="563"/>
      <c r="F389" s="395"/>
      <c r="G389" s="559"/>
      <c r="H389" s="559"/>
      <c r="I389" s="559"/>
      <c r="J389" s="558"/>
      <c r="K389" s="558"/>
      <c r="L389" s="558"/>
      <c r="M389" s="558"/>
    </row>
    <row r="390" spans="2:13" x14ac:dyDescent="0.2">
      <c r="B390" s="290"/>
      <c r="C390" s="289"/>
      <c r="D390" s="563"/>
      <c r="F390" s="395"/>
      <c r="G390" s="559"/>
      <c r="H390" s="559"/>
      <c r="I390" s="559"/>
      <c r="J390" s="558"/>
      <c r="K390" s="558"/>
      <c r="L390" s="558"/>
      <c r="M390" s="558"/>
    </row>
    <row r="391" spans="2:13" x14ac:dyDescent="0.2">
      <c r="B391" s="290"/>
      <c r="C391" s="289"/>
      <c r="D391" s="563"/>
      <c r="F391" s="395"/>
      <c r="G391" s="559"/>
      <c r="H391" s="559"/>
      <c r="I391" s="559"/>
      <c r="J391" s="558"/>
      <c r="K391" s="558"/>
      <c r="L391" s="558"/>
      <c r="M391" s="558"/>
    </row>
    <row r="392" spans="2:13" x14ac:dyDescent="0.2">
      <c r="B392" s="290"/>
      <c r="C392" s="289"/>
      <c r="D392" s="563"/>
      <c r="F392" s="395"/>
      <c r="G392" s="559"/>
      <c r="H392" s="559"/>
      <c r="I392" s="559"/>
      <c r="J392" s="558"/>
      <c r="K392" s="558"/>
      <c r="L392" s="558"/>
      <c r="M392" s="558"/>
    </row>
    <row r="393" spans="2:13" x14ac:dyDescent="0.2">
      <c r="B393" s="290"/>
      <c r="C393" s="289"/>
      <c r="D393" s="563"/>
      <c r="F393" s="395"/>
      <c r="G393" s="559"/>
      <c r="H393" s="559"/>
      <c r="I393" s="559"/>
      <c r="J393" s="558"/>
      <c r="K393" s="558"/>
      <c r="L393" s="558"/>
      <c r="M393" s="558"/>
    </row>
    <row r="394" spans="2:13" x14ac:dyDescent="0.2">
      <c r="B394" s="290"/>
      <c r="C394" s="289"/>
      <c r="D394" s="563"/>
      <c r="F394" s="395"/>
      <c r="G394" s="559"/>
      <c r="H394" s="559"/>
      <c r="I394" s="559"/>
      <c r="J394" s="558"/>
      <c r="K394" s="558"/>
      <c r="L394" s="558"/>
      <c r="M394" s="558"/>
    </row>
    <row r="395" spans="2:13" x14ac:dyDescent="0.2">
      <c r="B395" s="290"/>
      <c r="C395" s="289"/>
      <c r="D395" s="563"/>
      <c r="F395" s="395"/>
      <c r="G395" s="559"/>
      <c r="H395" s="559"/>
      <c r="I395" s="559"/>
      <c r="J395" s="558"/>
      <c r="K395" s="558"/>
      <c r="L395" s="558"/>
      <c r="M395" s="558"/>
    </row>
    <row r="396" spans="2:13" x14ac:dyDescent="0.2">
      <c r="B396" s="290"/>
      <c r="C396" s="289"/>
      <c r="D396" s="563"/>
      <c r="F396" s="395"/>
      <c r="G396" s="559"/>
      <c r="H396" s="559"/>
      <c r="I396" s="559"/>
      <c r="J396" s="558"/>
      <c r="K396" s="558"/>
      <c r="L396" s="558"/>
      <c r="M396" s="558"/>
    </row>
    <row r="397" spans="2:13" x14ac:dyDescent="0.2">
      <c r="B397" s="290"/>
      <c r="C397" s="289"/>
      <c r="D397" s="563"/>
      <c r="F397" s="565"/>
      <c r="G397" s="736"/>
      <c r="H397" s="558"/>
      <c r="I397" s="558"/>
      <c r="J397" s="558"/>
      <c r="K397" s="558"/>
      <c r="L397" s="558"/>
      <c r="M397" s="558"/>
    </row>
    <row r="398" spans="2:13" x14ac:dyDescent="0.2">
      <c r="B398" s="290"/>
      <c r="C398" s="289"/>
      <c r="D398" s="563"/>
      <c r="F398" s="395"/>
      <c r="G398" s="559"/>
      <c r="H398" s="559"/>
      <c r="I398" s="559"/>
      <c r="J398" s="558"/>
      <c r="K398" s="558"/>
      <c r="L398" s="558"/>
      <c r="M398" s="558"/>
    </row>
    <row r="399" spans="2:13" x14ac:dyDescent="0.2">
      <c r="B399" s="290"/>
      <c r="C399" s="289"/>
      <c r="D399" s="563"/>
      <c r="E399" s="395"/>
      <c r="F399" s="395"/>
      <c r="G399" s="559"/>
      <c r="H399" s="559"/>
      <c r="I399" s="559"/>
      <c r="J399" s="558"/>
      <c r="K399" s="558"/>
      <c r="L399" s="558"/>
      <c r="M399" s="558"/>
    </row>
    <row r="400" spans="2:13" x14ac:dyDescent="0.2">
      <c r="B400" s="290"/>
      <c r="C400" s="289"/>
      <c r="D400" s="563"/>
      <c r="F400" s="395"/>
      <c r="G400" s="559"/>
      <c r="H400" s="559"/>
      <c r="I400" s="559"/>
      <c r="J400" s="558"/>
      <c r="K400" s="558"/>
      <c r="L400" s="558"/>
      <c r="M400" s="558"/>
    </row>
    <row r="401" spans="2:13" x14ac:dyDescent="0.2">
      <c r="B401" s="290"/>
      <c r="C401" s="289"/>
      <c r="D401" s="563"/>
      <c r="F401" s="395"/>
      <c r="G401" s="559"/>
      <c r="H401" s="559"/>
      <c r="I401" s="559"/>
      <c r="J401" s="558"/>
      <c r="K401" s="558"/>
      <c r="L401" s="558"/>
      <c r="M401" s="558"/>
    </row>
    <row r="402" spans="2:13" x14ac:dyDescent="0.2">
      <c r="B402" s="290"/>
      <c r="C402" s="289"/>
      <c r="D402" s="563"/>
      <c r="F402" s="395"/>
      <c r="G402" s="559"/>
      <c r="H402" s="559"/>
      <c r="I402" s="559"/>
      <c r="J402" s="558"/>
      <c r="K402" s="558"/>
      <c r="L402" s="558"/>
      <c r="M402" s="558"/>
    </row>
    <row r="403" spans="2:13" x14ac:dyDescent="0.2">
      <c r="B403" s="290"/>
      <c r="C403" s="289"/>
      <c r="D403" s="563"/>
      <c r="F403" s="395"/>
      <c r="G403" s="559"/>
      <c r="H403" s="559"/>
      <c r="I403" s="559"/>
      <c r="J403" s="558"/>
      <c r="K403" s="558"/>
      <c r="L403" s="558"/>
      <c r="M403" s="558"/>
    </row>
    <row r="404" spans="2:13" x14ac:dyDescent="0.2">
      <c r="B404" s="290"/>
      <c r="C404" s="289"/>
      <c r="D404" s="563"/>
      <c r="F404" s="395"/>
      <c r="G404" s="559"/>
      <c r="H404" s="559"/>
      <c r="I404" s="559"/>
      <c r="J404" s="558"/>
      <c r="K404" s="558"/>
      <c r="L404" s="558"/>
      <c r="M404" s="558"/>
    </row>
    <row r="405" spans="2:13" x14ac:dyDescent="0.2">
      <c r="B405" s="290"/>
      <c r="C405" s="289"/>
      <c r="D405" s="563"/>
      <c r="F405" s="395"/>
      <c r="G405" s="559"/>
      <c r="H405" s="559"/>
      <c r="I405" s="559"/>
      <c r="J405" s="558"/>
      <c r="K405" s="558"/>
      <c r="L405" s="558"/>
      <c r="M405" s="558"/>
    </row>
    <row r="406" spans="2:13" x14ac:dyDescent="0.2">
      <c r="B406" s="290"/>
      <c r="C406" s="289"/>
      <c r="D406" s="563"/>
      <c r="F406" s="395"/>
      <c r="G406" s="559"/>
      <c r="H406" s="559"/>
      <c r="I406" s="559"/>
      <c r="J406" s="558"/>
      <c r="K406" s="558"/>
      <c r="L406" s="558"/>
      <c r="M406" s="558"/>
    </row>
    <row r="407" spans="2:13" x14ac:dyDescent="0.2">
      <c r="B407" s="290"/>
      <c r="C407" s="289"/>
      <c r="D407" s="563"/>
      <c r="F407" s="395"/>
      <c r="G407" s="559"/>
      <c r="H407" s="559"/>
      <c r="I407" s="559"/>
      <c r="J407" s="558"/>
      <c r="K407" s="558"/>
      <c r="L407" s="558"/>
      <c r="M407" s="558"/>
    </row>
    <row r="408" spans="2:13" x14ac:dyDescent="0.2">
      <c r="B408" s="290"/>
      <c r="C408" s="289"/>
      <c r="D408" s="563"/>
      <c r="F408" s="395"/>
      <c r="G408" s="559"/>
      <c r="H408" s="559"/>
      <c r="I408" s="559"/>
      <c r="J408" s="558"/>
      <c r="K408" s="558"/>
      <c r="L408" s="558"/>
      <c r="M408" s="558"/>
    </row>
    <row r="409" spans="2:13" x14ac:dyDescent="0.2">
      <c r="B409" s="290"/>
      <c r="C409" s="289"/>
      <c r="D409" s="563"/>
      <c r="F409" s="395"/>
      <c r="G409" s="559"/>
      <c r="H409" s="559"/>
      <c r="I409" s="559"/>
      <c r="J409" s="558"/>
      <c r="K409" s="558"/>
      <c r="L409" s="558"/>
      <c r="M409" s="558"/>
    </row>
    <row r="410" spans="2:13" x14ac:dyDescent="0.2">
      <c r="B410" s="290"/>
      <c r="C410" s="289"/>
      <c r="D410" s="563"/>
      <c r="F410" s="395"/>
      <c r="G410" s="559"/>
      <c r="H410" s="559"/>
      <c r="I410" s="559"/>
      <c r="J410" s="558"/>
      <c r="K410" s="558"/>
      <c r="L410" s="558"/>
      <c r="M410" s="558"/>
    </row>
    <row r="411" spans="2:13" x14ac:dyDescent="0.2">
      <c r="B411" s="290"/>
      <c r="C411" s="289"/>
      <c r="D411" s="563"/>
      <c r="F411" s="395"/>
      <c r="G411" s="559"/>
      <c r="H411" s="559"/>
      <c r="I411" s="559"/>
      <c r="J411" s="558"/>
      <c r="K411" s="558"/>
      <c r="L411" s="558"/>
      <c r="M411" s="558"/>
    </row>
    <row r="412" spans="2:13" x14ac:dyDescent="0.2">
      <c r="B412" s="290"/>
      <c r="C412" s="289"/>
      <c r="D412" s="563"/>
      <c r="F412" s="395"/>
      <c r="G412" s="559"/>
      <c r="H412" s="559"/>
      <c r="I412" s="559"/>
      <c r="J412" s="558"/>
      <c r="K412" s="558"/>
      <c r="L412" s="558"/>
      <c r="M412" s="558"/>
    </row>
    <row r="413" spans="2:13" x14ac:dyDescent="0.2">
      <c r="B413" s="290"/>
      <c r="C413" s="289"/>
      <c r="D413" s="563"/>
      <c r="F413" s="395"/>
      <c r="G413" s="559"/>
      <c r="H413" s="559"/>
      <c r="I413" s="559"/>
      <c r="J413" s="558"/>
      <c r="K413" s="558"/>
      <c r="L413" s="558"/>
      <c r="M413" s="558"/>
    </row>
    <row r="414" spans="2:13" x14ac:dyDescent="0.2">
      <c r="B414" s="290"/>
      <c r="C414" s="289"/>
      <c r="D414" s="563"/>
      <c r="F414" s="395"/>
      <c r="G414" s="559"/>
      <c r="H414" s="559"/>
      <c r="I414" s="559"/>
      <c r="J414" s="558"/>
      <c r="K414" s="558"/>
      <c r="L414" s="558"/>
      <c r="M414" s="558"/>
    </row>
    <row r="415" spans="2:13" x14ac:dyDescent="0.2">
      <c r="B415" s="290"/>
      <c r="C415" s="289"/>
      <c r="D415" s="563"/>
      <c r="F415" s="395"/>
      <c r="G415" s="559"/>
      <c r="H415" s="559"/>
      <c r="I415" s="559"/>
      <c r="J415" s="558"/>
      <c r="K415" s="558"/>
      <c r="L415" s="558"/>
      <c r="M415" s="558"/>
    </row>
    <row r="416" spans="2:13" x14ac:dyDescent="0.2">
      <c r="B416" s="290"/>
      <c r="C416" s="289"/>
      <c r="D416" s="563"/>
      <c r="F416" s="395"/>
      <c r="G416" s="559"/>
      <c r="H416" s="559"/>
      <c r="I416" s="559"/>
      <c r="J416" s="558"/>
      <c r="K416" s="558"/>
      <c r="L416" s="558"/>
      <c r="M416" s="558"/>
    </row>
    <row r="417" spans="2:13" x14ac:dyDescent="0.2">
      <c r="B417" s="290"/>
      <c r="C417" s="289"/>
      <c r="D417" s="563"/>
      <c r="F417" s="395"/>
      <c r="G417" s="559"/>
      <c r="H417" s="559"/>
      <c r="I417" s="559"/>
      <c r="J417" s="558"/>
      <c r="K417" s="558"/>
      <c r="L417" s="558"/>
      <c r="M417" s="558"/>
    </row>
    <row r="418" spans="2:13" x14ac:dyDescent="0.2">
      <c r="B418" s="290"/>
      <c r="C418" s="289"/>
      <c r="D418" s="563"/>
      <c r="F418" s="395"/>
      <c r="G418" s="559"/>
      <c r="H418" s="559"/>
      <c r="I418" s="559"/>
      <c r="J418" s="558"/>
      <c r="K418" s="558"/>
      <c r="L418" s="558"/>
      <c r="M418" s="558"/>
    </row>
    <row r="419" spans="2:13" x14ac:dyDescent="0.2">
      <c r="B419" s="290"/>
      <c r="C419" s="289"/>
      <c r="D419" s="563"/>
      <c r="F419" s="395"/>
      <c r="G419" s="559"/>
      <c r="H419" s="559"/>
      <c r="I419" s="559"/>
      <c r="J419" s="558"/>
      <c r="K419" s="558"/>
      <c r="L419" s="558"/>
      <c r="M419" s="558"/>
    </row>
    <row r="420" spans="2:13" x14ac:dyDescent="0.2">
      <c r="B420" s="290"/>
      <c r="C420" s="289"/>
      <c r="D420" s="563"/>
      <c r="F420" s="395"/>
      <c r="G420" s="559"/>
      <c r="H420" s="559"/>
      <c r="I420" s="559"/>
      <c r="J420" s="558"/>
      <c r="K420" s="558"/>
      <c r="L420" s="558"/>
      <c r="M420" s="558"/>
    </row>
    <row r="421" spans="2:13" x14ac:dyDescent="0.2">
      <c r="B421" s="290"/>
      <c r="C421" s="289"/>
      <c r="D421" s="563"/>
      <c r="F421" s="395"/>
      <c r="G421" s="559"/>
      <c r="H421" s="559"/>
      <c r="I421" s="559"/>
      <c r="J421" s="558"/>
      <c r="K421" s="558"/>
      <c r="L421" s="558"/>
      <c r="M421" s="558"/>
    </row>
    <row r="422" spans="2:13" x14ac:dyDescent="0.2">
      <c r="B422" s="290"/>
      <c r="C422" s="289"/>
      <c r="F422" s="395"/>
      <c r="G422" s="559"/>
      <c r="H422" s="559"/>
      <c r="I422" s="559"/>
      <c r="J422" s="558"/>
      <c r="K422" s="558"/>
      <c r="L422" s="558"/>
      <c r="M422" s="558"/>
    </row>
    <row r="423" spans="2:13" x14ac:dyDescent="0.2">
      <c r="B423" s="290"/>
      <c r="C423" s="289"/>
      <c r="F423" s="395"/>
      <c r="G423" s="559"/>
      <c r="H423" s="559"/>
      <c r="I423" s="559"/>
      <c r="J423" s="558"/>
      <c r="K423" s="558"/>
      <c r="L423" s="558"/>
      <c r="M423" s="558"/>
    </row>
    <row r="424" spans="2:13" x14ac:dyDescent="0.2">
      <c r="B424" s="290"/>
      <c r="C424" s="289"/>
      <c r="F424" s="395"/>
      <c r="G424" s="559"/>
      <c r="H424" s="559"/>
      <c r="I424" s="559"/>
      <c r="J424" s="558"/>
      <c r="K424" s="558"/>
      <c r="L424" s="558"/>
      <c r="M424" s="558"/>
    </row>
    <row r="425" spans="2:13" x14ac:dyDescent="0.2">
      <c r="B425" s="290"/>
      <c r="C425" s="289"/>
      <c r="F425" s="395"/>
      <c r="G425" s="559"/>
      <c r="H425" s="559"/>
      <c r="I425" s="559"/>
      <c r="J425" s="558"/>
      <c r="K425" s="558"/>
      <c r="L425" s="558"/>
      <c r="M425" s="558"/>
    </row>
    <row r="426" spans="2:13" x14ac:dyDescent="0.2">
      <c r="B426" s="290"/>
      <c r="C426" s="289"/>
      <c r="F426" s="395"/>
      <c r="G426" s="559"/>
      <c r="H426" s="559"/>
      <c r="I426" s="559"/>
      <c r="J426" s="558"/>
      <c r="K426" s="558"/>
      <c r="L426" s="558"/>
      <c r="M426" s="558"/>
    </row>
    <row r="427" spans="2:13" x14ac:dyDescent="0.2">
      <c r="B427" s="290"/>
      <c r="C427" s="289"/>
      <c r="F427" s="395"/>
      <c r="G427" s="559"/>
      <c r="H427" s="559"/>
      <c r="I427" s="559"/>
      <c r="J427" s="558"/>
      <c r="K427" s="558"/>
      <c r="L427" s="558"/>
      <c r="M427" s="558"/>
    </row>
    <row r="428" spans="2:13" x14ac:dyDescent="0.2">
      <c r="B428" s="290"/>
      <c r="C428" s="289"/>
      <c r="F428" s="395"/>
      <c r="G428" s="559"/>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x14ac:dyDescent="0.2">
      <c r="B438" s="290"/>
      <c r="C438" s="289"/>
      <c r="F438" s="395"/>
      <c r="G438" s="559"/>
      <c r="H438" s="559"/>
      <c r="I438" s="559"/>
      <c r="J438" s="558"/>
      <c r="K438" s="558"/>
      <c r="L438" s="558"/>
      <c r="M438" s="558"/>
    </row>
    <row r="439" spans="2:13" x14ac:dyDescent="0.2">
      <c r="B439" s="290"/>
      <c r="C439" s="289"/>
      <c r="F439" s="395"/>
      <c r="G439" s="559"/>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F452" s="395"/>
      <c r="G452" s="559"/>
      <c r="H452" s="559"/>
      <c r="I452" s="559"/>
      <c r="J452" s="558"/>
      <c r="K452" s="558"/>
      <c r="L452" s="558"/>
      <c r="M452" s="558"/>
    </row>
    <row r="453" spans="2:13" x14ac:dyDescent="0.2">
      <c r="B453" s="290"/>
      <c r="C453" s="289"/>
      <c r="F453" s="395"/>
      <c r="G453" s="559"/>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F456" s="395"/>
      <c r="G456" s="559"/>
      <c r="H456" s="559"/>
      <c r="I456" s="559"/>
      <c r="J456" s="558"/>
      <c r="K456" s="558"/>
      <c r="L456" s="558"/>
      <c r="M456" s="558"/>
    </row>
    <row r="457" spans="2:13" x14ac:dyDescent="0.2">
      <c r="B457" s="290"/>
      <c r="C457" s="289"/>
      <c r="F457" s="395"/>
      <c r="G457" s="559"/>
      <c r="H457" s="559"/>
      <c r="I457" s="559"/>
      <c r="J457" s="558"/>
      <c r="K457" s="558"/>
      <c r="L457" s="558"/>
      <c r="M457" s="558"/>
    </row>
    <row r="458" spans="2:13" x14ac:dyDescent="0.2">
      <c r="B458" s="290"/>
      <c r="C458" s="289"/>
      <c r="F458" s="395"/>
      <c r="G458" s="559"/>
      <c r="H458" s="559"/>
      <c r="I458" s="559"/>
      <c r="J458" s="558"/>
      <c r="K458" s="558"/>
      <c r="L458" s="558"/>
      <c r="M458" s="558"/>
    </row>
    <row r="459" spans="2:13" x14ac:dyDescent="0.2">
      <c r="B459" s="290"/>
      <c r="C459" s="289"/>
      <c r="F459" s="395"/>
      <c r="G459" s="559"/>
      <c r="H459" s="559"/>
      <c r="I459" s="559"/>
      <c r="J459" s="558"/>
      <c r="K459" s="558"/>
      <c r="L459" s="558"/>
      <c r="M459" s="558"/>
    </row>
    <row r="460" spans="2:13" x14ac:dyDescent="0.2">
      <c r="B460" s="290"/>
      <c r="C460" s="289"/>
      <c r="F460" s="395"/>
      <c r="G460" s="559"/>
      <c r="H460" s="559"/>
      <c r="I460" s="559"/>
      <c r="J460" s="558"/>
      <c r="K460" s="558"/>
      <c r="L460" s="558"/>
      <c r="M460" s="558"/>
    </row>
    <row r="461" spans="2:13" x14ac:dyDescent="0.2">
      <c r="B461" s="290"/>
      <c r="C461" s="289"/>
      <c r="F461" s="395"/>
      <c r="G461" s="559"/>
      <c r="H461" s="559"/>
      <c r="I461" s="559"/>
      <c r="J461" s="558"/>
      <c r="K461" s="558"/>
      <c r="L461" s="558"/>
      <c r="M461" s="558"/>
    </row>
    <row r="462" spans="2:13" x14ac:dyDescent="0.2">
      <c r="B462" s="290"/>
      <c r="C462" s="289"/>
      <c r="F462" s="395"/>
      <c r="G462" s="559"/>
      <c r="H462" s="559"/>
      <c r="I462" s="559"/>
      <c r="J462" s="558"/>
      <c r="K462" s="558"/>
      <c r="L462" s="558"/>
      <c r="M462" s="558"/>
    </row>
    <row r="463" spans="2:13" x14ac:dyDescent="0.2">
      <c r="B463" s="290"/>
      <c r="C463" s="289"/>
      <c r="F463" s="395"/>
      <c r="G463" s="559"/>
      <c r="H463" s="559"/>
      <c r="I463" s="559"/>
      <c r="J463" s="558"/>
      <c r="K463" s="558"/>
      <c r="L463" s="558"/>
      <c r="M463" s="558"/>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x14ac:dyDescent="0.2">
      <c r="B562" s="290"/>
      <c r="C562" s="289"/>
      <c r="G562" s="285"/>
      <c r="H562" s="285"/>
      <c r="I562" s="285"/>
    </row>
    <row r="563" spans="2:10" x14ac:dyDescent="0.2">
      <c r="B563" s="290"/>
      <c r="C563" s="289"/>
      <c r="G563" s="285"/>
      <c r="H563" s="285"/>
      <c r="I563" s="285"/>
    </row>
    <row r="564" spans="2:10" x14ac:dyDescent="0.2">
      <c r="B564" s="290"/>
      <c r="C564" s="289"/>
      <c r="G564" s="285"/>
      <c r="H564" s="285"/>
      <c r="I564" s="285"/>
    </row>
    <row r="565" spans="2:10" x14ac:dyDescent="0.2">
      <c r="B565" s="290"/>
      <c r="C565" s="289"/>
      <c r="G565" s="285"/>
      <c r="H565" s="285"/>
      <c r="I565" s="285"/>
    </row>
    <row r="566" spans="2:10" ht="15.75" customHeight="1" thickBot="1" x14ac:dyDescent="0.25">
      <c r="B566" s="290"/>
      <c r="C566" s="289"/>
      <c r="E566" s="292">
        <f>SUM(E10:E212)</f>
        <v>7047202.0099999998</v>
      </c>
      <c r="F566" s="291">
        <f>SUM(F8:F565)</f>
        <v>8477356.4299999978</v>
      </c>
      <c r="G566" s="286"/>
      <c r="H566" s="285"/>
      <c r="I566" s="285"/>
    </row>
    <row r="567" spans="2:10" ht="15.75" customHeight="1" thickTop="1" x14ac:dyDescent="0.25">
      <c r="B567" s="290"/>
      <c r="C567" s="289"/>
      <c r="E567" s="280">
        <f>F566-E566</f>
        <v>1430154.4199999981</v>
      </c>
      <c r="F567" s="287"/>
      <c r="G567" s="286"/>
      <c r="H567" s="285"/>
      <c r="I567" s="285"/>
      <c r="J567" s="282"/>
    </row>
    <row r="568" spans="2:10" ht="15.75" customHeight="1" x14ac:dyDescent="0.25">
      <c r="B568" s="290"/>
      <c r="C568" s="289"/>
      <c r="F568" s="287"/>
      <c r="G568" s="286"/>
      <c r="H568" s="280"/>
      <c r="I568" s="285"/>
    </row>
    <row r="569" spans="2:10" ht="15.75" customHeight="1" x14ac:dyDescent="0.25">
      <c r="B569" s="290"/>
      <c r="C569" s="289"/>
      <c r="F569" s="287"/>
      <c r="G569" s="286"/>
      <c r="H569" s="285"/>
      <c r="I569" s="285"/>
    </row>
    <row r="570" spans="2:10" ht="15.75" customHeight="1" x14ac:dyDescent="0.25">
      <c r="B570" s="278"/>
      <c r="C570" s="278"/>
      <c r="D570" s="283"/>
      <c r="F570" s="287"/>
      <c r="G570" s="286"/>
      <c r="H570" s="285"/>
      <c r="I570" s="285"/>
    </row>
    <row r="571" spans="2:10" ht="15.75" customHeight="1" x14ac:dyDescent="0.25">
      <c r="B571" s="278"/>
      <c r="C571" s="278"/>
      <c r="D571" s="283"/>
      <c r="F571" s="287"/>
      <c r="G571" s="286"/>
      <c r="H571" s="285"/>
      <c r="I571" s="285"/>
    </row>
    <row r="572" spans="2:10" ht="15.75" customHeight="1" x14ac:dyDescent="0.25">
      <c r="B572" s="278"/>
      <c r="C572" s="278"/>
      <c r="D572" s="288"/>
      <c r="F572" s="287"/>
      <c r="G572" s="286"/>
      <c r="H572" s="285"/>
      <c r="I572" s="285"/>
    </row>
    <row r="573" spans="2:10" ht="15.75" customHeight="1" x14ac:dyDescent="0.25">
      <c r="B573" s="278"/>
      <c r="C573" s="278"/>
      <c r="D573" s="283"/>
      <c r="F573" s="287"/>
      <c r="G573" s="286"/>
      <c r="H573" s="285"/>
      <c r="I573" s="285"/>
    </row>
    <row r="574" spans="2:10" ht="15.75" customHeight="1" x14ac:dyDescent="0.2">
      <c r="B574" s="278"/>
      <c r="C574" s="278"/>
      <c r="D574" s="283"/>
      <c r="G574" s="285"/>
      <c r="H574" s="285"/>
      <c r="I574" s="285"/>
    </row>
    <row r="575" spans="2:10" ht="15.75" customHeight="1" x14ac:dyDescent="0.2">
      <c r="B575" s="278"/>
      <c r="C575" s="278"/>
      <c r="D575" s="283"/>
      <c r="G575" s="285"/>
    </row>
    <row r="576" spans="2:10" ht="15.75" customHeight="1" x14ac:dyDescent="0.2">
      <c r="B576" s="278"/>
      <c r="C576" s="278"/>
      <c r="D576" s="283"/>
      <c r="G576" s="285"/>
    </row>
    <row r="577" spans="2:7" ht="15.75" customHeight="1" x14ac:dyDescent="0.2">
      <c r="B577" s="278"/>
      <c r="C577" s="278"/>
    </row>
    <row r="578" spans="2:7" ht="15.75" customHeight="1" x14ac:dyDescent="0.2">
      <c r="B578" s="278"/>
      <c r="C578" s="278"/>
      <c r="D578" s="283"/>
      <c r="G578" s="284"/>
    </row>
    <row r="579" spans="2:7" ht="15.75" customHeight="1" x14ac:dyDescent="0.2">
      <c r="B579" s="278"/>
      <c r="C579" s="278"/>
      <c r="D579" s="283"/>
    </row>
    <row r="580" spans="2:7" ht="15.75" customHeight="1" x14ac:dyDescent="0.2">
      <c r="B580" s="278"/>
      <c r="C580" s="278"/>
      <c r="D580" s="283"/>
    </row>
    <row r="581" spans="2:7" ht="15.75" customHeight="1" x14ac:dyDescent="0.2">
      <c r="B581" s="278"/>
      <c r="C581" s="278"/>
      <c r="D581" s="283"/>
    </row>
    <row r="582" spans="2:7" ht="15.75" customHeight="1" x14ac:dyDescent="0.2">
      <c r="B582" s="278"/>
      <c r="C582" s="278"/>
      <c r="D582" s="283"/>
    </row>
    <row r="583" spans="2:7" ht="15.75" customHeight="1" x14ac:dyDescent="0.2">
      <c r="B583" s="278"/>
      <c r="C583" s="278"/>
    </row>
    <row r="584" spans="2:7" ht="15.75" customHeight="1" x14ac:dyDescent="0.2">
      <c r="D584" s="283"/>
    </row>
    <row r="585" spans="2:7" ht="15.75" customHeight="1" x14ac:dyDescent="0.2">
      <c r="B585" s="278"/>
      <c r="C585" s="278"/>
      <c r="D585" s="283"/>
    </row>
    <row r="586" spans="2:7" ht="15.75" customHeight="1" x14ac:dyDescent="0.2">
      <c r="B586" s="278"/>
      <c r="C586" s="278"/>
      <c r="F586" s="282"/>
      <c r="G586" s="278"/>
    </row>
    <row r="587" spans="2:7" ht="15.75" customHeight="1" x14ac:dyDescent="0.2">
      <c r="F587" s="282"/>
      <c r="G587" s="278"/>
    </row>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58" ht="18" customHeight="1" x14ac:dyDescent="0.2"/>
    <row r="659" ht="18" customHeight="1" x14ac:dyDescent="0.2"/>
    <row r="667" ht="15.75" customHeight="1" x14ac:dyDescent="0.2"/>
    <row r="677" spans="1:208" s="279" customFormat="1" x14ac:dyDescent="0.2">
      <c r="A677" s="278"/>
      <c r="D677" s="281"/>
      <c r="E677" s="280"/>
      <c r="F677" s="280"/>
      <c r="H677" s="278"/>
      <c r="I677" s="278"/>
      <c r="J677" s="278"/>
      <c r="K677" s="278"/>
      <c r="L677" s="278"/>
      <c r="M677" s="278"/>
      <c r="N677" s="278"/>
      <c r="O677" s="278"/>
      <c r="P677" s="278"/>
      <c r="Q677" s="278"/>
      <c r="R677" s="278"/>
      <c r="S677" s="278"/>
      <c r="T677" s="278"/>
      <c r="U677" s="278"/>
      <c r="V677" s="278"/>
      <c r="W677" s="278"/>
      <c r="X677" s="278"/>
      <c r="Y677" s="278"/>
      <c r="Z677" s="278"/>
      <c r="AA677" s="278"/>
      <c r="AB677" s="278"/>
      <c r="AC677" s="278"/>
      <c r="AD677" s="278"/>
      <c r="AE677" s="278"/>
      <c r="AF677" s="278"/>
      <c r="AG677" s="278"/>
      <c r="AH677" s="278"/>
      <c r="AI677" s="278"/>
      <c r="AJ677" s="278"/>
      <c r="AK677" s="278"/>
      <c r="AL677" s="278"/>
      <c r="AM677" s="278"/>
      <c r="AN677" s="278"/>
      <c r="AO677" s="278"/>
      <c r="AP677" s="278"/>
      <c r="AQ677" s="278"/>
      <c r="AR677" s="278"/>
      <c r="AS677" s="278"/>
      <c r="AT677" s="278"/>
      <c r="AU677" s="278"/>
      <c r="AV677" s="278"/>
      <c r="AW677" s="278"/>
      <c r="AX677" s="278"/>
      <c r="AY677" s="278"/>
      <c r="AZ677" s="278"/>
      <c r="BA677" s="278"/>
      <c r="BB677" s="278"/>
      <c r="BC677" s="278"/>
      <c r="BD677" s="278"/>
      <c r="BE677" s="278"/>
      <c r="BF677" s="278"/>
      <c r="BG677" s="278"/>
      <c r="BH677" s="278"/>
      <c r="BI677" s="278"/>
      <c r="BJ677" s="278"/>
      <c r="BK677" s="278"/>
      <c r="BL677" s="278"/>
      <c r="BM677" s="278"/>
      <c r="BN677" s="278"/>
      <c r="BO677" s="278"/>
      <c r="BP677" s="278"/>
      <c r="BQ677" s="278"/>
      <c r="BR677" s="278"/>
      <c r="BS677" s="278"/>
      <c r="BT677" s="278"/>
      <c r="BU677" s="278"/>
      <c r="BV677" s="278"/>
      <c r="BW677" s="278"/>
      <c r="BX677" s="278"/>
      <c r="BY677" s="278"/>
      <c r="BZ677" s="278"/>
      <c r="CA677" s="278"/>
      <c r="CB677" s="278"/>
      <c r="CC677" s="278"/>
      <c r="CD677" s="278"/>
      <c r="CE677" s="278"/>
      <c r="CF677" s="278"/>
      <c r="CG677" s="278"/>
      <c r="CH677" s="278"/>
      <c r="CI677" s="278"/>
      <c r="CJ677" s="278"/>
      <c r="CK677" s="278"/>
      <c r="CL677" s="278"/>
      <c r="CM677" s="278"/>
      <c r="CN677" s="278"/>
      <c r="CO677" s="278"/>
      <c r="CP677" s="278"/>
      <c r="CQ677" s="278"/>
      <c r="CR677" s="278"/>
      <c r="CS677" s="278"/>
      <c r="CT677" s="278"/>
      <c r="CU677" s="278"/>
      <c r="CV677" s="278"/>
      <c r="CW677" s="278"/>
      <c r="CX677" s="278"/>
      <c r="CY677" s="278"/>
      <c r="CZ677" s="278"/>
      <c r="DA677" s="278"/>
      <c r="DB677" s="278"/>
      <c r="DC677" s="278"/>
      <c r="DD677" s="278"/>
      <c r="DE677" s="278"/>
      <c r="DF677" s="278"/>
      <c r="DG677" s="278"/>
      <c r="DH677" s="278"/>
      <c r="DI677" s="278"/>
      <c r="DJ677" s="278"/>
      <c r="DK677" s="278"/>
      <c r="DL677" s="278"/>
      <c r="DM677" s="278"/>
      <c r="DN677" s="278"/>
      <c r="DO677" s="278"/>
      <c r="DP677" s="278"/>
      <c r="DQ677" s="278"/>
      <c r="DR677" s="278"/>
      <c r="DS677" s="278"/>
      <c r="DT677" s="278"/>
      <c r="DU677" s="278"/>
      <c r="DV677" s="278"/>
      <c r="DW677" s="278"/>
      <c r="DX677" s="278"/>
      <c r="DY677" s="278"/>
      <c r="DZ677" s="278"/>
      <c r="EA677" s="278"/>
      <c r="EB677" s="278"/>
      <c r="EC677" s="278"/>
      <c r="ED677" s="278"/>
      <c r="EE677" s="278"/>
      <c r="EF677" s="278"/>
      <c r="EG677" s="278"/>
      <c r="EH677" s="278"/>
      <c r="EI677" s="278"/>
      <c r="EJ677" s="278"/>
      <c r="EK677" s="278"/>
      <c r="EL677" s="278"/>
      <c r="EM677" s="278"/>
      <c r="EN677" s="278"/>
      <c r="EO677" s="278"/>
      <c r="EP677" s="278"/>
      <c r="EQ677" s="278"/>
      <c r="ER677" s="278"/>
      <c r="ES677" s="278"/>
      <c r="ET677" s="278"/>
      <c r="EU677" s="278"/>
      <c r="EV677" s="278"/>
      <c r="EW677" s="278"/>
      <c r="EX677" s="278"/>
      <c r="EY677" s="278"/>
      <c r="EZ677" s="278"/>
      <c r="FA677" s="278"/>
      <c r="FB677" s="278"/>
      <c r="FC677" s="278"/>
      <c r="FD677" s="278"/>
      <c r="FE677" s="278"/>
      <c r="FF677" s="278"/>
      <c r="FG677" s="278"/>
      <c r="FH677" s="278"/>
      <c r="FI677" s="278"/>
      <c r="FJ677" s="278"/>
      <c r="FK677" s="278"/>
      <c r="FL677" s="278"/>
      <c r="FM677" s="278"/>
      <c r="FN677" s="278"/>
      <c r="FO677" s="278"/>
      <c r="FP677" s="278"/>
      <c r="FQ677" s="278"/>
      <c r="FR677" s="278"/>
      <c r="FS677" s="278"/>
      <c r="FT677" s="278"/>
      <c r="FU677" s="278"/>
      <c r="FV677" s="278"/>
      <c r="FW677" s="278"/>
      <c r="FX677" s="278"/>
      <c r="FY677" s="278"/>
      <c r="FZ677" s="278"/>
      <c r="GA677" s="278"/>
      <c r="GB677" s="278"/>
      <c r="GC677" s="278"/>
      <c r="GD677" s="278"/>
      <c r="GE677" s="278"/>
      <c r="GF677" s="278"/>
      <c r="GG677" s="278"/>
      <c r="GH677" s="278"/>
      <c r="GI677" s="278"/>
      <c r="GJ677" s="278"/>
      <c r="GK677" s="278"/>
      <c r="GL677" s="278"/>
      <c r="GM677" s="278"/>
      <c r="GN677" s="278"/>
      <c r="GO677" s="278"/>
      <c r="GP677" s="278"/>
      <c r="GQ677" s="278"/>
      <c r="GR677" s="278"/>
      <c r="GS677" s="278"/>
      <c r="GT677" s="278"/>
      <c r="GU677" s="278"/>
      <c r="GV677" s="278"/>
      <c r="GW677" s="278"/>
      <c r="GX677" s="278"/>
      <c r="GY677" s="278"/>
      <c r="GZ677" s="278"/>
    </row>
    <row r="678" spans="1:208" s="280" customFormat="1" x14ac:dyDescent="0.2">
      <c r="A678" s="278"/>
      <c r="B678" s="279"/>
      <c r="C678" s="279"/>
      <c r="D678" s="281"/>
      <c r="G678" s="279"/>
      <c r="H678" s="278"/>
      <c r="I678" s="278"/>
      <c r="J678" s="278"/>
      <c r="K678" s="278"/>
      <c r="L678" s="278"/>
      <c r="M678" s="278"/>
      <c r="N678" s="278"/>
      <c r="O678" s="278"/>
      <c r="P678" s="278"/>
      <c r="Q678" s="278"/>
      <c r="R678" s="278"/>
      <c r="S678" s="278"/>
      <c r="T678" s="278"/>
      <c r="U678" s="278"/>
      <c r="V678" s="278"/>
      <c r="W678" s="278"/>
      <c r="X678" s="278"/>
      <c r="Y678" s="278"/>
      <c r="Z678" s="278"/>
      <c r="AA678" s="278"/>
      <c r="AB678" s="278"/>
      <c r="AC678" s="278"/>
      <c r="AD678" s="278"/>
      <c r="AE678" s="278"/>
      <c r="AF678" s="278"/>
      <c r="AG678" s="278"/>
      <c r="AH678" s="278"/>
      <c r="AI678" s="278"/>
      <c r="AJ678" s="278"/>
      <c r="AK678" s="278"/>
      <c r="AL678" s="278"/>
      <c r="AM678" s="278"/>
      <c r="AN678" s="278"/>
      <c r="AO678" s="278"/>
      <c r="AP678" s="278"/>
      <c r="AQ678" s="278"/>
      <c r="AR678" s="278"/>
      <c r="AS678" s="278"/>
      <c r="AT678" s="278"/>
      <c r="AU678" s="278"/>
      <c r="AV678" s="278"/>
      <c r="AW678" s="278"/>
      <c r="AX678" s="278"/>
      <c r="AY678" s="278"/>
      <c r="AZ678" s="278"/>
      <c r="BA678" s="278"/>
      <c r="BB678" s="278"/>
      <c r="BC678" s="278"/>
      <c r="BD678" s="278"/>
      <c r="BE678" s="278"/>
      <c r="BF678" s="278"/>
      <c r="BG678" s="278"/>
      <c r="BH678" s="278"/>
      <c r="BI678" s="278"/>
      <c r="BJ678" s="278"/>
      <c r="BK678" s="278"/>
      <c r="BL678" s="278"/>
      <c r="BM678" s="278"/>
      <c r="BN678" s="278"/>
      <c r="BO678" s="278"/>
      <c r="BP678" s="278"/>
      <c r="BQ678" s="278"/>
      <c r="BR678" s="278"/>
      <c r="BS678" s="278"/>
      <c r="BT678" s="278"/>
      <c r="BU678" s="278"/>
      <c r="BV678" s="278"/>
      <c r="BW678" s="278"/>
      <c r="BX678" s="278"/>
      <c r="BY678" s="278"/>
      <c r="BZ678" s="278"/>
      <c r="CA678" s="278"/>
      <c r="CB678" s="278"/>
      <c r="CC678" s="278"/>
      <c r="CD678" s="278"/>
      <c r="CE678" s="278"/>
      <c r="CF678" s="278"/>
      <c r="CG678" s="278"/>
      <c r="CH678" s="278"/>
      <c r="CI678" s="278"/>
      <c r="CJ678" s="278"/>
      <c r="CK678" s="278"/>
      <c r="CL678" s="278"/>
      <c r="CM678" s="278"/>
      <c r="CN678" s="278"/>
      <c r="CO678" s="278"/>
      <c r="CP678" s="278"/>
      <c r="CQ678" s="278"/>
      <c r="CR678" s="278"/>
      <c r="CS678" s="278"/>
      <c r="CT678" s="278"/>
      <c r="CU678" s="278"/>
      <c r="CV678" s="278"/>
      <c r="CW678" s="278"/>
      <c r="CX678" s="278"/>
      <c r="CY678" s="278"/>
      <c r="CZ678" s="278"/>
      <c r="DA678" s="278"/>
      <c r="DB678" s="278"/>
      <c r="DC678" s="278"/>
      <c r="DD678" s="278"/>
      <c r="DE678" s="278"/>
      <c r="DF678" s="278"/>
      <c r="DG678" s="278"/>
      <c r="DH678" s="278"/>
      <c r="DI678" s="278"/>
      <c r="DJ678" s="278"/>
      <c r="DK678" s="278"/>
      <c r="DL678" s="278"/>
      <c r="DM678" s="278"/>
      <c r="DN678" s="278"/>
      <c r="DO678" s="278"/>
      <c r="DP678" s="278"/>
      <c r="DQ678" s="278"/>
      <c r="DR678" s="278"/>
      <c r="DS678" s="278"/>
      <c r="DT678" s="278"/>
      <c r="DU678" s="278"/>
      <c r="DV678" s="278"/>
      <c r="DW678" s="278"/>
      <c r="DX678" s="278"/>
      <c r="DY678" s="278"/>
      <c r="DZ678" s="278"/>
      <c r="EA678" s="278"/>
      <c r="EB678" s="278"/>
      <c r="EC678" s="278"/>
      <c r="ED678" s="278"/>
      <c r="EE678" s="278"/>
      <c r="EF678" s="278"/>
      <c r="EG678" s="278"/>
      <c r="EH678" s="278"/>
      <c r="EI678" s="278"/>
      <c r="EJ678" s="278"/>
      <c r="EK678" s="278"/>
      <c r="EL678" s="278"/>
      <c r="EM678" s="278"/>
      <c r="EN678" s="278"/>
      <c r="EO678" s="278"/>
      <c r="EP678" s="278"/>
      <c r="EQ678" s="278"/>
      <c r="ER678" s="278"/>
      <c r="ES678" s="278"/>
      <c r="ET678" s="278"/>
      <c r="EU678" s="278"/>
      <c r="EV678" s="278"/>
      <c r="EW678" s="278"/>
      <c r="EX678" s="278"/>
      <c r="EY678" s="278"/>
      <c r="EZ678" s="278"/>
      <c r="FA678" s="278"/>
      <c r="FB678" s="278"/>
      <c r="FC678" s="278"/>
      <c r="FD678" s="278"/>
      <c r="FE678" s="278"/>
      <c r="FF678" s="278"/>
      <c r="FG678" s="278"/>
      <c r="FH678" s="278"/>
      <c r="FI678" s="278"/>
      <c r="FJ678" s="278"/>
      <c r="FK678" s="278"/>
      <c r="FL678" s="278"/>
      <c r="FM678" s="278"/>
      <c r="FN678" s="278"/>
      <c r="FO678" s="278"/>
      <c r="FP678" s="278"/>
      <c r="FQ678" s="278"/>
      <c r="FR678" s="278"/>
      <c r="FS678" s="278"/>
      <c r="FT678" s="278"/>
      <c r="FU678" s="278"/>
      <c r="FV678" s="278"/>
      <c r="FW678" s="278"/>
      <c r="FX678" s="278"/>
      <c r="FY678" s="278"/>
      <c r="FZ678" s="278"/>
      <c r="GA678" s="278"/>
      <c r="GB678" s="278"/>
      <c r="GC678" s="278"/>
      <c r="GD678" s="278"/>
      <c r="GE678" s="278"/>
      <c r="GF678" s="278"/>
      <c r="GG678" s="278"/>
      <c r="GH678" s="278"/>
      <c r="GI678" s="278"/>
      <c r="GJ678" s="278"/>
      <c r="GK678" s="278"/>
      <c r="GL678" s="278"/>
      <c r="GM678" s="278"/>
      <c r="GN678" s="278"/>
      <c r="GO678" s="278"/>
      <c r="GP678" s="278"/>
      <c r="GQ678" s="278"/>
      <c r="GR678" s="278"/>
      <c r="GS678" s="278"/>
      <c r="GT678" s="278"/>
      <c r="GU678" s="278"/>
      <c r="GV678" s="278"/>
      <c r="GW678" s="278"/>
      <c r="GX678" s="278"/>
      <c r="GY678" s="278"/>
      <c r="GZ678" s="278"/>
    </row>
    <row r="679" spans="1:208" s="280" customFormat="1" x14ac:dyDescent="0.2">
      <c r="A679" s="278"/>
      <c r="B679" s="279"/>
      <c r="C679" s="279"/>
      <c r="D679" s="281"/>
      <c r="G679" s="279"/>
      <c r="H679" s="278"/>
      <c r="I679" s="278"/>
      <c r="J679" s="278"/>
      <c r="K679" s="278"/>
      <c r="L679" s="278"/>
      <c r="M679" s="278"/>
      <c r="N679" s="278"/>
      <c r="O679" s="278"/>
      <c r="P679" s="278"/>
      <c r="Q679" s="278"/>
      <c r="R679" s="278"/>
      <c r="S679" s="278"/>
      <c r="T679" s="278"/>
      <c r="U679" s="278"/>
      <c r="V679" s="278"/>
      <c r="W679" s="278"/>
      <c r="X679" s="278"/>
      <c r="Y679" s="278"/>
      <c r="Z679" s="278"/>
      <c r="AA679" s="278"/>
      <c r="AB679" s="278"/>
      <c r="AC679" s="278"/>
      <c r="AD679" s="278"/>
      <c r="AE679" s="278"/>
      <c r="AF679" s="278"/>
      <c r="AG679" s="278"/>
      <c r="AH679" s="278"/>
      <c r="AI679" s="278"/>
      <c r="AJ679" s="278"/>
      <c r="AK679" s="278"/>
      <c r="AL679" s="278"/>
      <c r="AM679" s="278"/>
      <c r="AN679" s="278"/>
      <c r="AO679" s="278"/>
      <c r="AP679" s="278"/>
      <c r="AQ679" s="278"/>
      <c r="AR679" s="278"/>
      <c r="AS679" s="278"/>
      <c r="AT679" s="278"/>
      <c r="AU679" s="278"/>
      <c r="AV679" s="278"/>
      <c r="AW679" s="278"/>
      <c r="AX679" s="278"/>
      <c r="AY679" s="278"/>
      <c r="AZ679" s="278"/>
      <c r="BA679" s="278"/>
      <c r="BB679" s="278"/>
      <c r="BC679" s="278"/>
      <c r="BD679" s="278"/>
      <c r="BE679" s="278"/>
      <c r="BF679" s="278"/>
      <c r="BG679" s="278"/>
      <c r="BH679" s="278"/>
      <c r="BI679" s="278"/>
      <c r="BJ679" s="278"/>
      <c r="BK679" s="278"/>
      <c r="BL679" s="278"/>
      <c r="BM679" s="278"/>
      <c r="BN679" s="278"/>
      <c r="BO679" s="278"/>
      <c r="BP679" s="278"/>
      <c r="BQ679" s="278"/>
      <c r="BR679" s="278"/>
      <c r="BS679" s="278"/>
      <c r="BT679" s="278"/>
      <c r="BU679" s="278"/>
      <c r="BV679" s="278"/>
      <c r="BW679" s="278"/>
      <c r="BX679" s="278"/>
      <c r="BY679" s="278"/>
      <c r="BZ679" s="278"/>
      <c r="CA679" s="278"/>
      <c r="CB679" s="278"/>
      <c r="CC679" s="278"/>
      <c r="CD679" s="278"/>
      <c r="CE679" s="278"/>
      <c r="CF679" s="278"/>
      <c r="CG679" s="278"/>
      <c r="CH679" s="278"/>
      <c r="CI679" s="278"/>
      <c r="CJ679" s="278"/>
      <c r="CK679" s="278"/>
      <c r="CL679" s="278"/>
      <c r="CM679" s="278"/>
      <c r="CN679" s="278"/>
      <c r="CO679" s="278"/>
      <c r="CP679" s="278"/>
      <c r="CQ679" s="278"/>
      <c r="CR679" s="278"/>
      <c r="CS679" s="278"/>
      <c r="CT679" s="278"/>
      <c r="CU679" s="278"/>
      <c r="CV679" s="278"/>
      <c r="CW679" s="278"/>
      <c r="CX679" s="278"/>
      <c r="CY679" s="278"/>
      <c r="CZ679" s="278"/>
      <c r="DA679" s="278"/>
      <c r="DB679" s="278"/>
      <c r="DC679" s="278"/>
      <c r="DD679" s="278"/>
      <c r="DE679" s="278"/>
      <c r="DF679" s="278"/>
      <c r="DG679" s="278"/>
      <c r="DH679" s="278"/>
      <c r="DI679" s="278"/>
      <c r="DJ679" s="278"/>
      <c r="DK679" s="278"/>
      <c r="DL679" s="278"/>
      <c r="DM679" s="278"/>
      <c r="DN679" s="278"/>
      <c r="DO679" s="278"/>
      <c r="DP679" s="278"/>
      <c r="DQ679" s="278"/>
      <c r="DR679" s="278"/>
      <c r="DS679" s="278"/>
      <c r="DT679" s="278"/>
      <c r="DU679" s="278"/>
      <c r="DV679" s="278"/>
      <c r="DW679" s="278"/>
      <c r="DX679" s="278"/>
      <c r="DY679" s="278"/>
      <c r="DZ679" s="278"/>
      <c r="EA679" s="278"/>
      <c r="EB679" s="278"/>
      <c r="EC679" s="278"/>
      <c r="ED679" s="278"/>
      <c r="EE679" s="278"/>
      <c r="EF679" s="278"/>
      <c r="EG679" s="278"/>
      <c r="EH679" s="278"/>
      <c r="EI679" s="278"/>
      <c r="EJ679" s="278"/>
      <c r="EK679" s="278"/>
      <c r="EL679" s="278"/>
      <c r="EM679" s="278"/>
      <c r="EN679" s="278"/>
      <c r="EO679" s="278"/>
      <c r="EP679" s="278"/>
      <c r="EQ679" s="278"/>
      <c r="ER679" s="278"/>
      <c r="ES679" s="278"/>
      <c r="ET679" s="278"/>
      <c r="EU679" s="278"/>
      <c r="EV679" s="278"/>
      <c r="EW679" s="278"/>
      <c r="EX679" s="278"/>
      <c r="EY679" s="278"/>
      <c r="EZ679" s="278"/>
      <c r="FA679" s="278"/>
      <c r="FB679" s="278"/>
      <c r="FC679" s="278"/>
      <c r="FD679" s="278"/>
      <c r="FE679" s="278"/>
      <c r="FF679" s="278"/>
      <c r="FG679" s="278"/>
      <c r="FH679" s="278"/>
      <c r="FI679" s="278"/>
      <c r="FJ679" s="278"/>
      <c r="FK679" s="278"/>
      <c r="FL679" s="278"/>
      <c r="FM679" s="278"/>
      <c r="FN679" s="278"/>
      <c r="FO679" s="278"/>
      <c r="FP679" s="278"/>
      <c r="FQ679" s="278"/>
      <c r="FR679" s="278"/>
      <c r="FS679" s="278"/>
      <c r="FT679" s="278"/>
      <c r="FU679" s="278"/>
      <c r="FV679" s="278"/>
      <c r="FW679" s="278"/>
      <c r="FX679" s="278"/>
      <c r="FY679" s="278"/>
      <c r="FZ679" s="278"/>
      <c r="GA679" s="278"/>
      <c r="GB679" s="278"/>
      <c r="GC679" s="278"/>
      <c r="GD679" s="278"/>
      <c r="GE679" s="278"/>
      <c r="GF679" s="278"/>
      <c r="GG679" s="278"/>
      <c r="GH679" s="278"/>
      <c r="GI679" s="278"/>
      <c r="GJ679" s="278"/>
      <c r="GK679" s="278"/>
      <c r="GL679" s="278"/>
      <c r="GM679" s="278"/>
      <c r="GN679" s="278"/>
      <c r="GO679" s="278"/>
      <c r="GP679" s="278"/>
      <c r="GQ679" s="278"/>
      <c r="GR679" s="278"/>
      <c r="GS679" s="278"/>
      <c r="GT679" s="278"/>
      <c r="GU679" s="278"/>
      <c r="GV679" s="278"/>
      <c r="GW679" s="278"/>
      <c r="GX679" s="278"/>
      <c r="GY679" s="278"/>
      <c r="GZ679" s="278"/>
    </row>
    <row r="680" spans="1:208" s="280" customFormat="1" x14ac:dyDescent="0.2">
      <c r="A680" s="278"/>
      <c r="B680" s="279"/>
      <c r="C680" s="279"/>
      <c r="D680" s="281"/>
      <c r="G680" s="279"/>
      <c r="H680" s="278"/>
      <c r="I680" s="278"/>
      <c r="J680" s="278"/>
      <c r="K680" s="278"/>
      <c r="L680" s="278"/>
      <c r="M680" s="278"/>
      <c r="N680" s="278"/>
      <c r="O680" s="278"/>
      <c r="P680" s="278"/>
      <c r="Q680" s="278"/>
      <c r="R680" s="278"/>
      <c r="S680" s="278"/>
      <c r="T680" s="278"/>
      <c r="U680" s="278"/>
      <c r="V680" s="278"/>
      <c r="W680" s="278"/>
      <c r="X680" s="278"/>
      <c r="Y680" s="278"/>
      <c r="Z680" s="278"/>
      <c r="AA680" s="278"/>
      <c r="AB680" s="278"/>
      <c r="AC680" s="278"/>
      <c r="AD680" s="278"/>
      <c r="AE680" s="278"/>
      <c r="AF680" s="278"/>
      <c r="AG680" s="278"/>
      <c r="AH680" s="278"/>
      <c r="AI680" s="278"/>
      <c r="AJ680" s="278"/>
      <c r="AK680" s="278"/>
      <c r="AL680" s="278"/>
      <c r="AM680" s="278"/>
      <c r="AN680" s="278"/>
      <c r="AO680" s="278"/>
      <c r="AP680" s="278"/>
      <c r="AQ680" s="278"/>
      <c r="AR680" s="278"/>
      <c r="AS680" s="278"/>
      <c r="AT680" s="278"/>
      <c r="AU680" s="278"/>
      <c r="AV680" s="278"/>
      <c r="AW680" s="278"/>
      <c r="AX680" s="278"/>
      <c r="AY680" s="278"/>
      <c r="AZ680" s="278"/>
      <c r="BA680" s="278"/>
      <c r="BB680" s="278"/>
      <c r="BC680" s="278"/>
      <c r="BD680" s="278"/>
      <c r="BE680" s="278"/>
      <c r="BF680" s="278"/>
      <c r="BG680" s="278"/>
      <c r="BH680" s="278"/>
      <c r="BI680" s="278"/>
      <c r="BJ680" s="278"/>
      <c r="BK680" s="278"/>
      <c r="BL680" s="278"/>
      <c r="BM680" s="278"/>
      <c r="BN680" s="278"/>
      <c r="BO680" s="278"/>
      <c r="BP680" s="278"/>
      <c r="BQ680" s="278"/>
      <c r="BR680" s="278"/>
      <c r="BS680" s="278"/>
      <c r="BT680" s="278"/>
      <c r="BU680" s="278"/>
      <c r="BV680" s="278"/>
      <c r="BW680" s="278"/>
      <c r="BX680" s="278"/>
      <c r="BY680" s="278"/>
      <c r="BZ680" s="278"/>
      <c r="CA680" s="278"/>
      <c r="CB680" s="278"/>
      <c r="CC680" s="278"/>
      <c r="CD680" s="278"/>
      <c r="CE680" s="278"/>
      <c r="CF680" s="278"/>
      <c r="CG680" s="278"/>
      <c r="CH680" s="278"/>
      <c r="CI680" s="278"/>
      <c r="CJ680" s="278"/>
      <c r="CK680" s="278"/>
      <c r="CL680" s="278"/>
      <c r="CM680" s="278"/>
      <c r="CN680" s="278"/>
      <c r="CO680" s="278"/>
      <c r="CP680" s="278"/>
      <c r="CQ680" s="278"/>
      <c r="CR680" s="278"/>
      <c r="CS680" s="278"/>
      <c r="CT680" s="278"/>
      <c r="CU680" s="278"/>
      <c r="CV680" s="278"/>
      <c r="CW680" s="278"/>
      <c r="CX680" s="278"/>
      <c r="CY680" s="278"/>
      <c r="CZ680" s="278"/>
      <c r="DA680" s="278"/>
      <c r="DB680" s="278"/>
      <c r="DC680" s="278"/>
      <c r="DD680" s="278"/>
      <c r="DE680" s="278"/>
      <c r="DF680" s="278"/>
      <c r="DG680" s="278"/>
      <c r="DH680" s="278"/>
      <c r="DI680" s="278"/>
      <c r="DJ680" s="278"/>
      <c r="DK680" s="278"/>
      <c r="DL680" s="278"/>
      <c r="DM680" s="278"/>
      <c r="DN680" s="278"/>
      <c r="DO680" s="278"/>
      <c r="DP680" s="278"/>
      <c r="DQ680" s="278"/>
      <c r="DR680" s="278"/>
      <c r="DS680" s="278"/>
      <c r="DT680" s="278"/>
      <c r="DU680" s="278"/>
      <c r="DV680" s="278"/>
      <c r="DW680" s="278"/>
      <c r="DX680" s="278"/>
      <c r="DY680" s="278"/>
      <c r="DZ680" s="278"/>
      <c r="EA680" s="278"/>
      <c r="EB680" s="278"/>
      <c r="EC680" s="278"/>
      <c r="ED680" s="278"/>
      <c r="EE680" s="278"/>
      <c r="EF680" s="278"/>
      <c r="EG680" s="278"/>
      <c r="EH680" s="278"/>
      <c r="EI680" s="278"/>
      <c r="EJ680" s="278"/>
      <c r="EK680" s="278"/>
      <c r="EL680" s="278"/>
      <c r="EM680" s="278"/>
      <c r="EN680" s="278"/>
      <c r="EO680" s="278"/>
      <c r="EP680" s="278"/>
      <c r="EQ680" s="278"/>
      <c r="ER680" s="278"/>
      <c r="ES680" s="278"/>
      <c r="ET680" s="278"/>
      <c r="EU680" s="278"/>
      <c r="EV680" s="278"/>
      <c r="EW680" s="278"/>
      <c r="EX680" s="278"/>
      <c r="EY680" s="278"/>
      <c r="EZ680" s="278"/>
      <c r="FA680" s="278"/>
      <c r="FB680" s="278"/>
      <c r="FC680" s="278"/>
      <c r="FD680" s="278"/>
      <c r="FE680" s="278"/>
      <c r="FF680" s="278"/>
      <c r="FG680" s="278"/>
      <c r="FH680" s="278"/>
      <c r="FI680" s="278"/>
      <c r="FJ680" s="278"/>
      <c r="FK680" s="278"/>
      <c r="FL680" s="278"/>
      <c r="FM680" s="278"/>
      <c r="FN680" s="278"/>
      <c r="FO680" s="278"/>
      <c r="FP680" s="278"/>
      <c r="FQ680" s="278"/>
      <c r="FR680" s="278"/>
      <c r="FS680" s="278"/>
      <c r="FT680" s="278"/>
      <c r="FU680" s="278"/>
      <c r="FV680" s="278"/>
      <c r="FW680" s="278"/>
      <c r="FX680" s="278"/>
      <c r="FY680" s="278"/>
      <c r="FZ680" s="278"/>
      <c r="GA680" s="278"/>
      <c r="GB680" s="278"/>
      <c r="GC680" s="278"/>
      <c r="GD680" s="278"/>
      <c r="GE680" s="278"/>
      <c r="GF680" s="278"/>
      <c r="GG680" s="278"/>
      <c r="GH680" s="278"/>
      <c r="GI680" s="278"/>
      <c r="GJ680" s="278"/>
      <c r="GK680" s="278"/>
      <c r="GL680" s="278"/>
      <c r="GM680" s="278"/>
      <c r="GN680" s="278"/>
      <c r="GO680" s="278"/>
      <c r="GP680" s="278"/>
      <c r="GQ680" s="278"/>
      <c r="GR680" s="278"/>
      <c r="GS680" s="278"/>
      <c r="GT680" s="278"/>
      <c r="GU680" s="278"/>
      <c r="GV680" s="278"/>
      <c r="GW680" s="278"/>
      <c r="GX680" s="278"/>
      <c r="GY680" s="278"/>
      <c r="GZ680" s="278"/>
    </row>
  </sheetData>
  <pageMargins left="0.70866141732283472" right="0.55118110236220474" top="0.31496062992125984" bottom="0.39370078740157483" header="0.31496062992125984" footer="0.31496062992125984"/>
  <pageSetup paperSize="9" scale="65" orientation="landscape"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0872F-0828-4DA5-A8A8-15068E991B51}">
  <dimension ref="A1:HA379"/>
  <sheetViews>
    <sheetView topLeftCell="A31" workbookViewId="0">
      <selection activeCell="U50" sqref="U50"/>
    </sheetView>
  </sheetViews>
  <sheetFormatPr baseColWidth="10" defaultColWidth="10.85546875" defaultRowHeight="12.75" x14ac:dyDescent="0.2"/>
  <cols>
    <col min="1" max="1" width="2.85546875" style="690" customWidth="1"/>
    <col min="2" max="2" width="10.85546875" style="691"/>
    <col min="3" max="3" width="78" style="691" customWidth="1"/>
    <col min="4" max="4" width="10.85546875" style="693"/>
    <col min="5" max="5" width="17.140625" style="692" customWidth="1"/>
    <col min="6" max="6" width="17.28515625" style="692" hidden="1" customWidth="1"/>
    <col min="7" max="7" width="17.28515625" style="691" hidden="1" customWidth="1"/>
    <col min="8" max="8" width="12" style="690" hidden="1" customWidth="1"/>
    <col min="9" max="9" width="2" style="690" hidden="1" customWidth="1"/>
    <col min="10" max="12" width="11" style="690" hidden="1" customWidth="1"/>
    <col min="13" max="18" width="0" style="690" hidden="1" customWidth="1"/>
    <col min="19" max="16384" width="10.85546875" style="690"/>
  </cols>
  <sheetData>
    <row r="1" spans="2:9" x14ac:dyDescent="0.2">
      <c r="B1" s="733"/>
      <c r="C1" s="1029" t="s">
        <v>872</v>
      </c>
    </row>
    <row r="2" spans="2:9" x14ac:dyDescent="0.2">
      <c r="B2" s="733"/>
      <c r="C2" s="1029" t="s">
        <v>1009</v>
      </c>
    </row>
    <row r="3" spans="2:9" x14ac:dyDescent="0.2">
      <c r="B3" s="733"/>
      <c r="C3" s="1030" t="s">
        <v>10078</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x14ac:dyDescent="0.2">
      <c r="B7" s="727"/>
      <c r="C7" s="702"/>
      <c r="D7" s="693" t="s">
        <v>863</v>
      </c>
      <c r="E7" s="726"/>
      <c r="F7" s="725"/>
      <c r="G7" s="698"/>
      <c r="H7" s="698"/>
      <c r="I7" s="698"/>
    </row>
    <row r="8" spans="2:9" x14ac:dyDescent="0.2">
      <c r="B8" s="977"/>
      <c r="C8" s="990" t="s">
        <v>1008</v>
      </c>
      <c r="D8" s="976"/>
      <c r="E8" s="979"/>
      <c r="F8" s="986">
        <v>1219672.29</v>
      </c>
      <c r="G8" s="704"/>
      <c r="H8" s="698"/>
      <c r="I8" s="698"/>
    </row>
    <row r="9" spans="2:9" x14ac:dyDescent="0.2">
      <c r="B9" s="985">
        <v>45352</v>
      </c>
      <c r="C9" s="1031" t="s">
        <v>10053</v>
      </c>
      <c r="D9" s="984"/>
      <c r="E9" s="983">
        <v>1</v>
      </c>
      <c r="F9" s="979">
        <v>0.02</v>
      </c>
      <c r="G9" s="698" t="s">
        <v>10077</v>
      </c>
    </row>
    <row r="10" spans="2:9" x14ac:dyDescent="0.2">
      <c r="B10" s="977">
        <v>45352</v>
      </c>
      <c r="C10" s="990" t="s">
        <v>10076</v>
      </c>
      <c r="D10" s="976"/>
      <c r="E10" s="975">
        <v>1778.7</v>
      </c>
      <c r="F10" s="979">
        <v>266823.44</v>
      </c>
      <c r="G10" s="698" t="s">
        <v>10075</v>
      </c>
    </row>
    <row r="11" spans="2:9" x14ac:dyDescent="0.2">
      <c r="B11" s="977">
        <v>45352</v>
      </c>
      <c r="C11" s="1032" t="s">
        <v>10074</v>
      </c>
      <c r="D11" s="976"/>
      <c r="E11" s="975">
        <v>9280</v>
      </c>
      <c r="F11" s="979">
        <v>14091.34</v>
      </c>
      <c r="G11" s="698" t="s">
        <v>10073</v>
      </c>
    </row>
    <row r="12" spans="2:9" x14ac:dyDescent="0.2">
      <c r="B12" s="977">
        <v>45355</v>
      </c>
      <c r="C12" s="1032" t="s">
        <v>10072</v>
      </c>
      <c r="D12" s="976"/>
      <c r="E12" s="982">
        <v>1102</v>
      </c>
      <c r="F12" s="979">
        <v>27003.08</v>
      </c>
      <c r="G12" s="698" t="s">
        <v>10071</v>
      </c>
    </row>
    <row r="13" spans="2:9" x14ac:dyDescent="0.2">
      <c r="B13" s="977">
        <v>45355</v>
      </c>
      <c r="C13" s="1032" t="s">
        <v>10070</v>
      </c>
      <c r="D13" s="976"/>
      <c r="E13" s="975">
        <v>800</v>
      </c>
      <c r="F13" s="979">
        <v>20000</v>
      </c>
      <c r="G13" s="698" t="s">
        <v>10069</v>
      </c>
    </row>
    <row r="14" spans="2:9" x14ac:dyDescent="0.2">
      <c r="B14" s="977">
        <v>45355</v>
      </c>
      <c r="C14" s="990" t="s">
        <v>10053</v>
      </c>
      <c r="D14" s="976"/>
      <c r="E14" s="975">
        <v>400000</v>
      </c>
      <c r="F14" s="979">
        <v>6506</v>
      </c>
      <c r="G14" s="698" t="s">
        <v>10069</v>
      </c>
    </row>
    <row r="15" spans="2:9" x14ac:dyDescent="0.2">
      <c r="B15" s="977">
        <v>45355</v>
      </c>
      <c r="C15" s="992" t="s">
        <v>2893</v>
      </c>
      <c r="D15" s="976"/>
      <c r="E15" s="975">
        <v>4828.32</v>
      </c>
      <c r="F15" s="979">
        <v>2000</v>
      </c>
      <c r="G15" s="698" t="s">
        <v>10003</v>
      </c>
    </row>
    <row r="16" spans="2:9" x14ac:dyDescent="0.2">
      <c r="B16" s="977">
        <v>45355</v>
      </c>
      <c r="C16" s="990" t="s">
        <v>10068</v>
      </c>
      <c r="D16" s="976"/>
      <c r="E16" s="975">
        <v>76319.87</v>
      </c>
      <c r="F16" s="979">
        <v>6000</v>
      </c>
      <c r="G16" s="698" t="s">
        <v>10067</v>
      </c>
    </row>
    <row r="17" spans="2:12" x14ac:dyDescent="0.2">
      <c r="B17" s="977">
        <v>45356</v>
      </c>
      <c r="C17" s="1033" t="s">
        <v>10059</v>
      </c>
      <c r="D17" s="1026"/>
      <c r="E17" s="1027">
        <v>100</v>
      </c>
      <c r="F17" s="979">
        <v>145158.74</v>
      </c>
      <c r="G17" s="698" t="s">
        <v>10066</v>
      </c>
    </row>
    <row r="18" spans="2:12" x14ac:dyDescent="0.2">
      <c r="B18" s="977">
        <v>45356</v>
      </c>
      <c r="C18" s="991" t="s">
        <v>10065</v>
      </c>
      <c r="D18" s="976"/>
      <c r="E18" s="1019">
        <v>39600</v>
      </c>
      <c r="F18" s="980">
        <v>18769.810000000001</v>
      </c>
      <c r="G18" s="698" t="s">
        <v>10064</v>
      </c>
      <c r="H18" s="695"/>
    </row>
    <row r="19" spans="2:12" x14ac:dyDescent="0.2">
      <c r="B19" s="977">
        <v>45356</v>
      </c>
      <c r="C19" s="990" t="s">
        <v>10063</v>
      </c>
      <c r="D19" s="976"/>
      <c r="E19" s="975">
        <v>6336</v>
      </c>
      <c r="F19" s="980">
        <v>2607.4899999999998</v>
      </c>
      <c r="G19" s="715" t="s">
        <v>10062</v>
      </c>
    </row>
    <row r="20" spans="2:12" x14ac:dyDescent="0.2">
      <c r="B20" s="977">
        <v>45356</v>
      </c>
      <c r="C20" s="990" t="s">
        <v>10053</v>
      </c>
      <c r="D20" s="976"/>
      <c r="E20" s="975">
        <v>500000</v>
      </c>
      <c r="F20" s="979">
        <v>2601.9299999999998</v>
      </c>
      <c r="G20" s="698" t="s">
        <v>10061</v>
      </c>
    </row>
    <row r="21" spans="2:12" x14ac:dyDescent="0.2">
      <c r="B21" s="977">
        <v>45356</v>
      </c>
      <c r="C21" s="1033" t="s">
        <v>10059</v>
      </c>
      <c r="D21" s="1026"/>
      <c r="E21" s="1027">
        <v>1090000</v>
      </c>
      <c r="F21" s="979">
        <v>2918.88</v>
      </c>
      <c r="G21" s="698" t="s">
        <v>10060</v>
      </c>
      <c r="H21" s="698"/>
      <c r="I21" s="698"/>
    </row>
    <row r="22" spans="2:12" x14ac:dyDescent="0.2">
      <c r="B22" s="977">
        <v>45356</v>
      </c>
      <c r="C22" s="1033" t="s">
        <v>10059</v>
      </c>
      <c r="D22" s="1026"/>
      <c r="E22" s="1027">
        <v>100</v>
      </c>
      <c r="F22" s="979">
        <v>3455.34</v>
      </c>
      <c r="G22" s="698" t="s">
        <v>9790</v>
      </c>
      <c r="H22" s="698"/>
      <c r="I22" s="698"/>
    </row>
    <row r="23" spans="2:12" ht="13.5" customHeight="1" x14ac:dyDescent="0.2">
      <c r="B23" s="977">
        <v>45356</v>
      </c>
      <c r="C23" s="991" t="s">
        <v>10058</v>
      </c>
      <c r="D23" s="976"/>
      <c r="E23" s="975">
        <v>4000</v>
      </c>
      <c r="F23" s="980">
        <v>1980000</v>
      </c>
      <c r="G23" s="698" t="s">
        <v>9766</v>
      </c>
      <c r="H23" s="698"/>
      <c r="I23" s="698"/>
    </row>
    <row r="24" spans="2:12" x14ac:dyDescent="0.2">
      <c r="B24" s="977">
        <v>45356</v>
      </c>
      <c r="C24" s="1032" t="s">
        <v>10057</v>
      </c>
      <c r="D24" s="976"/>
      <c r="E24" s="1028">
        <v>8004</v>
      </c>
      <c r="F24" s="980">
        <v>14967.98</v>
      </c>
      <c r="G24" s="715" t="s">
        <v>10056</v>
      </c>
      <c r="H24" s="698"/>
      <c r="I24" s="698"/>
    </row>
    <row r="25" spans="2:12" x14ac:dyDescent="0.2">
      <c r="B25" s="977">
        <v>45358</v>
      </c>
      <c r="C25" s="990" t="s">
        <v>10055</v>
      </c>
      <c r="D25" s="976"/>
      <c r="E25" s="975">
        <v>35510.14</v>
      </c>
      <c r="F25" s="980">
        <v>10602.4</v>
      </c>
      <c r="G25" s="698" t="s">
        <v>10054</v>
      </c>
      <c r="H25" s="698"/>
      <c r="I25" s="698"/>
    </row>
    <row r="26" spans="2:12" x14ac:dyDescent="0.2">
      <c r="B26" s="977">
        <v>45359</v>
      </c>
      <c r="C26" s="992" t="s">
        <v>10053</v>
      </c>
      <c r="D26" s="976"/>
      <c r="E26" s="975">
        <v>830997.16</v>
      </c>
      <c r="F26" s="979">
        <v>5381.02</v>
      </c>
      <c r="G26" s="698" t="s">
        <v>10052</v>
      </c>
      <c r="H26" s="698"/>
      <c r="I26" s="698"/>
    </row>
    <row r="27" spans="2:12" x14ac:dyDescent="0.2">
      <c r="B27" s="977">
        <v>45359</v>
      </c>
      <c r="C27" s="992" t="s">
        <v>2924</v>
      </c>
      <c r="D27" s="976"/>
      <c r="E27" s="975">
        <v>6946</v>
      </c>
      <c r="F27" s="980">
        <v>1142.53</v>
      </c>
      <c r="G27" s="698" t="s">
        <v>10051</v>
      </c>
      <c r="H27" s="698"/>
      <c r="I27" s="698"/>
    </row>
    <row r="28" spans="2:12" x14ac:dyDescent="0.2">
      <c r="B28" s="977">
        <v>45362</v>
      </c>
      <c r="C28" s="1032" t="s">
        <v>10050</v>
      </c>
      <c r="D28" s="976"/>
      <c r="E28" s="1035">
        <v>6960</v>
      </c>
      <c r="F28" s="979">
        <v>1080.98</v>
      </c>
      <c r="G28" s="698" t="s">
        <v>10049</v>
      </c>
      <c r="H28" s="698"/>
      <c r="I28" s="698"/>
      <c r="K28" s="760"/>
      <c r="L28" s="761"/>
    </row>
    <row r="29" spans="2:12" x14ac:dyDescent="0.2">
      <c r="B29" s="977">
        <v>45362</v>
      </c>
      <c r="C29" s="992" t="s">
        <v>2891</v>
      </c>
      <c r="D29" s="976"/>
      <c r="E29" s="975">
        <v>121160.4</v>
      </c>
      <c r="F29" s="979">
        <v>3427.59</v>
      </c>
      <c r="G29" s="92" t="s">
        <v>10048</v>
      </c>
      <c r="H29" s="698"/>
      <c r="I29" s="698"/>
      <c r="K29" s="761"/>
    </row>
    <row r="30" spans="2:12" ht="13.5" customHeight="1" x14ac:dyDescent="0.2">
      <c r="B30" s="977">
        <v>45362</v>
      </c>
      <c r="C30" s="1032" t="s">
        <v>10047</v>
      </c>
      <c r="D30" s="976"/>
      <c r="E30" s="975">
        <v>2870</v>
      </c>
      <c r="F30" s="973">
        <v>1612.1</v>
      </c>
      <c r="G30" s="698" t="s">
        <v>9955</v>
      </c>
      <c r="H30" s="698"/>
      <c r="I30" s="698"/>
    </row>
    <row r="31" spans="2:12" ht="11.25" customHeight="1" x14ac:dyDescent="0.2">
      <c r="B31" s="977">
        <v>45363</v>
      </c>
      <c r="C31" s="1032" t="s">
        <v>10046</v>
      </c>
      <c r="D31" s="976"/>
      <c r="E31" s="975">
        <v>4176</v>
      </c>
      <c r="F31" s="973">
        <v>5000</v>
      </c>
      <c r="G31" s="698" t="s">
        <v>10045</v>
      </c>
      <c r="H31" s="698"/>
      <c r="I31" s="698"/>
    </row>
    <row r="32" spans="2:12" ht="14.25" customHeight="1" x14ac:dyDescent="0.2">
      <c r="B32" s="977">
        <v>45363</v>
      </c>
      <c r="C32" s="990" t="s">
        <v>10044</v>
      </c>
      <c r="D32" s="976"/>
      <c r="E32" s="975">
        <v>14691.67</v>
      </c>
      <c r="F32" s="974">
        <v>72026.38</v>
      </c>
      <c r="G32" s="698" t="s">
        <v>10043</v>
      </c>
      <c r="H32" s="698"/>
      <c r="I32" s="698"/>
    </row>
    <row r="33" spans="2:9" ht="14.25" customHeight="1" x14ac:dyDescent="0.2">
      <c r="B33" s="977">
        <v>45365</v>
      </c>
      <c r="C33" s="992" t="s">
        <v>2895</v>
      </c>
      <c r="D33" s="976"/>
      <c r="E33" s="975">
        <v>6479.06</v>
      </c>
      <c r="F33" s="973">
        <v>9000</v>
      </c>
      <c r="G33" s="698" t="s">
        <v>9955</v>
      </c>
      <c r="H33" s="698"/>
      <c r="I33" s="698"/>
    </row>
    <row r="34" spans="2:9" ht="14.25" customHeight="1" x14ac:dyDescent="0.2">
      <c r="B34" s="977">
        <v>45365</v>
      </c>
      <c r="C34" s="1032" t="s">
        <v>10042</v>
      </c>
      <c r="D34" s="976"/>
      <c r="E34" s="1035">
        <v>6273.98</v>
      </c>
      <c r="F34" s="973">
        <v>38860.49</v>
      </c>
      <c r="G34" s="698" t="s">
        <v>10041</v>
      </c>
      <c r="H34" s="698"/>
      <c r="I34" s="698"/>
    </row>
    <row r="35" spans="2:9" ht="14.25" customHeight="1" x14ac:dyDescent="0.2">
      <c r="B35" s="977">
        <v>45365</v>
      </c>
      <c r="C35" s="1032" t="s">
        <v>10040</v>
      </c>
      <c r="D35" s="976"/>
      <c r="E35" s="975">
        <v>128</v>
      </c>
      <c r="F35" s="973">
        <v>4166.8500000000004</v>
      </c>
      <c r="G35" s="698" t="s">
        <v>10039</v>
      </c>
      <c r="H35" s="698"/>
      <c r="I35" s="698"/>
    </row>
    <row r="36" spans="2:9" ht="14.25" customHeight="1" x14ac:dyDescent="0.2">
      <c r="B36" s="977">
        <v>45365</v>
      </c>
      <c r="C36" s="992" t="s">
        <v>9847</v>
      </c>
      <c r="D36" s="976"/>
      <c r="E36" s="975">
        <v>167728.87</v>
      </c>
      <c r="F36" s="973">
        <v>1217.73</v>
      </c>
      <c r="G36" s="698" t="s">
        <v>10038</v>
      </c>
      <c r="H36" s="698"/>
      <c r="I36" s="698"/>
    </row>
    <row r="37" spans="2:9" ht="14.25" customHeight="1" x14ac:dyDescent="0.2">
      <c r="B37" s="977">
        <v>45365</v>
      </c>
      <c r="C37" s="990" t="s">
        <v>2891</v>
      </c>
      <c r="D37" s="976"/>
      <c r="E37" s="975">
        <v>207278.97</v>
      </c>
      <c r="F37" s="973">
        <v>1142.53</v>
      </c>
      <c r="G37" s="698" t="s">
        <v>10037</v>
      </c>
      <c r="H37" s="698"/>
      <c r="I37" s="698"/>
    </row>
    <row r="38" spans="2:9" ht="14.25" customHeight="1" x14ac:dyDescent="0.2">
      <c r="B38" s="977">
        <v>45366</v>
      </c>
      <c r="C38" s="990" t="s">
        <v>6740</v>
      </c>
      <c r="D38" s="976"/>
      <c r="E38" s="975">
        <v>3448.3</v>
      </c>
      <c r="F38" s="979">
        <v>15000</v>
      </c>
      <c r="G38" s="698" t="s">
        <v>9966</v>
      </c>
      <c r="H38" s="698"/>
      <c r="I38" s="698"/>
    </row>
    <row r="39" spans="2:9" ht="14.25" customHeight="1" x14ac:dyDescent="0.2">
      <c r="B39" s="977">
        <v>45366</v>
      </c>
      <c r="C39" s="990" t="s">
        <v>6740</v>
      </c>
      <c r="D39" s="976"/>
      <c r="E39" s="975">
        <v>3448.18</v>
      </c>
      <c r="F39" s="978">
        <v>400753.25</v>
      </c>
      <c r="G39" s="698" t="s">
        <v>10036</v>
      </c>
      <c r="H39" s="698"/>
      <c r="I39" s="698"/>
    </row>
    <row r="40" spans="2:9" ht="14.25" customHeight="1" x14ac:dyDescent="0.2">
      <c r="B40" s="977">
        <v>45366</v>
      </c>
      <c r="C40" s="992" t="s">
        <v>10035</v>
      </c>
      <c r="D40" s="976"/>
      <c r="E40" s="975">
        <v>9700.41</v>
      </c>
      <c r="F40" s="973">
        <v>5000</v>
      </c>
      <c r="G40" s="698" t="s">
        <v>9975</v>
      </c>
      <c r="H40" s="698"/>
      <c r="I40" s="698"/>
    </row>
    <row r="41" spans="2:9" ht="14.25" customHeight="1" x14ac:dyDescent="0.2">
      <c r="B41" s="977">
        <v>45366</v>
      </c>
      <c r="C41" s="992" t="s">
        <v>2920</v>
      </c>
      <c r="D41" s="976"/>
      <c r="E41" s="975">
        <v>45000</v>
      </c>
      <c r="F41" s="973">
        <v>2161.96</v>
      </c>
      <c r="G41" s="698" t="s">
        <v>10034</v>
      </c>
      <c r="H41" s="698"/>
      <c r="I41" s="698"/>
    </row>
    <row r="42" spans="2:9" ht="14.25" customHeight="1" x14ac:dyDescent="0.2">
      <c r="B42" s="977">
        <v>45366</v>
      </c>
      <c r="C42" s="990" t="s">
        <v>6740</v>
      </c>
      <c r="D42" s="976"/>
      <c r="E42" s="975">
        <v>500</v>
      </c>
      <c r="F42" s="973">
        <v>4500</v>
      </c>
      <c r="G42" s="698" t="s">
        <v>10033</v>
      </c>
      <c r="H42" s="698"/>
      <c r="I42" s="698"/>
    </row>
    <row r="43" spans="2:9" ht="14.25" customHeight="1" x14ac:dyDescent="0.2">
      <c r="B43" s="977">
        <v>45366</v>
      </c>
      <c r="C43" s="990" t="s">
        <v>6740</v>
      </c>
      <c r="D43" s="976"/>
      <c r="E43" s="975">
        <v>400</v>
      </c>
      <c r="F43" s="973">
        <v>3049.48</v>
      </c>
      <c r="G43" s="698" t="s">
        <v>10017</v>
      </c>
      <c r="H43" s="698"/>
      <c r="I43" s="698"/>
    </row>
    <row r="44" spans="2:9" ht="14.25" customHeight="1" x14ac:dyDescent="0.2">
      <c r="B44" s="977">
        <v>45366</v>
      </c>
      <c r="C44" s="990" t="s">
        <v>6740</v>
      </c>
      <c r="D44" s="976"/>
      <c r="E44" s="975">
        <v>1000</v>
      </c>
      <c r="F44" s="973">
        <v>17357.939999999999</v>
      </c>
      <c r="G44" s="698" t="s">
        <v>10032</v>
      </c>
      <c r="H44" s="698"/>
      <c r="I44" s="698"/>
    </row>
    <row r="45" spans="2:9" ht="14.25" customHeight="1" x14ac:dyDescent="0.2">
      <c r="B45" s="977">
        <v>45366</v>
      </c>
      <c r="C45" s="1032" t="s">
        <v>10019</v>
      </c>
      <c r="D45" s="976"/>
      <c r="E45" s="1035">
        <v>6960</v>
      </c>
      <c r="F45" s="973">
        <v>4850.63</v>
      </c>
      <c r="G45" s="698" t="s">
        <v>10031</v>
      </c>
      <c r="H45" s="698"/>
      <c r="I45" s="698"/>
    </row>
    <row r="46" spans="2:9" ht="14.25" customHeight="1" x14ac:dyDescent="0.2">
      <c r="B46" s="977">
        <v>45370</v>
      </c>
      <c r="C46" s="1032" t="s">
        <v>10030</v>
      </c>
      <c r="D46" s="976"/>
      <c r="E46" s="975">
        <v>1160</v>
      </c>
      <c r="F46" s="973">
        <v>1500</v>
      </c>
      <c r="G46" s="698" t="s">
        <v>10029</v>
      </c>
      <c r="H46" s="698"/>
      <c r="I46" s="698"/>
    </row>
    <row r="47" spans="2:9" ht="14.25" customHeight="1" x14ac:dyDescent="0.2">
      <c r="B47" s="977">
        <v>45370</v>
      </c>
      <c r="C47" s="992" t="s">
        <v>2893</v>
      </c>
      <c r="D47" s="976"/>
      <c r="E47" s="975">
        <v>4259.66</v>
      </c>
      <c r="F47" s="974">
        <v>4336.17</v>
      </c>
      <c r="G47" s="698" t="s">
        <v>10028</v>
      </c>
      <c r="H47" s="698"/>
      <c r="I47" s="698"/>
    </row>
    <row r="48" spans="2:9" ht="14.25" customHeight="1" x14ac:dyDescent="0.2">
      <c r="B48" s="977">
        <v>45370</v>
      </c>
      <c r="C48" s="1032" t="s">
        <v>10027</v>
      </c>
      <c r="D48" s="976"/>
      <c r="E48" s="975">
        <v>4060</v>
      </c>
      <c r="F48" s="973">
        <v>2500.38</v>
      </c>
      <c r="G48" s="698" t="s">
        <v>10026</v>
      </c>
      <c r="H48" s="698"/>
      <c r="I48" s="698"/>
    </row>
    <row r="49" spans="2:9" ht="14.25" customHeight="1" x14ac:dyDescent="0.2">
      <c r="B49" s="977">
        <v>45371</v>
      </c>
      <c r="C49" s="992" t="s">
        <v>2942</v>
      </c>
      <c r="D49" s="976"/>
      <c r="E49" s="975">
        <v>1683</v>
      </c>
      <c r="F49" s="973">
        <v>3318.33</v>
      </c>
      <c r="G49" s="698" t="s">
        <v>10025</v>
      </c>
      <c r="H49" s="698"/>
      <c r="I49" s="698"/>
    </row>
    <row r="50" spans="2:9" ht="14.25" customHeight="1" x14ac:dyDescent="0.2">
      <c r="B50" s="977">
        <v>45371</v>
      </c>
      <c r="C50" s="1032" t="s">
        <v>10024</v>
      </c>
      <c r="D50" s="976"/>
      <c r="E50" s="975">
        <v>6264</v>
      </c>
      <c r="F50" s="973">
        <v>8219.01</v>
      </c>
      <c r="G50" s="698" t="s">
        <v>10023</v>
      </c>
      <c r="H50" s="698"/>
      <c r="I50" s="698"/>
    </row>
    <row r="51" spans="2:9" ht="14.25" customHeight="1" x14ac:dyDescent="0.2">
      <c r="B51" s="977">
        <v>45371</v>
      </c>
      <c r="C51" s="1032" t="s">
        <v>10022</v>
      </c>
      <c r="D51" s="976"/>
      <c r="E51" s="975">
        <v>3213</v>
      </c>
      <c r="F51" s="973">
        <v>1453.46</v>
      </c>
      <c r="G51" s="698" t="s">
        <v>10021</v>
      </c>
      <c r="H51" s="698"/>
      <c r="I51" s="698"/>
    </row>
    <row r="52" spans="2:9" ht="14.25" customHeight="1" x14ac:dyDescent="0.2">
      <c r="B52" s="977">
        <v>45371</v>
      </c>
      <c r="C52" s="992" t="s">
        <v>2942</v>
      </c>
      <c r="D52" s="976"/>
      <c r="E52" s="975">
        <v>16480</v>
      </c>
      <c r="F52" s="974">
        <v>2644.57</v>
      </c>
      <c r="G52" s="698" t="s">
        <v>10020</v>
      </c>
      <c r="H52" s="698"/>
      <c r="I52" s="698"/>
    </row>
    <row r="53" spans="2:9" ht="14.25" customHeight="1" x14ac:dyDescent="0.2">
      <c r="B53" s="977">
        <v>45373</v>
      </c>
      <c r="C53" s="1032" t="s">
        <v>10019</v>
      </c>
      <c r="D53" s="976"/>
      <c r="E53" s="1035">
        <v>17400</v>
      </c>
      <c r="F53" s="973">
        <v>4000</v>
      </c>
      <c r="G53" s="698" t="s">
        <v>9762</v>
      </c>
      <c r="H53" s="698"/>
      <c r="I53" s="698"/>
    </row>
    <row r="54" spans="2:9" ht="14.25" customHeight="1" x14ac:dyDescent="0.2">
      <c r="B54" s="977">
        <v>8851</v>
      </c>
      <c r="C54" s="992" t="s">
        <v>2942</v>
      </c>
      <c r="D54" s="976"/>
      <c r="E54" s="975">
        <v>2745</v>
      </c>
      <c r="F54" s="973">
        <v>5301.2</v>
      </c>
      <c r="G54" s="698" t="s">
        <v>10018</v>
      </c>
      <c r="H54" s="698"/>
      <c r="I54" s="698"/>
    </row>
    <row r="55" spans="2:9" ht="14.25" customHeight="1" x14ac:dyDescent="0.2">
      <c r="B55" s="977">
        <v>45377</v>
      </c>
      <c r="C55" s="992" t="s">
        <v>9847</v>
      </c>
      <c r="D55" s="976"/>
      <c r="E55" s="975">
        <v>206642.12</v>
      </c>
      <c r="F55" s="973">
        <v>10000</v>
      </c>
      <c r="G55" s="698" t="s">
        <v>9995</v>
      </c>
      <c r="H55" s="698"/>
      <c r="I55" s="698"/>
    </row>
    <row r="56" spans="2:9" ht="14.25" customHeight="1" x14ac:dyDescent="0.2">
      <c r="B56" s="977">
        <v>45377</v>
      </c>
      <c r="C56" s="990" t="s">
        <v>2891</v>
      </c>
      <c r="D56" s="976"/>
      <c r="E56" s="975">
        <v>446196.39</v>
      </c>
      <c r="F56" s="974">
        <v>15000</v>
      </c>
      <c r="G56" s="698" t="s">
        <v>9966</v>
      </c>
      <c r="H56" s="698"/>
      <c r="I56" s="698"/>
    </row>
    <row r="57" spans="2:9" ht="14.25" customHeight="1" x14ac:dyDescent="0.2">
      <c r="B57" s="977">
        <v>45378</v>
      </c>
      <c r="C57" s="990" t="s">
        <v>6740</v>
      </c>
      <c r="D57" s="976"/>
      <c r="E57" s="975">
        <v>3448.3</v>
      </c>
      <c r="F57" s="974">
        <v>2000</v>
      </c>
      <c r="G57" s="698" t="s">
        <v>10017</v>
      </c>
      <c r="H57" s="698"/>
      <c r="I57" s="698"/>
    </row>
    <row r="58" spans="2:9" ht="14.25" customHeight="1" x14ac:dyDescent="0.2">
      <c r="B58" s="977">
        <v>45378</v>
      </c>
      <c r="C58" s="990" t="s">
        <v>6740</v>
      </c>
      <c r="D58" s="976"/>
      <c r="E58" s="975">
        <v>3448.18</v>
      </c>
      <c r="F58" s="973">
        <v>99725.85</v>
      </c>
      <c r="G58" s="698" t="s">
        <v>10016</v>
      </c>
      <c r="H58" s="698"/>
      <c r="I58" s="698"/>
    </row>
    <row r="59" spans="2:9" ht="14.25" customHeight="1" x14ac:dyDescent="0.2">
      <c r="B59" s="977">
        <v>45378</v>
      </c>
      <c r="C59" s="992" t="s">
        <v>2891</v>
      </c>
      <c r="D59" s="976"/>
      <c r="E59" s="975">
        <v>1130936.3</v>
      </c>
      <c r="F59" s="973">
        <v>26985.51</v>
      </c>
      <c r="G59" s="698" t="s">
        <v>10015</v>
      </c>
      <c r="H59" s="698"/>
      <c r="I59" s="698"/>
    </row>
    <row r="60" spans="2:9" ht="14.25" customHeight="1" x14ac:dyDescent="0.2">
      <c r="B60" s="977">
        <v>45378</v>
      </c>
      <c r="C60" s="992" t="s">
        <v>7780</v>
      </c>
      <c r="D60" s="976"/>
      <c r="E60" s="975">
        <v>1086936.6200000001</v>
      </c>
      <c r="F60" s="973">
        <v>3577.34</v>
      </c>
      <c r="G60" s="698" t="s">
        <v>10014</v>
      </c>
      <c r="H60" s="698"/>
      <c r="I60" s="698"/>
    </row>
    <row r="61" spans="2:9" ht="14.25" customHeight="1" x14ac:dyDescent="0.2">
      <c r="B61" s="977">
        <v>45378</v>
      </c>
      <c r="C61" s="1032" t="s">
        <v>10013</v>
      </c>
      <c r="D61" s="976"/>
      <c r="E61" s="1035">
        <v>8120</v>
      </c>
      <c r="F61" s="973">
        <v>375369.75</v>
      </c>
      <c r="G61" s="698" t="s">
        <v>10012</v>
      </c>
      <c r="H61" s="698"/>
      <c r="I61" s="698"/>
    </row>
    <row r="62" spans="2:9" ht="14.25" customHeight="1" x14ac:dyDescent="0.2">
      <c r="B62" s="977">
        <v>45378</v>
      </c>
      <c r="C62" s="992" t="s">
        <v>10011</v>
      </c>
      <c r="D62" s="976"/>
      <c r="E62" s="975">
        <v>22040</v>
      </c>
      <c r="F62" s="973">
        <v>24661.69</v>
      </c>
      <c r="G62" s="698" t="s">
        <v>10010</v>
      </c>
      <c r="H62" s="698"/>
      <c r="I62" s="698"/>
    </row>
    <row r="63" spans="2:9" ht="14.25" customHeight="1" x14ac:dyDescent="0.2">
      <c r="B63" s="703"/>
      <c r="C63" s="702"/>
      <c r="F63" s="973">
        <v>17069.150000000001</v>
      </c>
      <c r="G63" s="698" t="s">
        <v>10009</v>
      </c>
      <c r="H63" s="698"/>
      <c r="I63" s="698"/>
    </row>
    <row r="64" spans="2:9" ht="14.25" customHeight="1" x14ac:dyDescent="0.2">
      <c r="B64" s="703"/>
      <c r="C64" s="702"/>
      <c r="F64" s="974">
        <v>2285</v>
      </c>
      <c r="G64" s="715" t="s">
        <v>10008</v>
      </c>
      <c r="H64" s="698"/>
      <c r="I64" s="698"/>
    </row>
    <row r="65" spans="2:9" ht="14.25" customHeight="1" x14ac:dyDescent="0.2">
      <c r="B65" s="703"/>
      <c r="C65" s="702"/>
      <c r="F65" s="974">
        <v>72297.19</v>
      </c>
      <c r="G65" s="715" t="s">
        <v>10007</v>
      </c>
      <c r="H65" s="698"/>
      <c r="I65" s="698"/>
    </row>
    <row r="66" spans="2:9" ht="14.25" customHeight="1" x14ac:dyDescent="0.2">
      <c r="B66" s="703"/>
      <c r="C66" s="702"/>
      <c r="F66" s="973">
        <v>74646.13</v>
      </c>
      <c r="G66" s="698" t="s">
        <v>10006</v>
      </c>
      <c r="H66" s="698"/>
      <c r="I66" s="698"/>
    </row>
    <row r="67" spans="2:9" ht="14.25" customHeight="1" x14ac:dyDescent="0.2">
      <c r="B67" s="703"/>
      <c r="C67" s="702"/>
      <c r="F67" s="973">
        <v>73917.009999999995</v>
      </c>
      <c r="G67" s="698" t="s">
        <v>10005</v>
      </c>
      <c r="H67" s="698"/>
      <c r="I67" s="698"/>
    </row>
    <row r="68" spans="2:9" ht="14.25" customHeight="1" x14ac:dyDescent="0.2">
      <c r="B68" s="703"/>
      <c r="C68" s="702"/>
      <c r="F68" s="973">
        <v>22551.9</v>
      </c>
      <c r="G68" s="698" t="s">
        <v>10004</v>
      </c>
      <c r="H68" s="698"/>
      <c r="I68" s="698"/>
    </row>
    <row r="69" spans="2:9" ht="14.25" customHeight="1" x14ac:dyDescent="0.2">
      <c r="B69" s="703"/>
      <c r="C69" s="702"/>
      <c r="F69" s="973">
        <v>1500</v>
      </c>
      <c r="G69" s="698" t="s">
        <v>10003</v>
      </c>
      <c r="H69" s="698"/>
      <c r="I69" s="698"/>
    </row>
    <row r="70" spans="2:9" ht="14.25" customHeight="1" x14ac:dyDescent="0.2">
      <c r="B70" s="703"/>
      <c r="C70" s="702"/>
      <c r="F70" s="973">
        <v>5049.4799999999996</v>
      </c>
      <c r="G70" s="698" t="s">
        <v>10002</v>
      </c>
      <c r="H70" s="698"/>
      <c r="I70" s="698"/>
    </row>
    <row r="71" spans="2:9" ht="14.25" customHeight="1" x14ac:dyDescent="0.2">
      <c r="B71" s="703"/>
      <c r="C71" s="702"/>
      <c r="F71" s="973">
        <v>6667.11</v>
      </c>
      <c r="G71" s="698" t="s">
        <v>10001</v>
      </c>
      <c r="H71" s="698"/>
      <c r="I71" s="698"/>
    </row>
    <row r="72" spans="2:9" ht="14.25" customHeight="1" x14ac:dyDescent="0.2">
      <c r="B72" s="703"/>
      <c r="C72" s="702"/>
      <c r="F72" s="973">
        <v>22712.65</v>
      </c>
      <c r="G72" s="698" t="s">
        <v>10000</v>
      </c>
      <c r="H72" s="698"/>
      <c r="I72" s="698"/>
    </row>
    <row r="73" spans="2:9" ht="14.25" customHeight="1" x14ac:dyDescent="0.2">
      <c r="B73" s="703"/>
      <c r="C73" s="702"/>
      <c r="F73" s="973">
        <v>25790.77</v>
      </c>
      <c r="G73" s="698" t="s">
        <v>9999</v>
      </c>
      <c r="H73" s="698"/>
      <c r="I73" s="698"/>
    </row>
    <row r="74" spans="2:9" ht="14.25" customHeight="1" x14ac:dyDescent="0.2">
      <c r="B74" s="703"/>
      <c r="C74" s="702"/>
      <c r="F74" s="973">
        <v>1374.31</v>
      </c>
      <c r="G74" s="698" t="s">
        <v>9998</v>
      </c>
      <c r="H74" s="698"/>
      <c r="I74" s="698"/>
    </row>
    <row r="75" spans="2:9" ht="14.25" customHeight="1" x14ac:dyDescent="0.2">
      <c r="B75" s="703"/>
      <c r="C75" s="702"/>
      <c r="F75" s="973">
        <v>15378.45</v>
      </c>
      <c r="G75" s="698" t="s">
        <v>9997</v>
      </c>
      <c r="H75" s="698"/>
      <c r="I75" s="698"/>
    </row>
    <row r="76" spans="2:9" ht="14.25" customHeight="1" x14ac:dyDescent="0.2">
      <c r="B76" s="703"/>
      <c r="C76" s="702"/>
      <c r="F76" s="973">
        <v>15000</v>
      </c>
      <c r="G76" s="698" t="s">
        <v>9966</v>
      </c>
      <c r="H76" s="698"/>
      <c r="I76" s="698"/>
    </row>
    <row r="77" spans="2:9" ht="14.25" customHeight="1" x14ac:dyDescent="0.2">
      <c r="B77" s="703"/>
      <c r="C77" s="702"/>
      <c r="F77" s="973">
        <v>19233.740000000002</v>
      </c>
      <c r="G77" s="698" t="s">
        <v>9996</v>
      </c>
      <c r="H77" s="698"/>
      <c r="I77" s="698"/>
    </row>
    <row r="78" spans="2:9" ht="14.25" customHeight="1" x14ac:dyDescent="0.2">
      <c r="B78" s="703"/>
      <c r="C78" s="702"/>
      <c r="F78" s="973">
        <v>20546.400000000001</v>
      </c>
      <c r="G78" s="698" t="s">
        <v>9995</v>
      </c>
      <c r="H78" s="698"/>
      <c r="I78" s="698"/>
    </row>
    <row r="79" spans="2:9" ht="14.25" customHeight="1" x14ac:dyDescent="0.2">
      <c r="B79" s="703"/>
      <c r="C79" s="702"/>
      <c r="F79" s="973">
        <v>90540.03</v>
      </c>
      <c r="G79" s="698" t="s">
        <v>9994</v>
      </c>
      <c r="H79" s="698"/>
      <c r="I79" s="698"/>
    </row>
    <row r="80" spans="2:9" ht="14.25" customHeight="1" x14ac:dyDescent="0.2">
      <c r="B80" s="703"/>
      <c r="C80" s="702"/>
      <c r="F80" s="973">
        <v>1080.98</v>
      </c>
      <c r="G80" s="698" t="s">
        <v>9993</v>
      </c>
      <c r="H80" s="698"/>
      <c r="I80" s="698"/>
    </row>
    <row r="81" spans="2:9" ht="14.25" customHeight="1" x14ac:dyDescent="0.2">
      <c r="B81" s="703"/>
      <c r="C81" s="702"/>
      <c r="F81" s="973">
        <v>1142.53</v>
      </c>
      <c r="G81" s="698" t="s">
        <v>9992</v>
      </c>
      <c r="H81" s="698"/>
      <c r="I81" s="698"/>
    </row>
    <row r="82" spans="2:9" ht="14.25" customHeight="1" x14ac:dyDescent="0.2">
      <c r="B82" s="703"/>
      <c r="C82" s="702"/>
      <c r="F82" s="973">
        <v>875.59</v>
      </c>
      <c r="G82" s="698" t="s">
        <v>9991</v>
      </c>
      <c r="H82" s="698"/>
      <c r="I82" s="698"/>
    </row>
    <row r="83" spans="2:9" ht="14.25" customHeight="1" x14ac:dyDescent="0.2">
      <c r="B83" s="703"/>
      <c r="C83" s="702"/>
      <c r="F83" s="973">
        <v>13916.77</v>
      </c>
      <c r="G83" s="698" t="s">
        <v>9990</v>
      </c>
      <c r="H83" s="698"/>
      <c r="I83" s="698"/>
    </row>
    <row r="84" spans="2:9" ht="14.25" customHeight="1" x14ac:dyDescent="0.2">
      <c r="B84" s="703"/>
      <c r="C84" s="702"/>
      <c r="F84" s="974">
        <v>21375.55</v>
      </c>
      <c r="G84" s="698" t="s">
        <v>9989</v>
      </c>
      <c r="H84" s="698"/>
      <c r="I84" s="698"/>
    </row>
    <row r="85" spans="2:9" ht="14.25" customHeight="1" x14ac:dyDescent="0.2">
      <c r="B85" s="703"/>
      <c r="C85" s="702"/>
      <c r="F85" s="973">
        <v>387811.47</v>
      </c>
      <c r="G85" s="698" t="s">
        <v>9988</v>
      </c>
      <c r="H85" s="698"/>
      <c r="I85" s="698"/>
    </row>
    <row r="86" spans="2:9" ht="14.25" customHeight="1" x14ac:dyDescent="0.2">
      <c r="B86" s="703"/>
      <c r="C86" s="702"/>
      <c r="F86" s="973">
        <v>13024.6</v>
      </c>
      <c r="G86" s="698" t="s">
        <v>9987</v>
      </c>
      <c r="H86" s="698"/>
      <c r="I86" s="698"/>
    </row>
    <row r="87" spans="2:9" ht="14.25" customHeight="1" x14ac:dyDescent="0.2">
      <c r="B87" s="703"/>
      <c r="C87" s="702"/>
      <c r="F87" s="973">
        <v>65408.95</v>
      </c>
      <c r="G87" s="698" t="s">
        <v>9986</v>
      </c>
      <c r="H87" s="698"/>
      <c r="I87" s="698"/>
    </row>
    <row r="88" spans="2:9" ht="14.25" customHeight="1" x14ac:dyDescent="0.2">
      <c r="B88" s="703"/>
      <c r="C88" s="702"/>
      <c r="F88" s="973">
        <v>50494.8</v>
      </c>
      <c r="G88" s="698" t="s">
        <v>9985</v>
      </c>
      <c r="H88" s="698"/>
      <c r="I88" s="698"/>
    </row>
    <row r="89" spans="2:9" ht="14.25" customHeight="1" x14ac:dyDescent="0.2">
      <c r="B89" s="703"/>
      <c r="C89" s="702"/>
      <c r="F89" s="974">
        <v>100989.6</v>
      </c>
      <c r="G89" s="698" t="s">
        <v>9984</v>
      </c>
      <c r="H89" s="698"/>
      <c r="I89" s="698"/>
    </row>
    <row r="90" spans="2:9" ht="14.25" customHeight="1" x14ac:dyDescent="0.2">
      <c r="B90" s="703"/>
      <c r="C90" s="702"/>
      <c r="F90" s="973">
        <v>297358.21999999997</v>
      </c>
      <c r="G90" s="698" t="s">
        <v>9983</v>
      </c>
      <c r="H90" s="698"/>
      <c r="I90" s="698"/>
    </row>
    <row r="91" spans="2:9" ht="14.25" customHeight="1" x14ac:dyDescent="0.2">
      <c r="B91" s="703"/>
      <c r="C91" s="702"/>
      <c r="F91" s="973">
        <v>41750.33</v>
      </c>
      <c r="G91" s="698" t="s">
        <v>9982</v>
      </c>
      <c r="H91" s="698"/>
      <c r="I91" s="698"/>
    </row>
    <row r="92" spans="2:9" ht="15.75" customHeight="1" x14ac:dyDescent="0.2">
      <c r="B92" s="703"/>
      <c r="C92" s="702"/>
      <c r="F92" s="973">
        <v>35335.629999999997</v>
      </c>
      <c r="G92" s="698" t="s">
        <v>9981</v>
      </c>
      <c r="H92" s="698"/>
      <c r="I92" s="698"/>
    </row>
    <row r="93" spans="2:9" ht="11.25" customHeight="1" x14ac:dyDescent="0.2">
      <c r="B93" s="703"/>
      <c r="C93" s="702"/>
      <c r="F93" s="973">
        <v>5049.4799999999996</v>
      </c>
      <c r="G93" s="698" t="s">
        <v>9980</v>
      </c>
      <c r="H93" s="698"/>
      <c r="I93" s="698"/>
    </row>
    <row r="94" spans="2:9" ht="14.25" customHeight="1" x14ac:dyDescent="0.2">
      <c r="B94" s="703"/>
      <c r="C94" s="702"/>
      <c r="F94" s="973">
        <v>40395.839999999997</v>
      </c>
      <c r="G94" s="698" t="s">
        <v>9979</v>
      </c>
      <c r="H94" s="698"/>
      <c r="I94" s="698"/>
    </row>
    <row r="95" spans="2:9" ht="12.75" customHeight="1" x14ac:dyDescent="0.2">
      <c r="B95" s="703"/>
      <c r="C95" s="702"/>
      <c r="F95" s="974">
        <v>15095.56</v>
      </c>
      <c r="G95" s="715" t="s">
        <v>9978</v>
      </c>
      <c r="H95" s="698"/>
      <c r="I95" s="698"/>
    </row>
    <row r="96" spans="2:9" ht="15.75" customHeight="1" x14ac:dyDescent="0.2">
      <c r="B96" s="703"/>
      <c r="C96" s="702"/>
      <c r="F96" s="973">
        <v>38798.660000000003</v>
      </c>
      <c r="G96" s="698" t="s">
        <v>9977</v>
      </c>
      <c r="H96" s="698"/>
      <c r="I96" s="698"/>
    </row>
    <row r="97" spans="2:9" ht="15.75" customHeight="1" x14ac:dyDescent="0.2">
      <c r="B97" s="703"/>
      <c r="C97" s="702"/>
      <c r="F97" s="974">
        <v>2748.61</v>
      </c>
      <c r="G97" s="715" t="s">
        <v>9976</v>
      </c>
      <c r="H97" s="698"/>
      <c r="I97" s="698"/>
    </row>
    <row r="98" spans="2:9" ht="12.75" customHeight="1" x14ac:dyDescent="0.2">
      <c r="B98" s="703"/>
      <c r="C98" s="702"/>
      <c r="F98" s="973">
        <v>5000</v>
      </c>
      <c r="G98" s="698" t="s">
        <v>9975</v>
      </c>
      <c r="H98" s="698"/>
      <c r="I98" s="698"/>
    </row>
    <row r="99" spans="2:9" ht="12.75" customHeight="1" x14ac:dyDescent="0.2">
      <c r="B99" s="703"/>
      <c r="C99" s="702"/>
      <c r="F99" s="973">
        <v>70795.509999999995</v>
      </c>
      <c r="G99" s="698" t="s">
        <v>9974</v>
      </c>
      <c r="H99" s="698"/>
      <c r="I99" s="698"/>
    </row>
    <row r="100" spans="2:9" ht="12.75" customHeight="1" x14ac:dyDescent="0.2">
      <c r="B100" s="703"/>
      <c r="C100" s="702"/>
      <c r="F100" s="973">
        <v>1503.68</v>
      </c>
      <c r="G100" s="698" t="s">
        <v>9973</v>
      </c>
      <c r="H100" s="698"/>
      <c r="I100" s="698"/>
    </row>
    <row r="101" spans="2:9" ht="14.25" customHeight="1" x14ac:dyDescent="0.2">
      <c r="B101" s="703"/>
      <c r="C101" s="702"/>
      <c r="F101" s="973">
        <v>5049.4799999999996</v>
      </c>
      <c r="G101" s="698" t="s">
        <v>9972</v>
      </c>
      <c r="H101" s="698"/>
      <c r="I101" s="698"/>
    </row>
    <row r="102" spans="2:9" ht="15.75" customHeight="1" x14ac:dyDescent="0.2">
      <c r="B102" s="703"/>
      <c r="C102" s="702"/>
      <c r="F102" s="973">
        <v>5049.4799999999996</v>
      </c>
      <c r="G102" s="698" t="s">
        <v>9971</v>
      </c>
      <c r="H102" s="698"/>
      <c r="I102" s="698"/>
    </row>
    <row r="103" spans="2:9" ht="15.75" customHeight="1" x14ac:dyDescent="0.2">
      <c r="B103" s="703"/>
      <c r="C103" s="702"/>
      <c r="F103" s="973">
        <v>4569.08</v>
      </c>
      <c r="G103" s="698" t="s">
        <v>9970</v>
      </c>
      <c r="H103" s="698"/>
      <c r="I103" s="698"/>
    </row>
    <row r="104" spans="2:9" ht="15.75" customHeight="1" x14ac:dyDescent="0.2">
      <c r="B104" s="703"/>
      <c r="C104" s="702"/>
      <c r="F104" s="973">
        <v>10276.049999999999</v>
      </c>
      <c r="G104" s="698" t="s">
        <v>9958</v>
      </c>
      <c r="H104" s="698"/>
      <c r="I104" s="698"/>
    </row>
    <row r="105" spans="2:9" ht="15.75" customHeight="1" x14ac:dyDescent="0.2">
      <c r="B105" s="703"/>
      <c r="C105" s="702"/>
      <c r="F105" s="973">
        <v>354183.76</v>
      </c>
      <c r="G105" s="698" t="s">
        <v>9969</v>
      </c>
      <c r="H105" s="698"/>
      <c r="I105" s="698"/>
    </row>
    <row r="106" spans="2:9" ht="15.75" customHeight="1" x14ac:dyDescent="0.2">
      <c r="B106" s="703"/>
      <c r="C106" s="702"/>
      <c r="F106" s="973">
        <v>3821.97</v>
      </c>
      <c r="G106" s="698" t="s">
        <v>9968</v>
      </c>
      <c r="H106" s="698"/>
      <c r="I106" s="698"/>
    </row>
    <row r="107" spans="2:9" ht="15.75" customHeight="1" x14ac:dyDescent="0.2">
      <c r="B107" s="703"/>
      <c r="C107" s="702"/>
      <c r="F107" s="973">
        <v>88385.64</v>
      </c>
      <c r="G107" s="698" t="s">
        <v>9967</v>
      </c>
      <c r="H107" s="698"/>
      <c r="I107" s="698"/>
    </row>
    <row r="108" spans="2:9" ht="15.75" customHeight="1" x14ac:dyDescent="0.2">
      <c r="B108" s="703"/>
      <c r="C108" s="702"/>
      <c r="F108" s="973">
        <v>11067.14</v>
      </c>
      <c r="G108" s="698" t="s">
        <v>9966</v>
      </c>
      <c r="H108" s="698"/>
      <c r="I108" s="698"/>
    </row>
    <row r="109" spans="2:9" ht="15.75" customHeight="1" x14ac:dyDescent="0.2">
      <c r="B109" s="703"/>
      <c r="C109" s="702"/>
      <c r="F109" s="974">
        <v>2105.81</v>
      </c>
      <c r="G109" s="715" t="s">
        <v>9965</v>
      </c>
      <c r="H109" s="698"/>
      <c r="I109" s="698"/>
    </row>
    <row r="110" spans="2:9" ht="15.75" customHeight="1" x14ac:dyDescent="0.2">
      <c r="B110" s="703"/>
      <c r="C110" s="702"/>
      <c r="F110" s="974">
        <v>24875.38</v>
      </c>
      <c r="G110" s="715" t="s">
        <v>9964</v>
      </c>
      <c r="H110" s="698"/>
      <c r="I110" s="698"/>
    </row>
    <row r="111" spans="2:9" ht="15.75" customHeight="1" x14ac:dyDescent="0.2">
      <c r="B111" s="703"/>
      <c r="C111" s="702"/>
      <c r="F111" s="974">
        <v>488.66</v>
      </c>
      <c r="G111" s="715" t="s">
        <v>9963</v>
      </c>
      <c r="H111" s="698"/>
      <c r="I111" s="698"/>
    </row>
    <row r="112" spans="2:9" ht="15.75" customHeight="1" x14ac:dyDescent="0.2">
      <c r="B112" s="703"/>
      <c r="C112" s="702"/>
      <c r="F112" s="974">
        <v>28943.64</v>
      </c>
      <c r="G112" s="715" t="s">
        <v>9962</v>
      </c>
      <c r="H112" s="698"/>
      <c r="I112" s="698"/>
    </row>
    <row r="113" spans="2:9" ht="15.75" customHeight="1" x14ac:dyDescent="0.2">
      <c r="B113" s="703"/>
      <c r="C113" s="702"/>
      <c r="F113" s="973">
        <v>45618.98</v>
      </c>
      <c r="G113" s="698" t="s">
        <v>9961</v>
      </c>
      <c r="H113" s="698"/>
      <c r="I113" s="698"/>
    </row>
    <row r="114" spans="2:9" ht="15.75" customHeight="1" x14ac:dyDescent="0.2">
      <c r="B114" s="703"/>
      <c r="C114" s="702"/>
      <c r="F114" s="973">
        <v>96000</v>
      </c>
      <c r="G114" s="698" t="s">
        <v>9960</v>
      </c>
      <c r="H114" s="698"/>
      <c r="I114" s="698"/>
    </row>
    <row r="115" spans="2:9" ht="13.5" customHeight="1" x14ac:dyDescent="0.2">
      <c r="B115" s="703"/>
      <c r="C115" s="702"/>
      <c r="F115" s="974">
        <v>2748.61</v>
      </c>
      <c r="G115" s="715" t="s">
        <v>9959</v>
      </c>
      <c r="H115" s="698"/>
      <c r="I115" s="698"/>
    </row>
    <row r="116" spans="2:9" ht="13.5" customHeight="1" x14ac:dyDescent="0.2">
      <c r="B116" s="703"/>
      <c r="C116" s="702"/>
      <c r="F116" s="973">
        <v>10000</v>
      </c>
      <c r="G116" s="698" t="s">
        <v>9958</v>
      </c>
      <c r="H116" s="698"/>
      <c r="I116" s="698"/>
    </row>
    <row r="117" spans="2:9" ht="13.5" customHeight="1" x14ac:dyDescent="0.2">
      <c r="B117" s="703"/>
      <c r="C117" s="702"/>
      <c r="F117" s="973">
        <v>43948.05</v>
      </c>
      <c r="G117" s="698" t="s">
        <v>9957</v>
      </c>
      <c r="H117" s="698"/>
      <c r="I117" s="698"/>
    </row>
    <row r="118" spans="2:9" ht="13.5" customHeight="1" x14ac:dyDescent="0.2">
      <c r="B118" s="703"/>
      <c r="C118" s="702"/>
      <c r="F118" s="973">
        <v>8328.1200000000008</v>
      </c>
      <c r="G118" s="698" t="s">
        <v>9956</v>
      </c>
      <c r="H118" s="698"/>
      <c r="I118" s="698"/>
    </row>
    <row r="119" spans="2:9" ht="13.5" customHeight="1" x14ac:dyDescent="0.2">
      <c r="B119" s="703"/>
      <c r="C119" s="702"/>
      <c r="F119" s="974">
        <v>6000</v>
      </c>
      <c r="G119" s="698" t="s">
        <v>9955</v>
      </c>
      <c r="H119" s="698"/>
      <c r="I119" s="698"/>
    </row>
    <row r="120" spans="2:9" ht="13.5" customHeight="1" x14ac:dyDescent="0.2">
      <c r="B120" s="703"/>
      <c r="C120" s="702"/>
      <c r="F120" s="973">
        <v>5000</v>
      </c>
      <c r="G120" s="698" t="s">
        <v>9954</v>
      </c>
      <c r="H120" s="698"/>
      <c r="I120" s="698"/>
    </row>
    <row r="121" spans="2:9" ht="13.5" customHeight="1" x14ac:dyDescent="0.2">
      <c r="B121" s="703"/>
      <c r="C121" s="702"/>
      <c r="F121" s="973">
        <v>1000</v>
      </c>
      <c r="G121" s="698" t="s">
        <v>9953</v>
      </c>
      <c r="H121" s="698"/>
      <c r="I121" s="698"/>
    </row>
    <row r="122" spans="2:9" ht="13.5" customHeight="1" x14ac:dyDescent="0.2">
      <c r="B122" s="703"/>
      <c r="C122" s="702"/>
      <c r="F122" s="973">
        <v>1000</v>
      </c>
      <c r="G122" s="698" t="s">
        <v>9953</v>
      </c>
      <c r="H122" s="698"/>
      <c r="I122" s="698"/>
    </row>
    <row r="123" spans="2:9" ht="13.5" customHeight="1" x14ac:dyDescent="0.2">
      <c r="B123" s="703"/>
      <c r="C123" s="702"/>
      <c r="F123" s="973">
        <v>800</v>
      </c>
      <c r="G123" s="698" t="s">
        <v>9952</v>
      </c>
      <c r="H123" s="698"/>
      <c r="I123" s="698"/>
    </row>
    <row r="124" spans="2:9" ht="13.5" customHeight="1" x14ac:dyDescent="0.2">
      <c r="B124" s="703"/>
      <c r="C124" s="702"/>
      <c r="F124" s="973">
        <v>17000</v>
      </c>
      <c r="G124" s="698" t="s">
        <v>9951</v>
      </c>
      <c r="H124" s="698"/>
      <c r="I124" s="698"/>
    </row>
    <row r="125" spans="2:9" ht="13.5" customHeight="1" x14ac:dyDescent="0.2">
      <c r="B125" s="703"/>
      <c r="C125" s="702"/>
      <c r="F125" s="973">
        <v>5000</v>
      </c>
      <c r="G125" s="698" t="s">
        <v>9951</v>
      </c>
      <c r="H125" s="698"/>
      <c r="I125" s="698"/>
    </row>
    <row r="126" spans="2:9" ht="13.5" customHeight="1" x14ac:dyDescent="0.2">
      <c r="B126" s="703"/>
      <c r="C126" s="702"/>
      <c r="F126" s="762"/>
      <c r="G126" s="698"/>
      <c r="H126" s="698"/>
      <c r="I126" s="698"/>
    </row>
    <row r="127" spans="2:9" ht="13.5" customHeight="1" x14ac:dyDescent="0.2">
      <c r="B127" s="703"/>
      <c r="C127" s="702"/>
      <c r="F127" s="762"/>
      <c r="G127" s="698"/>
      <c r="H127" s="698"/>
      <c r="I127" s="698"/>
    </row>
    <row r="128" spans="2:9" ht="13.5" customHeight="1" x14ac:dyDescent="0.2">
      <c r="B128" s="703"/>
      <c r="C128" s="702"/>
      <c r="F128" s="762"/>
      <c r="G128" s="698"/>
      <c r="H128" s="698"/>
      <c r="I128" s="698"/>
    </row>
    <row r="129" spans="2:9" ht="13.5" customHeight="1" x14ac:dyDescent="0.2">
      <c r="B129" s="703"/>
      <c r="C129" s="702"/>
      <c r="F129" s="762"/>
      <c r="G129" s="698"/>
      <c r="H129" s="698"/>
      <c r="I129" s="698"/>
    </row>
    <row r="130" spans="2:9" ht="13.5" customHeight="1" x14ac:dyDescent="0.2">
      <c r="B130" s="703"/>
      <c r="C130" s="702"/>
      <c r="F130" s="947"/>
      <c r="G130" s="698"/>
      <c r="H130" s="698"/>
      <c r="I130" s="698"/>
    </row>
    <row r="131" spans="2:9" ht="13.5" customHeight="1" x14ac:dyDescent="0.2">
      <c r="B131" s="703"/>
      <c r="C131" s="702"/>
      <c r="F131" s="762"/>
      <c r="G131" s="698"/>
      <c r="H131" s="698"/>
      <c r="I131" s="698"/>
    </row>
    <row r="132" spans="2:9" ht="13.5" customHeight="1" x14ac:dyDescent="0.2">
      <c r="B132" s="703"/>
      <c r="C132" s="702"/>
      <c r="F132" s="762"/>
      <c r="G132" s="698"/>
      <c r="H132" s="698"/>
      <c r="I132" s="698"/>
    </row>
    <row r="133" spans="2:9" ht="13.5" customHeight="1" x14ac:dyDescent="0.2">
      <c r="B133" s="703"/>
      <c r="C133" s="702"/>
      <c r="F133" s="947"/>
      <c r="G133" s="698"/>
      <c r="H133" s="698"/>
      <c r="I133" s="698"/>
    </row>
    <row r="134" spans="2:9" ht="13.5" customHeight="1" x14ac:dyDescent="0.2">
      <c r="B134" s="703"/>
      <c r="C134" s="702"/>
      <c r="F134" s="947"/>
      <c r="G134" s="698"/>
      <c r="H134" s="698"/>
      <c r="I134" s="698"/>
    </row>
    <row r="135" spans="2:9" ht="13.5" customHeight="1" x14ac:dyDescent="0.2">
      <c r="B135" s="703"/>
      <c r="C135" s="702"/>
      <c r="F135" s="947"/>
      <c r="G135" s="698"/>
      <c r="H135" s="698"/>
      <c r="I135" s="698"/>
    </row>
    <row r="136" spans="2:9" ht="13.5" customHeight="1" x14ac:dyDescent="0.2">
      <c r="B136" s="703"/>
      <c r="C136" s="702"/>
      <c r="F136" s="762"/>
      <c r="G136" s="698"/>
      <c r="H136" s="698"/>
      <c r="I136" s="698"/>
    </row>
    <row r="137" spans="2:9" ht="13.5" customHeight="1" x14ac:dyDescent="0.2">
      <c r="B137" s="703"/>
      <c r="C137" s="702"/>
      <c r="F137" s="762"/>
      <c r="G137" s="698"/>
      <c r="H137" s="698"/>
      <c r="I137" s="698"/>
    </row>
    <row r="138" spans="2:9" ht="13.5" customHeight="1" x14ac:dyDescent="0.2">
      <c r="B138" s="703"/>
      <c r="C138" s="702"/>
      <c r="F138" s="762"/>
      <c r="G138" s="698"/>
      <c r="H138" s="698"/>
      <c r="I138" s="698"/>
    </row>
    <row r="139" spans="2:9" ht="13.5" customHeight="1" x14ac:dyDescent="0.2">
      <c r="B139" s="703"/>
      <c r="C139" s="702"/>
      <c r="F139" s="762"/>
      <c r="G139" s="698"/>
      <c r="H139" s="698"/>
      <c r="I139" s="698"/>
    </row>
    <row r="140" spans="2:9" ht="13.5" customHeight="1" x14ac:dyDescent="0.2">
      <c r="B140" s="703"/>
      <c r="C140" s="702"/>
      <c r="F140" s="762"/>
      <c r="G140" s="698"/>
      <c r="H140" s="698"/>
      <c r="I140" s="698"/>
    </row>
    <row r="141" spans="2:9" ht="13.5" customHeight="1" x14ac:dyDescent="0.2">
      <c r="B141" s="703"/>
      <c r="C141" s="702"/>
      <c r="F141" s="762"/>
      <c r="G141" s="698"/>
      <c r="H141" s="698"/>
      <c r="I141" s="698"/>
    </row>
    <row r="142" spans="2:9" ht="13.5" customHeight="1" x14ac:dyDescent="0.2">
      <c r="B142" s="703"/>
      <c r="C142" s="702"/>
      <c r="F142" s="762"/>
      <c r="G142" s="698"/>
      <c r="H142" s="698"/>
      <c r="I142" s="698"/>
    </row>
    <row r="143" spans="2:9" ht="13.5" customHeight="1" x14ac:dyDescent="0.2">
      <c r="B143" s="703"/>
      <c r="C143" s="702"/>
      <c r="F143" s="762"/>
      <c r="G143" s="698"/>
      <c r="H143" s="698"/>
      <c r="I143" s="698"/>
    </row>
    <row r="144" spans="2:9" ht="13.5" customHeight="1" x14ac:dyDescent="0.2">
      <c r="B144" s="703"/>
      <c r="C144" s="702"/>
      <c r="F144" s="762"/>
      <c r="G144" s="698"/>
      <c r="H144" s="698"/>
      <c r="I144" s="698"/>
    </row>
    <row r="145" spans="2:10" ht="13.5" customHeight="1" x14ac:dyDescent="0.2">
      <c r="B145" s="703"/>
      <c r="C145" s="702"/>
      <c r="F145" s="762"/>
      <c r="G145" s="698"/>
      <c r="H145" s="698"/>
      <c r="I145" s="698"/>
    </row>
    <row r="146" spans="2:10" ht="13.5" customHeight="1" x14ac:dyDescent="0.2">
      <c r="B146" s="703"/>
      <c r="C146" s="702"/>
      <c r="F146" s="762"/>
      <c r="G146" s="698"/>
      <c r="H146" s="698"/>
      <c r="I146" s="698"/>
    </row>
    <row r="147" spans="2:10" ht="13.5" customHeight="1" x14ac:dyDescent="0.2">
      <c r="B147" s="703"/>
      <c r="C147" s="702"/>
      <c r="F147" s="762"/>
      <c r="G147" s="698"/>
      <c r="H147" s="698"/>
      <c r="I147" s="698"/>
    </row>
    <row r="148" spans="2:10" ht="13.5" customHeight="1" x14ac:dyDescent="0.2">
      <c r="B148" s="703"/>
      <c r="C148" s="702"/>
      <c r="F148" s="762"/>
      <c r="G148" s="698"/>
      <c r="H148" s="698"/>
      <c r="I148" s="698"/>
    </row>
    <row r="149" spans="2:10" ht="13.5" customHeight="1" x14ac:dyDescent="0.2">
      <c r="B149" s="703"/>
      <c r="C149" s="702"/>
      <c r="F149" s="762"/>
      <c r="G149" s="698"/>
      <c r="H149" s="698"/>
      <c r="I149" s="698"/>
    </row>
    <row r="150" spans="2:10" ht="13.5" customHeight="1" x14ac:dyDescent="0.2">
      <c r="B150" s="703"/>
      <c r="C150" s="702"/>
      <c r="F150" s="762"/>
      <c r="G150" s="698"/>
      <c r="H150" s="698"/>
      <c r="I150" s="698"/>
    </row>
    <row r="151" spans="2:10" ht="13.5" customHeight="1" x14ac:dyDescent="0.2">
      <c r="B151" s="703"/>
      <c r="C151" s="702"/>
      <c r="F151" s="762"/>
      <c r="G151" s="698"/>
      <c r="H151" s="711"/>
      <c r="I151" s="711"/>
      <c r="J151" s="695"/>
    </row>
    <row r="152" spans="2:10" ht="13.5" customHeight="1" x14ac:dyDescent="0.2">
      <c r="B152" s="703"/>
      <c r="C152" s="702"/>
      <c r="F152" s="762"/>
      <c r="G152" s="698"/>
      <c r="H152" s="698"/>
      <c r="I152" s="698"/>
    </row>
    <row r="153" spans="2:10" ht="13.5" customHeight="1" x14ac:dyDescent="0.2">
      <c r="B153" s="703"/>
      <c r="C153" s="702"/>
      <c r="F153" s="762"/>
      <c r="G153" s="698"/>
      <c r="H153" s="698"/>
      <c r="I153" s="698"/>
    </row>
    <row r="154" spans="2:10" ht="13.5" customHeight="1" x14ac:dyDescent="0.2">
      <c r="B154" s="703"/>
      <c r="C154" s="702"/>
      <c r="F154" s="762"/>
      <c r="G154" s="698"/>
      <c r="H154" s="698"/>
      <c r="I154" s="698"/>
    </row>
    <row r="155" spans="2:10" ht="13.5" customHeight="1" x14ac:dyDescent="0.2">
      <c r="B155" s="703"/>
      <c r="C155" s="702"/>
      <c r="F155" s="762"/>
      <c r="G155" s="698"/>
      <c r="H155" s="698"/>
      <c r="I155" s="698"/>
    </row>
    <row r="156" spans="2:10" ht="13.5" customHeight="1" x14ac:dyDescent="0.2">
      <c r="B156" s="703"/>
      <c r="C156" s="702"/>
      <c r="F156" s="762"/>
      <c r="G156" s="698"/>
      <c r="H156" s="698"/>
      <c r="I156" s="698"/>
    </row>
    <row r="157" spans="2:10" ht="13.5" customHeight="1" x14ac:dyDescent="0.2">
      <c r="B157" s="703"/>
      <c r="C157" s="702"/>
      <c r="F157" s="762"/>
      <c r="G157" s="698"/>
      <c r="H157" s="698"/>
      <c r="I157" s="698"/>
    </row>
    <row r="158" spans="2:10" ht="13.5" customHeight="1" x14ac:dyDescent="0.2">
      <c r="B158" s="703"/>
      <c r="C158" s="702"/>
      <c r="F158" s="762"/>
      <c r="G158" s="698"/>
      <c r="H158" s="698"/>
      <c r="I158" s="698"/>
    </row>
    <row r="159" spans="2:10" ht="13.5" customHeight="1" x14ac:dyDescent="0.2">
      <c r="B159" s="703"/>
      <c r="C159" s="702"/>
      <c r="F159" s="762"/>
      <c r="G159" s="698"/>
      <c r="H159" s="698"/>
      <c r="I159" s="698"/>
    </row>
    <row r="160" spans="2:10" ht="13.5" customHeight="1" x14ac:dyDescent="0.2">
      <c r="B160" s="703"/>
      <c r="C160" s="702"/>
      <c r="F160" s="762"/>
      <c r="G160" s="698"/>
      <c r="H160" s="698"/>
      <c r="I160" s="698"/>
    </row>
    <row r="161" spans="2:9" ht="13.5" customHeight="1" x14ac:dyDescent="0.2">
      <c r="B161" s="703"/>
      <c r="C161" s="702"/>
      <c r="F161" s="762"/>
      <c r="G161" s="698"/>
      <c r="H161" s="698"/>
      <c r="I161" s="698"/>
    </row>
    <row r="162" spans="2:9" ht="13.5" customHeight="1" x14ac:dyDescent="0.2">
      <c r="B162" s="703"/>
      <c r="C162" s="702"/>
      <c r="F162" s="762"/>
      <c r="G162" s="698"/>
      <c r="H162" s="698"/>
      <c r="I162" s="698"/>
    </row>
    <row r="163" spans="2:9" ht="13.5" customHeight="1" x14ac:dyDescent="0.2">
      <c r="B163" s="703"/>
      <c r="C163" s="702"/>
      <c r="F163" s="762"/>
      <c r="G163" s="698"/>
      <c r="H163" s="698"/>
      <c r="I163" s="698"/>
    </row>
    <row r="164" spans="2:9" ht="13.5" customHeight="1" x14ac:dyDescent="0.2">
      <c r="B164" s="703"/>
      <c r="C164" s="702"/>
      <c r="F164" s="762"/>
      <c r="G164" s="698"/>
      <c r="H164" s="698"/>
      <c r="I164" s="698"/>
    </row>
    <row r="165" spans="2:9" ht="13.5" customHeight="1" x14ac:dyDescent="0.2">
      <c r="B165" s="703"/>
      <c r="C165" s="702"/>
      <c r="F165" s="762"/>
      <c r="G165" s="698"/>
      <c r="H165" s="698"/>
      <c r="I165" s="698"/>
    </row>
    <row r="166" spans="2:9" ht="13.5" customHeight="1" x14ac:dyDescent="0.2">
      <c r="B166" s="703"/>
      <c r="C166" s="702"/>
      <c r="F166" s="762"/>
      <c r="G166" s="698"/>
      <c r="H166" s="698"/>
      <c r="I166" s="698"/>
    </row>
    <row r="167" spans="2:9" ht="13.5" customHeight="1" x14ac:dyDescent="0.2">
      <c r="B167" s="703"/>
      <c r="C167" s="702"/>
      <c r="F167" s="762"/>
      <c r="G167" s="698"/>
      <c r="H167" s="698"/>
      <c r="I167" s="698"/>
    </row>
    <row r="168" spans="2:9" ht="13.5" customHeight="1" x14ac:dyDescent="0.2">
      <c r="B168" s="703"/>
      <c r="C168" s="702"/>
      <c r="F168" s="762"/>
      <c r="G168" s="698"/>
      <c r="H168" s="698"/>
      <c r="I168" s="698"/>
    </row>
    <row r="169" spans="2:9" ht="13.5" customHeight="1" x14ac:dyDescent="0.2">
      <c r="B169" s="703"/>
      <c r="C169" s="702"/>
      <c r="F169" s="762"/>
      <c r="G169" s="698"/>
      <c r="H169" s="698"/>
      <c r="I169" s="698"/>
    </row>
    <row r="170" spans="2:9" ht="13.5" customHeight="1" x14ac:dyDescent="0.2">
      <c r="B170" s="703"/>
      <c r="C170" s="702"/>
      <c r="F170" s="762"/>
      <c r="G170" s="698"/>
      <c r="H170" s="698"/>
      <c r="I170" s="698"/>
    </row>
    <row r="171" spans="2:9" ht="13.5" customHeight="1" x14ac:dyDescent="0.2">
      <c r="B171" s="703"/>
      <c r="C171" s="702"/>
      <c r="F171" s="762"/>
      <c r="G171" s="698"/>
      <c r="H171" s="698"/>
      <c r="I171" s="698"/>
    </row>
    <row r="172" spans="2:9" ht="13.5" customHeight="1" x14ac:dyDescent="0.2">
      <c r="B172" s="703"/>
      <c r="C172" s="702"/>
      <c r="F172" s="762"/>
      <c r="G172" s="698"/>
      <c r="H172" s="698"/>
      <c r="I172" s="698"/>
    </row>
    <row r="173" spans="2:9" ht="13.5" customHeight="1" x14ac:dyDescent="0.2">
      <c r="B173" s="703"/>
      <c r="C173" s="702"/>
      <c r="F173" s="762"/>
      <c r="G173" s="698"/>
      <c r="H173" s="698"/>
      <c r="I173" s="698"/>
    </row>
    <row r="174" spans="2:9" ht="13.5" customHeight="1" x14ac:dyDescent="0.2">
      <c r="B174" s="703"/>
      <c r="C174" s="702"/>
      <c r="F174" s="762"/>
      <c r="G174" s="698"/>
      <c r="H174" s="698"/>
      <c r="I174" s="698"/>
    </row>
    <row r="175" spans="2:9" ht="13.5" customHeight="1" x14ac:dyDescent="0.2">
      <c r="B175" s="703"/>
      <c r="C175" s="702"/>
      <c r="F175" s="762"/>
      <c r="G175" s="698"/>
      <c r="H175" s="698"/>
      <c r="I175" s="698"/>
    </row>
    <row r="176" spans="2:9" ht="13.5" customHeight="1" x14ac:dyDescent="0.2">
      <c r="B176" s="703"/>
      <c r="C176" s="702"/>
      <c r="F176" s="762"/>
      <c r="G176" s="698"/>
      <c r="H176" s="698"/>
      <c r="I176" s="698"/>
    </row>
    <row r="177" spans="2:9" ht="13.5" customHeight="1" x14ac:dyDescent="0.2">
      <c r="B177" s="703"/>
      <c r="C177" s="702"/>
      <c r="F177" s="762"/>
      <c r="G177" s="698"/>
      <c r="H177" s="698"/>
      <c r="I177" s="698"/>
    </row>
    <row r="178" spans="2:9" ht="13.5" customHeight="1" x14ac:dyDescent="0.2">
      <c r="B178" s="703"/>
      <c r="C178" s="702"/>
      <c r="F178" s="762"/>
      <c r="G178" s="698"/>
      <c r="H178" s="698"/>
      <c r="I178" s="698"/>
    </row>
    <row r="179" spans="2:9" ht="13.5" customHeight="1" x14ac:dyDescent="0.2">
      <c r="B179" s="703"/>
      <c r="C179" s="702"/>
      <c r="F179" s="762"/>
      <c r="G179" s="698"/>
      <c r="H179" s="698"/>
      <c r="I179" s="698"/>
    </row>
    <row r="180" spans="2:9" ht="13.5" customHeight="1" x14ac:dyDescent="0.2">
      <c r="B180" s="703"/>
      <c r="C180" s="702"/>
      <c r="F180" s="762"/>
      <c r="G180" s="698"/>
      <c r="H180" s="698"/>
      <c r="I180" s="698"/>
    </row>
    <row r="181" spans="2:9" ht="13.5" customHeight="1" x14ac:dyDescent="0.2">
      <c r="B181" s="703"/>
      <c r="C181" s="702"/>
      <c r="F181" s="762"/>
      <c r="G181" s="698"/>
      <c r="H181" s="698"/>
      <c r="I181" s="698"/>
    </row>
    <row r="182" spans="2:9" ht="13.5" customHeight="1" x14ac:dyDescent="0.2">
      <c r="B182" s="703"/>
      <c r="C182" s="702"/>
      <c r="F182" s="762"/>
      <c r="G182" s="698"/>
      <c r="H182" s="698"/>
      <c r="I182" s="698"/>
    </row>
    <row r="183" spans="2:9" ht="13.5" customHeight="1" x14ac:dyDescent="0.2">
      <c r="B183" s="703"/>
      <c r="C183" s="702"/>
      <c r="F183" s="762"/>
      <c r="G183" s="698"/>
      <c r="H183" s="698"/>
      <c r="I183" s="698"/>
    </row>
    <row r="184" spans="2:9" ht="15.75" customHeight="1" x14ac:dyDescent="0.2">
      <c r="B184" s="703"/>
      <c r="C184" s="702"/>
      <c r="F184" s="762"/>
      <c r="G184" s="698"/>
      <c r="H184" s="698"/>
      <c r="I184" s="698"/>
    </row>
    <row r="185" spans="2:9" ht="15.75" customHeight="1" x14ac:dyDescent="0.2">
      <c r="B185" s="703"/>
      <c r="C185" s="702"/>
      <c r="F185" s="762"/>
      <c r="G185" s="698"/>
      <c r="H185" s="698"/>
      <c r="I185" s="698"/>
    </row>
    <row r="186" spans="2:9" ht="15.75" customHeight="1" x14ac:dyDescent="0.2">
      <c r="B186" s="703"/>
      <c r="C186" s="702"/>
      <c r="F186" s="762"/>
      <c r="G186" s="698"/>
      <c r="H186" s="698"/>
      <c r="I186" s="698"/>
    </row>
    <row r="187" spans="2:9" ht="15.75" customHeight="1" x14ac:dyDescent="0.2">
      <c r="B187" s="703"/>
      <c r="C187" s="702"/>
      <c r="F187" s="762"/>
      <c r="G187" s="698"/>
      <c r="H187" s="698"/>
      <c r="I187" s="698"/>
    </row>
    <row r="188" spans="2:9" ht="15.75" customHeight="1" x14ac:dyDescent="0.2">
      <c r="B188" s="703"/>
      <c r="C188" s="702"/>
      <c r="F188" s="762"/>
      <c r="G188" s="698"/>
      <c r="H188" s="698"/>
      <c r="I188" s="698"/>
    </row>
    <row r="189" spans="2:9" ht="15.75" customHeight="1" x14ac:dyDescent="0.2">
      <c r="B189" s="703"/>
      <c r="C189" s="702"/>
      <c r="F189" s="762"/>
      <c r="G189" s="698"/>
      <c r="H189" s="698"/>
      <c r="I189" s="698"/>
    </row>
    <row r="190" spans="2:9" ht="15.75" customHeight="1" x14ac:dyDescent="0.2">
      <c r="B190" s="703"/>
      <c r="C190" s="702"/>
      <c r="F190" s="762"/>
      <c r="G190" s="698"/>
      <c r="H190" s="698"/>
      <c r="I190" s="698"/>
    </row>
    <row r="191" spans="2:9" ht="15.75" customHeight="1" x14ac:dyDescent="0.2">
      <c r="B191" s="703"/>
      <c r="C191" s="702"/>
      <c r="F191" s="762"/>
      <c r="G191" s="698"/>
      <c r="H191" s="698"/>
      <c r="I191" s="698"/>
    </row>
    <row r="192" spans="2:9" ht="15.75" customHeight="1" x14ac:dyDescent="0.2">
      <c r="B192" s="703"/>
      <c r="C192" s="702"/>
      <c r="F192" s="762"/>
      <c r="G192" s="698"/>
      <c r="H192" s="698"/>
      <c r="I192" s="698"/>
    </row>
    <row r="193" spans="2:9" ht="15.75" customHeight="1" x14ac:dyDescent="0.2">
      <c r="B193" s="703"/>
      <c r="C193" s="702"/>
      <c r="F193" s="762"/>
      <c r="G193" s="698"/>
      <c r="H193" s="698"/>
      <c r="I193" s="698"/>
    </row>
    <row r="194" spans="2:9" ht="15.75" customHeight="1" x14ac:dyDescent="0.2">
      <c r="B194" s="703"/>
      <c r="C194" s="702"/>
      <c r="F194" s="762"/>
      <c r="G194" s="698"/>
      <c r="H194" s="698"/>
      <c r="I194" s="698"/>
    </row>
    <row r="195" spans="2:9" ht="15.75" customHeight="1" x14ac:dyDescent="0.2">
      <c r="B195" s="703"/>
      <c r="C195" s="702"/>
      <c r="F195" s="762"/>
      <c r="G195" s="698"/>
      <c r="H195" s="698"/>
      <c r="I195" s="698"/>
    </row>
    <row r="196" spans="2:9" ht="15.75" customHeight="1" x14ac:dyDescent="0.2">
      <c r="B196" s="703"/>
      <c r="C196" s="702"/>
      <c r="F196" s="762"/>
      <c r="G196" s="698"/>
      <c r="H196" s="698"/>
      <c r="I196" s="698"/>
    </row>
    <row r="197" spans="2:9" ht="15.75" customHeight="1" x14ac:dyDescent="0.2">
      <c r="B197" s="703"/>
      <c r="C197" s="702"/>
      <c r="F197" s="762"/>
      <c r="G197" s="698"/>
      <c r="H197" s="698"/>
      <c r="I197" s="698"/>
    </row>
    <row r="198" spans="2:9" ht="15.75" customHeight="1" x14ac:dyDescent="0.2">
      <c r="B198" s="703"/>
      <c r="C198" s="702"/>
      <c r="F198" s="762"/>
      <c r="G198" s="698"/>
      <c r="H198" s="698"/>
      <c r="I198" s="698"/>
    </row>
    <row r="199" spans="2:9" ht="15.75" customHeight="1" x14ac:dyDescent="0.2">
      <c r="B199" s="703"/>
      <c r="C199" s="702"/>
      <c r="F199" s="762"/>
      <c r="G199" s="698"/>
      <c r="H199" s="698"/>
      <c r="I199" s="698"/>
    </row>
    <row r="200" spans="2:9" ht="15.75" customHeight="1" x14ac:dyDescent="0.2">
      <c r="B200" s="703"/>
      <c r="C200" s="702"/>
      <c r="F200" s="762"/>
      <c r="G200" s="698"/>
      <c r="H200" s="698"/>
      <c r="I200" s="698"/>
    </row>
    <row r="201" spans="2:9" ht="15.75" customHeight="1" x14ac:dyDescent="0.2">
      <c r="B201" s="703"/>
      <c r="C201" s="702"/>
      <c r="F201" s="762"/>
      <c r="G201" s="698"/>
      <c r="H201" s="698"/>
      <c r="I201" s="698"/>
    </row>
    <row r="202" spans="2:9" ht="15.75" customHeight="1" x14ac:dyDescent="0.2">
      <c r="B202" s="703"/>
      <c r="C202" s="702"/>
      <c r="F202" s="762"/>
      <c r="G202" s="698"/>
      <c r="H202" s="698"/>
      <c r="I202" s="698"/>
    </row>
    <row r="203" spans="2:9" ht="15.75" customHeight="1" x14ac:dyDescent="0.2">
      <c r="B203" s="703"/>
      <c r="C203" s="702"/>
      <c r="F203" s="762"/>
      <c r="G203" s="698"/>
      <c r="H203" s="698"/>
      <c r="I203" s="698"/>
    </row>
    <row r="204" spans="2:9" ht="15.75" customHeight="1" x14ac:dyDescent="0.2">
      <c r="B204" s="703"/>
      <c r="C204" s="702"/>
      <c r="F204" s="762"/>
      <c r="G204" s="698"/>
      <c r="H204" s="698"/>
      <c r="I204" s="698"/>
    </row>
    <row r="205" spans="2:9" ht="15.75" customHeight="1" x14ac:dyDescent="0.2">
      <c r="B205" s="703"/>
      <c r="C205" s="702"/>
      <c r="F205" s="762"/>
      <c r="G205" s="698"/>
      <c r="H205" s="698"/>
      <c r="I205" s="698"/>
    </row>
    <row r="206" spans="2:9" ht="15.75" customHeight="1" x14ac:dyDescent="0.2">
      <c r="B206" s="703"/>
      <c r="C206" s="702"/>
      <c r="F206" s="762"/>
      <c r="G206" s="698"/>
      <c r="H206" s="698"/>
      <c r="I206" s="698"/>
    </row>
    <row r="207" spans="2:9" ht="15.75" customHeight="1" x14ac:dyDescent="0.2">
      <c r="B207" s="703"/>
      <c r="C207" s="702"/>
      <c r="F207" s="762"/>
      <c r="G207" s="698"/>
      <c r="H207" s="698"/>
      <c r="I207" s="698"/>
    </row>
    <row r="208" spans="2:9" ht="15.75" customHeight="1" x14ac:dyDescent="0.2">
      <c r="B208" s="703"/>
      <c r="C208" s="702"/>
      <c r="F208" s="762"/>
      <c r="G208" s="698"/>
      <c r="H208" s="698"/>
      <c r="I208" s="698"/>
    </row>
    <row r="209" spans="2:9" ht="11.25" customHeight="1" x14ac:dyDescent="0.2">
      <c r="B209" s="703"/>
      <c r="C209" s="702"/>
      <c r="F209" s="762"/>
      <c r="G209" s="698"/>
      <c r="H209" s="698"/>
      <c r="I209" s="698"/>
    </row>
    <row r="210" spans="2:9" ht="15.75" customHeight="1" x14ac:dyDescent="0.2">
      <c r="B210" s="703"/>
      <c r="C210" s="702"/>
      <c r="F210" s="762"/>
      <c r="G210" s="698"/>
      <c r="H210" s="698"/>
      <c r="I210" s="698"/>
    </row>
    <row r="211" spans="2:9" ht="15.75" customHeight="1" x14ac:dyDescent="0.2">
      <c r="B211" s="703"/>
      <c r="C211" s="702"/>
      <c r="F211" s="762"/>
      <c r="G211" s="698"/>
      <c r="H211" s="698"/>
      <c r="I211" s="698"/>
    </row>
    <row r="212" spans="2:9" ht="15.75" customHeight="1" x14ac:dyDescent="0.2">
      <c r="B212" s="703"/>
      <c r="C212" s="702"/>
      <c r="F212" s="762"/>
      <c r="G212" s="698"/>
      <c r="H212" s="698"/>
      <c r="I212" s="698"/>
    </row>
    <row r="213" spans="2:9" ht="15.75" customHeight="1" x14ac:dyDescent="0.2">
      <c r="B213" s="703"/>
      <c r="C213" s="702"/>
      <c r="F213" s="762"/>
      <c r="G213" s="698"/>
      <c r="H213" s="698"/>
      <c r="I213" s="698"/>
    </row>
    <row r="214" spans="2:9" ht="15.75" customHeight="1" x14ac:dyDescent="0.2">
      <c r="B214" s="703"/>
      <c r="C214" s="702"/>
      <c r="F214" s="762"/>
      <c r="G214" s="698"/>
      <c r="H214" s="698"/>
      <c r="I214" s="698"/>
    </row>
    <row r="215" spans="2:9" ht="15.75" customHeight="1" x14ac:dyDescent="0.2">
      <c r="B215" s="703"/>
      <c r="C215" s="702"/>
      <c r="F215" s="762"/>
      <c r="G215" s="698"/>
      <c r="H215" s="698"/>
      <c r="I215" s="698"/>
    </row>
    <row r="216" spans="2:9" ht="15.75" customHeight="1" x14ac:dyDescent="0.2">
      <c r="B216" s="703"/>
      <c r="C216" s="702"/>
      <c r="F216" s="762"/>
      <c r="G216" s="698"/>
      <c r="H216" s="698"/>
      <c r="I216" s="698"/>
    </row>
    <row r="217" spans="2:9" ht="15.75" customHeight="1" x14ac:dyDescent="0.2">
      <c r="B217" s="703"/>
      <c r="C217" s="702"/>
      <c r="F217" s="762"/>
      <c r="G217" s="698"/>
      <c r="H217" s="698"/>
      <c r="I217" s="698"/>
    </row>
    <row r="218" spans="2:9" ht="15.75" customHeight="1" x14ac:dyDescent="0.2">
      <c r="B218" s="703"/>
      <c r="C218" s="702"/>
      <c r="F218" s="762"/>
      <c r="G218" s="698"/>
      <c r="H218" s="698"/>
      <c r="I218" s="698"/>
    </row>
    <row r="219" spans="2:9" ht="15.75" customHeight="1" x14ac:dyDescent="0.2">
      <c r="B219" s="703"/>
      <c r="C219" s="702"/>
      <c r="F219" s="762"/>
      <c r="G219" s="698"/>
      <c r="H219" s="698"/>
      <c r="I219" s="698"/>
    </row>
    <row r="220" spans="2:9" ht="15.75" customHeight="1" x14ac:dyDescent="0.2">
      <c r="B220" s="703"/>
      <c r="C220" s="702"/>
      <c r="F220" s="762"/>
      <c r="G220" s="698"/>
      <c r="H220" s="698"/>
      <c r="I220" s="698"/>
    </row>
    <row r="221" spans="2:9" ht="15.75" customHeight="1" x14ac:dyDescent="0.2">
      <c r="B221" s="703"/>
      <c r="C221" s="702"/>
      <c r="F221" s="762"/>
      <c r="G221" s="698"/>
      <c r="H221" s="698"/>
      <c r="I221" s="698"/>
    </row>
    <row r="222" spans="2:9" ht="15.75" customHeight="1" x14ac:dyDescent="0.2">
      <c r="B222" s="703"/>
      <c r="C222" s="702"/>
      <c r="F222" s="762"/>
      <c r="G222" s="698"/>
      <c r="H222" s="698"/>
      <c r="I222" s="698"/>
    </row>
    <row r="223" spans="2:9" ht="15.75" customHeight="1" x14ac:dyDescent="0.2">
      <c r="B223" s="703"/>
      <c r="C223" s="702"/>
      <c r="F223" s="762"/>
      <c r="G223" s="698"/>
      <c r="H223" s="698"/>
      <c r="I223" s="698"/>
    </row>
    <row r="224" spans="2:9" ht="15.75" customHeight="1" x14ac:dyDescent="0.2">
      <c r="B224" s="703"/>
      <c r="C224" s="702"/>
      <c r="F224" s="762"/>
      <c r="G224" s="698"/>
      <c r="H224" s="698"/>
      <c r="I224" s="698"/>
    </row>
    <row r="225" spans="2:9" ht="15.75" customHeight="1" x14ac:dyDescent="0.2">
      <c r="B225" s="703"/>
      <c r="C225" s="702"/>
      <c r="F225" s="762"/>
      <c r="G225" s="698"/>
      <c r="H225" s="698"/>
      <c r="I225" s="698"/>
    </row>
    <row r="226" spans="2:9" ht="15.75" customHeight="1" x14ac:dyDescent="0.2">
      <c r="B226" s="703"/>
      <c r="C226" s="702"/>
      <c r="F226" s="762"/>
      <c r="G226" s="698"/>
      <c r="H226" s="698"/>
      <c r="I226" s="698"/>
    </row>
    <row r="227" spans="2:9" ht="15.75" customHeight="1" x14ac:dyDescent="0.2">
      <c r="B227" s="703"/>
      <c r="C227" s="702"/>
      <c r="F227" s="762"/>
      <c r="G227" s="698"/>
      <c r="H227" s="698"/>
      <c r="I227" s="698"/>
    </row>
    <row r="228" spans="2:9" ht="15.75" customHeight="1" x14ac:dyDescent="0.2">
      <c r="B228" s="703"/>
      <c r="C228" s="702"/>
      <c r="F228" s="762"/>
      <c r="G228" s="698"/>
      <c r="H228" s="698"/>
      <c r="I228" s="698"/>
    </row>
    <row r="229" spans="2:9" ht="15.75" customHeight="1" x14ac:dyDescent="0.2">
      <c r="B229" s="703"/>
      <c r="C229" s="702"/>
      <c r="F229" s="762"/>
      <c r="G229" s="698"/>
      <c r="H229" s="698"/>
      <c r="I229" s="698"/>
    </row>
    <row r="230" spans="2:9" ht="15.75" customHeight="1" x14ac:dyDescent="0.2">
      <c r="B230" s="703"/>
      <c r="C230" s="702"/>
      <c r="F230" s="762"/>
      <c r="G230" s="698"/>
      <c r="H230" s="698"/>
      <c r="I230" s="698"/>
    </row>
    <row r="231" spans="2:9" ht="15.75" customHeight="1" x14ac:dyDescent="0.2">
      <c r="B231" s="703"/>
      <c r="C231" s="702"/>
      <c r="F231" s="762"/>
      <c r="G231" s="698"/>
      <c r="H231" s="698"/>
      <c r="I231" s="698"/>
    </row>
    <row r="232" spans="2:9" ht="15.75" customHeight="1" x14ac:dyDescent="0.2">
      <c r="B232" s="703"/>
      <c r="C232" s="702"/>
      <c r="F232" s="762"/>
      <c r="G232" s="698"/>
      <c r="H232" s="698"/>
      <c r="I232" s="698"/>
    </row>
    <row r="233" spans="2:9" ht="15.75" customHeight="1" x14ac:dyDescent="0.2">
      <c r="B233" s="703"/>
      <c r="C233" s="702"/>
      <c r="F233" s="762"/>
      <c r="G233" s="698"/>
      <c r="H233" s="698"/>
      <c r="I233" s="698"/>
    </row>
    <row r="234" spans="2:9" ht="15.75" customHeight="1" x14ac:dyDescent="0.2">
      <c r="B234" s="703"/>
      <c r="C234" s="702"/>
      <c r="F234" s="762"/>
      <c r="G234" s="698"/>
      <c r="H234" s="698"/>
      <c r="I234" s="698"/>
    </row>
    <row r="235" spans="2:9" ht="15.75" customHeight="1" x14ac:dyDescent="0.2">
      <c r="B235" s="703"/>
      <c r="C235" s="702"/>
      <c r="F235" s="762"/>
      <c r="G235" s="698"/>
      <c r="H235" s="698"/>
      <c r="I235" s="698"/>
    </row>
    <row r="236" spans="2:9" ht="15.75" customHeight="1" x14ac:dyDescent="0.2">
      <c r="B236" s="703"/>
      <c r="C236" s="702"/>
      <c r="F236" s="762"/>
      <c r="G236" s="698"/>
      <c r="H236" s="698"/>
      <c r="I236" s="698"/>
    </row>
    <row r="237" spans="2:9" ht="15.75" customHeight="1" x14ac:dyDescent="0.2">
      <c r="B237" s="703"/>
      <c r="C237" s="702"/>
      <c r="F237" s="762"/>
      <c r="G237" s="698"/>
      <c r="H237" s="698"/>
      <c r="I237" s="698"/>
    </row>
    <row r="238" spans="2:9" ht="15.75" customHeight="1" x14ac:dyDescent="0.2">
      <c r="B238" s="703"/>
      <c r="C238" s="702"/>
      <c r="F238" s="762"/>
      <c r="G238" s="698"/>
      <c r="H238" s="698"/>
      <c r="I238" s="698"/>
    </row>
    <row r="239" spans="2:9" ht="15.75" customHeight="1" x14ac:dyDescent="0.2">
      <c r="B239" s="703"/>
      <c r="C239" s="702"/>
      <c r="F239" s="762"/>
      <c r="G239" s="698"/>
      <c r="H239" s="698"/>
      <c r="I239" s="698"/>
    </row>
    <row r="240" spans="2:9" ht="15.75" customHeight="1" x14ac:dyDescent="0.2">
      <c r="B240" s="703"/>
      <c r="C240" s="702"/>
      <c r="F240" s="762"/>
      <c r="G240" s="698"/>
      <c r="H240" s="698"/>
      <c r="I240" s="698"/>
    </row>
    <row r="241" spans="2:9" ht="15.75" customHeight="1" x14ac:dyDescent="0.2">
      <c r="B241" s="703"/>
      <c r="C241" s="702"/>
      <c r="F241" s="762"/>
      <c r="G241" s="698"/>
      <c r="H241" s="698"/>
      <c r="I241" s="698"/>
    </row>
    <row r="242" spans="2:9" ht="15.75" customHeight="1" x14ac:dyDescent="0.2">
      <c r="B242" s="703"/>
      <c r="C242" s="702"/>
      <c r="F242" s="762"/>
      <c r="G242" s="710"/>
      <c r="H242" s="709"/>
      <c r="I242" s="698"/>
    </row>
    <row r="243" spans="2:9" ht="15.75" customHeight="1" x14ac:dyDescent="0.2">
      <c r="B243" s="703"/>
      <c r="C243" s="702"/>
      <c r="G243" s="698"/>
      <c r="H243" s="698"/>
      <c r="I243" s="698"/>
    </row>
    <row r="244" spans="2:9" ht="15.75" customHeight="1" x14ac:dyDescent="0.2">
      <c r="B244" s="703"/>
      <c r="C244" s="702"/>
      <c r="F244" s="762"/>
      <c r="G244" s="698"/>
      <c r="H244" s="698"/>
      <c r="I244" s="698"/>
    </row>
    <row r="245" spans="2:9" ht="15.75" customHeight="1" x14ac:dyDescent="0.2">
      <c r="B245" s="703"/>
      <c r="C245" s="702"/>
      <c r="F245" s="762"/>
      <c r="G245" s="698"/>
      <c r="H245" s="698"/>
      <c r="I245" s="698"/>
    </row>
    <row r="246" spans="2:9" ht="15.75" customHeight="1" x14ac:dyDescent="0.2">
      <c r="B246" s="703"/>
      <c r="C246" s="702"/>
      <c r="F246" s="762"/>
      <c r="G246" s="698"/>
      <c r="H246" s="698"/>
      <c r="I246" s="698"/>
    </row>
    <row r="247" spans="2:9" ht="15.75" customHeight="1" x14ac:dyDescent="0.2">
      <c r="B247" s="703"/>
      <c r="C247" s="702"/>
      <c r="F247" s="762"/>
      <c r="G247" s="698"/>
      <c r="H247" s="698"/>
      <c r="I247" s="698"/>
    </row>
    <row r="248" spans="2:9" ht="15.75" customHeight="1" x14ac:dyDescent="0.2">
      <c r="B248" s="703"/>
      <c r="C248" s="702"/>
      <c r="F248" s="762"/>
      <c r="G248" s="698"/>
      <c r="H248" s="698"/>
      <c r="I248" s="698"/>
    </row>
    <row r="249" spans="2:9" ht="15.75" customHeight="1" x14ac:dyDescent="0.2">
      <c r="B249" s="703"/>
      <c r="C249" s="702"/>
      <c r="F249" s="762"/>
      <c r="G249" s="698"/>
      <c r="H249" s="698"/>
      <c r="I249" s="698"/>
    </row>
    <row r="250" spans="2:9" ht="15.75" customHeight="1" x14ac:dyDescent="0.2">
      <c r="B250" s="703"/>
      <c r="C250" s="702"/>
      <c r="F250" s="762"/>
      <c r="G250" s="698"/>
      <c r="H250" s="698"/>
      <c r="I250" s="698"/>
    </row>
    <row r="251" spans="2:9" ht="15.75" customHeight="1" x14ac:dyDescent="0.2">
      <c r="B251" s="703"/>
      <c r="C251" s="702"/>
      <c r="F251" s="762"/>
      <c r="G251" s="698"/>
      <c r="H251" s="698"/>
      <c r="I251" s="698"/>
    </row>
    <row r="252" spans="2:9" ht="15.75" customHeight="1" x14ac:dyDescent="0.2">
      <c r="B252" s="703"/>
      <c r="C252" s="702"/>
      <c r="F252" s="762"/>
      <c r="G252" s="698"/>
      <c r="H252" s="698"/>
      <c r="I252" s="698"/>
    </row>
    <row r="253" spans="2:9" ht="15.75" customHeight="1" x14ac:dyDescent="0.2">
      <c r="B253" s="703"/>
      <c r="C253" s="702"/>
      <c r="F253" s="762"/>
      <c r="G253" s="698"/>
      <c r="H253" s="698"/>
      <c r="I253" s="698"/>
    </row>
    <row r="254" spans="2:9" ht="15.75" customHeight="1" x14ac:dyDescent="0.2">
      <c r="B254" s="703"/>
      <c r="C254" s="702"/>
      <c r="F254" s="762"/>
      <c r="G254" s="698"/>
      <c r="H254" s="698"/>
      <c r="I254" s="698"/>
    </row>
    <row r="255" spans="2:9" ht="15.75" customHeight="1" x14ac:dyDescent="0.2">
      <c r="B255" s="703"/>
      <c r="C255" s="702"/>
      <c r="F255" s="762"/>
      <c r="G255" s="698"/>
      <c r="H255" s="698"/>
      <c r="I255" s="698"/>
    </row>
    <row r="256" spans="2:9" ht="15.75" customHeight="1" x14ac:dyDescent="0.2">
      <c r="B256" s="703"/>
      <c r="C256" s="702"/>
      <c r="F256" s="762"/>
      <c r="G256" s="698"/>
      <c r="H256" s="698"/>
      <c r="I256" s="698"/>
    </row>
    <row r="257" spans="2:9" ht="15.75" customHeight="1" x14ac:dyDescent="0.2">
      <c r="B257" s="703"/>
      <c r="C257" s="702"/>
      <c r="F257" s="762"/>
      <c r="G257" s="698"/>
      <c r="H257" s="698"/>
      <c r="I257" s="698"/>
    </row>
    <row r="258" spans="2:9" ht="15.75" customHeight="1" x14ac:dyDescent="0.2">
      <c r="B258" s="703"/>
      <c r="C258" s="702"/>
      <c r="F258" s="762"/>
      <c r="G258" s="698"/>
      <c r="H258" s="698"/>
      <c r="I258" s="698"/>
    </row>
    <row r="259" spans="2:9" ht="15.75" customHeight="1" x14ac:dyDescent="0.2">
      <c r="B259" s="703"/>
      <c r="C259" s="702"/>
      <c r="F259" s="762"/>
      <c r="G259" s="698"/>
      <c r="H259" s="698"/>
      <c r="I259" s="698"/>
    </row>
    <row r="260" spans="2:9" ht="15.75" customHeight="1" x14ac:dyDescent="0.2">
      <c r="B260" s="703"/>
      <c r="C260" s="702"/>
      <c r="F260" s="762"/>
      <c r="G260" s="698"/>
      <c r="H260" s="698"/>
      <c r="I260" s="698"/>
    </row>
    <row r="261" spans="2:9" ht="15.75" customHeight="1" x14ac:dyDescent="0.2">
      <c r="B261" s="703"/>
      <c r="C261" s="702"/>
      <c r="F261" s="762"/>
      <c r="G261" s="698"/>
      <c r="H261" s="698"/>
      <c r="I261" s="698"/>
    </row>
    <row r="262" spans="2:9" ht="15.75" customHeight="1" x14ac:dyDescent="0.2">
      <c r="B262" s="703"/>
      <c r="C262" s="702"/>
      <c r="F262" s="762"/>
      <c r="G262" s="698"/>
      <c r="H262" s="698"/>
      <c r="I262" s="698"/>
    </row>
    <row r="263" spans="2:9" ht="15.75" customHeight="1" x14ac:dyDescent="0.2">
      <c r="B263" s="703"/>
      <c r="C263" s="702"/>
      <c r="F263" s="762"/>
      <c r="G263" s="698"/>
      <c r="H263" s="698"/>
      <c r="I263" s="698"/>
    </row>
    <row r="264" spans="2:9" ht="15.75" customHeight="1" x14ac:dyDescent="0.2">
      <c r="B264" s="703"/>
      <c r="C264" s="702"/>
      <c r="F264" s="762"/>
      <c r="G264" s="698"/>
      <c r="H264" s="698"/>
      <c r="I264" s="698"/>
    </row>
    <row r="265" spans="2:9" ht="15.75" customHeight="1" x14ac:dyDescent="0.2">
      <c r="B265" s="703"/>
      <c r="C265" s="702"/>
      <c r="F265" s="762"/>
      <c r="G265" s="699"/>
      <c r="H265" s="698"/>
      <c r="I265" s="698"/>
    </row>
    <row r="266" spans="2:9" ht="15.75" customHeight="1" thickBot="1" x14ac:dyDescent="0.25">
      <c r="B266" s="703"/>
      <c r="C266" s="702"/>
      <c r="E266" s="707">
        <f>SUM(E9:E245)</f>
        <v>6588939.6000000006</v>
      </c>
      <c r="F266" s="706">
        <f>SUM(F8:F253)</f>
        <v>7408274.9900000002</v>
      </c>
      <c r="G266" s="699"/>
      <c r="H266" s="698"/>
      <c r="I266" s="698"/>
    </row>
    <row r="267" spans="2:9" ht="15.75" customHeight="1" thickTop="1" x14ac:dyDescent="0.2">
      <c r="B267" s="703"/>
      <c r="C267" s="702"/>
      <c r="E267" s="719">
        <f>F266-E266</f>
        <v>819335.38999999966</v>
      </c>
      <c r="F267" s="700"/>
      <c r="G267" s="699"/>
      <c r="H267" s="704"/>
      <c r="I267" s="698"/>
    </row>
    <row r="268" spans="2:9" ht="15.75" customHeight="1" x14ac:dyDescent="0.2">
      <c r="B268" s="703"/>
      <c r="C268" s="702"/>
      <c r="F268" s="700"/>
      <c r="G268" s="699"/>
      <c r="H268" s="698"/>
      <c r="I268" s="698"/>
    </row>
    <row r="269" spans="2:9" ht="15.75" customHeight="1" x14ac:dyDescent="0.2">
      <c r="B269" s="703"/>
      <c r="C269" s="702"/>
      <c r="F269" s="700"/>
      <c r="G269" s="699"/>
      <c r="H269" s="698"/>
      <c r="I269" s="698"/>
    </row>
    <row r="270" spans="2:9" ht="15.75" customHeight="1" x14ac:dyDescent="0.2">
      <c r="B270" s="690"/>
      <c r="C270" s="690"/>
      <c r="D270" s="696"/>
      <c r="F270" s="700"/>
      <c r="G270" s="699"/>
      <c r="H270" s="698"/>
      <c r="I270" s="698"/>
    </row>
    <row r="271" spans="2:9" ht="15.75" customHeight="1" x14ac:dyDescent="0.2">
      <c r="B271" s="690"/>
      <c r="C271" s="690"/>
      <c r="D271" s="696"/>
      <c r="F271" s="700"/>
      <c r="G271" s="699"/>
      <c r="H271" s="698"/>
      <c r="I271" s="698"/>
    </row>
    <row r="272" spans="2:9" ht="15.75" customHeight="1" x14ac:dyDescent="0.2">
      <c r="B272" s="690"/>
      <c r="C272" s="690"/>
      <c r="D272" s="701"/>
      <c r="F272" s="700"/>
      <c r="G272" s="699"/>
      <c r="H272" s="698"/>
      <c r="I272" s="698"/>
    </row>
    <row r="273" spans="2:9" ht="15.75" customHeight="1" x14ac:dyDescent="0.2">
      <c r="B273" s="690"/>
      <c r="C273" s="690"/>
      <c r="D273" s="696"/>
      <c r="F273" s="700"/>
      <c r="G273" s="698"/>
      <c r="H273" s="698"/>
      <c r="I273" s="698"/>
    </row>
    <row r="274" spans="2:9" ht="15.75" customHeight="1" x14ac:dyDescent="0.2">
      <c r="B274" s="690"/>
      <c r="C274" s="690"/>
      <c r="D274" s="696"/>
      <c r="G274" s="698"/>
    </row>
    <row r="275" spans="2:9" ht="15.75" customHeight="1" x14ac:dyDescent="0.2">
      <c r="B275" s="690"/>
      <c r="C275" s="690"/>
      <c r="D275" s="696"/>
      <c r="G275" s="698"/>
    </row>
    <row r="276" spans="2:9" ht="15.75" customHeight="1" x14ac:dyDescent="0.2">
      <c r="B276" s="690"/>
      <c r="C276" s="690"/>
      <c r="D276" s="696"/>
    </row>
    <row r="277" spans="2:9" ht="15.75" customHeight="1" x14ac:dyDescent="0.2">
      <c r="B277" s="690"/>
      <c r="C277" s="690"/>
      <c r="G277" s="697"/>
    </row>
    <row r="278" spans="2:9" ht="15.75" customHeight="1" x14ac:dyDescent="0.2">
      <c r="B278" s="690"/>
      <c r="C278" s="690"/>
      <c r="D278" s="696"/>
    </row>
    <row r="279" spans="2:9" ht="15.75" customHeight="1" x14ac:dyDescent="0.2">
      <c r="B279" s="690"/>
      <c r="C279" s="690"/>
      <c r="D279" s="696"/>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row>
    <row r="284" spans="2:9" ht="15.75" customHeight="1" x14ac:dyDescent="0.2">
      <c r="D284" s="696"/>
      <c r="E284" s="694"/>
    </row>
    <row r="285" spans="2:9" ht="15.75" customHeight="1" x14ac:dyDescent="0.2">
      <c r="B285" s="690"/>
      <c r="C285" s="690"/>
      <c r="D285" s="696"/>
      <c r="G285" s="690"/>
    </row>
    <row r="286" spans="2:9" ht="15.75" customHeight="1" x14ac:dyDescent="0.2">
      <c r="B286" s="690"/>
      <c r="C286" s="690"/>
      <c r="E286" s="695"/>
      <c r="F286" s="694"/>
      <c r="G286" s="690"/>
    </row>
    <row r="287" spans="2:9" ht="15.75" customHeight="1" x14ac:dyDescent="0.2">
      <c r="E287" s="695"/>
      <c r="F287" s="694"/>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691" customFormat="1" x14ac:dyDescent="0.2">
      <c r="A376" s="690"/>
      <c r="D376" s="693"/>
      <c r="E376" s="692"/>
      <c r="F376" s="692"/>
      <c r="H376" s="690"/>
      <c r="I376" s="690"/>
      <c r="J376" s="690"/>
      <c r="K376" s="690"/>
      <c r="L376" s="690"/>
      <c r="M376" s="690"/>
      <c r="N376" s="690"/>
      <c r="O376" s="690"/>
      <c r="P376" s="690"/>
      <c r="Q376" s="690"/>
      <c r="R376" s="690"/>
      <c r="S376" s="690"/>
      <c r="T376" s="690"/>
      <c r="U376" s="690"/>
      <c r="V376" s="690"/>
      <c r="W376" s="690"/>
      <c r="X376" s="690"/>
      <c r="Y376" s="690"/>
      <c r="Z376" s="690"/>
      <c r="AA376" s="690"/>
      <c r="AB376" s="690"/>
      <c r="AC376" s="690"/>
      <c r="AD376" s="690"/>
      <c r="AE376" s="690"/>
      <c r="AF376" s="690"/>
      <c r="AG376" s="690"/>
      <c r="AH376" s="690"/>
      <c r="AI376" s="690"/>
      <c r="AJ376" s="690"/>
      <c r="AK376" s="690"/>
      <c r="AL376" s="690"/>
      <c r="AM376" s="690"/>
      <c r="AN376" s="690"/>
      <c r="AO376" s="690"/>
      <c r="AP376" s="690"/>
      <c r="AQ376" s="690"/>
      <c r="AR376" s="690"/>
      <c r="AS376" s="690"/>
      <c r="AT376" s="690"/>
      <c r="AU376" s="690"/>
      <c r="AV376" s="690"/>
      <c r="AW376" s="690"/>
      <c r="AX376" s="690"/>
      <c r="AY376" s="690"/>
      <c r="AZ376" s="690"/>
      <c r="BA376" s="690"/>
      <c r="BB376" s="690"/>
      <c r="BC376" s="690"/>
      <c r="BD376" s="690"/>
      <c r="BE376" s="690"/>
      <c r="BF376" s="690"/>
      <c r="BG376" s="690"/>
      <c r="BH376" s="690"/>
      <c r="BI376" s="690"/>
      <c r="BJ376" s="690"/>
      <c r="BK376" s="690"/>
      <c r="BL376" s="690"/>
      <c r="BM376" s="690"/>
      <c r="BN376" s="690"/>
      <c r="BO376" s="690"/>
      <c r="BP376" s="690"/>
      <c r="BQ376" s="690"/>
      <c r="BR376" s="690"/>
      <c r="BS376" s="690"/>
      <c r="BT376" s="690"/>
      <c r="BU376" s="690"/>
      <c r="BV376" s="690"/>
      <c r="BW376" s="690"/>
      <c r="BX376" s="690"/>
      <c r="BY376" s="690"/>
      <c r="BZ376" s="690"/>
      <c r="CA376" s="690"/>
      <c r="CB376" s="690"/>
      <c r="CC376" s="690"/>
      <c r="CD376" s="690"/>
      <c r="CE376" s="690"/>
      <c r="CF376" s="690"/>
      <c r="CG376" s="690"/>
      <c r="CH376" s="690"/>
      <c r="CI376" s="690"/>
      <c r="CJ376" s="690"/>
      <c r="CK376" s="690"/>
      <c r="CL376" s="690"/>
      <c r="CM376" s="690"/>
      <c r="CN376" s="690"/>
      <c r="CO376" s="690"/>
      <c r="CP376" s="690"/>
      <c r="CQ376" s="690"/>
      <c r="CR376" s="690"/>
      <c r="CS376" s="690"/>
      <c r="CT376" s="690"/>
      <c r="CU376" s="690"/>
      <c r="CV376" s="690"/>
      <c r="CW376" s="690"/>
      <c r="CX376" s="690"/>
      <c r="CY376" s="690"/>
      <c r="CZ376" s="690"/>
      <c r="DA376" s="690"/>
      <c r="DB376" s="690"/>
      <c r="DC376" s="690"/>
      <c r="DD376" s="690"/>
      <c r="DE376" s="690"/>
      <c r="DF376" s="690"/>
      <c r="DG376" s="690"/>
      <c r="DH376" s="690"/>
      <c r="DI376" s="690"/>
      <c r="DJ376" s="690"/>
      <c r="DK376" s="690"/>
      <c r="DL376" s="690"/>
      <c r="DM376" s="690"/>
      <c r="DN376" s="690"/>
      <c r="DO376" s="690"/>
      <c r="DP376" s="690"/>
      <c r="DQ376" s="690"/>
      <c r="DR376" s="690"/>
      <c r="DS376" s="690"/>
      <c r="DT376" s="690"/>
      <c r="DU376" s="690"/>
      <c r="DV376" s="690"/>
      <c r="DW376" s="690"/>
      <c r="DX376" s="690"/>
      <c r="DY376" s="690"/>
      <c r="DZ376" s="690"/>
      <c r="EA376" s="690"/>
      <c r="EB376" s="690"/>
      <c r="EC376" s="690"/>
      <c r="ED376" s="690"/>
      <c r="EE376" s="690"/>
      <c r="EF376" s="690"/>
      <c r="EG376" s="690"/>
      <c r="EH376" s="690"/>
      <c r="EI376" s="690"/>
      <c r="EJ376" s="690"/>
      <c r="EK376" s="690"/>
      <c r="EL376" s="690"/>
      <c r="EM376" s="690"/>
      <c r="EN376" s="690"/>
      <c r="EO376" s="690"/>
      <c r="EP376" s="690"/>
      <c r="EQ376" s="690"/>
      <c r="ER376" s="690"/>
      <c r="ES376" s="690"/>
      <c r="ET376" s="690"/>
      <c r="EU376" s="690"/>
      <c r="EV376" s="690"/>
      <c r="EW376" s="690"/>
      <c r="EX376" s="690"/>
      <c r="EY376" s="690"/>
      <c r="EZ376" s="690"/>
      <c r="FA376" s="690"/>
      <c r="FB376" s="690"/>
      <c r="FC376" s="690"/>
      <c r="FD376" s="690"/>
      <c r="FE376" s="690"/>
      <c r="FF376" s="690"/>
      <c r="FG376" s="690"/>
      <c r="FH376" s="690"/>
      <c r="FI376" s="690"/>
      <c r="FJ376" s="690"/>
      <c r="FK376" s="690"/>
      <c r="FL376" s="690"/>
      <c r="FM376" s="690"/>
      <c r="FN376" s="690"/>
      <c r="FO376" s="690"/>
      <c r="FP376" s="690"/>
      <c r="FQ376" s="690"/>
      <c r="FR376" s="690"/>
      <c r="FS376" s="690"/>
      <c r="FT376" s="690"/>
      <c r="FU376" s="690"/>
      <c r="FV376" s="690"/>
      <c r="FW376" s="690"/>
      <c r="FX376" s="690"/>
      <c r="FY376" s="690"/>
      <c r="FZ376" s="690"/>
      <c r="GA376" s="690"/>
      <c r="GB376" s="690"/>
      <c r="GC376" s="690"/>
      <c r="GD376" s="690"/>
      <c r="GE376" s="690"/>
      <c r="GF376" s="690"/>
      <c r="GG376" s="690"/>
      <c r="GH376" s="690"/>
      <c r="GI376" s="690"/>
      <c r="GJ376" s="690"/>
      <c r="GK376" s="690"/>
      <c r="GL376" s="690"/>
      <c r="GM376" s="690"/>
      <c r="GN376" s="690"/>
      <c r="GO376" s="690"/>
      <c r="GP376" s="690"/>
      <c r="GQ376" s="690"/>
      <c r="GR376" s="690"/>
      <c r="GS376" s="690"/>
      <c r="GT376" s="690"/>
      <c r="GU376" s="690"/>
      <c r="GV376" s="690"/>
      <c r="GW376" s="690"/>
      <c r="GX376" s="690"/>
      <c r="GY376" s="690"/>
      <c r="GZ376" s="690"/>
      <c r="HA376" s="690"/>
    </row>
    <row r="377" spans="1:209" s="704" customFormat="1" x14ac:dyDescent="0.2">
      <c r="A377" s="690"/>
      <c r="B377" s="691"/>
      <c r="C377" s="691"/>
      <c r="D377" s="693"/>
      <c r="E377" s="692"/>
      <c r="F377" s="692"/>
      <c r="G377" s="691"/>
      <c r="H377" s="690"/>
      <c r="I377" s="690"/>
      <c r="J377" s="690"/>
      <c r="K377" s="690"/>
      <c r="L377" s="690"/>
      <c r="M377" s="690"/>
      <c r="N377" s="690"/>
      <c r="O377" s="690"/>
      <c r="P377" s="690"/>
      <c r="Q377" s="690"/>
      <c r="R377" s="690"/>
      <c r="S377" s="690"/>
      <c r="T377" s="690"/>
      <c r="U377" s="690"/>
      <c r="V377" s="690"/>
      <c r="W377" s="690"/>
      <c r="X377" s="690"/>
      <c r="Y377" s="690"/>
      <c r="Z377" s="690"/>
      <c r="AA377" s="690"/>
      <c r="AB377" s="690"/>
      <c r="AC377" s="690"/>
      <c r="AD377" s="690"/>
      <c r="AE377" s="690"/>
      <c r="AF377" s="690"/>
      <c r="AG377" s="690"/>
      <c r="AH377" s="690"/>
      <c r="AI377" s="690"/>
      <c r="AJ377" s="690"/>
      <c r="AK377" s="690"/>
      <c r="AL377" s="690"/>
      <c r="AM377" s="690"/>
      <c r="AN377" s="690"/>
      <c r="AO377" s="690"/>
      <c r="AP377" s="690"/>
      <c r="AQ377" s="690"/>
      <c r="AR377" s="690"/>
      <c r="AS377" s="690"/>
      <c r="AT377" s="690"/>
      <c r="AU377" s="690"/>
      <c r="AV377" s="690"/>
      <c r="AW377" s="690"/>
      <c r="AX377" s="690"/>
      <c r="AY377" s="690"/>
      <c r="AZ377" s="690"/>
      <c r="BA377" s="690"/>
      <c r="BB377" s="690"/>
      <c r="BC377" s="690"/>
      <c r="BD377" s="690"/>
      <c r="BE377" s="690"/>
      <c r="BF377" s="690"/>
      <c r="BG377" s="690"/>
      <c r="BH377" s="690"/>
      <c r="BI377" s="690"/>
      <c r="BJ377" s="690"/>
      <c r="BK377" s="690"/>
      <c r="BL377" s="690"/>
      <c r="BM377" s="690"/>
      <c r="BN377" s="690"/>
      <c r="BO377" s="690"/>
      <c r="BP377" s="690"/>
      <c r="BQ377" s="690"/>
      <c r="BR377" s="690"/>
      <c r="BS377" s="690"/>
      <c r="BT377" s="690"/>
      <c r="BU377" s="690"/>
      <c r="BV377" s="690"/>
      <c r="BW377" s="690"/>
      <c r="BX377" s="690"/>
      <c r="BY377" s="690"/>
      <c r="BZ377" s="690"/>
      <c r="CA377" s="690"/>
      <c r="CB377" s="690"/>
      <c r="CC377" s="690"/>
      <c r="CD377" s="690"/>
      <c r="CE377" s="690"/>
      <c r="CF377" s="690"/>
      <c r="CG377" s="690"/>
      <c r="CH377" s="690"/>
      <c r="CI377" s="690"/>
      <c r="CJ377" s="690"/>
      <c r="CK377" s="690"/>
      <c r="CL377" s="690"/>
      <c r="CM377" s="690"/>
      <c r="CN377" s="690"/>
      <c r="CO377" s="690"/>
      <c r="CP377" s="690"/>
      <c r="CQ377" s="690"/>
      <c r="CR377" s="690"/>
      <c r="CS377" s="690"/>
      <c r="CT377" s="690"/>
      <c r="CU377" s="690"/>
      <c r="CV377" s="690"/>
      <c r="CW377" s="690"/>
      <c r="CX377" s="690"/>
      <c r="CY377" s="690"/>
      <c r="CZ377" s="690"/>
      <c r="DA377" s="690"/>
      <c r="DB377" s="690"/>
      <c r="DC377" s="690"/>
      <c r="DD377" s="690"/>
      <c r="DE377" s="690"/>
      <c r="DF377" s="690"/>
      <c r="DG377" s="690"/>
      <c r="DH377" s="690"/>
      <c r="DI377" s="690"/>
      <c r="DJ377" s="690"/>
      <c r="DK377" s="690"/>
      <c r="DL377" s="690"/>
      <c r="DM377" s="690"/>
      <c r="DN377" s="690"/>
      <c r="DO377" s="690"/>
      <c r="DP377" s="690"/>
      <c r="DQ377" s="690"/>
      <c r="DR377" s="690"/>
      <c r="DS377" s="690"/>
      <c r="DT377" s="690"/>
      <c r="DU377" s="690"/>
      <c r="DV377" s="690"/>
      <c r="DW377" s="690"/>
      <c r="DX377" s="690"/>
      <c r="DY377" s="690"/>
      <c r="DZ377" s="690"/>
      <c r="EA377" s="690"/>
      <c r="EB377" s="690"/>
      <c r="EC377" s="690"/>
      <c r="ED377" s="690"/>
      <c r="EE377" s="690"/>
      <c r="EF377" s="690"/>
      <c r="EG377" s="690"/>
      <c r="EH377" s="690"/>
      <c r="EI377" s="690"/>
      <c r="EJ377" s="690"/>
      <c r="EK377" s="690"/>
      <c r="EL377" s="690"/>
      <c r="EM377" s="690"/>
      <c r="EN377" s="690"/>
      <c r="EO377" s="690"/>
      <c r="EP377" s="690"/>
      <c r="EQ377" s="690"/>
      <c r="ER377" s="690"/>
      <c r="ES377" s="690"/>
      <c r="ET377" s="690"/>
      <c r="EU377" s="690"/>
      <c r="EV377" s="690"/>
      <c r="EW377" s="690"/>
      <c r="EX377" s="690"/>
      <c r="EY377" s="690"/>
      <c r="EZ377" s="690"/>
      <c r="FA377" s="690"/>
      <c r="FB377" s="690"/>
      <c r="FC377" s="690"/>
      <c r="FD377" s="690"/>
      <c r="FE377" s="690"/>
      <c r="FF377" s="690"/>
      <c r="FG377" s="690"/>
      <c r="FH377" s="690"/>
      <c r="FI377" s="690"/>
      <c r="FJ377" s="690"/>
      <c r="FK377" s="690"/>
      <c r="FL377" s="690"/>
      <c r="FM377" s="690"/>
      <c r="FN377" s="690"/>
      <c r="FO377" s="690"/>
      <c r="FP377" s="690"/>
      <c r="FQ377" s="690"/>
      <c r="FR377" s="690"/>
      <c r="FS377" s="690"/>
      <c r="FT377" s="690"/>
      <c r="FU377" s="690"/>
      <c r="FV377" s="690"/>
      <c r="FW377" s="690"/>
      <c r="FX377" s="690"/>
      <c r="FY377" s="690"/>
      <c r="FZ377" s="690"/>
      <c r="GA377" s="690"/>
      <c r="GB377" s="690"/>
      <c r="GC377" s="690"/>
      <c r="GD377" s="690"/>
      <c r="GE377" s="690"/>
      <c r="GF377" s="690"/>
      <c r="GG377" s="690"/>
      <c r="GH377" s="690"/>
      <c r="GI377" s="690"/>
      <c r="GJ377" s="690"/>
      <c r="GK377" s="690"/>
      <c r="GL377" s="690"/>
      <c r="GM377" s="690"/>
      <c r="GN377" s="690"/>
      <c r="GO377" s="690"/>
      <c r="GP377" s="690"/>
      <c r="GQ377" s="690"/>
      <c r="GR377" s="690"/>
      <c r="GS377" s="690"/>
      <c r="GT377" s="690"/>
      <c r="GU377" s="690"/>
      <c r="GV377" s="690"/>
      <c r="GW377" s="690"/>
      <c r="GX377" s="690"/>
      <c r="GY377" s="690"/>
      <c r="GZ377" s="690"/>
      <c r="HA377" s="690"/>
    </row>
    <row r="378" spans="1:209" s="704" customFormat="1" x14ac:dyDescent="0.2">
      <c r="A378" s="690"/>
      <c r="B378" s="691"/>
      <c r="C378" s="691"/>
      <c r="D378" s="693"/>
      <c r="E378" s="692"/>
      <c r="F378" s="692"/>
      <c r="G378" s="691"/>
      <c r="H378" s="690"/>
      <c r="I378" s="690"/>
      <c r="J378" s="690"/>
      <c r="K378" s="690"/>
      <c r="L378" s="690"/>
      <c r="M378" s="690"/>
      <c r="N378" s="690"/>
      <c r="O378" s="690"/>
      <c r="P378" s="690"/>
      <c r="Q378" s="690"/>
      <c r="R378" s="690"/>
      <c r="S378" s="690"/>
      <c r="T378" s="690"/>
      <c r="U378" s="690"/>
      <c r="V378" s="690"/>
      <c r="W378" s="690"/>
      <c r="X378" s="690"/>
      <c r="Y378" s="690"/>
      <c r="Z378" s="690"/>
      <c r="AA378" s="690"/>
      <c r="AB378" s="690"/>
      <c r="AC378" s="690"/>
      <c r="AD378" s="690"/>
      <c r="AE378" s="690"/>
      <c r="AF378" s="690"/>
      <c r="AG378" s="690"/>
      <c r="AH378" s="690"/>
      <c r="AI378" s="690"/>
      <c r="AJ378" s="690"/>
      <c r="AK378" s="690"/>
      <c r="AL378" s="690"/>
      <c r="AM378" s="690"/>
      <c r="AN378" s="690"/>
      <c r="AO378" s="690"/>
      <c r="AP378" s="690"/>
      <c r="AQ378" s="690"/>
      <c r="AR378" s="690"/>
      <c r="AS378" s="690"/>
      <c r="AT378" s="690"/>
      <c r="AU378" s="690"/>
      <c r="AV378" s="690"/>
      <c r="AW378" s="690"/>
      <c r="AX378" s="690"/>
      <c r="AY378" s="690"/>
      <c r="AZ378" s="690"/>
      <c r="BA378" s="690"/>
      <c r="BB378" s="690"/>
      <c r="BC378" s="690"/>
      <c r="BD378" s="690"/>
      <c r="BE378" s="690"/>
      <c r="BF378" s="690"/>
      <c r="BG378" s="690"/>
      <c r="BH378" s="690"/>
      <c r="BI378" s="690"/>
      <c r="BJ378" s="690"/>
      <c r="BK378" s="690"/>
      <c r="BL378" s="690"/>
      <c r="BM378" s="690"/>
      <c r="BN378" s="690"/>
      <c r="BO378" s="690"/>
      <c r="BP378" s="690"/>
      <c r="BQ378" s="690"/>
      <c r="BR378" s="690"/>
      <c r="BS378" s="690"/>
      <c r="BT378" s="690"/>
      <c r="BU378" s="690"/>
      <c r="BV378" s="690"/>
      <c r="BW378" s="690"/>
      <c r="BX378" s="690"/>
      <c r="BY378" s="690"/>
      <c r="BZ378" s="690"/>
      <c r="CA378" s="690"/>
      <c r="CB378" s="690"/>
      <c r="CC378" s="690"/>
      <c r="CD378" s="690"/>
      <c r="CE378" s="690"/>
      <c r="CF378" s="690"/>
      <c r="CG378" s="690"/>
      <c r="CH378" s="690"/>
      <c r="CI378" s="690"/>
      <c r="CJ378" s="690"/>
      <c r="CK378" s="690"/>
      <c r="CL378" s="690"/>
      <c r="CM378" s="690"/>
      <c r="CN378" s="690"/>
      <c r="CO378" s="690"/>
      <c r="CP378" s="690"/>
      <c r="CQ378" s="690"/>
      <c r="CR378" s="690"/>
      <c r="CS378" s="690"/>
      <c r="CT378" s="690"/>
      <c r="CU378" s="690"/>
      <c r="CV378" s="690"/>
      <c r="CW378" s="690"/>
      <c r="CX378" s="690"/>
      <c r="CY378" s="690"/>
      <c r="CZ378" s="690"/>
      <c r="DA378" s="690"/>
      <c r="DB378" s="690"/>
      <c r="DC378" s="690"/>
      <c r="DD378" s="690"/>
      <c r="DE378" s="690"/>
      <c r="DF378" s="690"/>
      <c r="DG378" s="690"/>
      <c r="DH378" s="690"/>
      <c r="DI378" s="690"/>
      <c r="DJ378" s="690"/>
      <c r="DK378" s="690"/>
      <c r="DL378" s="690"/>
      <c r="DM378" s="690"/>
      <c r="DN378" s="690"/>
      <c r="DO378" s="690"/>
      <c r="DP378" s="690"/>
      <c r="DQ378" s="690"/>
      <c r="DR378" s="690"/>
      <c r="DS378" s="690"/>
      <c r="DT378" s="690"/>
      <c r="DU378" s="690"/>
      <c r="DV378" s="690"/>
      <c r="DW378" s="690"/>
      <c r="DX378" s="690"/>
      <c r="DY378" s="690"/>
      <c r="DZ378" s="690"/>
      <c r="EA378" s="690"/>
      <c r="EB378" s="690"/>
      <c r="EC378" s="690"/>
      <c r="ED378" s="690"/>
      <c r="EE378" s="690"/>
      <c r="EF378" s="690"/>
      <c r="EG378" s="690"/>
      <c r="EH378" s="690"/>
      <c r="EI378" s="690"/>
      <c r="EJ378" s="690"/>
      <c r="EK378" s="690"/>
      <c r="EL378" s="690"/>
      <c r="EM378" s="690"/>
      <c r="EN378" s="690"/>
      <c r="EO378" s="690"/>
      <c r="EP378" s="690"/>
      <c r="EQ378" s="690"/>
      <c r="ER378" s="690"/>
      <c r="ES378" s="690"/>
      <c r="ET378" s="690"/>
      <c r="EU378" s="690"/>
      <c r="EV378" s="690"/>
      <c r="EW378" s="690"/>
      <c r="EX378" s="690"/>
      <c r="EY378" s="690"/>
      <c r="EZ378" s="690"/>
      <c r="FA378" s="690"/>
      <c r="FB378" s="690"/>
      <c r="FC378" s="690"/>
      <c r="FD378" s="690"/>
      <c r="FE378" s="690"/>
      <c r="FF378" s="690"/>
      <c r="FG378" s="690"/>
      <c r="FH378" s="690"/>
      <c r="FI378" s="690"/>
      <c r="FJ378" s="690"/>
      <c r="FK378" s="690"/>
      <c r="FL378" s="690"/>
      <c r="FM378" s="690"/>
      <c r="FN378" s="690"/>
      <c r="FO378" s="690"/>
      <c r="FP378" s="690"/>
      <c r="FQ378" s="690"/>
      <c r="FR378" s="690"/>
      <c r="FS378" s="690"/>
      <c r="FT378" s="690"/>
      <c r="FU378" s="690"/>
      <c r="FV378" s="690"/>
      <c r="FW378" s="690"/>
      <c r="FX378" s="690"/>
      <c r="FY378" s="690"/>
      <c r="FZ378" s="690"/>
      <c r="GA378" s="690"/>
      <c r="GB378" s="690"/>
      <c r="GC378" s="690"/>
      <c r="GD378" s="690"/>
      <c r="GE378" s="690"/>
      <c r="GF378" s="690"/>
      <c r="GG378" s="690"/>
      <c r="GH378" s="690"/>
      <c r="GI378" s="690"/>
      <c r="GJ378" s="690"/>
      <c r="GK378" s="690"/>
      <c r="GL378" s="690"/>
      <c r="GM378" s="690"/>
      <c r="GN378" s="690"/>
      <c r="GO378" s="690"/>
      <c r="GP378" s="690"/>
      <c r="GQ378" s="690"/>
      <c r="GR378" s="690"/>
      <c r="GS378" s="690"/>
      <c r="GT378" s="690"/>
      <c r="GU378" s="690"/>
      <c r="GV378" s="690"/>
      <c r="GW378" s="690"/>
      <c r="GX378" s="690"/>
      <c r="GY378" s="690"/>
      <c r="GZ378" s="690"/>
      <c r="HA378" s="690"/>
    </row>
    <row r="379" spans="1:209" s="704" customFormat="1" x14ac:dyDescent="0.2">
      <c r="A379" s="690"/>
      <c r="B379" s="691"/>
      <c r="C379" s="691"/>
      <c r="D379" s="693"/>
      <c r="E379" s="692"/>
      <c r="F379" s="692"/>
      <c r="G379" s="691"/>
      <c r="H379" s="690"/>
      <c r="I379" s="690"/>
      <c r="J379" s="690"/>
      <c r="K379" s="690"/>
      <c r="L379" s="690"/>
      <c r="M379" s="690"/>
      <c r="N379" s="690"/>
      <c r="O379" s="690"/>
      <c r="P379" s="690"/>
      <c r="Q379" s="690"/>
      <c r="R379" s="690"/>
      <c r="S379" s="690"/>
      <c r="T379" s="690"/>
      <c r="U379" s="690"/>
      <c r="V379" s="690"/>
      <c r="W379" s="690"/>
      <c r="X379" s="690"/>
      <c r="Y379" s="690"/>
      <c r="Z379" s="690"/>
      <c r="AA379" s="690"/>
      <c r="AB379" s="690"/>
      <c r="AC379" s="690"/>
      <c r="AD379" s="690"/>
      <c r="AE379" s="690"/>
      <c r="AF379" s="690"/>
      <c r="AG379" s="690"/>
      <c r="AH379" s="690"/>
      <c r="AI379" s="690"/>
      <c r="AJ379" s="690"/>
      <c r="AK379" s="690"/>
      <c r="AL379" s="690"/>
      <c r="AM379" s="690"/>
      <c r="AN379" s="690"/>
      <c r="AO379" s="690"/>
      <c r="AP379" s="690"/>
      <c r="AQ379" s="690"/>
      <c r="AR379" s="690"/>
      <c r="AS379" s="690"/>
      <c r="AT379" s="690"/>
      <c r="AU379" s="690"/>
      <c r="AV379" s="690"/>
      <c r="AW379" s="690"/>
      <c r="AX379" s="690"/>
      <c r="AY379" s="690"/>
      <c r="AZ379" s="690"/>
      <c r="BA379" s="690"/>
      <c r="BB379" s="690"/>
      <c r="BC379" s="690"/>
      <c r="BD379" s="690"/>
      <c r="BE379" s="690"/>
      <c r="BF379" s="690"/>
      <c r="BG379" s="690"/>
      <c r="BH379" s="690"/>
      <c r="BI379" s="690"/>
      <c r="BJ379" s="690"/>
      <c r="BK379" s="690"/>
      <c r="BL379" s="690"/>
      <c r="BM379" s="690"/>
      <c r="BN379" s="690"/>
      <c r="BO379" s="690"/>
      <c r="BP379" s="690"/>
      <c r="BQ379" s="690"/>
      <c r="BR379" s="690"/>
      <c r="BS379" s="690"/>
      <c r="BT379" s="690"/>
      <c r="BU379" s="690"/>
      <c r="BV379" s="690"/>
      <c r="BW379" s="690"/>
      <c r="BX379" s="690"/>
      <c r="BY379" s="690"/>
      <c r="BZ379" s="690"/>
      <c r="CA379" s="690"/>
      <c r="CB379" s="690"/>
      <c r="CC379" s="690"/>
      <c r="CD379" s="690"/>
      <c r="CE379" s="690"/>
      <c r="CF379" s="690"/>
      <c r="CG379" s="690"/>
      <c r="CH379" s="690"/>
      <c r="CI379" s="690"/>
      <c r="CJ379" s="690"/>
      <c r="CK379" s="690"/>
      <c r="CL379" s="690"/>
      <c r="CM379" s="690"/>
      <c r="CN379" s="690"/>
      <c r="CO379" s="690"/>
      <c r="CP379" s="690"/>
      <c r="CQ379" s="690"/>
      <c r="CR379" s="690"/>
      <c r="CS379" s="690"/>
      <c r="CT379" s="690"/>
      <c r="CU379" s="690"/>
      <c r="CV379" s="690"/>
      <c r="CW379" s="690"/>
      <c r="CX379" s="690"/>
      <c r="CY379" s="690"/>
      <c r="CZ379" s="690"/>
      <c r="DA379" s="690"/>
      <c r="DB379" s="690"/>
      <c r="DC379" s="690"/>
      <c r="DD379" s="690"/>
      <c r="DE379" s="690"/>
      <c r="DF379" s="690"/>
      <c r="DG379" s="690"/>
      <c r="DH379" s="690"/>
      <c r="DI379" s="690"/>
      <c r="DJ379" s="690"/>
      <c r="DK379" s="690"/>
      <c r="DL379" s="690"/>
      <c r="DM379" s="690"/>
      <c r="DN379" s="690"/>
      <c r="DO379" s="690"/>
      <c r="DP379" s="690"/>
      <c r="DQ379" s="690"/>
      <c r="DR379" s="690"/>
      <c r="DS379" s="690"/>
      <c r="DT379" s="690"/>
      <c r="DU379" s="690"/>
      <c r="DV379" s="690"/>
      <c r="DW379" s="690"/>
      <c r="DX379" s="690"/>
      <c r="DY379" s="690"/>
      <c r="DZ379" s="690"/>
      <c r="EA379" s="690"/>
      <c r="EB379" s="690"/>
      <c r="EC379" s="690"/>
      <c r="ED379" s="690"/>
      <c r="EE379" s="690"/>
      <c r="EF379" s="690"/>
      <c r="EG379" s="690"/>
      <c r="EH379" s="690"/>
      <c r="EI379" s="690"/>
      <c r="EJ379" s="690"/>
      <c r="EK379" s="690"/>
      <c r="EL379" s="690"/>
      <c r="EM379" s="690"/>
      <c r="EN379" s="690"/>
      <c r="EO379" s="690"/>
      <c r="EP379" s="690"/>
      <c r="EQ379" s="690"/>
      <c r="ER379" s="690"/>
      <c r="ES379" s="690"/>
      <c r="ET379" s="690"/>
      <c r="EU379" s="690"/>
      <c r="EV379" s="690"/>
      <c r="EW379" s="690"/>
      <c r="EX379" s="690"/>
      <c r="EY379" s="690"/>
      <c r="EZ379" s="690"/>
      <c r="FA379" s="690"/>
      <c r="FB379" s="690"/>
      <c r="FC379" s="690"/>
      <c r="FD379" s="690"/>
      <c r="FE379" s="690"/>
      <c r="FF379" s="690"/>
      <c r="FG379" s="690"/>
      <c r="FH379" s="690"/>
      <c r="FI379" s="690"/>
      <c r="FJ379" s="690"/>
      <c r="FK379" s="690"/>
      <c r="FL379" s="690"/>
      <c r="FM379" s="690"/>
      <c r="FN379" s="690"/>
      <c r="FO379" s="690"/>
      <c r="FP379" s="690"/>
      <c r="FQ379" s="690"/>
      <c r="FR379" s="690"/>
      <c r="FS379" s="690"/>
      <c r="FT379" s="690"/>
      <c r="FU379" s="690"/>
      <c r="FV379" s="690"/>
      <c r="FW379" s="690"/>
      <c r="FX379" s="690"/>
      <c r="FY379" s="690"/>
      <c r="FZ379" s="690"/>
      <c r="GA379" s="690"/>
      <c r="GB379" s="690"/>
      <c r="GC379" s="690"/>
      <c r="GD379" s="690"/>
      <c r="GE379" s="690"/>
      <c r="GF379" s="690"/>
      <c r="GG379" s="690"/>
      <c r="GH379" s="690"/>
      <c r="GI379" s="690"/>
      <c r="GJ379" s="690"/>
      <c r="GK379" s="690"/>
      <c r="GL379" s="690"/>
      <c r="GM379" s="690"/>
      <c r="GN379" s="690"/>
      <c r="GO379" s="690"/>
      <c r="GP379" s="690"/>
      <c r="GQ379" s="690"/>
      <c r="GR379" s="690"/>
      <c r="GS379" s="690"/>
      <c r="GT379" s="690"/>
      <c r="GU379" s="690"/>
      <c r="GV379" s="690"/>
      <c r="GW379" s="690"/>
      <c r="GX379" s="690"/>
      <c r="GY379" s="690"/>
      <c r="GZ379" s="690"/>
      <c r="HA379" s="690"/>
    </row>
  </sheetData>
  <pageMargins left="0.7" right="0.7" top="0.75" bottom="0.75" header="0.3" footer="0.3"/>
  <pageSetup orientation="portrait" horizontalDpi="0" verticalDpi="0"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203BD-4469-4A4C-A358-741616793D3D}">
  <dimension ref="A1:HA151"/>
  <sheetViews>
    <sheetView workbookViewId="0">
      <selection activeCell="E10" sqref="E10"/>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customWidth="1"/>
    <col min="7" max="7" width="17.28515625" style="691" customWidth="1"/>
    <col min="8" max="8" width="12" style="690" bestFit="1" customWidth="1"/>
    <col min="9" max="9" width="2" style="311" customWidth="1"/>
    <col min="10" max="12" width="11" style="311" bestFit="1" customWidth="1"/>
    <col min="13" max="16384" width="10.85546875" style="311"/>
  </cols>
  <sheetData>
    <row r="1" spans="2:9" ht="18" x14ac:dyDescent="0.25">
      <c r="B1" s="733"/>
      <c r="C1" s="735" t="s">
        <v>872</v>
      </c>
    </row>
    <row r="2" spans="2:9" ht="18" x14ac:dyDescent="0.25">
      <c r="B2" s="733"/>
      <c r="C2" s="735" t="s">
        <v>8529</v>
      </c>
    </row>
    <row r="3" spans="2:9" ht="18" x14ac:dyDescent="0.25">
      <c r="B3" s="733"/>
      <c r="C3" s="734" t="s">
        <v>11278</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02"/>
      <c r="D7" s="722" t="s">
        <v>863</v>
      </c>
      <c r="E7" s="721"/>
      <c r="F7" s="720"/>
      <c r="G7" s="698"/>
      <c r="H7" s="698"/>
      <c r="I7" s="318"/>
    </row>
    <row r="8" spans="2:9" x14ac:dyDescent="0.2">
      <c r="B8" s="703"/>
      <c r="C8" s="1063" t="s">
        <v>1008</v>
      </c>
      <c r="F8" s="719">
        <v>106143.46</v>
      </c>
      <c r="G8" s="704"/>
      <c r="H8" s="698"/>
      <c r="I8" s="318"/>
    </row>
    <row r="9" spans="2:9" ht="14.25" x14ac:dyDescent="0.2">
      <c r="B9" s="977">
        <v>45384</v>
      </c>
      <c r="C9" s="981" t="s">
        <v>11291</v>
      </c>
      <c r="D9" s="976"/>
      <c r="E9" s="979">
        <v>100</v>
      </c>
      <c r="F9" s="979">
        <v>2000000</v>
      </c>
      <c r="G9" s="698" t="s">
        <v>3850</v>
      </c>
    </row>
    <row r="10" spans="2:9" ht="14.25" x14ac:dyDescent="0.2">
      <c r="B10" s="977">
        <v>45384</v>
      </c>
      <c r="C10" s="981" t="s">
        <v>11291</v>
      </c>
      <c r="D10" s="976"/>
      <c r="E10" s="979">
        <v>102548.75</v>
      </c>
      <c r="F10" s="980">
        <v>500000</v>
      </c>
      <c r="G10" s="698" t="s">
        <v>3850</v>
      </c>
    </row>
    <row r="11" spans="2:9" ht="14.25" x14ac:dyDescent="0.2">
      <c r="B11" s="977">
        <v>45384</v>
      </c>
      <c r="C11" s="981" t="s">
        <v>11290</v>
      </c>
      <c r="D11" s="976"/>
      <c r="E11" s="979">
        <v>2397451.25</v>
      </c>
      <c r="F11" s="979">
        <v>500000</v>
      </c>
      <c r="G11" s="698" t="s">
        <v>3850</v>
      </c>
    </row>
    <row r="12" spans="2:9" ht="14.25" x14ac:dyDescent="0.2">
      <c r="B12" s="977">
        <v>45386</v>
      </c>
      <c r="C12" s="981" t="s">
        <v>11290</v>
      </c>
      <c r="D12" s="976"/>
      <c r="E12" s="979">
        <v>500000</v>
      </c>
      <c r="F12" s="980">
        <v>1259.32</v>
      </c>
      <c r="G12" s="698" t="s">
        <v>11289</v>
      </c>
    </row>
    <row r="13" spans="2:9" ht="14.25" x14ac:dyDescent="0.2">
      <c r="B13" s="977">
        <v>45387</v>
      </c>
      <c r="C13" s="981" t="s">
        <v>10104</v>
      </c>
      <c r="D13" s="976"/>
      <c r="E13" s="979">
        <v>10.07</v>
      </c>
      <c r="F13" s="979">
        <v>1259.32</v>
      </c>
      <c r="G13" s="698" t="s">
        <v>11288</v>
      </c>
    </row>
    <row r="14" spans="2:9" ht="14.25" x14ac:dyDescent="0.2">
      <c r="B14" s="977">
        <v>45387</v>
      </c>
      <c r="C14" s="981" t="s">
        <v>10103</v>
      </c>
      <c r="D14" s="976"/>
      <c r="E14" s="979">
        <v>1.61</v>
      </c>
      <c r="G14" s="698"/>
    </row>
    <row r="15" spans="2:9" ht="14.25" x14ac:dyDescent="0.2">
      <c r="B15" s="977">
        <v>45390</v>
      </c>
      <c r="C15" s="981" t="s">
        <v>10104</v>
      </c>
      <c r="D15" s="976"/>
      <c r="E15" s="979">
        <v>10.07</v>
      </c>
      <c r="F15" s="718"/>
      <c r="G15" s="698"/>
    </row>
    <row r="16" spans="2:9" ht="14.25" x14ac:dyDescent="0.2">
      <c r="B16" s="977">
        <v>45390</v>
      </c>
      <c r="C16" s="981" t="s">
        <v>10103</v>
      </c>
      <c r="D16" s="976"/>
      <c r="E16" s="979">
        <v>1.61</v>
      </c>
      <c r="G16" s="698"/>
    </row>
    <row r="17" spans="2:12" ht="14.25" x14ac:dyDescent="0.2">
      <c r="B17" s="977">
        <v>45390</v>
      </c>
      <c r="C17" s="981" t="s">
        <v>11287</v>
      </c>
      <c r="D17" s="976"/>
      <c r="E17" s="979">
        <v>550</v>
      </c>
      <c r="G17" s="698"/>
    </row>
    <row r="18" spans="2:12" ht="14.25" x14ac:dyDescent="0.2">
      <c r="B18" s="977">
        <v>45390</v>
      </c>
      <c r="C18" s="981" t="s">
        <v>11286</v>
      </c>
      <c r="D18" s="976"/>
      <c r="E18" s="979">
        <v>550</v>
      </c>
      <c r="G18" s="698"/>
    </row>
    <row r="19" spans="2:12" ht="14.25" x14ac:dyDescent="0.2">
      <c r="B19" s="977">
        <v>45390</v>
      </c>
      <c r="C19" s="981" t="s">
        <v>11285</v>
      </c>
      <c r="D19" s="976"/>
      <c r="E19" s="979">
        <v>550</v>
      </c>
      <c r="G19" s="698"/>
    </row>
    <row r="20" spans="2:12" ht="14.25" x14ac:dyDescent="0.2">
      <c r="B20" s="977">
        <v>45390</v>
      </c>
      <c r="C20" s="981" t="s">
        <v>11284</v>
      </c>
      <c r="D20" s="976"/>
      <c r="E20" s="979">
        <v>550</v>
      </c>
      <c r="G20" s="698"/>
    </row>
    <row r="21" spans="2:12" ht="14.25" x14ac:dyDescent="0.2">
      <c r="B21" s="977">
        <v>45390</v>
      </c>
      <c r="C21" s="981" t="s">
        <v>11283</v>
      </c>
      <c r="D21" s="976"/>
      <c r="E21" s="979">
        <v>275</v>
      </c>
      <c r="G21" s="698"/>
      <c r="H21" s="698"/>
      <c r="I21" s="318"/>
    </row>
    <row r="22" spans="2:12" ht="14.25" x14ac:dyDescent="0.2">
      <c r="B22" s="977">
        <v>45412</v>
      </c>
      <c r="C22" s="981" t="s">
        <v>11282</v>
      </c>
      <c r="D22" s="976"/>
      <c r="E22" s="979">
        <v>200</v>
      </c>
      <c r="G22" s="698"/>
      <c r="H22" s="698"/>
      <c r="I22" s="318"/>
    </row>
    <row r="23" spans="2:12" ht="14.25" x14ac:dyDescent="0.2">
      <c r="B23" s="977">
        <v>45412</v>
      </c>
      <c r="C23" s="981" t="s">
        <v>9926</v>
      </c>
      <c r="D23" s="976"/>
      <c r="E23" s="979">
        <v>32</v>
      </c>
      <c r="G23" s="698"/>
      <c r="H23" s="698"/>
      <c r="I23" s="318"/>
    </row>
    <row r="24" spans="2:12" ht="14.25" x14ac:dyDescent="0.2">
      <c r="B24" s="977">
        <v>45412</v>
      </c>
      <c r="C24" s="981" t="s">
        <v>11281</v>
      </c>
      <c r="D24" s="976"/>
      <c r="E24" s="979">
        <v>350</v>
      </c>
      <c r="G24" s="698"/>
      <c r="H24" s="698"/>
      <c r="I24" s="318"/>
    </row>
    <row r="25" spans="2:12" ht="14.25" x14ac:dyDescent="0.2">
      <c r="B25" s="977">
        <v>45412</v>
      </c>
      <c r="C25" s="981" t="s">
        <v>11280</v>
      </c>
      <c r="D25" s="976"/>
      <c r="E25" s="979">
        <v>56</v>
      </c>
      <c r="G25" s="698"/>
      <c r="H25" s="698"/>
      <c r="I25" s="318"/>
    </row>
    <row r="26" spans="2:12" ht="14.25" x14ac:dyDescent="0.2">
      <c r="B26" s="977">
        <v>45412</v>
      </c>
      <c r="C26" s="981" t="s">
        <v>9923</v>
      </c>
      <c r="D26" s="976"/>
      <c r="E26" s="979">
        <v>320</v>
      </c>
      <c r="G26" s="698"/>
      <c r="H26" s="698"/>
      <c r="I26" s="318"/>
    </row>
    <row r="27" spans="2:12" ht="15.75" customHeight="1" x14ac:dyDescent="0.2">
      <c r="B27" s="977">
        <v>45412</v>
      </c>
      <c r="C27" s="981" t="s">
        <v>11279</v>
      </c>
      <c r="D27" s="976"/>
      <c r="E27" s="979">
        <v>51.2</v>
      </c>
      <c r="G27" s="698"/>
      <c r="H27" s="698"/>
      <c r="I27" s="318"/>
    </row>
    <row r="28" spans="2:12" ht="14.25" x14ac:dyDescent="0.2">
      <c r="B28" s="703"/>
      <c r="C28" s="363"/>
      <c r="G28" s="698"/>
      <c r="H28" s="698"/>
      <c r="I28" s="318"/>
      <c r="K28" s="338"/>
      <c r="L28" s="337"/>
    </row>
    <row r="29" spans="2:12" ht="14.25" x14ac:dyDescent="0.2">
      <c r="B29" s="703"/>
      <c r="C29" s="363"/>
      <c r="G29" s="698"/>
      <c r="H29" s="698"/>
      <c r="I29" s="318"/>
      <c r="K29" s="337"/>
    </row>
    <row r="30" spans="2:12" ht="13.5" customHeight="1" x14ac:dyDescent="0.25">
      <c r="B30" s="703"/>
      <c r="C30" s="363"/>
      <c r="F30" s="708"/>
      <c r="G30" s="698"/>
      <c r="H30" s="698"/>
      <c r="I30" s="318"/>
    </row>
    <row r="31" spans="2:12" ht="11.25" customHeight="1" x14ac:dyDescent="0.25">
      <c r="B31" s="703"/>
      <c r="C31" s="363"/>
      <c r="F31" s="708"/>
      <c r="G31" s="698"/>
      <c r="H31" s="698"/>
      <c r="I31" s="318"/>
    </row>
    <row r="32" spans="2:12" ht="14.25" customHeight="1" x14ac:dyDescent="0.25">
      <c r="B32" s="703"/>
      <c r="C32" s="363"/>
      <c r="F32" s="708"/>
      <c r="G32" s="698"/>
      <c r="H32" s="698"/>
      <c r="I32" s="318"/>
    </row>
    <row r="33" spans="2:9" ht="15.75" customHeight="1" x14ac:dyDescent="0.25">
      <c r="B33" s="703"/>
      <c r="C33" s="702"/>
      <c r="F33" s="708"/>
      <c r="G33" s="698"/>
      <c r="H33" s="698"/>
      <c r="I33" s="318"/>
    </row>
    <row r="34" spans="2:9" ht="15.75" customHeight="1" x14ac:dyDescent="0.25">
      <c r="B34" s="703"/>
      <c r="C34" s="702"/>
      <c r="F34" s="708"/>
      <c r="G34" s="698"/>
      <c r="H34" s="698"/>
      <c r="I34" s="318"/>
    </row>
    <row r="35" spans="2:9" ht="15.75" customHeight="1" x14ac:dyDescent="0.25">
      <c r="B35" s="703"/>
      <c r="C35" s="702"/>
      <c r="F35" s="708"/>
      <c r="G35" s="698"/>
      <c r="H35" s="698"/>
      <c r="I35" s="318"/>
    </row>
    <row r="36" spans="2:9" ht="15.75" customHeight="1" x14ac:dyDescent="0.25">
      <c r="B36" s="703"/>
      <c r="C36" s="702"/>
      <c r="F36" s="708"/>
      <c r="G36" s="698"/>
      <c r="H36" s="698"/>
      <c r="I36" s="318"/>
    </row>
    <row r="37" spans="2:9" ht="15.75" customHeight="1" thickBot="1" x14ac:dyDescent="0.25">
      <c r="B37" s="703"/>
      <c r="C37" s="702"/>
      <c r="E37" s="707">
        <f>SUM(E9:E32)</f>
        <v>3003607.5599999996</v>
      </c>
      <c r="F37" s="706">
        <f>SUM(F8:F32)</f>
        <v>3108662.0999999996</v>
      </c>
      <c r="G37" s="699"/>
      <c r="H37" s="698"/>
      <c r="I37" s="318"/>
    </row>
    <row r="38" spans="2:9" ht="15.75" customHeight="1" thickTop="1" x14ac:dyDescent="0.2">
      <c r="B38" s="703"/>
      <c r="C38" s="702"/>
      <c r="E38" s="719">
        <f>F37-E37</f>
        <v>105054.54000000004</v>
      </c>
      <c r="F38" s="700"/>
      <c r="G38" s="699"/>
      <c r="H38" s="698"/>
      <c r="I38" s="318"/>
    </row>
    <row r="39" spans="2:9" ht="15.75" customHeight="1" x14ac:dyDescent="0.2">
      <c r="B39" s="703"/>
      <c r="C39" s="702"/>
      <c r="F39" s="700"/>
      <c r="G39" s="699"/>
      <c r="H39" s="704"/>
      <c r="I39" s="318"/>
    </row>
    <row r="40" spans="2:9" ht="15.75" customHeight="1" x14ac:dyDescent="0.2">
      <c r="B40" s="703"/>
      <c r="C40" s="702"/>
      <c r="F40" s="700"/>
      <c r="G40" s="699"/>
      <c r="H40" s="698"/>
      <c r="I40" s="318"/>
    </row>
    <row r="41" spans="2:9" ht="15.75" customHeight="1" x14ac:dyDescent="0.2">
      <c r="B41" s="690"/>
      <c r="C41" s="690"/>
      <c r="D41" s="696"/>
      <c r="F41" s="700"/>
      <c r="G41" s="699"/>
      <c r="H41" s="698"/>
      <c r="I41" s="318"/>
    </row>
    <row r="42" spans="2:9" ht="15.75" customHeight="1" x14ac:dyDescent="0.2">
      <c r="B42" s="690"/>
      <c r="C42" s="690"/>
      <c r="D42" s="696"/>
      <c r="F42" s="700"/>
      <c r="G42" s="699"/>
      <c r="H42" s="698"/>
      <c r="I42" s="318"/>
    </row>
    <row r="43" spans="2:9" ht="15.75" customHeight="1" x14ac:dyDescent="0.2">
      <c r="B43" s="690"/>
      <c r="C43" s="690"/>
      <c r="D43" s="701"/>
      <c r="F43" s="700"/>
      <c r="G43" s="699"/>
      <c r="H43" s="698"/>
      <c r="I43" s="318"/>
    </row>
    <row r="44" spans="2:9" ht="15.75" customHeight="1" x14ac:dyDescent="0.2">
      <c r="B44" s="690"/>
      <c r="C44" s="690"/>
      <c r="D44" s="696"/>
      <c r="F44" s="700"/>
      <c r="G44" s="699"/>
      <c r="H44" s="698"/>
      <c r="I44" s="318"/>
    </row>
    <row r="45" spans="2:9" ht="15.75" customHeight="1" x14ac:dyDescent="0.2">
      <c r="B45" s="690"/>
      <c r="C45" s="690"/>
      <c r="D45" s="696"/>
      <c r="G45" s="698"/>
      <c r="H45" s="698"/>
      <c r="I45" s="318"/>
    </row>
    <row r="46" spans="2:9" ht="15.75" customHeight="1" x14ac:dyDescent="0.2">
      <c r="B46" s="690"/>
      <c r="C46" s="690"/>
      <c r="D46" s="696"/>
      <c r="G46" s="698"/>
    </row>
    <row r="47" spans="2:9" ht="15.75" customHeight="1" x14ac:dyDescent="0.2">
      <c r="B47" s="690"/>
      <c r="C47" s="690"/>
      <c r="D47" s="696"/>
      <c r="G47" s="698"/>
    </row>
    <row r="48" spans="2:9" ht="15.75" customHeight="1" x14ac:dyDescent="0.2">
      <c r="B48" s="690"/>
      <c r="C48" s="690"/>
    </row>
    <row r="49" spans="2:7" ht="15.75" customHeight="1" x14ac:dyDescent="0.2">
      <c r="B49" s="690"/>
      <c r="C49" s="690"/>
      <c r="D49" s="696"/>
      <c r="G49" s="697"/>
    </row>
    <row r="50" spans="2:7" ht="15.75" customHeight="1" x14ac:dyDescent="0.2">
      <c r="B50" s="690"/>
      <c r="C50" s="690"/>
      <c r="D50" s="696"/>
    </row>
    <row r="51" spans="2:7" ht="15.75" customHeight="1" x14ac:dyDescent="0.2">
      <c r="B51" s="690"/>
      <c r="C51" s="690"/>
      <c r="D51" s="696"/>
    </row>
    <row r="52" spans="2:7" ht="15.75" customHeight="1" x14ac:dyDescent="0.2">
      <c r="B52" s="690"/>
      <c r="C52" s="690"/>
      <c r="D52" s="696"/>
    </row>
    <row r="53" spans="2:7" ht="15.75" customHeight="1" x14ac:dyDescent="0.2">
      <c r="B53" s="690"/>
      <c r="C53" s="690"/>
      <c r="D53" s="696"/>
    </row>
    <row r="54" spans="2:7" ht="15.75" customHeight="1" x14ac:dyDescent="0.2">
      <c r="B54" s="690"/>
      <c r="C54" s="690"/>
    </row>
    <row r="55" spans="2:7" ht="15.75" customHeight="1" x14ac:dyDescent="0.2">
      <c r="D55" s="696"/>
      <c r="E55" s="694"/>
    </row>
    <row r="56" spans="2:7" ht="15.75" customHeight="1" x14ac:dyDescent="0.2">
      <c r="B56" s="690"/>
      <c r="C56" s="690"/>
      <c r="D56" s="696"/>
    </row>
    <row r="57" spans="2:7" ht="15.75" customHeight="1" x14ac:dyDescent="0.2">
      <c r="B57" s="690"/>
      <c r="C57" s="690"/>
      <c r="E57" s="695"/>
      <c r="F57" s="694"/>
      <c r="G57" s="690"/>
    </row>
    <row r="58" spans="2:7" ht="15.75" customHeight="1" x14ac:dyDescent="0.2">
      <c r="E58" s="695"/>
      <c r="F58" s="694"/>
      <c r="G58" s="690"/>
    </row>
    <row r="59" spans="2:7" ht="15.75" customHeight="1" x14ac:dyDescent="0.2"/>
    <row r="60" spans="2:7" ht="15.75" customHeight="1" x14ac:dyDescent="0.2"/>
    <row r="61" spans="2:7" ht="15.75" customHeight="1" x14ac:dyDescent="0.2"/>
    <row r="62" spans="2:7" ht="15.75" customHeight="1" x14ac:dyDescent="0.2"/>
    <row r="63" spans="2:7" ht="15.75" customHeight="1" x14ac:dyDescent="0.2"/>
    <row r="64" spans="2: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 customHeight="1" x14ac:dyDescent="0.2"/>
    <row r="117" ht="18" customHeight="1" x14ac:dyDescent="0.2"/>
    <row r="118" ht="18" customHeight="1" x14ac:dyDescent="0.2"/>
    <row r="119" ht="18" customHeight="1" x14ac:dyDescent="0.2"/>
    <row r="120" ht="18" customHeight="1" x14ac:dyDescent="0.2"/>
    <row r="121" ht="18" customHeight="1" x14ac:dyDescent="0.2"/>
    <row r="122" ht="18" customHeight="1" x14ac:dyDescent="0.2"/>
    <row r="123" ht="18" customHeight="1" x14ac:dyDescent="0.2"/>
    <row r="124" ht="18" customHeight="1" x14ac:dyDescent="0.2"/>
    <row r="125" ht="18" customHeight="1" x14ac:dyDescent="0.2"/>
    <row r="126" ht="18" customHeight="1" x14ac:dyDescent="0.2"/>
    <row r="127" ht="18" customHeight="1" x14ac:dyDescent="0.2"/>
    <row r="128" ht="18" customHeight="1" x14ac:dyDescent="0.2"/>
    <row r="129" ht="18" customHeight="1" x14ac:dyDescent="0.2"/>
    <row r="130" ht="18" customHeight="1" x14ac:dyDescent="0.2"/>
    <row r="137" ht="15.75" customHeight="1" x14ac:dyDescent="0.2"/>
    <row r="138" ht="15.75" customHeight="1" x14ac:dyDescent="0.2"/>
    <row r="148" spans="1:209" s="312" customFormat="1" x14ac:dyDescent="0.2">
      <c r="A148" s="690"/>
      <c r="B148" s="691"/>
      <c r="C148" s="691"/>
      <c r="D148" s="693"/>
      <c r="E148" s="692"/>
      <c r="F148" s="692"/>
      <c r="G148" s="691"/>
      <c r="H148" s="690"/>
      <c r="I148" s="311"/>
      <c r="J148" s="311"/>
      <c r="K148" s="311"/>
      <c r="L148" s="311"/>
      <c r="M148" s="311"/>
      <c r="N148" s="311"/>
      <c r="O148" s="311"/>
      <c r="P148" s="311"/>
      <c r="Q148" s="311"/>
      <c r="R148" s="311"/>
      <c r="S148" s="311"/>
      <c r="T148" s="311"/>
      <c r="U148" s="311"/>
      <c r="V148" s="311"/>
      <c r="W148" s="311"/>
      <c r="X148" s="311"/>
      <c r="Y148" s="311"/>
      <c r="Z148" s="311"/>
      <c r="AA148" s="311"/>
      <c r="AB148" s="311"/>
      <c r="AC148" s="311"/>
      <c r="AD148" s="311"/>
      <c r="AE148" s="311"/>
      <c r="AF148" s="311"/>
      <c r="AG148" s="311"/>
      <c r="AH148" s="311"/>
      <c r="AI148" s="311"/>
      <c r="AJ148" s="311"/>
      <c r="AK148" s="311"/>
      <c r="AL148" s="311"/>
      <c r="AM148" s="311"/>
      <c r="AN148" s="311"/>
      <c r="AO148" s="311"/>
      <c r="AP148" s="311"/>
      <c r="AQ148" s="311"/>
      <c r="AR148" s="311"/>
      <c r="AS148" s="311"/>
      <c r="AT148" s="311"/>
      <c r="AU148" s="311"/>
      <c r="AV148" s="311"/>
      <c r="AW148" s="311"/>
      <c r="AX148" s="311"/>
      <c r="AY148" s="311"/>
      <c r="AZ148" s="311"/>
      <c r="BA148" s="311"/>
      <c r="BB148" s="311"/>
      <c r="BC148" s="311"/>
      <c r="BD148" s="311"/>
      <c r="BE148" s="311"/>
      <c r="BF148" s="311"/>
      <c r="BG148" s="311"/>
      <c r="BH148" s="311"/>
      <c r="BI148" s="311"/>
      <c r="BJ148" s="311"/>
      <c r="BK148" s="311"/>
      <c r="BL148" s="311"/>
      <c r="BM148" s="311"/>
      <c r="BN148" s="311"/>
      <c r="BO148" s="311"/>
      <c r="BP148" s="311"/>
      <c r="BQ148" s="311"/>
      <c r="BR148" s="311"/>
      <c r="BS148" s="311"/>
      <c r="BT148" s="311"/>
      <c r="BU148" s="311"/>
      <c r="BV148" s="311"/>
      <c r="BW148" s="311"/>
      <c r="BX148" s="311"/>
      <c r="BY148" s="311"/>
      <c r="BZ148" s="311"/>
      <c r="CA148" s="311"/>
      <c r="CB148" s="311"/>
      <c r="CC148" s="311"/>
      <c r="CD148" s="311"/>
      <c r="CE148" s="311"/>
      <c r="CF148" s="311"/>
      <c r="CG148" s="311"/>
      <c r="CH148" s="311"/>
      <c r="CI148" s="311"/>
      <c r="CJ148" s="311"/>
      <c r="CK148" s="311"/>
      <c r="CL148" s="311"/>
      <c r="CM148" s="311"/>
      <c r="CN148" s="311"/>
      <c r="CO148" s="311"/>
      <c r="CP148" s="311"/>
      <c r="CQ148" s="311"/>
      <c r="CR148" s="311"/>
      <c r="CS148" s="311"/>
      <c r="CT148" s="311"/>
      <c r="CU148" s="311"/>
      <c r="CV148" s="311"/>
      <c r="CW148" s="311"/>
      <c r="CX148" s="311"/>
      <c r="CY148" s="311"/>
      <c r="CZ148" s="311"/>
      <c r="DA148" s="311"/>
      <c r="DB148" s="311"/>
      <c r="DC148" s="311"/>
      <c r="DD148" s="311"/>
      <c r="DE148" s="311"/>
      <c r="DF148" s="311"/>
      <c r="DG148" s="311"/>
      <c r="DH148" s="311"/>
      <c r="DI148" s="311"/>
      <c r="DJ148" s="311"/>
      <c r="DK148" s="311"/>
      <c r="DL148" s="311"/>
      <c r="DM148" s="311"/>
      <c r="DN148" s="311"/>
      <c r="DO148" s="311"/>
      <c r="DP148" s="311"/>
      <c r="DQ148" s="311"/>
      <c r="DR148" s="311"/>
      <c r="DS148" s="311"/>
      <c r="DT148" s="311"/>
      <c r="DU148" s="311"/>
      <c r="DV148" s="311"/>
      <c r="DW148" s="311"/>
      <c r="DX148" s="311"/>
      <c r="DY148" s="311"/>
      <c r="DZ148" s="311"/>
      <c r="EA148" s="311"/>
      <c r="EB148" s="311"/>
      <c r="EC148" s="311"/>
      <c r="ED148" s="311"/>
      <c r="EE148" s="311"/>
      <c r="EF148" s="311"/>
      <c r="EG148" s="311"/>
      <c r="EH148" s="311"/>
      <c r="EI148" s="311"/>
      <c r="EJ148" s="311"/>
      <c r="EK148" s="311"/>
      <c r="EL148" s="311"/>
      <c r="EM148" s="311"/>
      <c r="EN148" s="311"/>
      <c r="EO148" s="311"/>
      <c r="EP148" s="311"/>
      <c r="EQ148" s="311"/>
      <c r="ER148" s="311"/>
      <c r="ES148" s="311"/>
      <c r="ET148" s="311"/>
      <c r="EU148" s="311"/>
      <c r="EV148" s="311"/>
      <c r="EW148" s="311"/>
      <c r="EX148" s="311"/>
      <c r="EY148" s="311"/>
      <c r="EZ148" s="311"/>
      <c r="FA148" s="311"/>
      <c r="FB148" s="311"/>
      <c r="FC148" s="311"/>
      <c r="FD148" s="311"/>
      <c r="FE148" s="311"/>
      <c r="FF148" s="311"/>
      <c r="FG148" s="311"/>
      <c r="FH148" s="311"/>
      <c r="FI148" s="311"/>
      <c r="FJ148" s="311"/>
      <c r="FK148" s="311"/>
      <c r="FL148" s="311"/>
      <c r="FM148" s="311"/>
      <c r="FN148" s="311"/>
      <c r="FO148" s="311"/>
      <c r="FP148" s="311"/>
      <c r="FQ148" s="311"/>
      <c r="FR148" s="311"/>
      <c r="FS148" s="311"/>
      <c r="FT148" s="311"/>
      <c r="FU148" s="311"/>
      <c r="FV148" s="311"/>
      <c r="FW148" s="311"/>
      <c r="FX148" s="311"/>
      <c r="FY148" s="311"/>
      <c r="FZ148" s="311"/>
      <c r="GA148" s="311"/>
      <c r="GB148" s="311"/>
      <c r="GC148" s="311"/>
      <c r="GD148" s="311"/>
      <c r="GE148" s="311"/>
      <c r="GF148" s="311"/>
      <c r="GG148" s="311"/>
      <c r="GH148" s="311"/>
      <c r="GI148" s="311"/>
      <c r="GJ148" s="311"/>
      <c r="GK148" s="311"/>
      <c r="GL148" s="311"/>
      <c r="GM148" s="311"/>
      <c r="GN148" s="311"/>
      <c r="GO148" s="311"/>
      <c r="GP148" s="311"/>
      <c r="GQ148" s="311"/>
      <c r="GR148" s="311"/>
      <c r="GS148" s="311"/>
      <c r="GT148" s="311"/>
      <c r="GU148" s="311"/>
      <c r="GV148" s="311"/>
      <c r="GW148" s="311"/>
      <c r="GX148" s="311"/>
      <c r="GY148" s="311"/>
      <c r="GZ148" s="311"/>
      <c r="HA148" s="311"/>
    </row>
    <row r="149" spans="1:209" s="313" customFormat="1" x14ac:dyDescent="0.2">
      <c r="A149" s="690"/>
      <c r="B149" s="691"/>
      <c r="C149" s="691"/>
      <c r="D149" s="693"/>
      <c r="E149" s="692"/>
      <c r="F149" s="692"/>
      <c r="G149" s="691"/>
      <c r="H149" s="690"/>
      <c r="I149" s="311"/>
      <c r="J149" s="311"/>
      <c r="K149" s="311"/>
      <c r="L149" s="311"/>
      <c r="M149" s="311"/>
      <c r="N149" s="311"/>
      <c r="O149" s="311"/>
      <c r="P149" s="311"/>
      <c r="Q149" s="311"/>
      <c r="R149" s="311"/>
      <c r="S149" s="311"/>
      <c r="T149" s="311"/>
      <c r="U149" s="311"/>
      <c r="V149" s="311"/>
      <c r="W149" s="311"/>
      <c r="X149" s="311"/>
      <c r="Y149" s="311"/>
      <c r="Z149" s="311"/>
      <c r="AA149" s="311"/>
      <c r="AB149" s="311"/>
      <c r="AC149" s="311"/>
      <c r="AD149" s="311"/>
      <c r="AE149" s="311"/>
      <c r="AF149" s="311"/>
      <c r="AG149" s="311"/>
      <c r="AH149" s="311"/>
      <c r="AI149" s="311"/>
      <c r="AJ149" s="311"/>
      <c r="AK149" s="311"/>
      <c r="AL149" s="311"/>
      <c r="AM149" s="311"/>
      <c r="AN149" s="311"/>
      <c r="AO149" s="311"/>
      <c r="AP149" s="311"/>
      <c r="AQ149" s="311"/>
      <c r="AR149" s="311"/>
      <c r="AS149" s="311"/>
      <c r="AT149" s="311"/>
      <c r="AU149" s="311"/>
      <c r="AV149" s="311"/>
      <c r="AW149" s="311"/>
      <c r="AX149" s="311"/>
      <c r="AY149" s="311"/>
      <c r="AZ149" s="311"/>
      <c r="BA149" s="311"/>
      <c r="BB149" s="311"/>
      <c r="BC149" s="311"/>
      <c r="BD149" s="311"/>
      <c r="BE149" s="311"/>
      <c r="BF149" s="311"/>
      <c r="BG149" s="311"/>
      <c r="BH149" s="311"/>
      <c r="BI149" s="311"/>
      <c r="BJ149" s="311"/>
      <c r="BK149" s="311"/>
      <c r="BL149" s="311"/>
      <c r="BM149" s="311"/>
      <c r="BN149" s="311"/>
      <c r="BO149" s="311"/>
      <c r="BP149" s="311"/>
      <c r="BQ149" s="311"/>
      <c r="BR149" s="311"/>
      <c r="BS149" s="311"/>
      <c r="BT149" s="311"/>
      <c r="BU149" s="311"/>
      <c r="BV149" s="311"/>
      <c r="BW149" s="311"/>
      <c r="BX149" s="311"/>
      <c r="BY149" s="311"/>
      <c r="BZ149" s="311"/>
      <c r="CA149" s="311"/>
      <c r="CB149" s="311"/>
      <c r="CC149" s="311"/>
      <c r="CD149" s="311"/>
      <c r="CE149" s="311"/>
      <c r="CF149" s="311"/>
      <c r="CG149" s="311"/>
      <c r="CH149" s="311"/>
      <c r="CI149" s="311"/>
      <c r="CJ149" s="311"/>
      <c r="CK149" s="311"/>
      <c r="CL149" s="311"/>
      <c r="CM149" s="311"/>
      <c r="CN149" s="311"/>
      <c r="CO149" s="311"/>
      <c r="CP149" s="311"/>
      <c r="CQ149" s="311"/>
      <c r="CR149" s="311"/>
      <c r="CS149" s="311"/>
      <c r="CT149" s="311"/>
      <c r="CU149" s="311"/>
      <c r="CV149" s="311"/>
      <c r="CW149" s="311"/>
      <c r="CX149" s="311"/>
      <c r="CY149" s="311"/>
      <c r="CZ149" s="311"/>
      <c r="DA149" s="311"/>
      <c r="DB149" s="311"/>
      <c r="DC149" s="311"/>
      <c r="DD149" s="311"/>
      <c r="DE149" s="311"/>
      <c r="DF149" s="311"/>
      <c r="DG149" s="311"/>
      <c r="DH149" s="311"/>
      <c r="DI149" s="311"/>
      <c r="DJ149" s="311"/>
      <c r="DK149" s="311"/>
      <c r="DL149" s="311"/>
      <c r="DM149" s="311"/>
      <c r="DN149" s="311"/>
      <c r="DO149" s="311"/>
      <c r="DP149" s="311"/>
      <c r="DQ149" s="311"/>
      <c r="DR149" s="311"/>
      <c r="DS149" s="311"/>
      <c r="DT149" s="311"/>
      <c r="DU149" s="311"/>
      <c r="DV149" s="311"/>
      <c r="DW149" s="311"/>
      <c r="DX149" s="311"/>
      <c r="DY149" s="311"/>
      <c r="DZ149" s="311"/>
      <c r="EA149" s="311"/>
      <c r="EB149" s="311"/>
      <c r="EC149" s="311"/>
      <c r="ED149" s="311"/>
      <c r="EE149" s="311"/>
      <c r="EF149" s="311"/>
      <c r="EG149" s="311"/>
      <c r="EH149" s="311"/>
      <c r="EI149" s="311"/>
      <c r="EJ149" s="311"/>
      <c r="EK149" s="311"/>
      <c r="EL149" s="311"/>
      <c r="EM149" s="311"/>
      <c r="EN149" s="311"/>
      <c r="EO149" s="311"/>
      <c r="EP149" s="311"/>
      <c r="EQ149" s="311"/>
      <c r="ER149" s="311"/>
      <c r="ES149" s="311"/>
      <c r="ET149" s="311"/>
      <c r="EU149" s="311"/>
      <c r="EV149" s="311"/>
      <c r="EW149" s="311"/>
      <c r="EX149" s="311"/>
      <c r="EY149" s="311"/>
      <c r="EZ149" s="311"/>
      <c r="FA149" s="311"/>
      <c r="FB149" s="311"/>
      <c r="FC149" s="311"/>
      <c r="FD149" s="311"/>
      <c r="FE149" s="311"/>
      <c r="FF149" s="311"/>
      <c r="FG149" s="311"/>
      <c r="FH149" s="311"/>
      <c r="FI149" s="311"/>
      <c r="FJ149" s="311"/>
      <c r="FK149" s="311"/>
      <c r="FL149" s="311"/>
      <c r="FM149" s="311"/>
      <c r="FN149" s="311"/>
      <c r="FO149" s="311"/>
      <c r="FP149" s="311"/>
      <c r="FQ149" s="311"/>
      <c r="FR149" s="311"/>
      <c r="FS149" s="311"/>
      <c r="FT149" s="311"/>
      <c r="FU149" s="311"/>
      <c r="FV149" s="311"/>
      <c r="FW149" s="311"/>
      <c r="FX149" s="311"/>
      <c r="FY149" s="311"/>
      <c r="FZ149" s="311"/>
      <c r="GA149" s="311"/>
      <c r="GB149" s="311"/>
      <c r="GC149" s="311"/>
      <c r="GD149" s="311"/>
      <c r="GE149" s="311"/>
      <c r="GF149" s="311"/>
      <c r="GG149" s="311"/>
      <c r="GH149" s="311"/>
      <c r="GI149" s="311"/>
      <c r="GJ149" s="311"/>
      <c r="GK149" s="311"/>
      <c r="GL149" s="311"/>
      <c r="GM149" s="311"/>
      <c r="GN149" s="311"/>
      <c r="GO149" s="311"/>
      <c r="GP149" s="311"/>
      <c r="GQ149" s="311"/>
      <c r="GR149" s="311"/>
      <c r="GS149" s="311"/>
      <c r="GT149" s="311"/>
      <c r="GU149" s="311"/>
      <c r="GV149" s="311"/>
      <c r="GW149" s="311"/>
      <c r="GX149" s="311"/>
      <c r="GY149" s="311"/>
      <c r="GZ149" s="311"/>
      <c r="HA149" s="311"/>
    </row>
    <row r="150" spans="1:209" s="313" customFormat="1" x14ac:dyDescent="0.2">
      <c r="A150" s="690"/>
      <c r="B150" s="691"/>
      <c r="C150" s="691"/>
      <c r="D150" s="693"/>
      <c r="E150" s="692"/>
      <c r="F150" s="692"/>
      <c r="G150" s="691"/>
      <c r="H150" s="690"/>
      <c r="I150" s="311"/>
      <c r="J150" s="311"/>
      <c r="K150" s="311"/>
      <c r="L150" s="311"/>
      <c r="M150" s="311"/>
      <c r="N150" s="311"/>
      <c r="O150" s="311"/>
      <c r="P150" s="311"/>
      <c r="Q150" s="311"/>
      <c r="R150" s="311"/>
      <c r="S150" s="311"/>
      <c r="T150" s="311"/>
      <c r="U150" s="311"/>
      <c r="V150" s="311"/>
      <c r="W150" s="311"/>
      <c r="X150" s="311"/>
      <c r="Y150" s="311"/>
      <c r="Z150" s="311"/>
      <c r="AA150" s="311"/>
      <c r="AB150" s="311"/>
      <c r="AC150" s="311"/>
      <c r="AD150" s="311"/>
      <c r="AE150" s="311"/>
      <c r="AF150" s="311"/>
      <c r="AG150" s="311"/>
      <c r="AH150" s="311"/>
      <c r="AI150" s="311"/>
      <c r="AJ150" s="311"/>
      <c r="AK150" s="311"/>
      <c r="AL150" s="311"/>
      <c r="AM150" s="311"/>
      <c r="AN150" s="311"/>
      <c r="AO150" s="311"/>
      <c r="AP150" s="311"/>
      <c r="AQ150" s="311"/>
      <c r="AR150" s="311"/>
      <c r="AS150" s="311"/>
      <c r="AT150" s="311"/>
      <c r="AU150" s="311"/>
      <c r="AV150" s="311"/>
      <c r="AW150" s="311"/>
      <c r="AX150" s="311"/>
      <c r="AY150" s="311"/>
      <c r="AZ150" s="311"/>
      <c r="BA150" s="311"/>
      <c r="BB150" s="311"/>
      <c r="BC150" s="311"/>
      <c r="BD150" s="311"/>
      <c r="BE150" s="311"/>
      <c r="BF150" s="311"/>
      <c r="BG150" s="311"/>
      <c r="BH150" s="311"/>
      <c r="BI150" s="311"/>
      <c r="BJ150" s="311"/>
      <c r="BK150" s="311"/>
      <c r="BL150" s="311"/>
      <c r="BM150" s="311"/>
      <c r="BN150" s="311"/>
      <c r="BO150" s="311"/>
      <c r="BP150" s="311"/>
      <c r="BQ150" s="311"/>
      <c r="BR150" s="311"/>
      <c r="BS150" s="311"/>
      <c r="BT150" s="311"/>
      <c r="BU150" s="311"/>
      <c r="BV150" s="311"/>
      <c r="BW150" s="311"/>
      <c r="BX150" s="311"/>
      <c r="BY150" s="311"/>
      <c r="BZ150" s="311"/>
      <c r="CA150" s="311"/>
      <c r="CB150" s="311"/>
      <c r="CC150" s="311"/>
      <c r="CD150" s="311"/>
      <c r="CE150" s="311"/>
      <c r="CF150" s="311"/>
      <c r="CG150" s="311"/>
      <c r="CH150" s="311"/>
      <c r="CI150" s="311"/>
      <c r="CJ150" s="311"/>
      <c r="CK150" s="311"/>
      <c r="CL150" s="311"/>
      <c r="CM150" s="311"/>
      <c r="CN150" s="311"/>
      <c r="CO150" s="311"/>
      <c r="CP150" s="311"/>
      <c r="CQ150" s="311"/>
      <c r="CR150" s="311"/>
      <c r="CS150" s="311"/>
      <c r="CT150" s="311"/>
      <c r="CU150" s="311"/>
      <c r="CV150" s="311"/>
      <c r="CW150" s="311"/>
      <c r="CX150" s="311"/>
      <c r="CY150" s="311"/>
      <c r="CZ150" s="311"/>
      <c r="DA150" s="311"/>
      <c r="DB150" s="311"/>
      <c r="DC150" s="311"/>
      <c r="DD150" s="311"/>
      <c r="DE150" s="311"/>
      <c r="DF150" s="311"/>
      <c r="DG150" s="311"/>
      <c r="DH150" s="311"/>
      <c r="DI150" s="311"/>
      <c r="DJ150" s="311"/>
      <c r="DK150" s="311"/>
      <c r="DL150" s="311"/>
      <c r="DM150" s="311"/>
      <c r="DN150" s="311"/>
      <c r="DO150" s="311"/>
      <c r="DP150" s="311"/>
      <c r="DQ150" s="311"/>
      <c r="DR150" s="311"/>
      <c r="DS150" s="311"/>
      <c r="DT150" s="311"/>
      <c r="DU150" s="311"/>
      <c r="DV150" s="311"/>
      <c r="DW150" s="311"/>
      <c r="DX150" s="311"/>
      <c r="DY150" s="311"/>
      <c r="DZ150" s="311"/>
      <c r="EA150" s="311"/>
      <c r="EB150" s="311"/>
      <c r="EC150" s="311"/>
      <c r="ED150" s="311"/>
      <c r="EE150" s="311"/>
      <c r="EF150" s="311"/>
      <c r="EG150" s="311"/>
      <c r="EH150" s="311"/>
      <c r="EI150" s="311"/>
      <c r="EJ150" s="311"/>
      <c r="EK150" s="311"/>
      <c r="EL150" s="311"/>
      <c r="EM150" s="311"/>
      <c r="EN150" s="311"/>
      <c r="EO150" s="311"/>
      <c r="EP150" s="311"/>
      <c r="EQ150" s="311"/>
      <c r="ER150" s="311"/>
      <c r="ES150" s="311"/>
      <c r="ET150" s="311"/>
      <c r="EU150" s="311"/>
      <c r="EV150" s="311"/>
      <c r="EW150" s="311"/>
      <c r="EX150" s="311"/>
      <c r="EY150" s="311"/>
      <c r="EZ150" s="311"/>
      <c r="FA150" s="311"/>
      <c r="FB150" s="311"/>
      <c r="FC150" s="311"/>
      <c r="FD150" s="311"/>
      <c r="FE150" s="311"/>
      <c r="FF150" s="311"/>
      <c r="FG150" s="311"/>
      <c r="FH150" s="311"/>
      <c r="FI150" s="311"/>
      <c r="FJ150" s="311"/>
      <c r="FK150" s="311"/>
      <c r="FL150" s="311"/>
      <c r="FM150" s="311"/>
      <c r="FN150" s="311"/>
      <c r="FO150" s="311"/>
      <c r="FP150" s="311"/>
      <c r="FQ150" s="311"/>
      <c r="FR150" s="311"/>
      <c r="FS150" s="311"/>
      <c r="FT150" s="311"/>
      <c r="FU150" s="311"/>
      <c r="FV150" s="311"/>
      <c r="FW150" s="311"/>
      <c r="FX150" s="311"/>
      <c r="FY150" s="311"/>
      <c r="FZ150" s="311"/>
      <c r="GA150" s="311"/>
      <c r="GB150" s="311"/>
      <c r="GC150" s="311"/>
      <c r="GD150" s="311"/>
      <c r="GE150" s="311"/>
      <c r="GF150" s="311"/>
      <c r="GG150" s="311"/>
      <c r="GH150" s="311"/>
      <c r="GI150" s="311"/>
      <c r="GJ150" s="311"/>
      <c r="GK150" s="311"/>
      <c r="GL150" s="311"/>
      <c r="GM150" s="311"/>
      <c r="GN150" s="311"/>
      <c r="GO150" s="311"/>
      <c r="GP150" s="311"/>
      <c r="GQ150" s="311"/>
      <c r="GR150" s="311"/>
      <c r="GS150" s="311"/>
      <c r="GT150" s="311"/>
      <c r="GU150" s="311"/>
      <c r="GV150" s="311"/>
      <c r="GW150" s="311"/>
      <c r="GX150" s="311"/>
      <c r="GY150" s="311"/>
      <c r="GZ150" s="311"/>
      <c r="HA150" s="311"/>
    </row>
    <row r="151" spans="1:209" s="313" customFormat="1" x14ac:dyDescent="0.2">
      <c r="A151" s="690"/>
      <c r="B151" s="691"/>
      <c r="C151" s="691"/>
      <c r="D151" s="693"/>
      <c r="E151" s="692"/>
      <c r="F151" s="692"/>
      <c r="G151" s="691"/>
      <c r="H151" s="690"/>
      <c r="I151" s="311"/>
      <c r="J151" s="311"/>
      <c r="K151" s="311"/>
      <c r="L151" s="311"/>
      <c r="M151" s="311"/>
      <c r="N151" s="311"/>
      <c r="O151" s="311"/>
      <c r="P151" s="311"/>
      <c r="Q151" s="311"/>
      <c r="R151" s="311"/>
      <c r="S151" s="311"/>
      <c r="T151" s="311"/>
      <c r="U151" s="311"/>
      <c r="V151" s="311"/>
      <c r="W151" s="311"/>
      <c r="X151" s="311"/>
      <c r="Y151" s="311"/>
      <c r="Z151" s="311"/>
      <c r="AA151" s="311"/>
      <c r="AB151" s="311"/>
      <c r="AC151" s="311"/>
      <c r="AD151" s="311"/>
      <c r="AE151" s="311"/>
      <c r="AF151" s="311"/>
      <c r="AG151" s="311"/>
      <c r="AH151" s="311"/>
      <c r="AI151" s="311"/>
      <c r="AJ151" s="311"/>
      <c r="AK151" s="311"/>
      <c r="AL151" s="311"/>
      <c r="AM151" s="311"/>
      <c r="AN151" s="311"/>
      <c r="AO151" s="311"/>
      <c r="AP151" s="311"/>
      <c r="AQ151" s="311"/>
      <c r="AR151" s="311"/>
      <c r="AS151" s="311"/>
      <c r="AT151" s="311"/>
      <c r="AU151" s="311"/>
      <c r="AV151" s="311"/>
      <c r="AW151" s="311"/>
      <c r="AX151" s="311"/>
      <c r="AY151" s="311"/>
      <c r="AZ151" s="311"/>
      <c r="BA151" s="311"/>
      <c r="BB151" s="311"/>
      <c r="BC151" s="311"/>
      <c r="BD151" s="311"/>
      <c r="BE151" s="311"/>
      <c r="BF151" s="311"/>
      <c r="BG151" s="311"/>
      <c r="BH151" s="311"/>
      <c r="BI151" s="311"/>
      <c r="BJ151" s="311"/>
      <c r="BK151" s="311"/>
      <c r="BL151" s="311"/>
      <c r="BM151" s="311"/>
      <c r="BN151" s="311"/>
      <c r="BO151" s="311"/>
      <c r="BP151" s="311"/>
      <c r="BQ151" s="311"/>
      <c r="BR151" s="311"/>
      <c r="BS151" s="311"/>
      <c r="BT151" s="311"/>
      <c r="BU151" s="311"/>
      <c r="BV151" s="311"/>
      <c r="BW151" s="311"/>
      <c r="BX151" s="311"/>
      <c r="BY151" s="311"/>
      <c r="BZ151" s="311"/>
      <c r="CA151" s="311"/>
      <c r="CB151" s="311"/>
      <c r="CC151" s="311"/>
      <c r="CD151" s="311"/>
      <c r="CE151" s="311"/>
      <c r="CF151" s="311"/>
      <c r="CG151" s="311"/>
      <c r="CH151" s="311"/>
      <c r="CI151" s="311"/>
      <c r="CJ151" s="311"/>
      <c r="CK151" s="311"/>
      <c r="CL151" s="311"/>
      <c r="CM151" s="311"/>
      <c r="CN151" s="311"/>
      <c r="CO151" s="311"/>
      <c r="CP151" s="311"/>
      <c r="CQ151" s="311"/>
      <c r="CR151" s="311"/>
      <c r="CS151" s="311"/>
      <c r="CT151" s="311"/>
      <c r="CU151" s="311"/>
      <c r="CV151" s="311"/>
      <c r="CW151" s="311"/>
      <c r="CX151" s="311"/>
      <c r="CY151" s="311"/>
      <c r="CZ151" s="311"/>
      <c r="DA151" s="311"/>
      <c r="DB151" s="311"/>
      <c r="DC151" s="311"/>
      <c r="DD151" s="311"/>
      <c r="DE151" s="311"/>
      <c r="DF151" s="311"/>
      <c r="DG151" s="311"/>
      <c r="DH151" s="311"/>
      <c r="DI151" s="311"/>
      <c r="DJ151" s="311"/>
      <c r="DK151" s="311"/>
      <c r="DL151" s="311"/>
      <c r="DM151" s="311"/>
      <c r="DN151" s="311"/>
      <c r="DO151" s="311"/>
      <c r="DP151" s="311"/>
      <c r="DQ151" s="311"/>
      <c r="DR151" s="311"/>
      <c r="DS151" s="311"/>
      <c r="DT151" s="311"/>
      <c r="DU151" s="311"/>
      <c r="DV151" s="311"/>
      <c r="DW151" s="311"/>
      <c r="DX151" s="311"/>
      <c r="DY151" s="311"/>
      <c r="DZ151" s="311"/>
      <c r="EA151" s="311"/>
      <c r="EB151" s="311"/>
      <c r="EC151" s="311"/>
      <c r="ED151" s="311"/>
      <c r="EE151" s="311"/>
      <c r="EF151" s="311"/>
      <c r="EG151" s="311"/>
      <c r="EH151" s="311"/>
      <c r="EI151" s="311"/>
      <c r="EJ151" s="311"/>
      <c r="EK151" s="311"/>
      <c r="EL151" s="311"/>
      <c r="EM151" s="311"/>
      <c r="EN151" s="311"/>
      <c r="EO151" s="311"/>
      <c r="EP151" s="311"/>
      <c r="EQ151" s="311"/>
      <c r="ER151" s="311"/>
      <c r="ES151" s="311"/>
      <c r="ET151" s="311"/>
      <c r="EU151" s="311"/>
      <c r="EV151" s="311"/>
      <c r="EW151" s="311"/>
      <c r="EX151" s="311"/>
      <c r="EY151" s="311"/>
      <c r="EZ151" s="311"/>
      <c r="FA151" s="311"/>
      <c r="FB151" s="311"/>
      <c r="FC151" s="311"/>
      <c r="FD151" s="311"/>
      <c r="FE151" s="311"/>
      <c r="FF151" s="311"/>
      <c r="FG151" s="311"/>
      <c r="FH151" s="311"/>
      <c r="FI151" s="311"/>
      <c r="FJ151" s="311"/>
      <c r="FK151" s="311"/>
      <c r="FL151" s="311"/>
      <c r="FM151" s="311"/>
      <c r="FN151" s="311"/>
      <c r="FO151" s="311"/>
      <c r="FP151" s="311"/>
      <c r="FQ151" s="311"/>
      <c r="FR151" s="311"/>
      <c r="FS151" s="311"/>
      <c r="FT151" s="311"/>
      <c r="FU151" s="311"/>
      <c r="FV151" s="311"/>
      <c r="FW151" s="311"/>
      <c r="FX151" s="311"/>
      <c r="FY151" s="311"/>
      <c r="FZ151" s="311"/>
      <c r="GA151" s="311"/>
      <c r="GB151" s="311"/>
      <c r="GC151" s="311"/>
      <c r="GD151" s="311"/>
      <c r="GE151" s="311"/>
      <c r="GF151" s="311"/>
      <c r="GG151" s="311"/>
      <c r="GH151" s="311"/>
      <c r="GI151" s="311"/>
      <c r="GJ151" s="311"/>
      <c r="GK151" s="311"/>
      <c r="GL151" s="311"/>
      <c r="GM151" s="311"/>
      <c r="GN151" s="311"/>
      <c r="GO151" s="311"/>
      <c r="GP151" s="311"/>
      <c r="GQ151" s="311"/>
      <c r="GR151" s="311"/>
      <c r="GS151" s="311"/>
      <c r="GT151" s="311"/>
      <c r="GU151" s="311"/>
      <c r="GV151" s="311"/>
      <c r="GW151" s="311"/>
      <c r="GX151" s="311"/>
      <c r="GY151" s="311"/>
      <c r="GZ151" s="311"/>
      <c r="HA151" s="311"/>
    </row>
  </sheetData>
  <pageMargins left="0.7" right="0.7" top="0.75" bottom="0.75" header="0.3" footer="0.3"/>
  <pageSetup orientation="portrait" horizontalDpi="0" verticalDpi="0"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B79EB-078A-4666-8AAD-C73E2E085AC5}">
  <dimension ref="A1:GZ678"/>
  <sheetViews>
    <sheetView topLeftCell="A55" zoomScaleNormal="100" workbookViewId="0">
      <selection activeCell="M83" sqref="M83"/>
    </sheetView>
  </sheetViews>
  <sheetFormatPr baseColWidth="10" defaultColWidth="10.85546875" defaultRowHeight="12.75" x14ac:dyDescent="0.2"/>
  <cols>
    <col min="1" max="1" width="2.85546875" style="278" customWidth="1"/>
    <col min="2" max="2" width="11.140625" style="279" customWidth="1"/>
    <col min="3" max="3" width="69.28515625" style="279" customWidth="1"/>
    <col min="4" max="4" width="8.140625" style="281" customWidth="1"/>
    <col min="5" max="5" width="14.140625" style="280" customWidth="1"/>
    <col min="6" max="6" width="14.140625" style="280" hidden="1" customWidth="1"/>
    <col min="7" max="7" width="92.7109375" style="279" hidden="1" customWidth="1"/>
    <col min="8" max="8" width="12" style="278" hidden="1" customWidth="1"/>
    <col min="9" max="9" width="2" style="278" hidden="1" customWidth="1"/>
    <col min="10" max="10" width="12" style="278" bestFit="1" customWidth="1"/>
    <col min="11" max="12" width="10.85546875" style="278"/>
    <col min="13" max="13" width="44.7109375" style="278" customWidth="1"/>
    <col min="14" max="16384" width="10.85546875" style="278"/>
  </cols>
  <sheetData>
    <row r="1" spans="2:19" ht="18.75" x14ac:dyDescent="0.3">
      <c r="B1" s="308"/>
      <c r="C1" s="310" t="s">
        <v>872</v>
      </c>
    </row>
    <row r="2" spans="2:19" ht="18.75" x14ac:dyDescent="0.3">
      <c r="B2" s="308"/>
      <c r="C2" s="310" t="s">
        <v>871</v>
      </c>
    </row>
    <row r="3" spans="2:19" ht="18.75" x14ac:dyDescent="0.3">
      <c r="B3" s="308"/>
      <c r="C3" s="309" t="s">
        <v>11080</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c r="F8" s="280">
        <v>1697513.46</v>
      </c>
      <c r="G8" s="285"/>
      <c r="H8" s="285"/>
      <c r="I8" s="285"/>
    </row>
    <row r="9" spans="2:19" x14ac:dyDescent="0.2">
      <c r="B9" s="290">
        <v>45383</v>
      </c>
      <c r="C9" s="289" t="s">
        <v>861</v>
      </c>
      <c r="E9" s="280">
        <v>0.01</v>
      </c>
      <c r="F9" s="395">
        <v>0.01</v>
      </c>
      <c r="G9" s="559" t="s">
        <v>9256</v>
      </c>
      <c r="H9" s="559"/>
      <c r="I9" s="559"/>
      <c r="J9" s="560"/>
      <c r="K9" s="560"/>
      <c r="L9" s="560"/>
    </row>
    <row r="10" spans="2:19" x14ac:dyDescent="0.2">
      <c r="B10" s="290">
        <v>45383</v>
      </c>
      <c r="C10" s="289" t="s">
        <v>335</v>
      </c>
      <c r="E10" s="280">
        <v>185360.66</v>
      </c>
      <c r="F10" s="395">
        <v>60974.080000000002</v>
      </c>
      <c r="G10" s="559" t="s">
        <v>11079</v>
      </c>
      <c r="H10" s="559"/>
      <c r="I10" s="559"/>
      <c r="J10" s="560"/>
      <c r="K10" s="560"/>
      <c r="L10" s="560"/>
    </row>
    <row r="11" spans="2:19" x14ac:dyDescent="0.2">
      <c r="B11" s="290">
        <v>45383</v>
      </c>
      <c r="C11" s="564" t="s">
        <v>11078</v>
      </c>
      <c r="E11" s="737">
        <v>11419.86</v>
      </c>
      <c r="F11" s="395">
        <v>42765.599999999999</v>
      </c>
      <c r="G11" s="559" t="s">
        <v>11077</v>
      </c>
      <c r="H11" s="559"/>
      <c r="I11" s="559"/>
      <c r="J11" s="560"/>
      <c r="K11" s="560"/>
      <c r="L11" s="560"/>
      <c r="M11" s="558"/>
    </row>
    <row r="12" spans="2:19" x14ac:dyDescent="0.2">
      <c r="B12" s="290">
        <v>45383</v>
      </c>
      <c r="C12" s="289" t="s">
        <v>11010</v>
      </c>
      <c r="E12" s="446">
        <v>8330.02</v>
      </c>
      <c r="F12" s="908">
        <v>100627</v>
      </c>
      <c r="G12" s="907" t="s">
        <v>3176</v>
      </c>
      <c r="H12" s="559"/>
      <c r="I12" s="559"/>
      <c r="J12" s="560"/>
      <c r="K12" s="560"/>
      <c r="L12" s="560"/>
      <c r="M12" s="558"/>
    </row>
    <row r="13" spans="2:19" x14ac:dyDescent="0.2">
      <c r="B13" s="290">
        <v>45383</v>
      </c>
      <c r="C13" s="289" t="s">
        <v>5135</v>
      </c>
      <c r="E13" s="395">
        <v>3000</v>
      </c>
      <c r="F13" s="395">
        <v>15095.56</v>
      </c>
      <c r="G13" s="559" t="s">
        <v>11076</v>
      </c>
      <c r="H13" s="559"/>
      <c r="I13" s="559"/>
      <c r="J13" s="560"/>
      <c r="K13" s="560"/>
      <c r="L13" s="560"/>
      <c r="M13" s="558"/>
    </row>
    <row r="14" spans="2:19" x14ac:dyDescent="0.2">
      <c r="B14" s="290">
        <v>38078</v>
      </c>
      <c r="C14" s="289" t="s">
        <v>8333</v>
      </c>
      <c r="E14" s="446">
        <v>2702.18</v>
      </c>
      <c r="F14" s="908">
        <v>15088.35</v>
      </c>
      <c r="G14" s="907" t="s">
        <v>11075</v>
      </c>
      <c r="H14" s="559"/>
      <c r="I14" s="559"/>
      <c r="J14" s="560"/>
      <c r="K14" s="560"/>
      <c r="L14" s="560"/>
      <c r="M14" s="558"/>
    </row>
    <row r="15" spans="2:19" x14ac:dyDescent="0.2">
      <c r="B15" s="290">
        <v>45383</v>
      </c>
      <c r="C15" s="279" t="s">
        <v>5867</v>
      </c>
      <c r="E15" s="448">
        <v>10.86</v>
      </c>
      <c r="F15" s="908">
        <v>106021.92</v>
      </c>
      <c r="G15" s="1058" t="s">
        <v>11074</v>
      </c>
      <c r="H15" s="395"/>
      <c r="I15" s="395"/>
      <c r="J15" s="395"/>
      <c r="K15" s="395"/>
      <c r="L15" s="395"/>
      <c r="M15" s="395"/>
      <c r="N15" s="569"/>
      <c r="O15" s="559"/>
      <c r="P15" s="559"/>
      <c r="Q15" s="560"/>
      <c r="R15" s="560"/>
      <c r="S15" s="560"/>
    </row>
    <row r="16" spans="2:19" x14ac:dyDescent="0.2">
      <c r="B16" s="290">
        <v>45383</v>
      </c>
      <c r="C16" s="279" t="s">
        <v>4019</v>
      </c>
      <c r="E16" s="280">
        <v>1.74</v>
      </c>
      <c r="F16" s="395">
        <v>191795.54</v>
      </c>
      <c r="G16" s="559" t="s">
        <v>11073</v>
      </c>
      <c r="H16" s="559"/>
      <c r="I16" s="559"/>
      <c r="J16" s="560"/>
      <c r="K16" s="560"/>
      <c r="L16" s="560"/>
      <c r="M16" s="558"/>
    </row>
    <row r="17" spans="1:15" x14ac:dyDescent="0.2">
      <c r="B17" s="290">
        <v>45383</v>
      </c>
      <c r="C17" s="564" t="s">
        <v>5867</v>
      </c>
      <c r="D17" s="563"/>
      <c r="E17" s="448">
        <v>3.76</v>
      </c>
      <c r="F17" s="395">
        <v>5193.6000000000004</v>
      </c>
      <c r="G17" s="559" t="s">
        <v>11072</v>
      </c>
      <c r="H17" s="559"/>
      <c r="I17" s="559"/>
      <c r="J17" s="560"/>
      <c r="K17" s="560"/>
      <c r="L17" s="560"/>
      <c r="M17" s="558"/>
    </row>
    <row r="18" spans="1:15" x14ac:dyDescent="0.2">
      <c r="B18" s="567">
        <v>45383</v>
      </c>
      <c r="C18" s="564" t="s">
        <v>4019</v>
      </c>
      <c r="D18" s="563"/>
      <c r="E18" s="395">
        <v>0.6</v>
      </c>
      <c r="F18" s="395">
        <v>12000</v>
      </c>
      <c r="G18" s="560" t="s">
        <v>11071</v>
      </c>
      <c r="H18" s="559"/>
      <c r="I18" s="559"/>
      <c r="J18" s="560"/>
      <c r="K18" s="560"/>
      <c r="L18" s="560"/>
      <c r="M18" s="558"/>
    </row>
    <row r="19" spans="1:15" x14ac:dyDescent="0.2">
      <c r="B19" s="567">
        <v>45383</v>
      </c>
      <c r="C19" s="564" t="s">
        <v>5867</v>
      </c>
      <c r="D19" s="563"/>
      <c r="E19" s="448">
        <v>299</v>
      </c>
      <c r="F19" s="395">
        <v>2552.54</v>
      </c>
      <c r="G19" s="560" t="s">
        <v>11070</v>
      </c>
      <c r="H19" s="559"/>
      <c r="I19" s="559"/>
      <c r="J19" s="560"/>
      <c r="K19" s="560"/>
      <c r="L19" s="560"/>
      <c r="M19" s="558"/>
    </row>
    <row r="20" spans="1:15" x14ac:dyDescent="0.2">
      <c r="B20" s="290">
        <v>45383</v>
      </c>
      <c r="C20" s="564" t="s">
        <v>4019</v>
      </c>
      <c r="D20" s="563"/>
      <c r="E20" s="280">
        <v>47.84</v>
      </c>
      <c r="F20" s="395">
        <v>50000</v>
      </c>
      <c r="G20" s="559" t="s">
        <v>10853</v>
      </c>
      <c r="H20" s="559"/>
      <c r="I20" s="559"/>
      <c r="J20" s="560"/>
      <c r="K20" s="560"/>
      <c r="L20" s="560"/>
      <c r="M20" s="558"/>
    </row>
    <row r="21" spans="1:15" x14ac:dyDescent="0.2">
      <c r="B21" s="290">
        <v>45383</v>
      </c>
      <c r="C21" s="564" t="s">
        <v>3482</v>
      </c>
      <c r="D21" s="563"/>
      <c r="E21" s="448">
        <v>8.4</v>
      </c>
      <c r="F21" s="395">
        <v>9814.4699999999993</v>
      </c>
      <c r="G21" s="559" t="s">
        <v>10768</v>
      </c>
      <c r="H21" s="559"/>
      <c r="I21" s="559"/>
      <c r="J21" s="560"/>
      <c r="K21" s="560"/>
      <c r="L21" s="560"/>
      <c r="M21" s="558"/>
    </row>
    <row r="22" spans="1:15" x14ac:dyDescent="0.2">
      <c r="B22" s="290">
        <v>45383</v>
      </c>
      <c r="C22" s="560" t="s">
        <v>4019</v>
      </c>
      <c r="E22" s="677">
        <v>1.34</v>
      </c>
      <c r="F22" s="908">
        <v>4275.09</v>
      </c>
      <c r="G22" s="907" t="s">
        <v>11068</v>
      </c>
      <c r="H22" s="559"/>
      <c r="I22" s="559"/>
      <c r="J22" s="560"/>
      <c r="K22" s="560"/>
      <c r="L22" s="560"/>
      <c r="M22" s="558"/>
    </row>
    <row r="23" spans="1:15" x14ac:dyDescent="0.2">
      <c r="A23" s="278" t="s">
        <v>3472</v>
      </c>
      <c r="B23" s="290">
        <v>45383</v>
      </c>
      <c r="C23" s="560" t="s">
        <v>11069</v>
      </c>
      <c r="E23" s="395">
        <v>106502.99</v>
      </c>
      <c r="F23" s="908">
        <v>4260.3900000000003</v>
      </c>
      <c r="G23" s="907" t="s">
        <v>11068</v>
      </c>
      <c r="H23" s="559"/>
      <c r="I23" s="559"/>
      <c r="J23" s="560"/>
      <c r="K23" s="560"/>
      <c r="L23" s="560"/>
      <c r="M23" s="558"/>
    </row>
    <row r="24" spans="1:15" x14ac:dyDescent="0.2">
      <c r="B24" s="567">
        <v>45383</v>
      </c>
      <c r="C24" s="564" t="s">
        <v>3478</v>
      </c>
      <c r="D24" s="563"/>
      <c r="E24" s="395">
        <v>20521.91</v>
      </c>
      <c r="F24" s="395">
        <v>40000</v>
      </c>
      <c r="G24" s="559" t="s">
        <v>11067</v>
      </c>
      <c r="H24" s="559"/>
      <c r="I24" s="559"/>
      <c r="J24" s="560"/>
      <c r="K24" s="560"/>
      <c r="L24" s="560"/>
      <c r="M24" s="558"/>
    </row>
    <row r="25" spans="1:15" x14ac:dyDescent="0.2">
      <c r="B25" s="567">
        <v>45383</v>
      </c>
      <c r="C25" s="564" t="s">
        <v>3478</v>
      </c>
      <c r="D25" s="563"/>
      <c r="E25" s="395">
        <v>36304.35</v>
      </c>
      <c r="F25" s="395">
        <v>2400</v>
      </c>
      <c r="G25" s="559" t="s">
        <v>11056</v>
      </c>
      <c r="H25" s="559"/>
      <c r="I25" s="559"/>
      <c r="J25" s="560"/>
      <c r="K25" s="560"/>
      <c r="L25" s="560"/>
      <c r="M25" s="558"/>
    </row>
    <row r="26" spans="1:15" x14ac:dyDescent="0.2">
      <c r="B26" s="567">
        <v>45384</v>
      </c>
      <c r="C26" s="564" t="s">
        <v>11066</v>
      </c>
      <c r="E26" s="737">
        <v>2750</v>
      </c>
      <c r="F26" s="908">
        <v>50494.8</v>
      </c>
      <c r="G26" s="907" t="s">
        <v>11065</v>
      </c>
      <c r="H26" s="559"/>
      <c r="I26" s="559"/>
      <c r="J26" s="560"/>
      <c r="K26" s="560"/>
      <c r="L26" s="568"/>
      <c r="M26" s="558"/>
    </row>
    <row r="27" spans="1:15" x14ac:dyDescent="0.2">
      <c r="B27" s="567">
        <v>45384</v>
      </c>
      <c r="C27" s="564" t="s">
        <v>11064</v>
      </c>
      <c r="D27" s="563"/>
      <c r="E27" s="395">
        <v>1624.01</v>
      </c>
      <c r="F27" s="908">
        <v>30953.26</v>
      </c>
      <c r="G27" s="907" t="s">
        <v>11063</v>
      </c>
      <c r="H27" s="559"/>
      <c r="I27" s="559"/>
      <c r="J27" s="560"/>
      <c r="K27" s="560"/>
      <c r="L27" s="567"/>
      <c r="M27" s="564"/>
      <c r="N27" s="281"/>
      <c r="O27" s="280"/>
    </row>
    <row r="28" spans="1:15" x14ac:dyDescent="0.2">
      <c r="B28" s="567">
        <v>45384</v>
      </c>
      <c r="C28" s="564" t="s">
        <v>4361</v>
      </c>
      <c r="E28" s="280">
        <v>90000</v>
      </c>
      <c r="F28" s="395">
        <v>3000</v>
      </c>
      <c r="G28" s="559" t="s">
        <v>11062</v>
      </c>
      <c r="H28" s="559"/>
      <c r="I28" s="559"/>
      <c r="J28" s="560"/>
      <c r="K28" s="560"/>
      <c r="L28" s="560"/>
      <c r="M28" s="558"/>
    </row>
    <row r="29" spans="1:15" x14ac:dyDescent="0.2">
      <c r="B29" s="567">
        <v>45384</v>
      </c>
      <c r="C29" s="564" t="s">
        <v>5776</v>
      </c>
      <c r="D29" s="563"/>
      <c r="E29" s="395">
        <v>2000000</v>
      </c>
      <c r="F29" s="395">
        <v>5049.4799999999996</v>
      </c>
      <c r="G29" s="559" t="s">
        <v>11061</v>
      </c>
      <c r="H29" s="559"/>
      <c r="I29" s="559"/>
      <c r="J29" s="560"/>
      <c r="K29" s="560"/>
      <c r="L29" s="560"/>
      <c r="M29" s="558"/>
    </row>
    <row r="30" spans="1:15" x14ac:dyDescent="0.2">
      <c r="B30" s="567">
        <v>45385</v>
      </c>
      <c r="C30" s="564" t="s">
        <v>4329</v>
      </c>
      <c r="E30" s="448">
        <v>52.33</v>
      </c>
      <c r="F30" s="395">
        <v>46</v>
      </c>
      <c r="G30" s="559" t="s">
        <v>11061</v>
      </c>
      <c r="H30" s="559"/>
      <c r="I30" s="559"/>
      <c r="J30" s="560"/>
      <c r="K30" s="560"/>
      <c r="L30" s="560"/>
      <c r="M30" s="558"/>
    </row>
    <row r="31" spans="1:15" x14ac:dyDescent="0.2">
      <c r="B31" s="567">
        <v>45385</v>
      </c>
      <c r="C31" s="564" t="s">
        <v>4019</v>
      </c>
      <c r="E31" s="280">
        <v>8.3699999999999992</v>
      </c>
      <c r="F31" s="908">
        <v>1096.94</v>
      </c>
      <c r="G31" s="907" t="s">
        <v>8898</v>
      </c>
      <c r="H31" s="559"/>
      <c r="I31" s="559"/>
      <c r="J31" s="560"/>
      <c r="K31" s="560"/>
      <c r="L31" s="560"/>
      <c r="M31" s="558"/>
    </row>
    <row r="32" spans="1:15" x14ac:dyDescent="0.2">
      <c r="B32" s="567">
        <v>45385</v>
      </c>
      <c r="C32" s="564" t="s">
        <v>11060</v>
      </c>
      <c r="D32" s="563"/>
      <c r="E32" s="280">
        <v>8000</v>
      </c>
      <c r="F32" s="908">
        <v>380</v>
      </c>
      <c r="G32" s="907" t="s">
        <v>8898</v>
      </c>
      <c r="H32" s="559"/>
      <c r="I32" s="559"/>
      <c r="J32" s="560"/>
      <c r="K32" s="560"/>
      <c r="L32" s="560"/>
      <c r="M32" s="558"/>
    </row>
    <row r="33" spans="1:13" x14ac:dyDescent="0.2">
      <c r="A33" s="278" t="s">
        <v>3472</v>
      </c>
      <c r="B33" s="567">
        <v>45386</v>
      </c>
      <c r="C33" s="564" t="s">
        <v>4329</v>
      </c>
      <c r="D33" s="563"/>
      <c r="E33" s="448">
        <v>292.88</v>
      </c>
      <c r="F33" s="395">
        <v>42765.599999999999</v>
      </c>
      <c r="G33" s="559" t="s">
        <v>11059</v>
      </c>
      <c r="H33" s="559"/>
      <c r="I33" s="559"/>
      <c r="J33" s="560"/>
      <c r="K33" s="560"/>
      <c r="L33" s="560"/>
      <c r="M33" s="558"/>
    </row>
    <row r="34" spans="1:13" x14ac:dyDescent="0.2">
      <c r="B34" s="290">
        <v>45386</v>
      </c>
      <c r="C34" s="279" t="s">
        <v>4019</v>
      </c>
      <c r="D34" s="563"/>
      <c r="E34" s="395">
        <v>46.86</v>
      </c>
      <c r="F34" s="908">
        <v>43518.51</v>
      </c>
      <c r="G34" s="907" t="s">
        <v>10767</v>
      </c>
      <c r="H34" s="559"/>
      <c r="I34" s="559"/>
      <c r="J34" s="560"/>
      <c r="K34" s="560"/>
      <c r="L34" s="560"/>
      <c r="M34" s="558"/>
    </row>
    <row r="35" spans="1:13" x14ac:dyDescent="0.2">
      <c r="B35" s="290">
        <v>45386</v>
      </c>
      <c r="C35" s="560" t="s">
        <v>11058</v>
      </c>
      <c r="D35" s="563"/>
      <c r="E35" s="395">
        <v>5542.48</v>
      </c>
      <c r="F35" s="908">
        <v>1792.34</v>
      </c>
      <c r="G35" s="907" t="s">
        <v>10767</v>
      </c>
      <c r="H35" s="559"/>
      <c r="I35" s="559"/>
      <c r="J35" s="560"/>
      <c r="K35" s="560"/>
      <c r="L35" s="560"/>
      <c r="M35" s="558"/>
    </row>
    <row r="36" spans="1:13" x14ac:dyDescent="0.2">
      <c r="A36" s="278" t="s">
        <v>3472</v>
      </c>
      <c r="B36" s="290">
        <v>45386</v>
      </c>
      <c r="C36" s="560" t="s">
        <v>4333</v>
      </c>
      <c r="D36" s="563"/>
      <c r="E36" s="280">
        <v>500000</v>
      </c>
      <c r="F36" s="395">
        <v>14952.74</v>
      </c>
      <c r="G36" s="559" t="s">
        <v>11057</v>
      </c>
      <c r="H36" s="559"/>
      <c r="I36" s="559"/>
      <c r="J36" s="560"/>
      <c r="K36" s="560"/>
      <c r="L36" s="560"/>
      <c r="M36" s="558"/>
    </row>
    <row r="37" spans="1:13" x14ac:dyDescent="0.2">
      <c r="B37" s="290">
        <v>45387</v>
      </c>
      <c r="C37" s="279" t="s">
        <v>4329</v>
      </c>
      <c r="D37" s="563"/>
      <c r="E37" s="448">
        <v>117.29</v>
      </c>
      <c r="F37" s="395">
        <v>629.69000000000005</v>
      </c>
      <c r="G37" s="559" t="s">
        <v>11056</v>
      </c>
      <c r="H37" s="559"/>
      <c r="I37" s="559"/>
      <c r="J37" s="560"/>
      <c r="K37" s="560"/>
      <c r="L37" s="560"/>
      <c r="M37" s="558"/>
    </row>
    <row r="38" spans="1:13" x14ac:dyDescent="0.2">
      <c r="B38" s="290">
        <v>45387</v>
      </c>
      <c r="C38" s="560" t="s">
        <v>4019</v>
      </c>
      <c r="D38" s="563"/>
      <c r="E38" s="280">
        <v>18.77</v>
      </c>
      <c r="F38" s="395">
        <v>5745.55</v>
      </c>
      <c r="G38" s="559" t="s">
        <v>11055</v>
      </c>
      <c r="H38" s="559"/>
      <c r="I38" s="559"/>
      <c r="J38" s="560"/>
      <c r="K38" s="560"/>
      <c r="L38" s="560"/>
      <c r="M38" s="558"/>
    </row>
    <row r="39" spans="1:13" x14ac:dyDescent="0.2">
      <c r="B39" s="567">
        <v>45390</v>
      </c>
      <c r="C39" s="560" t="s">
        <v>11040</v>
      </c>
      <c r="D39" s="563"/>
      <c r="E39" s="737">
        <v>4077.03</v>
      </c>
      <c r="F39" s="395">
        <v>5061.59</v>
      </c>
      <c r="G39" s="559" t="s">
        <v>11054</v>
      </c>
      <c r="H39" s="559"/>
      <c r="I39" s="559"/>
      <c r="J39" s="560"/>
      <c r="K39" s="560"/>
      <c r="L39" s="560"/>
      <c r="M39" s="558"/>
    </row>
    <row r="40" spans="1:13" x14ac:dyDescent="0.2">
      <c r="B40" s="567">
        <v>45390</v>
      </c>
      <c r="C40" s="560" t="s">
        <v>3993</v>
      </c>
      <c r="D40" s="563"/>
      <c r="E40" s="280">
        <v>28007.38</v>
      </c>
      <c r="F40" s="908">
        <v>68722.5</v>
      </c>
      <c r="G40" s="907" t="s">
        <v>5477</v>
      </c>
      <c r="H40" s="559"/>
      <c r="I40" s="559"/>
      <c r="J40" s="560"/>
      <c r="K40" s="560"/>
      <c r="L40" s="560"/>
      <c r="M40" s="558"/>
    </row>
    <row r="41" spans="1:13" x14ac:dyDescent="0.2">
      <c r="B41" s="567">
        <v>45390</v>
      </c>
      <c r="C41" s="279" t="s">
        <v>9410</v>
      </c>
      <c r="D41" s="563"/>
      <c r="E41" s="280">
        <v>4455.58</v>
      </c>
      <c r="F41" s="395">
        <v>3928.55</v>
      </c>
      <c r="G41" s="559" t="s">
        <v>11053</v>
      </c>
      <c r="H41" s="559"/>
      <c r="I41" s="559"/>
      <c r="J41" s="560"/>
      <c r="K41" s="560"/>
      <c r="L41" s="560"/>
      <c r="M41" s="558"/>
    </row>
    <row r="42" spans="1:13" x14ac:dyDescent="0.2">
      <c r="B42" s="567">
        <v>45390</v>
      </c>
      <c r="C42" s="560" t="s">
        <v>6596</v>
      </c>
      <c r="D42" s="563"/>
      <c r="E42" s="395">
        <v>1115.81</v>
      </c>
      <c r="F42" s="395">
        <v>8931.07</v>
      </c>
      <c r="G42" s="559" t="s">
        <v>11052</v>
      </c>
      <c r="H42" s="559"/>
      <c r="I42" s="559"/>
      <c r="J42" s="560"/>
      <c r="K42" s="560"/>
      <c r="L42" s="560"/>
      <c r="M42" s="558"/>
    </row>
    <row r="43" spans="1:13" x14ac:dyDescent="0.2">
      <c r="B43" s="567">
        <v>45390</v>
      </c>
      <c r="C43" s="279" t="s">
        <v>8333</v>
      </c>
      <c r="D43" s="563"/>
      <c r="E43" s="446">
        <v>806.5</v>
      </c>
      <c r="F43" s="395">
        <v>14455.43</v>
      </c>
      <c r="G43" s="559" t="s">
        <v>11051</v>
      </c>
      <c r="H43" s="559"/>
      <c r="I43" s="559"/>
      <c r="J43" s="560"/>
      <c r="K43" s="560"/>
      <c r="L43" s="560"/>
      <c r="M43" s="558"/>
    </row>
    <row r="44" spans="1:13" x14ac:dyDescent="0.2">
      <c r="B44" s="567">
        <v>45390</v>
      </c>
      <c r="C44" s="564" t="s">
        <v>7557</v>
      </c>
      <c r="D44" s="563"/>
      <c r="E44" s="737">
        <v>1000</v>
      </c>
      <c r="F44" s="395">
        <v>92.82</v>
      </c>
      <c r="G44" s="559" t="s">
        <v>11050</v>
      </c>
      <c r="H44" s="559"/>
      <c r="I44" s="559"/>
      <c r="J44" s="560"/>
      <c r="K44" s="560"/>
      <c r="L44" s="560"/>
      <c r="M44" s="558"/>
    </row>
    <row r="45" spans="1:13" x14ac:dyDescent="0.2">
      <c r="B45" s="567">
        <v>45391</v>
      </c>
      <c r="C45" s="564" t="s">
        <v>4329</v>
      </c>
      <c r="D45" s="563"/>
      <c r="E45" s="448">
        <v>2.25</v>
      </c>
      <c r="F45" s="395">
        <v>18328.12</v>
      </c>
      <c r="G45" s="559" t="s">
        <v>11049</v>
      </c>
      <c r="H45" s="559"/>
      <c r="I45" s="559"/>
      <c r="J45" s="560"/>
      <c r="K45" s="560"/>
      <c r="L45" s="560"/>
      <c r="M45" s="558"/>
    </row>
    <row r="46" spans="1:13" x14ac:dyDescent="0.2">
      <c r="A46" s="278" t="s">
        <v>3472</v>
      </c>
      <c r="B46" s="567">
        <v>45391</v>
      </c>
      <c r="C46" s="564" t="s">
        <v>4019</v>
      </c>
      <c r="D46" s="563"/>
      <c r="E46" s="280">
        <v>0.36</v>
      </c>
      <c r="F46" s="395">
        <v>3855.35</v>
      </c>
      <c r="G46" s="559" t="s">
        <v>11048</v>
      </c>
      <c r="H46" s="559"/>
      <c r="I46" s="559"/>
      <c r="J46" s="560"/>
      <c r="K46" s="560"/>
      <c r="L46" s="560"/>
      <c r="M46" s="558"/>
    </row>
    <row r="47" spans="1:13" x14ac:dyDescent="0.2">
      <c r="B47" s="567">
        <v>45391</v>
      </c>
      <c r="C47" s="564" t="s">
        <v>11047</v>
      </c>
      <c r="D47" s="563"/>
      <c r="E47" s="280">
        <v>8348.64</v>
      </c>
      <c r="F47" s="395">
        <v>24028.77</v>
      </c>
      <c r="G47" s="559" t="s">
        <v>11046</v>
      </c>
      <c r="H47" s="559"/>
      <c r="I47" s="559"/>
      <c r="J47" s="560"/>
      <c r="K47" s="560"/>
      <c r="L47" s="560"/>
      <c r="M47" s="558"/>
    </row>
    <row r="48" spans="1:13" x14ac:dyDescent="0.2">
      <c r="B48" s="567">
        <v>45392</v>
      </c>
      <c r="C48" s="564" t="s">
        <v>335</v>
      </c>
      <c r="D48" s="563"/>
      <c r="E48" s="395">
        <v>130249.54</v>
      </c>
      <c r="F48" s="395">
        <v>15681.52</v>
      </c>
      <c r="G48" s="559" t="s">
        <v>11045</v>
      </c>
      <c r="H48" s="559"/>
      <c r="I48" s="559"/>
      <c r="J48" s="560"/>
      <c r="K48" s="560"/>
      <c r="L48" s="560"/>
      <c r="M48" s="558"/>
    </row>
    <row r="49" spans="1:13" x14ac:dyDescent="0.2">
      <c r="B49" s="567">
        <v>45393</v>
      </c>
      <c r="C49" s="564" t="s">
        <v>8325</v>
      </c>
      <c r="D49" s="563"/>
      <c r="E49" s="446">
        <v>13100</v>
      </c>
      <c r="F49" s="395">
        <v>1843.95</v>
      </c>
      <c r="G49" s="559" t="s">
        <v>11044</v>
      </c>
      <c r="H49" s="559"/>
      <c r="I49" s="559"/>
      <c r="J49" s="560"/>
      <c r="K49" s="560"/>
      <c r="L49" s="560"/>
      <c r="M49" s="558"/>
    </row>
    <row r="50" spans="1:13" x14ac:dyDescent="0.2">
      <c r="B50" s="290">
        <v>45393</v>
      </c>
      <c r="C50" s="289" t="s">
        <v>335</v>
      </c>
      <c r="D50" s="563"/>
      <c r="E50" s="280">
        <v>1700000</v>
      </c>
      <c r="F50" s="565">
        <v>1269.94</v>
      </c>
      <c r="G50" s="559" t="s">
        <v>11043</v>
      </c>
      <c r="H50" s="559"/>
      <c r="I50" s="559"/>
      <c r="J50" s="560"/>
      <c r="K50" s="560"/>
      <c r="L50" s="560"/>
      <c r="M50" s="558"/>
    </row>
    <row r="51" spans="1:13" x14ac:dyDescent="0.2">
      <c r="B51" s="290">
        <v>45393</v>
      </c>
      <c r="C51" s="289" t="s">
        <v>8305</v>
      </c>
      <c r="D51" s="563"/>
      <c r="E51" s="280">
        <v>51436.39</v>
      </c>
      <c r="F51" s="395">
        <v>23463.18</v>
      </c>
      <c r="G51" s="559" t="s">
        <v>11042</v>
      </c>
      <c r="H51" s="559"/>
      <c r="I51" s="559"/>
      <c r="J51" s="560"/>
      <c r="K51" s="560"/>
      <c r="L51" s="560"/>
      <c r="M51" s="558"/>
    </row>
    <row r="52" spans="1:13" x14ac:dyDescent="0.2">
      <c r="B52" s="290">
        <v>45397</v>
      </c>
      <c r="C52" s="564" t="s">
        <v>5858</v>
      </c>
      <c r="D52" s="563"/>
      <c r="E52" s="280">
        <v>61125.34</v>
      </c>
      <c r="F52" s="395">
        <v>50494.8</v>
      </c>
      <c r="G52" s="559" t="s">
        <v>11041</v>
      </c>
      <c r="H52" s="559"/>
      <c r="I52" s="559"/>
      <c r="J52" s="560"/>
      <c r="K52" s="560"/>
      <c r="L52" s="560"/>
      <c r="M52" s="558"/>
    </row>
    <row r="53" spans="1:13" x14ac:dyDescent="0.2">
      <c r="B53" s="290">
        <v>45397</v>
      </c>
      <c r="C53" s="564" t="s">
        <v>11040</v>
      </c>
      <c r="D53" s="563"/>
      <c r="E53" s="737">
        <v>4129.97</v>
      </c>
      <c r="F53" s="395">
        <v>30191.119999999999</v>
      </c>
      <c r="G53" s="559" t="s">
        <v>11039</v>
      </c>
      <c r="H53" s="559"/>
      <c r="I53" s="559"/>
      <c r="J53" s="560"/>
      <c r="K53" s="560"/>
      <c r="L53" s="560"/>
      <c r="M53" s="558"/>
    </row>
    <row r="54" spans="1:13" x14ac:dyDescent="0.2">
      <c r="B54" s="567">
        <v>45397</v>
      </c>
      <c r="C54" s="564" t="s">
        <v>4329</v>
      </c>
      <c r="D54" s="563"/>
      <c r="E54" s="448">
        <v>62.17</v>
      </c>
      <c r="F54" s="395">
        <v>4548.2</v>
      </c>
      <c r="G54" s="559" t="s">
        <v>11038</v>
      </c>
      <c r="H54" s="559"/>
      <c r="I54" s="559"/>
      <c r="J54" s="560"/>
      <c r="K54" s="560"/>
      <c r="L54" s="560"/>
      <c r="M54" s="558"/>
    </row>
    <row r="55" spans="1:13" x14ac:dyDescent="0.2">
      <c r="B55" s="290">
        <v>45397</v>
      </c>
      <c r="C55" s="289" t="s">
        <v>4019</v>
      </c>
      <c r="D55" s="563"/>
      <c r="E55" s="566">
        <v>9.9499999999999993</v>
      </c>
      <c r="F55" s="908">
        <v>71213</v>
      </c>
      <c r="G55" s="907" t="s">
        <v>5477</v>
      </c>
      <c r="H55" s="559"/>
      <c r="I55" s="559"/>
      <c r="J55" s="560"/>
      <c r="K55" s="560"/>
      <c r="L55" s="560"/>
      <c r="M55" s="558"/>
    </row>
    <row r="56" spans="1:13" x14ac:dyDescent="0.2">
      <c r="B56" s="290">
        <v>45397</v>
      </c>
      <c r="C56" s="564" t="s">
        <v>335</v>
      </c>
      <c r="D56" s="563"/>
      <c r="E56" s="280">
        <v>700000</v>
      </c>
      <c r="F56" s="395">
        <v>23762.41</v>
      </c>
      <c r="G56" s="559" t="s">
        <v>11037</v>
      </c>
      <c r="H56" s="559"/>
      <c r="I56" s="559"/>
      <c r="J56" s="560"/>
      <c r="K56" s="560"/>
      <c r="L56" s="560"/>
      <c r="M56" s="558"/>
    </row>
    <row r="57" spans="1:13" x14ac:dyDescent="0.2">
      <c r="B57" s="290">
        <v>45397</v>
      </c>
      <c r="C57" s="564" t="s">
        <v>11036</v>
      </c>
      <c r="D57" s="563"/>
      <c r="E57" s="280">
        <v>9844.5300000000007</v>
      </c>
      <c r="F57" s="395">
        <v>5999.23</v>
      </c>
      <c r="G57" s="559" t="s">
        <v>11035</v>
      </c>
      <c r="H57" s="559"/>
      <c r="I57" s="559"/>
      <c r="J57" s="560"/>
      <c r="K57" s="560"/>
      <c r="L57" s="560"/>
      <c r="M57" s="558"/>
    </row>
    <row r="58" spans="1:13" x14ac:dyDescent="0.2">
      <c r="B58" s="290">
        <v>45397</v>
      </c>
      <c r="C58" s="564" t="s">
        <v>10450</v>
      </c>
      <c r="D58" s="563"/>
      <c r="E58" s="395">
        <v>41497.43</v>
      </c>
      <c r="F58" s="395">
        <v>3405.11</v>
      </c>
      <c r="G58" s="559" t="s">
        <v>11034</v>
      </c>
      <c r="H58" s="559"/>
      <c r="I58" s="559"/>
      <c r="J58" s="560"/>
      <c r="K58" s="560"/>
      <c r="L58" s="560"/>
      <c r="M58" s="558"/>
    </row>
    <row r="59" spans="1:13" x14ac:dyDescent="0.2">
      <c r="B59" s="290">
        <v>45397</v>
      </c>
      <c r="C59" s="564" t="s">
        <v>5849</v>
      </c>
      <c r="D59" s="563"/>
      <c r="E59" s="280">
        <v>6982.81</v>
      </c>
      <c r="F59" s="395">
        <v>1193.28</v>
      </c>
      <c r="G59" s="559" t="s">
        <v>11033</v>
      </c>
      <c r="H59" s="559"/>
      <c r="I59" s="559"/>
      <c r="J59" s="560"/>
      <c r="K59" s="560"/>
      <c r="L59" s="560"/>
      <c r="M59" s="558"/>
    </row>
    <row r="60" spans="1:13" x14ac:dyDescent="0.2">
      <c r="B60" s="290">
        <v>45397</v>
      </c>
      <c r="C60" s="564" t="s">
        <v>5847</v>
      </c>
      <c r="D60" s="563"/>
      <c r="E60" s="280">
        <v>6982.81</v>
      </c>
      <c r="F60" s="395">
        <v>27548.3</v>
      </c>
      <c r="G60" s="559" t="s">
        <v>11032</v>
      </c>
      <c r="H60" s="559"/>
      <c r="I60" s="559"/>
      <c r="J60" s="560"/>
      <c r="K60" s="560"/>
      <c r="L60" s="560"/>
      <c r="M60" s="558"/>
    </row>
    <row r="61" spans="1:13" x14ac:dyDescent="0.2">
      <c r="B61" s="290">
        <v>45397</v>
      </c>
      <c r="C61" s="564" t="s">
        <v>5845</v>
      </c>
      <c r="D61" s="563"/>
      <c r="E61" s="280">
        <v>6982.81</v>
      </c>
      <c r="F61" s="395">
        <v>16019.19</v>
      </c>
      <c r="G61" s="559" t="s">
        <v>11031</v>
      </c>
      <c r="H61" s="559"/>
      <c r="I61" s="559"/>
      <c r="J61" s="560"/>
      <c r="K61" s="560"/>
      <c r="L61" s="560"/>
      <c r="M61" s="558"/>
    </row>
    <row r="62" spans="1:13" x14ac:dyDescent="0.2">
      <c r="A62" s="278" t="s">
        <v>3472</v>
      </c>
      <c r="B62" s="290">
        <v>45397</v>
      </c>
      <c r="C62" s="564" t="s">
        <v>5843</v>
      </c>
      <c r="D62" s="563"/>
      <c r="E62" s="280">
        <v>6982.81</v>
      </c>
      <c r="F62" s="392">
        <v>5286.22</v>
      </c>
      <c r="G62" s="897" t="s">
        <v>8898</v>
      </c>
      <c r="H62" s="559"/>
      <c r="I62" s="559"/>
      <c r="J62" s="560"/>
      <c r="K62" s="560"/>
      <c r="L62" s="560"/>
      <c r="M62" s="558"/>
    </row>
    <row r="63" spans="1:13" x14ac:dyDescent="0.2">
      <c r="B63" s="290">
        <v>45397</v>
      </c>
      <c r="C63" s="564" t="s">
        <v>5841</v>
      </c>
      <c r="D63" s="563"/>
      <c r="E63" s="280">
        <v>6982.81</v>
      </c>
      <c r="F63" s="395">
        <v>8602.58</v>
      </c>
      <c r="G63" s="674" t="s">
        <v>11030</v>
      </c>
      <c r="H63" s="559"/>
      <c r="I63" s="559"/>
      <c r="J63" s="560"/>
      <c r="K63" s="560"/>
      <c r="L63" s="560"/>
      <c r="M63" s="558"/>
    </row>
    <row r="64" spans="1:13" x14ac:dyDescent="0.2">
      <c r="B64" s="290">
        <v>45398</v>
      </c>
      <c r="C64" s="564" t="s">
        <v>11013</v>
      </c>
      <c r="D64" s="563"/>
      <c r="E64" s="448">
        <v>46.85</v>
      </c>
      <c r="F64" s="395">
        <v>1261.72</v>
      </c>
      <c r="G64" s="559" t="s">
        <v>11029</v>
      </c>
      <c r="H64" s="559"/>
      <c r="I64" s="559"/>
      <c r="J64" s="560"/>
      <c r="K64" s="560"/>
      <c r="L64" s="560"/>
      <c r="M64" s="558"/>
    </row>
    <row r="65" spans="1:13" x14ac:dyDescent="0.2">
      <c r="B65" s="290">
        <v>45398</v>
      </c>
      <c r="C65" s="564" t="s">
        <v>4019</v>
      </c>
      <c r="D65" s="563"/>
      <c r="E65" s="280">
        <v>7.5</v>
      </c>
      <c r="F65" s="565">
        <v>3239.98</v>
      </c>
      <c r="G65" s="559" t="s">
        <v>11028</v>
      </c>
      <c r="H65" s="559"/>
      <c r="I65" s="559"/>
      <c r="J65" s="560"/>
      <c r="K65" s="560"/>
      <c r="L65" s="560"/>
      <c r="M65" s="558"/>
    </row>
    <row r="66" spans="1:13" x14ac:dyDescent="0.2">
      <c r="B66" s="567">
        <v>45398</v>
      </c>
      <c r="C66" s="564" t="s">
        <v>335</v>
      </c>
      <c r="D66" s="563"/>
      <c r="E66" s="395">
        <v>600000</v>
      </c>
      <c r="F66" s="565">
        <v>11146.77</v>
      </c>
      <c r="G66" s="559" t="s">
        <v>11027</v>
      </c>
      <c r="H66" s="559"/>
      <c r="I66" s="559"/>
      <c r="J66" s="560"/>
      <c r="K66" s="560"/>
      <c r="L66" s="560"/>
      <c r="M66" s="558"/>
    </row>
    <row r="67" spans="1:13" x14ac:dyDescent="0.2">
      <c r="B67" s="290">
        <v>45399</v>
      </c>
      <c r="C67" s="564" t="s">
        <v>4329</v>
      </c>
      <c r="D67" s="563"/>
      <c r="E67" s="448">
        <v>177.54</v>
      </c>
      <c r="F67" s="395">
        <v>87964</v>
      </c>
      <c r="G67" s="559" t="s">
        <v>11026</v>
      </c>
      <c r="H67" s="559"/>
      <c r="I67" s="559"/>
      <c r="J67" s="560"/>
      <c r="K67" s="560"/>
      <c r="L67" s="560"/>
      <c r="M67" s="558"/>
    </row>
    <row r="68" spans="1:13" x14ac:dyDescent="0.2">
      <c r="B68" s="290">
        <v>45399</v>
      </c>
      <c r="C68" s="564" t="s">
        <v>4019</v>
      </c>
      <c r="D68" s="563"/>
      <c r="E68" s="280">
        <v>28.41</v>
      </c>
      <c r="F68" s="395">
        <v>5049.4799999999996</v>
      </c>
      <c r="G68" s="559" t="s">
        <v>11025</v>
      </c>
      <c r="H68" s="559"/>
      <c r="I68" s="559"/>
      <c r="J68" s="560"/>
      <c r="K68" s="560"/>
      <c r="L68" s="560"/>
      <c r="M68" s="558"/>
    </row>
    <row r="69" spans="1:13" x14ac:dyDescent="0.2">
      <c r="B69" s="290">
        <v>45399</v>
      </c>
      <c r="C69" s="564" t="s">
        <v>10466</v>
      </c>
      <c r="D69" s="563"/>
      <c r="E69" s="280">
        <v>36084.82</v>
      </c>
      <c r="F69" s="395">
        <v>2998.85</v>
      </c>
      <c r="G69" s="559" t="s">
        <v>11024</v>
      </c>
      <c r="H69" s="559"/>
      <c r="I69" s="559"/>
      <c r="J69" s="560">
        <f>+E69*0.55</f>
        <v>19846.651000000002</v>
      </c>
      <c r="K69" s="560">
        <f>+E69*0.45</f>
        <v>16238.169</v>
      </c>
      <c r="L69" s="560"/>
      <c r="M69" s="558"/>
    </row>
    <row r="70" spans="1:13" x14ac:dyDescent="0.2">
      <c r="B70" s="290">
        <v>45399</v>
      </c>
      <c r="C70" s="564" t="s">
        <v>8325</v>
      </c>
      <c r="D70" s="563"/>
      <c r="E70" s="446">
        <v>5478.67</v>
      </c>
      <c r="F70" s="395">
        <v>8046.37</v>
      </c>
      <c r="G70" s="559" t="s">
        <v>11023</v>
      </c>
      <c r="H70" s="559"/>
      <c r="I70" s="559"/>
      <c r="J70" s="560"/>
      <c r="K70" s="560"/>
      <c r="L70" s="560"/>
      <c r="M70" s="558"/>
    </row>
    <row r="71" spans="1:13" x14ac:dyDescent="0.2">
      <c r="A71" s="294"/>
      <c r="B71" s="567">
        <v>45400</v>
      </c>
      <c r="C71" s="564" t="s">
        <v>11022</v>
      </c>
      <c r="D71" s="563"/>
      <c r="E71" s="395">
        <v>8438</v>
      </c>
      <c r="F71" s="395">
        <v>103859.32</v>
      </c>
      <c r="G71" s="559" t="s">
        <v>11021</v>
      </c>
      <c r="H71" s="559"/>
      <c r="I71" s="559"/>
      <c r="J71" s="560">
        <f>+E71*0.55</f>
        <v>4640.9000000000005</v>
      </c>
      <c r="K71" s="560">
        <f>+E71*0.45</f>
        <v>3797.1</v>
      </c>
      <c r="L71" s="560"/>
      <c r="M71" s="558"/>
    </row>
    <row r="72" spans="1:13" x14ac:dyDescent="0.2">
      <c r="B72" s="567">
        <v>45400</v>
      </c>
      <c r="C72" s="564" t="s">
        <v>4329</v>
      </c>
      <c r="D72" s="563"/>
      <c r="E72" s="448">
        <v>12.21</v>
      </c>
      <c r="F72" s="395">
        <v>3723.7</v>
      </c>
      <c r="G72" s="559" t="s">
        <v>11020</v>
      </c>
      <c r="H72" s="559"/>
      <c r="I72" s="559"/>
      <c r="J72" s="560"/>
      <c r="K72" s="560"/>
      <c r="L72" s="560"/>
      <c r="M72" s="558"/>
    </row>
    <row r="73" spans="1:13" x14ac:dyDescent="0.2">
      <c r="B73" s="290">
        <v>45400</v>
      </c>
      <c r="C73" s="564" t="s">
        <v>4019</v>
      </c>
      <c r="D73" s="563"/>
      <c r="E73" s="280">
        <v>1.95</v>
      </c>
      <c r="F73" s="392">
        <v>11724</v>
      </c>
      <c r="G73" s="897" t="s">
        <v>8898</v>
      </c>
      <c r="H73" s="559"/>
      <c r="I73" s="559"/>
      <c r="J73" s="560"/>
      <c r="K73" s="560"/>
      <c r="L73" s="560"/>
      <c r="M73" s="558"/>
    </row>
    <row r="74" spans="1:13" x14ac:dyDescent="0.2">
      <c r="A74" s="278" t="s">
        <v>3472</v>
      </c>
      <c r="B74" s="290">
        <v>45400</v>
      </c>
      <c r="C74" s="289" t="s">
        <v>11019</v>
      </c>
      <c r="D74" s="563"/>
      <c r="E74" s="280">
        <v>2000</v>
      </c>
      <c r="F74" s="395">
        <v>566.77</v>
      </c>
      <c r="G74" s="559" t="s">
        <v>11018</v>
      </c>
      <c r="H74" s="559"/>
      <c r="I74" s="559"/>
      <c r="J74" s="560"/>
      <c r="K74" s="560"/>
      <c r="L74" s="560"/>
      <c r="M74" s="558"/>
    </row>
    <row r="75" spans="1:13" x14ac:dyDescent="0.2">
      <c r="B75" s="567">
        <v>45401</v>
      </c>
      <c r="C75" s="564" t="s">
        <v>10994</v>
      </c>
      <c r="D75" s="563"/>
      <c r="E75" s="446">
        <v>2000</v>
      </c>
      <c r="F75" s="395">
        <v>146.94999999999999</v>
      </c>
      <c r="G75" s="559" t="s">
        <v>11017</v>
      </c>
      <c r="H75" s="559"/>
      <c r="I75" s="559"/>
      <c r="J75" s="560"/>
      <c r="K75" s="560"/>
      <c r="L75" s="560"/>
      <c r="M75" s="558"/>
    </row>
    <row r="76" spans="1:13" x14ac:dyDescent="0.2">
      <c r="B76" s="567">
        <v>45401</v>
      </c>
      <c r="C76" s="564" t="s">
        <v>335</v>
      </c>
      <c r="D76" s="563"/>
      <c r="E76" s="280">
        <v>700000</v>
      </c>
      <c r="F76" s="395">
        <v>80672.03</v>
      </c>
      <c r="G76" s="559" t="s">
        <v>11016</v>
      </c>
      <c r="H76" s="559"/>
      <c r="I76" s="559"/>
      <c r="J76" s="560"/>
      <c r="K76" s="560"/>
      <c r="L76" s="560"/>
      <c r="M76" s="558"/>
    </row>
    <row r="77" spans="1:13" x14ac:dyDescent="0.2">
      <c r="B77" s="567">
        <v>45404</v>
      </c>
      <c r="C77" s="564" t="s">
        <v>4329</v>
      </c>
      <c r="D77" s="563"/>
      <c r="E77" s="448">
        <v>141.80000000000001</v>
      </c>
      <c r="F77" s="395">
        <v>8342.39</v>
      </c>
      <c r="G77" s="559" t="s">
        <v>11015</v>
      </c>
      <c r="H77" s="559"/>
      <c r="I77" s="559"/>
      <c r="J77" s="560"/>
      <c r="K77" s="560"/>
      <c r="L77" s="560"/>
      <c r="M77" s="558"/>
    </row>
    <row r="78" spans="1:13" x14ac:dyDescent="0.2">
      <c r="B78" s="290">
        <v>45404</v>
      </c>
      <c r="C78" s="289" t="s">
        <v>4019</v>
      </c>
      <c r="D78" s="563"/>
      <c r="E78" s="395">
        <v>22.7</v>
      </c>
      <c r="F78" s="395">
        <v>7096.63</v>
      </c>
      <c r="G78" s="559" t="s">
        <v>11014</v>
      </c>
      <c r="H78" s="559"/>
      <c r="I78" s="559"/>
      <c r="J78" s="560"/>
      <c r="K78" s="560"/>
      <c r="L78" s="560"/>
      <c r="M78" s="558"/>
    </row>
    <row r="79" spans="1:13" x14ac:dyDescent="0.2">
      <c r="B79" s="290">
        <v>45405</v>
      </c>
      <c r="C79" s="289" t="s">
        <v>11013</v>
      </c>
      <c r="D79" s="563"/>
      <c r="E79" s="395">
        <v>47.35</v>
      </c>
      <c r="F79" s="395">
        <v>7401.72</v>
      </c>
      <c r="G79" s="559" t="s">
        <v>11012</v>
      </c>
      <c r="H79" s="559"/>
      <c r="I79" s="559"/>
      <c r="J79" s="560"/>
      <c r="K79" s="560"/>
      <c r="L79" s="560"/>
      <c r="M79" s="558"/>
    </row>
    <row r="80" spans="1:13" x14ac:dyDescent="0.2">
      <c r="B80" s="290">
        <v>45384</v>
      </c>
      <c r="C80" s="289" t="s">
        <v>4019</v>
      </c>
      <c r="D80" s="563"/>
      <c r="E80" s="280">
        <v>7.58</v>
      </c>
      <c r="F80" s="395">
        <v>51933.2</v>
      </c>
      <c r="G80" s="559" t="s">
        <v>11011</v>
      </c>
      <c r="H80" s="559"/>
      <c r="I80" s="559"/>
      <c r="J80" s="560"/>
      <c r="K80" s="560"/>
      <c r="L80" s="560"/>
      <c r="M80" s="558"/>
    </row>
    <row r="81" spans="1:13" x14ac:dyDescent="0.2">
      <c r="A81" s="278" t="s">
        <v>3472</v>
      </c>
      <c r="B81" s="290">
        <v>45405</v>
      </c>
      <c r="C81" s="564" t="s">
        <v>11010</v>
      </c>
      <c r="D81" s="563"/>
      <c r="E81" s="446">
        <v>3000</v>
      </c>
      <c r="F81" s="395">
        <v>12643.26</v>
      </c>
      <c r="G81" s="559" t="s">
        <v>11009</v>
      </c>
      <c r="H81" s="559"/>
      <c r="I81" s="559"/>
      <c r="J81" s="560"/>
      <c r="K81" s="560"/>
      <c r="L81" s="560"/>
      <c r="M81" s="558"/>
    </row>
    <row r="82" spans="1:13" x14ac:dyDescent="0.2">
      <c r="B82" s="567">
        <v>45405</v>
      </c>
      <c r="C82" s="564" t="s">
        <v>11008</v>
      </c>
      <c r="D82" s="563"/>
      <c r="E82" s="395">
        <v>200</v>
      </c>
      <c r="F82" s="395">
        <v>10098.959999999999</v>
      </c>
      <c r="G82" s="559" t="s">
        <v>11007</v>
      </c>
      <c r="H82" s="559"/>
      <c r="I82" s="559"/>
      <c r="J82" s="560"/>
      <c r="K82" s="560"/>
      <c r="L82" s="560"/>
      <c r="M82" s="558"/>
    </row>
    <row r="83" spans="1:13" ht="12.75" customHeight="1" x14ac:dyDescent="0.2">
      <c r="B83" s="567">
        <v>45405</v>
      </c>
      <c r="C83" s="564" t="s">
        <v>11006</v>
      </c>
      <c r="D83" s="563"/>
      <c r="E83" s="404">
        <v>1677</v>
      </c>
      <c r="F83" s="908">
        <v>105360</v>
      </c>
      <c r="G83" s="907" t="s">
        <v>5477</v>
      </c>
      <c r="H83" s="559"/>
      <c r="I83" s="559"/>
      <c r="J83" s="560"/>
      <c r="K83" s="560"/>
      <c r="L83" s="560"/>
      <c r="M83" s="558"/>
    </row>
    <row r="84" spans="1:13" x14ac:dyDescent="0.2">
      <c r="B84" s="567">
        <v>45405</v>
      </c>
      <c r="C84" s="564" t="s">
        <v>11005</v>
      </c>
      <c r="D84" s="563"/>
      <c r="E84" s="404">
        <v>60151</v>
      </c>
      <c r="F84" s="395">
        <v>10500.32</v>
      </c>
      <c r="G84" s="559" t="s">
        <v>11004</v>
      </c>
      <c r="H84" s="559"/>
      <c r="I84" s="559"/>
      <c r="J84" s="560"/>
      <c r="K84" s="560"/>
      <c r="L84" s="560"/>
      <c r="M84" s="558"/>
    </row>
    <row r="85" spans="1:13" x14ac:dyDescent="0.2">
      <c r="A85" s="278" t="s">
        <v>3472</v>
      </c>
      <c r="B85" s="567">
        <v>45405</v>
      </c>
      <c r="C85" s="564" t="s">
        <v>335</v>
      </c>
      <c r="D85" s="563"/>
      <c r="E85" s="395">
        <v>379463.29</v>
      </c>
      <c r="F85" s="395">
        <v>100000</v>
      </c>
      <c r="G85" s="559" t="s">
        <v>11003</v>
      </c>
      <c r="H85" s="559"/>
      <c r="I85" s="559"/>
      <c r="J85" s="560"/>
      <c r="K85" s="560"/>
      <c r="L85" s="560"/>
      <c r="M85" s="558"/>
    </row>
    <row r="86" spans="1:13" x14ac:dyDescent="0.2">
      <c r="B86" s="567">
        <v>45406</v>
      </c>
      <c r="C86" s="564" t="s">
        <v>5867</v>
      </c>
      <c r="D86" s="563"/>
      <c r="E86" s="448">
        <v>56.28</v>
      </c>
      <c r="F86" s="395">
        <v>5409.14</v>
      </c>
      <c r="G86" s="559" t="s">
        <v>11002</v>
      </c>
      <c r="H86" s="559"/>
      <c r="I86" s="559"/>
      <c r="J86" s="560"/>
      <c r="K86" s="560"/>
      <c r="L86" s="560"/>
      <c r="M86" s="558"/>
    </row>
    <row r="87" spans="1:13" x14ac:dyDescent="0.2">
      <c r="B87" s="290">
        <v>45406</v>
      </c>
      <c r="C87" s="289" t="s">
        <v>4019</v>
      </c>
      <c r="E87" s="280">
        <v>9</v>
      </c>
      <c r="F87" s="395">
        <v>18328.12</v>
      </c>
      <c r="G87" s="559" t="s">
        <v>11001</v>
      </c>
      <c r="H87" s="559"/>
      <c r="I87" s="559"/>
      <c r="J87" s="560"/>
      <c r="K87" s="560"/>
      <c r="L87" s="560"/>
      <c r="M87" s="558"/>
    </row>
    <row r="88" spans="1:13" x14ac:dyDescent="0.2">
      <c r="B88" s="290">
        <v>45406</v>
      </c>
      <c r="C88" s="289" t="s">
        <v>5867</v>
      </c>
      <c r="E88" s="448">
        <v>22.05</v>
      </c>
      <c r="F88" s="392">
        <v>11848.02</v>
      </c>
      <c r="G88" s="897" t="s">
        <v>8898</v>
      </c>
      <c r="H88" s="559"/>
      <c r="I88" s="559"/>
      <c r="J88" s="560"/>
      <c r="K88" s="560"/>
      <c r="L88" s="560"/>
      <c r="M88" s="558"/>
    </row>
    <row r="89" spans="1:13" x14ac:dyDescent="0.2">
      <c r="B89" s="290">
        <v>45406</v>
      </c>
      <c r="C89" s="289" t="s">
        <v>4019</v>
      </c>
      <c r="E89" s="280">
        <v>3.53</v>
      </c>
      <c r="F89" s="395">
        <v>4209.58</v>
      </c>
      <c r="G89" s="559" t="s">
        <v>11000</v>
      </c>
      <c r="H89" s="559"/>
      <c r="I89" s="559"/>
      <c r="J89" s="560"/>
      <c r="K89" s="560"/>
      <c r="L89" s="560"/>
      <c r="M89" s="558"/>
    </row>
    <row r="90" spans="1:13" x14ac:dyDescent="0.2">
      <c r="B90" s="567">
        <v>45406</v>
      </c>
      <c r="C90" s="564" t="s">
        <v>10999</v>
      </c>
      <c r="D90" s="563"/>
      <c r="E90" s="395">
        <v>78493.2</v>
      </c>
      <c r="F90" s="395">
        <v>11126.49</v>
      </c>
      <c r="G90" s="559" t="s">
        <v>10998</v>
      </c>
      <c r="H90" s="559"/>
      <c r="I90" s="559"/>
      <c r="J90" s="560"/>
      <c r="K90" s="560"/>
      <c r="L90" s="560"/>
      <c r="M90" s="558"/>
    </row>
    <row r="91" spans="1:13" x14ac:dyDescent="0.2">
      <c r="B91" s="567">
        <v>45406</v>
      </c>
      <c r="C91" s="564" t="s">
        <v>10997</v>
      </c>
      <c r="D91" s="563"/>
      <c r="E91" s="395">
        <v>116443.24</v>
      </c>
      <c r="F91" s="395">
        <v>13821.27</v>
      </c>
      <c r="G91" s="559" t="s">
        <v>10996</v>
      </c>
      <c r="H91" s="559"/>
      <c r="I91" s="559"/>
      <c r="J91" s="560"/>
      <c r="K91" s="560"/>
      <c r="L91" s="560"/>
      <c r="M91" s="558"/>
    </row>
    <row r="92" spans="1:13" x14ac:dyDescent="0.2">
      <c r="B92" s="567">
        <v>45406</v>
      </c>
      <c r="C92" s="564" t="s">
        <v>10995</v>
      </c>
      <c r="D92" s="563"/>
      <c r="E92" s="446">
        <v>2000</v>
      </c>
      <c r="F92" s="908">
        <v>58052</v>
      </c>
      <c r="G92" s="907" t="s">
        <v>5477</v>
      </c>
      <c r="H92" s="559"/>
      <c r="I92" s="559"/>
      <c r="J92" s="560"/>
      <c r="K92" s="560"/>
      <c r="L92" s="560"/>
      <c r="M92" s="558"/>
    </row>
    <row r="93" spans="1:13" x14ac:dyDescent="0.2">
      <c r="B93" s="567">
        <v>45408</v>
      </c>
      <c r="C93" s="564" t="s">
        <v>10994</v>
      </c>
      <c r="D93" s="563"/>
      <c r="E93" s="446">
        <v>2500</v>
      </c>
      <c r="F93" s="395">
        <v>31362.82</v>
      </c>
      <c r="G93" s="560" t="s">
        <v>10993</v>
      </c>
      <c r="H93" s="558"/>
      <c r="I93" s="558"/>
      <c r="J93" s="558"/>
      <c r="K93" s="558"/>
      <c r="L93" s="558"/>
      <c r="M93" s="558"/>
    </row>
    <row r="94" spans="1:13" x14ac:dyDescent="0.2">
      <c r="B94" s="567">
        <v>45408</v>
      </c>
      <c r="C94" s="564" t="s">
        <v>4329</v>
      </c>
      <c r="D94" s="563"/>
      <c r="E94" s="448">
        <v>40.840000000000003</v>
      </c>
      <c r="F94" s="395">
        <v>11036.57</v>
      </c>
      <c r="G94" s="560" t="s">
        <v>10992</v>
      </c>
      <c r="H94" s="558"/>
      <c r="I94" s="558"/>
      <c r="J94" s="558"/>
      <c r="K94" s="558"/>
      <c r="L94" s="558"/>
      <c r="M94" s="558"/>
    </row>
    <row r="95" spans="1:13" x14ac:dyDescent="0.2">
      <c r="A95" s="278" t="s">
        <v>3472</v>
      </c>
      <c r="B95" s="567">
        <v>45408</v>
      </c>
      <c r="C95" s="289" t="s">
        <v>4019</v>
      </c>
      <c r="D95" s="563"/>
      <c r="E95" s="395">
        <v>6.53</v>
      </c>
      <c r="F95" s="395">
        <v>19174.8</v>
      </c>
      <c r="G95" s="560" t="s">
        <v>10991</v>
      </c>
      <c r="H95" s="558"/>
      <c r="I95" s="558"/>
      <c r="J95" s="558"/>
      <c r="K95" s="558"/>
      <c r="L95" s="558"/>
      <c r="M95" s="558"/>
    </row>
    <row r="96" spans="1:13" x14ac:dyDescent="0.2">
      <c r="B96" s="290">
        <v>45411</v>
      </c>
      <c r="C96" s="826" t="s">
        <v>4329</v>
      </c>
      <c r="D96" s="563"/>
      <c r="E96" s="395">
        <v>325.44</v>
      </c>
      <c r="F96" s="395">
        <v>2405.3200000000002</v>
      </c>
      <c r="G96" s="560" t="s">
        <v>10990</v>
      </c>
      <c r="H96" s="558"/>
      <c r="I96" s="558"/>
      <c r="J96" s="558"/>
      <c r="K96" s="558"/>
      <c r="L96" s="558"/>
      <c r="M96" s="558"/>
    </row>
    <row r="97" spans="1:13" x14ac:dyDescent="0.2">
      <c r="B97" s="290">
        <v>45411</v>
      </c>
      <c r="C97" s="289" t="s">
        <v>4019</v>
      </c>
      <c r="D97" s="563"/>
      <c r="E97" s="280">
        <v>52.07</v>
      </c>
      <c r="F97" s="395">
        <v>18899.64</v>
      </c>
      <c r="G97" s="560" t="s">
        <v>10989</v>
      </c>
      <c r="H97" s="558"/>
      <c r="I97" s="558"/>
      <c r="J97" s="558"/>
      <c r="K97" s="558"/>
      <c r="L97" s="558"/>
      <c r="M97" s="558"/>
    </row>
    <row r="98" spans="1:13" x14ac:dyDescent="0.2">
      <c r="B98" s="290">
        <v>45411</v>
      </c>
      <c r="C98" s="289" t="s">
        <v>5789</v>
      </c>
      <c r="D98" s="563"/>
      <c r="E98" s="280">
        <v>36087.85</v>
      </c>
      <c r="F98" s="395">
        <v>22040.5</v>
      </c>
      <c r="G98" s="560" t="s">
        <v>10988</v>
      </c>
      <c r="H98" s="558"/>
      <c r="I98" s="558"/>
      <c r="J98" s="558"/>
      <c r="K98" s="558"/>
      <c r="L98" s="558"/>
      <c r="M98" s="558"/>
    </row>
    <row r="99" spans="1:13" x14ac:dyDescent="0.2">
      <c r="A99" s="278" t="s">
        <v>3472</v>
      </c>
      <c r="B99" s="290">
        <v>45411</v>
      </c>
      <c r="C99" s="564" t="s">
        <v>335</v>
      </c>
      <c r="D99" s="563"/>
      <c r="E99" s="395">
        <v>2200000</v>
      </c>
      <c r="F99" s="395">
        <v>1594.74</v>
      </c>
      <c r="G99" s="560" t="s">
        <v>10987</v>
      </c>
      <c r="H99" s="558"/>
      <c r="I99" s="558"/>
      <c r="J99" s="558"/>
      <c r="K99" s="558"/>
      <c r="L99" s="558"/>
      <c r="M99" s="558"/>
    </row>
    <row r="100" spans="1:13" x14ac:dyDescent="0.2">
      <c r="B100" s="567">
        <v>45412</v>
      </c>
      <c r="C100" s="564" t="s">
        <v>10986</v>
      </c>
      <c r="D100" s="563"/>
      <c r="E100" s="395">
        <v>148581.35999999999</v>
      </c>
      <c r="F100" s="395">
        <v>2584.7199999999998</v>
      </c>
      <c r="G100" s="560" t="s">
        <v>10985</v>
      </c>
      <c r="H100" s="559"/>
      <c r="I100" s="559"/>
      <c r="J100" s="560"/>
      <c r="K100" s="560"/>
      <c r="L100" s="560"/>
      <c r="M100" s="558"/>
    </row>
    <row r="101" spans="1:13" x14ac:dyDescent="0.2">
      <c r="B101" s="567">
        <v>45412</v>
      </c>
      <c r="C101" s="564" t="s">
        <v>10984</v>
      </c>
      <c r="D101" s="563"/>
      <c r="E101" s="395">
        <v>78097.27</v>
      </c>
      <c r="F101" s="395">
        <v>22271.77</v>
      </c>
      <c r="G101" s="560" t="s">
        <v>10983</v>
      </c>
      <c r="H101" s="559"/>
      <c r="I101" s="559"/>
      <c r="J101" s="560"/>
      <c r="K101" s="560"/>
      <c r="L101" s="560"/>
      <c r="M101" s="558"/>
    </row>
    <row r="102" spans="1:13" x14ac:dyDescent="0.2">
      <c r="B102" s="567">
        <v>45412</v>
      </c>
      <c r="C102" s="564" t="s">
        <v>10982</v>
      </c>
      <c r="D102" s="563"/>
      <c r="E102" s="448">
        <v>750</v>
      </c>
      <c r="F102" s="395">
        <v>3306.93</v>
      </c>
      <c r="G102" s="559" t="s">
        <v>10981</v>
      </c>
      <c r="H102" s="559"/>
      <c r="I102" s="559"/>
      <c r="J102" s="560"/>
      <c r="K102" s="560"/>
      <c r="L102" s="560"/>
      <c r="M102" s="558"/>
    </row>
    <row r="103" spans="1:13" x14ac:dyDescent="0.2">
      <c r="B103" s="567">
        <v>45412</v>
      </c>
      <c r="C103" s="560" t="s">
        <v>4019</v>
      </c>
      <c r="D103" s="563"/>
      <c r="E103" s="395">
        <v>120</v>
      </c>
      <c r="F103" s="395">
        <v>817.65</v>
      </c>
      <c r="G103" s="559" t="s">
        <v>10980</v>
      </c>
      <c r="H103" s="559"/>
      <c r="I103" s="559"/>
      <c r="J103" s="560"/>
      <c r="K103" s="560"/>
      <c r="L103" s="560"/>
      <c r="M103" s="558"/>
    </row>
    <row r="104" spans="1:13" x14ac:dyDescent="0.2">
      <c r="B104" s="567">
        <v>45412</v>
      </c>
      <c r="C104" s="564" t="s">
        <v>335</v>
      </c>
      <c r="D104" s="563"/>
      <c r="E104" s="395">
        <v>350000</v>
      </c>
      <c r="F104" s="395">
        <v>13920.02</v>
      </c>
      <c r="G104" s="559" t="s">
        <v>10979</v>
      </c>
      <c r="H104" s="559"/>
      <c r="I104" s="559"/>
      <c r="J104" s="560"/>
      <c r="K104" s="560"/>
      <c r="L104" s="560"/>
      <c r="M104" s="558"/>
    </row>
    <row r="105" spans="1:13" x14ac:dyDescent="0.2">
      <c r="B105" s="567">
        <v>45412</v>
      </c>
      <c r="C105" s="564" t="s">
        <v>6507</v>
      </c>
      <c r="D105" s="563"/>
      <c r="E105" s="395">
        <v>90000</v>
      </c>
      <c r="F105" s="395">
        <v>3447.3</v>
      </c>
      <c r="G105" s="559" t="s">
        <v>10978</v>
      </c>
      <c r="H105" s="559"/>
      <c r="I105" s="559"/>
      <c r="J105" s="560"/>
      <c r="K105" s="560"/>
      <c r="L105" s="560"/>
      <c r="M105" s="558"/>
    </row>
    <row r="106" spans="1:13" x14ac:dyDescent="0.2">
      <c r="B106" s="567"/>
      <c r="C106" s="564"/>
      <c r="D106" s="563"/>
      <c r="E106" s="395"/>
      <c r="F106" s="395">
        <v>6094.08</v>
      </c>
      <c r="G106" s="559" t="s">
        <v>10977</v>
      </c>
      <c r="H106" s="559"/>
      <c r="I106" s="559"/>
      <c r="J106" s="560"/>
      <c r="K106" s="560"/>
      <c r="L106" s="560"/>
      <c r="M106" s="558"/>
    </row>
    <row r="107" spans="1:13" x14ac:dyDescent="0.2">
      <c r="B107" s="567"/>
      <c r="C107" s="564"/>
      <c r="D107" s="563"/>
      <c r="E107" s="395"/>
      <c r="F107" s="395">
        <v>6741.11</v>
      </c>
      <c r="G107" s="559" t="s">
        <v>10976</v>
      </c>
      <c r="H107" s="559"/>
      <c r="I107" s="559"/>
      <c r="J107" s="560"/>
      <c r="K107" s="560"/>
      <c r="L107" s="560"/>
      <c r="M107" s="558"/>
    </row>
    <row r="108" spans="1:13" x14ac:dyDescent="0.2">
      <c r="B108" s="567"/>
      <c r="C108" s="564"/>
      <c r="D108" s="563"/>
      <c r="E108" s="395"/>
      <c r="F108" s="395">
        <v>6741.11</v>
      </c>
      <c r="G108" s="559" t="s">
        <v>10975</v>
      </c>
      <c r="H108" s="559"/>
      <c r="I108" s="559"/>
      <c r="J108" s="560"/>
      <c r="K108" s="560"/>
      <c r="L108" s="560"/>
      <c r="M108" s="558"/>
    </row>
    <row r="109" spans="1:13" x14ac:dyDescent="0.2">
      <c r="B109" s="567"/>
      <c r="C109" s="564"/>
      <c r="D109" s="563"/>
      <c r="E109" s="395"/>
      <c r="F109" s="395">
        <v>3150.56</v>
      </c>
      <c r="G109" s="559" t="s">
        <v>10974</v>
      </c>
      <c r="H109" s="559"/>
      <c r="I109" s="559"/>
      <c r="J109" s="560"/>
      <c r="K109" s="560"/>
      <c r="L109" s="560"/>
      <c r="M109" s="558"/>
    </row>
    <row r="110" spans="1:13" x14ac:dyDescent="0.2">
      <c r="B110" s="290"/>
      <c r="C110" s="289"/>
      <c r="D110" s="563"/>
      <c r="F110" s="395">
        <v>3159.16</v>
      </c>
      <c r="G110" s="559" t="s">
        <v>10973</v>
      </c>
      <c r="H110" s="559"/>
      <c r="I110" s="559"/>
      <c r="J110" s="560"/>
      <c r="K110" s="560"/>
      <c r="L110" s="560"/>
      <c r="M110" s="558"/>
    </row>
    <row r="111" spans="1:13" x14ac:dyDescent="0.2">
      <c r="B111" s="290"/>
      <c r="C111" s="289"/>
      <c r="D111" s="563"/>
      <c r="F111" s="395">
        <v>10567.6</v>
      </c>
      <c r="G111" s="559" t="s">
        <v>10972</v>
      </c>
      <c r="H111" s="559"/>
      <c r="I111" s="559"/>
      <c r="J111" s="560"/>
      <c r="K111" s="560"/>
      <c r="L111" s="560"/>
      <c r="M111" s="558"/>
    </row>
    <row r="112" spans="1:13" x14ac:dyDescent="0.2">
      <c r="B112" s="290"/>
      <c r="C112" s="289"/>
      <c r="D112" s="563"/>
      <c r="F112" s="395">
        <v>12118.75</v>
      </c>
      <c r="G112" s="559" t="s">
        <v>10971</v>
      </c>
      <c r="H112" s="559"/>
      <c r="I112" s="559"/>
      <c r="J112" s="560"/>
      <c r="K112" s="560"/>
      <c r="L112" s="560"/>
      <c r="M112" s="558"/>
    </row>
    <row r="113" spans="2:13" x14ac:dyDescent="0.2">
      <c r="B113" s="290"/>
      <c r="C113" s="564"/>
      <c r="D113" s="563"/>
      <c r="E113" s="395"/>
      <c r="F113" s="395">
        <v>1523.52</v>
      </c>
      <c r="G113" s="559" t="s">
        <v>10970</v>
      </c>
      <c r="H113" s="559"/>
      <c r="I113" s="559"/>
      <c r="J113" s="560"/>
      <c r="K113" s="560"/>
      <c r="L113" s="560"/>
      <c r="M113" s="558"/>
    </row>
    <row r="114" spans="2:13" x14ac:dyDescent="0.2">
      <c r="B114" s="290"/>
      <c r="C114" s="289"/>
      <c r="D114" s="563"/>
      <c r="F114" s="395">
        <v>7631.36</v>
      </c>
      <c r="G114" s="559" t="s">
        <v>10969</v>
      </c>
      <c r="H114" s="559"/>
      <c r="I114" s="559"/>
      <c r="J114" s="560"/>
      <c r="K114" s="560"/>
      <c r="L114" s="560"/>
      <c r="M114" s="558"/>
    </row>
    <row r="115" spans="2:13" x14ac:dyDescent="0.2">
      <c r="B115" s="290"/>
      <c r="C115" s="564"/>
      <c r="D115" s="563"/>
      <c r="F115" s="395">
        <v>2781.05</v>
      </c>
      <c r="G115" s="559" t="s">
        <v>10968</v>
      </c>
      <c r="H115" s="559"/>
      <c r="I115" s="559"/>
      <c r="J115" s="560"/>
      <c r="K115" s="560"/>
      <c r="L115" s="560"/>
      <c r="M115" s="558"/>
    </row>
    <row r="116" spans="2:13" x14ac:dyDescent="0.2">
      <c r="B116" s="290"/>
      <c r="C116" s="564"/>
      <c r="D116" s="563"/>
      <c r="F116" s="395">
        <v>4356.3900000000003</v>
      </c>
      <c r="G116" s="559" t="s">
        <v>10967</v>
      </c>
      <c r="H116" s="559"/>
      <c r="I116" s="559"/>
      <c r="J116" s="560"/>
      <c r="K116" s="560"/>
      <c r="L116" s="560"/>
      <c r="M116" s="558"/>
    </row>
    <row r="117" spans="2:13" x14ac:dyDescent="0.2">
      <c r="B117" s="290"/>
      <c r="C117" s="289"/>
      <c r="D117" s="563"/>
      <c r="F117" s="395">
        <v>43998.19</v>
      </c>
      <c r="G117" s="559" t="s">
        <v>10966</v>
      </c>
      <c r="H117" s="559"/>
      <c r="I117" s="559"/>
      <c r="J117" s="560"/>
      <c r="K117" s="560"/>
      <c r="L117" s="560"/>
      <c r="M117" s="558"/>
    </row>
    <row r="118" spans="2:13" x14ac:dyDescent="0.2">
      <c r="B118" s="290"/>
      <c r="C118" s="289"/>
      <c r="D118" s="563"/>
      <c r="F118" s="395">
        <v>3013.2</v>
      </c>
      <c r="G118" s="559" t="s">
        <v>10965</v>
      </c>
      <c r="H118" s="559"/>
      <c r="I118" s="559"/>
      <c r="J118" s="560"/>
      <c r="K118" s="560"/>
      <c r="L118" s="560"/>
      <c r="M118" s="558"/>
    </row>
    <row r="119" spans="2:13" x14ac:dyDescent="0.2">
      <c r="B119" s="290"/>
      <c r="C119" s="289"/>
      <c r="D119" s="563"/>
      <c r="F119" s="395">
        <v>39822.019999999997</v>
      </c>
      <c r="G119" s="559" t="s">
        <v>10964</v>
      </c>
      <c r="H119" s="559"/>
      <c r="I119" s="559"/>
      <c r="J119" s="560"/>
      <c r="K119" s="560"/>
      <c r="L119" s="560"/>
      <c r="M119" s="558"/>
    </row>
    <row r="120" spans="2:13" x14ac:dyDescent="0.2">
      <c r="B120" s="290"/>
      <c r="C120" s="289"/>
      <c r="D120" s="563"/>
      <c r="F120" s="395">
        <v>2171.52</v>
      </c>
      <c r="G120" s="559" t="s">
        <v>10963</v>
      </c>
      <c r="H120" s="559"/>
      <c r="I120" s="559"/>
      <c r="J120" s="560"/>
      <c r="K120" s="560"/>
      <c r="L120" s="560"/>
      <c r="M120" s="558"/>
    </row>
    <row r="121" spans="2:13" x14ac:dyDescent="0.2">
      <c r="B121" s="290"/>
      <c r="C121" s="289"/>
      <c r="D121" s="563"/>
      <c r="F121" s="395">
        <v>3483.36</v>
      </c>
      <c r="G121" s="559" t="s">
        <v>10962</v>
      </c>
      <c r="H121" s="559"/>
      <c r="I121" s="559"/>
      <c r="J121" s="560"/>
      <c r="K121" s="560"/>
      <c r="L121" s="560"/>
      <c r="M121" s="558"/>
    </row>
    <row r="122" spans="2:13" x14ac:dyDescent="0.2">
      <c r="B122" s="290"/>
      <c r="C122" s="289"/>
      <c r="D122" s="563"/>
      <c r="F122" s="395">
        <v>2459.06</v>
      </c>
      <c r="G122" s="559" t="s">
        <v>10961</v>
      </c>
      <c r="H122" s="559"/>
      <c r="I122" s="559"/>
      <c r="J122" s="560"/>
      <c r="K122" s="560"/>
      <c r="L122" s="560"/>
      <c r="M122" s="558"/>
    </row>
    <row r="123" spans="2:13" x14ac:dyDescent="0.2">
      <c r="B123" s="290"/>
      <c r="C123" s="289"/>
      <c r="D123" s="563"/>
      <c r="F123" s="395">
        <v>24885.35</v>
      </c>
      <c r="G123" s="559" t="s">
        <v>10960</v>
      </c>
      <c r="H123" s="559"/>
      <c r="I123" s="559"/>
      <c r="J123" s="560"/>
      <c r="K123" s="560"/>
      <c r="L123" s="560"/>
      <c r="M123" s="558"/>
    </row>
    <row r="124" spans="2:13" x14ac:dyDescent="0.2">
      <c r="B124" s="290"/>
      <c r="C124" s="289"/>
      <c r="D124" s="563"/>
      <c r="F124" s="395">
        <v>14641.94</v>
      </c>
      <c r="G124" s="559" t="s">
        <v>10959</v>
      </c>
      <c r="H124" s="559"/>
      <c r="I124" s="559"/>
      <c r="J124" s="560"/>
      <c r="K124" s="560"/>
      <c r="L124" s="560"/>
      <c r="M124" s="558"/>
    </row>
    <row r="125" spans="2:13" x14ac:dyDescent="0.2">
      <c r="B125" s="290"/>
      <c r="C125" s="289"/>
      <c r="D125" s="563"/>
      <c r="F125" s="395">
        <v>12152.39</v>
      </c>
      <c r="G125" s="559" t="s">
        <v>10958</v>
      </c>
      <c r="H125" s="559"/>
      <c r="I125" s="559"/>
      <c r="J125" s="560"/>
      <c r="K125" s="560"/>
      <c r="L125" s="560"/>
      <c r="M125" s="558"/>
    </row>
    <row r="126" spans="2:13" x14ac:dyDescent="0.2">
      <c r="B126" s="290"/>
      <c r="C126" s="289"/>
      <c r="D126" s="563"/>
      <c r="F126" s="395">
        <v>17712.03</v>
      </c>
      <c r="G126" s="560" t="s">
        <v>10957</v>
      </c>
      <c r="H126" s="559"/>
      <c r="I126" s="559"/>
      <c r="J126" s="560"/>
      <c r="K126" s="560"/>
      <c r="L126" s="560"/>
      <c r="M126" s="558"/>
    </row>
    <row r="127" spans="2:13" x14ac:dyDescent="0.2">
      <c r="B127" s="290"/>
      <c r="C127" s="289"/>
      <c r="D127" s="563"/>
      <c r="F127" s="395">
        <v>24130.1</v>
      </c>
      <c r="G127" s="559" t="s">
        <v>10956</v>
      </c>
      <c r="H127" s="559"/>
      <c r="I127" s="559"/>
      <c r="J127" s="560"/>
      <c r="K127" s="560"/>
      <c r="L127" s="560"/>
      <c r="M127" s="558"/>
    </row>
    <row r="128" spans="2:13" x14ac:dyDescent="0.2">
      <c r="B128" s="290"/>
      <c r="C128" s="289"/>
      <c r="D128" s="563"/>
      <c r="F128" s="395">
        <v>4228.0600000000004</v>
      </c>
      <c r="G128" s="560" t="s">
        <v>10955</v>
      </c>
      <c r="H128" s="559"/>
      <c r="I128" s="559"/>
      <c r="J128" s="560"/>
      <c r="K128" s="560"/>
      <c r="L128" s="560"/>
      <c r="M128" s="558"/>
    </row>
    <row r="129" spans="2:13" x14ac:dyDescent="0.2">
      <c r="B129" s="290"/>
      <c r="C129" s="289"/>
      <c r="D129" s="563"/>
      <c r="F129" s="395">
        <v>5548.16</v>
      </c>
      <c r="G129" s="559" t="s">
        <v>10954</v>
      </c>
      <c r="H129" s="559"/>
      <c r="I129" s="559"/>
      <c r="J129" s="560"/>
      <c r="K129" s="560"/>
      <c r="L129" s="560"/>
      <c r="M129" s="558"/>
    </row>
    <row r="130" spans="2:13" x14ac:dyDescent="0.2">
      <c r="B130" s="290"/>
      <c r="D130" s="563"/>
      <c r="F130" s="395">
        <v>2351.04</v>
      </c>
      <c r="G130" s="559" t="s">
        <v>10953</v>
      </c>
      <c r="H130" s="559"/>
      <c r="I130" s="559"/>
      <c r="J130" s="560"/>
      <c r="K130" s="560"/>
      <c r="L130" s="560"/>
      <c r="M130" s="558"/>
    </row>
    <row r="131" spans="2:13" x14ac:dyDescent="0.2">
      <c r="B131" s="290"/>
      <c r="C131" s="289"/>
      <c r="D131" s="563"/>
      <c r="F131" s="395">
        <v>5333.57</v>
      </c>
      <c r="G131" s="559" t="s">
        <v>10952</v>
      </c>
      <c r="H131" s="559"/>
      <c r="I131" s="559"/>
      <c r="J131" s="560"/>
      <c r="K131" s="560"/>
      <c r="L131" s="560"/>
      <c r="M131" s="558"/>
    </row>
    <row r="132" spans="2:13" x14ac:dyDescent="0.2">
      <c r="B132" s="290"/>
      <c r="C132" s="289"/>
      <c r="D132" s="563"/>
      <c r="F132" s="395">
        <v>6202.29</v>
      </c>
      <c r="G132" s="559" t="s">
        <v>10951</v>
      </c>
      <c r="H132" s="559"/>
      <c r="I132" s="559"/>
      <c r="J132" s="560"/>
      <c r="K132" s="560"/>
      <c r="L132" s="560"/>
      <c r="M132" s="558"/>
    </row>
    <row r="133" spans="2:13" x14ac:dyDescent="0.2">
      <c r="B133" s="290"/>
      <c r="D133" s="563"/>
      <c r="F133" s="395">
        <v>2047.3</v>
      </c>
      <c r="G133" s="560" t="s">
        <v>10950</v>
      </c>
      <c r="H133" s="559"/>
      <c r="I133" s="559"/>
      <c r="J133" s="560"/>
      <c r="K133" s="560"/>
      <c r="L133" s="560"/>
      <c r="M133" s="558"/>
    </row>
    <row r="134" spans="2:13" x14ac:dyDescent="0.2">
      <c r="B134" s="290"/>
      <c r="C134" s="289"/>
      <c r="D134" s="563"/>
      <c r="F134" s="395">
        <v>3057.3</v>
      </c>
      <c r="G134" s="559" t="s">
        <v>10949</v>
      </c>
      <c r="H134" s="559"/>
      <c r="I134" s="559"/>
      <c r="J134" s="560"/>
      <c r="K134" s="560"/>
      <c r="L134" s="560"/>
      <c r="M134" s="558"/>
    </row>
    <row r="135" spans="2:13" x14ac:dyDescent="0.2">
      <c r="B135" s="290"/>
      <c r="C135" s="289"/>
      <c r="D135" s="563"/>
      <c r="F135" s="908">
        <v>66095.5</v>
      </c>
      <c r="G135" s="907" t="s">
        <v>5477</v>
      </c>
      <c r="H135" s="559"/>
      <c r="I135" s="559"/>
      <c r="J135" s="560"/>
      <c r="K135" s="560"/>
      <c r="L135" s="560"/>
      <c r="M135" s="558"/>
    </row>
    <row r="136" spans="2:13" x14ac:dyDescent="0.2">
      <c r="B136" s="290"/>
      <c r="C136" s="289"/>
      <c r="D136" s="563"/>
      <c r="F136" s="395">
        <v>3079.38</v>
      </c>
      <c r="G136" s="559" t="s">
        <v>10948</v>
      </c>
      <c r="H136" s="559"/>
      <c r="I136" s="559"/>
      <c r="J136" s="560"/>
      <c r="K136" s="560"/>
      <c r="L136" s="560"/>
      <c r="M136" s="558"/>
    </row>
    <row r="137" spans="2:13" x14ac:dyDescent="0.2">
      <c r="B137" s="290"/>
      <c r="C137" s="289"/>
      <c r="D137" s="563"/>
      <c r="F137" s="395">
        <v>5746.04</v>
      </c>
      <c r="G137" s="559" t="s">
        <v>10947</v>
      </c>
      <c r="H137" s="559"/>
      <c r="I137" s="559"/>
      <c r="J137" s="560"/>
      <c r="K137" s="560"/>
      <c r="L137" s="560"/>
      <c r="M137" s="558"/>
    </row>
    <row r="138" spans="2:13" x14ac:dyDescent="0.2">
      <c r="B138" s="290"/>
      <c r="C138" s="289"/>
      <c r="D138" s="563"/>
      <c r="F138" s="392">
        <v>227.52</v>
      </c>
      <c r="G138" s="897" t="s">
        <v>8898</v>
      </c>
      <c r="H138" s="559"/>
      <c r="I138" s="559"/>
      <c r="J138" s="560"/>
      <c r="K138" s="560"/>
      <c r="L138" s="560"/>
      <c r="M138" s="558"/>
    </row>
    <row r="139" spans="2:13" x14ac:dyDescent="0.2">
      <c r="B139" s="290"/>
      <c r="C139" s="289"/>
      <c r="D139" s="563"/>
      <c r="F139" s="395">
        <v>29256.27</v>
      </c>
      <c r="G139" s="559" t="s">
        <v>10946</v>
      </c>
      <c r="H139" s="559"/>
      <c r="I139" s="559"/>
      <c r="J139" s="560"/>
      <c r="K139" s="560"/>
      <c r="L139" s="560"/>
      <c r="M139" s="558"/>
    </row>
    <row r="140" spans="2:13" x14ac:dyDescent="0.2">
      <c r="B140" s="290"/>
      <c r="C140" s="289"/>
      <c r="D140" s="563"/>
      <c r="F140" s="395">
        <v>15000.5</v>
      </c>
      <c r="G140" s="559" t="s">
        <v>10945</v>
      </c>
      <c r="H140" s="559"/>
      <c r="I140" s="559"/>
      <c r="J140" s="560"/>
      <c r="K140" s="560"/>
      <c r="L140" s="560"/>
      <c r="M140" s="558"/>
    </row>
    <row r="141" spans="2:13" x14ac:dyDescent="0.2">
      <c r="B141" s="290"/>
      <c r="C141" s="289"/>
      <c r="D141" s="563"/>
      <c r="F141" s="395">
        <v>2725.46</v>
      </c>
      <c r="G141" s="559" t="s">
        <v>10944</v>
      </c>
      <c r="H141" s="559"/>
      <c r="I141" s="559"/>
      <c r="J141" s="560"/>
      <c r="K141" s="560"/>
      <c r="L141" s="560"/>
      <c r="M141" s="558"/>
    </row>
    <row r="142" spans="2:13" x14ac:dyDescent="0.2">
      <c r="B142" s="290"/>
      <c r="C142" s="289"/>
      <c r="D142" s="563"/>
      <c r="F142" s="395">
        <v>16927.439999999999</v>
      </c>
      <c r="G142" s="674" t="s">
        <v>10943</v>
      </c>
      <c r="H142" s="559"/>
      <c r="I142" s="559"/>
      <c r="J142" s="560"/>
      <c r="K142" s="560"/>
      <c r="L142" s="560"/>
      <c r="M142" s="558"/>
    </row>
    <row r="143" spans="2:13" x14ac:dyDescent="0.2">
      <c r="B143" s="290"/>
      <c r="C143" s="289"/>
      <c r="D143" s="563"/>
      <c r="F143" s="395">
        <v>9694.1200000000008</v>
      </c>
      <c r="G143" s="559" t="s">
        <v>10942</v>
      </c>
      <c r="H143" s="559"/>
      <c r="I143" s="559"/>
      <c r="J143" s="560"/>
      <c r="K143" s="560"/>
      <c r="L143" s="560"/>
      <c r="M143" s="558"/>
    </row>
    <row r="144" spans="2:13" x14ac:dyDescent="0.2">
      <c r="B144" s="290"/>
      <c r="C144" s="289"/>
      <c r="D144" s="563"/>
      <c r="F144" s="395">
        <v>6364.36</v>
      </c>
      <c r="G144" s="560" t="s">
        <v>10941</v>
      </c>
      <c r="H144" s="558"/>
      <c r="I144" s="558"/>
      <c r="J144" s="558"/>
      <c r="K144" s="560"/>
      <c r="L144" s="560"/>
      <c r="M144" s="558"/>
    </row>
    <row r="145" spans="2:13" x14ac:dyDescent="0.2">
      <c r="B145" s="290"/>
      <c r="C145" s="289"/>
      <c r="D145" s="563"/>
      <c r="F145" s="908">
        <v>138665</v>
      </c>
      <c r="G145" s="907" t="s">
        <v>5477</v>
      </c>
      <c r="H145" s="559"/>
      <c r="I145" s="559"/>
      <c r="J145" s="560"/>
      <c r="K145" s="560"/>
      <c r="L145" s="560"/>
      <c r="M145" s="558"/>
    </row>
    <row r="146" spans="2:13" x14ac:dyDescent="0.2">
      <c r="B146" s="290"/>
      <c r="C146" s="289"/>
      <c r="D146" s="563"/>
      <c r="F146" s="395">
        <v>65772.12</v>
      </c>
      <c r="G146" s="559" t="s">
        <v>10940</v>
      </c>
      <c r="H146" s="559"/>
      <c r="I146" s="559"/>
      <c r="J146" s="560"/>
      <c r="K146" s="560"/>
      <c r="L146" s="560"/>
      <c r="M146" s="558"/>
    </row>
    <row r="147" spans="2:13" x14ac:dyDescent="0.2">
      <c r="B147" s="290"/>
      <c r="C147" s="289"/>
      <c r="D147" s="563"/>
      <c r="F147" s="395">
        <v>2037.51</v>
      </c>
      <c r="G147" s="559" t="s">
        <v>10939</v>
      </c>
      <c r="H147" s="559"/>
      <c r="I147" s="559"/>
      <c r="J147" s="560"/>
      <c r="K147" s="560"/>
      <c r="L147" s="560"/>
      <c r="M147" s="558"/>
    </row>
    <row r="148" spans="2:13" x14ac:dyDescent="0.2">
      <c r="B148" s="290"/>
      <c r="C148" s="289"/>
      <c r="D148" s="563"/>
      <c r="F148" s="395">
        <v>20916.11</v>
      </c>
      <c r="G148" s="559" t="s">
        <v>10938</v>
      </c>
      <c r="H148" s="559"/>
      <c r="I148" s="559"/>
      <c r="J148" s="560"/>
      <c r="K148" s="560"/>
      <c r="L148" s="560"/>
      <c r="M148" s="558"/>
    </row>
    <row r="149" spans="2:13" x14ac:dyDescent="0.2">
      <c r="B149" s="290"/>
      <c r="C149" s="289"/>
      <c r="D149" s="563"/>
      <c r="F149" s="392">
        <v>10100</v>
      </c>
      <c r="G149" s="897" t="s">
        <v>10937</v>
      </c>
      <c r="H149" s="559"/>
      <c r="I149" s="559"/>
      <c r="J149" s="560"/>
      <c r="K149" s="560"/>
      <c r="L149" s="560"/>
      <c r="M149" s="558"/>
    </row>
    <row r="150" spans="2:13" x14ac:dyDescent="0.2">
      <c r="B150" s="290"/>
      <c r="C150" s="289"/>
      <c r="D150" s="563"/>
      <c r="F150" s="395">
        <v>8774.49</v>
      </c>
      <c r="G150" s="559" t="s">
        <v>10936</v>
      </c>
      <c r="H150" s="559"/>
      <c r="I150" s="559"/>
      <c r="J150" s="560"/>
      <c r="K150" s="560"/>
      <c r="L150" s="560"/>
      <c r="M150" s="558"/>
    </row>
    <row r="151" spans="2:13" x14ac:dyDescent="0.2">
      <c r="B151" s="290"/>
      <c r="C151" s="289"/>
      <c r="D151" s="563"/>
      <c r="F151" s="395">
        <v>9247.09</v>
      </c>
      <c r="G151" s="559" t="s">
        <v>10935</v>
      </c>
      <c r="H151" s="559"/>
      <c r="I151" s="559"/>
      <c r="J151" s="560"/>
      <c r="K151" s="560"/>
      <c r="L151" s="560"/>
      <c r="M151" s="558"/>
    </row>
    <row r="152" spans="2:13" x14ac:dyDescent="0.2">
      <c r="B152" s="290"/>
      <c r="C152" s="289"/>
      <c r="D152" s="563"/>
      <c r="F152" s="395">
        <v>4197.63</v>
      </c>
      <c r="G152" s="559" t="s">
        <v>10934</v>
      </c>
      <c r="H152" s="559"/>
      <c r="I152" s="559"/>
      <c r="J152" s="560"/>
      <c r="K152" s="560"/>
      <c r="L152" s="560"/>
      <c r="M152" s="558"/>
    </row>
    <row r="153" spans="2:13" x14ac:dyDescent="0.2">
      <c r="B153" s="290"/>
      <c r="C153" s="289"/>
      <c r="D153" s="563"/>
      <c r="F153" s="395">
        <v>55173.14</v>
      </c>
      <c r="G153" s="559" t="s">
        <v>10933</v>
      </c>
      <c r="H153" s="559"/>
      <c r="I153" s="559"/>
      <c r="J153" s="560"/>
      <c r="K153" s="560"/>
      <c r="L153" s="560"/>
      <c r="M153" s="558"/>
    </row>
    <row r="154" spans="2:13" x14ac:dyDescent="0.2">
      <c r="B154" s="290"/>
      <c r="C154" s="289"/>
      <c r="D154" s="563"/>
      <c r="F154" s="395">
        <v>35728</v>
      </c>
      <c r="G154" s="559" t="s">
        <v>10932</v>
      </c>
      <c r="H154" s="559"/>
      <c r="I154" s="559"/>
      <c r="J154" s="560"/>
      <c r="K154" s="560"/>
      <c r="L154" s="560"/>
      <c r="M154" s="558"/>
    </row>
    <row r="155" spans="2:13" x14ac:dyDescent="0.2">
      <c r="B155" s="290"/>
      <c r="C155" s="289"/>
      <c r="D155" s="563"/>
      <c r="F155" s="395">
        <v>22782.1</v>
      </c>
      <c r="G155" s="559" t="s">
        <v>10931</v>
      </c>
      <c r="H155" s="559"/>
      <c r="I155" s="559"/>
      <c r="J155" s="560"/>
      <c r="K155" s="560"/>
      <c r="L155" s="560"/>
      <c r="M155" s="558"/>
    </row>
    <row r="156" spans="2:13" x14ac:dyDescent="0.2">
      <c r="B156" s="290"/>
      <c r="C156" s="289"/>
      <c r="D156" s="563"/>
      <c r="F156" s="395">
        <v>18785.71</v>
      </c>
      <c r="G156" s="559" t="s">
        <v>10930</v>
      </c>
      <c r="H156" s="559"/>
      <c r="I156" s="559"/>
      <c r="J156" s="560"/>
      <c r="K156" s="560"/>
      <c r="L156" s="560"/>
      <c r="M156" s="558"/>
    </row>
    <row r="157" spans="2:13" x14ac:dyDescent="0.2">
      <c r="B157" s="290"/>
      <c r="C157" s="289"/>
      <c r="D157" s="563"/>
      <c r="F157" s="395">
        <v>4067.05</v>
      </c>
      <c r="G157" s="559" t="s">
        <v>10929</v>
      </c>
      <c r="H157" s="559"/>
      <c r="I157" s="559"/>
      <c r="J157" s="560"/>
      <c r="K157" s="560"/>
      <c r="L157" s="560"/>
      <c r="M157" s="558"/>
    </row>
    <row r="158" spans="2:13" x14ac:dyDescent="0.2">
      <c r="B158" s="290"/>
      <c r="C158" s="289"/>
      <c r="D158" s="563"/>
      <c r="F158" s="395">
        <v>6279.97</v>
      </c>
      <c r="G158" s="559" t="s">
        <v>10928</v>
      </c>
      <c r="H158" s="559"/>
      <c r="I158" s="559"/>
      <c r="J158" s="560"/>
      <c r="K158" s="560"/>
      <c r="L158" s="560"/>
      <c r="M158" s="558"/>
    </row>
    <row r="159" spans="2:13" x14ac:dyDescent="0.2">
      <c r="B159" s="290"/>
      <c r="C159" s="289"/>
      <c r="D159" s="563"/>
      <c r="F159" s="395">
        <v>19174.8</v>
      </c>
      <c r="G159" s="559" t="s">
        <v>10927</v>
      </c>
      <c r="H159" s="559"/>
      <c r="I159" s="559"/>
      <c r="J159" s="560"/>
      <c r="K159" s="560"/>
      <c r="L159" s="560"/>
      <c r="M159" s="558"/>
    </row>
    <row r="160" spans="2:13" x14ac:dyDescent="0.2">
      <c r="B160" s="290"/>
      <c r="C160" s="289"/>
      <c r="D160" s="563"/>
      <c r="F160" s="395">
        <v>79296.45</v>
      </c>
      <c r="G160" s="559" t="s">
        <v>10926</v>
      </c>
      <c r="H160" s="559"/>
      <c r="I160" s="559"/>
      <c r="J160" s="560"/>
      <c r="K160" s="560"/>
      <c r="L160" s="560"/>
      <c r="M160" s="558"/>
    </row>
    <row r="161" spans="2:13" x14ac:dyDescent="0.2">
      <c r="B161" s="290"/>
      <c r="C161" s="289"/>
      <c r="D161" s="563"/>
      <c r="F161" s="395">
        <v>1887.98</v>
      </c>
      <c r="G161" s="559" t="s">
        <v>10925</v>
      </c>
      <c r="H161" s="559"/>
      <c r="I161" s="559"/>
      <c r="J161" s="560"/>
      <c r="K161" s="560"/>
      <c r="L161" s="560"/>
      <c r="M161" s="558"/>
    </row>
    <row r="162" spans="2:13" x14ac:dyDescent="0.2">
      <c r="B162" s="290"/>
      <c r="D162" s="563"/>
      <c r="F162" s="395">
        <v>10098.959999999999</v>
      </c>
      <c r="G162" s="559" t="s">
        <v>10924</v>
      </c>
      <c r="H162" s="559"/>
      <c r="I162" s="559"/>
      <c r="J162" s="560"/>
      <c r="K162" s="560"/>
      <c r="L162" s="560"/>
      <c r="M162" s="558"/>
    </row>
    <row r="163" spans="2:13" x14ac:dyDescent="0.2">
      <c r="B163" s="290"/>
      <c r="C163" s="289"/>
      <c r="D163" s="563"/>
      <c r="F163" s="395">
        <v>1504</v>
      </c>
      <c r="G163" s="559" t="s">
        <v>10923</v>
      </c>
      <c r="H163" s="559"/>
      <c r="I163" s="559"/>
      <c r="J163" s="827"/>
      <c r="K163" s="560"/>
      <c r="L163" s="560"/>
      <c r="M163" s="558"/>
    </row>
    <row r="164" spans="2:13" x14ac:dyDescent="0.2">
      <c r="B164" s="290"/>
      <c r="C164" s="289"/>
      <c r="D164" s="563"/>
      <c r="F164" s="395">
        <v>25513.759999999998</v>
      </c>
      <c r="G164" s="559" t="s">
        <v>10922</v>
      </c>
      <c r="H164" s="559"/>
      <c r="I164" s="559"/>
      <c r="J164" s="560"/>
      <c r="K164" s="560"/>
      <c r="L164" s="560"/>
      <c r="M164" s="558"/>
    </row>
    <row r="165" spans="2:13" x14ac:dyDescent="0.2">
      <c r="B165" s="290"/>
      <c r="C165" s="289"/>
      <c r="D165" s="563"/>
      <c r="F165" s="395">
        <v>35822.19</v>
      </c>
      <c r="G165" s="559" t="s">
        <v>10921</v>
      </c>
      <c r="H165" s="559"/>
      <c r="I165" s="559"/>
      <c r="J165" s="560"/>
      <c r="K165" s="560"/>
      <c r="L165" s="560"/>
      <c r="M165" s="558"/>
    </row>
    <row r="166" spans="2:13" x14ac:dyDescent="0.2">
      <c r="B166" s="290"/>
      <c r="C166" s="289"/>
      <c r="D166" s="563"/>
      <c r="F166" s="395">
        <v>1952.45</v>
      </c>
      <c r="G166" s="559" t="s">
        <v>10920</v>
      </c>
      <c r="H166" s="559"/>
      <c r="I166" s="559"/>
      <c r="J166" s="560"/>
      <c r="K166" s="560"/>
      <c r="L166" s="560"/>
      <c r="M166" s="558"/>
    </row>
    <row r="167" spans="2:13" x14ac:dyDescent="0.2">
      <c r="B167" s="290"/>
      <c r="C167" s="289"/>
      <c r="D167" s="563"/>
      <c r="F167" s="395">
        <v>7125.6</v>
      </c>
      <c r="G167" s="559" t="s">
        <v>10919</v>
      </c>
      <c r="H167" s="559"/>
      <c r="I167" s="559"/>
      <c r="J167" s="560"/>
      <c r="K167" s="560"/>
      <c r="L167" s="560"/>
      <c r="M167" s="558"/>
    </row>
    <row r="168" spans="2:13" x14ac:dyDescent="0.2">
      <c r="B168" s="290"/>
      <c r="C168" s="289"/>
      <c r="D168" s="563"/>
      <c r="F168" s="395">
        <v>24429.97</v>
      </c>
      <c r="G168" s="559" t="s">
        <v>10918</v>
      </c>
      <c r="H168" s="559"/>
      <c r="I168" s="559"/>
      <c r="J168" s="560"/>
      <c r="K168" s="560"/>
      <c r="L168" s="560"/>
      <c r="M168" s="558"/>
    </row>
    <row r="169" spans="2:13" x14ac:dyDescent="0.2">
      <c r="B169" s="290"/>
      <c r="C169" s="289"/>
      <c r="D169" s="563"/>
      <c r="F169" s="395">
        <v>1996.69</v>
      </c>
      <c r="G169" s="559" t="s">
        <v>10917</v>
      </c>
      <c r="H169" s="559"/>
      <c r="I169" s="559"/>
      <c r="J169" s="560"/>
      <c r="K169" s="560"/>
      <c r="L169" s="560"/>
      <c r="M169" s="558"/>
    </row>
    <row r="170" spans="2:13" x14ac:dyDescent="0.2">
      <c r="B170" s="290"/>
      <c r="C170" s="289"/>
      <c r="D170" s="563"/>
      <c r="F170" s="908">
        <v>0.1</v>
      </c>
      <c r="G170" s="907" t="s">
        <v>10911</v>
      </c>
      <c r="H170" s="559"/>
      <c r="I170" s="559"/>
      <c r="J170" s="560"/>
      <c r="K170" s="560"/>
      <c r="L170" s="560"/>
      <c r="M170" s="558"/>
    </row>
    <row r="171" spans="2:13" x14ac:dyDescent="0.2">
      <c r="B171" s="290"/>
      <c r="C171" s="289"/>
      <c r="D171" s="563"/>
      <c r="F171" s="395">
        <v>30284.84</v>
      </c>
      <c r="G171" s="559" t="s">
        <v>10916</v>
      </c>
      <c r="H171" s="559"/>
      <c r="I171" s="559"/>
      <c r="J171" s="560"/>
      <c r="K171" s="560"/>
      <c r="L171" s="560"/>
      <c r="M171" s="558"/>
    </row>
    <row r="172" spans="2:13" x14ac:dyDescent="0.2">
      <c r="B172" s="290"/>
      <c r="C172" s="289"/>
      <c r="D172" s="563"/>
      <c r="F172" s="395">
        <v>19247.63</v>
      </c>
      <c r="G172" s="559" t="s">
        <v>10915</v>
      </c>
      <c r="H172" s="559"/>
      <c r="I172" s="559"/>
      <c r="J172" s="560"/>
      <c r="K172" s="560"/>
      <c r="L172" s="560"/>
      <c r="M172" s="558"/>
    </row>
    <row r="173" spans="2:13" x14ac:dyDescent="0.2">
      <c r="B173" s="290"/>
      <c r="C173" s="289"/>
      <c r="D173" s="563"/>
      <c r="F173" s="395">
        <v>4568.8999999999996</v>
      </c>
      <c r="G173" s="559" t="s">
        <v>10914</v>
      </c>
      <c r="H173" s="559"/>
      <c r="I173" s="559"/>
      <c r="J173" s="560"/>
      <c r="K173" s="560"/>
      <c r="L173" s="560"/>
      <c r="M173" s="558"/>
    </row>
    <row r="174" spans="2:13" x14ac:dyDescent="0.2">
      <c r="B174" s="290"/>
      <c r="C174" s="289"/>
      <c r="D174" s="563"/>
      <c r="F174" s="395">
        <v>6069.22</v>
      </c>
      <c r="G174" s="559" t="s">
        <v>10913</v>
      </c>
      <c r="H174" s="559"/>
      <c r="I174" s="559"/>
      <c r="J174" s="560"/>
      <c r="K174" s="560"/>
      <c r="L174" s="560"/>
      <c r="M174" s="558"/>
    </row>
    <row r="175" spans="2:13" x14ac:dyDescent="0.2">
      <c r="B175" s="290"/>
      <c r="C175" s="289"/>
      <c r="D175" s="563"/>
      <c r="F175" s="395">
        <v>699</v>
      </c>
      <c r="G175" s="559" t="s">
        <v>10912</v>
      </c>
      <c r="H175" s="559"/>
      <c r="I175" s="559"/>
      <c r="J175" s="560"/>
      <c r="K175" s="560"/>
      <c r="L175" s="560"/>
      <c r="M175" s="558"/>
    </row>
    <row r="176" spans="2:13" x14ac:dyDescent="0.2">
      <c r="B176" s="290"/>
      <c r="C176" s="289"/>
      <c r="D176" s="563"/>
      <c r="F176" s="395">
        <v>111.84</v>
      </c>
      <c r="G176" s="559" t="s">
        <v>2675</v>
      </c>
      <c r="H176" s="559"/>
      <c r="I176" s="559"/>
      <c r="J176" s="560"/>
      <c r="K176" s="560"/>
      <c r="L176" s="560"/>
      <c r="M176" s="558"/>
    </row>
    <row r="177" spans="2:13" x14ac:dyDescent="0.2">
      <c r="B177" s="290"/>
      <c r="C177" s="289"/>
      <c r="D177" s="563"/>
      <c r="F177" s="908">
        <v>160202.47</v>
      </c>
      <c r="G177" s="907" t="s">
        <v>10911</v>
      </c>
      <c r="H177" s="559"/>
      <c r="I177" s="559"/>
      <c r="J177" s="560"/>
      <c r="K177" s="560"/>
      <c r="L177" s="560"/>
      <c r="M177" s="558"/>
    </row>
    <row r="178" spans="2:13" x14ac:dyDescent="0.2">
      <c r="B178" s="290"/>
      <c r="C178" s="289"/>
      <c r="D178" s="563"/>
      <c r="F178" s="395">
        <v>5283.8</v>
      </c>
      <c r="G178" s="559" t="s">
        <v>10910</v>
      </c>
      <c r="H178" s="559"/>
      <c r="I178" s="559"/>
      <c r="J178" s="560"/>
      <c r="K178" s="560"/>
      <c r="L178" s="560"/>
      <c r="M178" s="558"/>
    </row>
    <row r="179" spans="2:13" x14ac:dyDescent="0.2">
      <c r="B179" s="290"/>
      <c r="C179" s="289"/>
      <c r="D179" s="563"/>
      <c r="F179" s="395">
        <v>17385.88</v>
      </c>
      <c r="G179" s="559" t="s">
        <v>10909</v>
      </c>
      <c r="H179" s="559"/>
      <c r="I179" s="559"/>
      <c r="J179" s="560"/>
      <c r="K179" s="560"/>
      <c r="L179" s="560"/>
      <c r="M179" s="558"/>
    </row>
    <row r="180" spans="2:13" x14ac:dyDescent="0.2">
      <c r="B180" s="290"/>
      <c r="C180" s="289"/>
      <c r="D180" s="563"/>
      <c r="F180" s="395">
        <v>9746.09</v>
      </c>
      <c r="G180" s="559" t="s">
        <v>10908</v>
      </c>
      <c r="H180" s="559"/>
      <c r="I180" s="559"/>
      <c r="J180" s="560"/>
      <c r="K180" s="560"/>
      <c r="L180" s="560"/>
      <c r="M180" s="558"/>
    </row>
    <row r="181" spans="2:13" x14ac:dyDescent="0.2">
      <c r="B181" s="290"/>
      <c r="C181" s="289"/>
      <c r="D181" s="563"/>
      <c r="F181" s="395">
        <v>1377.01</v>
      </c>
      <c r="G181" s="559" t="s">
        <v>10907</v>
      </c>
      <c r="H181" s="559"/>
      <c r="I181" s="559"/>
      <c r="J181" s="560"/>
      <c r="K181" s="560"/>
      <c r="L181" s="560"/>
      <c r="M181" s="558"/>
    </row>
    <row r="182" spans="2:13" x14ac:dyDescent="0.2">
      <c r="B182" s="290"/>
      <c r="C182" s="289"/>
      <c r="D182" s="563"/>
      <c r="F182" s="395">
        <v>9057.56</v>
      </c>
      <c r="G182" s="559" t="s">
        <v>10906</v>
      </c>
      <c r="H182" s="559"/>
      <c r="I182" s="559"/>
      <c r="J182" s="560"/>
      <c r="K182" s="560"/>
      <c r="L182" s="560"/>
      <c r="M182" s="558"/>
    </row>
    <row r="183" spans="2:13" x14ac:dyDescent="0.2">
      <c r="B183" s="290"/>
      <c r="C183" s="289"/>
      <c r="D183" s="563"/>
      <c r="F183" s="395">
        <v>3029.39</v>
      </c>
      <c r="G183" s="559" t="s">
        <v>10905</v>
      </c>
      <c r="H183" s="559"/>
      <c r="I183" s="559"/>
      <c r="J183" s="560"/>
      <c r="K183" s="560"/>
      <c r="L183" s="560"/>
      <c r="M183" s="558"/>
    </row>
    <row r="184" spans="2:13" x14ac:dyDescent="0.2">
      <c r="B184" s="290"/>
      <c r="C184" s="289"/>
      <c r="D184" s="563"/>
      <c r="F184" s="395">
        <v>2131.79</v>
      </c>
      <c r="G184" s="559" t="s">
        <v>10904</v>
      </c>
      <c r="H184" s="559"/>
      <c r="I184" s="559"/>
      <c r="J184" s="560"/>
      <c r="K184" s="560"/>
      <c r="L184" s="560"/>
      <c r="M184" s="558"/>
    </row>
    <row r="185" spans="2:13" x14ac:dyDescent="0.2">
      <c r="B185" s="290"/>
      <c r="C185" s="289"/>
      <c r="D185" s="563"/>
      <c r="F185" s="395">
        <v>9322.81</v>
      </c>
      <c r="G185" s="560" t="s">
        <v>10903</v>
      </c>
      <c r="H185" s="559"/>
      <c r="I185" s="559"/>
      <c r="J185" s="560"/>
      <c r="K185" s="560"/>
      <c r="L185" s="560"/>
      <c r="M185" s="558"/>
    </row>
    <row r="186" spans="2:13" x14ac:dyDescent="0.2">
      <c r="B186" s="290"/>
      <c r="C186" s="289"/>
      <c r="D186" s="563"/>
      <c r="F186" s="395">
        <v>7566.68</v>
      </c>
      <c r="G186" s="559" t="s">
        <v>10902</v>
      </c>
      <c r="H186" s="559"/>
      <c r="I186" s="559"/>
      <c r="J186" s="560"/>
      <c r="K186" s="560"/>
      <c r="L186" s="560"/>
      <c r="M186" s="558"/>
    </row>
    <row r="187" spans="2:13" x14ac:dyDescent="0.2">
      <c r="B187" s="290"/>
      <c r="C187" s="289"/>
      <c r="D187" s="563"/>
      <c r="F187" s="395">
        <v>3233.39</v>
      </c>
      <c r="G187" s="559" t="s">
        <v>10901</v>
      </c>
      <c r="H187" s="559"/>
      <c r="I187" s="559"/>
      <c r="J187" s="560"/>
      <c r="K187" s="560"/>
      <c r="L187" s="560"/>
      <c r="M187" s="558"/>
    </row>
    <row r="188" spans="2:13" x14ac:dyDescent="0.2">
      <c r="B188" s="290"/>
      <c r="C188" s="289"/>
      <c r="D188" s="563"/>
      <c r="F188" s="395">
        <v>11704.46</v>
      </c>
      <c r="G188" s="559" t="s">
        <v>10900</v>
      </c>
      <c r="H188" s="559"/>
      <c r="I188" s="559"/>
      <c r="J188" s="560"/>
      <c r="K188" s="560"/>
      <c r="L188" s="560"/>
      <c r="M188" s="558"/>
    </row>
    <row r="189" spans="2:13" x14ac:dyDescent="0.2">
      <c r="B189" s="290"/>
      <c r="C189" s="289"/>
      <c r="D189" s="563"/>
      <c r="F189" s="395">
        <v>18381.36</v>
      </c>
      <c r="G189" s="559" t="s">
        <v>10899</v>
      </c>
      <c r="H189" s="559"/>
      <c r="I189" s="559"/>
      <c r="J189" s="560"/>
      <c r="K189" s="560"/>
      <c r="L189" s="560"/>
      <c r="M189" s="558"/>
    </row>
    <row r="190" spans="2:13" x14ac:dyDescent="0.2">
      <c r="B190" s="290"/>
      <c r="C190" s="289"/>
      <c r="D190" s="563"/>
      <c r="F190" s="395">
        <v>43818.07</v>
      </c>
      <c r="G190" s="559" t="s">
        <v>10898</v>
      </c>
      <c r="H190" s="559"/>
      <c r="I190" s="559"/>
      <c r="J190" s="560"/>
      <c r="K190" s="560"/>
      <c r="L190" s="560"/>
      <c r="M190" s="558"/>
    </row>
    <row r="191" spans="2:13" x14ac:dyDescent="0.2">
      <c r="B191" s="290"/>
      <c r="C191" s="289"/>
      <c r="D191" s="563"/>
      <c r="F191" s="395">
        <v>14077.37</v>
      </c>
      <c r="G191" s="559" t="s">
        <v>10897</v>
      </c>
      <c r="H191" s="559"/>
      <c r="I191" s="559"/>
      <c r="J191" s="560"/>
      <c r="K191" s="560"/>
      <c r="L191" s="560"/>
      <c r="M191" s="558"/>
    </row>
    <row r="192" spans="2:13" x14ac:dyDescent="0.2">
      <c r="B192" s="290"/>
      <c r="C192" s="289"/>
      <c r="D192" s="563"/>
      <c r="F192" s="395">
        <v>50380.12</v>
      </c>
      <c r="G192" s="559" t="s">
        <v>10896</v>
      </c>
      <c r="H192" s="559"/>
      <c r="I192" s="559"/>
      <c r="J192" s="560"/>
      <c r="K192" s="560"/>
      <c r="L192" s="560"/>
      <c r="M192" s="558"/>
    </row>
    <row r="193" spans="2:13" x14ac:dyDescent="0.2">
      <c r="B193" s="290"/>
      <c r="C193" s="289"/>
      <c r="D193" s="563"/>
      <c r="F193" s="908">
        <v>1160</v>
      </c>
      <c r="G193" s="907" t="s">
        <v>335</v>
      </c>
      <c r="H193" s="559"/>
      <c r="I193" s="559"/>
      <c r="J193" s="560"/>
      <c r="K193" s="560"/>
      <c r="L193" s="560"/>
      <c r="M193" s="558"/>
    </row>
    <row r="194" spans="2:13" x14ac:dyDescent="0.2">
      <c r="B194" s="290"/>
      <c r="C194" s="289"/>
      <c r="D194" s="563"/>
      <c r="F194" s="908">
        <v>1334</v>
      </c>
      <c r="G194" s="907" t="s">
        <v>335</v>
      </c>
      <c r="H194" s="559"/>
      <c r="I194" s="559"/>
      <c r="J194" s="560"/>
      <c r="K194" s="560"/>
      <c r="L194" s="560"/>
      <c r="M194" s="558"/>
    </row>
    <row r="195" spans="2:13" x14ac:dyDescent="0.2">
      <c r="B195" s="290"/>
      <c r="C195" s="289"/>
      <c r="D195" s="563"/>
      <c r="F195" s="395">
        <v>44248.2</v>
      </c>
      <c r="G195" s="559" t="s">
        <v>10895</v>
      </c>
      <c r="H195" s="559"/>
      <c r="I195" s="559"/>
      <c r="J195" s="560"/>
      <c r="K195" s="560"/>
      <c r="L195" s="560"/>
      <c r="M195" s="558"/>
    </row>
    <row r="196" spans="2:13" x14ac:dyDescent="0.2">
      <c r="B196" s="290"/>
      <c r="C196" s="289"/>
      <c r="D196" s="563"/>
      <c r="F196" s="395">
        <v>9079.25</v>
      </c>
      <c r="G196" s="559" t="s">
        <v>10894</v>
      </c>
      <c r="H196" s="559"/>
      <c r="I196" s="559"/>
      <c r="J196" s="560"/>
      <c r="K196" s="560"/>
      <c r="L196" s="560"/>
      <c r="M196" s="558"/>
    </row>
    <row r="197" spans="2:13" x14ac:dyDescent="0.2">
      <c r="B197" s="290"/>
      <c r="C197" s="289"/>
      <c r="D197" s="563"/>
      <c r="F197" s="395">
        <v>4314.82</v>
      </c>
      <c r="G197" s="560" t="s">
        <v>10893</v>
      </c>
      <c r="H197" s="558"/>
      <c r="I197" s="559"/>
      <c r="J197" s="560"/>
      <c r="K197" s="560"/>
      <c r="L197" s="560"/>
      <c r="M197" s="558"/>
    </row>
    <row r="198" spans="2:13" x14ac:dyDescent="0.2">
      <c r="B198" s="290"/>
      <c r="C198" s="289"/>
      <c r="D198" s="563"/>
      <c r="F198" s="395">
        <v>165440</v>
      </c>
      <c r="G198" s="559" t="s">
        <v>10892</v>
      </c>
      <c r="H198" s="559"/>
      <c r="I198" s="559"/>
      <c r="J198" s="560"/>
      <c r="K198" s="560"/>
      <c r="L198" s="560"/>
      <c r="M198" s="558"/>
    </row>
    <row r="199" spans="2:13" x14ac:dyDescent="0.2">
      <c r="B199" s="290"/>
      <c r="C199" s="289"/>
      <c r="D199" s="563"/>
      <c r="F199" s="395">
        <v>905.28</v>
      </c>
      <c r="G199" s="559" t="s">
        <v>10891</v>
      </c>
      <c r="H199" s="559"/>
      <c r="I199" s="559"/>
      <c r="J199" s="560"/>
      <c r="K199" s="560"/>
      <c r="L199" s="560"/>
      <c r="M199" s="558"/>
    </row>
    <row r="200" spans="2:13" x14ac:dyDescent="0.2">
      <c r="B200" s="290"/>
      <c r="C200" s="289"/>
      <c r="D200" s="563"/>
      <c r="F200" s="395">
        <v>383.09</v>
      </c>
      <c r="G200" s="675" t="s">
        <v>10890</v>
      </c>
      <c r="H200" s="559"/>
      <c r="I200" s="559"/>
      <c r="J200" s="560"/>
      <c r="K200" s="560"/>
      <c r="L200" s="560"/>
      <c r="M200" s="558"/>
    </row>
    <row r="201" spans="2:13" x14ac:dyDescent="0.2">
      <c r="B201" s="290"/>
      <c r="C201" s="289"/>
      <c r="D201" s="563"/>
      <c r="F201" s="395">
        <v>4250.8900000000003</v>
      </c>
      <c r="G201" s="559" t="s">
        <v>10889</v>
      </c>
      <c r="H201" s="559"/>
      <c r="I201" s="559"/>
      <c r="J201" s="560"/>
      <c r="K201" s="560"/>
      <c r="L201" s="560"/>
      <c r="M201" s="558"/>
    </row>
    <row r="202" spans="2:13" x14ac:dyDescent="0.2">
      <c r="B202" s="290"/>
      <c r="C202" s="289"/>
      <c r="D202" s="563"/>
      <c r="F202" s="395">
        <v>1603.25</v>
      </c>
      <c r="G202" s="559" t="s">
        <v>10888</v>
      </c>
      <c r="H202" s="559"/>
      <c r="I202" s="559"/>
      <c r="J202" s="560"/>
      <c r="K202" s="560"/>
      <c r="L202" s="560"/>
      <c r="M202" s="558"/>
    </row>
    <row r="203" spans="2:13" x14ac:dyDescent="0.2">
      <c r="B203" s="290"/>
      <c r="C203" s="289"/>
      <c r="D203" s="563"/>
      <c r="F203" s="395">
        <v>5061.09</v>
      </c>
      <c r="G203" s="559" t="s">
        <v>10887</v>
      </c>
      <c r="H203" s="559"/>
      <c r="I203" s="559"/>
      <c r="J203" s="560"/>
      <c r="K203" s="560"/>
      <c r="L203" s="560"/>
      <c r="M203" s="558"/>
    </row>
    <row r="204" spans="2:13" x14ac:dyDescent="0.2">
      <c r="B204" s="290"/>
      <c r="C204" s="289"/>
      <c r="D204" s="563"/>
      <c r="F204" s="908">
        <v>146457.37</v>
      </c>
      <c r="G204" s="907" t="s">
        <v>5477</v>
      </c>
      <c r="H204" s="559"/>
      <c r="I204" s="559"/>
      <c r="J204" s="560"/>
      <c r="K204" s="560"/>
      <c r="L204" s="560"/>
      <c r="M204" s="558"/>
    </row>
    <row r="205" spans="2:13" x14ac:dyDescent="0.2">
      <c r="B205" s="290"/>
      <c r="C205" s="289"/>
      <c r="D205" s="563"/>
      <c r="F205" s="395">
        <v>50000</v>
      </c>
      <c r="G205" s="559" t="s">
        <v>10853</v>
      </c>
      <c r="H205" s="559"/>
      <c r="I205" s="559"/>
      <c r="J205" s="560"/>
      <c r="K205" s="560"/>
      <c r="L205" s="560"/>
      <c r="M205" s="558"/>
    </row>
    <row r="206" spans="2:13" x14ac:dyDescent="0.2">
      <c r="B206" s="290"/>
      <c r="C206" s="289"/>
      <c r="D206" s="563"/>
      <c r="F206" s="395">
        <v>16944.5</v>
      </c>
      <c r="G206" s="559" t="s">
        <v>10886</v>
      </c>
      <c r="H206" s="559"/>
      <c r="I206" s="559"/>
      <c r="J206" s="560"/>
      <c r="K206" s="560"/>
      <c r="L206" s="560"/>
      <c r="M206" s="558"/>
    </row>
    <row r="207" spans="2:13" x14ac:dyDescent="0.2">
      <c r="B207" s="290"/>
      <c r="C207" s="289"/>
      <c r="D207" s="563"/>
      <c r="F207" s="395">
        <v>22136.47</v>
      </c>
      <c r="G207" s="559" t="s">
        <v>10885</v>
      </c>
      <c r="H207" s="559"/>
      <c r="I207" s="559"/>
      <c r="J207" s="560"/>
      <c r="K207" s="560"/>
      <c r="L207" s="560"/>
      <c r="M207" s="558"/>
    </row>
    <row r="208" spans="2:13" x14ac:dyDescent="0.2">
      <c r="B208" s="290"/>
      <c r="C208" s="289"/>
      <c r="D208" s="563"/>
      <c r="F208" s="395">
        <v>2771.58</v>
      </c>
      <c r="G208" s="559" t="s">
        <v>10884</v>
      </c>
      <c r="H208" s="559"/>
      <c r="I208" s="559"/>
      <c r="J208" s="560"/>
      <c r="K208" s="560"/>
      <c r="L208" s="560"/>
      <c r="M208" s="558"/>
    </row>
    <row r="209" spans="2:13" x14ac:dyDescent="0.2">
      <c r="B209" s="290"/>
      <c r="C209" s="289"/>
      <c r="D209" s="563"/>
      <c r="F209" s="395">
        <v>6211.12</v>
      </c>
      <c r="G209" s="559" t="s">
        <v>10883</v>
      </c>
      <c r="H209" s="559"/>
      <c r="I209" s="559"/>
      <c r="J209" s="560"/>
      <c r="K209" s="560"/>
      <c r="L209" s="560"/>
      <c r="M209" s="558"/>
    </row>
    <row r="210" spans="2:13" x14ac:dyDescent="0.2">
      <c r="B210" s="290"/>
      <c r="C210" s="289"/>
      <c r="D210" s="563"/>
      <c r="F210" s="395">
        <v>5600.94</v>
      </c>
      <c r="G210" s="559" t="s">
        <v>10882</v>
      </c>
      <c r="H210" s="559"/>
      <c r="I210" s="559"/>
      <c r="J210" s="560"/>
      <c r="K210" s="560"/>
      <c r="L210" s="560"/>
      <c r="M210" s="558"/>
    </row>
    <row r="211" spans="2:13" x14ac:dyDescent="0.2">
      <c r="B211" s="290"/>
      <c r="C211" s="289"/>
      <c r="D211" s="563"/>
      <c r="F211" s="395">
        <v>500</v>
      </c>
      <c r="G211" s="559" t="s">
        <v>10881</v>
      </c>
      <c r="H211" s="559"/>
      <c r="I211" s="559"/>
      <c r="J211" s="560"/>
      <c r="K211" s="560"/>
      <c r="L211" s="560"/>
      <c r="M211" s="558"/>
    </row>
    <row r="212" spans="2:13" x14ac:dyDescent="0.2">
      <c r="B212" s="290"/>
      <c r="C212" s="289"/>
      <c r="D212" s="563"/>
      <c r="F212" s="395">
        <v>446.11</v>
      </c>
      <c r="G212" s="559" t="s">
        <v>10880</v>
      </c>
      <c r="H212" s="559"/>
      <c r="I212" s="559"/>
      <c r="J212" s="560"/>
      <c r="K212" s="560"/>
      <c r="L212" s="560"/>
      <c r="M212" s="558"/>
    </row>
    <row r="213" spans="2:13" x14ac:dyDescent="0.2">
      <c r="B213" s="290"/>
      <c r="C213" s="289"/>
      <c r="D213" s="563"/>
      <c r="F213" s="395">
        <v>11090.21</v>
      </c>
      <c r="G213" s="901" t="s">
        <v>10879</v>
      </c>
      <c r="H213" s="559"/>
      <c r="I213" s="559"/>
      <c r="J213" s="560"/>
      <c r="K213" s="560"/>
      <c r="L213" s="560"/>
      <c r="M213" s="558"/>
    </row>
    <row r="214" spans="2:13" x14ac:dyDescent="0.2">
      <c r="B214" s="290"/>
      <c r="C214" s="289"/>
      <c r="D214" s="563"/>
      <c r="F214" s="908">
        <v>1209</v>
      </c>
      <c r="G214" s="907" t="s">
        <v>5477</v>
      </c>
      <c r="H214" s="559"/>
      <c r="I214" s="559"/>
      <c r="J214" s="560"/>
      <c r="K214" s="560"/>
      <c r="L214" s="560"/>
      <c r="M214" s="558"/>
    </row>
    <row r="215" spans="2:13" x14ac:dyDescent="0.2">
      <c r="B215" s="290"/>
      <c r="C215" s="289"/>
      <c r="D215" s="563"/>
      <c r="F215" s="395">
        <v>6279.35</v>
      </c>
      <c r="G215" s="559" t="s">
        <v>8898</v>
      </c>
      <c r="H215" s="559"/>
      <c r="I215" s="559"/>
      <c r="J215" s="560"/>
      <c r="K215" s="560"/>
      <c r="L215" s="560"/>
      <c r="M215" s="558"/>
    </row>
    <row r="216" spans="2:13" x14ac:dyDescent="0.2">
      <c r="B216" s="290"/>
      <c r="C216" s="289"/>
      <c r="D216" s="563"/>
      <c r="F216" s="395">
        <v>25954.2</v>
      </c>
      <c r="G216" s="559" t="s">
        <v>10878</v>
      </c>
      <c r="H216" s="559"/>
      <c r="I216" s="559"/>
      <c r="J216" s="560"/>
      <c r="K216" s="560"/>
      <c r="L216" s="560"/>
      <c r="M216" s="558"/>
    </row>
    <row r="217" spans="2:13" x14ac:dyDescent="0.2">
      <c r="B217" s="290"/>
      <c r="C217" s="289"/>
      <c r="D217" s="563"/>
      <c r="F217" s="395">
        <v>255</v>
      </c>
      <c r="G217" s="559" t="s">
        <v>10877</v>
      </c>
      <c r="H217" s="559"/>
      <c r="I217" s="559"/>
      <c r="J217" s="560"/>
      <c r="K217" s="560"/>
      <c r="L217" s="560"/>
      <c r="M217" s="558"/>
    </row>
    <row r="218" spans="2:13" x14ac:dyDescent="0.2">
      <c r="B218" s="290"/>
      <c r="C218" s="289"/>
      <c r="D218" s="563"/>
      <c r="F218" s="395">
        <v>51935.519999999997</v>
      </c>
      <c r="G218" s="559" t="s">
        <v>10876</v>
      </c>
      <c r="H218" s="559"/>
      <c r="I218" s="559"/>
      <c r="J218" s="560"/>
      <c r="K218" s="560"/>
      <c r="L218" s="560"/>
      <c r="M218" s="558"/>
    </row>
    <row r="219" spans="2:13" x14ac:dyDescent="0.2">
      <c r="B219" s="290"/>
      <c r="C219" s="289"/>
      <c r="D219" s="563"/>
      <c r="F219" s="908">
        <v>70399</v>
      </c>
      <c r="G219" s="907" t="s">
        <v>5477</v>
      </c>
      <c r="H219" s="559"/>
      <c r="I219" s="559"/>
      <c r="J219" s="560"/>
      <c r="K219" s="560"/>
      <c r="L219" s="560"/>
      <c r="M219" s="558"/>
    </row>
    <row r="220" spans="2:13" x14ac:dyDescent="0.2">
      <c r="B220" s="290"/>
      <c r="C220" s="289"/>
      <c r="D220" s="563"/>
      <c r="F220" s="395">
        <v>15665.91</v>
      </c>
      <c r="G220" s="559" t="s">
        <v>10875</v>
      </c>
      <c r="H220" s="559"/>
      <c r="I220" s="559"/>
      <c r="J220" s="560"/>
      <c r="K220" s="560"/>
      <c r="L220" s="560"/>
      <c r="M220" s="558"/>
    </row>
    <row r="221" spans="2:13" x14ac:dyDescent="0.2">
      <c r="B221" s="290"/>
      <c r="C221" s="289"/>
      <c r="D221" s="563"/>
      <c r="F221" s="395">
        <v>40000</v>
      </c>
      <c r="G221" s="559" t="s">
        <v>10140</v>
      </c>
      <c r="H221" s="559"/>
      <c r="I221" s="559"/>
      <c r="J221" s="560"/>
      <c r="K221" s="560"/>
      <c r="L221" s="560"/>
      <c r="M221" s="558"/>
    </row>
    <row r="222" spans="2:13" x14ac:dyDescent="0.2">
      <c r="B222" s="290"/>
      <c r="C222" s="289"/>
      <c r="D222" s="563"/>
      <c r="F222" s="395">
        <v>14634.82</v>
      </c>
      <c r="G222" s="559" t="s">
        <v>10874</v>
      </c>
      <c r="H222" s="559"/>
      <c r="I222" s="559"/>
      <c r="J222" s="560"/>
      <c r="K222" s="560"/>
      <c r="L222" s="560"/>
      <c r="M222" s="558"/>
    </row>
    <row r="223" spans="2:13" x14ac:dyDescent="0.2">
      <c r="B223" s="290"/>
      <c r="C223" s="289"/>
      <c r="D223" s="563"/>
      <c r="F223" s="395">
        <v>4170.43</v>
      </c>
      <c r="G223" s="559" t="s">
        <v>10873</v>
      </c>
      <c r="H223" s="559"/>
      <c r="I223" s="559"/>
      <c r="J223" s="560"/>
      <c r="K223" s="560"/>
      <c r="L223" s="560"/>
      <c r="M223" s="558"/>
    </row>
    <row r="224" spans="2:13" x14ac:dyDescent="0.2">
      <c r="B224" s="290"/>
      <c r="C224" s="289"/>
      <c r="D224" s="563"/>
      <c r="F224" s="908">
        <v>202720.81</v>
      </c>
      <c r="G224" s="907" t="s">
        <v>10872</v>
      </c>
      <c r="H224" s="559"/>
      <c r="I224" s="559"/>
      <c r="J224" s="560"/>
      <c r="K224" s="560"/>
      <c r="L224" s="560"/>
      <c r="M224" s="558"/>
    </row>
    <row r="225" spans="2:13" x14ac:dyDescent="0.2">
      <c r="B225" s="290"/>
      <c r="C225" s="289"/>
      <c r="D225" s="563"/>
      <c r="F225" s="395">
        <v>8280.7199999999993</v>
      </c>
      <c r="G225" s="559" t="s">
        <v>10871</v>
      </c>
      <c r="H225" s="559"/>
      <c r="I225" s="559"/>
      <c r="J225" s="560"/>
      <c r="K225" s="560"/>
      <c r="L225" s="560"/>
      <c r="M225" s="558"/>
    </row>
    <row r="226" spans="2:13" x14ac:dyDescent="0.2">
      <c r="B226" s="290"/>
      <c r="C226" s="289"/>
      <c r="D226" s="563"/>
      <c r="F226" s="395">
        <v>2113.19</v>
      </c>
      <c r="G226" s="559" t="s">
        <v>10871</v>
      </c>
      <c r="H226" s="559"/>
      <c r="I226" s="559"/>
      <c r="J226" s="560"/>
      <c r="K226" s="560"/>
      <c r="L226" s="560"/>
      <c r="M226" s="558"/>
    </row>
    <row r="227" spans="2:13" x14ac:dyDescent="0.2">
      <c r="B227" s="290"/>
      <c r="C227" s="289"/>
      <c r="D227" s="563"/>
      <c r="F227" s="395">
        <v>1000</v>
      </c>
      <c r="G227" s="559" t="s">
        <v>10870</v>
      </c>
      <c r="H227" s="559"/>
      <c r="I227" s="559"/>
      <c r="J227" s="560"/>
      <c r="K227" s="560"/>
      <c r="L227" s="560"/>
      <c r="M227" s="558"/>
    </row>
    <row r="228" spans="2:13" x14ac:dyDescent="0.2">
      <c r="B228" s="290"/>
      <c r="C228" s="289"/>
      <c r="D228" s="563"/>
      <c r="F228" s="395">
        <v>15903.6</v>
      </c>
      <c r="G228" s="559" t="s">
        <v>10869</v>
      </c>
      <c r="H228" s="559"/>
      <c r="I228" s="559"/>
      <c r="J228" s="560"/>
      <c r="K228" s="560"/>
      <c r="L228" s="560"/>
      <c r="M228" s="558"/>
    </row>
    <row r="229" spans="2:13" x14ac:dyDescent="0.2">
      <c r="B229" s="290"/>
      <c r="C229" s="289"/>
      <c r="D229" s="563"/>
      <c r="F229" s="908">
        <v>4732.22</v>
      </c>
      <c r="G229" s="907" t="s">
        <v>8898</v>
      </c>
      <c r="H229" s="559"/>
      <c r="I229" s="559"/>
      <c r="J229" s="560"/>
      <c r="K229" s="560"/>
      <c r="L229" s="560"/>
      <c r="M229" s="558"/>
    </row>
    <row r="230" spans="2:13" x14ac:dyDescent="0.2">
      <c r="B230" s="290"/>
      <c r="C230" s="289"/>
      <c r="D230" s="563"/>
      <c r="F230" s="395">
        <v>30191.14</v>
      </c>
      <c r="G230" s="559" t="s">
        <v>10868</v>
      </c>
      <c r="H230" s="559"/>
      <c r="I230" s="559"/>
      <c r="J230" s="560"/>
      <c r="K230" s="560"/>
      <c r="L230" s="560"/>
      <c r="M230" s="558"/>
    </row>
    <row r="231" spans="2:13" x14ac:dyDescent="0.2">
      <c r="B231" s="290"/>
      <c r="C231" s="289"/>
      <c r="D231" s="563"/>
      <c r="F231" s="395">
        <v>7565.33</v>
      </c>
      <c r="G231" s="559" t="s">
        <v>10867</v>
      </c>
      <c r="H231" s="559"/>
      <c r="I231" s="559"/>
      <c r="J231" s="560"/>
      <c r="K231" s="560"/>
      <c r="L231" s="560"/>
      <c r="M231" s="558"/>
    </row>
    <row r="232" spans="2:13" x14ac:dyDescent="0.2">
      <c r="B232" s="290"/>
      <c r="C232" s="289"/>
      <c r="D232" s="563"/>
      <c r="F232" s="395">
        <v>6896.71</v>
      </c>
      <c r="G232" s="559" t="s">
        <v>10866</v>
      </c>
      <c r="H232" s="559"/>
      <c r="I232" s="559"/>
      <c r="J232" s="560"/>
      <c r="K232" s="560"/>
      <c r="L232" s="560"/>
      <c r="M232" s="558"/>
    </row>
    <row r="233" spans="2:13" x14ac:dyDescent="0.2">
      <c r="B233" s="290"/>
      <c r="C233" s="289"/>
      <c r="D233" s="563"/>
      <c r="F233" s="395">
        <v>10828.88</v>
      </c>
      <c r="G233" s="559" t="s">
        <v>10865</v>
      </c>
      <c r="H233" s="559"/>
      <c r="I233" s="559"/>
      <c r="J233" s="560"/>
      <c r="K233" s="560"/>
      <c r="L233" s="560"/>
      <c r="M233" s="558"/>
    </row>
    <row r="234" spans="2:13" x14ac:dyDescent="0.2">
      <c r="B234" s="290"/>
      <c r="C234" s="289"/>
      <c r="D234" s="563"/>
      <c r="F234" s="395">
        <v>25836.21</v>
      </c>
      <c r="G234" s="674" t="s">
        <v>10864</v>
      </c>
      <c r="H234" s="559"/>
      <c r="I234" s="559"/>
      <c r="J234" s="560"/>
      <c r="K234" s="560"/>
      <c r="L234" s="560"/>
      <c r="M234" s="558"/>
    </row>
    <row r="235" spans="2:13" x14ac:dyDescent="0.2">
      <c r="B235" s="290"/>
      <c r="C235" s="289"/>
      <c r="D235" s="563"/>
      <c r="F235" s="395">
        <v>27160.32</v>
      </c>
      <c r="G235" s="559" t="s">
        <v>10863</v>
      </c>
      <c r="H235" s="559"/>
      <c r="I235" s="559"/>
      <c r="J235" s="560"/>
      <c r="K235" s="560"/>
      <c r="L235" s="560"/>
      <c r="M235" s="558"/>
    </row>
    <row r="236" spans="2:13" x14ac:dyDescent="0.2">
      <c r="B236" s="290"/>
      <c r="C236" s="289"/>
      <c r="D236" s="563"/>
      <c r="F236" s="395">
        <v>24129.63</v>
      </c>
      <c r="G236" s="559" t="s">
        <v>10862</v>
      </c>
      <c r="H236" s="559"/>
      <c r="I236" s="559"/>
      <c r="J236" s="560"/>
      <c r="K236" s="560"/>
      <c r="L236" s="560"/>
      <c r="M236" s="558"/>
    </row>
    <row r="237" spans="2:13" x14ac:dyDescent="0.2">
      <c r="B237" s="290"/>
      <c r="C237" s="289"/>
      <c r="D237" s="563"/>
      <c r="F237" s="395">
        <v>46408.53</v>
      </c>
      <c r="G237" s="559" t="s">
        <v>10861</v>
      </c>
      <c r="H237" s="559"/>
      <c r="I237" s="559"/>
      <c r="J237" s="560"/>
      <c r="K237" s="560"/>
      <c r="L237" s="560"/>
      <c r="M237" s="558"/>
    </row>
    <row r="238" spans="2:13" x14ac:dyDescent="0.2">
      <c r="B238" s="290"/>
      <c r="C238" s="289"/>
      <c r="D238" s="563"/>
      <c r="F238" s="395">
        <v>10758.03</v>
      </c>
      <c r="G238" s="559" t="s">
        <v>10860</v>
      </c>
      <c r="H238" s="559"/>
      <c r="I238" s="559"/>
      <c r="J238" s="560"/>
      <c r="K238" s="560"/>
      <c r="L238" s="560"/>
      <c r="M238" s="558"/>
    </row>
    <row r="239" spans="2:13" x14ac:dyDescent="0.2">
      <c r="B239" s="290"/>
      <c r="C239" s="289"/>
      <c r="D239" s="563"/>
      <c r="F239" s="395">
        <v>5981.85</v>
      </c>
      <c r="G239" s="559" t="s">
        <v>10859</v>
      </c>
      <c r="H239" s="559"/>
      <c r="I239" s="559"/>
      <c r="J239" s="560"/>
      <c r="K239" s="560"/>
      <c r="L239" s="560"/>
      <c r="M239" s="558"/>
    </row>
    <row r="240" spans="2:13" x14ac:dyDescent="0.2">
      <c r="B240" s="290"/>
      <c r="C240" s="289"/>
      <c r="D240" s="563"/>
      <c r="F240" s="395">
        <v>233.93</v>
      </c>
      <c r="G240" s="559" t="s">
        <v>10858</v>
      </c>
      <c r="H240" s="559"/>
      <c r="I240" s="559"/>
      <c r="J240" s="560"/>
      <c r="K240" s="560"/>
      <c r="L240" s="560"/>
      <c r="M240" s="558"/>
    </row>
    <row r="241" spans="2:13" x14ac:dyDescent="0.2">
      <c r="B241" s="290"/>
      <c r="C241" s="289"/>
      <c r="D241" s="563"/>
      <c r="F241" s="395">
        <v>1261.5899999999999</v>
      </c>
      <c r="G241" s="559" t="s">
        <v>10857</v>
      </c>
      <c r="H241" s="559"/>
      <c r="I241" s="559"/>
      <c r="J241" s="560"/>
      <c r="K241" s="560"/>
      <c r="L241" s="560"/>
      <c r="M241" s="558"/>
    </row>
    <row r="242" spans="2:13" x14ac:dyDescent="0.2">
      <c r="B242" s="290"/>
      <c r="C242" s="289"/>
      <c r="D242" s="563"/>
      <c r="F242" s="395">
        <v>34566.26</v>
      </c>
      <c r="G242" s="560" t="s">
        <v>10856</v>
      </c>
      <c r="H242" s="559"/>
      <c r="I242" s="559"/>
      <c r="J242" s="560"/>
      <c r="K242" s="560"/>
      <c r="L242" s="560"/>
      <c r="M242" s="558"/>
    </row>
    <row r="243" spans="2:13" x14ac:dyDescent="0.2">
      <c r="B243" s="290"/>
      <c r="C243" s="289"/>
      <c r="D243" s="563"/>
      <c r="F243" s="395">
        <v>22612.51</v>
      </c>
      <c r="G243" s="559" t="s">
        <v>10855</v>
      </c>
      <c r="H243" s="559"/>
      <c r="I243" s="559"/>
      <c r="J243" s="560"/>
      <c r="K243" s="560"/>
      <c r="L243" s="560"/>
      <c r="M243" s="558"/>
    </row>
    <row r="244" spans="2:13" x14ac:dyDescent="0.2">
      <c r="B244" s="290"/>
      <c r="C244" s="289"/>
      <c r="D244" s="563"/>
      <c r="F244" s="395">
        <v>3611.83</v>
      </c>
      <c r="G244" s="559" t="s">
        <v>10854</v>
      </c>
      <c r="H244" s="559"/>
      <c r="I244" s="559"/>
      <c r="J244" s="560"/>
      <c r="K244" s="560"/>
      <c r="L244" s="560"/>
      <c r="M244" s="558"/>
    </row>
    <row r="245" spans="2:13" x14ac:dyDescent="0.2">
      <c r="B245" s="290"/>
      <c r="C245" s="289"/>
      <c r="D245" s="563"/>
      <c r="F245" s="395">
        <v>115927.35</v>
      </c>
      <c r="G245" s="559" t="s">
        <v>10853</v>
      </c>
      <c r="H245" s="559"/>
      <c r="I245" s="559"/>
      <c r="J245" s="560"/>
      <c r="K245" s="560"/>
      <c r="L245" s="560"/>
      <c r="M245" s="558"/>
    </row>
    <row r="246" spans="2:13" x14ac:dyDescent="0.2">
      <c r="B246" s="290"/>
      <c r="C246" s="289"/>
      <c r="D246" s="563"/>
      <c r="F246" s="395">
        <v>6068.86</v>
      </c>
      <c r="G246" s="559" t="s">
        <v>10852</v>
      </c>
      <c r="H246" s="559"/>
      <c r="I246" s="559"/>
      <c r="J246" s="560"/>
      <c r="K246" s="560"/>
      <c r="L246" s="560"/>
      <c r="M246" s="558"/>
    </row>
    <row r="247" spans="2:13" x14ac:dyDescent="0.2">
      <c r="B247" s="290"/>
      <c r="C247" s="289"/>
      <c r="D247" s="563"/>
      <c r="F247" s="395">
        <v>5502.82</v>
      </c>
      <c r="G247" s="559" t="s">
        <v>10851</v>
      </c>
      <c r="H247" s="559"/>
      <c r="I247" s="559"/>
      <c r="J247" s="560"/>
      <c r="K247" s="560"/>
      <c r="L247" s="560"/>
      <c r="M247" s="558"/>
    </row>
    <row r="248" spans="2:13" x14ac:dyDescent="0.2">
      <c r="B248" s="290"/>
      <c r="C248" s="289"/>
      <c r="D248" s="563"/>
      <c r="F248" s="908">
        <v>17932.93</v>
      </c>
      <c r="G248" s="907" t="s">
        <v>8898</v>
      </c>
      <c r="H248" s="559"/>
      <c r="I248" s="559"/>
      <c r="J248" s="560"/>
      <c r="K248" s="560"/>
      <c r="L248" s="560"/>
      <c r="M248" s="558"/>
    </row>
    <row r="249" spans="2:13" x14ac:dyDescent="0.2">
      <c r="B249" s="290"/>
      <c r="C249" s="289"/>
      <c r="D249" s="563"/>
      <c r="F249" s="908">
        <v>103000</v>
      </c>
      <c r="G249" s="907" t="s">
        <v>5477</v>
      </c>
      <c r="H249" s="559"/>
      <c r="I249" s="559"/>
      <c r="J249" s="560"/>
      <c r="K249" s="560"/>
      <c r="L249" s="560"/>
      <c r="M249" s="558"/>
    </row>
    <row r="250" spans="2:13" x14ac:dyDescent="0.2">
      <c r="B250" s="290"/>
      <c r="C250" s="289"/>
      <c r="D250" s="563"/>
      <c r="F250" s="395">
        <v>83254.429999999993</v>
      </c>
      <c r="G250" s="559" t="s">
        <v>10850</v>
      </c>
      <c r="H250" s="559"/>
      <c r="I250" s="559"/>
      <c r="J250" s="560"/>
      <c r="K250" s="560"/>
      <c r="L250" s="560"/>
      <c r="M250" s="558"/>
    </row>
    <row r="251" spans="2:13" x14ac:dyDescent="0.2">
      <c r="B251" s="290"/>
      <c r="C251" s="289"/>
      <c r="D251" s="563"/>
      <c r="F251" s="395">
        <v>10145.31</v>
      </c>
      <c r="G251" s="560" t="s">
        <v>10849</v>
      </c>
      <c r="H251" s="559"/>
      <c r="I251" s="559"/>
      <c r="J251" s="560"/>
      <c r="K251" s="560"/>
      <c r="L251" s="560"/>
      <c r="M251" s="558"/>
    </row>
    <row r="252" spans="2:13" x14ac:dyDescent="0.2">
      <c r="B252" s="290"/>
      <c r="C252" s="289"/>
      <c r="D252" s="563"/>
      <c r="F252" s="908">
        <v>103364.5</v>
      </c>
      <c r="G252" s="907" t="s">
        <v>5477</v>
      </c>
      <c r="H252" s="559"/>
      <c r="I252" s="559"/>
      <c r="J252" s="560"/>
      <c r="K252" s="560"/>
      <c r="L252" s="560"/>
      <c r="M252" s="558"/>
    </row>
    <row r="253" spans="2:13" x14ac:dyDescent="0.2">
      <c r="B253" s="290"/>
      <c r="C253" s="289"/>
      <c r="D253" s="563"/>
      <c r="F253" s="395">
        <v>2220.2399999999998</v>
      </c>
      <c r="G253" s="559" t="s">
        <v>10848</v>
      </c>
      <c r="H253" s="559"/>
      <c r="I253" s="559"/>
      <c r="J253" s="560"/>
      <c r="K253" s="560"/>
      <c r="L253" s="560"/>
      <c r="M253" s="558"/>
    </row>
    <row r="254" spans="2:13" x14ac:dyDescent="0.2">
      <c r="B254" s="290"/>
      <c r="C254" s="289"/>
      <c r="D254" s="563"/>
      <c r="F254" s="395">
        <v>246.36</v>
      </c>
      <c r="G254" s="560" t="s">
        <v>10847</v>
      </c>
      <c r="H254" s="559"/>
      <c r="I254" s="559"/>
      <c r="J254" s="560"/>
      <c r="K254" s="560"/>
      <c r="L254" s="560"/>
      <c r="M254" s="558"/>
    </row>
    <row r="255" spans="2:13" x14ac:dyDescent="0.2">
      <c r="B255" s="290"/>
      <c r="C255" s="289"/>
      <c r="D255" s="563"/>
      <c r="F255" s="395">
        <v>8009.59</v>
      </c>
      <c r="G255" s="559" t="s">
        <v>10846</v>
      </c>
      <c r="H255" s="559"/>
      <c r="I255" s="559"/>
      <c r="J255" s="560"/>
      <c r="K255" s="560"/>
      <c r="L255" s="560"/>
      <c r="M255" s="558"/>
    </row>
    <row r="256" spans="2:13" x14ac:dyDescent="0.2">
      <c r="B256" s="290"/>
      <c r="C256" s="289"/>
      <c r="D256" s="563"/>
      <c r="F256" s="395">
        <v>4137.12</v>
      </c>
      <c r="G256" s="559" t="s">
        <v>10845</v>
      </c>
      <c r="H256" s="559"/>
      <c r="I256" s="559"/>
      <c r="J256" s="560"/>
      <c r="K256" s="560"/>
      <c r="L256" s="560"/>
      <c r="M256" s="558"/>
    </row>
    <row r="257" spans="2:13" x14ac:dyDescent="0.2">
      <c r="B257" s="290"/>
      <c r="C257" s="289"/>
      <c r="D257" s="563"/>
      <c r="F257" s="395">
        <v>77955.399999999994</v>
      </c>
      <c r="G257" s="559" t="s">
        <v>10844</v>
      </c>
      <c r="H257" s="559"/>
      <c r="I257" s="559"/>
      <c r="J257" s="560"/>
      <c r="K257" s="560"/>
      <c r="L257" s="560"/>
      <c r="M257" s="558"/>
    </row>
    <row r="258" spans="2:13" x14ac:dyDescent="0.2">
      <c r="B258" s="290"/>
      <c r="C258" s="289"/>
      <c r="D258" s="563"/>
      <c r="F258" s="395">
        <v>5209.3999999999996</v>
      </c>
      <c r="G258" s="559" t="s">
        <v>10843</v>
      </c>
      <c r="H258" s="559"/>
      <c r="I258" s="559"/>
      <c r="J258" s="560"/>
      <c r="K258" s="560"/>
      <c r="L258" s="560"/>
      <c r="M258" s="558"/>
    </row>
    <row r="259" spans="2:13" x14ac:dyDescent="0.2">
      <c r="B259" s="290"/>
      <c r="C259" s="289"/>
      <c r="D259" s="563"/>
      <c r="F259" s="395">
        <v>24437.49</v>
      </c>
      <c r="G259" s="559" t="s">
        <v>10842</v>
      </c>
      <c r="H259" s="559"/>
      <c r="I259" s="559"/>
      <c r="J259" s="560"/>
      <c r="K259" s="560"/>
      <c r="L259" s="560"/>
      <c r="M259" s="558"/>
    </row>
    <row r="260" spans="2:13" x14ac:dyDescent="0.2">
      <c r="B260" s="290"/>
      <c r="C260" s="289"/>
      <c r="D260" s="563"/>
      <c r="F260" s="395">
        <v>1233.27</v>
      </c>
      <c r="G260" s="559" t="s">
        <v>10841</v>
      </c>
      <c r="H260" s="559"/>
      <c r="I260" s="559"/>
      <c r="J260" s="560"/>
      <c r="K260" s="560"/>
      <c r="L260" s="560"/>
      <c r="M260" s="558"/>
    </row>
    <row r="261" spans="2:13" x14ac:dyDescent="0.2">
      <c r="B261" s="290"/>
      <c r="C261" s="289"/>
      <c r="D261" s="563"/>
      <c r="F261" s="395">
        <v>3300</v>
      </c>
      <c r="G261" s="559" t="s">
        <v>10840</v>
      </c>
      <c r="H261" s="559"/>
      <c r="I261" s="559"/>
      <c r="J261" s="560"/>
      <c r="K261" s="560"/>
      <c r="L261" s="560"/>
      <c r="M261" s="558"/>
    </row>
    <row r="262" spans="2:13" x14ac:dyDescent="0.2">
      <c r="B262" s="290"/>
      <c r="C262" s="289"/>
      <c r="D262" s="563"/>
      <c r="F262" s="908">
        <v>11838.01</v>
      </c>
      <c r="G262" s="907" t="s">
        <v>10839</v>
      </c>
      <c r="H262" s="559"/>
      <c r="I262" s="559"/>
      <c r="J262" s="560"/>
      <c r="K262" s="560"/>
      <c r="L262" s="560"/>
      <c r="M262" s="558"/>
    </row>
    <row r="263" spans="2:13" x14ac:dyDescent="0.2">
      <c r="B263" s="290"/>
      <c r="C263" s="289"/>
      <c r="D263" s="563"/>
      <c r="E263" s="395"/>
      <c r="F263" s="395">
        <v>3853.52</v>
      </c>
      <c r="G263" s="559" t="s">
        <v>10838</v>
      </c>
      <c r="H263" s="559"/>
      <c r="I263" s="559"/>
      <c r="J263" s="560"/>
      <c r="K263" s="560"/>
      <c r="L263" s="560"/>
      <c r="M263" s="558"/>
    </row>
    <row r="264" spans="2:13" x14ac:dyDescent="0.2">
      <c r="B264" s="290"/>
      <c r="C264" s="289"/>
      <c r="D264" s="563"/>
      <c r="F264" s="395">
        <v>1243.43</v>
      </c>
      <c r="G264" s="559" t="s">
        <v>10837</v>
      </c>
      <c r="H264" s="559"/>
      <c r="I264" s="559"/>
      <c r="J264" s="560"/>
      <c r="K264" s="560"/>
      <c r="L264" s="560"/>
      <c r="M264" s="558"/>
    </row>
    <row r="265" spans="2:13" x14ac:dyDescent="0.2">
      <c r="B265" s="290"/>
      <c r="C265" s="289"/>
      <c r="D265" s="563"/>
      <c r="F265" s="395">
        <v>5155.62</v>
      </c>
      <c r="G265" s="559" t="s">
        <v>10836</v>
      </c>
      <c r="H265" s="559"/>
      <c r="I265" s="559"/>
      <c r="J265" s="560"/>
      <c r="K265" s="560"/>
      <c r="L265" s="560"/>
      <c r="M265" s="558"/>
    </row>
    <row r="266" spans="2:13" x14ac:dyDescent="0.2">
      <c r="B266" s="290"/>
      <c r="C266" s="289"/>
      <c r="D266" s="563"/>
      <c r="F266" s="395">
        <v>7718.57</v>
      </c>
      <c r="G266" s="559" t="s">
        <v>10835</v>
      </c>
      <c r="H266" s="559"/>
      <c r="I266" s="559"/>
      <c r="J266" s="560"/>
      <c r="K266" s="560"/>
      <c r="L266" s="560"/>
      <c r="M266" s="558"/>
    </row>
    <row r="267" spans="2:13" x14ac:dyDescent="0.2">
      <c r="B267" s="290"/>
      <c r="C267" s="289"/>
      <c r="D267" s="563"/>
      <c r="F267" s="395">
        <v>27779.73</v>
      </c>
      <c r="G267" s="559" t="s">
        <v>10834</v>
      </c>
      <c r="H267" s="559"/>
      <c r="I267" s="559"/>
      <c r="J267" s="560"/>
      <c r="K267" s="560"/>
      <c r="L267" s="560"/>
      <c r="M267" s="558"/>
    </row>
    <row r="268" spans="2:13" x14ac:dyDescent="0.2">
      <c r="B268" s="290"/>
      <c r="C268" s="289"/>
      <c r="D268" s="563"/>
      <c r="F268" s="395">
        <v>3584.4</v>
      </c>
      <c r="G268" s="559" t="s">
        <v>10833</v>
      </c>
      <c r="H268" s="559"/>
      <c r="I268" s="559"/>
      <c r="J268" s="560"/>
      <c r="K268" s="560"/>
      <c r="L268" s="560"/>
      <c r="M268" s="558"/>
    </row>
    <row r="269" spans="2:13" x14ac:dyDescent="0.2">
      <c r="B269" s="290"/>
      <c r="C269" s="289"/>
      <c r="D269" s="563"/>
      <c r="F269" s="395">
        <v>1523.52</v>
      </c>
      <c r="G269" s="559" t="s">
        <v>10832</v>
      </c>
      <c r="H269" s="559"/>
      <c r="I269" s="559"/>
      <c r="J269" s="560"/>
      <c r="K269" s="560"/>
      <c r="L269" s="560"/>
      <c r="M269" s="558"/>
    </row>
    <row r="270" spans="2:13" x14ac:dyDescent="0.2">
      <c r="B270" s="290"/>
      <c r="C270" s="289"/>
      <c r="D270" s="563"/>
      <c r="F270" s="395">
        <v>15554.89</v>
      </c>
      <c r="G270" s="559" t="s">
        <v>10831</v>
      </c>
      <c r="H270" s="559"/>
      <c r="I270" s="559"/>
      <c r="J270" s="560"/>
      <c r="K270" s="560"/>
      <c r="L270" s="560"/>
      <c r="M270" s="558"/>
    </row>
    <row r="271" spans="2:13" x14ac:dyDescent="0.2">
      <c r="B271" s="290"/>
      <c r="C271" s="289"/>
      <c r="D271" s="563"/>
      <c r="F271" s="395">
        <v>1115.6099999999999</v>
      </c>
      <c r="G271" s="559" t="s">
        <v>10830</v>
      </c>
      <c r="H271" s="559"/>
      <c r="I271" s="559"/>
      <c r="J271" s="560"/>
      <c r="K271" s="560"/>
      <c r="L271" s="560"/>
      <c r="M271" s="558"/>
    </row>
    <row r="272" spans="2:13" x14ac:dyDescent="0.2">
      <c r="B272" s="290"/>
      <c r="C272" s="289"/>
      <c r="D272" s="563"/>
      <c r="F272" s="395">
        <v>9748.9599999999991</v>
      </c>
      <c r="G272" s="559" t="s">
        <v>10829</v>
      </c>
      <c r="H272" s="559"/>
      <c r="I272" s="559"/>
      <c r="J272" s="560"/>
      <c r="K272" s="560"/>
      <c r="L272" s="560"/>
      <c r="M272" s="558"/>
    </row>
    <row r="273" spans="2:13" x14ac:dyDescent="0.2">
      <c r="B273" s="290"/>
      <c r="C273" s="289"/>
      <c r="D273" s="563"/>
      <c r="F273" s="395">
        <v>5000</v>
      </c>
      <c r="G273" s="559" t="s">
        <v>10802</v>
      </c>
      <c r="H273" s="559"/>
      <c r="I273" s="559"/>
      <c r="J273" s="560"/>
      <c r="K273" s="560"/>
      <c r="L273" s="560"/>
      <c r="M273" s="558"/>
    </row>
    <row r="274" spans="2:13" x14ac:dyDescent="0.2">
      <c r="B274" s="290"/>
      <c r="C274" s="289"/>
      <c r="D274" s="563"/>
      <c r="F274" s="395">
        <v>1494.05</v>
      </c>
      <c r="G274" s="559" t="s">
        <v>10828</v>
      </c>
      <c r="H274" s="559"/>
      <c r="I274" s="559"/>
      <c r="J274" s="560"/>
      <c r="K274" s="560"/>
      <c r="L274" s="560"/>
      <c r="M274" s="558"/>
    </row>
    <row r="275" spans="2:13" x14ac:dyDescent="0.2">
      <c r="B275" s="290"/>
      <c r="C275" s="289"/>
      <c r="D275" s="563"/>
      <c r="F275" s="908">
        <v>18826.62</v>
      </c>
      <c r="G275" s="1057" t="s">
        <v>10827</v>
      </c>
      <c r="H275" s="559"/>
      <c r="I275" s="559"/>
      <c r="J275" s="560"/>
      <c r="K275" s="560"/>
      <c r="L275" s="560"/>
      <c r="M275" s="558"/>
    </row>
    <row r="276" spans="2:13" x14ac:dyDescent="0.2">
      <c r="B276" s="290"/>
      <c r="C276" s="289"/>
      <c r="D276" s="563"/>
      <c r="F276" s="395">
        <v>6337.45</v>
      </c>
      <c r="G276" s="559" t="s">
        <v>10826</v>
      </c>
      <c r="H276" s="559"/>
      <c r="I276" s="559"/>
      <c r="J276" s="560"/>
      <c r="K276" s="560"/>
      <c r="L276" s="560"/>
      <c r="M276" s="558"/>
    </row>
    <row r="277" spans="2:13" x14ac:dyDescent="0.2">
      <c r="B277" s="290"/>
      <c r="C277" s="289"/>
      <c r="D277" s="563"/>
      <c r="F277" s="908">
        <v>52249.88</v>
      </c>
      <c r="G277" s="907" t="s">
        <v>10825</v>
      </c>
      <c r="H277" s="559"/>
      <c r="I277" s="559"/>
      <c r="J277" s="560"/>
      <c r="K277" s="560"/>
      <c r="L277" s="560"/>
      <c r="M277" s="558"/>
    </row>
    <row r="278" spans="2:13" x14ac:dyDescent="0.2">
      <c r="B278" s="290"/>
      <c r="C278" s="289"/>
      <c r="D278" s="563"/>
      <c r="F278" s="395">
        <v>5877.36</v>
      </c>
      <c r="G278" s="559" t="s">
        <v>10824</v>
      </c>
      <c r="H278" s="559"/>
      <c r="I278" s="559"/>
      <c r="J278" s="560"/>
      <c r="K278" s="560"/>
      <c r="L278" s="560"/>
      <c r="M278" s="558"/>
    </row>
    <row r="279" spans="2:13" x14ac:dyDescent="0.2">
      <c r="B279" s="290"/>
      <c r="C279" s="289"/>
      <c r="D279" s="563"/>
      <c r="F279" s="908">
        <v>32330.63</v>
      </c>
      <c r="G279" s="907" t="s">
        <v>10823</v>
      </c>
      <c r="H279" s="559"/>
      <c r="I279" s="559"/>
      <c r="J279" s="560"/>
      <c r="K279" s="560"/>
      <c r="L279" s="560"/>
      <c r="M279" s="558"/>
    </row>
    <row r="280" spans="2:13" x14ac:dyDescent="0.2">
      <c r="B280" s="290"/>
      <c r="C280" s="289"/>
      <c r="D280" s="563"/>
      <c r="F280" s="395">
        <v>17912</v>
      </c>
      <c r="G280" s="559" t="s">
        <v>10822</v>
      </c>
      <c r="H280" s="559"/>
      <c r="I280" s="559"/>
      <c r="J280" s="560"/>
      <c r="K280" s="560"/>
      <c r="L280" s="560"/>
      <c r="M280" s="558"/>
    </row>
    <row r="281" spans="2:13" x14ac:dyDescent="0.2">
      <c r="B281" s="290"/>
      <c r="C281" s="289"/>
      <c r="D281" s="563"/>
      <c r="F281" s="395">
        <v>20100</v>
      </c>
      <c r="G281" s="559" t="s">
        <v>10821</v>
      </c>
      <c r="H281" s="559"/>
      <c r="I281" s="559"/>
      <c r="J281" s="560"/>
      <c r="K281" s="560"/>
      <c r="L281" s="560"/>
      <c r="M281" s="558"/>
    </row>
    <row r="282" spans="2:13" x14ac:dyDescent="0.2">
      <c r="B282" s="290"/>
      <c r="C282" s="289"/>
      <c r="D282" s="563"/>
      <c r="F282" s="908">
        <v>23790.32</v>
      </c>
      <c r="G282" s="907" t="s">
        <v>2358</v>
      </c>
      <c r="H282" s="559"/>
      <c r="I282" s="559"/>
      <c r="J282" s="560"/>
      <c r="K282" s="560"/>
      <c r="L282" s="560"/>
      <c r="M282" s="558"/>
    </row>
    <row r="283" spans="2:13" x14ac:dyDescent="0.2">
      <c r="B283" s="290"/>
      <c r="C283" s="289"/>
      <c r="D283" s="563"/>
      <c r="F283" s="908">
        <v>52882.79</v>
      </c>
      <c r="G283" s="907" t="s">
        <v>10820</v>
      </c>
      <c r="H283" s="559"/>
      <c r="I283" s="559"/>
      <c r="J283" s="560"/>
      <c r="K283" s="560"/>
      <c r="L283" s="560"/>
      <c r="M283" s="558"/>
    </row>
    <row r="284" spans="2:13" x14ac:dyDescent="0.2">
      <c r="B284" s="290"/>
      <c r="C284" s="289"/>
      <c r="D284" s="563"/>
      <c r="F284" s="908">
        <v>19049.28</v>
      </c>
      <c r="G284" s="907" t="s">
        <v>10819</v>
      </c>
      <c r="H284" s="559"/>
      <c r="I284" s="559"/>
      <c r="J284" s="560"/>
      <c r="K284" s="560"/>
      <c r="L284" s="560"/>
      <c r="M284" s="558"/>
    </row>
    <row r="285" spans="2:13" x14ac:dyDescent="0.2">
      <c r="B285" s="290"/>
      <c r="C285" s="289"/>
      <c r="D285" s="563"/>
      <c r="F285" s="395">
        <v>3029.39</v>
      </c>
      <c r="G285" s="559" t="s">
        <v>10818</v>
      </c>
      <c r="H285" s="559"/>
      <c r="I285" s="559"/>
      <c r="J285" s="560"/>
      <c r="K285" s="560"/>
      <c r="L285" s="560"/>
      <c r="M285" s="558"/>
    </row>
    <row r="286" spans="2:13" x14ac:dyDescent="0.2">
      <c r="B286" s="290"/>
      <c r="C286" s="289"/>
      <c r="D286" s="563"/>
      <c r="F286" s="908">
        <v>14991.97</v>
      </c>
      <c r="G286" s="907" t="s">
        <v>10817</v>
      </c>
      <c r="H286" s="559"/>
      <c r="I286" s="559"/>
      <c r="J286" s="560"/>
      <c r="K286" s="560"/>
      <c r="L286" s="560"/>
      <c r="M286" s="558"/>
    </row>
    <row r="287" spans="2:13" x14ac:dyDescent="0.2">
      <c r="B287" s="290"/>
      <c r="C287" s="289"/>
      <c r="D287" s="563"/>
      <c r="F287" s="395">
        <v>18659.580000000002</v>
      </c>
      <c r="G287" s="559" t="s">
        <v>10816</v>
      </c>
      <c r="H287" s="559"/>
      <c r="I287" s="559"/>
      <c r="J287" s="560"/>
      <c r="K287" s="560"/>
      <c r="L287" s="560"/>
      <c r="M287" s="558"/>
    </row>
    <row r="288" spans="2:13" x14ac:dyDescent="0.2">
      <c r="B288" s="290"/>
      <c r="C288" s="289"/>
      <c r="D288" s="563"/>
      <c r="F288" s="395">
        <v>12355.18</v>
      </c>
      <c r="G288" s="559" t="s">
        <v>10815</v>
      </c>
      <c r="H288" s="559"/>
      <c r="I288" s="559"/>
      <c r="J288" s="560"/>
      <c r="K288" s="560"/>
      <c r="L288" s="560"/>
      <c r="M288" s="558"/>
    </row>
    <row r="289" spans="2:13" ht="13.5" customHeight="1" x14ac:dyDescent="0.2">
      <c r="B289" s="290"/>
      <c r="C289" s="289"/>
      <c r="D289" s="563"/>
      <c r="F289" s="395">
        <v>15095.57</v>
      </c>
      <c r="G289" s="559" t="s">
        <v>10814</v>
      </c>
      <c r="H289" s="559"/>
      <c r="I289" s="559"/>
      <c r="J289" s="560"/>
      <c r="K289" s="560"/>
      <c r="L289" s="560"/>
      <c r="M289" s="558"/>
    </row>
    <row r="290" spans="2:13" x14ac:dyDescent="0.2">
      <c r="B290" s="290"/>
      <c r="C290" s="289"/>
      <c r="D290" s="563"/>
      <c r="F290" s="395">
        <v>10000</v>
      </c>
      <c r="G290" s="559" t="s">
        <v>10813</v>
      </c>
      <c r="H290" s="559"/>
      <c r="I290" s="559"/>
      <c r="J290" s="560"/>
      <c r="K290" s="560"/>
      <c r="L290" s="560"/>
      <c r="M290" s="558"/>
    </row>
    <row r="291" spans="2:13" x14ac:dyDescent="0.2">
      <c r="B291" s="290"/>
      <c r="C291" s="289"/>
      <c r="D291" s="563"/>
      <c r="F291" s="395">
        <v>4093.65</v>
      </c>
      <c r="G291" s="559" t="s">
        <v>10812</v>
      </c>
      <c r="H291" s="559"/>
      <c r="I291" s="559"/>
      <c r="J291" s="560"/>
      <c r="K291" s="560"/>
      <c r="L291" s="560"/>
      <c r="M291" s="558"/>
    </row>
    <row r="292" spans="2:13" x14ac:dyDescent="0.2">
      <c r="B292" s="290"/>
      <c r="C292" s="289"/>
      <c r="D292" s="563"/>
      <c r="F292" s="395">
        <v>1546.95</v>
      </c>
      <c r="G292" s="559" t="s">
        <v>10811</v>
      </c>
      <c r="H292" s="559"/>
      <c r="I292" s="559"/>
      <c r="J292" s="560"/>
      <c r="K292" s="560"/>
      <c r="L292" s="560"/>
      <c r="M292" s="558"/>
    </row>
    <row r="293" spans="2:13" x14ac:dyDescent="0.2">
      <c r="B293" s="290"/>
      <c r="C293" s="289"/>
      <c r="D293" s="563"/>
      <c r="F293" s="395">
        <v>14749.4</v>
      </c>
      <c r="G293" s="562" t="s">
        <v>10810</v>
      </c>
      <c r="H293" s="559"/>
      <c r="I293" s="559"/>
      <c r="J293" s="560"/>
      <c r="K293" s="560"/>
      <c r="L293" s="560"/>
      <c r="M293" s="558"/>
    </row>
    <row r="294" spans="2:13" x14ac:dyDescent="0.2">
      <c r="B294" s="290"/>
      <c r="C294" s="289"/>
      <c r="D294" s="563"/>
      <c r="F294" s="395">
        <v>110271.25</v>
      </c>
      <c r="G294" s="559" t="s">
        <v>10809</v>
      </c>
      <c r="H294" s="559"/>
      <c r="I294" s="559"/>
      <c r="J294" s="560"/>
      <c r="K294" s="560"/>
      <c r="L294" s="560"/>
      <c r="M294" s="558"/>
    </row>
    <row r="295" spans="2:13" x14ac:dyDescent="0.2">
      <c r="B295" s="290"/>
      <c r="C295" s="289"/>
      <c r="D295" s="563"/>
      <c r="F295" s="395">
        <v>11572.29</v>
      </c>
      <c r="G295" s="559" t="s">
        <v>10808</v>
      </c>
      <c r="H295" s="559"/>
      <c r="I295" s="559"/>
      <c r="J295" s="560"/>
      <c r="K295" s="560"/>
      <c r="L295" s="560"/>
      <c r="M295" s="558"/>
    </row>
    <row r="296" spans="2:13" x14ac:dyDescent="0.2">
      <c r="B296" s="290"/>
      <c r="C296" s="289"/>
      <c r="D296" s="563"/>
      <c r="F296" s="908">
        <v>57506.83</v>
      </c>
      <c r="G296" s="907" t="s">
        <v>5477</v>
      </c>
      <c r="H296" s="559"/>
      <c r="I296" s="559"/>
      <c r="J296" s="560"/>
      <c r="K296" s="560"/>
      <c r="L296" s="560"/>
      <c r="M296" s="558"/>
    </row>
    <row r="297" spans="2:13" x14ac:dyDescent="0.2">
      <c r="B297" s="290"/>
      <c r="C297" s="289"/>
      <c r="D297" s="563"/>
      <c r="F297" s="395">
        <v>9034.9699999999993</v>
      </c>
      <c r="G297" s="559" t="s">
        <v>10807</v>
      </c>
      <c r="H297" s="559"/>
      <c r="I297" s="559"/>
      <c r="J297" s="560"/>
      <c r="K297" s="560"/>
      <c r="L297" s="560"/>
      <c r="M297" s="558"/>
    </row>
    <row r="298" spans="2:13" x14ac:dyDescent="0.2">
      <c r="B298" s="290"/>
      <c r="C298" s="289"/>
      <c r="D298" s="563"/>
      <c r="F298" s="395">
        <v>12367.72</v>
      </c>
      <c r="G298" s="559" t="s">
        <v>10806</v>
      </c>
      <c r="H298" s="559"/>
      <c r="I298" s="559"/>
      <c r="J298" s="560"/>
      <c r="K298" s="560"/>
      <c r="L298" s="560"/>
      <c r="M298" s="558"/>
    </row>
    <row r="299" spans="2:13" x14ac:dyDescent="0.2">
      <c r="B299" s="290"/>
      <c r="C299" s="289"/>
      <c r="D299" s="563"/>
      <c r="F299" s="395">
        <v>3211.65</v>
      </c>
      <c r="G299" s="559" t="s">
        <v>10805</v>
      </c>
      <c r="H299" s="559"/>
      <c r="I299" s="559"/>
      <c r="J299" s="560"/>
      <c r="K299" s="560"/>
      <c r="L299" s="560"/>
      <c r="M299" s="558"/>
    </row>
    <row r="300" spans="2:13" x14ac:dyDescent="0.2">
      <c r="B300" s="290"/>
      <c r="C300" s="289"/>
      <c r="D300" s="563"/>
      <c r="F300" s="395">
        <v>76713.56</v>
      </c>
      <c r="G300" s="560" t="s">
        <v>10804</v>
      </c>
      <c r="H300" s="559"/>
      <c r="I300" s="559"/>
      <c r="J300" s="560"/>
      <c r="K300" s="560"/>
      <c r="L300" s="560"/>
      <c r="M300" s="558"/>
    </row>
    <row r="301" spans="2:13" x14ac:dyDescent="0.2">
      <c r="B301" s="290"/>
      <c r="C301" s="289"/>
      <c r="D301" s="563"/>
      <c r="F301" s="908">
        <v>26473.07</v>
      </c>
      <c r="G301" s="907" t="s">
        <v>10803</v>
      </c>
      <c r="H301" s="559"/>
      <c r="I301" s="559"/>
      <c r="J301" s="560"/>
      <c r="K301" s="560"/>
      <c r="L301" s="560"/>
      <c r="M301" s="558"/>
    </row>
    <row r="302" spans="2:13" x14ac:dyDescent="0.2">
      <c r="B302" s="290"/>
      <c r="C302" s="289"/>
      <c r="D302" s="563"/>
      <c r="F302" s="395">
        <v>5000</v>
      </c>
      <c r="G302" s="559" t="s">
        <v>10802</v>
      </c>
      <c r="H302" s="559"/>
      <c r="I302" s="559"/>
      <c r="J302" s="560"/>
      <c r="K302" s="560"/>
      <c r="L302" s="560"/>
      <c r="M302" s="558"/>
    </row>
    <row r="303" spans="2:13" x14ac:dyDescent="0.2">
      <c r="B303" s="290"/>
      <c r="C303" s="289"/>
      <c r="D303" s="563"/>
      <c r="F303" s="395">
        <v>568</v>
      </c>
      <c r="G303" s="559" t="s">
        <v>10802</v>
      </c>
      <c r="H303" s="559"/>
      <c r="I303" s="559"/>
      <c r="J303" s="560"/>
      <c r="K303" s="560"/>
      <c r="L303" s="560"/>
      <c r="M303" s="558"/>
    </row>
    <row r="304" spans="2:13" x14ac:dyDescent="0.2">
      <c r="B304" s="290"/>
      <c r="C304" s="289"/>
      <c r="D304" s="563"/>
      <c r="F304" s="395">
        <v>26100.69</v>
      </c>
      <c r="G304" s="559" t="s">
        <v>10801</v>
      </c>
      <c r="H304" s="559"/>
      <c r="I304" s="559"/>
      <c r="J304" s="560"/>
      <c r="K304" s="558"/>
      <c r="L304" s="558"/>
      <c r="M304" s="558"/>
    </row>
    <row r="305" spans="2:13" x14ac:dyDescent="0.2">
      <c r="B305" s="290"/>
      <c r="C305" s="289"/>
      <c r="D305" s="563"/>
      <c r="F305" s="395">
        <v>862.85</v>
      </c>
      <c r="G305" s="559" t="s">
        <v>10800</v>
      </c>
      <c r="H305" s="559"/>
      <c r="I305" s="559"/>
      <c r="J305" s="560"/>
      <c r="K305" s="558"/>
      <c r="L305" s="558"/>
      <c r="M305" s="558"/>
    </row>
    <row r="306" spans="2:13" x14ac:dyDescent="0.2">
      <c r="B306" s="290"/>
      <c r="C306" s="289"/>
      <c r="D306" s="563"/>
      <c r="F306" s="395">
        <v>41750</v>
      </c>
      <c r="G306" s="559" t="s">
        <v>10799</v>
      </c>
      <c r="H306" s="559"/>
      <c r="I306" s="559"/>
      <c r="J306" s="560"/>
      <c r="K306" s="558"/>
      <c r="L306" s="558"/>
      <c r="M306" s="558"/>
    </row>
    <row r="307" spans="2:13" x14ac:dyDescent="0.2">
      <c r="B307" s="290"/>
      <c r="C307" s="289"/>
      <c r="D307" s="563"/>
      <c r="F307" s="908">
        <v>14330.19</v>
      </c>
      <c r="G307" s="907" t="s">
        <v>8898</v>
      </c>
      <c r="H307" s="559"/>
      <c r="I307" s="559"/>
      <c r="J307" s="560"/>
      <c r="K307" s="558"/>
      <c r="L307" s="558"/>
      <c r="M307" s="558"/>
    </row>
    <row r="308" spans="2:13" x14ac:dyDescent="0.2">
      <c r="B308" s="290"/>
      <c r="C308" s="289"/>
      <c r="D308" s="563"/>
      <c r="F308" s="395">
        <v>11497.05</v>
      </c>
      <c r="G308" s="559" t="s">
        <v>10798</v>
      </c>
      <c r="H308" s="559"/>
      <c r="I308" s="559"/>
      <c r="J308" s="560"/>
      <c r="K308" s="558"/>
      <c r="L308" s="558"/>
      <c r="M308" s="558"/>
    </row>
    <row r="309" spans="2:13" ht="12.75" customHeight="1" x14ac:dyDescent="0.2">
      <c r="B309" s="290"/>
      <c r="C309" s="289"/>
      <c r="D309" s="563"/>
      <c r="F309" s="395">
        <v>7509.39</v>
      </c>
      <c r="G309" s="673" t="s">
        <v>10797</v>
      </c>
      <c r="H309" s="559"/>
      <c r="I309" s="559"/>
      <c r="J309" s="560"/>
      <c r="K309" s="558"/>
      <c r="L309" s="558"/>
      <c r="M309" s="558"/>
    </row>
    <row r="310" spans="2:13" x14ac:dyDescent="0.2">
      <c r="B310" s="290"/>
      <c r="C310" s="289"/>
      <c r="D310" s="563"/>
      <c r="F310" s="395">
        <v>4807.16</v>
      </c>
      <c r="G310" s="559" t="s">
        <v>10796</v>
      </c>
      <c r="H310" s="559"/>
      <c r="I310" s="559"/>
      <c r="J310" s="560"/>
      <c r="K310" s="558"/>
      <c r="L310" s="558"/>
      <c r="M310" s="558"/>
    </row>
    <row r="311" spans="2:13" x14ac:dyDescent="0.2">
      <c r="B311" s="290"/>
      <c r="C311" s="289"/>
      <c r="D311" s="563"/>
      <c r="F311" s="565">
        <v>1414.78</v>
      </c>
      <c r="G311" s="559" t="s">
        <v>10795</v>
      </c>
      <c r="H311" s="559"/>
      <c r="I311" s="559"/>
      <c r="J311" s="560"/>
      <c r="K311" s="558"/>
      <c r="L311" s="558"/>
      <c r="M311" s="558"/>
    </row>
    <row r="312" spans="2:13" x14ac:dyDescent="0.2">
      <c r="B312" s="290"/>
      <c r="C312" s="289"/>
      <c r="D312" s="563"/>
      <c r="F312" s="395">
        <v>42224</v>
      </c>
      <c r="G312" s="559" t="s">
        <v>10794</v>
      </c>
      <c r="H312" s="559"/>
      <c r="I312" s="559"/>
      <c r="J312" s="560"/>
      <c r="K312" s="558"/>
      <c r="L312" s="558"/>
      <c r="M312" s="558"/>
    </row>
    <row r="313" spans="2:13" x14ac:dyDescent="0.2">
      <c r="B313" s="290"/>
      <c r="C313" s="289"/>
      <c r="D313" s="563"/>
      <c r="E313" s="900"/>
      <c r="F313" s="395">
        <v>72222.36</v>
      </c>
      <c r="G313" s="559" t="s">
        <v>10793</v>
      </c>
      <c r="H313" s="559"/>
      <c r="I313" s="559"/>
      <c r="J313" s="560"/>
      <c r="K313" s="558"/>
      <c r="L313" s="558"/>
      <c r="M313" s="558"/>
    </row>
    <row r="314" spans="2:13" x14ac:dyDescent="0.2">
      <c r="B314" s="290"/>
      <c r="C314" s="289"/>
      <c r="D314" s="563"/>
      <c r="F314" s="395">
        <v>18059.72</v>
      </c>
      <c r="G314" s="559" t="s">
        <v>10792</v>
      </c>
      <c r="H314" s="559"/>
      <c r="I314" s="559"/>
      <c r="J314" s="560"/>
      <c r="K314" s="558"/>
      <c r="L314" s="558"/>
      <c r="M314" s="558"/>
    </row>
    <row r="315" spans="2:13" x14ac:dyDescent="0.2">
      <c r="B315" s="290"/>
      <c r="C315" s="289"/>
      <c r="D315" s="563"/>
      <c r="F315" s="395">
        <v>500</v>
      </c>
      <c r="G315" s="559" t="s">
        <v>10196</v>
      </c>
      <c r="H315" s="559"/>
      <c r="I315" s="559"/>
      <c r="J315" s="560"/>
      <c r="K315" s="558"/>
      <c r="L315" s="558"/>
      <c r="M315" s="558"/>
    </row>
    <row r="316" spans="2:13" x14ac:dyDescent="0.2">
      <c r="B316" s="290"/>
      <c r="C316" s="289"/>
      <c r="D316" s="563"/>
      <c r="F316" s="395">
        <v>24437.49</v>
      </c>
      <c r="G316" s="559" t="s">
        <v>10791</v>
      </c>
      <c r="H316" s="559"/>
      <c r="I316" s="559"/>
      <c r="J316" s="560"/>
      <c r="K316" s="558"/>
      <c r="L316" s="558"/>
      <c r="M316" s="558"/>
    </row>
    <row r="317" spans="2:13" x14ac:dyDescent="0.2">
      <c r="B317" s="290"/>
      <c r="C317" s="289"/>
      <c r="D317" s="563"/>
      <c r="F317" s="395">
        <v>4027.17</v>
      </c>
      <c r="G317" s="559" t="s">
        <v>10790</v>
      </c>
      <c r="H317" s="559"/>
      <c r="I317" s="559"/>
      <c r="J317" s="560"/>
      <c r="K317" s="558"/>
      <c r="L317" s="558"/>
      <c r="M317" s="558"/>
    </row>
    <row r="318" spans="2:13" x14ac:dyDescent="0.2">
      <c r="B318" s="290"/>
      <c r="C318" s="289"/>
      <c r="D318" s="563"/>
      <c r="F318" s="908">
        <v>4782.5600000000004</v>
      </c>
      <c r="G318" s="907" t="s">
        <v>8898</v>
      </c>
      <c r="H318" s="559"/>
      <c r="I318" s="559"/>
      <c r="J318" s="560"/>
      <c r="K318" s="558"/>
      <c r="L318" s="558"/>
      <c r="M318" s="558"/>
    </row>
    <row r="319" spans="2:13" x14ac:dyDescent="0.2">
      <c r="B319" s="290"/>
      <c r="C319" s="289"/>
      <c r="D319" s="563"/>
      <c r="F319" s="395">
        <v>1716.97</v>
      </c>
      <c r="G319" s="559" t="s">
        <v>10789</v>
      </c>
      <c r="H319" s="559"/>
      <c r="I319" s="559"/>
      <c r="J319" s="560"/>
      <c r="K319" s="558"/>
      <c r="L319" s="558"/>
      <c r="M319" s="558"/>
    </row>
    <row r="320" spans="2:13" x14ac:dyDescent="0.2">
      <c r="B320" s="290"/>
      <c r="C320" s="289"/>
      <c r="D320" s="563"/>
      <c r="F320" s="395">
        <v>4184.13</v>
      </c>
      <c r="G320" s="559" t="s">
        <v>10788</v>
      </c>
      <c r="H320" s="559"/>
      <c r="I320" s="559"/>
      <c r="J320" s="560"/>
      <c r="K320" s="558"/>
      <c r="L320" s="558"/>
      <c r="M320" s="558"/>
    </row>
    <row r="321" spans="2:17" x14ac:dyDescent="0.2">
      <c r="B321" s="290"/>
      <c r="C321" s="289"/>
      <c r="D321" s="563"/>
      <c r="F321" s="395">
        <v>17096.689999999999</v>
      </c>
      <c r="G321" s="559" t="s">
        <v>10787</v>
      </c>
      <c r="H321" s="559"/>
      <c r="I321" s="559"/>
      <c r="J321" s="560"/>
      <c r="K321" s="558"/>
      <c r="L321" s="558"/>
      <c r="M321" s="558"/>
    </row>
    <row r="322" spans="2:17" x14ac:dyDescent="0.2">
      <c r="B322" s="290"/>
      <c r="C322" s="289"/>
      <c r="D322" s="563"/>
      <c r="F322" s="395">
        <v>42765.599999999999</v>
      </c>
      <c r="G322" s="559" t="s">
        <v>10786</v>
      </c>
      <c r="H322" s="559"/>
      <c r="I322" s="559"/>
      <c r="J322" s="560"/>
      <c r="K322" s="558"/>
      <c r="L322" s="558"/>
      <c r="M322" s="558"/>
    </row>
    <row r="323" spans="2:17" x14ac:dyDescent="0.2">
      <c r="B323" s="290"/>
      <c r="C323" s="289"/>
      <c r="D323" s="563"/>
      <c r="F323" s="908">
        <v>93085</v>
      </c>
      <c r="G323" s="907" t="s">
        <v>5477</v>
      </c>
      <c r="H323" s="559"/>
      <c r="I323" s="559"/>
      <c r="J323" s="560"/>
      <c r="K323" s="558"/>
      <c r="L323" s="558"/>
      <c r="M323" s="558"/>
    </row>
    <row r="324" spans="2:17" x14ac:dyDescent="0.2">
      <c r="B324" s="290"/>
      <c r="C324" s="289"/>
      <c r="D324" s="563"/>
      <c r="F324" s="395">
        <v>29469.78</v>
      </c>
      <c r="G324" s="559" t="s">
        <v>10785</v>
      </c>
      <c r="H324" s="559"/>
      <c r="I324" s="559"/>
      <c r="J324" s="560"/>
      <c r="K324" s="558"/>
      <c r="L324" s="558"/>
      <c r="M324" s="558"/>
    </row>
    <row r="325" spans="2:17" x14ac:dyDescent="0.2">
      <c r="B325" s="290"/>
      <c r="C325" s="289"/>
      <c r="D325" s="563"/>
      <c r="F325" s="395">
        <v>16531.88</v>
      </c>
      <c r="G325" s="559" t="s">
        <v>10784</v>
      </c>
      <c r="H325" s="559"/>
      <c r="I325" s="559"/>
      <c r="J325" s="560"/>
      <c r="K325" s="558"/>
      <c r="L325" s="558"/>
      <c r="M325" s="558"/>
    </row>
    <row r="326" spans="2:17" x14ac:dyDescent="0.2">
      <c r="B326" s="290"/>
      <c r="C326" s="289"/>
      <c r="D326" s="563"/>
      <c r="F326" s="395">
        <v>9889.92</v>
      </c>
      <c r="G326" s="559" t="s">
        <v>10783</v>
      </c>
      <c r="H326" s="559"/>
      <c r="I326" s="559"/>
      <c r="J326" s="560"/>
      <c r="K326" s="558"/>
      <c r="L326" s="558"/>
      <c r="M326" s="558"/>
    </row>
    <row r="327" spans="2:17" x14ac:dyDescent="0.2">
      <c r="B327" s="290"/>
      <c r="C327" s="289"/>
      <c r="D327" s="563"/>
      <c r="F327" s="395">
        <v>3175.02</v>
      </c>
      <c r="G327" s="559" t="s">
        <v>10782</v>
      </c>
      <c r="H327" s="559"/>
      <c r="I327" s="559"/>
      <c r="J327" s="560"/>
      <c r="K327" s="558"/>
      <c r="L327" s="558"/>
      <c r="M327" s="558"/>
    </row>
    <row r="328" spans="2:17" x14ac:dyDescent="0.2">
      <c r="B328" s="290"/>
      <c r="C328" s="289"/>
      <c r="D328" s="563"/>
      <c r="F328" s="395">
        <v>2653.73</v>
      </c>
      <c r="G328" s="559" t="s">
        <v>10781</v>
      </c>
      <c r="H328" s="559"/>
      <c r="I328" s="559"/>
      <c r="J328" s="560"/>
      <c r="K328" s="558"/>
      <c r="L328" s="558"/>
      <c r="M328" s="558"/>
    </row>
    <row r="329" spans="2:17" x14ac:dyDescent="0.2">
      <c r="B329" s="290"/>
      <c r="C329" s="289"/>
      <c r="D329" s="563"/>
      <c r="F329" s="395">
        <v>30546.86</v>
      </c>
      <c r="G329" s="559" t="s">
        <v>10780</v>
      </c>
      <c r="H329" s="559"/>
      <c r="I329" s="559"/>
      <c r="J329" s="560"/>
      <c r="K329" s="558"/>
      <c r="L329" s="558"/>
      <c r="M329" s="558"/>
    </row>
    <row r="330" spans="2:17" x14ac:dyDescent="0.2">
      <c r="B330" s="290"/>
      <c r="C330" s="289"/>
      <c r="D330" s="563"/>
      <c r="F330" s="395">
        <v>1400.35</v>
      </c>
      <c r="G330" s="559" t="s">
        <v>10779</v>
      </c>
      <c r="H330" s="559"/>
      <c r="I330" s="559"/>
      <c r="J330" s="560"/>
      <c r="K330" s="558"/>
      <c r="L330" s="558"/>
      <c r="M330" s="558"/>
    </row>
    <row r="331" spans="2:17" x14ac:dyDescent="0.2">
      <c r="B331" s="290"/>
      <c r="C331" s="289"/>
      <c r="D331" s="563"/>
      <c r="F331" s="395">
        <v>10300.799999999999</v>
      </c>
      <c r="G331" s="559" t="s">
        <v>10778</v>
      </c>
      <c r="H331" s="559"/>
      <c r="I331" s="559"/>
      <c r="J331" s="560"/>
      <c r="K331" s="558"/>
      <c r="L331" s="558"/>
      <c r="M331" s="558"/>
      <c r="Q331" s="946"/>
    </row>
    <row r="332" spans="2:17" x14ac:dyDescent="0.2">
      <c r="B332" s="290"/>
      <c r="C332" s="289"/>
      <c r="D332" s="563"/>
      <c r="F332" s="395">
        <v>4832.6099999999997</v>
      </c>
      <c r="G332" s="559" t="s">
        <v>10777</v>
      </c>
      <c r="H332" s="559"/>
      <c r="I332" s="559"/>
      <c r="J332" s="560"/>
      <c r="K332" s="558"/>
      <c r="L332" s="558"/>
      <c r="M332" s="558"/>
    </row>
    <row r="333" spans="2:17" x14ac:dyDescent="0.2">
      <c r="B333" s="290"/>
      <c r="C333" s="289"/>
      <c r="D333" s="563"/>
      <c r="F333" s="395">
        <v>104875.6</v>
      </c>
      <c r="G333" s="559" t="s">
        <v>10776</v>
      </c>
      <c r="H333" s="559"/>
      <c r="I333" s="559"/>
      <c r="J333" s="560"/>
      <c r="K333" s="558"/>
      <c r="L333" s="558"/>
      <c r="M333" s="558"/>
    </row>
    <row r="334" spans="2:17" x14ac:dyDescent="0.2">
      <c r="B334" s="290"/>
      <c r="C334" s="289"/>
      <c r="D334" s="563"/>
      <c r="F334" s="395">
        <v>3221.74</v>
      </c>
      <c r="G334" s="559" t="s">
        <v>10775</v>
      </c>
      <c r="H334" s="559"/>
      <c r="I334" s="559"/>
      <c r="J334" s="560"/>
      <c r="K334" s="558"/>
      <c r="L334" s="558"/>
      <c r="M334" s="558"/>
    </row>
    <row r="335" spans="2:17" x14ac:dyDescent="0.2">
      <c r="B335" s="290"/>
      <c r="C335" s="289"/>
      <c r="D335" s="563"/>
      <c r="F335" s="395">
        <v>5685.16</v>
      </c>
      <c r="G335" s="559" t="s">
        <v>10774</v>
      </c>
      <c r="H335" s="559"/>
      <c r="I335" s="559"/>
      <c r="J335" s="560"/>
      <c r="K335" s="558"/>
      <c r="L335" s="558"/>
      <c r="M335" s="558"/>
    </row>
    <row r="336" spans="2:17" x14ac:dyDescent="0.2">
      <c r="B336" s="290"/>
      <c r="C336" s="289"/>
      <c r="D336" s="563"/>
      <c r="F336" s="395">
        <v>2227.1999999999998</v>
      </c>
      <c r="G336" s="559" t="s">
        <v>10773</v>
      </c>
      <c r="H336" s="559"/>
      <c r="I336" s="559"/>
      <c r="J336" s="560"/>
      <c r="K336" s="558"/>
      <c r="L336" s="558"/>
      <c r="M336" s="558"/>
    </row>
    <row r="337" spans="2:13" x14ac:dyDescent="0.2">
      <c r="B337" s="290"/>
      <c r="C337" s="289"/>
      <c r="D337" s="563"/>
      <c r="F337" s="395">
        <v>23519.07</v>
      </c>
      <c r="G337" s="559" t="s">
        <v>10772</v>
      </c>
      <c r="H337" s="559"/>
      <c r="I337" s="559"/>
      <c r="J337" s="560"/>
      <c r="K337" s="558"/>
      <c r="L337" s="558"/>
      <c r="M337" s="558"/>
    </row>
    <row r="338" spans="2:13" x14ac:dyDescent="0.2">
      <c r="B338" s="290"/>
      <c r="C338" s="289"/>
      <c r="D338" s="563"/>
      <c r="F338" s="908">
        <v>13383.84</v>
      </c>
      <c r="G338" s="907" t="s">
        <v>10771</v>
      </c>
      <c r="H338" s="559"/>
      <c r="I338" s="559"/>
      <c r="J338" s="560"/>
      <c r="K338" s="558"/>
      <c r="L338" s="558"/>
      <c r="M338" s="558"/>
    </row>
    <row r="339" spans="2:13" x14ac:dyDescent="0.2">
      <c r="B339" s="290"/>
      <c r="C339" s="289"/>
      <c r="D339" s="563"/>
      <c r="F339" s="395">
        <v>4092.57</v>
      </c>
      <c r="G339" s="559" t="s">
        <v>10770</v>
      </c>
      <c r="H339" s="559"/>
      <c r="I339" s="559"/>
      <c r="J339" s="560"/>
      <c r="K339" s="558"/>
      <c r="L339" s="558"/>
      <c r="M339" s="558"/>
    </row>
    <row r="340" spans="2:13" x14ac:dyDescent="0.2">
      <c r="B340" s="290"/>
      <c r="C340" s="289"/>
      <c r="D340" s="563"/>
      <c r="F340" s="395">
        <v>105020.34</v>
      </c>
      <c r="G340" s="559" t="s">
        <v>10769</v>
      </c>
      <c r="H340" s="559"/>
      <c r="I340" s="559"/>
      <c r="J340" s="560"/>
      <c r="K340" s="558"/>
      <c r="L340" s="558"/>
      <c r="M340" s="558"/>
    </row>
    <row r="341" spans="2:13" x14ac:dyDescent="0.2">
      <c r="B341" s="290"/>
      <c r="C341" s="289"/>
      <c r="D341" s="563"/>
      <c r="F341" s="395">
        <v>51935.519999999997</v>
      </c>
      <c r="G341" s="559" t="s">
        <v>10768</v>
      </c>
      <c r="H341" s="559"/>
      <c r="I341" s="559"/>
      <c r="J341" s="558"/>
      <c r="K341" s="558"/>
      <c r="L341" s="558"/>
      <c r="M341" s="558"/>
    </row>
    <row r="342" spans="2:13" x14ac:dyDescent="0.2">
      <c r="B342" s="290"/>
      <c r="C342" s="289"/>
      <c r="D342" s="563"/>
      <c r="F342" s="908">
        <v>675.8</v>
      </c>
      <c r="G342" s="907" t="s">
        <v>3167</v>
      </c>
      <c r="H342" s="559"/>
      <c r="I342" s="559"/>
      <c r="J342" s="558"/>
      <c r="K342" s="558"/>
      <c r="L342" s="558"/>
      <c r="M342" s="558"/>
    </row>
    <row r="343" spans="2:13" x14ac:dyDescent="0.2">
      <c r="B343" s="290"/>
      <c r="C343" s="289"/>
      <c r="D343" s="563"/>
      <c r="F343" s="395">
        <v>106210.56</v>
      </c>
      <c r="G343" s="559" t="s">
        <v>10767</v>
      </c>
      <c r="H343" s="559"/>
      <c r="I343" s="559"/>
      <c r="J343" s="558"/>
      <c r="K343" s="558"/>
      <c r="L343" s="558"/>
      <c r="M343" s="558"/>
    </row>
    <row r="344" spans="2:13" x14ac:dyDescent="0.2">
      <c r="B344" s="290"/>
      <c r="C344" s="289"/>
      <c r="D344" s="563"/>
      <c r="F344" s="395">
        <v>18328.12</v>
      </c>
      <c r="G344" s="559" t="s">
        <v>10766</v>
      </c>
      <c r="H344" s="559"/>
      <c r="I344" s="559"/>
      <c r="J344" s="558"/>
      <c r="K344" s="558"/>
      <c r="L344" s="558"/>
      <c r="M344" s="558"/>
    </row>
    <row r="345" spans="2:13" x14ac:dyDescent="0.2">
      <c r="B345" s="290"/>
      <c r="C345" s="289"/>
      <c r="D345" s="563"/>
      <c r="F345" s="395">
        <v>6911.5</v>
      </c>
      <c r="G345" s="559" t="s">
        <v>3162</v>
      </c>
      <c r="H345" s="559"/>
      <c r="I345" s="559"/>
      <c r="J345" s="558"/>
      <c r="K345" s="558"/>
      <c r="L345" s="558"/>
      <c r="M345" s="558"/>
    </row>
    <row r="346" spans="2:13" x14ac:dyDescent="0.2">
      <c r="B346" s="290"/>
      <c r="C346" s="289"/>
      <c r="D346" s="563"/>
      <c r="F346" s="908">
        <v>2873.6</v>
      </c>
      <c r="G346" s="907" t="s">
        <v>10765</v>
      </c>
      <c r="H346" s="559"/>
      <c r="I346" s="559"/>
      <c r="J346" s="558"/>
      <c r="K346" s="558"/>
      <c r="L346" s="558"/>
      <c r="M346" s="558"/>
    </row>
    <row r="347" spans="2:13" x14ac:dyDescent="0.2">
      <c r="B347" s="290"/>
      <c r="C347" s="289"/>
      <c r="D347" s="563"/>
      <c r="F347" s="395">
        <v>73334.31</v>
      </c>
      <c r="G347" s="559" t="s">
        <v>10764</v>
      </c>
      <c r="H347" s="559"/>
      <c r="I347" s="559"/>
      <c r="J347" s="558"/>
      <c r="K347" s="558"/>
      <c r="L347" s="558"/>
      <c r="M347" s="558"/>
    </row>
    <row r="348" spans="2:13" x14ac:dyDescent="0.2">
      <c r="B348" s="290"/>
      <c r="C348" s="289"/>
      <c r="D348" s="563"/>
      <c r="F348" s="395">
        <v>12122.02</v>
      </c>
      <c r="G348" s="559" t="s">
        <v>10763</v>
      </c>
      <c r="H348" s="559"/>
      <c r="I348" s="559"/>
      <c r="J348" s="558"/>
      <c r="K348" s="558"/>
      <c r="L348" s="558"/>
      <c r="M348" s="558"/>
    </row>
    <row r="349" spans="2:13" x14ac:dyDescent="0.2">
      <c r="B349" s="290"/>
      <c r="C349" s="289"/>
      <c r="D349" s="563"/>
      <c r="F349" s="908">
        <v>4704.3500000000004</v>
      </c>
      <c r="G349" s="907" t="s">
        <v>10762</v>
      </c>
      <c r="H349" s="559"/>
      <c r="I349" s="559"/>
      <c r="J349" s="558"/>
      <c r="K349" s="558"/>
      <c r="L349" s="558"/>
      <c r="M349" s="558"/>
    </row>
    <row r="350" spans="2:13" x14ac:dyDescent="0.2">
      <c r="B350" s="290"/>
      <c r="C350" s="289"/>
      <c r="D350" s="563"/>
      <c r="F350" s="908">
        <v>26545.81</v>
      </c>
      <c r="G350" s="907" t="s">
        <v>10761</v>
      </c>
      <c r="H350" s="559"/>
      <c r="I350" s="559"/>
      <c r="J350" s="558"/>
      <c r="K350" s="558"/>
      <c r="L350" s="558"/>
      <c r="M350" s="558"/>
    </row>
    <row r="351" spans="2:13" ht="12.75" customHeight="1" x14ac:dyDescent="0.2">
      <c r="B351" s="290"/>
      <c r="C351" s="289"/>
      <c r="D351" s="563"/>
      <c r="F351" s="908">
        <v>35773.480000000003</v>
      </c>
      <c r="G351" s="1056" t="s">
        <v>3818</v>
      </c>
      <c r="H351" s="559"/>
      <c r="I351" s="559"/>
      <c r="J351" s="558"/>
      <c r="K351" s="558"/>
      <c r="L351" s="558"/>
      <c r="M351" s="558"/>
    </row>
    <row r="352" spans="2:13" x14ac:dyDescent="0.2">
      <c r="B352" s="290"/>
      <c r="C352" s="289"/>
      <c r="D352" s="563"/>
      <c r="F352" s="395">
        <v>9004.1</v>
      </c>
      <c r="G352" s="559" t="s">
        <v>10760</v>
      </c>
      <c r="H352" s="559"/>
      <c r="I352" s="559"/>
      <c r="J352" s="558"/>
      <c r="K352" s="558"/>
      <c r="L352" s="558"/>
      <c r="M352" s="558"/>
    </row>
    <row r="353" spans="2:13" x14ac:dyDescent="0.2">
      <c r="B353" s="290"/>
      <c r="C353" s="289"/>
      <c r="D353" s="563"/>
      <c r="F353" s="908">
        <v>4000</v>
      </c>
      <c r="G353" s="907" t="s">
        <v>5477</v>
      </c>
      <c r="H353" s="559"/>
      <c r="I353" s="559"/>
      <c r="J353" s="558"/>
      <c r="K353" s="558"/>
      <c r="L353" s="558"/>
      <c r="M353" s="558"/>
    </row>
    <row r="354" spans="2:13" x14ac:dyDescent="0.2">
      <c r="B354" s="290"/>
      <c r="C354" s="289"/>
      <c r="D354" s="563"/>
      <c r="F354" s="908">
        <v>3852</v>
      </c>
      <c r="G354" s="907" t="s">
        <v>5477</v>
      </c>
      <c r="H354" s="559"/>
      <c r="I354" s="559"/>
      <c r="J354" s="558"/>
      <c r="K354" s="558"/>
      <c r="L354" s="558"/>
      <c r="M354" s="558"/>
    </row>
    <row r="355" spans="2:13" x14ac:dyDescent="0.2">
      <c r="B355" s="290"/>
      <c r="C355" s="289"/>
      <c r="D355" s="563"/>
      <c r="F355" s="908">
        <v>2150.9499999999998</v>
      </c>
      <c r="G355" s="907" t="s">
        <v>10759</v>
      </c>
      <c r="H355" s="559"/>
      <c r="I355" s="559"/>
      <c r="J355" s="558"/>
      <c r="K355" s="558"/>
      <c r="L355" s="558"/>
      <c r="M355" s="558"/>
    </row>
    <row r="356" spans="2:13" x14ac:dyDescent="0.2">
      <c r="B356" s="290"/>
      <c r="C356" s="289"/>
      <c r="D356" s="563"/>
      <c r="F356" s="908">
        <v>3068.22</v>
      </c>
      <c r="G356" s="907" t="s">
        <v>10758</v>
      </c>
      <c r="H356" s="559"/>
      <c r="I356" s="559"/>
      <c r="J356" s="558"/>
      <c r="K356" s="558"/>
      <c r="L356" s="558"/>
      <c r="M356" s="558"/>
    </row>
    <row r="357" spans="2:13" x14ac:dyDescent="0.2">
      <c r="B357" s="290"/>
      <c r="C357" s="289"/>
      <c r="D357" s="563"/>
      <c r="F357" s="395">
        <v>1767.96</v>
      </c>
      <c r="G357" s="559" t="s">
        <v>10757</v>
      </c>
      <c r="H357" s="559"/>
      <c r="I357" s="559"/>
      <c r="J357" s="558"/>
      <c r="K357" s="558"/>
      <c r="L357" s="558"/>
      <c r="M357" s="558"/>
    </row>
    <row r="358" spans="2:13" x14ac:dyDescent="0.2">
      <c r="B358" s="290"/>
      <c r="C358" s="289"/>
      <c r="D358" s="563"/>
      <c r="F358" s="395">
        <v>865.92</v>
      </c>
      <c r="G358" s="559" t="s">
        <v>10756</v>
      </c>
      <c r="H358" s="559"/>
      <c r="I358" s="559"/>
      <c r="J358" s="558"/>
      <c r="K358" s="558"/>
      <c r="L358" s="558"/>
      <c r="M358" s="558"/>
    </row>
    <row r="359" spans="2:13" x14ac:dyDescent="0.2">
      <c r="B359" s="290"/>
      <c r="C359" s="289"/>
      <c r="D359" s="563"/>
      <c r="F359" s="395">
        <v>3605.01</v>
      </c>
      <c r="G359" s="559" t="s">
        <v>10755</v>
      </c>
      <c r="H359" s="559"/>
      <c r="I359" s="559"/>
      <c r="J359" s="558"/>
      <c r="K359" s="558"/>
      <c r="L359" s="558"/>
      <c r="M359" s="558"/>
    </row>
    <row r="360" spans="2:13" x14ac:dyDescent="0.2">
      <c r="B360" s="290"/>
      <c r="C360" s="289"/>
      <c r="D360" s="563"/>
      <c r="F360" s="395">
        <v>3501.48</v>
      </c>
      <c r="G360" s="559" t="s">
        <v>10754</v>
      </c>
      <c r="H360" s="559"/>
      <c r="I360" s="559"/>
      <c r="J360" s="558"/>
      <c r="K360" s="558"/>
      <c r="L360" s="558"/>
      <c r="M360" s="558"/>
    </row>
    <row r="361" spans="2:13" x14ac:dyDescent="0.2">
      <c r="B361" s="290"/>
      <c r="C361" s="289"/>
      <c r="D361" s="563"/>
      <c r="F361" s="395">
        <v>3729.36</v>
      </c>
      <c r="G361" s="559" t="s">
        <v>10753</v>
      </c>
      <c r="H361" s="559"/>
      <c r="I361" s="559"/>
      <c r="J361" s="558"/>
      <c r="K361" s="558"/>
      <c r="L361" s="558"/>
      <c r="M361" s="558"/>
    </row>
    <row r="362" spans="2:13" x14ac:dyDescent="0.2">
      <c r="B362" s="290"/>
      <c r="C362" s="289"/>
      <c r="D362" s="563"/>
      <c r="F362" s="395">
        <v>963.65</v>
      </c>
      <c r="G362" s="559" t="s">
        <v>10752</v>
      </c>
      <c r="H362" s="559"/>
      <c r="I362" s="559"/>
      <c r="J362" s="558"/>
      <c r="K362" s="558"/>
      <c r="L362" s="558"/>
      <c r="M362" s="558"/>
    </row>
    <row r="363" spans="2:13" x14ac:dyDescent="0.2">
      <c r="B363" s="290"/>
      <c r="C363" s="289"/>
      <c r="D363" s="563"/>
      <c r="F363" s="395">
        <v>7458.73</v>
      </c>
      <c r="G363" s="559" t="s">
        <v>10751</v>
      </c>
      <c r="H363" s="559"/>
      <c r="I363" s="559"/>
      <c r="J363" s="558"/>
      <c r="K363" s="558"/>
      <c r="L363" s="558"/>
      <c r="M363" s="558"/>
    </row>
    <row r="364" spans="2:13" x14ac:dyDescent="0.2">
      <c r="B364" s="290"/>
      <c r="C364" s="289"/>
      <c r="D364" s="563"/>
      <c r="F364" s="395">
        <v>2646.29</v>
      </c>
      <c r="G364" s="559" t="s">
        <v>10750</v>
      </c>
      <c r="H364" s="559"/>
      <c r="I364" s="559"/>
      <c r="J364" s="558"/>
      <c r="K364" s="558"/>
      <c r="L364" s="558"/>
      <c r="M364" s="558"/>
    </row>
    <row r="365" spans="2:13" x14ac:dyDescent="0.2">
      <c r="B365" s="290"/>
      <c r="C365" s="289"/>
      <c r="D365" s="563"/>
      <c r="F365" s="395">
        <v>7030.68</v>
      </c>
      <c r="G365" s="559" t="s">
        <v>10749</v>
      </c>
      <c r="H365" s="559"/>
      <c r="I365" s="559"/>
      <c r="J365" s="558"/>
      <c r="K365" s="558"/>
      <c r="L365" s="558"/>
      <c r="M365" s="558"/>
    </row>
    <row r="366" spans="2:13" x14ac:dyDescent="0.2">
      <c r="B366" s="290"/>
      <c r="C366" s="289"/>
      <c r="D366" s="563"/>
      <c r="F366" s="395">
        <v>2646.29</v>
      </c>
      <c r="G366" s="559" t="s">
        <v>10748</v>
      </c>
      <c r="H366" s="559"/>
      <c r="I366" s="559"/>
      <c r="J366" s="558"/>
      <c r="K366" s="558"/>
      <c r="L366" s="558"/>
      <c r="M366" s="558"/>
    </row>
    <row r="367" spans="2:13" x14ac:dyDescent="0.2">
      <c r="B367" s="290"/>
      <c r="C367" s="289"/>
      <c r="D367" s="563"/>
      <c r="F367" s="908">
        <v>53826.94</v>
      </c>
      <c r="G367" s="907" t="s">
        <v>5477</v>
      </c>
      <c r="H367" s="559"/>
      <c r="I367" s="559"/>
      <c r="J367" s="558"/>
      <c r="K367" s="558"/>
      <c r="L367" s="558"/>
      <c r="M367" s="558"/>
    </row>
    <row r="368" spans="2:13" x14ac:dyDescent="0.2">
      <c r="B368" s="290"/>
      <c r="C368" s="289"/>
      <c r="D368" s="563"/>
      <c r="F368" s="395">
        <v>35728</v>
      </c>
      <c r="G368" s="559" t="s">
        <v>10747</v>
      </c>
      <c r="H368" s="559"/>
      <c r="I368" s="559"/>
      <c r="J368" s="558"/>
      <c r="K368" s="558"/>
      <c r="L368" s="558"/>
      <c r="M368" s="558"/>
    </row>
    <row r="369" spans="2:13" x14ac:dyDescent="0.2">
      <c r="B369" s="290"/>
      <c r="C369" s="289"/>
      <c r="D369" s="563"/>
      <c r="F369" s="908">
        <v>248.84</v>
      </c>
      <c r="G369" s="907" t="s">
        <v>10746</v>
      </c>
      <c r="H369" s="559"/>
      <c r="I369" s="559"/>
      <c r="J369" s="558"/>
      <c r="K369" s="558"/>
      <c r="L369" s="558"/>
      <c r="M369" s="558"/>
    </row>
    <row r="370" spans="2:13" x14ac:dyDescent="0.2">
      <c r="B370" s="290"/>
      <c r="C370" s="289"/>
      <c r="D370" s="563"/>
      <c r="F370" s="395">
        <v>1259.53</v>
      </c>
      <c r="G370" s="559" t="s">
        <v>10745</v>
      </c>
      <c r="H370" s="559"/>
      <c r="I370" s="559"/>
      <c r="J370" s="558"/>
      <c r="K370" s="558"/>
      <c r="L370" s="558"/>
      <c r="M370" s="558"/>
    </row>
    <row r="371" spans="2:13" x14ac:dyDescent="0.2">
      <c r="B371" s="290"/>
      <c r="C371" s="289"/>
      <c r="D371" s="563"/>
      <c r="F371" s="395">
        <v>6321.36</v>
      </c>
      <c r="G371" s="559" t="s">
        <v>10744</v>
      </c>
      <c r="H371" s="559"/>
      <c r="I371" s="559"/>
      <c r="J371" s="558"/>
      <c r="K371" s="558"/>
      <c r="L371" s="558"/>
      <c r="M371" s="558"/>
    </row>
    <row r="372" spans="2:13" x14ac:dyDescent="0.2">
      <c r="B372" s="290"/>
      <c r="C372" s="289"/>
      <c r="D372" s="563"/>
      <c r="F372" s="908">
        <v>3259.72</v>
      </c>
      <c r="G372" s="907" t="s">
        <v>10743</v>
      </c>
      <c r="H372" s="559"/>
      <c r="I372" s="559"/>
      <c r="J372" s="558"/>
      <c r="K372" s="558"/>
      <c r="L372" s="558"/>
      <c r="M372" s="558"/>
    </row>
    <row r="373" spans="2:13" x14ac:dyDescent="0.2">
      <c r="B373" s="290"/>
      <c r="C373" s="289"/>
      <c r="D373" s="563"/>
      <c r="F373" s="395">
        <v>105949.13</v>
      </c>
      <c r="G373" s="559" t="s">
        <v>10742</v>
      </c>
      <c r="H373" s="559"/>
      <c r="I373" s="559"/>
      <c r="J373" s="558"/>
      <c r="K373" s="558"/>
      <c r="L373" s="558"/>
      <c r="M373" s="558"/>
    </row>
    <row r="374" spans="2:13" x14ac:dyDescent="0.2">
      <c r="B374" s="290"/>
      <c r="C374" s="289"/>
      <c r="D374" s="563"/>
      <c r="F374" s="395">
        <v>13473.27</v>
      </c>
      <c r="G374" s="559" t="s">
        <v>10741</v>
      </c>
      <c r="H374" s="559"/>
      <c r="I374" s="559"/>
      <c r="J374" s="558"/>
      <c r="K374" s="558"/>
      <c r="L374" s="558"/>
      <c r="M374" s="558"/>
    </row>
    <row r="375" spans="2:13" x14ac:dyDescent="0.2">
      <c r="B375" s="290"/>
      <c r="C375" s="289"/>
      <c r="D375" s="563"/>
      <c r="F375" s="395">
        <v>655.49</v>
      </c>
      <c r="G375" s="559" t="s">
        <v>10740</v>
      </c>
      <c r="H375" s="559"/>
      <c r="I375" s="559"/>
      <c r="J375" s="558"/>
      <c r="K375" s="558"/>
      <c r="L375" s="558"/>
      <c r="M375" s="558"/>
    </row>
    <row r="376" spans="2:13" x14ac:dyDescent="0.2">
      <c r="B376" s="290"/>
      <c r="C376" s="289"/>
      <c r="D376" s="563"/>
      <c r="F376" s="908">
        <v>2626.82</v>
      </c>
      <c r="G376" s="907" t="s">
        <v>10739</v>
      </c>
      <c r="H376" s="559"/>
      <c r="I376" s="559"/>
      <c r="J376" s="558"/>
      <c r="K376" s="558"/>
      <c r="L376" s="558"/>
      <c r="M376" s="558"/>
    </row>
    <row r="377" spans="2:13" x14ac:dyDescent="0.2">
      <c r="B377" s="290"/>
      <c r="C377" s="289"/>
      <c r="D377" s="563"/>
      <c r="F377" s="908">
        <v>4124.78</v>
      </c>
      <c r="G377" s="907" t="s">
        <v>8898</v>
      </c>
      <c r="H377" s="559"/>
      <c r="I377" s="559"/>
      <c r="J377" s="558"/>
      <c r="K377" s="558"/>
      <c r="L377" s="558"/>
      <c r="M377" s="558"/>
    </row>
    <row r="378" spans="2:13" x14ac:dyDescent="0.2">
      <c r="B378" s="290"/>
      <c r="C378" s="289"/>
      <c r="D378" s="563"/>
      <c r="F378" s="395">
        <v>6093.16</v>
      </c>
      <c r="G378" s="901" t="s">
        <v>10738</v>
      </c>
      <c r="H378" s="993"/>
      <c r="I378" s="559"/>
      <c r="J378" s="558"/>
      <c r="K378" s="558"/>
      <c r="L378" s="558"/>
      <c r="M378" s="558"/>
    </row>
    <row r="379" spans="2:13" x14ac:dyDescent="0.2">
      <c r="B379" s="290"/>
      <c r="C379" s="289"/>
      <c r="D379" s="563"/>
      <c r="F379" s="395">
        <v>19721.16</v>
      </c>
      <c r="G379" s="559" t="s">
        <v>10737</v>
      </c>
      <c r="H379" s="559"/>
      <c r="I379" s="559"/>
      <c r="J379" s="558"/>
      <c r="K379" s="558"/>
      <c r="L379" s="558"/>
      <c r="M379" s="558"/>
    </row>
    <row r="380" spans="2:13" x14ac:dyDescent="0.2">
      <c r="B380" s="290"/>
      <c r="C380" s="289"/>
      <c r="D380" s="563"/>
      <c r="F380" s="395">
        <v>52457.52</v>
      </c>
      <c r="G380" s="559" t="s">
        <v>10736</v>
      </c>
      <c r="H380" s="559"/>
      <c r="I380" s="559"/>
      <c r="J380" s="558"/>
      <c r="K380" s="558"/>
      <c r="L380" s="558"/>
      <c r="M380" s="558"/>
    </row>
    <row r="381" spans="2:13" x14ac:dyDescent="0.2">
      <c r="B381" s="290"/>
      <c r="C381" s="289"/>
      <c r="D381" s="563"/>
      <c r="F381" s="908">
        <v>3542.51</v>
      </c>
      <c r="G381" s="907" t="s">
        <v>10732</v>
      </c>
      <c r="H381" s="559"/>
      <c r="I381" s="559"/>
      <c r="J381" s="558"/>
      <c r="K381" s="558"/>
      <c r="L381" s="558"/>
      <c r="M381" s="558"/>
    </row>
    <row r="382" spans="2:13" x14ac:dyDescent="0.2">
      <c r="B382" s="290"/>
      <c r="C382" s="289"/>
      <c r="D382" s="563"/>
      <c r="F382" s="908">
        <v>3338.29</v>
      </c>
      <c r="G382" s="907" t="s">
        <v>10735</v>
      </c>
      <c r="H382" s="559"/>
      <c r="I382" s="559"/>
      <c r="J382" s="558"/>
      <c r="K382" s="558"/>
      <c r="L382" s="558"/>
      <c r="M382" s="558"/>
    </row>
    <row r="383" spans="2:13" x14ac:dyDescent="0.2">
      <c r="B383" s="290"/>
      <c r="C383" s="289"/>
      <c r="D383" s="563"/>
      <c r="F383" s="395">
        <v>31543.65</v>
      </c>
      <c r="G383" s="559" t="s">
        <v>10734</v>
      </c>
      <c r="H383" s="559"/>
      <c r="I383" s="559"/>
      <c r="J383" s="558"/>
      <c r="K383" s="558"/>
      <c r="L383" s="558"/>
      <c r="M383" s="558"/>
    </row>
    <row r="384" spans="2:13" x14ac:dyDescent="0.2">
      <c r="B384" s="290"/>
      <c r="C384" s="289"/>
      <c r="D384" s="563"/>
      <c r="F384" s="395">
        <v>22119.01</v>
      </c>
      <c r="G384" s="559" t="s">
        <v>10733</v>
      </c>
      <c r="H384" s="559"/>
      <c r="I384" s="559"/>
      <c r="J384" s="558"/>
      <c r="K384" s="558"/>
      <c r="L384" s="558"/>
      <c r="M384" s="558"/>
    </row>
    <row r="385" spans="2:13" x14ac:dyDescent="0.2">
      <c r="B385" s="290"/>
      <c r="C385" s="289"/>
      <c r="D385" s="563"/>
      <c r="F385" s="908">
        <v>30820</v>
      </c>
      <c r="G385" s="907" t="s">
        <v>5477</v>
      </c>
      <c r="H385" s="559"/>
      <c r="I385" s="559"/>
      <c r="J385" s="558"/>
      <c r="K385" s="558"/>
      <c r="L385" s="558"/>
      <c r="M385" s="558"/>
    </row>
    <row r="386" spans="2:13" x14ac:dyDescent="0.2">
      <c r="B386" s="290"/>
      <c r="C386" s="289"/>
      <c r="D386" s="563"/>
      <c r="F386" s="908">
        <v>661.69</v>
      </c>
      <c r="G386" s="907" t="s">
        <v>10732</v>
      </c>
      <c r="H386" s="559"/>
      <c r="I386" s="559"/>
      <c r="J386" s="558"/>
      <c r="K386" s="558"/>
      <c r="L386" s="558"/>
      <c r="M386" s="558"/>
    </row>
    <row r="387" spans="2:13" x14ac:dyDescent="0.2">
      <c r="B387" s="290"/>
      <c r="C387" s="289"/>
      <c r="D387" s="563"/>
      <c r="F387" s="908">
        <v>97601.73</v>
      </c>
      <c r="G387" s="907" t="s">
        <v>3176</v>
      </c>
      <c r="H387" s="559"/>
      <c r="I387" s="559"/>
      <c r="J387" s="558"/>
      <c r="K387" s="558"/>
      <c r="L387" s="558"/>
      <c r="M387" s="558"/>
    </row>
    <row r="388" spans="2:13" x14ac:dyDescent="0.2">
      <c r="B388" s="290"/>
      <c r="C388" s="289"/>
      <c r="D388" s="563"/>
      <c r="F388" s="395">
        <v>1533.01</v>
      </c>
      <c r="G388" s="559" t="s">
        <v>10731</v>
      </c>
      <c r="H388" s="559"/>
      <c r="I388" s="559"/>
      <c r="J388" s="558"/>
      <c r="K388" s="558"/>
      <c r="L388" s="558"/>
      <c r="M388" s="558"/>
    </row>
    <row r="389" spans="2:13" x14ac:dyDescent="0.2">
      <c r="B389" s="290"/>
      <c r="C389" s="289"/>
      <c r="D389" s="563"/>
      <c r="F389" s="395">
        <v>24441.1</v>
      </c>
      <c r="G389" s="559" t="s">
        <v>10730</v>
      </c>
      <c r="H389" s="559"/>
      <c r="I389" s="559"/>
      <c r="J389" s="558"/>
      <c r="K389" s="558"/>
      <c r="L389" s="558"/>
      <c r="M389" s="558"/>
    </row>
    <row r="390" spans="2:13" x14ac:dyDescent="0.2">
      <c r="B390" s="290"/>
      <c r="C390" s="289"/>
      <c r="D390" s="563"/>
      <c r="F390" s="908">
        <v>107654.68</v>
      </c>
      <c r="G390" s="907" t="s">
        <v>10729</v>
      </c>
      <c r="H390" s="559"/>
      <c r="I390" s="559"/>
      <c r="J390" s="558"/>
      <c r="K390" s="558"/>
      <c r="L390" s="558"/>
      <c r="M390" s="558"/>
    </row>
    <row r="391" spans="2:13" x14ac:dyDescent="0.2">
      <c r="B391" s="290"/>
      <c r="C391" s="289"/>
      <c r="D391" s="563"/>
      <c r="F391" s="908">
        <v>2483.09</v>
      </c>
      <c r="G391" s="907" t="s">
        <v>10728</v>
      </c>
      <c r="H391" s="559"/>
      <c r="I391" s="559"/>
      <c r="J391" s="558"/>
      <c r="K391" s="558"/>
      <c r="L391" s="558"/>
      <c r="M391" s="558"/>
    </row>
    <row r="392" spans="2:13" x14ac:dyDescent="0.2">
      <c r="B392" s="290"/>
      <c r="C392" s="289"/>
      <c r="D392" s="563"/>
      <c r="F392" s="908">
        <v>5323.18</v>
      </c>
      <c r="G392" s="907" t="s">
        <v>10727</v>
      </c>
      <c r="H392" s="559"/>
      <c r="I392" s="559"/>
      <c r="J392" s="558"/>
      <c r="K392" s="558"/>
      <c r="L392" s="558"/>
      <c r="M392" s="558"/>
    </row>
    <row r="393" spans="2:13" x14ac:dyDescent="0.2">
      <c r="B393" s="290"/>
      <c r="C393" s="289"/>
      <c r="D393" s="563"/>
      <c r="F393" s="908">
        <v>76594.61</v>
      </c>
      <c r="G393" s="907" t="s">
        <v>10726</v>
      </c>
      <c r="H393" s="559"/>
      <c r="I393" s="559"/>
      <c r="J393" s="558"/>
      <c r="K393" s="558"/>
      <c r="L393" s="558"/>
      <c r="M393" s="558"/>
    </row>
    <row r="394" spans="2:13" x14ac:dyDescent="0.2">
      <c r="B394" s="290"/>
      <c r="C394" s="289"/>
      <c r="D394" s="563"/>
      <c r="F394" s="395">
        <v>1137.8399999999999</v>
      </c>
      <c r="G394" s="559" t="s">
        <v>10725</v>
      </c>
      <c r="H394" s="559"/>
      <c r="I394" s="559"/>
      <c r="J394" s="558"/>
      <c r="K394" s="558"/>
      <c r="L394" s="558"/>
      <c r="M394" s="558"/>
    </row>
    <row r="395" spans="2:13" x14ac:dyDescent="0.2">
      <c r="B395" s="290"/>
      <c r="C395" s="289"/>
      <c r="D395" s="563"/>
      <c r="F395" s="565">
        <v>3440.06</v>
      </c>
      <c r="G395" s="736" t="s">
        <v>10724</v>
      </c>
      <c r="H395" s="558"/>
      <c r="I395" s="558"/>
      <c r="J395" s="558"/>
      <c r="K395" s="558"/>
      <c r="L395" s="558"/>
      <c r="M395" s="558"/>
    </row>
    <row r="396" spans="2:13" x14ac:dyDescent="0.2">
      <c r="B396" s="290"/>
      <c r="C396" s="289"/>
      <c r="D396" s="563"/>
      <c r="F396" s="395">
        <v>1929.18</v>
      </c>
      <c r="G396" s="559" t="s">
        <v>10723</v>
      </c>
      <c r="H396" s="559"/>
      <c r="I396" s="559"/>
      <c r="J396" s="558"/>
      <c r="K396" s="558"/>
      <c r="L396" s="558"/>
      <c r="M396" s="558"/>
    </row>
    <row r="397" spans="2:13" x14ac:dyDescent="0.2">
      <c r="B397" s="290"/>
      <c r="C397" s="289"/>
      <c r="D397" s="563"/>
      <c r="E397" s="395"/>
      <c r="F397" s="395">
        <v>3420.69</v>
      </c>
      <c r="G397" s="559" t="s">
        <v>10722</v>
      </c>
      <c r="H397" s="559"/>
      <c r="I397" s="559"/>
      <c r="J397" s="558"/>
      <c r="K397" s="558"/>
      <c r="L397" s="558"/>
      <c r="M397" s="558"/>
    </row>
    <row r="398" spans="2:13" x14ac:dyDescent="0.2">
      <c r="B398" s="290"/>
      <c r="C398" s="289"/>
      <c r="D398" s="563"/>
      <c r="F398" s="395">
        <v>16888.32</v>
      </c>
      <c r="G398" s="559" t="s">
        <v>10721</v>
      </c>
      <c r="H398" s="559"/>
      <c r="I398" s="559"/>
      <c r="J398" s="558"/>
      <c r="K398" s="558"/>
      <c r="L398" s="558"/>
      <c r="M398" s="558"/>
    </row>
    <row r="399" spans="2:13" x14ac:dyDescent="0.2">
      <c r="B399" s="290"/>
      <c r="C399" s="289"/>
      <c r="D399" s="563"/>
      <c r="F399" s="395">
        <v>3126.13</v>
      </c>
      <c r="G399" s="559"/>
      <c r="H399" s="559"/>
      <c r="I399" s="559"/>
      <c r="J399" s="558"/>
      <c r="K399" s="558"/>
      <c r="L399" s="558"/>
      <c r="M399" s="558"/>
    </row>
    <row r="400" spans="2:13" x14ac:dyDescent="0.2">
      <c r="B400" s="290"/>
      <c r="C400" s="289"/>
      <c r="D400" s="563"/>
      <c r="F400" s="395">
        <v>6415.96</v>
      </c>
      <c r="G400" s="559" t="s">
        <v>10720</v>
      </c>
      <c r="H400" s="559"/>
      <c r="I400" s="559"/>
      <c r="J400" s="558"/>
      <c r="K400" s="558"/>
      <c r="L400" s="558"/>
      <c r="M400" s="558"/>
    </row>
    <row r="401" spans="2:13" x14ac:dyDescent="0.2">
      <c r="B401" s="290"/>
      <c r="C401" s="289"/>
      <c r="D401" s="563"/>
      <c r="F401" s="395">
        <v>3641.81</v>
      </c>
      <c r="G401" s="559"/>
      <c r="H401" s="559"/>
      <c r="I401" s="559"/>
      <c r="J401" s="558"/>
      <c r="K401" s="558"/>
      <c r="L401" s="558"/>
      <c r="M401" s="558"/>
    </row>
    <row r="402" spans="2:13" x14ac:dyDescent="0.2">
      <c r="B402" s="290"/>
      <c r="C402" s="289"/>
      <c r="D402" s="563"/>
      <c r="F402" s="395">
        <v>1503.68</v>
      </c>
      <c r="G402" s="559" t="s">
        <v>10719</v>
      </c>
      <c r="H402" s="559"/>
      <c r="I402" s="559"/>
      <c r="J402" s="558"/>
      <c r="K402" s="558"/>
      <c r="L402" s="558"/>
      <c r="M402" s="558"/>
    </row>
    <row r="403" spans="2:13" x14ac:dyDescent="0.2">
      <c r="B403" s="290"/>
      <c r="C403" s="289"/>
      <c r="D403" s="563"/>
      <c r="F403" s="395">
        <v>37000</v>
      </c>
      <c r="G403" s="559"/>
      <c r="H403" s="559"/>
      <c r="I403" s="559"/>
      <c r="J403" s="558"/>
      <c r="K403" s="558"/>
      <c r="L403" s="558"/>
      <c r="M403" s="558"/>
    </row>
    <row r="404" spans="2:13" x14ac:dyDescent="0.2">
      <c r="B404" s="290"/>
      <c r="C404" s="289"/>
      <c r="D404" s="563"/>
      <c r="F404" s="395">
        <v>10846.85</v>
      </c>
      <c r="G404" s="559" t="s">
        <v>10718</v>
      </c>
      <c r="H404" s="559"/>
      <c r="I404" s="559"/>
      <c r="J404" s="558"/>
      <c r="K404" s="558"/>
      <c r="L404" s="558"/>
      <c r="M404" s="558"/>
    </row>
    <row r="405" spans="2:13" x14ac:dyDescent="0.2">
      <c r="B405" s="290"/>
      <c r="C405" s="289"/>
      <c r="D405" s="563"/>
      <c r="F405" s="395">
        <v>31994.52</v>
      </c>
      <c r="G405" s="559"/>
      <c r="H405" s="559"/>
      <c r="I405" s="559"/>
      <c r="J405" s="558"/>
      <c r="K405" s="558"/>
      <c r="L405" s="558"/>
      <c r="M405" s="558"/>
    </row>
    <row r="406" spans="2:13" x14ac:dyDescent="0.2">
      <c r="B406" s="290"/>
      <c r="C406" s="289"/>
      <c r="D406" s="563"/>
      <c r="F406" s="395">
        <v>1104</v>
      </c>
      <c r="G406" s="559" t="s">
        <v>10717</v>
      </c>
      <c r="H406" s="559"/>
      <c r="I406" s="559"/>
      <c r="J406" s="558"/>
      <c r="K406" s="558"/>
      <c r="L406" s="558"/>
      <c r="M406" s="558"/>
    </row>
    <row r="407" spans="2:13" x14ac:dyDescent="0.2">
      <c r="B407" s="290"/>
      <c r="C407" s="289"/>
      <c r="D407" s="563"/>
      <c r="F407" s="395">
        <v>5000</v>
      </c>
      <c r="G407" s="559"/>
      <c r="H407" s="559"/>
      <c r="I407" s="559"/>
      <c r="J407" s="558"/>
      <c r="K407" s="558"/>
      <c r="L407" s="558"/>
      <c r="M407" s="558"/>
    </row>
    <row r="408" spans="2:13" x14ac:dyDescent="0.2">
      <c r="B408" s="290"/>
      <c r="C408" s="289"/>
      <c r="D408" s="563"/>
      <c r="F408" s="395">
        <v>5000</v>
      </c>
      <c r="G408" s="559"/>
      <c r="H408" s="559"/>
      <c r="I408" s="559"/>
      <c r="J408" s="558"/>
      <c r="K408" s="558"/>
      <c r="L408" s="558"/>
      <c r="M408" s="558"/>
    </row>
    <row r="409" spans="2:13" x14ac:dyDescent="0.2">
      <c r="B409" s="290"/>
      <c r="C409" s="289"/>
      <c r="D409" s="563"/>
      <c r="F409" s="395">
        <v>50069.61</v>
      </c>
      <c r="G409" s="559" t="s">
        <v>10716</v>
      </c>
      <c r="H409" s="559"/>
      <c r="I409" s="559"/>
      <c r="J409" s="558"/>
      <c r="K409" s="558"/>
      <c r="L409" s="558"/>
      <c r="M409" s="558"/>
    </row>
    <row r="410" spans="2:13" x14ac:dyDescent="0.2">
      <c r="B410" s="290"/>
      <c r="C410" s="289"/>
      <c r="D410" s="563"/>
      <c r="F410" s="395">
        <v>13386.51</v>
      </c>
      <c r="G410" s="559"/>
      <c r="H410" s="559"/>
      <c r="I410" s="559"/>
      <c r="J410" s="558"/>
      <c r="K410" s="558"/>
      <c r="L410" s="558"/>
      <c r="M410" s="558"/>
    </row>
    <row r="411" spans="2:13" x14ac:dyDescent="0.2">
      <c r="B411" s="290"/>
      <c r="C411" s="289"/>
      <c r="D411" s="563"/>
      <c r="F411" s="395">
        <v>7371.26</v>
      </c>
      <c r="G411" s="559"/>
      <c r="H411" s="559"/>
      <c r="I411" s="559"/>
      <c r="J411" s="558"/>
      <c r="K411" s="558"/>
      <c r="L411" s="558"/>
      <c r="M411" s="558"/>
    </row>
    <row r="412" spans="2:13" x14ac:dyDescent="0.2">
      <c r="B412" s="290"/>
      <c r="C412" s="289"/>
      <c r="D412" s="563"/>
      <c r="F412" s="395">
        <v>19762.310000000001</v>
      </c>
      <c r="G412" s="559"/>
      <c r="H412" s="559"/>
      <c r="I412" s="559"/>
      <c r="J412" s="558"/>
      <c r="K412" s="558"/>
      <c r="L412" s="558"/>
      <c r="M412" s="558"/>
    </row>
    <row r="413" spans="2:13" x14ac:dyDescent="0.2">
      <c r="B413" s="290"/>
      <c r="C413" s="289"/>
      <c r="D413" s="563"/>
      <c r="F413" s="395">
        <v>23701.599999999999</v>
      </c>
      <c r="G413" s="559" t="s">
        <v>10715</v>
      </c>
      <c r="H413" s="559"/>
      <c r="I413" s="559"/>
      <c r="J413" s="558"/>
      <c r="K413" s="558"/>
      <c r="L413" s="558"/>
      <c r="M413" s="558"/>
    </row>
    <row r="414" spans="2:13" x14ac:dyDescent="0.2">
      <c r="B414" s="290"/>
      <c r="C414" s="289"/>
      <c r="D414" s="563"/>
      <c r="F414" s="395">
        <v>7000</v>
      </c>
      <c r="G414" s="559" t="s">
        <v>9701</v>
      </c>
      <c r="H414" s="559"/>
      <c r="I414" s="559"/>
      <c r="J414" s="558"/>
      <c r="K414" s="558"/>
      <c r="L414" s="558"/>
      <c r="M414" s="558"/>
    </row>
    <row r="415" spans="2:13" x14ac:dyDescent="0.2">
      <c r="B415" s="290"/>
      <c r="C415" s="289"/>
      <c r="D415" s="563"/>
      <c r="F415" s="395">
        <v>13953.82</v>
      </c>
      <c r="G415" s="559"/>
      <c r="H415" s="559"/>
      <c r="I415" s="559"/>
      <c r="J415" s="558"/>
      <c r="K415" s="558"/>
      <c r="L415" s="558"/>
      <c r="M415" s="558"/>
    </row>
    <row r="416" spans="2:13" x14ac:dyDescent="0.2">
      <c r="B416" s="290"/>
      <c r="C416" s="289"/>
      <c r="D416" s="563"/>
      <c r="F416" s="395">
        <v>749.54</v>
      </c>
      <c r="G416" s="559" t="s">
        <v>10714</v>
      </c>
      <c r="H416" s="559"/>
      <c r="I416" s="559"/>
      <c r="J416" s="558"/>
      <c r="K416" s="558"/>
      <c r="L416" s="558"/>
      <c r="M416" s="558"/>
    </row>
    <row r="417" spans="2:13" x14ac:dyDescent="0.2">
      <c r="B417" s="290"/>
      <c r="C417" s="289"/>
      <c r="D417" s="563"/>
      <c r="F417" s="395">
        <v>3421.82</v>
      </c>
      <c r="G417" s="559" t="s">
        <v>10713</v>
      </c>
      <c r="H417" s="559"/>
      <c r="I417" s="559"/>
      <c r="J417" s="558"/>
      <c r="K417" s="558"/>
      <c r="L417" s="558"/>
      <c r="M417" s="558"/>
    </row>
    <row r="418" spans="2:13" x14ac:dyDescent="0.2">
      <c r="B418" s="290"/>
      <c r="C418" s="289"/>
      <c r="D418" s="563"/>
      <c r="F418" s="395">
        <v>29044.9</v>
      </c>
      <c r="G418" s="559" t="s">
        <v>10712</v>
      </c>
      <c r="H418" s="559"/>
      <c r="I418" s="559"/>
      <c r="J418" s="558"/>
      <c r="K418" s="558"/>
      <c r="L418" s="558"/>
      <c r="M418" s="558"/>
    </row>
    <row r="419" spans="2:13" x14ac:dyDescent="0.2">
      <c r="B419" s="290"/>
      <c r="C419" s="289"/>
      <c r="D419" s="563"/>
      <c r="F419" s="395">
        <v>63444.71</v>
      </c>
      <c r="G419" s="559"/>
      <c r="H419" s="559"/>
      <c r="I419" s="559"/>
      <c r="J419" s="558"/>
      <c r="K419" s="558"/>
      <c r="L419" s="558"/>
      <c r="M419" s="558"/>
    </row>
    <row r="420" spans="2:13" x14ac:dyDescent="0.2">
      <c r="B420" s="290"/>
      <c r="C420" s="289"/>
      <c r="F420" s="395">
        <v>56942.31</v>
      </c>
      <c r="G420" s="559" t="s">
        <v>10711</v>
      </c>
      <c r="H420" s="559"/>
      <c r="I420" s="559"/>
      <c r="J420" s="558"/>
      <c r="K420" s="558"/>
      <c r="L420" s="558"/>
      <c r="M420" s="558"/>
    </row>
    <row r="421" spans="2:13" x14ac:dyDescent="0.2">
      <c r="B421" s="290"/>
      <c r="C421" s="289"/>
      <c r="F421" s="395">
        <v>1570.88</v>
      </c>
      <c r="G421" s="559" t="s">
        <v>10710</v>
      </c>
      <c r="H421" s="559"/>
      <c r="I421" s="559"/>
      <c r="J421" s="558"/>
      <c r="K421" s="558"/>
      <c r="L421" s="558"/>
      <c r="M421" s="558"/>
    </row>
    <row r="422" spans="2:13" x14ac:dyDescent="0.2">
      <c r="B422" s="290"/>
      <c r="C422" s="289"/>
      <c r="F422" s="395">
        <v>33765.949999999997</v>
      </c>
      <c r="G422" s="559"/>
      <c r="H422" s="559"/>
      <c r="I422" s="559"/>
      <c r="J422" s="558"/>
      <c r="K422" s="558"/>
      <c r="L422" s="558"/>
      <c r="M422" s="558"/>
    </row>
    <row r="423" spans="2:13" x14ac:dyDescent="0.2">
      <c r="B423" s="290"/>
      <c r="C423" s="289"/>
      <c r="F423" s="395">
        <v>20983.01</v>
      </c>
      <c r="G423" s="559" t="s">
        <v>10709</v>
      </c>
      <c r="H423" s="559"/>
      <c r="I423" s="559"/>
      <c r="J423" s="558"/>
      <c r="K423" s="558"/>
      <c r="L423" s="558"/>
      <c r="M423" s="558"/>
    </row>
    <row r="424" spans="2:13" x14ac:dyDescent="0.2">
      <c r="B424" s="290"/>
      <c r="C424" s="289"/>
      <c r="F424" s="395">
        <v>132516.91</v>
      </c>
      <c r="G424" s="559" t="s">
        <v>10708</v>
      </c>
      <c r="H424" s="559"/>
      <c r="I424" s="559"/>
      <c r="J424" s="558"/>
      <c r="K424" s="558"/>
      <c r="L424" s="558"/>
      <c r="M424" s="558"/>
    </row>
    <row r="425" spans="2:13" x14ac:dyDescent="0.2">
      <c r="B425" s="290"/>
      <c r="C425" s="289"/>
      <c r="F425" s="395">
        <v>10611.45</v>
      </c>
      <c r="G425" s="559" t="s">
        <v>10707</v>
      </c>
      <c r="H425" s="559"/>
      <c r="I425" s="559"/>
      <c r="J425" s="558"/>
      <c r="K425" s="558"/>
      <c r="L425" s="558"/>
      <c r="M425" s="558"/>
    </row>
    <row r="426" spans="2:13" x14ac:dyDescent="0.2">
      <c r="B426" s="290"/>
      <c r="C426" s="289"/>
      <c r="F426" s="395">
        <v>3186</v>
      </c>
      <c r="G426" s="559"/>
      <c r="H426" s="559"/>
      <c r="I426" s="559"/>
      <c r="J426" s="558"/>
      <c r="K426" s="558"/>
      <c r="L426" s="558"/>
      <c r="M426" s="558"/>
    </row>
    <row r="427" spans="2:13" x14ac:dyDescent="0.2">
      <c r="B427" s="290"/>
      <c r="C427" s="289"/>
      <c r="F427" s="395">
        <v>2392.39</v>
      </c>
      <c r="G427" s="559" t="s">
        <v>10706</v>
      </c>
      <c r="H427" s="559"/>
      <c r="I427" s="559"/>
      <c r="J427" s="558"/>
      <c r="K427" s="558"/>
      <c r="L427" s="558"/>
      <c r="M427" s="558"/>
    </row>
    <row r="428" spans="2:13" x14ac:dyDescent="0.2">
      <c r="B428" s="290"/>
      <c r="C428" s="289"/>
      <c r="F428" s="395">
        <v>10567.6</v>
      </c>
      <c r="G428" s="559" t="s">
        <v>10705</v>
      </c>
      <c r="H428" s="559"/>
      <c r="I428" s="559"/>
      <c r="J428" s="558"/>
      <c r="K428" s="558"/>
      <c r="L428" s="558"/>
      <c r="M428" s="558"/>
    </row>
    <row r="429" spans="2:13" x14ac:dyDescent="0.2">
      <c r="B429" s="290"/>
      <c r="C429" s="289"/>
      <c r="F429" s="395">
        <v>6741.11</v>
      </c>
      <c r="G429" s="559" t="s">
        <v>10704</v>
      </c>
      <c r="H429" s="559"/>
      <c r="I429" s="559"/>
      <c r="J429" s="558"/>
      <c r="K429" s="558"/>
      <c r="L429" s="558"/>
      <c r="M429" s="558"/>
    </row>
    <row r="430" spans="2:13" x14ac:dyDescent="0.2">
      <c r="B430" s="290"/>
      <c r="C430" s="289"/>
      <c r="F430" s="395">
        <v>8650.9699999999993</v>
      </c>
      <c r="G430" s="559"/>
      <c r="H430" s="559"/>
      <c r="I430" s="559"/>
      <c r="J430" s="558"/>
      <c r="K430" s="558"/>
      <c r="L430" s="558"/>
      <c r="M430" s="558"/>
    </row>
    <row r="431" spans="2:13" x14ac:dyDescent="0.2">
      <c r="B431" s="290"/>
      <c r="C431" s="289"/>
      <c r="F431" s="395">
        <v>679.48</v>
      </c>
      <c r="G431" s="559" t="s">
        <v>10703</v>
      </c>
      <c r="H431" s="559"/>
      <c r="I431" s="559"/>
      <c r="J431" s="558"/>
      <c r="K431" s="558"/>
      <c r="L431" s="558"/>
      <c r="M431" s="558"/>
    </row>
    <row r="432" spans="2:13" x14ac:dyDescent="0.2">
      <c r="B432" s="290"/>
      <c r="C432" s="289"/>
      <c r="F432" s="395">
        <v>69515.78</v>
      </c>
      <c r="G432" s="559" t="s">
        <v>10702</v>
      </c>
      <c r="H432" s="559"/>
      <c r="I432" s="559"/>
      <c r="J432" s="558"/>
      <c r="K432" s="558"/>
      <c r="L432" s="558"/>
      <c r="M432" s="558"/>
    </row>
    <row r="433" spans="2:13" x14ac:dyDescent="0.2">
      <c r="B433" s="290"/>
      <c r="C433" s="289"/>
      <c r="F433" s="395">
        <v>3694.81</v>
      </c>
      <c r="G433" s="559" t="s">
        <v>10701</v>
      </c>
      <c r="H433" s="559"/>
      <c r="I433" s="559"/>
      <c r="J433" s="558"/>
      <c r="K433" s="558"/>
      <c r="L433" s="558"/>
      <c r="M433" s="558"/>
    </row>
    <row r="434" spans="2:13" x14ac:dyDescent="0.2">
      <c r="B434" s="290"/>
      <c r="C434" s="289"/>
      <c r="F434" s="395">
        <v>3211.39</v>
      </c>
      <c r="G434" s="559" t="s">
        <v>10700</v>
      </c>
      <c r="H434" s="559"/>
      <c r="I434" s="559"/>
      <c r="J434" s="558"/>
      <c r="K434" s="558"/>
      <c r="L434" s="558"/>
      <c r="M434" s="558"/>
    </row>
    <row r="435" spans="2:13" x14ac:dyDescent="0.2">
      <c r="B435" s="290"/>
      <c r="C435" s="289"/>
      <c r="F435" s="395">
        <v>41525</v>
      </c>
      <c r="G435" s="559"/>
      <c r="H435" s="559"/>
      <c r="I435" s="559"/>
      <c r="J435" s="558"/>
      <c r="K435" s="558"/>
      <c r="L435" s="558"/>
      <c r="M435" s="558"/>
    </row>
    <row r="436" spans="2:13" x14ac:dyDescent="0.2">
      <c r="B436" s="290"/>
      <c r="C436" s="289"/>
      <c r="F436" s="395">
        <v>27716.99</v>
      </c>
      <c r="G436" s="559"/>
      <c r="H436" s="559"/>
      <c r="I436" s="559"/>
      <c r="J436" s="558"/>
      <c r="K436" s="558"/>
      <c r="L436" s="558"/>
      <c r="M436" s="558"/>
    </row>
    <row r="437" spans="2:13" x14ac:dyDescent="0.2">
      <c r="B437" s="290"/>
      <c r="C437" s="289"/>
      <c r="F437" s="395">
        <v>44588.68</v>
      </c>
      <c r="G437" s="559" t="s">
        <v>10699</v>
      </c>
      <c r="H437" s="559"/>
      <c r="I437" s="559"/>
      <c r="J437" s="558"/>
      <c r="K437" s="558"/>
      <c r="L437" s="558"/>
      <c r="M437" s="558"/>
    </row>
    <row r="438" spans="2:13" x14ac:dyDescent="0.2">
      <c r="B438" s="290"/>
      <c r="C438" s="289"/>
      <c r="F438" s="395">
        <v>1274.24</v>
      </c>
      <c r="G438" s="559"/>
      <c r="H438" s="559"/>
      <c r="I438" s="559"/>
      <c r="J438" s="558"/>
      <c r="K438" s="558"/>
      <c r="L438" s="558"/>
      <c r="M438" s="558"/>
    </row>
    <row r="439" spans="2:13" x14ac:dyDescent="0.2">
      <c r="B439" s="290"/>
      <c r="C439" s="289"/>
      <c r="F439" s="395">
        <v>634.83000000000004</v>
      </c>
      <c r="G439" s="559" t="s">
        <v>10698</v>
      </c>
      <c r="H439" s="559"/>
      <c r="I439" s="559"/>
      <c r="J439" s="558"/>
      <c r="K439" s="558"/>
      <c r="L439" s="558"/>
      <c r="M439" s="558"/>
    </row>
    <row r="440" spans="2:13" x14ac:dyDescent="0.2">
      <c r="B440" s="290"/>
      <c r="C440" s="289"/>
      <c r="F440" s="395">
        <v>131539.14000000001</v>
      </c>
      <c r="G440" s="559" t="s">
        <v>2580</v>
      </c>
      <c r="H440" s="559"/>
      <c r="I440" s="559"/>
      <c r="J440" s="558"/>
      <c r="K440" s="558"/>
      <c r="L440" s="558"/>
      <c r="M440" s="558"/>
    </row>
    <row r="441" spans="2:13" x14ac:dyDescent="0.2">
      <c r="B441" s="290"/>
      <c r="C441" s="289"/>
      <c r="F441" s="395">
        <v>15141.19</v>
      </c>
      <c r="G441" s="559" t="s">
        <v>9707</v>
      </c>
      <c r="H441" s="559"/>
      <c r="I441" s="559"/>
      <c r="J441" s="558"/>
      <c r="K441" s="558"/>
      <c r="L441" s="558"/>
      <c r="M441" s="558"/>
    </row>
    <row r="442" spans="2:13" x14ac:dyDescent="0.2">
      <c r="B442" s="290"/>
      <c r="C442" s="289"/>
      <c r="F442" s="395">
        <v>23885.31</v>
      </c>
      <c r="G442" s="559" t="s">
        <v>10697</v>
      </c>
      <c r="H442" s="559"/>
      <c r="I442" s="559"/>
      <c r="J442" s="558"/>
      <c r="K442" s="558"/>
      <c r="L442" s="558"/>
      <c r="M442" s="558"/>
    </row>
    <row r="443" spans="2:13" x14ac:dyDescent="0.2">
      <c r="B443" s="290"/>
      <c r="C443" s="289"/>
      <c r="F443" s="395">
        <v>20352.52</v>
      </c>
      <c r="G443" s="559" t="s">
        <v>10696</v>
      </c>
      <c r="H443" s="559"/>
      <c r="I443" s="559"/>
      <c r="J443" s="558"/>
      <c r="K443" s="558"/>
      <c r="L443" s="558"/>
      <c r="M443" s="558"/>
    </row>
    <row r="444" spans="2:13" x14ac:dyDescent="0.2">
      <c r="B444" s="290"/>
      <c r="C444" s="289"/>
      <c r="F444" s="395">
        <v>36071.360000000001</v>
      </c>
      <c r="G444" s="559"/>
      <c r="H444" s="559"/>
      <c r="I444" s="559"/>
      <c r="J444" s="558"/>
      <c r="K444" s="558"/>
      <c r="L444" s="558"/>
      <c r="M444" s="558"/>
    </row>
    <row r="445" spans="2:13" x14ac:dyDescent="0.2">
      <c r="B445" s="290"/>
      <c r="C445" s="289"/>
      <c r="F445" s="395">
        <v>40381.69</v>
      </c>
      <c r="G445" s="559"/>
      <c r="H445" s="559"/>
      <c r="I445" s="559"/>
      <c r="J445" s="558"/>
      <c r="K445" s="558"/>
      <c r="L445" s="558"/>
      <c r="M445" s="558"/>
    </row>
    <row r="446" spans="2:13" x14ac:dyDescent="0.2">
      <c r="B446" s="290"/>
      <c r="C446" s="289"/>
      <c r="F446" s="395">
        <v>36071.360000000001</v>
      </c>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F452" s="395"/>
      <c r="G452" s="559"/>
      <c r="H452" s="559"/>
      <c r="I452" s="559"/>
      <c r="J452" s="558"/>
      <c r="K452" s="558"/>
      <c r="L452" s="558"/>
      <c r="M452" s="558"/>
    </row>
    <row r="453" spans="2:13" x14ac:dyDescent="0.2">
      <c r="B453" s="290"/>
      <c r="C453" s="289"/>
      <c r="F453" s="395"/>
      <c r="G453" s="559"/>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F456" s="395"/>
      <c r="G456" s="559"/>
      <c r="H456" s="559"/>
      <c r="I456" s="559"/>
      <c r="J456" s="558"/>
      <c r="K456" s="558"/>
      <c r="L456" s="558"/>
      <c r="M456" s="558"/>
    </row>
    <row r="457" spans="2:13" x14ac:dyDescent="0.2">
      <c r="B457" s="290"/>
      <c r="C457" s="289"/>
      <c r="F457" s="395"/>
      <c r="G457" s="559"/>
      <c r="H457" s="559"/>
      <c r="I457" s="559"/>
      <c r="J457" s="558"/>
      <c r="K457" s="558"/>
      <c r="L457" s="558"/>
      <c r="M457" s="558"/>
    </row>
    <row r="458" spans="2:13" x14ac:dyDescent="0.2">
      <c r="B458" s="290"/>
      <c r="C458" s="289"/>
      <c r="F458" s="395"/>
      <c r="G458" s="559"/>
      <c r="H458" s="559"/>
      <c r="I458" s="559"/>
      <c r="J458" s="558"/>
      <c r="K458" s="558"/>
      <c r="L458" s="558"/>
      <c r="M458" s="558"/>
    </row>
    <row r="459" spans="2:13" x14ac:dyDescent="0.2">
      <c r="B459" s="290"/>
      <c r="C459" s="289"/>
      <c r="F459" s="395"/>
      <c r="G459" s="559"/>
      <c r="H459" s="559"/>
      <c r="I459" s="559"/>
      <c r="J459" s="558"/>
      <c r="K459" s="558"/>
      <c r="L459" s="558"/>
      <c r="M459" s="558"/>
    </row>
    <row r="460" spans="2:13" x14ac:dyDescent="0.2">
      <c r="B460" s="290"/>
      <c r="C460" s="289"/>
      <c r="F460" s="395"/>
      <c r="G460" s="559"/>
      <c r="H460" s="559"/>
      <c r="I460" s="559"/>
      <c r="J460" s="558"/>
      <c r="K460" s="558"/>
      <c r="L460" s="558"/>
      <c r="M460" s="558"/>
    </row>
    <row r="461" spans="2:13" x14ac:dyDescent="0.2">
      <c r="B461" s="290"/>
      <c r="C461" s="289"/>
      <c r="F461" s="395"/>
      <c r="G461" s="559"/>
      <c r="H461" s="559"/>
      <c r="I461" s="559"/>
      <c r="J461" s="558"/>
      <c r="K461" s="558"/>
      <c r="L461" s="558"/>
      <c r="M461" s="558"/>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x14ac:dyDescent="0.2">
      <c r="B562" s="290"/>
      <c r="C562" s="289"/>
      <c r="G562" s="285"/>
      <c r="H562" s="285"/>
      <c r="I562" s="285"/>
    </row>
    <row r="563" spans="2:10" x14ac:dyDescent="0.2">
      <c r="B563" s="290"/>
      <c r="C563" s="289"/>
      <c r="G563" s="285"/>
      <c r="H563" s="285"/>
      <c r="I563" s="285"/>
    </row>
    <row r="564" spans="2:10" ht="15.75" customHeight="1" thickBot="1" x14ac:dyDescent="0.25">
      <c r="B564" s="290"/>
      <c r="C564" s="289"/>
      <c r="E564" s="292">
        <f>SUM(E10:E211)</f>
        <v>10679726.749999996</v>
      </c>
      <c r="F564" s="291">
        <f>SUM(F8:F563)</f>
        <v>10993652.429999992</v>
      </c>
      <c r="G564" s="286"/>
      <c r="H564" s="285"/>
      <c r="I564" s="285"/>
    </row>
    <row r="565" spans="2:10" ht="15.75" customHeight="1" thickTop="1" x14ac:dyDescent="0.25">
      <c r="B565" s="290"/>
      <c r="C565" s="289"/>
      <c r="E565" s="280">
        <f>F564-E564</f>
        <v>313925.67999999598</v>
      </c>
      <c r="F565" s="287"/>
      <c r="G565" s="286"/>
      <c r="H565" s="285"/>
      <c r="I565" s="285"/>
      <c r="J565" s="282"/>
    </row>
    <row r="566" spans="2:10" ht="15.75" customHeight="1" x14ac:dyDescent="0.25">
      <c r="B566" s="290"/>
      <c r="C566" s="289"/>
      <c r="F566" s="287"/>
      <c r="G566" s="286"/>
      <c r="H566" s="280"/>
      <c r="I566" s="285"/>
    </row>
    <row r="567" spans="2:10" ht="15.75" customHeight="1" x14ac:dyDescent="0.25">
      <c r="B567" s="290"/>
      <c r="C567" s="289"/>
      <c r="F567" s="287"/>
      <c r="G567" s="286"/>
      <c r="H567" s="285"/>
      <c r="I567" s="285"/>
    </row>
    <row r="568" spans="2:10" ht="15.75" customHeight="1" x14ac:dyDescent="0.25">
      <c r="B568" s="278"/>
      <c r="C568" s="278"/>
      <c r="D568" s="283"/>
      <c r="F568" s="287"/>
      <c r="G568" s="286"/>
      <c r="H568" s="285"/>
      <c r="I568" s="285"/>
    </row>
    <row r="569" spans="2:10" ht="15.75" customHeight="1" x14ac:dyDescent="0.25">
      <c r="B569" s="278"/>
      <c r="C569" s="278"/>
      <c r="D569" s="283"/>
      <c r="F569" s="287"/>
      <c r="G569" s="286"/>
      <c r="H569" s="285"/>
      <c r="I569" s="285"/>
    </row>
    <row r="570" spans="2:10" ht="15.75" customHeight="1" x14ac:dyDescent="0.25">
      <c r="B570" s="278"/>
      <c r="C570" s="278"/>
      <c r="D570" s="288"/>
      <c r="F570" s="287"/>
      <c r="G570" s="286"/>
      <c r="H570" s="285"/>
      <c r="I570" s="285"/>
    </row>
    <row r="571" spans="2:10" ht="15.75" customHeight="1" x14ac:dyDescent="0.25">
      <c r="B571" s="278"/>
      <c r="C571" s="278"/>
      <c r="D571" s="283"/>
      <c r="F571" s="287"/>
      <c r="G571" s="286"/>
      <c r="H571" s="285"/>
      <c r="I571" s="285"/>
    </row>
    <row r="572" spans="2:10" ht="15.75" customHeight="1" x14ac:dyDescent="0.2">
      <c r="B572" s="278"/>
      <c r="C572" s="278"/>
      <c r="D572" s="283"/>
      <c r="G572" s="285"/>
      <c r="H572" s="285"/>
      <c r="I572" s="285"/>
    </row>
    <row r="573" spans="2:10" ht="15.75" customHeight="1" x14ac:dyDescent="0.2">
      <c r="B573" s="278"/>
      <c r="C573" s="278"/>
      <c r="D573" s="283"/>
      <c r="G573" s="285"/>
    </row>
    <row r="574" spans="2:10" ht="15.75" customHeight="1" x14ac:dyDescent="0.2">
      <c r="B574" s="278"/>
      <c r="C574" s="278"/>
      <c r="D574" s="283"/>
      <c r="G574" s="285"/>
    </row>
    <row r="575" spans="2:10" ht="15.75" customHeight="1" x14ac:dyDescent="0.2">
      <c r="B575" s="278"/>
      <c r="C575" s="278"/>
    </row>
    <row r="576" spans="2:10" ht="15.75" customHeight="1" x14ac:dyDescent="0.2">
      <c r="B576" s="278"/>
      <c r="C576" s="278"/>
      <c r="D576" s="283"/>
      <c r="G576" s="284"/>
    </row>
    <row r="577" spans="2:7" ht="15.75" customHeight="1" x14ac:dyDescent="0.2">
      <c r="B577" s="278"/>
      <c r="C577" s="278"/>
      <c r="D577" s="283"/>
    </row>
    <row r="578" spans="2:7" ht="15.75" customHeight="1" x14ac:dyDescent="0.2">
      <c r="B578" s="278"/>
      <c r="C578" s="278"/>
      <c r="D578" s="283"/>
    </row>
    <row r="579" spans="2:7" ht="15.75" customHeight="1" x14ac:dyDescent="0.2">
      <c r="B579" s="278"/>
      <c r="C579" s="278"/>
      <c r="D579" s="283"/>
    </row>
    <row r="580" spans="2:7" ht="15.75" customHeight="1" x14ac:dyDescent="0.2">
      <c r="B580" s="278"/>
      <c r="C580" s="278"/>
      <c r="D580" s="283"/>
    </row>
    <row r="581" spans="2:7" ht="15.75" customHeight="1" x14ac:dyDescent="0.2">
      <c r="B581" s="278"/>
      <c r="C581" s="278"/>
    </row>
    <row r="582" spans="2:7" ht="15.75" customHeight="1" x14ac:dyDescent="0.2">
      <c r="D582" s="283"/>
    </row>
    <row r="583" spans="2:7" ht="15.75" customHeight="1" x14ac:dyDescent="0.2">
      <c r="B583" s="278"/>
      <c r="C583" s="278"/>
      <c r="D583" s="283"/>
    </row>
    <row r="584" spans="2:7" ht="15.75" customHeight="1" x14ac:dyDescent="0.2">
      <c r="B584" s="278"/>
      <c r="C584" s="278"/>
      <c r="F584" s="282"/>
      <c r="G584" s="278"/>
    </row>
    <row r="585" spans="2:7" ht="15.75" customHeight="1" x14ac:dyDescent="0.2">
      <c r="F585" s="282"/>
      <c r="G585" s="278"/>
    </row>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65" ht="15.75" customHeight="1" x14ac:dyDescent="0.2"/>
    <row r="675" spans="1:208" s="279" customFormat="1" x14ac:dyDescent="0.2">
      <c r="A675" s="278"/>
      <c r="D675" s="281"/>
      <c r="E675" s="280"/>
      <c r="F675" s="280"/>
      <c r="H675" s="278"/>
      <c r="I675" s="278"/>
      <c r="J675" s="278"/>
      <c r="K675" s="278"/>
      <c r="L675" s="278"/>
      <c r="M675" s="278"/>
      <c r="N675" s="278"/>
      <c r="O675" s="278"/>
      <c r="P675" s="278"/>
      <c r="Q675" s="278"/>
      <c r="R675" s="278"/>
      <c r="S675" s="278"/>
      <c r="T675" s="278"/>
      <c r="U675" s="278"/>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8"/>
      <c r="AR675" s="278"/>
      <c r="AS675" s="278"/>
      <c r="AT675" s="278"/>
      <c r="AU675" s="278"/>
      <c r="AV675" s="278"/>
      <c r="AW675" s="278"/>
      <c r="AX675" s="278"/>
      <c r="AY675" s="278"/>
      <c r="AZ675" s="278"/>
      <c r="BA675" s="278"/>
      <c r="BB675" s="278"/>
      <c r="BC675" s="278"/>
      <c r="BD675" s="278"/>
      <c r="BE675" s="278"/>
      <c r="BF675" s="278"/>
      <c r="BG675" s="278"/>
      <c r="BH675" s="278"/>
      <c r="BI675" s="278"/>
      <c r="BJ675" s="278"/>
      <c r="BK675" s="278"/>
      <c r="BL675" s="278"/>
      <c r="BM675" s="278"/>
      <c r="BN675" s="278"/>
      <c r="BO675" s="278"/>
      <c r="BP675" s="278"/>
      <c r="BQ675" s="278"/>
      <c r="BR675" s="278"/>
      <c r="BS675" s="278"/>
      <c r="BT675" s="278"/>
      <c r="BU675" s="278"/>
      <c r="BV675" s="278"/>
      <c r="BW675" s="278"/>
      <c r="BX675" s="278"/>
      <c r="BY675" s="278"/>
      <c r="BZ675" s="278"/>
      <c r="CA675" s="278"/>
      <c r="CB675" s="278"/>
      <c r="CC675" s="278"/>
      <c r="CD675" s="278"/>
      <c r="CE675" s="278"/>
      <c r="CF675" s="278"/>
      <c r="CG675" s="278"/>
      <c r="CH675" s="278"/>
      <c r="CI675" s="278"/>
      <c r="CJ675" s="278"/>
      <c r="CK675" s="278"/>
      <c r="CL675" s="278"/>
      <c r="CM675" s="278"/>
      <c r="CN675" s="278"/>
      <c r="CO675" s="278"/>
      <c r="CP675" s="278"/>
      <c r="CQ675" s="278"/>
      <c r="CR675" s="278"/>
      <c r="CS675" s="278"/>
      <c r="CT675" s="278"/>
      <c r="CU675" s="278"/>
      <c r="CV675" s="278"/>
      <c r="CW675" s="278"/>
      <c r="CX675" s="278"/>
      <c r="CY675" s="278"/>
      <c r="CZ675" s="278"/>
      <c r="DA675" s="278"/>
      <c r="DB675" s="278"/>
      <c r="DC675" s="278"/>
      <c r="DD675" s="278"/>
      <c r="DE675" s="278"/>
      <c r="DF675" s="278"/>
      <c r="DG675" s="278"/>
      <c r="DH675" s="278"/>
      <c r="DI675" s="278"/>
      <c r="DJ675" s="278"/>
      <c r="DK675" s="278"/>
      <c r="DL675" s="278"/>
      <c r="DM675" s="278"/>
      <c r="DN675" s="278"/>
      <c r="DO675" s="278"/>
      <c r="DP675" s="278"/>
      <c r="DQ675" s="278"/>
      <c r="DR675" s="278"/>
      <c r="DS675" s="278"/>
      <c r="DT675" s="278"/>
      <c r="DU675" s="278"/>
      <c r="DV675" s="278"/>
      <c r="DW675" s="278"/>
      <c r="DX675" s="278"/>
      <c r="DY675" s="278"/>
      <c r="DZ675" s="278"/>
      <c r="EA675" s="278"/>
      <c r="EB675" s="278"/>
      <c r="EC675" s="278"/>
      <c r="ED675" s="278"/>
      <c r="EE675" s="278"/>
      <c r="EF675" s="278"/>
      <c r="EG675" s="278"/>
      <c r="EH675" s="278"/>
      <c r="EI675" s="278"/>
      <c r="EJ675" s="278"/>
      <c r="EK675" s="278"/>
      <c r="EL675" s="278"/>
      <c r="EM675" s="278"/>
      <c r="EN675" s="278"/>
      <c r="EO675" s="278"/>
      <c r="EP675" s="278"/>
      <c r="EQ675" s="278"/>
      <c r="ER675" s="278"/>
      <c r="ES675" s="278"/>
      <c r="ET675" s="278"/>
      <c r="EU675" s="278"/>
      <c r="EV675" s="278"/>
      <c r="EW675" s="278"/>
      <c r="EX675" s="278"/>
      <c r="EY675" s="278"/>
      <c r="EZ675" s="278"/>
      <c r="FA675" s="278"/>
      <c r="FB675" s="278"/>
      <c r="FC675" s="278"/>
      <c r="FD675" s="278"/>
      <c r="FE675" s="278"/>
      <c r="FF675" s="278"/>
      <c r="FG675" s="278"/>
      <c r="FH675" s="278"/>
      <c r="FI675" s="278"/>
      <c r="FJ675" s="278"/>
      <c r="FK675" s="278"/>
      <c r="FL675" s="278"/>
      <c r="FM675" s="278"/>
      <c r="FN675" s="278"/>
      <c r="FO675" s="278"/>
      <c r="FP675" s="278"/>
      <c r="FQ675" s="278"/>
      <c r="FR675" s="278"/>
      <c r="FS675" s="278"/>
      <c r="FT675" s="278"/>
      <c r="FU675" s="278"/>
      <c r="FV675" s="278"/>
      <c r="FW675" s="278"/>
      <c r="FX675" s="278"/>
      <c r="FY675" s="278"/>
      <c r="FZ675" s="278"/>
      <c r="GA675" s="278"/>
      <c r="GB675" s="278"/>
      <c r="GC675" s="278"/>
      <c r="GD675" s="278"/>
      <c r="GE675" s="278"/>
      <c r="GF675" s="278"/>
      <c r="GG675" s="278"/>
      <c r="GH675" s="278"/>
      <c r="GI675" s="278"/>
      <c r="GJ675" s="278"/>
      <c r="GK675" s="278"/>
      <c r="GL675" s="278"/>
      <c r="GM675" s="278"/>
      <c r="GN675" s="278"/>
      <c r="GO675" s="278"/>
      <c r="GP675" s="278"/>
      <c r="GQ675" s="278"/>
      <c r="GR675" s="278"/>
      <c r="GS675" s="278"/>
      <c r="GT675" s="278"/>
      <c r="GU675" s="278"/>
      <c r="GV675" s="278"/>
      <c r="GW675" s="278"/>
      <c r="GX675" s="278"/>
      <c r="GY675" s="278"/>
      <c r="GZ675" s="278"/>
    </row>
    <row r="676" spans="1:208" s="280" customFormat="1" x14ac:dyDescent="0.2">
      <c r="A676" s="278"/>
      <c r="B676" s="279"/>
      <c r="C676" s="279"/>
      <c r="D676" s="281"/>
      <c r="G676" s="279"/>
      <c r="H676" s="278"/>
      <c r="I676" s="278"/>
      <c r="J676" s="278"/>
      <c r="K676" s="278"/>
      <c r="L676" s="278"/>
      <c r="M676" s="278"/>
      <c r="N676" s="278"/>
      <c r="O676" s="278"/>
      <c r="P676" s="278"/>
      <c r="Q676" s="278"/>
      <c r="R676" s="278"/>
      <c r="S676" s="278"/>
      <c r="T676" s="278"/>
      <c r="U676" s="278"/>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8"/>
      <c r="AR676" s="278"/>
      <c r="AS676" s="278"/>
      <c r="AT676" s="278"/>
      <c r="AU676" s="278"/>
      <c r="AV676" s="278"/>
      <c r="AW676" s="278"/>
      <c r="AX676" s="278"/>
      <c r="AY676" s="278"/>
      <c r="AZ676" s="278"/>
      <c r="BA676" s="278"/>
      <c r="BB676" s="278"/>
      <c r="BC676" s="278"/>
      <c r="BD676" s="278"/>
      <c r="BE676" s="278"/>
      <c r="BF676" s="278"/>
      <c r="BG676" s="278"/>
      <c r="BH676" s="278"/>
      <c r="BI676" s="278"/>
      <c r="BJ676" s="278"/>
      <c r="BK676" s="278"/>
      <c r="BL676" s="278"/>
      <c r="BM676" s="278"/>
      <c r="BN676" s="278"/>
      <c r="BO676" s="278"/>
      <c r="BP676" s="278"/>
      <c r="BQ676" s="278"/>
      <c r="BR676" s="278"/>
      <c r="BS676" s="278"/>
      <c r="BT676" s="278"/>
      <c r="BU676" s="278"/>
      <c r="BV676" s="278"/>
      <c r="BW676" s="278"/>
      <c r="BX676" s="278"/>
      <c r="BY676" s="278"/>
      <c r="BZ676" s="278"/>
      <c r="CA676" s="278"/>
      <c r="CB676" s="278"/>
      <c r="CC676" s="278"/>
      <c r="CD676" s="278"/>
      <c r="CE676" s="278"/>
      <c r="CF676" s="278"/>
      <c r="CG676" s="278"/>
      <c r="CH676" s="278"/>
      <c r="CI676" s="278"/>
      <c r="CJ676" s="278"/>
      <c r="CK676" s="278"/>
      <c r="CL676" s="278"/>
      <c r="CM676" s="278"/>
      <c r="CN676" s="278"/>
      <c r="CO676" s="278"/>
      <c r="CP676" s="278"/>
      <c r="CQ676" s="278"/>
      <c r="CR676" s="278"/>
      <c r="CS676" s="278"/>
      <c r="CT676" s="278"/>
      <c r="CU676" s="278"/>
      <c r="CV676" s="278"/>
      <c r="CW676" s="278"/>
      <c r="CX676" s="278"/>
      <c r="CY676" s="278"/>
      <c r="CZ676" s="278"/>
      <c r="DA676" s="278"/>
      <c r="DB676" s="278"/>
      <c r="DC676" s="278"/>
      <c r="DD676" s="278"/>
      <c r="DE676" s="278"/>
      <c r="DF676" s="278"/>
      <c r="DG676" s="278"/>
      <c r="DH676" s="278"/>
      <c r="DI676" s="278"/>
      <c r="DJ676" s="278"/>
      <c r="DK676" s="278"/>
      <c r="DL676" s="278"/>
      <c r="DM676" s="278"/>
      <c r="DN676" s="278"/>
      <c r="DO676" s="278"/>
      <c r="DP676" s="278"/>
      <c r="DQ676" s="278"/>
      <c r="DR676" s="278"/>
      <c r="DS676" s="278"/>
      <c r="DT676" s="278"/>
      <c r="DU676" s="278"/>
      <c r="DV676" s="278"/>
      <c r="DW676" s="278"/>
      <c r="DX676" s="278"/>
      <c r="DY676" s="278"/>
      <c r="DZ676" s="278"/>
      <c r="EA676" s="278"/>
      <c r="EB676" s="278"/>
      <c r="EC676" s="278"/>
      <c r="ED676" s="278"/>
      <c r="EE676" s="278"/>
      <c r="EF676" s="278"/>
      <c r="EG676" s="278"/>
      <c r="EH676" s="278"/>
      <c r="EI676" s="278"/>
      <c r="EJ676" s="278"/>
      <c r="EK676" s="278"/>
      <c r="EL676" s="278"/>
      <c r="EM676" s="278"/>
      <c r="EN676" s="278"/>
      <c r="EO676" s="278"/>
      <c r="EP676" s="278"/>
      <c r="EQ676" s="278"/>
      <c r="ER676" s="278"/>
      <c r="ES676" s="278"/>
      <c r="ET676" s="278"/>
      <c r="EU676" s="278"/>
      <c r="EV676" s="278"/>
      <c r="EW676" s="278"/>
      <c r="EX676" s="278"/>
      <c r="EY676" s="278"/>
      <c r="EZ676" s="278"/>
      <c r="FA676" s="278"/>
      <c r="FB676" s="278"/>
      <c r="FC676" s="278"/>
      <c r="FD676" s="278"/>
      <c r="FE676" s="278"/>
      <c r="FF676" s="278"/>
      <c r="FG676" s="278"/>
      <c r="FH676" s="278"/>
      <c r="FI676" s="278"/>
      <c r="FJ676" s="278"/>
      <c r="FK676" s="278"/>
      <c r="FL676" s="278"/>
      <c r="FM676" s="278"/>
      <c r="FN676" s="278"/>
      <c r="FO676" s="278"/>
      <c r="FP676" s="278"/>
      <c r="FQ676" s="278"/>
      <c r="FR676" s="278"/>
      <c r="FS676" s="278"/>
      <c r="FT676" s="278"/>
      <c r="FU676" s="278"/>
      <c r="FV676" s="278"/>
      <c r="FW676" s="278"/>
      <c r="FX676" s="278"/>
      <c r="FY676" s="278"/>
      <c r="FZ676" s="278"/>
      <c r="GA676" s="278"/>
      <c r="GB676" s="278"/>
      <c r="GC676" s="278"/>
      <c r="GD676" s="278"/>
      <c r="GE676" s="278"/>
      <c r="GF676" s="278"/>
      <c r="GG676" s="278"/>
      <c r="GH676" s="278"/>
      <c r="GI676" s="278"/>
      <c r="GJ676" s="278"/>
      <c r="GK676" s="278"/>
      <c r="GL676" s="278"/>
      <c r="GM676" s="278"/>
      <c r="GN676" s="278"/>
      <c r="GO676" s="278"/>
      <c r="GP676" s="278"/>
      <c r="GQ676" s="278"/>
      <c r="GR676" s="278"/>
      <c r="GS676" s="278"/>
      <c r="GT676" s="278"/>
      <c r="GU676" s="278"/>
      <c r="GV676" s="278"/>
      <c r="GW676" s="278"/>
      <c r="GX676" s="278"/>
      <c r="GY676" s="278"/>
      <c r="GZ676" s="278"/>
    </row>
    <row r="677" spans="1:208" s="280" customFormat="1" x14ac:dyDescent="0.2">
      <c r="A677" s="278"/>
      <c r="B677" s="279"/>
      <c r="C677" s="279"/>
      <c r="D677" s="281"/>
      <c r="G677" s="279"/>
      <c r="H677" s="278"/>
      <c r="I677" s="278"/>
      <c r="J677" s="278"/>
      <c r="K677" s="278"/>
      <c r="L677" s="278"/>
      <c r="M677" s="278"/>
      <c r="N677" s="278"/>
      <c r="O677" s="278"/>
      <c r="P677" s="278"/>
      <c r="Q677" s="278"/>
      <c r="R677" s="278"/>
      <c r="S677" s="278"/>
      <c r="T677" s="278"/>
      <c r="U677" s="278"/>
      <c r="V677" s="278"/>
      <c r="W677" s="278"/>
      <c r="X677" s="278"/>
      <c r="Y677" s="278"/>
      <c r="Z677" s="278"/>
      <c r="AA677" s="278"/>
      <c r="AB677" s="278"/>
      <c r="AC677" s="278"/>
      <c r="AD677" s="278"/>
      <c r="AE677" s="278"/>
      <c r="AF677" s="278"/>
      <c r="AG677" s="278"/>
      <c r="AH677" s="278"/>
      <c r="AI677" s="278"/>
      <c r="AJ677" s="278"/>
      <c r="AK677" s="278"/>
      <c r="AL677" s="278"/>
      <c r="AM677" s="278"/>
      <c r="AN677" s="278"/>
      <c r="AO677" s="278"/>
      <c r="AP677" s="278"/>
      <c r="AQ677" s="278"/>
      <c r="AR677" s="278"/>
      <c r="AS677" s="278"/>
      <c r="AT677" s="278"/>
      <c r="AU677" s="278"/>
      <c r="AV677" s="278"/>
      <c r="AW677" s="278"/>
      <c r="AX677" s="278"/>
      <c r="AY677" s="278"/>
      <c r="AZ677" s="278"/>
      <c r="BA677" s="278"/>
      <c r="BB677" s="278"/>
      <c r="BC677" s="278"/>
      <c r="BD677" s="278"/>
      <c r="BE677" s="278"/>
      <c r="BF677" s="278"/>
      <c r="BG677" s="278"/>
      <c r="BH677" s="278"/>
      <c r="BI677" s="278"/>
      <c r="BJ677" s="278"/>
      <c r="BK677" s="278"/>
      <c r="BL677" s="278"/>
      <c r="BM677" s="278"/>
      <c r="BN677" s="278"/>
      <c r="BO677" s="278"/>
      <c r="BP677" s="278"/>
      <c r="BQ677" s="278"/>
      <c r="BR677" s="278"/>
      <c r="BS677" s="278"/>
      <c r="BT677" s="278"/>
      <c r="BU677" s="278"/>
      <c r="BV677" s="278"/>
      <c r="BW677" s="278"/>
      <c r="BX677" s="278"/>
      <c r="BY677" s="278"/>
      <c r="BZ677" s="278"/>
      <c r="CA677" s="278"/>
      <c r="CB677" s="278"/>
      <c r="CC677" s="278"/>
      <c r="CD677" s="278"/>
      <c r="CE677" s="278"/>
      <c r="CF677" s="278"/>
      <c r="CG677" s="278"/>
      <c r="CH677" s="278"/>
      <c r="CI677" s="278"/>
      <c r="CJ677" s="278"/>
      <c r="CK677" s="278"/>
      <c r="CL677" s="278"/>
      <c r="CM677" s="278"/>
      <c r="CN677" s="278"/>
      <c r="CO677" s="278"/>
      <c r="CP677" s="278"/>
      <c r="CQ677" s="278"/>
      <c r="CR677" s="278"/>
      <c r="CS677" s="278"/>
      <c r="CT677" s="278"/>
      <c r="CU677" s="278"/>
      <c r="CV677" s="278"/>
      <c r="CW677" s="278"/>
      <c r="CX677" s="278"/>
      <c r="CY677" s="278"/>
      <c r="CZ677" s="278"/>
      <c r="DA677" s="278"/>
      <c r="DB677" s="278"/>
      <c r="DC677" s="278"/>
      <c r="DD677" s="278"/>
      <c r="DE677" s="278"/>
      <c r="DF677" s="278"/>
      <c r="DG677" s="278"/>
      <c r="DH677" s="278"/>
      <c r="DI677" s="278"/>
      <c r="DJ677" s="278"/>
      <c r="DK677" s="278"/>
      <c r="DL677" s="278"/>
      <c r="DM677" s="278"/>
      <c r="DN677" s="278"/>
      <c r="DO677" s="278"/>
      <c r="DP677" s="278"/>
      <c r="DQ677" s="278"/>
      <c r="DR677" s="278"/>
      <c r="DS677" s="278"/>
      <c r="DT677" s="278"/>
      <c r="DU677" s="278"/>
      <c r="DV677" s="278"/>
      <c r="DW677" s="278"/>
      <c r="DX677" s="278"/>
      <c r="DY677" s="278"/>
      <c r="DZ677" s="278"/>
      <c r="EA677" s="278"/>
      <c r="EB677" s="278"/>
      <c r="EC677" s="278"/>
      <c r="ED677" s="278"/>
      <c r="EE677" s="278"/>
      <c r="EF677" s="278"/>
      <c r="EG677" s="278"/>
      <c r="EH677" s="278"/>
      <c r="EI677" s="278"/>
      <c r="EJ677" s="278"/>
      <c r="EK677" s="278"/>
      <c r="EL677" s="278"/>
      <c r="EM677" s="278"/>
      <c r="EN677" s="278"/>
      <c r="EO677" s="278"/>
      <c r="EP677" s="278"/>
      <c r="EQ677" s="278"/>
      <c r="ER677" s="278"/>
      <c r="ES677" s="278"/>
      <c r="ET677" s="278"/>
      <c r="EU677" s="278"/>
      <c r="EV677" s="278"/>
      <c r="EW677" s="278"/>
      <c r="EX677" s="278"/>
      <c r="EY677" s="278"/>
      <c r="EZ677" s="278"/>
      <c r="FA677" s="278"/>
      <c r="FB677" s="278"/>
      <c r="FC677" s="278"/>
      <c r="FD677" s="278"/>
      <c r="FE677" s="278"/>
      <c r="FF677" s="278"/>
      <c r="FG677" s="278"/>
      <c r="FH677" s="278"/>
      <c r="FI677" s="278"/>
      <c r="FJ677" s="278"/>
      <c r="FK677" s="278"/>
      <c r="FL677" s="278"/>
      <c r="FM677" s="278"/>
      <c r="FN677" s="278"/>
      <c r="FO677" s="278"/>
      <c r="FP677" s="278"/>
      <c r="FQ677" s="278"/>
      <c r="FR677" s="278"/>
      <c r="FS677" s="278"/>
      <c r="FT677" s="278"/>
      <c r="FU677" s="278"/>
      <c r="FV677" s="278"/>
      <c r="FW677" s="278"/>
      <c r="FX677" s="278"/>
      <c r="FY677" s="278"/>
      <c r="FZ677" s="278"/>
      <c r="GA677" s="278"/>
      <c r="GB677" s="278"/>
      <c r="GC677" s="278"/>
      <c r="GD677" s="278"/>
      <c r="GE677" s="278"/>
      <c r="GF677" s="278"/>
      <c r="GG677" s="278"/>
      <c r="GH677" s="278"/>
      <c r="GI677" s="278"/>
      <c r="GJ677" s="278"/>
      <c r="GK677" s="278"/>
      <c r="GL677" s="278"/>
      <c r="GM677" s="278"/>
      <c r="GN677" s="278"/>
      <c r="GO677" s="278"/>
      <c r="GP677" s="278"/>
      <c r="GQ677" s="278"/>
      <c r="GR677" s="278"/>
      <c r="GS677" s="278"/>
      <c r="GT677" s="278"/>
      <c r="GU677" s="278"/>
      <c r="GV677" s="278"/>
      <c r="GW677" s="278"/>
      <c r="GX677" s="278"/>
      <c r="GY677" s="278"/>
      <c r="GZ677" s="278"/>
    </row>
    <row r="678" spans="1:208" s="280" customFormat="1" x14ac:dyDescent="0.2">
      <c r="A678" s="278"/>
      <c r="B678" s="279"/>
      <c r="C678" s="279"/>
      <c r="D678" s="281"/>
      <c r="G678" s="279"/>
      <c r="H678" s="278"/>
      <c r="I678" s="278"/>
      <c r="J678" s="278"/>
      <c r="K678" s="278"/>
      <c r="L678" s="278"/>
      <c r="M678" s="278"/>
      <c r="N678" s="278"/>
      <c r="O678" s="278"/>
      <c r="P678" s="278"/>
      <c r="Q678" s="278"/>
      <c r="R678" s="278"/>
      <c r="S678" s="278"/>
      <c r="T678" s="278"/>
      <c r="U678" s="278"/>
      <c r="V678" s="278"/>
      <c r="W678" s="278"/>
      <c r="X678" s="278"/>
      <c r="Y678" s="278"/>
      <c r="Z678" s="278"/>
      <c r="AA678" s="278"/>
      <c r="AB678" s="278"/>
      <c r="AC678" s="278"/>
      <c r="AD678" s="278"/>
      <c r="AE678" s="278"/>
      <c r="AF678" s="278"/>
      <c r="AG678" s="278"/>
      <c r="AH678" s="278"/>
      <c r="AI678" s="278"/>
      <c r="AJ678" s="278"/>
      <c r="AK678" s="278"/>
      <c r="AL678" s="278"/>
      <c r="AM678" s="278"/>
      <c r="AN678" s="278"/>
      <c r="AO678" s="278"/>
      <c r="AP678" s="278"/>
      <c r="AQ678" s="278"/>
      <c r="AR678" s="278"/>
      <c r="AS678" s="278"/>
      <c r="AT678" s="278"/>
      <c r="AU678" s="278"/>
      <c r="AV678" s="278"/>
      <c r="AW678" s="278"/>
      <c r="AX678" s="278"/>
      <c r="AY678" s="278"/>
      <c r="AZ678" s="278"/>
      <c r="BA678" s="278"/>
      <c r="BB678" s="278"/>
      <c r="BC678" s="278"/>
      <c r="BD678" s="278"/>
      <c r="BE678" s="278"/>
      <c r="BF678" s="278"/>
      <c r="BG678" s="278"/>
      <c r="BH678" s="278"/>
      <c r="BI678" s="278"/>
      <c r="BJ678" s="278"/>
      <c r="BK678" s="278"/>
      <c r="BL678" s="278"/>
      <c r="BM678" s="278"/>
      <c r="BN678" s="278"/>
      <c r="BO678" s="278"/>
      <c r="BP678" s="278"/>
      <c r="BQ678" s="278"/>
      <c r="BR678" s="278"/>
      <c r="BS678" s="278"/>
      <c r="BT678" s="278"/>
      <c r="BU678" s="278"/>
      <c r="BV678" s="278"/>
      <c r="BW678" s="278"/>
      <c r="BX678" s="278"/>
      <c r="BY678" s="278"/>
      <c r="BZ678" s="278"/>
      <c r="CA678" s="278"/>
      <c r="CB678" s="278"/>
      <c r="CC678" s="278"/>
      <c r="CD678" s="278"/>
      <c r="CE678" s="278"/>
      <c r="CF678" s="278"/>
      <c r="CG678" s="278"/>
      <c r="CH678" s="278"/>
      <c r="CI678" s="278"/>
      <c r="CJ678" s="278"/>
      <c r="CK678" s="278"/>
      <c r="CL678" s="278"/>
      <c r="CM678" s="278"/>
      <c r="CN678" s="278"/>
      <c r="CO678" s="278"/>
      <c r="CP678" s="278"/>
      <c r="CQ678" s="278"/>
      <c r="CR678" s="278"/>
      <c r="CS678" s="278"/>
      <c r="CT678" s="278"/>
      <c r="CU678" s="278"/>
      <c r="CV678" s="278"/>
      <c r="CW678" s="278"/>
      <c r="CX678" s="278"/>
      <c r="CY678" s="278"/>
      <c r="CZ678" s="278"/>
      <c r="DA678" s="278"/>
      <c r="DB678" s="278"/>
      <c r="DC678" s="278"/>
      <c r="DD678" s="278"/>
      <c r="DE678" s="278"/>
      <c r="DF678" s="278"/>
      <c r="DG678" s="278"/>
      <c r="DH678" s="278"/>
      <c r="DI678" s="278"/>
      <c r="DJ678" s="278"/>
      <c r="DK678" s="278"/>
      <c r="DL678" s="278"/>
      <c r="DM678" s="278"/>
      <c r="DN678" s="278"/>
      <c r="DO678" s="278"/>
      <c r="DP678" s="278"/>
      <c r="DQ678" s="278"/>
      <c r="DR678" s="278"/>
      <c r="DS678" s="278"/>
      <c r="DT678" s="278"/>
      <c r="DU678" s="278"/>
      <c r="DV678" s="278"/>
      <c r="DW678" s="278"/>
      <c r="DX678" s="278"/>
      <c r="DY678" s="278"/>
      <c r="DZ678" s="278"/>
      <c r="EA678" s="278"/>
      <c r="EB678" s="278"/>
      <c r="EC678" s="278"/>
      <c r="ED678" s="278"/>
      <c r="EE678" s="278"/>
      <c r="EF678" s="278"/>
      <c r="EG678" s="278"/>
      <c r="EH678" s="278"/>
      <c r="EI678" s="278"/>
      <c r="EJ678" s="278"/>
      <c r="EK678" s="278"/>
      <c r="EL678" s="278"/>
      <c r="EM678" s="278"/>
      <c r="EN678" s="278"/>
      <c r="EO678" s="278"/>
      <c r="EP678" s="278"/>
      <c r="EQ678" s="278"/>
      <c r="ER678" s="278"/>
      <c r="ES678" s="278"/>
      <c r="ET678" s="278"/>
      <c r="EU678" s="278"/>
      <c r="EV678" s="278"/>
      <c r="EW678" s="278"/>
      <c r="EX678" s="278"/>
      <c r="EY678" s="278"/>
      <c r="EZ678" s="278"/>
      <c r="FA678" s="278"/>
      <c r="FB678" s="278"/>
      <c r="FC678" s="278"/>
      <c r="FD678" s="278"/>
      <c r="FE678" s="278"/>
      <c r="FF678" s="278"/>
      <c r="FG678" s="278"/>
      <c r="FH678" s="278"/>
      <c r="FI678" s="278"/>
      <c r="FJ678" s="278"/>
      <c r="FK678" s="278"/>
      <c r="FL678" s="278"/>
      <c r="FM678" s="278"/>
      <c r="FN678" s="278"/>
      <c r="FO678" s="278"/>
      <c r="FP678" s="278"/>
      <c r="FQ678" s="278"/>
      <c r="FR678" s="278"/>
      <c r="FS678" s="278"/>
      <c r="FT678" s="278"/>
      <c r="FU678" s="278"/>
      <c r="FV678" s="278"/>
      <c r="FW678" s="278"/>
      <c r="FX678" s="278"/>
      <c r="FY678" s="278"/>
      <c r="FZ678" s="278"/>
      <c r="GA678" s="278"/>
      <c r="GB678" s="278"/>
      <c r="GC678" s="278"/>
      <c r="GD678" s="278"/>
      <c r="GE678" s="278"/>
      <c r="GF678" s="278"/>
      <c r="GG678" s="278"/>
      <c r="GH678" s="278"/>
      <c r="GI678" s="278"/>
      <c r="GJ678" s="278"/>
      <c r="GK678" s="278"/>
      <c r="GL678" s="278"/>
      <c r="GM678" s="278"/>
      <c r="GN678" s="278"/>
      <c r="GO678" s="278"/>
      <c r="GP678" s="278"/>
      <c r="GQ678" s="278"/>
      <c r="GR678" s="278"/>
      <c r="GS678" s="278"/>
      <c r="GT678" s="278"/>
      <c r="GU678" s="278"/>
      <c r="GV678" s="278"/>
      <c r="GW678" s="278"/>
      <c r="GX678" s="278"/>
      <c r="GY678" s="278"/>
      <c r="GZ678" s="278"/>
    </row>
  </sheetData>
  <pageMargins left="0.70866141732283472" right="0.55118110236220474" top="0.31496062992125984" bottom="0.39370078740157483" header="0.31496062992125984" footer="0.31496062992125984"/>
  <pageSetup paperSize="9" scale="65" orientation="landscape"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3F1AB-5773-49C3-B52A-F2E246752899}">
  <dimension ref="A1:GZ379"/>
  <sheetViews>
    <sheetView topLeftCell="A4" workbookViewId="0">
      <selection activeCell="D28" sqref="C28:D28"/>
    </sheetView>
  </sheetViews>
  <sheetFormatPr baseColWidth="10" defaultColWidth="10.85546875" defaultRowHeight="12.75" x14ac:dyDescent="0.2"/>
  <cols>
    <col min="1" max="1" width="2.85546875" style="690" customWidth="1"/>
    <col min="2" max="2" width="10.85546875" style="691"/>
    <col min="3" max="3" width="87.28515625" style="691" customWidth="1"/>
    <col min="4" max="4" width="17.140625" style="692" customWidth="1"/>
    <col min="5" max="5" width="17.28515625" style="692" hidden="1" customWidth="1"/>
    <col min="6" max="6" width="17.28515625" style="691" hidden="1" customWidth="1"/>
    <col min="7" max="7" width="12" style="690" hidden="1" customWidth="1"/>
    <col min="8" max="8" width="2" style="311" hidden="1" customWidth="1"/>
    <col min="9" max="11" width="11" style="311" hidden="1" customWidth="1"/>
    <col min="12" max="17" width="0" style="311" hidden="1" customWidth="1"/>
    <col min="18" max="16384" width="10.85546875" style="311"/>
  </cols>
  <sheetData>
    <row r="1" spans="2:8" ht="18" x14ac:dyDescent="0.25">
      <c r="B1" s="733"/>
      <c r="C1" s="735" t="s">
        <v>872</v>
      </c>
    </row>
    <row r="2" spans="2:8" ht="18" x14ac:dyDescent="0.25">
      <c r="B2" s="733"/>
      <c r="C2" s="735" t="s">
        <v>1009</v>
      </c>
    </row>
    <row r="3" spans="2:8" ht="18" x14ac:dyDescent="0.25">
      <c r="B3" s="733"/>
      <c r="C3" s="734" t="s">
        <v>11278</v>
      </c>
    </row>
    <row r="4" spans="2:8" ht="13.5" thickBot="1" x14ac:dyDescent="0.25">
      <c r="B4" s="733"/>
      <c r="C4" s="702"/>
    </row>
    <row r="5" spans="2:8" x14ac:dyDescent="0.2">
      <c r="B5" s="732"/>
      <c r="C5" s="731"/>
      <c r="D5" s="729" t="s">
        <v>868</v>
      </c>
      <c r="E5" s="728"/>
    </row>
    <row r="6" spans="2:8" x14ac:dyDescent="0.2">
      <c r="B6" s="727" t="s">
        <v>41</v>
      </c>
      <c r="C6" s="702" t="s">
        <v>867</v>
      </c>
      <c r="D6" s="726" t="s">
        <v>865</v>
      </c>
      <c r="E6" s="725" t="s">
        <v>864</v>
      </c>
    </row>
    <row r="7" spans="2:8" ht="13.5" thickBot="1" x14ac:dyDescent="0.25">
      <c r="B7" s="724"/>
      <c r="C7" s="723"/>
      <c r="D7" s="721"/>
      <c r="E7" s="720"/>
      <c r="F7" s="698"/>
      <c r="G7" s="698"/>
      <c r="H7" s="318"/>
    </row>
    <row r="8" spans="2:8" x14ac:dyDescent="0.2">
      <c r="B8" s="703"/>
      <c r="C8" s="1062" t="s">
        <v>1008</v>
      </c>
      <c r="E8" s="719">
        <v>819335.39</v>
      </c>
      <c r="F8" s="704"/>
      <c r="G8" s="698"/>
      <c r="H8" s="318"/>
    </row>
    <row r="9" spans="2:8" ht="14.25" x14ac:dyDescent="0.2">
      <c r="B9" s="977">
        <v>45384</v>
      </c>
      <c r="C9" s="981" t="s">
        <v>2816</v>
      </c>
      <c r="D9" s="975">
        <v>500000</v>
      </c>
      <c r="E9" s="979">
        <v>0.01</v>
      </c>
      <c r="F9" s="698" t="s">
        <v>11277</v>
      </c>
    </row>
    <row r="10" spans="2:8" ht="14.25" x14ac:dyDescent="0.2">
      <c r="B10" s="977">
        <v>45384</v>
      </c>
      <c r="C10" s="981" t="s">
        <v>11276</v>
      </c>
      <c r="D10" s="975">
        <v>44609.36</v>
      </c>
      <c r="E10" s="980">
        <v>5482.32</v>
      </c>
      <c r="F10" s="698" t="s">
        <v>11275</v>
      </c>
    </row>
    <row r="11" spans="2:8" ht="14.25" x14ac:dyDescent="0.2">
      <c r="B11" s="977">
        <v>45385</v>
      </c>
      <c r="C11" s="981" t="s">
        <v>11274</v>
      </c>
      <c r="D11" s="975">
        <v>385.76</v>
      </c>
      <c r="E11" s="979">
        <v>10000</v>
      </c>
      <c r="F11" s="698" t="s">
        <v>9951</v>
      </c>
    </row>
    <row r="12" spans="2:8" ht="14.25" x14ac:dyDescent="0.2">
      <c r="B12" s="977">
        <v>45385</v>
      </c>
      <c r="C12" s="981" t="s">
        <v>999</v>
      </c>
      <c r="D12" s="975">
        <v>6943</v>
      </c>
      <c r="E12" s="980">
        <v>2168.73</v>
      </c>
      <c r="F12" s="715" t="s">
        <v>11273</v>
      </c>
    </row>
    <row r="13" spans="2:8" ht="14.25" x14ac:dyDescent="0.2">
      <c r="B13" s="977">
        <v>45385</v>
      </c>
      <c r="C13" s="981" t="s">
        <v>11272</v>
      </c>
      <c r="D13" s="975">
        <v>4616.8</v>
      </c>
      <c r="E13" s="979">
        <v>1000</v>
      </c>
      <c r="F13" s="698" t="s">
        <v>11195</v>
      </c>
    </row>
    <row r="14" spans="2:8" ht="14.25" x14ac:dyDescent="0.2">
      <c r="B14" s="977">
        <v>45385</v>
      </c>
      <c r="C14" s="981" t="s">
        <v>11271</v>
      </c>
      <c r="D14" s="975">
        <v>52265.45</v>
      </c>
      <c r="E14" s="979">
        <v>10000</v>
      </c>
      <c r="F14" s="698" t="s">
        <v>9958</v>
      </c>
    </row>
    <row r="15" spans="2:8" ht="14.25" x14ac:dyDescent="0.2">
      <c r="B15" s="977">
        <v>45385</v>
      </c>
      <c r="C15" s="981" t="s">
        <v>11270</v>
      </c>
      <c r="D15" s="975">
        <v>59982.89</v>
      </c>
      <c r="E15" s="980">
        <v>5000</v>
      </c>
      <c r="F15" s="698" t="s">
        <v>10033</v>
      </c>
    </row>
    <row r="16" spans="2:8" ht="14.25" x14ac:dyDescent="0.2">
      <c r="B16" s="977">
        <v>45385</v>
      </c>
      <c r="C16" s="981" t="s">
        <v>10068</v>
      </c>
      <c r="D16" s="975">
        <v>76319.87</v>
      </c>
      <c r="E16" s="979">
        <v>7887.6</v>
      </c>
      <c r="F16" s="698" t="s">
        <v>9756</v>
      </c>
    </row>
    <row r="17" spans="2:11" ht="14.25" x14ac:dyDescent="0.2">
      <c r="B17" s="977">
        <v>45386</v>
      </c>
      <c r="C17" s="981" t="s">
        <v>4301</v>
      </c>
      <c r="D17" s="1027">
        <v>45000</v>
      </c>
      <c r="E17" s="980">
        <v>2340.1799999999998</v>
      </c>
      <c r="F17" s="715" t="s">
        <v>11269</v>
      </c>
    </row>
    <row r="18" spans="2:11" ht="14.25" x14ac:dyDescent="0.2">
      <c r="B18" s="977">
        <v>45386</v>
      </c>
      <c r="C18" s="981" t="s">
        <v>11248</v>
      </c>
      <c r="D18" s="1065">
        <v>1994.92</v>
      </c>
      <c r="E18" s="979">
        <v>2590.4299999999998</v>
      </c>
      <c r="F18" s="698" t="s">
        <v>10062</v>
      </c>
    </row>
    <row r="19" spans="2:11" ht="14.25" x14ac:dyDescent="0.2">
      <c r="B19" s="977">
        <v>45387</v>
      </c>
      <c r="C19" s="981" t="s">
        <v>11220</v>
      </c>
      <c r="D19" s="1065">
        <v>17400</v>
      </c>
      <c r="E19" s="979">
        <v>1340</v>
      </c>
      <c r="F19" s="698" t="s">
        <v>9952</v>
      </c>
    </row>
    <row r="20" spans="2:11" ht="14.25" x14ac:dyDescent="0.2">
      <c r="B20" s="977">
        <v>45387</v>
      </c>
      <c r="C20" s="981" t="s">
        <v>11248</v>
      </c>
      <c r="D20" s="1065">
        <v>18248.759999999998</v>
      </c>
      <c r="E20" s="979">
        <v>1500</v>
      </c>
      <c r="F20" s="698" t="s">
        <v>11156</v>
      </c>
    </row>
    <row r="21" spans="2:11" ht="14.25" x14ac:dyDescent="0.2">
      <c r="B21" s="977">
        <v>45390</v>
      </c>
      <c r="C21" s="981" t="s">
        <v>11248</v>
      </c>
      <c r="D21" s="1065">
        <v>174</v>
      </c>
      <c r="E21" s="979">
        <v>2642.72</v>
      </c>
      <c r="F21" s="698" t="s">
        <v>11268</v>
      </c>
      <c r="G21" s="698"/>
      <c r="H21" s="318"/>
    </row>
    <row r="22" spans="2:11" ht="14.25" x14ac:dyDescent="0.2">
      <c r="B22" s="977">
        <v>45390</v>
      </c>
      <c r="C22" s="981" t="s">
        <v>11253</v>
      </c>
      <c r="D22" s="975">
        <v>1102</v>
      </c>
      <c r="E22" s="979">
        <v>18494.8</v>
      </c>
      <c r="F22" s="698" t="s">
        <v>9951</v>
      </c>
      <c r="G22" s="698"/>
      <c r="H22" s="318"/>
    </row>
    <row r="23" spans="2:11" ht="14.25" x14ac:dyDescent="0.2">
      <c r="B23" s="977">
        <v>45391</v>
      </c>
      <c r="C23" s="981" t="s">
        <v>8793</v>
      </c>
      <c r="D23" s="975">
        <v>14691.67</v>
      </c>
      <c r="E23" s="979">
        <v>1500</v>
      </c>
      <c r="F23" s="698" t="s">
        <v>10003</v>
      </c>
      <c r="G23" s="698"/>
      <c r="H23" s="318"/>
    </row>
    <row r="24" spans="2:11" ht="14.25" x14ac:dyDescent="0.2">
      <c r="B24" s="977">
        <v>45393</v>
      </c>
      <c r="C24" s="981" t="s">
        <v>11267</v>
      </c>
      <c r="D24" s="975">
        <v>3100</v>
      </c>
      <c r="E24" s="979">
        <v>7214.27</v>
      </c>
      <c r="F24" s="698" t="s">
        <v>11266</v>
      </c>
      <c r="G24" s="698"/>
      <c r="H24" s="318"/>
    </row>
    <row r="25" spans="2:11" ht="14.25" x14ac:dyDescent="0.2">
      <c r="B25" s="977">
        <v>45393</v>
      </c>
      <c r="C25" s="981" t="s">
        <v>11222</v>
      </c>
      <c r="D25" s="975">
        <v>513712.84</v>
      </c>
      <c r="E25" s="979">
        <v>72458.94</v>
      </c>
      <c r="F25" s="698" t="s">
        <v>11265</v>
      </c>
      <c r="G25" s="698"/>
      <c r="H25" s="318"/>
    </row>
    <row r="26" spans="2:11" ht="14.25" x14ac:dyDescent="0.2">
      <c r="B26" s="977">
        <v>45393</v>
      </c>
      <c r="C26" s="981" t="s">
        <v>11220</v>
      </c>
      <c r="D26" s="1065">
        <v>5800</v>
      </c>
      <c r="E26" s="979">
        <v>24437.49</v>
      </c>
      <c r="F26" s="698" t="s">
        <v>11264</v>
      </c>
      <c r="G26" s="698"/>
      <c r="H26" s="318"/>
    </row>
    <row r="27" spans="2:11" ht="15.75" customHeight="1" x14ac:dyDescent="0.2">
      <c r="B27" s="977">
        <v>45394</v>
      </c>
      <c r="C27" s="981" t="s">
        <v>11263</v>
      </c>
      <c r="D27" s="975">
        <v>2317.6799999999998</v>
      </c>
      <c r="E27" s="979">
        <v>2742.72</v>
      </c>
      <c r="F27" s="698" t="s">
        <v>11239</v>
      </c>
      <c r="G27" s="698"/>
      <c r="H27" s="318"/>
    </row>
    <row r="28" spans="2:11" ht="14.25" x14ac:dyDescent="0.2">
      <c r="B28" s="977">
        <v>45394</v>
      </c>
      <c r="C28" s="981" t="s">
        <v>11262</v>
      </c>
      <c r="D28" s="1066">
        <v>66568.990000000005</v>
      </c>
      <c r="E28" s="979">
        <v>61125.9</v>
      </c>
      <c r="F28" s="698" t="s">
        <v>11261</v>
      </c>
      <c r="G28" s="698"/>
      <c r="H28" s="318"/>
      <c r="J28" s="338"/>
      <c r="K28" s="337"/>
    </row>
    <row r="29" spans="2:11" ht="14.25" x14ac:dyDescent="0.2">
      <c r="B29" s="977">
        <v>45394</v>
      </c>
      <c r="C29" s="981" t="s">
        <v>11231</v>
      </c>
      <c r="D29" s="975">
        <v>10</v>
      </c>
      <c r="E29" s="979">
        <v>7215.78</v>
      </c>
      <c r="F29" s="698" t="s">
        <v>11260</v>
      </c>
      <c r="G29" s="698"/>
      <c r="H29" s="318"/>
      <c r="J29" s="337"/>
    </row>
    <row r="30" spans="2:11" ht="13.5" customHeight="1" x14ac:dyDescent="0.2">
      <c r="B30" s="977">
        <v>45394</v>
      </c>
      <c r="C30" s="981" t="s">
        <v>6740</v>
      </c>
      <c r="D30" s="975">
        <v>3448.18</v>
      </c>
      <c r="E30" s="973">
        <v>10602.4</v>
      </c>
      <c r="F30" s="698" t="s">
        <v>11259</v>
      </c>
      <c r="G30" s="698"/>
      <c r="H30" s="318"/>
    </row>
    <row r="31" spans="2:11" ht="11.25" customHeight="1" x14ac:dyDescent="0.2">
      <c r="B31" s="977">
        <v>45397</v>
      </c>
      <c r="C31" s="981" t="s">
        <v>6740</v>
      </c>
      <c r="D31" s="975">
        <v>3448.3</v>
      </c>
      <c r="E31" s="973">
        <v>28071.119999999999</v>
      </c>
      <c r="F31" s="698" t="s">
        <v>11258</v>
      </c>
      <c r="G31" s="698"/>
      <c r="H31" s="318"/>
    </row>
    <row r="32" spans="2:11" ht="14.25" customHeight="1" x14ac:dyDescent="0.2">
      <c r="B32" s="977">
        <v>45397</v>
      </c>
      <c r="C32" s="981" t="s">
        <v>6740</v>
      </c>
      <c r="D32" s="975">
        <v>28393.64</v>
      </c>
      <c r="E32" s="973">
        <v>14414.43</v>
      </c>
      <c r="F32" s="698" t="s">
        <v>11257</v>
      </c>
      <c r="G32" s="698"/>
      <c r="H32" s="318"/>
    </row>
    <row r="33" spans="2:10" ht="14.25" customHeight="1" x14ac:dyDescent="0.2">
      <c r="B33" s="977">
        <v>45397</v>
      </c>
      <c r="C33" s="981" t="s">
        <v>11231</v>
      </c>
      <c r="D33" s="975">
        <v>187782.42</v>
      </c>
      <c r="E33" s="973">
        <v>834.75</v>
      </c>
      <c r="F33" s="698" t="s">
        <v>11256</v>
      </c>
      <c r="G33" s="698"/>
      <c r="H33" s="318"/>
    </row>
    <row r="34" spans="2:10" ht="14.25" customHeight="1" x14ac:dyDescent="0.2">
      <c r="B34" s="977">
        <v>45397</v>
      </c>
      <c r="C34" s="981" t="s">
        <v>11255</v>
      </c>
      <c r="D34" s="975">
        <v>2987</v>
      </c>
      <c r="E34" s="974">
        <v>32562.3</v>
      </c>
      <c r="F34" s="715" t="s">
        <v>11254</v>
      </c>
      <c r="G34" s="715"/>
      <c r="H34" s="318"/>
    </row>
    <row r="35" spans="2:10" ht="14.25" customHeight="1" x14ac:dyDescent="0.2">
      <c r="B35" s="977">
        <v>45397</v>
      </c>
      <c r="C35" s="981" t="s">
        <v>11253</v>
      </c>
      <c r="D35" s="975">
        <v>2204</v>
      </c>
      <c r="E35" s="973">
        <v>173196.56</v>
      </c>
      <c r="F35" s="698" t="s">
        <v>11252</v>
      </c>
      <c r="G35" s="698"/>
      <c r="H35" s="318"/>
    </row>
    <row r="36" spans="2:10" ht="14.25" customHeight="1" x14ac:dyDescent="0.2">
      <c r="B36" s="977">
        <v>45397</v>
      </c>
      <c r="C36" s="981" t="s">
        <v>8773</v>
      </c>
      <c r="D36" s="975">
        <v>18280</v>
      </c>
      <c r="E36" s="974">
        <v>16003.2</v>
      </c>
      <c r="F36" s="698" t="s">
        <v>11251</v>
      </c>
      <c r="G36" s="698"/>
      <c r="H36" s="318"/>
    </row>
    <row r="37" spans="2:10" ht="14.25" customHeight="1" x14ac:dyDescent="0.2">
      <c r="B37" s="977">
        <v>45397</v>
      </c>
      <c r="C37" s="981" t="s">
        <v>11222</v>
      </c>
      <c r="D37" s="975">
        <v>224250.59</v>
      </c>
      <c r="E37" s="973">
        <v>19309.8</v>
      </c>
      <c r="F37" s="698" t="s">
        <v>11250</v>
      </c>
      <c r="G37" s="698"/>
      <c r="H37" s="318"/>
    </row>
    <row r="38" spans="2:10" ht="14.25" customHeight="1" x14ac:dyDescent="0.2">
      <c r="B38" s="977">
        <v>45398</v>
      </c>
      <c r="C38" s="981" t="s">
        <v>11222</v>
      </c>
      <c r="D38" s="975">
        <v>379701.86</v>
      </c>
      <c r="E38" s="973">
        <v>40236.94</v>
      </c>
      <c r="F38" s="698" t="s">
        <v>11249</v>
      </c>
      <c r="G38" s="698"/>
      <c r="H38" s="318"/>
    </row>
    <row r="39" spans="2:10" ht="14.25" customHeight="1" x14ac:dyDescent="0.2">
      <c r="B39" s="977">
        <v>45399</v>
      </c>
      <c r="C39" s="981" t="s">
        <v>11248</v>
      </c>
      <c r="D39" s="1065">
        <v>1002.58</v>
      </c>
      <c r="E39" s="973">
        <v>1374.31</v>
      </c>
      <c r="F39" s="698" t="s">
        <v>11247</v>
      </c>
      <c r="G39" s="698"/>
      <c r="H39" s="318"/>
    </row>
    <row r="40" spans="2:10" ht="14.25" customHeight="1" x14ac:dyDescent="0.2">
      <c r="B40" s="977">
        <v>45399</v>
      </c>
      <c r="C40" s="981" t="s">
        <v>11246</v>
      </c>
      <c r="D40" s="975">
        <v>6000</v>
      </c>
      <c r="E40" s="973">
        <v>10098.959999999999</v>
      </c>
      <c r="F40" s="698" t="s">
        <v>11245</v>
      </c>
      <c r="G40" s="698"/>
      <c r="H40" s="318"/>
    </row>
    <row r="41" spans="2:10" ht="14.25" customHeight="1" x14ac:dyDescent="0.2">
      <c r="B41" s="977">
        <v>45399</v>
      </c>
      <c r="C41" s="981" t="s">
        <v>11244</v>
      </c>
      <c r="D41" s="975">
        <v>580</v>
      </c>
      <c r="E41" s="973">
        <v>20000</v>
      </c>
      <c r="F41" s="698" t="s">
        <v>11150</v>
      </c>
      <c r="G41" s="698"/>
      <c r="H41" s="318"/>
    </row>
    <row r="42" spans="2:10" ht="14.25" customHeight="1" x14ac:dyDescent="0.2">
      <c r="B42" s="977">
        <v>45399</v>
      </c>
      <c r="C42" s="981" t="s">
        <v>11242</v>
      </c>
      <c r="D42" s="975">
        <v>21882.79</v>
      </c>
      <c r="E42" s="973">
        <v>8974.0300000000007</v>
      </c>
      <c r="F42" s="698" t="s">
        <v>11243</v>
      </c>
      <c r="G42" s="698"/>
      <c r="H42" s="318"/>
    </row>
    <row r="43" spans="2:10" ht="14.25" customHeight="1" x14ac:dyDescent="0.2">
      <c r="B43" s="977">
        <v>45399</v>
      </c>
      <c r="C43" s="990" t="s">
        <v>11242</v>
      </c>
      <c r="D43" s="975">
        <v>11258.72</v>
      </c>
      <c r="E43" s="973">
        <v>5000</v>
      </c>
      <c r="F43" s="698" t="s">
        <v>11241</v>
      </c>
      <c r="G43" s="711"/>
      <c r="H43" s="332"/>
      <c r="I43" s="341"/>
      <c r="J43" s="341"/>
    </row>
    <row r="44" spans="2:10" ht="14.25" customHeight="1" x14ac:dyDescent="0.2">
      <c r="B44" s="977">
        <v>45401</v>
      </c>
      <c r="C44" s="990" t="s">
        <v>11222</v>
      </c>
      <c r="D44" s="975">
        <v>587608.13</v>
      </c>
      <c r="E44" s="973">
        <v>25000</v>
      </c>
      <c r="F44" s="698" t="s">
        <v>11159</v>
      </c>
      <c r="G44" s="698"/>
      <c r="H44" s="318"/>
    </row>
    <row r="45" spans="2:10" ht="14.25" customHeight="1" x14ac:dyDescent="0.2">
      <c r="B45" s="977">
        <v>45401</v>
      </c>
      <c r="C45" s="990" t="s">
        <v>11220</v>
      </c>
      <c r="D45" s="1065">
        <v>23200</v>
      </c>
      <c r="E45" s="973">
        <v>10000</v>
      </c>
      <c r="F45" s="698" t="s">
        <v>11159</v>
      </c>
      <c r="G45" s="698"/>
      <c r="H45" s="318"/>
    </row>
    <row r="46" spans="2:10" ht="14.25" customHeight="1" x14ac:dyDescent="0.2">
      <c r="B46" s="977">
        <v>45404</v>
      </c>
      <c r="C46" s="990" t="s">
        <v>6740</v>
      </c>
      <c r="D46" s="975">
        <v>3627.2</v>
      </c>
      <c r="E46" s="973">
        <v>10000</v>
      </c>
      <c r="F46" s="698" t="s">
        <v>11159</v>
      </c>
      <c r="G46" s="698"/>
      <c r="H46" s="318"/>
    </row>
    <row r="47" spans="2:10" ht="14.25" customHeight="1" x14ac:dyDescent="0.2">
      <c r="B47" s="977">
        <v>45406</v>
      </c>
      <c r="C47" s="990" t="s">
        <v>6740</v>
      </c>
      <c r="D47" s="975">
        <v>1500</v>
      </c>
      <c r="E47" s="974">
        <v>3000</v>
      </c>
      <c r="F47" s="698" t="s">
        <v>11159</v>
      </c>
      <c r="G47" s="698"/>
      <c r="H47" s="318"/>
    </row>
    <row r="48" spans="2:10" ht="14.25" customHeight="1" x14ac:dyDescent="0.2">
      <c r="B48" s="977">
        <v>45406</v>
      </c>
      <c r="C48" s="990" t="s">
        <v>11240</v>
      </c>
      <c r="D48" s="975">
        <v>22208.48</v>
      </c>
      <c r="E48" s="973">
        <v>1142.53</v>
      </c>
      <c r="F48" s="698" t="s">
        <v>11239</v>
      </c>
      <c r="G48" s="698"/>
      <c r="H48" s="318"/>
    </row>
    <row r="49" spans="2:8" ht="14.25" customHeight="1" x14ac:dyDescent="0.2">
      <c r="B49" s="977">
        <v>45407</v>
      </c>
      <c r="C49" s="990" t="s">
        <v>11238</v>
      </c>
      <c r="D49" s="975">
        <v>1151.4000000000001</v>
      </c>
      <c r="E49" s="974">
        <v>2187.94</v>
      </c>
      <c r="F49" s="698" t="s">
        <v>11237</v>
      </c>
      <c r="G49" s="698"/>
      <c r="H49" s="318"/>
    </row>
    <row r="50" spans="2:8" ht="14.25" customHeight="1" x14ac:dyDescent="0.2">
      <c r="B50" s="977">
        <v>45407</v>
      </c>
      <c r="C50" s="990" t="s">
        <v>11236</v>
      </c>
      <c r="D50" s="1066">
        <v>77348.800000000003</v>
      </c>
      <c r="E50" s="973">
        <v>4483.21</v>
      </c>
      <c r="F50" s="698" t="s">
        <v>11235</v>
      </c>
      <c r="G50" s="698"/>
      <c r="H50" s="318"/>
    </row>
    <row r="51" spans="2:8" ht="14.25" customHeight="1" x14ac:dyDescent="0.2">
      <c r="B51" s="977">
        <v>45408</v>
      </c>
      <c r="C51" s="990" t="s">
        <v>11234</v>
      </c>
      <c r="D51" s="975">
        <v>1276</v>
      </c>
      <c r="E51" s="974">
        <v>5000</v>
      </c>
      <c r="F51" s="698" t="s">
        <v>11233</v>
      </c>
      <c r="G51" s="698"/>
      <c r="H51" s="318"/>
    </row>
    <row r="52" spans="2:8" ht="14.25" customHeight="1" x14ac:dyDescent="0.2">
      <c r="B52" s="977">
        <v>45411</v>
      </c>
      <c r="C52" s="990" t="s">
        <v>6740</v>
      </c>
      <c r="D52" s="975">
        <v>3839.6</v>
      </c>
      <c r="E52" s="973">
        <v>4832.6099999999997</v>
      </c>
      <c r="F52" s="698" t="s">
        <v>11232</v>
      </c>
      <c r="G52" s="698"/>
      <c r="H52" s="318"/>
    </row>
    <row r="53" spans="2:8" ht="14.25" customHeight="1" x14ac:dyDescent="0.2">
      <c r="B53" s="977">
        <v>45411</v>
      </c>
      <c r="C53" s="990" t="s">
        <v>11231</v>
      </c>
      <c r="D53" s="975">
        <v>201608.4</v>
      </c>
      <c r="E53" s="973">
        <v>14083.58</v>
      </c>
      <c r="F53" s="698" t="s">
        <v>11230</v>
      </c>
      <c r="G53" s="698"/>
      <c r="H53" s="318"/>
    </row>
    <row r="54" spans="2:8" ht="14.25" customHeight="1" x14ac:dyDescent="0.2">
      <c r="B54" s="977">
        <v>45411</v>
      </c>
      <c r="C54" s="990" t="s">
        <v>8768</v>
      </c>
      <c r="D54" s="975">
        <v>2784</v>
      </c>
      <c r="E54" s="973">
        <v>1374.31</v>
      </c>
      <c r="F54" s="698" t="s">
        <v>11229</v>
      </c>
      <c r="G54" s="698"/>
      <c r="H54" s="318"/>
    </row>
    <row r="55" spans="2:8" ht="14.25" customHeight="1" x14ac:dyDescent="0.2">
      <c r="B55" s="977">
        <v>45411</v>
      </c>
      <c r="C55" s="990" t="s">
        <v>6740</v>
      </c>
      <c r="D55" s="975">
        <v>18874.75</v>
      </c>
      <c r="E55" s="973">
        <v>2732.05</v>
      </c>
      <c r="F55" s="698" t="s">
        <v>11228</v>
      </c>
      <c r="G55" s="698"/>
      <c r="H55" s="318"/>
    </row>
    <row r="56" spans="2:8" ht="14.25" customHeight="1" x14ac:dyDescent="0.2">
      <c r="B56" s="977">
        <v>45411</v>
      </c>
      <c r="C56" s="990" t="s">
        <v>6740</v>
      </c>
      <c r="D56" s="975">
        <v>28393.64</v>
      </c>
      <c r="E56" s="974">
        <v>5336.33</v>
      </c>
      <c r="F56" s="698" t="s">
        <v>11227</v>
      </c>
      <c r="G56" s="698"/>
      <c r="H56" s="318"/>
    </row>
    <row r="57" spans="2:8" ht="14.25" customHeight="1" x14ac:dyDescent="0.2">
      <c r="B57" s="977">
        <v>45411</v>
      </c>
      <c r="C57" s="990" t="s">
        <v>6740</v>
      </c>
      <c r="D57" s="975">
        <v>3448.3</v>
      </c>
      <c r="E57" s="973">
        <v>4039.58</v>
      </c>
      <c r="F57" s="698" t="s">
        <v>11226</v>
      </c>
      <c r="G57" s="698"/>
      <c r="H57" s="318"/>
    </row>
    <row r="58" spans="2:8" ht="14.25" customHeight="1" x14ac:dyDescent="0.2">
      <c r="B58" s="977">
        <v>45411</v>
      </c>
      <c r="C58" s="990" t="s">
        <v>6740</v>
      </c>
      <c r="D58" s="975">
        <v>3448.18</v>
      </c>
      <c r="E58" s="973">
        <v>6636.45</v>
      </c>
      <c r="F58" s="698" t="s">
        <v>11225</v>
      </c>
      <c r="G58" s="698"/>
      <c r="H58" s="318"/>
    </row>
    <row r="59" spans="2:8" ht="14.25" customHeight="1" x14ac:dyDescent="0.2">
      <c r="B59" s="977">
        <v>45411</v>
      </c>
      <c r="C59" s="990" t="s">
        <v>11222</v>
      </c>
      <c r="D59" s="975">
        <v>318801.44</v>
      </c>
      <c r="E59" s="973">
        <v>3760.67</v>
      </c>
      <c r="F59" s="698" t="s">
        <v>11224</v>
      </c>
      <c r="G59" s="698"/>
      <c r="H59" s="318"/>
    </row>
    <row r="60" spans="2:8" ht="14.25" customHeight="1" x14ac:dyDescent="0.2">
      <c r="B60" s="977">
        <v>45411</v>
      </c>
      <c r="C60" s="990" t="s">
        <v>11223</v>
      </c>
      <c r="D60" s="975">
        <v>7969.2</v>
      </c>
      <c r="E60" s="974">
        <v>20000</v>
      </c>
      <c r="F60" s="698" t="s">
        <v>11150</v>
      </c>
      <c r="G60" s="698"/>
      <c r="H60" s="318"/>
    </row>
    <row r="61" spans="2:8" ht="14.25" customHeight="1" x14ac:dyDescent="0.2">
      <c r="B61" s="977">
        <v>45412</v>
      </c>
      <c r="C61" s="990" t="s">
        <v>11222</v>
      </c>
      <c r="D61" s="975">
        <v>437318</v>
      </c>
      <c r="E61" s="973">
        <v>8665.9500000000007</v>
      </c>
      <c r="F61" s="698" t="s">
        <v>11221</v>
      </c>
      <c r="G61" s="698"/>
      <c r="H61" s="318"/>
    </row>
    <row r="62" spans="2:8" ht="14.25" customHeight="1" x14ac:dyDescent="0.2">
      <c r="B62" s="977">
        <v>45412</v>
      </c>
      <c r="C62" s="990" t="s">
        <v>11220</v>
      </c>
      <c r="D62" s="1065">
        <v>23200</v>
      </c>
      <c r="E62" s="973">
        <v>18765.55</v>
      </c>
      <c r="F62" s="698" t="s">
        <v>11219</v>
      </c>
      <c r="G62" s="698"/>
      <c r="H62" s="318"/>
    </row>
    <row r="63" spans="2:8" ht="14.25" customHeight="1" x14ac:dyDescent="0.2">
      <c r="B63" s="977">
        <v>45412</v>
      </c>
      <c r="C63" s="990" t="s">
        <v>11218</v>
      </c>
      <c r="D63" s="975">
        <v>5220</v>
      </c>
      <c r="E63" s="973">
        <v>5912.1</v>
      </c>
      <c r="F63" s="698" t="s">
        <v>11217</v>
      </c>
      <c r="G63" s="698"/>
      <c r="H63" s="318"/>
    </row>
    <row r="64" spans="2:8" ht="14.25" customHeight="1" x14ac:dyDescent="0.2">
      <c r="B64" s="703"/>
      <c r="C64" s="702"/>
      <c r="E64" s="973">
        <v>3427.59</v>
      </c>
      <c r="F64" s="698" t="s">
        <v>11216</v>
      </c>
      <c r="G64" s="698"/>
      <c r="H64" s="318"/>
    </row>
    <row r="65" spans="2:8" ht="14.25" customHeight="1" x14ac:dyDescent="0.2">
      <c r="B65" s="703"/>
      <c r="C65" s="702"/>
      <c r="E65" s="973">
        <v>2285.06</v>
      </c>
      <c r="F65" s="698" t="s">
        <v>11215</v>
      </c>
      <c r="G65" s="698"/>
      <c r="H65" s="318"/>
    </row>
    <row r="66" spans="2:8" ht="14.25" customHeight="1" x14ac:dyDescent="0.2">
      <c r="B66" s="703"/>
      <c r="C66" s="702"/>
      <c r="E66" s="973">
        <v>22096.41</v>
      </c>
      <c r="F66" s="698" t="s">
        <v>11214</v>
      </c>
      <c r="G66" s="698"/>
      <c r="H66" s="318"/>
    </row>
    <row r="67" spans="2:8" ht="14.25" customHeight="1" x14ac:dyDescent="0.2">
      <c r="B67" s="703"/>
      <c r="C67" s="702"/>
      <c r="E67" s="973">
        <v>10070.5</v>
      </c>
      <c r="F67" s="698" t="s">
        <v>11213</v>
      </c>
      <c r="G67" s="698"/>
      <c r="H67" s="318"/>
    </row>
    <row r="68" spans="2:8" ht="14.25" customHeight="1" x14ac:dyDescent="0.2">
      <c r="B68" s="703"/>
      <c r="C68" s="702"/>
      <c r="E68" s="973">
        <v>5301.2</v>
      </c>
      <c r="F68" s="363" t="s">
        <v>11212</v>
      </c>
      <c r="G68" s="698"/>
      <c r="H68" s="318"/>
    </row>
    <row r="69" spans="2:8" ht="14.25" customHeight="1" x14ac:dyDescent="0.2">
      <c r="B69" s="703"/>
      <c r="C69" s="702"/>
      <c r="E69" s="973">
        <v>4000</v>
      </c>
      <c r="F69" s="698" t="s">
        <v>11180</v>
      </c>
      <c r="G69" s="698"/>
      <c r="H69" s="318"/>
    </row>
    <row r="70" spans="2:8" ht="14.25" customHeight="1" x14ac:dyDescent="0.2">
      <c r="B70" s="703"/>
      <c r="C70" s="702"/>
      <c r="E70" s="973">
        <v>1374.31</v>
      </c>
      <c r="F70" s="698" t="s">
        <v>11211</v>
      </c>
      <c r="G70" s="698"/>
      <c r="H70" s="318"/>
    </row>
    <row r="71" spans="2:8" ht="14.25" customHeight="1" x14ac:dyDescent="0.2">
      <c r="B71" s="703"/>
      <c r="C71" s="702"/>
      <c r="E71" s="973">
        <v>34783.72</v>
      </c>
      <c r="F71" s="698" t="s">
        <v>11210</v>
      </c>
      <c r="G71" s="698"/>
      <c r="H71" s="318"/>
    </row>
    <row r="72" spans="2:8" ht="14.25" customHeight="1" x14ac:dyDescent="0.2">
      <c r="B72" s="703"/>
      <c r="C72" s="702"/>
      <c r="E72" s="973">
        <v>11788.57</v>
      </c>
      <c r="F72" s="698" t="s">
        <v>11209</v>
      </c>
      <c r="G72" s="698"/>
      <c r="H72" s="318"/>
    </row>
    <row r="73" spans="2:8" ht="14.25" customHeight="1" x14ac:dyDescent="0.2">
      <c r="B73" s="703"/>
      <c r="C73" s="702"/>
      <c r="E73" s="974">
        <v>5546.86</v>
      </c>
      <c r="F73" s="698" t="s">
        <v>9975</v>
      </c>
      <c r="G73" s="698"/>
      <c r="H73" s="318"/>
    </row>
    <row r="74" spans="2:8" ht="14.25" customHeight="1" x14ac:dyDescent="0.2">
      <c r="B74" s="703"/>
      <c r="C74" s="702"/>
      <c r="E74" s="973">
        <v>17555.97</v>
      </c>
      <c r="F74" s="698" t="s">
        <v>11208</v>
      </c>
      <c r="G74" s="698"/>
      <c r="H74" s="318"/>
    </row>
    <row r="75" spans="2:8" ht="14.25" customHeight="1" x14ac:dyDescent="0.2">
      <c r="B75" s="703"/>
      <c r="C75" s="702"/>
      <c r="E75" s="974">
        <v>11632.36</v>
      </c>
      <c r="F75" s="698" t="s">
        <v>11207</v>
      </c>
      <c r="G75" s="698"/>
      <c r="H75" s="318"/>
    </row>
    <row r="76" spans="2:8" ht="14.25" customHeight="1" x14ac:dyDescent="0.2">
      <c r="B76" s="703"/>
      <c r="C76" s="702"/>
      <c r="E76" s="973">
        <v>261193.87</v>
      </c>
      <c r="F76" s="698" t="s">
        <v>11206</v>
      </c>
      <c r="G76" s="698"/>
      <c r="H76" s="318"/>
    </row>
    <row r="77" spans="2:8" ht="14.25" customHeight="1" x14ac:dyDescent="0.2">
      <c r="B77" s="703"/>
      <c r="C77" s="702"/>
      <c r="E77" s="973">
        <v>26500.07</v>
      </c>
      <c r="F77" s="698" t="s">
        <v>11205</v>
      </c>
      <c r="G77" s="698"/>
      <c r="H77" s="318"/>
    </row>
    <row r="78" spans="2:8" ht="14.25" customHeight="1" x14ac:dyDescent="0.2">
      <c r="B78" s="703"/>
      <c r="C78" s="702"/>
      <c r="E78" s="973">
        <v>13024.6</v>
      </c>
      <c r="F78" s="698" t="s">
        <v>11204</v>
      </c>
      <c r="G78" s="698"/>
      <c r="H78" s="318"/>
    </row>
    <row r="79" spans="2:8" ht="14.25" customHeight="1" x14ac:dyDescent="0.2">
      <c r="B79" s="703"/>
      <c r="C79" s="702"/>
      <c r="E79" s="973">
        <v>4483.21</v>
      </c>
      <c r="F79" s="698" t="s">
        <v>11203</v>
      </c>
      <c r="G79" s="698"/>
      <c r="H79" s="318"/>
    </row>
    <row r="80" spans="2:8" ht="14.25" customHeight="1" x14ac:dyDescent="0.2">
      <c r="B80" s="703"/>
      <c r="C80" s="702"/>
      <c r="E80" s="973">
        <v>10000</v>
      </c>
      <c r="F80" s="698" t="s">
        <v>9756</v>
      </c>
      <c r="G80" s="698"/>
      <c r="H80" s="318"/>
    </row>
    <row r="81" spans="2:8" ht="14.25" customHeight="1" x14ac:dyDescent="0.2">
      <c r="B81" s="703"/>
      <c r="C81" s="702"/>
      <c r="E81" s="973">
        <v>1000</v>
      </c>
      <c r="F81" s="698" t="s">
        <v>11180</v>
      </c>
      <c r="G81" s="698"/>
      <c r="H81" s="318"/>
    </row>
    <row r="82" spans="2:8" ht="14.25" customHeight="1" x14ac:dyDescent="0.2">
      <c r="B82" s="703"/>
      <c r="C82" s="702"/>
      <c r="E82" s="973">
        <v>2000</v>
      </c>
      <c r="F82" s="698" t="s">
        <v>11202</v>
      </c>
      <c r="G82" s="698"/>
      <c r="H82" s="318"/>
    </row>
    <row r="83" spans="2:8" ht="14.25" customHeight="1" x14ac:dyDescent="0.2">
      <c r="B83" s="703"/>
      <c r="C83" s="702"/>
      <c r="E83" s="973">
        <v>80098.48</v>
      </c>
      <c r="F83" s="698" t="s">
        <v>11201</v>
      </c>
      <c r="G83" s="698"/>
      <c r="H83" s="318"/>
    </row>
    <row r="84" spans="2:8" ht="14.25" customHeight="1" x14ac:dyDescent="0.2">
      <c r="B84" s="703"/>
      <c r="C84" s="702"/>
      <c r="E84" s="973">
        <v>4656.66</v>
      </c>
      <c r="F84" s="698" t="s">
        <v>11200</v>
      </c>
      <c r="G84" s="698"/>
      <c r="H84" s="318"/>
    </row>
    <row r="85" spans="2:8" ht="14.25" customHeight="1" x14ac:dyDescent="0.2">
      <c r="B85" s="703"/>
      <c r="C85" s="702"/>
      <c r="E85" s="973">
        <v>27463.37</v>
      </c>
      <c r="F85" s="698" t="s">
        <v>11199</v>
      </c>
      <c r="G85" s="698"/>
      <c r="H85" s="318"/>
    </row>
    <row r="86" spans="2:8" ht="14.25" customHeight="1" x14ac:dyDescent="0.2">
      <c r="B86" s="703"/>
      <c r="C86" s="702"/>
      <c r="E86" s="974">
        <v>27144.05</v>
      </c>
      <c r="F86" s="698" t="s">
        <v>11198</v>
      </c>
      <c r="G86" s="698"/>
      <c r="H86" s="318"/>
    </row>
    <row r="87" spans="2:8" ht="14.25" customHeight="1" x14ac:dyDescent="0.2">
      <c r="B87" s="703"/>
      <c r="C87" s="702"/>
      <c r="E87" s="973">
        <v>2161.96</v>
      </c>
      <c r="F87" s="698" t="s">
        <v>11197</v>
      </c>
      <c r="G87" s="698"/>
      <c r="H87" s="318"/>
    </row>
    <row r="88" spans="2:8" ht="14.25" customHeight="1" x14ac:dyDescent="0.2">
      <c r="B88" s="703"/>
      <c r="C88" s="702"/>
      <c r="E88" s="973">
        <v>21204.799999999999</v>
      </c>
      <c r="F88" s="698" t="s">
        <v>11196</v>
      </c>
      <c r="G88" s="698"/>
      <c r="H88" s="318"/>
    </row>
    <row r="89" spans="2:8" ht="14.25" customHeight="1" x14ac:dyDescent="0.2">
      <c r="B89" s="703"/>
      <c r="C89" s="702"/>
      <c r="E89" s="973">
        <v>2605.0100000000002</v>
      </c>
      <c r="F89" s="698" t="s">
        <v>11195</v>
      </c>
      <c r="G89" s="698"/>
      <c r="H89" s="318"/>
    </row>
    <row r="90" spans="2:8" ht="14.25" customHeight="1" x14ac:dyDescent="0.2">
      <c r="B90" s="703"/>
      <c r="C90" s="702"/>
      <c r="E90" s="973">
        <v>24826.92</v>
      </c>
      <c r="F90" s="698" t="s">
        <v>11194</v>
      </c>
      <c r="G90" s="698"/>
      <c r="H90" s="318"/>
    </row>
    <row r="91" spans="2:8" ht="14.25" customHeight="1" x14ac:dyDescent="0.2">
      <c r="B91" s="703"/>
      <c r="C91" s="702"/>
      <c r="E91" s="973">
        <v>12545.98</v>
      </c>
      <c r="F91" s="698" t="s">
        <v>11193</v>
      </c>
      <c r="G91" s="698"/>
      <c r="H91" s="318"/>
    </row>
    <row r="92" spans="2:8" ht="14.25" customHeight="1" x14ac:dyDescent="0.2">
      <c r="B92" s="703"/>
      <c r="C92" s="702"/>
      <c r="E92" s="973">
        <v>2784.22</v>
      </c>
      <c r="F92" s="698" t="s">
        <v>11192</v>
      </c>
      <c r="G92" s="698"/>
      <c r="H92" s="318"/>
    </row>
    <row r="93" spans="2:8" ht="15.75" customHeight="1" x14ac:dyDescent="0.2">
      <c r="B93" s="703"/>
      <c r="C93" s="702"/>
      <c r="E93" s="973">
        <v>4785.1099999999997</v>
      </c>
      <c r="F93" s="698" t="s">
        <v>11191</v>
      </c>
      <c r="G93" s="698"/>
      <c r="H93" s="318"/>
    </row>
    <row r="94" spans="2:8" ht="11.25" customHeight="1" x14ac:dyDescent="0.2">
      <c r="B94" s="703"/>
      <c r="C94" s="702"/>
      <c r="E94" s="973">
        <v>30315.360000000001</v>
      </c>
      <c r="F94" s="698" t="s">
        <v>11190</v>
      </c>
      <c r="G94" s="698"/>
      <c r="H94" s="318"/>
    </row>
    <row r="95" spans="2:8" ht="14.25" customHeight="1" x14ac:dyDescent="0.2">
      <c r="B95" s="703"/>
      <c r="C95" s="702"/>
      <c r="E95" s="974">
        <v>139167.75</v>
      </c>
      <c r="F95" s="698" t="s">
        <v>11189</v>
      </c>
      <c r="G95" s="698"/>
      <c r="H95" s="318"/>
    </row>
    <row r="96" spans="2:8" ht="12.75" customHeight="1" x14ac:dyDescent="0.2">
      <c r="B96" s="703"/>
      <c r="C96" s="702"/>
      <c r="E96" s="973">
        <v>5301.2</v>
      </c>
      <c r="F96" s="698" t="s">
        <v>11188</v>
      </c>
      <c r="G96" s="698"/>
      <c r="H96" s="318"/>
    </row>
    <row r="97" spans="2:8" ht="15.75" customHeight="1" x14ac:dyDescent="0.2">
      <c r="B97" s="703"/>
      <c r="C97" s="702"/>
      <c r="E97" s="973">
        <v>7500</v>
      </c>
      <c r="F97" s="698" t="s">
        <v>11187</v>
      </c>
      <c r="G97" s="698"/>
      <c r="H97" s="318"/>
    </row>
    <row r="98" spans="2:8" ht="15.75" customHeight="1" x14ac:dyDescent="0.2">
      <c r="B98" s="703"/>
      <c r="C98" s="702"/>
      <c r="E98" s="973">
        <v>20000</v>
      </c>
      <c r="F98" s="698" t="s">
        <v>11150</v>
      </c>
      <c r="G98" s="698"/>
      <c r="H98" s="318"/>
    </row>
    <row r="99" spans="2:8" ht="12.75" customHeight="1" x14ac:dyDescent="0.2">
      <c r="B99" s="703"/>
      <c r="C99" s="702"/>
      <c r="E99" s="973">
        <v>7104.24</v>
      </c>
      <c r="F99" s="698" t="s">
        <v>11159</v>
      </c>
      <c r="G99" s="698"/>
      <c r="H99" s="318"/>
    </row>
    <row r="100" spans="2:8" ht="12.75" customHeight="1" x14ac:dyDescent="0.2">
      <c r="B100" s="703"/>
      <c r="C100" s="702"/>
      <c r="E100" s="974">
        <v>3427.59</v>
      </c>
      <c r="F100" s="715" t="s">
        <v>11186</v>
      </c>
      <c r="G100" s="715"/>
      <c r="H100" s="318"/>
    </row>
    <row r="101" spans="2:8" ht="12.75" customHeight="1" x14ac:dyDescent="0.2">
      <c r="B101" s="703"/>
      <c r="C101" s="702"/>
      <c r="E101" s="973">
        <v>6625.93</v>
      </c>
      <c r="F101" s="698" t="s">
        <v>11185</v>
      </c>
      <c r="G101" s="698"/>
      <c r="H101" s="318"/>
    </row>
    <row r="102" spans="2:8" ht="14.25" customHeight="1" x14ac:dyDescent="0.2">
      <c r="B102" s="703"/>
      <c r="C102" s="702"/>
      <c r="E102" s="973">
        <v>1119.49</v>
      </c>
      <c r="F102" s="698" t="s">
        <v>11184</v>
      </c>
      <c r="G102" s="698"/>
      <c r="H102" s="318"/>
    </row>
    <row r="103" spans="2:8" ht="15.75" customHeight="1" x14ac:dyDescent="0.2">
      <c r="B103" s="703"/>
      <c r="C103" s="702"/>
      <c r="E103" s="973">
        <v>5365.35</v>
      </c>
      <c r="F103" s="698" t="s">
        <v>11183</v>
      </c>
      <c r="G103" s="698"/>
      <c r="H103" s="318"/>
    </row>
    <row r="104" spans="2:8" ht="15.75" customHeight="1" x14ac:dyDescent="0.2">
      <c r="B104" s="703"/>
      <c r="C104" s="702"/>
      <c r="E104" s="973">
        <v>27887.81</v>
      </c>
      <c r="F104" s="698" t="s">
        <v>11182</v>
      </c>
      <c r="G104" s="698"/>
      <c r="H104" s="318"/>
    </row>
    <row r="105" spans="2:8" ht="15.75" customHeight="1" x14ac:dyDescent="0.2">
      <c r="B105" s="703"/>
      <c r="C105" s="702"/>
      <c r="E105" s="973">
        <v>15729.6</v>
      </c>
      <c r="F105" s="698" t="s">
        <v>11181</v>
      </c>
      <c r="G105" s="698"/>
      <c r="H105" s="318"/>
    </row>
    <row r="106" spans="2:8" ht="15.75" customHeight="1" x14ac:dyDescent="0.2">
      <c r="B106" s="703"/>
      <c r="C106" s="702"/>
      <c r="E106" s="973">
        <v>301.2</v>
      </c>
      <c r="F106" s="698" t="s">
        <v>11180</v>
      </c>
      <c r="G106" s="698"/>
      <c r="H106" s="318"/>
    </row>
    <row r="107" spans="2:8" ht="15.75" customHeight="1" x14ac:dyDescent="0.2">
      <c r="B107" s="703"/>
      <c r="C107" s="702"/>
      <c r="E107" s="973">
        <v>36901.22</v>
      </c>
      <c r="F107" s="698" t="s">
        <v>11179</v>
      </c>
      <c r="G107" s="698"/>
      <c r="H107" s="318"/>
    </row>
    <row r="108" spans="2:8" ht="15.75" customHeight="1" x14ac:dyDescent="0.2">
      <c r="B108" s="703"/>
      <c r="C108" s="702"/>
      <c r="E108" s="973">
        <v>6109</v>
      </c>
      <c r="F108" s="698" t="s">
        <v>11178</v>
      </c>
      <c r="G108" s="698"/>
      <c r="H108" s="318"/>
    </row>
    <row r="109" spans="2:8" ht="15.75" customHeight="1" x14ac:dyDescent="0.2">
      <c r="B109" s="703"/>
      <c r="C109" s="702"/>
      <c r="E109" s="973">
        <v>24437.49</v>
      </c>
      <c r="F109" s="698" t="s">
        <v>11177</v>
      </c>
      <c r="G109" s="698"/>
      <c r="H109" s="318"/>
    </row>
    <row r="110" spans="2:8" ht="15.75" customHeight="1" x14ac:dyDescent="0.2">
      <c r="B110" s="703"/>
      <c r="C110" s="702"/>
      <c r="E110" s="973">
        <v>14528.82</v>
      </c>
      <c r="F110" s="698" t="s">
        <v>11176</v>
      </c>
      <c r="G110" s="698"/>
      <c r="H110" s="318"/>
    </row>
    <row r="111" spans="2:8" ht="15.75" customHeight="1" x14ac:dyDescent="0.2">
      <c r="B111" s="703"/>
      <c r="C111" s="702"/>
      <c r="E111" s="974">
        <v>18440.2</v>
      </c>
      <c r="F111" s="698" t="s">
        <v>11175</v>
      </c>
      <c r="G111" s="698"/>
      <c r="H111" s="318"/>
    </row>
    <row r="112" spans="2:8" ht="15.75" customHeight="1" x14ac:dyDescent="0.2">
      <c r="B112" s="703"/>
      <c r="C112" s="702"/>
      <c r="E112" s="973">
        <v>20790.22</v>
      </c>
      <c r="F112" s="698" t="s">
        <v>11174</v>
      </c>
      <c r="G112" s="698"/>
      <c r="H112" s="318"/>
    </row>
    <row r="113" spans="2:9" ht="15.75" customHeight="1" x14ac:dyDescent="0.2">
      <c r="B113" s="703"/>
      <c r="C113" s="702"/>
      <c r="E113" s="973">
        <v>4852.37</v>
      </c>
      <c r="F113" s="698" t="s">
        <v>11173</v>
      </c>
      <c r="G113" s="698"/>
      <c r="H113" s="318"/>
    </row>
    <row r="114" spans="2:9" ht="15.75" customHeight="1" x14ac:dyDescent="0.2">
      <c r="B114" s="703"/>
      <c r="C114" s="702"/>
      <c r="E114" s="973">
        <v>475010.25</v>
      </c>
      <c r="F114" s="698" t="s">
        <v>11172</v>
      </c>
      <c r="G114" s="711"/>
      <c r="H114" s="332"/>
      <c r="I114" s="341"/>
    </row>
    <row r="115" spans="2:9" ht="15.75" customHeight="1" x14ac:dyDescent="0.2">
      <c r="B115" s="703"/>
      <c r="C115" s="702"/>
      <c r="E115" s="973">
        <v>87641.26</v>
      </c>
      <c r="F115" s="698" t="s">
        <v>11171</v>
      </c>
      <c r="G115" s="698"/>
      <c r="H115" s="318"/>
    </row>
    <row r="116" spans="2:9" ht="13.5" customHeight="1" x14ac:dyDescent="0.2">
      <c r="B116" s="703"/>
      <c r="C116" s="702"/>
      <c r="E116" s="973">
        <v>4483.21</v>
      </c>
      <c r="F116" s="698" t="s">
        <v>11170</v>
      </c>
      <c r="G116" s="698"/>
      <c r="H116" s="318"/>
    </row>
    <row r="117" spans="2:9" ht="13.5" customHeight="1" x14ac:dyDescent="0.2">
      <c r="B117" s="703"/>
      <c r="C117" s="702"/>
      <c r="E117" s="979">
        <v>5436.52</v>
      </c>
      <c r="F117" s="698" t="s">
        <v>11169</v>
      </c>
      <c r="G117" s="698"/>
      <c r="H117" s="318"/>
    </row>
    <row r="118" spans="2:9" ht="13.5" customHeight="1" x14ac:dyDescent="0.2">
      <c r="B118" s="703"/>
      <c r="C118" s="702"/>
      <c r="E118" s="973">
        <v>4656.66</v>
      </c>
      <c r="F118" s="698" t="s">
        <v>11168</v>
      </c>
      <c r="G118" s="698"/>
      <c r="H118" s="318"/>
    </row>
    <row r="119" spans="2:9" ht="13.5" customHeight="1" x14ac:dyDescent="0.2">
      <c r="B119" s="703"/>
      <c r="C119" s="702"/>
      <c r="E119" s="973">
        <v>8645.24</v>
      </c>
      <c r="F119" s="698" t="s">
        <v>11167</v>
      </c>
      <c r="G119" s="698"/>
      <c r="H119" s="318"/>
    </row>
    <row r="120" spans="2:9" ht="13.5" customHeight="1" x14ac:dyDescent="0.2">
      <c r="B120" s="703"/>
      <c r="C120" s="702"/>
      <c r="E120" s="973">
        <v>3149.1</v>
      </c>
      <c r="F120" s="698" t="s">
        <v>11166</v>
      </c>
      <c r="G120" s="698"/>
      <c r="H120" s="318"/>
    </row>
    <row r="121" spans="2:9" ht="13.5" customHeight="1" x14ac:dyDescent="0.2">
      <c r="B121" s="703"/>
      <c r="C121" s="702"/>
      <c r="E121" s="973">
        <v>14309.39</v>
      </c>
      <c r="F121" s="698" t="s">
        <v>11165</v>
      </c>
      <c r="G121" s="698"/>
      <c r="H121" s="318"/>
    </row>
    <row r="122" spans="2:9" ht="13.5" customHeight="1" x14ac:dyDescent="0.2">
      <c r="B122" s="703"/>
      <c r="C122" s="702"/>
      <c r="E122" s="973">
        <v>4204.47</v>
      </c>
      <c r="F122" s="698" t="s">
        <v>11164</v>
      </c>
      <c r="G122" s="698"/>
      <c r="H122" s="318"/>
    </row>
    <row r="123" spans="2:9" ht="13.5" customHeight="1" x14ac:dyDescent="0.2">
      <c r="B123" s="703"/>
      <c r="C123" s="702"/>
      <c r="E123" s="973">
        <v>14000</v>
      </c>
      <c r="F123" s="698" t="s">
        <v>11163</v>
      </c>
      <c r="G123" s="698"/>
      <c r="H123" s="318"/>
    </row>
    <row r="124" spans="2:9" ht="13.5" customHeight="1" x14ac:dyDescent="0.2">
      <c r="B124" s="703"/>
      <c r="C124" s="702"/>
      <c r="E124" s="973">
        <v>17807.2</v>
      </c>
      <c r="F124" s="698" t="s">
        <v>11163</v>
      </c>
      <c r="G124" s="698"/>
      <c r="H124" s="318"/>
    </row>
    <row r="125" spans="2:9" ht="13.5" customHeight="1" x14ac:dyDescent="0.2">
      <c r="B125" s="703"/>
      <c r="C125" s="702"/>
      <c r="E125" s="973">
        <v>45472.17</v>
      </c>
      <c r="F125" s="698" t="s">
        <v>11162</v>
      </c>
      <c r="G125" s="698"/>
      <c r="H125" s="318"/>
    </row>
    <row r="126" spans="2:9" ht="13.5" customHeight="1" x14ac:dyDescent="0.2">
      <c r="B126" s="703"/>
      <c r="C126" s="702"/>
      <c r="E126" s="973">
        <v>43986.7</v>
      </c>
      <c r="F126" s="698" t="s">
        <v>11161</v>
      </c>
      <c r="G126" s="698"/>
      <c r="H126" s="318"/>
    </row>
    <row r="127" spans="2:9" ht="13.5" customHeight="1" x14ac:dyDescent="0.2">
      <c r="B127" s="703"/>
      <c r="C127" s="702"/>
      <c r="E127" s="973">
        <v>13916.77</v>
      </c>
      <c r="F127" s="698" t="s">
        <v>11160</v>
      </c>
      <c r="G127" s="698"/>
      <c r="H127" s="318"/>
    </row>
    <row r="128" spans="2:9" ht="13.5" customHeight="1" x14ac:dyDescent="0.2">
      <c r="B128" s="703"/>
      <c r="C128" s="702"/>
      <c r="E128" s="973">
        <v>23000</v>
      </c>
      <c r="F128" s="698" t="s">
        <v>11159</v>
      </c>
      <c r="G128" s="698"/>
      <c r="H128" s="318"/>
    </row>
    <row r="129" spans="2:8" ht="13.5" customHeight="1" x14ac:dyDescent="0.2">
      <c r="B129" s="703"/>
      <c r="C129" s="702"/>
      <c r="E129" s="973">
        <v>10000</v>
      </c>
      <c r="F129" s="698" t="s">
        <v>11158</v>
      </c>
      <c r="G129" s="698"/>
      <c r="H129" s="318"/>
    </row>
    <row r="130" spans="2:8" ht="13.5" customHeight="1" x14ac:dyDescent="0.2">
      <c r="B130" s="703"/>
      <c r="C130" s="702"/>
      <c r="E130" s="973">
        <v>2120.48</v>
      </c>
      <c r="F130" s="698" t="s">
        <v>11157</v>
      </c>
      <c r="G130" s="698"/>
      <c r="H130" s="318"/>
    </row>
    <row r="131" spans="2:8" ht="13.5" customHeight="1" x14ac:dyDescent="0.2">
      <c r="B131" s="703"/>
      <c r="C131" s="702"/>
      <c r="E131" s="973">
        <v>500</v>
      </c>
      <c r="F131" s="698" t="s">
        <v>11156</v>
      </c>
      <c r="G131" s="698"/>
      <c r="H131" s="318"/>
    </row>
    <row r="132" spans="2:8" ht="13.5" customHeight="1" x14ac:dyDescent="0.2">
      <c r="B132" s="703"/>
      <c r="C132" s="702"/>
      <c r="E132" s="973">
        <v>1080.98</v>
      </c>
      <c r="F132" s="698" t="s">
        <v>11155</v>
      </c>
      <c r="G132" s="698"/>
      <c r="H132" s="318"/>
    </row>
    <row r="133" spans="2:8" ht="13.5" customHeight="1" x14ac:dyDescent="0.2">
      <c r="B133" s="703"/>
      <c r="C133" s="702"/>
      <c r="E133" s="973">
        <v>47296.87</v>
      </c>
      <c r="F133" s="698" t="s">
        <v>11154</v>
      </c>
      <c r="G133" s="698"/>
      <c r="H133" s="318"/>
    </row>
    <row r="134" spans="2:8" ht="13.5" customHeight="1" x14ac:dyDescent="0.2">
      <c r="B134" s="703"/>
      <c r="C134" s="702"/>
      <c r="E134" s="973">
        <v>20653.919999999998</v>
      </c>
      <c r="F134" s="698" t="s">
        <v>11153</v>
      </c>
      <c r="G134" s="698"/>
      <c r="H134" s="318"/>
    </row>
    <row r="135" spans="2:8" ht="13.5" customHeight="1" x14ac:dyDescent="0.2">
      <c r="B135" s="703"/>
      <c r="C135" s="702"/>
      <c r="E135" s="973">
        <v>26503.73</v>
      </c>
      <c r="F135" s="698" t="s">
        <v>11152</v>
      </c>
      <c r="G135" s="698"/>
      <c r="H135" s="318"/>
    </row>
    <row r="136" spans="2:8" ht="13.5" customHeight="1" x14ac:dyDescent="0.2">
      <c r="B136" s="703"/>
      <c r="C136" s="702"/>
      <c r="E136" s="973">
        <v>1374.31</v>
      </c>
      <c r="F136" s="698" t="s">
        <v>11151</v>
      </c>
      <c r="G136" s="698"/>
      <c r="H136" s="318"/>
    </row>
    <row r="137" spans="2:8" ht="13.5" customHeight="1" x14ac:dyDescent="0.2">
      <c r="B137" s="703"/>
      <c r="C137" s="702"/>
      <c r="E137" s="973">
        <v>20095.91</v>
      </c>
      <c r="F137" s="698" t="s">
        <v>11150</v>
      </c>
      <c r="G137" s="698"/>
      <c r="H137" s="318"/>
    </row>
    <row r="138" spans="2:8" ht="13.5" customHeight="1" x14ac:dyDescent="0.2">
      <c r="B138" s="703"/>
      <c r="C138" s="702"/>
      <c r="E138" s="973">
        <v>40473.839999999997</v>
      </c>
      <c r="F138" s="698" t="s">
        <v>11149</v>
      </c>
      <c r="G138" s="698"/>
      <c r="H138" s="318"/>
    </row>
    <row r="139" spans="2:8" ht="13.5" customHeight="1" x14ac:dyDescent="0.2">
      <c r="B139" s="703"/>
      <c r="C139" s="702"/>
      <c r="E139" s="973">
        <v>7315.03</v>
      </c>
      <c r="F139" s="698" t="s">
        <v>11148</v>
      </c>
      <c r="G139" s="698"/>
      <c r="H139" s="318"/>
    </row>
    <row r="140" spans="2:8" ht="13.5" customHeight="1" x14ac:dyDescent="0.2">
      <c r="B140" s="703"/>
      <c r="C140" s="702"/>
      <c r="E140" s="973">
        <v>10486.4</v>
      </c>
      <c r="F140" s="698" t="s">
        <v>11147</v>
      </c>
      <c r="G140" s="698"/>
      <c r="H140" s="318"/>
    </row>
    <row r="141" spans="2:8" ht="13.5" customHeight="1" x14ac:dyDescent="0.2">
      <c r="B141" s="703"/>
      <c r="C141" s="702"/>
      <c r="E141" s="973">
        <v>40269.089999999997</v>
      </c>
      <c r="F141" s="698" t="s">
        <v>11146</v>
      </c>
      <c r="G141" s="698"/>
      <c r="H141" s="318"/>
    </row>
    <row r="142" spans="2:8" ht="13.5" customHeight="1" x14ac:dyDescent="0.2">
      <c r="B142" s="703"/>
      <c r="C142" s="702"/>
      <c r="E142" s="973">
        <v>11484.87</v>
      </c>
      <c r="F142" s="698" t="s">
        <v>11145</v>
      </c>
      <c r="G142" s="698"/>
      <c r="H142" s="318"/>
    </row>
    <row r="143" spans="2:8" ht="13.5" customHeight="1" x14ac:dyDescent="0.2">
      <c r="B143" s="703"/>
      <c r="C143" s="702"/>
      <c r="E143" s="973">
        <v>27253.5</v>
      </c>
      <c r="F143" s="698" t="s">
        <v>11144</v>
      </c>
      <c r="G143" s="698"/>
      <c r="H143" s="318"/>
    </row>
    <row r="144" spans="2:8" ht="13.5" customHeight="1" x14ac:dyDescent="0.2">
      <c r="B144" s="703"/>
      <c r="C144" s="702"/>
      <c r="E144" s="973">
        <v>10500</v>
      </c>
      <c r="F144" s="698" t="s">
        <v>11122</v>
      </c>
      <c r="G144" s="698"/>
      <c r="H144" s="318"/>
    </row>
    <row r="145" spans="2:8" ht="13.5" customHeight="1" x14ac:dyDescent="0.2">
      <c r="B145" s="703"/>
      <c r="C145" s="702"/>
      <c r="E145" s="973">
        <v>286849.53999999998</v>
      </c>
      <c r="F145" s="698" t="s">
        <v>11143</v>
      </c>
      <c r="G145" s="698"/>
      <c r="H145" s="318"/>
    </row>
    <row r="146" spans="2:8" ht="13.5" customHeight="1" x14ac:dyDescent="0.2">
      <c r="B146" s="703"/>
      <c r="C146" s="702"/>
      <c r="E146" s="973">
        <v>13560.38</v>
      </c>
      <c r="F146" s="698" t="s">
        <v>11142</v>
      </c>
      <c r="G146" s="698"/>
      <c r="H146" s="318"/>
    </row>
    <row r="147" spans="2:8" ht="13.5" customHeight="1" x14ac:dyDescent="0.2">
      <c r="B147" s="703"/>
      <c r="C147" s="702"/>
      <c r="E147" s="973">
        <v>13916.77</v>
      </c>
      <c r="F147" s="698" t="s">
        <v>11141</v>
      </c>
      <c r="G147" s="698"/>
      <c r="H147" s="318"/>
    </row>
    <row r="148" spans="2:8" ht="13.5" customHeight="1" x14ac:dyDescent="0.2">
      <c r="B148" s="703"/>
      <c r="C148" s="702"/>
      <c r="E148" s="973">
        <v>7500</v>
      </c>
      <c r="F148" s="698" t="s">
        <v>9975</v>
      </c>
      <c r="G148" s="698"/>
      <c r="H148" s="318"/>
    </row>
    <row r="149" spans="2:8" ht="13.5" customHeight="1" x14ac:dyDescent="0.2">
      <c r="B149" s="703"/>
      <c r="C149" s="702"/>
      <c r="E149" s="973">
        <v>1142.53</v>
      </c>
      <c r="F149" s="698" t="s">
        <v>11140</v>
      </c>
      <c r="G149" s="698"/>
      <c r="H149" s="318"/>
    </row>
    <row r="150" spans="2:8" ht="13.5" customHeight="1" x14ac:dyDescent="0.2">
      <c r="B150" s="703"/>
      <c r="C150" s="702"/>
      <c r="E150" s="973">
        <v>880</v>
      </c>
      <c r="F150" s="698" t="s">
        <v>11139</v>
      </c>
      <c r="G150" s="698"/>
      <c r="H150" s="318"/>
    </row>
    <row r="151" spans="2:8" ht="13.5" customHeight="1" x14ac:dyDescent="0.2">
      <c r="B151" s="703"/>
      <c r="C151" s="702"/>
      <c r="E151" s="973">
        <v>10000</v>
      </c>
      <c r="F151" s="698" t="s">
        <v>11138</v>
      </c>
      <c r="G151" s="698"/>
      <c r="H151" s="318"/>
    </row>
    <row r="152" spans="2:8" ht="13.5" customHeight="1" x14ac:dyDescent="0.2">
      <c r="B152" s="703"/>
      <c r="C152" s="702"/>
      <c r="E152" s="973">
        <v>18626.63</v>
      </c>
      <c r="F152" s="698" t="s">
        <v>11137</v>
      </c>
      <c r="G152" s="698"/>
      <c r="H152" s="318"/>
    </row>
    <row r="153" spans="2:8" ht="13.5" customHeight="1" x14ac:dyDescent="0.2">
      <c r="B153" s="703"/>
      <c r="C153" s="702"/>
      <c r="E153" s="973">
        <v>4367.91</v>
      </c>
      <c r="F153" s="698" t="s">
        <v>11136</v>
      </c>
      <c r="G153" s="698"/>
      <c r="H153" s="318"/>
    </row>
    <row r="154" spans="2:8" ht="13.5" customHeight="1" x14ac:dyDescent="0.2">
      <c r="B154" s="703"/>
      <c r="C154" s="702"/>
      <c r="E154" s="973">
        <v>25950.43</v>
      </c>
      <c r="F154" s="698" t="s">
        <v>11135</v>
      </c>
      <c r="G154" s="698"/>
      <c r="H154" s="318"/>
    </row>
    <row r="155" spans="2:8" ht="13.5" customHeight="1" x14ac:dyDescent="0.2">
      <c r="B155" s="703"/>
      <c r="C155" s="702"/>
      <c r="E155" s="973">
        <v>10486</v>
      </c>
      <c r="F155" s="698" t="s">
        <v>11134</v>
      </c>
      <c r="G155" s="698"/>
      <c r="H155" s="318"/>
    </row>
    <row r="156" spans="2:8" ht="13.5" customHeight="1" x14ac:dyDescent="0.2">
      <c r="B156" s="703"/>
      <c r="C156" s="702"/>
      <c r="E156" s="973">
        <v>16214.55</v>
      </c>
      <c r="F156" s="698" t="s">
        <v>11133</v>
      </c>
      <c r="G156" s="698"/>
      <c r="H156" s="318"/>
    </row>
    <row r="157" spans="2:8" ht="13.5" customHeight="1" x14ac:dyDescent="0.2">
      <c r="B157" s="703"/>
      <c r="C157" s="702"/>
      <c r="E157" s="973">
        <v>41691.620000000003</v>
      </c>
      <c r="F157" s="698" t="s">
        <v>11132</v>
      </c>
      <c r="G157" s="698"/>
      <c r="H157" s="318"/>
    </row>
    <row r="158" spans="2:8" ht="13.5" customHeight="1" x14ac:dyDescent="0.2">
      <c r="B158" s="703"/>
      <c r="C158" s="702"/>
      <c r="E158" s="973">
        <v>5000</v>
      </c>
      <c r="F158" s="698" t="s">
        <v>11131</v>
      </c>
      <c r="G158" s="698"/>
      <c r="H158" s="318"/>
    </row>
    <row r="159" spans="2:8" ht="13.5" customHeight="1" x14ac:dyDescent="0.2">
      <c r="B159" s="703"/>
      <c r="C159" s="702"/>
      <c r="E159" s="973">
        <v>6990.45</v>
      </c>
      <c r="F159" s="698" t="s">
        <v>11130</v>
      </c>
      <c r="G159" s="698"/>
      <c r="H159" s="318"/>
    </row>
    <row r="160" spans="2:8" ht="13.5" customHeight="1" x14ac:dyDescent="0.2">
      <c r="B160" s="703"/>
      <c r="C160" s="702"/>
      <c r="E160" s="973">
        <v>8672.35</v>
      </c>
      <c r="F160" s="698" t="s">
        <v>11129</v>
      </c>
      <c r="G160" s="698"/>
      <c r="H160" s="318"/>
    </row>
    <row r="161" spans="2:8" ht="13.5" customHeight="1" x14ac:dyDescent="0.2">
      <c r="B161" s="703"/>
      <c r="C161" s="702"/>
      <c r="E161" s="973">
        <v>19276.759999999998</v>
      </c>
      <c r="F161" s="698" t="s">
        <v>11128</v>
      </c>
      <c r="G161" s="698"/>
      <c r="H161" s="318"/>
    </row>
    <row r="162" spans="2:8" ht="13.5" customHeight="1" x14ac:dyDescent="0.2">
      <c r="B162" s="703"/>
      <c r="C162" s="702"/>
      <c r="E162" s="973">
        <v>14172.66</v>
      </c>
      <c r="F162" s="698" t="s">
        <v>11127</v>
      </c>
      <c r="G162" s="698"/>
      <c r="H162" s="318"/>
    </row>
    <row r="163" spans="2:8" ht="13.5" customHeight="1" x14ac:dyDescent="0.2">
      <c r="B163" s="703"/>
      <c r="C163" s="702"/>
      <c r="E163" s="973">
        <v>3000</v>
      </c>
      <c r="F163" s="698" t="s">
        <v>11126</v>
      </c>
      <c r="G163" s="698"/>
      <c r="H163" s="318"/>
    </row>
    <row r="164" spans="2:8" ht="13.5" customHeight="1" x14ac:dyDescent="0.2">
      <c r="B164" s="703"/>
      <c r="C164" s="702"/>
      <c r="E164" s="973">
        <v>1142.53</v>
      </c>
      <c r="F164" s="698" t="s">
        <v>11125</v>
      </c>
      <c r="G164" s="698"/>
      <c r="H164" s="318"/>
    </row>
    <row r="165" spans="2:8" ht="13.5" customHeight="1" x14ac:dyDescent="0.2">
      <c r="B165" s="703"/>
      <c r="C165" s="702"/>
      <c r="E165" s="973">
        <v>1667.62</v>
      </c>
      <c r="F165" s="698" t="s">
        <v>11124</v>
      </c>
      <c r="G165" s="698"/>
      <c r="H165" s="318"/>
    </row>
    <row r="166" spans="2:8" ht="13.5" customHeight="1" x14ac:dyDescent="0.2">
      <c r="B166" s="703"/>
      <c r="C166" s="702"/>
      <c r="E166" s="973">
        <v>27600</v>
      </c>
      <c r="F166" s="698" t="s">
        <v>11123</v>
      </c>
      <c r="G166" s="698"/>
      <c r="H166" s="318"/>
    </row>
    <row r="167" spans="2:8" ht="13.5" customHeight="1" x14ac:dyDescent="0.2">
      <c r="B167" s="703"/>
      <c r="C167" s="702"/>
      <c r="E167" s="973">
        <v>10000</v>
      </c>
      <c r="F167" s="698" t="s">
        <v>11122</v>
      </c>
      <c r="G167" s="698"/>
      <c r="H167" s="318"/>
    </row>
    <row r="168" spans="2:8" ht="13.5" customHeight="1" x14ac:dyDescent="0.2">
      <c r="B168" s="703"/>
      <c r="C168" s="702"/>
      <c r="E168" s="762"/>
      <c r="F168" s="698"/>
      <c r="G168" s="698"/>
      <c r="H168" s="318"/>
    </row>
    <row r="169" spans="2:8" ht="13.5" customHeight="1" x14ac:dyDescent="0.2">
      <c r="B169" s="703"/>
      <c r="C169" s="702"/>
      <c r="E169" s="762"/>
      <c r="F169" s="698"/>
      <c r="G169" s="698"/>
      <c r="H169" s="318"/>
    </row>
    <row r="170" spans="2:8" ht="13.5" customHeight="1" x14ac:dyDescent="0.2">
      <c r="B170" s="703"/>
      <c r="C170" s="702"/>
      <c r="E170" s="762"/>
      <c r="F170" s="698"/>
      <c r="G170" s="698"/>
      <c r="H170" s="318"/>
    </row>
    <row r="171" spans="2:8" ht="13.5" customHeight="1" x14ac:dyDescent="0.2">
      <c r="B171" s="703"/>
      <c r="C171" s="702"/>
      <c r="E171" s="762"/>
      <c r="F171" s="698"/>
      <c r="G171" s="698"/>
      <c r="H171" s="318"/>
    </row>
    <row r="172" spans="2:8" ht="13.5" customHeight="1" x14ac:dyDescent="0.2">
      <c r="B172" s="703"/>
      <c r="C172" s="702"/>
      <c r="E172" s="762"/>
      <c r="F172" s="698"/>
      <c r="G172" s="698"/>
      <c r="H172" s="318"/>
    </row>
    <row r="173" spans="2:8" ht="13.5" customHeight="1" x14ac:dyDescent="0.2">
      <c r="B173" s="703"/>
      <c r="C173" s="702"/>
      <c r="E173" s="762"/>
      <c r="F173" s="698"/>
      <c r="G173" s="698"/>
      <c r="H173" s="318"/>
    </row>
    <row r="174" spans="2:8" ht="13.5" customHeight="1" x14ac:dyDescent="0.2">
      <c r="B174" s="703"/>
      <c r="C174" s="702"/>
      <c r="E174" s="762"/>
      <c r="F174" s="698"/>
      <c r="G174" s="698"/>
      <c r="H174" s="318"/>
    </row>
    <row r="175" spans="2:8" ht="13.5" customHeight="1" x14ac:dyDescent="0.2">
      <c r="B175" s="703"/>
      <c r="C175" s="702"/>
      <c r="E175" s="762"/>
      <c r="F175" s="698"/>
      <c r="G175" s="698"/>
      <c r="H175" s="318"/>
    </row>
    <row r="176" spans="2:8" ht="13.5" customHeight="1" x14ac:dyDescent="0.2">
      <c r="B176" s="703"/>
      <c r="C176" s="702"/>
      <c r="E176" s="762"/>
      <c r="F176" s="698"/>
      <c r="G176" s="698"/>
      <c r="H176" s="318"/>
    </row>
    <row r="177" spans="2:8" ht="13.5" customHeight="1" x14ac:dyDescent="0.2">
      <c r="B177" s="703"/>
      <c r="C177" s="702"/>
      <c r="E177" s="762"/>
      <c r="F177" s="698"/>
      <c r="G177" s="698"/>
      <c r="H177" s="318"/>
    </row>
    <row r="178" spans="2:8" ht="13.5" customHeight="1" x14ac:dyDescent="0.2">
      <c r="B178" s="703"/>
      <c r="C178" s="702"/>
      <c r="E178" s="762"/>
      <c r="F178" s="698"/>
      <c r="G178" s="698"/>
      <c r="H178" s="318"/>
    </row>
    <row r="179" spans="2:8" ht="13.5" customHeight="1" x14ac:dyDescent="0.2">
      <c r="B179" s="703"/>
      <c r="C179" s="702"/>
      <c r="E179" s="762"/>
      <c r="F179" s="698"/>
      <c r="G179" s="698"/>
      <c r="H179" s="318"/>
    </row>
    <row r="180" spans="2:8" ht="13.5" customHeight="1" x14ac:dyDescent="0.2">
      <c r="B180" s="703"/>
      <c r="C180" s="702"/>
      <c r="E180" s="762"/>
      <c r="F180" s="698"/>
      <c r="G180" s="698"/>
      <c r="H180" s="318"/>
    </row>
    <row r="181" spans="2:8" ht="13.5" customHeight="1" x14ac:dyDescent="0.2">
      <c r="B181" s="703"/>
      <c r="C181" s="702"/>
      <c r="E181" s="762"/>
      <c r="F181" s="698"/>
      <c r="G181" s="698"/>
      <c r="H181" s="318"/>
    </row>
    <row r="182" spans="2:8" ht="13.5" customHeight="1" x14ac:dyDescent="0.2">
      <c r="B182" s="703"/>
      <c r="C182" s="702"/>
      <c r="E182" s="762"/>
      <c r="F182" s="698"/>
      <c r="G182" s="698"/>
      <c r="H182" s="318"/>
    </row>
    <row r="183" spans="2:8" ht="13.5" customHeight="1" x14ac:dyDescent="0.2">
      <c r="B183" s="703"/>
      <c r="C183" s="702"/>
      <c r="E183" s="762"/>
      <c r="F183" s="698"/>
      <c r="G183" s="698"/>
      <c r="H183" s="318"/>
    </row>
    <row r="184" spans="2:8" ht="15.75" customHeight="1" x14ac:dyDescent="0.2">
      <c r="B184" s="703"/>
      <c r="C184" s="702"/>
      <c r="E184" s="762"/>
      <c r="F184" s="698"/>
      <c r="G184" s="698"/>
      <c r="H184" s="318"/>
    </row>
    <row r="185" spans="2:8" ht="15.75" customHeight="1" x14ac:dyDescent="0.2">
      <c r="B185" s="703"/>
      <c r="C185" s="702"/>
      <c r="E185" s="762"/>
      <c r="F185" s="698"/>
      <c r="G185" s="698"/>
      <c r="H185" s="318"/>
    </row>
    <row r="186" spans="2:8" ht="15.75" customHeight="1" x14ac:dyDescent="0.2">
      <c r="B186" s="703"/>
      <c r="C186" s="702"/>
      <c r="E186" s="762"/>
      <c r="F186" s="698"/>
      <c r="G186" s="698"/>
      <c r="H186" s="318"/>
    </row>
    <row r="187" spans="2:8" ht="15.75" customHeight="1" x14ac:dyDescent="0.2">
      <c r="B187" s="703"/>
      <c r="C187" s="702"/>
      <c r="E187" s="762"/>
      <c r="F187" s="698"/>
      <c r="G187" s="698"/>
      <c r="H187" s="318"/>
    </row>
    <row r="188" spans="2:8" ht="15.75" customHeight="1" x14ac:dyDescent="0.2">
      <c r="B188" s="703"/>
      <c r="C188" s="702"/>
      <c r="E188" s="762"/>
      <c r="F188" s="698"/>
      <c r="G188" s="698"/>
      <c r="H188" s="318"/>
    </row>
    <row r="189" spans="2:8" ht="15.75" customHeight="1" x14ac:dyDescent="0.2">
      <c r="B189" s="703"/>
      <c r="C189" s="702"/>
      <c r="E189" s="762"/>
      <c r="F189" s="698"/>
      <c r="G189" s="698"/>
      <c r="H189" s="318"/>
    </row>
    <row r="190" spans="2:8" ht="15.75" customHeight="1" x14ac:dyDescent="0.2">
      <c r="B190" s="703"/>
      <c r="C190" s="702"/>
      <c r="E190" s="762"/>
      <c r="F190" s="698"/>
      <c r="G190" s="698"/>
      <c r="H190" s="318"/>
    </row>
    <row r="191" spans="2:8" ht="15.75" customHeight="1" x14ac:dyDescent="0.2">
      <c r="B191" s="703"/>
      <c r="C191" s="702"/>
      <c r="E191" s="762"/>
      <c r="F191" s="698"/>
      <c r="G191" s="698"/>
      <c r="H191" s="318"/>
    </row>
    <row r="192" spans="2:8" ht="15.75" customHeight="1" x14ac:dyDescent="0.2">
      <c r="B192" s="703"/>
      <c r="C192" s="702"/>
      <c r="E192" s="762"/>
      <c r="F192" s="698"/>
      <c r="G192" s="698"/>
      <c r="H192" s="318"/>
    </row>
    <row r="193" spans="2:8" ht="15.75" customHeight="1" x14ac:dyDescent="0.2">
      <c r="B193" s="703"/>
      <c r="C193" s="702"/>
      <c r="E193" s="762"/>
      <c r="F193" s="698"/>
      <c r="G193" s="698"/>
      <c r="H193" s="318"/>
    </row>
    <row r="194" spans="2:8" ht="15.75" customHeight="1" x14ac:dyDescent="0.2">
      <c r="B194" s="703"/>
      <c r="C194" s="702"/>
      <c r="E194" s="762"/>
      <c r="F194" s="698"/>
      <c r="G194" s="698"/>
      <c r="H194" s="318"/>
    </row>
    <row r="195" spans="2:8" ht="15.75" customHeight="1" x14ac:dyDescent="0.2">
      <c r="B195" s="703"/>
      <c r="C195" s="702"/>
      <c r="E195" s="762"/>
      <c r="F195" s="698"/>
      <c r="G195" s="698"/>
      <c r="H195" s="318"/>
    </row>
    <row r="196" spans="2:8" ht="15.75" customHeight="1" x14ac:dyDescent="0.2">
      <c r="B196" s="703"/>
      <c r="C196" s="702"/>
      <c r="E196" s="762"/>
      <c r="F196" s="698"/>
      <c r="G196" s="698"/>
      <c r="H196" s="318"/>
    </row>
    <row r="197" spans="2:8" ht="15.75" customHeight="1" x14ac:dyDescent="0.2">
      <c r="B197" s="703"/>
      <c r="C197" s="702"/>
      <c r="E197" s="762"/>
      <c r="F197" s="698"/>
      <c r="G197" s="698"/>
      <c r="H197" s="318"/>
    </row>
    <row r="198" spans="2:8" ht="15.75" customHeight="1" x14ac:dyDescent="0.2">
      <c r="B198" s="703"/>
      <c r="C198" s="702"/>
      <c r="E198" s="762"/>
      <c r="F198" s="698"/>
      <c r="G198" s="698"/>
      <c r="H198" s="318"/>
    </row>
    <row r="199" spans="2:8" ht="15.75" customHeight="1" x14ac:dyDescent="0.2">
      <c r="B199" s="703"/>
      <c r="C199" s="702"/>
      <c r="E199" s="762"/>
      <c r="F199" s="698"/>
      <c r="G199" s="698"/>
      <c r="H199" s="318"/>
    </row>
    <row r="200" spans="2:8" ht="15.75" customHeight="1" x14ac:dyDescent="0.2">
      <c r="B200" s="703"/>
      <c r="C200" s="702"/>
      <c r="E200" s="762"/>
      <c r="F200" s="698"/>
      <c r="G200" s="698"/>
      <c r="H200" s="318"/>
    </row>
    <row r="201" spans="2:8" ht="15.75" customHeight="1" x14ac:dyDescent="0.2">
      <c r="B201" s="703"/>
      <c r="C201" s="702"/>
      <c r="E201" s="762"/>
      <c r="F201" s="698"/>
      <c r="G201" s="698"/>
      <c r="H201" s="318"/>
    </row>
    <row r="202" spans="2:8" ht="15.75" customHeight="1" x14ac:dyDescent="0.2">
      <c r="B202" s="703"/>
      <c r="C202" s="702"/>
      <c r="E202" s="762"/>
      <c r="F202" s="698"/>
      <c r="G202" s="698"/>
      <c r="H202" s="318"/>
    </row>
    <row r="203" spans="2:8" ht="15.75" customHeight="1" x14ac:dyDescent="0.2">
      <c r="B203" s="703"/>
      <c r="C203" s="702"/>
      <c r="E203" s="762"/>
      <c r="F203" s="698"/>
      <c r="G203" s="698"/>
      <c r="H203" s="318"/>
    </row>
    <row r="204" spans="2:8" ht="15.75" customHeight="1" x14ac:dyDescent="0.2">
      <c r="B204" s="703"/>
      <c r="C204" s="702"/>
      <c r="E204" s="762"/>
      <c r="F204" s="698"/>
      <c r="G204" s="698"/>
      <c r="H204" s="318"/>
    </row>
    <row r="205" spans="2:8" ht="15.75" customHeight="1" x14ac:dyDescent="0.2">
      <c r="B205" s="703"/>
      <c r="C205" s="702"/>
      <c r="E205" s="762"/>
      <c r="F205" s="698"/>
      <c r="G205" s="698"/>
      <c r="H205" s="318"/>
    </row>
    <row r="206" spans="2:8" ht="15.75" customHeight="1" x14ac:dyDescent="0.2">
      <c r="B206" s="703"/>
      <c r="C206" s="702"/>
      <c r="E206" s="762"/>
      <c r="F206" s="698"/>
      <c r="G206" s="698"/>
      <c r="H206" s="318"/>
    </row>
    <row r="207" spans="2:8" ht="15.75" customHeight="1" x14ac:dyDescent="0.2">
      <c r="B207" s="703"/>
      <c r="C207" s="702"/>
      <c r="E207" s="762"/>
      <c r="F207" s="698"/>
      <c r="G207" s="698"/>
      <c r="H207" s="318"/>
    </row>
    <row r="208" spans="2:8" ht="15.75" customHeight="1" x14ac:dyDescent="0.2">
      <c r="B208" s="703"/>
      <c r="C208" s="702"/>
      <c r="E208" s="762"/>
      <c r="F208" s="698"/>
      <c r="G208" s="698"/>
      <c r="H208" s="318"/>
    </row>
    <row r="209" spans="2:8" ht="11.25" customHeight="1" x14ac:dyDescent="0.2">
      <c r="B209" s="703"/>
      <c r="C209" s="702"/>
      <c r="E209" s="762"/>
      <c r="F209" s="698"/>
      <c r="G209" s="698"/>
      <c r="H209" s="318"/>
    </row>
    <row r="210" spans="2:8" ht="15.75" customHeight="1" x14ac:dyDescent="0.2">
      <c r="B210" s="703"/>
      <c r="C210" s="702"/>
      <c r="E210" s="762"/>
      <c r="F210" s="698"/>
      <c r="G210" s="698"/>
      <c r="H210" s="318"/>
    </row>
    <row r="211" spans="2:8" ht="15.75" customHeight="1" x14ac:dyDescent="0.2">
      <c r="B211" s="703"/>
      <c r="C211" s="702"/>
      <c r="E211" s="762"/>
      <c r="F211" s="698"/>
      <c r="G211" s="698"/>
      <c r="H211" s="318"/>
    </row>
    <row r="212" spans="2:8" ht="15.75" customHeight="1" x14ac:dyDescent="0.2">
      <c r="B212" s="703"/>
      <c r="C212" s="702"/>
      <c r="E212" s="762"/>
      <c r="F212" s="698"/>
      <c r="G212" s="698"/>
      <c r="H212" s="318"/>
    </row>
    <row r="213" spans="2:8" ht="15.75" customHeight="1" x14ac:dyDescent="0.2">
      <c r="B213" s="703"/>
      <c r="C213" s="702"/>
      <c r="E213" s="762"/>
      <c r="F213" s="698"/>
      <c r="G213" s="698"/>
      <c r="H213" s="318"/>
    </row>
    <row r="214" spans="2:8" ht="15.75" customHeight="1" x14ac:dyDescent="0.2">
      <c r="B214" s="703"/>
      <c r="C214" s="702"/>
      <c r="E214" s="762"/>
      <c r="F214" s="698"/>
      <c r="G214" s="698"/>
      <c r="H214" s="318"/>
    </row>
    <row r="215" spans="2:8" ht="15.75" customHeight="1" x14ac:dyDescent="0.2">
      <c r="B215" s="703"/>
      <c r="C215" s="702"/>
      <c r="E215" s="762"/>
      <c r="F215" s="698"/>
      <c r="G215" s="698"/>
      <c r="H215" s="318"/>
    </row>
    <row r="216" spans="2:8" ht="15.75" customHeight="1" x14ac:dyDescent="0.2">
      <c r="B216" s="703"/>
      <c r="C216" s="702"/>
      <c r="E216" s="762"/>
      <c r="F216" s="698"/>
      <c r="G216" s="698"/>
      <c r="H216" s="318"/>
    </row>
    <row r="217" spans="2:8" ht="15.75" customHeight="1" x14ac:dyDescent="0.2">
      <c r="B217" s="703"/>
      <c r="C217" s="702"/>
      <c r="E217" s="762"/>
      <c r="F217" s="698"/>
      <c r="G217" s="698"/>
      <c r="H217" s="318"/>
    </row>
    <row r="218" spans="2:8" ht="15.75" customHeight="1" x14ac:dyDescent="0.2">
      <c r="B218" s="703"/>
      <c r="C218" s="702"/>
      <c r="E218" s="762"/>
      <c r="F218" s="698"/>
      <c r="G218" s="698"/>
      <c r="H218" s="318"/>
    </row>
    <row r="219" spans="2:8" ht="15.75" customHeight="1" x14ac:dyDescent="0.2">
      <c r="B219" s="703"/>
      <c r="C219" s="702"/>
      <c r="E219" s="762"/>
      <c r="F219" s="698"/>
      <c r="G219" s="698"/>
      <c r="H219" s="318"/>
    </row>
    <row r="220" spans="2:8" ht="15.75" customHeight="1" x14ac:dyDescent="0.2">
      <c r="B220" s="703"/>
      <c r="C220" s="702"/>
      <c r="E220" s="762"/>
      <c r="F220" s="698"/>
      <c r="G220" s="698"/>
      <c r="H220" s="318"/>
    </row>
    <row r="221" spans="2:8" ht="15.75" customHeight="1" x14ac:dyDescent="0.2">
      <c r="B221" s="703"/>
      <c r="C221" s="702"/>
      <c r="E221" s="762"/>
      <c r="F221" s="698"/>
      <c r="G221" s="698"/>
      <c r="H221" s="318"/>
    </row>
    <row r="222" spans="2:8" ht="15.75" customHeight="1" x14ac:dyDescent="0.2">
      <c r="B222" s="703"/>
      <c r="C222" s="702"/>
      <c r="E222" s="762"/>
      <c r="F222" s="698"/>
      <c r="G222" s="698"/>
      <c r="H222" s="318"/>
    </row>
    <row r="223" spans="2:8" ht="15.75" customHeight="1" x14ac:dyDescent="0.2">
      <c r="B223" s="703"/>
      <c r="C223" s="702"/>
      <c r="E223" s="762"/>
      <c r="F223" s="698"/>
      <c r="G223" s="698"/>
      <c r="H223" s="318"/>
    </row>
    <row r="224" spans="2:8" ht="15.75" customHeight="1" x14ac:dyDescent="0.2">
      <c r="B224" s="703"/>
      <c r="C224" s="702"/>
      <c r="E224" s="762"/>
      <c r="F224" s="698"/>
      <c r="G224" s="698"/>
      <c r="H224" s="318"/>
    </row>
    <row r="225" spans="2:8" ht="15.75" customHeight="1" x14ac:dyDescent="0.2">
      <c r="B225" s="703"/>
      <c r="C225" s="702"/>
      <c r="E225" s="762"/>
      <c r="F225" s="698"/>
      <c r="G225" s="698"/>
      <c r="H225" s="318"/>
    </row>
    <row r="226" spans="2:8" ht="15.75" customHeight="1" x14ac:dyDescent="0.2">
      <c r="B226" s="703"/>
      <c r="C226" s="702"/>
      <c r="E226" s="762"/>
      <c r="F226" s="698"/>
      <c r="G226" s="698"/>
      <c r="H226" s="318"/>
    </row>
    <row r="227" spans="2:8" ht="15.75" customHeight="1" x14ac:dyDescent="0.2">
      <c r="B227" s="703"/>
      <c r="C227" s="702"/>
      <c r="E227" s="762"/>
      <c r="F227" s="698"/>
      <c r="G227" s="698"/>
      <c r="H227" s="318"/>
    </row>
    <row r="228" spans="2:8" ht="15.75" customHeight="1" x14ac:dyDescent="0.2">
      <c r="B228" s="703"/>
      <c r="C228" s="702"/>
      <c r="E228" s="762"/>
      <c r="F228" s="698"/>
      <c r="G228" s="698"/>
      <c r="H228" s="318"/>
    </row>
    <row r="229" spans="2:8" ht="15.75" customHeight="1" x14ac:dyDescent="0.2">
      <c r="B229" s="703"/>
      <c r="C229" s="702"/>
      <c r="E229" s="762"/>
      <c r="F229" s="698"/>
      <c r="G229" s="698"/>
      <c r="H229" s="318"/>
    </row>
    <row r="230" spans="2:8" ht="15.75" customHeight="1" x14ac:dyDescent="0.2">
      <c r="B230" s="703"/>
      <c r="C230" s="702"/>
      <c r="E230" s="762"/>
      <c r="F230" s="698"/>
      <c r="G230" s="698"/>
      <c r="H230" s="318"/>
    </row>
    <row r="231" spans="2:8" ht="15.75" customHeight="1" x14ac:dyDescent="0.2">
      <c r="B231" s="703"/>
      <c r="C231" s="702"/>
      <c r="E231" s="762"/>
      <c r="F231" s="698"/>
      <c r="G231" s="698"/>
      <c r="H231" s="318"/>
    </row>
    <row r="232" spans="2:8" ht="15.75" customHeight="1" x14ac:dyDescent="0.2">
      <c r="B232" s="703"/>
      <c r="C232" s="702"/>
      <c r="E232" s="762"/>
      <c r="F232" s="698"/>
      <c r="G232" s="698"/>
      <c r="H232" s="318"/>
    </row>
    <row r="233" spans="2:8" ht="15.75" customHeight="1" x14ac:dyDescent="0.2">
      <c r="B233" s="703"/>
      <c r="C233" s="702"/>
      <c r="E233" s="762"/>
      <c r="F233" s="698"/>
      <c r="G233" s="698"/>
      <c r="H233" s="318"/>
    </row>
    <row r="234" spans="2:8" ht="15.75" customHeight="1" x14ac:dyDescent="0.2">
      <c r="B234" s="703"/>
      <c r="C234" s="702"/>
      <c r="E234" s="762"/>
      <c r="F234" s="698"/>
      <c r="G234" s="698"/>
      <c r="H234" s="318"/>
    </row>
    <row r="235" spans="2:8" ht="15.75" customHeight="1" x14ac:dyDescent="0.2">
      <c r="B235" s="703"/>
      <c r="C235" s="702"/>
      <c r="E235" s="762"/>
      <c r="F235" s="698"/>
      <c r="G235" s="698"/>
      <c r="H235" s="318"/>
    </row>
    <row r="236" spans="2:8" ht="15.75" customHeight="1" x14ac:dyDescent="0.2">
      <c r="B236" s="703"/>
      <c r="C236" s="702"/>
      <c r="E236" s="762"/>
      <c r="F236" s="698"/>
      <c r="G236" s="698"/>
      <c r="H236" s="318"/>
    </row>
    <row r="237" spans="2:8" ht="15.75" customHeight="1" x14ac:dyDescent="0.2">
      <c r="B237" s="703"/>
      <c r="C237" s="702"/>
      <c r="E237" s="762"/>
      <c r="F237" s="698"/>
      <c r="G237" s="698"/>
      <c r="H237" s="318"/>
    </row>
    <row r="238" spans="2:8" ht="15.75" customHeight="1" x14ac:dyDescent="0.2">
      <c r="B238" s="703"/>
      <c r="C238" s="702"/>
      <c r="E238" s="762"/>
      <c r="F238" s="698"/>
      <c r="G238" s="698"/>
      <c r="H238" s="318"/>
    </row>
    <row r="239" spans="2:8" ht="15.75" customHeight="1" x14ac:dyDescent="0.2">
      <c r="B239" s="703"/>
      <c r="C239" s="702"/>
      <c r="E239" s="762"/>
      <c r="F239" s="698"/>
      <c r="G239" s="698"/>
      <c r="H239" s="318"/>
    </row>
    <row r="240" spans="2:8" ht="15.75" customHeight="1" x14ac:dyDescent="0.2">
      <c r="B240" s="703"/>
      <c r="C240" s="702"/>
      <c r="E240" s="762"/>
      <c r="F240" s="698"/>
      <c r="G240" s="698"/>
      <c r="H240" s="318"/>
    </row>
    <row r="241" spans="2:8" ht="15.75" customHeight="1" x14ac:dyDescent="0.2">
      <c r="B241" s="703"/>
      <c r="C241" s="702"/>
      <c r="E241" s="762"/>
      <c r="F241" s="698"/>
      <c r="G241" s="698"/>
      <c r="H241" s="318"/>
    </row>
    <row r="242" spans="2:8" ht="15.75" customHeight="1" x14ac:dyDescent="0.2">
      <c r="B242" s="703"/>
      <c r="C242" s="702"/>
      <c r="E242" s="762"/>
      <c r="F242" s="710"/>
      <c r="G242" s="709"/>
      <c r="H242" s="318"/>
    </row>
    <row r="243" spans="2:8" ht="15.75" customHeight="1" x14ac:dyDescent="0.2">
      <c r="B243" s="703"/>
      <c r="C243" s="702"/>
      <c r="F243" s="698"/>
      <c r="G243" s="698"/>
      <c r="H243" s="318"/>
    </row>
    <row r="244" spans="2:8" ht="15.75" customHeight="1" x14ac:dyDescent="0.2">
      <c r="B244" s="703"/>
      <c r="C244" s="702"/>
      <c r="E244" s="762"/>
      <c r="F244" s="698"/>
      <c r="G244" s="698"/>
      <c r="H244" s="318"/>
    </row>
    <row r="245" spans="2:8" ht="15.75" customHeight="1" x14ac:dyDescent="0.2">
      <c r="B245" s="703"/>
      <c r="C245" s="702"/>
      <c r="E245" s="762"/>
      <c r="F245" s="698"/>
      <c r="G245" s="698"/>
      <c r="H245" s="318"/>
    </row>
    <row r="246" spans="2:8" ht="15.75" customHeight="1" x14ac:dyDescent="0.2">
      <c r="B246" s="703"/>
      <c r="C246" s="702"/>
      <c r="E246" s="762"/>
      <c r="F246" s="698"/>
      <c r="G246" s="698"/>
      <c r="H246" s="318"/>
    </row>
    <row r="247" spans="2:8" ht="15.75" customHeight="1" x14ac:dyDescent="0.2">
      <c r="B247" s="703"/>
      <c r="C247" s="702"/>
      <c r="E247" s="762"/>
      <c r="F247" s="698"/>
      <c r="G247" s="698"/>
      <c r="H247" s="318"/>
    </row>
    <row r="248" spans="2:8" ht="15.75" customHeight="1" x14ac:dyDescent="0.2">
      <c r="B248" s="703"/>
      <c r="C248" s="702"/>
      <c r="E248" s="762"/>
      <c r="F248" s="698"/>
      <c r="G248" s="698"/>
      <c r="H248" s="318"/>
    </row>
    <row r="249" spans="2:8" ht="15.75" customHeight="1" x14ac:dyDescent="0.2">
      <c r="B249" s="703"/>
      <c r="C249" s="702"/>
      <c r="E249" s="762"/>
      <c r="F249" s="698"/>
      <c r="G249" s="698"/>
      <c r="H249" s="318"/>
    </row>
    <row r="250" spans="2:8" ht="15.75" customHeight="1" x14ac:dyDescent="0.2">
      <c r="B250" s="703"/>
      <c r="C250" s="702"/>
      <c r="E250" s="762"/>
      <c r="F250" s="698"/>
      <c r="G250" s="698"/>
      <c r="H250" s="318"/>
    </row>
    <row r="251" spans="2:8" ht="15.75" customHeight="1" x14ac:dyDescent="0.2">
      <c r="B251" s="703"/>
      <c r="C251" s="702"/>
      <c r="E251" s="762"/>
      <c r="F251" s="698"/>
      <c r="G251" s="698"/>
      <c r="H251" s="318"/>
    </row>
    <row r="252" spans="2:8" ht="15.75" customHeight="1" x14ac:dyDescent="0.2">
      <c r="B252" s="703"/>
      <c r="C252" s="702"/>
      <c r="E252" s="762"/>
      <c r="F252" s="698"/>
      <c r="G252" s="698"/>
      <c r="H252" s="318"/>
    </row>
    <row r="253" spans="2:8" ht="15.75" customHeight="1" x14ac:dyDescent="0.2">
      <c r="B253" s="703"/>
      <c r="C253" s="702"/>
      <c r="E253" s="762"/>
      <c r="F253" s="698"/>
      <c r="G253" s="698"/>
      <c r="H253" s="318"/>
    </row>
    <row r="254" spans="2:8" ht="15.75" customHeight="1" x14ac:dyDescent="0.2">
      <c r="B254" s="703"/>
      <c r="C254" s="702"/>
      <c r="E254" s="762"/>
      <c r="F254" s="698"/>
      <c r="G254" s="698"/>
      <c r="H254" s="318"/>
    </row>
    <row r="255" spans="2:8" ht="15.75" customHeight="1" x14ac:dyDescent="0.2">
      <c r="B255" s="703"/>
      <c r="C255" s="702"/>
      <c r="E255" s="762"/>
      <c r="F255" s="698"/>
      <c r="G255" s="698"/>
      <c r="H255" s="318"/>
    </row>
    <row r="256" spans="2:8" ht="15.75" customHeight="1" x14ac:dyDescent="0.2">
      <c r="B256" s="703"/>
      <c r="C256" s="702"/>
      <c r="E256" s="762"/>
      <c r="F256" s="698"/>
      <c r="G256" s="698"/>
      <c r="H256" s="318"/>
    </row>
    <row r="257" spans="2:8" ht="15.75" customHeight="1" x14ac:dyDescent="0.2">
      <c r="B257" s="703"/>
      <c r="C257" s="702"/>
      <c r="E257" s="762"/>
      <c r="F257" s="698"/>
      <c r="G257" s="698"/>
      <c r="H257" s="318"/>
    </row>
    <row r="258" spans="2:8" ht="15.75" customHeight="1" x14ac:dyDescent="0.2">
      <c r="B258" s="703"/>
      <c r="C258" s="702"/>
      <c r="E258" s="762"/>
      <c r="F258" s="698"/>
      <c r="G258" s="698"/>
      <c r="H258" s="318"/>
    </row>
    <row r="259" spans="2:8" ht="15.75" customHeight="1" x14ac:dyDescent="0.2">
      <c r="B259" s="703"/>
      <c r="C259" s="702"/>
      <c r="E259" s="762"/>
      <c r="F259" s="698"/>
      <c r="G259" s="698"/>
      <c r="H259" s="318"/>
    </row>
    <row r="260" spans="2:8" ht="15.75" customHeight="1" x14ac:dyDescent="0.2">
      <c r="B260" s="703"/>
      <c r="C260" s="702"/>
      <c r="E260" s="762"/>
      <c r="F260" s="698"/>
      <c r="G260" s="698"/>
      <c r="H260" s="318"/>
    </row>
    <row r="261" spans="2:8" ht="15.75" customHeight="1" x14ac:dyDescent="0.2">
      <c r="B261" s="703"/>
      <c r="C261" s="702"/>
      <c r="E261" s="762"/>
      <c r="F261" s="698"/>
      <c r="G261" s="698"/>
      <c r="H261" s="318"/>
    </row>
    <row r="262" spans="2:8" ht="15.75" customHeight="1" x14ac:dyDescent="0.2">
      <c r="B262" s="703"/>
      <c r="C262" s="702"/>
      <c r="E262" s="762"/>
      <c r="F262" s="698"/>
      <c r="G262" s="698"/>
      <c r="H262" s="318"/>
    </row>
    <row r="263" spans="2:8" ht="15.75" customHeight="1" x14ac:dyDescent="0.2">
      <c r="B263" s="703"/>
      <c r="C263" s="702"/>
      <c r="E263" s="762"/>
      <c r="F263" s="698"/>
      <c r="G263" s="698"/>
      <c r="H263" s="318"/>
    </row>
    <row r="264" spans="2:8" ht="15.75" customHeight="1" x14ac:dyDescent="0.2">
      <c r="B264" s="703"/>
      <c r="C264" s="702"/>
      <c r="E264" s="762"/>
      <c r="F264" s="698"/>
      <c r="G264" s="698"/>
      <c r="H264" s="318"/>
    </row>
    <row r="265" spans="2:8" ht="15.75" customHeight="1" thickBot="1" x14ac:dyDescent="0.25">
      <c r="B265" s="703"/>
      <c r="C265" s="702"/>
      <c r="D265" s="707">
        <f>SUM(D9:D248)</f>
        <v>4099289.5900000003</v>
      </c>
      <c r="E265" s="706">
        <f>SUM(E8:E253)</f>
        <v>4250191.240000003</v>
      </c>
      <c r="F265" s="699"/>
      <c r="G265" s="698"/>
      <c r="H265" s="318"/>
    </row>
    <row r="266" spans="2:8" ht="15.75" customHeight="1" thickTop="1" x14ac:dyDescent="0.2">
      <c r="B266" s="703"/>
      <c r="C266" s="702"/>
      <c r="D266" s="719">
        <f>E265-D265</f>
        <v>150901.6500000027</v>
      </c>
      <c r="E266" s="700"/>
      <c r="F266" s="699"/>
      <c r="G266" s="698"/>
      <c r="H266" s="318"/>
    </row>
    <row r="267" spans="2:8" ht="15.75" customHeight="1" x14ac:dyDescent="0.2">
      <c r="B267" s="703"/>
      <c r="C267" s="702"/>
      <c r="E267" s="700"/>
      <c r="F267" s="699"/>
      <c r="G267" s="704"/>
      <c r="H267" s="318"/>
    </row>
    <row r="268" spans="2:8" ht="15.75" customHeight="1" x14ac:dyDescent="0.2">
      <c r="B268" s="703"/>
      <c r="C268" s="702"/>
      <c r="E268" s="700"/>
      <c r="F268" s="699"/>
      <c r="G268" s="698"/>
      <c r="H268" s="318"/>
    </row>
    <row r="269" spans="2:8" ht="15.75" customHeight="1" x14ac:dyDescent="0.2">
      <c r="B269" s="690"/>
      <c r="C269" s="690"/>
      <c r="E269" s="700"/>
      <c r="F269" s="699"/>
      <c r="G269" s="698"/>
      <c r="H269" s="318"/>
    </row>
    <row r="270" spans="2:8" ht="15.75" customHeight="1" x14ac:dyDescent="0.2">
      <c r="B270" s="690"/>
      <c r="C270" s="690"/>
      <c r="E270" s="700"/>
      <c r="F270" s="699"/>
      <c r="G270" s="698"/>
      <c r="H270" s="318"/>
    </row>
    <row r="271" spans="2:8" ht="15.75" customHeight="1" x14ac:dyDescent="0.2">
      <c r="B271" s="690"/>
      <c r="C271" s="690"/>
      <c r="E271" s="700"/>
      <c r="F271" s="699"/>
      <c r="G271" s="698"/>
      <c r="H271" s="318"/>
    </row>
    <row r="272" spans="2:8" ht="15.75" customHeight="1" x14ac:dyDescent="0.2">
      <c r="B272" s="690"/>
      <c r="C272" s="690"/>
      <c r="E272" s="700"/>
      <c r="F272" s="699"/>
      <c r="G272" s="698"/>
      <c r="H272" s="318"/>
    </row>
    <row r="273" spans="2:8" ht="15.75" customHeight="1" x14ac:dyDescent="0.2">
      <c r="B273" s="690"/>
      <c r="C273" s="690"/>
      <c r="F273" s="698"/>
      <c r="G273" s="698"/>
      <c r="H273" s="318"/>
    </row>
    <row r="274" spans="2:8" ht="15.75" customHeight="1" x14ac:dyDescent="0.2">
      <c r="B274" s="690"/>
      <c r="C274" s="690"/>
      <c r="F274" s="698"/>
    </row>
    <row r="275" spans="2:8" ht="15.75" customHeight="1" x14ac:dyDescent="0.2">
      <c r="B275" s="690"/>
      <c r="C275" s="690"/>
      <c r="F275" s="698"/>
    </row>
    <row r="276" spans="2:8" ht="15.75" customHeight="1" x14ac:dyDescent="0.2">
      <c r="B276" s="690"/>
      <c r="C276" s="690"/>
    </row>
    <row r="277" spans="2:8" ht="15.75" customHeight="1" x14ac:dyDescent="0.2">
      <c r="B277" s="690"/>
      <c r="C277" s="690"/>
      <c r="F277" s="697"/>
    </row>
    <row r="278" spans="2:8" ht="15.75" customHeight="1" x14ac:dyDescent="0.2">
      <c r="B278" s="690"/>
      <c r="C278" s="690"/>
    </row>
    <row r="279" spans="2:8" ht="15.75" customHeight="1" x14ac:dyDescent="0.2">
      <c r="B279" s="690"/>
      <c r="C279" s="690"/>
    </row>
    <row r="280" spans="2:8" ht="15.75" customHeight="1" x14ac:dyDescent="0.2">
      <c r="B280" s="690"/>
      <c r="C280" s="690"/>
    </row>
    <row r="281" spans="2:8" ht="15.75" customHeight="1" x14ac:dyDescent="0.2">
      <c r="B281" s="690"/>
      <c r="C281" s="690"/>
    </row>
    <row r="282" spans="2:8" ht="15.75" customHeight="1" x14ac:dyDescent="0.2">
      <c r="B282" s="690"/>
      <c r="C282" s="690"/>
    </row>
    <row r="283" spans="2:8" ht="15.75" customHeight="1" x14ac:dyDescent="0.2">
      <c r="D283" s="694"/>
    </row>
    <row r="284" spans="2:8" ht="15.75" customHeight="1" x14ac:dyDescent="0.2">
      <c r="B284" s="690"/>
      <c r="C284" s="690"/>
    </row>
    <row r="285" spans="2:8" ht="15.75" customHeight="1" x14ac:dyDescent="0.2">
      <c r="B285" s="690"/>
      <c r="C285" s="690"/>
      <c r="D285" s="695"/>
      <c r="E285" s="694"/>
      <c r="F285" s="690"/>
    </row>
    <row r="286" spans="2:8" ht="15.75" customHeight="1" x14ac:dyDescent="0.2">
      <c r="D286" s="695"/>
      <c r="E286" s="694"/>
      <c r="F286" s="690"/>
    </row>
    <row r="287" spans="2:8" ht="15.75" customHeight="1" x14ac:dyDescent="0.2"/>
    <row r="288" spans="2: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5" ht="18"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5" ht="15.75" customHeight="1" x14ac:dyDescent="0.2"/>
    <row r="366" ht="15.75" customHeight="1" x14ac:dyDescent="0.2"/>
    <row r="376" spans="1:208" s="312" customFormat="1" x14ac:dyDescent="0.2">
      <c r="A376" s="690"/>
      <c r="B376" s="691"/>
      <c r="C376" s="691"/>
      <c r="D376" s="692"/>
      <c r="E376" s="692"/>
      <c r="F376" s="691"/>
      <c r="G376" s="690"/>
      <c r="H376" s="311"/>
      <c r="I376" s="311"/>
      <c r="J376" s="311"/>
      <c r="K376" s="311"/>
      <c r="L376" s="311"/>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row>
    <row r="377" spans="1:208" s="313" customFormat="1" x14ac:dyDescent="0.2">
      <c r="A377" s="690"/>
      <c r="B377" s="691"/>
      <c r="C377" s="691"/>
      <c r="D377" s="692"/>
      <c r="E377" s="692"/>
      <c r="F377" s="691"/>
      <c r="G377" s="690"/>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row>
    <row r="378" spans="1:208" s="313" customFormat="1" x14ac:dyDescent="0.2">
      <c r="A378" s="690"/>
      <c r="B378" s="691"/>
      <c r="C378" s="691"/>
      <c r="D378" s="692"/>
      <c r="E378" s="692"/>
      <c r="F378" s="691"/>
      <c r="G378" s="690"/>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row>
    <row r="379" spans="1:208" s="313" customFormat="1" x14ac:dyDescent="0.2">
      <c r="A379" s="690"/>
      <c r="B379" s="691"/>
      <c r="C379" s="691"/>
      <c r="D379" s="692"/>
      <c r="E379" s="692"/>
      <c r="F379" s="691"/>
      <c r="G379" s="690"/>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row>
  </sheetData>
  <pageMargins left="0.7" right="0.7" top="0.75" bottom="0.75" header="0.3" footer="0.3"/>
  <pageSetup orientation="portrait" horizontalDpi="0" verticalDpi="0"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0F52A-0BF9-41C8-AC29-4A1F98121C0B}">
  <dimension ref="A1:GZ678"/>
  <sheetViews>
    <sheetView topLeftCell="A80" zoomScaleNormal="100" workbookViewId="0">
      <selection activeCell="AH62" sqref="AH62"/>
    </sheetView>
  </sheetViews>
  <sheetFormatPr baseColWidth="10" defaultColWidth="10.85546875" defaultRowHeight="12.75" x14ac:dyDescent="0.2"/>
  <cols>
    <col min="1" max="1" width="2.85546875" style="278" customWidth="1"/>
    <col min="2" max="2" width="11.140625" style="279" customWidth="1"/>
    <col min="3" max="3" width="69.28515625" style="279" customWidth="1"/>
    <col min="4" max="4" width="8.140625" style="281" customWidth="1"/>
    <col min="5" max="5" width="14.140625" style="280" customWidth="1"/>
    <col min="6" max="6" width="14.140625" style="280" hidden="1" customWidth="1"/>
    <col min="7" max="7" width="92.7109375" style="279" hidden="1" customWidth="1"/>
    <col min="8" max="8" width="12" style="278" hidden="1" customWidth="1"/>
    <col min="9" max="9" width="2" style="278" hidden="1" customWidth="1"/>
    <col min="10" max="10" width="12" style="278" hidden="1" customWidth="1"/>
    <col min="11" max="12" width="0" style="278" hidden="1" customWidth="1"/>
    <col min="13" max="13" width="44.7109375" style="278" hidden="1" customWidth="1"/>
    <col min="14" max="32" width="0" style="278" hidden="1" customWidth="1"/>
    <col min="33" max="16384" width="10.85546875" style="278"/>
  </cols>
  <sheetData>
    <row r="1" spans="2:19" ht="18.75" x14ac:dyDescent="0.3">
      <c r="B1" s="308"/>
      <c r="C1" s="310" t="s">
        <v>872</v>
      </c>
    </row>
    <row r="2" spans="2:19" ht="18.75" x14ac:dyDescent="0.3">
      <c r="B2" s="308"/>
      <c r="C2" s="310" t="s">
        <v>871</v>
      </c>
    </row>
    <row r="3" spans="2:19" ht="18.75" x14ac:dyDescent="0.3">
      <c r="B3" s="308"/>
      <c r="C3" s="309" t="s">
        <v>11771</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c r="F8" s="280">
        <v>209593.64</v>
      </c>
      <c r="G8" s="285"/>
      <c r="H8" s="285"/>
      <c r="I8" s="285"/>
    </row>
    <row r="9" spans="2:19" x14ac:dyDescent="0.2">
      <c r="B9" s="290">
        <v>45414</v>
      </c>
      <c r="C9" s="289" t="s">
        <v>861</v>
      </c>
      <c r="D9" s="281" t="s">
        <v>785</v>
      </c>
      <c r="E9" s="280">
        <v>0.01</v>
      </c>
      <c r="F9" s="395">
        <v>0.01</v>
      </c>
      <c r="G9" s="559" t="s">
        <v>9256</v>
      </c>
      <c r="H9" s="559"/>
      <c r="I9" s="559"/>
      <c r="J9" s="560"/>
      <c r="K9" s="560"/>
      <c r="L9" s="560"/>
    </row>
    <row r="10" spans="2:19" x14ac:dyDescent="0.2">
      <c r="B10" s="567">
        <v>45414</v>
      </c>
      <c r="C10" s="564" t="s">
        <v>11770</v>
      </c>
      <c r="D10" s="563" t="s">
        <v>724</v>
      </c>
      <c r="E10" s="395">
        <v>12878.99</v>
      </c>
      <c r="F10" s="908">
        <v>3170.28</v>
      </c>
      <c r="G10" s="907" t="s">
        <v>11769</v>
      </c>
      <c r="H10" s="559"/>
      <c r="I10" s="559"/>
      <c r="J10" s="560"/>
      <c r="K10" s="560"/>
      <c r="L10" s="560"/>
    </row>
    <row r="11" spans="2:19" x14ac:dyDescent="0.2">
      <c r="B11" s="290">
        <v>45414</v>
      </c>
      <c r="C11" s="564" t="s">
        <v>4329</v>
      </c>
      <c r="D11" s="281" t="s">
        <v>785</v>
      </c>
      <c r="E11" s="448">
        <v>31.39</v>
      </c>
      <c r="F11" s="908">
        <v>875</v>
      </c>
      <c r="G11" s="907" t="s">
        <v>8898</v>
      </c>
      <c r="H11" s="559"/>
      <c r="I11" s="559"/>
      <c r="J11" s="560"/>
      <c r="K11" s="560"/>
      <c r="L11" s="560"/>
      <c r="M11" s="558"/>
    </row>
    <row r="12" spans="2:19" x14ac:dyDescent="0.2">
      <c r="B12" s="290">
        <v>45414</v>
      </c>
      <c r="C12" s="289" t="s">
        <v>4019</v>
      </c>
      <c r="D12" s="281" t="s">
        <v>785</v>
      </c>
      <c r="E12" s="280">
        <v>5.0199999999999996</v>
      </c>
      <c r="F12" s="395">
        <v>15000</v>
      </c>
      <c r="G12" s="559" t="s">
        <v>11768</v>
      </c>
      <c r="H12" s="559"/>
      <c r="I12" s="559"/>
      <c r="J12" s="560"/>
      <c r="K12" s="560"/>
      <c r="L12" s="560"/>
      <c r="M12" s="558"/>
    </row>
    <row r="13" spans="2:19" x14ac:dyDescent="0.2">
      <c r="B13" s="290">
        <v>45414</v>
      </c>
      <c r="C13" s="289" t="s">
        <v>4329</v>
      </c>
      <c r="D13" s="281" t="s">
        <v>785</v>
      </c>
      <c r="E13" s="448">
        <v>299</v>
      </c>
      <c r="F13" s="395">
        <v>5923.18</v>
      </c>
      <c r="G13" s="559" t="s">
        <v>11767</v>
      </c>
      <c r="H13" s="559"/>
      <c r="I13" s="559"/>
      <c r="J13" s="560"/>
      <c r="K13" s="560"/>
      <c r="L13" s="560"/>
      <c r="M13" s="558"/>
    </row>
    <row r="14" spans="2:19" x14ac:dyDescent="0.2">
      <c r="B14" s="290">
        <v>45414</v>
      </c>
      <c r="C14" s="289" t="s">
        <v>4019</v>
      </c>
      <c r="D14" s="281" t="s">
        <v>785</v>
      </c>
      <c r="E14" s="280">
        <v>47.84</v>
      </c>
      <c r="F14" s="395">
        <v>128457.63</v>
      </c>
      <c r="G14" s="559" t="s">
        <v>11766</v>
      </c>
      <c r="H14" s="559"/>
      <c r="I14" s="559"/>
      <c r="J14" s="560"/>
      <c r="K14" s="560"/>
      <c r="L14" s="560"/>
      <c r="M14" s="558"/>
    </row>
    <row r="15" spans="2:19" x14ac:dyDescent="0.2">
      <c r="B15" s="290">
        <v>45414</v>
      </c>
      <c r="C15" s="279" t="s">
        <v>4329</v>
      </c>
      <c r="D15" s="281" t="s">
        <v>785</v>
      </c>
      <c r="E15" s="448">
        <v>8.66</v>
      </c>
      <c r="F15" s="395">
        <v>3257.07</v>
      </c>
      <c r="G15" s="570" t="s">
        <v>11765</v>
      </c>
      <c r="H15" s="395"/>
      <c r="I15" s="395"/>
      <c r="J15" s="395"/>
      <c r="K15" s="395"/>
      <c r="L15" s="395"/>
      <c r="M15" s="395"/>
      <c r="N15" s="569"/>
      <c r="O15" s="559"/>
      <c r="P15" s="559"/>
      <c r="Q15" s="560"/>
      <c r="R15" s="560"/>
      <c r="S15" s="560"/>
    </row>
    <row r="16" spans="2:19" x14ac:dyDescent="0.2">
      <c r="B16" s="290">
        <v>45414</v>
      </c>
      <c r="C16" s="279" t="s">
        <v>4019</v>
      </c>
      <c r="D16" s="281" t="s">
        <v>785</v>
      </c>
      <c r="E16" s="280">
        <v>1.39</v>
      </c>
      <c r="F16" s="395">
        <v>10567.6</v>
      </c>
      <c r="G16" s="559" t="s">
        <v>11764</v>
      </c>
      <c r="H16" s="559"/>
      <c r="I16" s="559"/>
      <c r="J16" s="560"/>
      <c r="K16" s="560"/>
      <c r="L16" s="560"/>
      <c r="M16" s="558"/>
    </row>
    <row r="17" spans="1:15" x14ac:dyDescent="0.2">
      <c r="B17" s="290">
        <v>45414</v>
      </c>
      <c r="C17" s="564" t="s">
        <v>4329</v>
      </c>
      <c r="D17" s="563" t="s">
        <v>785</v>
      </c>
      <c r="E17" s="448">
        <v>299</v>
      </c>
      <c r="F17" s="395">
        <v>22769.69</v>
      </c>
      <c r="G17" s="559" t="s">
        <v>11763</v>
      </c>
      <c r="H17" s="559"/>
      <c r="I17" s="559"/>
      <c r="J17" s="560"/>
      <c r="K17" s="560"/>
      <c r="L17" s="560"/>
      <c r="M17" s="558"/>
    </row>
    <row r="18" spans="1:15" x14ac:dyDescent="0.2">
      <c r="B18" s="567">
        <v>45414</v>
      </c>
      <c r="C18" s="564" t="s">
        <v>4019</v>
      </c>
      <c r="D18" s="563" t="s">
        <v>785</v>
      </c>
      <c r="E18" s="395">
        <v>47.84</v>
      </c>
      <c r="F18" s="395">
        <v>81397.45</v>
      </c>
      <c r="G18" s="560" t="s">
        <v>11762</v>
      </c>
      <c r="H18" s="559"/>
      <c r="I18" s="559"/>
      <c r="J18" s="560"/>
      <c r="K18" s="560"/>
      <c r="L18" s="560"/>
      <c r="M18" s="558"/>
    </row>
    <row r="19" spans="1:15" x14ac:dyDescent="0.2">
      <c r="B19" s="567">
        <v>45414</v>
      </c>
      <c r="C19" s="564" t="s">
        <v>11761</v>
      </c>
      <c r="D19" s="563" t="s">
        <v>785</v>
      </c>
      <c r="E19" s="448">
        <v>1.4</v>
      </c>
      <c r="F19" s="395">
        <v>19403.78</v>
      </c>
      <c r="G19" s="560" t="s">
        <v>11760</v>
      </c>
      <c r="H19" s="559"/>
      <c r="I19" s="559"/>
      <c r="J19" s="560"/>
      <c r="K19" s="560"/>
      <c r="L19" s="560"/>
      <c r="M19" s="558"/>
    </row>
    <row r="20" spans="1:15" x14ac:dyDescent="0.2">
      <c r="B20" s="290" t="s">
        <v>11759</v>
      </c>
      <c r="C20" s="564" t="s">
        <v>4019</v>
      </c>
      <c r="D20" s="563" t="s">
        <v>785</v>
      </c>
      <c r="E20" s="280">
        <v>0.22</v>
      </c>
      <c r="F20" s="395">
        <v>4155.43</v>
      </c>
      <c r="G20" s="559" t="s">
        <v>11758</v>
      </c>
      <c r="H20" s="559"/>
      <c r="I20" s="559"/>
      <c r="J20" s="560"/>
      <c r="K20" s="560"/>
      <c r="L20" s="560"/>
      <c r="M20" s="558"/>
    </row>
    <row r="21" spans="1:15" x14ac:dyDescent="0.2">
      <c r="B21" s="290">
        <v>45414</v>
      </c>
      <c r="C21" s="279" t="s">
        <v>11757</v>
      </c>
      <c r="D21" s="281" t="s">
        <v>724</v>
      </c>
      <c r="E21" s="280">
        <v>8392.14</v>
      </c>
      <c r="F21" s="392">
        <v>10543.18</v>
      </c>
      <c r="G21" s="897" t="s">
        <v>8898</v>
      </c>
      <c r="H21" s="559"/>
      <c r="I21" s="559"/>
      <c r="J21" s="560"/>
      <c r="K21" s="560"/>
      <c r="L21" s="560"/>
      <c r="M21" s="558"/>
    </row>
    <row r="22" spans="1:15" x14ac:dyDescent="0.2">
      <c r="B22" s="290">
        <v>45414</v>
      </c>
      <c r="C22" s="279" t="s">
        <v>4364</v>
      </c>
      <c r="D22" s="281" t="s">
        <v>724</v>
      </c>
      <c r="E22" s="895">
        <v>733.07</v>
      </c>
      <c r="F22" s="395">
        <v>12952.35</v>
      </c>
      <c r="G22" s="559" t="s">
        <v>11756</v>
      </c>
      <c r="H22" s="559"/>
      <c r="I22" s="559"/>
      <c r="J22" s="560"/>
      <c r="K22" s="560"/>
      <c r="L22" s="560"/>
      <c r="M22" s="558"/>
    </row>
    <row r="23" spans="1:15" x14ac:dyDescent="0.2">
      <c r="A23" s="278" t="s">
        <v>3472</v>
      </c>
      <c r="B23" s="290">
        <v>45414</v>
      </c>
      <c r="C23" s="564" t="s">
        <v>847</v>
      </c>
      <c r="D23" s="563" t="s">
        <v>785</v>
      </c>
      <c r="E23" s="395">
        <v>17439.45</v>
      </c>
      <c r="F23" s="395">
        <v>17934.759999999998</v>
      </c>
      <c r="G23" s="559" t="s">
        <v>11755</v>
      </c>
      <c r="H23" s="559"/>
      <c r="I23" s="559"/>
      <c r="J23" s="560"/>
      <c r="K23" s="560"/>
      <c r="L23" s="560"/>
      <c r="M23" s="558"/>
    </row>
    <row r="24" spans="1:15" x14ac:dyDescent="0.2">
      <c r="B24" s="290">
        <v>45414</v>
      </c>
      <c r="C24" s="560" t="s">
        <v>847</v>
      </c>
      <c r="D24" s="281" t="s">
        <v>785</v>
      </c>
      <c r="E24" s="677">
        <v>20521.91</v>
      </c>
      <c r="F24" s="395">
        <v>576.98</v>
      </c>
      <c r="G24" s="559" t="s">
        <v>11754</v>
      </c>
      <c r="H24" s="559"/>
      <c r="I24" s="559"/>
      <c r="J24" s="560"/>
      <c r="K24" s="560"/>
      <c r="L24" s="560"/>
      <c r="M24" s="558"/>
    </row>
    <row r="25" spans="1:15" x14ac:dyDescent="0.2">
      <c r="B25" s="290">
        <v>45415</v>
      </c>
      <c r="C25" s="560" t="s">
        <v>4329</v>
      </c>
      <c r="D25" s="281" t="s">
        <v>785</v>
      </c>
      <c r="E25" s="448">
        <v>104.38</v>
      </c>
      <c r="F25" s="395">
        <v>813.49</v>
      </c>
      <c r="G25" s="559" t="s">
        <v>11753</v>
      </c>
      <c r="H25" s="559"/>
      <c r="I25" s="559"/>
      <c r="J25" s="560"/>
      <c r="K25" s="560"/>
      <c r="L25" s="560"/>
      <c r="M25" s="558"/>
    </row>
    <row r="26" spans="1:15" x14ac:dyDescent="0.2">
      <c r="B26" s="567">
        <v>45415</v>
      </c>
      <c r="C26" s="564" t="s">
        <v>4019</v>
      </c>
      <c r="D26" s="563" t="s">
        <v>785</v>
      </c>
      <c r="E26" s="395">
        <v>16.7</v>
      </c>
      <c r="F26" s="395">
        <v>8043.07</v>
      </c>
      <c r="G26" s="559" t="s">
        <v>11752</v>
      </c>
      <c r="H26" s="559"/>
      <c r="I26" s="559"/>
      <c r="J26" s="560"/>
      <c r="K26" s="560"/>
      <c r="L26" s="568"/>
      <c r="M26" s="558"/>
    </row>
    <row r="27" spans="1:15" x14ac:dyDescent="0.2">
      <c r="B27" s="567">
        <v>45415</v>
      </c>
      <c r="C27" s="564" t="s">
        <v>5116</v>
      </c>
      <c r="D27" s="563" t="s">
        <v>724</v>
      </c>
      <c r="E27" s="895">
        <v>2300</v>
      </c>
      <c r="F27" s="395">
        <v>13821.27</v>
      </c>
      <c r="G27" s="559" t="s">
        <v>11751</v>
      </c>
      <c r="H27" s="559"/>
      <c r="I27" s="559"/>
      <c r="J27" s="560"/>
      <c r="K27" s="560"/>
      <c r="L27" s="567"/>
      <c r="M27" s="564"/>
      <c r="N27" s="281"/>
      <c r="O27" s="280"/>
    </row>
    <row r="28" spans="1:15" x14ac:dyDescent="0.2">
      <c r="B28" s="567">
        <v>45415</v>
      </c>
      <c r="C28" s="564" t="s">
        <v>847</v>
      </c>
      <c r="D28" s="563" t="s">
        <v>785</v>
      </c>
      <c r="E28" s="395">
        <v>18864.900000000001</v>
      </c>
      <c r="F28" s="395">
        <v>82821</v>
      </c>
      <c r="G28" s="559" t="s">
        <v>11750</v>
      </c>
      <c r="H28" s="559"/>
      <c r="I28" s="559"/>
      <c r="J28" s="560"/>
      <c r="K28" s="560"/>
      <c r="L28" s="560"/>
      <c r="M28" s="558"/>
    </row>
    <row r="29" spans="1:15" x14ac:dyDescent="0.2">
      <c r="B29" s="567">
        <v>45418</v>
      </c>
      <c r="C29" s="564" t="s">
        <v>4329</v>
      </c>
      <c r="D29" s="563" t="s">
        <v>785</v>
      </c>
      <c r="E29" s="448">
        <v>465.47</v>
      </c>
      <c r="F29" s="395">
        <v>3041.35</v>
      </c>
      <c r="G29" s="559" t="s">
        <v>11749</v>
      </c>
      <c r="H29" s="559"/>
      <c r="I29" s="559"/>
      <c r="J29" s="560"/>
      <c r="K29" s="560"/>
      <c r="L29" s="560"/>
      <c r="M29" s="558"/>
    </row>
    <row r="30" spans="1:15" x14ac:dyDescent="0.2">
      <c r="B30" s="567">
        <v>45418</v>
      </c>
      <c r="C30" s="564" t="s">
        <v>4019</v>
      </c>
      <c r="D30" s="281" t="s">
        <v>785</v>
      </c>
      <c r="E30" s="280">
        <v>74.48</v>
      </c>
      <c r="F30" s="395">
        <v>134413.42000000001</v>
      </c>
      <c r="G30" s="559" t="s">
        <v>11748</v>
      </c>
      <c r="H30" s="559"/>
      <c r="I30" s="559"/>
      <c r="J30" s="560"/>
      <c r="K30" s="560"/>
      <c r="L30" s="560"/>
      <c r="M30" s="558"/>
    </row>
    <row r="31" spans="1:15" x14ac:dyDescent="0.2">
      <c r="B31" s="567">
        <v>45418</v>
      </c>
      <c r="C31" s="564" t="s">
        <v>4329</v>
      </c>
      <c r="D31" s="563" t="s">
        <v>785</v>
      </c>
      <c r="E31" s="448">
        <v>10.64</v>
      </c>
      <c r="F31" s="395">
        <v>4165.6099999999997</v>
      </c>
      <c r="G31" s="559" t="s">
        <v>11747</v>
      </c>
      <c r="H31" s="559"/>
      <c r="I31" s="559"/>
      <c r="J31" s="560"/>
      <c r="K31" s="560"/>
      <c r="L31" s="560"/>
      <c r="M31" s="558"/>
    </row>
    <row r="32" spans="1:15" x14ac:dyDescent="0.2">
      <c r="B32" s="567">
        <v>45418</v>
      </c>
      <c r="C32" s="564" t="s">
        <v>4019</v>
      </c>
      <c r="D32" s="281" t="s">
        <v>785</v>
      </c>
      <c r="E32" s="395">
        <v>1.7</v>
      </c>
      <c r="F32" s="395">
        <v>14507.57</v>
      </c>
      <c r="G32" s="559" t="s">
        <v>11746</v>
      </c>
      <c r="H32" s="559"/>
      <c r="I32" s="559"/>
      <c r="J32" s="560"/>
      <c r="K32" s="560"/>
      <c r="L32" s="560"/>
      <c r="M32" s="558"/>
    </row>
    <row r="33" spans="1:13" x14ac:dyDescent="0.2">
      <c r="A33" s="278" t="s">
        <v>3472</v>
      </c>
      <c r="B33" s="567">
        <v>45419</v>
      </c>
      <c r="C33" s="564" t="s">
        <v>3993</v>
      </c>
      <c r="D33" s="281" t="s">
        <v>785</v>
      </c>
      <c r="E33" s="280">
        <v>28007.38</v>
      </c>
      <c r="F33" s="395">
        <v>37758.07</v>
      </c>
      <c r="G33" s="559" t="s">
        <v>11745</v>
      </c>
      <c r="H33" s="559"/>
      <c r="I33" s="559"/>
      <c r="J33" s="560"/>
      <c r="K33" s="560"/>
      <c r="L33" s="560"/>
      <c r="M33" s="558"/>
    </row>
    <row r="34" spans="1:13" x14ac:dyDescent="0.2">
      <c r="B34" s="567">
        <v>45419</v>
      </c>
      <c r="C34" s="564" t="s">
        <v>9410</v>
      </c>
      <c r="D34" s="563" t="s">
        <v>785</v>
      </c>
      <c r="E34" s="400">
        <v>3864.67</v>
      </c>
      <c r="F34" s="395">
        <v>18328.12</v>
      </c>
      <c r="G34" s="559" t="s">
        <v>11744</v>
      </c>
      <c r="H34" s="559"/>
      <c r="I34" s="559"/>
      <c r="J34" s="560"/>
      <c r="K34" s="560"/>
      <c r="L34" s="560"/>
      <c r="M34" s="558"/>
    </row>
    <row r="35" spans="1:13" x14ac:dyDescent="0.2">
      <c r="B35" s="567">
        <v>45419</v>
      </c>
      <c r="C35" s="564" t="s">
        <v>4329</v>
      </c>
      <c r="D35" s="563" t="s">
        <v>785</v>
      </c>
      <c r="E35" s="448">
        <v>86.45</v>
      </c>
      <c r="F35" s="395">
        <v>80546.92</v>
      </c>
      <c r="G35" s="559" t="s">
        <v>11743</v>
      </c>
      <c r="H35" s="559"/>
      <c r="I35" s="559"/>
      <c r="J35" s="560"/>
      <c r="K35" s="560"/>
      <c r="L35" s="560"/>
      <c r="M35" s="558"/>
    </row>
    <row r="36" spans="1:13" x14ac:dyDescent="0.2">
      <c r="A36" s="278" t="s">
        <v>3472</v>
      </c>
      <c r="B36" s="290">
        <v>45419</v>
      </c>
      <c r="C36" s="279" t="s">
        <v>4019</v>
      </c>
      <c r="D36" s="563" t="s">
        <v>785</v>
      </c>
      <c r="E36" s="395">
        <v>13.83</v>
      </c>
      <c r="F36" s="395">
        <v>1872.58</v>
      </c>
      <c r="G36" s="559" t="s">
        <v>11742</v>
      </c>
      <c r="H36" s="559"/>
      <c r="I36" s="559"/>
      <c r="J36" s="560"/>
      <c r="K36" s="560"/>
      <c r="L36" s="560"/>
      <c r="M36" s="558"/>
    </row>
    <row r="37" spans="1:13" x14ac:dyDescent="0.2">
      <c r="B37" s="290">
        <v>45420</v>
      </c>
      <c r="C37" s="560" t="s">
        <v>3996</v>
      </c>
      <c r="D37" s="563" t="s">
        <v>785</v>
      </c>
      <c r="E37" s="448">
        <v>1115.81</v>
      </c>
      <c r="F37" s="395">
        <v>22353.08</v>
      </c>
      <c r="G37" s="559" t="s">
        <v>11741</v>
      </c>
      <c r="H37" s="559"/>
      <c r="I37" s="559"/>
      <c r="J37" s="560"/>
      <c r="K37" s="560"/>
      <c r="L37" s="560"/>
      <c r="M37" s="558"/>
    </row>
    <row r="38" spans="1:13" x14ac:dyDescent="0.2">
      <c r="B38" s="290">
        <v>45420</v>
      </c>
      <c r="C38" s="560" t="s">
        <v>4329</v>
      </c>
      <c r="D38" s="563" t="s">
        <v>785</v>
      </c>
      <c r="E38" s="448">
        <v>11.66</v>
      </c>
      <c r="F38" s="908">
        <v>2115</v>
      </c>
      <c r="G38" s="907" t="s">
        <v>11740</v>
      </c>
      <c r="H38" s="559"/>
      <c r="I38" s="559"/>
      <c r="J38" s="560"/>
      <c r="K38" s="560"/>
      <c r="L38" s="560"/>
      <c r="M38" s="558"/>
    </row>
    <row r="39" spans="1:13" x14ac:dyDescent="0.2">
      <c r="B39" s="290">
        <v>45420</v>
      </c>
      <c r="C39" s="279" t="s">
        <v>4019</v>
      </c>
      <c r="D39" s="563" t="s">
        <v>785</v>
      </c>
      <c r="E39" s="280">
        <v>1.87</v>
      </c>
      <c r="F39" s="395">
        <v>152951.47</v>
      </c>
      <c r="G39" s="559" t="s">
        <v>11739</v>
      </c>
      <c r="H39" s="559"/>
      <c r="I39" s="559"/>
      <c r="J39" s="560"/>
      <c r="K39" s="560"/>
      <c r="L39" s="560"/>
      <c r="M39" s="558"/>
    </row>
    <row r="40" spans="1:13" x14ac:dyDescent="0.2">
      <c r="B40" s="290">
        <v>45421</v>
      </c>
      <c r="C40" s="560" t="s">
        <v>4329</v>
      </c>
      <c r="D40" s="563" t="s">
        <v>785</v>
      </c>
      <c r="E40" s="448">
        <v>25.11</v>
      </c>
      <c r="F40" s="395">
        <v>4239.8599999999997</v>
      </c>
      <c r="G40" s="559" t="s">
        <v>11738</v>
      </c>
      <c r="H40" s="559"/>
      <c r="I40" s="559"/>
      <c r="J40" s="560"/>
      <c r="K40" s="560"/>
      <c r="L40" s="560"/>
      <c r="M40" s="558"/>
    </row>
    <row r="41" spans="1:13" x14ac:dyDescent="0.2">
      <c r="B41" s="567">
        <v>45421</v>
      </c>
      <c r="C41" s="560" t="s">
        <v>4019</v>
      </c>
      <c r="D41" s="563" t="s">
        <v>785</v>
      </c>
      <c r="E41" s="395">
        <v>4.0199999999999996</v>
      </c>
      <c r="F41" s="908">
        <v>47019.39</v>
      </c>
      <c r="G41" s="907" t="s">
        <v>8898</v>
      </c>
      <c r="H41" s="559"/>
      <c r="I41" s="559"/>
      <c r="J41" s="560"/>
      <c r="K41" s="560"/>
      <c r="L41" s="560"/>
      <c r="M41" s="558"/>
    </row>
    <row r="42" spans="1:13" x14ac:dyDescent="0.2">
      <c r="B42" s="567">
        <v>45425</v>
      </c>
      <c r="C42" s="560" t="s">
        <v>4329</v>
      </c>
      <c r="D42" s="563" t="s">
        <v>785</v>
      </c>
      <c r="E42" s="448">
        <v>29.39</v>
      </c>
      <c r="F42" s="908">
        <v>1075.08</v>
      </c>
      <c r="G42" s="907" t="s">
        <v>8898</v>
      </c>
      <c r="H42" s="559"/>
      <c r="I42" s="559"/>
      <c r="J42" s="560"/>
      <c r="K42" s="560"/>
      <c r="L42" s="560"/>
      <c r="M42" s="558"/>
    </row>
    <row r="43" spans="1:13" x14ac:dyDescent="0.2">
      <c r="B43" s="567">
        <v>45425</v>
      </c>
      <c r="C43" s="279" t="s">
        <v>4019</v>
      </c>
      <c r="D43" s="563" t="s">
        <v>785</v>
      </c>
      <c r="E43" s="280">
        <v>4.7</v>
      </c>
      <c r="F43" s="395">
        <v>17106.59</v>
      </c>
      <c r="G43" s="559" t="s">
        <v>11737</v>
      </c>
      <c r="H43" s="559"/>
      <c r="I43" s="559"/>
      <c r="J43" s="560"/>
      <c r="K43" s="560"/>
      <c r="L43" s="560"/>
      <c r="M43" s="558"/>
    </row>
    <row r="44" spans="1:13" x14ac:dyDescent="0.2">
      <c r="B44" s="567">
        <v>45425</v>
      </c>
      <c r="C44" s="560" t="s">
        <v>11736</v>
      </c>
      <c r="D44" s="563" t="s">
        <v>785</v>
      </c>
      <c r="E44" s="395">
        <v>51436.39</v>
      </c>
      <c r="F44" s="395">
        <v>402.71</v>
      </c>
      <c r="G44" s="559" t="s">
        <v>11735</v>
      </c>
      <c r="H44" s="559"/>
      <c r="I44" s="559"/>
      <c r="J44" s="560"/>
      <c r="K44" s="560"/>
      <c r="L44" s="560"/>
      <c r="M44" s="558"/>
    </row>
    <row r="45" spans="1:13" x14ac:dyDescent="0.2">
      <c r="B45" s="567">
        <v>45426</v>
      </c>
      <c r="C45" s="560" t="s">
        <v>11734</v>
      </c>
      <c r="D45" s="563">
        <v>1283</v>
      </c>
      <c r="E45" s="395">
        <v>13688</v>
      </c>
      <c r="F45" s="395">
        <v>778.55</v>
      </c>
      <c r="G45" s="559" t="s">
        <v>11733</v>
      </c>
      <c r="H45" s="559"/>
      <c r="I45" s="559"/>
      <c r="J45" s="560"/>
      <c r="K45" s="560"/>
      <c r="L45" s="560"/>
      <c r="M45" s="558"/>
    </row>
    <row r="46" spans="1:13" x14ac:dyDescent="0.2">
      <c r="A46" s="278" t="s">
        <v>3472</v>
      </c>
      <c r="B46" s="567">
        <v>45426</v>
      </c>
      <c r="C46" s="564" t="s">
        <v>11732</v>
      </c>
      <c r="D46" s="563" t="s">
        <v>724</v>
      </c>
      <c r="E46" s="895">
        <v>1600</v>
      </c>
      <c r="F46" s="395">
        <v>33708.32</v>
      </c>
      <c r="G46" s="559" t="s">
        <v>11731</v>
      </c>
      <c r="H46" s="559"/>
      <c r="I46" s="559"/>
      <c r="J46" s="560"/>
      <c r="K46" s="560"/>
      <c r="L46" s="560"/>
      <c r="M46" s="558"/>
    </row>
    <row r="47" spans="1:13" x14ac:dyDescent="0.2">
      <c r="B47" s="567">
        <v>45426</v>
      </c>
      <c r="C47" s="564" t="s">
        <v>4329</v>
      </c>
      <c r="D47" s="563" t="s">
        <v>785</v>
      </c>
      <c r="E47" s="448">
        <v>39.81</v>
      </c>
      <c r="F47" s="908">
        <v>13544.79</v>
      </c>
      <c r="G47" s="907" t="s">
        <v>11730</v>
      </c>
      <c r="H47" s="559"/>
      <c r="I47" s="559"/>
      <c r="J47" s="560"/>
      <c r="K47" s="560"/>
      <c r="L47" s="560"/>
      <c r="M47" s="558"/>
    </row>
    <row r="48" spans="1:13" x14ac:dyDescent="0.2">
      <c r="B48" s="567">
        <v>45426</v>
      </c>
      <c r="C48" s="564" t="s">
        <v>4019</v>
      </c>
      <c r="D48" s="563" t="s">
        <v>785</v>
      </c>
      <c r="E48" s="280">
        <v>6.37</v>
      </c>
      <c r="F48" s="395">
        <v>44248.2</v>
      </c>
      <c r="G48" s="559" t="s">
        <v>11729</v>
      </c>
      <c r="H48" s="559"/>
      <c r="I48" s="559"/>
      <c r="J48" s="560"/>
      <c r="K48" s="560"/>
      <c r="L48" s="560"/>
      <c r="M48" s="558"/>
    </row>
    <row r="49" spans="2:34" x14ac:dyDescent="0.2">
      <c r="B49" s="567">
        <v>45426</v>
      </c>
      <c r="C49" s="564" t="s">
        <v>11728</v>
      </c>
      <c r="D49" s="563" t="s">
        <v>724</v>
      </c>
      <c r="E49" s="895">
        <v>1400</v>
      </c>
      <c r="F49" s="395">
        <v>5000</v>
      </c>
      <c r="G49" s="559" t="s">
        <v>11727</v>
      </c>
      <c r="H49" s="559"/>
      <c r="I49" s="559"/>
      <c r="J49" s="560"/>
      <c r="K49" s="560"/>
      <c r="L49" s="560"/>
      <c r="M49" s="558"/>
    </row>
    <row r="50" spans="2:34" x14ac:dyDescent="0.2">
      <c r="B50" s="567">
        <v>45426</v>
      </c>
      <c r="C50" s="564" t="s">
        <v>335</v>
      </c>
      <c r="D50" s="563" t="s">
        <v>724</v>
      </c>
      <c r="E50" s="395">
        <v>1555162.6</v>
      </c>
      <c r="F50" s="565">
        <v>5000</v>
      </c>
      <c r="G50" s="559" t="s">
        <v>11727</v>
      </c>
      <c r="H50" s="559"/>
      <c r="I50" s="559"/>
      <c r="J50" s="560"/>
      <c r="K50" s="560"/>
      <c r="L50" s="560"/>
      <c r="M50" s="558"/>
    </row>
    <row r="51" spans="2:34" x14ac:dyDescent="0.2">
      <c r="B51" s="567">
        <v>45426</v>
      </c>
      <c r="C51" s="564" t="s">
        <v>9427</v>
      </c>
      <c r="D51" s="563" t="s">
        <v>724</v>
      </c>
      <c r="E51" s="280">
        <v>104363.75</v>
      </c>
      <c r="F51" s="395">
        <v>27808.38</v>
      </c>
      <c r="G51" s="559" t="s">
        <v>11726</v>
      </c>
      <c r="H51" s="559"/>
      <c r="I51" s="559"/>
      <c r="J51" s="560"/>
      <c r="K51" s="560"/>
      <c r="L51" s="560"/>
      <c r="M51" s="558"/>
    </row>
    <row r="52" spans="2:34" x14ac:dyDescent="0.2">
      <c r="B52" s="290">
        <v>45427</v>
      </c>
      <c r="C52" s="289" t="s">
        <v>4347</v>
      </c>
      <c r="D52" s="563" t="s">
        <v>724</v>
      </c>
      <c r="E52" s="280">
        <v>32640.16</v>
      </c>
      <c r="F52" s="908">
        <v>8732.6200000000008</v>
      </c>
      <c r="G52" s="907" t="s">
        <v>8898</v>
      </c>
      <c r="H52" s="559"/>
      <c r="I52" s="559"/>
      <c r="J52" s="560"/>
      <c r="K52" s="560"/>
      <c r="L52" s="560"/>
      <c r="M52" s="558"/>
    </row>
    <row r="53" spans="2:34" x14ac:dyDescent="0.2">
      <c r="B53" s="290">
        <v>45427</v>
      </c>
      <c r="C53" s="289" t="s">
        <v>4329</v>
      </c>
      <c r="D53" s="563" t="s">
        <v>785</v>
      </c>
      <c r="E53" s="448">
        <v>4.5</v>
      </c>
      <c r="F53" s="395">
        <v>13916.77</v>
      </c>
      <c r="G53" s="559" t="s">
        <v>11725</v>
      </c>
      <c r="H53" s="559"/>
      <c r="I53" s="559"/>
      <c r="J53" s="560"/>
      <c r="K53" s="560"/>
      <c r="L53" s="560"/>
      <c r="M53" s="558"/>
    </row>
    <row r="54" spans="2:34" x14ac:dyDescent="0.2">
      <c r="B54" s="290">
        <v>45427</v>
      </c>
      <c r="C54" s="564" t="s">
        <v>4019</v>
      </c>
      <c r="D54" s="563" t="s">
        <v>785</v>
      </c>
      <c r="E54" s="280">
        <v>0.72</v>
      </c>
      <c r="F54" s="395">
        <v>4424.5600000000004</v>
      </c>
      <c r="G54" s="559" t="s">
        <v>11724</v>
      </c>
      <c r="H54" s="559"/>
      <c r="I54" s="559"/>
      <c r="J54" s="560"/>
      <c r="K54" s="560"/>
      <c r="L54" s="560"/>
      <c r="M54" s="558"/>
    </row>
    <row r="55" spans="2:34" x14ac:dyDescent="0.2">
      <c r="B55" s="290">
        <v>45427</v>
      </c>
      <c r="C55" s="564" t="s">
        <v>11723</v>
      </c>
      <c r="D55" s="563" t="s">
        <v>724</v>
      </c>
      <c r="E55" s="280">
        <v>146636.51999999999</v>
      </c>
      <c r="F55" s="395">
        <v>8118</v>
      </c>
      <c r="G55" s="559" t="s">
        <v>11722</v>
      </c>
      <c r="H55" s="559"/>
      <c r="I55" s="559"/>
      <c r="J55" s="560"/>
      <c r="K55" s="560"/>
      <c r="L55" s="560"/>
      <c r="M55" s="558"/>
      <c r="AG55" s="278">
        <v>33758.03</v>
      </c>
      <c r="AH55" s="278">
        <f>35865.67+77012.82</f>
        <v>112878.49</v>
      </c>
    </row>
    <row r="56" spans="2:34" x14ac:dyDescent="0.2">
      <c r="B56" s="290">
        <v>45427</v>
      </c>
      <c r="C56" s="564" t="s">
        <v>10450</v>
      </c>
      <c r="D56" s="563" t="s">
        <v>785</v>
      </c>
      <c r="E56" s="395">
        <v>41497.43</v>
      </c>
      <c r="F56" s="395">
        <v>6826.47</v>
      </c>
      <c r="G56" s="559" t="s">
        <v>11721</v>
      </c>
      <c r="H56" s="559"/>
      <c r="I56" s="559"/>
      <c r="J56" s="560"/>
      <c r="K56" s="560"/>
      <c r="L56" s="560"/>
      <c r="M56" s="558"/>
      <c r="AG56" s="278">
        <f>+AG55*0.55</f>
        <v>18566.916499999999</v>
      </c>
      <c r="AH56" s="278">
        <f>+AH55*0.55</f>
        <v>62083.169500000011</v>
      </c>
    </row>
    <row r="57" spans="2:34" x14ac:dyDescent="0.2">
      <c r="B57" s="290">
        <v>45427</v>
      </c>
      <c r="C57" s="564" t="s">
        <v>5849</v>
      </c>
      <c r="D57" s="563" t="s">
        <v>785</v>
      </c>
      <c r="E57" s="280">
        <v>6982.81</v>
      </c>
      <c r="F57" s="395">
        <v>13546.42</v>
      </c>
      <c r="G57" s="559" t="s">
        <v>11720</v>
      </c>
      <c r="H57" s="559"/>
      <c r="I57" s="559"/>
      <c r="J57" s="560"/>
      <c r="K57" s="560"/>
      <c r="L57" s="560"/>
      <c r="M57" s="558"/>
      <c r="AG57" s="278">
        <f>+AG55*0.45</f>
        <v>15191.113499999999</v>
      </c>
      <c r="AH57" s="278">
        <f>+AH55*0.45</f>
        <v>50795.320500000002</v>
      </c>
    </row>
    <row r="58" spans="2:34" x14ac:dyDescent="0.2">
      <c r="B58" s="290">
        <v>45427</v>
      </c>
      <c r="C58" s="564" t="s">
        <v>5847</v>
      </c>
      <c r="D58" s="563" t="s">
        <v>785</v>
      </c>
      <c r="E58" s="280">
        <v>6982.81</v>
      </c>
      <c r="F58" s="395">
        <v>30840.21</v>
      </c>
      <c r="G58" s="559" t="s">
        <v>11719</v>
      </c>
      <c r="H58" s="559"/>
      <c r="I58" s="559"/>
      <c r="J58" s="560"/>
      <c r="K58" s="560"/>
      <c r="L58" s="560"/>
      <c r="M58" s="558"/>
    </row>
    <row r="59" spans="2:34" x14ac:dyDescent="0.2">
      <c r="B59" s="290">
        <v>45427</v>
      </c>
      <c r="C59" s="564" t="s">
        <v>5845</v>
      </c>
      <c r="D59" s="563" t="s">
        <v>785</v>
      </c>
      <c r="E59" s="280">
        <v>6982.81</v>
      </c>
      <c r="F59" s="395">
        <v>32739.07</v>
      </c>
      <c r="G59" s="559" t="s">
        <v>11718</v>
      </c>
      <c r="H59" s="559"/>
      <c r="I59" s="559"/>
      <c r="J59" s="560"/>
      <c r="K59" s="560"/>
      <c r="L59" s="560"/>
      <c r="M59" s="558"/>
    </row>
    <row r="60" spans="2:34" x14ac:dyDescent="0.2">
      <c r="B60" s="290">
        <v>45427</v>
      </c>
      <c r="C60" s="564" t="s">
        <v>5843</v>
      </c>
      <c r="D60" s="563" t="s">
        <v>785</v>
      </c>
      <c r="E60" s="280">
        <v>6982.81</v>
      </c>
      <c r="F60" s="395">
        <v>806.03</v>
      </c>
      <c r="G60" s="559" t="s">
        <v>11717</v>
      </c>
      <c r="H60" s="559"/>
      <c r="I60" s="559"/>
      <c r="J60" s="560"/>
      <c r="K60" s="560"/>
      <c r="L60" s="560"/>
      <c r="M60" s="558"/>
    </row>
    <row r="61" spans="2:34" x14ac:dyDescent="0.2">
      <c r="B61" s="290">
        <v>45427</v>
      </c>
      <c r="C61" s="564" t="s">
        <v>5841</v>
      </c>
      <c r="D61" s="563" t="s">
        <v>785</v>
      </c>
      <c r="E61" s="280">
        <v>6982.81</v>
      </c>
      <c r="F61" s="395">
        <v>89748.09</v>
      </c>
      <c r="G61" s="559" t="s">
        <v>11716</v>
      </c>
      <c r="H61" s="559"/>
      <c r="I61" s="559"/>
      <c r="J61" s="560"/>
      <c r="K61" s="560"/>
      <c r="L61" s="560"/>
      <c r="M61" s="558"/>
    </row>
    <row r="62" spans="2:34" x14ac:dyDescent="0.2">
      <c r="B62" s="290">
        <v>45427</v>
      </c>
      <c r="C62" s="564" t="s">
        <v>11715</v>
      </c>
      <c r="D62" s="563" t="s">
        <v>785</v>
      </c>
      <c r="E62" s="280">
        <v>20073.79</v>
      </c>
      <c r="F62" s="395">
        <v>7572.71</v>
      </c>
      <c r="G62" s="559" t="s">
        <v>11714</v>
      </c>
      <c r="H62" s="559"/>
      <c r="I62" s="559"/>
      <c r="J62" s="560"/>
      <c r="K62" s="560"/>
      <c r="L62" s="560"/>
      <c r="M62" s="558"/>
    </row>
    <row r="63" spans="2:34" x14ac:dyDescent="0.2">
      <c r="B63" s="290">
        <v>45427</v>
      </c>
      <c r="C63" s="564" t="s">
        <v>11776</v>
      </c>
      <c r="D63" s="563" t="s">
        <v>785</v>
      </c>
      <c r="E63" s="280">
        <v>12255.66</v>
      </c>
      <c r="F63" s="395">
        <v>21135.200000000001</v>
      </c>
      <c r="G63" s="674" t="s">
        <v>11713</v>
      </c>
      <c r="H63" s="559"/>
      <c r="I63" s="559"/>
      <c r="J63" s="560"/>
      <c r="K63" s="560"/>
      <c r="L63" s="560"/>
      <c r="M63" s="558"/>
    </row>
    <row r="64" spans="2:34" x14ac:dyDescent="0.2">
      <c r="B64" s="290">
        <v>45428</v>
      </c>
      <c r="C64" s="564" t="s">
        <v>11712</v>
      </c>
      <c r="D64" s="563">
        <v>1284</v>
      </c>
      <c r="E64" s="280">
        <v>11189.98</v>
      </c>
      <c r="F64" s="395">
        <v>5956.78</v>
      </c>
      <c r="G64" s="559" t="s">
        <v>11711</v>
      </c>
      <c r="H64" s="559"/>
      <c r="I64" s="559"/>
      <c r="J64" s="560"/>
      <c r="K64" s="560"/>
      <c r="L64" s="560"/>
      <c r="M64" s="558"/>
    </row>
    <row r="65" spans="1:34" x14ac:dyDescent="0.2">
      <c r="B65" s="290">
        <v>45428</v>
      </c>
      <c r="C65" s="564" t="s">
        <v>756</v>
      </c>
      <c r="D65" s="563" t="s">
        <v>785</v>
      </c>
      <c r="E65" s="448">
        <v>33.15</v>
      </c>
      <c r="F65" s="565">
        <v>46623.5</v>
      </c>
      <c r="G65" s="559" t="s">
        <v>11710</v>
      </c>
      <c r="H65" s="559"/>
      <c r="I65" s="559"/>
      <c r="J65" s="560"/>
      <c r="K65" s="560"/>
      <c r="L65" s="560"/>
      <c r="M65" s="558"/>
    </row>
    <row r="66" spans="1:34" x14ac:dyDescent="0.2">
      <c r="B66" s="290">
        <v>45428</v>
      </c>
      <c r="C66" s="564" t="s">
        <v>4019</v>
      </c>
      <c r="D66" s="563" t="s">
        <v>785</v>
      </c>
      <c r="E66" s="280">
        <v>5.3</v>
      </c>
      <c r="F66" s="565">
        <v>9808.7000000000007</v>
      </c>
      <c r="G66" s="559" t="s">
        <v>11709</v>
      </c>
      <c r="H66" s="559"/>
      <c r="I66" s="559"/>
      <c r="J66" s="560"/>
      <c r="K66" s="560"/>
      <c r="L66" s="560"/>
      <c r="M66" s="558"/>
    </row>
    <row r="67" spans="1:34" x14ac:dyDescent="0.2">
      <c r="B67" s="290">
        <v>45428</v>
      </c>
      <c r="C67" s="564" t="s">
        <v>798</v>
      </c>
      <c r="D67" s="563" t="s">
        <v>724</v>
      </c>
      <c r="E67" s="280">
        <v>4587.42</v>
      </c>
      <c r="F67" s="395">
        <v>1110.1199999999999</v>
      </c>
      <c r="G67" s="559" t="s">
        <v>11708</v>
      </c>
      <c r="H67" s="559"/>
      <c r="I67" s="559"/>
      <c r="J67" s="560"/>
      <c r="K67" s="560"/>
      <c r="L67" s="560"/>
      <c r="M67" s="558"/>
    </row>
    <row r="68" spans="1:34" x14ac:dyDescent="0.2">
      <c r="B68" s="290">
        <v>45428</v>
      </c>
      <c r="C68" s="564" t="s">
        <v>11707</v>
      </c>
      <c r="D68" s="563" t="s">
        <v>724</v>
      </c>
      <c r="E68" s="895">
        <v>13100</v>
      </c>
      <c r="F68" s="395">
        <v>15554.49</v>
      </c>
      <c r="G68" s="559" t="s">
        <v>11706</v>
      </c>
      <c r="H68" s="559"/>
      <c r="I68" s="559"/>
      <c r="J68" s="560"/>
      <c r="K68" s="560"/>
      <c r="L68" s="560"/>
      <c r="M68" s="558"/>
    </row>
    <row r="69" spans="1:34" x14ac:dyDescent="0.2">
      <c r="B69" s="290">
        <v>45429</v>
      </c>
      <c r="C69" s="564" t="s">
        <v>11705</v>
      </c>
      <c r="D69" s="563" t="s">
        <v>724</v>
      </c>
      <c r="E69" s="895">
        <v>1069.68</v>
      </c>
      <c r="F69" s="395">
        <v>8772.02</v>
      </c>
      <c r="G69" s="559" t="s">
        <v>11704</v>
      </c>
      <c r="H69" s="559"/>
      <c r="I69" s="559"/>
      <c r="J69" s="560"/>
      <c r="K69" s="560"/>
      <c r="L69" s="560"/>
      <c r="M69" s="558"/>
    </row>
    <row r="70" spans="1:34" x14ac:dyDescent="0.2">
      <c r="B70" s="290">
        <v>45429</v>
      </c>
      <c r="C70" s="564" t="s">
        <v>4329</v>
      </c>
      <c r="D70" s="563" t="s">
        <v>785</v>
      </c>
      <c r="E70" s="448">
        <v>168.03</v>
      </c>
      <c r="F70" s="395">
        <v>1178.1099999999999</v>
      </c>
      <c r="G70" s="559" t="s">
        <v>11703</v>
      </c>
      <c r="H70" s="559"/>
      <c r="I70" s="559"/>
      <c r="J70" s="560"/>
      <c r="K70" s="560"/>
      <c r="L70" s="560"/>
      <c r="M70" s="558"/>
    </row>
    <row r="71" spans="1:34" x14ac:dyDescent="0.2">
      <c r="A71" s="294"/>
      <c r="B71" s="290">
        <v>45429</v>
      </c>
      <c r="C71" s="564" t="s">
        <v>4019</v>
      </c>
      <c r="D71" s="563" t="s">
        <v>785</v>
      </c>
      <c r="E71" s="280">
        <v>26.88</v>
      </c>
      <c r="F71" s="395">
        <v>34897.089999999997</v>
      </c>
      <c r="G71" s="559" t="s">
        <v>11702</v>
      </c>
      <c r="H71" s="559"/>
      <c r="I71" s="559"/>
      <c r="J71" s="560"/>
      <c r="K71" s="560"/>
      <c r="L71" s="560"/>
      <c r="M71" s="558"/>
    </row>
    <row r="72" spans="1:34" x14ac:dyDescent="0.2">
      <c r="B72" s="290">
        <v>45429</v>
      </c>
      <c r="C72" s="564" t="s">
        <v>335</v>
      </c>
      <c r="D72" s="563" t="s">
        <v>724</v>
      </c>
      <c r="E72" s="395">
        <v>1800000</v>
      </c>
      <c r="F72" s="395">
        <v>21324.9</v>
      </c>
      <c r="G72" s="559" t="s">
        <v>11701</v>
      </c>
      <c r="H72" s="559"/>
      <c r="I72" s="559"/>
      <c r="J72" s="560"/>
      <c r="K72" s="560"/>
      <c r="L72" s="560"/>
      <c r="M72" s="558"/>
    </row>
    <row r="73" spans="1:34" x14ac:dyDescent="0.2">
      <c r="B73" s="567">
        <v>45432</v>
      </c>
      <c r="C73" s="564" t="s">
        <v>4329</v>
      </c>
      <c r="D73" s="563" t="s">
        <v>785</v>
      </c>
      <c r="E73" s="448">
        <v>9.34</v>
      </c>
      <c r="F73" s="395">
        <v>6969.58</v>
      </c>
      <c r="G73" s="559" t="s">
        <v>11700</v>
      </c>
      <c r="H73" s="559"/>
      <c r="I73" s="559"/>
      <c r="J73" s="560"/>
      <c r="K73" s="560"/>
      <c r="L73" s="560"/>
      <c r="M73" s="558"/>
    </row>
    <row r="74" spans="1:34" x14ac:dyDescent="0.2">
      <c r="B74" s="567">
        <v>45432</v>
      </c>
      <c r="C74" s="564" t="s">
        <v>4019</v>
      </c>
      <c r="D74" s="563" t="s">
        <v>785</v>
      </c>
      <c r="E74" s="395">
        <v>1.49</v>
      </c>
      <c r="F74" s="395">
        <v>31397.26</v>
      </c>
      <c r="G74" s="559" t="s">
        <v>11699</v>
      </c>
      <c r="H74" s="559"/>
      <c r="I74" s="559"/>
      <c r="J74" s="560"/>
      <c r="K74" s="560"/>
      <c r="L74" s="560"/>
      <c r="M74" s="558"/>
    </row>
    <row r="75" spans="1:34" x14ac:dyDescent="0.2">
      <c r="B75" s="290">
        <v>45433</v>
      </c>
      <c r="C75" s="564" t="s">
        <v>4000</v>
      </c>
      <c r="D75" s="563">
        <v>1285</v>
      </c>
      <c r="E75" s="280">
        <v>8638</v>
      </c>
      <c r="F75" s="395">
        <v>123780.87</v>
      </c>
      <c r="G75" s="559" t="s">
        <v>11698</v>
      </c>
      <c r="H75" s="559"/>
      <c r="I75" s="559"/>
      <c r="J75" s="560"/>
      <c r="K75" s="560"/>
      <c r="L75" s="560"/>
      <c r="M75" s="558"/>
      <c r="AG75" s="278">
        <f>+E75*0.55</f>
        <v>4750.9000000000005</v>
      </c>
      <c r="AH75" s="278">
        <f>+E75*0.45</f>
        <v>3887.1</v>
      </c>
    </row>
    <row r="76" spans="1:34" x14ac:dyDescent="0.2">
      <c r="B76" s="290">
        <v>45433</v>
      </c>
      <c r="C76" s="289" t="s">
        <v>4329</v>
      </c>
      <c r="D76" s="563" t="s">
        <v>785</v>
      </c>
      <c r="E76" s="448">
        <v>22.12</v>
      </c>
      <c r="F76" s="395">
        <v>9443.16</v>
      </c>
      <c r="G76" s="559" t="s">
        <v>11697</v>
      </c>
      <c r="H76" s="559"/>
      <c r="I76" s="559"/>
      <c r="J76" s="560"/>
      <c r="K76" s="560"/>
      <c r="L76" s="560"/>
      <c r="M76" s="558"/>
    </row>
    <row r="77" spans="1:34" x14ac:dyDescent="0.2">
      <c r="B77" s="290">
        <v>45433</v>
      </c>
      <c r="C77" s="564" t="s">
        <v>4019</v>
      </c>
      <c r="D77" s="563" t="s">
        <v>785</v>
      </c>
      <c r="E77" s="395">
        <v>3.54</v>
      </c>
      <c r="F77" s="395">
        <v>3011.24</v>
      </c>
      <c r="G77" s="559" t="s">
        <v>11696</v>
      </c>
      <c r="H77" s="559"/>
      <c r="I77" s="559"/>
      <c r="J77" s="560"/>
      <c r="K77" s="560"/>
      <c r="L77" s="560"/>
      <c r="M77" s="558"/>
    </row>
    <row r="78" spans="1:34" x14ac:dyDescent="0.2">
      <c r="B78" s="290">
        <v>45433</v>
      </c>
      <c r="C78" s="564" t="s">
        <v>11695</v>
      </c>
      <c r="D78" s="563" t="s">
        <v>724</v>
      </c>
      <c r="E78" s="280">
        <v>8851.9599999999991</v>
      </c>
      <c r="F78" s="395">
        <v>5703.77</v>
      </c>
      <c r="G78" s="559" t="s">
        <v>11694</v>
      </c>
      <c r="H78" s="559"/>
      <c r="I78" s="559"/>
      <c r="J78" s="560"/>
      <c r="K78" s="560"/>
      <c r="L78" s="560"/>
      <c r="M78" s="558"/>
    </row>
    <row r="79" spans="1:34" x14ac:dyDescent="0.2">
      <c r="B79" s="290">
        <v>45433</v>
      </c>
      <c r="C79" s="564" t="s">
        <v>335</v>
      </c>
      <c r="D79" s="563" t="s">
        <v>724</v>
      </c>
      <c r="E79" s="395">
        <v>701978.28</v>
      </c>
      <c r="F79" s="395">
        <v>1734.44</v>
      </c>
      <c r="G79" s="559" t="s">
        <v>11693</v>
      </c>
      <c r="H79" s="559"/>
      <c r="I79" s="559"/>
      <c r="J79" s="560"/>
      <c r="K79" s="560"/>
      <c r="L79" s="560"/>
      <c r="M79" s="558"/>
    </row>
    <row r="80" spans="1:34" x14ac:dyDescent="0.2">
      <c r="B80" s="290">
        <v>45434</v>
      </c>
      <c r="C80" s="289" t="s">
        <v>4329</v>
      </c>
      <c r="D80" s="563" t="s">
        <v>785</v>
      </c>
      <c r="E80" s="448">
        <v>57.85</v>
      </c>
      <c r="F80" s="395">
        <v>7173.71</v>
      </c>
      <c r="G80" s="559" t="s">
        <v>11618</v>
      </c>
      <c r="H80" s="559"/>
      <c r="I80" s="559"/>
      <c r="J80" s="560"/>
      <c r="K80" s="560"/>
      <c r="L80" s="560"/>
      <c r="M80" s="558"/>
    </row>
    <row r="81" spans="1:13" x14ac:dyDescent="0.2">
      <c r="B81" s="290">
        <v>45435</v>
      </c>
      <c r="C81" s="289" t="s">
        <v>4019</v>
      </c>
      <c r="D81" s="563" t="s">
        <v>785</v>
      </c>
      <c r="E81" s="395">
        <v>9.26</v>
      </c>
      <c r="F81" s="395">
        <v>52457.52</v>
      </c>
      <c r="G81" s="559" t="s">
        <v>11692</v>
      </c>
      <c r="H81" s="559"/>
      <c r="I81" s="559"/>
      <c r="J81" s="560"/>
      <c r="K81" s="560"/>
      <c r="L81" s="560"/>
      <c r="M81" s="558"/>
    </row>
    <row r="82" spans="1:13" x14ac:dyDescent="0.2">
      <c r="B82" s="290">
        <v>45435</v>
      </c>
      <c r="C82" s="289" t="s">
        <v>11691</v>
      </c>
      <c r="D82" s="563">
        <v>1931</v>
      </c>
      <c r="E82" s="280">
        <v>17918.89</v>
      </c>
      <c r="F82" s="395">
        <v>9318.9</v>
      </c>
      <c r="G82" s="559" t="s">
        <v>11690</v>
      </c>
      <c r="H82" s="559"/>
      <c r="I82" s="559"/>
      <c r="J82" s="560"/>
      <c r="K82" s="560"/>
      <c r="L82" s="560"/>
      <c r="M82" s="558"/>
    </row>
    <row r="83" spans="1:13" ht="12.75" customHeight="1" x14ac:dyDescent="0.2">
      <c r="B83" s="290">
        <v>45435</v>
      </c>
      <c r="C83" s="564" t="s">
        <v>11688</v>
      </c>
      <c r="D83" s="563" t="s">
        <v>724</v>
      </c>
      <c r="E83" s="446">
        <v>86383</v>
      </c>
      <c r="F83" s="395">
        <v>8816.77</v>
      </c>
      <c r="G83" s="559" t="s">
        <v>11689</v>
      </c>
      <c r="H83" s="559"/>
      <c r="I83" s="559"/>
      <c r="J83" s="560"/>
      <c r="K83" s="560"/>
      <c r="L83" s="560"/>
      <c r="M83" s="558"/>
    </row>
    <row r="84" spans="1:13" x14ac:dyDescent="0.2">
      <c r="B84" s="290">
        <v>45435</v>
      </c>
      <c r="C84" s="564" t="s">
        <v>11688</v>
      </c>
      <c r="D84" s="563" t="s">
        <v>724</v>
      </c>
      <c r="E84" s="446">
        <v>8618</v>
      </c>
      <c r="F84" s="395">
        <v>479.59</v>
      </c>
      <c r="G84" s="559" t="s">
        <v>11687</v>
      </c>
      <c r="H84" s="559"/>
      <c r="I84" s="559"/>
      <c r="J84" s="560"/>
      <c r="K84" s="560"/>
      <c r="L84" s="560"/>
      <c r="M84" s="558"/>
    </row>
    <row r="85" spans="1:13" x14ac:dyDescent="0.2">
      <c r="B85" s="290">
        <v>45435</v>
      </c>
      <c r="C85" s="564" t="s">
        <v>11686</v>
      </c>
      <c r="D85" s="563" t="s">
        <v>724</v>
      </c>
      <c r="E85" s="395">
        <v>46860</v>
      </c>
      <c r="F85" s="395">
        <v>32395.84</v>
      </c>
      <c r="G85" s="559" t="s">
        <v>11685</v>
      </c>
      <c r="H85" s="559"/>
      <c r="I85" s="559"/>
      <c r="J85" s="560"/>
      <c r="K85" s="560"/>
      <c r="L85" s="560"/>
      <c r="M85" s="558"/>
    </row>
    <row r="86" spans="1:13" x14ac:dyDescent="0.2">
      <c r="B86" s="290">
        <v>45435</v>
      </c>
      <c r="C86" s="564" t="s">
        <v>4329</v>
      </c>
      <c r="D86" s="563" t="s">
        <v>785</v>
      </c>
      <c r="E86" s="448">
        <v>45.12</v>
      </c>
      <c r="F86" s="395">
        <v>6420.4</v>
      </c>
      <c r="G86" s="559" t="s">
        <v>11684</v>
      </c>
      <c r="H86" s="559"/>
      <c r="I86" s="559"/>
      <c r="J86" s="560"/>
      <c r="K86" s="560"/>
      <c r="L86" s="560"/>
      <c r="M86" s="558"/>
    </row>
    <row r="87" spans="1:13" x14ac:dyDescent="0.2">
      <c r="B87" s="290">
        <v>45435</v>
      </c>
      <c r="C87" s="564" t="s">
        <v>4019</v>
      </c>
      <c r="D87" s="563" t="s">
        <v>785</v>
      </c>
      <c r="E87" s="395">
        <v>7.22</v>
      </c>
      <c r="F87" s="395">
        <v>42224</v>
      </c>
      <c r="G87" s="559" t="s">
        <v>11683</v>
      </c>
      <c r="H87" s="559"/>
      <c r="I87" s="559"/>
      <c r="J87" s="560"/>
      <c r="K87" s="560"/>
      <c r="L87" s="560"/>
      <c r="M87" s="558"/>
    </row>
    <row r="88" spans="1:13" x14ac:dyDescent="0.2">
      <c r="B88" s="567">
        <v>45436</v>
      </c>
      <c r="C88" s="564" t="s">
        <v>335</v>
      </c>
      <c r="D88" s="563" t="s">
        <v>724</v>
      </c>
      <c r="E88" s="395">
        <v>1400000</v>
      </c>
      <c r="F88" s="395">
        <v>2536.15</v>
      </c>
      <c r="G88" s="559" t="s">
        <v>11682</v>
      </c>
      <c r="H88" s="559"/>
      <c r="I88" s="559"/>
      <c r="J88" s="560"/>
      <c r="K88" s="560"/>
      <c r="L88" s="560"/>
      <c r="M88" s="558"/>
    </row>
    <row r="89" spans="1:13" x14ac:dyDescent="0.2">
      <c r="B89" s="290">
        <v>45439</v>
      </c>
      <c r="C89" s="289" t="s">
        <v>11681</v>
      </c>
      <c r="D89" s="281">
        <v>1286</v>
      </c>
      <c r="E89" s="280">
        <v>550926.12</v>
      </c>
      <c r="F89" s="395">
        <v>19089.52</v>
      </c>
      <c r="G89" s="559" t="s">
        <v>11680</v>
      </c>
      <c r="H89" s="559"/>
      <c r="I89" s="559"/>
      <c r="J89" s="560"/>
      <c r="K89" s="560"/>
      <c r="L89" s="560"/>
      <c r="M89" s="558"/>
    </row>
    <row r="90" spans="1:13" x14ac:dyDescent="0.2">
      <c r="B90" s="290">
        <v>45439</v>
      </c>
      <c r="C90" s="289" t="s">
        <v>4329</v>
      </c>
      <c r="D90" s="281" t="s">
        <v>785</v>
      </c>
      <c r="E90" s="448">
        <v>37.1</v>
      </c>
      <c r="F90" s="395">
        <v>12201.16</v>
      </c>
      <c r="G90" s="559" t="s">
        <v>11679</v>
      </c>
      <c r="H90" s="559"/>
      <c r="I90" s="559"/>
      <c r="J90" s="560"/>
      <c r="K90" s="560"/>
      <c r="L90" s="560"/>
      <c r="M90" s="558"/>
    </row>
    <row r="91" spans="1:13" x14ac:dyDescent="0.2">
      <c r="B91" s="290">
        <v>45439</v>
      </c>
      <c r="C91" s="289" t="s">
        <v>4019</v>
      </c>
      <c r="D91" s="281" t="s">
        <v>785</v>
      </c>
      <c r="E91" s="280">
        <v>5.94</v>
      </c>
      <c r="F91" s="395">
        <v>6206.51</v>
      </c>
      <c r="G91" s="559" t="s">
        <v>11678</v>
      </c>
      <c r="H91" s="559"/>
      <c r="I91" s="559"/>
      <c r="J91" s="560"/>
      <c r="K91" s="560"/>
      <c r="L91" s="560"/>
      <c r="M91" s="558"/>
    </row>
    <row r="92" spans="1:13" x14ac:dyDescent="0.2">
      <c r="B92" s="567">
        <v>45440</v>
      </c>
      <c r="C92" s="564" t="s">
        <v>4329</v>
      </c>
      <c r="D92" s="563" t="s">
        <v>785</v>
      </c>
      <c r="E92" s="448">
        <v>105.8</v>
      </c>
      <c r="F92" s="395">
        <v>35037.660000000003</v>
      </c>
      <c r="G92" s="559" t="s">
        <v>11677</v>
      </c>
      <c r="H92" s="559"/>
      <c r="I92" s="559"/>
      <c r="J92" s="560"/>
      <c r="K92" s="560"/>
      <c r="L92" s="560"/>
      <c r="M92" s="558"/>
    </row>
    <row r="93" spans="1:13" x14ac:dyDescent="0.2">
      <c r="B93" s="567">
        <v>45440</v>
      </c>
      <c r="C93" s="564" t="s">
        <v>4019</v>
      </c>
      <c r="D93" s="563" t="s">
        <v>785</v>
      </c>
      <c r="E93" s="395">
        <v>16.93</v>
      </c>
      <c r="F93" s="395">
        <v>690.34</v>
      </c>
      <c r="G93" s="560" t="s">
        <v>11677</v>
      </c>
      <c r="H93" s="558"/>
      <c r="I93" s="558"/>
      <c r="J93" s="558"/>
      <c r="K93" s="558"/>
      <c r="L93" s="558"/>
      <c r="M93" s="558"/>
    </row>
    <row r="94" spans="1:13" x14ac:dyDescent="0.2">
      <c r="B94" s="567">
        <v>45440</v>
      </c>
      <c r="C94" s="564" t="s">
        <v>4329</v>
      </c>
      <c r="D94" s="563" t="s">
        <v>785</v>
      </c>
      <c r="E94" s="448">
        <v>74.39</v>
      </c>
      <c r="F94" s="395">
        <v>38312.589999999997</v>
      </c>
      <c r="G94" s="560" t="s">
        <v>11676</v>
      </c>
      <c r="H94" s="558"/>
      <c r="I94" s="558"/>
      <c r="J94" s="558"/>
      <c r="K94" s="558"/>
      <c r="L94" s="558"/>
      <c r="M94" s="558"/>
    </row>
    <row r="95" spans="1:13" x14ac:dyDescent="0.2">
      <c r="A95" s="278" t="s">
        <v>3472</v>
      </c>
      <c r="B95" s="567">
        <v>45440</v>
      </c>
      <c r="C95" s="564" t="s">
        <v>4019</v>
      </c>
      <c r="D95" s="563" t="s">
        <v>785</v>
      </c>
      <c r="E95" s="280">
        <v>11.9</v>
      </c>
      <c r="F95" s="395">
        <v>7335.1</v>
      </c>
      <c r="G95" s="560" t="s">
        <v>11675</v>
      </c>
      <c r="H95" s="558"/>
      <c r="I95" s="558"/>
      <c r="J95" s="558"/>
      <c r="K95" s="558"/>
      <c r="L95" s="558"/>
      <c r="M95" s="558"/>
    </row>
    <row r="96" spans="1:13" x14ac:dyDescent="0.2">
      <c r="B96" s="567">
        <v>45440</v>
      </c>
      <c r="C96" s="564" t="s">
        <v>335</v>
      </c>
      <c r="D96" s="563" t="s">
        <v>724</v>
      </c>
      <c r="E96" s="280">
        <v>281507.20000000001</v>
      </c>
      <c r="F96" s="395">
        <v>2013.88</v>
      </c>
      <c r="G96" s="560" t="s">
        <v>11674</v>
      </c>
      <c r="H96" s="558"/>
      <c r="I96" s="558"/>
      <c r="J96" s="558"/>
      <c r="K96" s="558"/>
      <c r="L96" s="558"/>
      <c r="M96" s="558"/>
    </row>
    <row r="97" spans="1:13" x14ac:dyDescent="0.2">
      <c r="B97" s="567">
        <v>45440</v>
      </c>
      <c r="C97" s="289" t="s">
        <v>11673</v>
      </c>
      <c r="D97" s="563">
        <v>6940</v>
      </c>
      <c r="E97" s="395">
        <v>24486.78</v>
      </c>
      <c r="F97" s="395">
        <v>125433.34</v>
      </c>
      <c r="G97" s="560" t="s">
        <v>11672</v>
      </c>
      <c r="H97" s="558"/>
      <c r="I97" s="558"/>
      <c r="J97" s="558"/>
      <c r="K97" s="558"/>
      <c r="L97" s="558"/>
      <c r="M97" s="558"/>
    </row>
    <row r="98" spans="1:13" x14ac:dyDescent="0.2">
      <c r="B98" s="290">
        <v>45441</v>
      </c>
      <c r="C98" s="826" t="s">
        <v>4329</v>
      </c>
      <c r="D98" s="563" t="s">
        <v>785</v>
      </c>
      <c r="E98" s="448">
        <v>143.27000000000001</v>
      </c>
      <c r="F98" s="395">
        <v>7000</v>
      </c>
      <c r="G98" s="560" t="s">
        <v>11671</v>
      </c>
      <c r="H98" s="558"/>
      <c r="I98" s="558"/>
      <c r="J98" s="558"/>
      <c r="K98" s="558"/>
      <c r="L98" s="558"/>
      <c r="M98" s="558"/>
    </row>
    <row r="99" spans="1:13" x14ac:dyDescent="0.2">
      <c r="A99" s="278" t="s">
        <v>3472</v>
      </c>
      <c r="B99" s="290">
        <v>45441</v>
      </c>
      <c r="C99" s="289" t="s">
        <v>4019</v>
      </c>
      <c r="D99" s="563" t="s">
        <v>785</v>
      </c>
      <c r="E99" s="280">
        <v>22.92</v>
      </c>
      <c r="F99" s="395">
        <v>34919.85</v>
      </c>
      <c r="G99" s="560" t="s">
        <v>11670</v>
      </c>
      <c r="H99" s="558"/>
      <c r="I99" s="558"/>
      <c r="J99" s="558"/>
      <c r="K99" s="558"/>
      <c r="L99" s="558"/>
      <c r="M99" s="558"/>
    </row>
    <row r="100" spans="1:13" x14ac:dyDescent="0.2">
      <c r="B100" s="290">
        <v>45441</v>
      </c>
      <c r="C100" s="289" t="s">
        <v>11669</v>
      </c>
      <c r="D100" s="563" t="s">
        <v>724</v>
      </c>
      <c r="E100" s="280">
        <v>150000</v>
      </c>
      <c r="F100" s="395">
        <v>1523.52</v>
      </c>
      <c r="G100" s="560" t="s">
        <v>11668</v>
      </c>
      <c r="H100" s="559"/>
      <c r="I100" s="559"/>
      <c r="J100" s="560"/>
      <c r="K100" s="560"/>
      <c r="L100" s="560"/>
      <c r="M100" s="558"/>
    </row>
    <row r="101" spans="1:13" x14ac:dyDescent="0.2">
      <c r="B101" s="290">
        <v>45442</v>
      </c>
      <c r="C101" s="564" t="s">
        <v>6521</v>
      </c>
      <c r="D101" s="563" t="s">
        <v>724</v>
      </c>
      <c r="E101" s="395">
        <v>32640.16</v>
      </c>
      <c r="F101" s="395">
        <v>17400</v>
      </c>
      <c r="G101" s="560" t="s">
        <v>11667</v>
      </c>
      <c r="H101" s="559"/>
      <c r="I101" s="559"/>
      <c r="J101" s="560"/>
      <c r="K101" s="560"/>
      <c r="L101" s="560"/>
      <c r="M101" s="558"/>
    </row>
    <row r="102" spans="1:13" x14ac:dyDescent="0.2">
      <c r="B102" s="290">
        <v>45442</v>
      </c>
      <c r="C102" s="564" t="s">
        <v>4329</v>
      </c>
      <c r="D102" s="563" t="s">
        <v>785</v>
      </c>
      <c r="E102" s="448">
        <v>10.39</v>
      </c>
      <c r="F102" s="395">
        <v>21824.74</v>
      </c>
      <c r="G102" s="559" t="s">
        <v>11666</v>
      </c>
      <c r="H102" s="559"/>
      <c r="I102" s="559"/>
      <c r="J102" s="560"/>
      <c r="K102" s="560"/>
      <c r="L102" s="560"/>
      <c r="M102" s="558"/>
    </row>
    <row r="103" spans="1:13" x14ac:dyDescent="0.2">
      <c r="B103" s="290">
        <v>45442</v>
      </c>
      <c r="C103" s="564" t="s">
        <v>4019</v>
      </c>
      <c r="D103" s="563" t="s">
        <v>785</v>
      </c>
      <c r="E103" s="395">
        <v>1.66</v>
      </c>
      <c r="F103" s="395">
        <v>29498.799999999999</v>
      </c>
      <c r="G103" s="559" t="s">
        <v>11665</v>
      </c>
      <c r="H103" s="559"/>
      <c r="I103" s="559"/>
      <c r="J103" s="560"/>
      <c r="K103" s="560"/>
      <c r="L103" s="560"/>
      <c r="M103" s="558"/>
    </row>
    <row r="104" spans="1:13" x14ac:dyDescent="0.2">
      <c r="B104" s="290">
        <v>45442</v>
      </c>
      <c r="C104" s="564" t="s">
        <v>335</v>
      </c>
      <c r="D104" s="563" t="s">
        <v>724</v>
      </c>
      <c r="E104" s="395">
        <v>712543.36</v>
      </c>
      <c r="F104" s="395">
        <v>395.01</v>
      </c>
      <c r="G104" s="559" t="s">
        <v>11664</v>
      </c>
      <c r="H104" s="559"/>
      <c r="I104" s="559"/>
      <c r="J104" s="560"/>
      <c r="K104" s="560"/>
      <c r="L104" s="560"/>
      <c r="M104" s="558"/>
    </row>
    <row r="105" spans="1:13" x14ac:dyDescent="0.2">
      <c r="B105" s="290">
        <v>45442</v>
      </c>
      <c r="C105" s="560" t="s">
        <v>11663</v>
      </c>
      <c r="D105" s="563" t="s">
        <v>724</v>
      </c>
      <c r="E105" s="395">
        <v>105571.6</v>
      </c>
      <c r="F105" s="395">
        <v>4071.54</v>
      </c>
      <c r="G105" s="559" t="s">
        <v>11662</v>
      </c>
      <c r="H105" s="559"/>
      <c r="I105" s="559"/>
      <c r="J105" s="560"/>
      <c r="K105" s="560"/>
      <c r="L105" s="560"/>
      <c r="M105" s="558"/>
    </row>
    <row r="106" spans="1:13" x14ac:dyDescent="0.2">
      <c r="B106" s="290">
        <v>45442</v>
      </c>
      <c r="C106" s="564" t="s">
        <v>11661</v>
      </c>
      <c r="D106" s="563" t="s">
        <v>724</v>
      </c>
      <c r="E106" s="395">
        <v>3447.69</v>
      </c>
      <c r="F106" s="395">
        <v>3123.61</v>
      </c>
      <c r="G106" s="559" t="s">
        <v>11660</v>
      </c>
      <c r="H106" s="559"/>
      <c r="I106" s="559"/>
      <c r="J106" s="560"/>
      <c r="K106" s="560"/>
      <c r="L106" s="560"/>
      <c r="M106" s="558"/>
    </row>
    <row r="107" spans="1:13" x14ac:dyDescent="0.2">
      <c r="B107" s="290">
        <v>45442</v>
      </c>
      <c r="C107" s="564" t="s">
        <v>11659</v>
      </c>
      <c r="D107" s="563" t="s">
        <v>724</v>
      </c>
      <c r="E107" s="395">
        <v>34367.65</v>
      </c>
      <c r="F107" s="395">
        <v>1897.52</v>
      </c>
      <c r="G107" s="559" t="s">
        <v>11658</v>
      </c>
      <c r="H107" s="559"/>
      <c r="I107" s="559"/>
      <c r="J107" s="560"/>
      <c r="K107" s="560"/>
      <c r="L107" s="560"/>
      <c r="M107" s="558"/>
    </row>
    <row r="108" spans="1:13" x14ac:dyDescent="0.2">
      <c r="A108" s="278" t="s">
        <v>3472</v>
      </c>
      <c r="B108" s="290">
        <v>45442</v>
      </c>
      <c r="C108" s="564" t="s">
        <v>11657</v>
      </c>
      <c r="D108" s="563" t="s">
        <v>724</v>
      </c>
      <c r="E108" s="395">
        <v>78097.27</v>
      </c>
      <c r="F108" s="395">
        <v>4119.8900000000003</v>
      </c>
      <c r="G108" s="559" t="s">
        <v>11656</v>
      </c>
      <c r="H108" s="559"/>
      <c r="I108" s="559"/>
      <c r="J108" s="560"/>
      <c r="K108" s="560"/>
      <c r="L108" s="560"/>
      <c r="M108" s="558"/>
    </row>
    <row r="109" spans="1:13" x14ac:dyDescent="0.2">
      <c r="B109" s="567">
        <v>45443</v>
      </c>
      <c r="C109" s="564" t="s">
        <v>756</v>
      </c>
      <c r="D109" s="563" t="s">
        <v>785</v>
      </c>
      <c r="E109" s="448">
        <v>53.8</v>
      </c>
      <c r="F109" s="395">
        <v>21125.13</v>
      </c>
      <c r="G109" s="559" t="s">
        <v>11655</v>
      </c>
      <c r="H109" s="559"/>
      <c r="I109" s="559"/>
      <c r="J109" s="560"/>
      <c r="K109" s="560"/>
      <c r="L109" s="560"/>
      <c r="M109" s="558"/>
    </row>
    <row r="110" spans="1:13" x14ac:dyDescent="0.2">
      <c r="B110" s="567">
        <v>45443</v>
      </c>
      <c r="C110" s="289" t="s">
        <v>4019</v>
      </c>
      <c r="D110" s="563" t="s">
        <v>785</v>
      </c>
      <c r="E110" s="280">
        <v>8.61</v>
      </c>
      <c r="F110" s="395">
        <v>3226.51</v>
      </c>
      <c r="G110" s="559" t="s">
        <v>11654</v>
      </c>
      <c r="H110" s="559"/>
      <c r="I110" s="559"/>
      <c r="J110" s="560"/>
      <c r="K110" s="560"/>
      <c r="L110" s="560"/>
      <c r="M110" s="558"/>
    </row>
    <row r="111" spans="1:13" x14ac:dyDescent="0.2">
      <c r="B111" s="567">
        <v>45443</v>
      </c>
      <c r="C111" s="289" t="s">
        <v>335</v>
      </c>
      <c r="D111" s="563" t="s">
        <v>724</v>
      </c>
      <c r="E111" s="280">
        <v>800000</v>
      </c>
      <c r="F111" s="395">
        <v>21791.16</v>
      </c>
      <c r="G111" s="559" t="s">
        <v>11653</v>
      </c>
      <c r="H111" s="559"/>
      <c r="I111" s="559"/>
      <c r="J111" s="560"/>
      <c r="K111" s="560"/>
      <c r="L111" s="560"/>
      <c r="M111" s="558"/>
    </row>
    <row r="112" spans="1:13" x14ac:dyDescent="0.2">
      <c r="B112" s="567">
        <v>45443</v>
      </c>
      <c r="C112" s="289" t="s">
        <v>335</v>
      </c>
      <c r="D112" s="563" t="s">
        <v>724</v>
      </c>
      <c r="E112" s="280">
        <v>384100.6</v>
      </c>
      <c r="F112" s="395">
        <v>12796.55</v>
      </c>
      <c r="G112" s="559" t="s">
        <v>11652</v>
      </c>
      <c r="H112" s="559"/>
      <c r="I112" s="559"/>
      <c r="J112" s="560"/>
      <c r="K112" s="560"/>
      <c r="L112" s="560"/>
      <c r="M112" s="558"/>
    </row>
    <row r="113" spans="2:13" x14ac:dyDescent="0.2">
      <c r="B113" s="567">
        <v>45443</v>
      </c>
      <c r="C113" s="564" t="s">
        <v>11651</v>
      </c>
      <c r="D113" s="563" t="s">
        <v>785</v>
      </c>
      <c r="E113" s="448">
        <v>980</v>
      </c>
      <c r="F113" s="395">
        <v>9210.2999999999993</v>
      </c>
      <c r="G113" s="559" t="s">
        <v>11650</v>
      </c>
      <c r="H113" s="559"/>
      <c r="I113" s="559"/>
      <c r="J113" s="560"/>
      <c r="K113" s="560"/>
      <c r="L113" s="560"/>
      <c r="M113" s="558"/>
    </row>
    <row r="114" spans="2:13" x14ac:dyDescent="0.2">
      <c r="B114" s="567">
        <v>45443</v>
      </c>
      <c r="C114" s="289" t="s">
        <v>4019</v>
      </c>
      <c r="D114" s="563" t="s">
        <v>785</v>
      </c>
      <c r="E114" s="280">
        <v>156.80000000000001</v>
      </c>
      <c r="F114" s="395">
        <v>14018.75</v>
      </c>
      <c r="G114" s="559" t="s">
        <v>11649</v>
      </c>
      <c r="H114" s="559"/>
      <c r="I114" s="559"/>
      <c r="J114" s="560"/>
      <c r="K114" s="560"/>
      <c r="L114" s="560"/>
      <c r="M114" s="558"/>
    </row>
    <row r="115" spans="2:13" x14ac:dyDescent="0.2">
      <c r="B115" s="567">
        <v>45443</v>
      </c>
      <c r="C115" s="564" t="s">
        <v>335</v>
      </c>
      <c r="D115" s="563" t="s">
        <v>724</v>
      </c>
      <c r="E115" s="280">
        <v>50000</v>
      </c>
      <c r="F115" s="395">
        <v>105866.69</v>
      </c>
      <c r="G115" s="559" t="s">
        <v>11648</v>
      </c>
      <c r="H115" s="559"/>
      <c r="I115" s="559"/>
      <c r="J115" s="560"/>
      <c r="K115" s="560"/>
      <c r="L115" s="560"/>
      <c r="M115" s="558"/>
    </row>
    <row r="116" spans="2:13" x14ac:dyDescent="0.2">
      <c r="B116" s="567">
        <v>45443</v>
      </c>
      <c r="C116" s="564" t="s">
        <v>11647</v>
      </c>
      <c r="D116" s="563" t="s">
        <v>785</v>
      </c>
      <c r="E116" s="448">
        <v>750</v>
      </c>
      <c r="F116" s="395">
        <v>3380.01</v>
      </c>
      <c r="G116" s="559" t="s">
        <v>11646</v>
      </c>
      <c r="H116" s="559"/>
      <c r="I116" s="559"/>
      <c r="J116" s="560"/>
      <c r="K116" s="560"/>
      <c r="L116" s="560"/>
      <c r="M116" s="558"/>
    </row>
    <row r="117" spans="2:13" x14ac:dyDescent="0.2">
      <c r="B117" s="567">
        <v>45443</v>
      </c>
      <c r="C117" s="289" t="s">
        <v>4019</v>
      </c>
      <c r="D117" s="563" t="s">
        <v>785</v>
      </c>
      <c r="E117" s="280">
        <v>120</v>
      </c>
      <c r="F117" s="395">
        <v>2968.66</v>
      </c>
      <c r="G117" s="559" t="s">
        <v>11645</v>
      </c>
      <c r="H117" s="559"/>
      <c r="I117" s="559"/>
      <c r="J117" s="560"/>
      <c r="K117" s="560"/>
      <c r="L117" s="560"/>
      <c r="M117" s="558"/>
    </row>
    <row r="118" spans="2:13" x14ac:dyDescent="0.2">
      <c r="B118" s="290"/>
      <c r="C118" s="289"/>
      <c r="D118" s="563"/>
      <c r="F118" s="395">
        <v>42224</v>
      </c>
      <c r="G118" s="559" t="s">
        <v>11644</v>
      </c>
      <c r="H118" s="559"/>
      <c r="I118" s="559"/>
      <c r="J118" s="560"/>
      <c r="K118" s="560"/>
      <c r="L118" s="560"/>
      <c r="M118" s="558"/>
    </row>
    <row r="119" spans="2:13" x14ac:dyDescent="0.2">
      <c r="B119" s="290"/>
      <c r="C119" s="289"/>
      <c r="D119" s="563"/>
      <c r="F119" s="395">
        <v>30326.81</v>
      </c>
      <c r="G119" s="559" t="s">
        <v>11643</v>
      </c>
      <c r="H119" s="559"/>
      <c r="I119" s="559"/>
      <c r="J119" s="560"/>
      <c r="K119" s="560"/>
      <c r="L119" s="560"/>
      <c r="M119" s="558"/>
    </row>
    <row r="120" spans="2:13" x14ac:dyDescent="0.2">
      <c r="B120" s="290"/>
      <c r="C120" s="289"/>
      <c r="D120" s="563"/>
      <c r="F120" s="908">
        <v>26634.23</v>
      </c>
      <c r="G120" s="907"/>
      <c r="H120" s="559"/>
      <c r="I120" s="559"/>
      <c r="J120" s="560"/>
      <c r="K120" s="560"/>
      <c r="L120" s="560"/>
      <c r="M120" s="558"/>
    </row>
    <row r="121" spans="2:13" x14ac:dyDescent="0.2">
      <c r="B121" s="290"/>
      <c r="C121" s="289"/>
      <c r="D121" s="563"/>
      <c r="F121" s="395">
        <v>31233.65</v>
      </c>
      <c r="G121" s="559" t="s">
        <v>11642</v>
      </c>
      <c r="H121" s="559"/>
      <c r="I121" s="559"/>
      <c r="J121" s="560"/>
      <c r="K121" s="560"/>
      <c r="L121" s="560"/>
      <c r="M121" s="558"/>
    </row>
    <row r="122" spans="2:13" x14ac:dyDescent="0.2">
      <c r="B122" s="290"/>
      <c r="C122" s="289"/>
      <c r="D122" s="563"/>
      <c r="F122" s="395">
        <v>3334.51</v>
      </c>
      <c r="G122" s="559" t="s">
        <v>11641</v>
      </c>
      <c r="H122" s="559"/>
      <c r="I122" s="559"/>
      <c r="J122" s="560"/>
      <c r="K122" s="560"/>
      <c r="L122" s="560"/>
      <c r="M122" s="558"/>
    </row>
    <row r="123" spans="2:13" x14ac:dyDescent="0.2">
      <c r="B123" s="290"/>
      <c r="C123" s="289"/>
      <c r="D123" s="563"/>
      <c r="F123" s="395">
        <v>2083.14</v>
      </c>
      <c r="G123" s="559" t="s">
        <v>11640</v>
      </c>
      <c r="H123" s="559"/>
      <c r="I123" s="559"/>
      <c r="J123" s="560"/>
      <c r="K123" s="560"/>
      <c r="L123" s="560"/>
      <c r="M123" s="558"/>
    </row>
    <row r="124" spans="2:13" x14ac:dyDescent="0.2">
      <c r="B124" s="290"/>
      <c r="C124" s="289"/>
      <c r="D124" s="563"/>
      <c r="F124" s="395">
        <v>2455.25</v>
      </c>
      <c r="G124" s="559" t="s">
        <v>11639</v>
      </c>
      <c r="H124" s="559"/>
      <c r="I124" s="559"/>
      <c r="J124" s="560"/>
      <c r="K124" s="560"/>
      <c r="L124" s="560"/>
      <c r="M124" s="558"/>
    </row>
    <row r="125" spans="2:13" x14ac:dyDescent="0.2">
      <c r="B125" s="290"/>
      <c r="C125" s="289"/>
      <c r="D125" s="563"/>
      <c r="F125" s="395">
        <v>4082.41</v>
      </c>
      <c r="G125" s="559" t="s">
        <v>11638</v>
      </c>
      <c r="H125" s="559"/>
      <c r="I125" s="559"/>
      <c r="J125" s="560"/>
      <c r="K125" s="560"/>
      <c r="L125" s="560"/>
      <c r="M125" s="558"/>
    </row>
    <row r="126" spans="2:13" x14ac:dyDescent="0.2">
      <c r="B126" s="290"/>
      <c r="C126" s="289"/>
      <c r="D126" s="563"/>
      <c r="F126" s="395">
        <v>14602.7</v>
      </c>
      <c r="G126" s="560" t="s">
        <v>11637</v>
      </c>
      <c r="H126" s="559"/>
      <c r="I126" s="559"/>
      <c r="J126" s="560"/>
      <c r="K126" s="560"/>
      <c r="L126" s="560"/>
      <c r="M126" s="558"/>
    </row>
    <row r="127" spans="2:13" x14ac:dyDescent="0.2">
      <c r="B127" s="290"/>
      <c r="C127" s="289"/>
      <c r="D127" s="563"/>
      <c r="F127" s="395">
        <v>4209.42</v>
      </c>
      <c r="G127" s="559" t="s">
        <v>11636</v>
      </c>
      <c r="H127" s="559"/>
      <c r="I127" s="559"/>
      <c r="J127" s="560"/>
      <c r="K127" s="560"/>
      <c r="L127" s="560"/>
      <c r="M127" s="558"/>
    </row>
    <row r="128" spans="2:13" x14ac:dyDescent="0.2">
      <c r="B128" s="290"/>
      <c r="C128" s="289"/>
      <c r="D128" s="563"/>
      <c r="F128" s="395">
        <v>9498.7199999999993</v>
      </c>
      <c r="G128" s="560" t="s">
        <v>11635</v>
      </c>
      <c r="H128" s="559"/>
      <c r="I128" s="559"/>
      <c r="J128" s="560"/>
      <c r="K128" s="560"/>
      <c r="L128" s="560"/>
      <c r="M128" s="558"/>
    </row>
    <row r="129" spans="2:13" x14ac:dyDescent="0.2">
      <c r="B129" s="290"/>
      <c r="C129" s="289"/>
      <c r="D129" s="563"/>
      <c r="F129" s="395">
        <v>31244.01</v>
      </c>
      <c r="G129" s="559" t="s">
        <v>11634</v>
      </c>
      <c r="H129" s="559"/>
      <c r="I129" s="559"/>
      <c r="J129" s="560"/>
      <c r="K129" s="560"/>
      <c r="L129" s="560"/>
      <c r="M129" s="558"/>
    </row>
    <row r="130" spans="2:13" x14ac:dyDescent="0.2">
      <c r="B130" s="290"/>
      <c r="D130" s="563"/>
      <c r="F130" s="395">
        <v>19399.2</v>
      </c>
      <c r="G130" s="559" t="s">
        <v>11633</v>
      </c>
      <c r="H130" s="559"/>
      <c r="I130" s="559"/>
      <c r="J130" s="560"/>
      <c r="K130" s="560"/>
      <c r="L130" s="560"/>
      <c r="M130" s="558"/>
    </row>
    <row r="131" spans="2:13" x14ac:dyDescent="0.2">
      <c r="B131" s="290"/>
      <c r="C131" s="289"/>
      <c r="D131" s="563"/>
      <c r="F131" s="395">
        <v>28167.17</v>
      </c>
      <c r="G131" s="559" t="s">
        <v>11632</v>
      </c>
      <c r="H131" s="559"/>
      <c r="I131" s="559"/>
      <c r="J131" s="560"/>
      <c r="K131" s="560"/>
      <c r="L131" s="560"/>
      <c r="M131" s="558"/>
    </row>
    <row r="132" spans="2:13" x14ac:dyDescent="0.2">
      <c r="B132" s="290"/>
      <c r="C132" s="289"/>
      <c r="D132" s="563"/>
      <c r="F132" s="395">
        <v>2540.66</v>
      </c>
      <c r="G132" s="559" t="s">
        <v>11631</v>
      </c>
      <c r="H132" s="559"/>
      <c r="I132" s="559"/>
      <c r="J132" s="560"/>
      <c r="K132" s="560"/>
      <c r="L132" s="560"/>
      <c r="M132" s="558"/>
    </row>
    <row r="133" spans="2:13" x14ac:dyDescent="0.2">
      <c r="B133" s="290"/>
      <c r="D133" s="563"/>
      <c r="F133" s="395">
        <v>6741.3</v>
      </c>
      <c r="G133" s="560" t="s">
        <v>11630</v>
      </c>
      <c r="H133" s="559"/>
      <c r="I133" s="559"/>
      <c r="J133" s="560"/>
      <c r="K133" s="560"/>
      <c r="L133" s="560"/>
      <c r="M133" s="558"/>
    </row>
    <row r="134" spans="2:13" x14ac:dyDescent="0.2">
      <c r="B134" s="290"/>
      <c r="C134" s="289"/>
      <c r="D134" s="563"/>
      <c r="F134" s="395">
        <v>3072.5</v>
      </c>
      <c r="G134" s="559" t="s">
        <v>11629</v>
      </c>
      <c r="H134" s="559"/>
      <c r="I134" s="559"/>
      <c r="J134" s="560"/>
      <c r="K134" s="560"/>
      <c r="L134" s="560"/>
      <c r="M134" s="558"/>
    </row>
    <row r="135" spans="2:13" x14ac:dyDescent="0.2">
      <c r="B135" s="290"/>
      <c r="C135" s="289"/>
      <c r="D135" s="563"/>
      <c r="F135" s="395">
        <v>9859.1</v>
      </c>
      <c r="G135" s="559" t="s">
        <v>11628</v>
      </c>
      <c r="H135" s="559"/>
      <c r="I135" s="559"/>
      <c r="J135" s="560"/>
      <c r="K135" s="560"/>
      <c r="L135" s="560"/>
      <c r="M135" s="558"/>
    </row>
    <row r="136" spans="2:13" x14ac:dyDescent="0.2">
      <c r="B136" s="290"/>
      <c r="C136" s="289"/>
      <c r="D136" s="563"/>
      <c r="F136" s="395">
        <v>4021.49</v>
      </c>
      <c r="G136" s="559" t="s">
        <v>11627</v>
      </c>
      <c r="H136" s="559"/>
      <c r="I136" s="559"/>
      <c r="J136" s="560"/>
      <c r="K136" s="560"/>
      <c r="L136" s="560"/>
      <c r="M136" s="558"/>
    </row>
    <row r="137" spans="2:13" x14ac:dyDescent="0.2">
      <c r="B137" s="290"/>
      <c r="C137" s="289"/>
      <c r="D137" s="563"/>
      <c r="F137" s="395">
        <v>7622.31</v>
      </c>
      <c r="G137" s="559" t="s">
        <v>11626</v>
      </c>
      <c r="H137" s="559"/>
      <c r="I137" s="559"/>
      <c r="J137" s="560"/>
      <c r="K137" s="560"/>
      <c r="L137" s="560"/>
      <c r="M137" s="558"/>
    </row>
    <row r="138" spans="2:13" x14ac:dyDescent="0.2">
      <c r="B138" s="290"/>
      <c r="C138" s="289"/>
      <c r="D138" s="563"/>
      <c r="F138" s="395">
        <v>45286.7</v>
      </c>
      <c r="G138" s="559" t="s">
        <v>11625</v>
      </c>
      <c r="H138" s="559"/>
      <c r="I138" s="559"/>
      <c r="J138" s="560"/>
      <c r="K138" s="560"/>
      <c r="L138" s="560"/>
      <c r="M138" s="558"/>
    </row>
    <row r="139" spans="2:13" x14ac:dyDescent="0.2">
      <c r="B139" s="290"/>
      <c r="C139" s="289"/>
      <c r="D139" s="563"/>
      <c r="F139" s="395">
        <v>15554.55</v>
      </c>
      <c r="G139" s="559" t="s">
        <v>11624</v>
      </c>
      <c r="H139" s="559"/>
      <c r="I139" s="559"/>
      <c r="J139" s="560"/>
      <c r="K139" s="560"/>
      <c r="L139" s="560"/>
      <c r="M139" s="558"/>
    </row>
    <row r="140" spans="2:13" x14ac:dyDescent="0.2">
      <c r="B140" s="290"/>
      <c r="C140" s="289"/>
      <c r="D140" s="563"/>
      <c r="F140" s="395">
        <v>9709.2000000000007</v>
      </c>
      <c r="G140" s="559" t="s">
        <v>11623</v>
      </c>
      <c r="H140" s="559"/>
      <c r="I140" s="559"/>
      <c r="J140" s="560"/>
      <c r="K140" s="560"/>
      <c r="L140" s="560"/>
      <c r="M140" s="558"/>
    </row>
    <row r="141" spans="2:13" x14ac:dyDescent="0.2">
      <c r="B141" s="290"/>
      <c r="C141" s="289"/>
      <c r="D141" s="563"/>
      <c r="F141" s="395">
        <v>3032.68</v>
      </c>
      <c r="G141" s="559" t="s">
        <v>11622</v>
      </c>
      <c r="H141" s="559"/>
      <c r="I141" s="559"/>
      <c r="J141" s="560"/>
      <c r="K141" s="560"/>
      <c r="L141" s="560"/>
      <c r="M141" s="558"/>
    </row>
    <row r="142" spans="2:13" x14ac:dyDescent="0.2">
      <c r="B142" s="290"/>
      <c r="C142" s="289"/>
      <c r="D142" s="563"/>
      <c r="F142" s="395">
        <v>10631.15</v>
      </c>
      <c r="G142" s="674" t="s">
        <v>11621</v>
      </c>
      <c r="H142" s="559"/>
      <c r="I142" s="559"/>
      <c r="J142" s="560"/>
      <c r="K142" s="560"/>
      <c r="L142" s="560"/>
      <c r="M142" s="558"/>
    </row>
    <row r="143" spans="2:13" x14ac:dyDescent="0.2">
      <c r="B143" s="290"/>
      <c r="C143" s="289"/>
      <c r="D143" s="563"/>
      <c r="F143" s="395">
        <v>18606.400000000001</v>
      </c>
      <c r="G143" s="559" t="s">
        <v>11620</v>
      </c>
      <c r="H143" s="559"/>
      <c r="I143" s="559"/>
      <c r="J143" s="560"/>
      <c r="K143" s="560"/>
      <c r="L143" s="560"/>
      <c r="M143" s="558"/>
    </row>
    <row r="144" spans="2:13" x14ac:dyDescent="0.2">
      <c r="B144" s="290"/>
      <c r="C144" s="289"/>
      <c r="D144" s="563"/>
      <c r="F144" s="395">
        <v>5623.2</v>
      </c>
      <c r="G144" s="560" t="s">
        <v>11619</v>
      </c>
      <c r="H144" s="558"/>
      <c r="I144" s="558"/>
      <c r="J144" s="558"/>
      <c r="K144" s="560"/>
      <c r="L144" s="560"/>
      <c r="M144" s="558"/>
    </row>
    <row r="145" spans="2:13" x14ac:dyDescent="0.2">
      <c r="B145" s="290"/>
      <c r="C145" s="289"/>
      <c r="D145" s="563"/>
      <c r="F145" s="395">
        <v>7173.71</v>
      </c>
      <c r="G145" s="559" t="s">
        <v>11618</v>
      </c>
      <c r="H145" s="559"/>
      <c r="I145" s="559"/>
      <c r="J145" s="560"/>
      <c r="K145" s="560"/>
      <c r="L145" s="560"/>
      <c r="M145" s="558"/>
    </row>
    <row r="146" spans="2:13" x14ac:dyDescent="0.2">
      <c r="B146" s="290"/>
      <c r="C146" s="289"/>
      <c r="D146" s="563"/>
      <c r="F146" s="395">
        <v>54277.21</v>
      </c>
      <c r="G146" s="559" t="s">
        <v>11617</v>
      </c>
      <c r="H146" s="559"/>
      <c r="I146" s="559"/>
      <c r="J146" s="560"/>
      <c r="K146" s="560"/>
      <c r="L146" s="560"/>
      <c r="M146" s="558"/>
    </row>
    <row r="147" spans="2:13" x14ac:dyDescent="0.2">
      <c r="B147" s="290"/>
      <c r="C147" s="289"/>
      <c r="D147" s="563"/>
      <c r="F147" s="395">
        <v>41934.07</v>
      </c>
      <c r="G147" s="559" t="s">
        <v>11616</v>
      </c>
      <c r="H147" s="559"/>
      <c r="I147" s="559"/>
      <c r="J147" s="560"/>
      <c r="K147" s="560"/>
      <c r="L147" s="560"/>
      <c r="M147" s="558"/>
    </row>
    <row r="148" spans="2:13" x14ac:dyDescent="0.2">
      <c r="B148" s="290"/>
      <c r="C148" s="289"/>
      <c r="D148" s="563"/>
      <c r="F148" s="395">
        <v>1774.8</v>
      </c>
      <c r="G148" s="559" t="s">
        <v>11615</v>
      </c>
      <c r="H148" s="559"/>
      <c r="I148" s="559"/>
      <c r="J148" s="560"/>
      <c r="K148" s="560"/>
      <c r="L148" s="560"/>
      <c r="M148" s="558"/>
    </row>
    <row r="149" spans="2:13" x14ac:dyDescent="0.2">
      <c r="B149" s="290"/>
      <c r="C149" s="289"/>
      <c r="D149" s="563"/>
      <c r="F149" s="395">
        <v>71825.350000000006</v>
      </c>
      <c r="G149" s="559" t="s">
        <v>11614</v>
      </c>
      <c r="H149" s="559"/>
      <c r="I149" s="559"/>
      <c r="J149" s="560"/>
      <c r="K149" s="560"/>
      <c r="L149" s="560"/>
      <c r="M149" s="558"/>
    </row>
    <row r="150" spans="2:13" x14ac:dyDescent="0.2">
      <c r="B150" s="290"/>
      <c r="C150" s="289"/>
      <c r="D150" s="563"/>
      <c r="F150" s="395">
        <v>21920.82</v>
      </c>
      <c r="G150" s="559" t="s">
        <v>11613</v>
      </c>
      <c r="H150" s="559"/>
      <c r="I150" s="559"/>
      <c r="J150" s="560"/>
      <c r="K150" s="560"/>
      <c r="L150" s="560"/>
      <c r="M150" s="558"/>
    </row>
    <row r="151" spans="2:13" x14ac:dyDescent="0.2">
      <c r="B151" s="290"/>
      <c r="C151" s="289"/>
      <c r="D151" s="563"/>
      <c r="F151" s="395">
        <v>120303.69</v>
      </c>
      <c r="G151" s="559" t="s">
        <v>11612</v>
      </c>
      <c r="H151" s="559"/>
      <c r="I151" s="559"/>
      <c r="J151" s="560"/>
      <c r="K151" s="560"/>
      <c r="L151" s="560"/>
      <c r="M151" s="558"/>
    </row>
    <row r="152" spans="2:13" x14ac:dyDescent="0.2">
      <c r="B152" s="290"/>
      <c r="C152" s="289"/>
      <c r="D152" s="563"/>
      <c r="F152" s="395">
        <v>14844.6</v>
      </c>
      <c r="G152" s="559" t="s">
        <v>11611</v>
      </c>
      <c r="H152" s="559"/>
      <c r="I152" s="559"/>
      <c r="J152" s="560"/>
      <c r="K152" s="560"/>
      <c r="L152" s="560"/>
      <c r="M152" s="558"/>
    </row>
    <row r="153" spans="2:13" x14ac:dyDescent="0.2">
      <c r="B153" s="290"/>
      <c r="C153" s="289"/>
      <c r="D153" s="563"/>
      <c r="F153" s="908">
        <v>454.43</v>
      </c>
      <c r="G153" s="907" t="s">
        <v>11610</v>
      </c>
      <c r="H153" s="559"/>
      <c r="I153" s="559"/>
      <c r="J153" s="560"/>
      <c r="K153" s="560"/>
      <c r="L153" s="560"/>
      <c r="M153" s="558"/>
    </row>
    <row r="154" spans="2:13" x14ac:dyDescent="0.2">
      <c r="B154" s="290"/>
      <c r="C154" s="289"/>
      <c r="D154" s="563"/>
      <c r="F154" s="395">
        <v>5551.94</v>
      </c>
      <c r="G154" s="559" t="s">
        <v>11609</v>
      </c>
      <c r="H154" s="559"/>
      <c r="I154" s="559"/>
      <c r="J154" s="560"/>
      <c r="K154" s="560"/>
      <c r="L154" s="560"/>
      <c r="M154" s="558"/>
    </row>
    <row r="155" spans="2:13" x14ac:dyDescent="0.2">
      <c r="B155" s="290"/>
      <c r="C155" s="289"/>
      <c r="D155" s="563"/>
      <c r="F155" s="395">
        <v>10567.6</v>
      </c>
      <c r="G155" s="559" t="s">
        <v>11608</v>
      </c>
      <c r="H155" s="559"/>
      <c r="I155" s="559"/>
      <c r="J155" s="560"/>
      <c r="K155" s="560"/>
      <c r="L155" s="560"/>
      <c r="M155" s="558"/>
    </row>
    <row r="156" spans="2:13" x14ac:dyDescent="0.2">
      <c r="B156" s="290"/>
      <c r="C156" s="289"/>
      <c r="D156" s="563"/>
      <c r="F156" s="395">
        <v>323.93</v>
      </c>
      <c r="G156" s="559" t="s">
        <v>11607</v>
      </c>
      <c r="H156" s="559"/>
      <c r="I156" s="559"/>
      <c r="J156" s="560"/>
      <c r="K156" s="560"/>
      <c r="L156" s="560"/>
      <c r="M156" s="558"/>
    </row>
    <row r="157" spans="2:13" x14ac:dyDescent="0.2">
      <c r="B157" s="290"/>
      <c r="C157" s="289"/>
      <c r="D157" s="563"/>
      <c r="F157" s="395">
        <v>65806.84</v>
      </c>
      <c r="G157" s="559" t="s">
        <v>11606</v>
      </c>
      <c r="H157" s="559"/>
      <c r="I157" s="559"/>
      <c r="J157" s="560"/>
      <c r="K157" s="560"/>
      <c r="L157" s="560"/>
      <c r="M157" s="558"/>
    </row>
    <row r="158" spans="2:13" x14ac:dyDescent="0.2">
      <c r="B158" s="290"/>
      <c r="C158" s="289"/>
      <c r="D158" s="563"/>
      <c r="F158" s="395">
        <v>1010.89</v>
      </c>
      <c r="G158" s="559" t="s">
        <v>11605</v>
      </c>
      <c r="H158" s="559"/>
      <c r="I158" s="559"/>
      <c r="J158" s="560"/>
      <c r="K158" s="560"/>
      <c r="L158" s="560"/>
      <c r="M158" s="558"/>
    </row>
    <row r="159" spans="2:13" x14ac:dyDescent="0.2">
      <c r="B159" s="290"/>
      <c r="C159" s="289"/>
      <c r="D159" s="563"/>
      <c r="F159" s="395">
        <v>721.13</v>
      </c>
      <c r="G159" s="559" t="s">
        <v>11604</v>
      </c>
      <c r="H159" s="559"/>
      <c r="I159" s="559"/>
      <c r="J159" s="560"/>
      <c r="K159" s="560"/>
      <c r="L159" s="560"/>
      <c r="M159" s="558"/>
    </row>
    <row r="160" spans="2:13" x14ac:dyDescent="0.2">
      <c r="B160" s="290"/>
      <c r="C160" s="289"/>
      <c r="D160" s="563"/>
      <c r="F160" s="395">
        <v>21248.68</v>
      </c>
      <c r="G160" s="559" t="s">
        <v>11603</v>
      </c>
      <c r="H160" s="559"/>
      <c r="I160" s="559"/>
      <c r="J160" s="560"/>
      <c r="K160" s="560"/>
      <c r="L160" s="560"/>
      <c r="M160" s="558"/>
    </row>
    <row r="161" spans="2:13" x14ac:dyDescent="0.2">
      <c r="B161" s="290"/>
      <c r="C161" s="289"/>
      <c r="D161" s="563"/>
      <c r="F161" s="395">
        <v>12039.56</v>
      </c>
      <c r="G161" s="559" t="s">
        <v>11602</v>
      </c>
      <c r="H161" s="559"/>
      <c r="I161" s="559"/>
      <c r="J161" s="560"/>
      <c r="K161" s="560"/>
      <c r="L161" s="560"/>
      <c r="M161" s="558"/>
    </row>
    <row r="162" spans="2:13" x14ac:dyDescent="0.2">
      <c r="B162" s="290"/>
      <c r="D162" s="563"/>
      <c r="F162" s="395">
        <v>2738.57</v>
      </c>
      <c r="G162" s="559" t="s">
        <v>11601</v>
      </c>
      <c r="H162" s="559"/>
      <c r="I162" s="559"/>
      <c r="J162" s="560"/>
      <c r="K162" s="560"/>
      <c r="L162" s="560"/>
      <c r="M162" s="558"/>
    </row>
    <row r="163" spans="2:13" x14ac:dyDescent="0.2">
      <c r="B163" s="290"/>
      <c r="C163" s="289"/>
      <c r="D163" s="563"/>
      <c r="F163" s="395">
        <v>59612.26</v>
      </c>
      <c r="G163" s="559" t="s">
        <v>11600</v>
      </c>
      <c r="H163" s="559"/>
      <c r="I163" s="559"/>
      <c r="J163" s="827"/>
      <c r="K163" s="560"/>
      <c r="L163" s="560"/>
      <c r="M163" s="558"/>
    </row>
    <row r="164" spans="2:13" x14ac:dyDescent="0.2">
      <c r="B164" s="290"/>
      <c r="C164" s="289"/>
      <c r="D164" s="563"/>
      <c r="F164" s="395">
        <v>439.74</v>
      </c>
      <c r="G164" s="559" t="s">
        <v>11599</v>
      </c>
      <c r="H164" s="559"/>
      <c r="I164" s="559"/>
      <c r="J164" s="560"/>
      <c r="K164" s="560"/>
      <c r="L164" s="560"/>
      <c r="M164" s="558"/>
    </row>
    <row r="165" spans="2:13" x14ac:dyDescent="0.2">
      <c r="B165" s="290"/>
      <c r="C165" s="289"/>
      <c r="D165" s="563"/>
      <c r="F165" s="395">
        <v>11135.58</v>
      </c>
      <c r="G165" s="559" t="s">
        <v>11598</v>
      </c>
      <c r="H165" s="559"/>
      <c r="I165" s="559"/>
      <c r="J165" s="560"/>
      <c r="K165" s="560"/>
      <c r="L165" s="560"/>
      <c r="M165" s="558"/>
    </row>
    <row r="166" spans="2:13" x14ac:dyDescent="0.2">
      <c r="B166" s="290"/>
      <c r="C166" s="289"/>
      <c r="D166" s="563"/>
      <c r="F166" s="395">
        <v>38402.239999999998</v>
      </c>
      <c r="G166" s="559" t="s">
        <v>11597</v>
      </c>
      <c r="H166" s="559"/>
      <c r="I166" s="559"/>
      <c r="J166" s="560"/>
      <c r="K166" s="560"/>
      <c r="L166" s="560"/>
      <c r="M166" s="558"/>
    </row>
    <row r="167" spans="2:13" x14ac:dyDescent="0.2">
      <c r="B167" s="290"/>
      <c r="C167" s="289"/>
      <c r="D167" s="563"/>
      <c r="F167" s="395">
        <v>5283.8</v>
      </c>
      <c r="G167" s="559" t="s">
        <v>11596</v>
      </c>
      <c r="H167" s="559"/>
      <c r="I167" s="559"/>
      <c r="J167" s="560"/>
      <c r="K167" s="560"/>
      <c r="L167" s="560"/>
      <c r="M167" s="558"/>
    </row>
    <row r="168" spans="2:13" x14ac:dyDescent="0.2">
      <c r="B168" s="290"/>
      <c r="C168" s="289"/>
      <c r="D168" s="563"/>
      <c r="F168" s="395">
        <v>10543.19</v>
      </c>
      <c r="G168" s="559" t="s">
        <v>11595</v>
      </c>
      <c r="H168" s="559"/>
      <c r="I168" s="559"/>
      <c r="J168" s="560"/>
      <c r="K168" s="560"/>
      <c r="L168" s="560"/>
      <c r="M168" s="558"/>
    </row>
    <row r="169" spans="2:13" x14ac:dyDescent="0.2">
      <c r="B169" s="290"/>
      <c r="C169" s="289"/>
      <c r="D169" s="563"/>
      <c r="F169" s="395">
        <v>48278.25</v>
      </c>
      <c r="G169" s="559" t="s">
        <v>11594</v>
      </c>
      <c r="H169" s="559"/>
      <c r="I169" s="559"/>
      <c r="J169" s="560"/>
      <c r="K169" s="560"/>
      <c r="L169" s="560"/>
      <c r="M169" s="558"/>
    </row>
    <row r="170" spans="2:13" x14ac:dyDescent="0.2">
      <c r="B170" s="290"/>
      <c r="C170" s="289"/>
      <c r="D170" s="563"/>
      <c r="F170" s="908">
        <v>5054.47</v>
      </c>
      <c r="G170" s="907" t="s">
        <v>11593</v>
      </c>
      <c r="H170" s="559"/>
      <c r="I170" s="559"/>
      <c r="J170" s="560"/>
      <c r="K170" s="560"/>
      <c r="L170" s="560"/>
      <c r="M170" s="558"/>
    </row>
    <row r="171" spans="2:13" x14ac:dyDescent="0.2">
      <c r="B171" s="290"/>
      <c r="C171" s="289"/>
      <c r="D171" s="563"/>
      <c r="F171" s="395">
        <v>2693.58</v>
      </c>
      <c r="G171" s="559" t="s">
        <v>11592</v>
      </c>
      <c r="H171" s="559"/>
      <c r="I171" s="559"/>
      <c r="J171" s="560"/>
      <c r="K171" s="560"/>
      <c r="L171" s="560"/>
      <c r="M171" s="558"/>
    </row>
    <row r="172" spans="2:13" x14ac:dyDescent="0.2">
      <c r="B172" s="290"/>
      <c r="C172" s="289"/>
      <c r="D172" s="563"/>
      <c r="F172" s="395">
        <v>1385.77</v>
      </c>
      <c r="G172" s="559" t="s">
        <v>11591</v>
      </c>
      <c r="H172" s="559"/>
      <c r="I172" s="559"/>
      <c r="J172" s="560"/>
      <c r="K172" s="560"/>
      <c r="L172" s="560"/>
      <c r="M172" s="558"/>
    </row>
    <row r="173" spans="2:13" x14ac:dyDescent="0.2">
      <c r="B173" s="290"/>
      <c r="C173" s="289"/>
      <c r="D173" s="563"/>
      <c r="F173" s="908">
        <v>3348.17</v>
      </c>
      <c r="G173" s="907" t="s">
        <v>11590</v>
      </c>
      <c r="H173" s="559"/>
      <c r="I173" s="559"/>
      <c r="J173" s="560"/>
      <c r="K173" s="560"/>
      <c r="L173" s="560"/>
      <c r="M173" s="558"/>
    </row>
    <row r="174" spans="2:13" x14ac:dyDescent="0.2">
      <c r="B174" s="290"/>
      <c r="C174" s="289"/>
      <c r="D174" s="563"/>
      <c r="F174" s="395">
        <v>160.72999999999999</v>
      </c>
      <c r="G174" s="559" t="s">
        <v>11589</v>
      </c>
      <c r="H174" s="559"/>
      <c r="I174" s="559"/>
      <c r="J174" s="560"/>
      <c r="K174" s="560"/>
      <c r="L174" s="560"/>
      <c r="M174" s="558"/>
    </row>
    <row r="175" spans="2:13" x14ac:dyDescent="0.2">
      <c r="B175" s="290"/>
      <c r="C175" s="289"/>
      <c r="D175" s="563"/>
      <c r="F175" s="395">
        <v>18328.12</v>
      </c>
      <c r="G175" s="559" t="s">
        <v>11588</v>
      </c>
      <c r="H175" s="559"/>
      <c r="I175" s="559"/>
      <c r="J175" s="560"/>
      <c r="K175" s="560"/>
      <c r="L175" s="560"/>
      <c r="M175" s="558"/>
    </row>
    <row r="176" spans="2:13" x14ac:dyDescent="0.2">
      <c r="B176" s="290"/>
      <c r="C176" s="289"/>
      <c r="D176" s="563"/>
      <c r="F176" s="395">
        <v>8283.81</v>
      </c>
      <c r="G176" s="559" t="s">
        <v>11587</v>
      </c>
      <c r="H176" s="559"/>
      <c r="I176" s="559"/>
      <c r="J176" s="560"/>
      <c r="K176" s="560"/>
      <c r="L176" s="560"/>
      <c r="M176" s="558"/>
    </row>
    <row r="177" spans="2:13" x14ac:dyDescent="0.2">
      <c r="B177" s="290"/>
      <c r="C177" s="289"/>
      <c r="D177" s="563"/>
      <c r="F177" s="395">
        <v>4043.57</v>
      </c>
      <c r="G177" s="559" t="s">
        <v>11586</v>
      </c>
      <c r="H177" s="559"/>
      <c r="I177" s="559"/>
      <c r="J177" s="560"/>
      <c r="K177" s="560"/>
      <c r="L177" s="560"/>
      <c r="M177" s="558"/>
    </row>
    <row r="178" spans="2:13" x14ac:dyDescent="0.2">
      <c r="B178" s="290"/>
      <c r="C178" s="289"/>
      <c r="D178" s="563"/>
      <c r="F178" s="395">
        <v>24572.75</v>
      </c>
      <c r="G178" s="559" t="s">
        <v>11585</v>
      </c>
      <c r="H178" s="559"/>
      <c r="I178" s="559"/>
      <c r="J178" s="560"/>
      <c r="K178" s="560"/>
      <c r="L178" s="560"/>
      <c r="M178" s="558"/>
    </row>
    <row r="179" spans="2:13" x14ac:dyDescent="0.2">
      <c r="B179" s="290"/>
      <c r="C179" s="289"/>
      <c r="D179" s="563"/>
      <c r="F179" s="395">
        <v>13894.23</v>
      </c>
      <c r="G179" s="559" t="s">
        <v>11584</v>
      </c>
      <c r="H179" s="559"/>
      <c r="I179" s="559"/>
      <c r="J179" s="560"/>
      <c r="K179" s="560"/>
      <c r="L179" s="560"/>
      <c r="M179" s="558"/>
    </row>
    <row r="180" spans="2:13" x14ac:dyDescent="0.2">
      <c r="B180" s="290"/>
      <c r="C180" s="289"/>
      <c r="D180" s="563"/>
      <c r="F180" s="395">
        <v>30805.32</v>
      </c>
      <c r="G180" s="559" t="s">
        <v>11583</v>
      </c>
      <c r="H180" s="559"/>
      <c r="I180" s="559"/>
      <c r="J180" s="560"/>
      <c r="K180" s="560"/>
      <c r="L180" s="560"/>
      <c r="M180" s="558"/>
    </row>
    <row r="181" spans="2:13" x14ac:dyDescent="0.2">
      <c r="B181" s="290"/>
      <c r="C181" s="289"/>
      <c r="D181" s="563"/>
      <c r="F181" s="395">
        <v>5301.2</v>
      </c>
      <c r="G181" s="559" t="s">
        <v>11582</v>
      </c>
      <c r="H181" s="559"/>
      <c r="I181" s="559"/>
      <c r="J181" s="560"/>
      <c r="K181" s="560"/>
      <c r="L181" s="560"/>
      <c r="M181" s="558"/>
    </row>
    <row r="182" spans="2:13" x14ac:dyDescent="0.2">
      <c r="B182" s="290"/>
      <c r="C182" s="289"/>
      <c r="D182" s="563"/>
      <c r="F182" s="395">
        <v>3947.56</v>
      </c>
      <c r="G182" s="559" t="s">
        <v>11581</v>
      </c>
      <c r="H182" s="559"/>
      <c r="I182" s="559"/>
      <c r="J182" s="560"/>
      <c r="K182" s="560"/>
      <c r="L182" s="560"/>
      <c r="M182" s="558"/>
    </row>
    <row r="183" spans="2:13" x14ac:dyDescent="0.2">
      <c r="B183" s="290"/>
      <c r="C183" s="289"/>
      <c r="D183" s="563"/>
      <c r="F183" s="395">
        <v>17342</v>
      </c>
      <c r="G183" s="559" t="s">
        <v>11580</v>
      </c>
      <c r="H183" s="559"/>
      <c r="I183" s="559"/>
      <c r="J183" s="560"/>
      <c r="K183" s="560"/>
      <c r="L183" s="560"/>
      <c r="M183" s="558"/>
    </row>
    <row r="184" spans="2:13" x14ac:dyDescent="0.2">
      <c r="B184" s="290"/>
      <c r="C184" s="289"/>
      <c r="D184" s="563"/>
      <c r="F184" s="395">
        <v>40600</v>
      </c>
      <c r="G184" s="559" t="s">
        <v>11579</v>
      </c>
      <c r="H184" s="559"/>
      <c r="I184" s="559"/>
      <c r="J184" s="560"/>
      <c r="K184" s="560"/>
      <c r="L184" s="560"/>
      <c r="M184" s="558"/>
    </row>
    <row r="185" spans="2:13" x14ac:dyDescent="0.2">
      <c r="B185" s="290"/>
      <c r="C185" s="289"/>
      <c r="D185" s="563"/>
      <c r="F185" s="395">
        <v>8635.33</v>
      </c>
      <c r="G185" s="559" t="s">
        <v>11578</v>
      </c>
      <c r="H185" s="559"/>
      <c r="I185" s="559"/>
      <c r="J185" s="560"/>
      <c r="K185" s="560"/>
      <c r="L185" s="560"/>
      <c r="M185" s="558"/>
    </row>
    <row r="186" spans="2:13" x14ac:dyDescent="0.2">
      <c r="B186" s="290"/>
      <c r="C186" s="289"/>
      <c r="D186" s="563"/>
      <c r="F186" s="395">
        <v>590.91</v>
      </c>
      <c r="G186" s="560" t="s">
        <v>11577</v>
      </c>
      <c r="H186" s="559"/>
      <c r="I186" s="559"/>
      <c r="J186" s="560"/>
      <c r="K186" s="560"/>
      <c r="L186" s="560"/>
      <c r="M186" s="558"/>
    </row>
    <row r="187" spans="2:13" x14ac:dyDescent="0.2">
      <c r="B187" s="290"/>
      <c r="C187" s="289"/>
      <c r="D187" s="563"/>
      <c r="F187" s="395">
        <v>10108.94</v>
      </c>
      <c r="G187" s="559" t="s">
        <v>11576</v>
      </c>
      <c r="H187" s="559"/>
      <c r="I187" s="559"/>
      <c r="J187" s="560"/>
      <c r="K187" s="560"/>
      <c r="L187" s="560"/>
      <c r="M187" s="558"/>
    </row>
    <row r="188" spans="2:13" x14ac:dyDescent="0.2">
      <c r="B188" s="290"/>
      <c r="C188" s="289"/>
      <c r="D188" s="563"/>
      <c r="F188" s="395">
        <v>12122.02</v>
      </c>
      <c r="G188" s="559" t="s">
        <v>11575</v>
      </c>
      <c r="H188" s="559"/>
      <c r="I188" s="559"/>
      <c r="J188" s="560"/>
      <c r="K188" s="560"/>
      <c r="L188" s="560"/>
      <c r="M188" s="558"/>
    </row>
    <row r="189" spans="2:13" x14ac:dyDescent="0.2">
      <c r="B189" s="290"/>
      <c r="C189" s="289"/>
      <c r="D189" s="563"/>
      <c r="F189" s="395">
        <v>4157.79</v>
      </c>
      <c r="G189" s="559" t="s">
        <v>11574</v>
      </c>
      <c r="H189" s="559"/>
      <c r="I189" s="559"/>
      <c r="J189" s="560"/>
      <c r="K189" s="560"/>
      <c r="L189" s="560"/>
      <c r="M189" s="558"/>
    </row>
    <row r="190" spans="2:13" x14ac:dyDescent="0.2">
      <c r="B190" s="290"/>
      <c r="C190" s="289"/>
      <c r="D190" s="563"/>
      <c r="F190" s="395">
        <v>10108.94</v>
      </c>
      <c r="G190" s="559" t="s">
        <v>11573</v>
      </c>
      <c r="H190" s="559"/>
      <c r="I190" s="559"/>
      <c r="J190" s="560"/>
      <c r="K190" s="560"/>
      <c r="L190" s="560"/>
      <c r="M190" s="558"/>
    </row>
    <row r="191" spans="2:13" x14ac:dyDescent="0.2">
      <c r="B191" s="290"/>
      <c r="C191" s="289"/>
      <c r="D191" s="563"/>
      <c r="F191" s="395">
        <v>5050</v>
      </c>
      <c r="G191" s="559" t="s">
        <v>11572</v>
      </c>
      <c r="H191" s="559"/>
      <c r="I191" s="559"/>
      <c r="J191" s="560"/>
      <c r="K191" s="560"/>
      <c r="L191" s="560"/>
      <c r="M191" s="558"/>
    </row>
    <row r="192" spans="2:13" x14ac:dyDescent="0.2">
      <c r="B192" s="290"/>
      <c r="C192" s="289"/>
      <c r="D192" s="563"/>
      <c r="F192" s="908">
        <v>16972.41</v>
      </c>
      <c r="G192" s="907"/>
      <c r="H192" s="559"/>
      <c r="I192" s="559"/>
      <c r="J192" s="560"/>
      <c r="K192" s="560"/>
      <c r="L192" s="560"/>
      <c r="M192" s="558"/>
    </row>
    <row r="193" spans="2:13" x14ac:dyDescent="0.2">
      <c r="B193" s="290"/>
      <c r="C193" s="289"/>
      <c r="D193" s="563"/>
      <c r="F193" s="395">
        <v>10491.5</v>
      </c>
      <c r="G193" s="559" t="s">
        <v>11571</v>
      </c>
      <c r="H193" s="559"/>
      <c r="I193" s="559"/>
      <c r="J193" s="560"/>
      <c r="K193" s="560"/>
      <c r="L193" s="560"/>
      <c r="M193" s="558"/>
    </row>
    <row r="194" spans="2:13" x14ac:dyDescent="0.2">
      <c r="B194" s="290"/>
      <c r="C194" s="289"/>
      <c r="D194" s="563"/>
      <c r="F194" s="395">
        <v>1080.98</v>
      </c>
      <c r="G194" s="559" t="s">
        <v>11570</v>
      </c>
      <c r="H194" s="559"/>
      <c r="I194" s="559"/>
      <c r="J194" s="560"/>
      <c r="K194" s="560"/>
      <c r="L194" s="560"/>
      <c r="M194" s="558"/>
    </row>
    <row r="195" spans="2:13" x14ac:dyDescent="0.2">
      <c r="B195" s="290"/>
      <c r="C195" s="289"/>
      <c r="D195" s="563"/>
      <c r="F195" s="395">
        <v>155568.6</v>
      </c>
      <c r="G195" s="559" t="s">
        <v>11569</v>
      </c>
      <c r="H195" s="559"/>
      <c r="I195" s="559"/>
      <c r="J195" s="560"/>
      <c r="K195" s="560"/>
      <c r="L195" s="560"/>
      <c r="M195" s="558"/>
    </row>
    <row r="196" spans="2:13" x14ac:dyDescent="0.2">
      <c r="B196" s="290"/>
      <c r="C196" s="289"/>
      <c r="D196" s="563"/>
      <c r="F196" s="908">
        <v>69584</v>
      </c>
      <c r="G196" s="907"/>
      <c r="H196" s="559"/>
      <c r="I196" s="559"/>
      <c r="J196" s="560"/>
      <c r="K196" s="560"/>
      <c r="L196" s="560"/>
      <c r="M196" s="558"/>
    </row>
    <row r="197" spans="2:13" x14ac:dyDescent="0.2">
      <c r="B197" s="290"/>
      <c r="C197" s="289"/>
      <c r="D197" s="563"/>
      <c r="F197" s="395">
        <v>18241.98</v>
      </c>
      <c r="G197" s="559" t="s">
        <v>11568</v>
      </c>
      <c r="H197" s="559"/>
      <c r="I197" s="559"/>
      <c r="J197" s="560"/>
      <c r="K197" s="560"/>
      <c r="L197" s="560"/>
      <c r="M197" s="558"/>
    </row>
    <row r="198" spans="2:13" x14ac:dyDescent="0.2">
      <c r="B198" s="290"/>
      <c r="C198" s="289"/>
      <c r="D198" s="563"/>
      <c r="F198" s="395">
        <v>93954</v>
      </c>
      <c r="G198" s="560" t="s">
        <v>11567</v>
      </c>
      <c r="H198" s="558"/>
      <c r="I198" s="559"/>
      <c r="J198" s="560"/>
      <c r="K198" s="560"/>
      <c r="L198" s="560"/>
      <c r="M198" s="558"/>
    </row>
    <row r="199" spans="2:13" x14ac:dyDescent="0.2">
      <c r="B199" s="290"/>
      <c r="C199" s="289"/>
      <c r="D199" s="563"/>
      <c r="F199" s="395">
        <v>8602.58</v>
      </c>
      <c r="G199" s="559" t="s">
        <v>11566</v>
      </c>
      <c r="H199" s="559"/>
      <c r="I199" s="559"/>
      <c r="J199" s="560"/>
      <c r="K199" s="560"/>
      <c r="L199" s="560"/>
      <c r="M199" s="558"/>
    </row>
    <row r="200" spans="2:13" x14ac:dyDescent="0.2">
      <c r="B200" s="290"/>
      <c r="C200" s="289"/>
      <c r="D200" s="563"/>
      <c r="F200" s="395">
        <v>3816.74</v>
      </c>
      <c r="G200" s="559" t="s">
        <v>11565</v>
      </c>
      <c r="H200" s="559"/>
      <c r="I200" s="559"/>
      <c r="J200" s="560"/>
      <c r="K200" s="560"/>
      <c r="L200" s="560"/>
      <c r="M200" s="558"/>
    </row>
    <row r="201" spans="2:13" x14ac:dyDescent="0.2">
      <c r="B201" s="290"/>
      <c r="C201" s="289"/>
      <c r="D201" s="563"/>
      <c r="F201" s="395">
        <v>13916.77</v>
      </c>
      <c r="G201" s="675" t="s">
        <v>11564</v>
      </c>
      <c r="H201" s="559"/>
      <c r="I201" s="559"/>
      <c r="J201" s="560"/>
      <c r="K201" s="560"/>
      <c r="L201" s="560"/>
      <c r="M201" s="558"/>
    </row>
    <row r="202" spans="2:13" x14ac:dyDescent="0.2">
      <c r="B202" s="290"/>
      <c r="C202" s="289"/>
      <c r="D202" s="563"/>
      <c r="F202" s="395">
        <v>6140.76</v>
      </c>
      <c r="G202" s="559" t="s">
        <v>11563</v>
      </c>
      <c r="H202" s="559"/>
      <c r="I202" s="559"/>
      <c r="J202" s="560"/>
      <c r="K202" s="560"/>
      <c r="L202" s="560"/>
      <c r="M202" s="558"/>
    </row>
    <row r="203" spans="2:13" x14ac:dyDescent="0.2">
      <c r="B203" s="290"/>
      <c r="C203" s="289"/>
      <c r="D203" s="563"/>
      <c r="F203" s="395">
        <v>10492</v>
      </c>
      <c r="G203" s="559" t="s">
        <v>11562</v>
      </c>
      <c r="H203" s="559"/>
      <c r="I203" s="559"/>
      <c r="J203" s="560"/>
      <c r="K203" s="560"/>
      <c r="L203" s="560"/>
      <c r="M203" s="558"/>
    </row>
    <row r="204" spans="2:13" x14ac:dyDescent="0.2">
      <c r="B204" s="290"/>
      <c r="C204" s="289"/>
      <c r="D204" s="563"/>
      <c r="F204" s="395">
        <v>4468.32</v>
      </c>
      <c r="G204" s="559" t="s">
        <v>11561</v>
      </c>
      <c r="H204" s="559"/>
      <c r="I204" s="559"/>
      <c r="J204" s="560"/>
      <c r="K204" s="560"/>
      <c r="L204" s="560"/>
      <c r="M204" s="558"/>
    </row>
    <row r="205" spans="2:13" x14ac:dyDescent="0.2">
      <c r="B205" s="290"/>
      <c r="C205" s="289"/>
      <c r="D205" s="563"/>
      <c r="F205" s="395">
        <v>5167.8900000000003</v>
      </c>
      <c r="G205" s="1092" t="s">
        <v>11560</v>
      </c>
      <c r="H205" s="559"/>
      <c r="I205" s="559"/>
      <c r="J205" s="560"/>
      <c r="K205" s="560"/>
      <c r="L205" s="560"/>
      <c r="M205" s="558"/>
    </row>
    <row r="206" spans="2:13" x14ac:dyDescent="0.2">
      <c r="B206" s="290"/>
      <c r="C206" s="289"/>
      <c r="D206" s="563"/>
      <c r="F206" s="395">
        <v>19058.68</v>
      </c>
      <c r="G206" s="559" t="s">
        <v>11559</v>
      </c>
      <c r="H206" s="559"/>
      <c r="I206" s="559"/>
      <c r="J206" s="560"/>
      <c r="K206" s="560"/>
      <c r="L206" s="560"/>
      <c r="M206" s="558"/>
    </row>
    <row r="207" spans="2:13" x14ac:dyDescent="0.2">
      <c r="B207" s="290"/>
      <c r="C207" s="289"/>
      <c r="D207" s="563"/>
      <c r="F207" s="395">
        <v>7795.11</v>
      </c>
      <c r="G207" s="559" t="s">
        <v>11558</v>
      </c>
      <c r="H207" s="559"/>
      <c r="I207" s="559"/>
      <c r="J207" s="560"/>
      <c r="K207" s="560"/>
      <c r="L207" s="560"/>
      <c r="M207" s="558"/>
    </row>
    <row r="208" spans="2:13" x14ac:dyDescent="0.2">
      <c r="B208" s="290"/>
      <c r="C208" s="289"/>
      <c r="D208" s="563"/>
      <c r="F208" s="395">
        <v>916.34</v>
      </c>
      <c r="G208" s="559" t="s">
        <v>11557</v>
      </c>
      <c r="H208" s="559"/>
      <c r="I208" s="559"/>
      <c r="J208" s="560"/>
      <c r="K208" s="560"/>
      <c r="L208" s="560"/>
      <c r="M208" s="558"/>
    </row>
    <row r="209" spans="2:13" x14ac:dyDescent="0.2">
      <c r="B209" s="290"/>
      <c r="C209" s="289"/>
      <c r="D209" s="563"/>
      <c r="F209" s="908">
        <v>4321.8999999999996</v>
      </c>
      <c r="G209" s="907" t="s">
        <v>11556</v>
      </c>
      <c r="H209" s="559"/>
      <c r="I209" s="559"/>
      <c r="J209" s="560"/>
      <c r="K209" s="560"/>
      <c r="L209" s="560"/>
      <c r="M209" s="558"/>
    </row>
    <row r="210" spans="2:13" x14ac:dyDescent="0.2">
      <c r="B210" s="290"/>
      <c r="C210" s="289"/>
      <c r="D210" s="563"/>
      <c r="F210" s="395">
        <v>153690.26</v>
      </c>
      <c r="G210" s="559" t="s">
        <v>11555</v>
      </c>
      <c r="H210" s="559"/>
      <c r="I210" s="559"/>
      <c r="J210" s="560"/>
      <c r="K210" s="560"/>
      <c r="L210" s="560"/>
      <c r="M210" s="558"/>
    </row>
    <row r="211" spans="2:13" x14ac:dyDescent="0.2">
      <c r="B211" s="290"/>
      <c r="C211" s="289"/>
      <c r="D211" s="563"/>
      <c r="F211" s="395">
        <v>7000</v>
      </c>
      <c r="G211" s="559" t="s">
        <v>11554</v>
      </c>
      <c r="H211" s="559"/>
      <c r="I211" s="559"/>
      <c r="J211" s="560"/>
      <c r="K211" s="560"/>
      <c r="L211" s="560"/>
      <c r="M211" s="558"/>
    </row>
    <row r="212" spans="2:13" x14ac:dyDescent="0.2">
      <c r="B212" s="290"/>
      <c r="C212" s="289"/>
      <c r="D212" s="563"/>
      <c r="F212" s="395">
        <v>3000</v>
      </c>
      <c r="G212" s="559" t="s">
        <v>11554</v>
      </c>
      <c r="H212" s="559"/>
      <c r="I212" s="559"/>
      <c r="J212" s="560"/>
      <c r="K212" s="560"/>
      <c r="L212" s="560"/>
      <c r="M212" s="558"/>
    </row>
    <row r="213" spans="2:13" x14ac:dyDescent="0.2">
      <c r="B213" s="290"/>
      <c r="C213" s="289"/>
      <c r="D213" s="563"/>
      <c r="F213" s="395">
        <v>6006.62</v>
      </c>
      <c r="G213" s="559" t="s">
        <v>11553</v>
      </c>
      <c r="H213" s="559"/>
      <c r="I213" s="559"/>
      <c r="J213" s="560"/>
      <c r="K213" s="560"/>
      <c r="L213" s="560"/>
      <c r="M213" s="558"/>
    </row>
    <row r="214" spans="2:13" x14ac:dyDescent="0.2">
      <c r="B214" s="290"/>
      <c r="C214" s="289"/>
      <c r="D214" s="563"/>
      <c r="F214" s="395">
        <v>24913.84</v>
      </c>
      <c r="G214" s="901" t="s">
        <v>11552</v>
      </c>
      <c r="H214" s="559"/>
      <c r="I214" s="559"/>
      <c r="J214" s="560"/>
      <c r="K214" s="560"/>
      <c r="L214" s="560"/>
      <c r="M214" s="558"/>
    </row>
    <row r="215" spans="2:13" x14ac:dyDescent="0.2">
      <c r="B215" s="290"/>
      <c r="C215" s="289"/>
      <c r="D215" s="563"/>
      <c r="F215" s="395">
        <v>943.21</v>
      </c>
      <c r="G215" s="559" t="s">
        <v>11551</v>
      </c>
      <c r="H215" s="559"/>
      <c r="I215" s="559"/>
      <c r="J215" s="560"/>
      <c r="K215" s="560"/>
      <c r="L215" s="560"/>
      <c r="M215" s="558"/>
    </row>
    <row r="216" spans="2:13" x14ac:dyDescent="0.2">
      <c r="B216" s="290"/>
      <c r="C216" s="289"/>
      <c r="D216" s="563"/>
      <c r="F216" s="395">
        <v>50000</v>
      </c>
      <c r="G216" s="559" t="s">
        <v>11550</v>
      </c>
      <c r="H216" s="559"/>
      <c r="I216" s="559"/>
      <c r="J216" s="560"/>
      <c r="K216" s="560"/>
      <c r="L216" s="560"/>
      <c r="M216" s="558"/>
    </row>
    <row r="217" spans="2:13" x14ac:dyDescent="0.2">
      <c r="B217" s="290"/>
      <c r="C217" s="289"/>
      <c r="D217" s="563"/>
      <c r="F217" s="395">
        <v>1610.86</v>
      </c>
      <c r="G217" s="559" t="s">
        <v>11549</v>
      </c>
      <c r="H217" s="559"/>
      <c r="I217" s="559"/>
      <c r="J217" s="560"/>
      <c r="K217" s="560"/>
      <c r="L217" s="560"/>
      <c r="M217" s="558"/>
    </row>
    <row r="218" spans="2:13" x14ac:dyDescent="0.2">
      <c r="B218" s="290"/>
      <c r="C218" s="289"/>
      <c r="D218" s="563"/>
      <c r="F218" s="395">
        <v>1409.99</v>
      </c>
      <c r="G218" s="559" t="s">
        <v>11548</v>
      </c>
      <c r="H218" s="559"/>
      <c r="I218" s="559"/>
      <c r="J218" s="560"/>
      <c r="K218" s="560"/>
      <c r="L218" s="560"/>
      <c r="M218" s="558"/>
    </row>
    <row r="219" spans="2:13" x14ac:dyDescent="0.2">
      <c r="B219" s="290"/>
      <c r="C219" s="289"/>
      <c r="D219" s="563"/>
      <c r="F219" s="395">
        <v>8431.94</v>
      </c>
      <c r="G219" s="559" t="s">
        <v>11547</v>
      </c>
      <c r="H219" s="559"/>
      <c r="I219" s="559"/>
      <c r="J219" s="560"/>
      <c r="K219" s="560"/>
      <c r="L219" s="560"/>
      <c r="M219" s="558"/>
    </row>
    <row r="220" spans="2:13" x14ac:dyDescent="0.2">
      <c r="B220" s="290"/>
      <c r="C220" s="289"/>
      <c r="D220" s="563"/>
      <c r="F220" s="395">
        <v>1794.43</v>
      </c>
      <c r="G220" s="559" t="s">
        <v>11546</v>
      </c>
      <c r="H220" s="559"/>
      <c r="I220" s="559"/>
      <c r="J220" s="560"/>
      <c r="K220" s="560"/>
      <c r="L220" s="560"/>
      <c r="M220" s="558"/>
    </row>
    <row r="221" spans="2:13" x14ac:dyDescent="0.2">
      <c r="B221" s="290"/>
      <c r="C221" s="289"/>
      <c r="D221" s="563"/>
      <c r="F221" s="908">
        <v>10490</v>
      </c>
      <c r="G221" s="907" t="s">
        <v>5477</v>
      </c>
      <c r="H221" s="559"/>
      <c r="I221" s="559"/>
      <c r="J221" s="560"/>
      <c r="K221" s="560"/>
      <c r="L221" s="560"/>
      <c r="M221" s="558"/>
    </row>
    <row r="222" spans="2:13" x14ac:dyDescent="0.2">
      <c r="B222" s="290"/>
      <c r="C222" s="289"/>
      <c r="D222" s="563"/>
      <c r="F222" s="395">
        <v>6575.5</v>
      </c>
      <c r="G222" s="559" t="s">
        <v>11545</v>
      </c>
      <c r="H222" s="559"/>
      <c r="I222" s="559"/>
      <c r="J222" s="560"/>
      <c r="K222" s="560"/>
      <c r="L222" s="560"/>
      <c r="M222" s="558"/>
    </row>
    <row r="223" spans="2:13" x14ac:dyDescent="0.2">
      <c r="B223" s="290"/>
      <c r="C223" s="289"/>
      <c r="D223" s="563"/>
      <c r="F223" s="395">
        <v>17097.849999999999</v>
      </c>
      <c r="G223" s="559" t="s">
        <v>11544</v>
      </c>
      <c r="H223" s="559"/>
      <c r="I223" s="559"/>
      <c r="J223" s="560"/>
      <c r="K223" s="560"/>
      <c r="L223" s="560"/>
      <c r="M223" s="558"/>
    </row>
    <row r="224" spans="2:13" x14ac:dyDescent="0.2">
      <c r="B224" s="290"/>
      <c r="C224" s="289"/>
      <c r="D224" s="563"/>
      <c r="F224" s="395">
        <v>20970.59</v>
      </c>
      <c r="G224" s="559" t="s">
        <v>11543</v>
      </c>
      <c r="H224" s="559"/>
      <c r="I224" s="559"/>
      <c r="J224" s="560"/>
      <c r="K224" s="560"/>
      <c r="L224" s="560"/>
      <c r="M224" s="558"/>
    </row>
    <row r="225" spans="2:13" x14ac:dyDescent="0.2">
      <c r="B225" s="290"/>
      <c r="C225" s="289"/>
      <c r="D225" s="563"/>
      <c r="F225" s="395">
        <v>405.26</v>
      </c>
      <c r="G225" s="559" t="s">
        <v>11542</v>
      </c>
      <c r="H225" s="559"/>
      <c r="I225" s="559"/>
      <c r="J225" s="560"/>
      <c r="K225" s="560"/>
      <c r="L225" s="560"/>
      <c r="M225" s="558"/>
    </row>
    <row r="226" spans="2:13" x14ac:dyDescent="0.2">
      <c r="B226" s="290"/>
      <c r="C226" s="289"/>
      <c r="D226" s="563"/>
      <c r="F226" s="395">
        <v>12122.02</v>
      </c>
      <c r="G226" s="559" t="s">
        <v>11541</v>
      </c>
      <c r="H226" s="559"/>
      <c r="I226" s="559"/>
      <c r="J226" s="560"/>
      <c r="K226" s="560"/>
      <c r="L226" s="560"/>
      <c r="M226" s="558"/>
    </row>
    <row r="227" spans="2:13" x14ac:dyDescent="0.2">
      <c r="B227" s="290"/>
      <c r="C227" s="289"/>
      <c r="D227" s="563"/>
      <c r="F227" s="395">
        <v>17290.52</v>
      </c>
      <c r="G227" s="559" t="s">
        <v>11540</v>
      </c>
      <c r="H227" s="559"/>
      <c r="I227" s="559"/>
      <c r="J227" s="560"/>
      <c r="K227" s="560"/>
      <c r="L227" s="560"/>
      <c r="M227" s="558"/>
    </row>
    <row r="228" spans="2:13" x14ac:dyDescent="0.2">
      <c r="B228" s="290"/>
      <c r="C228" s="289"/>
      <c r="D228" s="563"/>
      <c r="F228" s="395">
        <v>28710.28</v>
      </c>
      <c r="G228" s="559"/>
      <c r="H228" s="559"/>
      <c r="I228" s="559"/>
      <c r="J228" s="560"/>
      <c r="K228" s="560"/>
      <c r="L228" s="560"/>
      <c r="M228" s="558"/>
    </row>
    <row r="229" spans="2:13" x14ac:dyDescent="0.2">
      <c r="B229" s="290"/>
      <c r="C229" s="289"/>
      <c r="D229" s="563"/>
      <c r="F229" s="395">
        <v>2295.71</v>
      </c>
      <c r="G229" s="559" t="s">
        <v>11539</v>
      </c>
      <c r="H229" s="559"/>
      <c r="I229" s="559"/>
      <c r="J229" s="560"/>
      <c r="K229" s="560"/>
      <c r="L229" s="560"/>
      <c r="M229" s="558"/>
    </row>
    <row r="230" spans="2:13" x14ac:dyDescent="0.2">
      <c r="B230" s="290"/>
      <c r="C230" s="289"/>
      <c r="D230" s="563"/>
      <c r="F230" s="395">
        <v>2021.79</v>
      </c>
      <c r="G230" s="559" t="s">
        <v>11538</v>
      </c>
      <c r="H230" s="559"/>
      <c r="I230" s="559"/>
      <c r="J230" s="560"/>
      <c r="K230" s="560"/>
      <c r="L230" s="560"/>
      <c r="M230" s="558"/>
    </row>
    <row r="231" spans="2:13" x14ac:dyDescent="0.2">
      <c r="B231" s="290"/>
      <c r="C231" s="289"/>
      <c r="D231" s="563"/>
      <c r="F231" s="395">
        <v>1010.89</v>
      </c>
      <c r="G231" s="559" t="s">
        <v>11537</v>
      </c>
      <c r="H231" s="559"/>
      <c r="I231" s="559"/>
      <c r="J231" s="560"/>
      <c r="K231" s="560"/>
      <c r="L231" s="560"/>
      <c r="M231" s="558"/>
    </row>
    <row r="232" spans="2:13" x14ac:dyDescent="0.2">
      <c r="B232" s="290"/>
      <c r="C232" s="289"/>
      <c r="D232" s="563"/>
      <c r="F232" s="395">
        <v>2234.16</v>
      </c>
      <c r="G232" s="559" t="s">
        <v>11536</v>
      </c>
      <c r="H232" s="559"/>
      <c r="I232" s="559"/>
      <c r="J232" s="560"/>
      <c r="K232" s="560"/>
      <c r="L232" s="560"/>
      <c r="M232" s="558"/>
    </row>
    <row r="233" spans="2:13" x14ac:dyDescent="0.2">
      <c r="B233" s="290"/>
      <c r="C233" s="289"/>
      <c r="D233" s="563"/>
      <c r="F233" s="395">
        <v>36071.360000000001</v>
      </c>
      <c r="G233" s="559" t="s">
        <v>11535</v>
      </c>
      <c r="H233" s="559"/>
      <c r="I233" s="559"/>
      <c r="J233" s="560"/>
      <c r="K233" s="560"/>
      <c r="L233" s="560"/>
      <c r="M233" s="558"/>
    </row>
    <row r="234" spans="2:13" x14ac:dyDescent="0.2">
      <c r="B234" s="290"/>
      <c r="C234" s="289"/>
      <c r="D234" s="563"/>
      <c r="F234" s="395">
        <v>40381.69</v>
      </c>
      <c r="G234" s="559" t="s">
        <v>11534</v>
      </c>
      <c r="H234" s="559"/>
      <c r="I234" s="559"/>
      <c r="J234" s="560"/>
      <c r="K234" s="560"/>
      <c r="L234" s="560"/>
      <c r="M234" s="558"/>
    </row>
    <row r="235" spans="2:13" x14ac:dyDescent="0.2">
      <c r="B235" s="290"/>
      <c r="C235" s="289"/>
      <c r="D235" s="563"/>
      <c r="F235" s="395">
        <v>14358.5</v>
      </c>
      <c r="G235" s="674" t="s">
        <v>11533</v>
      </c>
      <c r="H235" s="559"/>
      <c r="I235" s="559"/>
      <c r="J235" s="560"/>
      <c r="K235" s="560"/>
      <c r="L235" s="560"/>
      <c r="M235" s="558"/>
    </row>
    <row r="236" spans="2:13" x14ac:dyDescent="0.2">
      <c r="B236" s="290"/>
      <c r="C236" s="289"/>
      <c r="D236" s="563"/>
      <c r="F236" s="395">
        <v>14756.57</v>
      </c>
      <c r="G236" s="559" t="s">
        <v>11532</v>
      </c>
      <c r="H236" s="559"/>
      <c r="I236" s="559"/>
      <c r="J236" s="560"/>
      <c r="K236" s="560"/>
      <c r="L236" s="560"/>
      <c r="M236" s="558"/>
    </row>
    <row r="237" spans="2:13" x14ac:dyDescent="0.2">
      <c r="B237" s="290"/>
      <c r="C237" s="289"/>
      <c r="D237" s="563"/>
      <c r="F237" s="395">
        <v>6013.44</v>
      </c>
      <c r="G237" s="559" t="s">
        <v>11531</v>
      </c>
      <c r="H237" s="559"/>
      <c r="I237" s="559"/>
      <c r="J237" s="560"/>
      <c r="K237" s="560"/>
      <c r="L237" s="560"/>
      <c r="M237" s="558"/>
    </row>
    <row r="238" spans="2:13" x14ac:dyDescent="0.2">
      <c r="B238" s="290"/>
      <c r="C238" s="289"/>
      <c r="D238" s="563"/>
      <c r="F238" s="395">
        <v>32638.3</v>
      </c>
      <c r="G238" s="559" t="s">
        <v>11530</v>
      </c>
      <c r="H238" s="559"/>
      <c r="I238" s="559"/>
      <c r="J238" s="560"/>
      <c r="K238" s="560"/>
      <c r="L238" s="560"/>
      <c r="M238" s="558"/>
    </row>
    <row r="239" spans="2:13" x14ac:dyDescent="0.2">
      <c r="B239" s="290"/>
      <c r="C239" s="289"/>
      <c r="D239" s="563"/>
      <c r="F239" s="395">
        <v>19740.150000000001</v>
      </c>
      <c r="G239" s="559" t="s">
        <v>11529</v>
      </c>
      <c r="H239" s="559"/>
      <c r="I239" s="559"/>
      <c r="J239" s="560"/>
      <c r="K239" s="560"/>
      <c r="L239" s="560"/>
      <c r="M239" s="558"/>
    </row>
    <row r="240" spans="2:13" x14ac:dyDescent="0.2">
      <c r="B240" s="290"/>
      <c r="C240" s="289"/>
      <c r="D240" s="563"/>
      <c r="F240" s="395">
        <v>15787.28</v>
      </c>
      <c r="G240" s="559" t="s">
        <v>11528</v>
      </c>
      <c r="H240" s="559"/>
      <c r="I240" s="559"/>
      <c r="J240" s="560"/>
      <c r="K240" s="560"/>
      <c r="L240" s="560"/>
      <c r="M240" s="558"/>
    </row>
    <row r="241" spans="2:13" x14ac:dyDescent="0.2">
      <c r="B241" s="290"/>
      <c r="C241" s="289"/>
      <c r="D241" s="563"/>
      <c r="F241" s="395">
        <v>28793.02</v>
      </c>
      <c r="G241" s="559" t="s">
        <v>11527</v>
      </c>
      <c r="H241" s="559"/>
      <c r="I241" s="559"/>
      <c r="J241" s="560"/>
      <c r="K241" s="560"/>
      <c r="L241" s="560"/>
      <c r="M241" s="558"/>
    </row>
    <row r="242" spans="2:13" x14ac:dyDescent="0.2">
      <c r="B242" s="290"/>
      <c r="C242" s="289"/>
      <c r="D242" s="563"/>
      <c r="F242" s="395">
        <v>13920.02</v>
      </c>
      <c r="G242" s="559" t="s">
        <v>11526</v>
      </c>
      <c r="H242" s="559"/>
      <c r="I242" s="559"/>
      <c r="J242" s="560"/>
      <c r="K242" s="560"/>
      <c r="L242" s="560"/>
      <c r="M242" s="558"/>
    </row>
    <row r="243" spans="2:13" x14ac:dyDescent="0.2">
      <c r="B243" s="290"/>
      <c r="C243" s="289"/>
      <c r="D243" s="563"/>
      <c r="F243" s="395">
        <v>17918.89</v>
      </c>
      <c r="G243" s="560"/>
      <c r="H243" s="559"/>
      <c r="I243" s="559"/>
      <c r="J243" s="560"/>
      <c r="K243" s="560"/>
      <c r="L243" s="560"/>
      <c r="M243" s="558"/>
    </row>
    <row r="244" spans="2:13" x14ac:dyDescent="0.2">
      <c r="B244" s="290"/>
      <c r="C244" s="289"/>
      <c r="D244" s="563"/>
      <c r="F244" s="395">
        <v>71880</v>
      </c>
      <c r="G244" s="559" t="s">
        <v>11525</v>
      </c>
      <c r="H244" s="559"/>
      <c r="I244" s="559"/>
      <c r="J244" s="560"/>
      <c r="K244" s="560"/>
      <c r="L244" s="560"/>
      <c r="M244" s="558"/>
    </row>
    <row r="245" spans="2:13" x14ac:dyDescent="0.2">
      <c r="B245" s="290"/>
      <c r="C245" s="289"/>
      <c r="D245" s="563"/>
      <c r="F245" s="395">
        <v>5232.42</v>
      </c>
      <c r="G245" s="559" t="s">
        <v>11524</v>
      </c>
      <c r="H245" s="559"/>
      <c r="I245" s="559"/>
      <c r="J245" s="560"/>
      <c r="K245" s="560"/>
      <c r="L245" s="560"/>
      <c r="M245" s="558"/>
    </row>
    <row r="246" spans="2:13" x14ac:dyDescent="0.2">
      <c r="B246" s="290"/>
      <c r="C246" s="289"/>
      <c r="D246" s="563"/>
      <c r="F246" s="395">
        <v>16206.5</v>
      </c>
      <c r="G246" s="559" t="s">
        <v>11523</v>
      </c>
      <c r="H246" s="559"/>
      <c r="I246" s="559"/>
      <c r="J246" s="560"/>
      <c r="K246" s="560"/>
      <c r="L246" s="560"/>
      <c r="M246" s="558"/>
    </row>
    <row r="247" spans="2:13" x14ac:dyDescent="0.2">
      <c r="B247" s="290"/>
      <c r="C247" s="289"/>
      <c r="D247" s="563"/>
      <c r="F247" s="395">
        <v>5000</v>
      </c>
      <c r="G247" s="559" t="s">
        <v>11522</v>
      </c>
      <c r="H247" s="559"/>
      <c r="I247" s="559"/>
      <c r="J247" s="560"/>
      <c r="K247" s="560"/>
      <c r="L247" s="560"/>
      <c r="M247" s="558"/>
    </row>
    <row r="248" spans="2:13" x14ac:dyDescent="0.2">
      <c r="B248" s="290"/>
      <c r="C248" s="289"/>
      <c r="D248" s="563"/>
      <c r="F248" s="395">
        <v>201609.28</v>
      </c>
      <c r="G248" s="559" t="s">
        <v>11521</v>
      </c>
      <c r="H248" s="559"/>
      <c r="I248" s="559"/>
      <c r="J248" s="560"/>
      <c r="K248" s="560"/>
      <c r="L248" s="560"/>
      <c r="M248" s="558"/>
    </row>
    <row r="249" spans="2:13" x14ac:dyDescent="0.2">
      <c r="B249" s="290"/>
      <c r="C249" s="289"/>
      <c r="D249" s="563"/>
      <c r="F249" s="395">
        <v>3022.68</v>
      </c>
      <c r="G249" s="559" t="s">
        <v>11520</v>
      </c>
      <c r="H249" s="559"/>
      <c r="I249" s="559"/>
      <c r="J249" s="560"/>
      <c r="K249" s="560"/>
      <c r="L249" s="560"/>
      <c r="M249" s="558"/>
    </row>
    <row r="250" spans="2:13" x14ac:dyDescent="0.2">
      <c r="B250" s="290"/>
      <c r="C250" s="289"/>
      <c r="D250" s="563"/>
      <c r="F250" s="395">
        <v>17267.39</v>
      </c>
      <c r="G250" s="559" t="s">
        <v>11519</v>
      </c>
      <c r="H250" s="559"/>
      <c r="I250" s="559"/>
      <c r="J250" s="560"/>
      <c r="K250" s="560"/>
      <c r="L250" s="560"/>
      <c r="M250" s="558"/>
    </row>
    <row r="251" spans="2:13" x14ac:dyDescent="0.2">
      <c r="B251" s="290"/>
      <c r="C251" s="289"/>
      <c r="D251" s="563"/>
      <c r="F251" s="908">
        <v>6999.46</v>
      </c>
      <c r="G251" s="907" t="s">
        <v>11518</v>
      </c>
      <c r="H251" s="559"/>
      <c r="I251" s="559"/>
      <c r="J251" s="560"/>
      <c r="K251" s="560"/>
      <c r="L251" s="560"/>
      <c r="M251" s="558"/>
    </row>
    <row r="252" spans="2:13" x14ac:dyDescent="0.2">
      <c r="B252" s="290"/>
      <c r="C252" s="289"/>
      <c r="D252" s="563"/>
      <c r="F252" s="395">
        <v>2621.92</v>
      </c>
      <c r="G252" s="560" t="s">
        <v>11517</v>
      </c>
      <c r="H252" s="559"/>
      <c r="I252" s="559"/>
      <c r="J252" s="560"/>
      <c r="K252" s="560"/>
      <c r="L252" s="560"/>
      <c r="M252" s="558"/>
    </row>
    <row r="253" spans="2:13" x14ac:dyDescent="0.2">
      <c r="B253" s="290"/>
      <c r="C253" s="289"/>
      <c r="D253" s="563"/>
      <c r="F253" s="395">
        <v>1305.54</v>
      </c>
      <c r="G253" s="559" t="s">
        <v>11516</v>
      </c>
      <c r="H253" s="559"/>
      <c r="I253" s="559"/>
      <c r="J253" s="560"/>
      <c r="K253" s="560"/>
      <c r="L253" s="560"/>
      <c r="M253" s="558"/>
    </row>
    <row r="254" spans="2:13" x14ac:dyDescent="0.2">
      <c r="B254" s="290"/>
      <c r="C254" s="289"/>
      <c r="D254" s="563"/>
      <c r="F254" s="395">
        <v>1774.74</v>
      </c>
      <c r="G254" s="559" t="s">
        <v>11515</v>
      </c>
      <c r="H254" s="559"/>
      <c r="I254" s="559"/>
      <c r="J254" s="560"/>
      <c r="K254" s="560"/>
      <c r="L254" s="560"/>
      <c r="M254" s="558"/>
    </row>
    <row r="255" spans="2:13" x14ac:dyDescent="0.2">
      <c r="B255" s="290"/>
      <c r="C255" s="289"/>
      <c r="D255" s="563"/>
      <c r="F255" s="395">
        <v>146.94</v>
      </c>
      <c r="G255" s="560" t="s">
        <v>11514</v>
      </c>
      <c r="H255" s="559"/>
      <c r="I255" s="559"/>
      <c r="J255" s="560"/>
      <c r="K255" s="560"/>
      <c r="L255" s="560"/>
      <c r="M255" s="558"/>
    </row>
    <row r="256" spans="2:13" x14ac:dyDescent="0.2">
      <c r="B256" s="290"/>
      <c r="C256" s="289"/>
      <c r="D256" s="563"/>
      <c r="F256" s="395">
        <v>1194.5899999999999</v>
      </c>
      <c r="G256" s="559" t="s">
        <v>11513</v>
      </c>
      <c r="H256" s="559"/>
      <c r="I256" s="559"/>
      <c r="J256" s="560"/>
      <c r="K256" s="560"/>
      <c r="L256" s="560"/>
      <c r="M256" s="558"/>
    </row>
    <row r="257" spans="2:13" x14ac:dyDescent="0.2">
      <c r="B257" s="290"/>
      <c r="C257" s="289"/>
      <c r="D257" s="563"/>
      <c r="F257" s="395">
        <v>21325.59</v>
      </c>
      <c r="G257" s="559" t="s">
        <v>11512</v>
      </c>
      <c r="H257" s="559"/>
      <c r="I257" s="559"/>
      <c r="J257" s="560"/>
      <c r="K257" s="560"/>
      <c r="L257" s="560"/>
      <c r="M257" s="558"/>
    </row>
    <row r="258" spans="2:13" x14ac:dyDescent="0.2">
      <c r="B258" s="290"/>
      <c r="C258" s="289"/>
      <c r="D258" s="563"/>
      <c r="F258" s="395">
        <v>813.25</v>
      </c>
      <c r="G258" s="559" t="s">
        <v>11511</v>
      </c>
      <c r="H258" s="559"/>
      <c r="I258" s="559"/>
      <c r="J258" s="560"/>
      <c r="K258" s="560"/>
      <c r="L258" s="560"/>
      <c r="M258" s="558"/>
    </row>
    <row r="259" spans="2:13" x14ac:dyDescent="0.2">
      <c r="B259" s="290"/>
      <c r="C259" s="289"/>
      <c r="D259" s="563"/>
      <c r="F259" s="395">
        <v>2621.76</v>
      </c>
      <c r="G259" s="559" t="s">
        <v>11510</v>
      </c>
      <c r="H259" s="559"/>
      <c r="I259" s="559"/>
      <c r="J259" s="560"/>
      <c r="K259" s="560"/>
      <c r="L259" s="560"/>
      <c r="M259" s="558"/>
    </row>
    <row r="260" spans="2:13" x14ac:dyDescent="0.2">
      <c r="B260" s="290"/>
      <c r="C260" s="289"/>
      <c r="D260" s="563"/>
      <c r="F260" s="908">
        <v>18546.07</v>
      </c>
      <c r="G260" s="907" t="s">
        <v>10334</v>
      </c>
      <c r="H260" s="559"/>
      <c r="I260" s="559"/>
      <c r="J260" s="560"/>
      <c r="K260" s="560"/>
      <c r="L260" s="560"/>
      <c r="M260" s="558"/>
    </row>
    <row r="261" spans="2:13" x14ac:dyDescent="0.2">
      <c r="B261" s="290"/>
      <c r="C261" s="289"/>
      <c r="D261" s="563"/>
      <c r="F261" s="395">
        <v>1392.81</v>
      </c>
      <c r="G261" s="559" t="s">
        <v>11509</v>
      </c>
      <c r="H261" s="559"/>
      <c r="I261" s="559"/>
      <c r="J261" s="560"/>
      <c r="K261" s="560"/>
      <c r="L261" s="560"/>
      <c r="M261" s="558"/>
    </row>
    <row r="262" spans="2:13" x14ac:dyDescent="0.2">
      <c r="B262" s="290"/>
      <c r="C262" s="289"/>
      <c r="D262" s="563"/>
      <c r="F262" s="395">
        <v>4015.05</v>
      </c>
      <c r="G262" s="559" t="s">
        <v>11508</v>
      </c>
      <c r="H262" s="559"/>
      <c r="I262" s="559"/>
      <c r="J262" s="560"/>
      <c r="K262" s="560"/>
      <c r="L262" s="560"/>
      <c r="M262" s="558"/>
    </row>
    <row r="263" spans="2:13" x14ac:dyDescent="0.2">
      <c r="B263" s="290"/>
      <c r="C263" s="289"/>
      <c r="D263" s="563"/>
      <c r="F263" s="908">
        <v>5844.1</v>
      </c>
      <c r="G263" s="907" t="s">
        <v>8898</v>
      </c>
      <c r="H263" s="559"/>
      <c r="I263" s="559"/>
      <c r="J263" s="560"/>
      <c r="K263" s="560"/>
      <c r="L263" s="560"/>
      <c r="M263" s="558"/>
    </row>
    <row r="264" spans="2:13" x14ac:dyDescent="0.2">
      <c r="B264" s="290"/>
      <c r="C264" s="289"/>
      <c r="D264" s="563"/>
      <c r="E264" s="395"/>
      <c r="F264" s="395">
        <v>9958.6299999999992</v>
      </c>
      <c r="G264" s="559" t="s">
        <v>11507</v>
      </c>
      <c r="H264" s="559"/>
      <c r="I264" s="559"/>
      <c r="J264" s="560"/>
      <c r="K264" s="560"/>
      <c r="L264" s="560"/>
      <c r="M264" s="558"/>
    </row>
    <row r="265" spans="2:13" x14ac:dyDescent="0.2">
      <c r="B265" s="290"/>
      <c r="C265" s="289"/>
      <c r="D265" s="563"/>
      <c r="F265" s="395">
        <v>2068.38</v>
      </c>
      <c r="G265" s="559" t="s">
        <v>11506</v>
      </c>
      <c r="H265" s="559"/>
      <c r="I265" s="559"/>
      <c r="J265" s="560"/>
      <c r="K265" s="560"/>
      <c r="L265" s="560"/>
      <c r="M265" s="558"/>
    </row>
    <row r="266" spans="2:13" x14ac:dyDescent="0.2">
      <c r="B266" s="290"/>
      <c r="C266" s="289"/>
      <c r="D266" s="563"/>
      <c r="F266" s="395">
        <v>36071.360000000001</v>
      </c>
      <c r="G266" s="559" t="s">
        <v>11505</v>
      </c>
      <c r="H266" s="559"/>
      <c r="I266" s="559"/>
      <c r="J266" s="560"/>
      <c r="K266" s="560"/>
      <c r="L266" s="560"/>
      <c r="M266" s="558"/>
    </row>
    <row r="267" spans="2:13" x14ac:dyDescent="0.2">
      <c r="B267" s="290"/>
      <c r="C267" s="289"/>
      <c r="D267" s="563"/>
      <c r="F267" s="395">
        <v>1346.09</v>
      </c>
      <c r="G267" s="559" t="s">
        <v>11504</v>
      </c>
      <c r="H267" s="559"/>
      <c r="I267" s="559"/>
      <c r="J267" s="560"/>
      <c r="K267" s="560"/>
      <c r="L267" s="560"/>
      <c r="M267" s="558"/>
    </row>
    <row r="268" spans="2:13" x14ac:dyDescent="0.2">
      <c r="B268" s="290"/>
      <c r="C268" s="289"/>
      <c r="D268" s="563"/>
      <c r="F268" s="395">
        <v>49610.45</v>
      </c>
      <c r="G268" s="559" t="s">
        <v>11503</v>
      </c>
      <c r="H268" s="559"/>
      <c r="I268" s="559"/>
      <c r="J268" s="560"/>
      <c r="K268" s="560"/>
      <c r="L268" s="560"/>
      <c r="M268" s="558"/>
    </row>
    <row r="269" spans="2:13" x14ac:dyDescent="0.2">
      <c r="B269" s="290"/>
      <c r="C269" s="289"/>
      <c r="D269" s="563"/>
      <c r="F269" s="395">
        <v>5784.89</v>
      </c>
      <c r="G269" s="559" t="s">
        <v>11502</v>
      </c>
      <c r="H269" s="559"/>
      <c r="I269" s="559"/>
      <c r="J269" s="560"/>
      <c r="K269" s="560"/>
      <c r="L269" s="560"/>
      <c r="M269" s="558"/>
    </row>
    <row r="270" spans="2:13" x14ac:dyDescent="0.2">
      <c r="B270" s="290"/>
      <c r="C270" s="289"/>
      <c r="D270" s="563"/>
      <c r="F270" s="395">
        <v>1411.06</v>
      </c>
      <c r="G270" s="559" t="s">
        <v>11501</v>
      </c>
      <c r="H270" s="559"/>
      <c r="I270" s="559"/>
      <c r="J270" s="560"/>
      <c r="K270" s="560"/>
      <c r="L270" s="560"/>
      <c r="M270" s="558"/>
    </row>
    <row r="271" spans="2:13" x14ac:dyDescent="0.2">
      <c r="B271" s="290"/>
      <c r="C271" s="289"/>
      <c r="D271" s="563"/>
      <c r="F271" s="395">
        <v>246765</v>
      </c>
      <c r="G271" s="559" t="s">
        <v>11500</v>
      </c>
      <c r="H271" s="559"/>
      <c r="I271" s="559"/>
      <c r="J271" s="560"/>
      <c r="K271" s="560"/>
      <c r="L271" s="560"/>
      <c r="M271" s="558"/>
    </row>
    <row r="272" spans="2:13" x14ac:dyDescent="0.2">
      <c r="B272" s="290"/>
      <c r="C272" s="289"/>
      <c r="D272" s="563"/>
      <c r="F272" s="395">
        <v>4039.91</v>
      </c>
      <c r="G272" s="559" t="s">
        <v>11499</v>
      </c>
      <c r="H272" s="559"/>
      <c r="I272" s="559"/>
      <c r="J272" s="560"/>
      <c r="K272" s="560"/>
      <c r="L272" s="560"/>
      <c r="M272" s="558"/>
    </row>
    <row r="273" spans="2:13" x14ac:dyDescent="0.2">
      <c r="B273" s="290"/>
      <c r="C273" s="289"/>
      <c r="D273" s="563"/>
      <c r="F273" s="395">
        <v>174070.99</v>
      </c>
      <c r="G273" s="559" t="s">
        <v>11498</v>
      </c>
      <c r="H273" s="559"/>
      <c r="I273" s="559"/>
      <c r="J273" s="560"/>
      <c r="K273" s="560"/>
      <c r="L273" s="560"/>
      <c r="M273" s="558"/>
    </row>
    <row r="274" spans="2:13" x14ac:dyDescent="0.2">
      <c r="B274" s="290"/>
      <c r="C274" s="289"/>
      <c r="D274" s="563"/>
      <c r="F274" s="395">
        <v>7582.97</v>
      </c>
      <c r="G274" s="559" t="s">
        <v>11497</v>
      </c>
      <c r="H274" s="559"/>
      <c r="I274" s="559"/>
      <c r="J274" s="560"/>
      <c r="K274" s="560"/>
      <c r="L274" s="560"/>
      <c r="M274" s="558"/>
    </row>
    <row r="275" spans="2:13" x14ac:dyDescent="0.2">
      <c r="B275" s="290"/>
      <c r="C275" s="289"/>
      <c r="D275" s="563"/>
      <c r="F275" s="908">
        <v>17817.599999999999</v>
      </c>
      <c r="G275" s="907" t="s">
        <v>10334</v>
      </c>
      <c r="H275" s="559"/>
      <c r="I275" s="559"/>
      <c r="J275" s="560"/>
      <c r="K275" s="560"/>
      <c r="L275" s="560"/>
      <c r="M275" s="558"/>
    </row>
    <row r="276" spans="2:13" x14ac:dyDescent="0.2">
      <c r="B276" s="290"/>
      <c r="C276" s="289"/>
      <c r="D276" s="563"/>
      <c r="F276" s="395">
        <v>3678.27</v>
      </c>
      <c r="G276" s="560" t="s">
        <v>11496</v>
      </c>
      <c r="H276" s="559"/>
      <c r="I276" s="559"/>
      <c r="J276" s="560"/>
      <c r="K276" s="560"/>
      <c r="L276" s="560"/>
      <c r="M276" s="558"/>
    </row>
    <row r="277" spans="2:13" x14ac:dyDescent="0.2">
      <c r="B277" s="290"/>
      <c r="C277" s="289"/>
      <c r="D277" s="563"/>
      <c r="F277" s="395">
        <v>3767.54</v>
      </c>
      <c r="G277" s="559" t="s">
        <v>11495</v>
      </c>
      <c r="H277" s="559"/>
      <c r="I277" s="559"/>
      <c r="J277" s="560"/>
      <c r="K277" s="560"/>
      <c r="L277" s="560"/>
      <c r="M277" s="558"/>
    </row>
    <row r="278" spans="2:13" x14ac:dyDescent="0.2">
      <c r="B278" s="290"/>
      <c r="C278" s="289"/>
      <c r="D278" s="563"/>
      <c r="F278" s="395">
        <v>4656.6899999999996</v>
      </c>
      <c r="G278" s="559" t="s">
        <v>11494</v>
      </c>
      <c r="H278" s="559"/>
      <c r="I278" s="559"/>
      <c r="J278" s="560"/>
      <c r="K278" s="560"/>
      <c r="L278" s="560"/>
      <c r="M278" s="558"/>
    </row>
    <row r="279" spans="2:13" x14ac:dyDescent="0.2">
      <c r="B279" s="290"/>
      <c r="C279" s="289"/>
      <c r="D279" s="563"/>
      <c r="F279" s="395">
        <v>5803.02</v>
      </c>
      <c r="G279" s="559" t="s">
        <v>11493</v>
      </c>
      <c r="H279" s="559"/>
      <c r="I279" s="559"/>
      <c r="J279" s="560"/>
      <c r="K279" s="560"/>
      <c r="L279" s="560"/>
      <c r="M279" s="558"/>
    </row>
    <row r="280" spans="2:13" x14ac:dyDescent="0.2">
      <c r="B280" s="290"/>
      <c r="C280" s="289"/>
      <c r="D280" s="563"/>
      <c r="F280" s="908">
        <v>4557.4399999999996</v>
      </c>
      <c r="G280" s="907" t="s">
        <v>8898</v>
      </c>
      <c r="H280" s="559"/>
      <c r="I280" s="559"/>
      <c r="J280" s="560"/>
      <c r="K280" s="560"/>
      <c r="L280" s="560"/>
      <c r="M280" s="558"/>
    </row>
    <row r="281" spans="2:13" x14ac:dyDescent="0.2">
      <c r="B281" s="290"/>
      <c r="C281" s="289"/>
      <c r="D281" s="563"/>
      <c r="F281" s="395">
        <v>15110.73</v>
      </c>
      <c r="G281" s="559" t="s">
        <v>11492</v>
      </c>
      <c r="H281" s="559"/>
      <c r="I281" s="559"/>
      <c r="J281" s="560"/>
      <c r="K281" s="560"/>
      <c r="L281" s="560"/>
      <c r="M281" s="558"/>
    </row>
    <row r="282" spans="2:13" x14ac:dyDescent="0.2">
      <c r="B282" s="290"/>
      <c r="C282" s="289"/>
      <c r="D282" s="563"/>
      <c r="F282" s="395">
        <v>9544.76</v>
      </c>
      <c r="G282" s="559" t="s">
        <v>11491</v>
      </c>
      <c r="H282" s="559"/>
      <c r="I282" s="559"/>
      <c r="J282" s="560"/>
      <c r="K282" s="560"/>
      <c r="L282" s="560"/>
      <c r="M282" s="558"/>
    </row>
    <row r="283" spans="2:13" x14ac:dyDescent="0.2">
      <c r="B283" s="290"/>
      <c r="C283" s="289"/>
      <c r="D283" s="563"/>
      <c r="F283" s="395">
        <v>576.73</v>
      </c>
      <c r="G283" s="559" t="s">
        <v>11490</v>
      </c>
      <c r="H283" s="559"/>
      <c r="I283" s="559"/>
      <c r="J283" s="560"/>
      <c r="K283" s="560"/>
      <c r="L283" s="560"/>
      <c r="M283" s="558"/>
    </row>
    <row r="284" spans="2:13" x14ac:dyDescent="0.2">
      <c r="B284" s="290"/>
      <c r="C284" s="289"/>
      <c r="D284" s="563"/>
      <c r="F284" s="395">
        <v>830.26</v>
      </c>
      <c r="G284" s="559" t="s">
        <v>11489</v>
      </c>
      <c r="H284" s="559"/>
      <c r="I284" s="559"/>
      <c r="J284" s="560"/>
      <c r="K284" s="560"/>
      <c r="L284" s="560"/>
      <c r="M284" s="558"/>
    </row>
    <row r="285" spans="2:13" x14ac:dyDescent="0.2">
      <c r="B285" s="290"/>
      <c r="C285" s="289"/>
      <c r="D285" s="563"/>
      <c r="F285" s="908">
        <v>143784.04999999999</v>
      </c>
      <c r="G285" s="907" t="s">
        <v>2580</v>
      </c>
      <c r="H285" s="559"/>
      <c r="I285" s="559"/>
      <c r="J285" s="560"/>
      <c r="K285" s="560"/>
      <c r="L285" s="560"/>
      <c r="M285" s="558"/>
    </row>
    <row r="286" spans="2:13" x14ac:dyDescent="0.2">
      <c r="B286" s="290"/>
      <c r="C286" s="289"/>
      <c r="D286" s="563"/>
      <c r="F286" s="395">
        <v>31033.85</v>
      </c>
      <c r="G286" s="559" t="s">
        <v>11488</v>
      </c>
      <c r="H286" s="559"/>
      <c r="I286" s="559"/>
      <c r="J286" s="560"/>
      <c r="K286" s="560"/>
      <c r="L286" s="560"/>
      <c r="M286" s="558"/>
    </row>
    <row r="287" spans="2:13" x14ac:dyDescent="0.2">
      <c r="B287" s="290"/>
      <c r="C287" s="289"/>
      <c r="D287" s="563"/>
      <c r="F287" s="395">
        <v>21248.71</v>
      </c>
      <c r="G287" s="559" t="s">
        <v>11487</v>
      </c>
      <c r="H287" s="559"/>
      <c r="I287" s="559"/>
      <c r="J287" s="560"/>
      <c r="K287" s="560"/>
      <c r="L287" s="560"/>
      <c r="M287" s="558"/>
    </row>
    <row r="288" spans="2:13" x14ac:dyDescent="0.2">
      <c r="B288" s="290"/>
      <c r="C288" s="289"/>
      <c r="D288" s="563"/>
      <c r="F288" s="395">
        <v>139780.23000000001</v>
      </c>
      <c r="G288" s="559" t="s">
        <v>11486</v>
      </c>
      <c r="H288" s="559"/>
      <c r="I288" s="559"/>
      <c r="J288" s="560"/>
      <c r="K288" s="560"/>
      <c r="L288" s="560"/>
      <c r="M288" s="558"/>
    </row>
    <row r="289" spans="2:13" x14ac:dyDescent="0.2">
      <c r="B289" s="290"/>
      <c r="C289" s="289"/>
      <c r="D289" s="563"/>
      <c r="F289" s="395">
        <v>10732.49</v>
      </c>
      <c r="G289" s="559" t="s">
        <v>11485</v>
      </c>
      <c r="H289" s="559"/>
      <c r="I289" s="559"/>
      <c r="J289" s="560"/>
      <c r="K289" s="560"/>
      <c r="L289" s="560"/>
      <c r="M289" s="558"/>
    </row>
    <row r="290" spans="2:13" ht="13.5" customHeight="1" x14ac:dyDescent="0.2">
      <c r="B290" s="290"/>
      <c r="C290" s="289"/>
      <c r="D290" s="563"/>
      <c r="F290" s="395">
        <v>115462.58</v>
      </c>
      <c r="G290" s="559" t="s">
        <v>11484</v>
      </c>
      <c r="H290" s="559"/>
      <c r="I290" s="559"/>
      <c r="J290" s="560"/>
      <c r="K290" s="560"/>
      <c r="L290" s="560"/>
      <c r="M290" s="558"/>
    </row>
    <row r="291" spans="2:13" x14ac:dyDescent="0.2">
      <c r="B291" s="290"/>
      <c r="C291" s="289"/>
      <c r="D291" s="563"/>
      <c r="F291" s="395">
        <v>12977.55</v>
      </c>
      <c r="G291" s="559" t="s">
        <v>11483</v>
      </c>
      <c r="H291" s="559"/>
      <c r="I291" s="559"/>
      <c r="J291" s="560"/>
      <c r="K291" s="560"/>
      <c r="L291" s="560"/>
      <c r="M291" s="558"/>
    </row>
    <row r="292" spans="2:13" x14ac:dyDescent="0.2">
      <c r="B292" s="290"/>
      <c r="C292" s="289"/>
      <c r="D292" s="563"/>
      <c r="F292" s="395">
        <v>31369.38</v>
      </c>
      <c r="G292" s="559" t="s">
        <v>11482</v>
      </c>
      <c r="H292" s="559"/>
      <c r="I292" s="559"/>
      <c r="J292" s="560"/>
      <c r="K292" s="560"/>
      <c r="L292" s="560"/>
      <c r="M292" s="558"/>
    </row>
    <row r="293" spans="2:13" x14ac:dyDescent="0.2">
      <c r="B293" s="290"/>
      <c r="C293" s="289"/>
      <c r="D293" s="563"/>
      <c r="F293" s="395">
        <v>19551.41</v>
      </c>
      <c r="G293" s="559" t="s">
        <v>11481</v>
      </c>
      <c r="H293" s="559"/>
      <c r="I293" s="559"/>
      <c r="J293" s="560"/>
      <c r="K293" s="560"/>
      <c r="L293" s="560"/>
      <c r="M293" s="558"/>
    </row>
    <row r="294" spans="2:13" x14ac:dyDescent="0.2">
      <c r="B294" s="290"/>
      <c r="C294" s="289"/>
      <c r="D294" s="563"/>
      <c r="F294" s="395">
        <v>1814.22</v>
      </c>
      <c r="G294" s="562" t="s">
        <v>11480</v>
      </c>
      <c r="H294" s="559"/>
      <c r="I294" s="559"/>
      <c r="J294" s="560"/>
      <c r="K294" s="560"/>
      <c r="L294" s="560"/>
      <c r="M294" s="558"/>
    </row>
    <row r="295" spans="2:13" x14ac:dyDescent="0.2">
      <c r="B295" s="290"/>
      <c r="C295" s="289"/>
      <c r="D295" s="563"/>
      <c r="F295" s="395">
        <v>8300.67</v>
      </c>
      <c r="G295" s="559" t="s">
        <v>11479</v>
      </c>
      <c r="H295" s="559"/>
      <c r="I295" s="559"/>
      <c r="J295" s="560"/>
      <c r="K295" s="560"/>
      <c r="L295" s="560"/>
      <c r="M295" s="558"/>
    </row>
    <row r="296" spans="2:13" x14ac:dyDescent="0.2">
      <c r="B296" s="290"/>
      <c r="C296" s="289"/>
      <c r="D296" s="563"/>
      <c r="F296" s="395">
        <v>8652.89</v>
      </c>
      <c r="G296" s="559" t="s">
        <v>11478</v>
      </c>
      <c r="H296" s="559"/>
      <c r="I296" s="559"/>
      <c r="J296" s="560"/>
      <c r="K296" s="560"/>
      <c r="L296" s="560"/>
      <c r="M296" s="558"/>
    </row>
    <row r="297" spans="2:13" x14ac:dyDescent="0.2">
      <c r="B297" s="290"/>
      <c r="C297" s="289"/>
      <c r="D297" s="563"/>
      <c r="F297" s="395">
        <v>141900.70000000001</v>
      </c>
      <c r="G297" s="559" t="s">
        <v>11477</v>
      </c>
      <c r="H297" s="559"/>
      <c r="I297" s="559"/>
      <c r="J297" s="560"/>
      <c r="K297" s="560"/>
      <c r="L297" s="560"/>
      <c r="M297" s="558"/>
    </row>
    <row r="298" spans="2:13" x14ac:dyDescent="0.2">
      <c r="B298" s="290"/>
      <c r="C298" s="289"/>
      <c r="D298" s="563"/>
      <c r="F298" s="395">
        <v>1610.86</v>
      </c>
      <c r="G298" s="559" t="s">
        <v>11476</v>
      </c>
      <c r="H298" s="559"/>
      <c r="I298" s="559"/>
      <c r="J298" s="560"/>
      <c r="K298" s="560"/>
      <c r="L298" s="560"/>
      <c r="M298" s="558"/>
    </row>
    <row r="299" spans="2:13" x14ac:dyDescent="0.2">
      <c r="B299" s="290"/>
      <c r="C299" s="289"/>
      <c r="D299" s="563"/>
      <c r="F299" s="908">
        <v>7403.05</v>
      </c>
      <c r="G299" s="907" t="s">
        <v>11475</v>
      </c>
      <c r="H299" s="559"/>
      <c r="I299" s="559"/>
      <c r="J299" s="560"/>
      <c r="K299" s="560"/>
      <c r="L299" s="560"/>
      <c r="M299" s="558"/>
    </row>
    <row r="300" spans="2:13" x14ac:dyDescent="0.2">
      <c r="B300" s="290"/>
      <c r="C300" s="289"/>
      <c r="D300" s="563"/>
      <c r="F300" s="908">
        <v>16586.419999999998</v>
      </c>
      <c r="G300" s="907" t="s">
        <v>11474</v>
      </c>
      <c r="H300" s="559"/>
      <c r="I300" s="559"/>
      <c r="J300" s="560"/>
      <c r="K300" s="560"/>
      <c r="L300" s="560"/>
      <c r="M300" s="558"/>
    </row>
    <row r="301" spans="2:13" x14ac:dyDescent="0.2">
      <c r="B301" s="290"/>
      <c r="C301" s="289"/>
      <c r="D301" s="563"/>
      <c r="F301" s="395">
        <v>13293.73</v>
      </c>
      <c r="G301" s="560" t="s">
        <v>11472</v>
      </c>
      <c r="H301" s="559"/>
      <c r="I301" s="559"/>
      <c r="J301" s="560"/>
      <c r="K301" s="560"/>
      <c r="L301" s="560"/>
      <c r="M301" s="558"/>
    </row>
    <row r="302" spans="2:13" x14ac:dyDescent="0.2">
      <c r="B302" s="290"/>
      <c r="C302" s="289"/>
      <c r="D302" s="563"/>
      <c r="F302" s="395">
        <v>16586.419999999998</v>
      </c>
      <c r="G302" s="559" t="s">
        <v>11473</v>
      </c>
      <c r="H302" s="559"/>
      <c r="I302" s="559"/>
      <c r="J302" s="560"/>
      <c r="K302" s="560"/>
      <c r="L302" s="560"/>
      <c r="M302" s="558"/>
    </row>
    <row r="303" spans="2:13" x14ac:dyDescent="0.2">
      <c r="B303" s="290"/>
      <c r="C303" s="289"/>
      <c r="D303" s="563"/>
      <c r="F303" s="395">
        <v>13293.73</v>
      </c>
      <c r="G303" s="559" t="s">
        <v>11472</v>
      </c>
      <c r="H303" s="559"/>
      <c r="I303" s="559"/>
      <c r="J303" s="560"/>
      <c r="K303" s="560"/>
      <c r="L303" s="560"/>
      <c r="M303" s="558"/>
    </row>
    <row r="304" spans="2:13" x14ac:dyDescent="0.2">
      <c r="B304" s="290"/>
      <c r="C304" s="289"/>
      <c r="D304" s="563"/>
      <c r="F304" s="395">
        <v>68520.52</v>
      </c>
      <c r="G304" s="559" t="s">
        <v>11471</v>
      </c>
      <c r="H304" s="559"/>
      <c r="I304" s="559"/>
      <c r="J304" s="560"/>
      <c r="K304" s="560"/>
      <c r="L304" s="560"/>
      <c r="M304" s="558"/>
    </row>
    <row r="305" spans="2:13" x14ac:dyDescent="0.2">
      <c r="B305" s="290"/>
      <c r="C305" s="289"/>
      <c r="D305" s="563"/>
      <c r="F305" s="395">
        <v>3066.66</v>
      </c>
      <c r="G305" s="559" t="s">
        <v>11470</v>
      </c>
      <c r="H305" s="559"/>
      <c r="I305" s="559"/>
      <c r="J305" s="560"/>
      <c r="K305" s="558"/>
      <c r="L305" s="558"/>
      <c r="M305" s="558"/>
    </row>
    <row r="306" spans="2:13" x14ac:dyDescent="0.2">
      <c r="B306" s="290"/>
      <c r="C306" s="289"/>
      <c r="D306" s="563"/>
      <c r="F306" s="908">
        <v>5973.25</v>
      </c>
      <c r="G306" s="907" t="s">
        <v>11469</v>
      </c>
      <c r="H306" s="559"/>
      <c r="I306" s="559"/>
      <c r="J306" s="560"/>
      <c r="K306" s="558"/>
      <c r="L306" s="558"/>
      <c r="M306" s="558"/>
    </row>
    <row r="307" spans="2:13" x14ac:dyDescent="0.2">
      <c r="B307" s="290"/>
      <c r="C307" s="289"/>
      <c r="D307" s="563"/>
      <c r="F307" s="908">
        <v>1903.32</v>
      </c>
      <c r="G307" s="907" t="s">
        <v>11469</v>
      </c>
      <c r="H307" s="559"/>
      <c r="I307" s="559"/>
      <c r="J307" s="560"/>
      <c r="K307" s="558"/>
      <c r="L307" s="558"/>
      <c r="M307" s="558"/>
    </row>
    <row r="308" spans="2:13" x14ac:dyDescent="0.2">
      <c r="B308" s="290"/>
      <c r="C308" s="289"/>
      <c r="D308" s="563"/>
      <c r="F308" s="908">
        <v>2223.9299999999998</v>
      </c>
      <c r="G308" s="907" t="s">
        <v>11469</v>
      </c>
      <c r="H308" s="559"/>
      <c r="I308" s="559"/>
      <c r="J308" s="560"/>
      <c r="K308" s="558"/>
      <c r="L308" s="558"/>
      <c r="M308" s="558"/>
    </row>
    <row r="309" spans="2:13" x14ac:dyDescent="0.2">
      <c r="B309" s="290"/>
      <c r="C309" s="289"/>
      <c r="D309" s="563"/>
      <c r="F309" s="395">
        <v>4410.1000000000004</v>
      </c>
      <c r="G309" s="559" t="s">
        <v>11468</v>
      </c>
      <c r="H309" s="559"/>
      <c r="I309" s="559"/>
      <c r="J309" s="560"/>
      <c r="K309" s="558"/>
      <c r="L309" s="558"/>
      <c r="M309" s="558"/>
    </row>
    <row r="310" spans="2:13" ht="12.75" customHeight="1" x14ac:dyDescent="0.2">
      <c r="B310" s="290"/>
      <c r="C310" s="289"/>
      <c r="D310" s="563"/>
      <c r="F310" s="908">
        <v>12907.46</v>
      </c>
      <c r="G310" s="1091" t="s">
        <v>10817</v>
      </c>
      <c r="H310" s="559"/>
      <c r="I310" s="559"/>
      <c r="J310" s="560"/>
      <c r="K310" s="558"/>
      <c r="L310" s="558"/>
      <c r="M310" s="558"/>
    </row>
    <row r="311" spans="2:13" x14ac:dyDescent="0.2">
      <c r="B311" s="290"/>
      <c r="C311" s="289"/>
      <c r="D311" s="563"/>
      <c r="F311" s="908">
        <v>58664.93</v>
      </c>
      <c r="G311" s="907" t="s">
        <v>11467</v>
      </c>
      <c r="H311" s="559"/>
      <c r="I311" s="559"/>
      <c r="J311" s="560"/>
      <c r="K311" s="558"/>
      <c r="L311" s="558"/>
      <c r="M311" s="558"/>
    </row>
    <row r="312" spans="2:13" x14ac:dyDescent="0.2">
      <c r="B312" s="290"/>
      <c r="C312" s="289"/>
      <c r="D312" s="563"/>
      <c r="F312" s="565">
        <v>3790.8</v>
      </c>
      <c r="G312" s="559" t="s">
        <v>11466</v>
      </c>
      <c r="H312" s="559"/>
      <c r="I312" s="559"/>
      <c r="J312" s="560"/>
      <c r="K312" s="558"/>
      <c r="L312" s="558"/>
      <c r="M312" s="558"/>
    </row>
    <row r="313" spans="2:13" x14ac:dyDescent="0.2">
      <c r="B313" s="290"/>
      <c r="C313" s="289"/>
      <c r="D313" s="563"/>
      <c r="F313" s="908">
        <v>9603.11</v>
      </c>
      <c r="G313" s="907" t="s">
        <v>11465</v>
      </c>
      <c r="H313" s="559"/>
      <c r="I313" s="559"/>
      <c r="J313" s="560"/>
      <c r="K313" s="558"/>
      <c r="L313" s="558"/>
      <c r="M313" s="558"/>
    </row>
    <row r="314" spans="2:13" x14ac:dyDescent="0.2">
      <c r="B314" s="290"/>
      <c r="C314" s="289"/>
      <c r="D314" s="563"/>
      <c r="E314" s="900"/>
      <c r="F314" s="908">
        <v>13217.87</v>
      </c>
      <c r="G314" s="907" t="s">
        <v>11464</v>
      </c>
      <c r="H314" s="559"/>
      <c r="I314" s="559"/>
      <c r="J314" s="560"/>
      <c r="K314" s="558"/>
      <c r="L314" s="558"/>
      <c r="M314" s="558"/>
    </row>
    <row r="315" spans="2:13" x14ac:dyDescent="0.2">
      <c r="B315" s="290"/>
      <c r="C315" s="289"/>
      <c r="D315" s="563"/>
      <c r="F315" s="908">
        <v>63319.11</v>
      </c>
      <c r="G315" s="907" t="s">
        <v>10823</v>
      </c>
      <c r="H315" s="559"/>
      <c r="I315" s="559"/>
      <c r="J315" s="560"/>
      <c r="K315" s="558"/>
      <c r="L315" s="558"/>
      <c r="M315" s="558"/>
    </row>
    <row r="316" spans="2:13" x14ac:dyDescent="0.2">
      <c r="B316" s="290"/>
      <c r="C316" s="289"/>
      <c r="D316" s="563"/>
      <c r="F316" s="908">
        <v>48806.05</v>
      </c>
      <c r="G316" s="907" t="s">
        <v>11463</v>
      </c>
      <c r="H316" s="559"/>
      <c r="I316" s="559"/>
      <c r="J316" s="560"/>
      <c r="K316" s="558"/>
      <c r="L316" s="558"/>
      <c r="M316" s="558"/>
    </row>
    <row r="317" spans="2:13" x14ac:dyDescent="0.2">
      <c r="B317" s="290"/>
      <c r="C317" s="289"/>
      <c r="D317" s="563"/>
      <c r="F317" s="908">
        <v>24071.48</v>
      </c>
      <c r="G317" s="907" t="s">
        <v>11462</v>
      </c>
      <c r="H317" s="559"/>
      <c r="I317" s="559"/>
      <c r="J317" s="560"/>
      <c r="K317" s="558"/>
      <c r="L317" s="558"/>
      <c r="M317" s="558"/>
    </row>
    <row r="318" spans="2:13" x14ac:dyDescent="0.2">
      <c r="B318" s="290"/>
      <c r="C318" s="289"/>
      <c r="D318" s="563"/>
      <c r="F318" s="908">
        <v>35071.410000000003</v>
      </c>
      <c r="G318" s="907" t="s">
        <v>10803</v>
      </c>
      <c r="H318" s="559"/>
      <c r="I318" s="559"/>
      <c r="J318" s="560"/>
      <c r="K318" s="558"/>
      <c r="L318" s="558"/>
      <c r="M318" s="558"/>
    </row>
    <row r="319" spans="2:13" x14ac:dyDescent="0.2">
      <c r="B319" s="290"/>
      <c r="C319" s="289"/>
      <c r="D319" s="563"/>
      <c r="F319" s="908">
        <v>22910.7</v>
      </c>
      <c r="G319" s="907" t="s">
        <v>11461</v>
      </c>
      <c r="H319" s="559"/>
      <c r="I319" s="559"/>
      <c r="J319" s="560"/>
      <c r="K319" s="558"/>
      <c r="L319" s="558"/>
      <c r="M319" s="558"/>
    </row>
    <row r="320" spans="2:13" x14ac:dyDescent="0.2">
      <c r="B320" s="290"/>
      <c r="C320" s="289"/>
      <c r="D320" s="563"/>
      <c r="F320" s="908">
        <v>7215.83</v>
      </c>
      <c r="G320" s="907" t="s">
        <v>11460</v>
      </c>
      <c r="H320" s="559"/>
      <c r="I320" s="559"/>
      <c r="J320" s="560"/>
      <c r="K320" s="558"/>
      <c r="L320" s="558"/>
      <c r="M320" s="558"/>
    </row>
    <row r="321" spans="2:17" x14ac:dyDescent="0.2">
      <c r="B321" s="290"/>
      <c r="C321" s="289"/>
      <c r="D321" s="563"/>
      <c r="F321" s="395">
        <v>4352.83</v>
      </c>
      <c r="G321" s="559" t="s">
        <v>11459</v>
      </c>
      <c r="H321" s="559"/>
      <c r="I321" s="559"/>
      <c r="J321" s="560"/>
      <c r="K321" s="558"/>
      <c r="L321" s="558"/>
      <c r="M321" s="558"/>
    </row>
    <row r="322" spans="2:17" x14ac:dyDescent="0.2">
      <c r="B322" s="290"/>
      <c r="C322" s="289"/>
      <c r="D322" s="563"/>
      <c r="F322" s="908">
        <v>19174.8</v>
      </c>
      <c r="G322" s="907" t="s">
        <v>11458</v>
      </c>
      <c r="H322" s="559"/>
      <c r="I322" s="559"/>
      <c r="J322" s="560"/>
      <c r="K322" s="558"/>
      <c r="L322" s="558"/>
      <c r="M322" s="558"/>
    </row>
    <row r="323" spans="2:17" x14ac:dyDescent="0.2">
      <c r="B323" s="290"/>
      <c r="C323" s="289"/>
      <c r="D323" s="563"/>
      <c r="F323" s="908">
        <v>9655.2000000000007</v>
      </c>
      <c r="G323" s="907" t="s">
        <v>10819</v>
      </c>
      <c r="H323" s="559"/>
      <c r="I323" s="559"/>
      <c r="J323" s="560"/>
      <c r="K323" s="558"/>
      <c r="L323" s="558"/>
      <c r="M323" s="558"/>
    </row>
    <row r="324" spans="2:17" x14ac:dyDescent="0.2">
      <c r="B324" s="290"/>
      <c r="C324" s="289"/>
      <c r="D324" s="563"/>
      <c r="F324" s="908">
        <v>37126.33</v>
      </c>
      <c r="G324" s="907" t="s">
        <v>11457</v>
      </c>
      <c r="H324" s="559"/>
      <c r="I324" s="559"/>
      <c r="J324" s="560"/>
      <c r="K324" s="558"/>
      <c r="L324" s="558"/>
      <c r="M324" s="558"/>
    </row>
    <row r="325" spans="2:17" x14ac:dyDescent="0.2">
      <c r="B325" s="290"/>
      <c r="C325" s="289"/>
      <c r="D325" s="563"/>
      <c r="F325" s="908">
        <v>69583.88</v>
      </c>
      <c r="G325" s="907" t="s">
        <v>3176</v>
      </c>
      <c r="H325" s="559"/>
      <c r="I325" s="559"/>
      <c r="J325" s="560"/>
      <c r="K325" s="558"/>
      <c r="L325" s="558"/>
      <c r="M325" s="558"/>
    </row>
    <row r="326" spans="2:17" x14ac:dyDescent="0.2">
      <c r="B326" s="290"/>
      <c r="C326" s="289"/>
      <c r="D326" s="563"/>
      <c r="F326" s="908">
        <v>3986.13</v>
      </c>
      <c r="G326" s="907" t="s">
        <v>11456</v>
      </c>
      <c r="H326" s="559"/>
      <c r="I326" s="559"/>
      <c r="J326" s="560"/>
      <c r="K326" s="558"/>
      <c r="L326" s="558"/>
      <c r="M326" s="558"/>
    </row>
    <row r="327" spans="2:17" x14ac:dyDescent="0.2">
      <c r="B327" s="290"/>
      <c r="C327" s="289"/>
      <c r="D327" s="563"/>
      <c r="F327" s="395">
        <v>14504.27</v>
      </c>
      <c r="G327" s="559" t="s">
        <v>11455</v>
      </c>
      <c r="H327" s="559"/>
      <c r="I327" s="559"/>
      <c r="J327" s="560"/>
      <c r="K327" s="558"/>
      <c r="L327" s="558"/>
      <c r="M327" s="558"/>
    </row>
    <row r="328" spans="2:17" x14ac:dyDescent="0.2">
      <c r="B328" s="290"/>
      <c r="C328" s="289"/>
      <c r="D328" s="563"/>
      <c r="F328" s="395">
        <v>44436.72</v>
      </c>
      <c r="G328" s="559" t="s">
        <v>11454</v>
      </c>
      <c r="H328" s="559"/>
      <c r="I328" s="559"/>
      <c r="J328" s="560"/>
      <c r="K328" s="558"/>
      <c r="L328" s="558"/>
      <c r="M328" s="558"/>
    </row>
    <row r="329" spans="2:17" x14ac:dyDescent="0.2">
      <c r="B329" s="290"/>
      <c r="C329" s="289"/>
      <c r="D329" s="563"/>
      <c r="F329" s="908">
        <v>9980</v>
      </c>
      <c r="G329" s="907" t="s">
        <v>11453</v>
      </c>
      <c r="H329" s="559"/>
      <c r="I329" s="559"/>
      <c r="J329" s="560"/>
      <c r="K329" s="558"/>
      <c r="L329" s="558"/>
      <c r="M329" s="558"/>
    </row>
    <row r="330" spans="2:17" x14ac:dyDescent="0.2">
      <c r="B330" s="290"/>
      <c r="C330" s="289"/>
      <c r="D330" s="563"/>
      <c r="F330" s="395">
        <v>17918.89</v>
      </c>
      <c r="G330" s="559" t="s">
        <v>11452</v>
      </c>
      <c r="H330" s="559"/>
      <c r="I330" s="559"/>
      <c r="J330" s="560"/>
      <c r="K330" s="558"/>
      <c r="L330" s="558"/>
      <c r="M330" s="558"/>
    </row>
    <row r="331" spans="2:17" x14ac:dyDescent="0.2">
      <c r="B331" s="290"/>
      <c r="C331" s="289"/>
      <c r="D331" s="563"/>
      <c r="F331" s="395">
        <v>127217.5</v>
      </c>
      <c r="G331" s="559" t="s">
        <v>11451</v>
      </c>
      <c r="H331" s="559"/>
      <c r="I331" s="559"/>
      <c r="J331" s="560"/>
      <c r="K331" s="558"/>
      <c r="L331" s="558"/>
      <c r="M331" s="558"/>
      <c r="Q331" s="946"/>
    </row>
    <row r="332" spans="2:17" x14ac:dyDescent="0.2">
      <c r="B332" s="290"/>
      <c r="C332" s="289"/>
      <c r="D332" s="563"/>
      <c r="F332" s="395">
        <v>2062.48</v>
      </c>
      <c r="G332" s="559"/>
      <c r="H332" s="559"/>
      <c r="I332" s="559"/>
      <c r="J332" s="560"/>
      <c r="K332" s="558"/>
      <c r="L332" s="558"/>
      <c r="M332" s="558"/>
    </row>
    <row r="333" spans="2:17" x14ac:dyDescent="0.2">
      <c r="B333" s="290"/>
      <c r="C333" s="289"/>
      <c r="D333" s="563"/>
      <c r="F333" s="908">
        <v>3747.96</v>
      </c>
      <c r="G333" s="907" t="s">
        <v>8898</v>
      </c>
      <c r="H333" s="559"/>
      <c r="I333" s="559"/>
      <c r="J333" s="560"/>
      <c r="K333" s="558"/>
      <c r="L333" s="558"/>
      <c r="M333" s="558"/>
    </row>
    <row r="334" spans="2:17" x14ac:dyDescent="0.2">
      <c r="B334" s="290"/>
      <c r="C334" s="289"/>
      <c r="D334" s="563"/>
      <c r="F334" s="908">
        <v>1600.36</v>
      </c>
      <c r="G334" s="907" t="s">
        <v>11450</v>
      </c>
      <c r="H334" s="559"/>
      <c r="I334" s="559"/>
      <c r="J334" s="560"/>
      <c r="K334" s="558"/>
      <c r="L334" s="558"/>
      <c r="M334" s="558"/>
    </row>
    <row r="335" spans="2:17" x14ac:dyDescent="0.2">
      <c r="B335" s="290"/>
      <c r="C335" s="289"/>
      <c r="D335" s="563"/>
      <c r="F335" s="395"/>
      <c r="G335" s="559"/>
      <c r="H335" s="559"/>
      <c r="I335" s="559"/>
      <c r="J335" s="560"/>
      <c r="K335" s="558"/>
      <c r="L335" s="558"/>
      <c r="M335" s="558"/>
    </row>
    <row r="336" spans="2:17" x14ac:dyDescent="0.2">
      <c r="B336" s="290"/>
      <c r="C336" s="289"/>
      <c r="D336" s="563"/>
      <c r="F336" s="395"/>
      <c r="G336" s="559"/>
      <c r="H336" s="559"/>
      <c r="I336" s="559"/>
      <c r="J336" s="560"/>
      <c r="K336" s="558"/>
      <c r="L336" s="558"/>
      <c r="M336" s="558"/>
    </row>
    <row r="337" spans="2:13" x14ac:dyDescent="0.2">
      <c r="B337" s="290"/>
      <c r="C337" s="289"/>
      <c r="D337" s="563"/>
      <c r="F337" s="395"/>
      <c r="G337" s="559"/>
      <c r="H337" s="559"/>
      <c r="I337" s="559"/>
      <c r="J337" s="560"/>
      <c r="K337" s="558"/>
      <c r="L337" s="558"/>
      <c r="M337" s="558"/>
    </row>
    <row r="338" spans="2:13" x14ac:dyDescent="0.2">
      <c r="B338" s="290"/>
      <c r="C338" s="289"/>
      <c r="D338" s="563"/>
      <c r="F338" s="395"/>
      <c r="G338" s="559"/>
      <c r="H338" s="559"/>
      <c r="I338" s="559"/>
      <c r="J338" s="560"/>
      <c r="K338" s="558"/>
      <c r="L338" s="558"/>
      <c r="M338" s="558"/>
    </row>
    <row r="339" spans="2:13" x14ac:dyDescent="0.2">
      <c r="B339" s="290"/>
      <c r="C339" s="289"/>
      <c r="D339" s="563"/>
      <c r="F339" s="395"/>
      <c r="G339" s="559"/>
      <c r="H339" s="559"/>
      <c r="I339" s="559"/>
      <c r="J339" s="560"/>
      <c r="K339" s="558"/>
      <c r="L339" s="558"/>
      <c r="M339" s="558"/>
    </row>
    <row r="340" spans="2:13" x14ac:dyDescent="0.2">
      <c r="B340" s="290"/>
      <c r="C340" s="289"/>
      <c r="D340" s="563"/>
      <c r="F340" s="395"/>
      <c r="G340" s="559"/>
      <c r="H340" s="559"/>
      <c r="I340" s="559"/>
      <c r="J340" s="560"/>
      <c r="K340" s="558"/>
      <c r="L340" s="558"/>
      <c r="M340" s="558"/>
    </row>
    <row r="341" spans="2:13" x14ac:dyDescent="0.2">
      <c r="B341" s="290"/>
      <c r="C341" s="289"/>
      <c r="D341" s="563"/>
      <c r="F341" s="395"/>
      <c r="G341" s="559"/>
      <c r="H341" s="559"/>
      <c r="I341" s="559"/>
      <c r="J341" s="558"/>
      <c r="K341" s="558"/>
      <c r="L341" s="558"/>
      <c r="M341" s="558"/>
    </row>
    <row r="342" spans="2:13" x14ac:dyDescent="0.2">
      <c r="B342" s="290"/>
      <c r="C342" s="289"/>
      <c r="D342" s="563"/>
      <c r="F342" s="395"/>
      <c r="G342" s="559"/>
      <c r="H342" s="559"/>
      <c r="I342" s="559"/>
      <c r="J342" s="558"/>
      <c r="K342" s="558"/>
      <c r="L342" s="558"/>
      <c r="M342" s="558"/>
    </row>
    <row r="343" spans="2:13" x14ac:dyDescent="0.2">
      <c r="B343" s="290"/>
      <c r="C343" s="289"/>
      <c r="D343" s="563"/>
      <c r="F343" s="395"/>
      <c r="G343" s="559"/>
      <c r="H343" s="559"/>
      <c r="I343" s="559"/>
      <c r="J343" s="558"/>
      <c r="K343" s="558"/>
      <c r="L343" s="558"/>
      <c r="M343" s="558"/>
    </row>
    <row r="344" spans="2:13" x14ac:dyDescent="0.2">
      <c r="B344" s="290"/>
      <c r="C344" s="289"/>
      <c r="D344" s="563"/>
      <c r="F344" s="395"/>
      <c r="G344" s="559"/>
      <c r="H344" s="559"/>
      <c r="I344" s="559"/>
      <c r="J344" s="558"/>
      <c r="K344" s="558"/>
      <c r="L344" s="558"/>
      <c r="M344" s="558"/>
    </row>
    <row r="345" spans="2:13" x14ac:dyDescent="0.2">
      <c r="B345" s="290"/>
      <c r="C345" s="289"/>
      <c r="D345" s="563"/>
      <c r="F345" s="395"/>
      <c r="G345" s="559"/>
      <c r="H345" s="559"/>
      <c r="I345" s="559"/>
      <c r="J345" s="558"/>
      <c r="K345" s="558"/>
      <c r="L345" s="558"/>
      <c r="M345" s="558"/>
    </row>
    <row r="346" spans="2:13" x14ac:dyDescent="0.2">
      <c r="B346" s="290"/>
      <c r="C346" s="289"/>
      <c r="D346" s="563"/>
      <c r="F346" s="395"/>
      <c r="G346" s="559"/>
      <c r="H346" s="559"/>
      <c r="I346" s="559"/>
      <c r="J346" s="558"/>
      <c r="K346" s="558"/>
      <c r="L346" s="558"/>
      <c r="M346" s="558"/>
    </row>
    <row r="347" spans="2:13" x14ac:dyDescent="0.2">
      <c r="B347" s="290"/>
      <c r="C347" s="289"/>
      <c r="D347" s="563"/>
      <c r="F347" s="395"/>
      <c r="G347" s="559"/>
      <c r="H347" s="559"/>
      <c r="I347" s="559"/>
      <c r="J347" s="558"/>
      <c r="K347" s="558"/>
      <c r="L347" s="558"/>
      <c r="M347" s="558"/>
    </row>
    <row r="348" spans="2:13" x14ac:dyDescent="0.2">
      <c r="B348" s="290"/>
      <c r="C348" s="289"/>
      <c r="D348" s="563"/>
      <c r="F348" s="395"/>
      <c r="G348" s="559"/>
      <c r="H348" s="559"/>
      <c r="I348" s="559"/>
      <c r="J348" s="558"/>
      <c r="K348" s="558"/>
      <c r="L348" s="558"/>
      <c r="M348" s="558"/>
    </row>
    <row r="349" spans="2:13" x14ac:dyDescent="0.2">
      <c r="B349" s="290"/>
      <c r="C349" s="289"/>
      <c r="D349" s="563"/>
      <c r="F349" s="395"/>
      <c r="G349" s="559"/>
      <c r="H349" s="559"/>
      <c r="I349" s="559"/>
      <c r="J349" s="558"/>
      <c r="K349" s="558"/>
      <c r="L349" s="558"/>
      <c r="M349" s="558"/>
    </row>
    <row r="350" spans="2:13" x14ac:dyDescent="0.2">
      <c r="B350" s="290"/>
      <c r="C350" s="289"/>
      <c r="D350" s="563"/>
      <c r="F350" s="395"/>
      <c r="G350" s="559"/>
      <c r="H350" s="559"/>
      <c r="I350" s="559"/>
      <c r="J350" s="558"/>
      <c r="K350" s="558"/>
      <c r="L350" s="558"/>
      <c r="M350" s="558"/>
    </row>
    <row r="351" spans="2:13" ht="12.75" customHeight="1" x14ac:dyDescent="0.2">
      <c r="B351" s="290"/>
      <c r="C351" s="289"/>
      <c r="D351" s="563"/>
      <c r="F351" s="395"/>
      <c r="G351" s="672"/>
      <c r="H351" s="559"/>
      <c r="I351" s="559"/>
      <c r="J351" s="558"/>
      <c r="K351" s="558"/>
      <c r="L351" s="558"/>
      <c r="M351" s="558"/>
    </row>
    <row r="352" spans="2:13" x14ac:dyDescent="0.2">
      <c r="B352" s="290"/>
      <c r="C352" s="289"/>
      <c r="D352" s="563"/>
      <c r="F352" s="395"/>
      <c r="G352" s="559"/>
      <c r="H352" s="559"/>
      <c r="I352" s="559"/>
      <c r="J352" s="558"/>
      <c r="K352" s="558"/>
      <c r="L352" s="558"/>
      <c r="M352" s="558"/>
    </row>
    <row r="353" spans="2:13" x14ac:dyDescent="0.2">
      <c r="B353" s="290"/>
      <c r="C353" s="289"/>
      <c r="D353" s="563"/>
      <c r="F353" s="395"/>
      <c r="G353" s="559"/>
      <c r="H353" s="559"/>
      <c r="I353" s="559"/>
      <c r="J353" s="558"/>
      <c r="K353" s="558"/>
      <c r="L353" s="558"/>
      <c r="M353" s="558"/>
    </row>
    <row r="354" spans="2:13" x14ac:dyDescent="0.2">
      <c r="B354" s="290"/>
      <c r="C354" s="289"/>
      <c r="D354" s="563"/>
      <c r="F354" s="395"/>
      <c r="G354" s="559"/>
      <c r="H354" s="559"/>
      <c r="I354" s="559"/>
      <c r="J354" s="558"/>
      <c r="K354" s="558"/>
      <c r="L354" s="558"/>
      <c r="M354" s="558"/>
    </row>
    <row r="355" spans="2:13" x14ac:dyDescent="0.2">
      <c r="B355" s="290"/>
      <c r="C355" s="289"/>
      <c r="D355" s="563"/>
      <c r="F355" s="395"/>
      <c r="G355" s="559"/>
      <c r="H355" s="559"/>
      <c r="I355" s="559"/>
      <c r="J355" s="558"/>
      <c r="K355" s="558"/>
      <c r="L355" s="558"/>
      <c r="M355" s="558"/>
    </row>
    <row r="356" spans="2:13" x14ac:dyDescent="0.2">
      <c r="B356" s="290"/>
      <c r="C356" s="289"/>
      <c r="D356" s="563"/>
      <c r="F356" s="395"/>
      <c r="G356" s="559"/>
      <c r="H356" s="559"/>
      <c r="I356" s="559"/>
      <c r="J356" s="558"/>
      <c r="K356" s="558"/>
      <c r="L356" s="558"/>
      <c r="M356" s="558"/>
    </row>
    <row r="357" spans="2:13" x14ac:dyDescent="0.2">
      <c r="B357" s="290"/>
      <c r="C357" s="289"/>
      <c r="D357" s="563"/>
      <c r="F357" s="395"/>
      <c r="G357" s="559"/>
      <c r="H357" s="559"/>
      <c r="I357" s="559"/>
      <c r="J357" s="558"/>
      <c r="K357" s="558"/>
      <c r="L357" s="558"/>
      <c r="M357" s="558"/>
    </row>
    <row r="358" spans="2:13" x14ac:dyDescent="0.2">
      <c r="B358" s="290"/>
      <c r="C358" s="289"/>
      <c r="D358" s="563"/>
      <c r="F358" s="395"/>
      <c r="G358" s="559"/>
      <c r="H358" s="559"/>
      <c r="I358" s="559"/>
      <c r="J358" s="558"/>
      <c r="K358" s="558"/>
      <c r="L358" s="558"/>
      <c r="M358" s="558"/>
    </row>
    <row r="359" spans="2:13" x14ac:dyDescent="0.2">
      <c r="B359" s="290"/>
      <c r="C359" s="289"/>
      <c r="D359" s="563"/>
      <c r="F359" s="395"/>
      <c r="G359" s="559"/>
      <c r="H359" s="559"/>
      <c r="I359" s="559"/>
      <c r="J359" s="558"/>
      <c r="K359" s="558"/>
      <c r="L359" s="558"/>
      <c r="M359" s="558"/>
    </row>
    <row r="360" spans="2:13" x14ac:dyDescent="0.2">
      <c r="B360" s="290"/>
      <c r="C360" s="289"/>
      <c r="D360" s="563"/>
      <c r="F360" s="395"/>
      <c r="G360" s="559"/>
      <c r="H360" s="559"/>
      <c r="I360" s="559"/>
      <c r="J360" s="558"/>
      <c r="K360" s="558"/>
      <c r="L360" s="558"/>
      <c r="M360" s="558"/>
    </row>
    <row r="361" spans="2:13" x14ac:dyDescent="0.2">
      <c r="B361" s="290"/>
      <c r="C361" s="289"/>
      <c r="D361" s="563"/>
      <c r="F361" s="395"/>
      <c r="G361" s="559"/>
      <c r="H361" s="559"/>
      <c r="I361" s="559"/>
      <c r="J361" s="558"/>
      <c r="K361" s="558"/>
      <c r="L361" s="558"/>
      <c r="M361" s="558"/>
    </row>
    <row r="362" spans="2:13" x14ac:dyDescent="0.2">
      <c r="B362" s="290"/>
      <c r="C362" s="289"/>
      <c r="D362" s="563"/>
      <c r="F362" s="395"/>
      <c r="G362" s="559"/>
      <c r="H362" s="559"/>
      <c r="I362" s="559"/>
      <c r="J362" s="558"/>
      <c r="K362" s="558"/>
      <c r="L362" s="558"/>
      <c r="M362" s="558"/>
    </row>
    <row r="363" spans="2:13" x14ac:dyDescent="0.2">
      <c r="B363" s="290"/>
      <c r="C363" s="289"/>
      <c r="D363" s="563"/>
      <c r="F363" s="395"/>
      <c r="G363" s="559"/>
      <c r="H363" s="559"/>
      <c r="I363" s="559"/>
      <c r="J363" s="558"/>
      <c r="K363" s="558"/>
      <c r="L363" s="558"/>
      <c r="M363" s="558"/>
    </row>
    <row r="364" spans="2:13" x14ac:dyDescent="0.2">
      <c r="B364" s="290"/>
      <c r="C364" s="289"/>
      <c r="D364" s="563"/>
      <c r="F364" s="395"/>
      <c r="G364" s="559"/>
      <c r="H364" s="559"/>
      <c r="I364" s="559"/>
      <c r="J364" s="558"/>
      <c r="K364" s="558"/>
      <c r="L364" s="558"/>
      <c r="M364" s="558"/>
    </row>
    <row r="365" spans="2:13" x14ac:dyDescent="0.2">
      <c r="B365" s="290"/>
      <c r="C365" s="289"/>
      <c r="D365" s="563"/>
      <c r="F365" s="395"/>
      <c r="G365" s="559"/>
      <c r="H365" s="559"/>
      <c r="I365" s="559"/>
      <c r="J365" s="558"/>
      <c r="K365" s="558"/>
      <c r="L365" s="558"/>
      <c r="M365" s="558"/>
    </row>
    <row r="366" spans="2:13" x14ac:dyDescent="0.2">
      <c r="B366" s="290"/>
      <c r="C366" s="289"/>
      <c r="D366" s="563"/>
      <c r="F366" s="395"/>
      <c r="G366" s="559"/>
      <c r="H366" s="559"/>
      <c r="I366" s="559"/>
      <c r="J366" s="558"/>
      <c r="K366" s="558"/>
      <c r="L366" s="558"/>
      <c r="M366" s="558"/>
    </row>
    <row r="367" spans="2:13" x14ac:dyDescent="0.2">
      <c r="B367" s="290"/>
      <c r="C367" s="289"/>
      <c r="D367" s="563"/>
      <c r="F367" s="395"/>
      <c r="G367" s="559"/>
      <c r="H367" s="559"/>
      <c r="I367" s="559"/>
      <c r="J367" s="558"/>
      <c r="K367" s="558"/>
      <c r="L367" s="558"/>
      <c r="M367" s="558"/>
    </row>
    <row r="368" spans="2:13" x14ac:dyDescent="0.2">
      <c r="B368" s="290"/>
      <c r="C368" s="289"/>
      <c r="D368" s="563"/>
      <c r="F368" s="395"/>
      <c r="G368" s="559"/>
      <c r="H368" s="559"/>
      <c r="I368" s="559"/>
      <c r="J368" s="558"/>
      <c r="K368" s="558"/>
      <c r="L368" s="558"/>
      <c r="M368" s="558"/>
    </row>
    <row r="369" spans="2:13" x14ac:dyDescent="0.2">
      <c r="B369" s="290"/>
      <c r="C369" s="289"/>
      <c r="D369" s="563"/>
      <c r="F369" s="395"/>
      <c r="G369" s="559"/>
      <c r="H369" s="559"/>
      <c r="I369" s="559"/>
      <c r="J369" s="558"/>
      <c r="K369" s="558"/>
      <c r="L369" s="558"/>
      <c r="M369" s="558"/>
    </row>
    <row r="370" spans="2:13" x14ac:dyDescent="0.2">
      <c r="B370" s="290"/>
      <c r="C370" s="289"/>
      <c r="D370" s="563"/>
      <c r="F370" s="395"/>
      <c r="G370" s="559"/>
      <c r="H370" s="559"/>
      <c r="I370" s="559"/>
      <c r="J370" s="558"/>
      <c r="K370" s="558"/>
      <c r="L370" s="558"/>
      <c r="M370" s="558"/>
    </row>
    <row r="371" spans="2:13" x14ac:dyDescent="0.2">
      <c r="B371" s="290"/>
      <c r="C371" s="289"/>
      <c r="D371" s="563"/>
      <c r="F371" s="395"/>
      <c r="G371" s="559"/>
      <c r="H371" s="559"/>
      <c r="I371" s="559"/>
      <c r="J371" s="558"/>
      <c r="K371" s="558"/>
      <c r="L371" s="558"/>
      <c r="M371" s="558"/>
    </row>
    <row r="372" spans="2:13" x14ac:dyDescent="0.2">
      <c r="B372" s="290"/>
      <c r="C372" s="289"/>
      <c r="D372" s="563"/>
      <c r="F372" s="395"/>
      <c r="G372" s="559"/>
      <c r="H372" s="559"/>
      <c r="I372" s="559"/>
      <c r="J372" s="558"/>
      <c r="K372" s="558"/>
      <c r="L372" s="558"/>
      <c r="M372" s="558"/>
    </row>
    <row r="373" spans="2:13" x14ac:dyDescent="0.2">
      <c r="B373" s="290"/>
      <c r="C373" s="289"/>
      <c r="D373" s="563"/>
      <c r="F373" s="395"/>
      <c r="G373" s="559"/>
      <c r="H373" s="559"/>
      <c r="I373" s="559"/>
      <c r="J373" s="558"/>
      <c r="K373" s="558"/>
      <c r="L373" s="558"/>
      <c r="M373" s="558"/>
    </row>
    <row r="374" spans="2:13" x14ac:dyDescent="0.2">
      <c r="B374" s="290"/>
      <c r="C374" s="289"/>
      <c r="D374" s="563"/>
      <c r="F374" s="395"/>
      <c r="G374" s="559"/>
      <c r="H374" s="559"/>
      <c r="I374" s="559"/>
      <c r="J374" s="558"/>
      <c r="K374" s="558"/>
      <c r="L374" s="558"/>
      <c r="M374" s="558"/>
    </row>
    <row r="375" spans="2:13" x14ac:dyDescent="0.2">
      <c r="B375" s="290"/>
      <c r="C375" s="289"/>
      <c r="D375" s="563"/>
      <c r="F375" s="395"/>
      <c r="G375" s="559"/>
      <c r="H375" s="559"/>
      <c r="I375" s="559"/>
      <c r="J375" s="558"/>
      <c r="K375" s="558"/>
      <c r="L375" s="558"/>
      <c r="M375" s="558"/>
    </row>
    <row r="376" spans="2:13" x14ac:dyDescent="0.2">
      <c r="B376" s="290"/>
      <c r="C376" s="289"/>
      <c r="D376" s="563"/>
      <c r="F376" s="395"/>
      <c r="G376" s="559"/>
      <c r="H376" s="559"/>
      <c r="I376" s="559"/>
      <c r="J376" s="558"/>
      <c r="K376" s="558"/>
      <c r="L376" s="558"/>
      <c r="M376" s="558"/>
    </row>
    <row r="377" spans="2:13" x14ac:dyDescent="0.2">
      <c r="B377" s="290"/>
      <c r="C377" s="289"/>
      <c r="D377" s="563"/>
      <c r="F377" s="395"/>
      <c r="G377" s="559"/>
      <c r="H377" s="559"/>
      <c r="I377" s="559"/>
      <c r="J377" s="558"/>
      <c r="K377" s="558"/>
      <c r="L377" s="558"/>
      <c r="M377" s="558"/>
    </row>
    <row r="378" spans="2:13" x14ac:dyDescent="0.2">
      <c r="B378" s="290"/>
      <c r="C378" s="289"/>
      <c r="D378" s="563"/>
      <c r="F378" s="395"/>
      <c r="G378" s="901"/>
      <c r="H378" s="993"/>
      <c r="I378" s="559"/>
      <c r="J378" s="558"/>
      <c r="K378" s="558"/>
      <c r="L378" s="558"/>
      <c r="M378" s="558"/>
    </row>
    <row r="379" spans="2:13" x14ac:dyDescent="0.2">
      <c r="B379" s="290"/>
      <c r="C379" s="289"/>
      <c r="D379" s="563"/>
      <c r="F379" s="395"/>
      <c r="G379" s="559"/>
      <c r="H379" s="559"/>
      <c r="I379" s="559"/>
      <c r="J379" s="558"/>
      <c r="K379" s="558"/>
      <c r="L379" s="558"/>
      <c r="M379" s="558"/>
    </row>
    <row r="380" spans="2:13" x14ac:dyDescent="0.2">
      <c r="B380" s="290"/>
      <c r="C380" s="289"/>
      <c r="D380" s="563"/>
      <c r="F380" s="395"/>
      <c r="G380" s="559"/>
      <c r="H380" s="559"/>
      <c r="I380" s="559"/>
      <c r="J380" s="558"/>
      <c r="K380" s="558"/>
      <c r="L380" s="558"/>
      <c r="M380" s="558"/>
    </row>
    <row r="381" spans="2:13" x14ac:dyDescent="0.2">
      <c r="B381" s="290"/>
      <c r="C381" s="289"/>
      <c r="D381" s="563"/>
      <c r="F381" s="395"/>
      <c r="G381" s="559"/>
      <c r="H381" s="559"/>
      <c r="I381" s="559"/>
      <c r="J381" s="558"/>
      <c r="K381" s="558"/>
      <c r="L381" s="558"/>
      <c r="M381" s="558"/>
    </row>
    <row r="382" spans="2:13" x14ac:dyDescent="0.2">
      <c r="B382" s="290"/>
      <c r="C382" s="289"/>
      <c r="D382" s="563"/>
      <c r="F382" s="395"/>
      <c r="G382" s="559"/>
      <c r="H382" s="559"/>
      <c r="I382" s="559"/>
      <c r="J382" s="558"/>
      <c r="K382" s="558"/>
      <c r="L382" s="558"/>
      <c r="M382" s="558"/>
    </row>
    <row r="383" spans="2:13" x14ac:dyDescent="0.2">
      <c r="B383" s="290"/>
      <c r="C383" s="289"/>
      <c r="D383" s="563"/>
      <c r="F383" s="395"/>
      <c r="G383" s="559"/>
      <c r="H383" s="559"/>
      <c r="I383" s="559"/>
      <c r="J383" s="558"/>
      <c r="K383" s="558"/>
      <c r="L383" s="558"/>
      <c r="M383" s="558"/>
    </row>
    <row r="384" spans="2:13" x14ac:dyDescent="0.2">
      <c r="B384" s="290"/>
      <c r="C384" s="289"/>
      <c r="D384" s="563"/>
      <c r="F384" s="395"/>
      <c r="G384" s="559"/>
      <c r="H384" s="559"/>
      <c r="I384" s="559"/>
      <c r="J384" s="558"/>
      <c r="K384" s="558"/>
      <c r="L384" s="558"/>
      <c r="M384" s="558"/>
    </row>
    <row r="385" spans="2:13" x14ac:dyDescent="0.2">
      <c r="B385" s="290"/>
      <c r="C385" s="289"/>
      <c r="D385" s="563"/>
      <c r="F385" s="395"/>
      <c r="G385" s="559"/>
      <c r="H385" s="559"/>
      <c r="I385" s="559"/>
      <c r="J385" s="558"/>
      <c r="K385" s="558"/>
      <c r="L385" s="558"/>
      <c r="M385" s="558"/>
    </row>
    <row r="386" spans="2:13" x14ac:dyDescent="0.2">
      <c r="B386" s="290"/>
      <c r="C386" s="289"/>
      <c r="D386" s="563"/>
      <c r="F386" s="395"/>
      <c r="G386" s="559"/>
      <c r="H386" s="559"/>
      <c r="I386" s="559"/>
      <c r="J386" s="558"/>
      <c r="K386" s="558"/>
      <c r="L386" s="558"/>
      <c r="M386" s="558"/>
    </row>
    <row r="387" spans="2:13" x14ac:dyDescent="0.2">
      <c r="B387" s="290"/>
      <c r="C387" s="289"/>
      <c r="D387" s="563"/>
      <c r="F387" s="395"/>
      <c r="G387" s="559"/>
      <c r="H387" s="559"/>
      <c r="I387" s="559"/>
      <c r="J387" s="558"/>
      <c r="K387" s="558"/>
      <c r="L387" s="558"/>
      <c r="M387" s="558"/>
    </row>
    <row r="388" spans="2:13" x14ac:dyDescent="0.2">
      <c r="B388" s="290"/>
      <c r="C388" s="289"/>
      <c r="D388" s="563"/>
      <c r="F388" s="395"/>
      <c r="G388" s="559"/>
      <c r="H388" s="559"/>
      <c r="I388" s="559"/>
      <c r="J388" s="558"/>
      <c r="K388" s="558"/>
      <c r="L388" s="558"/>
      <c r="M388" s="558"/>
    </row>
    <row r="389" spans="2:13" x14ac:dyDescent="0.2">
      <c r="B389" s="290"/>
      <c r="C389" s="289"/>
      <c r="D389" s="563"/>
      <c r="F389" s="395"/>
      <c r="G389" s="559"/>
      <c r="H389" s="559"/>
      <c r="I389" s="559"/>
      <c r="J389" s="558"/>
      <c r="K389" s="558"/>
      <c r="L389" s="558"/>
      <c r="M389" s="558"/>
    </row>
    <row r="390" spans="2:13" x14ac:dyDescent="0.2">
      <c r="B390" s="290"/>
      <c r="C390" s="289"/>
      <c r="D390" s="563"/>
      <c r="F390" s="395"/>
      <c r="G390" s="559"/>
      <c r="H390" s="559"/>
      <c r="I390" s="559"/>
      <c r="J390" s="558"/>
      <c r="K390" s="558"/>
      <c r="L390" s="558"/>
      <c r="M390" s="558"/>
    </row>
    <row r="391" spans="2:13" x14ac:dyDescent="0.2">
      <c r="B391" s="290"/>
      <c r="C391" s="289"/>
      <c r="D391" s="563"/>
      <c r="F391" s="395"/>
      <c r="G391" s="559"/>
      <c r="H391" s="559"/>
      <c r="I391" s="559"/>
      <c r="J391" s="558"/>
      <c r="K391" s="558"/>
      <c r="L391" s="558"/>
      <c r="M391" s="558"/>
    </row>
    <row r="392" spans="2:13" x14ac:dyDescent="0.2">
      <c r="B392" s="290"/>
      <c r="C392" s="289"/>
      <c r="D392" s="563"/>
      <c r="F392" s="395"/>
      <c r="G392" s="559"/>
      <c r="H392" s="559"/>
      <c r="I392" s="559"/>
      <c r="J392" s="558"/>
      <c r="K392" s="558"/>
      <c r="L392" s="558"/>
      <c r="M392" s="558"/>
    </row>
    <row r="393" spans="2:13" x14ac:dyDescent="0.2">
      <c r="B393" s="290"/>
      <c r="C393" s="289"/>
      <c r="D393" s="563"/>
      <c r="F393" s="395"/>
      <c r="G393" s="559"/>
      <c r="H393" s="559"/>
      <c r="I393" s="559"/>
      <c r="J393" s="558"/>
      <c r="K393" s="558"/>
      <c r="L393" s="558"/>
      <c r="M393" s="558"/>
    </row>
    <row r="394" spans="2:13" x14ac:dyDescent="0.2">
      <c r="B394" s="290"/>
      <c r="C394" s="289"/>
      <c r="D394" s="563"/>
      <c r="F394" s="395"/>
      <c r="G394" s="559"/>
      <c r="H394" s="559"/>
      <c r="I394" s="559"/>
      <c r="J394" s="558"/>
      <c r="K394" s="558"/>
      <c r="L394" s="558"/>
      <c r="M394" s="558"/>
    </row>
    <row r="395" spans="2:13" x14ac:dyDescent="0.2">
      <c r="B395" s="290"/>
      <c r="C395" s="289"/>
      <c r="D395" s="563"/>
      <c r="F395" s="565"/>
      <c r="G395" s="736"/>
      <c r="H395" s="558"/>
      <c r="I395" s="558"/>
      <c r="J395" s="558"/>
      <c r="K395" s="558"/>
      <c r="L395" s="558"/>
      <c r="M395" s="558"/>
    </row>
    <row r="396" spans="2:13" x14ac:dyDescent="0.2">
      <c r="B396" s="290"/>
      <c r="C396" s="289"/>
      <c r="D396" s="563"/>
      <c r="F396" s="395"/>
      <c r="G396" s="559"/>
      <c r="H396" s="559"/>
      <c r="I396" s="559"/>
      <c r="J396" s="558"/>
      <c r="K396" s="558"/>
      <c r="L396" s="558"/>
      <c r="M396" s="558"/>
    </row>
    <row r="397" spans="2:13" x14ac:dyDescent="0.2">
      <c r="B397" s="290"/>
      <c r="C397" s="289"/>
      <c r="D397" s="563"/>
      <c r="E397" s="395"/>
      <c r="F397" s="395"/>
      <c r="G397" s="559"/>
      <c r="H397" s="559"/>
      <c r="I397" s="559"/>
      <c r="J397" s="558"/>
      <c r="K397" s="558"/>
      <c r="L397" s="558"/>
      <c r="M397" s="558"/>
    </row>
    <row r="398" spans="2:13" x14ac:dyDescent="0.2">
      <c r="B398" s="290"/>
      <c r="C398" s="289"/>
      <c r="D398" s="563"/>
      <c r="F398" s="395"/>
      <c r="G398" s="559"/>
      <c r="H398" s="559"/>
      <c r="I398" s="559"/>
      <c r="J398" s="558"/>
      <c r="K398" s="558"/>
      <c r="L398" s="558"/>
      <c r="M398" s="558"/>
    </row>
    <row r="399" spans="2:13" x14ac:dyDescent="0.2">
      <c r="B399" s="290"/>
      <c r="C399" s="289"/>
      <c r="D399" s="563"/>
      <c r="F399" s="395"/>
      <c r="G399" s="559"/>
      <c r="H399" s="559"/>
      <c r="I399" s="559"/>
      <c r="J399" s="558"/>
      <c r="K399" s="558"/>
      <c r="L399" s="558"/>
      <c r="M399" s="558"/>
    </row>
    <row r="400" spans="2:13" x14ac:dyDescent="0.2">
      <c r="B400" s="290"/>
      <c r="C400" s="289"/>
      <c r="D400" s="563"/>
      <c r="F400" s="395"/>
      <c r="G400" s="559"/>
      <c r="H400" s="559"/>
      <c r="I400" s="559"/>
      <c r="J400" s="558"/>
      <c r="K400" s="558"/>
      <c r="L400" s="558"/>
      <c r="M400" s="558"/>
    </row>
    <row r="401" spans="2:13" x14ac:dyDescent="0.2">
      <c r="B401" s="290"/>
      <c r="C401" s="289"/>
      <c r="D401" s="563"/>
      <c r="F401" s="395"/>
      <c r="G401" s="559"/>
      <c r="H401" s="559"/>
      <c r="I401" s="559"/>
      <c r="J401" s="558"/>
      <c r="K401" s="558"/>
      <c r="L401" s="558"/>
      <c r="M401" s="558"/>
    </row>
    <row r="402" spans="2:13" x14ac:dyDescent="0.2">
      <c r="B402" s="290"/>
      <c r="C402" s="289"/>
      <c r="D402" s="563"/>
      <c r="F402" s="395"/>
      <c r="G402" s="559"/>
      <c r="H402" s="559"/>
      <c r="I402" s="559"/>
      <c r="J402" s="558"/>
      <c r="K402" s="558"/>
      <c r="L402" s="558"/>
      <c r="M402" s="558"/>
    </row>
    <row r="403" spans="2:13" x14ac:dyDescent="0.2">
      <c r="B403" s="290"/>
      <c r="C403" s="289"/>
      <c r="D403" s="563"/>
      <c r="F403" s="395"/>
      <c r="G403" s="559"/>
      <c r="H403" s="559"/>
      <c r="I403" s="559"/>
      <c r="J403" s="558"/>
      <c r="K403" s="558"/>
      <c r="L403" s="558"/>
      <c r="M403" s="558"/>
    </row>
    <row r="404" spans="2:13" x14ac:dyDescent="0.2">
      <c r="B404" s="290"/>
      <c r="C404" s="289"/>
      <c r="D404" s="563"/>
      <c r="F404" s="395"/>
      <c r="G404" s="559"/>
      <c r="H404" s="559"/>
      <c r="I404" s="559"/>
      <c r="J404" s="558"/>
      <c r="K404" s="558"/>
      <c r="L404" s="558"/>
      <c r="M404" s="558"/>
    </row>
    <row r="405" spans="2:13" x14ac:dyDescent="0.2">
      <c r="B405" s="290"/>
      <c r="C405" s="289"/>
      <c r="D405" s="563"/>
      <c r="F405" s="395"/>
      <c r="G405" s="559"/>
      <c r="H405" s="559"/>
      <c r="I405" s="559"/>
      <c r="J405" s="558"/>
      <c r="K405" s="558"/>
      <c r="L405" s="558"/>
      <c r="M405" s="558"/>
    </row>
    <row r="406" spans="2:13" x14ac:dyDescent="0.2">
      <c r="B406" s="290"/>
      <c r="C406" s="289"/>
      <c r="D406" s="563"/>
      <c r="F406" s="395"/>
      <c r="G406" s="559"/>
      <c r="H406" s="559"/>
      <c r="I406" s="559"/>
      <c r="J406" s="558"/>
      <c r="K406" s="558"/>
      <c r="L406" s="558"/>
      <c r="M406" s="558"/>
    </row>
    <row r="407" spans="2:13" x14ac:dyDescent="0.2">
      <c r="B407" s="290"/>
      <c r="C407" s="289"/>
      <c r="D407" s="563"/>
      <c r="F407" s="395"/>
      <c r="G407" s="559"/>
      <c r="H407" s="559"/>
      <c r="I407" s="559"/>
      <c r="J407" s="558"/>
      <c r="K407" s="558"/>
      <c r="L407" s="558"/>
      <c r="M407" s="558"/>
    </row>
    <row r="408" spans="2:13" x14ac:dyDescent="0.2">
      <c r="B408" s="290"/>
      <c r="C408" s="289"/>
      <c r="D408" s="563"/>
      <c r="F408" s="395"/>
      <c r="G408" s="559"/>
      <c r="H408" s="559"/>
      <c r="I408" s="559"/>
      <c r="J408" s="558"/>
      <c r="K408" s="558"/>
      <c r="L408" s="558"/>
      <c r="M408" s="558"/>
    </row>
    <row r="409" spans="2:13" x14ac:dyDescent="0.2">
      <c r="B409" s="290"/>
      <c r="C409" s="289"/>
      <c r="D409" s="563"/>
      <c r="F409" s="395"/>
      <c r="G409" s="559"/>
      <c r="H409" s="559"/>
      <c r="I409" s="559"/>
      <c r="J409" s="558"/>
      <c r="K409" s="558"/>
      <c r="L409" s="558"/>
      <c r="M409" s="558"/>
    </row>
    <row r="410" spans="2:13" x14ac:dyDescent="0.2">
      <c r="B410" s="290"/>
      <c r="C410" s="289"/>
      <c r="D410" s="563"/>
      <c r="F410" s="395"/>
      <c r="G410" s="559"/>
      <c r="H410" s="559"/>
      <c r="I410" s="559"/>
      <c r="J410" s="558"/>
      <c r="K410" s="558"/>
      <c r="L410" s="558"/>
      <c r="M410" s="558"/>
    </row>
    <row r="411" spans="2:13" x14ac:dyDescent="0.2">
      <c r="B411" s="290"/>
      <c r="C411" s="289"/>
      <c r="D411" s="563"/>
      <c r="F411" s="395"/>
      <c r="G411" s="559"/>
      <c r="H411" s="559"/>
      <c r="I411" s="559"/>
      <c r="J411" s="558"/>
      <c r="K411" s="558"/>
      <c r="L411" s="558"/>
      <c r="M411" s="558"/>
    </row>
    <row r="412" spans="2:13" x14ac:dyDescent="0.2">
      <c r="B412" s="290"/>
      <c r="C412" s="289"/>
      <c r="D412" s="563"/>
      <c r="F412" s="395"/>
      <c r="G412" s="559"/>
      <c r="H412" s="559"/>
      <c r="I412" s="559"/>
      <c r="J412" s="558"/>
      <c r="K412" s="558"/>
      <c r="L412" s="558"/>
      <c r="M412" s="558"/>
    </row>
    <row r="413" spans="2:13" x14ac:dyDescent="0.2">
      <c r="B413" s="290"/>
      <c r="C413" s="289"/>
      <c r="D413" s="563"/>
      <c r="F413" s="395"/>
      <c r="G413" s="559"/>
      <c r="H413" s="559"/>
      <c r="I413" s="559"/>
      <c r="J413" s="558"/>
      <c r="K413" s="558"/>
      <c r="L413" s="558"/>
      <c r="M413" s="558"/>
    </row>
    <row r="414" spans="2:13" x14ac:dyDescent="0.2">
      <c r="B414" s="290"/>
      <c r="C414" s="289"/>
      <c r="D414" s="563"/>
      <c r="F414" s="395"/>
      <c r="G414" s="559"/>
      <c r="H414" s="559"/>
      <c r="I414" s="559"/>
      <c r="J414" s="558"/>
      <c r="K414" s="558"/>
      <c r="L414" s="558"/>
      <c r="M414" s="558"/>
    </row>
    <row r="415" spans="2:13" x14ac:dyDescent="0.2">
      <c r="B415" s="290"/>
      <c r="C415" s="289"/>
      <c r="D415" s="563"/>
      <c r="F415" s="395"/>
      <c r="G415" s="559"/>
      <c r="H415" s="559"/>
      <c r="I415" s="559"/>
      <c r="J415" s="558"/>
      <c r="K415" s="558"/>
      <c r="L415" s="558"/>
      <c r="M415" s="558"/>
    </row>
    <row r="416" spans="2:13" x14ac:dyDescent="0.2">
      <c r="B416" s="290"/>
      <c r="C416" s="289"/>
      <c r="D416" s="563"/>
      <c r="F416" s="395"/>
      <c r="G416" s="559"/>
      <c r="H416" s="559"/>
      <c r="I416" s="559"/>
      <c r="J416" s="558"/>
      <c r="K416" s="558"/>
      <c r="L416" s="558"/>
      <c r="M416" s="558"/>
    </row>
    <row r="417" spans="2:13" x14ac:dyDescent="0.2">
      <c r="B417" s="290"/>
      <c r="C417" s="289"/>
      <c r="D417" s="563"/>
      <c r="F417" s="395"/>
      <c r="G417" s="559"/>
      <c r="H417" s="559"/>
      <c r="I417" s="559"/>
      <c r="J417" s="558"/>
      <c r="K417" s="558"/>
      <c r="L417" s="558"/>
      <c r="M417" s="558"/>
    </row>
    <row r="418" spans="2:13" x14ac:dyDescent="0.2">
      <c r="B418" s="290"/>
      <c r="C418" s="289"/>
      <c r="D418" s="563"/>
      <c r="F418" s="395"/>
      <c r="G418" s="559"/>
      <c r="H418" s="559"/>
      <c r="I418" s="559"/>
      <c r="J418" s="558"/>
      <c r="K418" s="558"/>
      <c r="L418" s="558"/>
      <c r="M418" s="558"/>
    </row>
    <row r="419" spans="2:13" x14ac:dyDescent="0.2">
      <c r="B419" s="290"/>
      <c r="C419" s="289"/>
      <c r="D419" s="563"/>
      <c r="F419" s="395"/>
      <c r="G419" s="559"/>
      <c r="H419" s="559"/>
      <c r="I419" s="559"/>
      <c r="J419" s="558"/>
      <c r="K419" s="558"/>
      <c r="L419" s="558"/>
      <c r="M419" s="558"/>
    </row>
    <row r="420" spans="2:13" x14ac:dyDescent="0.2">
      <c r="B420" s="290"/>
      <c r="C420" s="289"/>
      <c r="F420" s="395"/>
      <c r="G420" s="559"/>
      <c r="H420" s="559"/>
      <c r="I420" s="559"/>
      <c r="J420" s="558"/>
      <c r="K420" s="558"/>
      <c r="L420" s="558"/>
      <c r="M420" s="558"/>
    </row>
    <row r="421" spans="2:13" x14ac:dyDescent="0.2">
      <c r="B421" s="290"/>
      <c r="C421" s="289"/>
      <c r="F421" s="395"/>
      <c r="G421" s="559"/>
      <c r="H421" s="559"/>
      <c r="I421" s="559"/>
      <c r="J421" s="558"/>
      <c r="K421" s="558"/>
      <c r="L421" s="558"/>
      <c r="M421" s="558"/>
    </row>
    <row r="422" spans="2:13" x14ac:dyDescent="0.2">
      <c r="B422" s="290"/>
      <c r="C422" s="289"/>
      <c r="F422" s="395"/>
      <c r="G422" s="559"/>
      <c r="H422" s="559"/>
      <c r="I422" s="559"/>
      <c r="J422" s="558"/>
      <c r="K422" s="558"/>
      <c r="L422" s="558"/>
      <c r="M422" s="558"/>
    </row>
    <row r="423" spans="2:13" x14ac:dyDescent="0.2">
      <c r="B423" s="290"/>
      <c r="C423" s="289"/>
      <c r="F423" s="395"/>
      <c r="G423" s="559"/>
      <c r="H423" s="559"/>
      <c r="I423" s="559"/>
      <c r="J423" s="558"/>
      <c r="K423" s="558"/>
      <c r="L423" s="558"/>
      <c r="M423" s="558"/>
    </row>
    <row r="424" spans="2:13" x14ac:dyDescent="0.2">
      <c r="B424" s="290"/>
      <c r="C424" s="289"/>
      <c r="F424" s="395"/>
      <c r="G424" s="559"/>
      <c r="H424" s="559"/>
      <c r="I424" s="559"/>
      <c r="J424" s="558"/>
      <c r="K424" s="558"/>
      <c r="L424" s="558"/>
      <c r="M424" s="558"/>
    </row>
    <row r="425" spans="2:13" x14ac:dyDescent="0.2">
      <c r="B425" s="290"/>
      <c r="C425" s="289"/>
      <c r="F425" s="395"/>
      <c r="G425" s="559"/>
      <c r="H425" s="559"/>
      <c r="I425" s="559"/>
      <c r="J425" s="558"/>
      <c r="K425" s="558"/>
      <c r="L425" s="558"/>
      <c r="M425" s="558"/>
    </row>
    <row r="426" spans="2:13" x14ac:dyDescent="0.2">
      <c r="B426" s="290"/>
      <c r="C426" s="289"/>
      <c r="F426" s="395"/>
      <c r="G426" s="559"/>
      <c r="H426" s="559"/>
      <c r="I426" s="559"/>
      <c r="J426" s="558"/>
      <c r="K426" s="558"/>
      <c r="L426" s="558"/>
      <c r="M426" s="558"/>
    </row>
    <row r="427" spans="2:13" x14ac:dyDescent="0.2">
      <c r="B427" s="290"/>
      <c r="C427" s="289"/>
      <c r="F427" s="395"/>
      <c r="G427" s="559"/>
      <c r="H427" s="559"/>
      <c r="I427" s="559"/>
      <c r="J427" s="558"/>
      <c r="K427" s="558"/>
      <c r="L427" s="558"/>
      <c r="M427" s="558"/>
    </row>
    <row r="428" spans="2:13" x14ac:dyDescent="0.2">
      <c r="B428" s="290"/>
      <c r="C428" s="289"/>
      <c r="F428" s="395"/>
      <c r="G428" s="559"/>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x14ac:dyDescent="0.2">
      <c r="B438" s="290"/>
      <c r="C438" s="289"/>
      <c r="F438" s="395"/>
      <c r="G438" s="559"/>
      <c r="H438" s="559"/>
      <c r="I438" s="559"/>
      <c r="J438" s="558"/>
      <c r="K438" s="558"/>
      <c r="L438" s="558"/>
      <c r="M438" s="558"/>
    </row>
    <row r="439" spans="2:13" x14ac:dyDescent="0.2">
      <c r="B439" s="290"/>
      <c r="C439" s="289"/>
      <c r="F439" s="395"/>
      <c r="G439" s="559"/>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F452" s="395"/>
      <c r="G452" s="559"/>
      <c r="H452" s="559"/>
      <c r="I452" s="559"/>
      <c r="J452" s="558"/>
      <c r="K452" s="558"/>
      <c r="L452" s="558"/>
      <c r="M452" s="558"/>
    </row>
    <row r="453" spans="2:13" x14ac:dyDescent="0.2">
      <c r="B453" s="290"/>
      <c r="C453" s="289"/>
      <c r="F453" s="395"/>
      <c r="G453" s="559"/>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F456" s="395"/>
      <c r="G456" s="559"/>
      <c r="H456" s="559"/>
      <c r="I456" s="559"/>
      <c r="J456" s="558"/>
      <c r="K456" s="558"/>
      <c r="L456" s="558"/>
      <c r="M456" s="558"/>
    </row>
    <row r="457" spans="2:13" x14ac:dyDescent="0.2">
      <c r="B457" s="290"/>
      <c r="C457" s="289"/>
      <c r="F457" s="395"/>
      <c r="G457" s="559"/>
      <c r="H457" s="559"/>
      <c r="I457" s="559"/>
      <c r="J457" s="558"/>
      <c r="K457" s="558"/>
      <c r="L457" s="558"/>
      <c r="M457" s="558"/>
    </row>
    <row r="458" spans="2:13" x14ac:dyDescent="0.2">
      <c r="B458" s="290"/>
      <c r="C458" s="289"/>
      <c r="F458" s="395"/>
      <c r="G458" s="559"/>
      <c r="H458" s="559"/>
      <c r="I458" s="559"/>
      <c r="J458" s="558"/>
      <c r="K458" s="558"/>
      <c r="L458" s="558"/>
      <c r="M458" s="558"/>
    </row>
    <row r="459" spans="2:13" x14ac:dyDescent="0.2">
      <c r="B459" s="290"/>
      <c r="C459" s="289"/>
      <c r="F459" s="395"/>
      <c r="G459" s="559"/>
      <c r="H459" s="559"/>
      <c r="I459" s="559"/>
      <c r="J459" s="558"/>
      <c r="K459" s="558"/>
      <c r="L459" s="558"/>
      <c r="M459" s="558"/>
    </row>
    <row r="460" spans="2:13" x14ac:dyDescent="0.2">
      <c r="B460" s="290"/>
      <c r="C460" s="289"/>
      <c r="F460" s="395"/>
      <c r="G460" s="559"/>
      <c r="H460" s="559"/>
      <c r="I460" s="559"/>
      <c r="J460" s="558"/>
      <c r="K460" s="558"/>
      <c r="L460" s="558"/>
      <c r="M460" s="558"/>
    </row>
    <row r="461" spans="2:13" x14ac:dyDescent="0.2">
      <c r="B461" s="290"/>
      <c r="C461" s="289"/>
      <c r="F461" s="395"/>
      <c r="G461" s="559"/>
      <c r="H461" s="559"/>
      <c r="I461" s="559"/>
      <c r="J461" s="558"/>
      <c r="K461" s="558"/>
      <c r="L461" s="558"/>
      <c r="M461" s="558"/>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x14ac:dyDescent="0.2">
      <c r="B560" s="290"/>
      <c r="C560" s="289"/>
      <c r="G560" s="285"/>
      <c r="H560" s="285"/>
      <c r="I560" s="285"/>
    </row>
    <row r="561" spans="2:10" x14ac:dyDescent="0.2">
      <c r="B561" s="290"/>
      <c r="C561" s="289"/>
      <c r="G561" s="285"/>
      <c r="H561" s="285"/>
      <c r="I561" s="285"/>
    </row>
    <row r="562" spans="2:10" x14ac:dyDescent="0.2">
      <c r="B562" s="290"/>
      <c r="C562" s="289"/>
      <c r="G562" s="285"/>
      <c r="H562" s="285"/>
      <c r="I562" s="285"/>
    </row>
    <row r="563" spans="2:10" x14ac:dyDescent="0.2">
      <c r="B563" s="290"/>
      <c r="C563" s="289"/>
      <c r="G563" s="285"/>
      <c r="H563" s="285"/>
      <c r="I563" s="285"/>
    </row>
    <row r="564" spans="2:10" ht="15.75" customHeight="1" thickBot="1" x14ac:dyDescent="0.25">
      <c r="B564" s="290"/>
      <c r="C564" s="289"/>
      <c r="E564" s="292">
        <f>SUM(E10:E212)</f>
        <v>9451202.6799999997</v>
      </c>
      <c r="F564" s="291">
        <f>SUM(F8:F563)</f>
        <v>7439855.049999998</v>
      </c>
      <c r="G564" s="286"/>
      <c r="H564" s="285"/>
      <c r="I564" s="285"/>
    </row>
    <row r="565" spans="2:10" ht="15.75" customHeight="1" thickTop="1" x14ac:dyDescent="0.25">
      <c r="B565" s="290"/>
      <c r="C565" s="289"/>
      <c r="E565" s="280">
        <f>F564-E564</f>
        <v>-2011347.6300000018</v>
      </c>
      <c r="F565" s="287"/>
      <c r="G565" s="286"/>
      <c r="H565" s="285"/>
      <c r="I565" s="285"/>
      <c r="J565" s="282"/>
    </row>
    <row r="566" spans="2:10" ht="15.75" customHeight="1" x14ac:dyDescent="0.25">
      <c r="B566" s="290"/>
      <c r="C566" s="289"/>
      <c r="F566" s="287"/>
      <c r="G566" s="286"/>
      <c r="H566" s="280"/>
      <c r="I566" s="285"/>
    </row>
    <row r="567" spans="2:10" ht="15.75" customHeight="1" x14ac:dyDescent="0.25">
      <c r="B567" s="290"/>
      <c r="C567" s="289"/>
      <c r="F567" s="287"/>
      <c r="G567" s="286"/>
      <c r="H567" s="285"/>
      <c r="I567" s="285"/>
    </row>
    <row r="568" spans="2:10" ht="15.75" customHeight="1" x14ac:dyDescent="0.25">
      <c r="B568" s="278"/>
      <c r="C568" s="278"/>
      <c r="D568" s="283"/>
      <c r="F568" s="287"/>
      <c r="G568" s="286"/>
      <c r="H568" s="285"/>
      <c r="I568" s="285"/>
    </row>
    <row r="569" spans="2:10" ht="15.75" customHeight="1" x14ac:dyDescent="0.25">
      <c r="B569" s="278"/>
      <c r="C569" s="278"/>
      <c r="D569" s="283"/>
      <c r="F569" s="287"/>
      <c r="G569" s="286"/>
      <c r="H569" s="285"/>
      <c r="I569" s="285"/>
    </row>
    <row r="570" spans="2:10" ht="15.75" customHeight="1" x14ac:dyDescent="0.25">
      <c r="B570" s="278"/>
      <c r="C570" s="278"/>
      <c r="D570" s="288"/>
      <c r="F570" s="287"/>
      <c r="G570" s="286"/>
      <c r="H570" s="285"/>
      <c r="I570" s="285"/>
    </row>
    <row r="571" spans="2:10" ht="15.75" customHeight="1" x14ac:dyDescent="0.25">
      <c r="B571" s="278"/>
      <c r="C571" s="278"/>
      <c r="D571" s="283"/>
      <c r="F571" s="287"/>
      <c r="G571" s="286"/>
      <c r="H571" s="285"/>
      <c r="I571" s="285"/>
    </row>
    <row r="572" spans="2:10" ht="15.75" customHeight="1" x14ac:dyDescent="0.2">
      <c r="B572" s="278"/>
      <c r="C572" s="278"/>
      <c r="D572" s="283"/>
      <c r="G572" s="285"/>
      <c r="H572" s="285"/>
      <c r="I572" s="285"/>
    </row>
    <row r="573" spans="2:10" ht="15.75" customHeight="1" x14ac:dyDescent="0.2">
      <c r="B573" s="278"/>
      <c r="C573" s="278"/>
      <c r="D573" s="283"/>
      <c r="G573" s="285"/>
    </row>
    <row r="574" spans="2:10" ht="15.75" customHeight="1" x14ac:dyDescent="0.2">
      <c r="B574" s="278"/>
      <c r="C574" s="278"/>
      <c r="D574" s="283"/>
      <c r="G574" s="285"/>
    </row>
    <row r="575" spans="2:10" ht="15.75" customHeight="1" x14ac:dyDescent="0.2">
      <c r="B575" s="278"/>
      <c r="C575" s="278"/>
    </row>
    <row r="576" spans="2:10" ht="15.75" customHeight="1" x14ac:dyDescent="0.2">
      <c r="B576" s="278"/>
      <c r="C576" s="278"/>
      <c r="D576" s="283"/>
      <c r="G576" s="284"/>
    </row>
    <row r="577" spans="2:7" ht="15.75" customHeight="1" x14ac:dyDescent="0.2">
      <c r="B577" s="278"/>
      <c r="C577" s="278"/>
      <c r="D577" s="283"/>
    </row>
    <row r="578" spans="2:7" ht="15.75" customHeight="1" x14ac:dyDescent="0.2">
      <c r="B578" s="278"/>
      <c r="C578" s="278"/>
      <c r="D578" s="283"/>
    </row>
    <row r="579" spans="2:7" ht="15.75" customHeight="1" x14ac:dyDescent="0.2">
      <c r="B579" s="278"/>
      <c r="C579" s="278"/>
      <c r="D579" s="283"/>
    </row>
    <row r="580" spans="2:7" ht="15.75" customHeight="1" x14ac:dyDescent="0.2">
      <c r="B580" s="278"/>
      <c r="C580" s="278"/>
      <c r="D580" s="283"/>
    </row>
    <row r="581" spans="2:7" ht="15.75" customHeight="1" x14ac:dyDescent="0.2">
      <c r="B581" s="278"/>
      <c r="C581" s="278"/>
    </row>
    <row r="582" spans="2:7" ht="15.75" customHeight="1" x14ac:dyDescent="0.2">
      <c r="D582" s="283"/>
    </row>
    <row r="583" spans="2:7" ht="15.75" customHeight="1" x14ac:dyDescent="0.2">
      <c r="B583" s="278"/>
      <c r="C583" s="278"/>
      <c r="D583" s="283"/>
    </row>
    <row r="584" spans="2:7" ht="15.75" customHeight="1" x14ac:dyDescent="0.2">
      <c r="B584" s="278"/>
      <c r="C584" s="278"/>
      <c r="F584" s="282"/>
      <c r="G584" s="278"/>
    </row>
    <row r="585" spans="2:7" ht="15.75" customHeight="1" x14ac:dyDescent="0.2">
      <c r="F585" s="282"/>
      <c r="G585" s="278"/>
    </row>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54" ht="18" customHeight="1" x14ac:dyDescent="0.2"/>
    <row r="655" ht="18" customHeight="1" x14ac:dyDescent="0.2"/>
    <row r="656" ht="18" customHeight="1" x14ac:dyDescent="0.2"/>
    <row r="657" ht="18" customHeight="1" x14ac:dyDescent="0.2"/>
    <row r="665" ht="15.75" customHeight="1" x14ac:dyDescent="0.2"/>
    <row r="675" spans="1:208" s="279" customFormat="1" x14ac:dyDescent="0.2">
      <c r="A675" s="278"/>
      <c r="D675" s="281"/>
      <c r="E675" s="280"/>
      <c r="F675" s="280"/>
      <c r="H675" s="278"/>
      <c r="I675" s="278"/>
      <c r="J675" s="278"/>
      <c r="K675" s="278"/>
      <c r="L675" s="278"/>
      <c r="M675" s="278"/>
      <c r="N675" s="278"/>
      <c r="O675" s="278"/>
      <c r="P675" s="278"/>
      <c r="Q675" s="278"/>
      <c r="R675" s="278"/>
      <c r="S675" s="278"/>
      <c r="T675" s="278"/>
      <c r="U675" s="278"/>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8"/>
      <c r="AR675" s="278"/>
      <c r="AS675" s="278"/>
      <c r="AT675" s="278"/>
      <c r="AU675" s="278"/>
      <c r="AV675" s="278"/>
      <c r="AW675" s="278"/>
      <c r="AX675" s="278"/>
      <c r="AY675" s="278"/>
      <c r="AZ675" s="278"/>
      <c r="BA675" s="278"/>
      <c r="BB675" s="278"/>
      <c r="BC675" s="278"/>
      <c r="BD675" s="278"/>
      <c r="BE675" s="278"/>
      <c r="BF675" s="278"/>
      <c r="BG675" s="278"/>
      <c r="BH675" s="278"/>
      <c r="BI675" s="278"/>
      <c r="BJ675" s="278"/>
      <c r="BK675" s="278"/>
      <c r="BL675" s="278"/>
      <c r="BM675" s="278"/>
      <c r="BN675" s="278"/>
      <c r="BO675" s="278"/>
      <c r="BP675" s="278"/>
      <c r="BQ675" s="278"/>
      <c r="BR675" s="278"/>
      <c r="BS675" s="278"/>
      <c r="BT675" s="278"/>
      <c r="BU675" s="278"/>
      <c r="BV675" s="278"/>
      <c r="BW675" s="278"/>
      <c r="BX675" s="278"/>
      <c r="BY675" s="278"/>
      <c r="BZ675" s="278"/>
      <c r="CA675" s="278"/>
      <c r="CB675" s="278"/>
      <c r="CC675" s="278"/>
      <c r="CD675" s="278"/>
      <c r="CE675" s="278"/>
      <c r="CF675" s="278"/>
      <c r="CG675" s="278"/>
      <c r="CH675" s="278"/>
      <c r="CI675" s="278"/>
      <c r="CJ675" s="278"/>
      <c r="CK675" s="278"/>
      <c r="CL675" s="278"/>
      <c r="CM675" s="278"/>
      <c r="CN675" s="278"/>
      <c r="CO675" s="278"/>
      <c r="CP675" s="278"/>
      <c r="CQ675" s="278"/>
      <c r="CR675" s="278"/>
      <c r="CS675" s="278"/>
      <c r="CT675" s="278"/>
      <c r="CU675" s="278"/>
      <c r="CV675" s="278"/>
      <c r="CW675" s="278"/>
      <c r="CX675" s="278"/>
      <c r="CY675" s="278"/>
      <c r="CZ675" s="278"/>
      <c r="DA675" s="278"/>
      <c r="DB675" s="278"/>
      <c r="DC675" s="278"/>
      <c r="DD675" s="278"/>
      <c r="DE675" s="278"/>
      <c r="DF675" s="278"/>
      <c r="DG675" s="278"/>
      <c r="DH675" s="278"/>
      <c r="DI675" s="278"/>
      <c r="DJ675" s="278"/>
      <c r="DK675" s="278"/>
      <c r="DL675" s="278"/>
      <c r="DM675" s="278"/>
      <c r="DN675" s="278"/>
      <c r="DO675" s="278"/>
      <c r="DP675" s="278"/>
      <c r="DQ675" s="278"/>
      <c r="DR675" s="278"/>
      <c r="DS675" s="278"/>
      <c r="DT675" s="278"/>
      <c r="DU675" s="278"/>
      <c r="DV675" s="278"/>
      <c r="DW675" s="278"/>
      <c r="DX675" s="278"/>
      <c r="DY675" s="278"/>
      <c r="DZ675" s="278"/>
      <c r="EA675" s="278"/>
      <c r="EB675" s="278"/>
      <c r="EC675" s="278"/>
      <c r="ED675" s="278"/>
      <c r="EE675" s="278"/>
      <c r="EF675" s="278"/>
      <c r="EG675" s="278"/>
      <c r="EH675" s="278"/>
      <c r="EI675" s="278"/>
      <c r="EJ675" s="278"/>
      <c r="EK675" s="278"/>
      <c r="EL675" s="278"/>
      <c r="EM675" s="278"/>
      <c r="EN675" s="278"/>
      <c r="EO675" s="278"/>
      <c r="EP675" s="278"/>
      <c r="EQ675" s="278"/>
      <c r="ER675" s="278"/>
      <c r="ES675" s="278"/>
      <c r="ET675" s="278"/>
      <c r="EU675" s="278"/>
      <c r="EV675" s="278"/>
      <c r="EW675" s="278"/>
      <c r="EX675" s="278"/>
      <c r="EY675" s="278"/>
      <c r="EZ675" s="278"/>
      <c r="FA675" s="278"/>
      <c r="FB675" s="278"/>
      <c r="FC675" s="278"/>
      <c r="FD675" s="278"/>
      <c r="FE675" s="278"/>
      <c r="FF675" s="278"/>
      <c r="FG675" s="278"/>
      <c r="FH675" s="278"/>
      <c r="FI675" s="278"/>
      <c r="FJ675" s="278"/>
      <c r="FK675" s="278"/>
      <c r="FL675" s="278"/>
      <c r="FM675" s="278"/>
      <c r="FN675" s="278"/>
      <c r="FO675" s="278"/>
      <c r="FP675" s="278"/>
      <c r="FQ675" s="278"/>
      <c r="FR675" s="278"/>
      <c r="FS675" s="278"/>
      <c r="FT675" s="278"/>
      <c r="FU675" s="278"/>
      <c r="FV675" s="278"/>
      <c r="FW675" s="278"/>
      <c r="FX675" s="278"/>
      <c r="FY675" s="278"/>
      <c r="FZ675" s="278"/>
      <c r="GA675" s="278"/>
      <c r="GB675" s="278"/>
      <c r="GC675" s="278"/>
      <c r="GD675" s="278"/>
      <c r="GE675" s="278"/>
      <c r="GF675" s="278"/>
      <c r="GG675" s="278"/>
      <c r="GH675" s="278"/>
      <c r="GI675" s="278"/>
      <c r="GJ675" s="278"/>
      <c r="GK675" s="278"/>
      <c r="GL675" s="278"/>
      <c r="GM675" s="278"/>
      <c r="GN675" s="278"/>
      <c r="GO675" s="278"/>
      <c r="GP675" s="278"/>
      <c r="GQ675" s="278"/>
      <c r="GR675" s="278"/>
      <c r="GS675" s="278"/>
      <c r="GT675" s="278"/>
      <c r="GU675" s="278"/>
      <c r="GV675" s="278"/>
      <c r="GW675" s="278"/>
      <c r="GX675" s="278"/>
      <c r="GY675" s="278"/>
      <c r="GZ675" s="278"/>
    </row>
    <row r="676" spans="1:208" s="280" customFormat="1" x14ac:dyDescent="0.2">
      <c r="A676" s="278"/>
      <c r="B676" s="279"/>
      <c r="C676" s="279"/>
      <c r="D676" s="281"/>
      <c r="G676" s="279"/>
      <c r="H676" s="278"/>
      <c r="I676" s="278"/>
      <c r="J676" s="278"/>
      <c r="K676" s="278"/>
      <c r="L676" s="278"/>
      <c r="M676" s="278"/>
      <c r="N676" s="278"/>
      <c r="O676" s="278"/>
      <c r="P676" s="278"/>
      <c r="Q676" s="278"/>
      <c r="R676" s="278"/>
      <c r="S676" s="278"/>
      <c r="T676" s="278"/>
      <c r="U676" s="278"/>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8"/>
      <c r="AR676" s="278"/>
      <c r="AS676" s="278"/>
      <c r="AT676" s="278"/>
      <c r="AU676" s="278"/>
      <c r="AV676" s="278"/>
      <c r="AW676" s="278"/>
      <c r="AX676" s="278"/>
      <c r="AY676" s="278"/>
      <c r="AZ676" s="278"/>
      <c r="BA676" s="278"/>
      <c r="BB676" s="278"/>
      <c r="BC676" s="278"/>
      <c r="BD676" s="278"/>
      <c r="BE676" s="278"/>
      <c r="BF676" s="278"/>
      <c r="BG676" s="278"/>
      <c r="BH676" s="278"/>
      <c r="BI676" s="278"/>
      <c r="BJ676" s="278"/>
      <c r="BK676" s="278"/>
      <c r="BL676" s="278"/>
      <c r="BM676" s="278"/>
      <c r="BN676" s="278"/>
      <c r="BO676" s="278"/>
      <c r="BP676" s="278"/>
      <c r="BQ676" s="278"/>
      <c r="BR676" s="278"/>
      <c r="BS676" s="278"/>
      <c r="BT676" s="278"/>
      <c r="BU676" s="278"/>
      <c r="BV676" s="278"/>
      <c r="BW676" s="278"/>
      <c r="BX676" s="278"/>
      <c r="BY676" s="278"/>
      <c r="BZ676" s="278"/>
      <c r="CA676" s="278"/>
      <c r="CB676" s="278"/>
      <c r="CC676" s="278"/>
      <c r="CD676" s="278"/>
      <c r="CE676" s="278"/>
      <c r="CF676" s="278"/>
      <c r="CG676" s="278"/>
      <c r="CH676" s="278"/>
      <c r="CI676" s="278"/>
      <c r="CJ676" s="278"/>
      <c r="CK676" s="278"/>
      <c r="CL676" s="278"/>
      <c r="CM676" s="278"/>
      <c r="CN676" s="278"/>
      <c r="CO676" s="278"/>
      <c r="CP676" s="278"/>
      <c r="CQ676" s="278"/>
      <c r="CR676" s="278"/>
      <c r="CS676" s="278"/>
      <c r="CT676" s="278"/>
      <c r="CU676" s="278"/>
      <c r="CV676" s="278"/>
      <c r="CW676" s="278"/>
      <c r="CX676" s="278"/>
      <c r="CY676" s="278"/>
      <c r="CZ676" s="278"/>
      <c r="DA676" s="278"/>
      <c r="DB676" s="278"/>
      <c r="DC676" s="278"/>
      <c r="DD676" s="278"/>
      <c r="DE676" s="278"/>
      <c r="DF676" s="278"/>
      <c r="DG676" s="278"/>
      <c r="DH676" s="278"/>
      <c r="DI676" s="278"/>
      <c r="DJ676" s="278"/>
      <c r="DK676" s="278"/>
      <c r="DL676" s="278"/>
      <c r="DM676" s="278"/>
      <c r="DN676" s="278"/>
      <c r="DO676" s="278"/>
      <c r="DP676" s="278"/>
      <c r="DQ676" s="278"/>
      <c r="DR676" s="278"/>
      <c r="DS676" s="278"/>
      <c r="DT676" s="278"/>
      <c r="DU676" s="278"/>
      <c r="DV676" s="278"/>
      <c r="DW676" s="278"/>
      <c r="DX676" s="278"/>
      <c r="DY676" s="278"/>
      <c r="DZ676" s="278"/>
      <c r="EA676" s="278"/>
      <c r="EB676" s="278"/>
      <c r="EC676" s="278"/>
      <c r="ED676" s="278"/>
      <c r="EE676" s="278"/>
      <c r="EF676" s="278"/>
      <c r="EG676" s="278"/>
      <c r="EH676" s="278"/>
      <c r="EI676" s="278"/>
      <c r="EJ676" s="278"/>
      <c r="EK676" s="278"/>
      <c r="EL676" s="278"/>
      <c r="EM676" s="278"/>
      <c r="EN676" s="278"/>
      <c r="EO676" s="278"/>
      <c r="EP676" s="278"/>
      <c r="EQ676" s="278"/>
      <c r="ER676" s="278"/>
      <c r="ES676" s="278"/>
      <c r="ET676" s="278"/>
      <c r="EU676" s="278"/>
      <c r="EV676" s="278"/>
      <c r="EW676" s="278"/>
      <c r="EX676" s="278"/>
      <c r="EY676" s="278"/>
      <c r="EZ676" s="278"/>
      <c r="FA676" s="278"/>
      <c r="FB676" s="278"/>
      <c r="FC676" s="278"/>
      <c r="FD676" s="278"/>
      <c r="FE676" s="278"/>
      <c r="FF676" s="278"/>
      <c r="FG676" s="278"/>
      <c r="FH676" s="278"/>
      <c r="FI676" s="278"/>
      <c r="FJ676" s="278"/>
      <c r="FK676" s="278"/>
      <c r="FL676" s="278"/>
      <c r="FM676" s="278"/>
      <c r="FN676" s="278"/>
      <c r="FO676" s="278"/>
      <c r="FP676" s="278"/>
      <c r="FQ676" s="278"/>
      <c r="FR676" s="278"/>
      <c r="FS676" s="278"/>
      <c r="FT676" s="278"/>
      <c r="FU676" s="278"/>
      <c r="FV676" s="278"/>
      <c r="FW676" s="278"/>
      <c r="FX676" s="278"/>
      <c r="FY676" s="278"/>
      <c r="FZ676" s="278"/>
      <c r="GA676" s="278"/>
      <c r="GB676" s="278"/>
      <c r="GC676" s="278"/>
      <c r="GD676" s="278"/>
      <c r="GE676" s="278"/>
      <c r="GF676" s="278"/>
      <c r="GG676" s="278"/>
      <c r="GH676" s="278"/>
      <c r="GI676" s="278"/>
      <c r="GJ676" s="278"/>
      <c r="GK676" s="278"/>
      <c r="GL676" s="278"/>
      <c r="GM676" s="278"/>
      <c r="GN676" s="278"/>
      <c r="GO676" s="278"/>
      <c r="GP676" s="278"/>
      <c r="GQ676" s="278"/>
      <c r="GR676" s="278"/>
      <c r="GS676" s="278"/>
      <c r="GT676" s="278"/>
      <c r="GU676" s="278"/>
      <c r="GV676" s="278"/>
      <c r="GW676" s="278"/>
      <c r="GX676" s="278"/>
      <c r="GY676" s="278"/>
      <c r="GZ676" s="278"/>
    </row>
    <row r="677" spans="1:208" s="280" customFormat="1" x14ac:dyDescent="0.2">
      <c r="A677" s="278"/>
      <c r="B677" s="279"/>
      <c r="C677" s="279"/>
      <c r="D677" s="281"/>
      <c r="G677" s="279"/>
      <c r="H677" s="278"/>
      <c r="I677" s="278"/>
      <c r="J677" s="278"/>
      <c r="K677" s="278"/>
      <c r="L677" s="278"/>
      <c r="M677" s="278"/>
      <c r="N677" s="278"/>
      <c r="O677" s="278"/>
      <c r="P677" s="278"/>
      <c r="Q677" s="278"/>
      <c r="R677" s="278"/>
      <c r="S677" s="278"/>
      <c r="T677" s="278"/>
      <c r="U677" s="278"/>
      <c r="V677" s="278"/>
      <c r="W677" s="278"/>
      <c r="X677" s="278"/>
      <c r="Y677" s="278"/>
      <c r="Z677" s="278"/>
      <c r="AA677" s="278"/>
      <c r="AB677" s="278"/>
      <c r="AC677" s="278"/>
      <c r="AD677" s="278"/>
      <c r="AE677" s="278"/>
      <c r="AF677" s="278"/>
      <c r="AG677" s="278"/>
      <c r="AH677" s="278"/>
      <c r="AI677" s="278"/>
      <c r="AJ677" s="278"/>
      <c r="AK677" s="278"/>
      <c r="AL677" s="278"/>
      <c r="AM677" s="278"/>
      <c r="AN677" s="278"/>
      <c r="AO677" s="278"/>
      <c r="AP677" s="278"/>
      <c r="AQ677" s="278"/>
      <c r="AR677" s="278"/>
      <c r="AS677" s="278"/>
      <c r="AT677" s="278"/>
      <c r="AU677" s="278"/>
      <c r="AV677" s="278"/>
      <c r="AW677" s="278"/>
      <c r="AX677" s="278"/>
      <c r="AY677" s="278"/>
      <c r="AZ677" s="278"/>
      <c r="BA677" s="278"/>
      <c r="BB677" s="278"/>
      <c r="BC677" s="278"/>
      <c r="BD677" s="278"/>
      <c r="BE677" s="278"/>
      <c r="BF677" s="278"/>
      <c r="BG677" s="278"/>
      <c r="BH677" s="278"/>
      <c r="BI677" s="278"/>
      <c r="BJ677" s="278"/>
      <c r="BK677" s="278"/>
      <c r="BL677" s="278"/>
      <c r="BM677" s="278"/>
      <c r="BN677" s="278"/>
      <c r="BO677" s="278"/>
      <c r="BP677" s="278"/>
      <c r="BQ677" s="278"/>
      <c r="BR677" s="278"/>
      <c r="BS677" s="278"/>
      <c r="BT677" s="278"/>
      <c r="BU677" s="278"/>
      <c r="BV677" s="278"/>
      <c r="BW677" s="278"/>
      <c r="BX677" s="278"/>
      <c r="BY677" s="278"/>
      <c r="BZ677" s="278"/>
      <c r="CA677" s="278"/>
      <c r="CB677" s="278"/>
      <c r="CC677" s="278"/>
      <c r="CD677" s="278"/>
      <c r="CE677" s="278"/>
      <c r="CF677" s="278"/>
      <c r="CG677" s="278"/>
      <c r="CH677" s="278"/>
      <c r="CI677" s="278"/>
      <c r="CJ677" s="278"/>
      <c r="CK677" s="278"/>
      <c r="CL677" s="278"/>
      <c r="CM677" s="278"/>
      <c r="CN677" s="278"/>
      <c r="CO677" s="278"/>
      <c r="CP677" s="278"/>
      <c r="CQ677" s="278"/>
      <c r="CR677" s="278"/>
      <c r="CS677" s="278"/>
      <c r="CT677" s="278"/>
      <c r="CU677" s="278"/>
      <c r="CV677" s="278"/>
      <c r="CW677" s="278"/>
      <c r="CX677" s="278"/>
      <c r="CY677" s="278"/>
      <c r="CZ677" s="278"/>
      <c r="DA677" s="278"/>
      <c r="DB677" s="278"/>
      <c r="DC677" s="278"/>
      <c r="DD677" s="278"/>
      <c r="DE677" s="278"/>
      <c r="DF677" s="278"/>
      <c r="DG677" s="278"/>
      <c r="DH677" s="278"/>
      <c r="DI677" s="278"/>
      <c r="DJ677" s="278"/>
      <c r="DK677" s="278"/>
      <c r="DL677" s="278"/>
      <c r="DM677" s="278"/>
      <c r="DN677" s="278"/>
      <c r="DO677" s="278"/>
      <c r="DP677" s="278"/>
      <c r="DQ677" s="278"/>
      <c r="DR677" s="278"/>
      <c r="DS677" s="278"/>
      <c r="DT677" s="278"/>
      <c r="DU677" s="278"/>
      <c r="DV677" s="278"/>
      <c r="DW677" s="278"/>
      <c r="DX677" s="278"/>
      <c r="DY677" s="278"/>
      <c r="DZ677" s="278"/>
      <c r="EA677" s="278"/>
      <c r="EB677" s="278"/>
      <c r="EC677" s="278"/>
      <c r="ED677" s="278"/>
      <c r="EE677" s="278"/>
      <c r="EF677" s="278"/>
      <c r="EG677" s="278"/>
      <c r="EH677" s="278"/>
      <c r="EI677" s="278"/>
      <c r="EJ677" s="278"/>
      <c r="EK677" s="278"/>
      <c r="EL677" s="278"/>
      <c r="EM677" s="278"/>
      <c r="EN677" s="278"/>
      <c r="EO677" s="278"/>
      <c r="EP677" s="278"/>
      <c r="EQ677" s="278"/>
      <c r="ER677" s="278"/>
      <c r="ES677" s="278"/>
      <c r="ET677" s="278"/>
      <c r="EU677" s="278"/>
      <c r="EV677" s="278"/>
      <c r="EW677" s="278"/>
      <c r="EX677" s="278"/>
      <c r="EY677" s="278"/>
      <c r="EZ677" s="278"/>
      <c r="FA677" s="278"/>
      <c r="FB677" s="278"/>
      <c r="FC677" s="278"/>
      <c r="FD677" s="278"/>
      <c r="FE677" s="278"/>
      <c r="FF677" s="278"/>
      <c r="FG677" s="278"/>
      <c r="FH677" s="278"/>
      <c r="FI677" s="278"/>
      <c r="FJ677" s="278"/>
      <c r="FK677" s="278"/>
      <c r="FL677" s="278"/>
      <c r="FM677" s="278"/>
      <c r="FN677" s="278"/>
      <c r="FO677" s="278"/>
      <c r="FP677" s="278"/>
      <c r="FQ677" s="278"/>
      <c r="FR677" s="278"/>
      <c r="FS677" s="278"/>
      <c r="FT677" s="278"/>
      <c r="FU677" s="278"/>
      <c r="FV677" s="278"/>
      <c r="FW677" s="278"/>
      <c r="FX677" s="278"/>
      <c r="FY677" s="278"/>
      <c r="FZ677" s="278"/>
      <c r="GA677" s="278"/>
      <c r="GB677" s="278"/>
      <c r="GC677" s="278"/>
      <c r="GD677" s="278"/>
      <c r="GE677" s="278"/>
      <c r="GF677" s="278"/>
      <c r="GG677" s="278"/>
      <c r="GH677" s="278"/>
      <c r="GI677" s="278"/>
      <c r="GJ677" s="278"/>
      <c r="GK677" s="278"/>
      <c r="GL677" s="278"/>
      <c r="GM677" s="278"/>
      <c r="GN677" s="278"/>
      <c r="GO677" s="278"/>
      <c r="GP677" s="278"/>
      <c r="GQ677" s="278"/>
      <c r="GR677" s="278"/>
      <c r="GS677" s="278"/>
      <c r="GT677" s="278"/>
      <c r="GU677" s="278"/>
      <c r="GV677" s="278"/>
      <c r="GW677" s="278"/>
      <c r="GX677" s="278"/>
      <c r="GY677" s="278"/>
      <c r="GZ677" s="278"/>
    </row>
    <row r="678" spans="1:208" s="280" customFormat="1" x14ac:dyDescent="0.2">
      <c r="A678" s="278"/>
      <c r="B678" s="279"/>
      <c r="C678" s="279"/>
      <c r="D678" s="281"/>
      <c r="G678" s="279"/>
      <c r="H678" s="278"/>
      <c r="I678" s="278"/>
      <c r="J678" s="278"/>
      <c r="K678" s="278"/>
      <c r="L678" s="278"/>
      <c r="M678" s="278"/>
      <c r="N678" s="278"/>
      <c r="O678" s="278"/>
      <c r="P678" s="278"/>
      <c r="Q678" s="278"/>
      <c r="R678" s="278"/>
      <c r="S678" s="278"/>
      <c r="T678" s="278"/>
      <c r="U678" s="278"/>
      <c r="V678" s="278"/>
      <c r="W678" s="278"/>
      <c r="X678" s="278"/>
      <c r="Y678" s="278"/>
      <c r="Z678" s="278"/>
      <c r="AA678" s="278"/>
      <c r="AB678" s="278"/>
      <c r="AC678" s="278"/>
      <c r="AD678" s="278"/>
      <c r="AE678" s="278"/>
      <c r="AF678" s="278"/>
      <c r="AG678" s="278"/>
      <c r="AH678" s="278"/>
      <c r="AI678" s="278"/>
      <c r="AJ678" s="278"/>
      <c r="AK678" s="278"/>
      <c r="AL678" s="278"/>
      <c r="AM678" s="278"/>
      <c r="AN678" s="278"/>
      <c r="AO678" s="278"/>
      <c r="AP678" s="278"/>
      <c r="AQ678" s="278"/>
      <c r="AR678" s="278"/>
      <c r="AS678" s="278"/>
      <c r="AT678" s="278"/>
      <c r="AU678" s="278"/>
      <c r="AV678" s="278"/>
      <c r="AW678" s="278"/>
      <c r="AX678" s="278"/>
      <c r="AY678" s="278"/>
      <c r="AZ678" s="278"/>
      <c r="BA678" s="278"/>
      <c r="BB678" s="278"/>
      <c r="BC678" s="278"/>
      <c r="BD678" s="278"/>
      <c r="BE678" s="278"/>
      <c r="BF678" s="278"/>
      <c r="BG678" s="278"/>
      <c r="BH678" s="278"/>
      <c r="BI678" s="278"/>
      <c r="BJ678" s="278"/>
      <c r="BK678" s="278"/>
      <c r="BL678" s="278"/>
      <c r="BM678" s="278"/>
      <c r="BN678" s="278"/>
      <c r="BO678" s="278"/>
      <c r="BP678" s="278"/>
      <c r="BQ678" s="278"/>
      <c r="BR678" s="278"/>
      <c r="BS678" s="278"/>
      <c r="BT678" s="278"/>
      <c r="BU678" s="278"/>
      <c r="BV678" s="278"/>
      <c r="BW678" s="278"/>
      <c r="BX678" s="278"/>
      <c r="BY678" s="278"/>
      <c r="BZ678" s="278"/>
      <c r="CA678" s="278"/>
      <c r="CB678" s="278"/>
      <c r="CC678" s="278"/>
      <c r="CD678" s="278"/>
      <c r="CE678" s="278"/>
      <c r="CF678" s="278"/>
      <c r="CG678" s="278"/>
      <c r="CH678" s="278"/>
      <c r="CI678" s="278"/>
      <c r="CJ678" s="278"/>
      <c r="CK678" s="278"/>
      <c r="CL678" s="278"/>
      <c r="CM678" s="278"/>
      <c r="CN678" s="278"/>
      <c r="CO678" s="278"/>
      <c r="CP678" s="278"/>
      <c r="CQ678" s="278"/>
      <c r="CR678" s="278"/>
      <c r="CS678" s="278"/>
      <c r="CT678" s="278"/>
      <c r="CU678" s="278"/>
      <c r="CV678" s="278"/>
      <c r="CW678" s="278"/>
      <c r="CX678" s="278"/>
      <c r="CY678" s="278"/>
      <c r="CZ678" s="278"/>
      <c r="DA678" s="278"/>
      <c r="DB678" s="278"/>
      <c r="DC678" s="278"/>
      <c r="DD678" s="278"/>
      <c r="DE678" s="278"/>
      <c r="DF678" s="278"/>
      <c r="DG678" s="278"/>
      <c r="DH678" s="278"/>
      <c r="DI678" s="278"/>
      <c r="DJ678" s="278"/>
      <c r="DK678" s="278"/>
      <c r="DL678" s="278"/>
      <c r="DM678" s="278"/>
      <c r="DN678" s="278"/>
      <c r="DO678" s="278"/>
      <c r="DP678" s="278"/>
      <c r="DQ678" s="278"/>
      <c r="DR678" s="278"/>
      <c r="DS678" s="278"/>
      <c r="DT678" s="278"/>
      <c r="DU678" s="278"/>
      <c r="DV678" s="278"/>
      <c r="DW678" s="278"/>
      <c r="DX678" s="278"/>
      <c r="DY678" s="278"/>
      <c r="DZ678" s="278"/>
      <c r="EA678" s="278"/>
      <c r="EB678" s="278"/>
      <c r="EC678" s="278"/>
      <c r="ED678" s="278"/>
      <c r="EE678" s="278"/>
      <c r="EF678" s="278"/>
      <c r="EG678" s="278"/>
      <c r="EH678" s="278"/>
      <c r="EI678" s="278"/>
      <c r="EJ678" s="278"/>
      <c r="EK678" s="278"/>
      <c r="EL678" s="278"/>
      <c r="EM678" s="278"/>
      <c r="EN678" s="278"/>
      <c r="EO678" s="278"/>
      <c r="EP678" s="278"/>
      <c r="EQ678" s="278"/>
      <c r="ER678" s="278"/>
      <c r="ES678" s="278"/>
      <c r="ET678" s="278"/>
      <c r="EU678" s="278"/>
      <c r="EV678" s="278"/>
      <c r="EW678" s="278"/>
      <c r="EX678" s="278"/>
      <c r="EY678" s="278"/>
      <c r="EZ678" s="278"/>
      <c r="FA678" s="278"/>
      <c r="FB678" s="278"/>
      <c r="FC678" s="278"/>
      <c r="FD678" s="278"/>
      <c r="FE678" s="278"/>
      <c r="FF678" s="278"/>
      <c r="FG678" s="278"/>
      <c r="FH678" s="278"/>
      <c r="FI678" s="278"/>
      <c r="FJ678" s="278"/>
      <c r="FK678" s="278"/>
      <c r="FL678" s="278"/>
      <c r="FM678" s="278"/>
      <c r="FN678" s="278"/>
      <c r="FO678" s="278"/>
      <c r="FP678" s="278"/>
      <c r="FQ678" s="278"/>
      <c r="FR678" s="278"/>
      <c r="FS678" s="278"/>
      <c r="FT678" s="278"/>
      <c r="FU678" s="278"/>
      <c r="FV678" s="278"/>
      <c r="FW678" s="278"/>
      <c r="FX678" s="278"/>
      <c r="FY678" s="278"/>
      <c r="FZ678" s="278"/>
      <c r="GA678" s="278"/>
      <c r="GB678" s="278"/>
      <c r="GC678" s="278"/>
      <c r="GD678" s="278"/>
      <c r="GE678" s="278"/>
      <c r="GF678" s="278"/>
      <c r="GG678" s="278"/>
      <c r="GH678" s="278"/>
      <c r="GI678" s="278"/>
      <c r="GJ678" s="278"/>
      <c r="GK678" s="278"/>
      <c r="GL678" s="278"/>
      <c r="GM678" s="278"/>
      <c r="GN678" s="278"/>
      <c r="GO678" s="278"/>
      <c r="GP678" s="278"/>
      <c r="GQ678" s="278"/>
      <c r="GR678" s="278"/>
      <c r="GS678" s="278"/>
      <c r="GT678" s="278"/>
      <c r="GU678" s="278"/>
      <c r="GV678" s="278"/>
      <c r="GW678" s="278"/>
      <c r="GX678" s="278"/>
      <c r="GY678" s="278"/>
      <c r="GZ678" s="278"/>
    </row>
  </sheetData>
  <pageMargins left="0.70866141732283472" right="0.55118110236220474" top="0.31496062992125984" bottom="0.39370078740157483" header="0.31496062992125984" footer="0.31496062992125984"/>
  <pageSetup paperSize="9" scale="65" orientation="landscape"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B899F-2DC7-460A-B12E-70C9E533A253}">
  <dimension ref="A1:HA260"/>
  <sheetViews>
    <sheetView workbookViewId="0">
      <selection activeCell="AO69" sqref="AO69"/>
    </sheetView>
  </sheetViews>
  <sheetFormatPr baseColWidth="10" defaultColWidth="10.85546875" defaultRowHeight="12.75" x14ac:dyDescent="0.2"/>
  <cols>
    <col min="1" max="1" width="2.85546875" style="690" customWidth="1"/>
    <col min="2" max="2" width="10.85546875" style="691"/>
    <col min="3" max="3" width="68.42578125" style="691" customWidth="1"/>
    <col min="4" max="4" width="10.85546875" style="693"/>
    <col min="5" max="5" width="17.140625" style="692" customWidth="1"/>
    <col min="6" max="6" width="17.28515625" style="692" hidden="1" customWidth="1"/>
    <col min="7" max="7" width="17.28515625" style="691" hidden="1" customWidth="1"/>
    <col min="8" max="8" width="12" style="690" hidden="1" customWidth="1"/>
    <col min="9" max="9" width="2" style="311" hidden="1" customWidth="1"/>
    <col min="10" max="12" width="11" style="311" hidden="1" customWidth="1"/>
    <col min="13" max="38" width="0" style="311" hidden="1" customWidth="1"/>
    <col min="39" max="16384" width="10.85546875" style="311"/>
  </cols>
  <sheetData>
    <row r="1" spans="2:12" x14ac:dyDescent="0.2">
      <c r="B1" s="733"/>
      <c r="C1" s="1029" t="s">
        <v>872</v>
      </c>
    </row>
    <row r="2" spans="2:12" x14ac:dyDescent="0.2">
      <c r="B2" s="733"/>
      <c r="C2" s="1029" t="s">
        <v>1009</v>
      </c>
    </row>
    <row r="3" spans="2:12" x14ac:dyDescent="0.2">
      <c r="B3" s="733"/>
      <c r="C3" s="1030" t="s">
        <v>11911</v>
      </c>
    </row>
    <row r="4" spans="2:12" ht="13.5" thickBot="1" x14ac:dyDescent="0.25">
      <c r="B4" s="733"/>
      <c r="C4" s="702"/>
    </row>
    <row r="5" spans="2:12" x14ac:dyDescent="0.2">
      <c r="B5" s="732"/>
      <c r="C5" s="731"/>
      <c r="D5" s="730" t="s">
        <v>869</v>
      </c>
      <c r="E5" s="729" t="s">
        <v>868</v>
      </c>
      <c r="F5" s="728"/>
    </row>
    <row r="6" spans="2:12" x14ac:dyDescent="0.2">
      <c r="B6" s="727" t="s">
        <v>41</v>
      </c>
      <c r="C6" s="702" t="s">
        <v>867</v>
      </c>
      <c r="D6" s="693" t="s">
        <v>866</v>
      </c>
      <c r="E6" s="726" t="s">
        <v>865</v>
      </c>
      <c r="F6" s="725" t="s">
        <v>864</v>
      </c>
    </row>
    <row r="7" spans="2:12" ht="13.5" thickBot="1" x14ac:dyDescent="0.25">
      <c r="B7" s="724"/>
      <c r="C7" s="723"/>
      <c r="D7" s="722" t="s">
        <v>863</v>
      </c>
      <c r="E7" s="721"/>
      <c r="F7" s="725"/>
      <c r="G7" s="698"/>
      <c r="H7" s="698"/>
      <c r="I7" s="318"/>
    </row>
    <row r="8" spans="2:12" x14ac:dyDescent="0.2">
      <c r="B8" s="703"/>
      <c r="C8" s="1062" t="s">
        <v>1008</v>
      </c>
      <c r="F8" s="1095">
        <v>150901.65</v>
      </c>
      <c r="G8" s="704"/>
      <c r="H8" s="698"/>
      <c r="I8" s="318"/>
    </row>
    <row r="9" spans="2:12" x14ac:dyDescent="0.2">
      <c r="B9" s="977">
        <v>45414</v>
      </c>
      <c r="C9" s="992" t="s">
        <v>11865</v>
      </c>
      <c r="D9" s="976"/>
      <c r="E9" s="1096">
        <v>45000</v>
      </c>
      <c r="F9" s="980">
        <v>1300</v>
      </c>
      <c r="G9" s="698" t="s">
        <v>11910</v>
      </c>
    </row>
    <row r="10" spans="2:12" x14ac:dyDescent="0.2">
      <c r="B10" s="977">
        <v>45414</v>
      </c>
      <c r="C10" s="1105" t="s">
        <v>11923</v>
      </c>
      <c r="D10" s="1106"/>
      <c r="E10" s="1107">
        <v>2000</v>
      </c>
      <c r="F10" s="979">
        <v>41971.19</v>
      </c>
      <c r="G10" s="715" t="s">
        <v>11909</v>
      </c>
      <c r="H10" s="802"/>
      <c r="I10" s="571"/>
      <c r="J10" s="571"/>
      <c r="K10" s="571"/>
      <c r="L10" s="571"/>
    </row>
    <row r="11" spans="2:12" x14ac:dyDescent="0.2">
      <c r="B11" s="977">
        <v>45414</v>
      </c>
      <c r="C11" s="1105" t="s">
        <v>11924</v>
      </c>
      <c r="D11" s="1106"/>
      <c r="E11" s="1107">
        <v>2844.74</v>
      </c>
      <c r="F11" s="979">
        <v>1374.31</v>
      </c>
      <c r="G11" s="698" t="s">
        <v>11879</v>
      </c>
    </row>
    <row r="12" spans="2:12" x14ac:dyDescent="0.2">
      <c r="B12" s="977">
        <v>45414</v>
      </c>
      <c r="C12" s="992" t="s">
        <v>11908</v>
      </c>
      <c r="D12" s="976"/>
      <c r="E12" s="975">
        <v>60000</v>
      </c>
      <c r="F12" s="979">
        <v>4122.93</v>
      </c>
      <c r="G12" s="698" t="s">
        <v>11907</v>
      </c>
    </row>
    <row r="13" spans="2:12" x14ac:dyDescent="0.2">
      <c r="B13" s="977">
        <v>45414</v>
      </c>
      <c r="C13" s="1105" t="s">
        <v>11922</v>
      </c>
      <c r="D13" s="1106"/>
      <c r="E13" s="1107">
        <v>10000</v>
      </c>
      <c r="F13" s="979">
        <v>17896.78</v>
      </c>
      <c r="G13" s="698" t="s">
        <v>11906</v>
      </c>
    </row>
    <row r="14" spans="2:12" ht="14.25" x14ac:dyDescent="0.2">
      <c r="B14" s="977">
        <v>45414</v>
      </c>
      <c r="C14" s="990" t="s">
        <v>11905</v>
      </c>
      <c r="D14" s="976"/>
      <c r="E14" s="975">
        <v>3100</v>
      </c>
      <c r="F14" s="979">
        <v>36108.89</v>
      </c>
      <c r="G14" s="363" t="s">
        <v>11904</v>
      </c>
    </row>
    <row r="15" spans="2:12" x14ac:dyDescent="0.2">
      <c r="B15" s="977">
        <v>45414</v>
      </c>
      <c r="C15" s="990" t="s">
        <v>11903</v>
      </c>
      <c r="D15" s="976"/>
      <c r="E15" s="975">
        <v>14691.67</v>
      </c>
      <c r="F15" s="980">
        <v>16500</v>
      </c>
      <c r="G15" s="698" t="s">
        <v>11784</v>
      </c>
    </row>
    <row r="16" spans="2:12" x14ac:dyDescent="0.2">
      <c r="B16" s="977">
        <v>45415</v>
      </c>
      <c r="C16" s="990" t="s">
        <v>11902</v>
      </c>
      <c r="D16" s="976"/>
      <c r="E16" s="975">
        <v>54685.45</v>
      </c>
      <c r="F16" s="979">
        <v>4493.34</v>
      </c>
      <c r="G16" s="698" t="s">
        <v>11901</v>
      </c>
    </row>
    <row r="17" spans="2:12" x14ac:dyDescent="0.2">
      <c r="B17" s="977">
        <v>45415</v>
      </c>
      <c r="C17" s="990" t="s">
        <v>11900</v>
      </c>
      <c r="D17" s="976"/>
      <c r="E17" s="975">
        <v>61039.96</v>
      </c>
      <c r="F17" s="979">
        <v>324771.21999999997</v>
      </c>
      <c r="G17" s="698" t="s">
        <v>11899</v>
      </c>
    </row>
    <row r="18" spans="2:12" x14ac:dyDescent="0.2">
      <c r="B18" s="977">
        <v>45415</v>
      </c>
      <c r="C18" s="990" t="s">
        <v>11898</v>
      </c>
      <c r="D18" s="976"/>
      <c r="E18" s="975">
        <v>76319.88</v>
      </c>
      <c r="F18" s="979">
        <v>13022.16</v>
      </c>
      <c r="G18" s="698" t="s">
        <v>11897</v>
      </c>
    </row>
    <row r="19" spans="2:12" x14ac:dyDescent="0.2">
      <c r="B19" s="977">
        <v>45418</v>
      </c>
      <c r="C19" s="990" t="s">
        <v>11896</v>
      </c>
      <c r="D19" s="976"/>
      <c r="E19" s="975">
        <v>644.29999999999995</v>
      </c>
      <c r="F19" s="979">
        <v>62962</v>
      </c>
      <c r="G19" s="698" t="s">
        <v>11895</v>
      </c>
    </row>
    <row r="20" spans="2:12" x14ac:dyDescent="0.2">
      <c r="B20" s="977">
        <v>45418</v>
      </c>
      <c r="C20" s="1101" t="s">
        <v>11917</v>
      </c>
      <c r="D20" s="1100"/>
      <c r="E20" s="1019">
        <v>8725</v>
      </c>
      <c r="F20" s="979">
        <v>1142.53</v>
      </c>
      <c r="G20" s="698" t="s">
        <v>11894</v>
      </c>
    </row>
    <row r="21" spans="2:12" x14ac:dyDescent="0.2">
      <c r="B21" s="977">
        <v>45418</v>
      </c>
      <c r="C21" s="990" t="s">
        <v>11893</v>
      </c>
      <c r="D21" s="976"/>
      <c r="E21" s="975">
        <v>92220</v>
      </c>
      <c r="F21" s="979">
        <v>1019.58</v>
      </c>
      <c r="G21" s="698" t="s">
        <v>9952</v>
      </c>
      <c r="H21" s="698"/>
      <c r="I21" s="318"/>
    </row>
    <row r="22" spans="2:12" x14ac:dyDescent="0.2">
      <c r="B22" s="977">
        <v>45420</v>
      </c>
      <c r="C22" s="990" t="s">
        <v>10058</v>
      </c>
      <c r="D22" s="976"/>
      <c r="E22" s="975">
        <v>2686</v>
      </c>
      <c r="F22" s="979">
        <v>1039.58</v>
      </c>
      <c r="G22" s="698" t="s">
        <v>11156</v>
      </c>
      <c r="H22" s="698"/>
      <c r="I22" s="318"/>
    </row>
    <row r="23" spans="2:12" x14ac:dyDescent="0.2">
      <c r="B23" s="977">
        <v>45420</v>
      </c>
      <c r="C23" s="990" t="s">
        <v>11892</v>
      </c>
      <c r="D23" s="976"/>
      <c r="E23" s="975">
        <v>6612</v>
      </c>
      <c r="F23" s="979">
        <v>941.2</v>
      </c>
      <c r="G23" s="698" t="s">
        <v>11891</v>
      </c>
      <c r="H23" s="698"/>
      <c r="I23" s="318"/>
    </row>
    <row r="24" spans="2:12" x14ac:dyDescent="0.2">
      <c r="B24" s="977">
        <v>45421</v>
      </c>
      <c r="C24" s="1105" t="s">
        <v>11918</v>
      </c>
      <c r="D24" s="1106"/>
      <c r="E24" s="1107">
        <v>3659.93</v>
      </c>
      <c r="F24" s="979">
        <v>1142.53</v>
      </c>
      <c r="G24" s="698" t="s">
        <v>11125</v>
      </c>
      <c r="H24" s="698"/>
      <c r="I24" s="318"/>
    </row>
    <row r="25" spans="2:12" x14ac:dyDescent="0.2">
      <c r="B25" s="977">
        <v>45422</v>
      </c>
      <c r="C25" s="990" t="s">
        <v>3598</v>
      </c>
      <c r="D25" s="976"/>
      <c r="E25" s="975">
        <v>32557.24</v>
      </c>
      <c r="F25" s="979">
        <v>8000</v>
      </c>
      <c r="G25" s="698" t="s">
        <v>11792</v>
      </c>
      <c r="H25" s="698"/>
      <c r="I25" s="318"/>
    </row>
    <row r="26" spans="2:12" x14ac:dyDescent="0.2">
      <c r="B26" s="977">
        <v>45425</v>
      </c>
      <c r="C26" s="1099" t="s">
        <v>11919</v>
      </c>
      <c r="D26" s="1100"/>
      <c r="E26" s="1019">
        <v>3505.23</v>
      </c>
      <c r="F26" s="980">
        <v>2049.96</v>
      </c>
      <c r="G26" s="698" t="s">
        <v>11890</v>
      </c>
      <c r="H26" s="698"/>
      <c r="I26" s="318"/>
    </row>
    <row r="27" spans="2:12" x14ac:dyDescent="0.2">
      <c r="B27" s="977">
        <v>45426</v>
      </c>
      <c r="C27" s="990" t="s">
        <v>11889</v>
      </c>
      <c r="D27" s="976"/>
      <c r="E27" s="975">
        <v>3760.39</v>
      </c>
      <c r="F27" s="979">
        <v>8076.33</v>
      </c>
      <c r="G27" s="698" t="s">
        <v>11888</v>
      </c>
      <c r="H27" s="698"/>
      <c r="I27" s="318"/>
    </row>
    <row r="28" spans="2:12" x14ac:dyDescent="0.2">
      <c r="B28" s="977">
        <v>45426</v>
      </c>
      <c r="C28" s="992" t="s">
        <v>11887</v>
      </c>
      <c r="D28" s="976"/>
      <c r="E28" s="975">
        <v>13688</v>
      </c>
      <c r="F28" s="979">
        <v>103155.18</v>
      </c>
      <c r="G28" s="698" t="s">
        <v>11886</v>
      </c>
      <c r="H28" s="698"/>
      <c r="I28" s="318"/>
      <c r="K28" s="338"/>
      <c r="L28" s="337"/>
    </row>
    <row r="29" spans="2:12" x14ac:dyDescent="0.2">
      <c r="B29" s="977">
        <v>45426</v>
      </c>
      <c r="C29" s="990" t="s">
        <v>11885</v>
      </c>
      <c r="D29" s="976"/>
      <c r="E29" s="975">
        <v>5909.53</v>
      </c>
      <c r="F29" s="980">
        <v>24437.49</v>
      </c>
      <c r="G29" s="715" t="s">
        <v>11884</v>
      </c>
      <c r="H29" s="698"/>
      <c r="I29" s="318"/>
      <c r="K29" s="337"/>
    </row>
    <row r="30" spans="2:12" ht="13.5" customHeight="1" x14ac:dyDescent="0.2">
      <c r="B30" s="977">
        <v>45426</v>
      </c>
      <c r="C30" s="990" t="s">
        <v>952</v>
      </c>
      <c r="D30" s="976"/>
      <c r="E30" s="975">
        <v>85361.25</v>
      </c>
      <c r="F30" s="973">
        <v>5301.2</v>
      </c>
      <c r="G30" s="698" t="s">
        <v>11883</v>
      </c>
      <c r="H30" s="698"/>
      <c r="I30" s="318"/>
    </row>
    <row r="31" spans="2:12" ht="11.25" customHeight="1" x14ac:dyDescent="0.2">
      <c r="B31" s="977">
        <v>45426</v>
      </c>
      <c r="C31" s="992" t="s">
        <v>11856</v>
      </c>
      <c r="D31" s="976"/>
      <c r="E31" s="975">
        <v>171806.3</v>
      </c>
      <c r="F31" s="973">
        <v>5301.2</v>
      </c>
      <c r="G31" s="698" t="s">
        <v>11882</v>
      </c>
      <c r="H31" s="711"/>
      <c r="I31" s="318"/>
    </row>
    <row r="32" spans="2:12" ht="14.25" customHeight="1" x14ac:dyDescent="0.2">
      <c r="B32" s="977">
        <v>45427</v>
      </c>
      <c r="C32" s="1102" t="s">
        <v>6740</v>
      </c>
      <c r="D32" s="1103"/>
      <c r="E32" s="1104">
        <v>18874.75</v>
      </c>
      <c r="F32" s="973">
        <v>4483.21</v>
      </c>
      <c r="G32" s="698" t="s">
        <v>11881</v>
      </c>
      <c r="H32" s="698"/>
      <c r="I32" s="318"/>
    </row>
    <row r="33" spans="2:9" ht="14.25" customHeight="1" x14ac:dyDescent="0.2">
      <c r="B33" s="977">
        <v>45427</v>
      </c>
      <c r="C33" s="1102" t="s">
        <v>6740</v>
      </c>
      <c r="D33" s="1103"/>
      <c r="E33" s="1104">
        <v>28393.64</v>
      </c>
      <c r="F33" s="973">
        <v>2748.62</v>
      </c>
      <c r="G33" s="698" t="s">
        <v>11880</v>
      </c>
      <c r="H33" s="698"/>
      <c r="I33" s="318"/>
    </row>
    <row r="34" spans="2:9" ht="14.25" customHeight="1" x14ac:dyDescent="0.2">
      <c r="B34" s="977">
        <v>45427</v>
      </c>
      <c r="C34" s="1102" t="s">
        <v>6740</v>
      </c>
      <c r="D34" s="1103"/>
      <c r="E34" s="1104">
        <v>3448.3</v>
      </c>
      <c r="F34" s="973">
        <v>1374.31</v>
      </c>
      <c r="G34" s="698" t="s">
        <v>11879</v>
      </c>
      <c r="H34" s="698"/>
      <c r="I34" s="318"/>
    </row>
    <row r="35" spans="2:9" ht="14.25" customHeight="1" x14ac:dyDescent="0.2">
      <c r="B35" s="977">
        <v>45427</v>
      </c>
      <c r="C35" s="1102" t="s">
        <v>6740</v>
      </c>
      <c r="D35" s="1103"/>
      <c r="E35" s="1104">
        <v>6263.68</v>
      </c>
      <c r="F35" s="974">
        <v>16500</v>
      </c>
      <c r="G35" s="363" t="s">
        <v>11784</v>
      </c>
      <c r="H35" s="698"/>
      <c r="I35" s="318"/>
    </row>
    <row r="36" spans="2:9" ht="14.25" customHeight="1" x14ac:dyDescent="0.2">
      <c r="B36" s="977">
        <v>45427</v>
      </c>
      <c r="C36" s="992" t="s">
        <v>11878</v>
      </c>
      <c r="D36" s="976"/>
      <c r="E36" s="975">
        <v>5724.6</v>
      </c>
      <c r="F36" s="973">
        <v>4083.63</v>
      </c>
      <c r="G36" s="698" t="s">
        <v>11877</v>
      </c>
      <c r="H36" s="698"/>
      <c r="I36" s="318"/>
    </row>
    <row r="37" spans="2:9" ht="14.25" customHeight="1" x14ac:dyDescent="0.2">
      <c r="B37" s="977">
        <v>45428</v>
      </c>
      <c r="C37" s="990" t="s">
        <v>952</v>
      </c>
      <c r="D37" s="976"/>
      <c r="E37" s="975">
        <v>6508</v>
      </c>
      <c r="F37" s="973">
        <v>10000</v>
      </c>
      <c r="G37" s="698" t="s">
        <v>11192</v>
      </c>
      <c r="H37" s="698"/>
      <c r="I37" s="318"/>
    </row>
    <row r="38" spans="2:9" ht="14.25" customHeight="1" x14ac:dyDescent="0.2">
      <c r="B38" s="977">
        <v>45428</v>
      </c>
      <c r="C38" s="990" t="s">
        <v>11876</v>
      </c>
      <c r="D38" s="976"/>
      <c r="E38" s="975">
        <v>6000</v>
      </c>
      <c r="F38" s="973">
        <v>15271.31</v>
      </c>
      <c r="G38" s="698" t="s">
        <v>11875</v>
      </c>
      <c r="H38" s="698"/>
      <c r="I38" s="318"/>
    </row>
    <row r="39" spans="2:9" ht="14.25" customHeight="1" x14ac:dyDescent="0.2">
      <c r="B39" s="977">
        <v>45428</v>
      </c>
      <c r="C39" s="1108" t="s">
        <v>11920</v>
      </c>
      <c r="D39" s="1026"/>
      <c r="E39" s="1027">
        <v>3248</v>
      </c>
      <c r="F39" s="973">
        <v>24500</v>
      </c>
      <c r="G39" s="698" t="s">
        <v>11122</v>
      </c>
      <c r="H39" s="698"/>
      <c r="I39" s="318"/>
    </row>
    <row r="40" spans="2:9" ht="14.25" customHeight="1" x14ac:dyDescent="0.2">
      <c r="B40" s="977">
        <v>45428</v>
      </c>
      <c r="C40" s="990" t="s">
        <v>10058</v>
      </c>
      <c r="D40" s="976"/>
      <c r="E40" s="975">
        <v>6508</v>
      </c>
      <c r="F40" s="973">
        <v>4439.83</v>
      </c>
      <c r="G40" s="698" t="s">
        <v>11874</v>
      </c>
      <c r="H40" s="698"/>
      <c r="I40" s="318"/>
    </row>
    <row r="41" spans="2:9" ht="14.25" customHeight="1" x14ac:dyDescent="0.2">
      <c r="B41" s="977">
        <v>45429</v>
      </c>
      <c r="C41" s="990" t="s">
        <v>335</v>
      </c>
      <c r="D41" s="976"/>
      <c r="E41" s="975">
        <v>1153958.18</v>
      </c>
      <c r="F41" s="973">
        <v>12366.01</v>
      </c>
      <c r="G41" s="698" t="s">
        <v>11873</v>
      </c>
      <c r="H41" s="698"/>
      <c r="I41" s="318"/>
    </row>
    <row r="42" spans="2:9" ht="14.25" customHeight="1" x14ac:dyDescent="0.2">
      <c r="B42" s="977">
        <v>45429</v>
      </c>
      <c r="C42" s="990" t="s">
        <v>11872</v>
      </c>
      <c r="D42" s="976"/>
      <c r="E42" s="975">
        <v>22040</v>
      </c>
      <c r="F42" s="973">
        <v>10602.4</v>
      </c>
      <c r="G42" s="698" t="s">
        <v>11871</v>
      </c>
      <c r="H42" s="711"/>
      <c r="I42" s="318"/>
    </row>
    <row r="43" spans="2:9" ht="14.25" customHeight="1" x14ac:dyDescent="0.2">
      <c r="B43" s="977">
        <v>45432</v>
      </c>
      <c r="C43" s="1099" t="s">
        <v>11919</v>
      </c>
      <c r="D43" s="1100"/>
      <c r="E43" s="1019">
        <v>3102.03</v>
      </c>
      <c r="F43" s="973">
        <v>6109.37</v>
      </c>
      <c r="G43" s="698" t="s">
        <v>11870</v>
      </c>
      <c r="H43" s="698"/>
      <c r="I43" s="318"/>
    </row>
    <row r="44" spans="2:9" ht="14.25" customHeight="1" x14ac:dyDescent="0.2">
      <c r="B44" s="977">
        <v>45433</v>
      </c>
      <c r="C44" s="990" t="s">
        <v>335</v>
      </c>
      <c r="D44" s="976"/>
      <c r="E44" s="975">
        <v>700000</v>
      </c>
      <c r="F44" s="973">
        <v>40716.07</v>
      </c>
      <c r="G44" s="698" t="s">
        <v>11869</v>
      </c>
      <c r="H44" s="698"/>
      <c r="I44" s="318"/>
    </row>
    <row r="45" spans="2:9" ht="14.25" customHeight="1" x14ac:dyDescent="0.2">
      <c r="B45" s="977">
        <v>45433</v>
      </c>
      <c r="C45" s="990" t="s">
        <v>11868</v>
      </c>
      <c r="D45" s="976"/>
      <c r="E45" s="975">
        <v>1237.07</v>
      </c>
      <c r="F45" s="973">
        <v>8926.7099999999991</v>
      </c>
      <c r="G45" s="698" t="s">
        <v>11867</v>
      </c>
      <c r="H45" s="698"/>
      <c r="I45" s="318"/>
    </row>
    <row r="46" spans="2:9" ht="14.25" customHeight="1" x14ac:dyDescent="0.2">
      <c r="B46" s="977">
        <v>45434</v>
      </c>
      <c r="C46" s="1109" t="s">
        <v>11921</v>
      </c>
      <c r="D46" s="1110"/>
      <c r="E46" s="1066">
        <v>5530</v>
      </c>
      <c r="F46" s="974">
        <v>17653.189999999999</v>
      </c>
      <c r="G46" s="715" t="s">
        <v>11866</v>
      </c>
      <c r="H46" s="698"/>
      <c r="I46" s="318"/>
    </row>
    <row r="47" spans="2:9" ht="14.25" customHeight="1" x14ac:dyDescent="0.2">
      <c r="B47" s="977">
        <v>45435</v>
      </c>
      <c r="C47" s="990" t="s">
        <v>11865</v>
      </c>
      <c r="D47" s="976"/>
      <c r="E47" s="1096">
        <v>15000</v>
      </c>
      <c r="F47" s="974">
        <v>41477.449999999997</v>
      </c>
      <c r="G47" s="698" t="s">
        <v>11864</v>
      </c>
      <c r="H47" s="698"/>
      <c r="I47" s="318"/>
    </row>
    <row r="48" spans="2:9" ht="14.25" customHeight="1" x14ac:dyDescent="0.2">
      <c r="B48" s="977">
        <v>45436</v>
      </c>
      <c r="C48" s="990" t="s">
        <v>335</v>
      </c>
      <c r="D48" s="976"/>
      <c r="E48" s="975">
        <v>326883.51</v>
      </c>
      <c r="F48" s="973">
        <v>40381.69</v>
      </c>
      <c r="G48" s="698" t="s">
        <v>11863</v>
      </c>
      <c r="H48" s="698"/>
      <c r="I48" s="318"/>
    </row>
    <row r="49" spans="2:9" ht="14.25" customHeight="1" x14ac:dyDescent="0.2">
      <c r="B49" s="977">
        <v>45436</v>
      </c>
      <c r="C49" s="992" t="s">
        <v>10076</v>
      </c>
      <c r="D49" s="976"/>
      <c r="E49" s="975">
        <v>841.04</v>
      </c>
      <c r="F49" s="973">
        <v>21000</v>
      </c>
      <c r="G49" s="698" t="s">
        <v>11196</v>
      </c>
      <c r="H49" s="698"/>
      <c r="I49" s="318"/>
    </row>
    <row r="50" spans="2:9" ht="14.25" customHeight="1" x14ac:dyDescent="0.2">
      <c r="B50" s="977">
        <v>45436</v>
      </c>
      <c r="C50" s="990" t="s">
        <v>11856</v>
      </c>
      <c r="D50" s="976"/>
      <c r="E50" s="975">
        <v>338408</v>
      </c>
      <c r="F50" s="973">
        <v>48364.37</v>
      </c>
      <c r="G50" s="698" t="s">
        <v>11862</v>
      </c>
      <c r="H50" s="698"/>
      <c r="I50" s="318"/>
    </row>
    <row r="51" spans="2:9" ht="14.25" customHeight="1" x14ac:dyDescent="0.2">
      <c r="B51" s="977">
        <v>45439</v>
      </c>
      <c r="C51" s="1099" t="s">
        <v>11919</v>
      </c>
      <c r="D51" s="1100"/>
      <c r="E51" s="1019">
        <v>2918.2</v>
      </c>
      <c r="F51" s="973">
        <v>351695.17</v>
      </c>
      <c r="G51" s="698" t="s">
        <v>11861</v>
      </c>
      <c r="H51" s="698"/>
      <c r="I51" s="318"/>
    </row>
    <row r="52" spans="2:9" ht="14.25" customHeight="1" x14ac:dyDescent="0.2">
      <c r="B52" s="977">
        <v>45439</v>
      </c>
      <c r="C52" s="990" t="s">
        <v>10058</v>
      </c>
      <c r="D52" s="976"/>
      <c r="E52" s="975">
        <v>4126</v>
      </c>
      <c r="F52" s="973">
        <v>1300</v>
      </c>
      <c r="G52" s="698" t="s">
        <v>11860</v>
      </c>
      <c r="H52" s="698"/>
      <c r="I52" s="318"/>
    </row>
    <row r="53" spans="2:9" ht="14.25" customHeight="1" x14ac:dyDescent="0.2">
      <c r="B53" s="977">
        <v>45439</v>
      </c>
      <c r="C53" s="990" t="s">
        <v>11859</v>
      </c>
      <c r="D53" s="976"/>
      <c r="E53" s="975">
        <v>14145.93</v>
      </c>
      <c r="F53" s="973">
        <v>285051.71999999997</v>
      </c>
      <c r="G53" s="698" t="s">
        <v>11858</v>
      </c>
      <c r="H53" s="698"/>
      <c r="I53" s="318"/>
    </row>
    <row r="54" spans="2:9" ht="14.25" customHeight="1" x14ac:dyDescent="0.2">
      <c r="B54" s="977">
        <v>45439</v>
      </c>
      <c r="C54" s="1094" t="s">
        <v>11850</v>
      </c>
      <c r="D54" s="976"/>
      <c r="E54" s="975">
        <v>192390.85</v>
      </c>
      <c r="F54" s="973">
        <v>12218.75</v>
      </c>
      <c r="G54" s="698" t="s">
        <v>11857</v>
      </c>
      <c r="H54" s="698"/>
      <c r="I54" s="318"/>
    </row>
    <row r="55" spans="2:9" ht="14.25" customHeight="1" x14ac:dyDescent="0.2">
      <c r="B55" s="977">
        <v>45441</v>
      </c>
      <c r="C55" s="990" t="s">
        <v>11856</v>
      </c>
      <c r="D55" s="976"/>
      <c r="E55" s="975">
        <v>228565.43</v>
      </c>
      <c r="F55" s="973">
        <v>61093.72</v>
      </c>
      <c r="G55" s="698" t="s">
        <v>11855</v>
      </c>
      <c r="H55" s="698"/>
      <c r="I55" s="318"/>
    </row>
    <row r="56" spans="2:9" ht="14.25" customHeight="1" x14ac:dyDescent="0.2">
      <c r="B56" s="977">
        <v>45442</v>
      </c>
      <c r="C56" s="1102" t="s">
        <v>6740</v>
      </c>
      <c r="D56" s="1103"/>
      <c r="E56" s="1104">
        <v>18874.75</v>
      </c>
      <c r="F56" s="973">
        <v>204.8</v>
      </c>
      <c r="G56" s="698" t="s">
        <v>11196</v>
      </c>
      <c r="H56" s="698"/>
      <c r="I56" s="318"/>
    </row>
    <row r="57" spans="2:9" ht="14.25" customHeight="1" x14ac:dyDescent="0.2">
      <c r="B57" s="977">
        <v>45442</v>
      </c>
      <c r="C57" s="1102" t="s">
        <v>6740</v>
      </c>
      <c r="D57" s="1103"/>
      <c r="E57" s="1104">
        <v>28393.64</v>
      </c>
      <c r="F57" s="973">
        <v>38601.15</v>
      </c>
      <c r="G57" s="698" t="s">
        <v>11854</v>
      </c>
      <c r="H57" s="698"/>
      <c r="I57" s="318"/>
    </row>
    <row r="58" spans="2:9" ht="14.25" customHeight="1" x14ac:dyDescent="0.2">
      <c r="B58" s="977">
        <v>45442</v>
      </c>
      <c r="C58" s="1102" t="s">
        <v>6740</v>
      </c>
      <c r="D58" s="1103"/>
      <c r="E58" s="1104">
        <v>3448.3</v>
      </c>
      <c r="F58" s="973">
        <v>5283.8</v>
      </c>
      <c r="G58" s="698" t="s">
        <v>11853</v>
      </c>
      <c r="H58" s="698"/>
      <c r="I58" s="318"/>
    </row>
    <row r="59" spans="2:9" ht="14.25" customHeight="1" x14ac:dyDescent="0.2">
      <c r="B59" s="977">
        <v>45442</v>
      </c>
      <c r="C59" s="1102" t="s">
        <v>6740</v>
      </c>
      <c r="D59" s="1103"/>
      <c r="E59" s="1104">
        <v>6263.68</v>
      </c>
      <c r="F59" s="973">
        <v>7267.18</v>
      </c>
      <c r="G59" s="698" t="s">
        <v>11852</v>
      </c>
      <c r="H59" s="698"/>
      <c r="I59" s="318"/>
    </row>
    <row r="60" spans="2:9" ht="14.25" customHeight="1" x14ac:dyDescent="0.2">
      <c r="B60" s="977">
        <v>45442</v>
      </c>
      <c r="C60" s="990" t="s">
        <v>952</v>
      </c>
      <c r="D60" s="976"/>
      <c r="E60" s="975">
        <v>40501</v>
      </c>
      <c r="F60" s="973">
        <v>13786.03</v>
      </c>
      <c r="G60" s="698" t="s">
        <v>11851</v>
      </c>
      <c r="H60" s="698"/>
      <c r="I60" s="318"/>
    </row>
    <row r="61" spans="2:9" ht="14.25" customHeight="1" x14ac:dyDescent="0.2">
      <c r="B61" s="977">
        <v>45442</v>
      </c>
      <c r="C61" s="1094" t="s">
        <v>11850</v>
      </c>
      <c r="D61" s="976"/>
      <c r="E61" s="975">
        <v>74709.23</v>
      </c>
      <c r="F61" s="973">
        <v>2161.96</v>
      </c>
      <c r="G61" s="698" t="s">
        <v>11849</v>
      </c>
      <c r="H61" s="698"/>
      <c r="I61" s="318"/>
    </row>
    <row r="62" spans="2:9" ht="14.25" customHeight="1" x14ac:dyDescent="0.2">
      <c r="B62" s="977">
        <v>45443</v>
      </c>
      <c r="C62" s="1105" t="s">
        <v>11925</v>
      </c>
      <c r="D62" s="1106"/>
      <c r="E62" s="1107">
        <v>1188.17</v>
      </c>
      <c r="F62" s="973">
        <v>1142.53</v>
      </c>
      <c r="G62" s="698" t="s">
        <v>11848</v>
      </c>
      <c r="H62" s="698"/>
      <c r="I62" s="318"/>
    </row>
    <row r="63" spans="2:9" ht="14.25" customHeight="1" x14ac:dyDescent="0.2">
      <c r="B63" s="977">
        <v>45443</v>
      </c>
      <c r="C63" s="990" t="s">
        <v>335</v>
      </c>
      <c r="D63" s="976"/>
      <c r="E63" s="979">
        <v>43003.1</v>
      </c>
      <c r="F63" s="973">
        <v>4532</v>
      </c>
      <c r="G63" s="715" t="s">
        <v>11847</v>
      </c>
      <c r="H63" s="698"/>
      <c r="I63" s="318"/>
    </row>
    <row r="64" spans="2:9" ht="14.25" customHeight="1" x14ac:dyDescent="0.2">
      <c r="B64" s="977">
        <v>45443</v>
      </c>
      <c r="C64" s="990" t="s">
        <v>11865</v>
      </c>
      <c r="D64" s="976"/>
      <c r="E64" s="1097">
        <v>5000</v>
      </c>
      <c r="F64" s="973">
        <v>4039.38</v>
      </c>
      <c r="G64" s="698" t="s">
        <v>11846</v>
      </c>
      <c r="H64" s="698"/>
      <c r="I64" s="318"/>
    </row>
    <row r="65" spans="2:9" ht="14.25" customHeight="1" x14ac:dyDescent="0.2">
      <c r="B65" s="977">
        <v>45443</v>
      </c>
      <c r="C65" s="990" t="s">
        <v>3850</v>
      </c>
      <c r="D65" s="976"/>
      <c r="E65" s="979">
        <v>85000</v>
      </c>
      <c r="F65" s="973">
        <v>7983.88</v>
      </c>
      <c r="G65" s="698" t="s">
        <v>11122</v>
      </c>
      <c r="H65" s="698"/>
      <c r="I65" s="318"/>
    </row>
    <row r="66" spans="2:9" ht="14.25" customHeight="1" x14ac:dyDescent="0.2">
      <c r="B66" s="977">
        <v>45443</v>
      </c>
      <c r="C66" s="990" t="s">
        <v>335</v>
      </c>
      <c r="D66" s="976"/>
      <c r="E66" s="979">
        <v>190790.86</v>
      </c>
      <c r="F66" s="973">
        <v>10108.94</v>
      </c>
      <c r="G66" s="698" t="s">
        <v>11845</v>
      </c>
      <c r="H66" s="698"/>
      <c r="I66" s="318"/>
    </row>
    <row r="67" spans="2:9" ht="14.25" customHeight="1" x14ac:dyDescent="0.2">
      <c r="B67" s="977">
        <v>45443</v>
      </c>
      <c r="C67" s="990" t="s">
        <v>335</v>
      </c>
      <c r="D67" s="976"/>
      <c r="E67" s="979">
        <v>39968.68</v>
      </c>
      <c r="F67" s="973">
        <v>2748.62</v>
      </c>
      <c r="G67" s="698" t="s">
        <v>11844</v>
      </c>
      <c r="H67" s="698"/>
      <c r="I67" s="318"/>
    </row>
    <row r="68" spans="2:9" ht="14.25" customHeight="1" x14ac:dyDescent="0.2">
      <c r="B68" s="703"/>
      <c r="C68" s="702"/>
      <c r="F68" s="973">
        <v>72458.94</v>
      </c>
      <c r="G68" s="698" t="s">
        <v>11843</v>
      </c>
      <c r="H68" s="698"/>
      <c r="I68" s="318"/>
    </row>
    <row r="69" spans="2:9" ht="14.25" customHeight="1" x14ac:dyDescent="0.2">
      <c r="B69" s="703"/>
      <c r="C69" s="702"/>
      <c r="F69" s="973">
        <v>23428.37</v>
      </c>
      <c r="G69" s="698" t="s">
        <v>11842</v>
      </c>
      <c r="H69" s="698"/>
      <c r="I69" s="318"/>
    </row>
    <row r="70" spans="2:9" ht="14.25" customHeight="1" x14ac:dyDescent="0.2">
      <c r="B70" s="703"/>
      <c r="C70" s="702"/>
      <c r="F70" s="973">
        <v>5054.47</v>
      </c>
      <c r="G70" s="698" t="s">
        <v>11841</v>
      </c>
      <c r="H70" s="698"/>
      <c r="I70" s="318"/>
    </row>
    <row r="71" spans="2:9" ht="14.25" customHeight="1" x14ac:dyDescent="0.2">
      <c r="B71" s="703"/>
      <c r="C71" s="702"/>
      <c r="F71" s="973">
        <v>5243.2</v>
      </c>
      <c r="G71" s="698" t="s">
        <v>11840</v>
      </c>
      <c r="H71" s="698"/>
      <c r="I71" s="318"/>
    </row>
    <row r="72" spans="2:9" ht="14.25" customHeight="1" x14ac:dyDescent="0.2">
      <c r="B72" s="703"/>
      <c r="C72" s="702"/>
      <c r="F72" s="973">
        <v>69734.12</v>
      </c>
      <c r="G72" s="698" t="s">
        <v>11839</v>
      </c>
      <c r="H72" s="698"/>
      <c r="I72" s="318"/>
    </row>
    <row r="73" spans="2:9" ht="14.25" customHeight="1" x14ac:dyDescent="0.2">
      <c r="B73" s="703"/>
      <c r="C73" s="702"/>
      <c r="F73" s="973">
        <v>10486.4</v>
      </c>
      <c r="G73" s="698" t="s">
        <v>11838</v>
      </c>
      <c r="H73" s="698"/>
      <c r="I73" s="318"/>
    </row>
    <row r="74" spans="2:9" ht="14.25" customHeight="1" x14ac:dyDescent="0.2">
      <c r="B74" s="703"/>
      <c r="C74" s="702"/>
      <c r="F74" s="973">
        <v>3116.76</v>
      </c>
      <c r="G74" s="698" t="s">
        <v>11837</v>
      </c>
      <c r="H74" s="698"/>
      <c r="I74" s="318"/>
    </row>
    <row r="75" spans="2:9" ht="14.25" customHeight="1" x14ac:dyDescent="0.2">
      <c r="B75" s="703"/>
      <c r="C75" s="702"/>
      <c r="F75" s="973">
        <v>7569.01</v>
      </c>
      <c r="G75" s="698" t="s">
        <v>11836</v>
      </c>
      <c r="H75" s="698"/>
      <c r="I75" s="318"/>
    </row>
    <row r="76" spans="2:9" ht="14.25" customHeight="1" x14ac:dyDescent="0.2">
      <c r="B76" s="703"/>
      <c r="C76" s="702"/>
      <c r="F76" s="973">
        <v>84783.75</v>
      </c>
      <c r="G76" s="698" t="s">
        <v>11835</v>
      </c>
      <c r="H76" s="698"/>
      <c r="I76" s="318"/>
    </row>
    <row r="77" spans="2:9" ht="14.25" customHeight="1" x14ac:dyDescent="0.2">
      <c r="B77" s="703"/>
      <c r="C77" s="702"/>
      <c r="F77" s="973">
        <v>27833.55</v>
      </c>
      <c r="G77" s="698" t="s">
        <v>11834</v>
      </c>
      <c r="H77" s="698"/>
      <c r="I77" s="318"/>
    </row>
    <row r="78" spans="2:9" ht="14.25" customHeight="1" x14ac:dyDescent="0.2">
      <c r="B78" s="703"/>
      <c r="C78" s="702"/>
      <c r="F78" s="973">
        <v>13024.6</v>
      </c>
      <c r="G78" s="698" t="s">
        <v>11833</v>
      </c>
      <c r="H78" s="698"/>
      <c r="I78" s="318"/>
    </row>
    <row r="79" spans="2:9" ht="14.25" customHeight="1" x14ac:dyDescent="0.2">
      <c r="B79" s="703"/>
      <c r="C79" s="702"/>
      <c r="F79" s="973">
        <v>73147.37</v>
      </c>
      <c r="G79" s="698" t="s">
        <v>11832</v>
      </c>
      <c r="H79" s="698"/>
      <c r="I79" s="318"/>
    </row>
    <row r="80" spans="2:9" ht="14.25" customHeight="1" x14ac:dyDescent="0.2">
      <c r="B80" s="703"/>
      <c r="C80" s="702"/>
      <c r="F80" s="973">
        <v>313872.93</v>
      </c>
      <c r="G80" s="698" t="s">
        <v>11831</v>
      </c>
      <c r="H80" s="698"/>
      <c r="I80" s="318"/>
    </row>
    <row r="81" spans="2:9" ht="14.25" customHeight="1" x14ac:dyDescent="0.2">
      <c r="B81" s="703"/>
      <c r="C81" s="702"/>
      <c r="F81" s="973">
        <v>4240.96</v>
      </c>
      <c r="G81" s="698" t="s">
        <v>11830</v>
      </c>
      <c r="H81" s="698"/>
      <c r="I81" s="318"/>
    </row>
    <row r="82" spans="2:9" ht="14.25" customHeight="1" x14ac:dyDescent="0.2">
      <c r="B82" s="703"/>
      <c r="C82" s="702"/>
      <c r="F82" s="973">
        <v>20000</v>
      </c>
      <c r="G82" s="698" t="s">
        <v>11797</v>
      </c>
      <c r="H82" s="698"/>
      <c r="I82" s="318"/>
    </row>
    <row r="83" spans="2:9" ht="14.25" customHeight="1" x14ac:dyDescent="0.2">
      <c r="B83" s="703"/>
      <c r="C83" s="702"/>
      <c r="F83" s="973">
        <v>20972.799999999999</v>
      </c>
      <c r="G83" s="698" t="s">
        <v>11829</v>
      </c>
      <c r="H83" s="698"/>
      <c r="I83" s="318"/>
    </row>
    <row r="84" spans="2:9" ht="14.25" customHeight="1" x14ac:dyDescent="0.2">
      <c r="B84" s="703"/>
      <c r="C84" s="702"/>
      <c r="F84" s="973">
        <v>15163.4</v>
      </c>
      <c r="G84" s="698" t="s">
        <v>11828</v>
      </c>
      <c r="H84" s="698"/>
      <c r="I84" s="318"/>
    </row>
    <row r="85" spans="2:9" ht="14.25" customHeight="1" x14ac:dyDescent="0.2">
      <c r="B85" s="703"/>
      <c r="C85" s="702"/>
      <c r="F85" s="973">
        <v>8000</v>
      </c>
      <c r="G85" s="698" t="s">
        <v>11192</v>
      </c>
      <c r="H85" s="698"/>
      <c r="I85" s="318"/>
    </row>
    <row r="86" spans="2:9" ht="14.25" customHeight="1" x14ac:dyDescent="0.2">
      <c r="B86" s="703"/>
      <c r="C86" s="702"/>
      <c r="F86" s="973">
        <v>5301.2</v>
      </c>
      <c r="G86" s="698" t="s">
        <v>11827</v>
      </c>
      <c r="H86" s="698"/>
      <c r="I86" s="318"/>
    </row>
    <row r="87" spans="2:9" ht="14.25" customHeight="1" x14ac:dyDescent="0.2">
      <c r="B87" s="703"/>
      <c r="C87" s="702"/>
      <c r="F87" s="973">
        <v>5301.2</v>
      </c>
      <c r="G87" s="698" t="s">
        <v>11826</v>
      </c>
      <c r="H87" s="698"/>
      <c r="I87" s="318"/>
    </row>
    <row r="88" spans="2:9" ht="14.25" customHeight="1" x14ac:dyDescent="0.2">
      <c r="B88" s="703"/>
      <c r="C88" s="702"/>
      <c r="F88" s="973">
        <v>43000</v>
      </c>
      <c r="G88" s="698" t="s">
        <v>11825</v>
      </c>
      <c r="H88" s="698"/>
      <c r="I88" s="318"/>
    </row>
    <row r="89" spans="2:9" ht="14.25" customHeight="1" x14ac:dyDescent="0.2">
      <c r="B89" s="703"/>
      <c r="C89" s="702"/>
      <c r="F89" s="973">
        <v>7583.62</v>
      </c>
      <c r="G89" s="698" t="s">
        <v>11824</v>
      </c>
      <c r="H89" s="698"/>
      <c r="I89" s="318"/>
    </row>
    <row r="90" spans="2:9" ht="14.25" customHeight="1" x14ac:dyDescent="0.2">
      <c r="B90" s="703"/>
      <c r="C90" s="702"/>
      <c r="F90" s="973">
        <v>1482.94</v>
      </c>
      <c r="G90" s="698" t="s">
        <v>11823</v>
      </c>
      <c r="H90" s="698"/>
      <c r="I90" s="318"/>
    </row>
    <row r="91" spans="2:9" ht="14.25" customHeight="1" x14ac:dyDescent="0.2">
      <c r="B91" s="703"/>
      <c r="C91" s="702"/>
      <c r="F91" s="973">
        <v>7214.27</v>
      </c>
      <c r="G91" s="698" t="s">
        <v>11822</v>
      </c>
      <c r="H91" s="698"/>
      <c r="I91" s="318"/>
    </row>
    <row r="92" spans="2:9" ht="14.25" customHeight="1" x14ac:dyDescent="0.2">
      <c r="B92" s="703"/>
      <c r="C92" s="702"/>
      <c r="F92" s="973">
        <v>1116.3800000000001</v>
      </c>
      <c r="G92" s="698" t="s">
        <v>11821</v>
      </c>
      <c r="H92" s="698"/>
      <c r="I92" s="318"/>
    </row>
    <row r="93" spans="2:9" ht="14.25" customHeight="1" x14ac:dyDescent="0.2">
      <c r="B93" s="703"/>
      <c r="C93" s="702"/>
      <c r="F93" s="973">
        <v>2273.02</v>
      </c>
      <c r="G93" s="698" t="s">
        <v>11126</v>
      </c>
      <c r="H93" s="698"/>
      <c r="I93" s="318"/>
    </row>
    <row r="94" spans="2:9" ht="15.75" customHeight="1" x14ac:dyDescent="0.2">
      <c r="B94" s="703"/>
      <c r="C94" s="702"/>
      <c r="F94" s="974">
        <v>4474.97</v>
      </c>
      <c r="G94" s="698" t="s">
        <v>11820</v>
      </c>
      <c r="H94" s="698"/>
      <c r="I94" s="318"/>
    </row>
    <row r="95" spans="2:9" ht="11.25" customHeight="1" x14ac:dyDescent="0.2">
      <c r="B95" s="703"/>
      <c r="C95" s="702"/>
      <c r="F95" s="973">
        <v>9000</v>
      </c>
      <c r="G95" s="698" t="s">
        <v>11792</v>
      </c>
      <c r="H95" s="698"/>
      <c r="I95" s="318"/>
    </row>
    <row r="96" spans="2:9" ht="14.25" customHeight="1" x14ac:dyDescent="0.2">
      <c r="B96" s="703"/>
      <c r="C96" s="702"/>
      <c r="F96" s="973">
        <v>120708.89</v>
      </c>
      <c r="G96" s="698" t="s">
        <v>11819</v>
      </c>
      <c r="H96" s="698"/>
      <c r="I96" s="318"/>
    </row>
    <row r="97" spans="2:10" ht="12.75" customHeight="1" x14ac:dyDescent="0.2">
      <c r="B97" s="703"/>
      <c r="C97" s="702"/>
      <c r="F97" s="973">
        <v>16500</v>
      </c>
      <c r="G97" s="698" t="s">
        <v>11784</v>
      </c>
      <c r="H97" s="698"/>
      <c r="I97" s="318"/>
    </row>
    <row r="98" spans="2:10" ht="15.75" customHeight="1" x14ac:dyDescent="0.2">
      <c r="B98" s="703"/>
      <c r="C98" s="702"/>
      <c r="F98" s="974">
        <v>8000</v>
      </c>
      <c r="G98" s="715" t="s">
        <v>11818</v>
      </c>
      <c r="H98" s="698"/>
      <c r="I98" s="318"/>
    </row>
    <row r="99" spans="2:10" ht="15.75" customHeight="1" x14ac:dyDescent="0.2">
      <c r="B99" s="703"/>
      <c r="C99" s="702"/>
      <c r="F99" s="974">
        <v>18743.03</v>
      </c>
      <c r="G99" s="715" t="s">
        <v>11817</v>
      </c>
      <c r="H99" s="698"/>
      <c r="I99" s="318"/>
    </row>
    <row r="100" spans="2:10" ht="12.75" customHeight="1" x14ac:dyDescent="0.2">
      <c r="B100" s="703"/>
      <c r="C100" s="702"/>
      <c r="F100" s="973">
        <v>4000</v>
      </c>
      <c r="G100" s="698" t="s">
        <v>11816</v>
      </c>
      <c r="H100" s="698"/>
      <c r="I100" s="318"/>
    </row>
    <row r="101" spans="2:10" ht="12.75" customHeight="1" x14ac:dyDescent="0.2">
      <c r="B101" s="703"/>
      <c r="C101" s="702"/>
      <c r="F101" s="973">
        <v>4197.92</v>
      </c>
      <c r="G101" s="698" t="s">
        <v>11815</v>
      </c>
      <c r="H101" s="698"/>
      <c r="I101" s="318"/>
    </row>
    <row r="102" spans="2:10" ht="12.75" customHeight="1" x14ac:dyDescent="0.2">
      <c r="B102" s="703"/>
      <c r="C102" s="702"/>
      <c r="F102" s="974">
        <v>24795.01</v>
      </c>
      <c r="G102" s="698" t="s">
        <v>11814</v>
      </c>
      <c r="H102" s="698"/>
      <c r="I102" s="318"/>
    </row>
    <row r="103" spans="2:10" ht="14.25" customHeight="1" x14ac:dyDescent="0.2">
      <c r="B103" s="703"/>
      <c r="C103" s="702"/>
      <c r="F103" s="973">
        <v>25572.2</v>
      </c>
      <c r="G103" s="698" t="s">
        <v>11813</v>
      </c>
      <c r="H103" s="698"/>
      <c r="I103" s="318"/>
    </row>
    <row r="104" spans="2:10" ht="15.75" customHeight="1" x14ac:dyDescent="0.2">
      <c r="B104" s="703"/>
      <c r="C104" s="702"/>
      <c r="F104" s="973">
        <v>81167.44</v>
      </c>
      <c r="G104" s="698" t="s">
        <v>11812</v>
      </c>
      <c r="H104" s="698"/>
      <c r="I104" s="318"/>
    </row>
    <row r="105" spans="2:10" ht="15.75" customHeight="1" x14ac:dyDescent="0.2">
      <c r="B105" s="703"/>
      <c r="C105" s="702"/>
      <c r="F105" s="973">
        <v>2642.72</v>
      </c>
      <c r="G105" s="698" t="s">
        <v>11811</v>
      </c>
      <c r="H105" s="698"/>
      <c r="I105" s="318"/>
    </row>
    <row r="106" spans="2:10" ht="15.75" customHeight="1" x14ac:dyDescent="0.2">
      <c r="B106" s="703"/>
      <c r="C106" s="702"/>
      <c r="F106" s="973">
        <v>7569</v>
      </c>
      <c r="G106" s="698" t="s">
        <v>11810</v>
      </c>
      <c r="H106" s="698"/>
      <c r="I106" s="318"/>
    </row>
    <row r="107" spans="2:10" ht="15.75" customHeight="1" x14ac:dyDescent="0.2">
      <c r="B107" s="703"/>
      <c r="C107" s="702"/>
      <c r="F107" s="973">
        <v>15138.02</v>
      </c>
      <c r="G107" s="698" t="s">
        <v>11809</v>
      </c>
      <c r="H107" s="698"/>
      <c r="I107" s="332"/>
      <c r="J107" s="341"/>
    </row>
    <row r="108" spans="2:10" ht="15.75" customHeight="1" x14ac:dyDescent="0.2">
      <c r="B108" s="703"/>
      <c r="C108" s="702"/>
      <c r="F108" s="973">
        <v>7081.15</v>
      </c>
      <c r="G108" s="698" t="s">
        <v>11808</v>
      </c>
      <c r="H108" s="698"/>
      <c r="I108" s="318"/>
    </row>
    <row r="109" spans="2:10" ht="15.75" customHeight="1" x14ac:dyDescent="0.2">
      <c r="B109" s="703"/>
      <c r="C109" s="702"/>
      <c r="F109" s="973">
        <v>34128.06</v>
      </c>
      <c r="G109" s="698" t="s">
        <v>11807</v>
      </c>
      <c r="H109" s="698"/>
      <c r="I109" s="318"/>
    </row>
    <row r="110" spans="2:10" ht="15.75" customHeight="1" x14ac:dyDescent="0.2">
      <c r="B110" s="703"/>
      <c r="C110" s="702"/>
      <c r="F110" s="973">
        <v>5301.2</v>
      </c>
      <c r="G110" s="698" t="s">
        <v>11806</v>
      </c>
      <c r="H110" s="698"/>
      <c r="I110" s="318"/>
    </row>
    <row r="111" spans="2:10" ht="15.75" customHeight="1" x14ac:dyDescent="0.2">
      <c r="B111" s="703"/>
      <c r="C111" s="702"/>
      <c r="F111" s="973">
        <v>20910.72</v>
      </c>
      <c r="G111" s="698" t="s">
        <v>11805</v>
      </c>
      <c r="H111" s="698"/>
      <c r="I111" s="318"/>
    </row>
    <row r="112" spans="2:10" ht="15.75" customHeight="1" x14ac:dyDescent="0.2">
      <c r="B112" s="703"/>
      <c r="C112" s="702"/>
      <c r="F112" s="973">
        <v>400130.49</v>
      </c>
      <c r="G112" s="698" t="s">
        <v>11804</v>
      </c>
      <c r="H112" s="698"/>
      <c r="I112" s="318"/>
    </row>
    <row r="113" spans="2:9" ht="15.75" customHeight="1" x14ac:dyDescent="0.2">
      <c r="B113" s="703"/>
      <c r="C113" s="702"/>
      <c r="F113" s="973">
        <v>1300</v>
      </c>
      <c r="G113" s="698" t="s">
        <v>11803</v>
      </c>
      <c r="H113" s="698"/>
      <c r="I113" s="318"/>
    </row>
    <row r="114" spans="2:9" ht="15.75" customHeight="1" x14ac:dyDescent="0.2">
      <c r="B114" s="703"/>
      <c r="C114" s="702"/>
      <c r="F114" s="973">
        <v>13449.64</v>
      </c>
      <c r="G114" s="698" t="s">
        <v>11802</v>
      </c>
      <c r="H114" s="698"/>
      <c r="I114" s="318"/>
    </row>
    <row r="115" spans="2:9" ht="15.75" customHeight="1" x14ac:dyDescent="0.2">
      <c r="B115" s="703"/>
      <c r="C115" s="702"/>
      <c r="F115" s="973">
        <v>5301.2</v>
      </c>
      <c r="G115" s="698" t="s">
        <v>11801</v>
      </c>
      <c r="H115" s="698"/>
      <c r="I115" s="318"/>
    </row>
    <row r="116" spans="2:9" ht="15.75" customHeight="1" x14ac:dyDescent="0.2">
      <c r="B116" s="703"/>
      <c r="C116" s="702"/>
      <c r="F116" s="974">
        <v>11803.85</v>
      </c>
      <c r="G116" s="715" t="s">
        <v>11800</v>
      </c>
      <c r="H116" s="698"/>
      <c r="I116" s="318"/>
    </row>
    <row r="117" spans="2:9" ht="15.75" customHeight="1" x14ac:dyDescent="0.2">
      <c r="B117" s="703"/>
      <c r="C117" s="702"/>
      <c r="F117" s="973">
        <v>5300.74</v>
      </c>
      <c r="G117" s="698" t="s">
        <v>11799</v>
      </c>
      <c r="H117" s="698"/>
      <c r="I117" s="318"/>
    </row>
    <row r="118" spans="2:9" ht="13.5" customHeight="1" x14ac:dyDescent="0.2">
      <c r="B118" s="703"/>
      <c r="C118" s="702"/>
      <c r="F118" s="973">
        <v>9000</v>
      </c>
      <c r="G118" s="698" t="s">
        <v>11798</v>
      </c>
      <c r="H118" s="698"/>
      <c r="I118" s="318"/>
    </row>
    <row r="119" spans="2:9" ht="13.5" customHeight="1" x14ac:dyDescent="0.2">
      <c r="B119" s="703"/>
      <c r="C119" s="702"/>
      <c r="F119" s="973">
        <v>10900</v>
      </c>
      <c r="G119" s="698" t="s">
        <v>11797</v>
      </c>
      <c r="H119" s="698"/>
      <c r="I119" s="318"/>
    </row>
    <row r="120" spans="2:9" ht="13.5" customHeight="1" x14ac:dyDescent="0.2">
      <c r="B120" s="703"/>
      <c r="C120" s="702"/>
      <c r="F120" s="973">
        <v>2642.72</v>
      </c>
      <c r="G120" s="698" t="s">
        <v>11796</v>
      </c>
      <c r="H120" s="698"/>
      <c r="I120" s="318"/>
    </row>
    <row r="121" spans="2:9" ht="13.5" customHeight="1" x14ac:dyDescent="0.2">
      <c r="B121" s="703"/>
      <c r="C121" s="702"/>
      <c r="F121" s="973">
        <v>2642.72</v>
      </c>
      <c r="G121" s="698" t="s">
        <v>11777</v>
      </c>
      <c r="H121" s="698"/>
      <c r="I121" s="318"/>
    </row>
    <row r="122" spans="2:9" ht="13.5" customHeight="1" x14ac:dyDescent="0.2">
      <c r="B122" s="703"/>
      <c r="C122" s="702"/>
      <c r="F122" s="973">
        <v>11641.54</v>
      </c>
      <c r="G122" s="698" t="s">
        <v>11795</v>
      </c>
      <c r="H122" s="698"/>
      <c r="I122" s="318"/>
    </row>
    <row r="123" spans="2:9" ht="13.5" customHeight="1" x14ac:dyDescent="0.2">
      <c r="B123" s="703"/>
      <c r="C123" s="702"/>
      <c r="F123" s="974">
        <v>6500.52</v>
      </c>
      <c r="G123" s="715" t="s">
        <v>11914</v>
      </c>
      <c r="H123" s="698"/>
      <c r="I123" s="318"/>
    </row>
    <row r="124" spans="2:9" ht="13.5" customHeight="1" x14ac:dyDescent="0.2">
      <c r="B124" s="703"/>
      <c r="C124" s="702"/>
      <c r="F124" s="973">
        <v>5000</v>
      </c>
      <c r="G124" s="698" t="s">
        <v>11794</v>
      </c>
      <c r="H124" s="698"/>
      <c r="I124" s="318"/>
    </row>
    <row r="125" spans="2:9" ht="13.5" customHeight="1" x14ac:dyDescent="0.2">
      <c r="B125" s="703"/>
      <c r="C125" s="702"/>
      <c r="F125" s="973">
        <v>8000</v>
      </c>
      <c r="G125" s="698" t="s">
        <v>11793</v>
      </c>
      <c r="H125" s="698"/>
      <c r="I125" s="318"/>
    </row>
    <row r="126" spans="2:9" ht="13.5" customHeight="1" x14ac:dyDescent="0.2">
      <c r="B126" s="703"/>
      <c r="C126" s="702"/>
      <c r="F126" s="973">
        <v>3875.16</v>
      </c>
      <c r="G126" s="698" t="s">
        <v>11792</v>
      </c>
      <c r="H126" s="698"/>
      <c r="I126" s="318"/>
    </row>
    <row r="127" spans="2:9" ht="13.5" customHeight="1" x14ac:dyDescent="0.2">
      <c r="B127" s="703"/>
      <c r="C127" s="702"/>
      <c r="F127" s="973">
        <v>23743.94</v>
      </c>
      <c r="G127" s="698" t="s">
        <v>11791</v>
      </c>
      <c r="H127" s="698"/>
      <c r="I127" s="318"/>
    </row>
    <row r="128" spans="2:9" ht="13.5" customHeight="1" x14ac:dyDescent="0.2">
      <c r="B128" s="703"/>
      <c r="C128" s="702"/>
      <c r="F128" s="973">
        <v>150000</v>
      </c>
      <c r="G128" s="698" t="s">
        <v>3850</v>
      </c>
      <c r="H128" s="698"/>
      <c r="I128" s="318"/>
    </row>
    <row r="129" spans="2:9" ht="13.5" customHeight="1" x14ac:dyDescent="0.2">
      <c r="B129" s="703"/>
      <c r="C129" s="702"/>
      <c r="F129" s="973">
        <v>2427.19</v>
      </c>
      <c r="G129" s="698" t="s">
        <v>11790</v>
      </c>
      <c r="H129" s="698"/>
      <c r="I129" s="318"/>
    </row>
    <row r="130" spans="2:9" ht="13.5" customHeight="1" x14ac:dyDescent="0.2">
      <c r="B130" s="703"/>
      <c r="C130" s="702"/>
      <c r="F130" s="973">
        <v>5000</v>
      </c>
      <c r="G130" s="698" t="s">
        <v>11789</v>
      </c>
      <c r="H130" s="698"/>
      <c r="I130" s="318"/>
    </row>
    <row r="131" spans="2:9" ht="13.5" customHeight="1" x14ac:dyDescent="0.2">
      <c r="B131" s="703"/>
      <c r="C131" s="702"/>
      <c r="F131" s="973">
        <v>27144.05</v>
      </c>
      <c r="G131" s="698" t="s">
        <v>11788</v>
      </c>
      <c r="H131" s="698"/>
      <c r="I131" s="318"/>
    </row>
    <row r="132" spans="2:9" ht="13.5" customHeight="1" x14ac:dyDescent="0.2">
      <c r="B132" s="703"/>
      <c r="C132" s="702"/>
      <c r="F132" s="974">
        <v>17774.91</v>
      </c>
      <c r="G132" s="715" t="s">
        <v>11787</v>
      </c>
      <c r="H132" s="698"/>
      <c r="I132" s="318"/>
    </row>
    <row r="133" spans="2:9" ht="13.5" customHeight="1" x14ac:dyDescent="0.2">
      <c r="B133" s="703"/>
      <c r="C133" s="702"/>
      <c r="F133" s="973">
        <v>18328.12</v>
      </c>
      <c r="G133" s="698" t="s">
        <v>11786</v>
      </c>
      <c r="H133" s="698"/>
      <c r="I133" s="318"/>
    </row>
    <row r="134" spans="2:9" ht="13.5" customHeight="1" x14ac:dyDescent="0.2">
      <c r="B134" s="703"/>
      <c r="C134" s="702"/>
      <c r="F134" s="974">
        <v>8747.7800000000007</v>
      </c>
      <c r="G134" s="715" t="s">
        <v>11785</v>
      </c>
      <c r="H134" s="698"/>
      <c r="I134" s="318"/>
    </row>
    <row r="135" spans="2:9" ht="13.5" customHeight="1" x14ac:dyDescent="0.2">
      <c r="B135" s="703"/>
      <c r="C135" s="702"/>
      <c r="F135" s="973">
        <v>16629.11</v>
      </c>
      <c r="G135" s="698" t="s">
        <v>11784</v>
      </c>
      <c r="H135" s="698"/>
      <c r="I135" s="318"/>
    </row>
    <row r="136" spans="2:9" ht="13.5" customHeight="1" x14ac:dyDescent="0.2">
      <c r="B136" s="703"/>
      <c r="C136" s="702"/>
      <c r="F136" s="973">
        <v>94344.19</v>
      </c>
      <c r="G136" s="698" t="s">
        <v>11783</v>
      </c>
      <c r="H136" s="698"/>
      <c r="I136" s="318"/>
    </row>
    <row r="137" spans="2:9" ht="13.5" customHeight="1" x14ac:dyDescent="0.2">
      <c r="B137" s="703"/>
      <c r="C137" s="702"/>
      <c r="F137" s="973">
        <v>6815</v>
      </c>
      <c r="G137" s="698" t="s">
        <v>11782</v>
      </c>
      <c r="H137" s="698"/>
      <c r="I137" s="318"/>
    </row>
    <row r="138" spans="2:9" ht="13.5" customHeight="1" x14ac:dyDescent="0.2">
      <c r="B138" s="703"/>
      <c r="C138" s="702"/>
      <c r="F138" s="973">
        <v>10486.4</v>
      </c>
      <c r="G138" s="698" t="s">
        <v>11781</v>
      </c>
      <c r="H138" s="698"/>
      <c r="I138" s="318"/>
    </row>
    <row r="139" spans="2:9" ht="13.5" customHeight="1" x14ac:dyDescent="0.2">
      <c r="B139" s="703"/>
      <c r="C139" s="702"/>
      <c r="F139" s="973">
        <v>36746.089999999997</v>
      </c>
      <c r="G139" s="698" t="s">
        <v>11780</v>
      </c>
      <c r="H139" s="698"/>
      <c r="I139" s="318"/>
    </row>
    <row r="140" spans="2:9" ht="13.5" customHeight="1" x14ac:dyDescent="0.2">
      <c r="B140" s="703"/>
      <c r="C140" s="702"/>
      <c r="F140" s="974">
        <v>27047.48</v>
      </c>
      <c r="G140" s="715" t="s">
        <v>11779</v>
      </c>
      <c r="H140" s="698"/>
      <c r="I140" s="318"/>
    </row>
    <row r="141" spans="2:9" ht="13.5" customHeight="1" x14ac:dyDescent="0.2">
      <c r="B141" s="703"/>
      <c r="C141" s="702"/>
      <c r="F141" s="974">
        <v>2384.89</v>
      </c>
      <c r="G141" s="715" t="s">
        <v>11778</v>
      </c>
      <c r="H141" s="698"/>
      <c r="I141" s="318"/>
    </row>
    <row r="142" spans="2:9" ht="13.5" customHeight="1" x14ac:dyDescent="0.2">
      <c r="B142" s="703"/>
      <c r="C142" s="702"/>
      <c r="F142" s="973">
        <v>2642.72</v>
      </c>
      <c r="G142" s="698" t="s">
        <v>11777</v>
      </c>
      <c r="H142" s="698"/>
      <c r="I142" s="318"/>
    </row>
    <row r="143" spans="2:9" ht="13.5" customHeight="1" x14ac:dyDescent="0.2">
      <c r="B143" s="703"/>
      <c r="C143" s="702"/>
      <c r="F143" s="973">
        <v>370268.55</v>
      </c>
      <c r="G143" s="698" t="s">
        <v>11913</v>
      </c>
      <c r="H143" s="698"/>
      <c r="I143" s="318"/>
    </row>
    <row r="144" spans="2:9" ht="13.5" customHeight="1" x14ac:dyDescent="0.2">
      <c r="B144" s="703"/>
      <c r="C144" s="702"/>
      <c r="F144" s="974">
        <v>29692.9</v>
      </c>
      <c r="G144" s="715" t="s">
        <v>11912</v>
      </c>
      <c r="H144" s="698"/>
      <c r="I144" s="318"/>
    </row>
    <row r="145" spans="2:9" ht="13.5" customHeight="1" x14ac:dyDescent="0.2">
      <c r="B145" s="703"/>
      <c r="C145" s="702"/>
      <c r="F145" s="762"/>
      <c r="G145" s="698"/>
      <c r="H145" s="698"/>
      <c r="I145" s="318"/>
    </row>
    <row r="146" spans="2:9" ht="15.75" customHeight="1" thickBot="1" x14ac:dyDescent="0.25">
      <c r="B146" s="703"/>
      <c r="C146" s="702"/>
      <c r="E146" s="707">
        <f>SUM(E9:E145)</f>
        <v>4392073.49</v>
      </c>
      <c r="F146" s="706">
        <f>SUM(F8:F145)</f>
        <v>4586294.540000001</v>
      </c>
      <c r="G146" s="699"/>
      <c r="H146" s="698"/>
      <c r="I146" s="318"/>
    </row>
    <row r="147" spans="2:9" ht="15.75" customHeight="1" thickTop="1" x14ac:dyDescent="0.2">
      <c r="B147" s="703"/>
      <c r="C147" s="702"/>
      <c r="E147" s="719">
        <f>F146-E146</f>
        <v>194221.05000000075</v>
      </c>
      <c r="F147" s="700"/>
      <c r="G147" s="699"/>
      <c r="H147" s="698"/>
      <c r="I147" s="318"/>
    </row>
    <row r="148" spans="2:9" ht="15.75" customHeight="1" x14ac:dyDescent="0.2">
      <c r="B148" s="703"/>
      <c r="C148" s="702"/>
      <c r="F148" s="700"/>
      <c r="G148" s="699"/>
      <c r="H148" s="704"/>
      <c r="I148" s="318"/>
    </row>
    <row r="149" spans="2:9" ht="15.75" customHeight="1" x14ac:dyDescent="0.2">
      <c r="B149" s="703"/>
      <c r="C149" s="702"/>
      <c r="F149" s="700"/>
      <c r="G149" s="699"/>
      <c r="H149" s="698"/>
      <c r="I149" s="318"/>
    </row>
    <row r="150" spans="2:9" ht="15.75" customHeight="1" x14ac:dyDescent="0.2">
      <c r="B150" s="690"/>
      <c r="C150" s="690"/>
      <c r="D150" s="696"/>
      <c r="F150" s="700"/>
      <c r="G150" s="699"/>
      <c r="H150" s="698"/>
      <c r="I150" s="318"/>
    </row>
    <row r="151" spans="2:9" ht="15.75" customHeight="1" x14ac:dyDescent="0.2">
      <c r="B151" s="690"/>
      <c r="C151" s="690"/>
      <c r="D151" s="696"/>
      <c r="F151" s="700"/>
      <c r="G151" s="699"/>
      <c r="H151" s="698"/>
      <c r="I151" s="318"/>
    </row>
    <row r="152" spans="2:9" ht="15.75" customHeight="1" x14ac:dyDescent="0.2">
      <c r="B152" s="690"/>
      <c r="C152" s="690"/>
      <c r="D152" s="701"/>
      <c r="F152" s="700"/>
      <c r="G152" s="699"/>
      <c r="H152" s="698"/>
      <c r="I152" s="318"/>
    </row>
    <row r="153" spans="2:9" ht="15.75" customHeight="1" x14ac:dyDescent="0.2">
      <c r="B153" s="690"/>
      <c r="C153" s="690"/>
      <c r="D153" s="696"/>
      <c r="F153" s="700"/>
      <c r="G153" s="699"/>
      <c r="H153" s="698"/>
      <c r="I153" s="318"/>
    </row>
    <row r="154" spans="2:9" ht="15.75" customHeight="1" x14ac:dyDescent="0.2">
      <c r="B154" s="690"/>
      <c r="C154" s="690"/>
      <c r="D154" s="696"/>
      <c r="G154" s="698"/>
      <c r="H154" s="698"/>
      <c r="I154" s="318"/>
    </row>
    <row r="155" spans="2:9" ht="15.75" customHeight="1" x14ac:dyDescent="0.2">
      <c r="B155" s="690"/>
      <c r="C155" s="690"/>
      <c r="D155" s="696"/>
      <c r="G155" s="698"/>
    </row>
    <row r="156" spans="2:9" ht="15.75" customHeight="1" x14ac:dyDescent="0.2">
      <c r="B156" s="690"/>
      <c r="C156" s="690"/>
      <c r="D156" s="696"/>
      <c r="G156" s="698"/>
    </row>
    <row r="157" spans="2:9" ht="15.75" customHeight="1" x14ac:dyDescent="0.2">
      <c r="B157" s="690"/>
      <c r="C157" s="690"/>
    </row>
    <row r="158" spans="2:9" ht="15.75" customHeight="1" x14ac:dyDescent="0.2">
      <c r="B158" s="690"/>
      <c r="C158" s="690"/>
      <c r="D158" s="696"/>
      <c r="G158" s="697"/>
    </row>
    <row r="159" spans="2:9" ht="15.75" customHeight="1" x14ac:dyDescent="0.2">
      <c r="B159" s="690"/>
      <c r="C159" s="690"/>
      <c r="D159" s="696"/>
    </row>
    <row r="160" spans="2:9" ht="15.75" customHeight="1" x14ac:dyDescent="0.2">
      <c r="B160" s="690"/>
      <c r="C160" s="690"/>
      <c r="D160" s="696"/>
    </row>
    <row r="161" spans="2:7" ht="15.75" customHeight="1" x14ac:dyDescent="0.2">
      <c r="B161" s="690"/>
      <c r="C161" s="690"/>
      <c r="D161" s="696"/>
    </row>
    <row r="162" spans="2:7" ht="15.75" customHeight="1" x14ac:dyDescent="0.2">
      <c r="B162" s="690"/>
      <c r="C162" s="690"/>
      <c r="D162" s="696"/>
    </row>
    <row r="163" spans="2:7" ht="15.75" customHeight="1" x14ac:dyDescent="0.2">
      <c r="B163" s="690"/>
      <c r="C163" s="690"/>
    </row>
    <row r="164" spans="2:7" ht="15.75" customHeight="1" x14ac:dyDescent="0.2">
      <c r="D164" s="696"/>
      <c r="E164" s="694"/>
    </row>
    <row r="165" spans="2:7" ht="15.75" customHeight="1" x14ac:dyDescent="0.2">
      <c r="B165" s="690"/>
      <c r="C165" s="690"/>
      <c r="D165" s="696"/>
    </row>
    <row r="166" spans="2:7" ht="15.75" customHeight="1" x14ac:dyDescent="0.2">
      <c r="B166" s="690"/>
      <c r="C166" s="690"/>
      <c r="E166" s="695"/>
      <c r="F166" s="694"/>
      <c r="G166" s="690"/>
    </row>
    <row r="167" spans="2:7" ht="15.75" customHeight="1" x14ac:dyDescent="0.2">
      <c r="E167" s="695"/>
      <c r="F167" s="694"/>
      <c r="G167" s="690"/>
    </row>
    <row r="168" spans="2:7" ht="15.75" customHeight="1" x14ac:dyDescent="0.2"/>
    <row r="169" spans="2:7" ht="15.75" customHeight="1" x14ac:dyDescent="0.2"/>
    <row r="170" spans="2:7" ht="15.75" customHeight="1" x14ac:dyDescent="0.2"/>
    <row r="171" spans="2:7" ht="15.75" customHeight="1" x14ac:dyDescent="0.2"/>
    <row r="172" spans="2:7" ht="15.75" customHeight="1" x14ac:dyDescent="0.2"/>
    <row r="173" spans="2:7" ht="15.75" customHeight="1" x14ac:dyDescent="0.2"/>
    <row r="174" spans="2:7" ht="15.75" customHeight="1" x14ac:dyDescent="0.2"/>
    <row r="175" spans="2:7" ht="15.75" customHeight="1" x14ac:dyDescent="0.2"/>
    <row r="176" spans="2:7"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 customHeight="1" x14ac:dyDescent="0.2"/>
    <row r="227" ht="18" customHeight="1" x14ac:dyDescent="0.2"/>
    <row r="228" ht="18" customHeight="1" x14ac:dyDescent="0.2"/>
    <row r="229" ht="18" customHeight="1" x14ac:dyDescent="0.2"/>
    <row r="230" ht="18" customHeight="1" x14ac:dyDescent="0.2"/>
    <row r="231" ht="18" customHeight="1" x14ac:dyDescent="0.2"/>
    <row r="232" ht="18" customHeight="1" x14ac:dyDescent="0.2"/>
    <row r="233" ht="18" customHeight="1" x14ac:dyDescent="0.2"/>
    <row r="234" ht="18" customHeight="1" x14ac:dyDescent="0.2"/>
    <row r="235" ht="18" customHeight="1" x14ac:dyDescent="0.2"/>
    <row r="236" ht="18" customHeight="1" x14ac:dyDescent="0.2"/>
    <row r="237" ht="18" customHeight="1" x14ac:dyDescent="0.2"/>
    <row r="238" ht="18" customHeight="1" x14ac:dyDescent="0.2"/>
    <row r="239" ht="18" customHeight="1" x14ac:dyDescent="0.2"/>
    <row r="247" ht="15.75" customHeight="1" x14ac:dyDescent="0.2"/>
    <row r="257" spans="1:209" s="312" customFormat="1" x14ac:dyDescent="0.2">
      <c r="A257" s="690"/>
      <c r="B257" s="691"/>
      <c r="C257" s="691"/>
      <c r="D257" s="693"/>
      <c r="E257" s="692"/>
      <c r="F257" s="692"/>
      <c r="G257" s="691"/>
      <c r="H257" s="690"/>
      <c r="I257" s="311"/>
      <c r="J257" s="311"/>
      <c r="K257" s="311"/>
      <c r="L257" s="311"/>
      <c r="M257" s="311"/>
      <c r="N257" s="311"/>
      <c r="O257" s="311"/>
      <c r="P257" s="311"/>
      <c r="Q257" s="311"/>
      <c r="R257" s="311"/>
      <c r="S257" s="311"/>
      <c r="T257" s="311"/>
      <c r="U257" s="311"/>
      <c r="V257" s="311"/>
      <c r="W257" s="311"/>
      <c r="X257" s="311"/>
      <c r="Y257" s="311"/>
      <c r="Z257" s="311"/>
      <c r="AA257" s="311"/>
      <c r="AB257" s="311"/>
      <c r="AC257" s="311"/>
      <c r="AD257" s="311"/>
      <c r="AE257" s="311"/>
      <c r="AF257" s="311"/>
      <c r="AG257" s="311"/>
      <c r="AH257" s="311"/>
      <c r="AI257" s="311"/>
      <c r="AJ257" s="311"/>
      <c r="AK257" s="311"/>
      <c r="AL257" s="311"/>
      <c r="AM257" s="311"/>
      <c r="AN257" s="311"/>
      <c r="AO257" s="311"/>
      <c r="AP257" s="311"/>
      <c r="AQ257" s="311"/>
      <c r="AR257" s="311"/>
      <c r="AS257" s="311"/>
      <c r="AT257" s="311"/>
      <c r="AU257" s="311"/>
      <c r="AV257" s="311"/>
      <c r="AW257" s="311"/>
      <c r="AX257" s="311"/>
      <c r="AY257" s="311"/>
      <c r="AZ257" s="311"/>
      <c r="BA257" s="311"/>
      <c r="BB257" s="311"/>
      <c r="BC257" s="311"/>
      <c r="BD257" s="311"/>
      <c r="BE257" s="311"/>
      <c r="BF257" s="311"/>
      <c r="BG257" s="311"/>
      <c r="BH257" s="311"/>
      <c r="BI257" s="311"/>
      <c r="BJ257" s="311"/>
      <c r="BK257" s="311"/>
      <c r="BL257" s="311"/>
      <c r="BM257" s="311"/>
      <c r="BN257" s="311"/>
      <c r="BO257" s="311"/>
      <c r="BP257" s="311"/>
      <c r="BQ257" s="311"/>
      <c r="BR257" s="311"/>
      <c r="BS257" s="311"/>
      <c r="BT257" s="311"/>
      <c r="BU257" s="311"/>
      <c r="BV257" s="311"/>
      <c r="BW257" s="311"/>
      <c r="BX257" s="311"/>
      <c r="BY257" s="311"/>
      <c r="BZ257" s="311"/>
      <c r="CA257" s="311"/>
      <c r="CB257" s="311"/>
      <c r="CC257" s="311"/>
      <c r="CD257" s="311"/>
      <c r="CE257" s="311"/>
      <c r="CF257" s="311"/>
      <c r="CG257" s="311"/>
      <c r="CH257" s="311"/>
      <c r="CI257" s="311"/>
      <c r="CJ257" s="311"/>
      <c r="CK257" s="311"/>
      <c r="CL257" s="311"/>
      <c r="CM257" s="311"/>
      <c r="CN257" s="311"/>
      <c r="CO257" s="311"/>
      <c r="CP257" s="311"/>
      <c r="CQ257" s="311"/>
      <c r="CR257" s="311"/>
      <c r="CS257" s="311"/>
      <c r="CT257" s="311"/>
      <c r="CU257" s="311"/>
      <c r="CV257" s="311"/>
      <c r="CW257" s="311"/>
      <c r="CX257" s="311"/>
      <c r="CY257" s="311"/>
      <c r="CZ257" s="311"/>
      <c r="DA257" s="311"/>
      <c r="DB257" s="311"/>
      <c r="DC257" s="311"/>
      <c r="DD257" s="311"/>
      <c r="DE257" s="311"/>
      <c r="DF257" s="311"/>
      <c r="DG257" s="311"/>
      <c r="DH257" s="311"/>
      <c r="DI257" s="311"/>
      <c r="DJ257" s="311"/>
      <c r="DK257" s="311"/>
      <c r="DL257" s="311"/>
      <c r="DM257" s="311"/>
      <c r="DN257" s="311"/>
      <c r="DO257" s="311"/>
      <c r="DP257" s="311"/>
      <c r="DQ257" s="311"/>
      <c r="DR257" s="311"/>
      <c r="DS257" s="311"/>
      <c r="DT257" s="311"/>
      <c r="DU257" s="311"/>
      <c r="DV257" s="311"/>
      <c r="DW257" s="311"/>
      <c r="DX257" s="311"/>
      <c r="DY257" s="311"/>
      <c r="DZ257" s="311"/>
      <c r="EA257" s="311"/>
      <c r="EB257" s="311"/>
      <c r="EC257" s="311"/>
      <c r="ED257" s="311"/>
      <c r="EE257" s="311"/>
      <c r="EF257" s="311"/>
      <c r="EG257" s="311"/>
      <c r="EH257" s="311"/>
      <c r="EI257" s="311"/>
      <c r="EJ257" s="311"/>
      <c r="EK257" s="311"/>
      <c r="EL257" s="311"/>
      <c r="EM257" s="311"/>
      <c r="EN257" s="311"/>
      <c r="EO257" s="311"/>
      <c r="EP257" s="311"/>
      <c r="EQ257" s="311"/>
      <c r="ER257" s="311"/>
      <c r="ES257" s="311"/>
      <c r="ET257" s="311"/>
      <c r="EU257" s="311"/>
      <c r="EV257" s="311"/>
      <c r="EW257" s="311"/>
      <c r="EX257" s="311"/>
      <c r="EY257" s="311"/>
      <c r="EZ257" s="311"/>
      <c r="FA257" s="311"/>
      <c r="FB257" s="311"/>
      <c r="FC257" s="311"/>
      <c r="FD257" s="311"/>
      <c r="FE257" s="311"/>
      <c r="FF257" s="311"/>
      <c r="FG257" s="311"/>
      <c r="FH257" s="311"/>
      <c r="FI257" s="311"/>
      <c r="FJ257" s="311"/>
      <c r="FK257" s="311"/>
      <c r="FL257" s="311"/>
      <c r="FM257" s="311"/>
      <c r="FN257" s="311"/>
      <c r="FO257" s="311"/>
      <c r="FP257" s="311"/>
      <c r="FQ257" s="311"/>
      <c r="FR257" s="311"/>
      <c r="FS257" s="311"/>
      <c r="FT257" s="311"/>
      <c r="FU257" s="311"/>
      <c r="FV257" s="311"/>
      <c r="FW257" s="311"/>
      <c r="FX257" s="311"/>
      <c r="FY257" s="311"/>
      <c r="FZ257" s="311"/>
      <c r="GA257" s="311"/>
      <c r="GB257" s="311"/>
      <c r="GC257" s="311"/>
      <c r="GD257" s="311"/>
      <c r="GE257" s="311"/>
      <c r="GF257" s="311"/>
      <c r="GG257" s="311"/>
      <c r="GH257" s="311"/>
      <c r="GI257" s="311"/>
      <c r="GJ257" s="311"/>
      <c r="GK257" s="311"/>
      <c r="GL257" s="311"/>
      <c r="GM257" s="311"/>
      <c r="GN257" s="311"/>
      <c r="GO257" s="311"/>
      <c r="GP257" s="311"/>
      <c r="GQ257" s="311"/>
      <c r="GR257" s="311"/>
      <c r="GS257" s="311"/>
      <c r="GT257" s="311"/>
      <c r="GU257" s="311"/>
      <c r="GV257" s="311"/>
      <c r="GW257" s="311"/>
      <c r="GX257" s="311"/>
      <c r="GY257" s="311"/>
      <c r="GZ257" s="311"/>
      <c r="HA257" s="311"/>
    </row>
    <row r="258" spans="1:209" s="313" customFormat="1" x14ac:dyDescent="0.2">
      <c r="A258" s="690"/>
      <c r="B258" s="691"/>
      <c r="C258" s="691"/>
      <c r="D258" s="693"/>
      <c r="E258" s="692"/>
      <c r="F258" s="692"/>
      <c r="G258" s="691"/>
      <c r="H258" s="690"/>
      <c r="I258" s="311"/>
      <c r="J258" s="311"/>
      <c r="K258" s="311"/>
      <c r="L258" s="311"/>
      <c r="M258" s="311"/>
      <c r="N258" s="311"/>
      <c r="O258" s="311"/>
      <c r="P258" s="311"/>
      <c r="Q258" s="311"/>
      <c r="R258" s="311"/>
      <c r="S258" s="311"/>
      <c r="T258" s="311"/>
      <c r="U258" s="311"/>
      <c r="V258" s="311"/>
      <c r="W258" s="311"/>
      <c r="X258" s="311"/>
      <c r="Y258" s="311"/>
      <c r="Z258" s="311"/>
      <c r="AA258" s="311"/>
      <c r="AB258" s="311"/>
      <c r="AC258" s="311"/>
      <c r="AD258" s="311"/>
      <c r="AE258" s="311"/>
      <c r="AF258" s="311"/>
      <c r="AG258" s="311"/>
      <c r="AH258" s="311"/>
      <c r="AI258" s="311"/>
      <c r="AJ258" s="311"/>
      <c r="AK258" s="311"/>
      <c r="AL258" s="311"/>
      <c r="AM258" s="311"/>
      <c r="AN258" s="311"/>
      <c r="AO258" s="311"/>
      <c r="AP258" s="311"/>
      <c r="AQ258" s="311"/>
      <c r="AR258" s="311"/>
      <c r="AS258" s="311"/>
      <c r="AT258" s="311"/>
      <c r="AU258" s="311"/>
      <c r="AV258" s="311"/>
      <c r="AW258" s="311"/>
      <c r="AX258" s="311"/>
      <c r="AY258" s="311"/>
      <c r="AZ258" s="311"/>
      <c r="BA258" s="311"/>
      <c r="BB258" s="311"/>
      <c r="BC258" s="311"/>
      <c r="BD258" s="311"/>
      <c r="BE258" s="311"/>
      <c r="BF258" s="311"/>
      <c r="BG258" s="311"/>
      <c r="BH258" s="311"/>
      <c r="BI258" s="311"/>
      <c r="BJ258" s="311"/>
      <c r="BK258" s="311"/>
      <c r="BL258" s="311"/>
      <c r="BM258" s="311"/>
      <c r="BN258" s="311"/>
      <c r="BO258" s="311"/>
      <c r="BP258" s="311"/>
      <c r="BQ258" s="311"/>
      <c r="BR258" s="311"/>
      <c r="BS258" s="311"/>
      <c r="BT258" s="311"/>
      <c r="BU258" s="311"/>
      <c r="BV258" s="311"/>
      <c r="BW258" s="311"/>
      <c r="BX258" s="311"/>
      <c r="BY258" s="311"/>
      <c r="BZ258" s="311"/>
      <c r="CA258" s="311"/>
      <c r="CB258" s="311"/>
      <c r="CC258" s="311"/>
      <c r="CD258" s="311"/>
      <c r="CE258" s="311"/>
      <c r="CF258" s="311"/>
      <c r="CG258" s="311"/>
      <c r="CH258" s="311"/>
      <c r="CI258" s="311"/>
      <c r="CJ258" s="311"/>
      <c r="CK258" s="311"/>
      <c r="CL258" s="311"/>
      <c r="CM258" s="311"/>
      <c r="CN258" s="311"/>
      <c r="CO258" s="311"/>
      <c r="CP258" s="311"/>
      <c r="CQ258" s="311"/>
      <c r="CR258" s="311"/>
      <c r="CS258" s="311"/>
      <c r="CT258" s="311"/>
      <c r="CU258" s="311"/>
      <c r="CV258" s="311"/>
      <c r="CW258" s="311"/>
      <c r="CX258" s="311"/>
      <c r="CY258" s="311"/>
      <c r="CZ258" s="311"/>
      <c r="DA258" s="311"/>
      <c r="DB258" s="311"/>
      <c r="DC258" s="311"/>
      <c r="DD258" s="311"/>
      <c r="DE258" s="311"/>
      <c r="DF258" s="311"/>
      <c r="DG258" s="311"/>
      <c r="DH258" s="311"/>
      <c r="DI258" s="311"/>
      <c r="DJ258" s="311"/>
      <c r="DK258" s="311"/>
      <c r="DL258" s="311"/>
      <c r="DM258" s="311"/>
      <c r="DN258" s="311"/>
      <c r="DO258" s="311"/>
      <c r="DP258" s="311"/>
      <c r="DQ258" s="311"/>
      <c r="DR258" s="311"/>
      <c r="DS258" s="311"/>
      <c r="DT258" s="311"/>
      <c r="DU258" s="311"/>
      <c r="DV258" s="311"/>
      <c r="DW258" s="311"/>
      <c r="DX258" s="311"/>
      <c r="DY258" s="311"/>
      <c r="DZ258" s="311"/>
      <c r="EA258" s="311"/>
      <c r="EB258" s="311"/>
      <c r="EC258" s="311"/>
      <c r="ED258" s="311"/>
      <c r="EE258" s="311"/>
      <c r="EF258" s="311"/>
      <c r="EG258" s="311"/>
      <c r="EH258" s="311"/>
      <c r="EI258" s="311"/>
      <c r="EJ258" s="311"/>
      <c r="EK258" s="311"/>
      <c r="EL258" s="311"/>
      <c r="EM258" s="311"/>
      <c r="EN258" s="311"/>
      <c r="EO258" s="311"/>
      <c r="EP258" s="311"/>
      <c r="EQ258" s="311"/>
      <c r="ER258" s="311"/>
      <c r="ES258" s="311"/>
      <c r="ET258" s="311"/>
      <c r="EU258" s="311"/>
      <c r="EV258" s="311"/>
      <c r="EW258" s="311"/>
      <c r="EX258" s="311"/>
      <c r="EY258" s="311"/>
      <c r="EZ258" s="311"/>
      <c r="FA258" s="311"/>
      <c r="FB258" s="311"/>
      <c r="FC258" s="311"/>
      <c r="FD258" s="311"/>
      <c r="FE258" s="311"/>
      <c r="FF258" s="311"/>
      <c r="FG258" s="311"/>
      <c r="FH258" s="311"/>
      <c r="FI258" s="311"/>
      <c r="FJ258" s="311"/>
      <c r="FK258" s="311"/>
      <c r="FL258" s="311"/>
      <c r="FM258" s="311"/>
      <c r="FN258" s="311"/>
      <c r="FO258" s="311"/>
      <c r="FP258" s="311"/>
      <c r="FQ258" s="311"/>
      <c r="FR258" s="311"/>
      <c r="FS258" s="311"/>
      <c r="FT258" s="311"/>
      <c r="FU258" s="311"/>
      <c r="FV258" s="311"/>
      <c r="FW258" s="311"/>
      <c r="FX258" s="311"/>
      <c r="FY258" s="311"/>
      <c r="FZ258" s="311"/>
      <c r="GA258" s="311"/>
      <c r="GB258" s="311"/>
      <c r="GC258" s="311"/>
      <c r="GD258" s="311"/>
      <c r="GE258" s="311"/>
      <c r="GF258" s="311"/>
      <c r="GG258" s="311"/>
      <c r="GH258" s="311"/>
      <c r="GI258" s="311"/>
      <c r="GJ258" s="311"/>
      <c r="GK258" s="311"/>
      <c r="GL258" s="311"/>
      <c r="GM258" s="311"/>
      <c r="GN258" s="311"/>
      <c r="GO258" s="311"/>
      <c r="GP258" s="311"/>
      <c r="GQ258" s="311"/>
      <c r="GR258" s="311"/>
      <c r="GS258" s="311"/>
      <c r="GT258" s="311"/>
      <c r="GU258" s="311"/>
      <c r="GV258" s="311"/>
      <c r="GW258" s="311"/>
      <c r="GX258" s="311"/>
      <c r="GY258" s="311"/>
      <c r="GZ258" s="311"/>
      <c r="HA258" s="311"/>
    </row>
    <row r="259" spans="1:209" s="313" customFormat="1" x14ac:dyDescent="0.2">
      <c r="A259" s="690"/>
      <c r="B259" s="691"/>
      <c r="C259" s="691"/>
      <c r="D259" s="693"/>
      <c r="E259" s="692"/>
      <c r="F259" s="692"/>
      <c r="G259" s="691"/>
      <c r="H259" s="690"/>
      <c r="I259" s="311"/>
      <c r="J259" s="311"/>
      <c r="K259" s="311"/>
      <c r="L259" s="311"/>
      <c r="M259" s="311"/>
      <c r="N259" s="311"/>
      <c r="O259" s="311"/>
      <c r="P259" s="311"/>
      <c r="Q259" s="311"/>
      <c r="R259" s="311"/>
      <c r="S259" s="311"/>
      <c r="T259" s="311"/>
      <c r="U259" s="311"/>
      <c r="V259" s="311"/>
      <c r="W259" s="311"/>
      <c r="X259" s="311"/>
      <c r="Y259" s="311"/>
      <c r="Z259" s="311"/>
      <c r="AA259" s="311"/>
      <c r="AB259" s="311"/>
      <c r="AC259" s="311"/>
      <c r="AD259" s="311"/>
      <c r="AE259" s="311"/>
      <c r="AF259" s="311"/>
      <c r="AG259" s="311"/>
      <c r="AH259" s="311"/>
      <c r="AI259" s="311"/>
      <c r="AJ259" s="311"/>
      <c r="AK259" s="311"/>
      <c r="AL259" s="311"/>
      <c r="AM259" s="311"/>
      <c r="AN259" s="311"/>
      <c r="AO259" s="311"/>
      <c r="AP259" s="311"/>
      <c r="AQ259" s="311"/>
      <c r="AR259" s="311"/>
      <c r="AS259" s="311"/>
      <c r="AT259" s="311"/>
      <c r="AU259" s="311"/>
      <c r="AV259" s="311"/>
      <c r="AW259" s="311"/>
      <c r="AX259" s="311"/>
      <c r="AY259" s="311"/>
      <c r="AZ259" s="311"/>
      <c r="BA259" s="311"/>
      <c r="BB259" s="311"/>
      <c r="BC259" s="311"/>
      <c r="BD259" s="311"/>
      <c r="BE259" s="311"/>
      <c r="BF259" s="311"/>
      <c r="BG259" s="311"/>
      <c r="BH259" s="311"/>
      <c r="BI259" s="311"/>
      <c r="BJ259" s="311"/>
      <c r="BK259" s="311"/>
      <c r="BL259" s="311"/>
      <c r="BM259" s="311"/>
      <c r="BN259" s="311"/>
      <c r="BO259" s="311"/>
      <c r="BP259" s="311"/>
      <c r="BQ259" s="311"/>
      <c r="BR259" s="311"/>
      <c r="BS259" s="311"/>
      <c r="BT259" s="311"/>
      <c r="BU259" s="311"/>
      <c r="BV259" s="311"/>
      <c r="BW259" s="311"/>
      <c r="BX259" s="311"/>
      <c r="BY259" s="311"/>
      <c r="BZ259" s="311"/>
      <c r="CA259" s="311"/>
      <c r="CB259" s="311"/>
      <c r="CC259" s="311"/>
      <c r="CD259" s="311"/>
      <c r="CE259" s="311"/>
      <c r="CF259" s="311"/>
      <c r="CG259" s="311"/>
      <c r="CH259" s="311"/>
      <c r="CI259" s="311"/>
      <c r="CJ259" s="311"/>
      <c r="CK259" s="311"/>
      <c r="CL259" s="311"/>
      <c r="CM259" s="311"/>
      <c r="CN259" s="311"/>
      <c r="CO259" s="311"/>
      <c r="CP259" s="311"/>
      <c r="CQ259" s="311"/>
      <c r="CR259" s="311"/>
      <c r="CS259" s="311"/>
      <c r="CT259" s="311"/>
      <c r="CU259" s="311"/>
      <c r="CV259" s="311"/>
      <c r="CW259" s="311"/>
      <c r="CX259" s="311"/>
      <c r="CY259" s="311"/>
      <c r="CZ259" s="311"/>
      <c r="DA259" s="311"/>
      <c r="DB259" s="311"/>
      <c r="DC259" s="311"/>
      <c r="DD259" s="311"/>
      <c r="DE259" s="311"/>
      <c r="DF259" s="311"/>
      <c r="DG259" s="311"/>
      <c r="DH259" s="311"/>
      <c r="DI259" s="311"/>
      <c r="DJ259" s="311"/>
      <c r="DK259" s="311"/>
      <c r="DL259" s="311"/>
      <c r="DM259" s="311"/>
      <c r="DN259" s="311"/>
      <c r="DO259" s="311"/>
      <c r="DP259" s="311"/>
      <c r="DQ259" s="311"/>
      <c r="DR259" s="311"/>
      <c r="DS259" s="311"/>
      <c r="DT259" s="311"/>
      <c r="DU259" s="311"/>
      <c r="DV259" s="311"/>
      <c r="DW259" s="311"/>
      <c r="DX259" s="311"/>
      <c r="DY259" s="311"/>
      <c r="DZ259" s="311"/>
      <c r="EA259" s="311"/>
      <c r="EB259" s="311"/>
      <c r="EC259" s="311"/>
      <c r="ED259" s="311"/>
      <c r="EE259" s="311"/>
      <c r="EF259" s="311"/>
      <c r="EG259" s="311"/>
      <c r="EH259" s="311"/>
      <c r="EI259" s="311"/>
      <c r="EJ259" s="311"/>
      <c r="EK259" s="311"/>
      <c r="EL259" s="311"/>
      <c r="EM259" s="311"/>
      <c r="EN259" s="311"/>
      <c r="EO259" s="311"/>
      <c r="EP259" s="311"/>
      <c r="EQ259" s="311"/>
      <c r="ER259" s="311"/>
      <c r="ES259" s="311"/>
      <c r="ET259" s="311"/>
      <c r="EU259" s="311"/>
      <c r="EV259" s="311"/>
      <c r="EW259" s="311"/>
      <c r="EX259" s="311"/>
      <c r="EY259" s="311"/>
      <c r="EZ259" s="311"/>
      <c r="FA259" s="311"/>
      <c r="FB259" s="311"/>
      <c r="FC259" s="311"/>
      <c r="FD259" s="311"/>
      <c r="FE259" s="311"/>
      <c r="FF259" s="311"/>
      <c r="FG259" s="311"/>
      <c r="FH259" s="311"/>
      <c r="FI259" s="311"/>
      <c r="FJ259" s="311"/>
      <c r="FK259" s="311"/>
      <c r="FL259" s="311"/>
      <c r="FM259" s="311"/>
      <c r="FN259" s="311"/>
      <c r="FO259" s="311"/>
      <c r="FP259" s="311"/>
      <c r="FQ259" s="311"/>
      <c r="FR259" s="311"/>
      <c r="FS259" s="311"/>
      <c r="FT259" s="311"/>
      <c r="FU259" s="311"/>
      <c r="FV259" s="311"/>
      <c r="FW259" s="311"/>
      <c r="FX259" s="311"/>
      <c r="FY259" s="311"/>
      <c r="FZ259" s="311"/>
      <c r="GA259" s="311"/>
      <c r="GB259" s="311"/>
      <c r="GC259" s="311"/>
      <c r="GD259" s="311"/>
      <c r="GE259" s="311"/>
      <c r="GF259" s="311"/>
      <c r="GG259" s="311"/>
      <c r="GH259" s="311"/>
      <c r="GI259" s="311"/>
      <c r="GJ259" s="311"/>
      <c r="GK259" s="311"/>
      <c r="GL259" s="311"/>
      <c r="GM259" s="311"/>
      <c r="GN259" s="311"/>
      <c r="GO259" s="311"/>
      <c r="GP259" s="311"/>
      <c r="GQ259" s="311"/>
      <c r="GR259" s="311"/>
      <c r="GS259" s="311"/>
      <c r="GT259" s="311"/>
      <c r="GU259" s="311"/>
      <c r="GV259" s="311"/>
      <c r="GW259" s="311"/>
      <c r="GX259" s="311"/>
      <c r="GY259" s="311"/>
      <c r="GZ259" s="311"/>
      <c r="HA259" s="311"/>
    </row>
    <row r="260" spans="1:209" s="313" customFormat="1" x14ac:dyDescent="0.2">
      <c r="A260" s="690"/>
      <c r="B260" s="691"/>
      <c r="C260" s="691"/>
      <c r="D260" s="693"/>
      <c r="E260" s="692"/>
      <c r="F260" s="692"/>
      <c r="G260" s="691"/>
      <c r="H260" s="690"/>
      <c r="I260" s="311"/>
      <c r="J260" s="311"/>
      <c r="K260" s="311"/>
      <c r="L260" s="311"/>
      <c r="M260" s="311"/>
      <c r="N260" s="311"/>
      <c r="O260" s="311"/>
      <c r="P260" s="311"/>
      <c r="Q260" s="311"/>
      <c r="R260" s="311"/>
      <c r="S260" s="311"/>
      <c r="T260" s="311"/>
      <c r="U260" s="311"/>
      <c r="V260" s="311"/>
      <c r="W260" s="311"/>
      <c r="X260" s="311"/>
      <c r="Y260" s="311"/>
      <c r="Z260" s="311"/>
      <c r="AA260" s="311"/>
      <c r="AB260" s="311"/>
      <c r="AC260" s="311"/>
      <c r="AD260" s="311"/>
      <c r="AE260" s="311"/>
      <c r="AF260" s="311"/>
      <c r="AG260" s="311"/>
      <c r="AH260" s="311"/>
      <c r="AI260" s="311"/>
      <c r="AJ260" s="311"/>
      <c r="AK260" s="311"/>
      <c r="AL260" s="311"/>
      <c r="AM260" s="311"/>
      <c r="AN260" s="311"/>
      <c r="AO260" s="311"/>
      <c r="AP260" s="311"/>
      <c r="AQ260" s="311"/>
      <c r="AR260" s="311"/>
      <c r="AS260" s="311"/>
      <c r="AT260" s="311"/>
      <c r="AU260" s="311"/>
      <c r="AV260" s="311"/>
      <c r="AW260" s="311"/>
      <c r="AX260" s="311"/>
      <c r="AY260" s="311"/>
      <c r="AZ260" s="311"/>
      <c r="BA260" s="311"/>
      <c r="BB260" s="311"/>
      <c r="BC260" s="311"/>
      <c r="BD260" s="311"/>
      <c r="BE260" s="311"/>
      <c r="BF260" s="311"/>
      <c r="BG260" s="311"/>
      <c r="BH260" s="311"/>
      <c r="BI260" s="311"/>
      <c r="BJ260" s="311"/>
      <c r="BK260" s="311"/>
      <c r="BL260" s="311"/>
      <c r="BM260" s="311"/>
      <c r="BN260" s="311"/>
      <c r="BO260" s="311"/>
      <c r="BP260" s="311"/>
      <c r="BQ260" s="311"/>
      <c r="BR260" s="311"/>
      <c r="BS260" s="311"/>
      <c r="BT260" s="311"/>
      <c r="BU260" s="311"/>
      <c r="BV260" s="311"/>
      <c r="BW260" s="311"/>
      <c r="BX260" s="311"/>
      <c r="BY260" s="311"/>
      <c r="BZ260" s="311"/>
      <c r="CA260" s="311"/>
      <c r="CB260" s="311"/>
      <c r="CC260" s="311"/>
      <c r="CD260" s="311"/>
      <c r="CE260" s="311"/>
      <c r="CF260" s="311"/>
      <c r="CG260" s="311"/>
      <c r="CH260" s="311"/>
      <c r="CI260" s="311"/>
      <c r="CJ260" s="311"/>
      <c r="CK260" s="311"/>
      <c r="CL260" s="311"/>
      <c r="CM260" s="311"/>
      <c r="CN260" s="311"/>
      <c r="CO260" s="311"/>
      <c r="CP260" s="311"/>
      <c r="CQ260" s="311"/>
      <c r="CR260" s="311"/>
      <c r="CS260" s="311"/>
      <c r="CT260" s="311"/>
      <c r="CU260" s="311"/>
      <c r="CV260" s="311"/>
      <c r="CW260" s="311"/>
      <c r="CX260" s="311"/>
      <c r="CY260" s="311"/>
      <c r="CZ260" s="311"/>
      <c r="DA260" s="311"/>
      <c r="DB260" s="311"/>
      <c r="DC260" s="311"/>
      <c r="DD260" s="311"/>
      <c r="DE260" s="311"/>
      <c r="DF260" s="311"/>
      <c r="DG260" s="311"/>
      <c r="DH260" s="311"/>
      <c r="DI260" s="311"/>
      <c r="DJ260" s="311"/>
      <c r="DK260" s="311"/>
      <c r="DL260" s="311"/>
      <c r="DM260" s="311"/>
      <c r="DN260" s="311"/>
      <c r="DO260" s="311"/>
      <c r="DP260" s="311"/>
      <c r="DQ260" s="311"/>
      <c r="DR260" s="311"/>
      <c r="DS260" s="311"/>
      <c r="DT260" s="311"/>
      <c r="DU260" s="311"/>
      <c r="DV260" s="311"/>
      <c r="DW260" s="311"/>
      <c r="DX260" s="311"/>
      <c r="DY260" s="311"/>
      <c r="DZ260" s="311"/>
      <c r="EA260" s="311"/>
      <c r="EB260" s="311"/>
      <c r="EC260" s="311"/>
      <c r="ED260" s="311"/>
      <c r="EE260" s="311"/>
      <c r="EF260" s="311"/>
      <c r="EG260" s="311"/>
      <c r="EH260" s="311"/>
      <c r="EI260" s="311"/>
      <c r="EJ260" s="311"/>
      <c r="EK260" s="311"/>
      <c r="EL260" s="311"/>
      <c r="EM260" s="311"/>
      <c r="EN260" s="311"/>
      <c r="EO260" s="311"/>
      <c r="EP260" s="311"/>
      <c r="EQ260" s="311"/>
      <c r="ER260" s="311"/>
      <c r="ES260" s="311"/>
      <c r="ET260" s="311"/>
      <c r="EU260" s="311"/>
      <c r="EV260" s="311"/>
      <c r="EW260" s="311"/>
      <c r="EX260" s="311"/>
      <c r="EY260" s="311"/>
      <c r="EZ260" s="311"/>
      <c r="FA260" s="311"/>
      <c r="FB260" s="311"/>
      <c r="FC260" s="311"/>
      <c r="FD260" s="311"/>
      <c r="FE260" s="311"/>
      <c r="FF260" s="311"/>
      <c r="FG260" s="311"/>
      <c r="FH260" s="311"/>
      <c r="FI260" s="311"/>
      <c r="FJ260" s="311"/>
      <c r="FK260" s="311"/>
      <c r="FL260" s="311"/>
      <c r="FM260" s="311"/>
      <c r="FN260" s="311"/>
      <c r="FO260" s="311"/>
      <c r="FP260" s="311"/>
      <c r="FQ260" s="311"/>
      <c r="FR260" s="311"/>
      <c r="FS260" s="311"/>
      <c r="FT260" s="311"/>
      <c r="FU260" s="311"/>
      <c r="FV260" s="311"/>
      <c r="FW260" s="311"/>
      <c r="FX260" s="311"/>
      <c r="FY260" s="311"/>
      <c r="FZ260" s="311"/>
      <c r="GA260" s="311"/>
      <c r="GB260" s="311"/>
      <c r="GC260" s="311"/>
      <c r="GD260" s="311"/>
      <c r="GE260" s="311"/>
      <c r="GF260" s="311"/>
      <c r="GG260" s="311"/>
      <c r="GH260" s="311"/>
      <c r="GI260" s="311"/>
      <c r="GJ260" s="311"/>
      <c r="GK260" s="311"/>
      <c r="GL260" s="311"/>
      <c r="GM260" s="311"/>
      <c r="GN260" s="311"/>
      <c r="GO260" s="311"/>
      <c r="GP260" s="311"/>
      <c r="GQ260" s="311"/>
      <c r="GR260" s="311"/>
      <c r="GS260" s="311"/>
      <c r="GT260" s="311"/>
      <c r="GU260" s="311"/>
      <c r="GV260" s="311"/>
      <c r="GW260" s="311"/>
      <c r="GX260" s="311"/>
      <c r="GY260" s="311"/>
      <c r="GZ260" s="311"/>
      <c r="HA260" s="311"/>
    </row>
  </sheetData>
  <pageMargins left="0.7" right="0.7" top="0.75" bottom="0.75" header="0.3" footer="0.3"/>
  <pageSetup orientation="portrait" horizontalDpi="0" verticalDpi="0"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1E4F5-27C2-460C-841F-288C773ACAA5}">
  <dimension ref="A1:HA381"/>
  <sheetViews>
    <sheetView workbookViewId="0">
      <selection activeCell="E9" sqref="E9"/>
    </sheetView>
  </sheetViews>
  <sheetFormatPr baseColWidth="10" defaultColWidth="10.85546875" defaultRowHeight="12.75" x14ac:dyDescent="0.2"/>
  <cols>
    <col min="1" max="1" width="2.85546875" style="690" customWidth="1"/>
    <col min="2" max="2" width="10.85546875" style="691"/>
    <col min="3" max="3" width="61.140625" style="691" customWidth="1"/>
    <col min="4" max="4" width="10.85546875" style="693"/>
    <col min="5" max="5" width="17.140625" style="692" customWidth="1"/>
    <col min="6" max="6" width="17.28515625" style="692" customWidth="1"/>
    <col min="7" max="7" width="17.28515625" style="691" customWidth="1"/>
    <col min="8" max="8" width="12" style="690" bestFit="1" customWidth="1"/>
    <col min="9" max="9" width="2" style="311" customWidth="1"/>
    <col min="10" max="12" width="11" style="311" bestFit="1" customWidth="1"/>
    <col min="13" max="16384" width="10.85546875" style="311"/>
  </cols>
  <sheetData>
    <row r="1" spans="2:12" ht="18" x14ac:dyDescent="0.25">
      <c r="B1" s="733"/>
      <c r="C1" s="735" t="s">
        <v>872</v>
      </c>
    </row>
    <row r="2" spans="2:12" ht="18" x14ac:dyDescent="0.25">
      <c r="B2" s="733"/>
      <c r="C2" s="735" t="s">
        <v>8529</v>
      </c>
    </row>
    <row r="3" spans="2:12" ht="18" x14ac:dyDescent="0.25">
      <c r="B3" s="733"/>
      <c r="C3" s="734" t="s">
        <v>11911</v>
      </c>
    </row>
    <row r="4" spans="2:12" ht="13.5" thickBot="1" x14ac:dyDescent="0.25">
      <c r="B4" s="733"/>
      <c r="C4" s="702"/>
    </row>
    <row r="5" spans="2:12" x14ac:dyDescent="0.2">
      <c r="B5" s="732"/>
      <c r="C5" s="731"/>
      <c r="D5" s="730" t="s">
        <v>869</v>
      </c>
      <c r="E5" s="729" t="s">
        <v>868</v>
      </c>
      <c r="F5" s="728"/>
    </row>
    <row r="6" spans="2:12" x14ac:dyDescent="0.2">
      <c r="B6" s="727" t="s">
        <v>41</v>
      </c>
      <c r="C6" s="702" t="s">
        <v>867</v>
      </c>
      <c r="D6" s="693" t="s">
        <v>866</v>
      </c>
      <c r="E6" s="726" t="s">
        <v>865</v>
      </c>
      <c r="F6" s="725" t="s">
        <v>864</v>
      </c>
    </row>
    <row r="7" spans="2:12" ht="13.5" thickBot="1" x14ac:dyDescent="0.25">
      <c r="B7" s="724"/>
      <c r="C7" s="723"/>
      <c r="D7" s="722" t="s">
        <v>863</v>
      </c>
      <c r="E7" s="721"/>
      <c r="F7" s="725"/>
      <c r="G7" s="698"/>
      <c r="H7" s="698"/>
      <c r="I7" s="318"/>
    </row>
    <row r="8" spans="2:12" x14ac:dyDescent="0.2">
      <c r="B8" s="703"/>
      <c r="C8" s="702" t="s">
        <v>1008</v>
      </c>
      <c r="F8" s="1119">
        <v>105054.54</v>
      </c>
      <c r="G8" s="704"/>
      <c r="H8" s="698"/>
      <c r="I8" s="318"/>
    </row>
    <row r="9" spans="2:12" ht="14.25" x14ac:dyDescent="0.2">
      <c r="B9" s="1116">
        <v>45415</v>
      </c>
      <c r="C9" s="1117" t="s">
        <v>10116</v>
      </c>
      <c r="D9" s="1114"/>
      <c r="E9" s="1121">
        <v>37897.65</v>
      </c>
      <c r="F9" s="1118">
        <v>6958.39</v>
      </c>
      <c r="G9" s="698" t="s">
        <v>11935</v>
      </c>
    </row>
    <row r="10" spans="2:12" ht="14.25" x14ac:dyDescent="0.2">
      <c r="B10" s="1116">
        <v>45420</v>
      </c>
      <c r="C10" s="1117" t="s">
        <v>11934</v>
      </c>
      <c r="D10" s="1114"/>
      <c r="E10" s="1120">
        <v>550</v>
      </c>
      <c r="F10" s="1113">
        <v>27833.55</v>
      </c>
      <c r="G10" s="715" t="s">
        <v>11933</v>
      </c>
      <c r="H10" s="802"/>
      <c r="I10" s="571"/>
      <c r="J10" s="571"/>
      <c r="K10" s="571"/>
      <c r="L10" s="571"/>
    </row>
    <row r="11" spans="2:12" ht="14.25" x14ac:dyDescent="0.2">
      <c r="B11" s="1116">
        <v>45420</v>
      </c>
      <c r="C11" s="1117" t="s">
        <v>11932</v>
      </c>
      <c r="D11" s="1114"/>
      <c r="E11" s="1120">
        <v>550</v>
      </c>
      <c r="F11" s="1113">
        <v>7569.01</v>
      </c>
      <c r="G11" s="698" t="s">
        <v>11931</v>
      </c>
    </row>
    <row r="12" spans="2:12" ht="14.25" x14ac:dyDescent="0.2">
      <c r="B12" s="1116">
        <v>45420</v>
      </c>
      <c r="C12" s="1117" t="s">
        <v>11930</v>
      </c>
      <c r="D12" s="1114"/>
      <c r="E12" s="1120">
        <v>550</v>
      </c>
      <c r="G12" s="698"/>
    </row>
    <row r="13" spans="2:12" ht="14.25" x14ac:dyDescent="0.2">
      <c r="B13" s="1116">
        <v>45420</v>
      </c>
      <c r="C13" s="1117" t="s">
        <v>11929</v>
      </c>
      <c r="D13" s="1114"/>
      <c r="E13" s="1120">
        <v>550</v>
      </c>
      <c r="G13" s="698"/>
    </row>
    <row r="14" spans="2:12" ht="14.25" x14ac:dyDescent="0.2">
      <c r="B14" s="1116">
        <v>45420</v>
      </c>
      <c r="C14" s="1117" t="s">
        <v>11928</v>
      </c>
      <c r="D14" s="1114"/>
      <c r="E14" s="1120">
        <v>275</v>
      </c>
      <c r="G14" s="363"/>
    </row>
    <row r="15" spans="2:12" x14ac:dyDescent="0.2">
      <c r="B15" s="1116">
        <v>45428</v>
      </c>
      <c r="C15" s="1115" t="s">
        <v>10104</v>
      </c>
      <c r="D15" s="1114"/>
      <c r="E15" s="1120">
        <v>30</v>
      </c>
      <c r="F15" s="718"/>
      <c r="G15" s="698"/>
    </row>
    <row r="16" spans="2:12" x14ac:dyDescent="0.2">
      <c r="B16" s="1116">
        <v>45428</v>
      </c>
      <c r="C16" s="1115" t="s">
        <v>10103</v>
      </c>
      <c r="D16" s="1114"/>
      <c r="E16" s="1113">
        <v>4.8</v>
      </c>
      <c r="G16" s="698"/>
    </row>
    <row r="17" spans="2:9" x14ac:dyDescent="0.2">
      <c r="B17" s="1116">
        <v>45435</v>
      </c>
      <c r="C17" s="1115" t="s">
        <v>10104</v>
      </c>
      <c r="D17" s="1114"/>
      <c r="E17" s="1120">
        <v>30</v>
      </c>
      <c r="G17" s="698"/>
    </row>
    <row r="18" spans="2:9" x14ac:dyDescent="0.2">
      <c r="B18" s="1116">
        <v>45435</v>
      </c>
      <c r="C18" s="1115" t="s">
        <v>10103</v>
      </c>
      <c r="D18" s="1114"/>
      <c r="E18" s="1113">
        <v>4.8</v>
      </c>
      <c r="G18" s="698"/>
    </row>
    <row r="19" spans="2:9" x14ac:dyDescent="0.2">
      <c r="B19" s="1116">
        <v>45436</v>
      </c>
      <c r="C19" s="1115" t="s">
        <v>10106</v>
      </c>
      <c r="D19" s="1114"/>
      <c r="E19" s="1120">
        <v>60.55</v>
      </c>
      <c r="G19" s="698"/>
    </row>
    <row r="20" spans="2:9" ht="14.25" x14ac:dyDescent="0.2">
      <c r="B20" s="1116">
        <v>45436</v>
      </c>
      <c r="C20" s="1117" t="s">
        <v>10105</v>
      </c>
      <c r="D20" s="1114"/>
      <c r="E20" s="1113">
        <v>9.69</v>
      </c>
      <c r="G20" s="698"/>
    </row>
    <row r="21" spans="2:9" x14ac:dyDescent="0.2">
      <c r="B21" s="1116">
        <v>45443</v>
      </c>
      <c r="C21" s="1115" t="s">
        <v>11927</v>
      </c>
      <c r="D21" s="1114"/>
      <c r="E21" s="1113">
        <v>50000</v>
      </c>
      <c r="G21" s="698"/>
      <c r="H21" s="698"/>
      <c r="I21" s="318"/>
    </row>
    <row r="22" spans="2:9" x14ac:dyDescent="0.2">
      <c r="B22" s="1116">
        <v>45443</v>
      </c>
      <c r="C22" s="1115" t="s">
        <v>9927</v>
      </c>
      <c r="D22" s="1114"/>
      <c r="E22" s="1120">
        <v>200</v>
      </c>
      <c r="G22" s="698"/>
      <c r="H22" s="698"/>
      <c r="I22" s="318"/>
    </row>
    <row r="23" spans="2:9" x14ac:dyDescent="0.2">
      <c r="B23" s="1116">
        <v>45443</v>
      </c>
      <c r="C23" s="1115" t="s">
        <v>9926</v>
      </c>
      <c r="D23" s="1114"/>
      <c r="E23" s="1113">
        <v>32</v>
      </c>
      <c r="G23" s="698"/>
      <c r="H23" s="698"/>
      <c r="I23" s="318"/>
    </row>
    <row r="24" spans="2:9" x14ac:dyDescent="0.2">
      <c r="B24" s="1116">
        <v>45443</v>
      </c>
      <c r="C24" s="1115" t="s">
        <v>9923</v>
      </c>
      <c r="D24" s="1114"/>
      <c r="E24" s="1120">
        <v>320</v>
      </c>
      <c r="G24" s="698"/>
      <c r="H24" s="698"/>
      <c r="I24" s="318"/>
    </row>
    <row r="25" spans="2:9" x14ac:dyDescent="0.2">
      <c r="B25" s="1116">
        <v>45443</v>
      </c>
      <c r="C25" s="1115" t="s">
        <v>11279</v>
      </c>
      <c r="D25" s="1114"/>
      <c r="E25" s="1113">
        <v>51.2</v>
      </c>
      <c r="G25" s="698"/>
      <c r="H25" s="698"/>
      <c r="I25" s="318"/>
    </row>
    <row r="26" spans="2:9" x14ac:dyDescent="0.2">
      <c r="B26" s="703"/>
      <c r="C26" s="702"/>
      <c r="F26" s="718"/>
      <c r="G26" s="698"/>
      <c r="H26" s="698"/>
      <c r="I26" s="318"/>
    </row>
    <row r="27" spans="2:9" x14ac:dyDescent="0.2">
      <c r="B27" s="703"/>
      <c r="C27" s="702"/>
      <c r="G27" s="698"/>
      <c r="H27" s="698"/>
      <c r="I27" s="318"/>
    </row>
    <row r="28" spans="2:9" ht="15" x14ac:dyDescent="0.25">
      <c r="B28" s="703"/>
      <c r="C28" s="702"/>
      <c r="F28" s="708"/>
      <c r="G28" s="698"/>
      <c r="H28" s="698"/>
    </row>
    <row r="29" spans="2:9" ht="15" x14ac:dyDescent="0.25">
      <c r="B29" s="703"/>
      <c r="C29" s="702"/>
      <c r="F29" s="708"/>
      <c r="G29" s="698"/>
      <c r="H29" s="698"/>
    </row>
    <row r="30" spans="2:9" ht="13.5" customHeight="1" x14ac:dyDescent="0.25">
      <c r="B30" s="703"/>
      <c r="C30" s="702"/>
      <c r="F30" s="708"/>
      <c r="G30" s="698"/>
      <c r="H30" s="698"/>
    </row>
    <row r="31" spans="2:9" ht="11.25" customHeight="1" thickBot="1" x14ac:dyDescent="0.25">
      <c r="B31" s="703"/>
      <c r="C31" s="702"/>
      <c r="E31" s="1112">
        <f>SUM(E9:E27)</f>
        <v>91115.690000000017</v>
      </c>
      <c r="F31" s="1111">
        <f>SUM(F8:F27)</f>
        <v>147415.49</v>
      </c>
      <c r="G31" s="699"/>
      <c r="H31" s="698"/>
    </row>
    <row r="32" spans="2:9" ht="14.25" customHeight="1" thickTop="1" x14ac:dyDescent="0.2">
      <c r="B32" s="703"/>
      <c r="C32" s="702"/>
      <c r="E32" s="719">
        <f>F31-E31</f>
        <v>56299.799999999974</v>
      </c>
      <c r="F32" s="700"/>
      <c r="G32" s="699"/>
      <c r="H32" s="698"/>
    </row>
    <row r="33" spans="2:8" ht="14.25" customHeight="1" x14ac:dyDescent="0.2">
      <c r="B33" s="703"/>
      <c r="C33" s="702"/>
      <c r="F33" s="700"/>
      <c r="G33" s="699"/>
      <c r="H33" s="704"/>
    </row>
    <row r="34" spans="2:8" ht="14.25" customHeight="1" x14ac:dyDescent="0.2">
      <c r="B34" s="703"/>
      <c r="C34" s="702"/>
      <c r="F34" s="700"/>
      <c r="G34" s="699"/>
      <c r="H34" s="698"/>
    </row>
    <row r="35" spans="2:8" ht="14.25" customHeight="1" x14ac:dyDescent="0.2">
      <c r="B35" s="690"/>
      <c r="C35" s="690"/>
      <c r="D35" s="696"/>
      <c r="F35" s="700"/>
      <c r="G35" s="699"/>
      <c r="H35" s="698"/>
    </row>
    <row r="36" spans="2:8" ht="14.25" customHeight="1" x14ac:dyDescent="0.2">
      <c r="B36" s="690"/>
      <c r="C36" s="690"/>
      <c r="D36" s="696"/>
      <c r="F36" s="700"/>
      <c r="G36" s="699"/>
      <c r="H36" s="698"/>
    </row>
    <row r="37" spans="2:8" ht="14.25" customHeight="1" x14ac:dyDescent="0.2">
      <c r="B37" s="690"/>
      <c r="C37" s="690"/>
      <c r="D37" s="701"/>
      <c r="F37" s="700"/>
      <c r="G37" s="699"/>
      <c r="H37" s="698"/>
    </row>
    <row r="38" spans="2:8" ht="14.25" customHeight="1" x14ac:dyDescent="0.2">
      <c r="B38" s="690"/>
      <c r="C38" s="690"/>
      <c r="D38" s="696"/>
      <c r="F38" s="700"/>
      <c r="G38" s="699"/>
      <c r="H38" s="698"/>
    </row>
    <row r="39" spans="2:8" ht="14.25" customHeight="1" x14ac:dyDescent="0.2">
      <c r="B39" s="690"/>
      <c r="C39" s="690"/>
      <c r="D39" s="696"/>
      <c r="G39" s="698"/>
      <c r="H39" s="698"/>
    </row>
    <row r="40" spans="2:8" ht="14.25" customHeight="1" x14ac:dyDescent="0.2">
      <c r="B40" s="690"/>
      <c r="C40" s="690"/>
      <c r="D40" s="696"/>
      <c r="G40" s="698"/>
    </row>
    <row r="41" spans="2:8" ht="14.25" customHeight="1" x14ac:dyDescent="0.2">
      <c r="B41" s="690"/>
      <c r="C41" s="690"/>
      <c r="D41" s="696"/>
      <c r="G41" s="698"/>
    </row>
    <row r="42" spans="2:8" ht="14.25" customHeight="1" x14ac:dyDescent="0.2">
      <c r="B42" s="690"/>
      <c r="C42" s="690"/>
    </row>
    <row r="43" spans="2:8" ht="14.25" customHeight="1" x14ac:dyDescent="0.2">
      <c r="B43" s="690"/>
      <c r="C43" s="690"/>
      <c r="D43" s="696"/>
      <c r="G43" s="697"/>
    </row>
    <row r="44" spans="2:8" ht="14.25" customHeight="1" x14ac:dyDescent="0.2">
      <c r="B44" s="690"/>
      <c r="C44" s="690"/>
      <c r="D44" s="696"/>
    </row>
    <row r="45" spans="2:8" ht="14.25" customHeight="1" x14ac:dyDescent="0.2">
      <c r="B45" s="690"/>
      <c r="C45" s="690"/>
      <c r="D45" s="696"/>
    </row>
    <row r="46" spans="2:8" ht="14.25" customHeight="1" x14ac:dyDescent="0.2">
      <c r="B46" s="690"/>
      <c r="C46" s="690"/>
      <c r="D46" s="696"/>
    </row>
    <row r="47" spans="2:8" ht="14.25" customHeight="1" x14ac:dyDescent="0.2">
      <c r="B47" s="690"/>
      <c r="C47" s="690"/>
      <c r="D47" s="696"/>
    </row>
    <row r="48" spans="2:8" ht="14.25" customHeight="1" x14ac:dyDescent="0.2">
      <c r="B48" s="690"/>
      <c r="C48" s="690"/>
    </row>
    <row r="49" spans="2:7" ht="14.25" customHeight="1" x14ac:dyDescent="0.2">
      <c r="D49" s="696"/>
      <c r="E49" s="694"/>
    </row>
    <row r="50" spans="2:7" ht="14.25" customHeight="1" x14ac:dyDescent="0.2">
      <c r="B50" s="690"/>
      <c r="C50" s="690"/>
      <c r="D50" s="696"/>
    </row>
    <row r="51" spans="2:7" ht="14.25" customHeight="1" x14ac:dyDescent="0.2">
      <c r="B51" s="690"/>
      <c r="C51" s="690"/>
      <c r="E51" s="695"/>
      <c r="F51" s="694"/>
      <c r="G51" s="690"/>
    </row>
    <row r="52" spans="2:7" ht="14.25" customHeight="1" x14ac:dyDescent="0.2">
      <c r="E52" s="695"/>
      <c r="F52" s="694"/>
      <c r="G52" s="690"/>
    </row>
    <row r="53" spans="2:7" ht="14.25" customHeight="1" x14ac:dyDescent="0.2"/>
    <row r="54" spans="2:7" ht="14.25" customHeight="1" x14ac:dyDescent="0.2"/>
    <row r="55" spans="2:7" ht="14.25" customHeight="1" x14ac:dyDescent="0.2"/>
    <row r="56" spans="2:7" ht="14.25" customHeight="1" x14ac:dyDescent="0.2"/>
    <row r="57" spans="2:7" ht="14.25" customHeight="1" x14ac:dyDescent="0.2"/>
    <row r="58" spans="2:7" ht="14.25" customHeight="1" x14ac:dyDescent="0.2"/>
    <row r="59" spans="2:7" ht="14.25" customHeight="1" x14ac:dyDescent="0.2"/>
    <row r="60" spans="2:7" ht="14.25" customHeight="1" x14ac:dyDescent="0.2"/>
    <row r="61" spans="2:7" ht="14.25" customHeight="1" x14ac:dyDescent="0.2"/>
    <row r="62" spans="2:7" ht="14.25" customHeight="1" x14ac:dyDescent="0.2"/>
    <row r="63" spans="2:7" ht="14.25" customHeight="1" x14ac:dyDescent="0.2"/>
    <row r="64" spans="2:7"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5.75" customHeight="1" x14ac:dyDescent="0.2"/>
    <row r="95" ht="11.25" customHeight="1" x14ac:dyDescent="0.2"/>
    <row r="96" ht="14.25" customHeight="1" x14ac:dyDescent="0.2"/>
    <row r="97" ht="12.75" customHeight="1" x14ac:dyDescent="0.2"/>
    <row r="98" ht="15.75" customHeight="1" x14ac:dyDescent="0.2"/>
    <row r="99" ht="15.75" customHeight="1" x14ac:dyDescent="0.2"/>
    <row r="100" ht="12.75" customHeight="1" x14ac:dyDescent="0.2"/>
    <row r="101" ht="12.75" customHeight="1" x14ac:dyDescent="0.2"/>
    <row r="102" ht="12.75" customHeight="1" x14ac:dyDescent="0.2"/>
    <row r="103" ht="14.2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3.5" customHeight="1" x14ac:dyDescent="0.2"/>
    <row r="119" ht="13.5" customHeight="1" x14ac:dyDescent="0.2"/>
    <row r="120" ht="13.5" customHeight="1" x14ac:dyDescent="0.2"/>
    <row r="121" ht="13.5" customHeight="1" x14ac:dyDescent="0.2"/>
    <row r="122" ht="13.5" customHeight="1" x14ac:dyDescent="0.2"/>
    <row r="123" ht="13.5" customHeight="1" x14ac:dyDescent="0.2"/>
    <row r="124" ht="13.5" customHeight="1" x14ac:dyDescent="0.2"/>
    <row r="125" ht="13.5" customHeight="1" x14ac:dyDescent="0.2"/>
    <row r="126" ht="13.5" customHeight="1" x14ac:dyDescent="0.2"/>
    <row r="127" ht="13.5" customHeight="1" x14ac:dyDescent="0.2"/>
    <row r="128" ht="13.5" customHeight="1" x14ac:dyDescent="0.2"/>
    <row r="129" ht="13.5" customHeight="1" x14ac:dyDescent="0.2"/>
    <row r="130" ht="13.5" customHeight="1" x14ac:dyDescent="0.2"/>
    <row r="131" ht="13.5" customHeight="1" x14ac:dyDescent="0.2"/>
    <row r="132" ht="13.5" customHeight="1" x14ac:dyDescent="0.2"/>
    <row r="133" ht="13.5" customHeight="1" x14ac:dyDescent="0.2"/>
    <row r="134" ht="13.5" customHeight="1" x14ac:dyDescent="0.2"/>
    <row r="135" ht="13.5" customHeight="1" x14ac:dyDescent="0.2"/>
    <row r="136" ht="13.5" customHeight="1" x14ac:dyDescent="0.2"/>
    <row r="137" ht="13.5" customHeight="1" x14ac:dyDescent="0.2"/>
    <row r="138" ht="13.5" customHeight="1" x14ac:dyDescent="0.2"/>
    <row r="139" ht="13.5" customHeight="1" x14ac:dyDescent="0.2"/>
    <row r="140" ht="13.5" customHeight="1" x14ac:dyDescent="0.2"/>
    <row r="141" ht="13.5" customHeight="1" x14ac:dyDescent="0.2"/>
    <row r="142" ht="13.5" customHeight="1" x14ac:dyDescent="0.2"/>
    <row r="143" ht="13.5" customHeight="1" x14ac:dyDescent="0.2"/>
    <row r="144" ht="13.5" customHeight="1" x14ac:dyDescent="0.2"/>
    <row r="145" ht="13.5" customHeight="1" x14ac:dyDescent="0.2"/>
    <row r="146" ht="13.5" customHeight="1" x14ac:dyDescent="0.2"/>
    <row r="147" ht="13.5" customHeight="1" x14ac:dyDescent="0.2"/>
    <row r="148" ht="13.5" customHeight="1" x14ac:dyDescent="0.2"/>
    <row r="149" ht="13.5" customHeight="1" x14ac:dyDescent="0.2"/>
    <row r="150" ht="13.5" customHeight="1" x14ac:dyDescent="0.2"/>
    <row r="151" ht="13.5" customHeight="1" x14ac:dyDescent="0.2"/>
    <row r="152" ht="13.5" customHeight="1" x14ac:dyDescent="0.2"/>
    <row r="153" ht="13.5" customHeight="1" x14ac:dyDescent="0.2"/>
    <row r="154" ht="13.5" customHeight="1" x14ac:dyDescent="0.2"/>
    <row r="155" ht="13.5" customHeight="1" x14ac:dyDescent="0.2"/>
    <row r="156" ht="13.5" customHeight="1" x14ac:dyDescent="0.2"/>
    <row r="157" ht="13.5" customHeight="1" x14ac:dyDescent="0.2"/>
    <row r="158" ht="13.5" customHeight="1" x14ac:dyDescent="0.2"/>
    <row r="159" ht="13.5" customHeight="1" x14ac:dyDescent="0.2"/>
    <row r="160" ht="13.5" customHeight="1" x14ac:dyDescent="0.2"/>
    <row r="161" ht="13.5" customHeight="1" x14ac:dyDescent="0.2"/>
    <row r="162" ht="13.5" customHeight="1" x14ac:dyDescent="0.2"/>
    <row r="163" ht="13.5" customHeight="1" x14ac:dyDescent="0.2"/>
    <row r="164" ht="13.5" customHeight="1" x14ac:dyDescent="0.2"/>
    <row r="165" ht="13.5" customHeight="1" x14ac:dyDescent="0.2"/>
    <row r="166" ht="13.5" customHeight="1" x14ac:dyDescent="0.2"/>
    <row r="167" ht="13.5" customHeight="1" x14ac:dyDescent="0.2"/>
    <row r="168" ht="13.5" customHeight="1" x14ac:dyDescent="0.2"/>
    <row r="169" ht="13.5" customHeight="1" x14ac:dyDescent="0.2"/>
    <row r="170" ht="13.5" customHeight="1" x14ac:dyDescent="0.2"/>
    <row r="171" ht="13.5" customHeight="1" x14ac:dyDescent="0.2"/>
    <row r="172" ht="13.5" customHeight="1" x14ac:dyDescent="0.2"/>
    <row r="173" ht="13.5" customHeight="1" x14ac:dyDescent="0.2"/>
    <row r="174" ht="13.5" customHeight="1" x14ac:dyDescent="0.2"/>
    <row r="175" ht="13.5" customHeight="1" x14ac:dyDescent="0.2"/>
    <row r="176" ht="13.5" customHeight="1" x14ac:dyDescent="0.2"/>
    <row r="177" ht="13.5" customHeight="1" x14ac:dyDescent="0.2"/>
    <row r="178" ht="13.5" customHeight="1" x14ac:dyDescent="0.2"/>
    <row r="179" ht="13.5" customHeight="1" x14ac:dyDescent="0.2"/>
    <row r="180" ht="13.5" customHeight="1" x14ac:dyDescent="0.2"/>
    <row r="181" ht="13.5" customHeight="1" x14ac:dyDescent="0.2"/>
    <row r="182" ht="13.5" customHeight="1" x14ac:dyDescent="0.2"/>
    <row r="183" ht="13.5" customHeight="1" x14ac:dyDescent="0.2"/>
    <row r="184" ht="13.5" customHeight="1" x14ac:dyDescent="0.2"/>
    <row r="185" ht="13.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1.2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spans="9:9" ht="15.75" customHeight="1" x14ac:dyDescent="0.2"/>
    <row r="258" spans="9:9" ht="15.75" customHeight="1" x14ac:dyDescent="0.2"/>
    <row r="259" spans="9:9" ht="15.75" customHeight="1" x14ac:dyDescent="0.2"/>
    <row r="260" spans="9:9" ht="15.75" customHeight="1" x14ac:dyDescent="0.2"/>
    <row r="261" spans="9:9" ht="15.75" customHeight="1" x14ac:dyDescent="0.2"/>
    <row r="262" spans="9:9" ht="15.75" customHeight="1" x14ac:dyDescent="0.2"/>
    <row r="263" spans="9:9" ht="15.75" customHeight="1" x14ac:dyDescent="0.2"/>
    <row r="264" spans="9:9" ht="15.75" customHeight="1" x14ac:dyDescent="0.2">
      <c r="I264" s="318"/>
    </row>
    <row r="265" spans="9:9" ht="15.75" customHeight="1" x14ac:dyDescent="0.2">
      <c r="I265" s="318"/>
    </row>
    <row r="266" spans="9:9" ht="15.75" customHeight="1" x14ac:dyDescent="0.2">
      <c r="I266" s="318"/>
    </row>
    <row r="267" spans="9:9" ht="15.75" customHeight="1" x14ac:dyDescent="0.2">
      <c r="I267" s="318"/>
    </row>
    <row r="268" spans="9:9" ht="15.75" customHeight="1" x14ac:dyDescent="0.2">
      <c r="I268" s="318"/>
    </row>
    <row r="269" spans="9:9" ht="15.75" customHeight="1" x14ac:dyDescent="0.2">
      <c r="I269" s="318"/>
    </row>
    <row r="270" spans="9:9" ht="15.75" customHeight="1" x14ac:dyDescent="0.2">
      <c r="I270" s="318"/>
    </row>
    <row r="271" spans="9:9" ht="15.75" customHeight="1" x14ac:dyDescent="0.2">
      <c r="I271" s="318"/>
    </row>
    <row r="272" spans="9:9" ht="15.75" customHeight="1" x14ac:dyDescent="0.2">
      <c r="I272" s="318"/>
    </row>
    <row r="273" spans="9:9" ht="15.75" customHeight="1" x14ac:dyDescent="0.2">
      <c r="I273" s="318"/>
    </row>
    <row r="274" spans="9:9" ht="15.75" customHeight="1" x14ac:dyDescent="0.2">
      <c r="I274" s="318"/>
    </row>
    <row r="275" spans="9:9" ht="15.75" customHeight="1" x14ac:dyDescent="0.2">
      <c r="I275" s="318"/>
    </row>
    <row r="276" spans="9:9" ht="15.75" customHeight="1" x14ac:dyDescent="0.2"/>
    <row r="277" spans="9:9" ht="15.75" customHeight="1" x14ac:dyDescent="0.2"/>
    <row r="278" spans="9:9" ht="15.75" customHeight="1" x14ac:dyDescent="0.2"/>
    <row r="279" spans="9:9" ht="15.75" customHeight="1" x14ac:dyDescent="0.2"/>
    <row r="280" spans="9:9" ht="15.75" customHeight="1" x14ac:dyDescent="0.2"/>
    <row r="281" spans="9:9" ht="15.75" customHeight="1" x14ac:dyDescent="0.2"/>
    <row r="282" spans="9:9" ht="15.75" customHeight="1" x14ac:dyDescent="0.2"/>
    <row r="283" spans="9:9" ht="15.75" customHeight="1" x14ac:dyDescent="0.2"/>
    <row r="284" spans="9:9" ht="15.75" customHeight="1" x14ac:dyDescent="0.2"/>
    <row r="285" spans="9:9" ht="15.75" customHeight="1" x14ac:dyDescent="0.2"/>
    <row r="286" spans="9:9" ht="15.75" customHeight="1" x14ac:dyDescent="0.2"/>
    <row r="287" spans="9:9" ht="15.75" customHeight="1" x14ac:dyDescent="0.2"/>
    <row r="288" spans="9: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8" ht="15.75" customHeight="1" x14ac:dyDescent="0.2"/>
    <row r="378" spans="1:209" s="312" customFormat="1" x14ac:dyDescent="0.2">
      <c r="A378" s="690"/>
      <c r="B378" s="691"/>
      <c r="C378" s="691"/>
      <c r="D378" s="693"/>
      <c r="E378" s="692"/>
      <c r="F378" s="692"/>
      <c r="G378" s="691"/>
      <c r="H378" s="690"/>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690"/>
      <c r="B380" s="691"/>
      <c r="C380" s="691"/>
      <c r="D380" s="693"/>
      <c r="E380" s="692"/>
      <c r="F380" s="692"/>
      <c r="G380" s="691"/>
      <c r="H380" s="690"/>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row r="381" spans="1:209" s="313" customFormat="1" x14ac:dyDescent="0.2">
      <c r="A381" s="690"/>
      <c r="B381" s="691"/>
      <c r="C381" s="691"/>
      <c r="D381" s="693"/>
      <c r="E381" s="692"/>
      <c r="F381" s="692"/>
      <c r="G381" s="691"/>
      <c r="H381" s="690"/>
      <c r="I381" s="311"/>
      <c r="J381" s="311"/>
      <c r="K381" s="311"/>
      <c r="L381" s="311"/>
      <c r="M381" s="311"/>
      <c r="N381" s="311"/>
      <c r="O381" s="311"/>
      <c r="P381" s="311"/>
      <c r="Q381" s="311"/>
      <c r="R381" s="311"/>
      <c r="S381" s="311"/>
      <c r="T381" s="311"/>
      <c r="U381" s="311"/>
      <c r="V381" s="311"/>
      <c r="W381" s="311"/>
      <c r="X381" s="311"/>
      <c r="Y381" s="311"/>
      <c r="Z381" s="311"/>
      <c r="AA381" s="311"/>
      <c r="AB381" s="311"/>
      <c r="AC381" s="311"/>
      <c r="AD381" s="311"/>
      <c r="AE381" s="311"/>
      <c r="AF381" s="311"/>
      <c r="AG381" s="311"/>
      <c r="AH381" s="311"/>
      <c r="AI381" s="311"/>
      <c r="AJ381" s="311"/>
      <c r="AK381" s="311"/>
      <c r="AL381" s="311"/>
      <c r="AM381" s="311"/>
      <c r="AN381" s="311"/>
      <c r="AO381" s="311"/>
      <c r="AP381" s="311"/>
      <c r="AQ381" s="311"/>
      <c r="AR381" s="311"/>
      <c r="AS381" s="311"/>
      <c r="AT381" s="311"/>
      <c r="AU381" s="311"/>
      <c r="AV381" s="311"/>
      <c r="AW381" s="311"/>
      <c r="AX381" s="311"/>
      <c r="AY381" s="311"/>
      <c r="AZ381" s="311"/>
      <c r="BA381" s="311"/>
      <c r="BB381" s="311"/>
      <c r="BC381" s="311"/>
      <c r="BD381" s="311"/>
      <c r="BE381" s="311"/>
      <c r="BF381" s="311"/>
      <c r="BG381" s="311"/>
      <c r="BH381" s="311"/>
      <c r="BI381" s="311"/>
      <c r="BJ381" s="311"/>
      <c r="BK381" s="311"/>
      <c r="BL381" s="311"/>
      <c r="BM381" s="311"/>
      <c r="BN381" s="311"/>
      <c r="BO381" s="311"/>
      <c r="BP381" s="311"/>
      <c r="BQ381" s="311"/>
      <c r="BR381" s="311"/>
      <c r="BS381" s="311"/>
      <c r="BT381" s="311"/>
      <c r="BU381" s="311"/>
      <c r="BV381" s="311"/>
      <c r="BW381" s="311"/>
      <c r="BX381" s="311"/>
      <c r="BY381" s="311"/>
      <c r="BZ381" s="311"/>
      <c r="CA381" s="311"/>
      <c r="CB381" s="311"/>
      <c r="CC381" s="311"/>
      <c r="CD381" s="311"/>
      <c r="CE381" s="311"/>
      <c r="CF381" s="311"/>
      <c r="CG381" s="311"/>
      <c r="CH381" s="311"/>
      <c r="CI381" s="311"/>
      <c r="CJ381" s="311"/>
      <c r="CK381" s="311"/>
      <c r="CL381" s="311"/>
      <c r="CM381" s="311"/>
      <c r="CN381" s="311"/>
      <c r="CO381" s="311"/>
      <c r="CP381" s="311"/>
      <c r="CQ381" s="311"/>
      <c r="CR381" s="311"/>
      <c r="CS381" s="311"/>
      <c r="CT381" s="311"/>
      <c r="CU381" s="311"/>
      <c r="CV381" s="311"/>
      <c r="CW381" s="311"/>
      <c r="CX381" s="311"/>
      <c r="CY381" s="311"/>
      <c r="CZ381" s="311"/>
      <c r="DA381" s="311"/>
      <c r="DB381" s="311"/>
      <c r="DC381" s="311"/>
      <c r="DD381" s="311"/>
      <c r="DE381" s="311"/>
      <c r="DF381" s="311"/>
      <c r="DG381" s="311"/>
      <c r="DH381" s="311"/>
      <c r="DI381" s="311"/>
      <c r="DJ381" s="311"/>
      <c r="DK381" s="311"/>
      <c r="DL381" s="311"/>
      <c r="DM381" s="311"/>
      <c r="DN381" s="311"/>
      <c r="DO381" s="311"/>
      <c r="DP381" s="311"/>
      <c r="DQ381" s="311"/>
      <c r="DR381" s="311"/>
      <c r="DS381" s="311"/>
      <c r="DT381" s="311"/>
      <c r="DU381" s="311"/>
      <c r="DV381" s="311"/>
      <c r="DW381" s="311"/>
      <c r="DX381" s="311"/>
      <c r="DY381" s="311"/>
      <c r="DZ381" s="311"/>
      <c r="EA381" s="311"/>
      <c r="EB381" s="311"/>
      <c r="EC381" s="311"/>
      <c r="ED381" s="311"/>
      <c r="EE381" s="311"/>
      <c r="EF381" s="311"/>
      <c r="EG381" s="311"/>
      <c r="EH381" s="311"/>
      <c r="EI381" s="311"/>
      <c r="EJ381" s="311"/>
      <c r="EK381" s="311"/>
      <c r="EL381" s="311"/>
      <c r="EM381" s="311"/>
      <c r="EN381" s="311"/>
      <c r="EO381" s="311"/>
      <c r="EP381" s="311"/>
      <c r="EQ381" s="311"/>
      <c r="ER381" s="311"/>
      <c r="ES381" s="311"/>
      <c r="ET381" s="311"/>
      <c r="EU381" s="311"/>
      <c r="EV381" s="311"/>
      <c r="EW381" s="311"/>
      <c r="EX381" s="311"/>
      <c r="EY381" s="311"/>
      <c r="EZ381" s="311"/>
      <c r="FA381" s="311"/>
      <c r="FB381" s="311"/>
      <c r="FC381" s="311"/>
      <c r="FD381" s="311"/>
      <c r="FE381" s="311"/>
      <c r="FF381" s="311"/>
      <c r="FG381" s="311"/>
      <c r="FH381" s="311"/>
      <c r="FI381" s="311"/>
      <c r="FJ381" s="311"/>
      <c r="FK381" s="311"/>
      <c r="FL381" s="311"/>
      <c r="FM381" s="311"/>
      <c r="FN381" s="311"/>
      <c r="FO381" s="311"/>
      <c r="FP381" s="311"/>
      <c r="FQ381" s="311"/>
      <c r="FR381" s="311"/>
      <c r="FS381" s="311"/>
      <c r="FT381" s="311"/>
      <c r="FU381" s="311"/>
      <c r="FV381" s="311"/>
      <c r="FW381" s="311"/>
      <c r="FX381" s="311"/>
      <c r="FY381" s="311"/>
      <c r="FZ381" s="311"/>
      <c r="GA381" s="311"/>
      <c r="GB381" s="311"/>
      <c r="GC381" s="311"/>
      <c r="GD381" s="311"/>
      <c r="GE381" s="311"/>
      <c r="GF381" s="311"/>
      <c r="GG381" s="311"/>
      <c r="GH381" s="311"/>
      <c r="GI381" s="311"/>
      <c r="GJ381" s="311"/>
      <c r="GK381" s="311"/>
      <c r="GL381" s="311"/>
      <c r="GM381" s="311"/>
      <c r="GN381" s="311"/>
      <c r="GO381" s="311"/>
      <c r="GP381" s="311"/>
      <c r="GQ381" s="311"/>
      <c r="GR381" s="311"/>
      <c r="GS381" s="311"/>
      <c r="GT381" s="311"/>
      <c r="GU381" s="311"/>
      <c r="GV381" s="311"/>
      <c r="GW381" s="311"/>
      <c r="GX381" s="311"/>
      <c r="GY381" s="311"/>
      <c r="GZ381" s="311"/>
      <c r="HA381" s="311"/>
    </row>
  </sheetData>
  <pageMargins left="0.7" right="0.7" top="0.75" bottom="0.75" header="0.3" footer="0.3"/>
  <pageSetup orientation="portrait" horizontalDpi="0" verticalDpi="0"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D6458-7F7F-403C-A84F-1AAA63E5574E}">
  <dimension ref="A1:GZ672"/>
  <sheetViews>
    <sheetView topLeftCell="A17" zoomScale="110" zoomScaleNormal="110" workbookViewId="0">
      <selection activeCell="G93" sqref="G93"/>
    </sheetView>
  </sheetViews>
  <sheetFormatPr baseColWidth="10" defaultColWidth="10.85546875" defaultRowHeight="12.75" x14ac:dyDescent="0.2"/>
  <cols>
    <col min="1" max="1" width="2.85546875" style="278" customWidth="1"/>
    <col min="2" max="2" width="11.140625" style="279" customWidth="1"/>
    <col min="3" max="3" width="63.140625" style="279" customWidth="1"/>
    <col min="4" max="4" width="8.140625" style="281" customWidth="1"/>
    <col min="5" max="5" width="14.140625" style="280" customWidth="1"/>
    <col min="6" max="6" width="14.140625" style="280" hidden="1" customWidth="1"/>
    <col min="7" max="7" width="56.7109375" style="279" hidden="1" customWidth="1"/>
    <col min="8" max="8" width="12" style="278" hidden="1" customWidth="1"/>
    <col min="9" max="9" width="2" style="278" hidden="1" customWidth="1"/>
    <col min="10" max="10" width="12" style="278" hidden="1" customWidth="1"/>
    <col min="11" max="12" width="0" style="278" hidden="1" customWidth="1"/>
    <col min="13" max="13" width="44.7109375" style="278" hidden="1" customWidth="1"/>
    <col min="14" max="16384" width="10.85546875" style="278"/>
  </cols>
  <sheetData>
    <row r="1" spans="2:19" ht="18.75" x14ac:dyDescent="0.3">
      <c r="B1" s="308"/>
      <c r="C1" s="310" t="s">
        <v>872</v>
      </c>
    </row>
    <row r="2" spans="2:19" ht="18.75" x14ac:dyDescent="0.3">
      <c r="B2" s="308"/>
      <c r="C2" s="310" t="s">
        <v>871</v>
      </c>
    </row>
    <row r="3" spans="2:19" ht="18.75" x14ac:dyDescent="0.3">
      <c r="B3" s="308"/>
      <c r="C3" s="309" t="s">
        <v>12053</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c r="F8" s="280">
        <v>82116.45</v>
      </c>
      <c r="G8" s="285"/>
      <c r="H8" s="285"/>
      <c r="I8" s="285"/>
    </row>
    <row r="9" spans="2:19" x14ac:dyDescent="0.2">
      <c r="B9" s="290">
        <v>45446</v>
      </c>
      <c r="C9" s="289" t="s">
        <v>12054</v>
      </c>
      <c r="D9" s="281" t="s">
        <v>785</v>
      </c>
      <c r="E9" s="280">
        <v>0.01</v>
      </c>
      <c r="F9" s="395">
        <v>0.01</v>
      </c>
      <c r="G9" s="559"/>
      <c r="H9" s="559"/>
      <c r="I9" s="559"/>
      <c r="J9" s="560"/>
      <c r="K9" s="560"/>
      <c r="L9" s="560"/>
    </row>
    <row r="10" spans="2:19" x14ac:dyDescent="0.2">
      <c r="B10" s="567">
        <v>45446</v>
      </c>
      <c r="C10" s="564" t="s">
        <v>12055</v>
      </c>
      <c r="D10" s="563" t="s">
        <v>785</v>
      </c>
      <c r="E10" s="448">
        <v>299</v>
      </c>
      <c r="F10" s="395">
        <v>3709.63</v>
      </c>
      <c r="G10" s="559" t="s">
        <v>12056</v>
      </c>
      <c r="H10" s="559"/>
      <c r="I10" s="559"/>
      <c r="J10" s="560"/>
      <c r="K10" s="560"/>
      <c r="L10" s="560"/>
    </row>
    <row r="11" spans="2:19" x14ac:dyDescent="0.2">
      <c r="B11" s="290">
        <v>45446</v>
      </c>
      <c r="C11" s="564" t="s">
        <v>4019</v>
      </c>
      <c r="D11" s="281" t="s">
        <v>785</v>
      </c>
      <c r="E11" s="280">
        <v>47.84</v>
      </c>
      <c r="F11" s="395">
        <v>2022</v>
      </c>
      <c r="G11" s="559" t="s">
        <v>12057</v>
      </c>
      <c r="H11" s="559"/>
      <c r="I11" s="559"/>
      <c r="J11" s="560"/>
      <c r="K11" s="560"/>
      <c r="L11" s="560"/>
      <c r="M11" s="558"/>
    </row>
    <row r="12" spans="2:19" x14ac:dyDescent="0.2">
      <c r="B12" s="290">
        <v>45446</v>
      </c>
      <c r="C12" s="289" t="s">
        <v>12055</v>
      </c>
      <c r="D12" s="281" t="s">
        <v>785</v>
      </c>
      <c r="E12" s="448">
        <v>299</v>
      </c>
      <c r="F12" s="908">
        <v>24903.86</v>
      </c>
      <c r="G12" s="907"/>
      <c r="H12" s="559"/>
      <c r="I12" s="559"/>
      <c r="J12" s="560"/>
      <c r="K12" s="560"/>
      <c r="L12" s="560"/>
      <c r="M12" s="558"/>
    </row>
    <row r="13" spans="2:19" x14ac:dyDescent="0.2">
      <c r="B13" s="290">
        <v>45446</v>
      </c>
      <c r="C13" s="289" t="s">
        <v>4019</v>
      </c>
      <c r="D13" s="281" t="s">
        <v>785</v>
      </c>
      <c r="E13" s="280">
        <v>47.84</v>
      </c>
      <c r="F13" s="395">
        <v>581</v>
      </c>
      <c r="G13" s="559" t="s">
        <v>12058</v>
      </c>
      <c r="H13" s="559"/>
      <c r="I13" s="559"/>
      <c r="J13" s="560"/>
      <c r="K13" s="560"/>
      <c r="L13" s="560"/>
      <c r="M13" s="558"/>
    </row>
    <row r="14" spans="2:19" x14ac:dyDescent="0.2">
      <c r="B14" s="290">
        <v>45446</v>
      </c>
      <c r="C14" s="289" t="s">
        <v>3482</v>
      </c>
      <c r="D14" s="281" t="s">
        <v>785</v>
      </c>
      <c r="E14" s="448">
        <v>2.8</v>
      </c>
      <c r="F14" s="395">
        <v>861.02</v>
      </c>
      <c r="G14" s="559" t="s">
        <v>12059</v>
      </c>
      <c r="H14" s="559"/>
      <c r="I14" s="559"/>
      <c r="J14" s="560"/>
      <c r="K14" s="560"/>
      <c r="L14" s="560"/>
      <c r="M14" s="558"/>
    </row>
    <row r="15" spans="2:19" x14ac:dyDescent="0.2">
      <c r="B15" s="290">
        <v>45446</v>
      </c>
      <c r="C15" s="279" t="s">
        <v>4019</v>
      </c>
      <c r="D15" s="281" t="s">
        <v>785</v>
      </c>
      <c r="E15" s="280">
        <v>0.45</v>
      </c>
      <c r="F15" s="395">
        <v>4102.83</v>
      </c>
      <c r="G15" s="559" t="s">
        <v>12060</v>
      </c>
      <c r="H15" s="559"/>
      <c r="I15" s="559"/>
      <c r="J15" s="560"/>
      <c r="K15" s="560"/>
      <c r="L15" s="560"/>
      <c r="M15" s="558"/>
    </row>
    <row r="16" spans="2:19" x14ac:dyDescent="0.2">
      <c r="B16" s="290">
        <v>45446</v>
      </c>
      <c r="C16" s="279" t="s">
        <v>5872</v>
      </c>
      <c r="D16" s="281" t="s">
        <v>724</v>
      </c>
      <c r="E16" s="280">
        <v>10000</v>
      </c>
      <c r="F16" s="908">
        <v>214996.44</v>
      </c>
      <c r="G16" s="1058"/>
      <c r="H16" s="395"/>
      <c r="I16" s="395"/>
      <c r="J16" s="395"/>
      <c r="K16" s="395"/>
      <c r="L16" s="395"/>
      <c r="M16" s="395"/>
      <c r="N16" s="569"/>
      <c r="O16" s="559"/>
      <c r="P16" s="559"/>
      <c r="Q16" s="560"/>
      <c r="R16" s="560"/>
      <c r="S16" s="560"/>
    </row>
    <row r="17" spans="1:15" x14ac:dyDescent="0.2">
      <c r="B17" s="290">
        <v>45446</v>
      </c>
      <c r="C17" s="564" t="s">
        <v>4364</v>
      </c>
      <c r="D17" s="563" t="s">
        <v>724</v>
      </c>
      <c r="E17" s="446">
        <v>9000</v>
      </c>
      <c r="F17" s="395">
        <v>31109.1</v>
      </c>
      <c r="G17" s="559" t="s">
        <v>12061</v>
      </c>
      <c r="H17" s="559"/>
      <c r="I17" s="559"/>
      <c r="J17" s="560"/>
      <c r="K17" s="560"/>
      <c r="L17" s="560"/>
      <c r="M17" s="558"/>
    </row>
    <row r="18" spans="1:15" x14ac:dyDescent="0.2">
      <c r="B18" s="567">
        <v>45446</v>
      </c>
      <c r="C18" s="564" t="s">
        <v>12062</v>
      </c>
      <c r="D18" s="563" t="s">
        <v>724</v>
      </c>
      <c r="E18" s="446">
        <v>4300</v>
      </c>
      <c r="F18" s="395">
        <v>1418.91</v>
      </c>
      <c r="G18" s="559" t="s">
        <v>12063</v>
      </c>
      <c r="H18" s="559"/>
      <c r="I18" s="559"/>
      <c r="J18" s="560"/>
      <c r="K18" s="560"/>
      <c r="L18" s="560"/>
      <c r="M18" s="558"/>
    </row>
    <row r="19" spans="1:15" x14ac:dyDescent="0.2">
      <c r="B19" s="567">
        <v>45446</v>
      </c>
      <c r="C19" s="564" t="s">
        <v>12064</v>
      </c>
      <c r="D19" s="563" t="s">
        <v>724</v>
      </c>
      <c r="E19" s="446">
        <v>2580</v>
      </c>
      <c r="F19" s="395">
        <v>62277.3</v>
      </c>
      <c r="G19" s="560" t="s">
        <v>12065</v>
      </c>
      <c r="H19" s="559"/>
      <c r="I19" s="559"/>
      <c r="J19" s="560"/>
      <c r="K19" s="560"/>
      <c r="L19" s="560"/>
      <c r="M19" s="558"/>
    </row>
    <row r="20" spans="1:15" x14ac:dyDescent="0.2">
      <c r="B20" s="290">
        <v>45446</v>
      </c>
      <c r="C20" s="564" t="s">
        <v>847</v>
      </c>
      <c r="D20" s="563" t="s">
        <v>785</v>
      </c>
      <c r="E20" s="280">
        <v>36304.35</v>
      </c>
      <c r="F20" s="395">
        <v>20604</v>
      </c>
      <c r="G20" s="560" t="s">
        <v>12066</v>
      </c>
      <c r="H20" s="559"/>
      <c r="I20" s="559"/>
      <c r="J20" s="560"/>
      <c r="K20" s="560"/>
      <c r="L20" s="560"/>
      <c r="M20" s="558"/>
    </row>
    <row r="21" spans="1:15" x14ac:dyDescent="0.2">
      <c r="B21" s="290">
        <v>45446</v>
      </c>
      <c r="C21" s="279" t="s">
        <v>847</v>
      </c>
      <c r="D21" s="281" t="s">
        <v>785</v>
      </c>
      <c r="E21" s="280">
        <v>20521.91</v>
      </c>
      <c r="F21" s="395">
        <v>42224</v>
      </c>
      <c r="G21" s="559" t="s">
        <v>12067</v>
      </c>
      <c r="H21" s="559"/>
      <c r="I21" s="559"/>
      <c r="J21" s="560"/>
      <c r="K21" s="560"/>
      <c r="L21" s="560"/>
      <c r="M21" s="558"/>
    </row>
    <row r="22" spans="1:15" x14ac:dyDescent="0.2">
      <c r="B22" s="290">
        <v>45447</v>
      </c>
      <c r="C22" s="279" t="s">
        <v>12068</v>
      </c>
      <c r="D22" s="281" t="s">
        <v>785</v>
      </c>
      <c r="E22" s="448">
        <v>8.52</v>
      </c>
      <c r="F22" s="395">
        <v>3057.2</v>
      </c>
      <c r="G22" s="559" t="s">
        <v>12069</v>
      </c>
      <c r="H22" s="559"/>
      <c r="I22" s="559"/>
      <c r="J22" s="560"/>
      <c r="K22" s="560"/>
      <c r="L22" s="560"/>
      <c r="M22" s="558"/>
    </row>
    <row r="23" spans="1:15" x14ac:dyDescent="0.2">
      <c r="B23" s="290">
        <v>45447</v>
      </c>
      <c r="C23" s="564" t="s">
        <v>4019</v>
      </c>
      <c r="D23" s="563" t="s">
        <v>785</v>
      </c>
      <c r="E23" s="395">
        <v>1.36</v>
      </c>
      <c r="F23" s="395">
        <v>673.04</v>
      </c>
      <c r="G23" s="559" t="s">
        <v>12070</v>
      </c>
      <c r="H23" s="559"/>
      <c r="I23" s="559"/>
      <c r="J23" s="560"/>
      <c r="K23" s="560"/>
      <c r="L23" s="560"/>
      <c r="M23" s="558"/>
    </row>
    <row r="24" spans="1:15" x14ac:dyDescent="0.2">
      <c r="A24" s="278" t="s">
        <v>3472</v>
      </c>
      <c r="B24" s="290">
        <v>45447</v>
      </c>
      <c r="C24" s="560" t="s">
        <v>725</v>
      </c>
      <c r="D24" s="281" t="s">
        <v>724</v>
      </c>
      <c r="E24" s="677">
        <v>106454.12</v>
      </c>
      <c r="F24" s="395">
        <v>22648</v>
      </c>
      <c r="G24" s="559" t="s">
        <v>12071</v>
      </c>
      <c r="H24" s="559"/>
      <c r="I24" s="559"/>
      <c r="J24" s="560"/>
      <c r="K24" s="560"/>
      <c r="L24" s="560"/>
      <c r="M24" s="558"/>
    </row>
    <row r="25" spans="1:15" x14ac:dyDescent="0.2">
      <c r="B25" s="290">
        <v>45447</v>
      </c>
      <c r="C25" s="560" t="s">
        <v>5872</v>
      </c>
      <c r="D25" s="281" t="s">
        <v>724</v>
      </c>
      <c r="E25" s="395">
        <v>40000</v>
      </c>
      <c r="F25" s="395">
        <v>2200</v>
      </c>
      <c r="G25" s="559" t="s">
        <v>12072</v>
      </c>
      <c r="H25" s="559"/>
      <c r="I25" s="559"/>
      <c r="J25" s="560"/>
      <c r="K25" s="560"/>
      <c r="L25" s="560"/>
      <c r="M25" s="558"/>
    </row>
    <row r="26" spans="1:15" x14ac:dyDescent="0.2">
      <c r="B26" s="567">
        <v>45448</v>
      </c>
      <c r="C26" s="564" t="s">
        <v>12073</v>
      </c>
      <c r="D26" s="563">
        <v>1287</v>
      </c>
      <c r="E26" s="908">
        <v>6380</v>
      </c>
      <c r="F26" s="395">
        <v>10567.6</v>
      </c>
      <c r="G26" s="559" t="s">
        <v>12074</v>
      </c>
      <c r="H26" s="559"/>
      <c r="I26" s="559"/>
      <c r="J26" s="560"/>
      <c r="K26" s="560"/>
      <c r="L26" s="560"/>
      <c r="M26" s="558"/>
    </row>
    <row r="27" spans="1:15" x14ac:dyDescent="0.2">
      <c r="B27" s="567">
        <v>45448</v>
      </c>
      <c r="C27" s="564" t="s">
        <v>12055</v>
      </c>
      <c r="D27" s="563" t="s">
        <v>785</v>
      </c>
      <c r="E27" s="448">
        <v>224.22</v>
      </c>
      <c r="F27" s="395">
        <v>27800</v>
      </c>
      <c r="G27" s="559" t="s">
        <v>12075</v>
      </c>
      <c r="H27" s="559"/>
      <c r="I27" s="559"/>
      <c r="J27" s="560"/>
      <c r="K27" s="560"/>
      <c r="L27" s="568"/>
      <c r="M27" s="558"/>
    </row>
    <row r="28" spans="1:15" x14ac:dyDescent="0.2">
      <c r="B28" s="567">
        <v>45448</v>
      </c>
      <c r="C28" s="564" t="s">
        <v>4019</v>
      </c>
      <c r="D28" s="563" t="s">
        <v>785</v>
      </c>
      <c r="E28" s="395">
        <v>35.880000000000003</v>
      </c>
      <c r="F28" s="908">
        <v>833.55</v>
      </c>
      <c r="G28" s="907"/>
      <c r="H28" s="559"/>
      <c r="I28" s="559"/>
      <c r="J28" s="560"/>
      <c r="K28" s="560"/>
      <c r="L28" s="567"/>
      <c r="M28" s="564"/>
      <c r="N28" s="281"/>
      <c r="O28" s="280"/>
    </row>
    <row r="29" spans="1:15" x14ac:dyDescent="0.2">
      <c r="B29" s="567">
        <v>45448</v>
      </c>
      <c r="C29" s="564" t="s">
        <v>12055</v>
      </c>
      <c r="D29" s="563" t="s">
        <v>785</v>
      </c>
      <c r="E29" s="448">
        <v>21.78</v>
      </c>
      <c r="F29" s="395">
        <v>393.94</v>
      </c>
      <c r="G29" s="559" t="s">
        <v>12076</v>
      </c>
      <c r="H29" s="559"/>
      <c r="I29" s="559"/>
      <c r="J29" s="560"/>
      <c r="K29" s="560"/>
      <c r="L29" s="560"/>
      <c r="M29" s="558"/>
    </row>
    <row r="30" spans="1:15" x14ac:dyDescent="0.2">
      <c r="B30" s="567">
        <v>45448</v>
      </c>
      <c r="C30" s="564" t="s">
        <v>4019</v>
      </c>
      <c r="D30" s="281" t="s">
        <v>785</v>
      </c>
      <c r="E30" s="280">
        <v>3.48</v>
      </c>
      <c r="F30" s="395">
        <v>9234.11</v>
      </c>
      <c r="G30" s="559" t="s">
        <v>12077</v>
      </c>
      <c r="H30" s="559"/>
      <c r="I30" s="559"/>
      <c r="J30" s="560"/>
      <c r="K30" s="560"/>
      <c r="L30" s="560"/>
      <c r="M30" s="558"/>
    </row>
    <row r="31" spans="1:15" x14ac:dyDescent="0.2">
      <c r="B31" s="567">
        <v>45448</v>
      </c>
      <c r="C31" s="564" t="s">
        <v>2901</v>
      </c>
      <c r="D31" s="563" t="s">
        <v>724</v>
      </c>
      <c r="E31" s="395">
        <v>78555.31</v>
      </c>
      <c r="F31" s="395">
        <v>27925.98</v>
      </c>
      <c r="G31" s="559" t="s">
        <v>12078</v>
      </c>
      <c r="H31" s="559"/>
      <c r="I31" s="559"/>
      <c r="J31" s="560"/>
      <c r="K31" s="560"/>
      <c r="L31" s="560"/>
      <c r="M31" s="558"/>
    </row>
    <row r="32" spans="1:15" x14ac:dyDescent="0.2">
      <c r="B32" s="567">
        <v>45448</v>
      </c>
      <c r="C32" s="564" t="s">
        <v>12370</v>
      </c>
      <c r="D32" s="281" t="s">
        <v>724</v>
      </c>
      <c r="E32" s="446">
        <v>7010</v>
      </c>
      <c r="F32" s="395">
        <v>1975.79</v>
      </c>
      <c r="G32" s="559" t="s">
        <v>12079</v>
      </c>
      <c r="H32" s="559"/>
      <c r="I32" s="559"/>
      <c r="J32" s="560" t="s">
        <v>39</v>
      </c>
      <c r="K32" s="560"/>
      <c r="L32" s="560"/>
      <c r="M32" s="558"/>
    </row>
    <row r="33" spans="1:15" x14ac:dyDescent="0.2">
      <c r="B33" s="567">
        <v>45450</v>
      </c>
      <c r="C33" s="564" t="s">
        <v>3993</v>
      </c>
      <c r="D33" s="281" t="s">
        <v>785</v>
      </c>
      <c r="E33" s="280">
        <v>28007.38</v>
      </c>
      <c r="F33" s="395">
        <v>2586.0100000000002</v>
      </c>
      <c r="G33" s="559" t="s">
        <v>12080</v>
      </c>
      <c r="H33" s="559"/>
      <c r="I33" s="559"/>
      <c r="J33" s="560"/>
      <c r="K33" s="560"/>
      <c r="L33" s="560"/>
      <c r="M33" s="558"/>
    </row>
    <row r="34" spans="1:15" x14ac:dyDescent="0.2">
      <c r="A34" s="278" t="s">
        <v>3472</v>
      </c>
      <c r="B34" s="567">
        <v>45450</v>
      </c>
      <c r="C34" s="564" t="s">
        <v>7186</v>
      </c>
      <c r="D34" s="563" t="s">
        <v>785</v>
      </c>
      <c r="E34" s="280">
        <v>3592.29</v>
      </c>
      <c r="F34" s="908">
        <v>59161</v>
      </c>
      <c r="G34" s="907"/>
      <c r="H34" s="559"/>
      <c r="I34" s="559"/>
      <c r="J34" s="560"/>
      <c r="K34" s="560"/>
      <c r="L34" s="560"/>
      <c r="M34" s="558"/>
    </row>
    <row r="35" spans="1:15" x14ac:dyDescent="0.2">
      <c r="B35" s="567">
        <v>45450</v>
      </c>
      <c r="C35" s="564" t="s">
        <v>3996</v>
      </c>
      <c r="D35" s="563" t="s">
        <v>785</v>
      </c>
      <c r="E35" s="448">
        <v>1115.81</v>
      </c>
      <c r="F35" s="395">
        <v>50</v>
      </c>
      <c r="G35" s="559" t="s">
        <v>12081</v>
      </c>
      <c r="H35" s="559"/>
      <c r="I35" s="559"/>
      <c r="J35" s="560"/>
      <c r="K35" s="560"/>
      <c r="L35" s="560"/>
      <c r="M35" s="558"/>
    </row>
    <row r="36" spans="1:15" x14ac:dyDescent="0.2">
      <c r="B36" s="290">
        <v>45450</v>
      </c>
      <c r="C36" s="279" t="s">
        <v>725</v>
      </c>
      <c r="D36" s="563" t="s">
        <v>785</v>
      </c>
      <c r="E36" s="395">
        <v>600000</v>
      </c>
      <c r="F36" s="395">
        <v>10</v>
      </c>
      <c r="G36" s="559" t="s">
        <v>12081</v>
      </c>
      <c r="H36" s="559"/>
      <c r="I36" s="559"/>
      <c r="J36" s="560"/>
      <c r="K36" s="560"/>
      <c r="L36" s="560"/>
      <c r="M36" s="558"/>
    </row>
    <row r="37" spans="1:15" x14ac:dyDescent="0.2">
      <c r="A37" s="278" t="s">
        <v>3472</v>
      </c>
      <c r="B37" s="290">
        <v>45453</v>
      </c>
      <c r="C37" s="560" t="s">
        <v>12082</v>
      </c>
      <c r="D37" s="563" t="s">
        <v>724</v>
      </c>
      <c r="E37" s="446">
        <v>2435.65</v>
      </c>
      <c r="F37" s="395">
        <v>15339.39</v>
      </c>
      <c r="G37" s="559" t="s">
        <v>12083</v>
      </c>
      <c r="H37" s="559"/>
      <c r="I37" s="559"/>
      <c r="J37" s="560"/>
      <c r="K37" s="560"/>
      <c r="L37" s="560"/>
      <c r="M37" s="558"/>
    </row>
    <row r="38" spans="1:15" x14ac:dyDescent="0.2">
      <c r="B38" s="290">
        <v>45453</v>
      </c>
      <c r="C38" s="560" t="s">
        <v>5116</v>
      </c>
      <c r="D38" s="563" t="s">
        <v>724</v>
      </c>
      <c r="E38" s="446">
        <v>4500</v>
      </c>
      <c r="F38" s="395">
        <v>89909.59</v>
      </c>
      <c r="G38" s="559" t="s">
        <v>12084</v>
      </c>
      <c r="H38" s="559"/>
      <c r="I38" s="559"/>
      <c r="J38" s="560"/>
      <c r="K38" s="560"/>
      <c r="L38" s="560"/>
      <c r="M38" s="558"/>
    </row>
    <row r="39" spans="1:15" x14ac:dyDescent="0.2">
      <c r="B39" s="290">
        <v>45453</v>
      </c>
      <c r="C39" s="279" t="s">
        <v>12055</v>
      </c>
      <c r="D39" s="563" t="s">
        <v>785</v>
      </c>
      <c r="E39" s="448">
        <v>57.2</v>
      </c>
      <c r="F39" s="395">
        <v>1700.95</v>
      </c>
      <c r="G39" s="559" t="s">
        <v>12085</v>
      </c>
      <c r="H39" s="559"/>
      <c r="I39" s="559"/>
      <c r="J39" s="560"/>
      <c r="K39" s="560"/>
      <c r="L39" s="560"/>
      <c r="M39" s="558"/>
    </row>
    <row r="40" spans="1:15" x14ac:dyDescent="0.2">
      <c r="B40" s="290">
        <v>45453</v>
      </c>
      <c r="C40" s="560" t="s">
        <v>4019</v>
      </c>
      <c r="D40" s="563" t="s">
        <v>785</v>
      </c>
      <c r="E40" s="280">
        <v>9.15</v>
      </c>
      <c r="F40" s="395">
        <v>22015.62</v>
      </c>
      <c r="G40" s="559" t="s">
        <v>12086</v>
      </c>
      <c r="H40" s="559"/>
      <c r="I40" s="559"/>
      <c r="J40" s="560"/>
      <c r="K40" s="560"/>
      <c r="L40" s="560"/>
      <c r="M40" s="558"/>
    </row>
    <row r="41" spans="1:15" x14ac:dyDescent="0.2">
      <c r="B41" s="567">
        <v>45453</v>
      </c>
      <c r="C41" s="560" t="s">
        <v>3351</v>
      </c>
      <c r="D41" s="563" t="s">
        <v>724</v>
      </c>
      <c r="E41" s="447">
        <v>38076.28</v>
      </c>
      <c r="F41" s="395">
        <v>806.03</v>
      </c>
      <c r="G41" s="559" t="s">
        <v>12087</v>
      </c>
      <c r="H41" s="559"/>
      <c r="I41" s="559"/>
      <c r="J41" s="560"/>
      <c r="K41" s="560"/>
      <c r="L41" s="560"/>
      <c r="M41" s="558"/>
    </row>
    <row r="42" spans="1:15" x14ac:dyDescent="0.2">
      <c r="B42" s="567">
        <v>45454</v>
      </c>
      <c r="C42" s="560" t="s">
        <v>12055</v>
      </c>
      <c r="D42" s="563" t="s">
        <v>785</v>
      </c>
      <c r="E42" s="448">
        <v>30.94</v>
      </c>
      <c r="F42" s="395">
        <v>14537.67</v>
      </c>
      <c r="G42" s="559" t="s">
        <v>12088</v>
      </c>
      <c r="H42" s="559"/>
      <c r="I42" s="559"/>
      <c r="J42" s="560"/>
      <c r="K42" s="560"/>
      <c r="L42" s="560"/>
      <c r="M42" s="558"/>
    </row>
    <row r="43" spans="1:15" x14ac:dyDescent="0.2">
      <c r="B43" s="567">
        <v>45454</v>
      </c>
      <c r="C43" s="279" t="s">
        <v>4019</v>
      </c>
      <c r="D43" s="563" t="s">
        <v>785</v>
      </c>
      <c r="E43" s="280">
        <v>4.95</v>
      </c>
      <c r="F43" s="395">
        <v>2382.83</v>
      </c>
      <c r="G43" s="559" t="s">
        <v>12089</v>
      </c>
      <c r="H43" s="559"/>
      <c r="I43" s="559"/>
      <c r="J43" s="560"/>
      <c r="K43" s="560"/>
      <c r="L43" s="560"/>
      <c r="M43" s="558"/>
    </row>
    <row r="44" spans="1:15" x14ac:dyDescent="0.2">
      <c r="B44" s="567">
        <v>45454</v>
      </c>
      <c r="C44" s="560" t="s">
        <v>12090</v>
      </c>
      <c r="D44" s="563" t="s">
        <v>724</v>
      </c>
      <c r="E44" s="395">
        <v>9896.44</v>
      </c>
      <c r="F44" s="395">
        <v>10567.6</v>
      </c>
      <c r="G44" s="559" t="s">
        <v>12091</v>
      </c>
      <c r="H44" s="559"/>
      <c r="I44" s="559"/>
      <c r="J44" s="560"/>
      <c r="K44" s="560"/>
      <c r="L44" s="560"/>
      <c r="M44" s="558"/>
    </row>
    <row r="45" spans="1:15" x14ac:dyDescent="0.2">
      <c r="B45" s="567">
        <v>45454</v>
      </c>
      <c r="C45" s="560" t="s">
        <v>725</v>
      </c>
      <c r="D45" s="563" t="s">
        <v>724</v>
      </c>
      <c r="E45" s="395">
        <v>203366.8</v>
      </c>
      <c r="F45" s="395">
        <v>3658.02</v>
      </c>
      <c r="G45" s="559" t="s">
        <v>12092</v>
      </c>
      <c r="H45" s="559"/>
      <c r="I45" s="559"/>
      <c r="J45" s="560"/>
      <c r="K45" s="560"/>
      <c r="L45" s="560"/>
      <c r="M45" s="558"/>
    </row>
    <row r="46" spans="1:15" x14ac:dyDescent="0.2">
      <c r="B46" s="567">
        <v>45454</v>
      </c>
      <c r="C46" s="564" t="s">
        <v>5776</v>
      </c>
      <c r="D46" s="563" t="s">
        <v>724</v>
      </c>
      <c r="E46" s="395">
        <v>1615000</v>
      </c>
      <c r="F46" s="395">
        <v>3124.66</v>
      </c>
      <c r="G46" s="559" t="s">
        <v>12093</v>
      </c>
      <c r="H46" s="559"/>
      <c r="I46" s="559"/>
      <c r="J46" s="560"/>
      <c r="K46" s="560"/>
      <c r="L46" s="560"/>
      <c r="M46" s="558"/>
    </row>
    <row r="47" spans="1:15" x14ac:dyDescent="0.2">
      <c r="A47" s="278" t="s">
        <v>3472</v>
      </c>
      <c r="B47" s="567">
        <v>45454</v>
      </c>
      <c r="C47" s="564" t="s">
        <v>5872</v>
      </c>
      <c r="D47" s="563" t="s">
        <v>724</v>
      </c>
      <c r="E47" s="395">
        <v>92502.8</v>
      </c>
      <c r="F47" s="395">
        <v>3901.55</v>
      </c>
      <c r="G47" s="559" t="s">
        <v>12094</v>
      </c>
      <c r="H47" s="559"/>
      <c r="I47" s="559"/>
      <c r="J47" s="560"/>
      <c r="K47" s="560"/>
      <c r="L47" s="560"/>
      <c r="M47" s="558"/>
    </row>
    <row r="48" spans="1:15" x14ac:dyDescent="0.2">
      <c r="B48" s="567">
        <v>45454</v>
      </c>
      <c r="C48" s="564" t="s">
        <v>12095</v>
      </c>
      <c r="D48" s="563" t="s">
        <v>724</v>
      </c>
      <c r="E48" s="280">
        <v>34880.53</v>
      </c>
      <c r="F48" s="395">
        <v>1800.72</v>
      </c>
      <c r="G48" s="559" t="s">
        <v>12096</v>
      </c>
      <c r="H48" s="559"/>
      <c r="I48" s="559"/>
      <c r="J48" s="560"/>
      <c r="K48" s="560"/>
      <c r="L48" s="560"/>
      <c r="M48" s="558"/>
      <c r="N48" s="278">
        <f>+E48*0.55</f>
        <v>19184.291499999999</v>
      </c>
      <c r="O48" s="278">
        <f>+E48*0.45</f>
        <v>15696.238499999999</v>
      </c>
    </row>
    <row r="49" spans="2:15" x14ac:dyDescent="0.2">
      <c r="B49" s="567">
        <v>45454</v>
      </c>
      <c r="C49" s="564" t="s">
        <v>12097</v>
      </c>
      <c r="D49" s="563" t="s">
        <v>724</v>
      </c>
      <c r="E49" s="280">
        <v>20</v>
      </c>
      <c r="F49" s="395">
        <v>5804.94</v>
      </c>
      <c r="G49" s="559" t="s">
        <v>12098</v>
      </c>
      <c r="H49" s="559"/>
      <c r="I49" s="559"/>
      <c r="J49" s="560"/>
      <c r="K49" s="560"/>
      <c r="L49" s="560"/>
      <c r="M49" s="558"/>
    </row>
    <row r="50" spans="2:15" x14ac:dyDescent="0.2">
      <c r="B50" s="567">
        <v>45454</v>
      </c>
      <c r="C50" s="564" t="s">
        <v>8305</v>
      </c>
      <c r="D50" s="563" t="s">
        <v>724</v>
      </c>
      <c r="E50" s="395">
        <v>51436.39</v>
      </c>
      <c r="F50" s="395">
        <v>500</v>
      </c>
      <c r="G50" s="559" t="s">
        <v>12099</v>
      </c>
      <c r="H50" s="559"/>
      <c r="I50" s="559"/>
      <c r="J50" s="560"/>
      <c r="K50" s="560"/>
      <c r="L50" s="560"/>
      <c r="M50" s="558"/>
    </row>
    <row r="51" spans="2:15" x14ac:dyDescent="0.2">
      <c r="B51" s="567">
        <v>45455</v>
      </c>
      <c r="C51" s="564" t="s">
        <v>12055</v>
      </c>
      <c r="D51" s="563" t="s">
        <v>785</v>
      </c>
      <c r="E51" s="448">
        <v>69.42</v>
      </c>
      <c r="F51" s="565">
        <v>3528.72</v>
      </c>
      <c r="G51" s="559" t="s">
        <v>12100</v>
      </c>
      <c r="H51" s="559"/>
      <c r="I51" s="559"/>
      <c r="J51" s="560"/>
      <c r="K51" s="560"/>
      <c r="L51" s="560"/>
      <c r="M51" s="558"/>
    </row>
    <row r="52" spans="2:15" x14ac:dyDescent="0.2">
      <c r="B52" s="290">
        <v>45455</v>
      </c>
      <c r="C52" s="289" t="s">
        <v>4019</v>
      </c>
      <c r="D52" s="563" t="s">
        <v>785</v>
      </c>
      <c r="E52" s="280">
        <v>11.11</v>
      </c>
      <c r="F52" s="395">
        <v>18215.23</v>
      </c>
      <c r="G52" s="559" t="s">
        <v>12101</v>
      </c>
      <c r="H52" s="559"/>
      <c r="I52" s="559"/>
      <c r="J52" s="560"/>
      <c r="K52" s="560"/>
      <c r="L52" s="560"/>
      <c r="M52" s="558"/>
    </row>
    <row r="53" spans="2:15" x14ac:dyDescent="0.2">
      <c r="B53" s="290">
        <v>45455</v>
      </c>
      <c r="C53" s="289" t="s">
        <v>12102</v>
      </c>
      <c r="D53" s="563" t="s">
        <v>785</v>
      </c>
      <c r="E53" s="280">
        <v>21713.38</v>
      </c>
      <c r="F53" s="395">
        <v>4492.96</v>
      </c>
      <c r="G53" s="559" t="s">
        <v>12103</v>
      </c>
      <c r="H53" s="559"/>
      <c r="I53" s="559"/>
      <c r="J53" s="560"/>
      <c r="K53" s="560"/>
      <c r="L53" s="560"/>
      <c r="M53" s="558"/>
    </row>
    <row r="54" spans="2:15" x14ac:dyDescent="0.2">
      <c r="B54" s="290">
        <v>45455</v>
      </c>
      <c r="C54" s="564" t="s">
        <v>12102</v>
      </c>
      <c r="D54" s="563" t="s">
        <v>785</v>
      </c>
      <c r="E54" s="280">
        <v>21713.38</v>
      </c>
      <c r="F54" s="908">
        <v>2827.54</v>
      </c>
      <c r="G54" s="907"/>
      <c r="H54" s="559"/>
      <c r="I54" s="559"/>
      <c r="J54" s="560"/>
      <c r="K54" s="560"/>
      <c r="L54" s="560"/>
      <c r="M54" s="558"/>
    </row>
    <row r="55" spans="2:15" x14ac:dyDescent="0.2">
      <c r="B55" s="290">
        <v>45455</v>
      </c>
      <c r="C55" s="564" t="s">
        <v>12104</v>
      </c>
      <c r="D55" s="563" t="s">
        <v>724</v>
      </c>
      <c r="E55" s="280">
        <v>30000</v>
      </c>
      <c r="F55" s="395">
        <v>15580.66</v>
      </c>
      <c r="G55" s="559" t="s">
        <v>12105</v>
      </c>
      <c r="H55" s="559"/>
      <c r="I55" s="559"/>
      <c r="J55" s="560"/>
      <c r="K55" s="560"/>
      <c r="L55" s="560"/>
      <c r="M55" s="558"/>
    </row>
    <row r="56" spans="2:15" x14ac:dyDescent="0.2">
      <c r="B56" s="290">
        <v>45455</v>
      </c>
      <c r="C56" s="564" t="s">
        <v>12106</v>
      </c>
      <c r="D56" s="563" t="s">
        <v>724</v>
      </c>
      <c r="E56" s="395">
        <v>14942.59</v>
      </c>
      <c r="F56" s="395">
        <v>1395.48</v>
      </c>
      <c r="G56" s="559" t="s">
        <v>12107</v>
      </c>
      <c r="H56" s="559"/>
      <c r="I56" s="559"/>
      <c r="J56" s="560"/>
      <c r="K56" s="560"/>
      <c r="L56" s="560"/>
      <c r="M56" s="558"/>
    </row>
    <row r="57" spans="2:15" x14ac:dyDescent="0.2">
      <c r="B57" s="290">
        <v>45455</v>
      </c>
      <c r="C57" s="564" t="s">
        <v>725</v>
      </c>
      <c r="D57" s="563" t="s">
        <v>724</v>
      </c>
      <c r="E57" s="280">
        <v>2399982.62</v>
      </c>
      <c r="F57" s="395">
        <v>153670.70000000001</v>
      </c>
      <c r="G57" s="559" t="s">
        <v>12108</v>
      </c>
      <c r="H57" s="559"/>
      <c r="I57" s="559"/>
      <c r="J57" s="560"/>
      <c r="K57" s="560"/>
      <c r="L57" s="560"/>
      <c r="M57" s="558"/>
    </row>
    <row r="58" spans="2:15" x14ac:dyDescent="0.2">
      <c r="B58" s="290">
        <v>45456</v>
      </c>
      <c r="C58" s="564" t="s">
        <v>12055</v>
      </c>
      <c r="D58" s="563" t="s">
        <v>785</v>
      </c>
      <c r="E58" s="448">
        <v>17.46</v>
      </c>
      <c r="F58" s="395">
        <v>1267.0999999999999</v>
      </c>
      <c r="G58" s="559" t="s">
        <v>12109</v>
      </c>
      <c r="H58" s="559"/>
      <c r="I58" s="559"/>
      <c r="J58" s="560"/>
      <c r="K58" s="560"/>
      <c r="L58" s="560"/>
      <c r="M58" s="558"/>
    </row>
    <row r="59" spans="2:15" x14ac:dyDescent="0.2">
      <c r="B59" s="290">
        <v>45456</v>
      </c>
      <c r="C59" s="564" t="s">
        <v>4019</v>
      </c>
      <c r="D59" s="563" t="s">
        <v>785</v>
      </c>
      <c r="E59" s="280">
        <v>2.79</v>
      </c>
      <c r="F59" s="395">
        <v>5323.18</v>
      </c>
      <c r="G59" s="559" t="s">
        <v>12110</v>
      </c>
      <c r="H59" s="559"/>
      <c r="I59" s="559"/>
      <c r="J59" s="560"/>
      <c r="K59" s="560"/>
      <c r="L59" s="560"/>
      <c r="M59" s="558"/>
    </row>
    <row r="60" spans="2:15" x14ac:dyDescent="0.2">
      <c r="B60" s="290">
        <v>45456</v>
      </c>
      <c r="C60" s="564" t="s">
        <v>2901</v>
      </c>
      <c r="D60" s="563" t="s">
        <v>724</v>
      </c>
      <c r="E60" s="280">
        <v>410535.57</v>
      </c>
      <c r="F60" s="395">
        <v>2114</v>
      </c>
      <c r="G60" s="559" t="s">
        <v>12111</v>
      </c>
      <c r="H60" s="559"/>
      <c r="I60" s="559"/>
      <c r="J60" s="560"/>
      <c r="K60" s="560"/>
      <c r="L60" s="560"/>
      <c r="M60" s="558"/>
    </row>
    <row r="61" spans="2:15" x14ac:dyDescent="0.2">
      <c r="B61" s="290">
        <v>45456</v>
      </c>
      <c r="C61" s="564" t="s">
        <v>12112</v>
      </c>
      <c r="D61" s="563" t="s">
        <v>724</v>
      </c>
      <c r="E61" s="447">
        <v>30381.55</v>
      </c>
      <c r="F61" s="395">
        <v>5201.93</v>
      </c>
      <c r="G61" s="559" t="s">
        <v>12113</v>
      </c>
      <c r="H61" s="559"/>
      <c r="I61" s="559"/>
      <c r="J61" s="560"/>
      <c r="K61" s="560"/>
      <c r="L61" s="560"/>
      <c r="M61" s="558"/>
    </row>
    <row r="62" spans="2:15" x14ac:dyDescent="0.2">
      <c r="B62" s="290">
        <v>45457</v>
      </c>
      <c r="C62" s="564" t="s">
        <v>5124</v>
      </c>
      <c r="D62" s="563">
        <v>1288</v>
      </c>
      <c r="E62" s="280">
        <v>8438</v>
      </c>
      <c r="F62" s="395">
        <v>4734.97</v>
      </c>
      <c r="G62" s="559" t="s">
        <v>12114</v>
      </c>
      <c r="H62" s="559"/>
      <c r="I62" s="559"/>
      <c r="J62" s="560"/>
      <c r="K62" s="560"/>
      <c r="L62" s="560"/>
      <c r="M62" s="558"/>
      <c r="N62" s="278">
        <f>+E62*0.6</f>
        <v>5062.8</v>
      </c>
      <c r="O62" s="278">
        <f>+E62*0.4</f>
        <v>3375.2000000000003</v>
      </c>
    </row>
    <row r="63" spans="2:15" x14ac:dyDescent="0.2">
      <c r="B63" s="290">
        <v>45457</v>
      </c>
      <c r="C63" s="564" t="s">
        <v>5858</v>
      </c>
      <c r="D63" s="563" t="s">
        <v>724</v>
      </c>
      <c r="E63" s="280">
        <v>32640.16</v>
      </c>
      <c r="F63" s="395">
        <v>52185.98</v>
      </c>
      <c r="G63" s="559" t="s">
        <v>12115</v>
      </c>
      <c r="H63" s="559"/>
      <c r="I63" s="559"/>
      <c r="J63" s="560"/>
      <c r="K63" s="560"/>
      <c r="L63" s="560"/>
      <c r="M63" s="558"/>
    </row>
    <row r="64" spans="2:15" x14ac:dyDescent="0.2">
      <c r="B64" s="290">
        <v>45457</v>
      </c>
      <c r="C64" s="564" t="s">
        <v>12055</v>
      </c>
      <c r="D64" s="563" t="s">
        <v>785</v>
      </c>
      <c r="E64" s="448">
        <v>58.41</v>
      </c>
      <c r="F64" s="395">
        <v>2940.06</v>
      </c>
      <c r="G64" s="674" t="s">
        <v>12116</v>
      </c>
      <c r="H64" s="559"/>
      <c r="I64" s="559"/>
      <c r="J64" s="560"/>
      <c r="K64" s="560"/>
      <c r="L64" s="560"/>
      <c r="M64" s="558"/>
    </row>
    <row r="65" spans="1:13" x14ac:dyDescent="0.2">
      <c r="B65" s="290">
        <v>45457</v>
      </c>
      <c r="C65" s="564" t="s">
        <v>4019</v>
      </c>
      <c r="D65" s="563" t="s">
        <v>785</v>
      </c>
      <c r="E65" s="280">
        <v>9.35</v>
      </c>
      <c r="F65" s="395">
        <v>1309.3499999999999</v>
      </c>
      <c r="G65" s="559" t="s">
        <v>12117</v>
      </c>
      <c r="H65" s="559"/>
      <c r="I65" s="559"/>
      <c r="J65" s="560"/>
      <c r="K65" s="560"/>
      <c r="L65" s="560"/>
      <c r="M65" s="558"/>
    </row>
    <row r="66" spans="1:13" x14ac:dyDescent="0.2">
      <c r="B66" s="290">
        <v>45457</v>
      </c>
      <c r="C66" s="564" t="s">
        <v>12118</v>
      </c>
      <c r="D66" s="563" t="s">
        <v>724</v>
      </c>
      <c r="E66" s="280">
        <v>12980.4</v>
      </c>
      <c r="F66" s="565">
        <v>20308.98</v>
      </c>
      <c r="G66" s="559" t="s">
        <v>12119</v>
      </c>
      <c r="H66" s="559"/>
      <c r="I66" s="559"/>
      <c r="J66" s="560"/>
      <c r="K66" s="560"/>
      <c r="L66" s="560"/>
      <c r="M66" s="558"/>
    </row>
    <row r="67" spans="1:13" x14ac:dyDescent="0.2">
      <c r="B67" s="290">
        <v>45460</v>
      </c>
      <c r="C67" s="564" t="s">
        <v>12104</v>
      </c>
      <c r="D67" s="563" t="s">
        <v>724</v>
      </c>
      <c r="E67" s="280">
        <v>100000</v>
      </c>
      <c r="F67" s="1130">
        <v>750</v>
      </c>
      <c r="G67" s="907"/>
      <c r="H67" s="559"/>
      <c r="I67" s="559"/>
      <c r="J67" s="560"/>
      <c r="K67" s="560"/>
      <c r="L67" s="560"/>
      <c r="M67" s="558"/>
    </row>
    <row r="68" spans="1:13" x14ac:dyDescent="0.2">
      <c r="B68" s="290">
        <v>45460</v>
      </c>
      <c r="C68" s="564" t="s">
        <v>12097</v>
      </c>
      <c r="D68" s="563" t="s">
        <v>785</v>
      </c>
      <c r="E68" s="395">
        <v>2000000</v>
      </c>
      <c r="F68" s="908">
        <v>120</v>
      </c>
      <c r="G68" s="907"/>
      <c r="H68" s="559"/>
      <c r="I68" s="559"/>
      <c r="J68" s="560"/>
      <c r="K68" s="560"/>
      <c r="L68" s="560"/>
      <c r="M68" s="558"/>
    </row>
    <row r="69" spans="1:13" x14ac:dyDescent="0.2">
      <c r="B69" s="290">
        <v>45460</v>
      </c>
      <c r="C69" s="564" t="s">
        <v>9441</v>
      </c>
      <c r="D69" s="563" t="s">
        <v>785</v>
      </c>
      <c r="E69" s="280">
        <v>41497.43</v>
      </c>
      <c r="F69" s="395">
        <v>16539.41</v>
      </c>
      <c r="G69" s="559" t="s">
        <v>12120</v>
      </c>
      <c r="H69" s="559"/>
      <c r="I69" s="559"/>
      <c r="J69" s="560"/>
      <c r="K69" s="560"/>
      <c r="L69" s="560"/>
      <c r="M69" s="558"/>
    </row>
    <row r="70" spans="1:13" x14ac:dyDescent="0.2">
      <c r="B70" s="290">
        <v>45460</v>
      </c>
      <c r="C70" s="564" t="s">
        <v>5849</v>
      </c>
      <c r="D70" s="563" t="s">
        <v>785</v>
      </c>
      <c r="E70" s="280">
        <v>7825.89</v>
      </c>
      <c r="F70" s="908">
        <v>93781</v>
      </c>
      <c r="G70" s="907"/>
      <c r="H70" s="559"/>
      <c r="I70" s="559"/>
      <c r="J70" s="560"/>
      <c r="K70" s="560"/>
      <c r="L70" s="560"/>
      <c r="M70" s="558"/>
    </row>
    <row r="71" spans="1:13" x14ac:dyDescent="0.2">
      <c r="B71" s="290">
        <v>45460</v>
      </c>
      <c r="C71" s="564" t="s">
        <v>5847</v>
      </c>
      <c r="D71" s="563" t="s">
        <v>785</v>
      </c>
      <c r="E71" s="280">
        <v>7825.89</v>
      </c>
      <c r="F71" s="395">
        <v>6186.16</v>
      </c>
      <c r="G71" s="559" t="s">
        <v>12121</v>
      </c>
      <c r="H71" s="559"/>
      <c r="I71" s="559"/>
      <c r="J71" s="560"/>
      <c r="K71" s="560"/>
      <c r="L71" s="560"/>
      <c r="M71" s="558"/>
    </row>
    <row r="72" spans="1:13" x14ac:dyDescent="0.2">
      <c r="A72" s="294"/>
      <c r="B72" s="290">
        <v>45460</v>
      </c>
      <c r="C72" s="564" t="s">
        <v>12122</v>
      </c>
      <c r="D72" s="563" t="s">
        <v>785</v>
      </c>
      <c r="E72" s="395">
        <v>13269.31</v>
      </c>
      <c r="F72" s="395">
        <v>54967</v>
      </c>
      <c r="G72" s="559" t="s">
        <v>12123</v>
      </c>
      <c r="H72" s="559"/>
      <c r="I72" s="559"/>
      <c r="J72" s="560"/>
      <c r="K72" s="560"/>
      <c r="L72" s="560"/>
      <c r="M72" s="558"/>
    </row>
    <row r="73" spans="1:13" x14ac:dyDescent="0.2">
      <c r="B73" s="290">
        <v>45460</v>
      </c>
      <c r="C73" s="564" t="s">
        <v>12124</v>
      </c>
      <c r="D73" s="563" t="s">
        <v>785</v>
      </c>
      <c r="E73" s="395">
        <v>21734.07</v>
      </c>
      <c r="F73" s="395">
        <v>6592.02</v>
      </c>
      <c r="G73" s="559" t="s">
        <v>12125</v>
      </c>
      <c r="H73" s="559"/>
      <c r="I73" s="559"/>
      <c r="J73" s="560"/>
      <c r="K73" s="560"/>
      <c r="L73" s="560"/>
      <c r="M73" s="558"/>
    </row>
    <row r="74" spans="1:13" x14ac:dyDescent="0.2">
      <c r="B74" s="290">
        <v>45460</v>
      </c>
      <c r="C74" s="564" t="s">
        <v>5845</v>
      </c>
      <c r="D74" s="563" t="s">
        <v>785</v>
      </c>
      <c r="E74" s="395">
        <v>7825.89</v>
      </c>
      <c r="F74" s="395">
        <v>3162.83</v>
      </c>
      <c r="G74" s="559" t="s">
        <v>12126</v>
      </c>
      <c r="H74" s="559"/>
      <c r="I74" s="559"/>
      <c r="J74" s="560"/>
      <c r="K74" s="560"/>
      <c r="L74" s="560"/>
      <c r="M74" s="558"/>
    </row>
    <row r="75" spans="1:13" x14ac:dyDescent="0.2">
      <c r="B75" s="290">
        <v>45460</v>
      </c>
      <c r="C75" s="564" t="s">
        <v>5843</v>
      </c>
      <c r="D75" s="563" t="s">
        <v>785</v>
      </c>
      <c r="E75" s="280">
        <v>7825.89</v>
      </c>
      <c r="F75" s="395">
        <v>7798.07</v>
      </c>
      <c r="G75" s="559" t="s">
        <v>12127</v>
      </c>
      <c r="H75" s="559"/>
      <c r="I75" s="559"/>
      <c r="J75" s="560"/>
      <c r="K75" s="560"/>
      <c r="L75" s="560"/>
      <c r="M75" s="558"/>
    </row>
    <row r="76" spans="1:13" x14ac:dyDescent="0.2">
      <c r="B76" s="290">
        <v>45460</v>
      </c>
      <c r="C76" s="564" t="s">
        <v>5841</v>
      </c>
      <c r="D76" s="563" t="s">
        <v>785</v>
      </c>
      <c r="E76" s="280">
        <v>7825.89</v>
      </c>
      <c r="F76" s="395">
        <v>9496.2099999999991</v>
      </c>
      <c r="G76" s="559" t="s">
        <v>12128</v>
      </c>
      <c r="H76" s="559"/>
      <c r="I76" s="559"/>
      <c r="J76" s="560"/>
      <c r="K76" s="560"/>
      <c r="L76" s="560"/>
      <c r="M76" s="558"/>
    </row>
    <row r="77" spans="1:13" x14ac:dyDescent="0.2">
      <c r="B77" s="290">
        <v>45462</v>
      </c>
      <c r="C77" s="564" t="s">
        <v>12055</v>
      </c>
      <c r="D77" s="563" t="s">
        <v>785</v>
      </c>
      <c r="E77" s="448">
        <v>62.49</v>
      </c>
      <c r="F77" s="395">
        <v>6609.62</v>
      </c>
      <c r="G77" s="559" t="s">
        <v>12129</v>
      </c>
      <c r="H77" s="559"/>
      <c r="I77" s="559"/>
      <c r="J77" s="560"/>
      <c r="K77" s="560"/>
      <c r="L77" s="560"/>
      <c r="M77" s="558"/>
    </row>
    <row r="78" spans="1:13" x14ac:dyDescent="0.2">
      <c r="B78" s="290">
        <v>45462</v>
      </c>
      <c r="C78" s="564" t="s">
        <v>4019</v>
      </c>
      <c r="D78" s="563" t="s">
        <v>785</v>
      </c>
      <c r="E78" s="280">
        <v>10</v>
      </c>
      <c r="F78" s="395">
        <v>2326.4499999999998</v>
      </c>
      <c r="G78" s="559" t="s">
        <v>12130</v>
      </c>
      <c r="H78" s="559"/>
      <c r="I78" s="559"/>
      <c r="J78" s="560"/>
      <c r="K78" s="560"/>
      <c r="L78" s="560"/>
      <c r="M78" s="558"/>
    </row>
    <row r="79" spans="1:13" x14ac:dyDescent="0.2">
      <c r="B79" s="290">
        <v>45463</v>
      </c>
      <c r="C79" s="564" t="s">
        <v>725</v>
      </c>
      <c r="D79" s="563" t="s">
        <v>724</v>
      </c>
      <c r="E79" s="395">
        <v>116334.41</v>
      </c>
      <c r="F79" s="908">
        <v>5777.17</v>
      </c>
      <c r="G79" s="907" t="s">
        <v>8898</v>
      </c>
      <c r="H79" s="559"/>
      <c r="I79" s="559"/>
      <c r="J79" s="560"/>
      <c r="K79" s="560"/>
      <c r="L79" s="560"/>
      <c r="M79" s="558"/>
    </row>
    <row r="80" spans="1:13" x14ac:dyDescent="0.2">
      <c r="B80" s="290">
        <v>45464</v>
      </c>
      <c r="C80" s="289" t="s">
        <v>12055</v>
      </c>
      <c r="D80" s="563" t="s">
        <v>785</v>
      </c>
      <c r="E80" s="448">
        <v>63.5</v>
      </c>
      <c r="F80" s="395">
        <v>6443.47</v>
      </c>
      <c r="G80" s="559" t="s">
        <v>12131</v>
      </c>
      <c r="H80" s="559"/>
      <c r="I80" s="559"/>
      <c r="J80" s="560"/>
      <c r="K80" s="560"/>
      <c r="L80" s="560"/>
      <c r="M80" s="558"/>
    </row>
    <row r="81" spans="1:13" x14ac:dyDescent="0.2">
      <c r="B81" s="290">
        <v>45464</v>
      </c>
      <c r="C81" s="289" t="s">
        <v>4019</v>
      </c>
      <c r="D81" s="563" t="s">
        <v>785</v>
      </c>
      <c r="E81" s="395">
        <v>10.16</v>
      </c>
      <c r="F81" s="395">
        <v>11319.74</v>
      </c>
      <c r="G81" s="559" t="s">
        <v>12132</v>
      </c>
      <c r="H81" s="559"/>
      <c r="I81" s="559"/>
      <c r="J81" s="560"/>
      <c r="K81" s="560"/>
      <c r="L81" s="560"/>
      <c r="M81" s="558"/>
    </row>
    <row r="82" spans="1:13" x14ac:dyDescent="0.2">
      <c r="B82" s="290">
        <v>45464</v>
      </c>
      <c r="C82" s="289" t="s">
        <v>12133</v>
      </c>
      <c r="D82" s="563" t="s">
        <v>724</v>
      </c>
      <c r="E82" s="404">
        <v>128656</v>
      </c>
      <c r="F82" s="395">
        <v>4067.05</v>
      </c>
      <c r="G82" s="559" t="s">
        <v>12134</v>
      </c>
      <c r="H82" s="559"/>
      <c r="I82" s="559"/>
      <c r="J82" s="560"/>
      <c r="K82" s="560"/>
      <c r="L82" s="560"/>
      <c r="M82" s="558"/>
    </row>
    <row r="83" spans="1:13" x14ac:dyDescent="0.2">
      <c r="B83" s="290">
        <v>45464</v>
      </c>
      <c r="C83" s="564" t="s">
        <v>12133</v>
      </c>
      <c r="D83" s="563" t="s">
        <v>724</v>
      </c>
      <c r="E83" s="404">
        <v>1627</v>
      </c>
      <c r="F83" s="395">
        <v>50544.68</v>
      </c>
      <c r="G83" s="559" t="s">
        <v>12135</v>
      </c>
      <c r="H83" s="559"/>
      <c r="I83" s="559"/>
      <c r="J83" s="560"/>
      <c r="K83" s="560"/>
      <c r="L83" s="560"/>
      <c r="M83" s="558"/>
    </row>
    <row r="84" spans="1:13" ht="12.75" customHeight="1" x14ac:dyDescent="0.2">
      <c r="B84" s="290">
        <v>45467</v>
      </c>
      <c r="C84" s="564" t="s">
        <v>12509</v>
      </c>
      <c r="D84" s="563" t="s">
        <v>12136</v>
      </c>
      <c r="E84" s="447">
        <v>36339.32</v>
      </c>
      <c r="F84" s="395">
        <v>21248.68</v>
      </c>
      <c r="G84" s="559" t="s">
        <v>12137</v>
      </c>
      <c r="H84" s="559"/>
      <c r="I84" s="559"/>
      <c r="J84" s="560"/>
      <c r="K84" s="560"/>
      <c r="L84" s="560"/>
      <c r="M84" s="558"/>
    </row>
    <row r="85" spans="1:13" x14ac:dyDescent="0.2">
      <c r="B85" s="290">
        <v>45467</v>
      </c>
      <c r="C85" s="564" t="s">
        <v>725</v>
      </c>
      <c r="D85" s="563" t="s">
        <v>724</v>
      </c>
      <c r="E85" s="395">
        <v>1593180.97</v>
      </c>
      <c r="F85" s="395">
        <v>3257.07</v>
      </c>
      <c r="G85" s="559" t="s">
        <v>12138</v>
      </c>
      <c r="H85" s="559"/>
      <c r="I85" s="559"/>
      <c r="J85" s="560"/>
      <c r="K85" s="560"/>
      <c r="L85" s="560"/>
      <c r="M85" s="558"/>
    </row>
    <row r="86" spans="1:13" x14ac:dyDescent="0.2">
      <c r="B86" s="290">
        <v>45468</v>
      </c>
      <c r="C86" s="564" t="s">
        <v>12055</v>
      </c>
      <c r="D86" s="563" t="s">
        <v>785</v>
      </c>
      <c r="E86" s="448">
        <v>9.9</v>
      </c>
      <c r="F86" s="395">
        <v>71260.13</v>
      </c>
      <c r="G86" s="559" t="s">
        <v>12139</v>
      </c>
      <c r="H86" s="559"/>
      <c r="I86" s="559"/>
      <c r="J86" s="560"/>
      <c r="K86" s="560"/>
      <c r="L86" s="560"/>
      <c r="M86" s="558"/>
    </row>
    <row r="87" spans="1:13" x14ac:dyDescent="0.2">
      <c r="B87" s="290">
        <v>45468</v>
      </c>
      <c r="C87" s="564" t="s">
        <v>4019</v>
      </c>
      <c r="D87" s="563" t="s">
        <v>785</v>
      </c>
      <c r="E87" s="395">
        <v>1.58</v>
      </c>
      <c r="F87" s="908">
        <v>9448.6299999999992</v>
      </c>
      <c r="G87" s="907"/>
      <c r="H87" s="559"/>
      <c r="I87" s="559"/>
      <c r="J87" s="560"/>
      <c r="K87" s="560"/>
      <c r="L87" s="560"/>
      <c r="M87" s="558"/>
    </row>
    <row r="88" spans="1:13" x14ac:dyDescent="0.2">
      <c r="B88" s="567">
        <v>45468</v>
      </c>
      <c r="C88" s="564" t="s">
        <v>12055</v>
      </c>
      <c r="D88" s="563" t="s">
        <v>785</v>
      </c>
      <c r="E88" s="448">
        <v>71.44</v>
      </c>
      <c r="F88" s="395">
        <v>1837.79</v>
      </c>
      <c r="G88" s="559" t="s">
        <v>12140</v>
      </c>
      <c r="H88" s="559"/>
      <c r="I88" s="559"/>
      <c r="J88" s="560"/>
      <c r="K88" s="560"/>
      <c r="L88" s="560"/>
      <c r="M88" s="558"/>
    </row>
    <row r="89" spans="1:13" x14ac:dyDescent="0.2">
      <c r="B89" s="290">
        <v>45469</v>
      </c>
      <c r="C89" s="289" t="s">
        <v>4019</v>
      </c>
      <c r="D89" s="281" t="s">
        <v>785</v>
      </c>
      <c r="E89" s="280">
        <v>11.43</v>
      </c>
      <c r="F89" s="395">
        <v>1275.22</v>
      </c>
      <c r="G89" s="559" t="s">
        <v>12141</v>
      </c>
      <c r="H89" s="559"/>
      <c r="I89" s="559"/>
      <c r="J89" s="560"/>
      <c r="K89" s="560"/>
      <c r="L89" s="560"/>
      <c r="M89" s="558"/>
    </row>
    <row r="90" spans="1:13" x14ac:dyDescent="0.2">
      <c r="B90" s="290">
        <v>45469</v>
      </c>
      <c r="C90" s="289" t="s">
        <v>12142</v>
      </c>
      <c r="D90" s="281" t="s">
        <v>724</v>
      </c>
      <c r="E90" s="280">
        <v>78097.27</v>
      </c>
      <c r="F90" s="395">
        <v>3006.99</v>
      </c>
      <c r="G90" s="559" t="s">
        <v>12143</v>
      </c>
      <c r="H90" s="559"/>
      <c r="I90" s="559"/>
      <c r="J90" s="560"/>
      <c r="K90" s="560"/>
      <c r="L90" s="560"/>
      <c r="M90" s="558"/>
    </row>
    <row r="91" spans="1:13" x14ac:dyDescent="0.2">
      <c r="B91" s="290">
        <v>45469</v>
      </c>
      <c r="C91" s="289" t="s">
        <v>12144</v>
      </c>
      <c r="D91" s="281" t="s">
        <v>724</v>
      </c>
      <c r="E91" s="447">
        <v>28143.41</v>
      </c>
      <c r="F91" s="395">
        <v>8456.5</v>
      </c>
      <c r="G91" s="559" t="s">
        <v>12145</v>
      </c>
      <c r="H91" s="559"/>
      <c r="I91" s="559"/>
      <c r="J91" s="560"/>
      <c r="K91" s="560"/>
      <c r="L91" s="560"/>
      <c r="M91" s="558"/>
    </row>
    <row r="92" spans="1:13" x14ac:dyDescent="0.2">
      <c r="B92" s="567">
        <v>45470</v>
      </c>
      <c r="C92" s="564" t="s">
        <v>12055</v>
      </c>
      <c r="D92" s="563" t="s">
        <v>785</v>
      </c>
      <c r="E92" s="448">
        <v>63.5</v>
      </c>
      <c r="F92" s="395">
        <v>14517.13</v>
      </c>
      <c r="G92" s="559" t="s">
        <v>12146</v>
      </c>
      <c r="H92" s="559"/>
      <c r="I92" s="559"/>
      <c r="J92" s="560"/>
      <c r="K92" s="560"/>
      <c r="L92" s="560"/>
      <c r="M92" s="558"/>
    </row>
    <row r="93" spans="1:13" x14ac:dyDescent="0.2">
      <c r="B93" s="567">
        <v>45471</v>
      </c>
      <c r="C93" s="564" t="s">
        <v>4019</v>
      </c>
      <c r="D93" s="563" t="s">
        <v>785</v>
      </c>
      <c r="E93" s="395">
        <v>10.16</v>
      </c>
      <c r="F93" s="395">
        <v>14077.37</v>
      </c>
      <c r="G93" s="559" t="s">
        <v>12147</v>
      </c>
      <c r="H93" s="559"/>
      <c r="I93" s="559"/>
      <c r="J93" s="560"/>
      <c r="K93" s="560"/>
      <c r="L93" s="560"/>
      <c r="M93" s="558"/>
    </row>
    <row r="94" spans="1:13" x14ac:dyDescent="0.2">
      <c r="B94" s="567">
        <v>45471</v>
      </c>
      <c r="C94" s="564" t="s">
        <v>12148</v>
      </c>
      <c r="D94" s="563" t="s">
        <v>724</v>
      </c>
      <c r="E94" s="395">
        <v>32640.16</v>
      </c>
      <c r="F94" s="395">
        <v>144916.15</v>
      </c>
      <c r="G94" s="560" t="s">
        <v>12149</v>
      </c>
      <c r="H94" s="558"/>
      <c r="I94" s="558"/>
      <c r="J94" s="558"/>
      <c r="K94" s="558"/>
      <c r="L94" s="558"/>
      <c r="M94" s="558"/>
    </row>
    <row r="95" spans="1:13" x14ac:dyDescent="0.2">
      <c r="B95" s="567">
        <v>45471</v>
      </c>
      <c r="C95" s="564" t="s">
        <v>12150</v>
      </c>
      <c r="D95" s="563" t="s">
        <v>724</v>
      </c>
      <c r="E95" s="446">
        <v>5178.6899999999996</v>
      </c>
      <c r="F95" s="395">
        <v>13404.96</v>
      </c>
      <c r="G95" s="560" t="s">
        <v>12151</v>
      </c>
      <c r="H95" s="558"/>
      <c r="I95" s="558"/>
      <c r="J95" s="558"/>
      <c r="K95" s="558"/>
      <c r="L95" s="558"/>
      <c r="M95" s="558"/>
    </row>
    <row r="96" spans="1:13" x14ac:dyDescent="0.2">
      <c r="A96" s="278" t="s">
        <v>3472</v>
      </c>
      <c r="B96" s="567">
        <v>45471</v>
      </c>
      <c r="C96" s="564" t="s">
        <v>335</v>
      </c>
      <c r="D96" s="563" t="s">
        <v>724</v>
      </c>
      <c r="E96" s="280">
        <v>1300000</v>
      </c>
      <c r="F96" s="395">
        <v>19089.52</v>
      </c>
      <c r="G96" s="560" t="s">
        <v>12152</v>
      </c>
      <c r="H96" s="558"/>
      <c r="I96" s="558"/>
      <c r="J96" s="558"/>
      <c r="K96" s="558"/>
      <c r="L96" s="558"/>
      <c r="M96" s="558"/>
    </row>
    <row r="97" spans="1:13" x14ac:dyDescent="0.2">
      <c r="B97" s="567">
        <v>45471</v>
      </c>
      <c r="C97" s="289" t="s">
        <v>9498</v>
      </c>
      <c r="D97" s="563" t="s">
        <v>785</v>
      </c>
      <c r="E97" s="448">
        <v>750</v>
      </c>
      <c r="F97" s="395">
        <v>1000</v>
      </c>
      <c r="G97" s="560" t="s">
        <v>12153</v>
      </c>
      <c r="H97" s="558"/>
      <c r="I97" s="558"/>
      <c r="J97" s="558"/>
      <c r="K97" s="558"/>
      <c r="L97" s="558"/>
      <c r="M97" s="558"/>
    </row>
    <row r="98" spans="1:13" x14ac:dyDescent="0.2">
      <c r="B98" s="290">
        <v>45471</v>
      </c>
      <c r="C98" s="826" t="s">
        <v>4019</v>
      </c>
      <c r="D98" s="563" t="s">
        <v>785</v>
      </c>
      <c r="E98" s="395">
        <v>120</v>
      </c>
      <c r="F98" s="395">
        <v>4999000</v>
      </c>
      <c r="G98" s="560" t="s">
        <v>12154</v>
      </c>
      <c r="H98" s="558"/>
      <c r="I98" s="558"/>
      <c r="J98" s="558"/>
      <c r="K98" s="558"/>
      <c r="L98" s="558"/>
      <c r="M98" s="558"/>
    </row>
    <row r="99" spans="1:13" x14ac:dyDescent="0.2">
      <c r="B99" s="290">
        <v>45471</v>
      </c>
      <c r="C99" s="289" t="s">
        <v>12155</v>
      </c>
      <c r="D99" s="563" t="s">
        <v>724</v>
      </c>
      <c r="E99" s="280">
        <v>167645.51</v>
      </c>
      <c r="F99" s="395">
        <v>5599.83</v>
      </c>
      <c r="G99" s="560" t="s">
        <v>12156</v>
      </c>
      <c r="H99" s="558"/>
      <c r="I99" s="558"/>
      <c r="J99" s="558"/>
      <c r="K99" s="558"/>
      <c r="L99" s="558"/>
      <c r="M99" s="558"/>
    </row>
    <row r="100" spans="1:13" x14ac:dyDescent="0.2">
      <c r="A100" s="278" t="s">
        <v>3472</v>
      </c>
      <c r="B100" s="290">
        <v>45471</v>
      </c>
      <c r="C100" s="289" t="s">
        <v>2901</v>
      </c>
      <c r="D100" s="563" t="s">
        <v>724</v>
      </c>
      <c r="E100" s="280">
        <v>209276.43</v>
      </c>
      <c r="F100" s="395">
        <v>3278.02</v>
      </c>
      <c r="G100" s="560" t="s">
        <v>12157</v>
      </c>
      <c r="H100" s="558"/>
      <c r="I100" s="558"/>
      <c r="J100" s="558"/>
      <c r="K100" s="558"/>
      <c r="L100" s="558"/>
      <c r="M100" s="558"/>
    </row>
    <row r="101" spans="1:13" x14ac:dyDescent="0.2">
      <c r="B101" s="290">
        <v>45471</v>
      </c>
      <c r="C101" s="564" t="s">
        <v>4042</v>
      </c>
      <c r="D101" s="563" t="s">
        <v>785</v>
      </c>
      <c r="E101" s="448">
        <v>1000</v>
      </c>
      <c r="F101" s="908">
        <v>3125.48</v>
      </c>
      <c r="G101" s="1057" t="s">
        <v>8898</v>
      </c>
      <c r="H101" s="559"/>
      <c r="I101" s="559"/>
      <c r="J101" s="560"/>
      <c r="K101" s="560"/>
      <c r="L101" s="560"/>
      <c r="M101" s="558"/>
    </row>
    <row r="102" spans="1:13" x14ac:dyDescent="0.2">
      <c r="B102" s="290">
        <v>45471</v>
      </c>
      <c r="C102" s="564" t="s">
        <v>4019</v>
      </c>
      <c r="D102" s="563" t="s">
        <v>785</v>
      </c>
      <c r="E102" s="395">
        <v>160</v>
      </c>
      <c r="F102" s="395">
        <v>2469.5700000000002</v>
      </c>
      <c r="G102" s="560" t="s">
        <v>12158</v>
      </c>
      <c r="H102" s="559"/>
      <c r="I102" s="559"/>
      <c r="J102" s="560"/>
      <c r="K102" s="560"/>
      <c r="L102" s="560"/>
      <c r="M102" s="558"/>
    </row>
    <row r="103" spans="1:13" x14ac:dyDescent="0.2">
      <c r="B103" s="290"/>
      <c r="C103" s="564"/>
      <c r="D103" s="563"/>
      <c r="E103" s="395"/>
      <c r="F103" s="395">
        <v>21907.61</v>
      </c>
      <c r="G103" s="559" t="s">
        <v>12159</v>
      </c>
      <c r="H103" s="559"/>
      <c r="I103" s="559"/>
      <c r="J103" s="560"/>
      <c r="K103" s="560"/>
      <c r="L103" s="560"/>
      <c r="M103" s="558"/>
    </row>
    <row r="104" spans="1:13" x14ac:dyDescent="0.2">
      <c r="B104" s="290"/>
      <c r="C104" s="564"/>
      <c r="D104" s="563"/>
      <c r="E104" s="395"/>
      <c r="F104" s="395">
        <v>3351.92</v>
      </c>
      <c r="G104" s="559" t="s">
        <v>12160</v>
      </c>
      <c r="H104" s="559"/>
      <c r="I104" s="559"/>
      <c r="J104" s="560"/>
      <c r="K104" s="560"/>
      <c r="L104" s="560"/>
      <c r="M104" s="558"/>
    </row>
    <row r="105" spans="1:13" x14ac:dyDescent="0.2">
      <c r="B105" s="290"/>
      <c r="C105" s="560"/>
      <c r="D105" s="563"/>
      <c r="E105" s="395"/>
      <c r="F105" s="395">
        <v>16662.79</v>
      </c>
      <c r="G105" s="559" t="s">
        <v>12161</v>
      </c>
      <c r="H105" s="559"/>
      <c r="I105" s="559"/>
      <c r="J105" s="560"/>
      <c r="K105" s="560"/>
      <c r="L105" s="560"/>
      <c r="M105" s="558"/>
    </row>
    <row r="106" spans="1:13" x14ac:dyDescent="0.2">
      <c r="B106" s="290"/>
      <c r="C106" s="564"/>
      <c r="D106" s="563"/>
      <c r="E106" s="395"/>
      <c r="F106" s="395">
        <v>10108.94</v>
      </c>
      <c r="G106" s="559" t="s">
        <v>12162</v>
      </c>
      <c r="H106" s="559"/>
      <c r="I106" s="559"/>
      <c r="J106" s="560"/>
      <c r="K106" s="560"/>
      <c r="L106" s="560"/>
      <c r="M106" s="558"/>
    </row>
    <row r="107" spans="1:13" x14ac:dyDescent="0.2">
      <c r="B107" s="290"/>
      <c r="C107" s="564"/>
      <c r="D107" s="563"/>
      <c r="E107" s="395"/>
      <c r="F107" s="395">
        <v>11103.43</v>
      </c>
      <c r="G107" s="559" t="s">
        <v>12163</v>
      </c>
      <c r="H107" s="559"/>
      <c r="I107" s="559"/>
      <c r="J107" s="560"/>
      <c r="K107" s="560"/>
      <c r="L107" s="560"/>
      <c r="M107" s="558"/>
    </row>
    <row r="108" spans="1:13" x14ac:dyDescent="0.2">
      <c r="B108" s="290"/>
      <c r="C108" s="564"/>
      <c r="D108" s="563"/>
      <c r="E108" s="395"/>
      <c r="F108" s="395">
        <v>1662.86</v>
      </c>
      <c r="G108" s="559" t="s">
        <v>12164</v>
      </c>
      <c r="H108" s="559"/>
      <c r="I108" s="559"/>
      <c r="J108" s="560"/>
      <c r="K108" s="560"/>
      <c r="L108" s="560"/>
      <c r="M108" s="558"/>
    </row>
    <row r="109" spans="1:13" x14ac:dyDescent="0.2">
      <c r="A109" s="278" t="s">
        <v>3472</v>
      </c>
      <c r="B109" s="567"/>
      <c r="C109" s="564"/>
      <c r="D109" s="563"/>
      <c r="E109" s="395"/>
      <c r="F109" s="395">
        <v>3302.31</v>
      </c>
      <c r="G109" s="559" t="s">
        <v>12165</v>
      </c>
      <c r="H109" s="559"/>
      <c r="I109" s="559"/>
      <c r="J109" s="560"/>
      <c r="K109" s="560"/>
      <c r="L109" s="560"/>
      <c r="M109" s="558"/>
    </row>
    <row r="110" spans="1:13" x14ac:dyDescent="0.2">
      <c r="B110" s="567"/>
      <c r="C110" s="289"/>
      <c r="D110" s="563"/>
      <c r="F110" s="395">
        <v>4986.67</v>
      </c>
      <c r="G110" s="559" t="s">
        <v>12166</v>
      </c>
      <c r="H110" s="559"/>
      <c r="I110" s="559"/>
      <c r="J110" s="560"/>
      <c r="K110" s="560"/>
      <c r="L110" s="560"/>
      <c r="M110" s="558"/>
    </row>
    <row r="111" spans="1:13" x14ac:dyDescent="0.2">
      <c r="B111" s="567"/>
      <c r="C111" s="289"/>
      <c r="D111" s="563"/>
      <c r="F111" s="395">
        <v>8246.56</v>
      </c>
      <c r="G111" s="559" t="s">
        <v>12167</v>
      </c>
      <c r="H111" s="559"/>
      <c r="I111" s="559"/>
      <c r="J111" s="560"/>
      <c r="K111" s="560"/>
      <c r="L111" s="560"/>
      <c r="M111" s="558"/>
    </row>
    <row r="112" spans="1:13" x14ac:dyDescent="0.2">
      <c r="B112" s="567"/>
      <c r="C112" s="289"/>
      <c r="D112" s="563"/>
      <c r="F112" s="908">
        <v>73402</v>
      </c>
      <c r="G112" s="907"/>
      <c r="H112" s="559"/>
      <c r="I112" s="559"/>
      <c r="J112" s="560"/>
      <c r="K112" s="560"/>
      <c r="L112" s="560"/>
      <c r="M112" s="558"/>
    </row>
    <row r="113" spans="2:13" x14ac:dyDescent="0.2">
      <c r="B113" s="567"/>
      <c r="C113" s="564"/>
      <c r="D113" s="563"/>
      <c r="E113" s="395"/>
      <c r="F113" s="395">
        <v>3239.98</v>
      </c>
      <c r="G113" s="559" t="s">
        <v>12168</v>
      </c>
      <c r="H113" s="559"/>
      <c r="I113" s="559"/>
      <c r="J113" s="560"/>
      <c r="K113" s="560"/>
      <c r="L113" s="560"/>
      <c r="M113" s="558"/>
    </row>
    <row r="114" spans="2:13" x14ac:dyDescent="0.2">
      <c r="B114" s="567"/>
      <c r="C114" s="289"/>
      <c r="D114" s="563"/>
      <c r="F114" s="395">
        <v>3021.75</v>
      </c>
      <c r="G114" s="559" t="s">
        <v>12169</v>
      </c>
      <c r="H114" s="559"/>
      <c r="I114" s="559"/>
      <c r="J114" s="560"/>
      <c r="K114" s="560"/>
      <c r="L114" s="560"/>
      <c r="M114" s="558"/>
    </row>
    <row r="115" spans="2:13" x14ac:dyDescent="0.2">
      <c r="B115" s="567"/>
      <c r="C115" s="564"/>
      <c r="D115" s="563"/>
      <c r="F115" s="395">
        <v>7397.32</v>
      </c>
      <c r="G115" s="559" t="s">
        <v>12170</v>
      </c>
      <c r="H115" s="559"/>
      <c r="I115" s="559"/>
      <c r="J115" s="560"/>
      <c r="K115" s="560"/>
      <c r="L115" s="560"/>
      <c r="M115" s="558"/>
    </row>
    <row r="116" spans="2:13" x14ac:dyDescent="0.2">
      <c r="B116" s="567"/>
      <c r="C116" s="564"/>
      <c r="D116" s="563"/>
      <c r="F116" s="395">
        <v>106944</v>
      </c>
      <c r="G116" s="559" t="s">
        <v>12171</v>
      </c>
      <c r="H116" s="559"/>
      <c r="I116" s="559"/>
      <c r="J116" s="560"/>
      <c r="K116" s="560"/>
      <c r="L116" s="560"/>
      <c r="M116" s="558"/>
    </row>
    <row r="117" spans="2:13" x14ac:dyDescent="0.2">
      <c r="B117" s="567"/>
      <c r="C117" s="289"/>
      <c r="D117" s="563"/>
      <c r="F117" s="395">
        <v>6549.38</v>
      </c>
      <c r="G117" s="559" t="s">
        <v>12172</v>
      </c>
      <c r="H117" s="559"/>
      <c r="I117" s="559"/>
      <c r="J117" s="560"/>
      <c r="K117" s="560"/>
      <c r="L117" s="560"/>
      <c r="M117" s="558"/>
    </row>
    <row r="118" spans="2:13" x14ac:dyDescent="0.2">
      <c r="F118" s="395">
        <v>16445.71</v>
      </c>
      <c r="G118" s="559" t="s">
        <v>12173</v>
      </c>
      <c r="H118" s="559"/>
      <c r="I118" s="559"/>
      <c r="J118" s="560"/>
      <c r="K118" s="560"/>
      <c r="L118" s="560"/>
      <c r="M118" s="558"/>
    </row>
    <row r="119" spans="2:13" x14ac:dyDescent="0.2">
      <c r="B119" s="290"/>
      <c r="C119" s="289"/>
      <c r="D119" s="563"/>
      <c r="F119" s="395">
        <v>3978.47</v>
      </c>
      <c r="G119" s="559" t="s">
        <v>12174</v>
      </c>
      <c r="H119" s="559"/>
      <c r="I119" s="559"/>
      <c r="J119" s="560"/>
      <c r="K119" s="560"/>
      <c r="L119" s="560"/>
      <c r="M119" s="558"/>
    </row>
    <row r="120" spans="2:13" x14ac:dyDescent="0.2">
      <c r="B120" s="290"/>
      <c r="C120" s="289"/>
      <c r="D120" s="563"/>
      <c r="F120" s="395">
        <v>8422.6200000000008</v>
      </c>
      <c r="G120" s="559" t="s">
        <v>12175</v>
      </c>
      <c r="H120" s="559"/>
      <c r="I120" s="559"/>
      <c r="J120" s="560"/>
      <c r="K120" s="560"/>
      <c r="L120" s="560"/>
      <c r="M120" s="558"/>
    </row>
    <row r="121" spans="2:13" x14ac:dyDescent="0.2">
      <c r="B121" s="290"/>
      <c r="C121" s="289"/>
      <c r="D121" s="563"/>
      <c r="F121" s="395">
        <v>7011.7</v>
      </c>
      <c r="G121" s="559" t="s">
        <v>8898</v>
      </c>
      <c r="H121" s="559"/>
      <c r="I121" s="559"/>
      <c r="J121" s="560"/>
      <c r="K121" s="560"/>
      <c r="L121" s="560"/>
      <c r="M121" s="558"/>
    </row>
    <row r="122" spans="2:13" x14ac:dyDescent="0.2">
      <c r="B122" s="290"/>
      <c r="C122" s="289"/>
      <c r="D122" s="563"/>
      <c r="F122" s="395">
        <v>2465.6999999999998</v>
      </c>
      <c r="G122" s="559" t="s">
        <v>12176</v>
      </c>
      <c r="H122" s="559"/>
      <c r="I122" s="559"/>
      <c r="J122" s="560"/>
      <c r="K122" s="560"/>
      <c r="L122" s="560"/>
      <c r="M122" s="558"/>
    </row>
    <row r="123" spans="2:13" x14ac:dyDescent="0.2">
      <c r="B123" s="290"/>
      <c r="C123" s="289"/>
      <c r="D123" s="563"/>
      <c r="F123" s="395">
        <v>24348.91</v>
      </c>
      <c r="G123" s="559" t="s">
        <v>12177</v>
      </c>
      <c r="H123" s="559"/>
      <c r="I123" s="559"/>
      <c r="J123" s="560"/>
      <c r="K123" s="560"/>
      <c r="L123" s="560"/>
      <c r="M123" s="558"/>
    </row>
    <row r="124" spans="2:13" x14ac:dyDescent="0.2">
      <c r="B124" s="290"/>
      <c r="C124" s="289"/>
      <c r="D124" s="563"/>
      <c r="F124" s="908">
        <v>49794.25</v>
      </c>
      <c r="G124" s="907"/>
      <c r="H124" s="559"/>
      <c r="I124" s="559"/>
      <c r="J124" s="560"/>
      <c r="K124" s="560"/>
      <c r="L124" s="560"/>
      <c r="M124" s="558"/>
    </row>
    <row r="125" spans="2:13" x14ac:dyDescent="0.2">
      <c r="B125" s="290"/>
      <c r="C125" s="289"/>
      <c r="D125" s="563"/>
      <c r="F125" s="395">
        <v>368.91</v>
      </c>
      <c r="G125" s="559" t="s">
        <v>12178</v>
      </c>
      <c r="H125" s="559"/>
      <c r="I125" s="559"/>
      <c r="J125" s="560"/>
      <c r="K125" s="560"/>
      <c r="L125" s="560"/>
      <c r="M125" s="558"/>
    </row>
    <row r="126" spans="2:13" x14ac:dyDescent="0.2">
      <c r="B126" s="290"/>
      <c r="C126" s="289"/>
      <c r="D126" s="563"/>
      <c r="F126" s="395">
        <v>2159.5</v>
      </c>
      <c r="G126" s="559" t="s">
        <v>12179</v>
      </c>
      <c r="H126" s="559"/>
      <c r="I126" s="559"/>
      <c r="J126" s="560"/>
      <c r="K126" s="560"/>
      <c r="L126" s="560"/>
      <c r="M126" s="558"/>
    </row>
    <row r="127" spans="2:13" x14ac:dyDescent="0.2">
      <c r="B127" s="290"/>
      <c r="C127" s="289"/>
      <c r="D127" s="563"/>
      <c r="F127" s="395">
        <v>2986.9</v>
      </c>
      <c r="G127" s="560" t="s">
        <v>12180</v>
      </c>
      <c r="H127" s="559"/>
      <c r="I127" s="559"/>
      <c r="J127" s="560"/>
      <c r="K127" s="560"/>
      <c r="L127" s="560"/>
      <c r="M127" s="558"/>
    </row>
    <row r="128" spans="2:13" x14ac:dyDescent="0.2">
      <c r="B128" s="290"/>
      <c r="C128" s="289"/>
      <c r="D128" s="563"/>
      <c r="F128" s="395">
        <v>9162.93</v>
      </c>
      <c r="G128" s="559" t="s">
        <v>12181</v>
      </c>
      <c r="H128" s="559"/>
      <c r="I128" s="559"/>
      <c r="J128" s="560"/>
      <c r="K128" s="560"/>
      <c r="L128" s="560"/>
      <c r="M128" s="558"/>
    </row>
    <row r="129" spans="2:13" x14ac:dyDescent="0.2">
      <c r="B129" s="290"/>
      <c r="C129" s="289"/>
      <c r="D129" s="563"/>
      <c r="F129" s="395">
        <v>13412.01</v>
      </c>
      <c r="G129" s="560" t="s">
        <v>12182</v>
      </c>
      <c r="H129" s="559"/>
      <c r="I129" s="559"/>
      <c r="J129" s="560"/>
      <c r="K129" s="560"/>
      <c r="L129" s="560"/>
      <c r="M129" s="558"/>
    </row>
    <row r="130" spans="2:13" x14ac:dyDescent="0.2">
      <c r="B130" s="290"/>
      <c r="C130" s="289"/>
      <c r="D130" s="563"/>
      <c r="F130" s="395">
        <v>1867.6</v>
      </c>
      <c r="G130" s="559" t="s">
        <v>12183</v>
      </c>
      <c r="H130" s="559"/>
      <c r="I130" s="559"/>
      <c r="J130" s="560"/>
      <c r="K130" s="560"/>
      <c r="L130" s="560"/>
      <c r="M130" s="558"/>
    </row>
    <row r="131" spans="2:13" x14ac:dyDescent="0.2">
      <c r="B131" s="290"/>
      <c r="D131" s="563"/>
      <c r="F131" s="395">
        <v>14941.2</v>
      </c>
      <c r="G131" s="559" t="s">
        <v>12184</v>
      </c>
      <c r="H131" s="559"/>
      <c r="I131" s="559"/>
      <c r="J131" s="560"/>
      <c r="K131" s="560"/>
      <c r="L131" s="560"/>
      <c r="M131" s="558"/>
    </row>
    <row r="132" spans="2:13" x14ac:dyDescent="0.2">
      <c r="B132" s="290"/>
      <c r="C132" s="289"/>
      <c r="D132" s="563"/>
      <c r="F132" s="395">
        <v>20932.2</v>
      </c>
      <c r="G132" s="559" t="s">
        <v>12185</v>
      </c>
      <c r="H132" s="559"/>
      <c r="I132" s="559"/>
      <c r="J132" s="560"/>
      <c r="K132" s="560"/>
      <c r="L132" s="560"/>
      <c r="M132" s="558"/>
    </row>
    <row r="133" spans="2:13" x14ac:dyDescent="0.2">
      <c r="B133" s="290"/>
      <c r="C133" s="289"/>
      <c r="D133" s="563"/>
      <c r="F133" s="395">
        <v>1020.6</v>
      </c>
      <c r="G133" s="559" t="s">
        <v>12186</v>
      </c>
      <c r="H133" s="559"/>
      <c r="I133" s="559"/>
      <c r="J133" s="560"/>
      <c r="K133" s="560"/>
      <c r="L133" s="560"/>
      <c r="M133" s="558"/>
    </row>
    <row r="134" spans="2:13" x14ac:dyDescent="0.2">
      <c r="B134" s="290"/>
      <c r="D134" s="563"/>
      <c r="F134" s="395">
        <v>19174.8</v>
      </c>
      <c r="G134" s="560" t="s">
        <v>12187</v>
      </c>
      <c r="H134" s="559"/>
      <c r="I134" s="559"/>
      <c r="J134" s="560"/>
      <c r="K134" s="560"/>
      <c r="L134" s="560"/>
      <c r="M134" s="558"/>
    </row>
    <row r="135" spans="2:13" x14ac:dyDescent="0.2">
      <c r="B135" s="290"/>
      <c r="C135" s="289"/>
      <c r="D135" s="563"/>
      <c r="F135" s="395">
        <v>1458.58</v>
      </c>
      <c r="G135" s="559" t="s">
        <v>12188</v>
      </c>
      <c r="H135" s="559"/>
      <c r="I135" s="559"/>
      <c r="J135" s="560"/>
      <c r="K135" s="560"/>
      <c r="L135" s="560"/>
      <c r="M135" s="558"/>
    </row>
    <row r="136" spans="2:13" x14ac:dyDescent="0.2">
      <c r="B136" s="290"/>
      <c r="C136" s="289"/>
      <c r="D136" s="563"/>
      <c r="F136" s="395">
        <v>33628.15</v>
      </c>
      <c r="G136" s="559" t="s">
        <v>12189</v>
      </c>
      <c r="H136" s="559"/>
      <c r="I136" s="559"/>
      <c r="J136" s="560"/>
      <c r="K136" s="560"/>
      <c r="L136" s="560"/>
      <c r="M136" s="558"/>
    </row>
    <row r="137" spans="2:13" x14ac:dyDescent="0.2">
      <c r="B137" s="290"/>
      <c r="C137" s="289"/>
      <c r="D137" s="563"/>
      <c r="F137" s="395">
        <v>10732.49</v>
      </c>
      <c r="G137" s="559" t="s">
        <v>12190</v>
      </c>
      <c r="H137" s="559"/>
      <c r="I137" s="559"/>
      <c r="J137" s="560"/>
      <c r="K137" s="560"/>
      <c r="L137" s="560"/>
      <c r="M137" s="558"/>
    </row>
    <row r="138" spans="2:13" x14ac:dyDescent="0.2">
      <c r="B138" s="290"/>
      <c r="C138" s="289"/>
      <c r="D138" s="563"/>
      <c r="F138" s="395">
        <v>90913.84</v>
      </c>
      <c r="G138" s="559" t="s">
        <v>12191</v>
      </c>
      <c r="H138" s="559"/>
      <c r="I138" s="559"/>
      <c r="J138" s="560"/>
      <c r="K138" s="560"/>
      <c r="L138" s="560"/>
      <c r="M138" s="558"/>
    </row>
    <row r="139" spans="2:13" x14ac:dyDescent="0.2">
      <c r="B139" s="290"/>
      <c r="C139" s="289"/>
      <c r="D139" s="563"/>
      <c r="F139" s="395">
        <v>16884.68</v>
      </c>
      <c r="G139" s="559" t="s">
        <v>12192</v>
      </c>
      <c r="H139" s="559"/>
      <c r="I139" s="559"/>
      <c r="J139" s="560"/>
      <c r="K139" s="560"/>
      <c r="L139" s="560"/>
      <c r="M139" s="558"/>
    </row>
    <row r="140" spans="2:13" x14ac:dyDescent="0.2">
      <c r="B140" s="290"/>
      <c r="C140" s="289"/>
      <c r="D140" s="563"/>
      <c r="F140" s="908">
        <v>24050</v>
      </c>
      <c r="G140" s="907"/>
      <c r="H140" s="559"/>
      <c r="I140" s="559"/>
      <c r="J140" s="560"/>
      <c r="K140" s="560"/>
      <c r="L140" s="560"/>
      <c r="M140" s="558"/>
    </row>
    <row r="141" spans="2:13" x14ac:dyDescent="0.2">
      <c r="B141" s="290"/>
      <c r="C141" s="289"/>
      <c r="D141" s="563"/>
      <c r="F141" s="395">
        <v>25000</v>
      </c>
      <c r="G141" s="559" t="s">
        <v>12193</v>
      </c>
      <c r="H141" s="559"/>
      <c r="I141" s="559"/>
      <c r="J141" s="560"/>
      <c r="K141" s="560"/>
      <c r="L141" s="560"/>
      <c r="M141" s="558"/>
    </row>
    <row r="142" spans="2:13" x14ac:dyDescent="0.2">
      <c r="B142" s="290"/>
      <c r="C142" s="289"/>
      <c r="D142" s="563"/>
      <c r="F142" s="395">
        <v>14172.61</v>
      </c>
      <c r="G142" s="559" t="s">
        <v>12194</v>
      </c>
      <c r="H142" s="559"/>
      <c r="I142" s="559"/>
      <c r="J142" s="560"/>
      <c r="K142" s="560"/>
      <c r="L142" s="560"/>
      <c r="M142" s="558"/>
    </row>
    <row r="143" spans="2:13" x14ac:dyDescent="0.2">
      <c r="B143" s="290"/>
      <c r="C143" s="289"/>
      <c r="D143" s="563"/>
      <c r="F143" s="908">
        <v>25000</v>
      </c>
      <c r="G143" s="1131"/>
      <c r="H143" s="559"/>
      <c r="I143" s="559"/>
      <c r="J143" s="560"/>
      <c r="K143" s="560"/>
      <c r="L143" s="560"/>
      <c r="M143" s="558"/>
    </row>
    <row r="144" spans="2:13" x14ac:dyDescent="0.2">
      <c r="B144" s="290"/>
      <c r="C144" s="289"/>
      <c r="D144" s="563"/>
      <c r="F144" s="908">
        <v>17500</v>
      </c>
      <c r="G144" s="907"/>
      <c r="H144" s="559"/>
      <c r="I144" s="559"/>
      <c r="J144" s="560"/>
      <c r="K144" s="560"/>
      <c r="L144" s="560"/>
      <c r="M144" s="558"/>
    </row>
    <row r="145" spans="2:13" x14ac:dyDescent="0.2">
      <c r="B145" s="290"/>
      <c r="C145" s="289"/>
      <c r="D145" s="563"/>
      <c r="F145" s="395">
        <v>28167.17</v>
      </c>
      <c r="G145" s="560" t="s">
        <v>12195</v>
      </c>
      <c r="H145" s="558"/>
      <c r="I145" s="558"/>
      <c r="J145" s="558"/>
      <c r="K145" s="560"/>
      <c r="L145" s="560"/>
      <c r="M145" s="558"/>
    </row>
    <row r="146" spans="2:13" x14ac:dyDescent="0.2">
      <c r="B146" s="290"/>
      <c r="C146" s="289"/>
      <c r="D146" s="563"/>
      <c r="F146" s="395">
        <v>1763.35</v>
      </c>
      <c r="G146" s="559" t="s">
        <v>8898</v>
      </c>
      <c r="H146" s="559"/>
      <c r="I146" s="559"/>
      <c r="J146" s="560"/>
      <c r="K146" s="560"/>
      <c r="L146" s="560"/>
      <c r="M146" s="558"/>
    </row>
    <row r="147" spans="2:13" x14ac:dyDescent="0.2">
      <c r="B147" s="290"/>
      <c r="C147" s="289"/>
      <c r="D147" s="563"/>
      <c r="F147" s="395">
        <v>3841.98</v>
      </c>
      <c r="G147" s="559" t="s">
        <v>12196</v>
      </c>
      <c r="H147" s="559"/>
      <c r="I147" s="559"/>
      <c r="J147" s="560"/>
      <c r="K147" s="560"/>
      <c r="L147" s="560"/>
      <c r="M147" s="558"/>
    </row>
    <row r="148" spans="2:13" x14ac:dyDescent="0.2">
      <c r="B148" s="290"/>
      <c r="C148" s="289"/>
      <c r="D148" s="563"/>
      <c r="F148" s="395">
        <v>3660.48</v>
      </c>
      <c r="G148" s="559" t="s">
        <v>12197</v>
      </c>
      <c r="H148" s="559"/>
      <c r="I148" s="559"/>
      <c r="J148" s="560"/>
      <c r="K148" s="560"/>
      <c r="L148" s="560"/>
      <c r="M148" s="558"/>
    </row>
    <row r="149" spans="2:13" x14ac:dyDescent="0.2">
      <c r="B149" s="290"/>
      <c r="C149" s="289"/>
      <c r="D149" s="563"/>
      <c r="F149" s="395">
        <v>1549.79</v>
      </c>
      <c r="G149" s="559" t="s">
        <v>12198</v>
      </c>
      <c r="H149" s="559"/>
      <c r="I149" s="559"/>
      <c r="J149" s="560"/>
      <c r="K149" s="560"/>
      <c r="L149" s="560"/>
      <c r="M149" s="558"/>
    </row>
    <row r="150" spans="2:13" x14ac:dyDescent="0.2">
      <c r="B150" s="290"/>
      <c r="C150" s="289"/>
      <c r="D150" s="563"/>
      <c r="F150" s="395">
        <v>59685.71</v>
      </c>
      <c r="G150" s="559" t="s">
        <v>12199</v>
      </c>
      <c r="H150" s="559"/>
      <c r="I150" s="559"/>
      <c r="J150" s="560"/>
      <c r="K150" s="560"/>
      <c r="L150" s="560"/>
      <c r="M150" s="558"/>
    </row>
    <row r="151" spans="2:13" x14ac:dyDescent="0.2">
      <c r="B151" s="290"/>
      <c r="C151" s="289"/>
      <c r="D151" s="563"/>
      <c r="F151" s="395">
        <v>4551.33</v>
      </c>
      <c r="G151" s="559" t="s">
        <v>12200</v>
      </c>
      <c r="H151" s="559"/>
      <c r="I151" s="559"/>
      <c r="J151" s="560"/>
      <c r="K151" s="560"/>
      <c r="L151" s="560"/>
      <c r="M151" s="558"/>
    </row>
    <row r="152" spans="2:13" x14ac:dyDescent="0.2">
      <c r="B152" s="290"/>
      <c r="C152" s="289"/>
      <c r="D152" s="563"/>
      <c r="F152" s="395">
        <v>6730.58</v>
      </c>
      <c r="G152" s="559" t="s">
        <v>12201</v>
      </c>
      <c r="H152" s="559"/>
      <c r="I152" s="559"/>
      <c r="J152" s="560"/>
      <c r="K152" s="560"/>
      <c r="L152" s="560"/>
      <c r="M152" s="558"/>
    </row>
    <row r="153" spans="2:13" x14ac:dyDescent="0.2">
      <c r="B153" s="290"/>
      <c r="C153" s="289"/>
      <c r="D153" s="563"/>
      <c r="F153" s="395">
        <v>10167.629999999999</v>
      </c>
      <c r="G153" s="559" t="s">
        <v>12202</v>
      </c>
      <c r="H153" s="559"/>
      <c r="I153" s="559"/>
      <c r="J153" s="560"/>
      <c r="K153" s="560"/>
      <c r="L153" s="560"/>
      <c r="M153" s="558"/>
    </row>
    <row r="154" spans="2:13" x14ac:dyDescent="0.2">
      <c r="B154" s="290"/>
      <c r="C154" s="289"/>
      <c r="D154" s="563"/>
      <c r="F154" s="395">
        <v>4728.6000000000004</v>
      </c>
      <c r="G154" s="559" t="s">
        <v>12203</v>
      </c>
      <c r="H154" s="559"/>
      <c r="I154" s="559"/>
      <c r="J154" s="560"/>
      <c r="K154" s="560"/>
      <c r="L154" s="560"/>
      <c r="M154" s="558"/>
    </row>
    <row r="155" spans="2:13" x14ac:dyDescent="0.2">
      <c r="B155" s="290"/>
      <c r="C155" s="289"/>
      <c r="D155" s="563"/>
      <c r="F155" s="395">
        <v>9837.7000000000007</v>
      </c>
      <c r="G155" s="559" t="s">
        <v>12204</v>
      </c>
      <c r="H155" s="559"/>
      <c r="I155" s="559"/>
      <c r="J155" s="560"/>
      <c r="K155" s="560"/>
      <c r="L155" s="560"/>
      <c r="M155" s="558"/>
    </row>
    <row r="156" spans="2:13" x14ac:dyDescent="0.2">
      <c r="B156" s="290"/>
      <c r="C156" s="289"/>
      <c r="D156" s="563"/>
      <c r="F156" s="395">
        <v>13645.89</v>
      </c>
      <c r="G156" s="559" t="s">
        <v>12205</v>
      </c>
      <c r="H156" s="559"/>
      <c r="I156" s="559"/>
      <c r="J156" s="560"/>
      <c r="K156" s="560"/>
      <c r="L156" s="560"/>
      <c r="M156" s="558"/>
    </row>
    <row r="157" spans="2:13" x14ac:dyDescent="0.2">
      <c r="B157" s="290"/>
      <c r="C157" s="289"/>
      <c r="D157" s="563"/>
      <c r="F157" s="395">
        <v>5671.74</v>
      </c>
      <c r="G157" s="559" t="s">
        <v>12206</v>
      </c>
      <c r="H157" s="559"/>
      <c r="I157" s="559"/>
      <c r="J157" s="560"/>
      <c r="K157" s="560"/>
      <c r="L157" s="560"/>
      <c r="M157" s="558"/>
    </row>
    <row r="158" spans="2:13" x14ac:dyDescent="0.2">
      <c r="B158" s="290"/>
      <c r="C158" s="289"/>
      <c r="D158" s="563"/>
      <c r="F158" s="395">
        <v>2278.4499999999998</v>
      </c>
      <c r="G158" s="559" t="s">
        <v>12207</v>
      </c>
      <c r="H158" s="559"/>
      <c r="I158" s="559"/>
      <c r="J158" s="560"/>
      <c r="K158" s="560"/>
      <c r="L158" s="560"/>
      <c r="M158" s="558"/>
    </row>
    <row r="159" spans="2:13" x14ac:dyDescent="0.2">
      <c r="B159" s="290"/>
      <c r="C159" s="289"/>
      <c r="D159" s="563"/>
      <c r="F159" s="395">
        <v>4774.25</v>
      </c>
      <c r="G159" s="559" t="s">
        <v>12208</v>
      </c>
      <c r="H159" s="559"/>
      <c r="I159" s="559"/>
      <c r="J159" s="560"/>
      <c r="K159" s="560"/>
      <c r="L159" s="560"/>
      <c r="M159" s="558"/>
    </row>
    <row r="160" spans="2:13" x14ac:dyDescent="0.2">
      <c r="B160" s="290"/>
      <c r="C160" s="289"/>
      <c r="D160" s="563"/>
      <c r="F160" s="395">
        <v>30326.81</v>
      </c>
      <c r="G160" s="559" t="s">
        <v>12209</v>
      </c>
      <c r="H160" s="559"/>
      <c r="I160" s="559"/>
      <c r="J160" s="560"/>
      <c r="K160" s="560"/>
      <c r="L160" s="560"/>
      <c r="M160" s="558"/>
    </row>
    <row r="161" spans="2:13" x14ac:dyDescent="0.2">
      <c r="B161" s="290"/>
      <c r="C161" s="289"/>
      <c r="D161" s="563"/>
      <c r="F161" s="395">
        <v>5629.02</v>
      </c>
      <c r="G161" s="559" t="s">
        <v>12210</v>
      </c>
      <c r="H161" s="559"/>
      <c r="I161" s="559"/>
      <c r="J161" s="560"/>
      <c r="K161" s="560"/>
      <c r="L161" s="560"/>
      <c r="M161" s="558"/>
    </row>
    <row r="162" spans="2:13" x14ac:dyDescent="0.2">
      <c r="B162" s="290"/>
      <c r="C162" s="289"/>
      <c r="D162" s="563"/>
      <c r="F162" s="395">
        <v>41750.33</v>
      </c>
      <c r="G162" s="559" t="s">
        <v>12211</v>
      </c>
      <c r="H162" s="559"/>
      <c r="I162" s="559"/>
      <c r="J162" s="560"/>
      <c r="K162" s="560"/>
      <c r="L162" s="560"/>
      <c r="M162" s="558"/>
    </row>
    <row r="163" spans="2:13" x14ac:dyDescent="0.2">
      <c r="B163" s="290"/>
      <c r="D163" s="563"/>
      <c r="F163" s="395">
        <v>1992.3</v>
      </c>
      <c r="G163" s="559" t="s">
        <v>12212</v>
      </c>
      <c r="H163" s="559"/>
      <c r="I163" s="559"/>
      <c r="J163" s="560"/>
      <c r="K163" s="560"/>
      <c r="L163" s="560"/>
      <c r="M163" s="558"/>
    </row>
    <row r="164" spans="2:13" x14ac:dyDescent="0.2">
      <c r="B164" s="290"/>
      <c r="C164" s="289"/>
      <c r="D164" s="563"/>
      <c r="F164" s="908">
        <v>5900</v>
      </c>
      <c r="G164" s="907" t="s">
        <v>8898</v>
      </c>
      <c r="H164" s="559"/>
      <c r="I164" s="559"/>
      <c r="J164" s="827"/>
      <c r="K164" s="560"/>
      <c r="L164" s="560"/>
      <c r="M164" s="558"/>
    </row>
    <row r="165" spans="2:13" x14ac:dyDescent="0.2">
      <c r="B165" s="290"/>
      <c r="C165" s="289"/>
      <c r="D165" s="563"/>
      <c r="F165" s="395">
        <v>3991.31</v>
      </c>
      <c r="G165" s="559" t="s">
        <v>12213</v>
      </c>
      <c r="H165" s="559"/>
      <c r="I165" s="559"/>
      <c r="J165" s="560"/>
      <c r="K165" s="560"/>
      <c r="L165" s="560"/>
      <c r="M165" s="558"/>
    </row>
    <row r="166" spans="2:13" x14ac:dyDescent="0.2">
      <c r="B166" s="290"/>
      <c r="C166" s="289"/>
      <c r="D166" s="563"/>
      <c r="F166" s="395">
        <v>3920.22</v>
      </c>
      <c r="G166" s="559" t="s">
        <v>12214</v>
      </c>
      <c r="H166" s="559"/>
      <c r="I166" s="559"/>
      <c r="J166" s="560"/>
      <c r="K166" s="560"/>
      <c r="L166" s="560"/>
      <c r="M166" s="558"/>
    </row>
    <row r="167" spans="2:13" x14ac:dyDescent="0.2">
      <c r="B167" s="290"/>
      <c r="C167" s="289"/>
      <c r="D167" s="563"/>
      <c r="F167" s="395">
        <v>13916.77</v>
      </c>
      <c r="G167" s="559" t="s">
        <v>12215</v>
      </c>
      <c r="H167" s="559"/>
      <c r="I167" s="559"/>
      <c r="J167" s="560"/>
      <c r="K167" s="560"/>
      <c r="L167" s="560"/>
      <c r="M167" s="558"/>
    </row>
    <row r="168" spans="2:13" x14ac:dyDescent="0.2">
      <c r="B168" s="290"/>
      <c r="C168" s="289"/>
      <c r="D168" s="563"/>
      <c r="F168" s="395">
        <v>10108.94</v>
      </c>
      <c r="G168" s="559" t="s">
        <v>12216</v>
      </c>
      <c r="H168" s="559"/>
      <c r="I168" s="559"/>
      <c r="J168" s="560"/>
      <c r="K168" s="560"/>
      <c r="L168" s="560"/>
      <c r="M168" s="558"/>
    </row>
    <row r="169" spans="2:13" x14ac:dyDescent="0.2">
      <c r="B169" s="290"/>
      <c r="C169" s="289"/>
      <c r="D169" s="563"/>
      <c r="F169" s="395">
        <v>17838.580000000002</v>
      </c>
      <c r="G169" s="559" t="s">
        <v>12217</v>
      </c>
      <c r="H169" s="559"/>
      <c r="I169" s="559"/>
      <c r="J169" s="560"/>
      <c r="K169" s="560"/>
      <c r="L169" s="560"/>
      <c r="M169" s="558"/>
    </row>
    <row r="170" spans="2:13" x14ac:dyDescent="0.2">
      <c r="B170" s="290"/>
      <c r="C170" s="289"/>
      <c r="D170" s="563"/>
      <c r="F170" s="395">
        <v>2104.75</v>
      </c>
      <c r="G170" s="559" t="s">
        <v>12218</v>
      </c>
      <c r="H170" s="559"/>
      <c r="I170" s="559"/>
      <c r="J170" s="560"/>
      <c r="K170" s="560"/>
      <c r="L170" s="560"/>
      <c r="M170" s="558"/>
    </row>
    <row r="171" spans="2:13" x14ac:dyDescent="0.2">
      <c r="B171" s="290"/>
      <c r="C171" s="289"/>
      <c r="D171" s="563"/>
      <c r="F171" s="395">
        <v>7352.46</v>
      </c>
      <c r="G171" s="559" t="s">
        <v>12219</v>
      </c>
      <c r="H171" s="559"/>
      <c r="I171" s="559"/>
      <c r="J171" s="560"/>
      <c r="K171" s="560"/>
      <c r="L171" s="560"/>
      <c r="M171" s="558"/>
    </row>
    <row r="172" spans="2:13" x14ac:dyDescent="0.2">
      <c r="B172" s="290"/>
      <c r="C172" s="289"/>
      <c r="D172" s="563"/>
      <c r="F172" s="908">
        <v>73473.5</v>
      </c>
      <c r="G172" s="907"/>
      <c r="H172" s="559"/>
      <c r="I172" s="559"/>
      <c r="J172" s="560"/>
      <c r="K172" s="560"/>
      <c r="L172" s="560"/>
      <c r="M172" s="558"/>
    </row>
    <row r="173" spans="2:13" x14ac:dyDescent="0.2">
      <c r="B173" s="290"/>
      <c r="C173" s="289"/>
      <c r="D173" s="563"/>
      <c r="F173" s="395">
        <v>9922.65</v>
      </c>
      <c r="G173" s="559" t="s">
        <v>12220</v>
      </c>
      <c r="H173" s="559"/>
      <c r="I173" s="559"/>
      <c r="J173" s="560"/>
      <c r="K173" s="560"/>
      <c r="L173" s="560"/>
      <c r="M173" s="558"/>
    </row>
    <row r="174" spans="2:13" x14ac:dyDescent="0.2">
      <c r="B174" s="290"/>
      <c r="C174" s="289"/>
      <c r="D174" s="563"/>
      <c r="F174" s="395">
        <v>13954.8</v>
      </c>
      <c r="G174" s="559" t="s">
        <v>12221</v>
      </c>
      <c r="H174" s="559"/>
      <c r="I174" s="559"/>
      <c r="J174" s="560"/>
      <c r="K174" s="560"/>
      <c r="L174" s="560"/>
      <c r="M174" s="558"/>
    </row>
    <row r="175" spans="2:13" x14ac:dyDescent="0.2">
      <c r="B175" s="290"/>
      <c r="C175" s="289"/>
      <c r="D175" s="563"/>
      <c r="F175" s="395">
        <v>200</v>
      </c>
      <c r="G175" s="559" t="s">
        <v>12212</v>
      </c>
      <c r="H175" s="559"/>
      <c r="I175" s="559"/>
      <c r="J175" s="560"/>
      <c r="K175" s="560"/>
      <c r="L175" s="560"/>
      <c r="M175" s="558"/>
    </row>
    <row r="176" spans="2:13" x14ac:dyDescent="0.2">
      <c r="B176" s="290"/>
      <c r="C176" s="289"/>
      <c r="D176" s="563"/>
      <c r="F176" s="395">
        <v>2440.65</v>
      </c>
      <c r="G176" s="559" t="s">
        <v>12222</v>
      </c>
      <c r="H176" s="559"/>
      <c r="I176" s="559"/>
      <c r="J176" s="560"/>
      <c r="K176" s="560"/>
      <c r="L176" s="560"/>
      <c r="M176" s="558"/>
    </row>
    <row r="177" spans="2:13" x14ac:dyDescent="0.2">
      <c r="B177" s="290"/>
      <c r="C177" s="289"/>
      <c r="D177" s="563"/>
      <c r="F177" s="395">
        <v>1407.59</v>
      </c>
      <c r="G177" s="559" t="s">
        <v>12223</v>
      </c>
      <c r="H177" s="559"/>
      <c r="I177" s="559"/>
      <c r="J177" s="560"/>
      <c r="K177" s="560"/>
      <c r="L177" s="560"/>
      <c r="M177" s="558"/>
    </row>
    <row r="178" spans="2:13" x14ac:dyDescent="0.2">
      <c r="B178" s="290"/>
      <c r="C178" s="289"/>
      <c r="D178" s="563"/>
      <c r="F178" s="395">
        <v>14876.41</v>
      </c>
      <c r="G178" s="559" t="s">
        <v>12224</v>
      </c>
      <c r="H178" s="559"/>
      <c r="I178" s="559"/>
      <c r="J178" s="560"/>
      <c r="K178" s="560"/>
      <c r="L178" s="560"/>
      <c r="M178" s="558"/>
    </row>
    <row r="179" spans="2:13" x14ac:dyDescent="0.2">
      <c r="B179" s="290"/>
      <c r="C179" s="289"/>
      <c r="D179" s="563"/>
      <c r="F179" s="395">
        <v>11718.21</v>
      </c>
      <c r="G179" s="559" t="s">
        <v>12225</v>
      </c>
      <c r="H179" s="559"/>
      <c r="I179" s="559"/>
      <c r="J179" s="560"/>
      <c r="K179" s="560"/>
      <c r="L179" s="560"/>
      <c r="M179" s="558"/>
    </row>
    <row r="180" spans="2:13" x14ac:dyDescent="0.2">
      <c r="B180" s="290"/>
      <c r="C180" s="289"/>
      <c r="D180" s="563"/>
      <c r="F180" s="395">
        <v>4666.3100000000004</v>
      </c>
      <c r="G180" s="559" t="s">
        <v>12226</v>
      </c>
      <c r="H180" s="559"/>
      <c r="I180" s="559"/>
      <c r="J180" s="560"/>
      <c r="K180" s="560"/>
      <c r="L180" s="560"/>
      <c r="M180" s="558"/>
    </row>
    <row r="181" spans="2:13" x14ac:dyDescent="0.2">
      <c r="B181" s="290"/>
      <c r="C181" s="289"/>
      <c r="D181" s="563"/>
      <c r="F181" s="395">
        <v>61893</v>
      </c>
      <c r="G181" s="559" t="s">
        <v>12227</v>
      </c>
      <c r="H181" s="559"/>
      <c r="I181" s="559"/>
      <c r="J181" s="560"/>
      <c r="K181" s="560"/>
      <c r="L181" s="560"/>
      <c r="M181" s="558"/>
    </row>
    <row r="182" spans="2:13" x14ac:dyDescent="0.2">
      <c r="B182" s="290"/>
      <c r="C182" s="289"/>
      <c r="D182" s="563"/>
      <c r="F182" s="395">
        <v>1829.12</v>
      </c>
      <c r="G182" s="559" t="s">
        <v>12228</v>
      </c>
      <c r="H182" s="559"/>
      <c r="I182" s="559"/>
      <c r="J182" s="560"/>
      <c r="K182" s="560"/>
      <c r="L182" s="560"/>
      <c r="M182" s="558"/>
    </row>
    <row r="183" spans="2:13" x14ac:dyDescent="0.2">
      <c r="B183" s="290"/>
      <c r="C183" s="289"/>
      <c r="D183" s="563"/>
      <c r="F183" s="395">
        <v>4227.04</v>
      </c>
      <c r="G183" s="559" t="s">
        <v>12229</v>
      </c>
      <c r="H183" s="559"/>
      <c r="I183" s="559"/>
      <c r="J183" s="560"/>
      <c r="K183" s="560"/>
      <c r="L183" s="560"/>
      <c r="M183" s="558"/>
    </row>
    <row r="184" spans="2:13" x14ac:dyDescent="0.2">
      <c r="B184" s="290"/>
      <c r="C184" s="289"/>
      <c r="D184" s="563"/>
      <c r="F184" s="908">
        <v>500</v>
      </c>
      <c r="G184" s="907"/>
      <c r="H184" s="559"/>
      <c r="I184" s="559"/>
      <c r="J184" s="560"/>
      <c r="K184" s="560"/>
      <c r="L184" s="560"/>
      <c r="M184" s="558"/>
    </row>
    <row r="185" spans="2:13" x14ac:dyDescent="0.2">
      <c r="B185" s="290"/>
      <c r="C185" s="289"/>
      <c r="D185" s="563"/>
      <c r="F185" s="395">
        <v>15616.84</v>
      </c>
      <c r="G185" s="559" t="s">
        <v>12230</v>
      </c>
      <c r="H185" s="559"/>
      <c r="I185" s="559"/>
      <c r="J185" s="560"/>
      <c r="K185" s="560"/>
      <c r="L185" s="560"/>
      <c r="M185" s="558"/>
    </row>
    <row r="186" spans="2:13" x14ac:dyDescent="0.2">
      <c r="B186" s="290"/>
      <c r="C186" s="289"/>
      <c r="D186" s="563"/>
      <c r="F186" s="908">
        <v>33696.870000000003</v>
      </c>
      <c r="G186" s="907"/>
      <c r="H186" s="559"/>
      <c r="I186" s="559"/>
      <c r="J186" s="560"/>
      <c r="K186" s="560"/>
      <c r="L186" s="560"/>
      <c r="M186" s="558"/>
    </row>
    <row r="187" spans="2:13" x14ac:dyDescent="0.2">
      <c r="B187" s="290"/>
      <c r="C187" s="289"/>
      <c r="D187" s="563"/>
      <c r="F187" s="395">
        <v>0.02</v>
      </c>
      <c r="G187" s="560" t="s">
        <v>12231</v>
      </c>
      <c r="H187" s="559"/>
      <c r="I187" s="559"/>
      <c r="J187" s="560"/>
      <c r="K187" s="560"/>
      <c r="L187" s="560"/>
      <c r="M187" s="558"/>
    </row>
    <row r="188" spans="2:13" x14ac:dyDescent="0.2">
      <c r="B188" s="290"/>
      <c r="C188" s="289"/>
      <c r="D188" s="563"/>
      <c r="F188" s="395">
        <v>20875.16</v>
      </c>
      <c r="G188" s="559" t="s">
        <v>12232</v>
      </c>
      <c r="H188" s="559"/>
      <c r="I188" s="559"/>
      <c r="J188" s="560"/>
      <c r="K188" s="560"/>
      <c r="L188" s="560"/>
      <c r="M188" s="558"/>
    </row>
    <row r="189" spans="2:13" x14ac:dyDescent="0.2">
      <c r="B189" s="290"/>
      <c r="C189" s="289"/>
      <c r="D189" s="563"/>
      <c r="F189" s="395">
        <v>2021.79</v>
      </c>
      <c r="G189" s="559" t="s">
        <v>12233</v>
      </c>
      <c r="H189" s="559"/>
      <c r="I189" s="559"/>
      <c r="J189" s="560"/>
      <c r="K189" s="560"/>
      <c r="L189" s="560"/>
      <c r="M189" s="558"/>
    </row>
    <row r="190" spans="2:13" x14ac:dyDescent="0.2">
      <c r="B190" s="290"/>
      <c r="C190" s="289"/>
      <c r="D190" s="563"/>
      <c r="F190" s="395">
        <v>3209.22</v>
      </c>
      <c r="G190" s="559" t="s">
        <v>12234</v>
      </c>
      <c r="H190" s="559"/>
      <c r="I190" s="559"/>
      <c r="J190" s="560"/>
      <c r="K190" s="560"/>
      <c r="L190" s="560"/>
      <c r="M190" s="558"/>
    </row>
    <row r="191" spans="2:13" x14ac:dyDescent="0.2">
      <c r="B191" s="290"/>
      <c r="C191" s="289"/>
      <c r="D191" s="563"/>
      <c r="F191" s="395">
        <v>4854.88</v>
      </c>
      <c r="G191" s="559" t="s">
        <v>12235</v>
      </c>
      <c r="H191" s="559"/>
      <c r="I191" s="559"/>
      <c r="J191" s="560"/>
      <c r="K191" s="560"/>
      <c r="L191" s="560"/>
      <c r="M191" s="558"/>
    </row>
    <row r="192" spans="2:13" x14ac:dyDescent="0.2">
      <c r="B192" s="290"/>
      <c r="C192" s="289"/>
      <c r="D192" s="563"/>
      <c r="F192" s="395">
        <v>590.91</v>
      </c>
      <c r="G192" s="559" t="s">
        <v>12099</v>
      </c>
      <c r="H192" s="559"/>
      <c r="I192" s="559"/>
      <c r="J192" s="560"/>
      <c r="K192" s="560"/>
      <c r="L192" s="560"/>
      <c r="M192" s="558"/>
    </row>
    <row r="193" spans="2:13" x14ac:dyDescent="0.2">
      <c r="B193" s="290"/>
      <c r="C193" s="289"/>
      <c r="D193" s="563"/>
      <c r="F193" s="395">
        <v>1943.37</v>
      </c>
      <c r="G193" s="559" t="s">
        <v>12236</v>
      </c>
      <c r="H193" s="559"/>
      <c r="I193" s="559"/>
      <c r="J193" s="560"/>
      <c r="K193" s="560"/>
      <c r="L193" s="560"/>
      <c r="M193" s="558"/>
    </row>
    <row r="194" spans="2:13" x14ac:dyDescent="0.2">
      <c r="B194" s="290"/>
      <c r="C194" s="289"/>
      <c r="D194" s="563"/>
      <c r="F194" s="395">
        <v>43921.69</v>
      </c>
      <c r="G194" s="559" t="s">
        <v>12237</v>
      </c>
      <c r="H194" s="559"/>
      <c r="I194" s="559"/>
      <c r="J194" s="560"/>
      <c r="K194" s="560"/>
      <c r="L194" s="560"/>
      <c r="M194" s="558"/>
    </row>
    <row r="195" spans="2:13" x14ac:dyDescent="0.2">
      <c r="B195" s="290"/>
      <c r="C195" s="289"/>
      <c r="D195" s="563"/>
      <c r="F195" s="395">
        <v>36656.230000000003</v>
      </c>
      <c r="G195" s="559" t="s">
        <v>12238</v>
      </c>
      <c r="H195" s="559"/>
      <c r="I195" s="559"/>
      <c r="J195" s="560"/>
      <c r="K195" s="560"/>
      <c r="L195" s="560"/>
      <c r="M195" s="558"/>
    </row>
    <row r="196" spans="2:13" x14ac:dyDescent="0.2">
      <c r="B196" s="290"/>
      <c r="C196" s="289"/>
      <c r="D196" s="563"/>
      <c r="F196" s="395">
        <v>41488.839999999997</v>
      </c>
      <c r="G196" s="559" t="s">
        <v>12239</v>
      </c>
      <c r="H196" s="559"/>
      <c r="I196" s="559"/>
      <c r="J196" s="560"/>
      <c r="K196" s="560"/>
      <c r="L196" s="560"/>
      <c r="M196" s="558"/>
    </row>
    <row r="197" spans="2:13" x14ac:dyDescent="0.2">
      <c r="B197" s="290"/>
      <c r="C197" s="289"/>
      <c r="D197" s="563"/>
      <c r="F197" s="395">
        <v>13544.79</v>
      </c>
      <c r="G197" s="559" t="s">
        <v>12240</v>
      </c>
      <c r="H197" s="559"/>
      <c r="I197" s="559"/>
      <c r="J197" s="560"/>
      <c r="K197" s="560"/>
      <c r="L197" s="560"/>
      <c r="M197" s="558"/>
    </row>
    <row r="198" spans="2:13" x14ac:dyDescent="0.2">
      <c r="B198" s="290"/>
      <c r="C198" s="289"/>
      <c r="D198" s="563"/>
      <c r="F198" s="395">
        <v>2230.6799999999998</v>
      </c>
      <c r="G198" s="559" t="s">
        <v>12241</v>
      </c>
      <c r="H198" s="559"/>
      <c r="I198" s="559"/>
      <c r="J198" s="560"/>
      <c r="K198" s="560"/>
      <c r="L198" s="560"/>
      <c r="M198" s="558"/>
    </row>
    <row r="199" spans="2:13" x14ac:dyDescent="0.2">
      <c r="B199" s="290"/>
      <c r="C199" s="289"/>
      <c r="D199" s="563"/>
      <c r="F199" s="395">
        <v>3713.86</v>
      </c>
      <c r="G199" s="560" t="s">
        <v>12242</v>
      </c>
      <c r="H199" s="558"/>
      <c r="I199" s="559"/>
      <c r="J199" s="560"/>
      <c r="K199" s="560"/>
      <c r="L199" s="560"/>
      <c r="M199" s="558"/>
    </row>
    <row r="200" spans="2:13" x14ac:dyDescent="0.2">
      <c r="B200" s="290"/>
      <c r="C200" s="289"/>
      <c r="D200" s="563"/>
      <c r="F200" s="395">
        <v>1582.75</v>
      </c>
      <c r="G200" s="559" t="s">
        <v>12243</v>
      </c>
      <c r="H200" s="559"/>
      <c r="I200" s="559"/>
      <c r="J200" s="560"/>
      <c r="K200" s="560"/>
      <c r="L200" s="560"/>
      <c r="M200" s="558"/>
    </row>
    <row r="201" spans="2:13" x14ac:dyDescent="0.2">
      <c r="B201" s="290"/>
      <c r="C201" s="289"/>
      <c r="D201" s="563"/>
      <c r="F201" s="395">
        <v>4043.57</v>
      </c>
      <c r="G201" s="559" t="s">
        <v>12244</v>
      </c>
      <c r="H201" s="559"/>
      <c r="I201" s="559"/>
      <c r="J201" s="560"/>
      <c r="K201" s="560"/>
      <c r="L201" s="560"/>
      <c r="M201" s="558"/>
    </row>
    <row r="202" spans="2:13" x14ac:dyDescent="0.2">
      <c r="B202" s="290"/>
      <c r="C202" s="289"/>
      <c r="D202" s="563"/>
      <c r="F202" s="395">
        <v>9000</v>
      </c>
      <c r="G202" s="675" t="s">
        <v>12245</v>
      </c>
      <c r="H202" s="559"/>
      <c r="I202" s="559"/>
      <c r="J202" s="560"/>
      <c r="K202" s="560"/>
      <c r="L202" s="560"/>
      <c r="M202" s="558"/>
    </row>
    <row r="203" spans="2:13" x14ac:dyDescent="0.2">
      <c r="B203" s="290"/>
      <c r="C203" s="289"/>
      <c r="D203" s="563"/>
      <c r="F203" s="395">
        <v>6277.9</v>
      </c>
      <c r="G203" s="559" t="s">
        <v>12246</v>
      </c>
      <c r="H203" s="559"/>
      <c r="I203" s="559"/>
      <c r="J203" s="560"/>
      <c r="K203" s="560"/>
      <c r="L203" s="560"/>
      <c r="M203" s="558"/>
    </row>
    <row r="204" spans="2:13" x14ac:dyDescent="0.2">
      <c r="B204" s="290"/>
      <c r="C204" s="289"/>
      <c r="D204" s="563"/>
      <c r="F204" s="395">
        <v>1583.48</v>
      </c>
      <c r="G204" s="559" t="s">
        <v>12247</v>
      </c>
      <c r="H204" s="559"/>
      <c r="I204" s="559"/>
      <c r="J204" s="560"/>
      <c r="K204" s="560"/>
      <c r="L204" s="560"/>
      <c r="M204" s="558"/>
    </row>
    <row r="205" spans="2:13" x14ac:dyDescent="0.2">
      <c r="B205" s="290"/>
      <c r="C205" s="289"/>
      <c r="D205" s="563"/>
      <c r="F205" s="395">
        <v>18328.12</v>
      </c>
      <c r="G205" s="559" t="s">
        <v>12248</v>
      </c>
      <c r="H205" s="559"/>
      <c r="I205" s="559"/>
      <c r="J205" s="560"/>
      <c r="K205" s="560"/>
      <c r="L205" s="560"/>
      <c r="M205" s="558"/>
    </row>
    <row r="206" spans="2:13" x14ac:dyDescent="0.2">
      <c r="B206" s="290"/>
      <c r="C206" s="289"/>
      <c r="D206" s="563"/>
      <c r="F206" s="395">
        <v>8840.1299999999992</v>
      </c>
      <c r="G206" s="1092" t="s">
        <v>12249</v>
      </c>
      <c r="H206" s="559"/>
      <c r="I206" s="559"/>
      <c r="J206" s="560"/>
      <c r="K206" s="560"/>
      <c r="L206" s="560"/>
      <c r="M206" s="558"/>
    </row>
    <row r="207" spans="2:13" x14ac:dyDescent="0.2">
      <c r="B207" s="290"/>
      <c r="C207" s="289"/>
      <c r="D207" s="563"/>
      <c r="F207" s="395">
        <v>13623.39</v>
      </c>
      <c r="G207" s="559" t="s">
        <v>12250</v>
      </c>
      <c r="H207" s="559"/>
      <c r="I207" s="559"/>
      <c r="J207" s="560"/>
      <c r="K207" s="560"/>
      <c r="L207" s="560"/>
      <c r="M207" s="558"/>
    </row>
    <row r="208" spans="2:13" x14ac:dyDescent="0.2">
      <c r="B208" s="290"/>
      <c r="C208" s="289"/>
      <c r="D208" s="563"/>
      <c r="F208" s="395">
        <v>8675.0400000000009</v>
      </c>
      <c r="G208" s="559" t="s">
        <v>12251</v>
      </c>
      <c r="H208" s="559"/>
      <c r="I208" s="559"/>
      <c r="J208" s="560"/>
      <c r="K208" s="560"/>
      <c r="L208" s="560"/>
      <c r="M208" s="558"/>
    </row>
    <row r="209" spans="2:13" x14ac:dyDescent="0.2">
      <c r="B209" s="290"/>
      <c r="C209" s="289"/>
      <c r="D209" s="563"/>
      <c r="F209" s="908">
        <v>1131</v>
      </c>
      <c r="G209" s="907"/>
      <c r="H209" s="559"/>
      <c r="I209" s="559"/>
      <c r="J209" s="560"/>
      <c r="K209" s="560"/>
      <c r="L209" s="560"/>
      <c r="M209" s="558"/>
    </row>
    <row r="210" spans="2:13" x14ac:dyDescent="0.2">
      <c r="B210" s="290"/>
      <c r="C210" s="289"/>
      <c r="D210" s="563"/>
      <c r="F210" s="395">
        <v>2113.52</v>
      </c>
      <c r="G210" s="559" t="s">
        <v>12252</v>
      </c>
      <c r="H210" s="559"/>
      <c r="I210" s="559"/>
      <c r="J210" s="560"/>
      <c r="K210" s="560"/>
      <c r="L210" s="560"/>
      <c r="M210" s="558"/>
    </row>
    <row r="211" spans="2:13" x14ac:dyDescent="0.2">
      <c r="B211" s="290"/>
      <c r="C211" s="289"/>
      <c r="D211" s="563"/>
      <c r="F211" s="395">
        <v>60653.62</v>
      </c>
      <c r="G211" s="559" t="s">
        <v>12253</v>
      </c>
      <c r="H211" s="559"/>
      <c r="I211" s="559"/>
      <c r="J211" s="560"/>
      <c r="K211" s="560"/>
      <c r="L211" s="560"/>
      <c r="M211" s="558"/>
    </row>
    <row r="212" spans="2:13" x14ac:dyDescent="0.2">
      <c r="B212" s="290"/>
      <c r="C212" s="289"/>
      <c r="D212" s="563"/>
      <c r="F212" s="395">
        <v>12589.8</v>
      </c>
      <c r="G212" s="559" t="s">
        <v>12254</v>
      </c>
      <c r="H212" s="559"/>
      <c r="I212" s="559"/>
      <c r="J212" s="560"/>
      <c r="K212" s="560"/>
      <c r="L212" s="560"/>
      <c r="M212" s="558"/>
    </row>
    <row r="213" spans="2:13" x14ac:dyDescent="0.2">
      <c r="B213" s="290"/>
      <c r="C213" s="289"/>
      <c r="D213" s="563"/>
      <c r="F213" s="395">
        <v>1060.81</v>
      </c>
      <c r="G213" s="559" t="s">
        <v>12255</v>
      </c>
      <c r="H213" s="559"/>
      <c r="I213" s="559"/>
      <c r="J213" s="560"/>
      <c r="K213" s="560"/>
      <c r="L213" s="560"/>
      <c r="M213" s="558"/>
    </row>
    <row r="214" spans="2:13" x14ac:dyDescent="0.2">
      <c r="B214" s="290"/>
      <c r="C214" s="289"/>
      <c r="D214" s="563"/>
      <c r="F214" s="395">
        <v>4815.22</v>
      </c>
      <c r="G214" s="559" t="s">
        <v>12256</v>
      </c>
      <c r="H214" s="559"/>
      <c r="I214" s="559"/>
      <c r="J214" s="560"/>
      <c r="K214" s="560"/>
      <c r="L214" s="560"/>
      <c r="M214" s="558"/>
    </row>
    <row r="215" spans="2:13" x14ac:dyDescent="0.2">
      <c r="B215" s="290"/>
      <c r="C215" s="289"/>
      <c r="D215" s="563"/>
      <c r="F215" s="395">
        <v>1058.1199999999999</v>
      </c>
      <c r="G215" s="901" t="s">
        <v>12257</v>
      </c>
      <c r="H215" s="559"/>
      <c r="I215" s="559"/>
      <c r="J215" s="560"/>
      <c r="K215" s="560"/>
      <c r="L215" s="560"/>
      <c r="M215" s="558"/>
    </row>
    <row r="216" spans="2:13" x14ac:dyDescent="0.2">
      <c r="B216" s="290"/>
      <c r="C216" s="289"/>
      <c r="D216" s="563"/>
      <c r="F216" s="395">
        <v>7744.31</v>
      </c>
      <c r="G216" s="559" t="s">
        <v>12258</v>
      </c>
      <c r="H216" s="559"/>
      <c r="I216" s="559"/>
      <c r="J216" s="560"/>
      <c r="K216" s="560"/>
      <c r="L216" s="560"/>
      <c r="M216" s="558"/>
    </row>
    <row r="217" spans="2:13" x14ac:dyDescent="0.2">
      <c r="B217" s="290"/>
      <c r="C217" s="289"/>
      <c r="D217" s="563"/>
      <c r="F217" s="395">
        <v>10108.94</v>
      </c>
      <c r="G217" s="559" t="s">
        <v>12259</v>
      </c>
      <c r="H217" s="559"/>
      <c r="I217" s="559"/>
      <c r="J217" s="560"/>
      <c r="K217" s="560"/>
      <c r="L217" s="560"/>
      <c r="M217" s="558"/>
    </row>
    <row r="218" spans="2:13" x14ac:dyDescent="0.2">
      <c r="B218" s="290"/>
      <c r="C218" s="289"/>
      <c r="D218" s="563"/>
      <c r="F218" s="395">
        <v>3272.4</v>
      </c>
      <c r="G218" s="559" t="s">
        <v>12260</v>
      </c>
      <c r="H218" s="559"/>
      <c r="I218" s="559"/>
      <c r="J218" s="560"/>
      <c r="K218" s="560"/>
      <c r="L218" s="560"/>
      <c r="M218" s="558"/>
    </row>
    <row r="219" spans="2:13" x14ac:dyDescent="0.2">
      <c r="B219" s="290"/>
      <c r="C219" s="289"/>
      <c r="D219" s="563"/>
      <c r="F219" s="908">
        <v>1003.76</v>
      </c>
      <c r="G219" s="907"/>
      <c r="H219" s="559"/>
      <c r="I219" s="559"/>
      <c r="J219" s="560"/>
      <c r="K219" s="560"/>
      <c r="L219" s="560"/>
      <c r="M219" s="558"/>
    </row>
    <row r="220" spans="2:13" x14ac:dyDescent="0.2">
      <c r="B220" s="290"/>
      <c r="C220" s="289"/>
      <c r="D220" s="563"/>
      <c r="F220" s="908">
        <v>6312.1</v>
      </c>
      <c r="G220" s="907" t="s">
        <v>8898</v>
      </c>
      <c r="H220" s="559"/>
      <c r="I220" s="559"/>
      <c r="J220" s="560"/>
      <c r="K220" s="560"/>
      <c r="L220" s="560"/>
      <c r="M220" s="558"/>
    </row>
    <row r="221" spans="2:13" x14ac:dyDescent="0.2">
      <c r="B221" s="290"/>
      <c r="C221" s="289"/>
      <c r="D221" s="563"/>
      <c r="F221" s="395">
        <v>14341.97</v>
      </c>
      <c r="G221" s="559" t="s">
        <v>12261</v>
      </c>
      <c r="H221" s="559"/>
      <c r="I221" s="559"/>
      <c r="J221" s="560"/>
      <c r="K221" s="560"/>
      <c r="L221" s="560"/>
      <c r="M221" s="558"/>
    </row>
    <row r="222" spans="2:13" x14ac:dyDescent="0.2">
      <c r="B222" s="290"/>
      <c r="C222" s="289"/>
      <c r="D222" s="563"/>
      <c r="F222" s="908">
        <v>70167</v>
      </c>
      <c r="G222" s="907"/>
      <c r="H222" s="559"/>
      <c r="I222" s="559"/>
      <c r="J222" s="560"/>
      <c r="K222" s="560"/>
      <c r="L222" s="560"/>
      <c r="M222" s="558"/>
    </row>
    <row r="223" spans="2:13" x14ac:dyDescent="0.2">
      <c r="B223" s="290"/>
      <c r="C223" s="289"/>
      <c r="D223" s="563"/>
      <c r="F223" s="395">
        <v>68032.399999999994</v>
      </c>
      <c r="G223" s="559" t="s">
        <v>12262</v>
      </c>
      <c r="H223" s="559"/>
      <c r="I223" s="559"/>
      <c r="J223" s="560"/>
      <c r="K223" s="560"/>
      <c r="L223" s="560"/>
      <c r="M223" s="558"/>
    </row>
    <row r="224" spans="2:13" x14ac:dyDescent="0.2">
      <c r="B224" s="290"/>
      <c r="C224" s="289"/>
      <c r="D224" s="563"/>
      <c r="F224" s="395">
        <v>951.35</v>
      </c>
      <c r="G224" s="559" t="s">
        <v>12263</v>
      </c>
      <c r="H224" s="559"/>
      <c r="I224" s="559"/>
      <c r="J224" s="560"/>
      <c r="K224" s="560"/>
      <c r="L224" s="560"/>
      <c r="M224" s="558"/>
    </row>
    <row r="225" spans="2:13" x14ac:dyDescent="0.2">
      <c r="B225" s="290"/>
      <c r="C225" s="289"/>
      <c r="D225" s="563"/>
      <c r="F225" s="395">
        <v>40600</v>
      </c>
      <c r="G225" s="559" t="s">
        <v>12264</v>
      </c>
      <c r="H225" s="559"/>
      <c r="I225" s="559"/>
      <c r="J225" s="560"/>
      <c r="K225" s="560"/>
      <c r="L225" s="560"/>
      <c r="M225" s="558"/>
    </row>
    <row r="226" spans="2:13" x14ac:dyDescent="0.2">
      <c r="B226" s="290"/>
      <c r="C226" s="289"/>
      <c r="D226" s="563"/>
      <c r="F226" s="395">
        <v>66461.64</v>
      </c>
      <c r="G226" s="559" t="s">
        <v>12265</v>
      </c>
      <c r="H226" s="559"/>
      <c r="I226" s="559"/>
      <c r="J226" s="560"/>
      <c r="K226" s="560"/>
      <c r="L226" s="560"/>
      <c r="M226" s="558"/>
    </row>
    <row r="227" spans="2:13" x14ac:dyDescent="0.2">
      <c r="B227" s="290"/>
      <c r="C227" s="289"/>
      <c r="D227" s="563"/>
      <c r="F227" s="395">
        <v>1534.11</v>
      </c>
      <c r="G227" s="559" t="s">
        <v>12266</v>
      </c>
      <c r="H227" s="559"/>
      <c r="I227" s="559"/>
      <c r="J227" s="560"/>
      <c r="K227" s="560"/>
      <c r="L227" s="560"/>
      <c r="M227" s="558"/>
    </row>
    <row r="228" spans="2:13" x14ac:dyDescent="0.2">
      <c r="B228" s="290"/>
      <c r="C228" s="289"/>
      <c r="D228" s="563"/>
      <c r="F228" s="395">
        <v>5054.47</v>
      </c>
      <c r="G228" s="559" t="s">
        <v>12267</v>
      </c>
      <c r="H228" s="559"/>
      <c r="I228" s="559"/>
      <c r="J228" s="560"/>
      <c r="K228" s="560"/>
      <c r="L228" s="560"/>
      <c r="M228" s="558"/>
    </row>
    <row r="229" spans="2:13" x14ac:dyDescent="0.2">
      <c r="B229" s="290"/>
      <c r="C229" s="289"/>
      <c r="D229" s="563"/>
      <c r="F229" s="395">
        <v>7882.94</v>
      </c>
      <c r="G229" s="559" t="s">
        <v>12268</v>
      </c>
      <c r="H229" s="559"/>
      <c r="I229" s="559"/>
      <c r="J229" s="560"/>
      <c r="K229" s="560"/>
      <c r="L229" s="560"/>
      <c r="M229" s="558"/>
    </row>
    <row r="230" spans="2:13" x14ac:dyDescent="0.2">
      <c r="B230" s="290"/>
      <c r="C230" s="289"/>
      <c r="D230" s="563"/>
      <c r="F230" s="395">
        <v>8054.34</v>
      </c>
      <c r="G230" s="559" t="s">
        <v>12269</v>
      </c>
      <c r="H230" s="559"/>
      <c r="I230" s="559"/>
      <c r="J230" s="560"/>
      <c r="K230" s="560"/>
      <c r="L230" s="560"/>
      <c r="M230" s="558"/>
    </row>
    <row r="231" spans="2:13" x14ac:dyDescent="0.2">
      <c r="B231" s="290"/>
      <c r="C231" s="289"/>
      <c r="D231" s="563"/>
      <c r="F231" s="395">
        <v>538.71</v>
      </c>
      <c r="G231" s="559" t="s">
        <v>12092</v>
      </c>
      <c r="H231" s="559"/>
      <c r="I231" s="559"/>
      <c r="J231" s="560"/>
      <c r="K231" s="560"/>
      <c r="L231" s="560"/>
      <c r="M231" s="558"/>
    </row>
    <row r="232" spans="2:13" x14ac:dyDescent="0.2">
      <c r="B232" s="290"/>
      <c r="C232" s="289"/>
      <c r="D232" s="563"/>
      <c r="F232" s="395">
        <v>11353.13</v>
      </c>
      <c r="G232" s="559" t="s">
        <v>12270</v>
      </c>
      <c r="H232" s="559"/>
      <c r="I232" s="559"/>
      <c r="J232" s="560"/>
      <c r="K232" s="560"/>
      <c r="L232" s="560"/>
      <c r="M232" s="558"/>
    </row>
    <row r="233" spans="2:13" x14ac:dyDescent="0.2">
      <c r="B233" s="290"/>
      <c r="C233" s="289"/>
      <c r="D233" s="563"/>
      <c r="F233" s="395">
        <v>5054.47</v>
      </c>
      <c r="G233" s="559" t="s">
        <v>12271</v>
      </c>
      <c r="H233" s="559"/>
      <c r="I233" s="559"/>
      <c r="J233" s="560"/>
      <c r="K233" s="560"/>
      <c r="L233" s="560"/>
      <c r="M233" s="558"/>
    </row>
    <row r="234" spans="2:13" x14ac:dyDescent="0.2">
      <c r="B234" s="290"/>
      <c r="C234" s="289"/>
      <c r="D234" s="563"/>
      <c r="F234" s="395">
        <v>5970.38</v>
      </c>
      <c r="G234" s="559" t="s">
        <v>12272</v>
      </c>
      <c r="H234" s="559"/>
      <c r="I234" s="559"/>
      <c r="J234" s="560"/>
      <c r="K234" s="560"/>
      <c r="L234" s="560"/>
      <c r="M234" s="558"/>
    </row>
    <row r="235" spans="2:13" x14ac:dyDescent="0.2">
      <c r="B235" s="290"/>
      <c r="C235" s="289"/>
      <c r="D235" s="563"/>
      <c r="F235" s="395">
        <v>26038.2</v>
      </c>
      <c r="G235" s="559" t="s">
        <v>12273</v>
      </c>
      <c r="H235" s="559"/>
      <c r="I235" s="559"/>
      <c r="J235" s="560"/>
      <c r="K235" s="560"/>
      <c r="L235" s="560"/>
      <c r="M235" s="558"/>
    </row>
    <row r="236" spans="2:13" x14ac:dyDescent="0.2">
      <c r="B236" s="290"/>
      <c r="C236" s="289"/>
      <c r="D236" s="563"/>
      <c r="F236" s="395">
        <v>7614.36</v>
      </c>
      <c r="G236" s="559" t="s">
        <v>12274</v>
      </c>
      <c r="H236" s="559"/>
      <c r="I236" s="559"/>
      <c r="J236" s="560"/>
      <c r="K236" s="560"/>
      <c r="L236" s="560"/>
      <c r="M236" s="558"/>
    </row>
    <row r="237" spans="2:13" x14ac:dyDescent="0.2">
      <c r="B237" s="290"/>
      <c r="C237" s="289"/>
      <c r="D237" s="563"/>
      <c r="F237" s="908">
        <v>30131</v>
      </c>
      <c r="G237" s="907"/>
      <c r="H237" s="559"/>
      <c r="I237" s="559"/>
      <c r="J237" s="560"/>
      <c r="K237" s="560"/>
      <c r="L237" s="560"/>
      <c r="M237" s="558"/>
    </row>
    <row r="238" spans="2:13" x14ac:dyDescent="0.2">
      <c r="B238" s="290"/>
      <c r="C238" s="289"/>
      <c r="D238" s="563"/>
      <c r="F238" s="395">
        <v>7147.52</v>
      </c>
      <c r="G238" s="559" t="s">
        <v>12275</v>
      </c>
      <c r="H238" s="559"/>
      <c r="I238" s="559"/>
      <c r="J238" s="560"/>
      <c r="K238" s="560"/>
      <c r="L238" s="560"/>
      <c r="M238" s="558"/>
    </row>
    <row r="239" spans="2:13" x14ac:dyDescent="0.2">
      <c r="B239" s="290"/>
      <c r="C239" s="289"/>
      <c r="D239" s="563"/>
      <c r="F239" s="395">
        <v>10108.94</v>
      </c>
      <c r="G239" s="560" t="s">
        <v>12276</v>
      </c>
      <c r="H239" s="559"/>
      <c r="I239" s="559"/>
      <c r="J239" s="560"/>
      <c r="K239" s="560"/>
      <c r="L239" s="560"/>
      <c r="M239" s="558"/>
    </row>
    <row r="240" spans="2:13" x14ac:dyDescent="0.2">
      <c r="B240" s="290"/>
      <c r="C240" s="289"/>
      <c r="D240" s="563"/>
      <c r="F240" s="395">
        <v>5948.26</v>
      </c>
      <c r="G240" s="559" t="s">
        <v>12277</v>
      </c>
      <c r="H240" s="559"/>
      <c r="I240" s="559"/>
      <c r="J240" s="560"/>
      <c r="K240" s="560"/>
      <c r="L240" s="560"/>
      <c r="M240" s="558"/>
    </row>
    <row r="241" spans="2:13" x14ac:dyDescent="0.2">
      <c r="B241" s="290"/>
      <c r="C241" s="289"/>
      <c r="D241" s="563"/>
      <c r="F241" s="395">
        <v>7143.84</v>
      </c>
      <c r="G241" s="559" t="s">
        <v>12278</v>
      </c>
      <c r="H241" s="559"/>
      <c r="I241" s="559"/>
      <c r="J241" s="560"/>
      <c r="K241" s="560"/>
      <c r="L241" s="560"/>
      <c r="M241" s="558"/>
    </row>
    <row r="242" spans="2:13" x14ac:dyDescent="0.2">
      <c r="B242" s="290"/>
      <c r="C242" s="289"/>
      <c r="D242" s="563"/>
      <c r="F242" s="395">
        <v>25682.43</v>
      </c>
      <c r="G242" s="559" t="s">
        <v>12279</v>
      </c>
      <c r="H242" s="559"/>
      <c r="I242" s="559"/>
      <c r="J242" s="560"/>
      <c r="K242" s="560"/>
      <c r="L242" s="560"/>
      <c r="M242" s="558"/>
    </row>
    <row r="243" spans="2:13" x14ac:dyDescent="0.2">
      <c r="B243" s="290"/>
      <c r="C243" s="289"/>
      <c r="D243" s="563"/>
      <c r="F243" s="395">
        <v>10981.45</v>
      </c>
      <c r="G243" s="559" t="s">
        <v>12280</v>
      </c>
      <c r="H243" s="559"/>
      <c r="I243" s="559"/>
      <c r="J243" s="560"/>
      <c r="K243" s="560"/>
      <c r="L243" s="560"/>
      <c r="M243" s="558"/>
    </row>
    <row r="244" spans="2:13" x14ac:dyDescent="0.2">
      <c r="B244" s="290"/>
      <c r="C244" s="289"/>
      <c r="D244" s="563"/>
      <c r="F244" s="395">
        <v>9195.48</v>
      </c>
      <c r="G244" s="559" t="s">
        <v>12281</v>
      </c>
      <c r="H244" s="559"/>
      <c r="I244" s="559"/>
      <c r="J244" s="560"/>
      <c r="K244" s="560"/>
      <c r="L244" s="560"/>
      <c r="M244" s="558"/>
    </row>
    <row r="245" spans="2:13" x14ac:dyDescent="0.2">
      <c r="B245" s="290"/>
      <c r="C245" s="289"/>
      <c r="D245" s="563"/>
      <c r="F245" s="395">
        <v>14837.37</v>
      </c>
      <c r="G245" s="559" t="s">
        <v>12282</v>
      </c>
      <c r="H245" s="559"/>
      <c r="I245" s="559"/>
      <c r="J245" s="560"/>
      <c r="K245" s="560"/>
      <c r="L245" s="560"/>
      <c r="M245" s="558"/>
    </row>
    <row r="246" spans="2:13" x14ac:dyDescent="0.2">
      <c r="B246" s="290"/>
      <c r="C246" s="289"/>
      <c r="D246" s="563"/>
      <c r="F246" s="908">
        <v>17964.919999999998</v>
      </c>
      <c r="G246" s="907"/>
      <c r="H246" s="559"/>
      <c r="I246" s="559"/>
      <c r="J246" s="560"/>
      <c r="K246" s="560"/>
      <c r="L246" s="560"/>
      <c r="M246" s="558"/>
    </row>
    <row r="247" spans="2:13" x14ac:dyDescent="0.2">
      <c r="B247" s="290"/>
      <c r="C247" s="289"/>
      <c r="D247" s="563"/>
      <c r="F247" s="395">
        <v>3605.01</v>
      </c>
      <c r="G247" s="559" t="s">
        <v>12283</v>
      </c>
      <c r="H247" s="559"/>
      <c r="I247" s="559"/>
      <c r="J247" s="560"/>
      <c r="K247" s="560"/>
      <c r="L247" s="560"/>
      <c r="M247" s="558"/>
    </row>
    <row r="248" spans="2:13" x14ac:dyDescent="0.2">
      <c r="B248" s="290"/>
      <c r="C248" s="289"/>
      <c r="D248" s="563"/>
      <c r="F248" s="395">
        <v>41964.26</v>
      </c>
      <c r="G248" s="560" t="s">
        <v>12284</v>
      </c>
      <c r="H248" s="559"/>
      <c r="I248" s="559"/>
      <c r="J248" s="560"/>
      <c r="K248" s="560"/>
      <c r="L248" s="560"/>
      <c r="M248" s="558"/>
    </row>
    <row r="249" spans="2:13" x14ac:dyDescent="0.2">
      <c r="B249" s="290"/>
      <c r="C249" s="289"/>
      <c r="D249" s="563"/>
      <c r="F249" s="395">
        <v>1999.07</v>
      </c>
      <c r="G249" s="559" t="s">
        <v>12285</v>
      </c>
      <c r="H249" s="559"/>
      <c r="I249" s="559"/>
      <c r="J249" s="560"/>
      <c r="K249" s="560"/>
      <c r="L249" s="560"/>
      <c r="M249" s="558"/>
    </row>
    <row r="250" spans="2:13" x14ac:dyDescent="0.2">
      <c r="B250" s="290"/>
      <c r="C250" s="289"/>
      <c r="D250" s="563"/>
      <c r="F250" s="395">
        <v>22527.3</v>
      </c>
      <c r="G250" s="559" t="s">
        <v>12286</v>
      </c>
      <c r="H250" s="559"/>
      <c r="I250" s="559"/>
      <c r="J250" s="560"/>
      <c r="K250" s="560"/>
      <c r="L250" s="560"/>
      <c r="M250" s="558"/>
    </row>
    <row r="251" spans="2:13" x14ac:dyDescent="0.2">
      <c r="B251" s="290"/>
      <c r="C251" s="289"/>
      <c r="D251" s="563"/>
      <c r="F251" s="395">
        <v>6413.64</v>
      </c>
      <c r="G251" s="560" t="s">
        <v>12287</v>
      </c>
      <c r="H251" s="559"/>
      <c r="I251" s="559"/>
      <c r="J251" s="560"/>
      <c r="K251" s="560"/>
      <c r="L251" s="560"/>
      <c r="M251" s="558"/>
    </row>
    <row r="252" spans="2:13" x14ac:dyDescent="0.2">
      <c r="B252" s="290"/>
      <c r="C252" s="289"/>
      <c r="D252" s="563"/>
      <c r="F252" s="395">
        <v>3467.04</v>
      </c>
      <c r="G252" s="559" t="s">
        <v>12288</v>
      </c>
      <c r="H252" s="559"/>
      <c r="I252" s="559"/>
      <c r="J252" s="560"/>
      <c r="K252" s="560"/>
      <c r="L252" s="560"/>
      <c r="M252" s="558"/>
    </row>
    <row r="253" spans="2:13" x14ac:dyDescent="0.2">
      <c r="B253" s="290"/>
      <c r="C253" s="289"/>
      <c r="D253" s="563"/>
      <c r="F253" s="395">
        <v>7334.31</v>
      </c>
      <c r="G253" s="559" t="s">
        <v>12289</v>
      </c>
      <c r="H253" s="559"/>
      <c r="I253" s="559"/>
      <c r="J253" s="560"/>
      <c r="K253" s="560"/>
      <c r="L253" s="560"/>
      <c r="M253" s="558"/>
    </row>
    <row r="254" spans="2:13" x14ac:dyDescent="0.2">
      <c r="B254" s="290"/>
      <c r="C254" s="289"/>
      <c r="D254" s="563"/>
      <c r="F254" s="395">
        <v>15332.34</v>
      </c>
      <c r="G254" s="559" t="s">
        <v>12290</v>
      </c>
      <c r="H254" s="559"/>
      <c r="I254" s="559"/>
      <c r="J254" s="560"/>
      <c r="K254" s="560"/>
      <c r="L254" s="560"/>
      <c r="M254" s="558"/>
    </row>
    <row r="255" spans="2:13" x14ac:dyDescent="0.2">
      <c r="B255" s="290"/>
      <c r="C255" s="289"/>
      <c r="D255" s="563"/>
      <c r="F255" s="395">
        <v>112725.21</v>
      </c>
      <c r="G255" s="559" t="s">
        <v>12291</v>
      </c>
      <c r="H255" s="559"/>
      <c r="I255" s="559"/>
      <c r="J255" s="560"/>
      <c r="K255" s="560"/>
      <c r="L255" s="560"/>
      <c r="M255" s="558"/>
    </row>
    <row r="256" spans="2:13" x14ac:dyDescent="0.2">
      <c r="B256" s="290"/>
      <c r="C256" s="289"/>
      <c r="D256" s="563"/>
      <c r="F256" s="395">
        <v>191939.81</v>
      </c>
      <c r="G256" s="559" t="s">
        <v>12292</v>
      </c>
      <c r="H256" s="559"/>
      <c r="I256" s="559"/>
      <c r="J256" s="560"/>
      <c r="K256" s="560"/>
      <c r="L256" s="560"/>
      <c r="M256" s="558"/>
    </row>
    <row r="257" spans="2:13" x14ac:dyDescent="0.2">
      <c r="B257" s="290"/>
      <c r="C257" s="289"/>
      <c r="D257" s="563"/>
      <c r="F257" s="908">
        <v>59772.67</v>
      </c>
      <c r="G257" s="907"/>
      <c r="H257" s="559"/>
      <c r="I257" s="559"/>
      <c r="J257" s="560"/>
      <c r="K257" s="560"/>
      <c r="L257" s="560"/>
      <c r="M257" s="558"/>
    </row>
    <row r="258" spans="2:13" x14ac:dyDescent="0.2">
      <c r="B258" s="290"/>
      <c r="C258" s="289"/>
      <c r="D258" s="563"/>
      <c r="F258" s="395">
        <v>13821.27</v>
      </c>
      <c r="G258" s="559" t="s">
        <v>12293</v>
      </c>
      <c r="H258" s="559"/>
      <c r="I258" s="559"/>
      <c r="J258" s="560"/>
      <c r="K258" s="560"/>
      <c r="L258" s="560"/>
      <c r="M258" s="558"/>
    </row>
    <row r="259" spans="2:13" x14ac:dyDescent="0.2">
      <c r="B259" s="290"/>
      <c r="C259" s="289"/>
      <c r="D259" s="563"/>
      <c r="F259" s="395">
        <v>12382.82</v>
      </c>
      <c r="G259" s="559" t="s">
        <v>12294</v>
      </c>
      <c r="H259" s="559"/>
      <c r="I259" s="559"/>
      <c r="J259" s="560"/>
      <c r="K259" s="560"/>
      <c r="L259" s="560"/>
      <c r="M259" s="558"/>
    </row>
    <row r="260" spans="2:13" x14ac:dyDescent="0.2">
      <c r="B260" s="290"/>
      <c r="C260" s="289"/>
      <c r="D260" s="563"/>
      <c r="E260" s="395"/>
      <c r="F260" s="395">
        <v>4497.49</v>
      </c>
      <c r="G260" s="559" t="s">
        <v>12295</v>
      </c>
      <c r="H260" s="559"/>
      <c r="I260" s="559"/>
      <c r="J260" s="560"/>
      <c r="K260" s="560"/>
      <c r="L260" s="560"/>
      <c r="M260" s="558"/>
    </row>
    <row r="261" spans="2:13" x14ac:dyDescent="0.2">
      <c r="B261" s="290"/>
      <c r="C261" s="289"/>
      <c r="D261" s="563"/>
      <c r="F261" s="395">
        <v>3829.67</v>
      </c>
      <c r="G261" s="559" t="s">
        <v>12296</v>
      </c>
      <c r="H261" s="559"/>
      <c r="I261" s="559"/>
      <c r="J261" s="560"/>
      <c r="K261" s="560"/>
      <c r="L261" s="560"/>
      <c r="M261" s="558"/>
    </row>
    <row r="262" spans="2:13" x14ac:dyDescent="0.2">
      <c r="B262" s="290"/>
      <c r="C262" s="289"/>
      <c r="D262" s="563"/>
      <c r="F262" s="395">
        <v>40401.85</v>
      </c>
      <c r="G262" s="559"/>
      <c r="H262" s="559"/>
      <c r="I262" s="559"/>
      <c r="J262" s="560"/>
      <c r="K262" s="560"/>
      <c r="L262" s="560"/>
      <c r="M262" s="558"/>
    </row>
    <row r="263" spans="2:13" x14ac:dyDescent="0.2">
      <c r="B263" s="290"/>
      <c r="C263" s="289"/>
      <c r="D263" s="563"/>
      <c r="F263" s="395">
        <v>61844.47</v>
      </c>
      <c r="G263" s="559"/>
      <c r="H263" s="559"/>
      <c r="I263" s="559"/>
      <c r="J263" s="560"/>
      <c r="K263" s="560"/>
      <c r="L263" s="560"/>
      <c r="M263" s="558"/>
    </row>
    <row r="264" spans="2:13" x14ac:dyDescent="0.2">
      <c r="B264" s="290"/>
      <c r="C264" s="289"/>
      <c r="D264" s="563"/>
      <c r="F264" s="395">
        <v>25796.080000000002</v>
      </c>
      <c r="G264" s="559"/>
      <c r="H264" s="559"/>
      <c r="I264" s="559"/>
      <c r="J264" s="560"/>
      <c r="K264" s="560"/>
      <c r="L264" s="560"/>
      <c r="M264" s="558"/>
    </row>
    <row r="265" spans="2:13" x14ac:dyDescent="0.2">
      <c r="B265" s="290"/>
      <c r="C265" s="289"/>
      <c r="D265" s="563"/>
      <c r="F265" s="395">
        <v>7190.16</v>
      </c>
      <c r="G265" s="559" t="s">
        <v>12297</v>
      </c>
      <c r="H265" s="559"/>
      <c r="I265" s="559"/>
      <c r="J265" s="560"/>
      <c r="K265" s="560"/>
      <c r="L265" s="560"/>
      <c r="M265" s="558"/>
    </row>
    <row r="266" spans="2:13" x14ac:dyDescent="0.2">
      <c r="B266" s="290"/>
      <c r="C266" s="289"/>
      <c r="D266" s="563"/>
      <c r="F266" s="395">
        <v>8767.19</v>
      </c>
      <c r="G266" s="559"/>
      <c r="H266" s="559"/>
      <c r="I266" s="559"/>
      <c r="J266" s="560"/>
      <c r="K266" s="560"/>
      <c r="L266" s="560"/>
      <c r="M266" s="558"/>
    </row>
    <row r="267" spans="2:13" x14ac:dyDescent="0.2">
      <c r="B267" s="290"/>
      <c r="C267" s="289"/>
      <c r="D267" s="563"/>
      <c r="F267" s="395">
        <v>8516.2800000000007</v>
      </c>
      <c r="G267" s="559" t="s">
        <v>12298</v>
      </c>
      <c r="H267" s="559"/>
      <c r="I267" s="559"/>
      <c r="J267" s="560"/>
      <c r="K267" s="560"/>
      <c r="L267" s="560"/>
      <c r="M267" s="558"/>
    </row>
    <row r="268" spans="2:13" x14ac:dyDescent="0.2">
      <c r="B268" s="290"/>
      <c r="C268" s="289"/>
      <c r="D268" s="563"/>
      <c r="F268" s="395">
        <v>33057.4</v>
      </c>
      <c r="G268" s="559"/>
      <c r="H268" s="559"/>
      <c r="I268" s="559"/>
      <c r="J268" s="560"/>
      <c r="K268" s="560"/>
      <c r="L268" s="560"/>
      <c r="M268" s="558"/>
    </row>
    <row r="269" spans="2:13" x14ac:dyDescent="0.2">
      <c r="B269" s="290"/>
      <c r="C269" s="289"/>
      <c r="D269" s="563"/>
      <c r="F269" s="395">
        <v>49007.9</v>
      </c>
      <c r="G269" s="559"/>
      <c r="H269" s="559"/>
      <c r="I269" s="559"/>
      <c r="J269" s="560"/>
      <c r="K269" s="560"/>
      <c r="L269" s="560"/>
      <c r="M269" s="558"/>
    </row>
    <row r="270" spans="2:13" x14ac:dyDescent="0.2">
      <c r="B270" s="290"/>
      <c r="C270" s="289"/>
      <c r="D270" s="563"/>
      <c r="F270" s="395">
        <v>32623.26</v>
      </c>
      <c r="G270" s="559"/>
      <c r="H270" s="559"/>
      <c r="I270" s="559"/>
      <c r="J270" s="560"/>
      <c r="K270" s="560"/>
      <c r="L270" s="560"/>
      <c r="M270" s="558"/>
    </row>
    <row r="271" spans="2:13" x14ac:dyDescent="0.2">
      <c r="B271" s="290"/>
      <c r="C271" s="289"/>
      <c r="D271" s="563"/>
      <c r="F271" s="395">
        <v>54470.21</v>
      </c>
      <c r="G271" s="559"/>
      <c r="H271" s="559"/>
      <c r="I271" s="559"/>
      <c r="J271" s="560"/>
      <c r="K271" s="560"/>
      <c r="L271" s="560"/>
      <c r="M271" s="558"/>
    </row>
    <row r="272" spans="2:13" x14ac:dyDescent="0.2">
      <c r="B272" s="290"/>
      <c r="C272" s="289"/>
      <c r="D272" s="563"/>
      <c r="F272" s="395">
        <v>35208.769999999997</v>
      </c>
      <c r="G272" s="560"/>
      <c r="H272" s="559"/>
      <c r="I272" s="559"/>
      <c r="J272" s="560"/>
      <c r="K272" s="560"/>
      <c r="L272" s="560"/>
      <c r="M272" s="558"/>
    </row>
    <row r="273" spans="2:13" x14ac:dyDescent="0.2">
      <c r="B273" s="290"/>
      <c r="C273" s="289"/>
      <c r="D273" s="563"/>
      <c r="F273" s="395">
        <v>14236.33</v>
      </c>
      <c r="G273" s="559"/>
      <c r="H273" s="559"/>
      <c r="I273" s="559"/>
      <c r="J273" s="560"/>
      <c r="K273" s="560"/>
      <c r="L273" s="560"/>
      <c r="M273" s="558"/>
    </row>
    <row r="274" spans="2:13" x14ac:dyDescent="0.2">
      <c r="B274" s="290"/>
      <c r="C274" s="289"/>
      <c r="D274" s="563"/>
      <c r="F274" s="395">
        <v>14340.91</v>
      </c>
      <c r="G274" s="559"/>
      <c r="H274" s="559"/>
      <c r="I274" s="559"/>
      <c r="J274" s="560"/>
      <c r="K274" s="560"/>
      <c r="L274" s="560"/>
      <c r="M274" s="558"/>
    </row>
    <row r="275" spans="2:13" x14ac:dyDescent="0.2">
      <c r="B275" s="290"/>
      <c r="C275" s="289"/>
      <c r="D275" s="563"/>
      <c r="F275" s="395">
        <v>2155.66</v>
      </c>
      <c r="G275" s="559" t="s">
        <v>12299</v>
      </c>
      <c r="H275" s="559"/>
      <c r="I275" s="559"/>
      <c r="J275" s="560"/>
      <c r="K275" s="560"/>
      <c r="L275" s="560"/>
      <c r="M275" s="558"/>
    </row>
    <row r="276" spans="2:13" x14ac:dyDescent="0.2">
      <c r="B276" s="290"/>
      <c r="C276" s="289"/>
      <c r="D276" s="563"/>
      <c r="F276" s="395">
        <v>28589.13</v>
      </c>
      <c r="G276" s="559" t="s">
        <v>12300</v>
      </c>
      <c r="H276" s="559"/>
      <c r="I276" s="559"/>
      <c r="J276" s="560"/>
      <c r="K276" s="560"/>
      <c r="L276" s="560"/>
      <c r="M276" s="558"/>
    </row>
    <row r="277" spans="2:13" x14ac:dyDescent="0.2">
      <c r="B277" s="290"/>
      <c r="C277" s="289"/>
      <c r="D277" s="563"/>
      <c r="F277" s="395">
        <v>49151.55</v>
      </c>
      <c r="G277" s="559"/>
      <c r="H277" s="559"/>
      <c r="I277" s="559"/>
      <c r="J277" s="560"/>
      <c r="K277" s="560"/>
      <c r="L277" s="560"/>
      <c r="M277" s="558"/>
    </row>
    <row r="278" spans="2:13" x14ac:dyDescent="0.2">
      <c r="B278" s="290"/>
      <c r="C278" s="289"/>
      <c r="D278" s="563"/>
      <c r="F278" s="395">
        <v>3810.87</v>
      </c>
      <c r="G278" s="559" t="s">
        <v>12301</v>
      </c>
      <c r="H278" s="559"/>
      <c r="I278" s="559"/>
      <c r="J278" s="560"/>
      <c r="K278" s="560"/>
      <c r="L278" s="560"/>
      <c r="M278" s="558"/>
    </row>
    <row r="279" spans="2:13" x14ac:dyDescent="0.2">
      <c r="B279" s="290"/>
      <c r="C279" s="289"/>
      <c r="D279" s="563"/>
      <c r="F279" s="395">
        <v>98510.8</v>
      </c>
      <c r="G279" s="559" t="s">
        <v>12302</v>
      </c>
      <c r="H279" s="559"/>
      <c r="I279" s="559"/>
      <c r="J279" s="560"/>
      <c r="K279" s="560"/>
      <c r="L279" s="560"/>
      <c r="M279" s="558"/>
    </row>
    <row r="280" spans="2:13" x14ac:dyDescent="0.2">
      <c r="B280" s="290"/>
      <c r="C280" s="289"/>
      <c r="D280" s="563"/>
      <c r="F280" s="395">
        <v>1641.06</v>
      </c>
      <c r="G280" s="559" t="s">
        <v>12303</v>
      </c>
      <c r="H280" s="559"/>
      <c r="I280" s="559"/>
      <c r="J280" s="560"/>
      <c r="K280" s="560"/>
      <c r="L280" s="560"/>
      <c r="M280" s="558"/>
    </row>
    <row r="281" spans="2:13" x14ac:dyDescent="0.2">
      <c r="B281" s="290"/>
      <c r="C281" s="289"/>
      <c r="D281" s="563"/>
      <c r="F281" s="395">
        <v>7399.2</v>
      </c>
      <c r="G281" s="559" t="s">
        <v>12304</v>
      </c>
      <c r="H281" s="559"/>
      <c r="I281" s="559"/>
      <c r="J281" s="560"/>
      <c r="K281" s="560"/>
      <c r="L281" s="560"/>
      <c r="M281" s="558"/>
    </row>
    <row r="282" spans="2:13" x14ac:dyDescent="0.2">
      <c r="B282" s="290"/>
      <c r="C282" s="289"/>
      <c r="D282" s="563"/>
      <c r="F282" s="395">
        <v>6370.92</v>
      </c>
      <c r="G282" s="559" t="s">
        <v>12305</v>
      </c>
      <c r="H282" s="559"/>
      <c r="I282" s="559"/>
      <c r="J282" s="560"/>
      <c r="K282" s="560"/>
      <c r="L282" s="560"/>
      <c r="M282" s="558"/>
    </row>
    <row r="283" spans="2:13" x14ac:dyDescent="0.2">
      <c r="B283" s="290"/>
      <c r="C283" s="289"/>
      <c r="D283" s="563"/>
      <c r="F283" s="395">
        <v>39857.53</v>
      </c>
      <c r="G283" s="559"/>
      <c r="H283" s="559"/>
      <c r="I283" s="559"/>
      <c r="J283" s="560"/>
      <c r="K283" s="560"/>
      <c r="L283" s="560"/>
      <c r="M283" s="558"/>
    </row>
    <row r="284" spans="2:13" x14ac:dyDescent="0.2">
      <c r="B284" s="290"/>
      <c r="C284" s="289"/>
      <c r="D284" s="563"/>
      <c r="F284" s="395">
        <v>55160.9</v>
      </c>
      <c r="G284" s="559" t="s">
        <v>12306</v>
      </c>
      <c r="H284" s="559"/>
      <c r="I284" s="559"/>
      <c r="J284" s="560"/>
      <c r="K284" s="560"/>
      <c r="L284" s="560"/>
      <c r="M284" s="558"/>
    </row>
    <row r="285" spans="2:13" x14ac:dyDescent="0.2">
      <c r="B285" s="290"/>
      <c r="C285" s="289"/>
      <c r="D285" s="563"/>
      <c r="F285" s="395">
        <v>25506</v>
      </c>
      <c r="G285" s="559" t="s">
        <v>12307</v>
      </c>
      <c r="H285" s="559"/>
      <c r="I285" s="559"/>
      <c r="J285" s="560"/>
      <c r="K285" s="560"/>
      <c r="L285" s="560"/>
      <c r="M285" s="558"/>
    </row>
    <row r="286" spans="2:13" ht="13.5" customHeight="1" x14ac:dyDescent="0.2">
      <c r="B286" s="290"/>
      <c r="C286" s="289"/>
      <c r="D286" s="563"/>
      <c r="F286" s="395">
        <v>103024.45</v>
      </c>
      <c r="G286" s="559"/>
      <c r="H286" s="559"/>
      <c r="I286" s="559"/>
      <c r="J286" s="560"/>
      <c r="K286" s="560"/>
      <c r="L286" s="560"/>
      <c r="M286" s="558"/>
    </row>
    <row r="287" spans="2:13" x14ac:dyDescent="0.2">
      <c r="B287" s="290"/>
      <c r="C287" s="289"/>
      <c r="D287" s="563"/>
      <c r="F287" s="395">
        <v>16888.32</v>
      </c>
      <c r="G287" s="559" t="s">
        <v>12308</v>
      </c>
      <c r="H287" s="559"/>
      <c r="I287" s="559"/>
      <c r="J287" s="560"/>
      <c r="K287" s="560"/>
      <c r="L287" s="560"/>
      <c r="M287" s="558"/>
    </row>
    <row r="288" spans="2:13" x14ac:dyDescent="0.2">
      <c r="B288" s="290"/>
      <c r="C288" s="289"/>
      <c r="D288" s="563"/>
      <c r="F288" s="395">
        <v>9057.6299999999992</v>
      </c>
      <c r="G288" s="559"/>
      <c r="H288" s="559"/>
      <c r="I288" s="559"/>
      <c r="J288" s="560"/>
      <c r="K288" s="560"/>
      <c r="L288" s="560"/>
      <c r="M288" s="558"/>
    </row>
    <row r="289" spans="2:13" x14ac:dyDescent="0.2">
      <c r="B289" s="290"/>
      <c r="C289" s="289"/>
      <c r="D289" s="563"/>
      <c r="F289" s="395">
        <v>750</v>
      </c>
      <c r="G289" s="559"/>
      <c r="H289" s="559"/>
      <c r="I289" s="559"/>
      <c r="J289" s="560"/>
      <c r="K289" s="560"/>
      <c r="L289" s="560"/>
      <c r="M289" s="558"/>
    </row>
    <row r="290" spans="2:13" x14ac:dyDescent="0.2">
      <c r="B290" s="290"/>
      <c r="C290" s="289"/>
      <c r="D290" s="563"/>
      <c r="F290" s="395">
        <v>120</v>
      </c>
      <c r="G290" s="562"/>
      <c r="H290" s="559"/>
      <c r="I290" s="559"/>
      <c r="J290" s="560"/>
      <c r="K290" s="560"/>
      <c r="L290" s="560"/>
      <c r="M290" s="558"/>
    </row>
    <row r="291" spans="2:13" x14ac:dyDescent="0.2">
      <c r="B291" s="290"/>
      <c r="C291" s="289"/>
      <c r="D291" s="563"/>
      <c r="F291" s="395">
        <v>25272.34</v>
      </c>
      <c r="G291" s="559" t="s">
        <v>12309</v>
      </c>
      <c r="H291" s="559"/>
      <c r="I291" s="559"/>
      <c r="J291" s="560"/>
      <c r="K291" s="560"/>
      <c r="L291" s="560"/>
      <c r="M291" s="558"/>
    </row>
    <row r="292" spans="2:13" x14ac:dyDescent="0.2">
      <c r="B292" s="290"/>
      <c r="C292" s="289"/>
      <c r="D292" s="563"/>
      <c r="F292" s="395">
        <v>8868.9699999999993</v>
      </c>
      <c r="G292" s="559"/>
      <c r="H292" s="559"/>
      <c r="I292" s="559"/>
      <c r="J292" s="560"/>
      <c r="K292" s="560"/>
      <c r="L292" s="560"/>
      <c r="M292" s="558"/>
    </row>
    <row r="293" spans="2:13" x14ac:dyDescent="0.2">
      <c r="B293" s="290"/>
      <c r="C293" s="289"/>
      <c r="D293" s="563"/>
      <c r="F293" s="395">
        <v>1099.32</v>
      </c>
      <c r="G293" s="559"/>
      <c r="H293" s="559"/>
      <c r="I293" s="559"/>
      <c r="J293" s="560"/>
      <c r="K293" s="560"/>
      <c r="L293" s="560"/>
      <c r="M293" s="558"/>
    </row>
    <row r="294" spans="2:13" x14ac:dyDescent="0.2">
      <c r="B294" s="290"/>
      <c r="C294" s="289"/>
      <c r="D294" s="563"/>
      <c r="F294" s="395">
        <v>0.01</v>
      </c>
      <c r="G294" s="559"/>
      <c r="H294" s="559"/>
      <c r="I294" s="559"/>
      <c r="J294" s="560"/>
      <c r="K294" s="560"/>
      <c r="L294" s="560"/>
      <c r="M294" s="558"/>
    </row>
    <row r="295" spans="2:13" x14ac:dyDescent="0.2">
      <c r="B295" s="290"/>
      <c r="C295" s="289"/>
      <c r="D295" s="563"/>
      <c r="F295" s="395">
        <v>5756.16</v>
      </c>
      <c r="G295" s="559"/>
      <c r="H295" s="559"/>
      <c r="I295" s="559"/>
      <c r="J295" s="560"/>
      <c r="K295" s="560"/>
      <c r="L295" s="560"/>
      <c r="M295" s="558"/>
    </row>
    <row r="296" spans="2:13" x14ac:dyDescent="0.2">
      <c r="B296" s="290"/>
      <c r="C296" s="289"/>
      <c r="D296" s="563"/>
      <c r="F296" s="395">
        <v>3047.04</v>
      </c>
      <c r="G296" s="559"/>
      <c r="H296" s="559"/>
      <c r="I296" s="559"/>
      <c r="J296" s="560"/>
      <c r="K296" s="560"/>
      <c r="L296" s="560"/>
      <c r="M296" s="558"/>
    </row>
    <row r="297" spans="2:13" x14ac:dyDescent="0.2">
      <c r="B297" s="290"/>
      <c r="C297" s="289"/>
      <c r="D297" s="563"/>
      <c r="F297" s="395">
        <v>30546.86</v>
      </c>
      <c r="G297" s="559" t="s">
        <v>12310</v>
      </c>
      <c r="H297" s="559"/>
      <c r="I297" s="559"/>
      <c r="J297" s="560"/>
      <c r="K297" s="560"/>
      <c r="L297" s="560"/>
      <c r="M297" s="558"/>
    </row>
    <row r="298" spans="2:13" x14ac:dyDescent="0.2">
      <c r="B298" s="290"/>
      <c r="C298" s="289"/>
      <c r="D298" s="563"/>
      <c r="F298" s="395">
        <v>6680.04</v>
      </c>
      <c r="G298" s="559" t="s">
        <v>12311</v>
      </c>
      <c r="H298" s="559"/>
      <c r="I298" s="559"/>
      <c r="J298" s="560"/>
      <c r="K298" s="560"/>
      <c r="L298" s="560"/>
      <c r="M298" s="558"/>
    </row>
    <row r="299" spans="2:13" x14ac:dyDescent="0.2">
      <c r="B299" s="290"/>
      <c r="C299" s="289"/>
      <c r="D299" s="563"/>
      <c r="F299" s="395">
        <v>1000</v>
      </c>
      <c r="G299" s="559"/>
      <c r="H299" s="559"/>
      <c r="I299" s="559"/>
      <c r="J299" s="560"/>
      <c r="K299" s="558"/>
      <c r="L299" s="558"/>
      <c r="M299" s="558"/>
    </row>
    <row r="300" spans="2:13" x14ac:dyDescent="0.2">
      <c r="B300" s="290"/>
      <c r="C300" s="289"/>
      <c r="D300" s="563"/>
      <c r="F300" s="395">
        <v>1110.1199999999999</v>
      </c>
      <c r="G300" s="559"/>
      <c r="H300" s="559"/>
      <c r="I300" s="559"/>
      <c r="J300" s="560"/>
      <c r="K300" s="558"/>
      <c r="L300" s="558"/>
      <c r="M300" s="558"/>
    </row>
    <row r="301" spans="2:13" x14ac:dyDescent="0.2">
      <c r="B301" s="290"/>
      <c r="C301" s="289"/>
      <c r="D301" s="563"/>
      <c r="F301" s="395">
        <v>41933</v>
      </c>
      <c r="G301" s="559" t="s">
        <v>12312</v>
      </c>
      <c r="H301" s="559"/>
      <c r="I301" s="559"/>
      <c r="J301" s="560"/>
      <c r="K301" s="558"/>
      <c r="L301" s="558"/>
      <c r="M301" s="558"/>
    </row>
    <row r="302" spans="2:13" x14ac:dyDescent="0.2">
      <c r="B302" s="290"/>
      <c r="C302" s="289"/>
      <c r="D302" s="563"/>
      <c r="F302" s="395">
        <v>6342.69</v>
      </c>
      <c r="G302" s="559"/>
      <c r="H302" s="559"/>
      <c r="I302" s="559"/>
      <c r="J302" s="560"/>
      <c r="K302" s="558"/>
      <c r="L302" s="558"/>
      <c r="M302" s="558"/>
    </row>
    <row r="303" spans="2:13" x14ac:dyDescent="0.2">
      <c r="B303" s="290"/>
      <c r="C303" s="289"/>
      <c r="D303" s="563"/>
      <c r="F303" s="395">
        <v>8754.24</v>
      </c>
      <c r="G303" s="559" t="s">
        <v>12313</v>
      </c>
      <c r="H303" s="559"/>
      <c r="I303" s="559"/>
      <c r="J303" s="560"/>
      <c r="K303" s="558"/>
      <c r="L303" s="558"/>
      <c r="M303" s="558"/>
    </row>
    <row r="304" spans="2:13" ht="12.75" customHeight="1" x14ac:dyDescent="0.2">
      <c r="B304" s="290"/>
      <c r="C304" s="289"/>
      <c r="D304" s="563"/>
      <c r="F304" s="395">
        <v>26087.5</v>
      </c>
      <c r="G304" s="673"/>
      <c r="H304" s="559"/>
      <c r="I304" s="559"/>
      <c r="J304" s="560"/>
      <c r="K304" s="558"/>
      <c r="L304" s="558"/>
      <c r="M304" s="558"/>
    </row>
    <row r="305" spans="2:13" x14ac:dyDescent="0.2">
      <c r="B305" s="290"/>
      <c r="C305" s="289"/>
      <c r="D305" s="563"/>
      <c r="F305" s="395">
        <v>24990</v>
      </c>
      <c r="G305" s="559"/>
      <c r="H305" s="559"/>
      <c r="I305" s="559"/>
      <c r="J305" s="560"/>
      <c r="K305" s="558"/>
      <c r="L305" s="558"/>
      <c r="M305" s="558"/>
    </row>
    <row r="306" spans="2:13" x14ac:dyDescent="0.2">
      <c r="B306" s="290"/>
      <c r="C306" s="289"/>
      <c r="D306" s="563"/>
      <c r="F306" s="565">
        <v>25000</v>
      </c>
      <c r="G306" s="559"/>
      <c r="H306" s="559"/>
      <c r="I306" s="559"/>
      <c r="J306" s="560"/>
      <c r="K306" s="558"/>
      <c r="L306" s="558"/>
      <c r="M306" s="558"/>
    </row>
    <row r="307" spans="2:13" x14ac:dyDescent="0.2">
      <c r="B307" s="290"/>
      <c r="C307" s="289"/>
      <c r="D307" s="563"/>
      <c r="F307" s="395">
        <v>25000</v>
      </c>
      <c r="G307" s="559"/>
      <c r="H307" s="559"/>
      <c r="I307" s="559"/>
      <c r="J307" s="560"/>
      <c r="K307" s="558"/>
      <c r="L307" s="558"/>
      <c r="M307" s="558"/>
    </row>
    <row r="308" spans="2:13" x14ac:dyDescent="0.2">
      <c r="B308" s="290"/>
      <c r="C308" s="289"/>
      <c r="D308" s="563"/>
      <c r="E308" s="900"/>
      <c r="F308" s="395">
        <v>8500</v>
      </c>
      <c r="G308" s="559"/>
      <c r="H308" s="559"/>
      <c r="I308" s="559"/>
      <c r="J308" s="560"/>
      <c r="K308" s="558"/>
      <c r="L308" s="558"/>
      <c r="M308" s="558"/>
    </row>
    <row r="309" spans="2:13" x14ac:dyDescent="0.2">
      <c r="B309" s="290"/>
      <c r="C309" s="289"/>
      <c r="D309" s="563"/>
      <c r="F309" s="395">
        <v>3991.68</v>
      </c>
      <c r="G309" s="559" t="s">
        <v>12314</v>
      </c>
      <c r="H309" s="559"/>
      <c r="I309" s="559"/>
      <c r="J309" s="560"/>
      <c r="K309" s="558"/>
      <c r="L309" s="558"/>
      <c r="M309" s="558"/>
    </row>
    <row r="310" spans="2:13" x14ac:dyDescent="0.2">
      <c r="B310" s="290"/>
      <c r="C310" s="289"/>
      <c r="D310" s="563"/>
      <c r="F310" s="395">
        <v>9921.41</v>
      </c>
      <c r="G310" s="559" t="s">
        <v>12315</v>
      </c>
      <c r="H310" s="559"/>
      <c r="I310" s="559"/>
      <c r="J310" s="560"/>
      <c r="K310" s="558"/>
      <c r="L310" s="558"/>
      <c r="M310" s="558"/>
    </row>
    <row r="311" spans="2:13" x14ac:dyDescent="0.2">
      <c r="B311" s="290"/>
      <c r="C311" s="289"/>
      <c r="D311" s="563"/>
      <c r="F311" s="395">
        <v>5527.45</v>
      </c>
      <c r="G311" s="559"/>
      <c r="H311" s="559"/>
      <c r="I311" s="559"/>
      <c r="J311" s="560"/>
      <c r="K311" s="558"/>
      <c r="L311" s="558"/>
      <c r="M311" s="558"/>
    </row>
    <row r="312" spans="2:13" x14ac:dyDescent="0.2">
      <c r="B312" s="290"/>
      <c r="C312" s="289"/>
      <c r="D312" s="563"/>
      <c r="F312" s="395">
        <v>11223.37</v>
      </c>
      <c r="G312" s="559"/>
      <c r="H312" s="559"/>
      <c r="I312" s="559"/>
      <c r="J312" s="560"/>
      <c r="K312" s="558"/>
      <c r="L312" s="558"/>
      <c r="M312" s="558"/>
    </row>
    <row r="313" spans="2:13" x14ac:dyDescent="0.2">
      <c r="B313" s="290"/>
      <c r="C313" s="289"/>
      <c r="D313" s="563"/>
      <c r="F313" s="395">
        <v>39637.22</v>
      </c>
      <c r="G313" s="559"/>
      <c r="H313" s="559"/>
      <c r="I313" s="559"/>
      <c r="J313" s="560"/>
      <c r="K313" s="558"/>
      <c r="L313" s="558"/>
      <c r="M313" s="558"/>
    </row>
    <row r="314" spans="2:13" x14ac:dyDescent="0.2">
      <c r="B314" s="290"/>
      <c r="C314" s="289"/>
      <c r="D314" s="563"/>
      <c r="F314" s="395">
        <v>7225.2</v>
      </c>
      <c r="G314" s="559" t="s">
        <v>12316</v>
      </c>
      <c r="H314" s="559"/>
      <c r="I314" s="559"/>
      <c r="J314" s="560"/>
      <c r="K314" s="558"/>
      <c r="L314" s="558"/>
      <c r="M314" s="558"/>
    </row>
    <row r="315" spans="2:13" x14ac:dyDescent="0.2">
      <c r="B315" s="290"/>
      <c r="C315" s="289"/>
      <c r="D315" s="563"/>
      <c r="F315" s="395">
        <v>7296.43</v>
      </c>
      <c r="G315" s="559" t="s">
        <v>12317</v>
      </c>
      <c r="H315" s="559"/>
      <c r="I315" s="559"/>
      <c r="J315" s="560"/>
      <c r="K315" s="558"/>
      <c r="L315" s="558"/>
      <c r="M315" s="558"/>
    </row>
    <row r="316" spans="2:13" x14ac:dyDescent="0.2">
      <c r="B316" s="290"/>
      <c r="C316" s="289"/>
      <c r="D316" s="563"/>
      <c r="F316" s="395">
        <v>6726.25</v>
      </c>
      <c r="G316" s="559" t="s">
        <v>12318</v>
      </c>
      <c r="H316" s="559"/>
      <c r="I316" s="559"/>
      <c r="J316" s="560"/>
      <c r="K316" s="558"/>
      <c r="L316" s="558"/>
      <c r="M316" s="558"/>
    </row>
    <row r="317" spans="2:13" x14ac:dyDescent="0.2">
      <c r="B317" s="290"/>
      <c r="C317" s="289"/>
      <c r="D317" s="563"/>
      <c r="F317" s="395">
        <v>11753.77</v>
      </c>
      <c r="G317" s="559" t="s">
        <v>12319</v>
      </c>
      <c r="H317" s="559"/>
      <c r="I317" s="559"/>
      <c r="J317" s="560"/>
      <c r="K317" s="558"/>
      <c r="L317" s="558"/>
      <c r="M317" s="558"/>
    </row>
    <row r="318" spans="2:13" x14ac:dyDescent="0.2">
      <c r="B318" s="290"/>
      <c r="C318" s="289"/>
      <c r="D318" s="563"/>
      <c r="F318" s="908">
        <v>7215.92</v>
      </c>
      <c r="G318" s="907" t="s">
        <v>8898</v>
      </c>
      <c r="H318" s="559"/>
      <c r="I318" s="559"/>
      <c r="J318" s="560"/>
      <c r="K318" s="558"/>
      <c r="L318" s="558"/>
      <c r="M318" s="558"/>
    </row>
    <row r="319" spans="2:13" x14ac:dyDescent="0.2">
      <c r="B319" s="290"/>
      <c r="C319" s="289"/>
      <c r="D319" s="563"/>
      <c r="F319" s="395">
        <v>21248.799999999999</v>
      </c>
      <c r="G319" s="559" t="s">
        <v>12320</v>
      </c>
      <c r="H319" s="559"/>
      <c r="I319" s="559"/>
      <c r="J319" s="560"/>
      <c r="K319" s="558"/>
      <c r="L319" s="558"/>
      <c r="M319" s="558"/>
    </row>
    <row r="320" spans="2:13" x14ac:dyDescent="0.2">
      <c r="B320" s="290"/>
      <c r="C320" s="289"/>
      <c r="D320" s="563"/>
      <c r="F320" s="395">
        <v>14507.57</v>
      </c>
      <c r="G320" s="559" t="s">
        <v>12321</v>
      </c>
      <c r="H320" s="559"/>
      <c r="I320" s="559"/>
      <c r="J320" s="560"/>
      <c r="K320" s="558"/>
      <c r="L320" s="558"/>
      <c r="M320" s="558"/>
    </row>
    <row r="321" spans="2:17" x14ac:dyDescent="0.2">
      <c r="B321" s="290"/>
      <c r="C321" s="289"/>
      <c r="D321" s="563"/>
      <c r="F321" s="395">
        <v>5007</v>
      </c>
      <c r="G321" s="559"/>
      <c r="H321" s="559"/>
      <c r="I321" s="559"/>
      <c r="J321" s="560"/>
      <c r="K321" s="558"/>
      <c r="L321" s="558"/>
      <c r="M321" s="558"/>
    </row>
    <row r="322" spans="2:17" x14ac:dyDescent="0.2">
      <c r="B322" s="290"/>
      <c r="C322" s="289"/>
      <c r="D322" s="563"/>
      <c r="F322" s="395">
        <v>50544.68</v>
      </c>
      <c r="G322" s="559"/>
      <c r="H322" s="559"/>
      <c r="I322" s="559"/>
      <c r="J322" s="560"/>
      <c r="K322" s="558"/>
      <c r="L322" s="558"/>
      <c r="M322" s="558"/>
    </row>
    <row r="323" spans="2:17" x14ac:dyDescent="0.2">
      <c r="B323" s="290"/>
      <c r="C323" s="289"/>
      <c r="D323" s="563"/>
      <c r="F323" s="395">
        <v>13489.95</v>
      </c>
      <c r="G323" s="559" t="s">
        <v>12322</v>
      </c>
      <c r="H323" s="559"/>
      <c r="I323" s="559"/>
      <c r="J323" s="560"/>
      <c r="K323" s="558"/>
      <c r="L323" s="558"/>
      <c r="M323" s="558"/>
    </row>
    <row r="324" spans="2:17" x14ac:dyDescent="0.2">
      <c r="B324" s="290"/>
      <c r="C324" s="289"/>
      <c r="D324" s="563"/>
      <c r="F324" s="395">
        <v>3103.46</v>
      </c>
      <c r="G324" s="559"/>
      <c r="H324" s="559"/>
      <c r="I324" s="559"/>
      <c r="J324" s="560"/>
      <c r="K324" s="558"/>
      <c r="L324" s="558"/>
      <c r="M324" s="558"/>
    </row>
    <row r="325" spans="2:17" x14ac:dyDescent="0.2">
      <c r="B325" s="290"/>
      <c r="C325" s="289"/>
      <c r="D325" s="563"/>
      <c r="F325" s="395">
        <v>1027.17</v>
      </c>
      <c r="G325" s="559"/>
      <c r="H325" s="559"/>
      <c r="I325" s="559"/>
      <c r="J325" s="560"/>
      <c r="K325" s="558"/>
      <c r="L325" s="558"/>
      <c r="M325" s="558"/>
      <c r="Q325" s="946"/>
    </row>
    <row r="326" spans="2:17" x14ac:dyDescent="0.2">
      <c r="B326" s="290"/>
      <c r="C326" s="289"/>
      <c r="D326" s="563"/>
      <c r="F326" s="395">
        <v>911.18</v>
      </c>
      <c r="G326" s="559" t="s">
        <v>12323</v>
      </c>
      <c r="H326" s="559"/>
      <c r="I326" s="559"/>
      <c r="J326" s="560"/>
      <c r="K326" s="558"/>
      <c r="L326" s="558"/>
      <c r="M326" s="558"/>
    </row>
    <row r="327" spans="2:17" x14ac:dyDescent="0.2">
      <c r="B327" s="290"/>
      <c r="C327" s="289"/>
      <c r="D327" s="563"/>
      <c r="F327" s="395">
        <v>1741.67</v>
      </c>
      <c r="G327" s="559" t="s">
        <v>12324</v>
      </c>
      <c r="H327" s="559"/>
      <c r="I327" s="559"/>
      <c r="J327" s="560"/>
      <c r="K327" s="558"/>
      <c r="L327" s="558"/>
      <c r="M327" s="558"/>
    </row>
    <row r="328" spans="2:17" x14ac:dyDescent="0.2">
      <c r="B328" s="290"/>
      <c r="C328" s="289"/>
      <c r="D328" s="563"/>
      <c r="F328" s="395">
        <v>1911.65</v>
      </c>
      <c r="G328" s="559" t="s">
        <v>12325</v>
      </c>
      <c r="H328" s="559"/>
      <c r="I328" s="559"/>
      <c r="J328" s="560"/>
      <c r="K328" s="558"/>
      <c r="L328" s="558"/>
      <c r="M328" s="558"/>
    </row>
    <row r="329" spans="2:17" x14ac:dyDescent="0.2">
      <c r="B329" s="290"/>
      <c r="C329" s="289"/>
      <c r="D329" s="563"/>
      <c r="F329" s="395">
        <v>2497.8000000000002</v>
      </c>
      <c r="G329" s="559" t="s">
        <v>12326</v>
      </c>
      <c r="H329" s="559"/>
      <c r="I329" s="559"/>
      <c r="J329" s="560"/>
      <c r="K329" s="558"/>
      <c r="L329" s="558"/>
      <c r="M329" s="558"/>
    </row>
    <row r="330" spans="2:17" x14ac:dyDescent="0.2">
      <c r="B330" s="290"/>
      <c r="C330" s="289"/>
      <c r="D330" s="563"/>
      <c r="F330" s="395">
        <v>8858.69</v>
      </c>
      <c r="G330" s="559" t="s">
        <v>12327</v>
      </c>
      <c r="H330" s="559"/>
      <c r="I330" s="559"/>
      <c r="J330" s="560"/>
      <c r="K330" s="558"/>
      <c r="L330" s="558"/>
      <c r="M330" s="558"/>
    </row>
    <row r="331" spans="2:17" x14ac:dyDescent="0.2">
      <c r="B331" s="290"/>
      <c r="C331" s="289"/>
      <c r="D331" s="563"/>
      <c r="F331" s="395">
        <v>3158.65</v>
      </c>
      <c r="G331" s="559" t="s">
        <v>12328</v>
      </c>
      <c r="H331" s="559"/>
      <c r="I331" s="559"/>
      <c r="J331" s="560"/>
      <c r="K331" s="558"/>
      <c r="L331" s="558"/>
      <c r="M331" s="558"/>
    </row>
    <row r="332" spans="2:17" x14ac:dyDescent="0.2">
      <c r="B332" s="290"/>
      <c r="C332" s="289"/>
      <c r="D332" s="563"/>
      <c r="F332" s="395">
        <v>1603.08</v>
      </c>
      <c r="G332" s="559" t="s">
        <v>12329</v>
      </c>
      <c r="H332" s="559"/>
      <c r="I332" s="559"/>
      <c r="J332" s="560"/>
      <c r="K332" s="558"/>
      <c r="L332" s="558"/>
      <c r="M332" s="558"/>
    </row>
    <row r="333" spans="2:17" x14ac:dyDescent="0.2">
      <c r="B333" s="290"/>
      <c r="C333" s="289"/>
      <c r="D333" s="563"/>
      <c r="F333" s="395">
        <v>6947.03</v>
      </c>
      <c r="G333" s="559" t="s">
        <v>12330</v>
      </c>
      <c r="H333" s="559"/>
      <c r="I333" s="559"/>
      <c r="J333" s="560"/>
      <c r="K333" s="558"/>
      <c r="L333" s="558"/>
      <c r="M333" s="558"/>
    </row>
    <row r="334" spans="2:17" x14ac:dyDescent="0.2">
      <c r="B334" s="290"/>
      <c r="C334" s="289"/>
      <c r="D334" s="563"/>
      <c r="F334" s="395">
        <v>31024.5</v>
      </c>
      <c r="G334" s="559"/>
      <c r="H334" s="559"/>
      <c r="I334" s="559"/>
      <c r="J334" s="560"/>
      <c r="K334" s="558"/>
      <c r="L334" s="558"/>
      <c r="M334" s="558"/>
    </row>
    <row r="335" spans="2:17" x14ac:dyDescent="0.2">
      <c r="B335" s="290"/>
      <c r="C335" s="289"/>
      <c r="D335" s="563"/>
      <c r="F335" s="395">
        <v>13257.72</v>
      </c>
      <c r="G335" s="559" t="s">
        <v>12331</v>
      </c>
      <c r="H335" s="559"/>
      <c r="I335" s="559"/>
      <c r="J335" s="558"/>
      <c r="K335" s="558"/>
      <c r="L335" s="558"/>
      <c r="M335" s="558"/>
    </row>
    <row r="336" spans="2:17" x14ac:dyDescent="0.2">
      <c r="B336" s="290"/>
      <c r="C336" s="289"/>
      <c r="D336" s="563"/>
      <c r="F336" s="395">
        <v>102905.25</v>
      </c>
      <c r="G336" s="559" t="s">
        <v>12332</v>
      </c>
      <c r="H336" s="559"/>
      <c r="I336" s="559"/>
      <c r="J336" s="558"/>
      <c r="K336" s="558"/>
      <c r="L336" s="558"/>
      <c r="M336" s="558"/>
    </row>
    <row r="337" spans="2:13" x14ac:dyDescent="0.2">
      <c r="B337" s="290"/>
      <c r="C337" s="289"/>
      <c r="D337" s="563"/>
      <c r="F337" s="395">
        <v>7552.96</v>
      </c>
      <c r="G337" s="559"/>
      <c r="H337" s="559"/>
      <c r="I337" s="559"/>
      <c r="J337" s="558"/>
      <c r="K337" s="558"/>
      <c r="L337" s="558"/>
      <c r="M337" s="558"/>
    </row>
    <row r="338" spans="2:13" x14ac:dyDescent="0.2">
      <c r="B338" s="290"/>
      <c r="C338" s="289"/>
      <c r="D338" s="563"/>
      <c r="F338" s="395">
        <v>45181.67</v>
      </c>
      <c r="G338" s="559" t="s">
        <v>12333</v>
      </c>
      <c r="H338" s="559"/>
      <c r="I338" s="559"/>
      <c r="J338" s="558"/>
      <c r="K338" s="558"/>
      <c r="L338" s="558"/>
      <c r="M338" s="558"/>
    </row>
    <row r="339" spans="2:13" x14ac:dyDescent="0.2">
      <c r="B339" s="290"/>
      <c r="C339" s="289"/>
      <c r="D339" s="563"/>
      <c r="F339" s="395">
        <v>8290.74</v>
      </c>
      <c r="G339" s="559" t="s">
        <v>12334</v>
      </c>
      <c r="H339" s="559"/>
      <c r="I339" s="559"/>
      <c r="J339" s="558"/>
      <c r="K339" s="558"/>
      <c r="L339" s="558"/>
      <c r="M339" s="558"/>
    </row>
    <row r="340" spans="2:13" x14ac:dyDescent="0.2">
      <c r="B340" s="290"/>
      <c r="C340" s="289"/>
      <c r="D340" s="563"/>
      <c r="F340" s="395">
        <v>4851.3999999999996</v>
      </c>
      <c r="G340" s="559"/>
      <c r="H340" s="559"/>
      <c r="I340" s="559"/>
      <c r="J340" s="558"/>
      <c r="K340" s="558"/>
      <c r="L340" s="558"/>
      <c r="M340" s="558"/>
    </row>
    <row r="341" spans="2:13" x14ac:dyDescent="0.2">
      <c r="B341" s="290"/>
      <c r="C341" s="289"/>
      <c r="D341" s="563"/>
      <c r="F341" s="908">
        <v>6413.64</v>
      </c>
      <c r="G341" s="907" t="s">
        <v>8898</v>
      </c>
      <c r="H341" s="559"/>
      <c r="I341" s="559"/>
      <c r="J341" s="558"/>
      <c r="K341" s="558"/>
      <c r="L341" s="558"/>
      <c r="M341" s="558"/>
    </row>
    <row r="342" spans="2:13" x14ac:dyDescent="0.2">
      <c r="B342" s="290"/>
      <c r="C342" s="289"/>
      <c r="D342" s="563"/>
      <c r="F342" s="395">
        <v>3867.66</v>
      </c>
      <c r="G342" s="559"/>
      <c r="H342" s="559"/>
      <c r="I342" s="559"/>
      <c r="J342" s="558"/>
      <c r="K342" s="558"/>
      <c r="L342" s="558"/>
      <c r="M342" s="558"/>
    </row>
    <row r="343" spans="2:13" x14ac:dyDescent="0.2">
      <c r="B343" s="290"/>
      <c r="C343" s="289"/>
      <c r="D343" s="563"/>
      <c r="F343" s="395">
        <v>1996.69</v>
      </c>
      <c r="G343" s="559"/>
      <c r="H343" s="559"/>
      <c r="I343" s="559"/>
      <c r="J343" s="558"/>
      <c r="K343" s="558"/>
      <c r="L343" s="558"/>
      <c r="M343" s="558"/>
    </row>
    <row r="344" spans="2:13" x14ac:dyDescent="0.2">
      <c r="B344" s="290"/>
      <c r="C344" s="289"/>
      <c r="D344" s="563"/>
      <c r="F344" s="395">
        <v>9556.39</v>
      </c>
      <c r="G344" s="559"/>
      <c r="H344" s="559"/>
      <c r="I344" s="559"/>
      <c r="J344" s="558"/>
      <c r="K344" s="558"/>
      <c r="L344" s="558"/>
      <c r="M344" s="558"/>
    </row>
    <row r="345" spans="2:13" ht="12.75" customHeight="1" x14ac:dyDescent="0.2">
      <c r="B345" s="290"/>
      <c r="C345" s="289"/>
      <c r="D345" s="563"/>
      <c r="F345" s="395">
        <v>2045.97</v>
      </c>
      <c r="G345" s="672"/>
      <c r="H345" s="559"/>
      <c r="I345" s="559"/>
      <c r="J345" s="558"/>
      <c r="K345" s="558"/>
      <c r="L345" s="558"/>
      <c r="M345" s="558"/>
    </row>
    <row r="346" spans="2:13" x14ac:dyDescent="0.2">
      <c r="B346" s="290"/>
      <c r="C346" s="289"/>
      <c r="D346" s="563"/>
      <c r="F346" s="395">
        <v>35728</v>
      </c>
      <c r="G346" s="559" t="s">
        <v>12335</v>
      </c>
      <c r="H346" s="559"/>
      <c r="I346" s="559"/>
      <c r="J346" s="558"/>
      <c r="K346" s="558"/>
      <c r="L346" s="558"/>
      <c r="M346" s="558"/>
    </row>
    <row r="347" spans="2:13" x14ac:dyDescent="0.2">
      <c r="B347" s="290"/>
      <c r="C347" s="289"/>
      <c r="D347" s="563"/>
      <c r="F347" s="395">
        <v>1000</v>
      </c>
      <c r="G347" s="559" t="s">
        <v>12336</v>
      </c>
      <c r="H347" s="559"/>
      <c r="I347" s="559"/>
      <c r="J347" s="558"/>
      <c r="K347" s="558"/>
      <c r="L347" s="558"/>
      <c r="M347" s="558"/>
    </row>
    <row r="348" spans="2:13" x14ac:dyDescent="0.2">
      <c r="B348" s="290"/>
      <c r="C348" s="289"/>
      <c r="D348" s="563"/>
      <c r="F348" s="395">
        <v>5365.78</v>
      </c>
      <c r="G348" s="559"/>
      <c r="H348" s="559"/>
      <c r="I348" s="559"/>
      <c r="J348" s="558"/>
      <c r="K348" s="558"/>
      <c r="L348" s="558"/>
      <c r="M348" s="558"/>
    </row>
    <row r="349" spans="2:13" x14ac:dyDescent="0.2">
      <c r="B349" s="290"/>
      <c r="C349" s="289"/>
      <c r="D349" s="563"/>
      <c r="F349" s="395">
        <v>5913.56</v>
      </c>
      <c r="G349" s="559" t="s">
        <v>12337</v>
      </c>
      <c r="H349" s="559"/>
      <c r="I349" s="559"/>
      <c r="J349" s="558"/>
      <c r="K349" s="558"/>
      <c r="L349" s="558"/>
      <c r="M349" s="558"/>
    </row>
    <row r="350" spans="2:13" x14ac:dyDescent="0.2">
      <c r="B350" s="290"/>
      <c r="C350" s="289"/>
      <c r="D350" s="563"/>
      <c r="F350" s="395">
        <v>2822.74</v>
      </c>
      <c r="G350" s="559" t="s">
        <v>12338</v>
      </c>
      <c r="H350" s="559"/>
      <c r="I350" s="559"/>
      <c r="J350" s="558"/>
      <c r="K350" s="558"/>
      <c r="L350" s="558"/>
      <c r="M350" s="558"/>
    </row>
    <row r="351" spans="2:13" x14ac:dyDescent="0.2">
      <c r="B351" s="290"/>
      <c r="C351" s="289"/>
      <c r="D351" s="563"/>
      <c r="F351" s="395">
        <v>5054.47</v>
      </c>
      <c r="G351" s="559" t="s">
        <v>12339</v>
      </c>
      <c r="H351" s="559"/>
      <c r="I351" s="559"/>
      <c r="J351" s="558"/>
      <c r="K351" s="558"/>
      <c r="L351" s="558"/>
      <c r="M351" s="558"/>
    </row>
    <row r="352" spans="2:13" x14ac:dyDescent="0.2">
      <c r="B352" s="290"/>
      <c r="C352" s="289"/>
      <c r="D352" s="563"/>
      <c r="F352" s="395">
        <v>5103.79</v>
      </c>
      <c r="G352" s="559" t="s">
        <v>12340</v>
      </c>
      <c r="H352" s="559"/>
      <c r="I352" s="559"/>
      <c r="J352" s="558"/>
      <c r="K352" s="558"/>
      <c r="L352" s="558"/>
      <c r="M352" s="558"/>
    </row>
    <row r="353" spans="2:13" x14ac:dyDescent="0.2">
      <c r="B353" s="290"/>
      <c r="C353" s="289"/>
      <c r="D353" s="563"/>
      <c r="F353" s="395">
        <v>9807.3700000000008</v>
      </c>
      <c r="G353" s="559" t="s">
        <v>12341</v>
      </c>
      <c r="H353" s="559"/>
      <c r="I353" s="559"/>
      <c r="J353" s="558"/>
      <c r="K353" s="558"/>
      <c r="L353" s="558"/>
      <c r="M353" s="558"/>
    </row>
    <row r="354" spans="2:13" x14ac:dyDescent="0.2">
      <c r="B354" s="290"/>
      <c r="C354" s="289"/>
      <c r="D354" s="563"/>
      <c r="F354" s="395">
        <v>8602.02</v>
      </c>
      <c r="G354" s="559" t="s">
        <v>12342</v>
      </c>
      <c r="H354" s="559"/>
      <c r="I354" s="559"/>
      <c r="J354" s="558"/>
      <c r="K354" s="558"/>
      <c r="L354" s="558"/>
      <c r="M354" s="558"/>
    </row>
    <row r="355" spans="2:13" x14ac:dyDescent="0.2">
      <c r="B355" s="290"/>
      <c r="C355" s="289"/>
      <c r="D355" s="563"/>
      <c r="F355" s="395">
        <v>31958</v>
      </c>
      <c r="G355" s="559"/>
      <c r="H355" s="559"/>
      <c r="I355" s="559"/>
      <c r="J355" s="558"/>
      <c r="K355" s="558"/>
      <c r="L355" s="558"/>
      <c r="M355" s="558"/>
    </row>
    <row r="356" spans="2:13" x14ac:dyDescent="0.2">
      <c r="B356" s="290"/>
      <c r="C356" s="289"/>
      <c r="D356" s="563"/>
      <c r="F356" s="395">
        <v>60652.21</v>
      </c>
      <c r="G356" s="559" t="s">
        <v>12343</v>
      </c>
      <c r="H356" s="559"/>
      <c r="I356" s="559"/>
      <c r="J356" s="558"/>
      <c r="K356" s="558"/>
      <c r="L356" s="558"/>
      <c r="M356" s="558"/>
    </row>
    <row r="357" spans="2:13" x14ac:dyDescent="0.2">
      <c r="B357" s="290"/>
      <c r="C357" s="289"/>
      <c r="D357" s="563"/>
      <c r="F357" s="395">
        <v>50525.19</v>
      </c>
      <c r="G357" s="559" t="s">
        <v>12344</v>
      </c>
      <c r="H357" s="559"/>
      <c r="I357" s="559"/>
      <c r="J357" s="558"/>
      <c r="K357" s="558"/>
      <c r="L357" s="558"/>
      <c r="M357" s="558"/>
    </row>
    <row r="358" spans="2:13" x14ac:dyDescent="0.2">
      <c r="B358" s="290"/>
      <c r="C358" s="289"/>
      <c r="D358" s="563"/>
      <c r="F358" s="395">
        <v>13340</v>
      </c>
      <c r="G358" s="559" t="s">
        <v>12345</v>
      </c>
      <c r="H358" s="559"/>
      <c r="I358" s="559"/>
      <c r="J358" s="558"/>
      <c r="K358" s="558"/>
      <c r="L358" s="558"/>
      <c r="M358" s="558"/>
    </row>
    <row r="359" spans="2:13" x14ac:dyDescent="0.2">
      <c r="B359" s="290"/>
      <c r="C359" s="289"/>
      <c r="D359" s="563"/>
      <c r="F359" s="395">
        <v>27868.880000000001</v>
      </c>
      <c r="G359" s="559" t="s">
        <v>12346</v>
      </c>
      <c r="H359" s="559"/>
      <c r="I359" s="559"/>
      <c r="J359" s="558"/>
      <c r="K359" s="558"/>
      <c r="L359" s="558"/>
      <c r="M359" s="558"/>
    </row>
    <row r="360" spans="2:13" x14ac:dyDescent="0.2">
      <c r="B360" s="290"/>
      <c r="C360" s="289"/>
      <c r="D360" s="563"/>
      <c r="F360" s="395">
        <v>464</v>
      </c>
      <c r="G360" s="559"/>
      <c r="H360" s="559"/>
      <c r="I360" s="559"/>
      <c r="J360" s="558"/>
      <c r="K360" s="558"/>
      <c r="L360" s="558"/>
      <c r="M360" s="558"/>
    </row>
    <row r="361" spans="2:13" x14ac:dyDescent="0.2">
      <c r="B361" s="290"/>
      <c r="C361" s="289"/>
      <c r="D361" s="563"/>
      <c r="F361" s="395">
        <v>13889.86</v>
      </c>
      <c r="G361" s="559" t="s">
        <v>12347</v>
      </c>
      <c r="H361" s="559"/>
      <c r="I361" s="559"/>
      <c r="J361" s="558"/>
      <c r="K361" s="558"/>
      <c r="L361" s="558"/>
      <c r="M361" s="558"/>
    </row>
    <row r="362" spans="2:13" x14ac:dyDescent="0.2">
      <c r="B362" s="290"/>
      <c r="C362" s="289"/>
      <c r="D362" s="563"/>
      <c r="F362" s="395">
        <v>25394.6</v>
      </c>
      <c r="G362" s="559" t="s">
        <v>12348</v>
      </c>
      <c r="H362" s="559"/>
      <c r="I362" s="559"/>
      <c r="J362" s="558"/>
      <c r="K362" s="558"/>
      <c r="L362" s="558"/>
      <c r="M362" s="558"/>
    </row>
    <row r="363" spans="2:13" x14ac:dyDescent="0.2">
      <c r="B363" s="290"/>
      <c r="C363" s="289"/>
      <c r="D363" s="563"/>
      <c r="F363" s="395">
        <v>17290.52</v>
      </c>
      <c r="G363" s="559" t="s">
        <v>12349</v>
      </c>
      <c r="H363" s="559"/>
      <c r="I363" s="559"/>
      <c r="J363" s="558"/>
      <c r="K363" s="558"/>
      <c r="L363" s="558"/>
      <c r="M363" s="558"/>
    </row>
    <row r="364" spans="2:13" x14ac:dyDescent="0.2">
      <c r="B364" s="290"/>
      <c r="C364" s="289"/>
      <c r="D364" s="563"/>
      <c r="F364" s="395">
        <v>92367.35</v>
      </c>
      <c r="G364" s="559" t="s">
        <v>12350</v>
      </c>
      <c r="H364" s="559"/>
      <c r="I364" s="559"/>
      <c r="J364" s="558"/>
      <c r="K364" s="558"/>
      <c r="L364" s="558"/>
      <c r="M364" s="558"/>
    </row>
    <row r="365" spans="2:13" x14ac:dyDescent="0.2">
      <c r="B365" s="290"/>
      <c r="C365" s="289"/>
      <c r="D365" s="563"/>
      <c r="F365" s="395">
        <v>3794.43</v>
      </c>
      <c r="G365" s="559" t="s">
        <v>12351</v>
      </c>
      <c r="H365" s="559"/>
      <c r="I365" s="559"/>
      <c r="J365" s="558"/>
      <c r="K365" s="558"/>
      <c r="L365" s="558"/>
      <c r="M365" s="558"/>
    </row>
    <row r="366" spans="2:13" x14ac:dyDescent="0.2">
      <c r="B366" s="290"/>
      <c r="C366" s="289"/>
      <c r="D366" s="563"/>
      <c r="F366" s="395">
        <v>11148.56</v>
      </c>
      <c r="G366" s="559" t="s">
        <v>12352</v>
      </c>
      <c r="H366" s="559"/>
      <c r="I366" s="559"/>
      <c r="J366" s="558"/>
      <c r="K366" s="558"/>
      <c r="L366" s="558"/>
      <c r="M366" s="558"/>
    </row>
    <row r="367" spans="2:13" x14ac:dyDescent="0.2">
      <c r="B367" s="290"/>
      <c r="C367" s="289"/>
      <c r="D367" s="563"/>
      <c r="F367" s="395">
        <v>3170.28</v>
      </c>
      <c r="G367" s="559" t="s">
        <v>12353</v>
      </c>
      <c r="H367" s="559"/>
      <c r="I367" s="559"/>
      <c r="J367" s="558"/>
      <c r="K367" s="558"/>
      <c r="L367" s="558"/>
      <c r="M367" s="558"/>
    </row>
    <row r="368" spans="2:13" x14ac:dyDescent="0.2">
      <c r="B368" s="290"/>
      <c r="C368" s="289"/>
      <c r="D368" s="563"/>
      <c r="F368" s="395">
        <v>40705.050000000003</v>
      </c>
      <c r="G368" s="559" t="s">
        <v>12354</v>
      </c>
      <c r="H368" s="559"/>
      <c r="I368" s="559"/>
      <c r="J368" s="558"/>
      <c r="K368" s="558"/>
      <c r="L368" s="558"/>
      <c r="M368" s="558"/>
    </row>
    <row r="369" spans="2:13" x14ac:dyDescent="0.2">
      <c r="B369" s="290"/>
      <c r="C369" s="289"/>
      <c r="D369" s="563"/>
      <c r="F369" s="395">
        <v>19174.8</v>
      </c>
      <c r="G369" s="559"/>
      <c r="H369" s="559"/>
      <c r="I369" s="559"/>
      <c r="J369" s="558"/>
      <c r="K369" s="558"/>
      <c r="L369" s="558"/>
      <c r="M369" s="558"/>
    </row>
    <row r="370" spans="2:13" x14ac:dyDescent="0.2">
      <c r="B370" s="290"/>
      <c r="C370" s="289"/>
      <c r="D370" s="563"/>
      <c r="F370" s="395">
        <v>19743.099999999999</v>
      </c>
      <c r="G370" s="559" t="s">
        <v>12355</v>
      </c>
      <c r="H370" s="559"/>
      <c r="I370" s="559"/>
      <c r="J370" s="558"/>
      <c r="K370" s="558"/>
      <c r="L370" s="558"/>
      <c r="M370" s="558"/>
    </row>
    <row r="371" spans="2:13" x14ac:dyDescent="0.2">
      <c r="B371" s="290"/>
      <c r="C371" s="289"/>
      <c r="D371" s="563"/>
      <c r="F371" s="395">
        <v>15291.31</v>
      </c>
      <c r="G371" s="559" t="s">
        <v>12356</v>
      </c>
      <c r="H371" s="559"/>
      <c r="I371" s="559"/>
      <c r="J371" s="558"/>
      <c r="K371" s="558"/>
      <c r="L371" s="558"/>
      <c r="M371" s="558"/>
    </row>
    <row r="372" spans="2:13" x14ac:dyDescent="0.2">
      <c r="B372" s="290"/>
      <c r="C372" s="289"/>
      <c r="D372" s="563"/>
      <c r="F372" s="395">
        <v>19837.509999999998</v>
      </c>
      <c r="G372" s="901" t="s">
        <v>12357</v>
      </c>
      <c r="H372" s="993"/>
      <c r="I372" s="559"/>
      <c r="J372" s="558"/>
      <c r="K372" s="558"/>
      <c r="L372" s="558"/>
      <c r="M372" s="558"/>
    </row>
    <row r="373" spans="2:13" x14ac:dyDescent="0.2">
      <c r="B373" s="290"/>
      <c r="C373" s="289"/>
      <c r="D373" s="563"/>
      <c r="F373" s="395">
        <v>24486.78</v>
      </c>
      <c r="G373" s="559" t="s">
        <v>12358</v>
      </c>
      <c r="H373" s="559"/>
      <c r="I373" s="559"/>
      <c r="J373" s="558"/>
      <c r="K373" s="558"/>
      <c r="L373" s="558"/>
      <c r="M373" s="558"/>
    </row>
    <row r="374" spans="2:13" x14ac:dyDescent="0.2">
      <c r="B374" s="290"/>
      <c r="C374" s="289"/>
      <c r="D374" s="563"/>
      <c r="F374" s="395">
        <v>6370.92</v>
      </c>
      <c r="G374" s="559" t="s">
        <v>12359</v>
      </c>
      <c r="H374" s="559"/>
      <c r="I374" s="559"/>
      <c r="J374" s="558"/>
      <c r="K374" s="558"/>
      <c r="L374" s="558"/>
      <c r="M374" s="558"/>
    </row>
    <row r="375" spans="2:13" x14ac:dyDescent="0.2">
      <c r="B375" s="290"/>
      <c r="C375" s="289"/>
      <c r="D375" s="563"/>
      <c r="F375" s="395">
        <v>10567.6</v>
      </c>
      <c r="G375" s="559" t="s">
        <v>12360</v>
      </c>
      <c r="H375" s="559"/>
      <c r="I375" s="559"/>
      <c r="J375" s="558"/>
      <c r="K375" s="558"/>
      <c r="L375" s="558"/>
      <c r="M375" s="558"/>
    </row>
    <row r="376" spans="2:13" x14ac:dyDescent="0.2">
      <c r="B376" s="290"/>
      <c r="C376" s="289"/>
      <c r="D376" s="563"/>
      <c r="F376" s="395">
        <v>37542.699999999997</v>
      </c>
      <c r="G376" s="559" t="s">
        <v>12361</v>
      </c>
      <c r="H376" s="559"/>
      <c r="I376" s="559"/>
      <c r="J376" s="558"/>
      <c r="K376" s="558"/>
      <c r="L376" s="558"/>
      <c r="M376" s="558"/>
    </row>
    <row r="377" spans="2:13" x14ac:dyDescent="0.2">
      <c r="B377" s="290"/>
      <c r="C377" s="289"/>
      <c r="D377" s="563"/>
      <c r="F377" s="395">
        <v>11108.34</v>
      </c>
      <c r="G377" s="559" t="s">
        <v>12362</v>
      </c>
      <c r="H377" s="559"/>
      <c r="I377" s="559"/>
      <c r="J377" s="558"/>
      <c r="K377" s="558"/>
      <c r="L377" s="558"/>
      <c r="M377" s="558"/>
    </row>
    <row r="378" spans="2:13" x14ac:dyDescent="0.2">
      <c r="B378" s="290"/>
      <c r="C378" s="289"/>
      <c r="D378" s="563"/>
      <c r="F378" s="395">
        <v>13821.27</v>
      </c>
      <c r="G378" s="559" t="s">
        <v>12363</v>
      </c>
      <c r="H378" s="559"/>
      <c r="I378" s="559"/>
      <c r="J378" s="558"/>
      <c r="K378" s="558"/>
      <c r="L378" s="558"/>
      <c r="M378" s="558"/>
    </row>
    <row r="379" spans="2:13" x14ac:dyDescent="0.2">
      <c r="B379" s="290"/>
      <c r="C379" s="289"/>
      <c r="D379" s="563"/>
      <c r="F379" s="395">
        <v>57982.12</v>
      </c>
      <c r="G379" s="559"/>
      <c r="H379" s="559"/>
      <c r="I379" s="559"/>
      <c r="J379" s="558"/>
      <c r="K379" s="558"/>
      <c r="L379" s="558"/>
      <c r="M379" s="558"/>
    </row>
    <row r="380" spans="2:13" x14ac:dyDescent="0.2">
      <c r="B380" s="290"/>
      <c r="C380" s="289"/>
      <c r="D380" s="563"/>
      <c r="F380" s="395">
        <v>786.85</v>
      </c>
      <c r="G380" s="559" t="s">
        <v>12364</v>
      </c>
      <c r="H380" s="559"/>
      <c r="I380" s="559"/>
      <c r="J380" s="558"/>
      <c r="K380" s="558"/>
      <c r="L380" s="558"/>
      <c r="M380" s="558"/>
    </row>
    <row r="381" spans="2:13" x14ac:dyDescent="0.2">
      <c r="B381" s="290"/>
      <c r="C381" s="289"/>
      <c r="D381" s="563"/>
      <c r="F381" s="395">
        <v>5017.45</v>
      </c>
      <c r="G381" s="559" t="s">
        <v>2450</v>
      </c>
      <c r="H381" s="559"/>
      <c r="I381" s="559"/>
      <c r="J381" s="558"/>
      <c r="K381" s="558"/>
      <c r="L381" s="558"/>
      <c r="M381" s="558"/>
    </row>
    <row r="382" spans="2:13" x14ac:dyDescent="0.2">
      <c r="B382" s="290"/>
      <c r="C382" s="289"/>
      <c r="D382" s="563"/>
      <c r="F382" s="395">
        <v>6689.23</v>
      </c>
      <c r="G382" s="559"/>
      <c r="H382" s="559"/>
      <c r="I382" s="559"/>
      <c r="J382" s="558"/>
      <c r="K382" s="558"/>
      <c r="L382" s="558"/>
      <c r="M382" s="558"/>
    </row>
    <row r="383" spans="2:13" x14ac:dyDescent="0.2">
      <c r="B383" s="290"/>
      <c r="C383" s="289"/>
      <c r="D383" s="563"/>
      <c r="F383" s="395">
        <v>15867</v>
      </c>
      <c r="G383" s="559"/>
      <c r="H383" s="559"/>
      <c r="I383" s="559"/>
      <c r="J383" s="558"/>
      <c r="K383" s="558"/>
      <c r="L383" s="558"/>
      <c r="M383" s="558"/>
    </row>
    <row r="384" spans="2:13" x14ac:dyDescent="0.2">
      <c r="B384" s="290"/>
      <c r="C384" s="289"/>
      <c r="D384" s="563"/>
      <c r="F384" s="395">
        <v>6578.04</v>
      </c>
      <c r="G384" s="559"/>
      <c r="H384" s="559"/>
      <c r="I384" s="559"/>
      <c r="J384" s="558"/>
      <c r="K384" s="558"/>
      <c r="L384" s="558"/>
      <c r="M384" s="558"/>
    </row>
    <row r="385" spans="2:13" x14ac:dyDescent="0.2">
      <c r="B385" s="290"/>
      <c r="C385" s="289"/>
      <c r="D385" s="563"/>
      <c r="F385" s="395">
        <v>14728.75</v>
      </c>
      <c r="G385" s="559" t="s">
        <v>12365</v>
      </c>
      <c r="H385" s="559"/>
      <c r="I385" s="559"/>
      <c r="J385" s="558"/>
      <c r="K385" s="558"/>
      <c r="L385" s="558"/>
      <c r="M385" s="558"/>
    </row>
    <row r="386" spans="2:13" x14ac:dyDescent="0.2">
      <c r="B386" s="290"/>
      <c r="C386" s="289"/>
      <c r="D386" s="563"/>
      <c r="F386" s="395">
        <v>10500.3</v>
      </c>
      <c r="G386" s="559"/>
      <c r="H386" s="559"/>
      <c r="I386" s="559"/>
      <c r="J386" s="558"/>
      <c r="K386" s="558"/>
      <c r="L386" s="558"/>
      <c r="M386" s="558"/>
    </row>
    <row r="387" spans="2:13" x14ac:dyDescent="0.2">
      <c r="B387" s="290"/>
      <c r="C387" s="289"/>
      <c r="D387" s="563"/>
      <c r="F387" s="395">
        <v>102744.84</v>
      </c>
      <c r="G387" s="559" t="s">
        <v>2580</v>
      </c>
      <c r="H387" s="559"/>
      <c r="I387" s="559"/>
      <c r="J387" s="558"/>
      <c r="K387" s="558"/>
      <c r="L387" s="558"/>
      <c r="M387" s="558"/>
    </row>
    <row r="388" spans="2:13" x14ac:dyDescent="0.2">
      <c r="B388" s="290"/>
      <c r="C388" s="289"/>
      <c r="D388" s="563"/>
      <c r="F388" s="395">
        <v>27538.49</v>
      </c>
      <c r="G388" s="559" t="s">
        <v>12366</v>
      </c>
      <c r="H388" s="559"/>
      <c r="I388" s="559"/>
      <c r="J388" s="558"/>
      <c r="K388" s="558"/>
      <c r="L388" s="558"/>
      <c r="M388" s="558"/>
    </row>
    <row r="389" spans="2:13" x14ac:dyDescent="0.2">
      <c r="B389" s="290"/>
      <c r="C389" s="289"/>
      <c r="D389" s="563"/>
      <c r="F389" s="565">
        <v>2374.17</v>
      </c>
      <c r="G389" s="736" t="s">
        <v>12367</v>
      </c>
      <c r="H389" s="558"/>
      <c r="I389" s="558"/>
      <c r="J389" s="558"/>
      <c r="K389" s="558"/>
      <c r="L389" s="558"/>
      <c r="M389" s="558"/>
    </row>
    <row r="390" spans="2:13" x14ac:dyDescent="0.2">
      <c r="B390" s="290"/>
      <c r="C390" s="289"/>
      <c r="D390" s="563"/>
      <c r="F390" s="395">
        <v>33078.82</v>
      </c>
      <c r="G390" s="559" t="s">
        <v>12368</v>
      </c>
      <c r="H390" s="559"/>
      <c r="I390" s="559"/>
      <c r="J390" s="558"/>
      <c r="K390" s="558"/>
      <c r="L390" s="558"/>
      <c r="M390" s="558"/>
    </row>
    <row r="391" spans="2:13" x14ac:dyDescent="0.2">
      <c r="B391" s="290"/>
      <c r="C391" s="289"/>
      <c r="D391" s="563"/>
      <c r="E391" s="395"/>
      <c r="F391" s="395">
        <v>57601.09</v>
      </c>
      <c r="G391" s="559" t="s">
        <v>12369</v>
      </c>
      <c r="H391" s="559"/>
      <c r="I391" s="559"/>
      <c r="J391" s="558"/>
      <c r="K391" s="558"/>
      <c r="L391" s="558"/>
      <c r="M391" s="558"/>
    </row>
    <row r="392" spans="2:13" x14ac:dyDescent="0.2">
      <c r="B392" s="290"/>
      <c r="C392" s="289"/>
      <c r="D392" s="563"/>
      <c r="F392" s="395">
        <v>125064.16</v>
      </c>
      <c r="G392" s="559"/>
      <c r="H392" s="559"/>
      <c r="I392" s="559"/>
      <c r="J392" s="558"/>
      <c r="K392" s="558"/>
      <c r="L392" s="558"/>
      <c r="M392" s="558"/>
    </row>
    <row r="393" spans="2:13" x14ac:dyDescent="0.2">
      <c r="B393" s="290"/>
      <c r="C393" s="289"/>
      <c r="D393" s="563"/>
      <c r="F393" s="395">
        <v>7184</v>
      </c>
      <c r="G393" s="559"/>
      <c r="H393" s="559"/>
      <c r="I393" s="559"/>
      <c r="J393" s="558"/>
      <c r="K393" s="558"/>
      <c r="L393" s="558"/>
      <c r="M393" s="558"/>
    </row>
    <row r="394" spans="2:13" x14ac:dyDescent="0.2">
      <c r="B394" s="290"/>
      <c r="C394" s="289"/>
      <c r="D394" s="563"/>
      <c r="F394" s="395"/>
      <c r="G394" s="559"/>
      <c r="H394" s="559"/>
      <c r="I394" s="559"/>
      <c r="J394" s="558"/>
      <c r="K394" s="558"/>
      <c r="L394" s="558"/>
      <c r="M394" s="558"/>
    </row>
    <row r="395" spans="2:13" x14ac:dyDescent="0.2">
      <c r="B395" s="290"/>
      <c r="C395" s="289"/>
      <c r="D395" s="563"/>
      <c r="F395" s="395"/>
      <c r="G395" s="559"/>
      <c r="H395" s="559"/>
      <c r="I395" s="559"/>
      <c r="J395" s="558"/>
      <c r="K395" s="558"/>
      <c r="L395" s="558"/>
      <c r="M395" s="558"/>
    </row>
    <row r="396" spans="2:13" x14ac:dyDescent="0.2">
      <c r="B396" s="290"/>
      <c r="C396" s="289"/>
      <c r="D396" s="563"/>
      <c r="F396" s="395"/>
      <c r="G396" s="559"/>
      <c r="H396" s="559"/>
      <c r="I396" s="559"/>
      <c r="J396" s="558"/>
      <c r="K396" s="558"/>
      <c r="L396" s="558"/>
      <c r="M396" s="558"/>
    </row>
    <row r="397" spans="2:13" x14ac:dyDescent="0.2">
      <c r="B397" s="290"/>
      <c r="C397" s="289"/>
      <c r="D397" s="563"/>
      <c r="F397" s="395"/>
      <c r="G397" s="559"/>
      <c r="H397" s="559"/>
      <c r="I397" s="559"/>
      <c r="J397" s="558"/>
      <c r="K397" s="558"/>
      <c r="L397" s="558"/>
      <c r="M397" s="558"/>
    </row>
    <row r="398" spans="2:13" x14ac:dyDescent="0.2">
      <c r="B398" s="290"/>
      <c r="C398" s="289"/>
      <c r="D398" s="563"/>
      <c r="F398" s="395"/>
      <c r="G398" s="559"/>
      <c r="H398" s="559"/>
      <c r="I398" s="559"/>
      <c r="J398" s="558"/>
      <c r="K398" s="558"/>
      <c r="L398" s="558"/>
      <c r="M398" s="558"/>
    </row>
    <row r="399" spans="2:13" x14ac:dyDescent="0.2">
      <c r="B399" s="290"/>
      <c r="C399" s="289"/>
      <c r="D399" s="563"/>
      <c r="F399" s="395"/>
      <c r="G399" s="559"/>
      <c r="H399" s="559"/>
      <c r="I399" s="559"/>
      <c r="J399" s="558"/>
      <c r="K399" s="558"/>
      <c r="L399" s="558"/>
      <c r="M399" s="558"/>
    </row>
    <row r="400" spans="2:13" x14ac:dyDescent="0.2">
      <c r="B400" s="290"/>
      <c r="C400" s="289"/>
      <c r="D400" s="563"/>
      <c r="F400" s="395"/>
      <c r="G400" s="559"/>
      <c r="H400" s="559"/>
      <c r="I400" s="559"/>
      <c r="J400" s="558"/>
      <c r="K400" s="558"/>
      <c r="L400" s="558"/>
      <c r="M400" s="558"/>
    </row>
    <row r="401" spans="2:13" x14ac:dyDescent="0.2">
      <c r="B401" s="290"/>
      <c r="C401" s="289"/>
      <c r="D401" s="563"/>
      <c r="F401" s="395"/>
      <c r="G401" s="559"/>
      <c r="H401" s="559"/>
      <c r="I401" s="559"/>
      <c r="J401" s="558"/>
      <c r="K401" s="558"/>
      <c r="L401" s="558"/>
      <c r="M401" s="558"/>
    </row>
    <row r="402" spans="2:13" x14ac:dyDescent="0.2">
      <c r="B402" s="290"/>
      <c r="C402" s="289"/>
      <c r="D402" s="563"/>
      <c r="F402" s="395"/>
      <c r="G402" s="559"/>
      <c r="H402" s="559"/>
      <c r="I402" s="559"/>
      <c r="J402" s="558"/>
      <c r="K402" s="558"/>
      <c r="L402" s="558"/>
      <c r="M402" s="558"/>
    </row>
    <row r="403" spans="2:13" x14ac:dyDescent="0.2">
      <c r="B403" s="290"/>
      <c r="C403" s="289"/>
      <c r="D403" s="563"/>
      <c r="F403" s="395"/>
      <c r="G403" s="559"/>
      <c r="H403" s="559"/>
      <c r="I403" s="559"/>
      <c r="J403" s="558"/>
      <c r="K403" s="558"/>
      <c r="L403" s="558"/>
      <c r="M403" s="558"/>
    </row>
    <row r="404" spans="2:13" x14ac:dyDescent="0.2">
      <c r="B404" s="290"/>
      <c r="C404" s="289"/>
      <c r="D404" s="563"/>
      <c r="F404" s="395"/>
      <c r="G404" s="559"/>
      <c r="H404" s="559"/>
      <c r="I404" s="559"/>
      <c r="J404" s="558"/>
      <c r="K404" s="558"/>
      <c r="L404" s="558"/>
      <c r="M404" s="558"/>
    </row>
    <row r="405" spans="2:13" x14ac:dyDescent="0.2">
      <c r="B405" s="290"/>
      <c r="C405" s="289"/>
      <c r="D405" s="563"/>
      <c r="F405" s="395"/>
      <c r="G405" s="559"/>
      <c r="H405" s="559"/>
      <c r="I405" s="559"/>
      <c r="J405" s="558"/>
      <c r="K405" s="558"/>
      <c r="L405" s="558"/>
      <c r="M405" s="558"/>
    </row>
    <row r="406" spans="2:13" x14ac:dyDescent="0.2">
      <c r="B406" s="290"/>
      <c r="C406" s="289"/>
      <c r="D406" s="563"/>
      <c r="F406" s="395"/>
      <c r="G406" s="559"/>
      <c r="H406" s="559"/>
      <c r="I406" s="559"/>
      <c r="J406" s="558"/>
      <c r="K406" s="558"/>
      <c r="L406" s="558"/>
      <c r="M406" s="558"/>
    </row>
    <row r="407" spans="2:13" x14ac:dyDescent="0.2">
      <c r="B407" s="290"/>
      <c r="C407" s="289"/>
      <c r="D407" s="563"/>
      <c r="F407" s="395"/>
      <c r="G407" s="559"/>
      <c r="H407" s="559"/>
      <c r="I407" s="559"/>
      <c r="J407" s="558"/>
      <c r="K407" s="558"/>
      <c r="L407" s="558"/>
      <c r="M407" s="558"/>
    </row>
    <row r="408" spans="2:13" x14ac:dyDescent="0.2">
      <c r="B408" s="290"/>
      <c r="C408" s="289"/>
      <c r="D408" s="563"/>
      <c r="F408" s="395"/>
      <c r="G408" s="559"/>
      <c r="H408" s="559"/>
      <c r="I408" s="559"/>
      <c r="J408" s="558"/>
      <c r="K408" s="558"/>
      <c r="L408" s="558"/>
      <c r="M408" s="558"/>
    </row>
    <row r="409" spans="2:13" x14ac:dyDescent="0.2">
      <c r="B409" s="290"/>
      <c r="C409" s="289"/>
      <c r="D409" s="563"/>
      <c r="F409" s="395"/>
      <c r="G409" s="559"/>
      <c r="H409" s="559"/>
      <c r="I409" s="559"/>
      <c r="J409" s="558"/>
      <c r="K409" s="558"/>
      <c r="L409" s="558"/>
      <c r="M409" s="558"/>
    </row>
    <row r="410" spans="2:13" x14ac:dyDescent="0.2">
      <c r="B410" s="290"/>
      <c r="C410" s="289"/>
      <c r="D410" s="563"/>
      <c r="F410" s="395"/>
      <c r="G410" s="559"/>
      <c r="H410" s="559"/>
      <c r="I410" s="559"/>
      <c r="J410" s="558"/>
      <c r="K410" s="558"/>
      <c r="L410" s="558"/>
      <c r="M410" s="558"/>
    </row>
    <row r="411" spans="2:13" x14ac:dyDescent="0.2">
      <c r="B411" s="290"/>
      <c r="C411" s="289"/>
      <c r="D411" s="563"/>
      <c r="F411" s="395"/>
      <c r="G411" s="559"/>
      <c r="H411" s="559"/>
      <c r="I411" s="559"/>
      <c r="J411" s="558"/>
      <c r="K411" s="558"/>
      <c r="L411" s="558"/>
      <c r="M411" s="558"/>
    </row>
    <row r="412" spans="2:13" x14ac:dyDescent="0.2">
      <c r="B412" s="290"/>
      <c r="C412" s="289"/>
      <c r="D412" s="563"/>
      <c r="F412" s="395"/>
      <c r="G412" s="559"/>
      <c r="H412" s="559"/>
      <c r="I412" s="559"/>
      <c r="J412" s="558"/>
      <c r="K412" s="558"/>
      <c r="L412" s="558"/>
      <c r="M412" s="558"/>
    </row>
    <row r="413" spans="2:13" x14ac:dyDescent="0.2">
      <c r="B413" s="290"/>
      <c r="C413" s="289"/>
      <c r="D413" s="563"/>
      <c r="F413" s="395"/>
      <c r="G413" s="559"/>
      <c r="H413" s="559"/>
      <c r="I413" s="559"/>
      <c r="J413" s="558"/>
      <c r="K413" s="558"/>
      <c r="L413" s="558"/>
      <c r="M413" s="558"/>
    </row>
    <row r="414" spans="2:13" x14ac:dyDescent="0.2">
      <c r="B414" s="290"/>
      <c r="C414" s="289"/>
      <c r="F414" s="395"/>
      <c r="G414" s="559"/>
      <c r="H414" s="559"/>
      <c r="I414" s="559"/>
      <c r="J414" s="558"/>
      <c r="K414" s="558"/>
      <c r="L414" s="558"/>
      <c r="M414" s="558"/>
    </row>
    <row r="415" spans="2:13" x14ac:dyDescent="0.2">
      <c r="B415" s="290"/>
      <c r="C415" s="289"/>
      <c r="F415" s="395"/>
      <c r="G415" s="559"/>
      <c r="H415" s="559"/>
      <c r="I415" s="559"/>
      <c r="J415" s="558"/>
      <c r="K415" s="558"/>
      <c r="L415" s="558"/>
      <c r="M415" s="558"/>
    </row>
    <row r="416" spans="2:13" x14ac:dyDescent="0.2">
      <c r="B416" s="290"/>
      <c r="C416" s="289"/>
      <c r="F416" s="395"/>
      <c r="G416" s="559"/>
      <c r="H416" s="559"/>
      <c r="I416" s="559"/>
      <c r="J416" s="558"/>
      <c r="K416" s="558"/>
      <c r="L416" s="558"/>
      <c r="M416" s="558"/>
    </row>
    <row r="417" spans="2:13" x14ac:dyDescent="0.2">
      <c r="B417" s="290"/>
      <c r="C417" s="289"/>
      <c r="F417" s="395"/>
      <c r="G417" s="559"/>
      <c r="H417" s="559"/>
      <c r="I417" s="559"/>
      <c r="J417" s="558"/>
      <c r="K417" s="558"/>
      <c r="L417" s="558"/>
      <c r="M417" s="558"/>
    </row>
    <row r="418" spans="2:13" x14ac:dyDescent="0.2">
      <c r="B418" s="290"/>
      <c r="C418" s="289"/>
      <c r="F418" s="395"/>
      <c r="G418" s="559"/>
      <c r="H418" s="559"/>
      <c r="I418" s="559"/>
      <c r="J418" s="558"/>
      <c r="K418" s="558"/>
      <c r="L418" s="558"/>
      <c r="M418" s="558"/>
    </row>
    <row r="419" spans="2:13" x14ac:dyDescent="0.2">
      <c r="B419" s="290"/>
      <c r="C419" s="289"/>
      <c r="F419" s="395"/>
      <c r="G419" s="559"/>
      <c r="H419" s="559"/>
      <c r="I419" s="559"/>
      <c r="J419" s="558"/>
      <c r="K419" s="558"/>
      <c r="L419" s="558"/>
      <c r="M419" s="558"/>
    </row>
    <row r="420" spans="2:13" x14ac:dyDescent="0.2">
      <c r="B420" s="290"/>
      <c r="C420" s="289"/>
      <c r="F420" s="395"/>
      <c r="G420" s="559"/>
      <c r="H420" s="559"/>
      <c r="I420" s="559"/>
      <c r="J420" s="558"/>
      <c r="K420" s="558"/>
      <c r="L420" s="558"/>
      <c r="M420" s="558"/>
    </row>
    <row r="421" spans="2:13" x14ac:dyDescent="0.2">
      <c r="B421" s="290"/>
      <c r="C421" s="289"/>
      <c r="F421" s="395"/>
      <c r="G421" s="559"/>
      <c r="H421" s="559"/>
      <c r="I421" s="559"/>
      <c r="J421" s="558"/>
      <c r="K421" s="558"/>
      <c r="L421" s="558"/>
      <c r="M421" s="558"/>
    </row>
    <row r="422" spans="2:13" x14ac:dyDescent="0.2">
      <c r="B422" s="290"/>
      <c r="C422" s="289"/>
      <c r="F422" s="395"/>
      <c r="G422" s="559"/>
      <c r="H422" s="559"/>
      <c r="I422" s="559"/>
      <c r="J422" s="558"/>
      <c r="K422" s="558"/>
      <c r="L422" s="558"/>
      <c r="M422" s="558"/>
    </row>
    <row r="423" spans="2:13" x14ac:dyDescent="0.2">
      <c r="B423" s="290"/>
      <c r="C423" s="289"/>
      <c r="F423" s="395"/>
      <c r="G423" s="559"/>
      <c r="H423" s="559"/>
      <c r="I423" s="559"/>
      <c r="J423" s="558"/>
      <c r="K423" s="558"/>
      <c r="L423" s="558"/>
      <c r="M423" s="558"/>
    </row>
    <row r="424" spans="2:13" x14ac:dyDescent="0.2">
      <c r="B424" s="290"/>
      <c r="C424" s="289"/>
      <c r="F424" s="395"/>
      <c r="G424" s="559"/>
      <c r="H424" s="559"/>
      <c r="I424" s="559"/>
      <c r="J424" s="558"/>
      <c r="K424" s="558"/>
      <c r="L424" s="558"/>
      <c r="M424" s="558"/>
    </row>
    <row r="425" spans="2:13" x14ac:dyDescent="0.2">
      <c r="B425" s="290"/>
      <c r="C425" s="289"/>
      <c r="F425" s="395"/>
      <c r="G425" s="559"/>
      <c r="H425" s="559"/>
      <c r="I425" s="559"/>
      <c r="J425" s="558"/>
      <c r="K425" s="558"/>
      <c r="L425" s="558"/>
      <c r="M425" s="558"/>
    </row>
    <row r="426" spans="2:13" x14ac:dyDescent="0.2">
      <c r="B426" s="290"/>
      <c r="C426" s="289"/>
      <c r="F426" s="395"/>
      <c r="G426" s="559"/>
      <c r="H426" s="559"/>
      <c r="I426" s="559"/>
      <c r="J426" s="558"/>
      <c r="K426" s="558"/>
      <c r="L426" s="558"/>
      <c r="M426" s="558"/>
    </row>
    <row r="427" spans="2:13" x14ac:dyDescent="0.2">
      <c r="B427" s="290"/>
      <c r="C427" s="289"/>
      <c r="F427" s="395"/>
      <c r="G427" s="559"/>
      <c r="H427" s="559"/>
      <c r="I427" s="559"/>
      <c r="J427" s="558"/>
      <c r="K427" s="558"/>
      <c r="L427" s="558"/>
      <c r="M427" s="558"/>
    </row>
    <row r="428" spans="2:13" x14ac:dyDescent="0.2">
      <c r="B428" s="290"/>
      <c r="C428" s="289"/>
      <c r="F428" s="395"/>
      <c r="G428" s="559"/>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x14ac:dyDescent="0.2">
      <c r="B438" s="290"/>
      <c r="C438" s="289"/>
      <c r="F438" s="395"/>
      <c r="G438" s="559"/>
      <c r="H438" s="559"/>
      <c r="I438" s="559"/>
      <c r="J438" s="558"/>
      <c r="K438" s="558"/>
      <c r="L438" s="558"/>
      <c r="M438" s="558"/>
    </row>
    <row r="439" spans="2:13" x14ac:dyDescent="0.2">
      <c r="B439" s="290"/>
      <c r="C439" s="289"/>
      <c r="F439" s="395"/>
      <c r="G439" s="559"/>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F449" s="395"/>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F452" s="395"/>
      <c r="G452" s="559"/>
      <c r="H452" s="559"/>
      <c r="I452" s="559"/>
      <c r="J452" s="558"/>
      <c r="K452" s="558"/>
      <c r="L452" s="558"/>
      <c r="M452" s="558"/>
    </row>
    <row r="453" spans="2:13" x14ac:dyDescent="0.2">
      <c r="B453" s="290"/>
      <c r="C453" s="289"/>
      <c r="F453" s="395"/>
      <c r="G453" s="559"/>
      <c r="H453" s="559"/>
      <c r="I453" s="559"/>
      <c r="J453" s="558"/>
      <c r="K453" s="558"/>
      <c r="L453" s="558"/>
      <c r="M453" s="558"/>
    </row>
    <row r="454" spans="2:13" x14ac:dyDescent="0.2">
      <c r="B454" s="290"/>
      <c r="C454" s="289"/>
      <c r="F454" s="395"/>
      <c r="G454" s="559"/>
      <c r="H454" s="559"/>
      <c r="I454" s="559"/>
      <c r="J454" s="558"/>
      <c r="K454" s="558"/>
      <c r="L454" s="558"/>
      <c r="M454" s="558"/>
    </row>
    <row r="455" spans="2:13" x14ac:dyDescent="0.2">
      <c r="B455" s="290"/>
      <c r="C455" s="289"/>
      <c r="F455" s="395"/>
      <c r="G455" s="559"/>
      <c r="H455" s="559"/>
      <c r="I455" s="559"/>
      <c r="J455" s="558"/>
      <c r="K455" s="558"/>
      <c r="L455" s="558"/>
      <c r="M455" s="558"/>
    </row>
    <row r="456" spans="2:13" x14ac:dyDescent="0.2">
      <c r="B456" s="290"/>
      <c r="C456" s="289"/>
      <c r="G456" s="285"/>
      <c r="H456" s="285"/>
      <c r="I456" s="285"/>
    </row>
    <row r="457" spans="2:13" x14ac:dyDescent="0.2">
      <c r="B457" s="290"/>
      <c r="C457" s="289"/>
      <c r="G457" s="285"/>
      <c r="H457" s="285"/>
      <c r="I457" s="285"/>
    </row>
    <row r="458" spans="2:13" x14ac:dyDescent="0.2">
      <c r="B458" s="290"/>
      <c r="C458" s="289"/>
      <c r="G458" s="285"/>
      <c r="H458" s="285"/>
      <c r="I458" s="285"/>
    </row>
    <row r="459" spans="2:13" x14ac:dyDescent="0.2">
      <c r="B459" s="290"/>
      <c r="C459" s="289"/>
      <c r="G459" s="285"/>
      <c r="H459" s="285"/>
      <c r="I459" s="285"/>
    </row>
    <row r="460" spans="2:13" x14ac:dyDescent="0.2">
      <c r="B460" s="290"/>
      <c r="C460" s="289"/>
      <c r="G460" s="285"/>
      <c r="H460" s="285"/>
      <c r="I460" s="285"/>
    </row>
    <row r="461" spans="2:13" x14ac:dyDescent="0.2">
      <c r="B461" s="290"/>
      <c r="C461" s="289"/>
      <c r="G461" s="285"/>
      <c r="H461" s="285"/>
      <c r="I461" s="285"/>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10" x14ac:dyDescent="0.2">
      <c r="B545" s="290"/>
      <c r="C545" s="289"/>
      <c r="G545" s="285"/>
      <c r="H545" s="285"/>
      <c r="I545" s="285"/>
    </row>
    <row r="546" spans="2:10" x14ac:dyDescent="0.2">
      <c r="B546" s="290"/>
      <c r="C546" s="289"/>
      <c r="G546" s="285"/>
      <c r="H546" s="285"/>
      <c r="I546" s="285"/>
    </row>
    <row r="547" spans="2:10" x14ac:dyDescent="0.2">
      <c r="B547" s="290"/>
      <c r="C547" s="289"/>
      <c r="G547" s="285"/>
      <c r="H547" s="285"/>
      <c r="I547" s="285"/>
    </row>
    <row r="548" spans="2:10" x14ac:dyDescent="0.2">
      <c r="B548" s="290"/>
      <c r="C548" s="289"/>
      <c r="G548" s="285"/>
      <c r="H548" s="285"/>
      <c r="I548" s="285"/>
    </row>
    <row r="549" spans="2:10" x14ac:dyDescent="0.2">
      <c r="B549" s="290"/>
      <c r="C549" s="289"/>
      <c r="G549" s="285"/>
      <c r="H549" s="285"/>
      <c r="I549" s="285"/>
    </row>
    <row r="550" spans="2:10" x14ac:dyDescent="0.2">
      <c r="B550" s="290"/>
      <c r="C550" s="289"/>
      <c r="G550" s="285"/>
      <c r="H550" s="285"/>
      <c r="I550" s="285"/>
    </row>
    <row r="551" spans="2:10" x14ac:dyDescent="0.2">
      <c r="B551" s="290"/>
      <c r="C551" s="289"/>
      <c r="G551" s="285"/>
      <c r="H551" s="285"/>
      <c r="I551" s="285"/>
    </row>
    <row r="552" spans="2:10" x14ac:dyDescent="0.2">
      <c r="B552" s="290"/>
      <c r="C552" s="289"/>
      <c r="G552" s="285"/>
      <c r="H552" s="285"/>
      <c r="I552" s="285"/>
    </row>
    <row r="553" spans="2:10" x14ac:dyDescent="0.2">
      <c r="B553" s="290"/>
      <c r="C553" s="289"/>
      <c r="G553" s="285"/>
      <c r="H553" s="285"/>
      <c r="I553" s="285"/>
    </row>
    <row r="554" spans="2:10" x14ac:dyDescent="0.2">
      <c r="B554" s="290"/>
      <c r="C554" s="289"/>
      <c r="G554" s="285"/>
      <c r="H554" s="285"/>
      <c r="I554" s="285"/>
    </row>
    <row r="555" spans="2:10" x14ac:dyDescent="0.2">
      <c r="B555" s="290"/>
      <c r="C555" s="289"/>
      <c r="G555" s="285"/>
      <c r="H555" s="285"/>
      <c r="I555" s="285"/>
    </row>
    <row r="556" spans="2:10" x14ac:dyDescent="0.2">
      <c r="B556" s="290"/>
      <c r="C556" s="289"/>
      <c r="G556" s="285"/>
      <c r="H556" s="285"/>
      <c r="I556" s="285"/>
    </row>
    <row r="557" spans="2:10" x14ac:dyDescent="0.2">
      <c r="B557" s="290"/>
      <c r="C557" s="289"/>
      <c r="G557" s="285"/>
      <c r="H557" s="285"/>
      <c r="I557" s="285"/>
    </row>
    <row r="558" spans="2:10" ht="15.75" customHeight="1" thickBot="1" x14ac:dyDescent="0.25">
      <c r="B558" s="290"/>
      <c r="C558" s="289"/>
      <c r="E558" s="1132">
        <f>SUM(E10:E213)</f>
        <v>11905620.249999996</v>
      </c>
      <c r="F558" s="1133">
        <f>SUM(F8:F557)</f>
        <v>12084353.209999997</v>
      </c>
      <c r="G558" s="286"/>
      <c r="H558" s="285"/>
      <c r="I558" s="285"/>
    </row>
    <row r="559" spans="2:10" ht="15.75" customHeight="1" thickTop="1" x14ac:dyDescent="0.25">
      <c r="B559" s="290"/>
      <c r="C559" s="289"/>
      <c r="E559" s="280">
        <f>F558-E558</f>
        <v>178732.96000000089</v>
      </c>
      <c r="F559" s="287"/>
      <c r="G559" s="286"/>
      <c r="H559" s="285"/>
      <c r="I559" s="285"/>
      <c r="J559" s="282"/>
    </row>
    <row r="560" spans="2:10" ht="15.75" customHeight="1" x14ac:dyDescent="0.25">
      <c r="B560" s="290"/>
      <c r="C560" s="289"/>
      <c r="F560" s="287"/>
      <c r="G560" s="286"/>
      <c r="H560" s="280"/>
      <c r="I560" s="285"/>
    </row>
    <row r="561" spans="2:9" ht="15.75" customHeight="1" x14ac:dyDescent="0.25">
      <c r="B561" s="290"/>
      <c r="C561" s="289"/>
      <c r="F561" s="287"/>
      <c r="G561" s="286"/>
      <c r="H561" s="285"/>
      <c r="I561" s="285"/>
    </row>
    <row r="562" spans="2:9" ht="15.75" customHeight="1" x14ac:dyDescent="0.25">
      <c r="B562" s="278"/>
      <c r="C562" s="278"/>
      <c r="D562" s="283"/>
      <c r="F562" s="287"/>
      <c r="G562" s="286"/>
      <c r="H562" s="285"/>
      <c r="I562" s="285"/>
    </row>
    <row r="563" spans="2:9" ht="15.75" customHeight="1" x14ac:dyDescent="0.25">
      <c r="B563" s="278"/>
      <c r="C563" s="278"/>
      <c r="D563" s="283"/>
      <c r="F563" s="287"/>
      <c r="G563" s="286"/>
      <c r="H563" s="285"/>
      <c r="I563" s="285"/>
    </row>
    <row r="564" spans="2:9" ht="15.75" customHeight="1" x14ac:dyDescent="0.25">
      <c r="B564" s="278"/>
      <c r="C564" s="278"/>
      <c r="D564" s="288"/>
      <c r="F564" s="287"/>
      <c r="G564" s="286"/>
      <c r="H564" s="285"/>
      <c r="I564" s="285"/>
    </row>
    <row r="565" spans="2:9" ht="15.75" customHeight="1" x14ac:dyDescent="0.25">
      <c r="B565" s="278"/>
      <c r="C565" s="278"/>
      <c r="D565" s="283"/>
      <c r="F565" s="287"/>
      <c r="G565" s="286"/>
      <c r="H565" s="285"/>
      <c r="I565" s="285"/>
    </row>
    <row r="566" spans="2:9" ht="15.75" customHeight="1" x14ac:dyDescent="0.2">
      <c r="B566" s="278"/>
      <c r="C566" s="278"/>
      <c r="D566" s="283"/>
      <c r="G566" s="285"/>
      <c r="H566" s="285"/>
      <c r="I566" s="285"/>
    </row>
    <row r="567" spans="2:9" ht="15.75" customHeight="1" x14ac:dyDescent="0.2">
      <c r="B567" s="278"/>
      <c r="C567" s="278"/>
      <c r="D567" s="283"/>
      <c r="G567" s="285"/>
    </row>
    <row r="568" spans="2:9" ht="15.75" customHeight="1" x14ac:dyDescent="0.2">
      <c r="B568" s="278"/>
      <c r="C568" s="278"/>
      <c r="D568" s="283"/>
      <c r="G568" s="285"/>
    </row>
    <row r="569" spans="2:9" ht="15.75" customHeight="1" x14ac:dyDescent="0.2">
      <c r="B569" s="278"/>
      <c r="C569" s="278"/>
    </row>
    <row r="570" spans="2:9" ht="15.75" customHeight="1" x14ac:dyDescent="0.2">
      <c r="B570" s="278"/>
      <c r="C570" s="278"/>
      <c r="D570" s="283"/>
      <c r="G570" s="284"/>
    </row>
    <row r="571" spans="2:9" ht="15.75" customHeight="1" x14ac:dyDescent="0.2">
      <c r="B571" s="278"/>
      <c r="C571" s="278"/>
      <c r="D571" s="283"/>
    </row>
    <row r="572" spans="2:9" ht="15.75" customHeight="1" x14ac:dyDescent="0.2">
      <c r="B572" s="278"/>
      <c r="C572" s="278"/>
      <c r="D572" s="283"/>
    </row>
    <row r="573" spans="2:9" ht="15.75" customHeight="1" x14ac:dyDescent="0.2">
      <c r="B573" s="278"/>
      <c r="C573" s="278"/>
      <c r="D573" s="283"/>
    </row>
    <row r="574" spans="2:9" ht="15.75" customHeight="1" x14ac:dyDescent="0.2">
      <c r="B574" s="278"/>
      <c r="C574" s="278"/>
      <c r="D574" s="283"/>
    </row>
    <row r="575" spans="2:9" ht="15.75" customHeight="1" x14ac:dyDescent="0.2">
      <c r="B575" s="278"/>
      <c r="C575" s="278"/>
    </row>
    <row r="576" spans="2:9" ht="15.75" customHeight="1" x14ac:dyDescent="0.2">
      <c r="D576" s="283"/>
    </row>
    <row r="577" spans="2:7" ht="15.75" customHeight="1" x14ac:dyDescent="0.2">
      <c r="B577" s="278"/>
      <c r="C577" s="278"/>
      <c r="D577" s="283"/>
    </row>
    <row r="578" spans="2:7" ht="15.75" customHeight="1" x14ac:dyDescent="0.2">
      <c r="B578" s="278"/>
      <c r="C578" s="278"/>
      <c r="F578" s="282"/>
      <c r="G578" s="278"/>
    </row>
    <row r="579" spans="2:7" ht="15.75" customHeight="1" x14ac:dyDescent="0.2">
      <c r="F579" s="282"/>
      <c r="G579" s="278"/>
    </row>
    <row r="580" spans="2:7" ht="15.75" customHeight="1" x14ac:dyDescent="0.2"/>
    <row r="581" spans="2:7" ht="15.75" customHeight="1" x14ac:dyDescent="0.2"/>
    <row r="582" spans="2:7" ht="15.75" customHeight="1" x14ac:dyDescent="0.2"/>
    <row r="583" spans="2:7" ht="15.75" customHeight="1" x14ac:dyDescent="0.2"/>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9" spans="1:208" ht="15.75" customHeight="1" x14ac:dyDescent="0.2"/>
    <row r="669" spans="1:208" s="279" customFormat="1" x14ac:dyDescent="0.2">
      <c r="A669" s="278"/>
      <c r="D669" s="281"/>
      <c r="E669" s="280"/>
      <c r="F669" s="280"/>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c r="AR669" s="278"/>
      <c r="AS669" s="278"/>
      <c r="AT669" s="278"/>
      <c r="AU669" s="278"/>
      <c r="AV669" s="278"/>
      <c r="AW669" s="278"/>
      <c r="AX669" s="278"/>
      <c r="AY669" s="278"/>
      <c r="AZ669" s="278"/>
      <c r="BA669" s="278"/>
      <c r="BB669" s="278"/>
      <c r="BC669" s="278"/>
      <c r="BD669" s="278"/>
      <c r="BE669" s="278"/>
      <c r="BF669" s="278"/>
      <c r="BG669" s="278"/>
      <c r="BH669" s="278"/>
      <c r="BI669" s="278"/>
      <c r="BJ669" s="278"/>
      <c r="BK669" s="278"/>
      <c r="BL669" s="278"/>
      <c r="BM669" s="278"/>
      <c r="BN669" s="278"/>
      <c r="BO669" s="278"/>
      <c r="BP669" s="278"/>
      <c r="BQ669" s="278"/>
      <c r="BR669" s="278"/>
      <c r="BS669" s="278"/>
      <c r="BT669" s="278"/>
      <c r="BU669" s="278"/>
      <c r="BV669" s="278"/>
      <c r="BW669" s="278"/>
      <c r="BX669" s="278"/>
      <c r="BY669" s="278"/>
      <c r="BZ669" s="278"/>
      <c r="CA669" s="278"/>
      <c r="CB669" s="278"/>
      <c r="CC669" s="278"/>
      <c r="CD669" s="278"/>
      <c r="CE669" s="278"/>
      <c r="CF669" s="278"/>
      <c r="CG669" s="278"/>
      <c r="CH669" s="278"/>
      <c r="CI669" s="278"/>
      <c r="CJ669" s="278"/>
      <c r="CK669" s="278"/>
      <c r="CL669" s="278"/>
      <c r="CM669" s="278"/>
      <c r="CN669" s="278"/>
      <c r="CO669" s="278"/>
      <c r="CP669" s="278"/>
      <c r="CQ669" s="278"/>
      <c r="CR669" s="278"/>
      <c r="CS669" s="278"/>
      <c r="CT669" s="278"/>
      <c r="CU669" s="278"/>
      <c r="CV669" s="278"/>
      <c r="CW669" s="278"/>
      <c r="CX669" s="278"/>
      <c r="CY669" s="278"/>
      <c r="CZ669" s="278"/>
      <c r="DA669" s="278"/>
      <c r="DB669" s="278"/>
      <c r="DC669" s="278"/>
      <c r="DD669" s="278"/>
      <c r="DE669" s="278"/>
      <c r="DF669" s="278"/>
      <c r="DG669" s="278"/>
      <c r="DH669" s="278"/>
      <c r="DI669" s="278"/>
      <c r="DJ669" s="278"/>
      <c r="DK669" s="278"/>
      <c r="DL669" s="278"/>
      <c r="DM669" s="278"/>
      <c r="DN669" s="278"/>
      <c r="DO669" s="278"/>
      <c r="DP669" s="278"/>
      <c r="DQ669" s="278"/>
      <c r="DR669" s="278"/>
      <c r="DS669" s="278"/>
      <c r="DT669" s="278"/>
      <c r="DU669" s="278"/>
      <c r="DV669" s="278"/>
      <c r="DW669" s="278"/>
      <c r="DX669" s="278"/>
      <c r="DY669" s="278"/>
      <c r="DZ669" s="278"/>
      <c r="EA669" s="278"/>
      <c r="EB669" s="278"/>
      <c r="EC669" s="278"/>
      <c r="ED669" s="278"/>
      <c r="EE669" s="278"/>
      <c r="EF669" s="278"/>
      <c r="EG669" s="278"/>
      <c r="EH669" s="278"/>
      <c r="EI669" s="278"/>
      <c r="EJ669" s="278"/>
      <c r="EK669" s="278"/>
      <c r="EL669" s="278"/>
      <c r="EM669" s="278"/>
      <c r="EN669" s="278"/>
      <c r="EO669" s="278"/>
      <c r="EP669" s="278"/>
      <c r="EQ669" s="278"/>
      <c r="ER669" s="278"/>
      <c r="ES669" s="278"/>
      <c r="ET669" s="278"/>
      <c r="EU669" s="278"/>
      <c r="EV669" s="278"/>
      <c r="EW669" s="278"/>
      <c r="EX669" s="278"/>
      <c r="EY669" s="278"/>
      <c r="EZ669" s="278"/>
      <c r="FA669" s="278"/>
      <c r="FB669" s="278"/>
      <c r="FC669" s="278"/>
      <c r="FD669" s="278"/>
      <c r="FE669" s="278"/>
      <c r="FF669" s="278"/>
      <c r="FG669" s="278"/>
      <c r="FH669" s="278"/>
      <c r="FI669" s="278"/>
      <c r="FJ669" s="278"/>
      <c r="FK669" s="278"/>
      <c r="FL669" s="278"/>
      <c r="FM669" s="278"/>
      <c r="FN669" s="278"/>
      <c r="FO669" s="278"/>
      <c r="FP669" s="278"/>
      <c r="FQ669" s="278"/>
      <c r="FR669" s="278"/>
      <c r="FS669" s="278"/>
      <c r="FT669" s="278"/>
      <c r="FU669" s="278"/>
      <c r="FV669" s="278"/>
      <c r="FW669" s="278"/>
      <c r="FX669" s="278"/>
      <c r="FY669" s="278"/>
      <c r="FZ669" s="278"/>
      <c r="GA669" s="278"/>
      <c r="GB669" s="278"/>
      <c r="GC669" s="278"/>
      <c r="GD669" s="278"/>
      <c r="GE669" s="278"/>
      <c r="GF669" s="278"/>
      <c r="GG669" s="278"/>
      <c r="GH669" s="278"/>
      <c r="GI669" s="278"/>
      <c r="GJ669" s="278"/>
      <c r="GK669" s="278"/>
      <c r="GL669" s="278"/>
      <c r="GM669" s="278"/>
      <c r="GN669" s="278"/>
      <c r="GO669" s="278"/>
      <c r="GP669" s="278"/>
      <c r="GQ669" s="278"/>
      <c r="GR669" s="278"/>
      <c r="GS669" s="278"/>
      <c r="GT669" s="278"/>
      <c r="GU669" s="278"/>
      <c r="GV669" s="278"/>
      <c r="GW669" s="278"/>
      <c r="GX669" s="278"/>
      <c r="GY669" s="278"/>
      <c r="GZ669" s="278"/>
    </row>
    <row r="670" spans="1:208" s="280" customFormat="1" x14ac:dyDescent="0.2">
      <c r="A670" s="278"/>
      <c r="B670" s="279"/>
      <c r="C670" s="279"/>
      <c r="D670" s="281"/>
      <c r="G670" s="279"/>
      <c r="H670" s="278"/>
      <c r="I670" s="278"/>
      <c r="J670" s="278"/>
      <c r="K670" s="278"/>
      <c r="L670" s="278"/>
      <c r="M670" s="278"/>
      <c r="N670" s="278"/>
      <c r="O670" s="278"/>
      <c r="P670" s="278"/>
      <c r="Q670" s="278"/>
      <c r="R670" s="278"/>
      <c r="S670" s="278"/>
      <c r="T670" s="278"/>
      <c r="U670" s="278"/>
      <c r="V670" s="278"/>
      <c r="W670" s="278"/>
      <c r="X670" s="278"/>
      <c r="Y670" s="278"/>
      <c r="Z670" s="278"/>
      <c r="AA670" s="278"/>
      <c r="AB670" s="278"/>
      <c r="AC670" s="278"/>
      <c r="AD670" s="278"/>
      <c r="AE670" s="278"/>
      <c r="AF670" s="278"/>
      <c r="AG670" s="278"/>
      <c r="AH670" s="278"/>
      <c r="AI670" s="278"/>
      <c r="AJ670" s="278"/>
      <c r="AK670" s="278"/>
      <c r="AL670" s="278"/>
      <c r="AM670" s="278"/>
      <c r="AN670" s="278"/>
      <c r="AO670" s="278"/>
      <c r="AP670" s="278"/>
      <c r="AQ670" s="278"/>
      <c r="AR670" s="278"/>
      <c r="AS670" s="278"/>
      <c r="AT670" s="278"/>
      <c r="AU670" s="278"/>
      <c r="AV670" s="278"/>
      <c r="AW670" s="278"/>
      <c r="AX670" s="278"/>
      <c r="AY670" s="278"/>
      <c r="AZ670" s="278"/>
      <c r="BA670" s="278"/>
      <c r="BB670" s="278"/>
      <c r="BC670" s="278"/>
      <c r="BD670" s="278"/>
      <c r="BE670" s="278"/>
      <c r="BF670" s="278"/>
      <c r="BG670" s="278"/>
      <c r="BH670" s="278"/>
      <c r="BI670" s="278"/>
      <c r="BJ670" s="278"/>
      <c r="BK670" s="278"/>
      <c r="BL670" s="278"/>
      <c r="BM670" s="278"/>
      <c r="BN670" s="278"/>
      <c r="BO670" s="278"/>
      <c r="BP670" s="278"/>
      <c r="BQ670" s="278"/>
      <c r="BR670" s="278"/>
      <c r="BS670" s="278"/>
      <c r="BT670" s="278"/>
      <c r="BU670" s="278"/>
      <c r="BV670" s="278"/>
      <c r="BW670" s="278"/>
      <c r="BX670" s="278"/>
      <c r="BY670" s="278"/>
      <c r="BZ670" s="278"/>
      <c r="CA670" s="278"/>
      <c r="CB670" s="278"/>
      <c r="CC670" s="278"/>
      <c r="CD670" s="278"/>
      <c r="CE670" s="278"/>
      <c r="CF670" s="278"/>
      <c r="CG670" s="278"/>
      <c r="CH670" s="278"/>
      <c r="CI670" s="278"/>
      <c r="CJ670" s="278"/>
      <c r="CK670" s="278"/>
      <c r="CL670" s="278"/>
      <c r="CM670" s="278"/>
      <c r="CN670" s="278"/>
      <c r="CO670" s="278"/>
      <c r="CP670" s="278"/>
      <c r="CQ670" s="278"/>
      <c r="CR670" s="278"/>
      <c r="CS670" s="278"/>
      <c r="CT670" s="278"/>
      <c r="CU670" s="278"/>
      <c r="CV670" s="278"/>
      <c r="CW670" s="278"/>
      <c r="CX670" s="278"/>
      <c r="CY670" s="278"/>
      <c r="CZ670" s="278"/>
      <c r="DA670" s="278"/>
      <c r="DB670" s="278"/>
      <c r="DC670" s="278"/>
      <c r="DD670" s="278"/>
      <c r="DE670" s="278"/>
      <c r="DF670" s="278"/>
      <c r="DG670" s="278"/>
      <c r="DH670" s="278"/>
      <c r="DI670" s="278"/>
      <c r="DJ670" s="278"/>
      <c r="DK670" s="278"/>
      <c r="DL670" s="278"/>
      <c r="DM670" s="278"/>
      <c r="DN670" s="278"/>
      <c r="DO670" s="278"/>
      <c r="DP670" s="278"/>
      <c r="DQ670" s="278"/>
      <c r="DR670" s="278"/>
      <c r="DS670" s="278"/>
      <c r="DT670" s="278"/>
      <c r="DU670" s="278"/>
      <c r="DV670" s="278"/>
      <c r="DW670" s="278"/>
      <c r="DX670" s="278"/>
      <c r="DY670" s="278"/>
      <c r="DZ670" s="278"/>
      <c r="EA670" s="278"/>
      <c r="EB670" s="278"/>
      <c r="EC670" s="278"/>
      <c r="ED670" s="278"/>
      <c r="EE670" s="278"/>
      <c r="EF670" s="278"/>
      <c r="EG670" s="278"/>
      <c r="EH670" s="278"/>
      <c r="EI670" s="278"/>
      <c r="EJ670" s="278"/>
      <c r="EK670" s="278"/>
      <c r="EL670" s="278"/>
      <c r="EM670" s="278"/>
      <c r="EN670" s="278"/>
      <c r="EO670" s="278"/>
      <c r="EP670" s="278"/>
      <c r="EQ670" s="278"/>
      <c r="ER670" s="278"/>
      <c r="ES670" s="278"/>
      <c r="ET670" s="278"/>
      <c r="EU670" s="278"/>
      <c r="EV670" s="278"/>
      <c r="EW670" s="278"/>
      <c r="EX670" s="278"/>
      <c r="EY670" s="278"/>
      <c r="EZ670" s="278"/>
      <c r="FA670" s="278"/>
      <c r="FB670" s="278"/>
      <c r="FC670" s="278"/>
      <c r="FD670" s="278"/>
      <c r="FE670" s="278"/>
      <c r="FF670" s="278"/>
      <c r="FG670" s="278"/>
      <c r="FH670" s="278"/>
      <c r="FI670" s="278"/>
      <c r="FJ670" s="278"/>
      <c r="FK670" s="278"/>
      <c r="FL670" s="278"/>
      <c r="FM670" s="278"/>
      <c r="FN670" s="278"/>
      <c r="FO670" s="278"/>
      <c r="FP670" s="278"/>
      <c r="FQ670" s="278"/>
      <c r="FR670" s="278"/>
      <c r="FS670" s="278"/>
      <c r="FT670" s="278"/>
      <c r="FU670" s="278"/>
      <c r="FV670" s="278"/>
      <c r="FW670" s="278"/>
      <c r="FX670" s="278"/>
      <c r="FY670" s="278"/>
      <c r="FZ670" s="278"/>
      <c r="GA670" s="278"/>
      <c r="GB670" s="278"/>
      <c r="GC670" s="278"/>
      <c r="GD670" s="278"/>
      <c r="GE670" s="278"/>
      <c r="GF670" s="278"/>
      <c r="GG670" s="278"/>
      <c r="GH670" s="278"/>
      <c r="GI670" s="278"/>
      <c r="GJ670" s="278"/>
      <c r="GK670" s="278"/>
      <c r="GL670" s="278"/>
      <c r="GM670" s="278"/>
      <c r="GN670" s="278"/>
      <c r="GO670" s="278"/>
      <c r="GP670" s="278"/>
      <c r="GQ670" s="278"/>
      <c r="GR670" s="278"/>
      <c r="GS670" s="278"/>
      <c r="GT670" s="278"/>
      <c r="GU670" s="278"/>
      <c r="GV670" s="278"/>
      <c r="GW670" s="278"/>
      <c r="GX670" s="278"/>
      <c r="GY670" s="278"/>
      <c r="GZ670" s="278"/>
    </row>
    <row r="671" spans="1:208" s="280" customFormat="1" x14ac:dyDescent="0.2">
      <c r="A671" s="278"/>
      <c r="B671" s="279"/>
      <c r="C671" s="279"/>
      <c r="D671" s="281"/>
      <c r="G671" s="279"/>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78"/>
      <c r="AS671" s="278"/>
      <c r="AT671" s="278"/>
      <c r="AU671" s="278"/>
      <c r="AV671" s="278"/>
      <c r="AW671" s="278"/>
      <c r="AX671" s="278"/>
      <c r="AY671" s="278"/>
      <c r="AZ671" s="278"/>
      <c r="BA671" s="278"/>
      <c r="BB671" s="278"/>
      <c r="BC671" s="278"/>
      <c r="BD671" s="278"/>
      <c r="BE671" s="278"/>
      <c r="BF671" s="278"/>
      <c r="BG671" s="278"/>
      <c r="BH671" s="278"/>
      <c r="BI671" s="278"/>
      <c r="BJ671" s="278"/>
      <c r="BK671" s="278"/>
      <c r="BL671" s="278"/>
      <c r="BM671" s="278"/>
      <c r="BN671" s="278"/>
      <c r="BO671" s="278"/>
      <c r="BP671" s="278"/>
      <c r="BQ671" s="278"/>
      <c r="BR671" s="278"/>
      <c r="BS671" s="278"/>
      <c r="BT671" s="278"/>
      <c r="BU671" s="278"/>
      <c r="BV671" s="278"/>
      <c r="BW671" s="278"/>
      <c r="BX671" s="278"/>
      <c r="BY671" s="278"/>
      <c r="BZ671" s="278"/>
      <c r="CA671" s="278"/>
      <c r="CB671" s="278"/>
      <c r="CC671" s="278"/>
      <c r="CD671" s="278"/>
      <c r="CE671" s="278"/>
      <c r="CF671" s="278"/>
      <c r="CG671" s="278"/>
      <c r="CH671" s="278"/>
      <c r="CI671" s="278"/>
      <c r="CJ671" s="278"/>
      <c r="CK671" s="278"/>
      <c r="CL671" s="278"/>
      <c r="CM671" s="278"/>
      <c r="CN671" s="278"/>
      <c r="CO671" s="278"/>
      <c r="CP671" s="278"/>
      <c r="CQ671" s="278"/>
      <c r="CR671" s="278"/>
      <c r="CS671" s="278"/>
      <c r="CT671" s="278"/>
      <c r="CU671" s="278"/>
      <c r="CV671" s="278"/>
      <c r="CW671" s="278"/>
      <c r="CX671" s="278"/>
      <c r="CY671" s="278"/>
      <c r="CZ671" s="278"/>
      <c r="DA671" s="278"/>
      <c r="DB671" s="278"/>
      <c r="DC671" s="278"/>
      <c r="DD671" s="278"/>
      <c r="DE671" s="278"/>
      <c r="DF671" s="278"/>
      <c r="DG671" s="278"/>
      <c r="DH671" s="278"/>
      <c r="DI671" s="278"/>
      <c r="DJ671" s="278"/>
      <c r="DK671" s="278"/>
      <c r="DL671" s="278"/>
      <c r="DM671" s="278"/>
      <c r="DN671" s="278"/>
      <c r="DO671" s="278"/>
      <c r="DP671" s="278"/>
      <c r="DQ671" s="278"/>
      <c r="DR671" s="278"/>
      <c r="DS671" s="278"/>
      <c r="DT671" s="278"/>
      <c r="DU671" s="278"/>
      <c r="DV671" s="278"/>
      <c r="DW671" s="278"/>
      <c r="DX671" s="278"/>
      <c r="DY671" s="278"/>
      <c r="DZ671" s="278"/>
      <c r="EA671" s="278"/>
      <c r="EB671" s="278"/>
      <c r="EC671" s="278"/>
      <c r="ED671" s="278"/>
      <c r="EE671" s="278"/>
      <c r="EF671" s="278"/>
      <c r="EG671" s="278"/>
      <c r="EH671" s="278"/>
      <c r="EI671" s="278"/>
      <c r="EJ671" s="278"/>
      <c r="EK671" s="278"/>
      <c r="EL671" s="278"/>
      <c r="EM671" s="278"/>
      <c r="EN671" s="278"/>
      <c r="EO671" s="278"/>
      <c r="EP671" s="278"/>
      <c r="EQ671" s="278"/>
      <c r="ER671" s="278"/>
      <c r="ES671" s="278"/>
      <c r="ET671" s="278"/>
      <c r="EU671" s="278"/>
      <c r="EV671" s="278"/>
      <c r="EW671" s="278"/>
      <c r="EX671" s="278"/>
      <c r="EY671" s="278"/>
      <c r="EZ671" s="278"/>
      <c r="FA671" s="278"/>
      <c r="FB671" s="278"/>
      <c r="FC671" s="278"/>
      <c r="FD671" s="278"/>
      <c r="FE671" s="278"/>
      <c r="FF671" s="278"/>
      <c r="FG671" s="278"/>
      <c r="FH671" s="278"/>
      <c r="FI671" s="278"/>
      <c r="FJ671" s="278"/>
      <c r="FK671" s="278"/>
      <c r="FL671" s="278"/>
      <c r="FM671" s="278"/>
      <c r="FN671" s="278"/>
      <c r="FO671" s="278"/>
      <c r="FP671" s="278"/>
      <c r="FQ671" s="278"/>
      <c r="FR671" s="278"/>
      <c r="FS671" s="278"/>
      <c r="FT671" s="278"/>
      <c r="FU671" s="278"/>
      <c r="FV671" s="278"/>
      <c r="FW671" s="278"/>
      <c r="FX671" s="278"/>
      <c r="FY671" s="278"/>
      <c r="FZ671" s="278"/>
      <c r="GA671" s="278"/>
      <c r="GB671" s="278"/>
      <c r="GC671" s="278"/>
      <c r="GD671" s="278"/>
      <c r="GE671" s="278"/>
      <c r="GF671" s="278"/>
      <c r="GG671" s="278"/>
      <c r="GH671" s="278"/>
      <c r="GI671" s="278"/>
      <c r="GJ671" s="278"/>
      <c r="GK671" s="278"/>
      <c r="GL671" s="278"/>
      <c r="GM671" s="278"/>
      <c r="GN671" s="278"/>
      <c r="GO671" s="278"/>
      <c r="GP671" s="278"/>
      <c r="GQ671" s="278"/>
      <c r="GR671" s="278"/>
      <c r="GS671" s="278"/>
      <c r="GT671" s="278"/>
      <c r="GU671" s="278"/>
      <c r="GV671" s="278"/>
      <c r="GW671" s="278"/>
      <c r="GX671" s="278"/>
      <c r="GY671" s="278"/>
      <c r="GZ671" s="278"/>
    </row>
    <row r="672" spans="1:208" s="280" customFormat="1" x14ac:dyDescent="0.2">
      <c r="A672" s="278"/>
      <c r="B672" s="279"/>
      <c r="C672" s="279"/>
      <c r="D672" s="281"/>
      <c r="G672" s="279"/>
      <c r="H672" s="278"/>
      <c r="I672" s="278"/>
      <c r="J672" s="278"/>
      <c r="K672" s="278"/>
      <c r="L672" s="278"/>
      <c r="M672" s="278"/>
      <c r="N672" s="278"/>
      <c r="O672" s="278"/>
      <c r="P672" s="278"/>
      <c r="Q672" s="278"/>
      <c r="R672" s="278"/>
      <c r="S672" s="278"/>
      <c r="T672" s="278"/>
      <c r="U672" s="278"/>
      <c r="V672" s="278"/>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8"/>
      <c r="AR672" s="278"/>
      <c r="AS672" s="278"/>
      <c r="AT672" s="278"/>
      <c r="AU672" s="278"/>
      <c r="AV672" s="278"/>
      <c r="AW672" s="278"/>
      <c r="AX672" s="278"/>
      <c r="AY672" s="278"/>
      <c r="AZ672" s="278"/>
      <c r="BA672" s="278"/>
      <c r="BB672" s="278"/>
      <c r="BC672" s="278"/>
      <c r="BD672" s="278"/>
      <c r="BE672" s="278"/>
      <c r="BF672" s="278"/>
      <c r="BG672" s="278"/>
      <c r="BH672" s="278"/>
      <c r="BI672" s="278"/>
      <c r="BJ672" s="278"/>
      <c r="BK672" s="278"/>
      <c r="BL672" s="278"/>
      <c r="BM672" s="278"/>
      <c r="BN672" s="278"/>
      <c r="BO672" s="278"/>
      <c r="BP672" s="278"/>
      <c r="BQ672" s="278"/>
      <c r="BR672" s="278"/>
      <c r="BS672" s="278"/>
      <c r="BT672" s="278"/>
      <c r="BU672" s="278"/>
      <c r="BV672" s="278"/>
      <c r="BW672" s="278"/>
      <c r="BX672" s="278"/>
      <c r="BY672" s="278"/>
      <c r="BZ672" s="278"/>
      <c r="CA672" s="278"/>
      <c r="CB672" s="278"/>
      <c r="CC672" s="278"/>
      <c r="CD672" s="278"/>
      <c r="CE672" s="278"/>
      <c r="CF672" s="278"/>
      <c r="CG672" s="278"/>
      <c r="CH672" s="278"/>
      <c r="CI672" s="278"/>
      <c r="CJ672" s="278"/>
      <c r="CK672" s="278"/>
      <c r="CL672" s="278"/>
      <c r="CM672" s="278"/>
      <c r="CN672" s="278"/>
      <c r="CO672" s="278"/>
      <c r="CP672" s="278"/>
      <c r="CQ672" s="278"/>
      <c r="CR672" s="278"/>
      <c r="CS672" s="278"/>
      <c r="CT672" s="278"/>
      <c r="CU672" s="278"/>
      <c r="CV672" s="278"/>
      <c r="CW672" s="278"/>
      <c r="CX672" s="278"/>
      <c r="CY672" s="278"/>
      <c r="CZ672" s="278"/>
      <c r="DA672" s="278"/>
      <c r="DB672" s="278"/>
      <c r="DC672" s="278"/>
      <c r="DD672" s="278"/>
      <c r="DE672" s="278"/>
      <c r="DF672" s="278"/>
      <c r="DG672" s="278"/>
      <c r="DH672" s="278"/>
      <c r="DI672" s="278"/>
      <c r="DJ672" s="278"/>
      <c r="DK672" s="278"/>
      <c r="DL672" s="278"/>
      <c r="DM672" s="278"/>
      <c r="DN672" s="278"/>
      <c r="DO672" s="278"/>
      <c r="DP672" s="278"/>
      <c r="DQ672" s="278"/>
      <c r="DR672" s="278"/>
      <c r="DS672" s="278"/>
      <c r="DT672" s="278"/>
      <c r="DU672" s="278"/>
      <c r="DV672" s="278"/>
      <c r="DW672" s="278"/>
      <c r="DX672" s="278"/>
      <c r="DY672" s="278"/>
      <c r="DZ672" s="278"/>
      <c r="EA672" s="278"/>
      <c r="EB672" s="278"/>
      <c r="EC672" s="278"/>
      <c r="ED672" s="278"/>
      <c r="EE672" s="278"/>
      <c r="EF672" s="278"/>
      <c r="EG672" s="278"/>
      <c r="EH672" s="278"/>
      <c r="EI672" s="278"/>
      <c r="EJ672" s="278"/>
      <c r="EK672" s="278"/>
      <c r="EL672" s="278"/>
      <c r="EM672" s="278"/>
      <c r="EN672" s="278"/>
      <c r="EO672" s="278"/>
      <c r="EP672" s="278"/>
      <c r="EQ672" s="278"/>
      <c r="ER672" s="278"/>
      <c r="ES672" s="278"/>
      <c r="ET672" s="278"/>
      <c r="EU672" s="278"/>
      <c r="EV672" s="278"/>
      <c r="EW672" s="278"/>
      <c r="EX672" s="278"/>
      <c r="EY672" s="278"/>
      <c r="EZ672" s="278"/>
      <c r="FA672" s="278"/>
      <c r="FB672" s="278"/>
      <c r="FC672" s="278"/>
      <c r="FD672" s="278"/>
      <c r="FE672" s="278"/>
      <c r="FF672" s="278"/>
      <c r="FG672" s="278"/>
      <c r="FH672" s="278"/>
      <c r="FI672" s="278"/>
      <c r="FJ672" s="278"/>
      <c r="FK672" s="278"/>
      <c r="FL672" s="278"/>
      <c r="FM672" s="278"/>
      <c r="FN672" s="278"/>
      <c r="FO672" s="278"/>
      <c r="FP672" s="278"/>
      <c r="FQ672" s="278"/>
      <c r="FR672" s="278"/>
      <c r="FS672" s="278"/>
      <c r="FT672" s="278"/>
      <c r="FU672" s="278"/>
      <c r="FV672" s="278"/>
      <c r="FW672" s="278"/>
      <c r="FX672" s="278"/>
      <c r="FY672" s="278"/>
      <c r="FZ672" s="278"/>
      <c r="GA672" s="278"/>
      <c r="GB672" s="278"/>
      <c r="GC672" s="278"/>
      <c r="GD672" s="278"/>
      <c r="GE672" s="278"/>
      <c r="GF672" s="278"/>
      <c r="GG672" s="278"/>
      <c r="GH672" s="278"/>
      <c r="GI672" s="278"/>
      <c r="GJ672" s="278"/>
      <c r="GK672" s="278"/>
      <c r="GL672" s="278"/>
      <c r="GM672" s="278"/>
      <c r="GN672" s="278"/>
      <c r="GO672" s="278"/>
      <c r="GP672" s="278"/>
      <c r="GQ672" s="278"/>
      <c r="GR672" s="278"/>
      <c r="GS672" s="278"/>
      <c r="GT672" s="278"/>
      <c r="GU672" s="278"/>
      <c r="GV672" s="278"/>
      <c r="GW672" s="278"/>
      <c r="GX672" s="278"/>
      <c r="GY672" s="278"/>
      <c r="GZ672" s="278"/>
    </row>
  </sheetData>
  <pageMargins left="0.70866141732283472" right="0.55118110236220474" top="0.31496062992125984" bottom="0.39370078740157483" header="0.31496062992125984" footer="0.31496062992125984"/>
  <pageSetup paperSize="9" scale="65" orientation="landscape"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12C96-31F0-45B3-B7E4-1FE4F3614A6E}">
  <dimension ref="A1:HA380"/>
  <sheetViews>
    <sheetView topLeftCell="A31" workbookViewId="0">
      <selection activeCell="C61" sqref="C61"/>
    </sheetView>
  </sheetViews>
  <sheetFormatPr baseColWidth="10" defaultColWidth="10.85546875" defaultRowHeight="12.75" x14ac:dyDescent="0.2"/>
  <cols>
    <col min="1" max="1" width="2.85546875" style="690" customWidth="1"/>
    <col min="2" max="2" width="10.85546875" style="691"/>
    <col min="3" max="3" width="98.42578125" style="691" customWidth="1"/>
    <col min="4" max="4" width="0" style="693" hidden="1" customWidth="1"/>
    <col min="5" max="5" width="17.140625" style="692" customWidth="1"/>
    <col min="6" max="6" width="17.28515625" style="692" hidden="1" customWidth="1"/>
    <col min="7" max="7" width="17.28515625" style="691" hidden="1" customWidth="1"/>
    <col min="8" max="8" width="12" style="690" hidden="1" customWidth="1"/>
    <col min="9" max="9" width="2" style="311" hidden="1" customWidth="1"/>
    <col min="10" max="12" width="11" style="311" hidden="1" customWidth="1"/>
    <col min="13" max="17" width="0" style="311" hidden="1" customWidth="1"/>
    <col min="18" max="16384" width="10.85546875" style="311"/>
  </cols>
  <sheetData>
    <row r="1" spans="2:10" ht="18" x14ac:dyDescent="0.25">
      <c r="B1" s="733"/>
      <c r="C1" s="735" t="s">
        <v>872</v>
      </c>
    </row>
    <row r="2" spans="2:10" ht="18" x14ac:dyDescent="0.25">
      <c r="B2" s="733"/>
      <c r="C2" s="735" t="s">
        <v>1009</v>
      </c>
    </row>
    <row r="3" spans="2:10" ht="18" x14ac:dyDescent="0.25">
      <c r="B3" s="733"/>
      <c r="C3" s="734" t="s">
        <v>12506</v>
      </c>
    </row>
    <row r="4" spans="2:10" ht="13.5" thickBot="1" x14ac:dyDescent="0.25">
      <c r="B4" s="733"/>
      <c r="C4" s="702"/>
    </row>
    <row r="5" spans="2:10" x14ac:dyDescent="0.2">
      <c r="B5" s="732"/>
      <c r="C5" s="731"/>
      <c r="D5" s="730" t="s">
        <v>869</v>
      </c>
      <c r="E5" s="1139" t="s">
        <v>868</v>
      </c>
      <c r="F5" s="728"/>
    </row>
    <row r="6" spans="2:10" x14ac:dyDescent="0.2">
      <c r="B6" s="727" t="s">
        <v>41</v>
      </c>
      <c r="C6" s="702" t="s">
        <v>867</v>
      </c>
      <c r="D6" s="693" t="s">
        <v>866</v>
      </c>
      <c r="E6" s="1140" t="s">
        <v>865</v>
      </c>
      <c r="F6" s="725" t="s">
        <v>864</v>
      </c>
    </row>
    <row r="7" spans="2:10" ht="13.5" thickBot="1" x14ac:dyDescent="0.25">
      <c r="B7" s="724"/>
      <c r="C7" s="723"/>
      <c r="D7" s="722" t="s">
        <v>863</v>
      </c>
      <c r="E7" s="1141"/>
      <c r="F7" s="725"/>
      <c r="G7" s="698"/>
      <c r="H7" s="698"/>
      <c r="I7" s="318"/>
    </row>
    <row r="8" spans="2:10" x14ac:dyDescent="0.2">
      <c r="B8" s="703"/>
      <c r="C8" s="1327" t="s">
        <v>1008</v>
      </c>
      <c r="D8" s="1328"/>
      <c r="F8" s="1119">
        <v>194221.05</v>
      </c>
      <c r="G8" s="704"/>
      <c r="H8" s="698" t="s">
        <v>4690</v>
      </c>
      <c r="I8" s="318"/>
    </row>
    <row r="9" spans="2:10" x14ac:dyDescent="0.2">
      <c r="B9" s="1116">
        <v>45446</v>
      </c>
      <c r="C9" s="1031" t="s">
        <v>12505</v>
      </c>
      <c r="E9" s="1142">
        <v>8861.3700000000008</v>
      </c>
      <c r="F9" s="1113">
        <v>0.05</v>
      </c>
      <c r="G9" s="698" t="s">
        <v>12504</v>
      </c>
    </row>
    <row r="10" spans="2:10" ht="14.25" x14ac:dyDescent="0.2">
      <c r="B10" s="1116">
        <v>45446</v>
      </c>
      <c r="C10" s="1117" t="s">
        <v>11902</v>
      </c>
      <c r="E10" s="1113">
        <v>54685.45</v>
      </c>
      <c r="F10" s="1113">
        <v>10000</v>
      </c>
      <c r="G10" s="698" t="s">
        <v>3850</v>
      </c>
      <c r="H10" s="695"/>
      <c r="I10" s="341"/>
      <c r="J10" s="341"/>
    </row>
    <row r="11" spans="2:10" x14ac:dyDescent="0.2">
      <c r="B11" s="1116">
        <v>45446</v>
      </c>
      <c r="C11" s="1115" t="s">
        <v>12503</v>
      </c>
      <c r="E11" s="1113">
        <v>61039.97</v>
      </c>
      <c r="F11" s="1113">
        <v>15244.62</v>
      </c>
      <c r="G11" s="698" t="s">
        <v>12502</v>
      </c>
    </row>
    <row r="12" spans="2:10" ht="13.5" customHeight="1" x14ac:dyDescent="0.2">
      <c r="B12" s="1116">
        <v>45446</v>
      </c>
      <c r="C12" s="1115" t="s">
        <v>11898</v>
      </c>
      <c r="E12" s="1113">
        <v>76319.88</v>
      </c>
      <c r="F12" s="1113">
        <v>5054.47</v>
      </c>
      <c r="G12" s="698" t="s">
        <v>12501</v>
      </c>
    </row>
    <row r="13" spans="2:10" x14ac:dyDescent="0.2">
      <c r="B13" s="1116">
        <v>45447</v>
      </c>
      <c r="C13" s="1115" t="s">
        <v>12499</v>
      </c>
      <c r="E13" s="1113">
        <v>3314.43</v>
      </c>
      <c r="F13" s="1113">
        <v>40000</v>
      </c>
      <c r="G13" s="698" t="s">
        <v>7534</v>
      </c>
    </row>
    <row r="14" spans="2:10" x14ac:dyDescent="0.2">
      <c r="B14" s="1116">
        <v>45447</v>
      </c>
      <c r="C14" s="1115" t="s">
        <v>12465</v>
      </c>
      <c r="E14" s="1144">
        <v>40000</v>
      </c>
      <c r="F14" s="1113">
        <v>2285.06</v>
      </c>
      <c r="G14" s="698" t="s">
        <v>12500</v>
      </c>
    </row>
    <row r="15" spans="2:10" x14ac:dyDescent="0.2">
      <c r="B15" s="1116">
        <v>45448</v>
      </c>
      <c r="C15" s="1115" t="s">
        <v>12499</v>
      </c>
      <c r="E15" s="1113">
        <v>194.97</v>
      </c>
      <c r="F15" s="1113">
        <v>1217.72</v>
      </c>
      <c r="G15" s="698" t="s">
        <v>12498</v>
      </c>
    </row>
    <row r="16" spans="2:10" x14ac:dyDescent="0.2">
      <c r="B16" s="1116">
        <v>45448</v>
      </c>
      <c r="C16" s="1115" t="s">
        <v>12497</v>
      </c>
      <c r="E16" s="1113">
        <v>3828</v>
      </c>
      <c r="F16" s="1113">
        <v>1142.53</v>
      </c>
      <c r="G16" s="698" t="s">
        <v>12496</v>
      </c>
    </row>
    <row r="17" spans="2:12" x14ac:dyDescent="0.2">
      <c r="B17" s="1116">
        <v>45448</v>
      </c>
      <c r="C17" s="1115" t="s">
        <v>12495</v>
      </c>
      <c r="E17" s="1113">
        <v>14691.67</v>
      </c>
      <c r="F17" s="1113">
        <v>44305.27</v>
      </c>
      <c r="G17" s="698" t="s">
        <v>12494</v>
      </c>
    </row>
    <row r="18" spans="2:12" x14ac:dyDescent="0.2">
      <c r="B18" s="1116">
        <v>45448</v>
      </c>
      <c r="C18" s="1115" t="s">
        <v>11905</v>
      </c>
      <c r="E18" s="1113">
        <v>3100</v>
      </c>
      <c r="F18" s="1113">
        <v>27776</v>
      </c>
      <c r="G18" s="698" t="s">
        <v>12493</v>
      </c>
    </row>
    <row r="19" spans="2:12" x14ac:dyDescent="0.2">
      <c r="B19" s="1116">
        <v>45450</v>
      </c>
      <c r="C19" s="1115" t="s">
        <v>11892</v>
      </c>
      <c r="E19" s="1113">
        <v>6654</v>
      </c>
      <c r="F19" s="1113">
        <v>2061</v>
      </c>
      <c r="G19" s="698" t="s">
        <v>11816</v>
      </c>
    </row>
    <row r="20" spans="2:12" x14ac:dyDescent="0.2">
      <c r="B20" s="1116">
        <v>45450</v>
      </c>
      <c r="C20" s="1115" t="s">
        <v>335</v>
      </c>
      <c r="E20" s="1113">
        <v>431699.39</v>
      </c>
      <c r="F20" s="1113">
        <v>10000</v>
      </c>
      <c r="G20" s="698" t="s">
        <v>11815</v>
      </c>
    </row>
    <row r="21" spans="2:12" x14ac:dyDescent="0.2">
      <c r="B21" s="1116">
        <v>45450</v>
      </c>
      <c r="C21" s="1115" t="s">
        <v>12492</v>
      </c>
      <c r="E21" s="1113">
        <v>25930.43</v>
      </c>
      <c r="F21" s="1113">
        <v>15059.3</v>
      </c>
      <c r="G21" s="698" t="s">
        <v>12491</v>
      </c>
      <c r="H21" s="698"/>
      <c r="I21" s="318"/>
    </row>
    <row r="22" spans="2:12" x14ac:dyDescent="0.2">
      <c r="B22" s="1116">
        <v>45450</v>
      </c>
      <c r="C22" s="1115" t="s">
        <v>12490</v>
      </c>
      <c r="E22" s="1113">
        <v>2802</v>
      </c>
      <c r="F22" s="1113">
        <v>2800</v>
      </c>
      <c r="G22" s="698" t="s">
        <v>11794</v>
      </c>
      <c r="H22" s="698"/>
      <c r="I22" s="318"/>
    </row>
    <row r="23" spans="2:12" x14ac:dyDescent="0.2">
      <c r="B23" s="1116">
        <v>45453</v>
      </c>
      <c r="C23" s="1115" t="s">
        <v>12510</v>
      </c>
      <c r="E23" s="1142">
        <v>6153</v>
      </c>
      <c r="F23" s="1113">
        <v>17500</v>
      </c>
      <c r="G23" s="698" t="s">
        <v>12489</v>
      </c>
      <c r="H23" s="698"/>
      <c r="I23" s="318"/>
    </row>
    <row r="24" spans="2:12" x14ac:dyDescent="0.2">
      <c r="B24" s="1116">
        <v>45453</v>
      </c>
      <c r="C24" s="1115" t="s">
        <v>10058</v>
      </c>
      <c r="E24" s="1113">
        <v>4126</v>
      </c>
      <c r="F24" s="1113">
        <v>505</v>
      </c>
      <c r="G24" s="698" t="s">
        <v>11803</v>
      </c>
      <c r="H24" s="698"/>
      <c r="I24" s="318"/>
    </row>
    <row r="25" spans="2:12" x14ac:dyDescent="0.2">
      <c r="B25" s="1116">
        <v>45454</v>
      </c>
      <c r="C25" s="1115" t="s">
        <v>12488</v>
      </c>
      <c r="E25" s="1113">
        <v>14049.51</v>
      </c>
      <c r="F25" s="1113">
        <v>72458.94</v>
      </c>
      <c r="G25" s="698" t="s">
        <v>12487</v>
      </c>
      <c r="H25" s="698"/>
      <c r="I25" s="318"/>
    </row>
    <row r="26" spans="2:12" x14ac:dyDescent="0.2">
      <c r="B26" s="1116">
        <v>45454</v>
      </c>
      <c r="C26" s="1115" t="s">
        <v>12511</v>
      </c>
      <c r="E26" s="1113">
        <v>92502.8</v>
      </c>
      <c r="F26" s="1113">
        <v>5363.08</v>
      </c>
      <c r="G26" s="698" t="s">
        <v>12486</v>
      </c>
      <c r="H26" s="698"/>
      <c r="I26" s="318"/>
    </row>
    <row r="27" spans="2:12" x14ac:dyDescent="0.2">
      <c r="B27" s="1116">
        <v>45455</v>
      </c>
      <c r="C27" s="1115" t="s">
        <v>11856</v>
      </c>
      <c r="E27" s="1113">
        <v>250794.55</v>
      </c>
      <c r="F27" s="1113">
        <v>10486.4</v>
      </c>
      <c r="G27" s="698" t="s">
        <v>12485</v>
      </c>
      <c r="H27" s="698"/>
      <c r="I27" s="318"/>
    </row>
    <row r="28" spans="2:12" x14ac:dyDescent="0.2">
      <c r="B28" s="1116">
        <v>45455</v>
      </c>
      <c r="C28" s="1115" t="s">
        <v>11872</v>
      </c>
      <c r="E28" s="1113">
        <v>11020</v>
      </c>
      <c r="F28" s="1113">
        <v>5000</v>
      </c>
      <c r="G28" s="698" t="s">
        <v>11789</v>
      </c>
      <c r="H28" s="711"/>
      <c r="I28" s="318"/>
      <c r="K28" s="338"/>
      <c r="L28" s="337"/>
    </row>
    <row r="29" spans="2:12" x14ac:dyDescent="0.2">
      <c r="B29" s="1116">
        <v>45456</v>
      </c>
      <c r="C29" s="1115" t="s">
        <v>952</v>
      </c>
      <c r="E29" s="1113">
        <v>5728.93</v>
      </c>
      <c r="F29" s="1113">
        <v>92674.95</v>
      </c>
      <c r="G29" s="698" t="s">
        <v>12484</v>
      </c>
      <c r="H29" s="698"/>
      <c r="I29" s="318"/>
      <c r="K29" s="337"/>
    </row>
    <row r="30" spans="2:12" ht="13.5" customHeight="1" x14ac:dyDescent="0.2">
      <c r="B30" s="1116">
        <v>45456</v>
      </c>
      <c r="C30" s="1115" t="s">
        <v>12512</v>
      </c>
      <c r="E30" s="1113">
        <v>33226.68</v>
      </c>
      <c r="F30" s="1134">
        <v>10486.4</v>
      </c>
      <c r="G30" s="698" t="s">
        <v>12483</v>
      </c>
      <c r="H30" s="698"/>
      <c r="I30" s="318"/>
    </row>
    <row r="31" spans="2:12" ht="11.25" customHeight="1" x14ac:dyDescent="0.2">
      <c r="B31" s="1116">
        <v>45456</v>
      </c>
      <c r="C31" s="1115" t="s">
        <v>12482</v>
      </c>
      <c r="E31" s="1113">
        <v>5950.75</v>
      </c>
      <c r="F31" s="1134">
        <v>18328.12</v>
      </c>
      <c r="G31" s="698" t="s">
        <v>12481</v>
      </c>
      <c r="H31" s="698"/>
      <c r="I31" s="318"/>
    </row>
    <row r="32" spans="2:12" ht="14.25" customHeight="1" x14ac:dyDescent="0.2">
      <c r="B32" s="1116">
        <v>45456</v>
      </c>
      <c r="C32" s="1115" t="s">
        <v>12480</v>
      </c>
      <c r="E32" s="1113">
        <v>5336</v>
      </c>
      <c r="F32" s="1134">
        <v>27833.55</v>
      </c>
      <c r="G32" s="698" t="s">
        <v>12479</v>
      </c>
      <c r="H32" s="698"/>
      <c r="I32" s="318"/>
    </row>
    <row r="33" spans="2:9" ht="14.25" customHeight="1" x14ac:dyDescent="0.2">
      <c r="B33" s="1116">
        <v>45456</v>
      </c>
      <c r="C33" s="1115" t="s">
        <v>1001</v>
      </c>
      <c r="E33" s="1113">
        <v>3891.8</v>
      </c>
      <c r="F33" s="1134">
        <v>354627.55</v>
      </c>
      <c r="G33" s="698" t="s">
        <v>12478</v>
      </c>
      <c r="H33" s="698"/>
      <c r="I33" s="318"/>
    </row>
    <row r="34" spans="2:9" ht="14.25" customHeight="1" x14ac:dyDescent="0.2">
      <c r="B34" s="1116">
        <v>45457</v>
      </c>
      <c r="C34" s="1138" t="s">
        <v>6740</v>
      </c>
      <c r="E34" s="1118">
        <v>6263.68</v>
      </c>
      <c r="F34" s="1134">
        <v>13022.16</v>
      </c>
      <c r="G34" s="698" t="s">
        <v>12477</v>
      </c>
      <c r="H34" s="698"/>
      <c r="I34" s="318"/>
    </row>
    <row r="35" spans="2:9" ht="14.25" customHeight="1" x14ac:dyDescent="0.2">
      <c r="B35" s="1116">
        <v>45457</v>
      </c>
      <c r="C35" s="1115" t="s">
        <v>6740</v>
      </c>
      <c r="E35" s="1113">
        <v>28393.64</v>
      </c>
      <c r="F35" s="1134">
        <v>32497.45</v>
      </c>
      <c r="G35" s="698" t="s">
        <v>12476</v>
      </c>
      <c r="H35" s="698"/>
      <c r="I35" s="318"/>
    </row>
    <row r="36" spans="2:9" ht="14.25" customHeight="1" x14ac:dyDescent="0.2">
      <c r="B36" s="1116">
        <v>45457</v>
      </c>
      <c r="C36" s="1115" t="s">
        <v>6740</v>
      </c>
      <c r="E36" s="1113">
        <v>3448.3</v>
      </c>
      <c r="F36" s="1134">
        <v>4101.75</v>
      </c>
      <c r="G36" s="698" t="s">
        <v>12475</v>
      </c>
      <c r="H36" s="698"/>
      <c r="I36" s="318"/>
    </row>
    <row r="37" spans="2:9" ht="14.25" customHeight="1" x14ac:dyDescent="0.2">
      <c r="B37" s="1116">
        <v>45457</v>
      </c>
      <c r="C37" s="1115" t="s">
        <v>6740</v>
      </c>
      <c r="E37" s="1113">
        <v>16059.17</v>
      </c>
      <c r="F37" s="1135">
        <v>1632.38</v>
      </c>
      <c r="G37" s="698" t="s">
        <v>12474</v>
      </c>
      <c r="H37" s="698"/>
      <c r="I37" s="318"/>
    </row>
    <row r="38" spans="2:9" ht="14.25" customHeight="1" x14ac:dyDescent="0.2">
      <c r="B38" s="1116">
        <v>45457</v>
      </c>
      <c r="C38" s="1115" t="s">
        <v>12473</v>
      </c>
      <c r="E38" s="1113">
        <v>39180</v>
      </c>
      <c r="F38" s="1134">
        <v>2642.72</v>
      </c>
      <c r="G38" s="698" t="s">
        <v>12472</v>
      </c>
      <c r="H38" s="698"/>
      <c r="I38" s="318"/>
    </row>
    <row r="39" spans="2:9" ht="14.25" customHeight="1" x14ac:dyDescent="0.2">
      <c r="B39" s="1116">
        <v>45460</v>
      </c>
      <c r="C39" s="1115" t="s">
        <v>12467</v>
      </c>
      <c r="E39" s="1142">
        <v>4758.66</v>
      </c>
      <c r="F39" s="1134">
        <v>2605.0100000000002</v>
      </c>
      <c r="G39" s="698" t="s">
        <v>12471</v>
      </c>
      <c r="H39" s="698"/>
      <c r="I39" s="318"/>
    </row>
    <row r="40" spans="2:9" ht="14.25" customHeight="1" x14ac:dyDescent="0.2">
      <c r="B40" s="1116">
        <v>45463</v>
      </c>
      <c r="C40" s="1115" t="s">
        <v>12445</v>
      </c>
      <c r="E40" s="1113">
        <v>154573.66</v>
      </c>
      <c r="F40" s="1134">
        <v>4125.99</v>
      </c>
      <c r="G40" s="698" t="s">
        <v>12470</v>
      </c>
      <c r="H40" s="698"/>
      <c r="I40" s="318"/>
    </row>
    <row r="41" spans="2:9" ht="14.25" customHeight="1" x14ac:dyDescent="0.2">
      <c r="B41" s="1116">
        <v>45463</v>
      </c>
      <c r="C41" s="1115" t="s">
        <v>335</v>
      </c>
      <c r="E41" s="1113">
        <v>700000</v>
      </c>
      <c r="F41" s="1134">
        <v>1871.46</v>
      </c>
      <c r="G41" s="698" t="s">
        <v>12469</v>
      </c>
      <c r="H41" s="698"/>
      <c r="I41" s="318"/>
    </row>
    <row r="42" spans="2:9" ht="14.25" customHeight="1" x14ac:dyDescent="0.2">
      <c r="B42" s="1116">
        <v>45467</v>
      </c>
      <c r="C42" s="1115" t="s">
        <v>12468</v>
      </c>
      <c r="E42" s="1143">
        <v>11551</v>
      </c>
      <c r="F42" s="1134">
        <v>92502.8</v>
      </c>
      <c r="G42" s="698" t="s">
        <v>3850</v>
      </c>
      <c r="H42" s="698"/>
      <c r="I42" s="318"/>
    </row>
    <row r="43" spans="2:9" ht="14.25" customHeight="1" x14ac:dyDescent="0.2">
      <c r="B43" s="1116">
        <v>45467</v>
      </c>
      <c r="C43" s="1115" t="s">
        <v>12467</v>
      </c>
      <c r="E43" s="1142">
        <v>2500</v>
      </c>
      <c r="F43" s="1134">
        <v>5000</v>
      </c>
      <c r="G43" s="698" t="s">
        <v>11789</v>
      </c>
      <c r="H43" s="698"/>
      <c r="I43" s="318"/>
    </row>
    <row r="44" spans="2:9" ht="14.25" customHeight="1" x14ac:dyDescent="0.2">
      <c r="B44" s="1116">
        <v>45467</v>
      </c>
      <c r="C44" s="1115" t="s">
        <v>12466</v>
      </c>
      <c r="E44" s="1113">
        <v>928</v>
      </c>
      <c r="F44" s="1134">
        <v>6000</v>
      </c>
      <c r="G44" s="698" t="s">
        <v>11815</v>
      </c>
      <c r="H44" s="698"/>
      <c r="I44" s="318"/>
    </row>
    <row r="45" spans="2:9" ht="14.25" customHeight="1" x14ac:dyDescent="0.2">
      <c r="B45" s="1116">
        <v>45468</v>
      </c>
      <c r="C45" s="1115" t="s">
        <v>12465</v>
      </c>
      <c r="E45" s="1144">
        <v>5000</v>
      </c>
      <c r="F45" s="1134">
        <v>1228.3699999999999</v>
      </c>
      <c r="G45" s="698" t="s">
        <v>12464</v>
      </c>
      <c r="H45" s="711"/>
      <c r="I45" s="318"/>
    </row>
    <row r="46" spans="2:9" ht="14.25" customHeight="1" x14ac:dyDescent="0.2">
      <c r="B46" s="1116">
        <v>45468</v>
      </c>
      <c r="C46" s="1115" t="s">
        <v>12463</v>
      </c>
      <c r="E46" s="1144">
        <v>20000</v>
      </c>
      <c r="F46" s="1134">
        <v>2332.5700000000002</v>
      </c>
      <c r="G46" s="698" t="s">
        <v>12462</v>
      </c>
      <c r="H46" s="698"/>
      <c r="I46" s="318"/>
    </row>
    <row r="47" spans="2:9" ht="14.25" customHeight="1" x14ac:dyDescent="0.2">
      <c r="B47" s="1116">
        <v>45468</v>
      </c>
      <c r="C47" s="1115" t="s">
        <v>10058</v>
      </c>
      <c r="E47" s="1113">
        <v>1856</v>
      </c>
      <c r="F47" s="1134">
        <v>383.93</v>
      </c>
      <c r="G47" s="698" t="s">
        <v>12461</v>
      </c>
      <c r="H47" s="698"/>
      <c r="I47" s="318"/>
    </row>
    <row r="48" spans="2:9" ht="14.25" customHeight="1" x14ac:dyDescent="0.2">
      <c r="B48" s="1116">
        <v>45469</v>
      </c>
      <c r="C48" s="1115" t="s">
        <v>12445</v>
      </c>
      <c r="E48" s="1113">
        <v>41099.279999999999</v>
      </c>
      <c r="F48" s="1134">
        <v>2000</v>
      </c>
      <c r="G48" s="698" t="s">
        <v>11126</v>
      </c>
      <c r="H48" s="698"/>
      <c r="I48" s="318"/>
    </row>
    <row r="49" spans="2:9" ht="14.25" customHeight="1" x14ac:dyDescent="0.2">
      <c r="B49" s="1116">
        <v>45469</v>
      </c>
      <c r="C49" s="1115" t="s">
        <v>978</v>
      </c>
      <c r="E49" s="1113">
        <v>25713.599999999999</v>
      </c>
      <c r="F49" s="1134">
        <v>19600</v>
      </c>
      <c r="G49" s="698" t="s">
        <v>11794</v>
      </c>
      <c r="H49" s="698"/>
      <c r="I49" s="318"/>
    </row>
    <row r="50" spans="2:9" ht="14.25" customHeight="1" x14ac:dyDescent="0.2">
      <c r="B50" s="1116">
        <v>45469</v>
      </c>
      <c r="C50" s="1115" t="s">
        <v>12460</v>
      </c>
      <c r="E50" s="1113">
        <v>3796.61</v>
      </c>
      <c r="F50" s="1134">
        <v>1142.53</v>
      </c>
      <c r="G50" s="698" t="s">
        <v>12459</v>
      </c>
      <c r="H50" s="698"/>
      <c r="I50" s="318"/>
    </row>
    <row r="51" spans="2:9" ht="14.25" customHeight="1" x14ac:dyDescent="0.2">
      <c r="B51" s="1116">
        <v>45470</v>
      </c>
      <c r="C51" s="1115" t="s">
        <v>12458</v>
      </c>
      <c r="E51" s="1113">
        <v>2987</v>
      </c>
      <c r="F51" s="1134">
        <v>5916.77</v>
      </c>
      <c r="G51" s="698" t="s">
        <v>11793</v>
      </c>
      <c r="H51" s="698"/>
      <c r="I51" s="318"/>
    </row>
    <row r="52" spans="2:9" ht="14.25" customHeight="1" x14ac:dyDescent="0.2">
      <c r="B52" s="1116">
        <v>45470</v>
      </c>
      <c r="C52" s="1115" t="s">
        <v>11856</v>
      </c>
      <c r="E52" s="1113">
        <v>232039.93</v>
      </c>
      <c r="F52" s="1134">
        <v>3427.59</v>
      </c>
      <c r="G52" s="698" t="s">
        <v>12457</v>
      </c>
      <c r="H52" s="698"/>
      <c r="I52" s="318"/>
    </row>
    <row r="53" spans="2:9" ht="14.25" customHeight="1" x14ac:dyDescent="0.2">
      <c r="B53" s="1116">
        <v>45470</v>
      </c>
      <c r="C53" s="1115" t="s">
        <v>12456</v>
      </c>
      <c r="E53" s="1113">
        <v>928</v>
      </c>
      <c r="F53" s="1134">
        <v>5054.47</v>
      </c>
      <c r="G53" s="698" t="s">
        <v>12455</v>
      </c>
      <c r="H53" s="698"/>
      <c r="I53" s="318"/>
    </row>
    <row r="54" spans="2:9" ht="14.25" customHeight="1" x14ac:dyDescent="0.2">
      <c r="B54" s="1116">
        <v>45471</v>
      </c>
      <c r="C54" s="1115" t="s">
        <v>6740</v>
      </c>
      <c r="E54" s="1113">
        <v>6263.68</v>
      </c>
      <c r="F54" s="1134">
        <v>5054.47</v>
      </c>
      <c r="G54" s="698" t="s">
        <v>12454</v>
      </c>
      <c r="H54" s="698"/>
      <c r="I54" s="318"/>
    </row>
    <row r="55" spans="2:9" ht="14.25" customHeight="1" x14ac:dyDescent="0.2">
      <c r="B55" s="1116">
        <v>45471</v>
      </c>
      <c r="C55" s="1115" t="s">
        <v>6740</v>
      </c>
      <c r="E55" s="1113">
        <v>28393.64</v>
      </c>
      <c r="F55" s="1134">
        <v>2841</v>
      </c>
      <c r="G55" s="698" t="s">
        <v>11794</v>
      </c>
      <c r="H55" s="698"/>
      <c r="I55" s="318"/>
    </row>
    <row r="56" spans="2:9" ht="14.25" customHeight="1" x14ac:dyDescent="0.2">
      <c r="B56" s="1116">
        <v>45471</v>
      </c>
      <c r="C56" s="1115" t="s">
        <v>6740</v>
      </c>
      <c r="E56" s="1113">
        <v>16059.17</v>
      </c>
      <c r="F56" s="1134">
        <v>5843.34</v>
      </c>
      <c r="G56" s="698" t="s">
        <v>12453</v>
      </c>
      <c r="H56" s="698"/>
      <c r="I56" s="318"/>
    </row>
    <row r="57" spans="2:9" ht="14.25" customHeight="1" x14ac:dyDescent="0.2">
      <c r="B57" s="1116">
        <v>45471</v>
      </c>
      <c r="C57" s="1115" t="s">
        <v>6740</v>
      </c>
      <c r="E57" s="1113">
        <v>3448.3</v>
      </c>
      <c r="F57" s="1134">
        <v>2097.2800000000002</v>
      </c>
      <c r="G57" s="698" t="s">
        <v>12452</v>
      </c>
      <c r="H57" s="698"/>
      <c r="I57" s="318"/>
    </row>
    <row r="58" spans="2:9" ht="14.25" customHeight="1" x14ac:dyDescent="0.2">
      <c r="B58" s="1116">
        <v>45471</v>
      </c>
      <c r="C58" s="1115" t="s">
        <v>6740</v>
      </c>
      <c r="E58" s="1113">
        <v>5178.6899999999996</v>
      </c>
      <c r="F58" s="1134">
        <v>22338.880000000001</v>
      </c>
      <c r="G58" s="698" t="s">
        <v>12451</v>
      </c>
      <c r="H58" s="698"/>
      <c r="I58" s="318"/>
    </row>
    <row r="59" spans="2:9" ht="14.25" customHeight="1" x14ac:dyDescent="0.2">
      <c r="B59" s="1116">
        <v>45471</v>
      </c>
      <c r="C59" s="1115" t="s">
        <v>3850</v>
      </c>
      <c r="E59" s="1113">
        <v>80000</v>
      </c>
      <c r="F59" s="1134">
        <v>15244.62</v>
      </c>
      <c r="G59" s="698" t="s">
        <v>12450</v>
      </c>
      <c r="H59" s="698"/>
      <c r="I59" s="318"/>
    </row>
    <row r="60" spans="2:9" ht="14.25" customHeight="1" x14ac:dyDescent="0.2">
      <c r="B60" s="1116">
        <v>45471</v>
      </c>
      <c r="C60" s="1115" t="s">
        <v>335</v>
      </c>
      <c r="E60" s="1113">
        <v>1053879.17</v>
      </c>
      <c r="F60" s="1134">
        <v>25908.6</v>
      </c>
      <c r="G60" s="698" t="s">
        <v>12449</v>
      </c>
      <c r="H60" s="698"/>
      <c r="I60" s="318"/>
    </row>
    <row r="61" spans="2:9" ht="14.25" customHeight="1" x14ac:dyDescent="0.2">
      <c r="B61" s="1116">
        <v>45471</v>
      </c>
      <c r="C61" s="1115" t="s">
        <v>3598</v>
      </c>
      <c r="E61" s="1113">
        <v>20926.5</v>
      </c>
      <c r="F61" s="1134">
        <v>42765.599999999999</v>
      </c>
      <c r="G61" s="698" t="s">
        <v>12448</v>
      </c>
      <c r="H61" s="698"/>
      <c r="I61" s="318"/>
    </row>
    <row r="62" spans="2:9" ht="14.25" customHeight="1" x14ac:dyDescent="0.2">
      <c r="B62" s="1116">
        <v>45471</v>
      </c>
      <c r="C62" s="1115" t="s">
        <v>11905</v>
      </c>
      <c r="E62" s="1113">
        <v>3100</v>
      </c>
      <c r="F62" s="1134">
        <v>13916.77</v>
      </c>
      <c r="G62" s="698" t="s">
        <v>12447</v>
      </c>
      <c r="H62" s="698"/>
      <c r="I62" s="318"/>
    </row>
    <row r="63" spans="2:9" ht="14.25" customHeight="1" x14ac:dyDescent="0.2">
      <c r="B63" s="1116">
        <v>45471</v>
      </c>
      <c r="C63" s="1115" t="s">
        <v>335</v>
      </c>
      <c r="E63" s="1113">
        <v>295435.63</v>
      </c>
      <c r="F63" s="1134">
        <v>347498.72</v>
      </c>
      <c r="G63" s="698" t="s">
        <v>12446</v>
      </c>
      <c r="H63" s="698"/>
      <c r="I63" s="318"/>
    </row>
    <row r="64" spans="2:9" ht="14.25" customHeight="1" x14ac:dyDescent="0.2">
      <c r="B64" s="1116">
        <v>45471</v>
      </c>
      <c r="C64" s="1115" t="s">
        <v>12445</v>
      </c>
      <c r="E64" s="1113">
        <v>93868.5</v>
      </c>
      <c r="F64" s="1134">
        <v>9313.2900000000009</v>
      </c>
      <c r="G64" s="698" t="s">
        <v>12444</v>
      </c>
      <c r="H64" s="698"/>
      <c r="I64" s="318"/>
    </row>
    <row r="65" spans="2:12" ht="14.25" customHeight="1" x14ac:dyDescent="0.2">
      <c r="B65" s="1116">
        <v>45471</v>
      </c>
      <c r="C65" s="1115" t="s">
        <v>12443</v>
      </c>
      <c r="E65" s="1113">
        <v>3828</v>
      </c>
      <c r="F65" s="1134">
        <v>32576.78</v>
      </c>
      <c r="G65" s="698" t="s">
        <v>12442</v>
      </c>
      <c r="H65" s="698"/>
      <c r="I65" s="318"/>
    </row>
    <row r="66" spans="2:12" ht="14.25" customHeight="1" x14ac:dyDescent="0.2">
      <c r="B66" s="703"/>
      <c r="C66" s="702"/>
      <c r="F66" s="1134">
        <v>7753.25</v>
      </c>
      <c r="G66" s="698" t="s">
        <v>12441</v>
      </c>
      <c r="H66" s="698"/>
      <c r="I66" s="318"/>
    </row>
    <row r="67" spans="2:12" ht="14.25" customHeight="1" x14ac:dyDescent="0.2">
      <c r="B67" s="703"/>
      <c r="C67" s="702"/>
      <c r="F67" s="1134">
        <v>20381.689999999999</v>
      </c>
      <c r="G67" s="698" t="s">
        <v>12395</v>
      </c>
      <c r="H67" s="698"/>
      <c r="I67" s="318"/>
    </row>
    <row r="68" spans="2:12" ht="14.25" customHeight="1" x14ac:dyDescent="0.2">
      <c r="B68" s="703"/>
      <c r="C68" s="702"/>
      <c r="F68" s="1134">
        <v>1192.45</v>
      </c>
      <c r="G68" s="698" t="s">
        <v>12440</v>
      </c>
      <c r="H68" s="698"/>
      <c r="I68" s="318"/>
    </row>
    <row r="69" spans="2:12" ht="14.25" customHeight="1" x14ac:dyDescent="0.2">
      <c r="B69" s="703"/>
      <c r="C69" s="702"/>
      <c r="F69" s="1135">
        <v>9954.5</v>
      </c>
      <c r="G69" s="698" t="s">
        <v>12439</v>
      </c>
      <c r="H69" s="698"/>
      <c r="I69" s="318"/>
    </row>
    <row r="70" spans="2:12" ht="14.25" customHeight="1" x14ac:dyDescent="0.2">
      <c r="B70" s="703"/>
      <c r="C70" s="702"/>
      <c r="F70" s="1134">
        <v>5168.82</v>
      </c>
      <c r="G70" s="698" t="s">
        <v>12438</v>
      </c>
      <c r="H70" s="698"/>
      <c r="I70" s="318"/>
    </row>
    <row r="71" spans="2:12" ht="14.25" customHeight="1" x14ac:dyDescent="0.2">
      <c r="B71" s="703"/>
      <c r="C71" s="702"/>
      <c r="F71" s="1134">
        <v>1374.31</v>
      </c>
      <c r="G71" s="698" t="s">
        <v>12437</v>
      </c>
      <c r="H71" s="698"/>
      <c r="I71" s="318"/>
    </row>
    <row r="72" spans="2:12" ht="14.25" customHeight="1" x14ac:dyDescent="0.2">
      <c r="B72" s="703"/>
      <c r="C72" s="702"/>
      <c r="F72" s="1135">
        <v>650</v>
      </c>
      <c r="G72" s="698" t="s">
        <v>12436</v>
      </c>
      <c r="H72" s="698"/>
      <c r="I72" s="318"/>
    </row>
    <row r="73" spans="2:12" ht="14.25" customHeight="1" x14ac:dyDescent="0.2">
      <c r="B73" s="703"/>
      <c r="C73" s="702"/>
      <c r="F73" s="1134">
        <v>2437.33</v>
      </c>
      <c r="G73" s="715" t="s">
        <v>12435</v>
      </c>
      <c r="H73" s="1137"/>
      <c r="I73" s="613"/>
      <c r="J73" s="612"/>
      <c r="K73" s="612"/>
      <c r="L73" s="612"/>
    </row>
    <row r="74" spans="2:12" ht="14.25" customHeight="1" x14ac:dyDescent="0.2">
      <c r="B74" s="703"/>
      <c r="C74" s="702"/>
      <c r="F74" s="1134">
        <v>11415.86</v>
      </c>
      <c r="G74" s="698" t="s">
        <v>12434</v>
      </c>
      <c r="H74" s="698"/>
      <c r="I74" s="318"/>
    </row>
    <row r="75" spans="2:12" ht="14.25" customHeight="1" x14ac:dyDescent="0.2">
      <c r="B75" s="703"/>
      <c r="C75" s="702"/>
      <c r="F75" s="1134">
        <v>18747.939999999999</v>
      </c>
      <c r="G75" s="698" t="s">
        <v>12433</v>
      </c>
      <c r="H75" s="698"/>
      <c r="I75" s="318"/>
    </row>
    <row r="76" spans="2:12" ht="14.25" customHeight="1" x14ac:dyDescent="0.2">
      <c r="B76" s="703"/>
      <c r="C76" s="702"/>
      <c r="F76" s="1134">
        <v>346842.37</v>
      </c>
      <c r="G76" s="698" t="s">
        <v>12432</v>
      </c>
      <c r="H76" s="698"/>
      <c r="I76" s="318"/>
    </row>
    <row r="77" spans="2:12" ht="14.25" customHeight="1" x14ac:dyDescent="0.2">
      <c r="B77" s="703"/>
      <c r="C77" s="702"/>
      <c r="F77" s="1134">
        <v>23170.38</v>
      </c>
      <c r="G77" s="698" t="s">
        <v>12431</v>
      </c>
      <c r="H77" s="698"/>
      <c r="I77" s="318"/>
    </row>
    <row r="78" spans="2:12" ht="14.25" customHeight="1" x14ac:dyDescent="0.2">
      <c r="B78" s="703"/>
      <c r="C78" s="702"/>
      <c r="F78" s="1134">
        <v>40435.74</v>
      </c>
      <c r="G78" s="698" t="s">
        <v>12430</v>
      </c>
      <c r="H78" s="698"/>
      <c r="I78" s="318"/>
    </row>
    <row r="79" spans="2:12" ht="14.25" customHeight="1" x14ac:dyDescent="0.2">
      <c r="B79" s="703"/>
      <c r="C79" s="702"/>
      <c r="F79" s="1134">
        <v>72458.94</v>
      </c>
      <c r="G79" s="698" t="s">
        <v>12429</v>
      </c>
      <c r="H79" s="698"/>
      <c r="I79" s="318"/>
    </row>
    <row r="80" spans="2:12" ht="14.25" customHeight="1" x14ac:dyDescent="0.2">
      <c r="B80" s="703"/>
      <c r="C80" s="702"/>
      <c r="F80" s="1134">
        <v>2642.72</v>
      </c>
      <c r="G80" s="698" t="s">
        <v>12428</v>
      </c>
      <c r="H80" s="698"/>
      <c r="I80" s="318"/>
    </row>
    <row r="81" spans="2:12" ht="14.25" customHeight="1" x14ac:dyDescent="0.2">
      <c r="B81" s="703"/>
      <c r="C81" s="702"/>
      <c r="F81" s="1134">
        <v>20217.87</v>
      </c>
      <c r="G81" s="698" t="s">
        <v>12427</v>
      </c>
      <c r="H81" s="698"/>
      <c r="I81" s="318"/>
    </row>
    <row r="82" spans="2:12" ht="14.25" customHeight="1" x14ac:dyDescent="0.2">
      <c r="B82" s="703"/>
      <c r="C82" s="702"/>
      <c r="F82" s="1134">
        <v>12218.75</v>
      </c>
      <c r="G82" s="698" t="s">
        <v>12426</v>
      </c>
      <c r="H82" s="698"/>
      <c r="I82" s="318"/>
    </row>
    <row r="83" spans="2:12" ht="14.25" customHeight="1" x14ac:dyDescent="0.2">
      <c r="B83" s="703"/>
      <c r="C83" s="702"/>
      <c r="F83" s="1134">
        <v>4000.08</v>
      </c>
      <c r="G83" s="698" t="s">
        <v>11789</v>
      </c>
      <c r="H83" s="698"/>
      <c r="I83" s="318"/>
    </row>
    <row r="84" spans="2:12" ht="14.25" customHeight="1" x14ac:dyDescent="0.2">
      <c r="B84" s="703"/>
      <c r="C84" s="702"/>
      <c r="F84" s="1134">
        <v>63730.92</v>
      </c>
      <c r="G84" s="698" t="s">
        <v>12425</v>
      </c>
      <c r="H84" s="698"/>
      <c r="I84" s="318"/>
    </row>
    <row r="85" spans="2:12" ht="14.25" customHeight="1" x14ac:dyDescent="0.2">
      <c r="B85" s="703"/>
      <c r="C85" s="702"/>
      <c r="F85" s="1134">
        <v>30000</v>
      </c>
      <c r="G85" s="698" t="s">
        <v>12424</v>
      </c>
      <c r="H85" s="698"/>
      <c r="I85" s="318"/>
    </row>
    <row r="86" spans="2:12" ht="14.25" customHeight="1" thickBot="1" x14ac:dyDescent="0.25">
      <c r="B86" s="703"/>
      <c r="C86" s="702"/>
      <c r="F86" s="1134">
        <v>34307.910000000003</v>
      </c>
      <c r="G86" s="698" t="s">
        <v>12423</v>
      </c>
      <c r="H86" s="698"/>
      <c r="I86" s="318"/>
    </row>
    <row r="87" spans="2:12" ht="14.25" customHeight="1" x14ac:dyDescent="0.2">
      <c r="B87" s="703"/>
      <c r="C87" s="702"/>
      <c r="F87" s="1134">
        <v>20217.87</v>
      </c>
      <c r="G87" s="1136" t="s">
        <v>12422</v>
      </c>
      <c r="H87" s="698"/>
      <c r="I87" s="318"/>
    </row>
    <row r="88" spans="2:12" ht="14.25" customHeight="1" x14ac:dyDescent="0.2">
      <c r="B88" s="703"/>
      <c r="C88" s="702"/>
      <c r="F88" s="1134">
        <v>50544.68</v>
      </c>
      <c r="G88" s="698" t="s">
        <v>12421</v>
      </c>
      <c r="H88" s="711"/>
      <c r="I88" s="332"/>
      <c r="J88" s="341"/>
      <c r="K88" s="341"/>
      <c r="L88" s="341"/>
    </row>
    <row r="89" spans="2:12" ht="14.25" customHeight="1" x14ac:dyDescent="0.2">
      <c r="B89" s="703"/>
      <c r="C89" s="702"/>
      <c r="F89" s="1134">
        <v>1254</v>
      </c>
      <c r="G89" s="698" t="s">
        <v>12420</v>
      </c>
      <c r="H89" s="698"/>
      <c r="I89" s="318"/>
    </row>
    <row r="90" spans="2:12" ht="14.25" customHeight="1" x14ac:dyDescent="0.2">
      <c r="B90" s="703"/>
      <c r="C90" s="702"/>
      <c r="F90" s="1134">
        <v>8152</v>
      </c>
      <c r="G90" s="698" t="s">
        <v>11794</v>
      </c>
      <c r="H90" s="698"/>
      <c r="I90" s="318"/>
    </row>
    <row r="91" spans="2:12" ht="14.25" customHeight="1" x14ac:dyDescent="0.2">
      <c r="B91" s="703"/>
      <c r="C91" s="702"/>
      <c r="F91" s="1135">
        <v>18000</v>
      </c>
      <c r="G91" s="715" t="s">
        <v>11794</v>
      </c>
      <c r="H91" s="711"/>
      <c r="I91" s="332"/>
    </row>
    <row r="92" spans="2:12" ht="14.25" customHeight="1" x14ac:dyDescent="0.2">
      <c r="B92" s="703"/>
      <c r="C92" s="702"/>
      <c r="F92" s="1135">
        <v>99853.93</v>
      </c>
      <c r="G92" s="698" t="s">
        <v>12419</v>
      </c>
      <c r="H92" s="698"/>
      <c r="I92" s="318"/>
    </row>
    <row r="93" spans="2:12" ht="14.25" customHeight="1" x14ac:dyDescent="0.2">
      <c r="B93" s="703"/>
      <c r="C93" s="702"/>
      <c r="F93" s="1134">
        <v>50544.68</v>
      </c>
      <c r="G93" s="698" t="s">
        <v>12418</v>
      </c>
      <c r="H93" s="698"/>
      <c r="I93" s="318"/>
    </row>
    <row r="94" spans="2:12" ht="15.75" customHeight="1" x14ac:dyDescent="0.2">
      <c r="B94" s="703"/>
      <c r="C94" s="702"/>
      <c r="F94" s="1134">
        <v>2126.6</v>
      </c>
      <c r="G94" s="698" t="s">
        <v>12417</v>
      </c>
      <c r="H94" s="698"/>
      <c r="I94" s="318"/>
    </row>
    <row r="95" spans="2:12" ht="11.25" customHeight="1" x14ac:dyDescent="0.2">
      <c r="B95" s="703"/>
      <c r="C95" s="702"/>
      <c r="F95" s="1134">
        <v>273563.84999999998</v>
      </c>
      <c r="G95" s="698" t="s">
        <v>12416</v>
      </c>
      <c r="H95" s="698"/>
      <c r="I95" s="318"/>
    </row>
    <row r="96" spans="2:12" ht="14.25" customHeight="1" x14ac:dyDescent="0.2">
      <c r="B96" s="703"/>
      <c r="C96" s="702"/>
      <c r="F96" s="1134">
        <v>50333.120000000003</v>
      </c>
      <c r="G96" s="698" t="s">
        <v>12415</v>
      </c>
      <c r="H96" s="698"/>
      <c r="I96" s="318"/>
    </row>
    <row r="97" spans="2:9" ht="12.75" customHeight="1" x14ac:dyDescent="0.2">
      <c r="B97" s="703"/>
      <c r="C97" s="702"/>
      <c r="F97" s="1134">
        <v>32415.41</v>
      </c>
      <c r="G97" s="698" t="s">
        <v>12414</v>
      </c>
      <c r="H97" s="698"/>
      <c r="I97" s="318"/>
    </row>
    <row r="98" spans="2:9" ht="15.75" customHeight="1" x14ac:dyDescent="0.2">
      <c r="B98" s="703"/>
      <c r="C98" s="702"/>
      <c r="F98" s="1134">
        <v>44262.43</v>
      </c>
      <c r="G98" s="698" t="s">
        <v>12413</v>
      </c>
      <c r="H98" s="698"/>
      <c r="I98" s="318"/>
    </row>
    <row r="99" spans="2:9" ht="15.75" customHeight="1" x14ac:dyDescent="0.2">
      <c r="B99" s="703"/>
      <c r="C99" s="702"/>
      <c r="F99" s="1134">
        <v>2097.2800000000002</v>
      </c>
      <c r="G99" s="698" t="s">
        <v>12412</v>
      </c>
      <c r="H99" s="698"/>
      <c r="I99" s="318"/>
    </row>
    <row r="100" spans="2:9" ht="12.75" customHeight="1" x14ac:dyDescent="0.2">
      <c r="B100" s="703"/>
      <c r="C100" s="702"/>
      <c r="F100" s="1134">
        <v>2000</v>
      </c>
      <c r="G100" s="698" t="s">
        <v>12411</v>
      </c>
      <c r="H100" s="698"/>
      <c r="I100" s="318"/>
    </row>
    <row r="101" spans="2:9" ht="12.75" customHeight="1" x14ac:dyDescent="0.2">
      <c r="B101" s="703"/>
      <c r="C101" s="702"/>
      <c r="F101" s="1134">
        <v>36275</v>
      </c>
      <c r="G101" s="698" t="s">
        <v>12410</v>
      </c>
      <c r="H101" s="698"/>
      <c r="I101" s="318"/>
    </row>
    <row r="102" spans="2:9" ht="12.75" customHeight="1" x14ac:dyDescent="0.2">
      <c r="B102" s="703"/>
      <c r="C102" s="702"/>
      <c r="F102" s="1134">
        <v>1500</v>
      </c>
      <c r="G102" s="698" t="s">
        <v>12409</v>
      </c>
      <c r="H102" s="698"/>
      <c r="I102" s="318"/>
    </row>
    <row r="103" spans="2:9" ht="14.25" customHeight="1" x14ac:dyDescent="0.2">
      <c r="B103" s="703"/>
      <c r="C103" s="702"/>
      <c r="F103" s="1134">
        <v>5054.47</v>
      </c>
      <c r="G103" s="698" t="s">
        <v>12408</v>
      </c>
      <c r="H103" s="698"/>
      <c r="I103" s="318"/>
    </row>
    <row r="104" spans="2:9" ht="15.75" customHeight="1" x14ac:dyDescent="0.2">
      <c r="B104" s="703"/>
      <c r="C104" s="702"/>
      <c r="F104" s="1134">
        <v>5054.47</v>
      </c>
      <c r="G104" s="698" t="s">
        <v>12407</v>
      </c>
      <c r="H104" s="698"/>
      <c r="I104" s="318"/>
    </row>
    <row r="105" spans="2:9" ht="15.75" customHeight="1" x14ac:dyDescent="0.2">
      <c r="B105" s="703"/>
      <c r="C105" s="702"/>
      <c r="F105" s="1134">
        <v>5054.47</v>
      </c>
      <c r="G105" s="698" t="s">
        <v>12406</v>
      </c>
      <c r="H105" s="698"/>
      <c r="I105" s="318"/>
    </row>
    <row r="106" spans="2:9" ht="15.75" customHeight="1" x14ac:dyDescent="0.2">
      <c r="B106" s="703"/>
      <c r="C106" s="702"/>
      <c r="F106" s="1134">
        <v>13644.21</v>
      </c>
      <c r="G106" s="698" t="s">
        <v>12405</v>
      </c>
      <c r="H106" s="698"/>
      <c r="I106" s="318"/>
    </row>
    <row r="107" spans="2:9" ht="15.75" customHeight="1" x14ac:dyDescent="0.2">
      <c r="B107" s="703"/>
      <c r="C107" s="702"/>
      <c r="F107" s="1134">
        <v>8850</v>
      </c>
      <c r="G107" s="698" t="s">
        <v>12404</v>
      </c>
      <c r="H107" s="698"/>
      <c r="I107" s="318"/>
    </row>
    <row r="108" spans="2:9" ht="15.75" customHeight="1" x14ac:dyDescent="0.2">
      <c r="B108" s="703"/>
      <c r="C108" s="702"/>
      <c r="F108" s="1134">
        <v>28153.53</v>
      </c>
      <c r="G108" s="698" t="s">
        <v>12403</v>
      </c>
      <c r="H108" s="698"/>
      <c r="I108" s="318"/>
    </row>
    <row r="109" spans="2:9" ht="15.75" customHeight="1" x14ac:dyDescent="0.2">
      <c r="B109" s="703"/>
      <c r="C109" s="702"/>
      <c r="F109" s="1134">
        <v>7059.69</v>
      </c>
      <c r="G109" s="698" t="s">
        <v>12402</v>
      </c>
      <c r="H109" s="698"/>
      <c r="I109" s="318"/>
    </row>
    <row r="110" spans="2:9" ht="15.75" customHeight="1" x14ac:dyDescent="0.2">
      <c r="B110" s="703"/>
      <c r="C110" s="702"/>
      <c r="F110" s="1134">
        <v>2541.5100000000002</v>
      </c>
      <c r="G110" s="698" t="s">
        <v>12401</v>
      </c>
      <c r="H110" s="711"/>
      <c r="I110" s="318"/>
    </row>
    <row r="111" spans="2:9" ht="15.75" customHeight="1" x14ac:dyDescent="0.2">
      <c r="B111" s="703"/>
      <c r="C111" s="702"/>
      <c r="F111" s="1134">
        <v>4043.57</v>
      </c>
      <c r="G111" s="698" t="s">
        <v>12400</v>
      </c>
      <c r="H111" s="698"/>
      <c r="I111" s="318"/>
    </row>
    <row r="112" spans="2:9" ht="15.75" customHeight="1" x14ac:dyDescent="0.2">
      <c r="B112" s="703"/>
      <c r="C112" s="702"/>
      <c r="F112" s="1134">
        <v>15729.48</v>
      </c>
      <c r="G112" s="698" t="s">
        <v>12399</v>
      </c>
      <c r="H112" s="698"/>
      <c r="I112" s="318"/>
    </row>
    <row r="113" spans="2:9" ht="15.75" customHeight="1" x14ac:dyDescent="0.2">
      <c r="B113" s="703"/>
      <c r="C113" s="702"/>
      <c r="F113" s="1134">
        <v>27144.05</v>
      </c>
      <c r="G113" s="698" t="s">
        <v>12398</v>
      </c>
      <c r="H113" s="698"/>
      <c r="I113" s="318"/>
    </row>
    <row r="114" spans="2:9" ht="15.75" customHeight="1" x14ac:dyDescent="0.2">
      <c r="B114" s="703"/>
      <c r="C114" s="702"/>
      <c r="F114" s="1134">
        <v>6178.24</v>
      </c>
      <c r="G114" s="698" t="s">
        <v>12397</v>
      </c>
      <c r="H114" s="698"/>
      <c r="I114" s="318"/>
    </row>
    <row r="115" spans="2:9" ht="15.75" customHeight="1" x14ac:dyDescent="0.2">
      <c r="B115" s="703"/>
      <c r="C115" s="702"/>
      <c r="F115" s="1134">
        <v>83500.509999999995</v>
      </c>
      <c r="G115" s="698" t="s">
        <v>12396</v>
      </c>
      <c r="H115" s="698"/>
      <c r="I115" s="318"/>
    </row>
    <row r="116" spans="2:9" ht="15.75" customHeight="1" x14ac:dyDescent="0.2">
      <c r="B116" s="703"/>
      <c r="C116" s="702"/>
      <c r="F116" s="1134">
        <v>20000</v>
      </c>
      <c r="G116" s="698" t="s">
        <v>12395</v>
      </c>
      <c r="H116" s="698"/>
      <c r="I116" s="318"/>
    </row>
    <row r="117" spans="2:9" ht="13.5" customHeight="1" x14ac:dyDescent="0.2">
      <c r="B117" s="703"/>
      <c r="C117" s="702"/>
      <c r="F117" s="1134">
        <v>8816.7000000000007</v>
      </c>
      <c r="G117" s="698" t="s">
        <v>12394</v>
      </c>
      <c r="H117" s="698"/>
      <c r="I117" s="318"/>
    </row>
    <row r="118" spans="2:9" ht="13.5" customHeight="1" x14ac:dyDescent="0.2">
      <c r="B118" s="703"/>
      <c r="C118" s="702"/>
      <c r="F118" s="1134">
        <v>4000</v>
      </c>
      <c r="G118" s="698" t="s">
        <v>12393</v>
      </c>
      <c r="H118" s="698"/>
      <c r="I118" s="318"/>
    </row>
    <row r="119" spans="2:9" ht="13.5" customHeight="1" x14ac:dyDescent="0.2">
      <c r="B119" s="703"/>
      <c r="C119" s="702"/>
      <c r="F119" s="1134">
        <v>7000</v>
      </c>
      <c r="G119" s="698" t="s">
        <v>12392</v>
      </c>
      <c r="H119" s="698"/>
      <c r="I119" s="318"/>
    </row>
    <row r="120" spans="2:9" ht="13.5" customHeight="1" x14ac:dyDescent="0.2">
      <c r="B120" s="703"/>
      <c r="C120" s="702"/>
      <c r="F120" s="1134">
        <v>5373.7</v>
      </c>
      <c r="G120" s="698" t="s">
        <v>12391</v>
      </c>
      <c r="H120" s="698"/>
      <c r="I120" s="318"/>
    </row>
    <row r="121" spans="2:9" ht="13.5" customHeight="1" x14ac:dyDescent="0.2">
      <c r="B121" s="703"/>
      <c r="C121" s="702"/>
      <c r="F121" s="1134">
        <v>1142.53</v>
      </c>
      <c r="G121" s="698" t="s">
        <v>12390</v>
      </c>
      <c r="H121" s="698"/>
      <c r="I121" s="318"/>
    </row>
    <row r="122" spans="2:9" ht="13.5" customHeight="1" x14ac:dyDescent="0.2">
      <c r="B122" s="703"/>
      <c r="C122" s="702"/>
      <c r="F122" s="1134">
        <v>1142.53</v>
      </c>
      <c r="G122" s="698" t="s">
        <v>12389</v>
      </c>
      <c r="H122" s="698"/>
      <c r="I122" s="318"/>
    </row>
    <row r="123" spans="2:9" ht="13.5" customHeight="1" x14ac:dyDescent="0.2">
      <c r="B123" s="703"/>
      <c r="C123" s="702"/>
      <c r="F123" s="1134">
        <v>10000</v>
      </c>
      <c r="G123" s="698" t="s">
        <v>12388</v>
      </c>
      <c r="H123" s="698"/>
      <c r="I123" s="318"/>
    </row>
    <row r="124" spans="2:9" ht="13.5" customHeight="1" x14ac:dyDescent="0.2">
      <c r="B124" s="703"/>
      <c r="C124" s="702"/>
      <c r="F124" s="1134">
        <v>4000</v>
      </c>
      <c r="G124" s="698" t="s">
        <v>12387</v>
      </c>
      <c r="H124" s="698"/>
      <c r="I124" s="318"/>
    </row>
    <row r="125" spans="2:9" ht="13.5" customHeight="1" x14ac:dyDescent="0.2">
      <c r="B125" s="703"/>
      <c r="C125" s="702"/>
      <c r="F125" s="1134">
        <v>2097.2800000000002</v>
      </c>
      <c r="G125" s="698" t="s">
        <v>12386</v>
      </c>
      <c r="H125" s="698"/>
      <c r="I125" s="318"/>
    </row>
    <row r="126" spans="2:9" ht="13.5" customHeight="1" x14ac:dyDescent="0.2">
      <c r="B126" s="703"/>
      <c r="C126" s="702"/>
      <c r="F126" s="1134">
        <v>3450</v>
      </c>
      <c r="G126" s="698" t="s">
        <v>11794</v>
      </c>
      <c r="H126" s="698"/>
      <c r="I126" s="318"/>
    </row>
    <row r="127" spans="2:9" ht="13.5" customHeight="1" x14ac:dyDescent="0.2">
      <c r="B127" s="703"/>
      <c r="C127" s="702"/>
      <c r="F127" s="1134">
        <v>32359.119999999999</v>
      </c>
      <c r="G127" s="698" t="s">
        <v>12385</v>
      </c>
      <c r="H127" s="698"/>
      <c r="I127" s="318"/>
    </row>
    <row r="128" spans="2:9" ht="13.5" customHeight="1" x14ac:dyDescent="0.2">
      <c r="B128" s="703"/>
      <c r="C128" s="702"/>
      <c r="F128" s="1134">
        <v>102667.31</v>
      </c>
      <c r="G128" s="698" t="s">
        <v>12384</v>
      </c>
      <c r="H128" s="698"/>
      <c r="I128" s="318"/>
    </row>
    <row r="129" spans="2:9" ht="13.5" customHeight="1" x14ac:dyDescent="0.2">
      <c r="B129" s="703"/>
      <c r="C129" s="702"/>
      <c r="F129" s="1134">
        <v>101089.36</v>
      </c>
      <c r="G129" s="698" t="s">
        <v>12383</v>
      </c>
      <c r="H129" s="698"/>
      <c r="I129" s="318"/>
    </row>
    <row r="130" spans="2:9" ht="13.5" customHeight="1" x14ac:dyDescent="0.2">
      <c r="B130" s="703"/>
      <c r="C130" s="702"/>
      <c r="F130" s="1134">
        <v>18328.12</v>
      </c>
      <c r="G130" s="698" t="s">
        <v>12382</v>
      </c>
      <c r="H130" s="698"/>
      <c r="I130" s="318"/>
    </row>
    <row r="131" spans="2:9" ht="13.5" customHeight="1" x14ac:dyDescent="0.2">
      <c r="B131" s="703"/>
      <c r="C131" s="702"/>
      <c r="F131" s="1134">
        <v>48298.31</v>
      </c>
      <c r="G131" s="698" t="s">
        <v>12381</v>
      </c>
      <c r="H131" s="698"/>
      <c r="I131" s="318"/>
    </row>
    <row r="132" spans="2:9" ht="13.5" customHeight="1" x14ac:dyDescent="0.2">
      <c r="B132" s="703"/>
      <c r="C132" s="702"/>
      <c r="F132" s="1134">
        <v>18328.12</v>
      </c>
      <c r="G132" s="698" t="s">
        <v>12380</v>
      </c>
      <c r="H132" s="698"/>
      <c r="I132" s="318"/>
    </row>
    <row r="133" spans="2:9" ht="13.5" customHeight="1" x14ac:dyDescent="0.2">
      <c r="B133" s="703"/>
      <c r="C133" s="702"/>
      <c r="F133" s="1134">
        <v>18439.8</v>
      </c>
      <c r="G133" s="698" t="s">
        <v>12379</v>
      </c>
      <c r="H133" s="698"/>
      <c r="I133" s="318"/>
    </row>
    <row r="134" spans="2:9" ht="13.5" customHeight="1" x14ac:dyDescent="0.2">
      <c r="B134" s="703"/>
      <c r="C134" s="702"/>
      <c r="F134" s="1134">
        <v>9619.02</v>
      </c>
      <c r="G134" s="698" t="s">
        <v>12378</v>
      </c>
      <c r="H134" s="698"/>
      <c r="I134" s="318"/>
    </row>
    <row r="135" spans="2:9" ht="13.5" customHeight="1" x14ac:dyDescent="0.2">
      <c r="B135" s="703"/>
      <c r="C135" s="702"/>
      <c r="F135" s="1134">
        <v>1540.68</v>
      </c>
      <c r="G135" s="698" t="s">
        <v>12377</v>
      </c>
      <c r="H135" s="698"/>
      <c r="I135" s="318"/>
    </row>
    <row r="136" spans="2:9" ht="13.5" customHeight="1" x14ac:dyDescent="0.2">
      <c r="B136" s="703"/>
      <c r="C136" s="702"/>
      <c r="F136" s="1134">
        <v>1510.88</v>
      </c>
      <c r="G136" s="698" t="s">
        <v>12376</v>
      </c>
      <c r="H136" s="698"/>
      <c r="I136" s="318"/>
    </row>
    <row r="137" spans="2:9" ht="13.5" customHeight="1" x14ac:dyDescent="0.2">
      <c r="B137" s="703"/>
      <c r="C137" s="702"/>
      <c r="F137" s="1134">
        <v>28104.15</v>
      </c>
      <c r="G137" s="698" t="s">
        <v>12375</v>
      </c>
      <c r="H137" s="698"/>
      <c r="I137" s="318"/>
    </row>
    <row r="138" spans="2:9" ht="13.5" customHeight="1" x14ac:dyDescent="0.2">
      <c r="B138" s="703"/>
      <c r="C138" s="702"/>
      <c r="F138" s="1134">
        <v>1503.68</v>
      </c>
      <c r="G138" s="698" t="s">
        <v>12374</v>
      </c>
      <c r="H138" s="698"/>
      <c r="I138" s="318"/>
    </row>
    <row r="139" spans="2:9" ht="13.5" customHeight="1" x14ac:dyDescent="0.2">
      <c r="B139" s="703"/>
      <c r="C139" s="702"/>
      <c r="F139" s="1134">
        <v>29793.07</v>
      </c>
      <c r="G139" s="698" t="s">
        <v>12373</v>
      </c>
      <c r="H139" s="698"/>
      <c r="I139" s="318"/>
    </row>
    <row r="140" spans="2:9" ht="13.5" customHeight="1" x14ac:dyDescent="0.2">
      <c r="B140" s="703"/>
      <c r="C140" s="702"/>
      <c r="F140" s="1134">
        <v>370377.8</v>
      </c>
      <c r="G140" s="698" t="s">
        <v>12372</v>
      </c>
      <c r="H140" s="698"/>
      <c r="I140" s="318"/>
    </row>
    <row r="141" spans="2:9" ht="13.5" customHeight="1" x14ac:dyDescent="0.2">
      <c r="B141" s="703"/>
      <c r="C141" s="702"/>
      <c r="F141" s="1134">
        <v>38521.07</v>
      </c>
      <c r="G141" s="698" t="s">
        <v>12371</v>
      </c>
      <c r="H141" s="698"/>
      <c r="I141" s="318"/>
    </row>
    <row r="142" spans="2:9" ht="13.5" customHeight="1" x14ac:dyDescent="0.2">
      <c r="B142" s="703"/>
      <c r="C142" s="702"/>
      <c r="F142" s="762"/>
      <c r="G142" s="698"/>
      <c r="H142" s="698"/>
      <c r="I142" s="318"/>
    </row>
    <row r="143" spans="2:9" ht="13.5" customHeight="1" x14ac:dyDescent="0.2">
      <c r="B143" s="703"/>
      <c r="C143" s="702"/>
      <c r="F143" s="762"/>
      <c r="G143" s="698"/>
      <c r="H143" s="698"/>
      <c r="I143" s="318"/>
    </row>
    <row r="144" spans="2:9" ht="13.5" customHeight="1" x14ac:dyDescent="0.2">
      <c r="B144" s="703"/>
      <c r="C144" s="702"/>
      <c r="F144" s="762"/>
      <c r="G144" s="698"/>
      <c r="H144" s="698"/>
      <c r="I144" s="318"/>
    </row>
    <row r="145" spans="2:9" ht="13.5" customHeight="1" x14ac:dyDescent="0.2">
      <c r="B145" s="703"/>
      <c r="C145" s="702"/>
      <c r="F145" s="762"/>
      <c r="G145" s="698"/>
      <c r="H145" s="698"/>
      <c r="I145" s="318"/>
    </row>
    <row r="146" spans="2:9" ht="13.5" customHeight="1" x14ac:dyDescent="0.2">
      <c r="B146" s="703"/>
      <c r="C146" s="702"/>
      <c r="F146" s="762"/>
      <c r="G146" s="698"/>
      <c r="H146" s="698"/>
      <c r="I146" s="318"/>
    </row>
    <row r="147" spans="2:9" ht="13.5" customHeight="1" x14ac:dyDescent="0.2">
      <c r="B147" s="703"/>
      <c r="C147" s="702"/>
      <c r="F147" s="762"/>
      <c r="G147" s="698"/>
      <c r="H147" s="698"/>
      <c r="I147" s="318"/>
    </row>
    <row r="148" spans="2:9" ht="13.5" customHeight="1" x14ac:dyDescent="0.2">
      <c r="B148" s="703"/>
      <c r="C148" s="702"/>
      <c r="F148" s="762"/>
      <c r="G148" s="698"/>
      <c r="H148" s="698"/>
      <c r="I148" s="318"/>
    </row>
    <row r="149" spans="2:9" ht="13.5" customHeight="1" x14ac:dyDescent="0.2">
      <c r="B149" s="703"/>
      <c r="C149" s="702"/>
      <c r="F149" s="762"/>
      <c r="G149" s="711"/>
      <c r="H149" s="698"/>
      <c r="I149" s="318"/>
    </row>
    <row r="150" spans="2:9" ht="13.5" customHeight="1" x14ac:dyDescent="0.2">
      <c r="B150" s="703"/>
      <c r="C150" s="702"/>
      <c r="F150" s="762"/>
      <c r="G150" s="698"/>
      <c r="H150" s="698"/>
      <c r="I150" s="318"/>
    </row>
    <row r="151" spans="2:9" ht="13.5" customHeight="1" x14ac:dyDescent="0.2">
      <c r="B151" s="703"/>
      <c r="C151" s="702"/>
      <c r="F151" s="762"/>
      <c r="G151" s="698"/>
      <c r="H151" s="698"/>
      <c r="I151" s="318"/>
    </row>
    <row r="152" spans="2:9" ht="13.5" customHeight="1" x14ac:dyDescent="0.2">
      <c r="B152" s="703"/>
      <c r="C152" s="702"/>
      <c r="F152" s="762"/>
      <c r="G152" s="698"/>
      <c r="H152" s="698"/>
      <c r="I152" s="318"/>
    </row>
    <row r="153" spans="2:9" ht="13.5" customHeight="1" x14ac:dyDescent="0.2">
      <c r="B153" s="703"/>
      <c r="C153" s="702"/>
      <c r="F153" s="762"/>
      <c r="G153" s="698"/>
      <c r="H153" s="698"/>
      <c r="I153" s="318"/>
    </row>
    <row r="154" spans="2:9" ht="13.5" customHeight="1" x14ac:dyDescent="0.2">
      <c r="B154" s="703"/>
      <c r="C154" s="702"/>
      <c r="F154" s="762"/>
      <c r="G154" s="698"/>
      <c r="H154" s="698"/>
      <c r="I154" s="318"/>
    </row>
    <row r="155" spans="2:9" ht="13.5" customHeight="1" x14ac:dyDescent="0.2">
      <c r="B155" s="703"/>
      <c r="C155" s="702"/>
      <c r="F155" s="762"/>
      <c r="G155" s="698"/>
      <c r="H155" s="698"/>
      <c r="I155" s="318"/>
    </row>
    <row r="156" spans="2:9" ht="13.5" customHeight="1" x14ac:dyDescent="0.2">
      <c r="B156" s="703"/>
      <c r="C156" s="702"/>
      <c r="F156" s="762"/>
      <c r="G156" s="698"/>
      <c r="H156" s="698"/>
      <c r="I156" s="318"/>
    </row>
    <row r="157" spans="2:9" ht="13.5" customHeight="1" x14ac:dyDescent="0.2">
      <c r="B157" s="703"/>
      <c r="C157" s="702"/>
      <c r="F157" s="762"/>
      <c r="G157" s="698"/>
      <c r="H157" s="698"/>
      <c r="I157" s="318"/>
    </row>
    <row r="158" spans="2:9" ht="13.5" customHeight="1" x14ac:dyDescent="0.2">
      <c r="B158" s="703"/>
      <c r="C158" s="702"/>
      <c r="F158" s="762"/>
      <c r="G158" s="698"/>
      <c r="H158" s="698"/>
      <c r="I158" s="318"/>
    </row>
    <row r="159" spans="2:9" ht="13.5" customHeight="1" x14ac:dyDescent="0.2">
      <c r="B159" s="703"/>
      <c r="C159" s="702"/>
      <c r="F159" s="762"/>
      <c r="G159" s="698"/>
      <c r="H159" s="698"/>
      <c r="I159" s="318"/>
    </row>
    <row r="160" spans="2:9" ht="13.5" customHeight="1" x14ac:dyDescent="0.2">
      <c r="B160" s="703"/>
      <c r="C160" s="702"/>
      <c r="F160" s="762"/>
      <c r="G160" s="698"/>
      <c r="H160" s="698"/>
      <c r="I160" s="318"/>
    </row>
    <row r="161" spans="2:9" ht="13.5" customHeight="1" x14ac:dyDescent="0.2">
      <c r="B161" s="703"/>
      <c r="C161" s="702"/>
      <c r="F161" s="762"/>
      <c r="G161" s="698"/>
      <c r="H161" s="698"/>
      <c r="I161" s="318"/>
    </row>
    <row r="162" spans="2:9" ht="13.5" customHeight="1" x14ac:dyDescent="0.2">
      <c r="B162" s="703"/>
      <c r="C162" s="702"/>
      <c r="F162" s="762"/>
      <c r="G162" s="698"/>
      <c r="H162" s="698"/>
      <c r="I162" s="318"/>
    </row>
    <row r="163" spans="2:9" ht="13.5" customHeight="1" x14ac:dyDescent="0.2">
      <c r="B163" s="703"/>
      <c r="C163" s="702"/>
      <c r="F163" s="762"/>
      <c r="G163" s="698"/>
      <c r="H163" s="698"/>
      <c r="I163" s="318"/>
    </row>
    <row r="164" spans="2:9" ht="13.5" customHeight="1" x14ac:dyDescent="0.2">
      <c r="B164" s="703"/>
      <c r="C164" s="702"/>
      <c r="F164" s="762"/>
      <c r="G164" s="698"/>
      <c r="H164" s="698"/>
      <c r="I164" s="318"/>
    </row>
    <row r="165" spans="2:9" ht="13.5" customHeight="1" x14ac:dyDescent="0.2">
      <c r="B165" s="703"/>
      <c r="C165" s="702"/>
      <c r="F165" s="762"/>
      <c r="G165" s="698"/>
      <c r="H165" s="698"/>
      <c r="I165" s="318"/>
    </row>
    <row r="166" spans="2:9" ht="13.5" customHeight="1" x14ac:dyDescent="0.2">
      <c r="B166" s="703"/>
      <c r="C166" s="702"/>
      <c r="F166" s="762"/>
      <c r="G166" s="698"/>
      <c r="H166" s="698"/>
      <c r="I166" s="318"/>
    </row>
    <row r="167" spans="2:9" ht="13.5" customHeight="1" x14ac:dyDescent="0.2">
      <c r="B167" s="703"/>
      <c r="C167" s="702"/>
      <c r="F167" s="762"/>
      <c r="G167" s="698"/>
      <c r="H167" s="698"/>
      <c r="I167" s="318"/>
    </row>
    <row r="168" spans="2:9" ht="13.5" customHeight="1" x14ac:dyDescent="0.2">
      <c r="B168" s="703"/>
      <c r="C168" s="702"/>
      <c r="F168" s="762"/>
      <c r="G168" s="698"/>
      <c r="H168" s="698"/>
      <c r="I168" s="318"/>
    </row>
    <row r="169" spans="2:9" ht="13.5" customHeight="1" x14ac:dyDescent="0.2">
      <c r="B169" s="703"/>
      <c r="C169" s="702"/>
      <c r="F169" s="762"/>
      <c r="G169" s="698"/>
      <c r="H169" s="698"/>
      <c r="I169" s="318"/>
    </row>
    <row r="170" spans="2:9" ht="13.5" customHeight="1" x14ac:dyDescent="0.2">
      <c r="B170" s="703"/>
      <c r="C170" s="702"/>
      <c r="F170" s="762"/>
      <c r="G170" s="698"/>
      <c r="H170" s="698"/>
      <c r="I170" s="318"/>
    </row>
    <row r="171" spans="2:9" ht="13.5" customHeight="1" x14ac:dyDescent="0.2">
      <c r="B171" s="703"/>
      <c r="C171" s="702"/>
      <c r="F171" s="762"/>
      <c r="G171" s="698"/>
      <c r="H171" s="698"/>
      <c r="I171" s="318"/>
    </row>
    <row r="172" spans="2:9" ht="13.5" customHeight="1" x14ac:dyDescent="0.2">
      <c r="B172" s="703"/>
      <c r="C172" s="702"/>
      <c r="F172" s="762"/>
      <c r="G172" s="698"/>
      <c r="H172" s="698"/>
      <c r="I172" s="318"/>
    </row>
    <row r="173" spans="2:9" ht="13.5" customHeight="1" x14ac:dyDescent="0.2">
      <c r="B173" s="703"/>
      <c r="C173" s="702"/>
      <c r="F173" s="762"/>
      <c r="G173" s="698"/>
      <c r="H173" s="698"/>
      <c r="I173" s="318"/>
    </row>
    <row r="174" spans="2:9" ht="13.5" customHeight="1" x14ac:dyDescent="0.2">
      <c r="B174" s="703"/>
      <c r="C174" s="702"/>
      <c r="F174" s="762"/>
      <c r="G174" s="698"/>
      <c r="H174" s="698"/>
      <c r="I174" s="318"/>
    </row>
    <row r="175" spans="2:9" ht="13.5" customHeight="1" x14ac:dyDescent="0.2">
      <c r="B175" s="703"/>
      <c r="C175" s="702"/>
      <c r="F175" s="762"/>
      <c r="G175" s="698"/>
      <c r="H175" s="698"/>
      <c r="I175" s="318"/>
    </row>
    <row r="176" spans="2:9" ht="13.5" customHeight="1" x14ac:dyDescent="0.2">
      <c r="B176" s="703"/>
      <c r="C176" s="702"/>
      <c r="F176" s="762"/>
      <c r="G176" s="698"/>
      <c r="H176" s="698"/>
      <c r="I176" s="318"/>
    </row>
    <row r="177" spans="2:9" ht="13.5" customHeight="1" x14ac:dyDescent="0.2">
      <c r="B177" s="703"/>
      <c r="C177" s="702"/>
      <c r="F177" s="762"/>
      <c r="G177" s="698"/>
      <c r="H177" s="698"/>
      <c r="I177" s="318"/>
    </row>
    <row r="178" spans="2:9" ht="13.5" customHeight="1" x14ac:dyDescent="0.2">
      <c r="B178" s="703"/>
      <c r="C178" s="702"/>
      <c r="F178" s="762"/>
      <c r="G178" s="698"/>
      <c r="H178" s="698"/>
      <c r="I178" s="318"/>
    </row>
    <row r="179" spans="2:9" ht="13.5" customHeight="1" x14ac:dyDescent="0.2">
      <c r="B179" s="703"/>
      <c r="C179" s="702"/>
      <c r="F179" s="762"/>
      <c r="G179" s="698"/>
      <c r="H179" s="698"/>
      <c r="I179" s="318"/>
    </row>
    <row r="180" spans="2:9" ht="13.5" customHeight="1" x14ac:dyDescent="0.2">
      <c r="B180" s="703"/>
      <c r="C180" s="702"/>
      <c r="F180" s="762"/>
      <c r="G180" s="698"/>
      <c r="H180" s="698"/>
      <c r="I180" s="318"/>
    </row>
    <row r="181" spans="2:9" ht="13.5" customHeight="1" x14ac:dyDescent="0.2">
      <c r="B181" s="703"/>
      <c r="C181" s="702"/>
      <c r="F181" s="762"/>
      <c r="G181" s="698"/>
      <c r="H181" s="698"/>
      <c r="I181" s="318"/>
    </row>
    <row r="182" spans="2:9" ht="13.5" customHeight="1" x14ac:dyDescent="0.2">
      <c r="B182" s="703"/>
      <c r="C182" s="702"/>
      <c r="F182" s="762"/>
      <c r="G182" s="698"/>
      <c r="H182" s="698"/>
      <c r="I182" s="318"/>
    </row>
    <row r="183" spans="2:9" ht="13.5" customHeight="1" x14ac:dyDescent="0.2">
      <c r="B183" s="703"/>
      <c r="C183" s="702"/>
      <c r="F183" s="762"/>
      <c r="G183" s="698"/>
      <c r="H183" s="698"/>
      <c r="I183" s="318"/>
    </row>
    <row r="184" spans="2:9" ht="13.5" customHeight="1" x14ac:dyDescent="0.2">
      <c r="B184" s="703"/>
      <c r="C184" s="702"/>
      <c r="F184" s="762"/>
      <c r="G184" s="698"/>
      <c r="H184" s="698"/>
      <c r="I184" s="318"/>
    </row>
    <row r="185" spans="2:9" ht="15.75" customHeight="1" x14ac:dyDescent="0.2">
      <c r="B185" s="703"/>
      <c r="C185" s="702"/>
      <c r="F185" s="762"/>
      <c r="G185" s="698"/>
      <c r="H185" s="698"/>
      <c r="I185" s="318"/>
    </row>
    <row r="186" spans="2:9" ht="15.75" customHeight="1" x14ac:dyDescent="0.2">
      <c r="B186" s="703"/>
      <c r="C186" s="702"/>
      <c r="F186" s="762"/>
      <c r="G186" s="698"/>
      <c r="H186" s="698"/>
      <c r="I186" s="318"/>
    </row>
    <row r="187" spans="2:9" ht="15.75" customHeight="1" x14ac:dyDescent="0.2">
      <c r="B187" s="703"/>
      <c r="C187" s="702"/>
      <c r="F187" s="762"/>
      <c r="G187" s="698"/>
      <c r="H187" s="698"/>
      <c r="I187" s="318"/>
    </row>
    <row r="188" spans="2:9" ht="15.75" customHeight="1" x14ac:dyDescent="0.2">
      <c r="B188" s="703"/>
      <c r="C188" s="702"/>
      <c r="F188" s="762"/>
      <c r="G188" s="698"/>
      <c r="H188" s="698"/>
      <c r="I188" s="318"/>
    </row>
    <row r="189" spans="2:9" ht="15.75" customHeight="1" x14ac:dyDescent="0.2">
      <c r="B189" s="703"/>
      <c r="C189" s="702"/>
      <c r="F189" s="762"/>
      <c r="G189" s="698"/>
      <c r="H189" s="698"/>
      <c r="I189" s="318"/>
    </row>
    <row r="190" spans="2:9" ht="15.75" customHeight="1" x14ac:dyDescent="0.2">
      <c r="B190" s="703"/>
      <c r="C190" s="702"/>
      <c r="F190" s="762"/>
      <c r="G190" s="698"/>
      <c r="H190" s="698"/>
      <c r="I190" s="318"/>
    </row>
    <row r="191" spans="2:9" ht="15.75" customHeight="1" x14ac:dyDescent="0.2">
      <c r="B191" s="703"/>
      <c r="C191" s="702"/>
      <c r="F191" s="762"/>
      <c r="G191" s="698"/>
      <c r="H191" s="698"/>
      <c r="I191" s="318"/>
    </row>
    <row r="192" spans="2:9" ht="15.75" customHeight="1" x14ac:dyDescent="0.2">
      <c r="B192" s="703"/>
      <c r="C192" s="702"/>
      <c r="F192" s="762"/>
      <c r="G192" s="698"/>
      <c r="H192" s="698"/>
      <c r="I192" s="318"/>
    </row>
    <row r="193" spans="2:9" ht="15.75" customHeight="1" x14ac:dyDescent="0.2">
      <c r="B193" s="703"/>
      <c r="C193" s="702"/>
      <c r="F193" s="762"/>
      <c r="G193" s="698"/>
      <c r="H193" s="698"/>
      <c r="I193" s="318"/>
    </row>
    <row r="194" spans="2:9" ht="15.75" customHeight="1" x14ac:dyDescent="0.2">
      <c r="B194" s="703"/>
      <c r="C194" s="702"/>
      <c r="F194" s="762"/>
      <c r="G194" s="698"/>
      <c r="H194" s="698"/>
      <c r="I194" s="318"/>
    </row>
    <row r="195" spans="2:9" ht="15.75" customHeight="1" x14ac:dyDescent="0.2">
      <c r="B195" s="703"/>
      <c r="C195" s="702"/>
      <c r="F195" s="762"/>
      <c r="G195" s="698"/>
      <c r="H195" s="698"/>
      <c r="I195" s="318"/>
    </row>
    <row r="196" spans="2:9" ht="15.75" customHeight="1" x14ac:dyDescent="0.2">
      <c r="B196" s="703"/>
      <c r="C196" s="702"/>
      <c r="F196" s="762"/>
      <c r="G196" s="698"/>
      <c r="H196" s="698"/>
      <c r="I196" s="318"/>
    </row>
    <row r="197" spans="2:9" ht="15.75" customHeight="1" x14ac:dyDescent="0.2">
      <c r="B197" s="703"/>
      <c r="C197" s="702"/>
      <c r="F197" s="762"/>
      <c r="G197" s="698"/>
      <c r="H197" s="698"/>
      <c r="I197" s="318"/>
    </row>
    <row r="198" spans="2:9" ht="15.75" customHeight="1" x14ac:dyDescent="0.2">
      <c r="B198" s="703"/>
      <c r="C198" s="702"/>
      <c r="F198" s="762"/>
      <c r="G198" s="698"/>
      <c r="H198" s="698"/>
      <c r="I198" s="318"/>
    </row>
    <row r="199" spans="2:9" ht="15.75" customHeight="1" x14ac:dyDescent="0.2">
      <c r="B199" s="703"/>
      <c r="C199" s="702"/>
      <c r="F199" s="762"/>
      <c r="G199" s="698"/>
      <c r="H199" s="698"/>
      <c r="I199" s="318"/>
    </row>
    <row r="200" spans="2:9" ht="15.75" customHeight="1" x14ac:dyDescent="0.2">
      <c r="B200" s="703"/>
      <c r="C200" s="702"/>
      <c r="F200" s="762"/>
      <c r="G200" s="698"/>
      <c r="H200" s="698"/>
      <c r="I200" s="318"/>
    </row>
    <row r="201" spans="2:9" ht="15.75" customHeight="1" x14ac:dyDescent="0.2">
      <c r="B201" s="703"/>
      <c r="C201" s="702"/>
      <c r="F201" s="762"/>
      <c r="G201" s="698"/>
      <c r="H201" s="698"/>
      <c r="I201" s="318"/>
    </row>
    <row r="202" spans="2:9" ht="15.75" customHeight="1" x14ac:dyDescent="0.2">
      <c r="B202" s="703"/>
      <c r="C202" s="702"/>
      <c r="F202" s="762"/>
      <c r="G202" s="698"/>
      <c r="H202" s="698"/>
      <c r="I202" s="318"/>
    </row>
    <row r="203" spans="2:9" ht="15.75" customHeight="1" x14ac:dyDescent="0.2">
      <c r="B203" s="703"/>
      <c r="C203" s="702"/>
      <c r="F203" s="762"/>
      <c r="G203" s="698"/>
      <c r="H203" s="698"/>
      <c r="I203" s="318"/>
    </row>
    <row r="204" spans="2:9" ht="15.75" customHeight="1" x14ac:dyDescent="0.2">
      <c r="B204" s="703"/>
      <c r="C204" s="702"/>
      <c r="F204" s="762"/>
      <c r="G204" s="698"/>
      <c r="H204" s="698"/>
      <c r="I204" s="318"/>
    </row>
    <row r="205" spans="2:9" ht="15.75" customHeight="1" x14ac:dyDescent="0.2">
      <c r="B205" s="703"/>
      <c r="C205" s="702"/>
      <c r="F205" s="762"/>
      <c r="G205" s="698"/>
      <c r="H205" s="698"/>
      <c r="I205" s="318"/>
    </row>
    <row r="206" spans="2:9" ht="15.75" customHeight="1" x14ac:dyDescent="0.2">
      <c r="B206" s="703"/>
      <c r="C206" s="702"/>
      <c r="F206" s="762"/>
      <c r="G206" s="698"/>
      <c r="H206" s="698"/>
      <c r="I206" s="318"/>
    </row>
    <row r="207" spans="2:9" ht="15.75" customHeight="1" x14ac:dyDescent="0.2">
      <c r="B207" s="703"/>
      <c r="C207" s="702"/>
      <c r="F207" s="762"/>
      <c r="G207" s="698"/>
      <c r="H207" s="698"/>
      <c r="I207" s="318"/>
    </row>
    <row r="208" spans="2:9" ht="15.75" customHeight="1" x14ac:dyDescent="0.2">
      <c r="B208" s="703"/>
      <c r="C208" s="702"/>
      <c r="F208" s="762"/>
      <c r="G208" s="698"/>
      <c r="H208" s="698"/>
      <c r="I208" s="318"/>
    </row>
    <row r="209" spans="2:9" ht="15.75" customHeight="1" x14ac:dyDescent="0.2">
      <c r="B209" s="703"/>
      <c r="C209" s="702"/>
      <c r="F209" s="762"/>
      <c r="G209" s="698"/>
      <c r="H209" s="698"/>
      <c r="I209" s="318"/>
    </row>
    <row r="210" spans="2:9" ht="11.25" customHeight="1" x14ac:dyDescent="0.2">
      <c r="B210" s="703"/>
      <c r="C210" s="702"/>
      <c r="F210" s="762"/>
      <c r="G210" s="698"/>
      <c r="H210" s="698"/>
      <c r="I210" s="318"/>
    </row>
    <row r="211" spans="2:9" ht="15.75" customHeight="1" x14ac:dyDescent="0.2">
      <c r="B211" s="703"/>
      <c r="C211" s="702"/>
      <c r="F211" s="762"/>
      <c r="G211" s="698"/>
      <c r="H211" s="698"/>
      <c r="I211" s="318"/>
    </row>
    <row r="212" spans="2:9" ht="15.75" customHeight="1" x14ac:dyDescent="0.2">
      <c r="B212" s="703"/>
      <c r="C212" s="702"/>
      <c r="F212" s="762"/>
      <c r="G212" s="698"/>
      <c r="H212" s="698"/>
      <c r="I212" s="318"/>
    </row>
    <row r="213" spans="2:9" ht="15.75" customHeight="1" x14ac:dyDescent="0.2">
      <c r="B213" s="703"/>
      <c r="C213" s="702"/>
      <c r="F213" s="762"/>
      <c r="G213" s="698"/>
      <c r="H213" s="698"/>
      <c r="I213" s="318"/>
    </row>
    <row r="214" spans="2:9" ht="15.75" customHeight="1" x14ac:dyDescent="0.2">
      <c r="B214" s="703"/>
      <c r="C214" s="702"/>
      <c r="F214" s="762"/>
      <c r="G214" s="698"/>
      <c r="H214" s="698"/>
      <c r="I214" s="318"/>
    </row>
    <row r="215" spans="2:9" ht="15.75" customHeight="1" x14ac:dyDescent="0.2">
      <c r="B215" s="703"/>
      <c r="C215" s="702"/>
      <c r="F215" s="762"/>
      <c r="G215" s="698"/>
      <c r="H215" s="698"/>
      <c r="I215" s="318"/>
    </row>
    <row r="216" spans="2:9" ht="15.75" customHeight="1" x14ac:dyDescent="0.2">
      <c r="B216" s="703"/>
      <c r="C216" s="702"/>
      <c r="F216" s="762"/>
      <c r="G216" s="698"/>
      <c r="H216" s="698"/>
      <c r="I216" s="318"/>
    </row>
    <row r="217" spans="2:9" ht="15.75" customHeight="1" x14ac:dyDescent="0.2">
      <c r="B217" s="703"/>
      <c r="C217" s="702"/>
      <c r="F217" s="762"/>
      <c r="G217" s="698"/>
      <c r="H217" s="698"/>
      <c r="I217" s="318"/>
    </row>
    <row r="218" spans="2:9" ht="15.75" customHeight="1" x14ac:dyDescent="0.2">
      <c r="B218" s="703"/>
      <c r="C218" s="702"/>
      <c r="F218" s="762"/>
      <c r="G218" s="698"/>
      <c r="H218" s="698"/>
      <c r="I218" s="318"/>
    </row>
    <row r="219" spans="2:9" ht="15.75" customHeight="1" x14ac:dyDescent="0.2">
      <c r="B219" s="703"/>
      <c r="C219" s="702"/>
      <c r="F219" s="762"/>
      <c r="G219" s="698"/>
      <c r="H219" s="698"/>
      <c r="I219" s="318"/>
    </row>
    <row r="220" spans="2:9" ht="15.75" customHeight="1" x14ac:dyDescent="0.2">
      <c r="B220" s="703"/>
      <c r="C220" s="702"/>
      <c r="F220" s="762"/>
      <c r="G220" s="698"/>
      <c r="H220" s="698"/>
      <c r="I220" s="318"/>
    </row>
    <row r="221" spans="2:9" ht="15.75" customHeight="1" x14ac:dyDescent="0.2">
      <c r="B221" s="703"/>
      <c r="C221" s="702"/>
      <c r="F221" s="762"/>
      <c r="G221" s="698"/>
      <c r="H221" s="698"/>
      <c r="I221" s="318"/>
    </row>
    <row r="222" spans="2:9" ht="15.75" customHeight="1" x14ac:dyDescent="0.2">
      <c r="B222" s="703"/>
      <c r="C222" s="702"/>
      <c r="F222" s="762"/>
      <c r="G222" s="698"/>
      <c r="H222" s="698"/>
      <c r="I222" s="318"/>
    </row>
    <row r="223" spans="2:9" ht="15.75" customHeight="1" x14ac:dyDescent="0.2">
      <c r="B223" s="703"/>
      <c r="C223" s="702"/>
      <c r="F223" s="762"/>
      <c r="G223" s="698"/>
      <c r="H223" s="698"/>
      <c r="I223" s="318"/>
    </row>
    <row r="224" spans="2:9" ht="15.75" customHeight="1" x14ac:dyDescent="0.2">
      <c r="B224" s="703"/>
      <c r="C224" s="702"/>
      <c r="F224" s="762"/>
      <c r="G224" s="698"/>
      <c r="H224" s="698"/>
      <c r="I224" s="318"/>
    </row>
    <row r="225" spans="2:9" ht="15.75" customHeight="1" x14ac:dyDescent="0.2">
      <c r="B225" s="703"/>
      <c r="C225" s="702"/>
      <c r="F225" s="762"/>
      <c r="G225" s="698"/>
      <c r="H225" s="698"/>
      <c r="I225" s="318"/>
    </row>
    <row r="226" spans="2:9" ht="15.75" customHeight="1" x14ac:dyDescent="0.2">
      <c r="B226" s="703"/>
      <c r="C226" s="702"/>
      <c r="F226" s="762"/>
      <c r="G226" s="698"/>
      <c r="H226" s="698"/>
      <c r="I226" s="318"/>
    </row>
    <row r="227" spans="2:9" ht="15.75" customHeight="1" x14ac:dyDescent="0.2">
      <c r="B227" s="703"/>
      <c r="C227" s="702"/>
      <c r="F227" s="762"/>
      <c r="G227" s="698"/>
      <c r="H227" s="698"/>
      <c r="I227" s="318"/>
    </row>
    <row r="228" spans="2:9" ht="15.75" customHeight="1" x14ac:dyDescent="0.2">
      <c r="B228" s="703"/>
      <c r="C228" s="702"/>
      <c r="F228" s="762"/>
      <c r="G228" s="698"/>
      <c r="H228" s="698"/>
      <c r="I228" s="318"/>
    </row>
    <row r="229" spans="2:9" ht="15.75" customHeight="1" x14ac:dyDescent="0.2">
      <c r="B229" s="703"/>
      <c r="C229" s="702"/>
      <c r="F229" s="762"/>
      <c r="G229" s="698"/>
      <c r="H229" s="698"/>
      <c r="I229" s="318"/>
    </row>
    <row r="230" spans="2:9" ht="15.75" customHeight="1" x14ac:dyDescent="0.2">
      <c r="B230" s="703"/>
      <c r="C230" s="702"/>
      <c r="F230" s="762"/>
      <c r="G230" s="698"/>
      <c r="H230" s="698"/>
      <c r="I230" s="318"/>
    </row>
    <row r="231" spans="2:9" ht="15.75" customHeight="1" x14ac:dyDescent="0.2">
      <c r="B231" s="703"/>
      <c r="C231" s="702"/>
      <c r="F231" s="762"/>
      <c r="G231" s="698"/>
      <c r="H231" s="698"/>
      <c r="I231" s="318"/>
    </row>
    <row r="232" spans="2:9" ht="15.75" customHeight="1" x14ac:dyDescent="0.2">
      <c r="B232" s="703"/>
      <c r="C232" s="702"/>
      <c r="F232" s="762"/>
      <c r="G232" s="698"/>
      <c r="H232" s="698"/>
      <c r="I232" s="318"/>
    </row>
    <row r="233" spans="2:9" ht="15.75" customHeight="1" x14ac:dyDescent="0.2">
      <c r="B233" s="703"/>
      <c r="C233" s="702"/>
      <c r="F233" s="762"/>
      <c r="G233" s="698"/>
      <c r="H233" s="698"/>
      <c r="I233" s="318"/>
    </row>
    <row r="234" spans="2:9" ht="15.75" customHeight="1" x14ac:dyDescent="0.2">
      <c r="B234" s="703"/>
      <c r="C234" s="702"/>
      <c r="F234" s="762"/>
      <c r="G234" s="698"/>
      <c r="H234" s="698"/>
      <c r="I234" s="318"/>
    </row>
    <row r="235" spans="2:9" ht="15.75" customHeight="1" x14ac:dyDescent="0.2">
      <c r="B235" s="703"/>
      <c r="C235" s="702"/>
      <c r="F235" s="762"/>
      <c r="G235" s="698"/>
      <c r="H235" s="698"/>
      <c r="I235" s="318"/>
    </row>
    <row r="236" spans="2:9" ht="15.75" customHeight="1" x14ac:dyDescent="0.2">
      <c r="B236" s="703"/>
      <c r="C236" s="702"/>
      <c r="F236" s="762"/>
      <c r="G236" s="698"/>
      <c r="H236" s="698"/>
      <c r="I236" s="318"/>
    </row>
    <row r="237" spans="2:9" ht="15.75" customHeight="1" x14ac:dyDescent="0.2">
      <c r="B237" s="703"/>
      <c r="C237" s="702"/>
      <c r="F237" s="762"/>
      <c r="G237" s="698"/>
      <c r="H237" s="698"/>
      <c r="I237" s="318"/>
    </row>
    <row r="238" spans="2:9" ht="15.75" customHeight="1" x14ac:dyDescent="0.2">
      <c r="B238" s="703"/>
      <c r="C238" s="702"/>
      <c r="F238" s="762"/>
      <c r="G238" s="698"/>
      <c r="H238" s="698"/>
      <c r="I238" s="318"/>
    </row>
    <row r="239" spans="2:9" ht="15.75" customHeight="1" x14ac:dyDescent="0.2">
      <c r="B239" s="703"/>
      <c r="C239" s="702"/>
      <c r="F239" s="762"/>
      <c r="G239" s="698"/>
      <c r="H239" s="698"/>
      <c r="I239" s="318"/>
    </row>
    <row r="240" spans="2:9" ht="15.75" customHeight="1" x14ac:dyDescent="0.2">
      <c r="B240" s="703"/>
      <c r="C240" s="702"/>
      <c r="F240" s="762"/>
      <c r="G240" s="698"/>
      <c r="H240" s="698"/>
      <c r="I240" s="318"/>
    </row>
    <row r="241" spans="2:9" ht="15.75" customHeight="1" x14ac:dyDescent="0.2">
      <c r="B241" s="703"/>
      <c r="C241" s="702"/>
      <c r="F241" s="762"/>
      <c r="G241" s="698"/>
      <c r="H241" s="698"/>
      <c r="I241" s="318"/>
    </row>
    <row r="242" spans="2:9" ht="15.75" customHeight="1" x14ac:dyDescent="0.2">
      <c r="B242" s="703"/>
      <c r="C242" s="702"/>
      <c r="F242" s="762"/>
      <c r="G242" s="698"/>
      <c r="H242" s="698"/>
      <c r="I242" s="318"/>
    </row>
    <row r="243" spans="2:9" ht="15.75" customHeight="1" x14ac:dyDescent="0.2">
      <c r="B243" s="703"/>
      <c r="C243" s="702"/>
      <c r="F243" s="762"/>
      <c r="G243" s="710"/>
      <c r="H243" s="709"/>
      <c r="I243" s="318"/>
    </row>
    <row r="244" spans="2:9" ht="15.75" customHeight="1" x14ac:dyDescent="0.2">
      <c r="B244" s="703"/>
      <c r="C244" s="702"/>
      <c r="G244" s="698"/>
      <c r="H244" s="698"/>
      <c r="I244" s="318"/>
    </row>
    <row r="245" spans="2:9" ht="15.75" customHeight="1" x14ac:dyDescent="0.2">
      <c r="B245" s="703"/>
      <c r="C245" s="702"/>
      <c r="F245" s="762"/>
      <c r="G245" s="698"/>
      <c r="H245" s="698"/>
      <c r="I245" s="318"/>
    </row>
    <row r="246" spans="2:9" ht="15.75" customHeight="1" x14ac:dyDescent="0.2">
      <c r="B246" s="703"/>
      <c r="C246" s="702"/>
      <c r="F246" s="762"/>
      <c r="G246" s="698"/>
      <c r="H246" s="698"/>
      <c r="I246" s="318"/>
    </row>
    <row r="247" spans="2:9" ht="15.75" customHeight="1" x14ac:dyDescent="0.2">
      <c r="B247" s="703"/>
      <c r="C247" s="702"/>
      <c r="F247" s="762"/>
      <c r="G247" s="698"/>
      <c r="H247" s="698"/>
      <c r="I247" s="318"/>
    </row>
    <row r="248" spans="2:9" ht="15.75" customHeight="1" x14ac:dyDescent="0.2">
      <c r="B248" s="703"/>
      <c r="C248" s="702"/>
      <c r="F248" s="762"/>
      <c r="G248" s="698"/>
      <c r="H248" s="698"/>
      <c r="I248" s="318"/>
    </row>
    <row r="249" spans="2:9" ht="15.75" customHeight="1" x14ac:dyDescent="0.2">
      <c r="B249" s="703"/>
      <c r="C249" s="702"/>
      <c r="F249" s="762"/>
      <c r="G249" s="698"/>
      <c r="H249" s="698"/>
      <c r="I249" s="318"/>
    </row>
    <row r="250" spans="2:9" ht="15.75" customHeight="1" x14ac:dyDescent="0.2">
      <c r="B250" s="703"/>
      <c r="C250" s="702"/>
      <c r="F250" s="762"/>
      <c r="G250" s="698"/>
      <c r="H250" s="698"/>
      <c r="I250" s="318"/>
    </row>
    <row r="251" spans="2:9" ht="15.75" customHeight="1" x14ac:dyDescent="0.2">
      <c r="B251" s="703"/>
      <c r="C251" s="702"/>
      <c r="F251" s="762"/>
      <c r="G251" s="698"/>
      <c r="H251" s="698"/>
      <c r="I251" s="318"/>
    </row>
    <row r="252" spans="2:9" ht="15.75" customHeight="1" x14ac:dyDescent="0.2">
      <c r="B252" s="703"/>
      <c r="C252" s="702"/>
      <c r="F252" s="762"/>
      <c r="G252" s="698"/>
      <c r="H252" s="698"/>
      <c r="I252" s="318"/>
    </row>
    <row r="253" spans="2:9" ht="15.75" customHeight="1" x14ac:dyDescent="0.2">
      <c r="B253" s="703"/>
      <c r="C253" s="702"/>
      <c r="F253" s="762"/>
      <c r="G253" s="698"/>
      <c r="H253" s="698"/>
      <c r="I253" s="318"/>
    </row>
    <row r="254" spans="2:9" ht="15.75" customHeight="1" x14ac:dyDescent="0.2">
      <c r="B254" s="703"/>
      <c r="C254" s="702"/>
      <c r="F254" s="762"/>
      <c r="G254" s="698"/>
      <c r="H254" s="698"/>
      <c r="I254" s="318"/>
    </row>
    <row r="255" spans="2:9" ht="15.75" customHeight="1" x14ac:dyDescent="0.2">
      <c r="B255" s="703"/>
      <c r="C255" s="702"/>
      <c r="F255" s="762"/>
      <c r="G255" s="698"/>
      <c r="H255" s="698"/>
      <c r="I255" s="318"/>
    </row>
    <row r="256" spans="2:9" ht="15.75" customHeight="1" x14ac:dyDescent="0.2">
      <c r="B256" s="703"/>
      <c r="C256" s="702"/>
      <c r="F256" s="762"/>
      <c r="G256" s="698"/>
      <c r="H256" s="698"/>
      <c r="I256" s="318"/>
    </row>
    <row r="257" spans="2:9" ht="15.75" customHeight="1" x14ac:dyDescent="0.2">
      <c r="B257" s="703"/>
      <c r="C257" s="702"/>
      <c r="F257" s="762"/>
      <c r="G257" s="698"/>
      <c r="H257" s="698"/>
      <c r="I257" s="318"/>
    </row>
    <row r="258" spans="2:9" ht="15.75" customHeight="1" x14ac:dyDescent="0.2">
      <c r="B258" s="703"/>
      <c r="C258" s="702"/>
      <c r="F258" s="762"/>
      <c r="G258" s="698"/>
      <c r="H258" s="698"/>
      <c r="I258" s="318"/>
    </row>
    <row r="259" spans="2:9" ht="15.75" customHeight="1" x14ac:dyDescent="0.2">
      <c r="B259" s="703"/>
      <c r="C259" s="702"/>
      <c r="F259" s="762"/>
      <c r="G259" s="698"/>
      <c r="H259" s="698"/>
      <c r="I259" s="318"/>
    </row>
    <row r="260" spans="2:9" ht="15.75" customHeight="1" x14ac:dyDescent="0.2">
      <c r="B260" s="703"/>
      <c r="C260" s="702"/>
      <c r="F260" s="762"/>
      <c r="G260" s="698"/>
      <c r="H260" s="698"/>
      <c r="I260" s="318"/>
    </row>
    <row r="261" spans="2:9" ht="15.75" customHeight="1" x14ac:dyDescent="0.2">
      <c r="B261" s="703"/>
      <c r="C261" s="702"/>
      <c r="F261" s="762"/>
      <c r="G261" s="698"/>
      <c r="H261" s="698"/>
      <c r="I261" s="318"/>
    </row>
    <row r="262" spans="2:9" ht="15.75" customHeight="1" x14ac:dyDescent="0.2">
      <c r="B262" s="703"/>
      <c r="C262" s="702"/>
      <c r="F262" s="762"/>
      <c r="G262" s="698"/>
      <c r="H262" s="698"/>
      <c r="I262" s="318"/>
    </row>
    <row r="263" spans="2:9" ht="15.75" customHeight="1" x14ac:dyDescent="0.2">
      <c r="B263" s="703"/>
      <c r="C263" s="702"/>
      <c r="F263" s="762"/>
      <c r="G263" s="698"/>
      <c r="H263" s="698"/>
      <c r="I263" s="318"/>
    </row>
    <row r="264" spans="2:9" ht="15.75" customHeight="1" x14ac:dyDescent="0.2">
      <c r="B264" s="703"/>
      <c r="C264" s="702"/>
      <c r="F264" s="762"/>
      <c r="G264" s="698"/>
      <c r="H264" s="698"/>
      <c r="I264" s="318"/>
    </row>
    <row r="265" spans="2:9" ht="15.75" customHeight="1" x14ac:dyDescent="0.2">
      <c r="B265" s="703"/>
      <c r="C265" s="702"/>
      <c r="F265" s="762"/>
      <c r="G265" s="698"/>
      <c r="H265" s="698"/>
      <c r="I265" s="318"/>
    </row>
    <row r="266" spans="2:9" ht="15.75" customHeight="1" thickBot="1" x14ac:dyDescent="0.25">
      <c r="B266" s="703"/>
      <c r="C266" s="702"/>
      <c r="E266" s="1112">
        <f>SUM(E9:E250)</f>
        <v>4077359.3899999992</v>
      </c>
      <c r="F266" s="1111">
        <f>SUM(F8:F254)</f>
        <v>4240672.4700000025</v>
      </c>
      <c r="G266" s="699"/>
      <c r="H266" s="698"/>
      <c r="I266" s="318"/>
    </row>
    <row r="267" spans="2:9" ht="15.75" customHeight="1" thickTop="1" x14ac:dyDescent="0.2">
      <c r="B267" s="703"/>
      <c r="C267" s="702"/>
      <c r="E267" s="719">
        <f>F266-E266</f>
        <v>163313.08000000333</v>
      </c>
      <c r="F267" s="700"/>
      <c r="G267" s="699"/>
      <c r="H267" s="698"/>
      <c r="I267" s="318"/>
    </row>
    <row r="268" spans="2:9" ht="15.75" customHeight="1" x14ac:dyDescent="0.2">
      <c r="B268" s="703"/>
      <c r="C268" s="702"/>
      <c r="F268" s="700"/>
      <c r="G268" s="699"/>
      <c r="H268" s="704"/>
      <c r="I268" s="318"/>
    </row>
    <row r="269" spans="2:9" ht="15.75" customHeight="1" x14ac:dyDescent="0.2">
      <c r="B269" s="703"/>
      <c r="C269" s="702"/>
      <c r="F269" s="700"/>
      <c r="G269" s="699"/>
      <c r="H269" s="698"/>
      <c r="I269" s="318"/>
    </row>
    <row r="270" spans="2:9" ht="15.75" customHeight="1" x14ac:dyDescent="0.2">
      <c r="B270" s="703"/>
      <c r="C270" s="702"/>
      <c r="F270" s="700"/>
      <c r="G270" s="699"/>
      <c r="H270" s="698"/>
      <c r="I270" s="318"/>
    </row>
    <row r="271" spans="2:9" ht="15.75" customHeight="1" x14ac:dyDescent="0.2">
      <c r="B271" s="690"/>
      <c r="C271" s="690"/>
      <c r="D271" s="696"/>
      <c r="F271" s="700"/>
      <c r="G271" s="699"/>
      <c r="H271" s="698"/>
      <c r="I271" s="318"/>
    </row>
    <row r="272" spans="2:9" ht="15.75" customHeight="1" x14ac:dyDescent="0.2">
      <c r="B272" s="690"/>
      <c r="C272" s="690"/>
      <c r="D272" s="696"/>
      <c r="F272" s="700"/>
      <c r="G272" s="699"/>
      <c r="H272" s="698"/>
      <c r="I272" s="318"/>
    </row>
    <row r="273" spans="2:9" ht="15.75" customHeight="1" x14ac:dyDescent="0.2">
      <c r="B273" s="690"/>
      <c r="C273" s="690"/>
      <c r="D273" s="701"/>
      <c r="F273" s="700"/>
      <c r="G273" s="699"/>
      <c r="H273" s="698"/>
      <c r="I273" s="318"/>
    </row>
    <row r="274" spans="2:9" ht="15.75" customHeight="1" x14ac:dyDescent="0.2">
      <c r="B274" s="690"/>
      <c r="C274" s="690"/>
      <c r="D274" s="696"/>
      <c r="G274" s="698"/>
      <c r="H274" s="698"/>
      <c r="I274" s="318"/>
    </row>
    <row r="275" spans="2:9" ht="15.75" customHeight="1" x14ac:dyDescent="0.2">
      <c r="B275" s="690"/>
      <c r="C275" s="690"/>
      <c r="D275" s="696"/>
      <c r="G275" s="698"/>
    </row>
    <row r="276" spans="2:9" ht="15.75" customHeight="1" x14ac:dyDescent="0.2">
      <c r="B276" s="690"/>
      <c r="C276" s="690"/>
      <c r="D276" s="696"/>
      <c r="G276" s="698"/>
    </row>
    <row r="277" spans="2:9" ht="15.75" customHeight="1" x14ac:dyDescent="0.2">
      <c r="B277" s="690"/>
      <c r="C277" s="690"/>
      <c r="D277" s="696"/>
    </row>
    <row r="278" spans="2:9" ht="15.75" customHeight="1" x14ac:dyDescent="0.2">
      <c r="B278" s="690"/>
      <c r="C278" s="690"/>
      <c r="G278" s="697"/>
    </row>
    <row r="279" spans="2:9" ht="15.75" customHeight="1" x14ac:dyDescent="0.2">
      <c r="B279" s="690"/>
      <c r="C279" s="690"/>
      <c r="D279" s="696"/>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c r="D283" s="696"/>
    </row>
    <row r="284" spans="2:9" ht="15.75" customHeight="1" x14ac:dyDescent="0.2">
      <c r="B284" s="690"/>
      <c r="C284" s="690"/>
      <c r="E284" s="694"/>
    </row>
    <row r="285" spans="2:9" ht="15.75" customHeight="1" x14ac:dyDescent="0.2">
      <c r="D285" s="696"/>
    </row>
    <row r="286" spans="2:9" ht="15.75" customHeight="1" x14ac:dyDescent="0.2">
      <c r="B286" s="690"/>
      <c r="C286" s="690"/>
      <c r="D286" s="696"/>
      <c r="E286" s="695"/>
      <c r="F286" s="694"/>
      <c r="G286" s="690"/>
    </row>
    <row r="287" spans="2:9" ht="15.75" customHeight="1" x14ac:dyDescent="0.2">
      <c r="B287" s="690"/>
      <c r="C287" s="690"/>
      <c r="E287" s="695"/>
      <c r="F287" s="694"/>
      <c r="G287" s="690"/>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7" ht="15.75" customHeight="1" x14ac:dyDescent="0.2"/>
    <row r="377" spans="1:209" s="312" customFormat="1" x14ac:dyDescent="0.2">
      <c r="A377" s="690"/>
      <c r="B377" s="691"/>
      <c r="C377" s="691"/>
      <c r="D377" s="693"/>
      <c r="E377" s="692"/>
      <c r="F377" s="692"/>
      <c r="G377" s="691"/>
      <c r="H377" s="690"/>
      <c r="I377" s="311"/>
      <c r="J377" s="311"/>
      <c r="K377" s="311"/>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311"/>
      <c r="J378" s="311"/>
      <c r="K378" s="311"/>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311"/>
      <c r="J379" s="311"/>
      <c r="K379" s="311"/>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690"/>
      <c r="B380" s="691"/>
      <c r="C380" s="691"/>
      <c r="D380" s="693"/>
      <c r="E380" s="692"/>
      <c r="F380" s="692"/>
      <c r="G380" s="691"/>
      <c r="H380" s="690"/>
      <c r="I380" s="311"/>
      <c r="J380" s="311"/>
      <c r="K380" s="311"/>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sheetData>
  <mergeCells count="1">
    <mergeCell ref="C8:D8"/>
  </mergeCells>
  <pageMargins left="0.7" right="0.7" top="0.75" bottom="0.75" header="0.3" footer="0.3"/>
  <pageSetup orientation="portrait" horizontalDpi="0" verticalDpi="0"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8585D-B2F1-4647-9550-220B50AF2008}">
  <dimension ref="A1:HA144"/>
  <sheetViews>
    <sheetView workbookViewId="0">
      <selection activeCell="E23" activeCellId="2" sqref="E19 E21 E23"/>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customWidth="1"/>
    <col min="7" max="7" width="17.28515625" style="691" customWidth="1"/>
    <col min="8" max="8" width="12" style="690" bestFit="1" customWidth="1"/>
    <col min="9" max="9" width="2" style="311" customWidth="1"/>
    <col min="10" max="12" width="11" style="311" bestFit="1" customWidth="1"/>
    <col min="13" max="16384" width="10.85546875" style="311"/>
  </cols>
  <sheetData>
    <row r="1" spans="2:10" ht="18" x14ac:dyDescent="0.25">
      <c r="B1" s="733"/>
      <c r="C1" s="735" t="s">
        <v>872</v>
      </c>
    </row>
    <row r="2" spans="2:10" ht="18" x14ac:dyDescent="0.25">
      <c r="B2" s="733"/>
      <c r="C2" s="735" t="s">
        <v>8529</v>
      </c>
    </row>
    <row r="3" spans="2:10" ht="18" x14ac:dyDescent="0.25">
      <c r="B3" s="733"/>
      <c r="C3" s="734" t="s">
        <v>12506</v>
      </c>
    </row>
    <row r="4" spans="2:10" ht="13.5" thickBot="1" x14ac:dyDescent="0.25">
      <c r="B4" s="733"/>
      <c r="C4" s="702"/>
    </row>
    <row r="5" spans="2:10" x14ac:dyDescent="0.2">
      <c r="B5" s="732"/>
      <c r="C5" s="731"/>
      <c r="D5" s="730" t="s">
        <v>869</v>
      </c>
      <c r="E5" s="729" t="s">
        <v>868</v>
      </c>
      <c r="F5" s="728"/>
    </row>
    <row r="6" spans="2:10" x14ac:dyDescent="0.2">
      <c r="B6" s="727" t="s">
        <v>41</v>
      </c>
      <c r="C6" s="702" t="s">
        <v>867</v>
      </c>
      <c r="D6" s="693" t="s">
        <v>866</v>
      </c>
      <c r="E6" s="726" t="s">
        <v>865</v>
      </c>
      <c r="F6" s="725" t="s">
        <v>864</v>
      </c>
    </row>
    <row r="7" spans="2:10" ht="13.5" thickBot="1" x14ac:dyDescent="0.25">
      <c r="B7" s="724"/>
      <c r="C7" s="723"/>
      <c r="D7" s="722" t="s">
        <v>863</v>
      </c>
      <c r="E7" s="721"/>
      <c r="F7" s="720"/>
      <c r="G7" s="698"/>
      <c r="H7" s="698"/>
      <c r="I7" s="318"/>
    </row>
    <row r="8" spans="2:10" x14ac:dyDescent="0.2">
      <c r="B8" s="703"/>
      <c r="C8" s="702" t="s">
        <v>1008</v>
      </c>
      <c r="F8" s="719">
        <v>56299.8</v>
      </c>
      <c r="G8" s="704"/>
      <c r="H8" s="698" t="s">
        <v>4690</v>
      </c>
      <c r="I8" s="318"/>
    </row>
    <row r="9" spans="2:10" x14ac:dyDescent="0.2">
      <c r="B9" s="703">
        <v>45446</v>
      </c>
      <c r="C9" s="702" t="s">
        <v>12516</v>
      </c>
      <c r="E9" s="692">
        <v>29324.42</v>
      </c>
      <c r="F9" s="692">
        <v>1615000</v>
      </c>
      <c r="G9" s="698" t="s">
        <v>3850</v>
      </c>
    </row>
    <row r="10" spans="2:10" ht="15" x14ac:dyDescent="0.25">
      <c r="B10" s="703">
        <v>45453</v>
      </c>
      <c r="C10" t="s">
        <v>12522</v>
      </c>
      <c r="E10" s="738">
        <v>550</v>
      </c>
      <c r="F10" s="692">
        <v>2869.56</v>
      </c>
      <c r="G10" s="698" t="s">
        <v>12521</v>
      </c>
      <c r="H10" s="695"/>
      <c r="I10" s="341"/>
      <c r="J10" s="341"/>
    </row>
    <row r="11" spans="2:10" ht="15" x14ac:dyDescent="0.25">
      <c r="B11" s="703">
        <v>45453</v>
      </c>
      <c r="C11" t="s">
        <v>12520</v>
      </c>
      <c r="E11" s="738">
        <v>550</v>
      </c>
      <c r="G11" s="698"/>
    </row>
    <row r="12" spans="2:10" ht="13.5" customHeight="1" x14ac:dyDescent="0.25">
      <c r="B12" s="703">
        <v>45453</v>
      </c>
      <c r="C12" t="s">
        <v>12519</v>
      </c>
      <c r="E12" s="738">
        <v>550</v>
      </c>
      <c r="G12" s="698"/>
    </row>
    <row r="13" spans="2:10" ht="15" x14ac:dyDescent="0.25">
      <c r="B13" s="703">
        <v>45453</v>
      </c>
      <c r="C13" t="s">
        <v>12518</v>
      </c>
      <c r="E13" s="738">
        <v>550</v>
      </c>
      <c r="G13" s="698"/>
    </row>
    <row r="14" spans="2:10" ht="15" x14ac:dyDescent="0.25">
      <c r="B14" s="703">
        <v>45453</v>
      </c>
      <c r="C14" t="s">
        <v>12517</v>
      </c>
      <c r="E14" s="738">
        <v>275</v>
      </c>
      <c r="G14" s="698"/>
    </row>
    <row r="15" spans="2:10" x14ac:dyDescent="0.2">
      <c r="B15" s="703">
        <v>45454</v>
      </c>
      <c r="C15" s="702" t="s">
        <v>11290</v>
      </c>
      <c r="E15" s="692">
        <v>1602548.75</v>
      </c>
      <c r="G15" s="698"/>
    </row>
    <row r="16" spans="2:10" x14ac:dyDescent="0.2">
      <c r="B16" s="703">
        <v>45454</v>
      </c>
      <c r="C16" s="702" t="s">
        <v>12516</v>
      </c>
      <c r="E16" s="692">
        <v>8124.03</v>
      </c>
      <c r="G16" s="698"/>
    </row>
    <row r="17" spans="2:9" x14ac:dyDescent="0.2">
      <c r="B17" s="703">
        <v>45460</v>
      </c>
      <c r="C17" s="702" t="s">
        <v>12515</v>
      </c>
      <c r="E17" s="738">
        <v>22.96</v>
      </c>
      <c r="G17" s="698"/>
    </row>
    <row r="18" spans="2:9" x14ac:dyDescent="0.2">
      <c r="B18" s="703">
        <v>45460</v>
      </c>
      <c r="C18" s="702" t="s">
        <v>12514</v>
      </c>
      <c r="E18" s="692">
        <v>3.67</v>
      </c>
      <c r="G18" s="698"/>
    </row>
    <row r="19" spans="2:9" x14ac:dyDescent="0.2">
      <c r="B19" s="703">
        <v>45471</v>
      </c>
      <c r="C19" s="702" t="s">
        <v>9927</v>
      </c>
      <c r="E19" s="738">
        <v>200</v>
      </c>
      <c r="G19" s="698"/>
    </row>
    <row r="20" spans="2:9" x14ac:dyDescent="0.2">
      <c r="B20" s="703">
        <v>45471</v>
      </c>
      <c r="C20" s="702" t="s">
        <v>9926</v>
      </c>
      <c r="E20" s="692">
        <v>32</v>
      </c>
      <c r="G20" s="698"/>
    </row>
    <row r="21" spans="2:9" x14ac:dyDescent="0.2">
      <c r="B21" s="703">
        <v>45471</v>
      </c>
      <c r="C21" s="702" t="s">
        <v>9925</v>
      </c>
      <c r="E21" s="738">
        <v>350</v>
      </c>
      <c r="G21" s="698"/>
      <c r="H21" s="698"/>
      <c r="I21" s="318"/>
    </row>
    <row r="22" spans="2:9" x14ac:dyDescent="0.2">
      <c r="B22" s="703">
        <v>45471</v>
      </c>
      <c r="C22" s="702" t="s">
        <v>11280</v>
      </c>
      <c r="E22" s="692">
        <v>56</v>
      </c>
      <c r="G22" s="698"/>
      <c r="H22" s="698"/>
      <c r="I22" s="318"/>
    </row>
    <row r="23" spans="2:9" x14ac:dyDescent="0.2">
      <c r="B23" s="703">
        <v>45471</v>
      </c>
      <c r="C23" s="702" t="s">
        <v>12513</v>
      </c>
      <c r="E23" s="738">
        <v>320</v>
      </c>
      <c r="G23" s="698"/>
      <c r="H23" s="698"/>
      <c r="I23" s="318"/>
    </row>
    <row r="24" spans="2:9" x14ac:dyDescent="0.2">
      <c r="B24" s="703">
        <v>45471</v>
      </c>
      <c r="C24" s="702" t="s">
        <v>11279</v>
      </c>
      <c r="E24" s="692">
        <v>51.2</v>
      </c>
      <c r="G24" s="698"/>
      <c r="H24" s="698"/>
      <c r="I24" s="318"/>
    </row>
    <row r="25" spans="2:9" x14ac:dyDescent="0.2">
      <c r="B25" s="703"/>
      <c r="C25" s="702"/>
      <c r="G25" s="698"/>
      <c r="H25" s="698"/>
      <c r="I25" s="318"/>
    </row>
    <row r="26" spans="2:9" x14ac:dyDescent="0.2">
      <c r="B26" s="703"/>
      <c r="C26" s="702"/>
      <c r="G26" s="698"/>
      <c r="H26" s="698"/>
      <c r="I26" s="318"/>
    </row>
    <row r="27" spans="2:9" x14ac:dyDescent="0.2">
      <c r="B27" s="703"/>
      <c r="C27" s="702"/>
      <c r="G27" s="698"/>
      <c r="H27" s="698"/>
      <c r="I27" s="318"/>
    </row>
    <row r="28" spans="2:9" ht="15.75" customHeight="1" x14ac:dyDescent="0.25">
      <c r="B28" s="703"/>
      <c r="C28" s="702"/>
      <c r="F28" s="708"/>
      <c r="G28" s="698"/>
      <c r="H28" s="698"/>
      <c r="I28" s="318"/>
    </row>
    <row r="29" spans="2:9" ht="15.75" customHeight="1" x14ac:dyDescent="0.25">
      <c r="B29" s="703"/>
      <c r="C29" s="702"/>
      <c r="F29" s="708"/>
      <c r="G29" s="698"/>
      <c r="H29" s="698"/>
      <c r="I29" s="318"/>
    </row>
    <row r="30" spans="2:9" ht="15.75" customHeight="1" thickBot="1" x14ac:dyDescent="0.25">
      <c r="B30" s="703"/>
      <c r="C30" s="702"/>
      <c r="E30" s="707">
        <f>SUM(E9:E27)</f>
        <v>1643508.0299999998</v>
      </c>
      <c r="F30" s="706">
        <f>SUM(F8:F27)</f>
        <v>1674169.36</v>
      </c>
      <c r="G30" s="699"/>
      <c r="H30" s="698"/>
      <c r="I30" s="318"/>
    </row>
    <row r="31" spans="2:9" ht="15.75" customHeight="1" thickTop="1" x14ac:dyDescent="0.2">
      <c r="B31" s="703"/>
      <c r="C31" s="702"/>
      <c r="E31" s="719">
        <f>F30-E30</f>
        <v>30661.330000000307</v>
      </c>
      <c r="F31" s="700"/>
      <c r="G31" s="699"/>
      <c r="H31" s="698"/>
      <c r="I31" s="318"/>
    </row>
    <row r="32" spans="2:9" ht="15.75" customHeight="1" x14ac:dyDescent="0.2">
      <c r="B32" s="703"/>
      <c r="C32" s="702"/>
      <c r="F32" s="700"/>
      <c r="G32" s="699"/>
      <c r="H32" s="704"/>
      <c r="I32" s="318"/>
    </row>
    <row r="33" spans="2:9" ht="15.75" customHeight="1" x14ac:dyDescent="0.2">
      <c r="B33" s="703"/>
      <c r="C33" s="702"/>
      <c r="F33" s="700"/>
      <c r="G33" s="699"/>
      <c r="H33" s="698"/>
      <c r="I33" s="318"/>
    </row>
    <row r="34" spans="2:9" ht="15.75" customHeight="1" x14ac:dyDescent="0.2">
      <c r="B34" s="703"/>
      <c r="C34" s="702"/>
      <c r="F34" s="700"/>
      <c r="G34" s="699"/>
      <c r="H34" s="698"/>
      <c r="I34" s="318"/>
    </row>
    <row r="35" spans="2:9" ht="15.75" customHeight="1" x14ac:dyDescent="0.2">
      <c r="B35" s="690"/>
      <c r="C35" s="690"/>
      <c r="D35" s="696"/>
      <c r="F35" s="700"/>
      <c r="G35" s="699"/>
      <c r="H35" s="698"/>
      <c r="I35" s="318"/>
    </row>
    <row r="36" spans="2:9" ht="15.75" customHeight="1" x14ac:dyDescent="0.2">
      <c r="B36" s="690"/>
      <c r="C36" s="690"/>
      <c r="D36" s="696"/>
      <c r="F36" s="700"/>
      <c r="G36" s="699"/>
      <c r="H36" s="698"/>
      <c r="I36" s="318"/>
    </row>
    <row r="37" spans="2:9" ht="15.75" customHeight="1" x14ac:dyDescent="0.2">
      <c r="B37" s="690"/>
      <c r="C37" s="690"/>
      <c r="D37" s="701"/>
      <c r="F37" s="700"/>
      <c r="G37" s="699"/>
      <c r="H37" s="698"/>
      <c r="I37" s="318"/>
    </row>
    <row r="38" spans="2:9" ht="15.75" customHeight="1" x14ac:dyDescent="0.2">
      <c r="B38" s="690"/>
      <c r="C38" s="690"/>
      <c r="D38" s="696"/>
      <c r="G38" s="698"/>
      <c r="H38" s="698"/>
      <c r="I38" s="318"/>
    </row>
    <row r="39" spans="2:9" ht="15.75" customHeight="1" x14ac:dyDescent="0.2">
      <c r="B39" s="690"/>
      <c r="C39" s="690"/>
      <c r="D39" s="696"/>
      <c r="G39" s="698"/>
    </row>
    <row r="40" spans="2:9" ht="15.75" customHeight="1" x14ac:dyDescent="0.2">
      <c r="B40" s="690"/>
      <c r="C40" s="690"/>
      <c r="D40" s="696"/>
      <c r="G40" s="698"/>
    </row>
    <row r="41" spans="2:9" ht="15.75" customHeight="1" x14ac:dyDescent="0.2">
      <c r="B41" s="690"/>
      <c r="C41" s="690"/>
      <c r="D41" s="696"/>
    </row>
    <row r="42" spans="2:9" ht="15.75" customHeight="1" x14ac:dyDescent="0.2">
      <c r="B42" s="690"/>
      <c r="C42" s="690"/>
      <c r="G42" s="697"/>
    </row>
    <row r="43" spans="2:9" ht="15.75" customHeight="1" x14ac:dyDescent="0.2">
      <c r="B43" s="690"/>
      <c r="C43" s="690"/>
      <c r="D43" s="696"/>
    </row>
    <row r="44" spans="2:9" ht="15.75" customHeight="1" x14ac:dyDescent="0.2">
      <c r="B44" s="690"/>
      <c r="C44" s="690"/>
      <c r="D44" s="696"/>
    </row>
    <row r="45" spans="2:9" ht="15.75" customHeight="1" x14ac:dyDescent="0.2">
      <c r="B45" s="690"/>
      <c r="C45" s="690"/>
      <c r="D45" s="696"/>
    </row>
    <row r="46" spans="2:9" ht="15.75" customHeight="1" x14ac:dyDescent="0.2">
      <c r="B46" s="690"/>
      <c r="C46" s="690"/>
      <c r="D46" s="696"/>
    </row>
    <row r="47" spans="2:9" ht="15.75" customHeight="1" x14ac:dyDescent="0.2">
      <c r="B47" s="690"/>
      <c r="C47" s="690"/>
      <c r="D47" s="696"/>
    </row>
    <row r="48" spans="2:9" ht="15.75" customHeight="1" x14ac:dyDescent="0.2">
      <c r="B48" s="690"/>
      <c r="C48" s="690"/>
      <c r="E48" s="694"/>
    </row>
    <row r="49" spans="2:7" ht="15.75" customHeight="1" x14ac:dyDescent="0.2">
      <c r="D49" s="696"/>
    </row>
    <row r="50" spans="2:7" ht="15.75" customHeight="1" x14ac:dyDescent="0.2">
      <c r="B50" s="690"/>
      <c r="C50" s="690"/>
      <c r="D50" s="696"/>
      <c r="E50" s="695"/>
      <c r="F50" s="694"/>
      <c r="G50" s="690"/>
    </row>
    <row r="51" spans="2:7" ht="15.75" customHeight="1" x14ac:dyDescent="0.2">
      <c r="B51" s="690"/>
      <c r="C51" s="690"/>
      <c r="E51" s="695"/>
      <c r="F51" s="694"/>
      <c r="G51" s="690"/>
    </row>
    <row r="52" spans="2:7" ht="15.75" customHeight="1" x14ac:dyDescent="0.2"/>
    <row r="53" spans="2:7" ht="15.75" customHeight="1" x14ac:dyDescent="0.2"/>
    <row r="54" spans="2:7" ht="15.75" customHeight="1" x14ac:dyDescent="0.2"/>
    <row r="55" spans="2:7" ht="15.75" customHeight="1" x14ac:dyDescent="0.2"/>
    <row r="56" spans="2:7" ht="15.75" customHeight="1" x14ac:dyDescent="0.2"/>
    <row r="57" spans="2:7" ht="15.75" customHeight="1" x14ac:dyDescent="0.2"/>
    <row r="58" spans="2:7" ht="15.75" customHeight="1" x14ac:dyDescent="0.2"/>
    <row r="59" spans="2:7" ht="15.75" customHeight="1" x14ac:dyDescent="0.2"/>
    <row r="60" spans="2:7" ht="15.75" customHeight="1" x14ac:dyDescent="0.2"/>
    <row r="61" spans="2:7" ht="15.75" customHeight="1" x14ac:dyDescent="0.2"/>
    <row r="62" spans="2:7" ht="15.75" customHeight="1" x14ac:dyDescent="0.2"/>
    <row r="63" spans="2:7" ht="15.75" customHeight="1" x14ac:dyDescent="0.2"/>
    <row r="64" spans="2: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 customHeight="1" x14ac:dyDescent="0.2"/>
    <row r="111" ht="18" customHeight="1" x14ac:dyDescent="0.2"/>
    <row r="112" ht="18" customHeight="1" x14ac:dyDescent="0.2"/>
    <row r="113" ht="18" customHeight="1" x14ac:dyDescent="0.2"/>
    <row r="114" ht="18" customHeight="1" x14ac:dyDescent="0.2"/>
    <row r="115" ht="18" customHeight="1" x14ac:dyDescent="0.2"/>
    <row r="116" ht="18" customHeight="1" x14ac:dyDescent="0.2"/>
    <row r="117" ht="18" customHeight="1" x14ac:dyDescent="0.2"/>
    <row r="118" ht="18" customHeight="1" x14ac:dyDescent="0.2"/>
    <row r="119" ht="18" customHeight="1" x14ac:dyDescent="0.2"/>
    <row r="120" ht="18" customHeight="1" x14ac:dyDescent="0.2"/>
    <row r="121" ht="18" customHeight="1" x14ac:dyDescent="0.2"/>
    <row r="122" ht="18" customHeight="1" x14ac:dyDescent="0.2"/>
    <row r="123" ht="18" customHeight="1" x14ac:dyDescent="0.2"/>
    <row r="131" spans="1:209" ht="15.75" customHeight="1" x14ac:dyDescent="0.2"/>
    <row r="141" spans="1:209" s="312" customFormat="1" x14ac:dyDescent="0.2">
      <c r="A141" s="690"/>
      <c r="B141" s="691"/>
      <c r="C141" s="691"/>
      <c r="D141" s="693"/>
      <c r="E141" s="692"/>
      <c r="F141" s="692"/>
      <c r="G141" s="691"/>
      <c r="H141" s="690"/>
      <c r="I141" s="311"/>
      <c r="J141" s="311"/>
      <c r="K141" s="311"/>
      <c r="L141" s="311"/>
      <c r="M141" s="311"/>
      <c r="N141" s="311"/>
      <c r="O141" s="311"/>
      <c r="P141" s="311"/>
      <c r="Q141" s="311"/>
      <c r="R141" s="311"/>
      <c r="S141" s="311"/>
      <c r="T141" s="311"/>
      <c r="U141" s="311"/>
      <c r="V141" s="311"/>
      <c r="W141" s="311"/>
      <c r="X141" s="311"/>
      <c r="Y141" s="311"/>
      <c r="Z141" s="311"/>
      <c r="AA141" s="311"/>
      <c r="AB141" s="311"/>
      <c r="AC141" s="311"/>
      <c r="AD141" s="311"/>
      <c r="AE141" s="311"/>
      <c r="AF141" s="311"/>
      <c r="AG141" s="311"/>
      <c r="AH141" s="311"/>
      <c r="AI141" s="311"/>
      <c r="AJ141" s="311"/>
      <c r="AK141" s="311"/>
      <c r="AL141" s="311"/>
      <c r="AM141" s="311"/>
      <c r="AN141" s="311"/>
      <c r="AO141" s="311"/>
      <c r="AP141" s="311"/>
      <c r="AQ141" s="311"/>
      <c r="AR141" s="311"/>
      <c r="AS141" s="311"/>
      <c r="AT141" s="311"/>
      <c r="AU141" s="311"/>
      <c r="AV141" s="311"/>
      <c r="AW141" s="311"/>
      <c r="AX141" s="311"/>
      <c r="AY141" s="311"/>
      <c r="AZ141" s="311"/>
      <c r="BA141" s="311"/>
      <c r="BB141" s="311"/>
      <c r="BC141" s="311"/>
      <c r="BD141" s="311"/>
      <c r="BE141" s="311"/>
      <c r="BF141" s="311"/>
      <c r="BG141" s="311"/>
      <c r="BH141" s="311"/>
      <c r="BI141" s="311"/>
      <c r="BJ141" s="311"/>
      <c r="BK141" s="311"/>
      <c r="BL141" s="311"/>
      <c r="BM141" s="311"/>
      <c r="BN141" s="311"/>
      <c r="BO141" s="311"/>
      <c r="BP141" s="311"/>
      <c r="BQ141" s="311"/>
      <c r="BR141" s="311"/>
      <c r="BS141" s="311"/>
      <c r="BT141" s="311"/>
      <c r="BU141" s="311"/>
      <c r="BV141" s="311"/>
      <c r="BW141" s="311"/>
      <c r="BX141" s="311"/>
      <c r="BY141" s="311"/>
      <c r="BZ141" s="311"/>
      <c r="CA141" s="311"/>
      <c r="CB141" s="311"/>
      <c r="CC141" s="311"/>
      <c r="CD141" s="311"/>
      <c r="CE141" s="311"/>
      <c r="CF141" s="311"/>
      <c r="CG141" s="311"/>
      <c r="CH141" s="311"/>
      <c r="CI141" s="311"/>
      <c r="CJ141" s="311"/>
      <c r="CK141" s="311"/>
      <c r="CL141" s="311"/>
      <c r="CM141" s="311"/>
      <c r="CN141" s="311"/>
      <c r="CO141" s="311"/>
      <c r="CP141" s="311"/>
      <c r="CQ141" s="311"/>
      <c r="CR141" s="311"/>
      <c r="CS141" s="311"/>
      <c r="CT141" s="311"/>
      <c r="CU141" s="311"/>
      <c r="CV141" s="311"/>
      <c r="CW141" s="311"/>
      <c r="CX141" s="311"/>
      <c r="CY141" s="311"/>
      <c r="CZ141" s="311"/>
      <c r="DA141" s="311"/>
      <c r="DB141" s="311"/>
      <c r="DC141" s="311"/>
      <c r="DD141" s="311"/>
      <c r="DE141" s="311"/>
      <c r="DF141" s="311"/>
      <c r="DG141" s="311"/>
      <c r="DH141" s="311"/>
      <c r="DI141" s="311"/>
      <c r="DJ141" s="311"/>
      <c r="DK141" s="311"/>
      <c r="DL141" s="311"/>
      <c r="DM141" s="311"/>
      <c r="DN141" s="311"/>
      <c r="DO141" s="311"/>
      <c r="DP141" s="311"/>
      <c r="DQ141" s="311"/>
      <c r="DR141" s="311"/>
      <c r="DS141" s="311"/>
      <c r="DT141" s="311"/>
      <c r="DU141" s="311"/>
      <c r="DV141" s="311"/>
      <c r="DW141" s="311"/>
      <c r="DX141" s="311"/>
      <c r="DY141" s="311"/>
      <c r="DZ141" s="311"/>
      <c r="EA141" s="311"/>
      <c r="EB141" s="311"/>
      <c r="EC141" s="311"/>
      <c r="ED141" s="311"/>
      <c r="EE141" s="311"/>
      <c r="EF141" s="311"/>
      <c r="EG141" s="311"/>
      <c r="EH141" s="311"/>
      <c r="EI141" s="311"/>
      <c r="EJ141" s="311"/>
      <c r="EK141" s="311"/>
      <c r="EL141" s="311"/>
      <c r="EM141" s="311"/>
      <c r="EN141" s="311"/>
      <c r="EO141" s="311"/>
      <c r="EP141" s="311"/>
      <c r="EQ141" s="311"/>
      <c r="ER141" s="311"/>
      <c r="ES141" s="311"/>
      <c r="ET141" s="311"/>
      <c r="EU141" s="311"/>
      <c r="EV141" s="311"/>
      <c r="EW141" s="311"/>
      <c r="EX141" s="311"/>
      <c r="EY141" s="311"/>
      <c r="EZ141" s="311"/>
      <c r="FA141" s="311"/>
      <c r="FB141" s="311"/>
      <c r="FC141" s="311"/>
      <c r="FD141" s="311"/>
      <c r="FE141" s="311"/>
      <c r="FF141" s="311"/>
      <c r="FG141" s="311"/>
      <c r="FH141" s="311"/>
      <c r="FI141" s="311"/>
      <c r="FJ141" s="311"/>
      <c r="FK141" s="311"/>
      <c r="FL141" s="311"/>
      <c r="FM141" s="311"/>
      <c r="FN141" s="311"/>
      <c r="FO141" s="311"/>
      <c r="FP141" s="311"/>
      <c r="FQ141" s="311"/>
      <c r="FR141" s="311"/>
      <c r="FS141" s="311"/>
      <c r="FT141" s="311"/>
      <c r="FU141" s="311"/>
      <c r="FV141" s="311"/>
      <c r="FW141" s="311"/>
      <c r="FX141" s="311"/>
      <c r="FY141" s="311"/>
      <c r="FZ141" s="311"/>
      <c r="GA141" s="311"/>
      <c r="GB141" s="311"/>
      <c r="GC141" s="311"/>
      <c r="GD141" s="311"/>
      <c r="GE141" s="311"/>
      <c r="GF141" s="311"/>
      <c r="GG141" s="311"/>
      <c r="GH141" s="311"/>
      <c r="GI141" s="311"/>
      <c r="GJ141" s="311"/>
      <c r="GK141" s="311"/>
      <c r="GL141" s="311"/>
      <c r="GM141" s="311"/>
      <c r="GN141" s="311"/>
      <c r="GO141" s="311"/>
      <c r="GP141" s="311"/>
      <c r="GQ141" s="311"/>
      <c r="GR141" s="311"/>
      <c r="GS141" s="311"/>
      <c r="GT141" s="311"/>
      <c r="GU141" s="311"/>
      <c r="GV141" s="311"/>
      <c r="GW141" s="311"/>
      <c r="GX141" s="311"/>
      <c r="GY141" s="311"/>
      <c r="GZ141" s="311"/>
      <c r="HA141" s="311"/>
    </row>
    <row r="142" spans="1:209" s="313" customFormat="1" x14ac:dyDescent="0.2">
      <c r="A142" s="690"/>
      <c r="B142" s="691"/>
      <c r="C142" s="691"/>
      <c r="D142" s="693"/>
      <c r="E142" s="692"/>
      <c r="F142" s="692"/>
      <c r="G142" s="691"/>
      <c r="H142" s="690"/>
      <c r="I142" s="311"/>
      <c r="J142" s="311"/>
      <c r="K142" s="311"/>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c r="AS142" s="311"/>
      <c r="AT142" s="311"/>
      <c r="AU142" s="311"/>
      <c r="AV142" s="311"/>
      <c r="AW142" s="311"/>
      <c r="AX142" s="311"/>
      <c r="AY142" s="311"/>
      <c r="AZ142" s="311"/>
      <c r="BA142" s="311"/>
      <c r="BB142" s="311"/>
      <c r="BC142" s="311"/>
      <c r="BD142" s="311"/>
      <c r="BE142" s="311"/>
      <c r="BF142" s="311"/>
      <c r="BG142" s="311"/>
      <c r="BH142" s="311"/>
      <c r="BI142" s="311"/>
      <c r="BJ142" s="311"/>
      <c r="BK142" s="311"/>
      <c r="BL142" s="311"/>
      <c r="BM142" s="311"/>
      <c r="BN142" s="311"/>
      <c r="BO142" s="311"/>
      <c r="BP142" s="311"/>
      <c r="BQ142" s="311"/>
      <c r="BR142" s="311"/>
      <c r="BS142" s="311"/>
      <c r="BT142" s="311"/>
      <c r="BU142" s="311"/>
      <c r="BV142" s="311"/>
      <c r="BW142" s="311"/>
      <c r="BX142" s="311"/>
      <c r="BY142" s="311"/>
      <c r="BZ142" s="311"/>
      <c r="CA142" s="311"/>
      <c r="CB142" s="311"/>
      <c r="CC142" s="311"/>
      <c r="CD142" s="311"/>
      <c r="CE142" s="311"/>
      <c r="CF142" s="311"/>
      <c r="CG142" s="311"/>
      <c r="CH142" s="311"/>
      <c r="CI142" s="311"/>
      <c r="CJ142" s="311"/>
      <c r="CK142" s="311"/>
      <c r="CL142" s="311"/>
      <c r="CM142" s="311"/>
      <c r="CN142" s="311"/>
      <c r="CO142" s="311"/>
      <c r="CP142" s="311"/>
      <c r="CQ142" s="311"/>
      <c r="CR142" s="311"/>
      <c r="CS142" s="311"/>
      <c r="CT142" s="311"/>
      <c r="CU142" s="311"/>
      <c r="CV142" s="311"/>
      <c r="CW142" s="311"/>
      <c r="CX142" s="311"/>
      <c r="CY142" s="311"/>
      <c r="CZ142" s="311"/>
      <c r="DA142" s="311"/>
      <c r="DB142" s="311"/>
      <c r="DC142" s="311"/>
      <c r="DD142" s="311"/>
      <c r="DE142" s="311"/>
      <c r="DF142" s="311"/>
      <c r="DG142" s="311"/>
      <c r="DH142" s="311"/>
      <c r="DI142" s="311"/>
      <c r="DJ142" s="311"/>
      <c r="DK142" s="311"/>
      <c r="DL142" s="311"/>
      <c r="DM142" s="311"/>
      <c r="DN142" s="311"/>
      <c r="DO142" s="311"/>
      <c r="DP142" s="311"/>
      <c r="DQ142" s="311"/>
      <c r="DR142" s="311"/>
      <c r="DS142" s="311"/>
      <c r="DT142" s="311"/>
      <c r="DU142" s="311"/>
      <c r="DV142" s="311"/>
      <c r="DW142" s="311"/>
      <c r="DX142" s="311"/>
      <c r="DY142" s="311"/>
      <c r="DZ142" s="311"/>
      <c r="EA142" s="311"/>
      <c r="EB142" s="311"/>
      <c r="EC142" s="311"/>
      <c r="ED142" s="311"/>
      <c r="EE142" s="311"/>
      <c r="EF142" s="311"/>
      <c r="EG142" s="311"/>
      <c r="EH142" s="311"/>
      <c r="EI142" s="311"/>
      <c r="EJ142" s="311"/>
      <c r="EK142" s="311"/>
      <c r="EL142" s="311"/>
      <c r="EM142" s="311"/>
      <c r="EN142" s="311"/>
      <c r="EO142" s="311"/>
      <c r="EP142" s="311"/>
      <c r="EQ142" s="311"/>
      <c r="ER142" s="311"/>
      <c r="ES142" s="311"/>
      <c r="ET142" s="311"/>
      <c r="EU142" s="311"/>
      <c r="EV142" s="311"/>
      <c r="EW142" s="311"/>
      <c r="EX142" s="311"/>
      <c r="EY142" s="311"/>
      <c r="EZ142" s="311"/>
      <c r="FA142" s="311"/>
      <c r="FB142" s="311"/>
      <c r="FC142" s="311"/>
      <c r="FD142" s="311"/>
      <c r="FE142" s="311"/>
      <c r="FF142" s="311"/>
      <c r="FG142" s="311"/>
      <c r="FH142" s="311"/>
      <c r="FI142" s="311"/>
      <c r="FJ142" s="311"/>
      <c r="FK142" s="311"/>
      <c r="FL142" s="311"/>
      <c r="FM142" s="311"/>
      <c r="FN142" s="311"/>
      <c r="FO142" s="311"/>
      <c r="FP142" s="311"/>
      <c r="FQ142" s="311"/>
      <c r="FR142" s="311"/>
      <c r="FS142" s="311"/>
      <c r="FT142" s="311"/>
      <c r="FU142" s="311"/>
      <c r="FV142" s="311"/>
      <c r="FW142" s="311"/>
      <c r="FX142" s="311"/>
      <c r="FY142" s="311"/>
      <c r="FZ142" s="311"/>
      <c r="GA142" s="311"/>
      <c r="GB142" s="311"/>
      <c r="GC142" s="311"/>
      <c r="GD142" s="311"/>
      <c r="GE142" s="311"/>
      <c r="GF142" s="311"/>
      <c r="GG142" s="311"/>
      <c r="GH142" s="311"/>
      <c r="GI142" s="311"/>
      <c r="GJ142" s="311"/>
      <c r="GK142" s="311"/>
      <c r="GL142" s="311"/>
      <c r="GM142" s="311"/>
      <c r="GN142" s="311"/>
      <c r="GO142" s="311"/>
      <c r="GP142" s="311"/>
      <c r="GQ142" s="311"/>
      <c r="GR142" s="311"/>
      <c r="GS142" s="311"/>
      <c r="GT142" s="311"/>
      <c r="GU142" s="311"/>
      <c r="GV142" s="311"/>
      <c r="GW142" s="311"/>
      <c r="GX142" s="311"/>
      <c r="GY142" s="311"/>
      <c r="GZ142" s="311"/>
      <c r="HA142" s="311"/>
    </row>
    <row r="143" spans="1:209" s="313" customFormat="1" x14ac:dyDescent="0.2">
      <c r="A143" s="690"/>
      <c r="B143" s="691"/>
      <c r="C143" s="691"/>
      <c r="D143" s="693"/>
      <c r="E143" s="692"/>
      <c r="F143" s="692"/>
      <c r="G143" s="691"/>
      <c r="H143" s="690"/>
      <c r="I143" s="311"/>
      <c r="J143" s="311"/>
      <c r="K143" s="311"/>
      <c r="L143" s="311"/>
      <c r="M143" s="311"/>
      <c r="N143" s="311"/>
      <c r="O143" s="311"/>
      <c r="P143" s="311"/>
      <c r="Q143" s="311"/>
      <c r="R143" s="311"/>
      <c r="S143" s="311"/>
      <c r="T143" s="311"/>
      <c r="U143" s="311"/>
      <c r="V143" s="311"/>
      <c r="W143" s="311"/>
      <c r="X143" s="311"/>
      <c r="Y143" s="311"/>
      <c r="Z143" s="311"/>
      <c r="AA143" s="311"/>
      <c r="AB143" s="311"/>
      <c r="AC143" s="311"/>
      <c r="AD143" s="311"/>
      <c r="AE143" s="311"/>
      <c r="AF143" s="311"/>
      <c r="AG143" s="311"/>
      <c r="AH143" s="311"/>
      <c r="AI143" s="311"/>
      <c r="AJ143" s="311"/>
      <c r="AK143" s="311"/>
      <c r="AL143" s="311"/>
      <c r="AM143" s="311"/>
      <c r="AN143" s="311"/>
      <c r="AO143" s="311"/>
      <c r="AP143" s="311"/>
      <c r="AQ143" s="311"/>
      <c r="AR143" s="311"/>
      <c r="AS143" s="311"/>
      <c r="AT143" s="311"/>
      <c r="AU143" s="311"/>
      <c r="AV143" s="311"/>
      <c r="AW143" s="311"/>
      <c r="AX143" s="311"/>
      <c r="AY143" s="311"/>
      <c r="AZ143" s="311"/>
      <c r="BA143" s="311"/>
      <c r="BB143" s="311"/>
      <c r="BC143" s="311"/>
      <c r="BD143" s="311"/>
      <c r="BE143" s="311"/>
      <c r="BF143" s="311"/>
      <c r="BG143" s="311"/>
      <c r="BH143" s="311"/>
      <c r="BI143" s="311"/>
      <c r="BJ143" s="311"/>
      <c r="BK143" s="311"/>
      <c r="BL143" s="311"/>
      <c r="BM143" s="311"/>
      <c r="BN143" s="311"/>
      <c r="BO143" s="311"/>
      <c r="BP143" s="311"/>
      <c r="BQ143" s="311"/>
      <c r="BR143" s="311"/>
      <c r="BS143" s="311"/>
      <c r="BT143" s="311"/>
      <c r="BU143" s="311"/>
      <c r="BV143" s="311"/>
      <c r="BW143" s="311"/>
      <c r="BX143" s="311"/>
      <c r="BY143" s="311"/>
      <c r="BZ143" s="311"/>
      <c r="CA143" s="311"/>
      <c r="CB143" s="311"/>
      <c r="CC143" s="311"/>
      <c r="CD143" s="311"/>
      <c r="CE143" s="311"/>
      <c r="CF143" s="311"/>
      <c r="CG143" s="311"/>
      <c r="CH143" s="311"/>
      <c r="CI143" s="311"/>
      <c r="CJ143" s="311"/>
      <c r="CK143" s="311"/>
      <c r="CL143" s="311"/>
      <c r="CM143" s="311"/>
      <c r="CN143" s="311"/>
      <c r="CO143" s="311"/>
      <c r="CP143" s="311"/>
      <c r="CQ143" s="311"/>
      <c r="CR143" s="311"/>
      <c r="CS143" s="311"/>
      <c r="CT143" s="311"/>
      <c r="CU143" s="311"/>
      <c r="CV143" s="311"/>
      <c r="CW143" s="311"/>
      <c r="CX143" s="311"/>
      <c r="CY143" s="311"/>
      <c r="CZ143" s="311"/>
      <c r="DA143" s="311"/>
      <c r="DB143" s="311"/>
      <c r="DC143" s="311"/>
      <c r="DD143" s="311"/>
      <c r="DE143" s="311"/>
      <c r="DF143" s="311"/>
      <c r="DG143" s="311"/>
      <c r="DH143" s="311"/>
      <c r="DI143" s="311"/>
      <c r="DJ143" s="311"/>
      <c r="DK143" s="311"/>
      <c r="DL143" s="311"/>
      <c r="DM143" s="311"/>
      <c r="DN143" s="311"/>
      <c r="DO143" s="311"/>
      <c r="DP143" s="311"/>
      <c r="DQ143" s="311"/>
      <c r="DR143" s="311"/>
      <c r="DS143" s="311"/>
      <c r="DT143" s="311"/>
      <c r="DU143" s="311"/>
      <c r="DV143" s="311"/>
      <c r="DW143" s="311"/>
      <c r="DX143" s="311"/>
      <c r="DY143" s="311"/>
      <c r="DZ143" s="311"/>
      <c r="EA143" s="311"/>
      <c r="EB143" s="311"/>
      <c r="EC143" s="311"/>
      <c r="ED143" s="311"/>
      <c r="EE143" s="311"/>
      <c r="EF143" s="311"/>
      <c r="EG143" s="311"/>
      <c r="EH143" s="311"/>
      <c r="EI143" s="311"/>
      <c r="EJ143" s="311"/>
      <c r="EK143" s="311"/>
      <c r="EL143" s="311"/>
      <c r="EM143" s="311"/>
      <c r="EN143" s="311"/>
      <c r="EO143" s="311"/>
      <c r="EP143" s="311"/>
      <c r="EQ143" s="311"/>
      <c r="ER143" s="311"/>
      <c r="ES143" s="311"/>
      <c r="ET143" s="311"/>
      <c r="EU143" s="311"/>
      <c r="EV143" s="311"/>
      <c r="EW143" s="311"/>
      <c r="EX143" s="311"/>
      <c r="EY143" s="311"/>
      <c r="EZ143" s="311"/>
      <c r="FA143" s="311"/>
      <c r="FB143" s="311"/>
      <c r="FC143" s="311"/>
      <c r="FD143" s="311"/>
      <c r="FE143" s="311"/>
      <c r="FF143" s="311"/>
      <c r="FG143" s="311"/>
      <c r="FH143" s="311"/>
      <c r="FI143" s="311"/>
      <c r="FJ143" s="311"/>
      <c r="FK143" s="311"/>
      <c r="FL143" s="311"/>
      <c r="FM143" s="311"/>
      <c r="FN143" s="311"/>
      <c r="FO143" s="311"/>
      <c r="FP143" s="311"/>
      <c r="FQ143" s="311"/>
      <c r="FR143" s="311"/>
      <c r="FS143" s="311"/>
      <c r="FT143" s="311"/>
      <c r="FU143" s="311"/>
      <c r="FV143" s="311"/>
      <c r="FW143" s="311"/>
      <c r="FX143" s="311"/>
      <c r="FY143" s="311"/>
      <c r="FZ143" s="311"/>
      <c r="GA143" s="311"/>
      <c r="GB143" s="311"/>
      <c r="GC143" s="311"/>
      <c r="GD143" s="311"/>
      <c r="GE143" s="311"/>
      <c r="GF143" s="311"/>
      <c r="GG143" s="311"/>
      <c r="GH143" s="311"/>
      <c r="GI143" s="311"/>
      <c r="GJ143" s="311"/>
      <c r="GK143" s="311"/>
      <c r="GL143" s="311"/>
      <c r="GM143" s="311"/>
      <c r="GN143" s="311"/>
      <c r="GO143" s="311"/>
      <c r="GP143" s="311"/>
      <c r="GQ143" s="311"/>
      <c r="GR143" s="311"/>
      <c r="GS143" s="311"/>
      <c r="GT143" s="311"/>
      <c r="GU143" s="311"/>
      <c r="GV143" s="311"/>
      <c r="GW143" s="311"/>
      <c r="GX143" s="311"/>
      <c r="GY143" s="311"/>
      <c r="GZ143" s="311"/>
      <c r="HA143" s="311"/>
    </row>
    <row r="144" spans="1:209" s="313" customFormat="1" x14ac:dyDescent="0.2">
      <c r="A144" s="690"/>
      <c r="B144" s="691"/>
      <c r="C144" s="691"/>
      <c r="D144" s="693"/>
      <c r="E144" s="692"/>
      <c r="F144" s="692"/>
      <c r="G144" s="691"/>
      <c r="H144" s="690"/>
      <c r="I144" s="311"/>
      <c r="J144" s="311"/>
      <c r="K144" s="311"/>
      <c r="L144" s="311"/>
      <c r="M144" s="311"/>
      <c r="N144" s="311"/>
      <c r="O144" s="311"/>
      <c r="P144" s="311"/>
      <c r="Q144" s="311"/>
      <c r="R144" s="311"/>
      <c r="S144" s="311"/>
      <c r="T144" s="311"/>
      <c r="U144" s="311"/>
      <c r="V144" s="311"/>
      <c r="W144" s="311"/>
      <c r="X144" s="311"/>
      <c r="Y144" s="311"/>
      <c r="Z144" s="311"/>
      <c r="AA144" s="311"/>
      <c r="AB144" s="311"/>
      <c r="AC144" s="311"/>
      <c r="AD144" s="311"/>
      <c r="AE144" s="311"/>
      <c r="AF144" s="311"/>
      <c r="AG144" s="311"/>
      <c r="AH144" s="311"/>
      <c r="AI144" s="311"/>
      <c r="AJ144" s="311"/>
      <c r="AK144" s="311"/>
      <c r="AL144" s="311"/>
      <c r="AM144" s="311"/>
      <c r="AN144" s="311"/>
      <c r="AO144" s="311"/>
      <c r="AP144" s="311"/>
      <c r="AQ144" s="311"/>
      <c r="AR144" s="311"/>
      <c r="AS144" s="311"/>
      <c r="AT144" s="311"/>
      <c r="AU144" s="311"/>
      <c r="AV144" s="311"/>
      <c r="AW144" s="311"/>
      <c r="AX144" s="311"/>
      <c r="AY144" s="311"/>
      <c r="AZ144" s="311"/>
      <c r="BA144" s="311"/>
      <c r="BB144" s="311"/>
      <c r="BC144" s="311"/>
      <c r="BD144" s="311"/>
      <c r="BE144" s="311"/>
      <c r="BF144" s="311"/>
      <c r="BG144" s="311"/>
      <c r="BH144" s="311"/>
      <c r="BI144" s="311"/>
      <c r="BJ144" s="311"/>
      <c r="BK144" s="311"/>
      <c r="BL144" s="311"/>
      <c r="BM144" s="311"/>
      <c r="BN144" s="311"/>
      <c r="BO144" s="311"/>
      <c r="BP144" s="311"/>
      <c r="BQ144" s="311"/>
      <c r="BR144" s="311"/>
      <c r="BS144" s="311"/>
      <c r="BT144" s="311"/>
      <c r="BU144" s="311"/>
      <c r="BV144" s="311"/>
      <c r="BW144" s="311"/>
      <c r="BX144" s="311"/>
      <c r="BY144" s="311"/>
      <c r="BZ144" s="311"/>
      <c r="CA144" s="311"/>
      <c r="CB144" s="311"/>
      <c r="CC144" s="311"/>
      <c r="CD144" s="311"/>
      <c r="CE144" s="311"/>
      <c r="CF144" s="311"/>
      <c r="CG144" s="311"/>
      <c r="CH144" s="311"/>
      <c r="CI144" s="311"/>
      <c r="CJ144" s="311"/>
      <c r="CK144" s="311"/>
      <c r="CL144" s="311"/>
      <c r="CM144" s="311"/>
      <c r="CN144" s="311"/>
      <c r="CO144" s="311"/>
      <c r="CP144" s="311"/>
      <c r="CQ144" s="311"/>
      <c r="CR144" s="311"/>
      <c r="CS144" s="311"/>
      <c r="CT144" s="311"/>
      <c r="CU144" s="311"/>
      <c r="CV144" s="311"/>
      <c r="CW144" s="311"/>
      <c r="CX144" s="311"/>
      <c r="CY144" s="311"/>
      <c r="CZ144" s="311"/>
      <c r="DA144" s="311"/>
      <c r="DB144" s="311"/>
      <c r="DC144" s="311"/>
      <c r="DD144" s="311"/>
      <c r="DE144" s="311"/>
      <c r="DF144" s="311"/>
      <c r="DG144" s="311"/>
      <c r="DH144" s="311"/>
      <c r="DI144" s="311"/>
      <c r="DJ144" s="311"/>
      <c r="DK144" s="311"/>
      <c r="DL144" s="311"/>
      <c r="DM144" s="311"/>
      <c r="DN144" s="311"/>
      <c r="DO144" s="311"/>
      <c r="DP144" s="311"/>
      <c r="DQ144" s="311"/>
      <c r="DR144" s="311"/>
      <c r="DS144" s="311"/>
      <c r="DT144" s="311"/>
      <c r="DU144" s="311"/>
      <c r="DV144" s="311"/>
      <c r="DW144" s="311"/>
      <c r="DX144" s="311"/>
      <c r="DY144" s="311"/>
      <c r="DZ144" s="311"/>
      <c r="EA144" s="311"/>
      <c r="EB144" s="311"/>
      <c r="EC144" s="311"/>
      <c r="ED144" s="311"/>
      <c r="EE144" s="311"/>
      <c r="EF144" s="311"/>
      <c r="EG144" s="311"/>
      <c r="EH144" s="311"/>
      <c r="EI144" s="311"/>
      <c r="EJ144" s="311"/>
      <c r="EK144" s="311"/>
      <c r="EL144" s="311"/>
      <c r="EM144" s="311"/>
      <c r="EN144" s="311"/>
      <c r="EO144" s="311"/>
      <c r="EP144" s="311"/>
      <c r="EQ144" s="311"/>
      <c r="ER144" s="311"/>
      <c r="ES144" s="311"/>
      <c r="ET144" s="311"/>
      <c r="EU144" s="311"/>
      <c r="EV144" s="311"/>
      <c r="EW144" s="311"/>
      <c r="EX144" s="311"/>
      <c r="EY144" s="311"/>
      <c r="EZ144" s="311"/>
      <c r="FA144" s="311"/>
      <c r="FB144" s="311"/>
      <c r="FC144" s="311"/>
      <c r="FD144" s="311"/>
      <c r="FE144" s="311"/>
      <c r="FF144" s="311"/>
      <c r="FG144" s="311"/>
      <c r="FH144" s="311"/>
      <c r="FI144" s="311"/>
      <c r="FJ144" s="311"/>
      <c r="FK144" s="311"/>
      <c r="FL144" s="311"/>
      <c r="FM144" s="311"/>
      <c r="FN144" s="311"/>
      <c r="FO144" s="311"/>
      <c r="FP144" s="311"/>
      <c r="FQ144" s="311"/>
      <c r="FR144" s="311"/>
      <c r="FS144" s="311"/>
      <c r="FT144" s="311"/>
      <c r="FU144" s="311"/>
      <c r="FV144" s="311"/>
      <c r="FW144" s="311"/>
      <c r="FX144" s="311"/>
      <c r="FY144" s="311"/>
      <c r="FZ144" s="311"/>
      <c r="GA144" s="311"/>
      <c r="GB144" s="311"/>
      <c r="GC144" s="311"/>
      <c r="GD144" s="311"/>
      <c r="GE144" s="311"/>
      <c r="GF144" s="311"/>
      <c r="GG144" s="311"/>
      <c r="GH144" s="311"/>
      <c r="GI144" s="311"/>
      <c r="GJ144" s="311"/>
      <c r="GK144" s="311"/>
      <c r="GL144" s="311"/>
      <c r="GM144" s="311"/>
      <c r="GN144" s="311"/>
      <c r="GO144" s="311"/>
      <c r="GP144" s="311"/>
      <c r="GQ144" s="311"/>
      <c r="GR144" s="311"/>
      <c r="GS144" s="311"/>
      <c r="GT144" s="311"/>
      <c r="GU144" s="311"/>
      <c r="GV144" s="311"/>
      <c r="GW144" s="311"/>
      <c r="GX144" s="311"/>
      <c r="GY144" s="311"/>
      <c r="GZ144" s="311"/>
      <c r="HA144" s="311"/>
    </row>
  </sheetData>
  <pageMargins left="0.7" right="0.7" top="0.75" bottom="0.75" header="0.3" footer="0.3"/>
  <pageSetup orientation="portrait" horizontalDpi="0" verticalDpi="0"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0F8E-0E55-4AC9-A48D-CD5BA5CA0EAB}">
  <dimension ref="A1:HA144"/>
  <sheetViews>
    <sheetView workbookViewId="0">
      <selection activeCell="C27" sqref="C27"/>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customWidth="1"/>
    <col min="7" max="7" width="72.85546875" style="691" customWidth="1"/>
    <col min="8" max="8" width="12" style="311" bestFit="1" customWidth="1"/>
    <col min="9" max="9" width="2" style="311" customWidth="1"/>
    <col min="10" max="12" width="11" style="311" bestFit="1" customWidth="1"/>
    <col min="13" max="16384" width="10.85546875" style="311"/>
  </cols>
  <sheetData>
    <row r="1" spans="2:9" ht="18" x14ac:dyDescent="0.25">
      <c r="B1" s="733"/>
      <c r="C1" s="735" t="s">
        <v>872</v>
      </c>
    </row>
    <row r="2" spans="2:9" ht="18" x14ac:dyDescent="0.25">
      <c r="B2" s="733"/>
      <c r="C2" s="735" t="s">
        <v>8529</v>
      </c>
    </row>
    <row r="3" spans="2:9" ht="18" x14ac:dyDescent="0.25">
      <c r="B3" s="733"/>
      <c r="C3" s="734" t="s">
        <v>13076</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717"/>
      <c r="H7" s="318"/>
      <c r="I7" s="318"/>
    </row>
    <row r="8" spans="2:9" x14ac:dyDescent="0.2">
      <c r="B8" s="703"/>
      <c r="C8" s="702" t="s">
        <v>1008</v>
      </c>
      <c r="F8" s="719">
        <v>30661.33</v>
      </c>
      <c r="G8" s="1162"/>
      <c r="H8" s="318"/>
      <c r="I8" s="318"/>
    </row>
    <row r="9" spans="2:9" ht="15" x14ac:dyDescent="0.25">
      <c r="B9" s="703">
        <v>45481</v>
      </c>
      <c r="C9" t="s">
        <v>13105</v>
      </c>
      <c r="E9" s="692">
        <v>550</v>
      </c>
      <c r="F9" s="692">
        <v>5800.66</v>
      </c>
      <c r="G9" s="717" t="s">
        <v>13104</v>
      </c>
    </row>
    <row r="10" spans="2:9" ht="15" x14ac:dyDescent="0.25">
      <c r="B10" s="703">
        <v>45481</v>
      </c>
      <c r="C10" t="s">
        <v>13103</v>
      </c>
      <c r="E10" s="692">
        <v>550</v>
      </c>
      <c r="F10" s="718">
        <v>1483</v>
      </c>
      <c r="G10" s="717" t="s">
        <v>13102</v>
      </c>
    </row>
    <row r="11" spans="2:9" ht="15" x14ac:dyDescent="0.25">
      <c r="B11" s="703">
        <v>45481</v>
      </c>
      <c r="C11" t="s">
        <v>13101</v>
      </c>
      <c r="E11" s="692">
        <v>550</v>
      </c>
      <c r="F11" s="692">
        <v>2355.2800000000002</v>
      </c>
      <c r="G11" s="717" t="s">
        <v>13100</v>
      </c>
    </row>
    <row r="12" spans="2:9" ht="15" x14ac:dyDescent="0.25">
      <c r="B12" s="703">
        <v>45481</v>
      </c>
      <c r="C12" t="s">
        <v>13099</v>
      </c>
      <c r="E12" s="692">
        <v>550</v>
      </c>
      <c r="F12" s="692">
        <v>4500000</v>
      </c>
      <c r="G12" s="717" t="s">
        <v>13098</v>
      </c>
    </row>
    <row r="13" spans="2:9" ht="15" x14ac:dyDescent="0.25">
      <c r="B13" s="703">
        <v>45481</v>
      </c>
      <c r="C13" t="s">
        <v>13097</v>
      </c>
      <c r="E13" s="692">
        <v>275</v>
      </c>
      <c r="G13" s="717"/>
    </row>
    <row r="14" spans="2:9" x14ac:dyDescent="0.2">
      <c r="B14" s="703">
        <v>45495</v>
      </c>
      <c r="C14" s="1164" t="s">
        <v>10106</v>
      </c>
      <c r="E14" s="692">
        <v>46.41</v>
      </c>
      <c r="G14" s="717"/>
    </row>
    <row r="15" spans="2:9" x14ac:dyDescent="0.2">
      <c r="B15" s="703">
        <v>45495</v>
      </c>
      <c r="C15" s="702" t="s">
        <v>13096</v>
      </c>
      <c r="E15" s="692">
        <v>7.43</v>
      </c>
      <c r="G15" s="717"/>
    </row>
    <row r="16" spans="2:9" x14ac:dyDescent="0.2">
      <c r="B16" s="703">
        <v>45497</v>
      </c>
      <c r="C16" s="1164" t="s">
        <v>10106</v>
      </c>
      <c r="E16" s="692">
        <v>11.86</v>
      </c>
      <c r="G16" s="717"/>
    </row>
    <row r="17" spans="2:9" x14ac:dyDescent="0.2">
      <c r="B17" s="703">
        <v>45497</v>
      </c>
      <c r="C17" s="702" t="s">
        <v>13096</v>
      </c>
      <c r="E17" s="692">
        <v>1.9</v>
      </c>
      <c r="G17" s="717"/>
    </row>
    <row r="18" spans="2:9" x14ac:dyDescent="0.2">
      <c r="B18" s="703">
        <v>45499</v>
      </c>
      <c r="C18" s="702" t="s">
        <v>10106</v>
      </c>
      <c r="E18" s="692">
        <v>18.84</v>
      </c>
      <c r="G18" s="717"/>
    </row>
    <row r="19" spans="2:9" x14ac:dyDescent="0.2">
      <c r="B19" s="703">
        <v>45499</v>
      </c>
      <c r="C19" s="702" t="s">
        <v>13096</v>
      </c>
      <c r="E19" s="692">
        <v>3.01</v>
      </c>
      <c r="G19" s="717"/>
    </row>
    <row r="20" spans="2:9" x14ac:dyDescent="0.2">
      <c r="B20" s="703">
        <v>45503</v>
      </c>
      <c r="C20" s="92" t="s">
        <v>725</v>
      </c>
      <c r="E20" s="692">
        <v>1964436.32</v>
      </c>
      <c r="G20" s="717"/>
    </row>
    <row r="21" spans="2:9" x14ac:dyDescent="0.2">
      <c r="B21" s="703">
        <v>45503</v>
      </c>
      <c r="C21" s="92" t="s">
        <v>3394</v>
      </c>
      <c r="E21" s="692">
        <v>2570000</v>
      </c>
      <c r="G21" s="717"/>
      <c r="H21" s="318"/>
      <c r="I21" s="318"/>
    </row>
    <row r="22" spans="2:9" x14ac:dyDescent="0.2">
      <c r="B22" s="703">
        <v>45504</v>
      </c>
      <c r="C22" s="702" t="s">
        <v>9927</v>
      </c>
      <c r="E22" s="692">
        <v>200</v>
      </c>
      <c r="G22" s="717"/>
      <c r="H22" s="318"/>
      <c r="I22" s="318"/>
    </row>
    <row r="23" spans="2:9" x14ac:dyDescent="0.2">
      <c r="B23" s="703">
        <v>45504</v>
      </c>
      <c r="C23" s="702" t="s">
        <v>9926</v>
      </c>
      <c r="E23" s="692">
        <v>32</v>
      </c>
      <c r="G23" s="717"/>
      <c r="H23" s="318"/>
      <c r="I23" s="318"/>
    </row>
    <row r="24" spans="2:9" x14ac:dyDescent="0.2">
      <c r="B24" s="703">
        <v>45504</v>
      </c>
      <c r="C24" s="1164" t="s">
        <v>9925</v>
      </c>
      <c r="E24" s="692">
        <v>350</v>
      </c>
      <c r="G24" s="717"/>
      <c r="H24" s="318"/>
      <c r="I24" s="318"/>
    </row>
    <row r="25" spans="2:9" x14ac:dyDescent="0.2">
      <c r="B25" s="703">
        <v>45504</v>
      </c>
      <c r="C25" s="702" t="s">
        <v>11280</v>
      </c>
      <c r="E25" s="692">
        <v>56</v>
      </c>
      <c r="G25" s="717"/>
      <c r="H25" s="318"/>
      <c r="I25" s="318"/>
    </row>
    <row r="26" spans="2:9" x14ac:dyDescent="0.2">
      <c r="B26" s="703">
        <v>45504</v>
      </c>
      <c r="C26" s="92" t="s">
        <v>9923</v>
      </c>
      <c r="E26" s="692">
        <v>320</v>
      </c>
      <c r="G26" s="717"/>
      <c r="H26" s="336"/>
      <c r="I26" s="318"/>
    </row>
    <row r="27" spans="2:9" x14ac:dyDescent="0.2">
      <c r="B27" s="703">
        <v>45504</v>
      </c>
      <c r="C27" s="702" t="s">
        <v>11279</v>
      </c>
      <c r="E27" s="692">
        <v>51.2</v>
      </c>
      <c r="G27" s="717"/>
      <c r="H27" s="318"/>
      <c r="I27" s="318"/>
    </row>
    <row r="28" spans="2:9" ht="15.75" customHeight="1" x14ac:dyDescent="0.25">
      <c r="B28" s="703"/>
      <c r="C28" s="702"/>
      <c r="F28" s="708"/>
      <c r="G28" s="717"/>
      <c r="H28" s="318"/>
      <c r="I28" s="318"/>
    </row>
    <row r="29" spans="2:9" ht="15.75" customHeight="1" x14ac:dyDescent="0.25">
      <c r="B29" s="703"/>
      <c r="C29" s="702"/>
      <c r="F29" s="708"/>
      <c r="G29" s="717"/>
      <c r="H29" s="318"/>
      <c r="I29" s="318"/>
    </row>
    <row r="30" spans="2:9" ht="15.75" customHeight="1" thickBot="1" x14ac:dyDescent="0.25">
      <c r="B30" s="703"/>
      <c r="C30" s="702"/>
      <c r="E30" s="707">
        <f>SUM(E9:E27)</f>
        <v>4538009.97</v>
      </c>
      <c r="F30" s="706">
        <f>SUM(F8:F27)</f>
        <v>4540300.2699999996</v>
      </c>
      <c r="G30" s="717"/>
      <c r="H30" s="318"/>
      <c r="I30" s="318"/>
    </row>
    <row r="31" spans="2:9" ht="15.75" customHeight="1" thickTop="1" x14ac:dyDescent="0.2">
      <c r="B31" s="703"/>
      <c r="C31" s="702"/>
      <c r="E31" s="719">
        <f>F30-E30</f>
        <v>2290.2999999998137</v>
      </c>
      <c r="F31" s="700"/>
      <c r="G31" s="717"/>
      <c r="H31" s="318"/>
      <c r="I31" s="318"/>
    </row>
    <row r="32" spans="2:9" ht="15.75" customHeight="1" x14ac:dyDescent="0.2">
      <c r="B32" s="703"/>
      <c r="C32" s="702"/>
      <c r="F32" s="700"/>
      <c r="G32" s="717"/>
      <c r="H32" s="313"/>
      <c r="I32" s="318"/>
    </row>
    <row r="33" spans="2:9" ht="15.75" customHeight="1" x14ac:dyDescent="0.2">
      <c r="B33" s="703"/>
      <c r="C33" s="702"/>
      <c r="F33" s="700"/>
      <c r="G33" s="717"/>
      <c r="H33" s="318"/>
      <c r="I33" s="318"/>
    </row>
    <row r="34" spans="2:9" ht="15.75" customHeight="1" x14ac:dyDescent="0.2">
      <c r="B34" s="690"/>
      <c r="C34" s="690"/>
      <c r="D34" s="696"/>
      <c r="F34" s="700"/>
      <c r="G34" s="717"/>
      <c r="H34" s="318"/>
      <c r="I34" s="318"/>
    </row>
    <row r="35" spans="2:9" ht="15.75" customHeight="1" x14ac:dyDescent="0.2">
      <c r="B35" s="690"/>
      <c r="C35" s="690"/>
      <c r="D35" s="696"/>
      <c r="F35" s="700"/>
      <c r="G35" s="717"/>
      <c r="H35" s="318"/>
      <c r="I35" s="318"/>
    </row>
    <row r="36" spans="2:9" ht="15.75" customHeight="1" x14ac:dyDescent="0.2">
      <c r="B36" s="690"/>
      <c r="C36" s="690"/>
      <c r="D36" s="701"/>
      <c r="F36" s="700"/>
      <c r="G36" s="717"/>
      <c r="H36" s="318"/>
      <c r="I36" s="318"/>
    </row>
    <row r="37" spans="2:9" ht="15.75" customHeight="1" x14ac:dyDescent="0.2">
      <c r="B37" s="690"/>
      <c r="C37" s="690"/>
      <c r="D37" s="696"/>
      <c r="F37" s="700"/>
      <c r="G37" s="717"/>
      <c r="H37" s="318"/>
      <c r="I37" s="318"/>
    </row>
    <row r="38" spans="2:9" ht="15.75" customHeight="1" x14ac:dyDescent="0.2">
      <c r="B38" s="690"/>
      <c r="C38" s="690"/>
      <c r="D38" s="696"/>
      <c r="G38" s="717"/>
      <c r="H38" s="318"/>
      <c r="I38" s="318"/>
    </row>
    <row r="39" spans="2:9" ht="15.75" customHeight="1" x14ac:dyDescent="0.2">
      <c r="B39" s="690"/>
      <c r="C39" s="690"/>
      <c r="D39" s="696"/>
      <c r="G39" s="717"/>
    </row>
    <row r="40" spans="2:9" ht="15.75" customHeight="1" x14ac:dyDescent="0.2">
      <c r="B40" s="690"/>
      <c r="C40" s="690"/>
      <c r="D40" s="696"/>
      <c r="G40" s="717"/>
    </row>
    <row r="41" spans="2:9" ht="15.75" customHeight="1" x14ac:dyDescent="0.2">
      <c r="B41" s="690"/>
      <c r="C41" s="690"/>
    </row>
    <row r="42" spans="2:9" ht="15.75" customHeight="1" x14ac:dyDescent="0.2">
      <c r="B42" s="690"/>
      <c r="C42" s="690"/>
      <c r="D42" s="696"/>
    </row>
    <row r="43" spans="2:9" ht="15.75" customHeight="1" x14ac:dyDescent="0.2">
      <c r="B43" s="690"/>
      <c r="C43" s="690"/>
      <c r="D43" s="696"/>
    </row>
    <row r="44" spans="2:9" ht="15.75" customHeight="1" x14ac:dyDescent="0.2">
      <c r="B44" s="690"/>
      <c r="C44" s="690"/>
      <c r="D44" s="696"/>
    </row>
    <row r="45" spans="2:9" ht="15.75" customHeight="1" x14ac:dyDescent="0.2">
      <c r="B45" s="690"/>
      <c r="C45" s="690"/>
      <c r="D45" s="696"/>
    </row>
    <row r="46" spans="2:9" ht="15.75" customHeight="1" x14ac:dyDescent="0.2">
      <c r="B46" s="690"/>
      <c r="C46" s="690"/>
      <c r="D46" s="696"/>
    </row>
    <row r="47" spans="2:9" ht="15.75" customHeight="1" x14ac:dyDescent="0.2">
      <c r="B47" s="690"/>
      <c r="C47" s="690"/>
    </row>
    <row r="48" spans="2:9" ht="15.75" customHeight="1" x14ac:dyDescent="0.2">
      <c r="D48" s="696"/>
      <c r="E48" s="694"/>
    </row>
    <row r="49" spans="2:7" ht="15.75" customHeight="1" x14ac:dyDescent="0.2">
      <c r="B49" s="690"/>
      <c r="C49" s="690"/>
      <c r="D49" s="696"/>
    </row>
    <row r="50" spans="2:7" ht="15.75" customHeight="1" x14ac:dyDescent="0.2">
      <c r="B50" s="690"/>
      <c r="C50" s="690"/>
      <c r="E50" s="695"/>
      <c r="F50" s="694"/>
      <c r="G50" s="690"/>
    </row>
    <row r="51" spans="2:7" ht="15.75" customHeight="1" x14ac:dyDescent="0.2">
      <c r="E51" s="695"/>
      <c r="F51" s="694"/>
      <c r="G51" s="690"/>
    </row>
    <row r="52" spans="2:7" ht="15.75" customHeight="1" x14ac:dyDescent="0.2"/>
    <row r="53" spans="2:7" ht="15.75" customHeight="1" x14ac:dyDescent="0.2"/>
    <row r="54" spans="2:7" ht="15.75" customHeight="1" x14ac:dyDescent="0.2"/>
    <row r="55" spans="2:7" ht="15.75" customHeight="1" x14ac:dyDescent="0.2"/>
    <row r="56" spans="2:7" ht="15.75" customHeight="1" x14ac:dyDescent="0.2"/>
    <row r="57" spans="2:7" ht="15.75" customHeight="1" x14ac:dyDescent="0.2"/>
    <row r="58" spans="2:7" ht="15.75" customHeight="1" x14ac:dyDescent="0.2"/>
    <row r="59" spans="2:7" ht="15.75" customHeight="1" x14ac:dyDescent="0.2"/>
    <row r="60" spans="2:7" ht="15.75" customHeight="1" x14ac:dyDescent="0.2"/>
    <row r="61" spans="2:7" ht="15.75" customHeight="1" x14ac:dyDescent="0.2"/>
    <row r="62" spans="2:7" ht="15.75" customHeight="1" x14ac:dyDescent="0.2"/>
    <row r="63" spans="2:7" ht="15.75" customHeight="1" x14ac:dyDescent="0.2"/>
    <row r="64" spans="2: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 customHeight="1" x14ac:dyDescent="0.2"/>
    <row r="111" ht="18" customHeight="1" x14ac:dyDescent="0.2"/>
    <row r="112" ht="18" customHeight="1" x14ac:dyDescent="0.2"/>
    <row r="113" ht="18" customHeight="1" x14ac:dyDescent="0.2"/>
    <row r="114" ht="18" customHeight="1" x14ac:dyDescent="0.2"/>
    <row r="115" ht="18" customHeight="1" x14ac:dyDescent="0.2"/>
    <row r="116" ht="18" customHeight="1" x14ac:dyDescent="0.2"/>
    <row r="117" ht="18" customHeight="1" x14ac:dyDescent="0.2"/>
    <row r="118" ht="18" customHeight="1" x14ac:dyDescent="0.2"/>
    <row r="119" ht="18" customHeight="1" x14ac:dyDescent="0.2"/>
    <row r="120" ht="18" customHeight="1" x14ac:dyDescent="0.2"/>
    <row r="121" ht="18" customHeight="1" x14ac:dyDescent="0.2"/>
    <row r="122" ht="18" customHeight="1" x14ac:dyDescent="0.2"/>
    <row r="123" ht="18" customHeight="1" x14ac:dyDescent="0.2"/>
    <row r="131" spans="1:209" ht="15.75" customHeight="1" x14ac:dyDescent="0.2"/>
    <row r="141" spans="1:209" s="312" customFormat="1" x14ac:dyDescent="0.2">
      <c r="A141" s="690"/>
      <c r="B141" s="691"/>
      <c r="C141" s="691"/>
      <c r="D141" s="693"/>
      <c r="E141" s="692"/>
      <c r="F141" s="692"/>
      <c r="G141" s="691"/>
      <c r="H141" s="311"/>
      <c r="I141" s="311"/>
      <c r="J141" s="311"/>
      <c r="K141" s="311"/>
      <c r="L141" s="311"/>
      <c r="M141" s="311"/>
      <c r="N141" s="311"/>
      <c r="O141" s="311"/>
      <c r="P141" s="311"/>
      <c r="Q141" s="311"/>
      <c r="R141" s="311"/>
      <c r="S141" s="311"/>
      <c r="T141" s="311"/>
      <c r="U141" s="311"/>
      <c r="V141" s="311"/>
      <c r="W141" s="311"/>
      <c r="X141" s="311"/>
      <c r="Y141" s="311"/>
      <c r="Z141" s="311"/>
      <c r="AA141" s="311"/>
      <c r="AB141" s="311"/>
      <c r="AC141" s="311"/>
      <c r="AD141" s="311"/>
      <c r="AE141" s="311"/>
      <c r="AF141" s="311"/>
      <c r="AG141" s="311"/>
      <c r="AH141" s="311"/>
      <c r="AI141" s="311"/>
      <c r="AJ141" s="311"/>
      <c r="AK141" s="311"/>
      <c r="AL141" s="311"/>
      <c r="AM141" s="311"/>
      <c r="AN141" s="311"/>
      <c r="AO141" s="311"/>
      <c r="AP141" s="311"/>
      <c r="AQ141" s="311"/>
      <c r="AR141" s="311"/>
      <c r="AS141" s="311"/>
      <c r="AT141" s="311"/>
      <c r="AU141" s="311"/>
      <c r="AV141" s="311"/>
      <c r="AW141" s="311"/>
      <c r="AX141" s="311"/>
      <c r="AY141" s="311"/>
      <c r="AZ141" s="311"/>
      <c r="BA141" s="311"/>
      <c r="BB141" s="311"/>
      <c r="BC141" s="311"/>
      <c r="BD141" s="311"/>
      <c r="BE141" s="311"/>
      <c r="BF141" s="311"/>
      <c r="BG141" s="311"/>
      <c r="BH141" s="311"/>
      <c r="BI141" s="311"/>
      <c r="BJ141" s="311"/>
      <c r="BK141" s="311"/>
      <c r="BL141" s="311"/>
      <c r="BM141" s="311"/>
      <c r="BN141" s="311"/>
      <c r="BO141" s="311"/>
      <c r="BP141" s="311"/>
      <c r="BQ141" s="311"/>
      <c r="BR141" s="311"/>
      <c r="BS141" s="311"/>
      <c r="BT141" s="311"/>
      <c r="BU141" s="311"/>
      <c r="BV141" s="311"/>
      <c r="BW141" s="311"/>
      <c r="BX141" s="311"/>
      <c r="BY141" s="311"/>
      <c r="BZ141" s="311"/>
      <c r="CA141" s="311"/>
      <c r="CB141" s="311"/>
      <c r="CC141" s="311"/>
      <c r="CD141" s="311"/>
      <c r="CE141" s="311"/>
      <c r="CF141" s="311"/>
      <c r="CG141" s="311"/>
      <c r="CH141" s="311"/>
      <c r="CI141" s="311"/>
      <c r="CJ141" s="311"/>
      <c r="CK141" s="311"/>
      <c r="CL141" s="311"/>
      <c r="CM141" s="311"/>
      <c r="CN141" s="311"/>
      <c r="CO141" s="311"/>
      <c r="CP141" s="311"/>
      <c r="CQ141" s="311"/>
      <c r="CR141" s="311"/>
      <c r="CS141" s="311"/>
      <c r="CT141" s="311"/>
      <c r="CU141" s="311"/>
      <c r="CV141" s="311"/>
      <c r="CW141" s="311"/>
      <c r="CX141" s="311"/>
      <c r="CY141" s="311"/>
      <c r="CZ141" s="311"/>
      <c r="DA141" s="311"/>
      <c r="DB141" s="311"/>
      <c r="DC141" s="311"/>
      <c r="DD141" s="311"/>
      <c r="DE141" s="311"/>
      <c r="DF141" s="311"/>
      <c r="DG141" s="311"/>
      <c r="DH141" s="311"/>
      <c r="DI141" s="311"/>
      <c r="DJ141" s="311"/>
      <c r="DK141" s="311"/>
      <c r="DL141" s="311"/>
      <c r="DM141" s="311"/>
      <c r="DN141" s="311"/>
      <c r="DO141" s="311"/>
      <c r="DP141" s="311"/>
      <c r="DQ141" s="311"/>
      <c r="DR141" s="311"/>
      <c r="DS141" s="311"/>
      <c r="DT141" s="311"/>
      <c r="DU141" s="311"/>
      <c r="DV141" s="311"/>
      <c r="DW141" s="311"/>
      <c r="DX141" s="311"/>
      <c r="DY141" s="311"/>
      <c r="DZ141" s="311"/>
      <c r="EA141" s="311"/>
      <c r="EB141" s="311"/>
      <c r="EC141" s="311"/>
      <c r="ED141" s="311"/>
      <c r="EE141" s="311"/>
      <c r="EF141" s="311"/>
      <c r="EG141" s="311"/>
      <c r="EH141" s="311"/>
      <c r="EI141" s="311"/>
      <c r="EJ141" s="311"/>
      <c r="EK141" s="311"/>
      <c r="EL141" s="311"/>
      <c r="EM141" s="311"/>
      <c r="EN141" s="311"/>
      <c r="EO141" s="311"/>
      <c r="EP141" s="311"/>
      <c r="EQ141" s="311"/>
      <c r="ER141" s="311"/>
      <c r="ES141" s="311"/>
      <c r="ET141" s="311"/>
      <c r="EU141" s="311"/>
      <c r="EV141" s="311"/>
      <c r="EW141" s="311"/>
      <c r="EX141" s="311"/>
      <c r="EY141" s="311"/>
      <c r="EZ141" s="311"/>
      <c r="FA141" s="311"/>
      <c r="FB141" s="311"/>
      <c r="FC141" s="311"/>
      <c r="FD141" s="311"/>
      <c r="FE141" s="311"/>
      <c r="FF141" s="311"/>
      <c r="FG141" s="311"/>
      <c r="FH141" s="311"/>
      <c r="FI141" s="311"/>
      <c r="FJ141" s="311"/>
      <c r="FK141" s="311"/>
      <c r="FL141" s="311"/>
      <c r="FM141" s="311"/>
      <c r="FN141" s="311"/>
      <c r="FO141" s="311"/>
      <c r="FP141" s="311"/>
      <c r="FQ141" s="311"/>
      <c r="FR141" s="311"/>
      <c r="FS141" s="311"/>
      <c r="FT141" s="311"/>
      <c r="FU141" s="311"/>
      <c r="FV141" s="311"/>
      <c r="FW141" s="311"/>
      <c r="FX141" s="311"/>
      <c r="FY141" s="311"/>
      <c r="FZ141" s="311"/>
      <c r="GA141" s="311"/>
      <c r="GB141" s="311"/>
      <c r="GC141" s="311"/>
      <c r="GD141" s="311"/>
      <c r="GE141" s="311"/>
      <c r="GF141" s="311"/>
      <c r="GG141" s="311"/>
      <c r="GH141" s="311"/>
      <c r="GI141" s="311"/>
      <c r="GJ141" s="311"/>
      <c r="GK141" s="311"/>
      <c r="GL141" s="311"/>
      <c r="GM141" s="311"/>
      <c r="GN141" s="311"/>
      <c r="GO141" s="311"/>
      <c r="GP141" s="311"/>
      <c r="GQ141" s="311"/>
      <c r="GR141" s="311"/>
      <c r="GS141" s="311"/>
      <c r="GT141" s="311"/>
      <c r="GU141" s="311"/>
      <c r="GV141" s="311"/>
      <c r="GW141" s="311"/>
      <c r="GX141" s="311"/>
      <c r="GY141" s="311"/>
      <c r="GZ141" s="311"/>
      <c r="HA141" s="311"/>
    </row>
    <row r="142" spans="1:209" s="313" customFormat="1" x14ac:dyDescent="0.2">
      <c r="A142" s="690"/>
      <c r="B142" s="691"/>
      <c r="C142" s="691"/>
      <c r="D142" s="693"/>
      <c r="E142" s="692"/>
      <c r="F142" s="692"/>
      <c r="G142" s="691"/>
      <c r="H142" s="311"/>
      <c r="I142" s="311"/>
      <c r="J142" s="311"/>
      <c r="K142" s="311"/>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c r="AS142" s="311"/>
      <c r="AT142" s="311"/>
      <c r="AU142" s="311"/>
      <c r="AV142" s="311"/>
      <c r="AW142" s="311"/>
      <c r="AX142" s="311"/>
      <c r="AY142" s="311"/>
      <c r="AZ142" s="311"/>
      <c r="BA142" s="311"/>
      <c r="BB142" s="311"/>
      <c r="BC142" s="311"/>
      <c r="BD142" s="311"/>
      <c r="BE142" s="311"/>
      <c r="BF142" s="311"/>
      <c r="BG142" s="311"/>
      <c r="BH142" s="311"/>
      <c r="BI142" s="311"/>
      <c r="BJ142" s="311"/>
      <c r="BK142" s="311"/>
      <c r="BL142" s="311"/>
      <c r="BM142" s="311"/>
      <c r="BN142" s="311"/>
      <c r="BO142" s="311"/>
      <c r="BP142" s="311"/>
      <c r="BQ142" s="311"/>
      <c r="BR142" s="311"/>
      <c r="BS142" s="311"/>
      <c r="BT142" s="311"/>
      <c r="BU142" s="311"/>
      <c r="BV142" s="311"/>
      <c r="BW142" s="311"/>
      <c r="BX142" s="311"/>
      <c r="BY142" s="311"/>
      <c r="BZ142" s="311"/>
      <c r="CA142" s="311"/>
      <c r="CB142" s="311"/>
      <c r="CC142" s="311"/>
      <c r="CD142" s="311"/>
      <c r="CE142" s="311"/>
      <c r="CF142" s="311"/>
      <c r="CG142" s="311"/>
      <c r="CH142" s="311"/>
      <c r="CI142" s="311"/>
      <c r="CJ142" s="311"/>
      <c r="CK142" s="311"/>
      <c r="CL142" s="311"/>
      <c r="CM142" s="311"/>
      <c r="CN142" s="311"/>
      <c r="CO142" s="311"/>
      <c r="CP142" s="311"/>
      <c r="CQ142" s="311"/>
      <c r="CR142" s="311"/>
      <c r="CS142" s="311"/>
      <c r="CT142" s="311"/>
      <c r="CU142" s="311"/>
      <c r="CV142" s="311"/>
      <c r="CW142" s="311"/>
      <c r="CX142" s="311"/>
      <c r="CY142" s="311"/>
      <c r="CZ142" s="311"/>
      <c r="DA142" s="311"/>
      <c r="DB142" s="311"/>
      <c r="DC142" s="311"/>
      <c r="DD142" s="311"/>
      <c r="DE142" s="311"/>
      <c r="DF142" s="311"/>
      <c r="DG142" s="311"/>
      <c r="DH142" s="311"/>
      <c r="DI142" s="311"/>
      <c r="DJ142" s="311"/>
      <c r="DK142" s="311"/>
      <c r="DL142" s="311"/>
      <c r="DM142" s="311"/>
      <c r="DN142" s="311"/>
      <c r="DO142" s="311"/>
      <c r="DP142" s="311"/>
      <c r="DQ142" s="311"/>
      <c r="DR142" s="311"/>
      <c r="DS142" s="311"/>
      <c r="DT142" s="311"/>
      <c r="DU142" s="311"/>
      <c r="DV142" s="311"/>
      <c r="DW142" s="311"/>
      <c r="DX142" s="311"/>
      <c r="DY142" s="311"/>
      <c r="DZ142" s="311"/>
      <c r="EA142" s="311"/>
      <c r="EB142" s="311"/>
      <c r="EC142" s="311"/>
      <c r="ED142" s="311"/>
      <c r="EE142" s="311"/>
      <c r="EF142" s="311"/>
      <c r="EG142" s="311"/>
      <c r="EH142" s="311"/>
      <c r="EI142" s="311"/>
      <c r="EJ142" s="311"/>
      <c r="EK142" s="311"/>
      <c r="EL142" s="311"/>
      <c r="EM142" s="311"/>
      <c r="EN142" s="311"/>
      <c r="EO142" s="311"/>
      <c r="EP142" s="311"/>
      <c r="EQ142" s="311"/>
      <c r="ER142" s="311"/>
      <c r="ES142" s="311"/>
      <c r="ET142" s="311"/>
      <c r="EU142" s="311"/>
      <c r="EV142" s="311"/>
      <c r="EW142" s="311"/>
      <c r="EX142" s="311"/>
      <c r="EY142" s="311"/>
      <c r="EZ142" s="311"/>
      <c r="FA142" s="311"/>
      <c r="FB142" s="311"/>
      <c r="FC142" s="311"/>
      <c r="FD142" s="311"/>
      <c r="FE142" s="311"/>
      <c r="FF142" s="311"/>
      <c r="FG142" s="311"/>
      <c r="FH142" s="311"/>
      <c r="FI142" s="311"/>
      <c r="FJ142" s="311"/>
      <c r="FK142" s="311"/>
      <c r="FL142" s="311"/>
      <c r="FM142" s="311"/>
      <c r="FN142" s="311"/>
      <c r="FO142" s="311"/>
      <c r="FP142" s="311"/>
      <c r="FQ142" s="311"/>
      <c r="FR142" s="311"/>
      <c r="FS142" s="311"/>
      <c r="FT142" s="311"/>
      <c r="FU142" s="311"/>
      <c r="FV142" s="311"/>
      <c r="FW142" s="311"/>
      <c r="FX142" s="311"/>
      <c r="FY142" s="311"/>
      <c r="FZ142" s="311"/>
      <c r="GA142" s="311"/>
      <c r="GB142" s="311"/>
      <c r="GC142" s="311"/>
      <c r="GD142" s="311"/>
      <c r="GE142" s="311"/>
      <c r="GF142" s="311"/>
      <c r="GG142" s="311"/>
      <c r="GH142" s="311"/>
      <c r="GI142" s="311"/>
      <c r="GJ142" s="311"/>
      <c r="GK142" s="311"/>
      <c r="GL142" s="311"/>
      <c r="GM142" s="311"/>
      <c r="GN142" s="311"/>
      <c r="GO142" s="311"/>
      <c r="GP142" s="311"/>
      <c r="GQ142" s="311"/>
      <c r="GR142" s="311"/>
      <c r="GS142" s="311"/>
      <c r="GT142" s="311"/>
      <c r="GU142" s="311"/>
      <c r="GV142" s="311"/>
      <c r="GW142" s="311"/>
      <c r="GX142" s="311"/>
      <c r="GY142" s="311"/>
      <c r="GZ142" s="311"/>
      <c r="HA142" s="311"/>
    </row>
    <row r="143" spans="1:209" s="313" customFormat="1" x14ac:dyDescent="0.2">
      <c r="A143" s="690"/>
      <c r="B143" s="691"/>
      <c r="C143" s="691"/>
      <c r="D143" s="693"/>
      <c r="E143" s="692"/>
      <c r="F143" s="692"/>
      <c r="G143" s="691"/>
      <c r="H143" s="311"/>
      <c r="I143" s="311"/>
      <c r="J143" s="311"/>
      <c r="K143" s="311"/>
      <c r="L143" s="311"/>
      <c r="M143" s="311"/>
      <c r="N143" s="311"/>
      <c r="O143" s="311"/>
      <c r="P143" s="311"/>
      <c r="Q143" s="311"/>
      <c r="R143" s="311"/>
      <c r="S143" s="311"/>
      <c r="T143" s="311"/>
      <c r="U143" s="311"/>
      <c r="V143" s="311"/>
      <c r="W143" s="311"/>
      <c r="X143" s="311"/>
      <c r="Y143" s="311"/>
      <c r="Z143" s="311"/>
      <c r="AA143" s="311"/>
      <c r="AB143" s="311"/>
      <c r="AC143" s="311"/>
      <c r="AD143" s="311"/>
      <c r="AE143" s="311"/>
      <c r="AF143" s="311"/>
      <c r="AG143" s="311"/>
      <c r="AH143" s="311"/>
      <c r="AI143" s="311"/>
      <c r="AJ143" s="311"/>
      <c r="AK143" s="311"/>
      <c r="AL143" s="311"/>
      <c r="AM143" s="311"/>
      <c r="AN143" s="311"/>
      <c r="AO143" s="311"/>
      <c r="AP143" s="311"/>
      <c r="AQ143" s="311"/>
      <c r="AR143" s="311"/>
      <c r="AS143" s="311"/>
      <c r="AT143" s="311"/>
      <c r="AU143" s="311"/>
      <c r="AV143" s="311"/>
      <c r="AW143" s="311"/>
      <c r="AX143" s="311"/>
      <c r="AY143" s="311"/>
      <c r="AZ143" s="311"/>
      <c r="BA143" s="311"/>
      <c r="BB143" s="311"/>
      <c r="BC143" s="311"/>
      <c r="BD143" s="311"/>
      <c r="BE143" s="311"/>
      <c r="BF143" s="311"/>
      <c r="BG143" s="311"/>
      <c r="BH143" s="311"/>
      <c r="BI143" s="311"/>
      <c r="BJ143" s="311"/>
      <c r="BK143" s="311"/>
      <c r="BL143" s="311"/>
      <c r="BM143" s="311"/>
      <c r="BN143" s="311"/>
      <c r="BO143" s="311"/>
      <c r="BP143" s="311"/>
      <c r="BQ143" s="311"/>
      <c r="BR143" s="311"/>
      <c r="BS143" s="311"/>
      <c r="BT143" s="311"/>
      <c r="BU143" s="311"/>
      <c r="BV143" s="311"/>
      <c r="BW143" s="311"/>
      <c r="BX143" s="311"/>
      <c r="BY143" s="311"/>
      <c r="BZ143" s="311"/>
      <c r="CA143" s="311"/>
      <c r="CB143" s="311"/>
      <c r="CC143" s="311"/>
      <c r="CD143" s="311"/>
      <c r="CE143" s="311"/>
      <c r="CF143" s="311"/>
      <c r="CG143" s="311"/>
      <c r="CH143" s="311"/>
      <c r="CI143" s="311"/>
      <c r="CJ143" s="311"/>
      <c r="CK143" s="311"/>
      <c r="CL143" s="311"/>
      <c r="CM143" s="311"/>
      <c r="CN143" s="311"/>
      <c r="CO143" s="311"/>
      <c r="CP143" s="311"/>
      <c r="CQ143" s="311"/>
      <c r="CR143" s="311"/>
      <c r="CS143" s="311"/>
      <c r="CT143" s="311"/>
      <c r="CU143" s="311"/>
      <c r="CV143" s="311"/>
      <c r="CW143" s="311"/>
      <c r="CX143" s="311"/>
      <c r="CY143" s="311"/>
      <c r="CZ143" s="311"/>
      <c r="DA143" s="311"/>
      <c r="DB143" s="311"/>
      <c r="DC143" s="311"/>
      <c r="DD143" s="311"/>
      <c r="DE143" s="311"/>
      <c r="DF143" s="311"/>
      <c r="DG143" s="311"/>
      <c r="DH143" s="311"/>
      <c r="DI143" s="311"/>
      <c r="DJ143" s="311"/>
      <c r="DK143" s="311"/>
      <c r="DL143" s="311"/>
      <c r="DM143" s="311"/>
      <c r="DN143" s="311"/>
      <c r="DO143" s="311"/>
      <c r="DP143" s="311"/>
      <c r="DQ143" s="311"/>
      <c r="DR143" s="311"/>
      <c r="DS143" s="311"/>
      <c r="DT143" s="311"/>
      <c r="DU143" s="311"/>
      <c r="DV143" s="311"/>
      <c r="DW143" s="311"/>
      <c r="DX143" s="311"/>
      <c r="DY143" s="311"/>
      <c r="DZ143" s="311"/>
      <c r="EA143" s="311"/>
      <c r="EB143" s="311"/>
      <c r="EC143" s="311"/>
      <c r="ED143" s="311"/>
      <c r="EE143" s="311"/>
      <c r="EF143" s="311"/>
      <c r="EG143" s="311"/>
      <c r="EH143" s="311"/>
      <c r="EI143" s="311"/>
      <c r="EJ143" s="311"/>
      <c r="EK143" s="311"/>
      <c r="EL143" s="311"/>
      <c r="EM143" s="311"/>
      <c r="EN143" s="311"/>
      <c r="EO143" s="311"/>
      <c r="EP143" s="311"/>
      <c r="EQ143" s="311"/>
      <c r="ER143" s="311"/>
      <c r="ES143" s="311"/>
      <c r="ET143" s="311"/>
      <c r="EU143" s="311"/>
      <c r="EV143" s="311"/>
      <c r="EW143" s="311"/>
      <c r="EX143" s="311"/>
      <c r="EY143" s="311"/>
      <c r="EZ143" s="311"/>
      <c r="FA143" s="311"/>
      <c r="FB143" s="311"/>
      <c r="FC143" s="311"/>
      <c r="FD143" s="311"/>
      <c r="FE143" s="311"/>
      <c r="FF143" s="311"/>
      <c r="FG143" s="311"/>
      <c r="FH143" s="311"/>
      <c r="FI143" s="311"/>
      <c r="FJ143" s="311"/>
      <c r="FK143" s="311"/>
      <c r="FL143" s="311"/>
      <c r="FM143" s="311"/>
      <c r="FN143" s="311"/>
      <c r="FO143" s="311"/>
      <c r="FP143" s="311"/>
      <c r="FQ143" s="311"/>
      <c r="FR143" s="311"/>
      <c r="FS143" s="311"/>
      <c r="FT143" s="311"/>
      <c r="FU143" s="311"/>
      <c r="FV143" s="311"/>
      <c r="FW143" s="311"/>
      <c r="FX143" s="311"/>
      <c r="FY143" s="311"/>
      <c r="FZ143" s="311"/>
      <c r="GA143" s="311"/>
      <c r="GB143" s="311"/>
      <c r="GC143" s="311"/>
      <c r="GD143" s="311"/>
      <c r="GE143" s="311"/>
      <c r="GF143" s="311"/>
      <c r="GG143" s="311"/>
      <c r="GH143" s="311"/>
      <c r="GI143" s="311"/>
      <c r="GJ143" s="311"/>
      <c r="GK143" s="311"/>
      <c r="GL143" s="311"/>
      <c r="GM143" s="311"/>
      <c r="GN143" s="311"/>
      <c r="GO143" s="311"/>
      <c r="GP143" s="311"/>
      <c r="GQ143" s="311"/>
      <c r="GR143" s="311"/>
      <c r="GS143" s="311"/>
      <c r="GT143" s="311"/>
      <c r="GU143" s="311"/>
      <c r="GV143" s="311"/>
      <c r="GW143" s="311"/>
      <c r="GX143" s="311"/>
      <c r="GY143" s="311"/>
      <c r="GZ143" s="311"/>
      <c r="HA143" s="311"/>
    </row>
    <row r="144" spans="1:209" s="313" customFormat="1" x14ac:dyDescent="0.2">
      <c r="A144" s="690"/>
      <c r="B144" s="691"/>
      <c r="C144" s="691"/>
      <c r="D144" s="693"/>
      <c r="E144" s="692"/>
      <c r="F144" s="692"/>
      <c r="G144" s="691"/>
      <c r="H144" s="311"/>
      <c r="I144" s="311"/>
      <c r="J144" s="311"/>
      <c r="K144" s="311"/>
      <c r="L144" s="311"/>
      <c r="M144" s="311"/>
      <c r="N144" s="311"/>
      <c r="O144" s="311"/>
      <c r="P144" s="311"/>
      <c r="Q144" s="311"/>
      <c r="R144" s="311"/>
      <c r="S144" s="311"/>
      <c r="T144" s="311"/>
      <c r="U144" s="311"/>
      <c r="V144" s="311"/>
      <c r="W144" s="311"/>
      <c r="X144" s="311"/>
      <c r="Y144" s="311"/>
      <c r="Z144" s="311"/>
      <c r="AA144" s="311"/>
      <c r="AB144" s="311"/>
      <c r="AC144" s="311"/>
      <c r="AD144" s="311"/>
      <c r="AE144" s="311"/>
      <c r="AF144" s="311"/>
      <c r="AG144" s="311"/>
      <c r="AH144" s="311"/>
      <c r="AI144" s="311"/>
      <c r="AJ144" s="311"/>
      <c r="AK144" s="311"/>
      <c r="AL144" s="311"/>
      <c r="AM144" s="311"/>
      <c r="AN144" s="311"/>
      <c r="AO144" s="311"/>
      <c r="AP144" s="311"/>
      <c r="AQ144" s="311"/>
      <c r="AR144" s="311"/>
      <c r="AS144" s="311"/>
      <c r="AT144" s="311"/>
      <c r="AU144" s="311"/>
      <c r="AV144" s="311"/>
      <c r="AW144" s="311"/>
      <c r="AX144" s="311"/>
      <c r="AY144" s="311"/>
      <c r="AZ144" s="311"/>
      <c r="BA144" s="311"/>
      <c r="BB144" s="311"/>
      <c r="BC144" s="311"/>
      <c r="BD144" s="311"/>
      <c r="BE144" s="311"/>
      <c r="BF144" s="311"/>
      <c r="BG144" s="311"/>
      <c r="BH144" s="311"/>
      <c r="BI144" s="311"/>
      <c r="BJ144" s="311"/>
      <c r="BK144" s="311"/>
      <c r="BL144" s="311"/>
      <c r="BM144" s="311"/>
      <c r="BN144" s="311"/>
      <c r="BO144" s="311"/>
      <c r="BP144" s="311"/>
      <c r="BQ144" s="311"/>
      <c r="BR144" s="311"/>
      <c r="BS144" s="311"/>
      <c r="BT144" s="311"/>
      <c r="BU144" s="311"/>
      <c r="BV144" s="311"/>
      <c r="BW144" s="311"/>
      <c r="BX144" s="311"/>
      <c r="BY144" s="311"/>
      <c r="BZ144" s="311"/>
      <c r="CA144" s="311"/>
      <c r="CB144" s="311"/>
      <c r="CC144" s="311"/>
      <c r="CD144" s="311"/>
      <c r="CE144" s="311"/>
      <c r="CF144" s="311"/>
      <c r="CG144" s="311"/>
      <c r="CH144" s="311"/>
      <c r="CI144" s="311"/>
      <c r="CJ144" s="311"/>
      <c r="CK144" s="311"/>
      <c r="CL144" s="311"/>
      <c r="CM144" s="311"/>
      <c r="CN144" s="311"/>
      <c r="CO144" s="311"/>
      <c r="CP144" s="311"/>
      <c r="CQ144" s="311"/>
      <c r="CR144" s="311"/>
      <c r="CS144" s="311"/>
      <c r="CT144" s="311"/>
      <c r="CU144" s="311"/>
      <c r="CV144" s="311"/>
      <c r="CW144" s="311"/>
      <c r="CX144" s="311"/>
      <c r="CY144" s="311"/>
      <c r="CZ144" s="311"/>
      <c r="DA144" s="311"/>
      <c r="DB144" s="311"/>
      <c r="DC144" s="311"/>
      <c r="DD144" s="311"/>
      <c r="DE144" s="311"/>
      <c r="DF144" s="311"/>
      <c r="DG144" s="311"/>
      <c r="DH144" s="311"/>
      <c r="DI144" s="311"/>
      <c r="DJ144" s="311"/>
      <c r="DK144" s="311"/>
      <c r="DL144" s="311"/>
      <c r="DM144" s="311"/>
      <c r="DN144" s="311"/>
      <c r="DO144" s="311"/>
      <c r="DP144" s="311"/>
      <c r="DQ144" s="311"/>
      <c r="DR144" s="311"/>
      <c r="DS144" s="311"/>
      <c r="DT144" s="311"/>
      <c r="DU144" s="311"/>
      <c r="DV144" s="311"/>
      <c r="DW144" s="311"/>
      <c r="DX144" s="311"/>
      <c r="DY144" s="311"/>
      <c r="DZ144" s="311"/>
      <c r="EA144" s="311"/>
      <c r="EB144" s="311"/>
      <c r="EC144" s="311"/>
      <c r="ED144" s="311"/>
      <c r="EE144" s="311"/>
      <c r="EF144" s="311"/>
      <c r="EG144" s="311"/>
      <c r="EH144" s="311"/>
      <c r="EI144" s="311"/>
      <c r="EJ144" s="311"/>
      <c r="EK144" s="311"/>
      <c r="EL144" s="311"/>
      <c r="EM144" s="311"/>
      <c r="EN144" s="311"/>
      <c r="EO144" s="311"/>
      <c r="EP144" s="311"/>
      <c r="EQ144" s="311"/>
      <c r="ER144" s="311"/>
      <c r="ES144" s="311"/>
      <c r="ET144" s="311"/>
      <c r="EU144" s="311"/>
      <c r="EV144" s="311"/>
      <c r="EW144" s="311"/>
      <c r="EX144" s="311"/>
      <c r="EY144" s="311"/>
      <c r="EZ144" s="311"/>
      <c r="FA144" s="311"/>
      <c r="FB144" s="311"/>
      <c r="FC144" s="311"/>
      <c r="FD144" s="311"/>
      <c r="FE144" s="311"/>
      <c r="FF144" s="311"/>
      <c r="FG144" s="311"/>
      <c r="FH144" s="311"/>
      <c r="FI144" s="311"/>
      <c r="FJ144" s="311"/>
      <c r="FK144" s="311"/>
      <c r="FL144" s="311"/>
      <c r="FM144" s="311"/>
      <c r="FN144" s="311"/>
      <c r="FO144" s="311"/>
      <c r="FP144" s="311"/>
      <c r="FQ144" s="311"/>
      <c r="FR144" s="311"/>
      <c r="FS144" s="311"/>
      <c r="FT144" s="311"/>
      <c r="FU144" s="311"/>
      <c r="FV144" s="311"/>
      <c r="FW144" s="311"/>
      <c r="FX144" s="311"/>
      <c r="FY144" s="311"/>
      <c r="FZ144" s="311"/>
      <c r="GA144" s="311"/>
      <c r="GB144" s="311"/>
      <c r="GC144" s="311"/>
      <c r="GD144" s="311"/>
      <c r="GE144" s="311"/>
      <c r="GF144" s="311"/>
      <c r="GG144" s="311"/>
      <c r="GH144" s="311"/>
      <c r="GI144" s="311"/>
      <c r="GJ144" s="311"/>
      <c r="GK144" s="311"/>
      <c r="GL144" s="311"/>
      <c r="GM144" s="311"/>
      <c r="GN144" s="311"/>
      <c r="GO144" s="311"/>
      <c r="GP144" s="311"/>
      <c r="GQ144" s="311"/>
      <c r="GR144" s="311"/>
      <c r="GS144" s="311"/>
      <c r="GT144" s="311"/>
      <c r="GU144" s="311"/>
      <c r="GV144" s="311"/>
      <c r="GW144" s="311"/>
      <c r="GX144" s="311"/>
      <c r="GY144" s="311"/>
      <c r="GZ144" s="311"/>
      <c r="HA144" s="311"/>
    </row>
  </sheetData>
  <pageMargins left="0.7" right="0.7" top="0.75" bottom="0.75" header="0.3" footer="0.3"/>
  <pageSetup orientation="portrait" horizontalDpi="0" verticalDpi="0"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2444F-9413-47AC-AB5F-A8CF873BFC0D}">
  <dimension ref="A1:GZ674"/>
  <sheetViews>
    <sheetView topLeftCell="A76" zoomScale="110" zoomScaleNormal="110" workbookViewId="0">
      <selection activeCell="C110" sqref="C110"/>
    </sheetView>
  </sheetViews>
  <sheetFormatPr baseColWidth="10" defaultColWidth="10.85546875" defaultRowHeight="12.75" x14ac:dyDescent="0.2"/>
  <cols>
    <col min="1" max="1" width="2.85546875" style="278" customWidth="1"/>
    <col min="2" max="2" width="11.140625" style="279" customWidth="1"/>
    <col min="3" max="3" width="63.140625" style="279" customWidth="1"/>
    <col min="4" max="4" width="8.140625" style="281" customWidth="1"/>
    <col min="5" max="5" width="14.140625" style="280" customWidth="1"/>
    <col min="6" max="6" width="14.140625" style="280" hidden="1" customWidth="1"/>
    <col min="7" max="7" width="56.7109375" style="279" hidden="1" customWidth="1"/>
    <col min="8" max="8" width="12" style="278" hidden="1" customWidth="1"/>
    <col min="9" max="9" width="2" style="278" hidden="1" customWidth="1"/>
    <col min="10" max="10" width="12" style="278" hidden="1" customWidth="1"/>
    <col min="11" max="11" width="12" style="278" bestFit="1" customWidth="1"/>
    <col min="12" max="12" width="10.85546875" style="278"/>
    <col min="13" max="13" width="14" style="278" customWidth="1"/>
    <col min="14" max="16384" width="10.85546875" style="278"/>
  </cols>
  <sheetData>
    <row r="1" spans="2:19" ht="18.75" x14ac:dyDescent="0.3">
      <c r="B1" s="308"/>
      <c r="C1" s="310" t="s">
        <v>872</v>
      </c>
    </row>
    <row r="2" spans="2:19" ht="18.75" x14ac:dyDescent="0.3">
      <c r="B2" s="308"/>
      <c r="C2" s="310" t="s">
        <v>871</v>
      </c>
    </row>
    <row r="3" spans="2:19" ht="18.75" x14ac:dyDescent="0.3">
      <c r="B3" s="308"/>
      <c r="C3" s="309" t="s">
        <v>12935</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c r="F8" s="280">
        <v>205736.2</v>
      </c>
      <c r="G8" s="285"/>
      <c r="H8" s="285"/>
      <c r="I8" s="285"/>
    </row>
    <row r="9" spans="2:19" x14ac:dyDescent="0.2">
      <c r="B9" s="290">
        <v>45474</v>
      </c>
      <c r="C9" s="289" t="s">
        <v>9256</v>
      </c>
      <c r="D9" s="281" t="s">
        <v>785</v>
      </c>
      <c r="E9" s="280">
        <v>0.01</v>
      </c>
      <c r="F9" s="280">
        <v>0.01</v>
      </c>
      <c r="G9" s="285"/>
      <c r="H9" s="285"/>
      <c r="I9" s="285"/>
      <c r="J9" s="279"/>
      <c r="K9" s="279"/>
      <c r="L9" s="279"/>
    </row>
    <row r="10" spans="2:19" x14ac:dyDescent="0.2">
      <c r="B10" s="290">
        <v>45474</v>
      </c>
      <c r="C10" s="289" t="s">
        <v>12934</v>
      </c>
      <c r="D10" s="281" t="s">
        <v>724</v>
      </c>
      <c r="E10" s="446">
        <v>99585.81</v>
      </c>
      <c r="F10" s="280">
        <v>12218.74</v>
      </c>
      <c r="G10" s="285" t="s">
        <v>12933</v>
      </c>
      <c r="H10" s="285"/>
      <c r="I10" s="285"/>
      <c r="J10" s="279"/>
      <c r="K10" s="279"/>
      <c r="L10" s="279"/>
    </row>
    <row r="11" spans="2:19" x14ac:dyDescent="0.2">
      <c r="B11" s="290">
        <v>45474</v>
      </c>
      <c r="C11" s="289" t="s">
        <v>10502</v>
      </c>
      <c r="D11" s="281" t="s">
        <v>724</v>
      </c>
      <c r="E11" s="393">
        <v>9000</v>
      </c>
      <c r="F11" s="280">
        <v>26720.18</v>
      </c>
      <c r="G11" s="285" t="s">
        <v>12932</v>
      </c>
      <c r="H11" s="285"/>
      <c r="I11" s="285"/>
      <c r="J11" s="279"/>
      <c r="K11" s="279"/>
      <c r="L11" s="279"/>
    </row>
    <row r="12" spans="2:19" x14ac:dyDescent="0.2">
      <c r="B12" s="290">
        <v>45474</v>
      </c>
      <c r="C12" s="289" t="s">
        <v>12928</v>
      </c>
      <c r="D12" s="281" t="s">
        <v>785</v>
      </c>
      <c r="E12" s="448">
        <v>41.31</v>
      </c>
      <c r="F12" s="280">
        <v>7980.54</v>
      </c>
      <c r="G12" s="285" t="s">
        <v>12931</v>
      </c>
      <c r="H12" s="285"/>
      <c r="I12" s="285"/>
      <c r="J12" s="279"/>
      <c r="K12" s="279"/>
      <c r="L12" s="279"/>
    </row>
    <row r="13" spans="2:19" x14ac:dyDescent="0.2">
      <c r="B13" s="290">
        <v>45474</v>
      </c>
      <c r="C13" s="289" t="s">
        <v>4019</v>
      </c>
      <c r="D13" s="281" t="s">
        <v>785</v>
      </c>
      <c r="E13" s="280">
        <v>6.61</v>
      </c>
      <c r="F13" s="280">
        <v>25272.34</v>
      </c>
      <c r="G13" s="285" t="s">
        <v>12930</v>
      </c>
      <c r="H13" s="285"/>
      <c r="I13" s="285"/>
      <c r="J13" s="279"/>
      <c r="K13" s="279"/>
      <c r="L13" s="279"/>
    </row>
    <row r="14" spans="2:19" x14ac:dyDescent="0.2">
      <c r="B14" s="290">
        <v>45474</v>
      </c>
      <c r="C14" s="289" t="s">
        <v>12928</v>
      </c>
      <c r="D14" s="281" t="s">
        <v>785</v>
      </c>
      <c r="E14" s="280">
        <v>299</v>
      </c>
      <c r="F14" s="280">
        <v>42873.62</v>
      </c>
      <c r="G14" s="285" t="s">
        <v>5477</v>
      </c>
      <c r="H14" s="285"/>
      <c r="I14" s="285"/>
      <c r="J14" s="279"/>
      <c r="K14" s="279"/>
      <c r="L14" s="279"/>
    </row>
    <row r="15" spans="2:19" x14ac:dyDescent="0.2">
      <c r="B15" s="290">
        <v>45474</v>
      </c>
      <c r="C15" s="279" t="s">
        <v>4019</v>
      </c>
      <c r="D15" s="281" t="s">
        <v>785</v>
      </c>
      <c r="E15" s="280">
        <v>47.84</v>
      </c>
      <c r="F15" s="280">
        <v>4259.7299999999996</v>
      </c>
      <c r="G15" s="285" t="s">
        <v>12929</v>
      </c>
      <c r="H15" s="285"/>
      <c r="I15" s="285"/>
      <c r="J15" s="279"/>
      <c r="K15" s="279"/>
      <c r="L15" s="279"/>
    </row>
    <row r="16" spans="2:19" x14ac:dyDescent="0.2">
      <c r="B16" s="290">
        <v>45474</v>
      </c>
      <c r="C16" s="279" t="s">
        <v>12928</v>
      </c>
      <c r="D16" s="281" t="s">
        <v>785</v>
      </c>
      <c r="E16" s="448">
        <v>299</v>
      </c>
      <c r="F16" s="280">
        <v>4173.17</v>
      </c>
      <c r="G16" s="486" t="s">
        <v>8898</v>
      </c>
      <c r="H16" s="280"/>
      <c r="I16" s="280"/>
      <c r="J16" s="280"/>
      <c r="K16" s="280"/>
      <c r="L16" s="280"/>
      <c r="M16" s="280"/>
      <c r="N16" s="487"/>
      <c r="O16" s="285"/>
      <c r="P16" s="285"/>
      <c r="Q16" s="279"/>
      <c r="R16" s="279"/>
      <c r="S16" s="279"/>
    </row>
    <row r="17" spans="1:15" x14ac:dyDescent="0.2">
      <c r="B17" s="290">
        <v>45474</v>
      </c>
      <c r="C17" s="289" t="s">
        <v>4019</v>
      </c>
      <c r="D17" s="281" t="s">
        <v>785</v>
      </c>
      <c r="E17" s="280">
        <v>47.84</v>
      </c>
      <c r="F17" s="280">
        <v>1651.82</v>
      </c>
      <c r="G17" s="285" t="s">
        <v>12927</v>
      </c>
      <c r="H17" s="285"/>
      <c r="I17" s="285"/>
      <c r="J17" s="279"/>
      <c r="K17" s="279"/>
      <c r="L17" s="279"/>
    </row>
    <row r="18" spans="1:15" x14ac:dyDescent="0.2">
      <c r="B18" s="290">
        <v>45474</v>
      </c>
      <c r="C18" s="289" t="s">
        <v>12926</v>
      </c>
      <c r="D18" s="281" t="s">
        <v>724</v>
      </c>
      <c r="E18" s="393">
        <v>2479.3000000000002</v>
      </c>
      <c r="F18" s="280">
        <v>3986.13</v>
      </c>
      <c r="G18" s="285" t="s">
        <v>12925</v>
      </c>
      <c r="H18" s="285"/>
      <c r="I18" s="285"/>
      <c r="J18" s="279"/>
      <c r="K18" s="279"/>
      <c r="L18" s="279"/>
    </row>
    <row r="19" spans="1:15" x14ac:dyDescent="0.2">
      <c r="B19" s="290">
        <v>45474</v>
      </c>
      <c r="C19" s="289" t="s">
        <v>847</v>
      </c>
      <c r="D19" s="281" t="s">
        <v>785</v>
      </c>
      <c r="E19" s="280">
        <v>36304.35</v>
      </c>
      <c r="F19" s="280">
        <v>14507.6</v>
      </c>
      <c r="G19" s="279" t="s">
        <v>12924</v>
      </c>
      <c r="H19" s="285"/>
      <c r="I19" s="285"/>
      <c r="J19" s="279"/>
      <c r="K19" s="279"/>
      <c r="L19" s="279"/>
    </row>
    <row r="20" spans="1:15" x14ac:dyDescent="0.2">
      <c r="B20" s="290">
        <v>45474</v>
      </c>
      <c r="C20" s="289" t="s">
        <v>847</v>
      </c>
      <c r="D20" s="281" t="s">
        <v>785</v>
      </c>
      <c r="E20" s="280">
        <v>20521.91</v>
      </c>
      <c r="F20" s="280">
        <v>6741.11</v>
      </c>
      <c r="G20" s="279" t="s">
        <v>12923</v>
      </c>
      <c r="H20" s="285"/>
      <c r="I20" s="285"/>
      <c r="J20" s="279"/>
      <c r="K20" s="279"/>
      <c r="L20" s="279"/>
    </row>
    <row r="21" spans="1:15" x14ac:dyDescent="0.2">
      <c r="B21" s="290">
        <v>45475</v>
      </c>
      <c r="C21" s="279" t="s">
        <v>12922</v>
      </c>
      <c r="D21" s="281" t="s">
        <v>724</v>
      </c>
      <c r="E21" s="393">
        <v>600</v>
      </c>
      <c r="F21" s="280">
        <v>14876.41</v>
      </c>
      <c r="G21" s="285" t="s">
        <v>12921</v>
      </c>
      <c r="H21" s="285"/>
      <c r="I21" s="285"/>
      <c r="J21" s="279"/>
      <c r="K21" s="279"/>
      <c r="L21" s="279"/>
    </row>
    <row r="22" spans="1:15" x14ac:dyDescent="0.2">
      <c r="B22" s="290">
        <v>45475</v>
      </c>
      <c r="C22" s="279" t="s">
        <v>5867</v>
      </c>
      <c r="D22" s="281" t="s">
        <v>785</v>
      </c>
      <c r="E22" s="448">
        <v>5.43</v>
      </c>
      <c r="F22" s="280">
        <v>4043.57</v>
      </c>
      <c r="G22" s="285" t="s">
        <v>12920</v>
      </c>
      <c r="H22" s="285"/>
      <c r="I22" s="285"/>
      <c r="J22" s="279"/>
      <c r="K22" s="279"/>
      <c r="L22" s="279"/>
    </row>
    <row r="23" spans="1:15" x14ac:dyDescent="0.2">
      <c r="B23" s="290">
        <v>45475</v>
      </c>
      <c r="C23" s="289" t="s">
        <v>4019</v>
      </c>
      <c r="D23" s="281" t="s">
        <v>785</v>
      </c>
      <c r="E23" s="280">
        <v>0.87</v>
      </c>
      <c r="F23" s="280">
        <v>548.75</v>
      </c>
      <c r="G23" s="285" t="s">
        <v>8898</v>
      </c>
      <c r="H23" s="285"/>
      <c r="I23" s="285"/>
      <c r="J23" s="279"/>
      <c r="K23" s="279"/>
      <c r="L23" s="279"/>
    </row>
    <row r="24" spans="1:15" x14ac:dyDescent="0.2">
      <c r="A24" s="278" t="s">
        <v>3472</v>
      </c>
      <c r="B24" s="290">
        <v>45475</v>
      </c>
      <c r="C24" s="279" t="s">
        <v>3482</v>
      </c>
      <c r="D24" s="281" t="s">
        <v>785</v>
      </c>
      <c r="E24" s="586">
        <v>1.4</v>
      </c>
      <c r="F24" s="280">
        <v>42765.599999999999</v>
      </c>
      <c r="G24" s="285" t="s">
        <v>12919</v>
      </c>
      <c r="H24" s="285"/>
      <c r="I24" s="285"/>
      <c r="J24" s="279"/>
      <c r="K24" s="279"/>
      <c r="L24" s="279"/>
    </row>
    <row r="25" spans="1:15" x14ac:dyDescent="0.2">
      <c r="B25" s="290">
        <v>45475</v>
      </c>
      <c r="C25" s="279" t="s">
        <v>4019</v>
      </c>
      <c r="D25" s="281" t="s">
        <v>785</v>
      </c>
      <c r="E25" s="280">
        <v>0.22</v>
      </c>
      <c r="F25" s="280">
        <v>24437.49</v>
      </c>
      <c r="G25" s="285" t="s">
        <v>12918</v>
      </c>
      <c r="H25" s="285"/>
      <c r="I25" s="285"/>
      <c r="J25" s="279"/>
      <c r="K25" s="279"/>
      <c r="L25" s="279"/>
    </row>
    <row r="26" spans="1:15" x14ac:dyDescent="0.2">
      <c r="B26" s="290">
        <v>45476</v>
      </c>
      <c r="C26" s="289" t="s">
        <v>5867</v>
      </c>
      <c r="D26" s="281" t="s">
        <v>785</v>
      </c>
      <c r="E26" s="448">
        <v>3.75</v>
      </c>
      <c r="F26" s="280">
        <v>1745.8</v>
      </c>
      <c r="G26" s="285" t="s">
        <v>12917</v>
      </c>
      <c r="H26" s="285"/>
      <c r="I26" s="285"/>
      <c r="J26" s="279"/>
      <c r="K26" s="279"/>
      <c r="L26" s="279"/>
    </row>
    <row r="27" spans="1:15" x14ac:dyDescent="0.2">
      <c r="B27" s="290">
        <v>45476</v>
      </c>
      <c r="C27" s="289" t="s">
        <v>4019</v>
      </c>
      <c r="D27" s="281" t="s">
        <v>785</v>
      </c>
      <c r="E27" s="280">
        <v>0.6</v>
      </c>
      <c r="F27" s="280">
        <v>37643.51</v>
      </c>
      <c r="G27" s="285" t="s">
        <v>5477</v>
      </c>
      <c r="H27" s="285"/>
      <c r="I27" s="285"/>
      <c r="J27" s="279"/>
      <c r="K27" s="279"/>
      <c r="L27" s="358"/>
    </row>
    <row r="28" spans="1:15" x14ac:dyDescent="0.2">
      <c r="B28" s="290">
        <v>45476</v>
      </c>
      <c r="C28" s="289" t="s">
        <v>5867</v>
      </c>
      <c r="D28" s="281" t="s">
        <v>785</v>
      </c>
      <c r="E28" s="448">
        <v>5.91</v>
      </c>
      <c r="F28" s="280">
        <v>25415.42</v>
      </c>
      <c r="G28" s="285" t="s">
        <v>12916</v>
      </c>
      <c r="H28" s="285"/>
      <c r="I28" s="285"/>
      <c r="J28" s="279"/>
      <c r="K28" s="279"/>
      <c r="L28" s="290"/>
      <c r="M28" s="289"/>
      <c r="N28" s="281"/>
      <c r="O28" s="280"/>
    </row>
    <row r="29" spans="1:15" x14ac:dyDescent="0.2">
      <c r="B29" s="290">
        <v>45476</v>
      </c>
      <c r="C29" s="289" t="s">
        <v>4019</v>
      </c>
      <c r="D29" s="281" t="s">
        <v>785</v>
      </c>
      <c r="E29" s="280">
        <v>0.95</v>
      </c>
      <c r="F29" s="280">
        <v>74740.33</v>
      </c>
      <c r="G29" s="285" t="s">
        <v>12915</v>
      </c>
      <c r="H29" s="285"/>
      <c r="I29" s="285"/>
      <c r="J29" s="279"/>
      <c r="K29" s="279"/>
      <c r="L29" s="279"/>
    </row>
    <row r="30" spans="1:15" x14ac:dyDescent="0.2">
      <c r="B30" s="290">
        <v>45476</v>
      </c>
      <c r="C30" s="289" t="s">
        <v>725</v>
      </c>
      <c r="D30" s="281" t="s">
        <v>724</v>
      </c>
      <c r="E30" s="280">
        <v>221707.31</v>
      </c>
      <c r="F30" s="280">
        <v>5283.8</v>
      </c>
      <c r="G30" s="285" t="s">
        <v>12914</v>
      </c>
      <c r="H30" s="285"/>
      <c r="I30" s="285"/>
      <c r="J30" s="279"/>
      <c r="K30" s="279"/>
      <c r="L30" s="279"/>
    </row>
    <row r="31" spans="1:15" x14ac:dyDescent="0.2">
      <c r="B31" s="290">
        <v>45477</v>
      </c>
      <c r="C31" s="289" t="s">
        <v>5867</v>
      </c>
      <c r="D31" s="281" t="s">
        <v>785</v>
      </c>
      <c r="E31" s="448">
        <v>36.630000000000003</v>
      </c>
      <c r="F31" s="280">
        <v>4365</v>
      </c>
      <c r="G31" s="285" t="s">
        <v>12913</v>
      </c>
      <c r="H31" s="285"/>
      <c r="I31" s="285"/>
      <c r="J31" s="279"/>
      <c r="K31" s="279"/>
      <c r="L31" s="279"/>
    </row>
    <row r="32" spans="1:15" x14ac:dyDescent="0.2">
      <c r="B32" s="290">
        <v>45477</v>
      </c>
      <c r="C32" s="289" t="s">
        <v>4019</v>
      </c>
      <c r="D32" s="281" t="s">
        <v>785</v>
      </c>
      <c r="E32" s="280">
        <v>5.86</v>
      </c>
      <c r="F32" s="280">
        <v>5886.04</v>
      </c>
      <c r="G32" s="285" t="s">
        <v>12778</v>
      </c>
      <c r="H32" s="285"/>
      <c r="I32" s="285"/>
      <c r="J32" s="279" t="s">
        <v>39</v>
      </c>
      <c r="K32" s="279"/>
      <c r="L32" s="279"/>
    </row>
    <row r="33" spans="1:14" x14ac:dyDescent="0.2">
      <c r="B33" s="290">
        <v>45478</v>
      </c>
      <c r="C33" s="289" t="s">
        <v>5867</v>
      </c>
      <c r="D33" s="281" t="s">
        <v>785</v>
      </c>
      <c r="E33" s="448">
        <v>4.43</v>
      </c>
      <c r="F33" s="280">
        <v>379.26</v>
      </c>
      <c r="G33" s="285" t="s">
        <v>8898</v>
      </c>
      <c r="H33" s="285"/>
      <c r="I33" s="285"/>
      <c r="J33" s="279"/>
      <c r="K33" s="279"/>
      <c r="L33" s="279"/>
    </row>
    <row r="34" spans="1:14" x14ac:dyDescent="0.2">
      <c r="A34" s="278" t="s">
        <v>3472</v>
      </c>
      <c r="B34" s="290">
        <v>45478</v>
      </c>
      <c r="C34" s="289" t="s">
        <v>4019</v>
      </c>
      <c r="D34" s="281" t="s">
        <v>785</v>
      </c>
      <c r="E34" s="280">
        <v>0.71</v>
      </c>
      <c r="F34" s="280">
        <v>596.61</v>
      </c>
      <c r="G34" s="285" t="s">
        <v>8898</v>
      </c>
      <c r="H34" s="285"/>
      <c r="I34" s="285"/>
      <c r="J34" s="279"/>
      <c r="K34" s="279"/>
      <c r="L34" s="279"/>
    </row>
    <row r="35" spans="1:14" x14ac:dyDescent="0.2">
      <c r="B35" s="290">
        <v>45481</v>
      </c>
      <c r="C35" s="289" t="s">
        <v>3993</v>
      </c>
      <c r="D35" s="281" t="s">
        <v>785</v>
      </c>
      <c r="E35" s="280">
        <v>28007.38</v>
      </c>
      <c r="F35" s="280">
        <v>968.75</v>
      </c>
      <c r="G35" s="285" t="s">
        <v>12912</v>
      </c>
      <c r="H35" s="285"/>
      <c r="I35" s="285"/>
      <c r="J35" s="279"/>
      <c r="K35" s="279"/>
      <c r="L35" s="279"/>
    </row>
    <row r="36" spans="1:14" x14ac:dyDescent="0.2">
      <c r="B36" s="290">
        <v>45481</v>
      </c>
      <c r="C36" s="279" t="s">
        <v>5143</v>
      </c>
      <c r="D36" s="281" t="s">
        <v>785</v>
      </c>
      <c r="E36" s="398">
        <v>3091.08</v>
      </c>
      <c r="F36" s="280">
        <v>7622.31</v>
      </c>
      <c r="G36" s="285" t="s">
        <v>12911</v>
      </c>
      <c r="H36" s="285"/>
      <c r="I36" s="285"/>
      <c r="J36" s="279"/>
      <c r="K36" s="279"/>
      <c r="L36" s="279"/>
    </row>
    <row r="37" spans="1:14" x14ac:dyDescent="0.2">
      <c r="A37" s="278" t="s">
        <v>3472</v>
      </c>
      <c r="B37" s="290">
        <v>45481</v>
      </c>
      <c r="C37" s="279" t="s">
        <v>3456</v>
      </c>
      <c r="D37" s="281" t="s">
        <v>785</v>
      </c>
      <c r="E37" s="280">
        <v>1115.81</v>
      </c>
      <c r="F37" s="280">
        <v>1713.83</v>
      </c>
      <c r="G37" s="285" t="s">
        <v>12910</v>
      </c>
      <c r="H37" s="285"/>
      <c r="I37" s="285"/>
      <c r="J37" s="279"/>
      <c r="K37" s="279"/>
      <c r="L37" s="279"/>
    </row>
    <row r="38" spans="1:14" x14ac:dyDescent="0.2">
      <c r="B38" s="290">
        <v>45482</v>
      </c>
      <c r="C38" s="279" t="s">
        <v>5867</v>
      </c>
      <c r="D38" s="281" t="s">
        <v>785</v>
      </c>
      <c r="E38" s="448">
        <v>14.75</v>
      </c>
      <c r="F38" s="280">
        <v>8194.6200000000008</v>
      </c>
      <c r="G38" s="285" t="s">
        <v>12909</v>
      </c>
      <c r="H38" s="285"/>
      <c r="I38" s="285"/>
      <c r="J38" s="279"/>
      <c r="K38" s="279"/>
      <c r="L38" s="279"/>
    </row>
    <row r="39" spans="1:14" x14ac:dyDescent="0.2">
      <c r="B39" s="290">
        <v>45482</v>
      </c>
      <c r="C39" s="279" t="s">
        <v>4019</v>
      </c>
      <c r="D39" s="281" t="s">
        <v>785</v>
      </c>
      <c r="E39" s="280">
        <v>2.36</v>
      </c>
      <c r="F39" s="280">
        <v>50295</v>
      </c>
      <c r="G39" s="285" t="s">
        <v>12908</v>
      </c>
      <c r="H39" s="285"/>
      <c r="I39" s="285"/>
      <c r="J39" s="279"/>
      <c r="K39" s="279"/>
      <c r="L39" s="279"/>
    </row>
    <row r="40" spans="1:14" x14ac:dyDescent="0.2">
      <c r="B40" s="290">
        <v>45483</v>
      </c>
      <c r="C40" s="279" t="s">
        <v>12907</v>
      </c>
      <c r="D40" s="281" t="s">
        <v>724</v>
      </c>
      <c r="E40" s="393">
        <v>3314.67</v>
      </c>
      <c r="F40" s="280">
        <v>12224.22</v>
      </c>
      <c r="G40" s="285" t="s">
        <v>12906</v>
      </c>
      <c r="H40" s="285"/>
      <c r="I40" s="285"/>
      <c r="J40" s="279"/>
      <c r="K40" s="279"/>
      <c r="L40" s="279"/>
    </row>
    <row r="41" spans="1:14" x14ac:dyDescent="0.2">
      <c r="B41" s="290">
        <v>45483</v>
      </c>
      <c r="C41" s="279" t="s">
        <v>5867</v>
      </c>
      <c r="D41" s="281" t="s">
        <v>785</v>
      </c>
      <c r="E41" s="448">
        <v>168.08</v>
      </c>
      <c r="F41" s="280">
        <v>22993.11</v>
      </c>
      <c r="G41" s="285" t="s">
        <v>12905</v>
      </c>
      <c r="H41" s="285"/>
      <c r="I41" s="285"/>
      <c r="J41" s="279"/>
      <c r="K41" s="279"/>
      <c r="L41" s="279"/>
    </row>
    <row r="42" spans="1:14" x14ac:dyDescent="0.2">
      <c r="B42" s="290">
        <v>45483</v>
      </c>
      <c r="C42" s="279" t="s">
        <v>4019</v>
      </c>
      <c r="D42" s="281" t="s">
        <v>785</v>
      </c>
      <c r="E42" s="280">
        <v>26.89</v>
      </c>
      <c r="F42" s="280">
        <v>2746.68</v>
      </c>
      <c r="G42" s="285" t="s">
        <v>12778</v>
      </c>
      <c r="H42" s="285"/>
      <c r="I42" s="285"/>
      <c r="J42" s="279"/>
      <c r="K42" s="279"/>
      <c r="L42" s="279"/>
    </row>
    <row r="43" spans="1:14" x14ac:dyDescent="0.2">
      <c r="B43" s="290">
        <v>45483</v>
      </c>
      <c r="C43" s="279" t="s">
        <v>12904</v>
      </c>
      <c r="D43" s="281" t="s">
        <v>724</v>
      </c>
      <c r="E43" s="280">
        <v>139471.85</v>
      </c>
      <c r="F43" s="280">
        <v>59646</v>
      </c>
      <c r="G43" s="285" t="s">
        <v>5477</v>
      </c>
      <c r="H43" s="285"/>
      <c r="I43" s="285"/>
      <c r="J43" s="279"/>
      <c r="K43" s="313">
        <v>32592.560000000001</v>
      </c>
      <c r="L43" s="1170">
        <f>+K43*0.55</f>
        <v>17925.908000000003</v>
      </c>
      <c r="M43" s="1170">
        <f>+K43*0.45</f>
        <v>14666.652</v>
      </c>
      <c r="N43" s="278" t="s">
        <v>8547</v>
      </c>
    </row>
    <row r="44" spans="1:14" x14ac:dyDescent="0.2">
      <c r="B44" s="290">
        <v>45483</v>
      </c>
      <c r="C44" s="279" t="s">
        <v>12903</v>
      </c>
      <c r="D44" s="281" t="s">
        <v>724</v>
      </c>
      <c r="E44" s="280">
        <v>9196.19</v>
      </c>
      <c r="F44" s="280">
        <v>118161.74</v>
      </c>
      <c r="G44" s="285" t="s">
        <v>12902</v>
      </c>
      <c r="H44" s="285"/>
      <c r="I44" s="285"/>
      <c r="J44" s="279"/>
      <c r="K44" s="1169">
        <f>+E43-K43</f>
        <v>106879.29000000001</v>
      </c>
      <c r="L44" s="1170">
        <f>+K44*0.55</f>
        <v>58783.609500000006</v>
      </c>
      <c r="M44" s="1170">
        <f>+K44*0.45</f>
        <v>48095.680500000002</v>
      </c>
      <c r="N44" s="278" t="s">
        <v>4398</v>
      </c>
    </row>
    <row r="45" spans="1:14" x14ac:dyDescent="0.2">
      <c r="B45" s="290">
        <v>45484</v>
      </c>
      <c r="C45" s="279" t="s">
        <v>725</v>
      </c>
      <c r="D45" s="281" t="s">
        <v>724</v>
      </c>
      <c r="E45" s="280">
        <v>963180.36</v>
      </c>
      <c r="F45" s="280">
        <v>37339.03</v>
      </c>
      <c r="G45" s="285" t="s">
        <v>12901</v>
      </c>
      <c r="H45" s="285"/>
      <c r="I45" s="285"/>
      <c r="J45" s="279"/>
      <c r="K45" s="279"/>
      <c r="L45" s="279"/>
    </row>
    <row r="46" spans="1:14" x14ac:dyDescent="0.2">
      <c r="B46" s="290">
        <v>45484</v>
      </c>
      <c r="C46" s="289" t="s">
        <v>13111</v>
      </c>
      <c r="D46" s="281" t="s">
        <v>785</v>
      </c>
      <c r="E46" s="280">
        <v>51436.39</v>
      </c>
      <c r="F46" s="280">
        <v>19404.25</v>
      </c>
      <c r="G46" s="285" t="s">
        <v>12900</v>
      </c>
      <c r="H46" s="285"/>
      <c r="I46" s="285"/>
      <c r="J46" s="279"/>
      <c r="K46" s="279"/>
      <c r="L46" s="279"/>
    </row>
    <row r="47" spans="1:14" x14ac:dyDescent="0.2">
      <c r="A47" s="278" t="s">
        <v>3472</v>
      </c>
      <c r="B47" s="290">
        <v>45485</v>
      </c>
      <c r="C47" s="289" t="s">
        <v>5867</v>
      </c>
      <c r="D47" s="281" t="s">
        <v>785</v>
      </c>
      <c r="E47" s="448">
        <v>554.02</v>
      </c>
      <c r="F47" s="280">
        <v>7341.45</v>
      </c>
      <c r="G47" s="285" t="s">
        <v>12899</v>
      </c>
      <c r="H47" s="285"/>
      <c r="I47" s="285"/>
      <c r="J47" s="279"/>
      <c r="K47" s="279"/>
      <c r="L47" s="279"/>
    </row>
    <row r="48" spans="1:14" x14ac:dyDescent="0.2">
      <c r="B48" s="290">
        <v>45485</v>
      </c>
      <c r="C48" s="289" t="s">
        <v>4019</v>
      </c>
      <c r="D48" s="281" t="s">
        <v>785</v>
      </c>
      <c r="E48" s="280">
        <v>88.64</v>
      </c>
      <c r="F48" s="280">
        <v>3699.8</v>
      </c>
      <c r="G48" s="285" t="s">
        <v>8898</v>
      </c>
      <c r="H48" s="285"/>
      <c r="I48" s="285"/>
      <c r="J48" s="279"/>
      <c r="K48" s="279"/>
      <c r="L48" s="279"/>
    </row>
    <row r="49" spans="2:12" x14ac:dyDescent="0.2">
      <c r="B49" s="290">
        <v>45485</v>
      </c>
      <c r="C49" s="289" t="s">
        <v>12898</v>
      </c>
      <c r="D49" s="281" t="s">
        <v>724</v>
      </c>
      <c r="E49" s="280">
        <v>319</v>
      </c>
      <c r="F49" s="280">
        <v>5006.6099999999997</v>
      </c>
      <c r="G49" s="285" t="s">
        <v>12897</v>
      </c>
      <c r="H49" s="285"/>
      <c r="I49" s="285"/>
      <c r="J49" s="279"/>
      <c r="K49" s="279"/>
      <c r="L49" s="279"/>
    </row>
    <row r="50" spans="2:12" x14ac:dyDescent="0.2">
      <c r="B50" s="290">
        <v>45488</v>
      </c>
      <c r="C50" s="289" t="s">
        <v>12896</v>
      </c>
      <c r="D50" s="281" t="s">
        <v>724</v>
      </c>
      <c r="E50" s="280">
        <v>30000</v>
      </c>
      <c r="F50" s="280">
        <v>31017.119999999999</v>
      </c>
      <c r="G50" s="285" t="s">
        <v>12895</v>
      </c>
      <c r="H50" s="285"/>
      <c r="I50" s="285"/>
      <c r="J50" s="279"/>
      <c r="K50" s="279"/>
      <c r="L50" s="279"/>
    </row>
    <row r="51" spans="2:12" x14ac:dyDescent="0.2">
      <c r="B51" s="290">
        <v>45488</v>
      </c>
      <c r="C51" s="289" t="s">
        <v>10456</v>
      </c>
      <c r="D51" s="281" t="s">
        <v>724</v>
      </c>
      <c r="E51" s="280">
        <v>32640.16</v>
      </c>
      <c r="F51" s="359">
        <v>60539.41</v>
      </c>
      <c r="G51" s="285" t="s">
        <v>12894</v>
      </c>
      <c r="H51" s="285"/>
      <c r="I51" s="285"/>
      <c r="J51" s="279"/>
      <c r="K51" s="279"/>
      <c r="L51" s="279"/>
    </row>
    <row r="52" spans="2:12" x14ac:dyDescent="0.2">
      <c r="B52" s="290">
        <v>45488</v>
      </c>
      <c r="C52" s="289" t="s">
        <v>5867</v>
      </c>
      <c r="D52" s="281" t="s">
        <v>785</v>
      </c>
      <c r="E52" s="448">
        <v>8.56</v>
      </c>
      <c r="F52" s="280">
        <v>447.53</v>
      </c>
      <c r="G52" s="285" t="s">
        <v>8898</v>
      </c>
      <c r="H52" s="285"/>
      <c r="I52" s="285"/>
      <c r="J52" s="279"/>
      <c r="K52" s="279"/>
      <c r="L52" s="279"/>
    </row>
    <row r="53" spans="2:12" x14ac:dyDescent="0.2">
      <c r="B53" s="290">
        <v>45488</v>
      </c>
      <c r="C53" s="289" t="s">
        <v>4019</v>
      </c>
      <c r="D53" s="281" t="s">
        <v>785</v>
      </c>
      <c r="E53" s="280">
        <v>1.37</v>
      </c>
      <c r="F53" s="280">
        <v>19174.8</v>
      </c>
      <c r="G53" s="285" t="s">
        <v>12893</v>
      </c>
      <c r="H53" s="285"/>
      <c r="I53" s="285"/>
      <c r="J53" s="279"/>
      <c r="K53" s="279"/>
      <c r="L53" s="279"/>
    </row>
    <row r="54" spans="2:12" x14ac:dyDescent="0.2">
      <c r="B54" s="290">
        <v>45488</v>
      </c>
      <c r="C54" s="289" t="s">
        <v>12892</v>
      </c>
      <c r="D54" s="281" t="s">
        <v>724</v>
      </c>
      <c r="E54" s="1171">
        <v>4559.2299999999996</v>
      </c>
      <c r="F54" s="280">
        <v>25776.25</v>
      </c>
      <c r="G54" s="285" t="s">
        <v>12891</v>
      </c>
      <c r="H54" s="285"/>
      <c r="I54" s="285"/>
      <c r="J54" s="279"/>
      <c r="K54" s="279"/>
      <c r="L54" s="279"/>
    </row>
    <row r="55" spans="2:12" x14ac:dyDescent="0.2">
      <c r="B55" s="290">
        <v>45488</v>
      </c>
      <c r="C55" s="289" t="s">
        <v>12890</v>
      </c>
      <c r="D55" s="281" t="s">
        <v>724</v>
      </c>
      <c r="E55" s="280">
        <v>8722.7900000000009</v>
      </c>
      <c r="F55" s="280">
        <v>2052.85</v>
      </c>
      <c r="G55" s="285" t="s">
        <v>12889</v>
      </c>
      <c r="H55" s="285"/>
      <c r="I55" s="285"/>
      <c r="J55" s="279"/>
      <c r="K55" s="279"/>
      <c r="L55" s="279"/>
    </row>
    <row r="56" spans="2:12" x14ac:dyDescent="0.2">
      <c r="B56" s="290">
        <v>45488</v>
      </c>
      <c r="C56" s="289" t="s">
        <v>9441</v>
      </c>
      <c r="D56" s="281" t="s">
        <v>785</v>
      </c>
      <c r="E56" s="280">
        <v>41497.43</v>
      </c>
      <c r="F56" s="280">
        <v>29795.25</v>
      </c>
      <c r="G56" s="285" t="s">
        <v>12888</v>
      </c>
      <c r="H56" s="285"/>
      <c r="I56" s="285"/>
      <c r="J56" s="279"/>
      <c r="K56" s="279"/>
      <c r="L56" s="279"/>
    </row>
    <row r="57" spans="2:12" x14ac:dyDescent="0.2">
      <c r="B57" s="290">
        <v>45488</v>
      </c>
      <c r="C57" s="289" t="s">
        <v>12122</v>
      </c>
      <c r="D57" s="281" t="s">
        <v>785</v>
      </c>
      <c r="E57" s="280">
        <v>13269.31</v>
      </c>
      <c r="F57" s="280">
        <v>1198.3399999999999</v>
      </c>
      <c r="G57" s="285" t="s">
        <v>12887</v>
      </c>
      <c r="H57" s="285"/>
      <c r="I57" s="285"/>
      <c r="J57" s="279"/>
      <c r="K57" s="279"/>
      <c r="L57" s="279"/>
    </row>
    <row r="58" spans="2:12" x14ac:dyDescent="0.2">
      <c r="B58" s="290">
        <v>45488</v>
      </c>
      <c r="C58" s="289" t="s">
        <v>5849</v>
      </c>
      <c r="D58" s="281" t="s">
        <v>785</v>
      </c>
      <c r="E58" s="280">
        <v>7825.89</v>
      </c>
      <c r="F58" s="280">
        <v>1574.62</v>
      </c>
      <c r="G58" s="285" t="s">
        <v>12886</v>
      </c>
      <c r="H58" s="285"/>
      <c r="I58" s="285"/>
      <c r="J58" s="279"/>
      <c r="K58" s="279"/>
      <c r="L58" s="279"/>
    </row>
    <row r="59" spans="2:12" x14ac:dyDescent="0.2">
      <c r="B59" s="290">
        <v>45488</v>
      </c>
      <c r="C59" s="289" t="s">
        <v>5847</v>
      </c>
      <c r="D59" s="281" t="s">
        <v>785</v>
      </c>
      <c r="E59" s="280">
        <v>7825.89</v>
      </c>
      <c r="F59" s="280">
        <v>3145.3</v>
      </c>
      <c r="G59" s="285" t="s">
        <v>12885</v>
      </c>
      <c r="H59" s="285"/>
      <c r="I59" s="285"/>
      <c r="J59" s="279"/>
      <c r="K59" s="279"/>
      <c r="L59" s="279"/>
    </row>
    <row r="60" spans="2:12" x14ac:dyDescent="0.2">
      <c r="B60" s="290">
        <v>45488</v>
      </c>
      <c r="C60" s="289" t="s">
        <v>5845</v>
      </c>
      <c r="D60" s="281" t="s">
        <v>785</v>
      </c>
      <c r="E60" s="280">
        <v>7825.89</v>
      </c>
      <c r="F60" s="280">
        <v>3503.82</v>
      </c>
      <c r="G60" s="285" t="s">
        <v>12884</v>
      </c>
      <c r="H60" s="285"/>
      <c r="I60" s="285"/>
      <c r="J60" s="279"/>
      <c r="K60" s="279"/>
      <c r="L60" s="279"/>
    </row>
    <row r="61" spans="2:12" x14ac:dyDescent="0.2">
      <c r="B61" s="290">
        <v>45488</v>
      </c>
      <c r="C61" s="289" t="s">
        <v>5843</v>
      </c>
      <c r="D61" s="281" t="s">
        <v>785</v>
      </c>
      <c r="E61" s="280">
        <v>7825.89</v>
      </c>
      <c r="F61" s="280">
        <v>10567.6</v>
      </c>
      <c r="G61" s="285" t="s">
        <v>12883</v>
      </c>
      <c r="H61" s="285"/>
      <c r="I61" s="285"/>
      <c r="J61" s="279"/>
      <c r="K61" s="279"/>
      <c r="L61" s="279"/>
    </row>
    <row r="62" spans="2:12" x14ac:dyDescent="0.2">
      <c r="B62" s="290">
        <v>45488</v>
      </c>
      <c r="C62" s="289" t="s">
        <v>12124</v>
      </c>
      <c r="D62" s="281" t="s">
        <v>785</v>
      </c>
      <c r="E62" s="280">
        <v>21734.07</v>
      </c>
      <c r="F62" s="280">
        <v>1096.2</v>
      </c>
      <c r="G62" s="285" t="s">
        <v>12882</v>
      </c>
      <c r="H62" s="285"/>
      <c r="I62" s="285"/>
      <c r="J62" s="279"/>
      <c r="K62" s="279"/>
      <c r="L62" s="279"/>
    </row>
    <row r="63" spans="2:12" x14ac:dyDescent="0.2">
      <c r="B63" s="290">
        <v>45488</v>
      </c>
      <c r="C63" s="289" t="s">
        <v>5841</v>
      </c>
      <c r="D63" s="281" t="s">
        <v>785</v>
      </c>
      <c r="E63" s="280">
        <v>7825.89</v>
      </c>
      <c r="F63" s="280">
        <v>424.97</v>
      </c>
      <c r="G63" s="285" t="s">
        <v>12881</v>
      </c>
      <c r="H63" s="285"/>
      <c r="I63" s="285"/>
      <c r="J63" s="279"/>
      <c r="K63" s="279"/>
      <c r="L63" s="279"/>
    </row>
    <row r="64" spans="2:12" x14ac:dyDescent="0.2">
      <c r="B64" s="290">
        <v>45489</v>
      </c>
      <c r="C64" s="279" t="s">
        <v>5867</v>
      </c>
      <c r="D64" s="281" t="s">
        <v>785</v>
      </c>
      <c r="E64" s="448">
        <v>38.56</v>
      </c>
      <c r="F64" s="280">
        <v>1073.22</v>
      </c>
      <c r="G64" s="615" t="s">
        <v>12880</v>
      </c>
      <c r="H64" s="285"/>
      <c r="I64" s="285"/>
      <c r="J64" s="279"/>
      <c r="K64" s="279"/>
      <c r="L64" s="279"/>
    </row>
    <row r="65" spans="1:12" x14ac:dyDescent="0.2">
      <c r="B65" s="290">
        <v>45398</v>
      </c>
      <c r="C65" s="279" t="s">
        <v>4019</v>
      </c>
      <c r="D65" s="281" t="s">
        <v>785</v>
      </c>
      <c r="E65" s="280">
        <v>6.17</v>
      </c>
      <c r="F65" s="280">
        <v>2798.66</v>
      </c>
      <c r="G65" s="285" t="s">
        <v>12879</v>
      </c>
      <c r="H65" s="285"/>
      <c r="I65" s="285"/>
      <c r="J65" s="279"/>
      <c r="K65" s="279"/>
      <c r="L65" s="279"/>
    </row>
    <row r="66" spans="1:12" x14ac:dyDescent="0.2">
      <c r="B66" s="290">
        <v>45398</v>
      </c>
      <c r="C66" s="279" t="s">
        <v>2901</v>
      </c>
      <c r="D66" s="281" t="s">
        <v>724</v>
      </c>
      <c r="E66" s="280">
        <v>160787.47</v>
      </c>
      <c r="F66" s="359">
        <v>157479</v>
      </c>
      <c r="G66" s="285" t="s">
        <v>5477</v>
      </c>
      <c r="H66" s="285"/>
      <c r="I66" s="285"/>
      <c r="J66" s="279"/>
      <c r="K66" s="279"/>
      <c r="L66" s="279"/>
    </row>
    <row r="67" spans="1:12" x14ac:dyDescent="0.2">
      <c r="B67" s="290">
        <v>45489</v>
      </c>
      <c r="C67" s="289" t="s">
        <v>725</v>
      </c>
      <c r="D67" s="281" t="s">
        <v>724</v>
      </c>
      <c r="E67" s="280">
        <v>1000000</v>
      </c>
      <c r="F67" s="359">
        <v>2706</v>
      </c>
      <c r="G67" s="285" t="s">
        <v>12878</v>
      </c>
      <c r="H67" s="285"/>
      <c r="I67" s="285"/>
      <c r="J67" s="279"/>
      <c r="K67" s="279"/>
      <c r="L67" s="279"/>
    </row>
    <row r="68" spans="1:12" x14ac:dyDescent="0.2">
      <c r="B68" s="290">
        <v>45490</v>
      </c>
      <c r="C68" s="289" t="s">
        <v>5867</v>
      </c>
      <c r="D68" s="281" t="s">
        <v>785</v>
      </c>
      <c r="E68" s="448">
        <v>2.4700000000000002</v>
      </c>
      <c r="F68" s="280">
        <v>22491.78</v>
      </c>
      <c r="G68" s="285" t="s">
        <v>12877</v>
      </c>
      <c r="H68" s="285"/>
      <c r="I68" s="285"/>
      <c r="J68" s="279"/>
      <c r="K68" s="279"/>
      <c r="L68" s="279"/>
    </row>
    <row r="69" spans="1:12" x14ac:dyDescent="0.2">
      <c r="B69" s="290">
        <v>45490</v>
      </c>
      <c r="C69" s="289" t="s">
        <v>4019</v>
      </c>
      <c r="D69" s="281" t="s">
        <v>785</v>
      </c>
      <c r="E69" s="280">
        <v>0.4</v>
      </c>
      <c r="F69" s="280">
        <v>865.91</v>
      </c>
      <c r="G69" s="285" t="s">
        <v>12876</v>
      </c>
      <c r="H69" s="285"/>
      <c r="I69" s="285"/>
      <c r="J69" s="279"/>
      <c r="K69" s="279"/>
      <c r="L69" s="279"/>
    </row>
    <row r="70" spans="1:12" x14ac:dyDescent="0.2">
      <c r="B70" s="290">
        <v>45490</v>
      </c>
      <c r="C70" s="289" t="s">
        <v>13106</v>
      </c>
      <c r="D70" s="281" t="s">
        <v>724</v>
      </c>
      <c r="E70" s="393">
        <v>5000</v>
      </c>
      <c r="F70" s="280">
        <v>5768.19</v>
      </c>
      <c r="G70" s="285" t="s">
        <v>12875</v>
      </c>
      <c r="H70" s="285"/>
      <c r="I70" s="285"/>
      <c r="J70" s="279"/>
      <c r="K70" s="279"/>
      <c r="L70" s="279"/>
    </row>
    <row r="71" spans="1:12" x14ac:dyDescent="0.2">
      <c r="B71" s="290">
        <v>45491</v>
      </c>
      <c r="C71" s="289" t="s">
        <v>725</v>
      </c>
      <c r="D71" s="281" t="s">
        <v>724</v>
      </c>
      <c r="E71" s="280">
        <v>601277.97</v>
      </c>
      <c r="F71" s="280">
        <v>1221</v>
      </c>
      <c r="G71" s="285" t="s">
        <v>5477</v>
      </c>
      <c r="H71" s="285"/>
      <c r="I71" s="285"/>
      <c r="J71" s="279"/>
      <c r="K71" s="279"/>
      <c r="L71" s="279"/>
    </row>
    <row r="72" spans="1:12" x14ac:dyDescent="0.2">
      <c r="A72" s="294"/>
      <c r="B72" s="290">
        <v>45491</v>
      </c>
      <c r="C72" s="289" t="s">
        <v>12874</v>
      </c>
      <c r="D72" s="281" t="s">
        <v>724</v>
      </c>
      <c r="E72" s="280">
        <v>30000</v>
      </c>
      <c r="F72" s="280">
        <v>1489.81</v>
      </c>
      <c r="G72" s="285" t="s">
        <v>8898</v>
      </c>
      <c r="H72" s="285"/>
      <c r="I72" s="285"/>
      <c r="J72" s="279"/>
      <c r="K72" s="279"/>
      <c r="L72" s="279"/>
    </row>
    <row r="73" spans="1:12" x14ac:dyDescent="0.2">
      <c r="B73" s="290">
        <v>45495</v>
      </c>
      <c r="C73" s="289" t="s">
        <v>5124</v>
      </c>
      <c r="D73" s="281">
        <v>1289</v>
      </c>
      <c r="E73" s="280">
        <v>13126</v>
      </c>
      <c r="F73" s="280">
        <v>36071.360000000001</v>
      </c>
      <c r="G73" s="285" t="s">
        <v>12873</v>
      </c>
      <c r="H73" s="285"/>
      <c r="I73" s="285"/>
      <c r="J73" s="279"/>
      <c r="K73" s="313">
        <f>+E73*0.6</f>
        <v>7875.5999999999995</v>
      </c>
      <c r="L73" s="313">
        <f>+E73*0.4</f>
        <v>5250.4000000000005</v>
      </c>
    </row>
    <row r="74" spans="1:12" x14ac:dyDescent="0.2">
      <c r="B74" s="290">
        <v>45495</v>
      </c>
      <c r="C74" s="289" t="s">
        <v>5867</v>
      </c>
      <c r="D74" s="281" t="s">
        <v>785</v>
      </c>
      <c r="E74" s="448">
        <v>120.2</v>
      </c>
      <c r="F74" s="280">
        <v>60382.26</v>
      </c>
      <c r="G74" s="285" t="s">
        <v>12872</v>
      </c>
      <c r="H74" s="285"/>
      <c r="I74" s="285"/>
      <c r="J74" s="279"/>
      <c r="K74" s="279"/>
      <c r="L74" s="279"/>
    </row>
    <row r="75" spans="1:12" x14ac:dyDescent="0.2">
      <c r="B75" s="290">
        <v>45495</v>
      </c>
      <c r="C75" s="289" t="s">
        <v>4019</v>
      </c>
      <c r="D75" s="281" t="s">
        <v>785</v>
      </c>
      <c r="E75" s="280">
        <v>19.23</v>
      </c>
      <c r="F75" s="280">
        <v>2979.88</v>
      </c>
      <c r="G75" s="285" t="s">
        <v>12871</v>
      </c>
      <c r="H75" s="285"/>
      <c r="I75" s="285"/>
      <c r="J75" s="279"/>
      <c r="K75" s="279"/>
      <c r="L75" s="279"/>
    </row>
    <row r="76" spans="1:12" x14ac:dyDescent="0.2">
      <c r="B76" s="290">
        <v>45495</v>
      </c>
      <c r="C76" s="289" t="s">
        <v>12870</v>
      </c>
      <c r="D76" s="281" t="s">
        <v>785</v>
      </c>
      <c r="E76" s="280">
        <v>131010.92</v>
      </c>
      <c r="F76" s="280">
        <v>7334.31</v>
      </c>
      <c r="G76" s="285" t="s">
        <v>12869</v>
      </c>
      <c r="H76" s="285"/>
      <c r="I76" s="285"/>
      <c r="J76" s="279"/>
      <c r="K76" s="279"/>
      <c r="L76" s="279"/>
    </row>
    <row r="77" spans="1:12" x14ac:dyDescent="0.2">
      <c r="B77" s="290">
        <v>45496</v>
      </c>
      <c r="C77" s="289" t="s">
        <v>5867</v>
      </c>
      <c r="D77" s="281" t="s">
        <v>6566</v>
      </c>
      <c r="E77" s="448">
        <v>20.23</v>
      </c>
      <c r="F77" s="280">
        <v>4146.2700000000004</v>
      </c>
      <c r="G77" s="285" t="s">
        <v>12868</v>
      </c>
      <c r="H77" s="285"/>
      <c r="I77" s="285"/>
      <c r="J77" s="279"/>
      <c r="K77" s="279"/>
      <c r="L77" s="279"/>
    </row>
    <row r="78" spans="1:12" x14ac:dyDescent="0.2">
      <c r="B78" s="290">
        <v>45496</v>
      </c>
      <c r="C78" s="289" t="s">
        <v>4019</v>
      </c>
      <c r="D78" s="281" t="s">
        <v>785</v>
      </c>
      <c r="E78" s="280">
        <v>3.24</v>
      </c>
      <c r="F78" s="280">
        <v>13916.77</v>
      </c>
      <c r="G78" s="285" t="s">
        <v>12867</v>
      </c>
      <c r="H78" s="285"/>
      <c r="I78" s="285"/>
      <c r="J78" s="279"/>
      <c r="K78" s="279"/>
      <c r="L78" s="279"/>
    </row>
    <row r="79" spans="1:12" x14ac:dyDescent="0.2">
      <c r="B79" s="290">
        <v>45496</v>
      </c>
      <c r="C79" s="289" t="s">
        <v>12865</v>
      </c>
      <c r="D79" s="281" t="s">
        <v>724</v>
      </c>
      <c r="E79" s="400">
        <v>1627</v>
      </c>
      <c r="F79" s="280">
        <v>28688.42</v>
      </c>
      <c r="G79" s="285" t="s">
        <v>12866</v>
      </c>
      <c r="H79" s="285"/>
      <c r="I79" s="285"/>
      <c r="J79" s="279"/>
      <c r="K79" s="279"/>
      <c r="L79" s="279"/>
    </row>
    <row r="80" spans="1:12" x14ac:dyDescent="0.2">
      <c r="B80" s="290">
        <v>45496</v>
      </c>
      <c r="C80" s="289" t="s">
        <v>12865</v>
      </c>
      <c r="D80" s="281" t="s">
        <v>724</v>
      </c>
      <c r="E80" s="400">
        <v>67790</v>
      </c>
      <c r="F80" s="280">
        <v>11854.85</v>
      </c>
      <c r="G80" s="285" t="s">
        <v>12864</v>
      </c>
      <c r="H80" s="285"/>
      <c r="I80" s="285"/>
      <c r="J80" s="279"/>
      <c r="K80" s="279"/>
      <c r="L80" s="279"/>
    </row>
    <row r="81" spans="1:12" x14ac:dyDescent="0.2">
      <c r="B81" s="290">
        <v>45496</v>
      </c>
      <c r="C81" s="289" t="s">
        <v>725</v>
      </c>
      <c r="D81" s="281" t="s">
        <v>724</v>
      </c>
      <c r="E81" s="280">
        <v>1000000</v>
      </c>
      <c r="F81" s="280">
        <v>126122.45</v>
      </c>
      <c r="G81" s="285" t="s">
        <v>12863</v>
      </c>
      <c r="H81" s="285"/>
      <c r="I81" s="285"/>
      <c r="J81" s="279"/>
      <c r="K81" s="279"/>
      <c r="L81" s="279"/>
    </row>
    <row r="82" spans="1:12" x14ac:dyDescent="0.2">
      <c r="B82" s="290">
        <v>45496</v>
      </c>
      <c r="C82" s="289" t="s">
        <v>725</v>
      </c>
      <c r="D82" s="281" t="s">
        <v>724</v>
      </c>
      <c r="E82" s="280">
        <v>500000</v>
      </c>
      <c r="F82" s="280">
        <v>23017.24</v>
      </c>
      <c r="G82" s="285" t="s">
        <v>12862</v>
      </c>
      <c r="H82" s="285"/>
      <c r="I82" s="285"/>
      <c r="J82" s="279"/>
      <c r="K82" s="279"/>
      <c r="L82" s="279"/>
    </row>
    <row r="83" spans="1:12" x14ac:dyDescent="0.2">
      <c r="B83" s="290">
        <v>45498</v>
      </c>
      <c r="C83" s="289" t="s">
        <v>5867</v>
      </c>
      <c r="D83" s="281" t="s">
        <v>785</v>
      </c>
      <c r="E83" s="448">
        <v>136.94</v>
      </c>
      <c r="F83" s="280">
        <v>25000</v>
      </c>
      <c r="G83" s="285" t="s">
        <v>5477</v>
      </c>
      <c r="H83" s="285"/>
      <c r="I83" s="285"/>
      <c r="J83" s="279"/>
      <c r="K83" s="279"/>
      <c r="L83" s="279"/>
    </row>
    <row r="84" spans="1:12" ht="12.75" customHeight="1" x14ac:dyDescent="0.2">
      <c r="B84" s="290">
        <v>45498</v>
      </c>
      <c r="C84" s="289" t="s">
        <v>4019</v>
      </c>
      <c r="D84" s="281" t="s">
        <v>785</v>
      </c>
      <c r="E84" s="280">
        <v>21.91</v>
      </c>
      <c r="F84" s="280">
        <v>25000</v>
      </c>
      <c r="G84" s="285" t="s">
        <v>5477</v>
      </c>
      <c r="H84" s="285"/>
      <c r="I84" s="285"/>
      <c r="J84" s="279"/>
      <c r="K84" s="279"/>
      <c r="L84" s="279"/>
    </row>
    <row r="85" spans="1:12" x14ac:dyDescent="0.2">
      <c r="B85" s="290">
        <v>45498</v>
      </c>
      <c r="C85" s="289" t="s">
        <v>13112</v>
      </c>
      <c r="D85" s="281">
        <v>1291</v>
      </c>
      <c r="E85" s="280">
        <v>68316</v>
      </c>
      <c r="F85" s="280">
        <v>25000</v>
      </c>
      <c r="G85" s="285" t="s">
        <v>5477</v>
      </c>
      <c r="H85" s="285"/>
      <c r="I85" s="285"/>
      <c r="J85" s="279"/>
      <c r="K85" s="279"/>
      <c r="L85" s="279"/>
    </row>
    <row r="86" spans="1:12" x14ac:dyDescent="0.2">
      <c r="B86" s="290">
        <v>45498</v>
      </c>
      <c r="C86" s="289" t="s">
        <v>2901</v>
      </c>
      <c r="D86" s="281" t="s">
        <v>724</v>
      </c>
      <c r="E86" s="280">
        <v>34670.42</v>
      </c>
      <c r="F86" s="280">
        <v>25000</v>
      </c>
      <c r="G86" s="285" t="s">
        <v>5477</v>
      </c>
      <c r="H86" s="285"/>
      <c r="I86" s="285"/>
      <c r="J86" s="279"/>
      <c r="K86" s="279"/>
      <c r="L86" s="279"/>
    </row>
    <row r="87" spans="1:12" x14ac:dyDescent="0.2">
      <c r="B87" s="290">
        <v>45498</v>
      </c>
      <c r="C87" s="289" t="s">
        <v>12861</v>
      </c>
      <c r="D87" s="281" t="s">
        <v>724</v>
      </c>
      <c r="E87" s="280">
        <v>19952</v>
      </c>
      <c r="F87" s="280">
        <v>21400</v>
      </c>
      <c r="G87" s="285" t="s">
        <v>5477</v>
      </c>
      <c r="H87" s="285"/>
      <c r="I87" s="285"/>
      <c r="J87" s="279"/>
      <c r="K87" s="279"/>
      <c r="L87" s="279"/>
    </row>
    <row r="88" spans="1:12" x14ac:dyDescent="0.2">
      <c r="B88" s="290">
        <v>45499</v>
      </c>
      <c r="C88" s="289" t="s">
        <v>5867</v>
      </c>
      <c r="D88" s="281" t="s">
        <v>785</v>
      </c>
      <c r="E88" s="448">
        <v>13.69</v>
      </c>
      <c r="F88" s="280">
        <v>16977.61</v>
      </c>
      <c r="G88" s="285" t="s">
        <v>8898</v>
      </c>
      <c r="H88" s="285"/>
      <c r="I88" s="285"/>
      <c r="J88" s="279"/>
      <c r="K88" s="279"/>
      <c r="L88" s="279"/>
    </row>
    <row r="89" spans="1:12" x14ac:dyDescent="0.2">
      <c r="B89" s="290">
        <v>45499</v>
      </c>
      <c r="C89" s="279" t="s">
        <v>4019</v>
      </c>
      <c r="D89" s="281" t="s">
        <v>785</v>
      </c>
      <c r="E89" s="280">
        <v>2.19</v>
      </c>
      <c r="F89" s="280">
        <v>6838.05</v>
      </c>
      <c r="G89" s="285" t="s">
        <v>12860</v>
      </c>
      <c r="H89" s="285"/>
      <c r="I89" s="285"/>
      <c r="J89" s="279"/>
      <c r="K89" s="279"/>
      <c r="L89" s="279"/>
    </row>
    <row r="90" spans="1:12" x14ac:dyDescent="0.2">
      <c r="B90" s="290">
        <v>45502</v>
      </c>
      <c r="C90" s="289" t="s">
        <v>12859</v>
      </c>
      <c r="D90" s="281" t="s">
        <v>724</v>
      </c>
      <c r="E90" s="446">
        <v>34414.080000000002</v>
      </c>
      <c r="F90" s="280">
        <v>101510.55</v>
      </c>
      <c r="G90" s="285" t="s">
        <v>12858</v>
      </c>
      <c r="H90" s="285"/>
      <c r="I90" s="285"/>
      <c r="J90" s="279"/>
      <c r="K90" s="279"/>
      <c r="L90" s="279"/>
    </row>
    <row r="91" spans="1:12" x14ac:dyDescent="0.2">
      <c r="B91" s="290">
        <v>45502</v>
      </c>
      <c r="C91" s="289" t="s">
        <v>5867</v>
      </c>
      <c r="D91" s="281" t="s">
        <v>785</v>
      </c>
      <c r="E91" s="448">
        <v>55.44</v>
      </c>
      <c r="F91" s="280">
        <v>7084.88</v>
      </c>
      <c r="G91" s="285" t="s">
        <v>12857</v>
      </c>
      <c r="H91" s="285"/>
      <c r="I91" s="285"/>
      <c r="J91" s="279"/>
      <c r="K91" s="279"/>
      <c r="L91" s="279"/>
    </row>
    <row r="92" spans="1:12" x14ac:dyDescent="0.2">
      <c r="B92" s="290">
        <v>45502</v>
      </c>
      <c r="C92" s="1156" t="s">
        <v>4019</v>
      </c>
      <c r="D92" s="281" t="s">
        <v>785</v>
      </c>
      <c r="E92" s="280">
        <v>8.8699999999999992</v>
      </c>
      <c r="F92" s="280">
        <v>3259.75</v>
      </c>
      <c r="G92" s="285" t="s">
        <v>12856</v>
      </c>
      <c r="H92" s="285"/>
      <c r="I92" s="285"/>
      <c r="J92" s="279"/>
      <c r="K92" s="279"/>
      <c r="L92" s="279"/>
    </row>
    <row r="93" spans="1:12" x14ac:dyDescent="0.2">
      <c r="B93" s="290">
        <v>45502</v>
      </c>
      <c r="C93" s="289" t="s">
        <v>12855</v>
      </c>
      <c r="D93" s="281" t="s">
        <v>724</v>
      </c>
      <c r="E93" s="280">
        <v>4085</v>
      </c>
      <c r="F93" s="280">
        <v>793.89</v>
      </c>
      <c r="G93" s="285" t="s">
        <v>12854</v>
      </c>
      <c r="H93" s="285"/>
      <c r="I93" s="285"/>
      <c r="J93" s="279"/>
      <c r="K93" s="279"/>
      <c r="L93" s="279"/>
    </row>
    <row r="94" spans="1:12" x14ac:dyDescent="0.2">
      <c r="B94" s="290">
        <v>45503</v>
      </c>
      <c r="C94" s="289" t="s">
        <v>725</v>
      </c>
      <c r="D94" s="281" t="s">
        <v>724</v>
      </c>
      <c r="E94" s="280">
        <v>1800000</v>
      </c>
      <c r="F94" s="280">
        <v>6076.64</v>
      </c>
      <c r="G94" s="279" t="s">
        <v>12853</v>
      </c>
    </row>
    <row r="95" spans="1:12" x14ac:dyDescent="0.2">
      <c r="B95" s="290">
        <v>45503</v>
      </c>
      <c r="C95" s="289" t="s">
        <v>6521</v>
      </c>
      <c r="D95" s="281" t="s">
        <v>724</v>
      </c>
      <c r="E95" s="280">
        <v>34394.03</v>
      </c>
      <c r="F95" s="280">
        <v>68493.63</v>
      </c>
      <c r="G95" s="279" t="s">
        <v>12852</v>
      </c>
    </row>
    <row r="96" spans="1:12" x14ac:dyDescent="0.2">
      <c r="A96" s="278" t="s">
        <v>3472</v>
      </c>
      <c r="B96" s="290">
        <v>45503</v>
      </c>
      <c r="C96" s="289" t="s">
        <v>5867</v>
      </c>
      <c r="D96" s="281" t="s">
        <v>785</v>
      </c>
      <c r="E96" s="448">
        <v>33.49</v>
      </c>
      <c r="F96" s="280">
        <v>3123.49</v>
      </c>
      <c r="G96" s="279" t="s">
        <v>12851</v>
      </c>
    </row>
    <row r="97" spans="1:12" x14ac:dyDescent="0.2">
      <c r="B97" s="290">
        <v>45503</v>
      </c>
      <c r="C97" s="289" t="s">
        <v>4019</v>
      </c>
      <c r="D97" s="281" t="s">
        <v>785</v>
      </c>
      <c r="E97" s="280">
        <v>5.36</v>
      </c>
      <c r="F97" s="280">
        <v>2956.65</v>
      </c>
      <c r="G97" s="279" t="s">
        <v>12850</v>
      </c>
    </row>
    <row r="98" spans="1:12" x14ac:dyDescent="0.2">
      <c r="B98" s="290">
        <v>45503</v>
      </c>
      <c r="C98" s="289" t="s">
        <v>12849</v>
      </c>
      <c r="D98" s="281" t="s">
        <v>724</v>
      </c>
      <c r="E98" s="280">
        <v>100000</v>
      </c>
      <c r="F98" s="280">
        <v>1000</v>
      </c>
      <c r="G98" s="279" t="s">
        <v>12848</v>
      </c>
    </row>
    <row r="99" spans="1:12" x14ac:dyDescent="0.2">
      <c r="B99" s="290">
        <v>45503</v>
      </c>
      <c r="C99" s="784" t="s">
        <v>12847</v>
      </c>
      <c r="D99" s="281" t="s">
        <v>724</v>
      </c>
      <c r="E99" s="280">
        <v>78097.27</v>
      </c>
      <c r="F99" s="280">
        <v>104915.04</v>
      </c>
      <c r="G99" s="279" t="s">
        <v>12846</v>
      </c>
    </row>
    <row r="100" spans="1:12" x14ac:dyDescent="0.2">
      <c r="A100" s="278" t="s">
        <v>3472</v>
      </c>
      <c r="B100" s="401">
        <v>45504</v>
      </c>
      <c r="C100" s="629" t="s">
        <v>13115</v>
      </c>
      <c r="D100" s="403" t="s">
        <v>724</v>
      </c>
      <c r="E100" s="404">
        <v>344694</v>
      </c>
      <c r="F100" s="280">
        <v>6765.4</v>
      </c>
      <c r="G100" s="279" t="s">
        <v>12845</v>
      </c>
    </row>
    <row r="101" spans="1:12" x14ac:dyDescent="0.2">
      <c r="B101" s="290">
        <v>45504</v>
      </c>
      <c r="C101" s="289" t="s">
        <v>5867</v>
      </c>
      <c r="D101" s="281" t="s">
        <v>785</v>
      </c>
      <c r="E101" s="448">
        <v>16.98</v>
      </c>
      <c r="F101" s="280">
        <v>3906.74</v>
      </c>
      <c r="G101" s="279" t="s">
        <v>12844</v>
      </c>
      <c r="H101" s="285"/>
      <c r="I101" s="285"/>
      <c r="J101" s="279"/>
      <c r="K101" s="279"/>
      <c r="L101" s="279"/>
    </row>
    <row r="102" spans="1:12" x14ac:dyDescent="0.2">
      <c r="B102" s="290">
        <v>45504</v>
      </c>
      <c r="C102" s="289" t="s">
        <v>4019</v>
      </c>
      <c r="D102" s="281" t="s">
        <v>785</v>
      </c>
      <c r="E102" s="280">
        <v>2.72</v>
      </c>
      <c r="F102" s="280">
        <v>5061.59</v>
      </c>
      <c r="G102" s="279" t="s">
        <v>12843</v>
      </c>
      <c r="H102" s="285"/>
      <c r="I102" s="285"/>
      <c r="J102" s="279"/>
      <c r="K102" s="279"/>
      <c r="L102" s="279"/>
    </row>
    <row r="103" spans="1:12" x14ac:dyDescent="0.2">
      <c r="B103" s="290">
        <v>45504</v>
      </c>
      <c r="C103" s="289" t="s">
        <v>5867</v>
      </c>
      <c r="D103" s="281" t="s">
        <v>785</v>
      </c>
      <c r="E103" s="448">
        <v>7.94</v>
      </c>
      <c r="F103" s="280">
        <v>57453.81</v>
      </c>
      <c r="G103" s="285" t="s">
        <v>5477</v>
      </c>
      <c r="H103" s="285"/>
      <c r="I103" s="285"/>
      <c r="J103" s="279"/>
      <c r="K103" s="279"/>
      <c r="L103" s="279"/>
    </row>
    <row r="104" spans="1:12" x14ac:dyDescent="0.2">
      <c r="B104" s="290">
        <v>45504</v>
      </c>
      <c r="C104" s="289" t="s">
        <v>4019</v>
      </c>
      <c r="D104" s="281" t="s">
        <v>785</v>
      </c>
      <c r="E104" s="280">
        <v>1.27</v>
      </c>
      <c r="F104" s="280">
        <v>5510</v>
      </c>
      <c r="G104" s="285" t="s">
        <v>12842</v>
      </c>
      <c r="H104" s="285"/>
      <c r="I104" s="285"/>
      <c r="J104" s="279"/>
      <c r="K104" s="279"/>
      <c r="L104" s="279"/>
    </row>
    <row r="105" spans="1:12" x14ac:dyDescent="0.2">
      <c r="B105" s="290">
        <v>45504</v>
      </c>
      <c r="C105" s="289" t="s">
        <v>725</v>
      </c>
      <c r="D105" s="281" t="s">
        <v>724</v>
      </c>
      <c r="E105" s="280">
        <v>737128.45</v>
      </c>
      <c r="F105" s="280">
        <v>23594.62</v>
      </c>
      <c r="G105" s="285" t="s">
        <v>12841</v>
      </c>
      <c r="H105" s="285"/>
      <c r="I105" s="285"/>
      <c r="J105" s="279"/>
      <c r="K105" s="279"/>
      <c r="L105" s="279"/>
    </row>
    <row r="106" spans="1:12" x14ac:dyDescent="0.2">
      <c r="B106" s="290">
        <v>45504</v>
      </c>
      <c r="C106" s="279" t="s">
        <v>758</v>
      </c>
      <c r="D106" s="281" t="s">
        <v>724</v>
      </c>
      <c r="E106" s="446">
        <v>286745.78000000003</v>
      </c>
      <c r="F106" s="280">
        <v>2223.5100000000002</v>
      </c>
      <c r="G106" s="285" t="s">
        <v>12840</v>
      </c>
      <c r="H106" s="285"/>
      <c r="I106" s="285"/>
      <c r="J106" s="279"/>
      <c r="K106" s="279"/>
      <c r="L106" s="279"/>
    </row>
    <row r="107" spans="1:12" x14ac:dyDescent="0.2">
      <c r="B107" s="290">
        <v>45504</v>
      </c>
      <c r="C107" s="289" t="s">
        <v>12839</v>
      </c>
      <c r="D107" s="281" t="s">
        <v>785</v>
      </c>
      <c r="E107" s="448">
        <v>750</v>
      </c>
      <c r="F107" s="280">
        <v>2434.65</v>
      </c>
      <c r="G107" s="285" t="s">
        <v>12838</v>
      </c>
      <c r="H107" s="285"/>
      <c r="I107" s="285"/>
      <c r="J107" s="279"/>
      <c r="K107" s="279"/>
      <c r="L107" s="279"/>
    </row>
    <row r="108" spans="1:12" x14ac:dyDescent="0.2">
      <c r="B108" s="290">
        <v>45504</v>
      </c>
      <c r="C108" s="279" t="s">
        <v>4019</v>
      </c>
      <c r="D108" s="281" t="s">
        <v>785</v>
      </c>
      <c r="E108" s="280">
        <v>120</v>
      </c>
      <c r="F108" s="280">
        <v>17544.419999999998</v>
      </c>
      <c r="G108" s="285" t="s">
        <v>12837</v>
      </c>
      <c r="H108" s="285"/>
      <c r="I108" s="285"/>
      <c r="J108" s="279"/>
      <c r="K108" s="279"/>
      <c r="L108" s="279"/>
    </row>
    <row r="109" spans="1:12" x14ac:dyDescent="0.2">
      <c r="A109" s="278" t="s">
        <v>3472</v>
      </c>
      <c r="B109" s="290">
        <v>45504</v>
      </c>
      <c r="C109" s="289" t="s">
        <v>725</v>
      </c>
      <c r="D109" s="281" t="s">
        <v>724</v>
      </c>
      <c r="E109" s="280">
        <v>787262.75</v>
      </c>
      <c r="F109" s="280">
        <v>0.01</v>
      </c>
      <c r="G109" s="285" t="s">
        <v>6616</v>
      </c>
      <c r="H109" s="285"/>
      <c r="I109" s="285"/>
      <c r="J109" s="279"/>
      <c r="K109" s="279"/>
      <c r="L109" s="279"/>
    </row>
    <row r="110" spans="1:12" x14ac:dyDescent="0.2">
      <c r="B110" s="290">
        <v>45504</v>
      </c>
      <c r="C110" s="289" t="s">
        <v>5025</v>
      </c>
      <c r="D110" s="281" t="s">
        <v>785</v>
      </c>
      <c r="E110" s="448">
        <v>1674</v>
      </c>
      <c r="F110" s="280">
        <v>13482.22</v>
      </c>
      <c r="G110" s="285" t="s">
        <v>12836</v>
      </c>
      <c r="H110" s="285"/>
      <c r="I110" s="285"/>
      <c r="J110" s="279"/>
      <c r="K110" s="279"/>
      <c r="L110" s="279"/>
    </row>
    <row r="111" spans="1:12" x14ac:dyDescent="0.2">
      <c r="B111" s="290">
        <v>45504</v>
      </c>
      <c r="C111" s="289" t="s">
        <v>4019</v>
      </c>
      <c r="D111" s="281" t="s">
        <v>785</v>
      </c>
      <c r="E111" s="280">
        <v>267.83999999999997</v>
      </c>
      <c r="F111" s="280">
        <v>1021.74</v>
      </c>
      <c r="G111" s="285" t="s">
        <v>12835</v>
      </c>
      <c r="H111" s="285"/>
      <c r="I111" s="285"/>
      <c r="J111" s="279"/>
      <c r="K111" s="279"/>
      <c r="L111" s="279"/>
    </row>
    <row r="112" spans="1:12" x14ac:dyDescent="0.2">
      <c r="B112" s="290"/>
      <c r="C112" s="289"/>
      <c r="F112" s="280">
        <v>5364.88</v>
      </c>
      <c r="G112" s="285" t="s">
        <v>12834</v>
      </c>
      <c r="H112" s="285"/>
      <c r="I112" s="285"/>
      <c r="J112" s="279"/>
      <c r="K112" s="279"/>
      <c r="L112" s="279"/>
    </row>
    <row r="113" spans="2:12" x14ac:dyDescent="0.2">
      <c r="B113" s="290"/>
      <c r="C113" s="289"/>
      <c r="F113" s="280">
        <v>19104.169999999998</v>
      </c>
      <c r="G113" s="285" t="s">
        <v>8898</v>
      </c>
      <c r="H113" s="285"/>
      <c r="I113" s="285"/>
      <c r="J113" s="279"/>
      <c r="K113" s="279"/>
      <c r="L113" s="279"/>
    </row>
    <row r="114" spans="2:12" x14ac:dyDescent="0.2">
      <c r="B114" s="290"/>
      <c r="C114" s="289"/>
      <c r="F114" s="280">
        <v>1534.11</v>
      </c>
      <c r="G114" s="285" t="s">
        <v>12833</v>
      </c>
      <c r="H114" s="285"/>
      <c r="I114" s="285"/>
      <c r="J114" s="279"/>
      <c r="K114" s="279"/>
      <c r="L114" s="279"/>
    </row>
    <row r="115" spans="2:12" x14ac:dyDescent="0.2">
      <c r="B115" s="290"/>
      <c r="C115" s="289"/>
      <c r="F115" s="280">
        <v>1602.23</v>
      </c>
      <c r="G115" s="285" t="s">
        <v>12832</v>
      </c>
      <c r="H115" s="285"/>
      <c r="I115" s="285"/>
      <c r="J115" s="279"/>
      <c r="K115" s="279"/>
      <c r="L115" s="279"/>
    </row>
    <row r="116" spans="2:12" x14ac:dyDescent="0.2">
      <c r="B116" s="290"/>
      <c r="C116" s="289"/>
      <c r="F116" s="280">
        <v>26772.14</v>
      </c>
      <c r="G116" s="285" t="s">
        <v>12831</v>
      </c>
      <c r="H116" s="285"/>
      <c r="I116" s="285"/>
      <c r="J116" s="279"/>
      <c r="K116" s="279"/>
      <c r="L116" s="279"/>
    </row>
    <row r="117" spans="2:12" x14ac:dyDescent="0.2">
      <c r="B117" s="290"/>
      <c r="C117" s="289"/>
      <c r="F117" s="280">
        <v>48650.31</v>
      </c>
      <c r="G117" s="285" t="s">
        <v>5477</v>
      </c>
      <c r="H117" s="285"/>
      <c r="I117" s="285"/>
      <c r="J117" s="279"/>
      <c r="K117" s="279"/>
      <c r="L117" s="279"/>
    </row>
    <row r="118" spans="2:12" x14ac:dyDescent="0.2">
      <c r="F118" s="280">
        <v>7622.31</v>
      </c>
      <c r="G118" s="285" t="s">
        <v>12830</v>
      </c>
      <c r="H118" s="285"/>
      <c r="I118" s="285"/>
      <c r="J118" s="279"/>
      <c r="K118" s="279"/>
      <c r="L118" s="279"/>
    </row>
    <row r="119" spans="2:12" x14ac:dyDescent="0.2">
      <c r="B119" s="290"/>
      <c r="C119" s="289"/>
      <c r="F119" s="280">
        <v>2491.58</v>
      </c>
      <c r="G119" s="285" t="s">
        <v>12829</v>
      </c>
      <c r="H119" s="285"/>
      <c r="I119" s="285"/>
      <c r="J119" s="279"/>
      <c r="K119" s="279"/>
      <c r="L119" s="279"/>
    </row>
    <row r="120" spans="2:12" x14ac:dyDescent="0.2">
      <c r="B120" s="290"/>
      <c r="C120" s="289"/>
      <c r="F120" s="280">
        <v>17400</v>
      </c>
      <c r="G120" s="285" t="s">
        <v>12828</v>
      </c>
      <c r="H120" s="285"/>
      <c r="I120" s="285"/>
      <c r="J120" s="279"/>
      <c r="K120" s="279"/>
      <c r="L120" s="279"/>
    </row>
    <row r="121" spans="2:12" x14ac:dyDescent="0.2">
      <c r="B121" s="290"/>
      <c r="C121" s="289"/>
      <c r="F121" s="280">
        <v>292514.53000000003</v>
      </c>
      <c r="G121" s="285" t="s">
        <v>12827</v>
      </c>
      <c r="H121" s="285"/>
      <c r="I121" s="285"/>
      <c r="J121" s="279"/>
      <c r="K121" s="279"/>
      <c r="L121" s="279"/>
    </row>
    <row r="122" spans="2:12" x14ac:dyDescent="0.2">
      <c r="B122" s="290"/>
      <c r="C122" s="289"/>
      <c r="F122" s="280">
        <v>14876.41</v>
      </c>
      <c r="G122" s="285" t="s">
        <v>12224</v>
      </c>
      <c r="H122" s="285"/>
      <c r="I122" s="285"/>
      <c r="J122" s="279"/>
      <c r="K122" s="279"/>
      <c r="L122" s="279"/>
    </row>
    <row r="123" spans="2:12" x14ac:dyDescent="0.2">
      <c r="B123" s="290"/>
      <c r="C123" s="289"/>
      <c r="F123" s="280">
        <v>9825.32</v>
      </c>
      <c r="G123" s="285" t="s">
        <v>12826</v>
      </c>
      <c r="H123" s="285"/>
      <c r="I123" s="285"/>
      <c r="J123" s="279"/>
      <c r="K123" s="279"/>
      <c r="L123" s="279"/>
    </row>
    <row r="124" spans="2:12" x14ac:dyDescent="0.2">
      <c r="B124" s="290"/>
      <c r="C124" s="289"/>
      <c r="F124" s="280">
        <v>87764.22</v>
      </c>
      <c r="G124" s="285" t="s">
        <v>10334</v>
      </c>
      <c r="H124" s="285"/>
      <c r="I124" s="285"/>
      <c r="J124" s="279"/>
      <c r="K124" s="279"/>
      <c r="L124" s="279"/>
    </row>
    <row r="125" spans="2:12" x14ac:dyDescent="0.2">
      <c r="B125" s="290"/>
      <c r="C125" s="289"/>
      <c r="F125" s="280">
        <v>3170.28</v>
      </c>
      <c r="G125" s="285" t="s">
        <v>12825</v>
      </c>
      <c r="H125" s="285"/>
      <c r="I125" s="285"/>
      <c r="J125" s="279"/>
      <c r="K125" s="279"/>
      <c r="L125" s="279"/>
    </row>
    <row r="126" spans="2:12" x14ac:dyDescent="0.2">
      <c r="B126" s="290"/>
      <c r="C126" s="289"/>
      <c r="F126" s="280">
        <v>26810.13</v>
      </c>
      <c r="G126" s="285" t="s">
        <v>12824</v>
      </c>
      <c r="H126" s="285"/>
      <c r="I126" s="285"/>
      <c r="J126" s="279"/>
      <c r="K126" s="279"/>
      <c r="L126" s="279"/>
    </row>
    <row r="127" spans="2:12" x14ac:dyDescent="0.2">
      <c r="B127" s="290"/>
      <c r="C127" s="289"/>
      <c r="F127" s="280">
        <v>864.2</v>
      </c>
      <c r="G127" s="279" t="s">
        <v>8898</v>
      </c>
      <c r="H127" s="285"/>
      <c r="I127" s="285"/>
      <c r="J127" s="279"/>
      <c r="K127" s="279"/>
      <c r="L127" s="279"/>
    </row>
    <row r="128" spans="2:12" x14ac:dyDescent="0.2">
      <c r="B128" s="290"/>
      <c r="C128" s="289"/>
      <c r="F128" s="280">
        <v>28167.17</v>
      </c>
      <c r="G128" s="285" t="s">
        <v>12823</v>
      </c>
      <c r="H128" s="285"/>
      <c r="I128" s="285"/>
      <c r="J128" s="279"/>
      <c r="K128" s="279"/>
      <c r="L128" s="279"/>
    </row>
    <row r="129" spans="2:12" x14ac:dyDescent="0.2">
      <c r="B129" s="290"/>
      <c r="C129" s="289"/>
      <c r="F129" s="280">
        <v>6166.34</v>
      </c>
      <c r="G129" s="279" t="s">
        <v>12822</v>
      </c>
      <c r="H129" s="285"/>
      <c r="I129" s="285"/>
      <c r="J129" s="279"/>
      <c r="K129" s="279"/>
      <c r="L129" s="279"/>
    </row>
    <row r="130" spans="2:12" x14ac:dyDescent="0.2">
      <c r="B130" s="290"/>
      <c r="C130" s="289"/>
      <c r="F130" s="280">
        <v>55160.99</v>
      </c>
      <c r="G130" s="285" t="s">
        <v>12821</v>
      </c>
      <c r="H130" s="285"/>
      <c r="I130" s="285"/>
      <c r="J130" s="279"/>
      <c r="K130" s="279"/>
      <c r="L130" s="279"/>
    </row>
    <row r="131" spans="2:12" x14ac:dyDescent="0.2">
      <c r="B131" s="290"/>
      <c r="F131" s="280">
        <v>3274.89</v>
      </c>
      <c r="G131" s="285" t="s">
        <v>12820</v>
      </c>
      <c r="H131" s="285"/>
      <c r="I131" s="285"/>
      <c r="J131" s="279"/>
      <c r="K131" s="279"/>
      <c r="L131" s="279"/>
    </row>
    <row r="132" spans="2:12" x14ac:dyDescent="0.2">
      <c r="B132" s="290"/>
      <c r="C132" s="289"/>
      <c r="F132" s="280">
        <v>3057.99</v>
      </c>
      <c r="G132" s="285" t="s">
        <v>12819</v>
      </c>
      <c r="H132" s="285"/>
      <c r="I132" s="285"/>
      <c r="J132" s="279"/>
      <c r="K132" s="279"/>
      <c r="L132" s="279"/>
    </row>
    <row r="133" spans="2:12" x14ac:dyDescent="0.2">
      <c r="B133" s="290"/>
      <c r="C133" s="289"/>
      <c r="F133" s="280">
        <v>2104.56</v>
      </c>
      <c r="G133" s="285" t="s">
        <v>12818</v>
      </c>
      <c r="H133" s="285"/>
      <c r="I133" s="285"/>
      <c r="J133" s="279"/>
      <c r="K133" s="279"/>
      <c r="L133" s="279"/>
    </row>
    <row r="134" spans="2:12" x14ac:dyDescent="0.2">
      <c r="B134" s="290"/>
      <c r="F134" s="280">
        <v>1182.0999999999999</v>
      </c>
      <c r="G134" s="279" t="s">
        <v>12817</v>
      </c>
      <c r="H134" s="285"/>
      <c r="I134" s="285"/>
      <c r="J134" s="279"/>
      <c r="K134" s="279"/>
      <c r="L134" s="279"/>
    </row>
    <row r="135" spans="2:12" x14ac:dyDescent="0.2">
      <c r="B135" s="290"/>
      <c r="C135" s="289"/>
      <c r="F135" s="280">
        <v>25540.2</v>
      </c>
      <c r="G135" s="285" t="s">
        <v>12816</v>
      </c>
      <c r="H135" s="285"/>
      <c r="I135" s="285"/>
      <c r="J135" s="279"/>
      <c r="K135" s="279"/>
      <c r="L135" s="279"/>
    </row>
    <row r="136" spans="2:12" x14ac:dyDescent="0.2">
      <c r="B136" s="290"/>
      <c r="C136" s="289"/>
      <c r="F136" s="280">
        <v>2419.31</v>
      </c>
      <c r="G136" s="285" t="s">
        <v>12815</v>
      </c>
      <c r="H136" s="285"/>
      <c r="I136" s="285"/>
      <c r="J136" s="279"/>
      <c r="K136" s="279"/>
      <c r="L136" s="279"/>
    </row>
    <row r="137" spans="2:12" x14ac:dyDescent="0.2">
      <c r="B137" s="290"/>
      <c r="C137" s="289"/>
      <c r="F137" s="280">
        <v>6100.58</v>
      </c>
      <c r="G137" s="285" t="s">
        <v>12814</v>
      </c>
      <c r="H137" s="285"/>
      <c r="I137" s="285"/>
      <c r="J137" s="279"/>
      <c r="K137" s="279"/>
      <c r="L137" s="279"/>
    </row>
    <row r="138" spans="2:12" x14ac:dyDescent="0.2">
      <c r="B138" s="290"/>
      <c r="C138" s="289"/>
      <c r="F138" s="280">
        <v>750</v>
      </c>
      <c r="G138" s="285" t="s">
        <v>10912</v>
      </c>
      <c r="H138" s="285"/>
      <c r="I138" s="285"/>
      <c r="J138" s="279"/>
      <c r="K138" s="279"/>
      <c r="L138" s="279"/>
    </row>
    <row r="139" spans="2:12" x14ac:dyDescent="0.2">
      <c r="B139" s="290"/>
      <c r="C139" s="289"/>
      <c r="F139" s="280">
        <v>120</v>
      </c>
      <c r="G139" s="285" t="s">
        <v>2730</v>
      </c>
      <c r="H139" s="285"/>
      <c r="I139" s="285"/>
      <c r="J139" s="279"/>
      <c r="K139" s="279"/>
      <c r="L139" s="279"/>
    </row>
    <row r="140" spans="2:12" x14ac:dyDescent="0.2">
      <c r="B140" s="290"/>
      <c r="C140" s="289"/>
      <c r="F140" s="280">
        <v>859.14</v>
      </c>
      <c r="G140" s="285" t="s">
        <v>12813</v>
      </c>
      <c r="H140" s="285"/>
      <c r="I140" s="285"/>
      <c r="J140" s="279"/>
      <c r="K140" s="279"/>
      <c r="L140" s="279"/>
    </row>
    <row r="141" spans="2:12" x14ac:dyDescent="0.2">
      <c r="B141" s="290"/>
      <c r="C141" s="289"/>
      <c r="F141" s="280">
        <v>13513.61</v>
      </c>
      <c r="G141" s="285" t="s">
        <v>12812</v>
      </c>
      <c r="H141" s="285"/>
      <c r="I141" s="285"/>
      <c r="J141" s="279"/>
      <c r="K141" s="279"/>
      <c r="L141" s="279"/>
    </row>
    <row r="142" spans="2:12" x14ac:dyDescent="0.2">
      <c r="B142" s="290"/>
      <c r="C142" s="289"/>
      <c r="F142" s="280">
        <v>9936.86</v>
      </c>
      <c r="G142" s="285" t="s">
        <v>12811</v>
      </c>
      <c r="H142" s="285"/>
      <c r="I142" s="285"/>
      <c r="J142" s="279"/>
      <c r="K142" s="279"/>
      <c r="L142" s="279"/>
    </row>
    <row r="143" spans="2:12" x14ac:dyDescent="0.2">
      <c r="B143" s="290"/>
      <c r="C143" s="289"/>
      <c r="F143" s="280">
        <v>1992.3</v>
      </c>
      <c r="G143" s="615" t="s">
        <v>12810</v>
      </c>
      <c r="H143" s="285"/>
      <c r="I143" s="285"/>
      <c r="J143" s="279"/>
      <c r="K143" s="279"/>
      <c r="L143" s="279"/>
    </row>
    <row r="144" spans="2:12" x14ac:dyDescent="0.2">
      <c r="B144" s="290"/>
      <c r="C144" s="289"/>
      <c r="F144" s="280">
        <v>3895.19</v>
      </c>
      <c r="G144" s="285" t="s">
        <v>8898</v>
      </c>
      <c r="H144" s="285"/>
      <c r="I144" s="285"/>
      <c r="J144" s="279"/>
      <c r="K144" s="279"/>
      <c r="L144" s="279"/>
    </row>
    <row r="145" spans="2:12" x14ac:dyDescent="0.2">
      <c r="B145" s="290"/>
      <c r="C145" s="289"/>
      <c r="F145" s="280">
        <v>5177.6000000000004</v>
      </c>
      <c r="G145" s="279" t="s">
        <v>12809</v>
      </c>
      <c r="K145" s="279"/>
      <c r="L145" s="279"/>
    </row>
    <row r="146" spans="2:12" x14ac:dyDescent="0.2">
      <c r="B146" s="290"/>
      <c r="C146" s="289"/>
      <c r="F146" s="280">
        <v>2113.52</v>
      </c>
      <c r="G146" s="285" t="s">
        <v>12808</v>
      </c>
      <c r="H146" s="285"/>
      <c r="I146" s="285"/>
      <c r="J146" s="279"/>
      <c r="K146" s="279"/>
      <c r="L146" s="279"/>
    </row>
    <row r="147" spans="2:12" x14ac:dyDescent="0.2">
      <c r="B147" s="290"/>
      <c r="C147" s="289"/>
      <c r="F147" s="280">
        <v>7873.73</v>
      </c>
      <c r="G147" s="285" t="s">
        <v>12807</v>
      </c>
      <c r="H147" s="285"/>
      <c r="I147" s="285"/>
      <c r="J147" s="279"/>
      <c r="K147" s="279"/>
      <c r="L147" s="279"/>
    </row>
    <row r="148" spans="2:12" x14ac:dyDescent="0.2">
      <c r="B148" s="290"/>
      <c r="C148" s="289"/>
      <c r="F148" s="280">
        <v>13821.27</v>
      </c>
      <c r="G148" s="285" t="s">
        <v>12806</v>
      </c>
      <c r="H148" s="285"/>
      <c r="I148" s="285"/>
      <c r="J148" s="279"/>
      <c r="K148" s="279"/>
      <c r="L148" s="279"/>
    </row>
    <row r="149" spans="2:12" x14ac:dyDescent="0.2">
      <c r="B149" s="290"/>
      <c r="C149" s="289"/>
      <c r="F149" s="280">
        <v>1080.01</v>
      </c>
      <c r="G149" s="285" t="s">
        <v>12805</v>
      </c>
      <c r="H149" s="285"/>
      <c r="I149" s="285"/>
      <c r="J149" s="279"/>
      <c r="K149" s="279"/>
      <c r="L149" s="279"/>
    </row>
    <row r="150" spans="2:12" x14ac:dyDescent="0.2">
      <c r="B150" s="290"/>
      <c r="C150" s="289"/>
      <c r="F150" s="280">
        <v>37640.25</v>
      </c>
      <c r="G150" s="285" t="s">
        <v>12804</v>
      </c>
      <c r="H150" s="285"/>
      <c r="I150" s="285"/>
      <c r="J150" s="279"/>
      <c r="K150" s="279"/>
      <c r="L150" s="279"/>
    </row>
    <row r="151" spans="2:12" x14ac:dyDescent="0.2">
      <c r="B151" s="290"/>
      <c r="C151" s="289"/>
      <c r="F151" s="280">
        <v>4292</v>
      </c>
      <c r="G151" s="285" t="s">
        <v>12803</v>
      </c>
      <c r="H151" s="285"/>
      <c r="I151" s="285"/>
      <c r="J151" s="279"/>
      <c r="K151" s="279"/>
      <c r="L151" s="279"/>
    </row>
    <row r="152" spans="2:12" x14ac:dyDescent="0.2">
      <c r="B152" s="290"/>
      <c r="C152" s="289"/>
      <c r="F152" s="280">
        <v>141900.70000000001</v>
      </c>
      <c r="G152" s="285" t="s">
        <v>12802</v>
      </c>
      <c r="H152" s="285"/>
      <c r="I152" s="285"/>
      <c r="J152" s="279"/>
      <c r="K152" s="279"/>
      <c r="L152" s="279"/>
    </row>
    <row r="153" spans="2:12" x14ac:dyDescent="0.2">
      <c r="B153" s="290"/>
      <c r="C153" s="289"/>
      <c r="F153" s="280">
        <v>14128.04</v>
      </c>
      <c r="G153" s="285" t="s">
        <v>12801</v>
      </c>
      <c r="H153" s="285"/>
      <c r="I153" s="285"/>
      <c r="J153" s="279"/>
      <c r="K153" s="279"/>
      <c r="L153" s="279"/>
    </row>
    <row r="154" spans="2:12" x14ac:dyDescent="0.2">
      <c r="B154" s="290"/>
      <c r="C154" s="289"/>
      <c r="F154" s="280">
        <v>12211.22</v>
      </c>
      <c r="G154" s="285" t="s">
        <v>10726</v>
      </c>
      <c r="H154" s="285"/>
      <c r="I154" s="285"/>
      <c r="J154" s="279"/>
      <c r="K154" s="279"/>
      <c r="L154" s="279"/>
    </row>
    <row r="155" spans="2:12" x14ac:dyDescent="0.2">
      <c r="B155" s="290"/>
      <c r="C155" s="289"/>
      <c r="F155" s="280">
        <v>0.01</v>
      </c>
      <c r="G155" s="285" t="s">
        <v>6616</v>
      </c>
      <c r="H155" s="285"/>
      <c r="I155" s="285"/>
      <c r="J155" s="279"/>
      <c r="K155" s="279"/>
      <c r="L155" s="279"/>
    </row>
    <row r="156" spans="2:12" x14ac:dyDescent="0.2">
      <c r="B156" s="290"/>
      <c r="C156" s="289"/>
      <c r="F156" s="280">
        <v>17205.169999999998</v>
      </c>
      <c r="G156" s="285" t="s">
        <v>12800</v>
      </c>
      <c r="H156" s="285"/>
      <c r="I156" s="285"/>
      <c r="J156" s="279"/>
      <c r="K156" s="279"/>
      <c r="L156" s="279"/>
    </row>
    <row r="157" spans="2:12" x14ac:dyDescent="0.2">
      <c r="B157" s="290"/>
      <c r="C157" s="289"/>
      <c r="F157" s="280">
        <v>18028.72</v>
      </c>
      <c r="G157" s="285" t="s">
        <v>12799</v>
      </c>
      <c r="H157" s="285"/>
      <c r="I157" s="285"/>
      <c r="J157" s="279"/>
      <c r="K157" s="279"/>
      <c r="L157" s="279"/>
    </row>
    <row r="158" spans="2:12" x14ac:dyDescent="0.2">
      <c r="B158" s="290"/>
      <c r="C158" s="289"/>
      <c r="F158" s="280">
        <v>14998.8</v>
      </c>
      <c r="G158" s="285" t="s">
        <v>12798</v>
      </c>
      <c r="H158" s="285"/>
      <c r="I158" s="285"/>
      <c r="J158" s="279"/>
      <c r="K158" s="279"/>
      <c r="L158" s="279"/>
    </row>
    <row r="159" spans="2:12" x14ac:dyDescent="0.2">
      <c r="B159" s="290"/>
      <c r="C159" s="289"/>
      <c r="F159" s="280">
        <v>249.54</v>
      </c>
      <c r="G159" s="285" t="s">
        <v>8898</v>
      </c>
      <c r="H159" s="285"/>
      <c r="I159" s="285"/>
      <c r="J159" s="279"/>
      <c r="K159" s="279"/>
      <c r="L159" s="279"/>
    </row>
    <row r="160" spans="2:12" x14ac:dyDescent="0.2">
      <c r="B160" s="290"/>
      <c r="C160" s="289"/>
      <c r="F160" s="280">
        <v>3781.7</v>
      </c>
      <c r="G160" s="285" t="s">
        <v>12797</v>
      </c>
      <c r="H160" s="285"/>
      <c r="I160" s="285"/>
      <c r="J160" s="279"/>
      <c r="K160" s="279"/>
      <c r="L160" s="279"/>
    </row>
    <row r="161" spans="2:12" x14ac:dyDescent="0.2">
      <c r="B161" s="290"/>
      <c r="C161" s="289"/>
      <c r="F161" s="280">
        <v>3000</v>
      </c>
      <c r="G161" s="285" t="s">
        <v>12796</v>
      </c>
      <c r="H161" s="285"/>
      <c r="I161" s="285"/>
      <c r="J161" s="279"/>
      <c r="K161" s="279"/>
      <c r="L161" s="279"/>
    </row>
    <row r="162" spans="2:12" x14ac:dyDescent="0.2">
      <c r="B162" s="290"/>
      <c r="C162" s="289"/>
      <c r="F162" s="280">
        <v>10253.61</v>
      </c>
      <c r="G162" s="285" t="s">
        <v>12795</v>
      </c>
      <c r="H162" s="285"/>
      <c r="I162" s="285"/>
      <c r="J162" s="279"/>
      <c r="K162" s="279"/>
      <c r="L162" s="279"/>
    </row>
    <row r="163" spans="2:12" x14ac:dyDescent="0.2">
      <c r="B163" s="290"/>
      <c r="F163" s="280">
        <v>6977.4</v>
      </c>
      <c r="G163" s="285" t="s">
        <v>12794</v>
      </c>
      <c r="H163" s="285"/>
      <c r="I163" s="285"/>
      <c r="J163" s="279"/>
      <c r="K163" s="279"/>
      <c r="L163" s="279"/>
    </row>
    <row r="164" spans="2:12" x14ac:dyDescent="0.2">
      <c r="B164" s="290"/>
      <c r="C164" s="289"/>
      <c r="F164" s="280">
        <v>9588.4699999999993</v>
      </c>
      <c r="G164" s="285" t="s">
        <v>12793</v>
      </c>
      <c r="H164" s="285"/>
      <c r="I164" s="285"/>
      <c r="J164" s="764"/>
      <c r="K164" s="279"/>
      <c r="L164" s="279"/>
    </row>
    <row r="165" spans="2:12" x14ac:dyDescent="0.2">
      <c r="B165" s="290"/>
      <c r="C165" s="289"/>
      <c r="F165" s="280">
        <v>17514.650000000001</v>
      </c>
      <c r="G165" s="285" t="s">
        <v>12792</v>
      </c>
      <c r="H165" s="285"/>
      <c r="I165" s="285"/>
      <c r="J165" s="279"/>
      <c r="K165" s="279"/>
      <c r="L165" s="279"/>
    </row>
    <row r="166" spans="2:12" x14ac:dyDescent="0.2">
      <c r="B166" s="290"/>
      <c r="C166" s="289"/>
      <c r="F166" s="280">
        <v>7598.21</v>
      </c>
      <c r="G166" s="285" t="s">
        <v>12791</v>
      </c>
      <c r="H166" s="285"/>
      <c r="I166" s="285"/>
      <c r="J166" s="279"/>
      <c r="K166" s="279"/>
      <c r="L166" s="279"/>
    </row>
    <row r="167" spans="2:12" x14ac:dyDescent="0.2">
      <c r="B167" s="290"/>
      <c r="C167" s="289"/>
      <c r="F167" s="280">
        <v>61804</v>
      </c>
      <c r="G167" s="285" t="s">
        <v>5477</v>
      </c>
      <c r="H167" s="285"/>
      <c r="I167" s="285"/>
      <c r="J167" s="279"/>
      <c r="K167" s="279"/>
      <c r="L167" s="279"/>
    </row>
    <row r="168" spans="2:12" x14ac:dyDescent="0.2">
      <c r="B168" s="290"/>
      <c r="C168" s="289"/>
      <c r="F168" s="280">
        <v>13920.02</v>
      </c>
      <c r="G168" s="285" t="s">
        <v>12790</v>
      </c>
      <c r="H168" s="285"/>
      <c r="I168" s="285"/>
      <c r="J168" s="279"/>
      <c r="K168" s="279"/>
      <c r="L168" s="279"/>
    </row>
    <row r="169" spans="2:12" x14ac:dyDescent="0.2">
      <c r="B169" s="290"/>
      <c r="C169" s="289"/>
      <c r="F169" s="280">
        <v>5765.75</v>
      </c>
      <c r="G169" s="285" t="s">
        <v>12789</v>
      </c>
      <c r="H169" s="285"/>
      <c r="I169" s="285"/>
      <c r="J169" s="279"/>
      <c r="K169" s="279"/>
      <c r="L169" s="279"/>
    </row>
    <row r="170" spans="2:12" x14ac:dyDescent="0.2">
      <c r="B170" s="290"/>
      <c r="C170" s="289"/>
      <c r="F170" s="280">
        <v>17075.490000000002</v>
      </c>
      <c r="G170" s="285" t="s">
        <v>12788</v>
      </c>
      <c r="H170" s="285"/>
      <c r="I170" s="285"/>
      <c r="J170" s="279"/>
      <c r="K170" s="279"/>
      <c r="L170" s="279"/>
    </row>
    <row r="171" spans="2:12" x14ac:dyDescent="0.2">
      <c r="B171" s="290"/>
      <c r="C171" s="289"/>
      <c r="F171" s="280">
        <v>20920.29</v>
      </c>
      <c r="G171" s="285" t="s">
        <v>12787</v>
      </c>
      <c r="H171" s="285"/>
      <c r="I171" s="285"/>
      <c r="J171" s="279"/>
      <c r="K171" s="279"/>
      <c r="L171" s="279"/>
    </row>
    <row r="172" spans="2:12" x14ac:dyDescent="0.2">
      <c r="B172" s="290"/>
      <c r="C172" s="289"/>
      <c r="F172" s="280">
        <v>3829.76</v>
      </c>
      <c r="G172" s="285" t="s">
        <v>12787</v>
      </c>
      <c r="H172" s="285"/>
      <c r="I172" s="285"/>
      <c r="J172" s="279"/>
      <c r="K172" s="279"/>
      <c r="L172" s="279"/>
    </row>
    <row r="173" spans="2:12" x14ac:dyDescent="0.2">
      <c r="B173" s="290"/>
      <c r="C173" s="289"/>
      <c r="F173" s="280">
        <v>6272.67</v>
      </c>
      <c r="G173" s="285" t="s">
        <v>12786</v>
      </c>
      <c r="H173" s="285"/>
      <c r="I173" s="285"/>
      <c r="J173" s="279"/>
      <c r="K173" s="279"/>
      <c r="L173" s="279"/>
    </row>
    <row r="174" spans="2:12" x14ac:dyDescent="0.2">
      <c r="B174" s="290"/>
      <c r="C174" s="289"/>
      <c r="F174" s="280">
        <v>30373.13</v>
      </c>
      <c r="G174" s="285" t="s">
        <v>12785</v>
      </c>
      <c r="H174" s="285"/>
      <c r="I174" s="285"/>
      <c r="J174" s="279"/>
      <c r="K174" s="279"/>
      <c r="L174" s="279"/>
    </row>
    <row r="175" spans="2:12" x14ac:dyDescent="0.2">
      <c r="B175" s="290"/>
      <c r="C175" s="289"/>
      <c r="F175" s="280">
        <v>13804.02</v>
      </c>
      <c r="G175" s="285" t="s">
        <v>12728</v>
      </c>
      <c r="H175" s="285"/>
      <c r="I175" s="285"/>
      <c r="J175" s="279"/>
      <c r="K175" s="279"/>
      <c r="L175" s="279"/>
    </row>
    <row r="176" spans="2:12" x14ac:dyDescent="0.2">
      <c r="B176" s="290"/>
      <c r="C176" s="289"/>
      <c r="F176" s="280">
        <v>5054.47</v>
      </c>
      <c r="G176" s="285" t="s">
        <v>12784</v>
      </c>
      <c r="H176" s="285"/>
      <c r="I176" s="285"/>
      <c r="J176" s="279"/>
      <c r="K176" s="279"/>
      <c r="L176" s="279"/>
    </row>
    <row r="177" spans="2:12" x14ac:dyDescent="0.2">
      <c r="B177" s="290"/>
      <c r="C177" s="289"/>
      <c r="F177" s="280">
        <v>10567.6</v>
      </c>
      <c r="G177" s="285" t="s">
        <v>12783</v>
      </c>
      <c r="H177" s="285"/>
      <c r="I177" s="285"/>
      <c r="J177" s="279"/>
      <c r="K177" s="279"/>
      <c r="L177" s="279"/>
    </row>
    <row r="178" spans="2:12" x14ac:dyDescent="0.2">
      <c r="B178" s="290"/>
      <c r="C178" s="289"/>
      <c r="F178" s="280">
        <v>9303.2000000000007</v>
      </c>
      <c r="G178" s="285" t="s">
        <v>12782</v>
      </c>
      <c r="H178" s="285"/>
      <c r="I178" s="285"/>
      <c r="J178" s="279"/>
      <c r="K178" s="279"/>
      <c r="L178" s="279"/>
    </row>
    <row r="179" spans="2:12" x14ac:dyDescent="0.2">
      <c r="B179" s="290"/>
      <c r="C179" s="289"/>
      <c r="F179" s="280">
        <v>13510.35</v>
      </c>
      <c r="G179" s="285" t="s">
        <v>12781</v>
      </c>
      <c r="H179" s="285"/>
      <c r="I179" s="285"/>
      <c r="J179" s="279"/>
      <c r="K179" s="279"/>
      <c r="L179" s="279"/>
    </row>
    <row r="180" spans="2:12" x14ac:dyDescent="0.2">
      <c r="B180" s="290"/>
      <c r="C180" s="289"/>
      <c r="F180" s="280">
        <v>270.91000000000003</v>
      </c>
      <c r="G180" s="285" t="s">
        <v>12780</v>
      </c>
      <c r="H180" s="285"/>
      <c r="I180" s="285"/>
      <c r="J180" s="279"/>
      <c r="K180" s="279"/>
      <c r="L180" s="279"/>
    </row>
    <row r="181" spans="2:12" x14ac:dyDescent="0.2">
      <c r="B181" s="290"/>
      <c r="C181" s="289"/>
      <c r="F181" s="280">
        <v>13889.86</v>
      </c>
      <c r="G181" s="285" t="s">
        <v>12779</v>
      </c>
      <c r="H181" s="285"/>
      <c r="I181" s="285"/>
      <c r="J181" s="279"/>
      <c r="K181" s="279"/>
      <c r="L181" s="279"/>
    </row>
    <row r="182" spans="2:12" x14ac:dyDescent="0.2">
      <c r="B182" s="290"/>
      <c r="C182" s="289"/>
      <c r="F182" s="280">
        <v>72357.740000000005</v>
      </c>
      <c r="G182" s="285" t="s">
        <v>5477</v>
      </c>
      <c r="H182" s="285"/>
      <c r="I182" s="285"/>
      <c r="J182" s="279"/>
      <c r="K182" s="279"/>
      <c r="L182" s="279"/>
    </row>
    <row r="183" spans="2:12" x14ac:dyDescent="0.2">
      <c r="B183" s="290"/>
      <c r="C183" s="289"/>
      <c r="F183" s="280">
        <v>2032.3</v>
      </c>
      <c r="G183" s="285" t="s">
        <v>12778</v>
      </c>
      <c r="H183" s="285"/>
      <c r="I183" s="285"/>
      <c r="J183" s="279"/>
      <c r="K183" s="279"/>
      <c r="L183" s="279"/>
    </row>
    <row r="184" spans="2:12" x14ac:dyDescent="0.2">
      <c r="B184" s="290"/>
      <c r="C184" s="289"/>
      <c r="F184" s="280">
        <v>2219.11</v>
      </c>
      <c r="G184" s="285" t="s">
        <v>12777</v>
      </c>
      <c r="H184" s="285"/>
      <c r="I184" s="285"/>
      <c r="J184" s="279"/>
      <c r="K184" s="279"/>
      <c r="L184" s="279"/>
    </row>
    <row r="185" spans="2:12" x14ac:dyDescent="0.2">
      <c r="B185" s="290"/>
      <c r="C185" s="289"/>
      <c r="F185" s="280">
        <v>9798.51</v>
      </c>
      <c r="G185" s="285" t="s">
        <v>12776</v>
      </c>
      <c r="H185" s="285"/>
      <c r="I185" s="285"/>
      <c r="J185" s="279"/>
      <c r="K185" s="279"/>
      <c r="L185" s="279"/>
    </row>
    <row r="186" spans="2:12" x14ac:dyDescent="0.2">
      <c r="B186" s="290"/>
      <c r="C186" s="289"/>
      <c r="F186" s="280">
        <v>15676.46</v>
      </c>
      <c r="G186" s="285" t="s">
        <v>12775</v>
      </c>
      <c r="H186" s="285"/>
      <c r="I186" s="285"/>
      <c r="J186" s="279"/>
      <c r="K186" s="279"/>
      <c r="L186" s="279"/>
    </row>
    <row r="187" spans="2:12" x14ac:dyDescent="0.2">
      <c r="B187" s="290"/>
      <c r="C187" s="289"/>
      <c r="F187" s="280">
        <v>526.70000000000005</v>
      </c>
      <c r="G187" s="279" t="s">
        <v>12774</v>
      </c>
      <c r="H187" s="285"/>
      <c r="I187" s="285"/>
      <c r="J187" s="279"/>
      <c r="K187" s="279"/>
      <c r="L187" s="279"/>
    </row>
    <row r="188" spans="2:12" x14ac:dyDescent="0.2">
      <c r="B188" s="290"/>
      <c r="C188" s="289"/>
      <c r="F188" s="280">
        <v>1056.76</v>
      </c>
      <c r="G188" s="285" t="s">
        <v>11537</v>
      </c>
      <c r="H188" s="285"/>
      <c r="I188" s="285"/>
      <c r="J188" s="279"/>
      <c r="K188" s="279"/>
      <c r="L188" s="279"/>
    </row>
    <row r="189" spans="2:12" x14ac:dyDescent="0.2">
      <c r="B189" s="290"/>
      <c r="C189" s="289"/>
      <c r="F189" s="280">
        <v>6108.4</v>
      </c>
      <c r="G189" s="285" t="s">
        <v>12773</v>
      </c>
      <c r="H189" s="285"/>
      <c r="I189" s="285"/>
      <c r="J189" s="279"/>
      <c r="K189" s="279"/>
      <c r="L189" s="279"/>
    </row>
    <row r="190" spans="2:12" x14ac:dyDescent="0.2">
      <c r="B190" s="290"/>
      <c r="C190" s="289"/>
      <c r="F190" s="280">
        <v>4442.6499999999996</v>
      </c>
      <c r="G190" s="285" t="s">
        <v>12772</v>
      </c>
      <c r="H190" s="285"/>
      <c r="I190" s="285"/>
      <c r="J190" s="279"/>
      <c r="K190" s="279"/>
      <c r="L190" s="279"/>
    </row>
    <row r="191" spans="2:12" x14ac:dyDescent="0.2">
      <c r="B191" s="290"/>
      <c r="C191" s="289"/>
      <c r="F191" s="280">
        <v>8506.93</v>
      </c>
      <c r="G191" s="285" t="s">
        <v>3162</v>
      </c>
      <c r="H191" s="285"/>
      <c r="I191" s="285"/>
      <c r="J191" s="279"/>
      <c r="K191" s="279"/>
      <c r="L191" s="279"/>
    </row>
    <row r="192" spans="2:12" x14ac:dyDescent="0.2">
      <c r="B192" s="290"/>
      <c r="C192" s="289"/>
      <c r="F192" s="280">
        <v>2690.42</v>
      </c>
      <c r="G192" s="285" t="s">
        <v>12771</v>
      </c>
      <c r="H192" s="285"/>
      <c r="I192" s="285"/>
      <c r="J192" s="279"/>
      <c r="K192" s="279"/>
      <c r="L192" s="279"/>
    </row>
    <row r="193" spans="2:12" x14ac:dyDescent="0.2">
      <c r="B193" s="290"/>
      <c r="C193" s="289"/>
      <c r="F193" s="280">
        <v>5245.75</v>
      </c>
      <c r="G193" s="285" t="s">
        <v>12770</v>
      </c>
      <c r="H193" s="285"/>
      <c r="I193" s="285"/>
      <c r="J193" s="279"/>
      <c r="K193" s="279"/>
      <c r="L193" s="279"/>
    </row>
    <row r="194" spans="2:12" x14ac:dyDescent="0.2">
      <c r="B194" s="290"/>
      <c r="C194" s="289"/>
      <c r="F194" s="280">
        <v>20285.060000000001</v>
      </c>
      <c r="G194" s="285" t="s">
        <v>12769</v>
      </c>
      <c r="H194" s="285"/>
      <c r="I194" s="285"/>
      <c r="J194" s="279"/>
      <c r="K194" s="279"/>
      <c r="L194" s="279"/>
    </row>
    <row r="195" spans="2:12" x14ac:dyDescent="0.2">
      <c r="B195" s="290"/>
      <c r="C195" s="289"/>
      <c r="F195" s="280">
        <v>36087.58</v>
      </c>
      <c r="G195" s="285" t="s">
        <v>10726</v>
      </c>
      <c r="H195" s="285"/>
      <c r="I195" s="285"/>
      <c r="J195" s="279"/>
      <c r="K195" s="279"/>
      <c r="L195" s="279"/>
    </row>
    <row r="196" spans="2:12" x14ac:dyDescent="0.2">
      <c r="B196" s="290"/>
      <c r="C196" s="289"/>
      <c r="F196" s="280">
        <v>5872.5</v>
      </c>
      <c r="G196" s="285" t="s">
        <v>12768</v>
      </c>
      <c r="H196" s="285"/>
      <c r="I196" s="285"/>
      <c r="J196" s="279"/>
      <c r="K196" s="279"/>
      <c r="L196" s="279"/>
    </row>
    <row r="197" spans="2:12" x14ac:dyDescent="0.2">
      <c r="B197" s="290"/>
      <c r="C197" s="289"/>
      <c r="F197" s="280">
        <v>4885.93</v>
      </c>
      <c r="G197" s="285" t="s">
        <v>12767</v>
      </c>
      <c r="H197" s="285"/>
      <c r="I197" s="285"/>
      <c r="J197" s="279"/>
      <c r="K197" s="279"/>
      <c r="L197" s="279"/>
    </row>
    <row r="198" spans="2:12" x14ac:dyDescent="0.2">
      <c r="B198" s="290"/>
      <c r="C198" s="289"/>
      <c r="F198" s="280">
        <v>19587.37</v>
      </c>
      <c r="G198" s="285" t="s">
        <v>11465</v>
      </c>
      <c r="H198" s="285"/>
      <c r="I198" s="285"/>
      <c r="J198" s="279"/>
      <c r="K198" s="279"/>
      <c r="L198" s="279"/>
    </row>
    <row r="199" spans="2:12" x14ac:dyDescent="0.2">
      <c r="B199" s="290"/>
      <c r="C199" s="289"/>
      <c r="F199" s="280">
        <v>8294.39</v>
      </c>
      <c r="G199" s="279" t="s">
        <v>12766</v>
      </c>
      <c r="I199" s="285"/>
      <c r="J199" s="279"/>
      <c r="K199" s="279"/>
      <c r="L199" s="279"/>
    </row>
    <row r="200" spans="2:12" x14ac:dyDescent="0.2">
      <c r="B200" s="290"/>
      <c r="C200" s="289"/>
      <c r="F200" s="280">
        <v>62082.25</v>
      </c>
      <c r="G200" s="285" t="s">
        <v>12765</v>
      </c>
      <c r="H200" s="285"/>
      <c r="I200" s="285"/>
      <c r="J200" s="279"/>
      <c r="K200" s="279"/>
      <c r="L200" s="279"/>
    </row>
    <row r="201" spans="2:12" x14ac:dyDescent="0.2">
      <c r="B201" s="290"/>
      <c r="C201" s="289"/>
      <c r="F201" s="280">
        <v>63051.57</v>
      </c>
      <c r="G201" s="285" t="s">
        <v>12764</v>
      </c>
      <c r="H201" s="285"/>
      <c r="I201" s="285"/>
      <c r="J201" s="279"/>
      <c r="K201" s="279"/>
      <c r="L201" s="279"/>
    </row>
    <row r="202" spans="2:12" x14ac:dyDescent="0.2">
      <c r="B202" s="290"/>
      <c r="C202" s="289"/>
      <c r="F202" s="280">
        <v>28543.4</v>
      </c>
      <c r="G202" s="616" t="s">
        <v>11462</v>
      </c>
      <c r="H202" s="285"/>
      <c r="I202" s="285"/>
      <c r="J202" s="279"/>
      <c r="K202" s="279"/>
      <c r="L202" s="279"/>
    </row>
    <row r="203" spans="2:12" x14ac:dyDescent="0.2">
      <c r="B203" s="290"/>
      <c r="C203" s="289"/>
      <c r="F203" s="280">
        <v>39312.5</v>
      </c>
      <c r="G203" s="285" t="s">
        <v>10803</v>
      </c>
      <c r="H203" s="285"/>
      <c r="I203" s="285"/>
      <c r="J203" s="279"/>
      <c r="K203" s="279"/>
      <c r="L203" s="279"/>
    </row>
    <row r="204" spans="2:12" x14ac:dyDescent="0.2">
      <c r="B204" s="290"/>
      <c r="C204" s="289"/>
      <c r="F204" s="280">
        <v>51486.85</v>
      </c>
      <c r="G204" s="285" t="s">
        <v>2358</v>
      </c>
      <c r="H204" s="285"/>
      <c r="I204" s="285"/>
      <c r="J204" s="279"/>
      <c r="K204" s="279"/>
      <c r="L204" s="279"/>
    </row>
    <row r="205" spans="2:12" x14ac:dyDescent="0.2">
      <c r="B205" s="290"/>
      <c r="C205" s="289"/>
      <c r="F205" s="280">
        <v>32577.16</v>
      </c>
      <c r="G205" s="285" t="s">
        <v>11461</v>
      </c>
      <c r="H205" s="285"/>
      <c r="I205" s="285"/>
      <c r="J205" s="279"/>
      <c r="K205" s="279"/>
      <c r="L205" s="279"/>
    </row>
    <row r="206" spans="2:12" x14ac:dyDescent="0.2">
      <c r="B206" s="290"/>
      <c r="C206" s="289"/>
      <c r="F206" s="280">
        <v>15541.04</v>
      </c>
      <c r="G206" s="1165" t="s">
        <v>10819</v>
      </c>
      <c r="H206" s="285"/>
      <c r="I206" s="285"/>
      <c r="J206" s="279"/>
      <c r="K206" s="279"/>
      <c r="L206" s="279"/>
    </row>
    <row r="207" spans="2:12" x14ac:dyDescent="0.2">
      <c r="B207" s="290"/>
      <c r="C207" s="289"/>
      <c r="F207" s="280">
        <v>17304.740000000002</v>
      </c>
      <c r="G207" s="285" t="s">
        <v>11460</v>
      </c>
      <c r="H207" s="285"/>
      <c r="I207" s="285"/>
      <c r="J207" s="279"/>
      <c r="K207" s="279"/>
      <c r="L207" s="279"/>
    </row>
    <row r="208" spans="2:12" x14ac:dyDescent="0.2">
      <c r="B208" s="290"/>
      <c r="C208" s="289"/>
      <c r="F208" s="280">
        <v>18529.509999999998</v>
      </c>
      <c r="G208" s="285" t="s">
        <v>10817</v>
      </c>
      <c r="H208" s="285"/>
      <c r="I208" s="285"/>
      <c r="J208" s="279"/>
      <c r="K208" s="279"/>
      <c r="L208" s="279"/>
    </row>
    <row r="209" spans="2:12" x14ac:dyDescent="0.2">
      <c r="B209" s="290"/>
      <c r="C209" s="289"/>
      <c r="E209" s="900"/>
      <c r="F209" s="280">
        <v>58012.5</v>
      </c>
      <c r="G209" s="285" t="s">
        <v>11467</v>
      </c>
      <c r="H209" s="285"/>
      <c r="I209" s="285"/>
      <c r="J209" s="279"/>
      <c r="K209" s="279"/>
      <c r="L209" s="279"/>
    </row>
    <row r="210" spans="2:12" x14ac:dyDescent="0.2">
      <c r="B210" s="290"/>
      <c r="C210" s="289"/>
      <c r="F210" s="280">
        <v>13821.27</v>
      </c>
      <c r="G210" s="285" t="s">
        <v>12763</v>
      </c>
      <c r="H210" s="285"/>
      <c r="I210" s="285"/>
      <c r="J210" s="279"/>
      <c r="K210" s="279"/>
      <c r="L210" s="279"/>
    </row>
    <row r="211" spans="2:12" x14ac:dyDescent="0.2">
      <c r="B211" s="290"/>
      <c r="C211" s="289"/>
      <c r="F211" s="280">
        <v>5300.31</v>
      </c>
      <c r="G211" s="285" t="s">
        <v>12762</v>
      </c>
      <c r="H211" s="285"/>
      <c r="I211" s="285"/>
      <c r="J211" s="279"/>
      <c r="K211" s="279"/>
      <c r="L211" s="279"/>
    </row>
    <row r="212" spans="2:12" x14ac:dyDescent="0.2">
      <c r="B212" s="290"/>
      <c r="C212" s="289"/>
      <c r="F212" s="280">
        <v>103534</v>
      </c>
      <c r="G212" s="285" t="s">
        <v>5477</v>
      </c>
      <c r="H212" s="285"/>
      <c r="I212" s="285"/>
      <c r="J212" s="279"/>
      <c r="K212" s="279"/>
      <c r="L212" s="279"/>
    </row>
    <row r="213" spans="2:12" x14ac:dyDescent="0.2">
      <c r="B213" s="290"/>
      <c r="C213" s="289"/>
      <c r="F213" s="280">
        <v>109815.86</v>
      </c>
      <c r="G213" s="285" t="s">
        <v>10729</v>
      </c>
      <c r="H213" s="285"/>
      <c r="I213" s="285"/>
      <c r="J213" s="279"/>
      <c r="K213" s="279"/>
      <c r="L213" s="279"/>
    </row>
    <row r="214" spans="2:12" x14ac:dyDescent="0.2">
      <c r="B214" s="290"/>
      <c r="C214" s="289"/>
      <c r="F214" s="280">
        <v>4173.1000000000004</v>
      </c>
      <c r="G214" s="285" t="s">
        <v>12761</v>
      </c>
      <c r="H214" s="285"/>
      <c r="I214" s="285"/>
      <c r="J214" s="279"/>
      <c r="K214" s="279"/>
      <c r="L214" s="279"/>
    </row>
    <row r="215" spans="2:12" x14ac:dyDescent="0.2">
      <c r="B215" s="290"/>
      <c r="C215" s="289"/>
      <c r="F215" s="280">
        <v>6101.41</v>
      </c>
      <c r="G215" s="1166" t="s">
        <v>12760</v>
      </c>
      <c r="H215" s="285"/>
      <c r="I215" s="285"/>
      <c r="J215" s="279"/>
      <c r="K215" s="279"/>
      <c r="L215" s="279"/>
    </row>
    <row r="216" spans="2:12" x14ac:dyDescent="0.2">
      <c r="B216" s="290"/>
      <c r="C216" s="289"/>
      <c r="F216" s="280">
        <v>37000.97</v>
      </c>
      <c r="G216" s="285" t="s">
        <v>12759</v>
      </c>
      <c r="H216" s="285"/>
      <c r="I216" s="285"/>
      <c r="J216" s="279"/>
      <c r="K216" s="279"/>
      <c r="L216" s="279"/>
    </row>
    <row r="217" spans="2:12" x14ac:dyDescent="0.2">
      <c r="B217" s="290"/>
      <c r="C217" s="289"/>
      <c r="F217" s="280">
        <v>27352.07</v>
      </c>
      <c r="G217" s="285" t="s">
        <v>12758</v>
      </c>
      <c r="H217" s="285"/>
      <c r="I217" s="285"/>
      <c r="J217" s="279"/>
      <c r="K217" s="279"/>
      <c r="L217" s="279"/>
    </row>
    <row r="218" spans="2:12" x14ac:dyDescent="0.2">
      <c r="B218" s="290"/>
      <c r="C218" s="289"/>
      <c r="F218" s="280">
        <v>9890.7099999999991</v>
      </c>
      <c r="G218" s="285" t="s">
        <v>12757</v>
      </c>
      <c r="H218" s="285"/>
      <c r="I218" s="285"/>
      <c r="J218" s="279"/>
      <c r="K218" s="279"/>
      <c r="L218" s="279"/>
    </row>
    <row r="219" spans="2:12" x14ac:dyDescent="0.2">
      <c r="B219" s="290"/>
      <c r="C219" s="289"/>
      <c r="F219" s="280">
        <v>811.86</v>
      </c>
      <c r="G219" s="285" t="s">
        <v>12756</v>
      </c>
      <c r="H219" s="285"/>
      <c r="I219" s="285"/>
      <c r="J219" s="279"/>
      <c r="K219" s="279"/>
      <c r="L219" s="279"/>
    </row>
    <row r="220" spans="2:12" x14ac:dyDescent="0.2">
      <c r="B220" s="290"/>
      <c r="C220" s="289"/>
      <c r="F220" s="280">
        <v>12122.02</v>
      </c>
      <c r="G220" s="285" t="s">
        <v>12755</v>
      </c>
      <c r="H220" s="285"/>
      <c r="I220" s="285"/>
      <c r="J220" s="279"/>
      <c r="K220" s="279"/>
      <c r="L220" s="279"/>
    </row>
    <row r="221" spans="2:12" x14ac:dyDescent="0.2">
      <c r="B221" s="290"/>
      <c r="C221" s="289"/>
      <c r="F221" s="280">
        <v>164376.64000000001</v>
      </c>
      <c r="G221" s="285" t="s">
        <v>8935</v>
      </c>
      <c r="H221" s="285"/>
      <c r="I221" s="285"/>
      <c r="J221" s="279"/>
      <c r="K221" s="279"/>
      <c r="L221" s="279"/>
    </row>
    <row r="222" spans="2:12" x14ac:dyDescent="0.2">
      <c r="B222" s="290"/>
      <c r="C222" s="289"/>
      <c r="F222" s="280">
        <v>10567.6</v>
      </c>
      <c r="G222" s="285" t="s">
        <v>2359</v>
      </c>
      <c r="H222" s="285"/>
      <c r="I222" s="285"/>
      <c r="J222" s="279"/>
      <c r="K222" s="279"/>
      <c r="L222" s="279"/>
    </row>
    <row r="223" spans="2:12" x14ac:dyDescent="0.2">
      <c r="B223" s="290"/>
      <c r="C223" s="289"/>
      <c r="F223" s="280">
        <v>12141.58</v>
      </c>
      <c r="G223" s="285" t="s">
        <v>8898</v>
      </c>
      <c r="H223" s="285"/>
      <c r="I223" s="285"/>
      <c r="J223" s="279"/>
      <c r="K223" s="279"/>
      <c r="L223" s="279"/>
    </row>
    <row r="224" spans="2:12" x14ac:dyDescent="0.2">
      <c r="B224" s="290"/>
      <c r="C224" s="289"/>
      <c r="F224" s="280">
        <v>2861.96</v>
      </c>
      <c r="G224" s="285" t="s">
        <v>12754</v>
      </c>
      <c r="H224" s="285"/>
      <c r="I224" s="285"/>
      <c r="J224" s="279"/>
      <c r="K224" s="279"/>
      <c r="L224" s="279"/>
    </row>
    <row r="225" spans="2:12" x14ac:dyDescent="0.2">
      <c r="B225" s="290"/>
      <c r="C225" s="289"/>
      <c r="F225" s="280">
        <v>5204.5200000000004</v>
      </c>
      <c r="G225" s="285" t="s">
        <v>12753</v>
      </c>
      <c r="H225" s="285"/>
      <c r="I225" s="285"/>
      <c r="J225" s="279"/>
      <c r="K225" s="279"/>
      <c r="L225" s="279"/>
    </row>
    <row r="226" spans="2:12" x14ac:dyDescent="0.2">
      <c r="B226" s="290"/>
      <c r="C226" s="289"/>
      <c r="F226" s="280">
        <v>11124.78</v>
      </c>
      <c r="G226" s="285" t="s">
        <v>12752</v>
      </c>
      <c r="H226" s="285"/>
      <c r="I226" s="285"/>
      <c r="J226" s="279"/>
      <c r="K226" s="279"/>
      <c r="L226" s="279"/>
    </row>
    <row r="227" spans="2:12" x14ac:dyDescent="0.2">
      <c r="B227" s="290"/>
      <c r="C227" s="289"/>
      <c r="F227" s="280">
        <v>15275.62</v>
      </c>
      <c r="G227" s="285" t="s">
        <v>12751</v>
      </c>
      <c r="H227" s="285"/>
      <c r="I227" s="285"/>
      <c r="J227" s="279"/>
      <c r="K227" s="279"/>
      <c r="L227" s="279"/>
    </row>
    <row r="228" spans="2:12" x14ac:dyDescent="0.2">
      <c r="B228" s="290"/>
      <c r="C228" s="289"/>
      <c r="F228" s="280">
        <v>3526.57</v>
      </c>
      <c r="G228" s="285" t="s">
        <v>12750</v>
      </c>
      <c r="H228" s="285"/>
      <c r="I228" s="285"/>
      <c r="J228" s="279"/>
      <c r="K228" s="279"/>
      <c r="L228" s="279"/>
    </row>
    <row r="229" spans="2:12" x14ac:dyDescent="0.2">
      <c r="B229" s="290"/>
      <c r="C229" s="289"/>
      <c r="F229" s="280">
        <v>1109.1600000000001</v>
      </c>
      <c r="G229" s="285" t="s">
        <v>12749</v>
      </c>
      <c r="H229" s="285"/>
      <c r="I229" s="285"/>
      <c r="J229" s="279"/>
      <c r="K229" s="279"/>
      <c r="L229" s="279"/>
    </row>
    <row r="230" spans="2:12" x14ac:dyDescent="0.2">
      <c r="B230" s="290"/>
      <c r="C230" s="289"/>
      <c r="F230" s="280">
        <v>8382.69</v>
      </c>
      <c r="G230" s="285" t="s">
        <v>12748</v>
      </c>
      <c r="H230" s="285"/>
      <c r="I230" s="285"/>
      <c r="J230" s="279"/>
      <c r="K230" s="279"/>
      <c r="L230" s="279"/>
    </row>
    <row r="231" spans="2:12" x14ac:dyDescent="0.2">
      <c r="B231" s="290"/>
      <c r="C231" s="289"/>
      <c r="F231" s="280">
        <v>7509.39</v>
      </c>
      <c r="G231" s="285" t="s">
        <v>12747</v>
      </c>
      <c r="H231" s="285"/>
      <c r="I231" s="285"/>
      <c r="J231" s="279"/>
      <c r="K231" s="279"/>
      <c r="L231" s="279"/>
    </row>
    <row r="232" spans="2:12" x14ac:dyDescent="0.2">
      <c r="B232" s="290"/>
      <c r="C232" s="289"/>
      <c r="F232" s="280">
        <v>30500.82</v>
      </c>
      <c r="G232" s="285" t="s">
        <v>12746</v>
      </c>
      <c r="H232" s="285"/>
      <c r="I232" s="285"/>
      <c r="J232" s="279"/>
      <c r="K232" s="279"/>
      <c r="L232" s="279"/>
    </row>
    <row r="233" spans="2:12" x14ac:dyDescent="0.2">
      <c r="B233" s="290"/>
      <c r="C233" s="289"/>
      <c r="F233" s="280">
        <v>93304</v>
      </c>
      <c r="G233" s="285" t="s">
        <v>5477</v>
      </c>
      <c r="H233" s="285"/>
      <c r="I233" s="285"/>
      <c r="J233" s="279"/>
      <c r="K233" s="279"/>
      <c r="L233" s="279"/>
    </row>
    <row r="234" spans="2:12" x14ac:dyDescent="0.2">
      <c r="B234" s="290"/>
      <c r="C234" s="289"/>
      <c r="F234" s="280">
        <v>12122.02</v>
      </c>
      <c r="G234" s="285" t="s">
        <v>12745</v>
      </c>
      <c r="H234" s="285"/>
      <c r="I234" s="285"/>
      <c r="J234" s="279"/>
      <c r="K234" s="279"/>
      <c r="L234" s="279"/>
    </row>
    <row r="235" spans="2:12" x14ac:dyDescent="0.2">
      <c r="B235" s="290"/>
      <c r="C235" s="289"/>
      <c r="F235" s="280">
        <v>16374.94</v>
      </c>
      <c r="G235" s="285" t="s">
        <v>3167</v>
      </c>
      <c r="H235" s="285"/>
      <c r="I235" s="285"/>
      <c r="J235" s="279"/>
      <c r="K235" s="279"/>
      <c r="L235" s="279"/>
    </row>
    <row r="236" spans="2:12" x14ac:dyDescent="0.2">
      <c r="B236" s="290"/>
      <c r="C236" s="289"/>
      <c r="F236" s="280">
        <v>5000</v>
      </c>
      <c r="G236" s="285" t="s">
        <v>5477</v>
      </c>
      <c r="H236" s="285"/>
      <c r="I236" s="285"/>
      <c r="J236" s="279"/>
      <c r="K236" s="279"/>
      <c r="L236" s="279"/>
    </row>
    <row r="237" spans="2:12" x14ac:dyDescent="0.2">
      <c r="B237" s="290"/>
      <c r="C237" s="289"/>
      <c r="F237" s="280">
        <v>7027.53</v>
      </c>
      <c r="G237" s="285" t="s">
        <v>12744</v>
      </c>
      <c r="H237" s="285"/>
      <c r="I237" s="285"/>
      <c r="J237" s="279"/>
      <c r="K237" s="279"/>
      <c r="L237" s="279"/>
    </row>
    <row r="238" spans="2:12" x14ac:dyDescent="0.2">
      <c r="B238" s="290"/>
      <c r="C238" s="289"/>
      <c r="F238" s="280">
        <v>2043.44</v>
      </c>
      <c r="G238" s="285" t="s">
        <v>8898</v>
      </c>
      <c r="H238" s="285"/>
      <c r="I238" s="285"/>
      <c r="J238" s="279"/>
      <c r="K238" s="279"/>
      <c r="L238" s="279"/>
    </row>
    <row r="239" spans="2:12" x14ac:dyDescent="0.2">
      <c r="B239" s="290"/>
      <c r="C239" s="289"/>
      <c r="F239" s="280">
        <v>6026.64</v>
      </c>
      <c r="G239" s="279" t="s">
        <v>12743</v>
      </c>
      <c r="H239" s="285"/>
      <c r="I239" s="285"/>
      <c r="J239" s="279"/>
      <c r="K239" s="279"/>
      <c r="L239" s="279"/>
    </row>
    <row r="240" spans="2:12" x14ac:dyDescent="0.2">
      <c r="B240" s="290"/>
      <c r="C240" s="289"/>
      <c r="F240" s="280">
        <v>18885.7</v>
      </c>
      <c r="G240" s="285" t="s">
        <v>3169</v>
      </c>
      <c r="H240" s="285"/>
      <c r="I240" s="285"/>
      <c r="J240" s="279"/>
      <c r="K240" s="279"/>
      <c r="L240" s="279"/>
    </row>
    <row r="241" spans="2:12" x14ac:dyDescent="0.2">
      <c r="B241" s="290"/>
      <c r="C241" s="289"/>
      <c r="F241" s="280">
        <v>241551.31</v>
      </c>
      <c r="G241" s="285" t="s">
        <v>12742</v>
      </c>
      <c r="H241" s="285"/>
      <c r="I241" s="285"/>
      <c r="J241" s="279"/>
      <c r="K241" s="279"/>
      <c r="L241" s="279"/>
    </row>
    <row r="242" spans="2:12" x14ac:dyDescent="0.2">
      <c r="B242" s="290"/>
      <c r="C242" s="289"/>
      <c r="F242" s="280">
        <v>26029.64</v>
      </c>
      <c r="G242" s="285" t="s">
        <v>12741</v>
      </c>
      <c r="H242" s="285"/>
      <c r="I242" s="285"/>
      <c r="J242" s="279"/>
      <c r="K242" s="279"/>
      <c r="L242" s="279"/>
    </row>
    <row r="243" spans="2:12" x14ac:dyDescent="0.2">
      <c r="B243" s="290"/>
      <c r="C243" s="289"/>
      <c r="F243" s="280">
        <v>696.74</v>
      </c>
      <c r="G243" s="285" t="s">
        <v>5477</v>
      </c>
      <c r="H243" s="285"/>
      <c r="I243" s="285"/>
      <c r="J243" s="279"/>
      <c r="K243" s="279"/>
      <c r="L243" s="279"/>
    </row>
    <row r="244" spans="2:12" x14ac:dyDescent="0.2">
      <c r="B244" s="290"/>
      <c r="C244" s="289"/>
      <c r="F244" s="280">
        <v>2020</v>
      </c>
      <c r="G244" s="285" t="s">
        <v>12740</v>
      </c>
      <c r="H244" s="285"/>
      <c r="I244" s="285"/>
      <c r="J244" s="279"/>
      <c r="K244" s="279"/>
      <c r="L244" s="279"/>
    </row>
    <row r="245" spans="2:12" x14ac:dyDescent="0.2">
      <c r="B245" s="290"/>
      <c r="C245" s="289"/>
      <c r="F245" s="280">
        <v>17587.43</v>
      </c>
      <c r="G245" s="285" t="s">
        <v>12739</v>
      </c>
      <c r="H245" s="285"/>
      <c r="I245" s="285"/>
      <c r="J245" s="279"/>
      <c r="K245" s="279"/>
      <c r="L245" s="279"/>
    </row>
    <row r="246" spans="2:12" x14ac:dyDescent="0.2">
      <c r="B246" s="290"/>
      <c r="C246" s="289"/>
      <c r="F246" s="280">
        <v>596.61</v>
      </c>
      <c r="G246" s="285" t="s">
        <v>10762</v>
      </c>
      <c r="H246" s="285"/>
      <c r="I246" s="285"/>
      <c r="J246" s="279"/>
      <c r="K246" s="279"/>
      <c r="L246" s="279"/>
    </row>
    <row r="247" spans="2:12" x14ac:dyDescent="0.2">
      <c r="B247" s="290"/>
      <c r="C247" s="289"/>
      <c r="F247" s="280">
        <v>28132.65</v>
      </c>
      <c r="G247" s="285" t="s">
        <v>12738</v>
      </c>
      <c r="H247" s="285"/>
      <c r="I247" s="285"/>
      <c r="J247" s="279"/>
      <c r="K247" s="279"/>
      <c r="L247" s="279"/>
    </row>
    <row r="248" spans="2:12" x14ac:dyDescent="0.2">
      <c r="B248" s="290"/>
      <c r="C248" s="289"/>
      <c r="F248" s="280">
        <v>80790.75</v>
      </c>
      <c r="G248" s="279" t="s">
        <v>12737</v>
      </c>
      <c r="H248" s="285"/>
      <c r="I248" s="285"/>
      <c r="J248" s="279"/>
      <c r="K248" s="279"/>
      <c r="L248" s="279"/>
    </row>
    <row r="249" spans="2:12" x14ac:dyDescent="0.2">
      <c r="B249" s="290"/>
      <c r="C249" s="289"/>
      <c r="F249" s="280">
        <v>4634.92</v>
      </c>
      <c r="G249" s="285" t="s">
        <v>12736</v>
      </c>
      <c r="H249" s="285"/>
      <c r="I249" s="285"/>
      <c r="J249" s="279"/>
      <c r="K249" s="279"/>
      <c r="L249" s="279"/>
    </row>
    <row r="250" spans="2:12" x14ac:dyDescent="0.2">
      <c r="B250" s="290"/>
      <c r="C250" s="289"/>
      <c r="F250" s="280">
        <v>50494.22</v>
      </c>
      <c r="G250" s="285" t="s">
        <v>12735</v>
      </c>
      <c r="H250" s="285"/>
      <c r="I250" s="285"/>
      <c r="J250" s="279"/>
      <c r="K250" s="279"/>
      <c r="L250" s="279"/>
    </row>
    <row r="251" spans="2:12" x14ac:dyDescent="0.2">
      <c r="B251" s="290"/>
      <c r="C251" s="289"/>
      <c r="F251" s="280">
        <v>15148.27</v>
      </c>
      <c r="G251" s="279" t="s">
        <v>12734</v>
      </c>
      <c r="H251" s="285"/>
      <c r="I251" s="285"/>
      <c r="J251" s="279"/>
      <c r="K251" s="279"/>
      <c r="L251" s="279"/>
    </row>
    <row r="252" spans="2:12" x14ac:dyDescent="0.2">
      <c r="B252" s="290"/>
      <c r="C252" s="289"/>
      <c r="F252" s="280">
        <v>0.01</v>
      </c>
      <c r="G252" s="285" t="s">
        <v>6616</v>
      </c>
      <c r="H252" s="285"/>
      <c r="I252" s="285"/>
      <c r="J252" s="279"/>
      <c r="K252" s="279"/>
      <c r="L252" s="279"/>
    </row>
    <row r="253" spans="2:12" x14ac:dyDescent="0.2">
      <c r="B253" s="290"/>
      <c r="C253" s="289"/>
      <c r="F253" s="280">
        <v>6257.99</v>
      </c>
      <c r="G253" s="285" t="s">
        <v>12733</v>
      </c>
      <c r="H253" s="285"/>
      <c r="I253" s="285"/>
      <c r="J253" s="279"/>
      <c r="K253" s="279"/>
      <c r="L253" s="279"/>
    </row>
    <row r="254" spans="2:12" x14ac:dyDescent="0.2">
      <c r="B254" s="290"/>
      <c r="C254" s="289"/>
      <c r="F254" s="280">
        <v>17290.5</v>
      </c>
      <c r="G254" s="285" t="s">
        <v>12732</v>
      </c>
      <c r="H254" s="285"/>
      <c r="I254" s="285"/>
      <c r="J254" s="279"/>
      <c r="K254" s="279"/>
      <c r="L254" s="279"/>
    </row>
    <row r="255" spans="2:12" x14ac:dyDescent="0.2">
      <c r="B255" s="290"/>
      <c r="C255" s="289"/>
      <c r="F255" s="280">
        <v>4343.43</v>
      </c>
      <c r="G255" s="285" t="s">
        <v>12731</v>
      </c>
      <c r="H255" s="285"/>
      <c r="I255" s="285"/>
      <c r="J255" s="279"/>
      <c r="K255" s="279"/>
      <c r="L255" s="279"/>
    </row>
    <row r="256" spans="2:12" x14ac:dyDescent="0.2">
      <c r="B256" s="290"/>
      <c r="C256" s="289"/>
      <c r="F256" s="280">
        <v>9038.11</v>
      </c>
      <c r="G256" s="285" t="s">
        <v>12730</v>
      </c>
      <c r="H256" s="285"/>
      <c r="I256" s="285"/>
      <c r="J256" s="279"/>
      <c r="K256" s="279"/>
      <c r="L256" s="279"/>
    </row>
    <row r="257" spans="2:12" x14ac:dyDescent="0.2">
      <c r="B257" s="290"/>
      <c r="C257" s="289"/>
      <c r="F257" s="280">
        <v>14077.37</v>
      </c>
      <c r="G257" s="285" t="s">
        <v>12729</v>
      </c>
      <c r="H257" s="285"/>
      <c r="I257" s="285"/>
      <c r="J257" s="279"/>
      <c r="K257" s="279"/>
      <c r="L257" s="279"/>
    </row>
    <row r="258" spans="2:12" x14ac:dyDescent="0.2">
      <c r="B258" s="290"/>
      <c r="C258" s="289"/>
      <c r="F258" s="280">
        <v>14083.58</v>
      </c>
      <c r="G258" s="285" t="s">
        <v>12728</v>
      </c>
      <c r="H258" s="285"/>
      <c r="I258" s="285"/>
      <c r="J258" s="279"/>
      <c r="K258" s="279"/>
      <c r="L258" s="279"/>
    </row>
    <row r="259" spans="2:12" x14ac:dyDescent="0.2">
      <c r="B259" s="290"/>
      <c r="C259" s="289"/>
      <c r="F259" s="280">
        <v>8079.08</v>
      </c>
      <c r="G259" s="285" t="s">
        <v>12727</v>
      </c>
      <c r="H259" s="285"/>
      <c r="I259" s="285"/>
      <c r="J259" s="279"/>
      <c r="K259" s="279"/>
      <c r="L259" s="279"/>
    </row>
    <row r="260" spans="2:12" x14ac:dyDescent="0.2">
      <c r="B260" s="290"/>
      <c r="C260" s="289"/>
      <c r="F260" s="280">
        <v>25247</v>
      </c>
      <c r="G260" s="285" t="s">
        <v>10739</v>
      </c>
      <c r="H260" s="285"/>
      <c r="I260" s="285"/>
      <c r="J260" s="279"/>
      <c r="K260" s="279"/>
      <c r="L260" s="279"/>
    </row>
    <row r="261" spans="2:12" x14ac:dyDescent="0.2">
      <c r="B261" s="290"/>
      <c r="C261" s="289"/>
      <c r="F261" s="280">
        <v>1117</v>
      </c>
      <c r="G261" s="285" t="s">
        <v>3804</v>
      </c>
      <c r="H261" s="285"/>
      <c r="I261" s="285"/>
      <c r="J261" s="279"/>
      <c r="K261" s="279"/>
      <c r="L261" s="279"/>
    </row>
    <row r="262" spans="2:12" x14ac:dyDescent="0.2">
      <c r="B262" s="290"/>
      <c r="C262" s="289"/>
      <c r="F262" s="280">
        <v>3391.77</v>
      </c>
      <c r="G262" s="285" t="s">
        <v>12726</v>
      </c>
      <c r="H262" s="285"/>
      <c r="I262" s="285"/>
      <c r="J262" s="279"/>
      <c r="K262" s="279"/>
      <c r="L262" s="279"/>
    </row>
    <row r="263" spans="2:12" x14ac:dyDescent="0.2">
      <c r="B263" s="290"/>
      <c r="C263" s="289"/>
      <c r="F263" s="280">
        <v>1009.88</v>
      </c>
      <c r="G263" s="285" t="s">
        <v>12725</v>
      </c>
      <c r="H263" s="285"/>
      <c r="I263" s="285"/>
      <c r="J263" s="279"/>
      <c r="K263" s="279"/>
      <c r="L263" s="279"/>
    </row>
    <row r="264" spans="2:12" x14ac:dyDescent="0.2">
      <c r="B264" s="290"/>
      <c r="C264" s="289"/>
      <c r="F264" s="280">
        <v>994.49</v>
      </c>
      <c r="G264" s="285" t="s">
        <v>12724</v>
      </c>
      <c r="H264" s="285"/>
      <c r="I264" s="285"/>
      <c r="J264" s="279"/>
      <c r="K264" s="279"/>
      <c r="L264" s="279"/>
    </row>
    <row r="265" spans="2:12" x14ac:dyDescent="0.2">
      <c r="B265" s="290"/>
      <c r="C265" s="289"/>
      <c r="F265" s="280">
        <v>1061.82</v>
      </c>
      <c r="G265" s="285" t="s">
        <v>12723</v>
      </c>
      <c r="H265" s="285"/>
      <c r="I265" s="285"/>
      <c r="J265" s="279"/>
      <c r="K265" s="279"/>
      <c r="L265" s="279"/>
    </row>
    <row r="266" spans="2:12" x14ac:dyDescent="0.2">
      <c r="B266" s="290"/>
      <c r="C266" s="289"/>
      <c r="F266" s="280">
        <v>5049.42</v>
      </c>
      <c r="G266" s="285" t="s">
        <v>12722</v>
      </c>
      <c r="H266" s="285"/>
      <c r="I266" s="285"/>
      <c r="J266" s="279"/>
      <c r="K266" s="279"/>
      <c r="L266" s="279"/>
    </row>
    <row r="267" spans="2:12" x14ac:dyDescent="0.2">
      <c r="B267" s="290"/>
      <c r="C267" s="289"/>
      <c r="F267" s="280">
        <v>9321.8520000000008</v>
      </c>
      <c r="G267" s="285" t="s">
        <v>12721</v>
      </c>
      <c r="H267" s="285"/>
      <c r="I267" s="285"/>
      <c r="J267" s="279"/>
      <c r="K267" s="279"/>
      <c r="L267" s="279"/>
    </row>
    <row r="268" spans="2:12" x14ac:dyDescent="0.2">
      <c r="B268" s="290"/>
      <c r="C268" s="289"/>
      <c r="F268" s="280">
        <v>1043.04</v>
      </c>
      <c r="G268" s="285" t="s">
        <v>12720</v>
      </c>
      <c r="H268" s="285"/>
      <c r="I268" s="285"/>
      <c r="J268" s="279"/>
      <c r="K268" s="279"/>
      <c r="L268" s="279"/>
    </row>
    <row r="269" spans="2:12" x14ac:dyDescent="0.2">
      <c r="B269" s="290"/>
      <c r="C269" s="289"/>
      <c r="F269" s="280">
        <v>915.12</v>
      </c>
      <c r="G269" s="285" t="s">
        <v>12719</v>
      </c>
      <c r="H269" s="285"/>
      <c r="I269" s="285"/>
      <c r="J269" s="279"/>
      <c r="K269" s="279"/>
      <c r="L269" s="279"/>
    </row>
    <row r="270" spans="2:12" x14ac:dyDescent="0.2">
      <c r="B270" s="290"/>
      <c r="C270" s="289"/>
      <c r="F270" s="280">
        <v>32087.66</v>
      </c>
      <c r="G270" s="285" t="s">
        <v>12718</v>
      </c>
      <c r="H270" s="285"/>
      <c r="I270" s="285"/>
      <c r="J270" s="279"/>
      <c r="K270" s="279"/>
      <c r="L270" s="279"/>
    </row>
    <row r="271" spans="2:12" x14ac:dyDescent="0.2">
      <c r="B271" s="290"/>
      <c r="C271" s="289"/>
      <c r="F271" s="280">
        <v>31648.18</v>
      </c>
      <c r="G271" s="285"/>
      <c r="H271" s="285"/>
      <c r="I271" s="285"/>
      <c r="J271" s="279"/>
      <c r="K271" s="279"/>
      <c r="L271" s="279"/>
    </row>
    <row r="272" spans="2:12" x14ac:dyDescent="0.2">
      <c r="B272" s="290"/>
      <c r="C272" s="289"/>
      <c r="F272" s="280">
        <v>19763.02</v>
      </c>
      <c r="G272" s="279" t="s">
        <v>12717</v>
      </c>
      <c r="H272" s="285"/>
      <c r="I272" s="285"/>
      <c r="J272" s="279"/>
      <c r="K272" s="279"/>
      <c r="L272" s="279"/>
    </row>
    <row r="273" spans="2:12" x14ac:dyDescent="0.2">
      <c r="B273" s="290"/>
      <c r="C273" s="289"/>
      <c r="F273" s="280">
        <v>46469.279999999999</v>
      </c>
      <c r="G273" s="285" t="s">
        <v>12716</v>
      </c>
      <c r="H273" s="285"/>
      <c r="I273" s="285"/>
      <c r="J273" s="279"/>
      <c r="K273" s="279"/>
      <c r="L273" s="279"/>
    </row>
    <row r="274" spans="2:12" x14ac:dyDescent="0.2">
      <c r="B274" s="290"/>
      <c r="C274" s="289"/>
      <c r="F274" s="280">
        <v>14245.47</v>
      </c>
      <c r="G274" s="285" t="s">
        <v>12715</v>
      </c>
      <c r="H274" s="285"/>
      <c r="I274" s="285"/>
      <c r="J274" s="279"/>
      <c r="K274" s="279"/>
      <c r="L274" s="279"/>
    </row>
    <row r="275" spans="2:12" x14ac:dyDescent="0.2">
      <c r="B275" s="290"/>
      <c r="C275" s="289"/>
      <c r="F275" s="280">
        <v>38079.410000000003</v>
      </c>
      <c r="G275" s="285" t="s">
        <v>12714</v>
      </c>
      <c r="H275" s="285"/>
      <c r="I275" s="285"/>
      <c r="J275" s="279"/>
      <c r="K275" s="279"/>
      <c r="L275" s="279"/>
    </row>
    <row r="276" spans="2:12" x14ac:dyDescent="0.2">
      <c r="B276" s="290"/>
      <c r="C276" s="289"/>
      <c r="F276" s="280">
        <v>1142.53</v>
      </c>
      <c r="G276" s="285"/>
      <c r="H276" s="285"/>
      <c r="I276" s="285"/>
      <c r="J276" s="279"/>
      <c r="K276" s="279"/>
      <c r="L276" s="279"/>
    </row>
    <row r="277" spans="2:12" x14ac:dyDescent="0.2">
      <c r="B277" s="290"/>
      <c r="C277" s="289"/>
      <c r="F277" s="280">
        <v>2019.76</v>
      </c>
      <c r="G277" s="285" t="s">
        <v>12713</v>
      </c>
      <c r="H277" s="285"/>
      <c r="I277" s="285"/>
      <c r="J277" s="279"/>
      <c r="K277" s="279"/>
      <c r="L277" s="279"/>
    </row>
    <row r="278" spans="2:12" x14ac:dyDescent="0.2">
      <c r="B278" s="290"/>
      <c r="C278" s="289"/>
      <c r="F278" s="280">
        <v>22103.57</v>
      </c>
      <c r="G278" s="285" t="s">
        <v>12712</v>
      </c>
      <c r="H278" s="285"/>
      <c r="I278" s="285"/>
      <c r="J278" s="279"/>
      <c r="K278" s="279"/>
      <c r="L278" s="279"/>
    </row>
    <row r="279" spans="2:12" x14ac:dyDescent="0.2">
      <c r="B279" s="290"/>
      <c r="C279" s="289"/>
      <c r="F279" s="280">
        <v>2540.66</v>
      </c>
      <c r="G279" s="285" t="s">
        <v>12711</v>
      </c>
      <c r="H279" s="285"/>
      <c r="I279" s="285"/>
      <c r="J279" s="279"/>
      <c r="K279" s="279"/>
      <c r="L279" s="279"/>
    </row>
    <row r="280" spans="2:12" x14ac:dyDescent="0.2">
      <c r="B280" s="290"/>
      <c r="C280" s="289"/>
      <c r="F280" s="280">
        <v>673.04</v>
      </c>
      <c r="G280" s="285" t="s">
        <v>12710</v>
      </c>
      <c r="H280" s="285"/>
      <c r="I280" s="285"/>
      <c r="J280" s="279"/>
      <c r="K280" s="279"/>
      <c r="L280" s="279"/>
    </row>
    <row r="281" spans="2:12" x14ac:dyDescent="0.2">
      <c r="B281" s="290"/>
      <c r="C281" s="289"/>
      <c r="F281" s="280">
        <v>40600</v>
      </c>
      <c r="G281" s="285"/>
      <c r="H281" s="285"/>
      <c r="I281" s="285"/>
      <c r="J281" s="279"/>
      <c r="K281" s="279"/>
      <c r="L281" s="279"/>
    </row>
    <row r="282" spans="2:12" x14ac:dyDescent="0.2">
      <c r="B282" s="290"/>
      <c r="C282" s="289"/>
      <c r="F282" s="280">
        <v>51615.12</v>
      </c>
      <c r="G282" s="285" t="s">
        <v>12709</v>
      </c>
      <c r="H282" s="285"/>
      <c r="I282" s="285"/>
      <c r="J282" s="279"/>
      <c r="K282" s="279"/>
      <c r="L282" s="279"/>
    </row>
    <row r="283" spans="2:12" x14ac:dyDescent="0.2">
      <c r="B283" s="290"/>
      <c r="C283" s="289"/>
      <c r="F283" s="280">
        <v>3918.85</v>
      </c>
      <c r="G283" s="285" t="s">
        <v>12708</v>
      </c>
      <c r="H283" s="285"/>
      <c r="I283" s="285"/>
      <c r="J283" s="279"/>
      <c r="K283" s="279"/>
      <c r="L283" s="279"/>
    </row>
    <row r="284" spans="2:12" x14ac:dyDescent="0.2">
      <c r="B284" s="290"/>
      <c r="C284" s="289"/>
      <c r="F284" s="280">
        <v>3068.22</v>
      </c>
      <c r="G284" s="285"/>
      <c r="H284" s="285"/>
      <c r="I284" s="285"/>
      <c r="J284" s="279"/>
      <c r="K284" s="279"/>
      <c r="L284" s="279"/>
    </row>
    <row r="285" spans="2:12" x14ac:dyDescent="0.2">
      <c r="B285" s="290"/>
      <c r="C285" s="289"/>
      <c r="F285" s="280">
        <v>5049.42</v>
      </c>
      <c r="G285" s="285" t="s">
        <v>12707</v>
      </c>
      <c r="H285" s="285"/>
      <c r="I285" s="285"/>
      <c r="J285" s="279"/>
      <c r="K285" s="279"/>
      <c r="L285" s="279"/>
    </row>
    <row r="286" spans="2:12" ht="13.5" customHeight="1" x14ac:dyDescent="0.2">
      <c r="B286" s="290"/>
      <c r="C286" s="289"/>
      <c r="F286" s="280">
        <v>20137.62</v>
      </c>
      <c r="G286" s="285"/>
      <c r="H286" s="285"/>
      <c r="I286" s="285"/>
      <c r="J286" s="279"/>
      <c r="K286" s="279"/>
      <c r="L286" s="279"/>
    </row>
    <row r="287" spans="2:12" x14ac:dyDescent="0.2">
      <c r="B287" s="290"/>
      <c r="C287" s="289"/>
      <c r="F287" s="280">
        <v>1663.2</v>
      </c>
      <c r="G287" s="285" t="s">
        <v>12706</v>
      </c>
      <c r="H287" s="285"/>
      <c r="I287" s="285"/>
      <c r="J287" s="279"/>
      <c r="K287" s="279"/>
      <c r="L287" s="279"/>
    </row>
    <row r="288" spans="2:12" x14ac:dyDescent="0.2">
      <c r="B288" s="290"/>
      <c r="C288" s="289"/>
      <c r="F288" s="280">
        <v>2303.71</v>
      </c>
      <c r="G288" s="285" t="s">
        <v>12705</v>
      </c>
      <c r="H288" s="285"/>
      <c r="I288" s="285"/>
      <c r="J288" s="279"/>
      <c r="K288" s="279"/>
      <c r="L288" s="279"/>
    </row>
    <row r="289" spans="2:12" x14ac:dyDescent="0.2">
      <c r="B289" s="290"/>
      <c r="C289" s="289"/>
      <c r="F289" s="280">
        <v>12218.75</v>
      </c>
      <c r="G289" s="285" t="s">
        <v>12704</v>
      </c>
      <c r="H289" s="285"/>
      <c r="I289" s="285"/>
      <c r="J289" s="279"/>
      <c r="K289" s="279"/>
      <c r="L289" s="279"/>
    </row>
    <row r="290" spans="2:12" x14ac:dyDescent="0.2">
      <c r="B290" s="290"/>
      <c r="C290" s="289"/>
      <c r="F290" s="280">
        <v>1</v>
      </c>
      <c r="G290" s="485"/>
      <c r="H290" s="285"/>
      <c r="I290" s="285"/>
      <c r="J290" s="279"/>
      <c r="K290" s="279"/>
      <c r="L290" s="279"/>
    </row>
    <row r="291" spans="2:12" x14ac:dyDescent="0.2">
      <c r="B291" s="290"/>
      <c r="C291" s="289"/>
      <c r="F291" s="280">
        <v>4439.43</v>
      </c>
      <c r="G291" s="285" t="s">
        <v>12703</v>
      </c>
      <c r="H291" s="285"/>
      <c r="I291" s="285"/>
      <c r="J291" s="279"/>
      <c r="K291" s="279"/>
      <c r="L291" s="279"/>
    </row>
    <row r="292" spans="2:12" x14ac:dyDescent="0.2">
      <c r="B292" s="290"/>
      <c r="C292" s="289"/>
      <c r="F292" s="280">
        <v>93413.31</v>
      </c>
      <c r="G292" s="285" t="s">
        <v>12702</v>
      </c>
      <c r="H292" s="285"/>
      <c r="I292" s="285"/>
      <c r="J292" s="279"/>
      <c r="K292" s="279"/>
      <c r="L292" s="279"/>
    </row>
    <row r="293" spans="2:12" x14ac:dyDescent="0.2">
      <c r="B293" s="290"/>
      <c r="C293" s="289"/>
      <c r="F293" s="280">
        <v>25688.1</v>
      </c>
      <c r="G293" s="285"/>
      <c r="H293" s="285"/>
      <c r="I293" s="285"/>
      <c r="J293" s="279"/>
      <c r="K293" s="279"/>
      <c r="L293" s="279"/>
    </row>
    <row r="294" spans="2:12" x14ac:dyDescent="0.2">
      <c r="B294" s="290"/>
      <c r="C294" s="289"/>
      <c r="F294" s="280">
        <v>7184.01</v>
      </c>
      <c r="G294" s="285" t="s">
        <v>12701</v>
      </c>
      <c r="H294" s="285"/>
      <c r="I294" s="285"/>
      <c r="J294" s="279"/>
      <c r="K294" s="279"/>
      <c r="L294" s="279"/>
    </row>
    <row r="295" spans="2:12" x14ac:dyDescent="0.2">
      <c r="B295" s="290"/>
      <c r="C295" s="289"/>
      <c r="F295" s="280">
        <v>14102.48</v>
      </c>
      <c r="G295" s="285"/>
      <c r="H295" s="285"/>
      <c r="I295" s="285"/>
      <c r="J295" s="279"/>
      <c r="K295" s="279"/>
      <c r="L295" s="279"/>
    </row>
    <row r="296" spans="2:12" x14ac:dyDescent="0.2">
      <c r="B296" s="290"/>
      <c r="C296" s="289"/>
      <c r="F296" s="280">
        <v>1647.5</v>
      </c>
      <c r="G296" s="285"/>
      <c r="H296" s="285"/>
      <c r="I296" s="285"/>
      <c r="J296" s="279"/>
      <c r="K296" s="279"/>
      <c r="L296" s="279"/>
    </row>
    <row r="297" spans="2:12" x14ac:dyDescent="0.2">
      <c r="B297" s="290"/>
      <c r="C297" s="289"/>
      <c r="F297" s="280">
        <v>3242.9</v>
      </c>
      <c r="G297" s="285" t="s">
        <v>12700</v>
      </c>
      <c r="H297" s="285"/>
      <c r="I297" s="285"/>
      <c r="J297" s="279"/>
      <c r="K297" s="279"/>
      <c r="L297" s="279"/>
    </row>
    <row r="298" spans="2:12" x14ac:dyDescent="0.2">
      <c r="B298" s="290"/>
      <c r="C298" s="289"/>
      <c r="F298" s="280">
        <v>10488.95</v>
      </c>
      <c r="G298" s="285" t="s">
        <v>12699</v>
      </c>
      <c r="H298" s="285"/>
      <c r="I298" s="285"/>
      <c r="J298" s="279"/>
      <c r="K298" s="279"/>
      <c r="L298" s="279"/>
    </row>
    <row r="299" spans="2:12" x14ac:dyDescent="0.2">
      <c r="B299" s="290"/>
      <c r="C299" s="289"/>
      <c r="F299" s="280">
        <v>13832.32</v>
      </c>
      <c r="G299" s="285"/>
      <c r="H299" s="285"/>
      <c r="I299" s="285"/>
      <c r="J299" s="279"/>
    </row>
    <row r="300" spans="2:12" x14ac:dyDescent="0.2">
      <c r="B300" s="290"/>
      <c r="C300" s="289"/>
      <c r="F300" s="280">
        <v>13832.35</v>
      </c>
      <c r="G300" s="285"/>
      <c r="H300" s="285"/>
      <c r="I300" s="285"/>
      <c r="J300" s="279"/>
    </row>
    <row r="301" spans="2:12" x14ac:dyDescent="0.2">
      <c r="B301" s="290"/>
      <c r="C301" s="289"/>
      <c r="F301" s="280">
        <v>2760.97</v>
      </c>
      <c r="G301" s="285" t="s">
        <v>12698</v>
      </c>
      <c r="H301" s="285"/>
      <c r="I301" s="285"/>
      <c r="J301" s="279"/>
    </row>
    <row r="302" spans="2:12" x14ac:dyDescent="0.2">
      <c r="B302" s="290"/>
      <c r="C302" s="289"/>
      <c r="F302" s="280">
        <v>147345</v>
      </c>
      <c r="G302" s="285"/>
      <c r="H302" s="285"/>
      <c r="I302" s="285"/>
      <c r="J302" s="279"/>
    </row>
    <row r="303" spans="2:12" x14ac:dyDescent="0.2">
      <c r="B303" s="290"/>
      <c r="C303" s="289"/>
      <c r="F303" s="280">
        <v>27833.55</v>
      </c>
      <c r="G303" s="285"/>
      <c r="H303" s="285"/>
      <c r="I303" s="285"/>
      <c r="J303" s="279"/>
    </row>
    <row r="304" spans="2:12" ht="12.75" customHeight="1" x14ac:dyDescent="0.2">
      <c r="B304" s="290"/>
      <c r="C304" s="289"/>
      <c r="F304" s="280">
        <v>2667.46</v>
      </c>
      <c r="G304" s="765" t="s">
        <v>12697</v>
      </c>
      <c r="H304" s="285"/>
      <c r="I304" s="285"/>
      <c r="J304" s="279"/>
    </row>
    <row r="305" spans="2:10" x14ac:dyDescent="0.2">
      <c r="B305" s="290"/>
      <c r="C305" s="289"/>
      <c r="F305" s="280">
        <v>10520.38</v>
      </c>
      <c r="G305" s="765" t="s">
        <v>12696</v>
      </c>
      <c r="H305" s="285"/>
      <c r="I305" s="285"/>
      <c r="J305" s="279"/>
    </row>
    <row r="306" spans="2:10" x14ac:dyDescent="0.2">
      <c r="B306" s="290"/>
      <c r="C306" s="289"/>
      <c r="F306" s="280">
        <v>46032.81</v>
      </c>
      <c r="G306" s="765"/>
      <c r="H306" s="285"/>
      <c r="I306" s="285"/>
      <c r="J306" s="279"/>
    </row>
    <row r="307" spans="2:10" x14ac:dyDescent="0.2">
      <c r="B307" s="290"/>
      <c r="C307" s="289"/>
      <c r="F307" s="359">
        <v>2071.04</v>
      </c>
      <c r="G307" s="765" t="s">
        <v>12695</v>
      </c>
      <c r="H307" s="285"/>
      <c r="I307" s="285"/>
      <c r="J307" s="279"/>
    </row>
    <row r="308" spans="2:10" ht="25.5" x14ac:dyDescent="0.2">
      <c r="B308" s="290"/>
      <c r="C308" s="289"/>
      <c r="F308" s="280">
        <v>57933.56</v>
      </c>
      <c r="G308" s="765" t="s">
        <v>12694</v>
      </c>
      <c r="H308" s="285"/>
      <c r="I308" s="285"/>
      <c r="J308" s="279"/>
    </row>
    <row r="309" spans="2:10" x14ac:dyDescent="0.2">
      <c r="B309" s="290"/>
      <c r="C309" s="289"/>
      <c r="E309" s="900"/>
      <c r="F309" s="280">
        <v>13340</v>
      </c>
      <c r="G309" s="285" t="s">
        <v>12693</v>
      </c>
      <c r="H309" s="285"/>
      <c r="I309" s="285"/>
      <c r="J309" s="279"/>
    </row>
    <row r="310" spans="2:10" x14ac:dyDescent="0.2">
      <c r="B310" s="290"/>
      <c r="C310" s="289"/>
      <c r="F310" s="280">
        <v>7335.1</v>
      </c>
      <c r="G310" s="285"/>
      <c r="H310" s="285"/>
      <c r="I310" s="285"/>
      <c r="J310" s="279"/>
    </row>
    <row r="311" spans="2:10" x14ac:dyDescent="0.2">
      <c r="B311" s="290"/>
      <c r="C311" s="289"/>
      <c r="F311" s="280">
        <v>31084.39</v>
      </c>
      <c r="G311" s="285" t="s">
        <v>12692</v>
      </c>
      <c r="H311" s="285"/>
      <c r="I311" s="285"/>
      <c r="J311" s="279"/>
    </row>
    <row r="312" spans="2:10" x14ac:dyDescent="0.2">
      <c r="B312" s="290"/>
      <c r="C312" s="289"/>
      <c r="F312" s="280">
        <v>3926.98</v>
      </c>
      <c r="G312" s="285" t="s">
        <v>12691</v>
      </c>
      <c r="H312" s="285"/>
      <c r="I312" s="285"/>
      <c r="J312" s="279"/>
    </row>
    <row r="313" spans="2:10" x14ac:dyDescent="0.2">
      <c r="B313" s="290"/>
      <c r="C313" s="289"/>
      <c r="F313" s="280">
        <v>9302.44</v>
      </c>
      <c r="G313" s="285" t="s">
        <v>12690</v>
      </c>
      <c r="H313" s="285"/>
      <c r="I313" s="285"/>
      <c r="J313" s="279"/>
    </row>
    <row r="314" spans="2:10" x14ac:dyDescent="0.2">
      <c r="B314" s="290"/>
      <c r="C314" s="289"/>
      <c r="F314" s="280">
        <v>14942.98</v>
      </c>
      <c r="G314" s="285" t="s">
        <v>12689</v>
      </c>
      <c r="H314" s="285"/>
      <c r="I314" s="285"/>
      <c r="J314" s="279"/>
    </row>
    <row r="315" spans="2:10" x14ac:dyDescent="0.2">
      <c r="B315" s="290"/>
      <c r="C315" s="289"/>
      <c r="F315" s="280">
        <v>16840.2</v>
      </c>
      <c r="G315" s="285" t="s">
        <v>12688</v>
      </c>
      <c r="H315" s="285"/>
      <c r="I315" s="285"/>
      <c r="J315" s="279"/>
    </row>
    <row r="316" spans="2:10" x14ac:dyDescent="0.2">
      <c r="B316" s="290"/>
      <c r="C316" s="289"/>
      <c r="F316" s="280">
        <v>10006.18</v>
      </c>
      <c r="G316" s="285" t="s">
        <v>12687</v>
      </c>
      <c r="H316" s="285"/>
      <c r="I316" s="285"/>
      <c r="J316" s="279"/>
    </row>
    <row r="317" spans="2:10" x14ac:dyDescent="0.2">
      <c r="B317" s="290"/>
      <c r="C317" s="289"/>
      <c r="F317" s="280">
        <v>13056.02</v>
      </c>
      <c r="G317" s="285" t="s">
        <v>12686</v>
      </c>
      <c r="H317" s="285"/>
      <c r="I317" s="285"/>
      <c r="J317" s="279"/>
    </row>
    <row r="318" spans="2:10" x14ac:dyDescent="0.2">
      <c r="B318" s="290"/>
      <c r="C318" s="289"/>
      <c r="F318" s="280">
        <v>13193.67</v>
      </c>
      <c r="G318" s="285" t="s">
        <v>12685</v>
      </c>
      <c r="H318" s="285"/>
      <c r="I318" s="285"/>
      <c r="J318" s="279"/>
    </row>
    <row r="319" spans="2:10" x14ac:dyDescent="0.2">
      <c r="B319" s="290"/>
      <c r="C319" s="289"/>
      <c r="F319" s="280">
        <v>4222.78</v>
      </c>
      <c r="G319" s="285" t="s">
        <v>12684</v>
      </c>
      <c r="H319" s="285"/>
      <c r="I319" s="285"/>
      <c r="J319" s="279"/>
    </row>
    <row r="320" spans="2:10" x14ac:dyDescent="0.2">
      <c r="B320" s="290"/>
      <c r="C320" s="289"/>
      <c r="F320" s="280">
        <v>18720.169999999998</v>
      </c>
      <c r="G320" s="285" t="s">
        <v>12683</v>
      </c>
      <c r="H320" s="285"/>
      <c r="I320" s="285"/>
      <c r="J320" s="279"/>
    </row>
    <row r="321" spans="2:10" x14ac:dyDescent="0.2">
      <c r="B321" s="290"/>
      <c r="C321" s="289"/>
      <c r="F321" s="280">
        <v>1723.81</v>
      </c>
      <c r="G321" s="285" t="s">
        <v>12682</v>
      </c>
      <c r="H321" s="285"/>
      <c r="I321" s="285"/>
      <c r="J321" s="279"/>
    </row>
    <row r="322" spans="2:10" x14ac:dyDescent="0.2">
      <c r="B322" s="290"/>
      <c r="C322" s="289"/>
      <c r="F322" s="280">
        <v>3304.79</v>
      </c>
      <c r="G322" s="285" t="s">
        <v>12681</v>
      </c>
      <c r="H322" s="285"/>
      <c r="I322" s="285"/>
      <c r="J322" s="279"/>
    </row>
    <row r="323" spans="2:10" x14ac:dyDescent="0.2">
      <c r="B323" s="290"/>
      <c r="C323" s="289"/>
      <c r="F323" s="280">
        <v>7073.67</v>
      </c>
      <c r="G323" s="285" t="s">
        <v>12680</v>
      </c>
      <c r="H323" s="285"/>
      <c r="I323" s="285"/>
      <c r="J323" s="279"/>
    </row>
    <row r="324" spans="2:10" x14ac:dyDescent="0.2">
      <c r="B324" s="290"/>
      <c r="C324" s="289"/>
      <c r="F324" s="280">
        <v>1383.23</v>
      </c>
      <c r="G324" s="285" t="s">
        <v>8898</v>
      </c>
      <c r="H324" s="285"/>
      <c r="I324" s="285"/>
      <c r="J324" s="279"/>
    </row>
    <row r="325" spans="2:10" x14ac:dyDescent="0.2">
      <c r="B325" s="290"/>
      <c r="C325" s="289"/>
      <c r="F325" s="280">
        <v>4227.04</v>
      </c>
      <c r="G325" s="285"/>
      <c r="H325" s="285"/>
      <c r="I325" s="285"/>
      <c r="J325" s="279"/>
    </row>
    <row r="326" spans="2:10" x14ac:dyDescent="0.2">
      <c r="B326" s="290"/>
      <c r="C326" s="289"/>
      <c r="F326" s="280">
        <v>30546.86</v>
      </c>
      <c r="G326" s="285" t="s">
        <v>12679</v>
      </c>
      <c r="H326" s="285"/>
      <c r="I326" s="285"/>
      <c r="J326" s="279"/>
    </row>
    <row r="327" spans="2:10" x14ac:dyDescent="0.2">
      <c r="B327" s="290"/>
      <c r="C327" s="289"/>
      <c r="F327" s="280">
        <v>3833.17</v>
      </c>
      <c r="G327" s="285"/>
      <c r="H327" s="285"/>
      <c r="I327" s="285"/>
      <c r="J327" s="279"/>
    </row>
    <row r="328" spans="2:10" x14ac:dyDescent="0.2">
      <c r="B328" s="290"/>
      <c r="C328" s="289"/>
      <c r="F328" s="280">
        <v>25347.39</v>
      </c>
      <c r="G328" s="285" t="s">
        <v>12678</v>
      </c>
      <c r="H328" s="285"/>
      <c r="I328" s="285"/>
      <c r="J328" s="279"/>
    </row>
    <row r="329" spans="2:10" x14ac:dyDescent="0.2">
      <c r="B329" s="290"/>
      <c r="C329" s="289"/>
      <c r="F329" s="280">
        <v>20250.689999999999</v>
      </c>
      <c r="G329" s="285" t="s">
        <v>12677</v>
      </c>
      <c r="H329" s="285"/>
      <c r="I329" s="285"/>
      <c r="J329" s="279"/>
    </row>
    <row r="330" spans="2:10" x14ac:dyDescent="0.2">
      <c r="B330" s="290"/>
      <c r="C330" s="289"/>
      <c r="F330" s="280">
        <v>20988.39</v>
      </c>
      <c r="G330" s="285" t="s">
        <v>12676</v>
      </c>
      <c r="H330" s="285"/>
      <c r="I330" s="285"/>
      <c r="J330" s="279"/>
    </row>
    <row r="331" spans="2:10" x14ac:dyDescent="0.2">
      <c r="B331" s="290"/>
      <c r="C331" s="289"/>
      <c r="F331" s="280">
        <v>10567.6</v>
      </c>
      <c r="G331" s="285" t="s">
        <v>12675</v>
      </c>
      <c r="H331" s="285"/>
      <c r="I331" s="285"/>
      <c r="J331" s="279"/>
    </row>
    <row r="332" spans="2:10" x14ac:dyDescent="0.2">
      <c r="B332" s="290"/>
      <c r="C332" s="289"/>
      <c r="F332" s="280">
        <v>2104.75</v>
      </c>
      <c r="G332" s="285" t="s">
        <v>12674</v>
      </c>
      <c r="H332" s="285"/>
      <c r="I332" s="285"/>
      <c r="J332" s="279"/>
    </row>
    <row r="333" spans="2:10" x14ac:dyDescent="0.2">
      <c r="B333" s="290"/>
      <c r="C333" s="289"/>
      <c r="F333" s="280">
        <v>61436.01</v>
      </c>
      <c r="G333" s="285" t="s">
        <v>12673</v>
      </c>
      <c r="H333" s="285"/>
      <c r="I333" s="285"/>
      <c r="J333" s="279"/>
    </row>
    <row r="334" spans="2:10" x14ac:dyDescent="0.2">
      <c r="B334" s="290"/>
      <c r="C334" s="289"/>
      <c r="F334" s="280">
        <v>43817.5</v>
      </c>
      <c r="G334" s="285" t="s">
        <v>12672</v>
      </c>
      <c r="H334" s="285"/>
      <c r="I334" s="285"/>
      <c r="J334" s="279"/>
    </row>
    <row r="335" spans="2:10" x14ac:dyDescent="0.2">
      <c r="B335" s="290"/>
      <c r="C335" s="289"/>
      <c r="F335" s="280">
        <v>15497.97</v>
      </c>
      <c r="G335" s="285" t="s">
        <v>12671</v>
      </c>
      <c r="H335" s="285"/>
      <c r="I335" s="285"/>
      <c r="J335" s="279"/>
    </row>
    <row r="336" spans="2:10" x14ac:dyDescent="0.2">
      <c r="B336" s="290"/>
      <c r="C336" s="289"/>
      <c r="F336" s="280">
        <v>59014.5</v>
      </c>
      <c r="G336" s="285" t="s">
        <v>12670</v>
      </c>
      <c r="H336" s="285"/>
      <c r="I336" s="285"/>
    </row>
    <row r="337" spans="2:9" x14ac:dyDescent="0.2">
      <c r="B337" s="290"/>
      <c r="C337" s="289"/>
      <c r="F337" s="280">
        <v>36847.599999999999</v>
      </c>
      <c r="G337" s="285"/>
      <c r="H337" s="285"/>
      <c r="I337" s="285"/>
    </row>
    <row r="338" spans="2:9" x14ac:dyDescent="0.2">
      <c r="B338" s="290"/>
      <c r="C338" s="289"/>
      <c r="F338" s="280">
        <v>17458.12</v>
      </c>
      <c r="G338" s="285" t="s">
        <v>12669</v>
      </c>
      <c r="H338" s="285"/>
      <c r="I338" s="285"/>
    </row>
    <row r="339" spans="2:9" x14ac:dyDescent="0.2">
      <c r="B339" s="290"/>
      <c r="C339" s="289"/>
      <c r="F339" s="280">
        <v>6711.86</v>
      </c>
      <c r="G339" s="285" t="s">
        <v>12668</v>
      </c>
      <c r="H339" s="285"/>
      <c r="I339" s="285"/>
    </row>
    <row r="340" spans="2:9" x14ac:dyDescent="0.2">
      <c r="B340" s="290"/>
      <c r="C340" s="289"/>
      <c r="F340" s="280">
        <v>75485.69</v>
      </c>
      <c r="G340" s="285"/>
      <c r="H340" s="285"/>
      <c r="I340" s="285"/>
    </row>
    <row r="341" spans="2:9" x14ac:dyDescent="0.2">
      <c r="B341" s="290"/>
      <c r="C341" s="289"/>
      <c r="F341" s="280">
        <v>59006.65</v>
      </c>
      <c r="G341" s="285"/>
      <c r="H341" s="285"/>
      <c r="I341" s="285"/>
    </row>
    <row r="342" spans="2:9" x14ac:dyDescent="0.2">
      <c r="B342" s="290"/>
      <c r="C342" s="289"/>
      <c r="F342" s="280">
        <v>2019.77</v>
      </c>
      <c r="G342" s="285" t="s">
        <v>12667</v>
      </c>
      <c r="H342" s="285"/>
      <c r="I342" s="285"/>
    </row>
    <row r="343" spans="2:9" x14ac:dyDescent="0.2">
      <c r="B343" s="290"/>
      <c r="C343" s="289"/>
      <c r="F343" s="280">
        <v>77076.88</v>
      </c>
      <c r="G343" s="285"/>
      <c r="H343" s="285"/>
      <c r="I343" s="285"/>
    </row>
    <row r="344" spans="2:9" x14ac:dyDescent="0.2">
      <c r="B344" s="290"/>
      <c r="C344" s="289"/>
      <c r="F344" s="280">
        <v>75450.73</v>
      </c>
      <c r="G344" s="285" t="s">
        <v>12666</v>
      </c>
      <c r="H344" s="285"/>
      <c r="I344" s="285"/>
    </row>
    <row r="345" spans="2:9" x14ac:dyDescent="0.2">
      <c r="B345" s="290"/>
      <c r="C345" s="289"/>
      <c r="F345" s="280">
        <v>9306.16</v>
      </c>
      <c r="G345" s="285"/>
      <c r="H345" s="285"/>
      <c r="I345" s="285"/>
    </row>
    <row r="346" spans="2:9" ht="12.75" customHeight="1" x14ac:dyDescent="0.2">
      <c r="B346" s="290"/>
      <c r="C346" s="289"/>
      <c r="F346" s="280">
        <v>14876.41</v>
      </c>
      <c r="G346" s="766" t="s">
        <v>12665</v>
      </c>
      <c r="H346" s="285"/>
      <c r="I346" s="285"/>
    </row>
    <row r="347" spans="2:9" x14ac:dyDescent="0.2">
      <c r="B347" s="290"/>
      <c r="C347" s="289"/>
      <c r="F347" s="280">
        <v>2013.88</v>
      </c>
      <c r="G347" s="285" t="s">
        <v>12664</v>
      </c>
      <c r="H347" s="285"/>
      <c r="I347" s="285"/>
    </row>
    <row r="348" spans="2:9" x14ac:dyDescent="0.2">
      <c r="B348" s="290"/>
      <c r="C348" s="289"/>
      <c r="F348" s="280">
        <v>16498.07</v>
      </c>
      <c r="G348" s="285" t="s">
        <v>12663</v>
      </c>
      <c r="H348" s="285"/>
      <c r="I348" s="285"/>
    </row>
    <row r="349" spans="2:9" x14ac:dyDescent="0.2">
      <c r="B349" s="290"/>
      <c r="C349" s="289"/>
      <c r="F349" s="280">
        <v>18894.080000000002</v>
      </c>
      <c r="G349" s="285" t="s">
        <v>12662</v>
      </c>
      <c r="H349" s="285"/>
      <c r="I349" s="285"/>
    </row>
    <row r="350" spans="2:9" x14ac:dyDescent="0.2">
      <c r="B350" s="290"/>
      <c r="C350" s="289"/>
      <c r="F350" s="280">
        <v>1622.24</v>
      </c>
      <c r="G350" s="285" t="s">
        <v>12661</v>
      </c>
      <c r="H350" s="285"/>
      <c r="I350" s="285"/>
    </row>
    <row r="351" spans="2:9" x14ac:dyDescent="0.2">
      <c r="B351" s="290"/>
      <c r="C351" s="289"/>
      <c r="F351" s="280">
        <v>6281.14</v>
      </c>
      <c r="G351" s="285"/>
      <c r="H351" s="285"/>
      <c r="I351" s="285"/>
    </row>
    <row r="352" spans="2:9" x14ac:dyDescent="0.2">
      <c r="B352" s="290"/>
      <c r="C352" s="289"/>
      <c r="F352" s="280">
        <v>81088.31</v>
      </c>
      <c r="G352" s="285"/>
      <c r="H352" s="285"/>
      <c r="I352" s="285"/>
    </row>
    <row r="353" spans="2:9" x14ac:dyDescent="0.2">
      <c r="B353" s="290"/>
      <c r="C353" s="289"/>
      <c r="F353" s="280">
        <v>22266.82</v>
      </c>
      <c r="G353" s="285" t="s">
        <v>12660</v>
      </c>
      <c r="H353" s="285"/>
      <c r="I353" s="285"/>
    </row>
    <row r="354" spans="2:9" x14ac:dyDescent="0.2">
      <c r="B354" s="290"/>
      <c r="C354" s="289"/>
      <c r="F354" s="280">
        <v>23861.87</v>
      </c>
      <c r="G354" s="285" t="s">
        <v>12659</v>
      </c>
      <c r="H354" s="285"/>
      <c r="I354" s="285"/>
    </row>
    <row r="355" spans="2:9" x14ac:dyDescent="0.2">
      <c r="B355" s="290"/>
      <c r="C355" s="289"/>
      <c r="F355" s="280">
        <v>5600</v>
      </c>
      <c r="G355" s="285" t="s">
        <v>8898</v>
      </c>
      <c r="H355" s="285"/>
      <c r="I355" s="285"/>
    </row>
    <row r="356" spans="2:9" x14ac:dyDescent="0.2">
      <c r="B356" s="290"/>
      <c r="C356" s="289"/>
      <c r="F356" s="280">
        <v>15148.27</v>
      </c>
      <c r="G356" s="285" t="s">
        <v>12658</v>
      </c>
      <c r="H356" s="285"/>
      <c r="I356" s="285"/>
    </row>
    <row r="357" spans="2:9" x14ac:dyDescent="0.2">
      <c r="B357" s="290"/>
      <c r="C357" s="289"/>
      <c r="F357" s="280">
        <v>11707.86</v>
      </c>
      <c r="G357" s="285" t="s">
        <v>12657</v>
      </c>
      <c r="H357" s="285"/>
      <c r="I357" s="285"/>
    </row>
    <row r="358" spans="2:9" x14ac:dyDescent="0.2">
      <c r="B358" s="290"/>
      <c r="C358" s="289"/>
      <c r="F358" s="280">
        <v>5918.55</v>
      </c>
      <c r="G358" s="285" t="s">
        <v>12656</v>
      </c>
      <c r="H358" s="285"/>
      <c r="I358" s="285"/>
    </row>
    <row r="359" spans="2:9" x14ac:dyDescent="0.2">
      <c r="B359" s="290"/>
      <c r="C359" s="289"/>
      <c r="F359" s="280">
        <v>11292.29</v>
      </c>
      <c r="G359" s="285" t="s">
        <v>12655</v>
      </c>
      <c r="H359" s="285"/>
      <c r="I359" s="285"/>
    </row>
    <row r="360" spans="2:9" x14ac:dyDescent="0.2">
      <c r="B360" s="290"/>
      <c r="C360" s="289"/>
      <c r="F360" s="280">
        <v>748.2</v>
      </c>
      <c r="G360" s="285" t="s">
        <v>12654</v>
      </c>
      <c r="H360" s="285"/>
      <c r="I360" s="285"/>
    </row>
    <row r="361" spans="2:9" x14ac:dyDescent="0.2">
      <c r="B361" s="290"/>
      <c r="C361" s="289"/>
      <c r="E361" s="900"/>
      <c r="F361" s="280">
        <v>35427.72</v>
      </c>
      <c r="G361" s="285" t="s">
        <v>12653</v>
      </c>
      <c r="H361" s="285"/>
      <c r="I361" s="285"/>
    </row>
    <row r="362" spans="2:9" x14ac:dyDescent="0.2">
      <c r="B362" s="290"/>
      <c r="C362" s="289"/>
      <c r="F362" s="280">
        <v>18278.57</v>
      </c>
      <c r="G362" s="285" t="s">
        <v>12652</v>
      </c>
      <c r="H362" s="285"/>
      <c r="I362" s="285"/>
    </row>
    <row r="363" spans="2:9" x14ac:dyDescent="0.2">
      <c r="B363" s="290"/>
      <c r="C363" s="289"/>
      <c r="F363" s="280">
        <v>868.61</v>
      </c>
      <c r="G363" s="285"/>
      <c r="H363" s="285"/>
      <c r="I363" s="285"/>
    </row>
    <row r="364" spans="2:9" x14ac:dyDescent="0.2">
      <c r="B364" s="290"/>
      <c r="C364" s="289"/>
      <c r="F364" s="280">
        <v>27779.73</v>
      </c>
      <c r="G364" s="285" t="s">
        <v>12651</v>
      </c>
      <c r="H364" s="285"/>
      <c r="I364" s="285"/>
    </row>
    <row r="365" spans="2:9" x14ac:dyDescent="0.2">
      <c r="B365" s="290"/>
      <c r="C365" s="289"/>
      <c r="F365" s="280">
        <v>36656.230000000003</v>
      </c>
      <c r="G365" s="285" t="s">
        <v>12650</v>
      </c>
      <c r="H365" s="285"/>
      <c r="I365" s="285"/>
    </row>
    <row r="366" spans="2:9" x14ac:dyDescent="0.2">
      <c r="B366" s="290"/>
      <c r="C366" s="289"/>
      <c r="F366" s="280">
        <v>4170.43</v>
      </c>
      <c r="G366" s="285" t="s">
        <v>12649</v>
      </c>
      <c r="H366" s="285"/>
      <c r="I366" s="285"/>
    </row>
    <row r="367" spans="2:9" x14ac:dyDescent="0.2">
      <c r="B367" s="290"/>
      <c r="C367" s="289"/>
      <c r="F367" s="280">
        <v>74044.94</v>
      </c>
      <c r="G367" s="285"/>
      <c r="H367" s="285"/>
      <c r="I367" s="285"/>
    </row>
    <row r="368" spans="2:9" x14ac:dyDescent="0.2">
      <c r="B368" s="290"/>
      <c r="C368" s="289"/>
      <c r="F368" s="280">
        <v>12721.41</v>
      </c>
      <c r="G368" s="285" t="s">
        <v>12648</v>
      </c>
      <c r="H368" s="285"/>
      <c r="I368" s="285"/>
    </row>
    <row r="369" spans="2:9" x14ac:dyDescent="0.2">
      <c r="B369" s="290"/>
      <c r="C369" s="289"/>
      <c r="F369" s="280">
        <v>10886.56</v>
      </c>
      <c r="G369" s="285"/>
      <c r="H369" s="285"/>
      <c r="I369" s="285"/>
    </row>
    <row r="370" spans="2:9" x14ac:dyDescent="0.2">
      <c r="B370" s="290"/>
      <c r="C370" s="289"/>
      <c r="F370" s="280">
        <v>17127.95</v>
      </c>
      <c r="G370" s="285" t="s">
        <v>12647</v>
      </c>
      <c r="H370" s="285"/>
      <c r="I370" s="285"/>
    </row>
    <row r="371" spans="2:9" x14ac:dyDescent="0.2">
      <c r="B371" s="290"/>
      <c r="C371" s="289"/>
      <c r="F371" s="280">
        <v>0.02</v>
      </c>
      <c r="G371" s="285" t="s">
        <v>6616</v>
      </c>
      <c r="H371" s="285"/>
      <c r="I371" s="285"/>
    </row>
    <row r="372" spans="2:9" x14ac:dyDescent="0.2">
      <c r="B372" s="290"/>
      <c r="C372" s="289"/>
      <c r="F372" s="280">
        <v>3661.9</v>
      </c>
      <c r="G372" s="285" t="s">
        <v>12646</v>
      </c>
      <c r="H372" s="285"/>
      <c r="I372" s="285"/>
    </row>
    <row r="373" spans="2:9" x14ac:dyDescent="0.2">
      <c r="B373" s="290"/>
      <c r="C373" s="289"/>
      <c r="F373" s="280">
        <v>21351.5</v>
      </c>
      <c r="G373" s="1166" t="s">
        <v>10334</v>
      </c>
      <c r="H373" s="1167"/>
      <c r="I373" s="285"/>
    </row>
    <row r="374" spans="2:9" x14ac:dyDescent="0.2">
      <c r="B374" s="290"/>
      <c r="C374" s="289"/>
      <c r="F374" s="280">
        <v>41442.730000000003</v>
      </c>
      <c r="G374" s="285"/>
      <c r="H374" s="285"/>
      <c r="I374" s="285"/>
    </row>
    <row r="375" spans="2:9" x14ac:dyDescent="0.2">
      <c r="B375" s="290"/>
      <c r="C375" s="289"/>
      <c r="F375" s="280">
        <v>45912.57</v>
      </c>
      <c r="G375" s="285"/>
      <c r="H375" s="285"/>
      <c r="I375" s="285"/>
    </row>
    <row r="376" spans="2:9" x14ac:dyDescent="0.2">
      <c r="B376" s="290"/>
      <c r="C376" s="289"/>
      <c r="F376" s="280">
        <v>9095.94</v>
      </c>
      <c r="G376" s="285"/>
      <c r="H376" s="285"/>
      <c r="I376" s="285"/>
    </row>
    <row r="377" spans="2:9" x14ac:dyDescent="0.2">
      <c r="B377" s="290"/>
      <c r="C377" s="289"/>
      <c r="F377" s="280">
        <v>3382.48</v>
      </c>
      <c r="G377" s="285" t="s">
        <v>8898</v>
      </c>
      <c r="H377" s="285"/>
      <c r="I377" s="285"/>
    </row>
    <row r="378" spans="2:9" x14ac:dyDescent="0.2">
      <c r="B378" s="290"/>
      <c r="C378" s="289"/>
      <c r="F378" s="280">
        <v>3000</v>
      </c>
      <c r="G378" s="285"/>
      <c r="H378" s="285"/>
      <c r="I378" s="285"/>
    </row>
    <row r="379" spans="2:9" x14ac:dyDescent="0.2">
      <c r="B379" s="290"/>
      <c r="C379" s="289"/>
      <c r="F379" s="280">
        <v>332.72</v>
      </c>
      <c r="G379" s="285"/>
      <c r="H379" s="285"/>
      <c r="I379" s="285"/>
    </row>
    <row r="380" spans="2:9" x14ac:dyDescent="0.2">
      <c r="B380" s="290"/>
      <c r="C380" s="289"/>
      <c r="F380" s="280">
        <v>66212.679999999993</v>
      </c>
      <c r="G380" s="285" t="s">
        <v>12645</v>
      </c>
      <c r="H380" s="285"/>
      <c r="I380" s="285"/>
    </row>
    <row r="381" spans="2:9" x14ac:dyDescent="0.2">
      <c r="B381" s="290"/>
      <c r="C381" s="289"/>
      <c r="F381" s="280">
        <v>10098.84</v>
      </c>
      <c r="G381" s="285"/>
      <c r="H381" s="285"/>
      <c r="I381" s="285"/>
    </row>
    <row r="382" spans="2:9" x14ac:dyDescent="0.2">
      <c r="B382" s="290"/>
      <c r="C382" s="289"/>
      <c r="F382" s="280">
        <v>48207.83</v>
      </c>
      <c r="G382" s="285" t="s">
        <v>2580</v>
      </c>
      <c r="H382" s="285"/>
      <c r="I382" s="285"/>
    </row>
    <row r="383" spans="2:9" x14ac:dyDescent="0.2">
      <c r="B383" s="290"/>
      <c r="C383" s="289"/>
      <c r="F383" s="280">
        <v>50556.63</v>
      </c>
      <c r="G383" s="285"/>
      <c r="H383" s="285"/>
      <c r="I383" s="285"/>
    </row>
    <row r="384" spans="2:9" x14ac:dyDescent="0.2">
      <c r="B384" s="290"/>
      <c r="C384" s="289"/>
      <c r="F384" s="280">
        <v>5161.47</v>
      </c>
      <c r="G384" s="285"/>
      <c r="H384" s="285"/>
      <c r="I384" s="285"/>
    </row>
    <row r="385" spans="2:9" x14ac:dyDescent="0.2">
      <c r="B385" s="290"/>
      <c r="C385" s="289"/>
      <c r="F385" s="280">
        <v>14311.75</v>
      </c>
      <c r="G385" s="285"/>
      <c r="H385" s="285"/>
      <c r="I385" s="285"/>
    </row>
    <row r="386" spans="2:9" x14ac:dyDescent="0.2">
      <c r="B386" s="290"/>
      <c r="C386" s="289"/>
      <c r="F386" s="280">
        <v>25097.09</v>
      </c>
      <c r="G386" s="285"/>
      <c r="H386" s="285"/>
      <c r="I386" s="285"/>
    </row>
    <row r="387" spans="2:9" x14ac:dyDescent="0.2">
      <c r="B387" s="290"/>
      <c r="C387" s="289"/>
      <c r="F387" s="280">
        <v>324.18</v>
      </c>
      <c r="G387" s="285" t="s">
        <v>12644</v>
      </c>
      <c r="H387" s="285"/>
      <c r="I387" s="285"/>
    </row>
    <row r="388" spans="2:9" x14ac:dyDescent="0.2">
      <c r="B388" s="290"/>
      <c r="C388" s="289"/>
      <c r="F388" s="280">
        <v>422.03</v>
      </c>
      <c r="G388" s="285" t="s">
        <v>12643</v>
      </c>
      <c r="H388" s="285"/>
      <c r="I388" s="285"/>
    </row>
    <row r="389" spans="2:9" x14ac:dyDescent="0.2">
      <c r="B389" s="290"/>
      <c r="C389" s="289"/>
      <c r="F389" s="280">
        <v>152734.29999999999</v>
      </c>
      <c r="G389" s="285"/>
      <c r="H389" s="285"/>
      <c r="I389" s="285"/>
    </row>
    <row r="390" spans="2:9" x14ac:dyDescent="0.2">
      <c r="B390" s="290"/>
      <c r="C390" s="289"/>
      <c r="F390" s="280">
        <v>15274.11</v>
      </c>
      <c r="G390" s="285"/>
      <c r="H390" s="285"/>
      <c r="I390" s="285"/>
    </row>
    <row r="391" spans="2:9" x14ac:dyDescent="0.2">
      <c r="B391" s="290"/>
      <c r="C391" s="289"/>
      <c r="F391" s="359">
        <v>1007.34</v>
      </c>
      <c r="G391" s="617" t="s">
        <v>12642</v>
      </c>
    </row>
    <row r="392" spans="2:9" x14ac:dyDescent="0.2">
      <c r="B392" s="290"/>
      <c r="C392" s="289"/>
      <c r="F392" s="280">
        <v>4173.1000000000004</v>
      </c>
      <c r="G392" s="285"/>
      <c r="H392" s="285"/>
      <c r="I392" s="285"/>
    </row>
    <row r="393" spans="2:9" x14ac:dyDescent="0.2">
      <c r="B393" s="290"/>
      <c r="C393" s="289"/>
      <c r="F393" s="280">
        <v>30191.14</v>
      </c>
      <c r="G393" s="285" t="s">
        <v>12641</v>
      </c>
      <c r="H393" s="285"/>
      <c r="I393" s="285"/>
    </row>
    <row r="394" spans="2:9" x14ac:dyDescent="0.2">
      <c r="B394" s="290"/>
      <c r="C394" s="289"/>
      <c r="F394" s="280">
        <v>7132.23</v>
      </c>
      <c r="G394" s="285" t="s">
        <v>12640</v>
      </c>
      <c r="H394" s="285"/>
      <c r="I394" s="285"/>
    </row>
    <row r="395" spans="2:9" x14ac:dyDescent="0.2">
      <c r="B395" s="290"/>
      <c r="C395" s="289"/>
      <c r="F395" s="280">
        <v>7266.85</v>
      </c>
      <c r="G395" s="285" t="s">
        <v>12639</v>
      </c>
      <c r="H395" s="285"/>
      <c r="I395" s="285"/>
    </row>
    <row r="396" spans="2:9" x14ac:dyDescent="0.2">
      <c r="B396" s="290"/>
      <c r="C396" s="289"/>
      <c r="F396" s="280">
        <v>25262.99</v>
      </c>
      <c r="G396" s="285" t="s">
        <v>12638</v>
      </c>
      <c r="H396" s="285"/>
      <c r="I396" s="285"/>
    </row>
    <row r="397" spans="2:9" x14ac:dyDescent="0.2">
      <c r="B397" s="290"/>
      <c r="C397" s="289"/>
      <c r="F397" s="280">
        <v>2017.2</v>
      </c>
      <c r="G397" s="285" t="s">
        <v>12637</v>
      </c>
      <c r="H397" s="285"/>
      <c r="I397" s="285"/>
    </row>
    <row r="398" spans="2:9" x14ac:dyDescent="0.2">
      <c r="B398" s="290"/>
      <c r="C398" s="289"/>
      <c r="F398" s="280">
        <v>4880.6400000000003</v>
      </c>
      <c r="G398" s="285" t="s">
        <v>12636</v>
      </c>
      <c r="H398" s="285"/>
      <c r="I398" s="285"/>
    </row>
    <row r="399" spans="2:9" x14ac:dyDescent="0.2">
      <c r="B399" s="290"/>
      <c r="C399" s="289"/>
      <c r="F399" s="280">
        <v>11657.16</v>
      </c>
      <c r="G399" s="285" t="s">
        <v>12635</v>
      </c>
      <c r="H399" s="285"/>
      <c r="I399" s="285"/>
    </row>
    <row r="400" spans="2:9" x14ac:dyDescent="0.2">
      <c r="B400" s="290"/>
      <c r="C400" s="289"/>
      <c r="F400" s="280">
        <v>3488.28</v>
      </c>
      <c r="G400" s="285" t="s">
        <v>12634</v>
      </c>
      <c r="H400" s="285"/>
      <c r="I400" s="285"/>
    </row>
    <row r="401" spans="2:9" x14ac:dyDescent="0.2">
      <c r="B401" s="290"/>
      <c r="C401" s="289"/>
      <c r="F401" s="280">
        <v>26946.03</v>
      </c>
      <c r="G401" s="285" t="s">
        <v>12633</v>
      </c>
      <c r="H401" s="285"/>
      <c r="I401" s="285"/>
    </row>
    <row r="402" spans="2:9" x14ac:dyDescent="0.2">
      <c r="B402" s="290"/>
      <c r="C402" s="289"/>
      <c r="F402" s="280">
        <v>2570000</v>
      </c>
      <c r="G402" s="285" t="s">
        <v>12632</v>
      </c>
      <c r="H402" s="285"/>
      <c r="I402" s="285"/>
    </row>
    <row r="403" spans="2:9" x14ac:dyDescent="0.2">
      <c r="B403" s="290"/>
      <c r="C403" s="289"/>
      <c r="F403" s="280">
        <v>286018.33</v>
      </c>
      <c r="G403" s="285" t="s">
        <v>12631</v>
      </c>
      <c r="H403" s="285"/>
      <c r="I403" s="285"/>
    </row>
    <row r="404" spans="2:9" x14ac:dyDescent="0.2">
      <c r="B404" s="290"/>
      <c r="C404" s="289"/>
      <c r="F404" s="280">
        <v>5091.13</v>
      </c>
      <c r="G404" s="285"/>
      <c r="H404" s="285"/>
      <c r="I404" s="285"/>
    </row>
    <row r="405" spans="2:9" x14ac:dyDescent="0.2">
      <c r="B405" s="290"/>
      <c r="C405" s="289"/>
      <c r="F405" s="280">
        <v>1715.03</v>
      </c>
      <c r="G405" s="285" t="s">
        <v>8898</v>
      </c>
      <c r="H405" s="285"/>
      <c r="I405" s="285"/>
    </row>
    <row r="406" spans="2:9" x14ac:dyDescent="0.2">
      <c r="B406" s="290"/>
      <c r="C406" s="289"/>
      <c r="F406" s="280">
        <v>802.17</v>
      </c>
      <c r="G406" s="285" t="s">
        <v>8898</v>
      </c>
      <c r="H406" s="285"/>
      <c r="I406" s="285"/>
    </row>
    <row r="407" spans="2:9" x14ac:dyDescent="0.2">
      <c r="B407" s="290"/>
      <c r="C407" s="289"/>
      <c r="F407" s="280">
        <v>15244.62</v>
      </c>
      <c r="G407" s="285" t="s">
        <v>12630</v>
      </c>
      <c r="H407" s="285"/>
      <c r="I407" s="285"/>
    </row>
    <row r="408" spans="2:9" x14ac:dyDescent="0.2">
      <c r="B408" s="290"/>
      <c r="C408" s="289"/>
      <c r="F408" s="280">
        <v>11766.86</v>
      </c>
      <c r="G408" s="285"/>
      <c r="H408" s="285"/>
      <c r="I408" s="285"/>
    </row>
    <row r="409" spans="2:9" x14ac:dyDescent="0.2">
      <c r="B409" s="290"/>
      <c r="C409" s="289"/>
      <c r="F409" s="280">
        <v>16193.28</v>
      </c>
      <c r="G409" s="285"/>
      <c r="H409" s="285"/>
      <c r="I409" s="285"/>
    </row>
    <row r="410" spans="2:9" x14ac:dyDescent="0.2">
      <c r="B410" s="290"/>
      <c r="C410" s="289"/>
      <c r="F410" s="280">
        <v>3344.92</v>
      </c>
      <c r="G410" s="285"/>
      <c r="H410" s="285"/>
      <c r="I410" s="285"/>
    </row>
    <row r="411" spans="2:9" x14ac:dyDescent="0.2">
      <c r="B411" s="290"/>
      <c r="C411" s="289"/>
      <c r="F411" s="280">
        <v>518.54999999999995</v>
      </c>
      <c r="G411" s="285" t="s">
        <v>12629</v>
      </c>
      <c r="H411" s="285"/>
      <c r="I411" s="285"/>
    </row>
    <row r="412" spans="2:9" x14ac:dyDescent="0.2">
      <c r="B412" s="290"/>
      <c r="C412" s="289"/>
      <c r="F412" s="280">
        <v>35728</v>
      </c>
      <c r="G412" s="285" t="s">
        <v>12628</v>
      </c>
      <c r="H412" s="285"/>
      <c r="I412" s="285"/>
    </row>
    <row r="413" spans="2:9" x14ac:dyDescent="0.2">
      <c r="B413" s="290"/>
      <c r="C413" s="289"/>
      <c r="F413" s="280">
        <v>24825.82</v>
      </c>
      <c r="G413" s="285" t="s">
        <v>12627</v>
      </c>
      <c r="H413" s="285"/>
      <c r="I413" s="285"/>
    </row>
    <row r="414" spans="2:9" x14ac:dyDescent="0.2">
      <c r="B414" s="290"/>
      <c r="C414" s="289"/>
      <c r="F414" s="280">
        <v>7757.53</v>
      </c>
      <c r="G414" s="285"/>
      <c r="H414" s="285"/>
      <c r="I414" s="285"/>
    </row>
    <row r="415" spans="2:9" x14ac:dyDescent="0.2">
      <c r="B415" s="290"/>
      <c r="C415" s="289"/>
      <c r="F415" s="280">
        <v>6741.11</v>
      </c>
      <c r="G415" s="285" t="s">
        <v>12626</v>
      </c>
      <c r="H415" s="285"/>
      <c r="I415" s="285"/>
    </row>
    <row r="416" spans="2:9" x14ac:dyDescent="0.2">
      <c r="B416" s="290"/>
      <c r="C416" s="289"/>
      <c r="F416" s="280">
        <v>50494.22</v>
      </c>
      <c r="G416" s="285" t="s">
        <v>12625</v>
      </c>
      <c r="H416" s="285"/>
      <c r="I416" s="285"/>
    </row>
    <row r="417" spans="2:9" x14ac:dyDescent="0.2">
      <c r="B417" s="290"/>
      <c r="C417" s="289"/>
      <c r="F417" s="280">
        <v>58063.39</v>
      </c>
      <c r="G417" s="285" t="s">
        <v>2580</v>
      </c>
      <c r="H417" s="285"/>
      <c r="I417" s="285"/>
    </row>
    <row r="418" spans="2:9" x14ac:dyDescent="0.2">
      <c r="B418" s="290"/>
      <c r="C418" s="289"/>
      <c r="F418" s="280">
        <v>4075.01</v>
      </c>
      <c r="G418" s="285" t="s">
        <v>9707</v>
      </c>
      <c r="H418" s="285"/>
      <c r="I418" s="285"/>
    </row>
    <row r="419" spans="2:9" x14ac:dyDescent="0.2">
      <c r="B419" s="290"/>
      <c r="C419" s="289"/>
      <c r="F419" s="280">
        <v>26287.53</v>
      </c>
      <c r="G419" s="285" t="s">
        <v>12624</v>
      </c>
      <c r="H419" s="285"/>
      <c r="I419" s="285"/>
    </row>
    <row r="420" spans="2:9" x14ac:dyDescent="0.2">
      <c r="B420" s="290"/>
      <c r="C420" s="289"/>
      <c r="F420" s="280">
        <v>30577.84</v>
      </c>
      <c r="G420" s="285" t="s">
        <v>12623</v>
      </c>
      <c r="H420" s="285"/>
      <c r="I420" s="285"/>
    </row>
    <row r="421" spans="2:9" x14ac:dyDescent="0.2">
      <c r="B421" s="290"/>
      <c r="C421" s="289"/>
      <c r="F421" s="280">
        <v>16272.86</v>
      </c>
      <c r="G421" s="285" t="s">
        <v>12622</v>
      </c>
      <c r="H421" s="285"/>
      <c r="I421" s="285"/>
    </row>
    <row r="422" spans="2:9" x14ac:dyDescent="0.2">
      <c r="B422" s="290"/>
      <c r="C422" s="289"/>
      <c r="F422" s="280">
        <v>23515.09</v>
      </c>
      <c r="G422" s="285" t="s">
        <v>12621</v>
      </c>
      <c r="H422" s="285"/>
      <c r="I422" s="285"/>
    </row>
    <row r="423" spans="2:9" x14ac:dyDescent="0.2">
      <c r="B423" s="290"/>
      <c r="C423" s="289"/>
      <c r="F423" s="280">
        <v>7087.61</v>
      </c>
      <c r="G423" s="285" t="s">
        <v>12620</v>
      </c>
      <c r="H423" s="285"/>
      <c r="I423" s="285"/>
    </row>
    <row r="424" spans="2:9" x14ac:dyDescent="0.2">
      <c r="B424" s="290"/>
      <c r="C424" s="289"/>
      <c r="F424" s="280">
        <v>64011.56</v>
      </c>
      <c r="G424" s="285" t="s">
        <v>12619</v>
      </c>
      <c r="H424" s="285"/>
      <c r="I424" s="285"/>
    </row>
    <row r="425" spans="2:9" x14ac:dyDescent="0.2">
      <c r="B425" s="290"/>
      <c r="C425" s="289"/>
      <c r="F425" s="280">
        <v>111807</v>
      </c>
      <c r="G425" s="285" t="s">
        <v>5477</v>
      </c>
      <c r="H425" s="285"/>
      <c r="I425" s="285"/>
    </row>
    <row r="426" spans="2:9" x14ac:dyDescent="0.2">
      <c r="B426" s="290"/>
      <c r="C426" s="289"/>
      <c r="F426" s="280">
        <v>77373.039999999994</v>
      </c>
      <c r="G426" s="285" t="s">
        <v>12618</v>
      </c>
      <c r="H426" s="285"/>
      <c r="I426" s="285"/>
    </row>
    <row r="427" spans="2:9" x14ac:dyDescent="0.2">
      <c r="B427" s="290"/>
      <c r="C427" s="289"/>
      <c r="F427" s="280">
        <v>1009.88</v>
      </c>
      <c r="G427" s="285" t="s">
        <v>12617</v>
      </c>
      <c r="H427" s="285"/>
      <c r="I427" s="285"/>
    </row>
    <row r="428" spans="2:9" x14ac:dyDescent="0.2">
      <c r="B428" s="290"/>
      <c r="C428" s="289"/>
      <c r="F428" s="280">
        <v>28175.77</v>
      </c>
      <c r="G428" s="285" t="s">
        <v>12616</v>
      </c>
      <c r="H428" s="285"/>
      <c r="I428" s="285"/>
    </row>
    <row r="429" spans="2:9" x14ac:dyDescent="0.2">
      <c r="B429" s="290"/>
      <c r="C429" s="289"/>
      <c r="F429" s="280">
        <v>15244.62</v>
      </c>
      <c r="G429" s="285" t="s">
        <v>12615</v>
      </c>
      <c r="H429" s="285"/>
      <c r="I429" s="285"/>
    </row>
    <row r="430" spans="2:9" x14ac:dyDescent="0.2">
      <c r="B430" s="290"/>
      <c r="C430" s="289"/>
      <c r="F430" s="280">
        <v>0.01</v>
      </c>
      <c r="G430" s="285" t="s">
        <v>6616</v>
      </c>
      <c r="H430" s="285"/>
      <c r="I430" s="285"/>
    </row>
    <row r="431" spans="2:9" x14ac:dyDescent="0.2">
      <c r="B431" s="290"/>
      <c r="C431" s="289"/>
      <c r="F431" s="280">
        <v>0.02</v>
      </c>
      <c r="G431" s="285" t="s">
        <v>6616</v>
      </c>
      <c r="H431" s="285"/>
      <c r="I431" s="285"/>
    </row>
    <row r="432" spans="2:9" x14ac:dyDescent="0.2">
      <c r="B432" s="290"/>
      <c r="C432" s="289"/>
      <c r="F432" s="280">
        <v>5389.64</v>
      </c>
      <c r="G432" s="285" t="s">
        <v>12614</v>
      </c>
      <c r="H432" s="285"/>
      <c r="I432" s="285"/>
    </row>
    <row r="433" spans="2:9" x14ac:dyDescent="0.2">
      <c r="B433" s="290"/>
      <c r="C433" s="289"/>
      <c r="F433" s="280">
        <v>165957.99</v>
      </c>
      <c r="G433" s="285"/>
      <c r="H433" s="285"/>
      <c r="I433" s="285"/>
    </row>
    <row r="434" spans="2:9" x14ac:dyDescent="0.2">
      <c r="B434" s="290"/>
      <c r="C434" s="289"/>
      <c r="G434" s="285"/>
      <c r="H434" s="285"/>
      <c r="I434" s="285"/>
    </row>
    <row r="435" spans="2:9" x14ac:dyDescent="0.2">
      <c r="B435" s="290"/>
      <c r="C435" s="289"/>
      <c r="G435" s="285"/>
      <c r="H435" s="285"/>
      <c r="I435" s="285"/>
    </row>
    <row r="436" spans="2:9" x14ac:dyDescent="0.2">
      <c r="B436" s="290"/>
      <c r="C436" s="289"/>
      <c r="G436" s="285"/>
      <c r="H436" s="285"/>
      <c r="I436" s="285"/>
    </row>
    <row r="437" spans="2:9" x14ac:dyDescent="0.2">
      <c r="B437" s="290"/>
      <c r="C437" s="289"/>
      <c r="G437" s="285"/>
      <c r="H437" s="285"/>
      <c r="I437" s="285"/>
    </row>
    <row r="438" spans="2:9" x14ac:dyDescent="0.2">
      <c r="B438" s="290"/>
      <c r="C438" s="289"/>
      <c r="G438" s="285"/>
      <c r="H438" s="285"/>
      <c r="I438" s="285"/>
    </row>
    <row r="439" spans="2:9" x14ac:dyDescent="0.2">
      <c r="B439" s="290"/>
      <c r="C439" s="289"/>
      <c r="G439" s="285"/>
      <c r="H439" s="285"/>
      <c r="I439" s="285"/>
    </row>
    <row r="440" spans="2:9" x14ac:dyDescent="0.2">
      <c r="B440" s="290"/>
      <c r="C440" s="289"/>
      <c r="G440" s="285"/>
      <c r="H440" s="285"/>
      <c r="I440" s="285"/>
    </row>
    <row r="441" spans="2:9" x14ac:dyDescent="0.2">
      <c r="B441" s="290"/>
      <c r="C441" s="289"/>
      <c r="G441" s="285"/>
      <c r="H441" s="285"/>
      <c r="I441" s="285"/>
    </row>
    <row r="442" spans="2:9" x14ac:dyDescent="0.2">
      <c r="B442" s="290"/>
      <c r="C442" s="289"/>
      <c r="G442" s="285"/>
      <c r="H442" s="285"/>
      <c r="I442" s="285"/>
    </row>
    <row r="443" spans="2:9" x14ac:dyDescent="0.2">
      <c r="B443" s="290"/>
      <c r="C443" s="289"/>
      <c r="G443" s="285"/>
      <c r="H443" s="285"/>
      <c r="I443" s="285"/>
    </row>
    <row r="444" spans="2:9" ht="13.5" thickBot="1" x14ac:dyDescent="0.25">
      <c r="B444" s="290"/>
      <c r="C444" s="289"/>
      <c r="E444" s="292">
        <f>SUM(E10:E213)</f>
        <v>9626265.1600000001</v>
      </c>
      <c r="F444" s="291">
        <f ca="1">SUM(F8:F559)</f>
        <v>11917018.601999998</v>
      </c>
      <c r="G444" s="285"/>
      <c r="H444" s="285"/>
      <c r="I444" s="285"/>
    </row>
    <row r="445" spans="2:9" ht="15" thickTop="1" x14ac:dyDescent="0.25">
      <c r="B445" s="290"/>
      <c r="C445" s="289"/>
      <c r="E445" s="280">
        <f ca="1">F444-E444</f>
        <v>2295051.3619999979</v>
      </c>
      <c r="F445" s="287"/>
      <c r="G445" s="285"/>
      <c r="H445" s="285"/>
      <c r="I445" s="285"/>
    </row>
    <row r="446" spans="2:9" x14ac:dyDescent="0.2">
      <c r="B446" s="290"/>
      <c r="C446" s="289"/>
      <c r="G446" s="285"/>
      <c r="H446" s="285"/>
      <c r="I446" s="285"/>
    </row>
    <row r="447" spans="2:9" x14ac:dyDescent="0.2">
      <c r="B447" s="290"/>
      <c r="C447" s="289"/>
      <c r="G447" s="285"/>
      <c r="H447" s="285"/>
      <c r="I447" s="285"/>
    </row>
    <row r="448" spans="2:9" x14ac:dyDescent="0.2">
      <c r="B448" s="290"/>
      <c r="C448" s="289"/>
      <c r="G448" s="285"/>
      <c r="H448" s="285"/>
      <c r="I448" s="285"/>
    </row>
    <row r="449" spans="2:9" x14ac:dyDescent="0.2">
      <c r="B449" s="290"/>
      <c r="C449" s="289"/>
      <c r="G449" s="285"/>
      <c r="H449" s="285"/>
      <c r="I449" s="285"/>
    </row>
    <row r="450" spans="2:9" x14ac:dyDescent="0.2">
      <c r="B450" s="290"/>
      <c r="C450" s="289"/>
      <c r="G450" s="285"/>
      <c r="H450" s="285"/>
      <c r="I450" s="285"/>
    </row>
    <row r="451" spans="2:9" x14ac:dyDescent="0.2">
      <c r="B451" s="290"/>
      <c r="C451" s="289"/>
      <c r="G451" s="285"/>
      <c r="H451" s="285"/>
      <c r="I451" s="285"/>
    </row>
    <row r="452" spans="2:9" x14ac:dyDescent="0.2">
      <c r="B452" s="290"/>
      <c r="C452" s="289"/>
      <c r="G452" s="285"/>
      <c r="H452" s="285"/>
      <c r="I452" s="285"/>
    </row>
    <row r="453" spans="2:9" x14ac:dyDescent="0.2">
      <c r="B453" s="290"/>
      <c r="C453" s="289"/>
      <c r="G453" s="285"/>
      <c r="H453" s="285"/>
      <c r="I453" s="285"/>
    </row>
    <row r="454" spans="2:9" x14ac:dyDescent="0.2">
      <c r="B454" s="290"/>
      <c r="C454" s="289"/>
      <c r="G454" s="285"/>
      <c r="H454" s="285"/>
      <c r="I454" s="285"/>
    </row>
    <row r="455" spans="2:9" x14ac:dyDescent="0.2">
      <c r="B455" s="290"/>
      <c r="C455" s="289"/>
      <c r="G455" s="285"/>
      <c r="H455" s="285"/>
      <c r="I455" s="285"/>
    </row>
    <row r="456" spans="2:9" x14ac:dyDescent="0.2">
      <c r="B456" s="290"/>
      <c r="C456" s="289"/>
      <c r="G456" s="285"/>
      <c r="H456" s="285"/>
      <c r="I456" s="285"/>
    </row>
    <row r="457" spans="2:9" x14ac:dyDescent="0.2">
      <c r="B457" s="290"/>
      <c r="C457" s="289"/>
      <c r="G457" s="285"/>
      <c r="H457" s="285"/>
      <c r="I457" s="285"/>
    </row>
    <row r="458" spans="2:9" x14ac:dyDescent="0.2">
      <c r="B458" s="290"/>
      <c r="C458" s="289"/>
      <c r="G458" s="285"/>
      <c r="H458" s="285"/>
      <c r="I458" s="285"/>
    </row>
    <row r="459" spans="2:9" x14ac:dyDescent="0.2">
      <c r="B459" s="290"/>
      <c r="C459" s="289"/>
      <c r="G459" s="285"/>
      <c r="H459" s="285"/>
      <c r="I459" s="285"/>
    </row>
    <row r="460" spans="2:9" x14ac:dyDescent="0.2">
      <c r="B460" s="290"/>
      <c r="C460" s="289"/>
      <c r="G460" s="285"/>
      <c r="H460" s="285"/>
      <c r="I460" s="285"/>
    </row>
    <row r="461" spans="2:9" x14ac:dyDescent="0.2">
      <c r="B461" s="290"/>
      <c r="C461" s="289"/>
      <c r="G461" s="285"/>
      <c r="H461" s="285"/>
      <c r="I461" s="285"/>
    </row>
    <row r="462" spans="2:9" x14ac:dyDescent="0.2">
      <c r="B462" s="290"/>
      <c r="C462" s="289"/>
      <c r="G462" s="285"/>
      <c r="H462" s="285"/>
      <c r="I462" s="285"/>
    </row>
    <row r="463" spans="2:9" x14ac:dyDescent="0.2">
      <c r="B463" s="290"/>
      <c r="C463" s="289"/>
      <c r="G463" s="285"/>
      <c r="H463" s="285"/>
      <c r="I463" s="285"/>
    </row>
    <row r="464" spans="2:9"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9" x14ac:dyDescent="0.2">
      <c r="B545" s="290"/>
      <c r="C545" s="289"/>
      <c r="G545" s="285"/>
      <c r="H545" s="285"/>
      <c r="I545" s="285"/>
    </row>
    <row r="546" spans="2:9" x14ac:dyDescent="0.2">
      <c r="B546" s="290"/>
      <c r="C546" s="289"/>
      <c r="G546" s="285"/>
      <c r="H546" s="285"/>
      <c r="I546" s="285"/>
    </row>
    <row r="547" spans="2:9" x14ac:dyDescent="0.2">
      <c r="B547" s="290"/>
      <c r="C547" s="289"/>
      <c r="G547" s="285"/>
      <c r="H547" s="285"/>
      <c r="I547" s="285"/>
    </row>
    <row r="548" spans="2:9" x14ac:dyDescent="0.2">
      <c r="B548" s="290"/>
      <c r="C548" s="289"/>
      <c r="G548" s="285"/>
      <c r="H548" s="285"/>
      <c r="I548" s="285"/>
    </row>
    <row r="549" spans="2:9" x14ac:dyDescent="0.2">
      <c r="B549" s="290"/>
      <c r="C549" s="289"/>
      <c r="G549" s="285"/>
      <c r="H549" s="285"/>
      <c r="I549" s="285"/>
    </row>
    <row r="550" spans="2:9" x14ac:dyDescent="0.2">
      <c r="B550" s="290"/>
      <c r="C550" s="289"/>
      <c r="G550" s="285"/>
      <c r="H550" s="285"/>
      <c r="I550" s="285"/>
    </row>
    <row r="551" spans="2:9" x14ac:dyDescent="0.2">
      <c r="B551" s="290"/>
      <c r="C551" s="289"/>
      <c r="G551" s="285"/>
      <c r="H551" s="285"/>
      <c r="I551" s="285"/>
    </row>
    <row r="552" spans="2:9" x14ac:dyDescent="0.2">
      <c r="B552" s="290"/>
      <c r="C552" s="289"/>
      <c r="G552" s="285"/>
      <c r="H552" s="285"/>
      <c r="I552" s="285"/>
    </row>
    <row r="553" spans="2:9" x14ac:dyDescent="0.2">
      <c r="B553" s="290"/>
      <c r="C553" s="289"/>
      <c r="G553" s="285"/>
      <c r="H553" s="285"/>
      <c r="I553" s="285"/>
    </row>
    <row r="554" spans="2:9" x14ac:dyDescent="0.2">
      <c r="B554" s="290"/>
      <c r="C554" s="289"/>
      <c r="G554" s="285"/>
      <c r="H554" s="285"/>
      <c r="I554" s="285"/>
    </row>
    <row r="555" spans="2:9" x14ac:dyDescent="0.2">
      <c r="B555" s="290"/>
      <c r="C555" s="289"/>
      <c r="G555" s="285"/>
      <c r="H555" s="285"/>
      <c r="I555" s="285"/>
    </row>
    <row r="556" spans="2:9" x14ac:dyDescent="0.2">
      <c r="B556" s="290"/>
      <c r="C556" s="289"/>
      <c r="G556" s="285"/>
      <c r="H556" s="285"/>
      <c r="I556" s="285"/>
    </row>
    <row r="557" spans="2:9" x14ac:dyDescent="0.2">
      <c r="B557" s="290"/>
      <c r="C557" s="289"/>
      <c r="G557" s="285"/>
      <c r="H557" s="285"/>
      <c r="I557" s="285"/>
    </row>
    <row r="558" spans="2:9" x14ac:dyDescent="0.2">
      <c r="B558" s="290"/>
      <c r="C558" s="289"/>
      <c r="G558" s="285"/>
      <c r="H558" s="285"/>
      <c r="I558" s="285"/>
    </row>
    <row r="559" spans="2:9" x14ac:dyDescent="0.2">
      <c r="B559" s="290"/>
      <c r="C559" s="289"/>
      <c r="G559" s="285"/>
      <c r="H559" s="285"/>
      <c r="I559" s="285"/>
    </row>
    <row r="560" spans="2:9" ht="15.75" customHeight="1" x14ac:dyDescent="0.2">
      <c r="B560" s="290"/>
      <c r="C560" s="289"/>
      <c r="G560" s="286"/>
      <c r="H560" s="285"/>
      <c r="I560" s="285"/>
    </row>
    <row r="561" spans="2:10" ht="15.75" customHeight="1" x14ac:dyDescent="0.2">
      <c r="B561" s="290"/>
      <c r="C561" s="289"/>
      <c r="G561" s="286"/>
      <c r="H561" s="285"/>
      <c r="I561" s="285"/>
      <c r="J561" s="282"/>
    </row>
    <row r="562" spans="2:10" ht="15.75" customHeight="1" x14ac:dyDescent="0.25">
      <c r="B562" s="290"/>
      <c r="C562" s="289"/>
      <c r="F562" s="287"/>
      <c r="G562" s="286"/>
      <c r="H562" s="280"/>
      <c r="I562" s="285"/>
    </row>
    <row r="563" spans="2:10" ht="15.75" customHeight="1" x14ac:dyDescent="0.25">
      <c r="B563" s="290"/>
      <c r="C563" s="289"/>
      <c r="F563" s="287"/>
      <c r="G563" s="286"/>
      <c r="H563" s="285"/>
      <c r="I563" s="285"/>
    </row>
    <row r="564" spans="2:10" ht="15.75" customHeight="1" x14ac:dyDescent="0.25">
      <c r="B564" s="278"/>
      <c r="C564" s="278"/>
      <c r="D564" s="283"/>
      <c r="F564" s="287"/>
      <c r="G564" s="286"/>
      <c r="H564" s="285"/>
      <c r="I564" s="285"/>
    </row>
    <row r="565" spans="2:10" ht="15.75" customHeight="1" x14ac:dyDescent="0.25">
      <c r="B565" s="278"/>
      <c r="C565" s="278"/>
      <c r="D565" s="283"/>
      <c r="F565" s="287"/>
      <c r="G565" s="286"/>
      <c r="H565" s="285"/>
      <c r="I565" s="285"/>
    </row>
    <row r="566" spans="2:10" ht="15.75" customHeight="1" x14ac:dyDescent="0.25">
      <c r="B566" s="278"/>
      <c r="C566" s="278"/>
      <c r="D566" s="288"/>
      <c r="F566" s="287"/>
      <c r="G566" s="286"/>
      <c r="H566" s="285"/>
      <c r="I566" s="285"/>
    </row>
    <row r="567" spans="2:10" ht="15.75" customHeight="1" x14ac:dyDescent="0.25">
      <c r="B567" s="278"/>
      <c r="C567" s="278"/>
      <c r="D567" s="283"/>
      <c r="F567" s="287"/>
      <c r="G567" s="286"/>
      <c r="H567" s="285"/>
      <c r="I567" s="285"/>
    </row>
    <row r="568" spans="2:10" ht="15.75" customHeight="1" x14ac:dyDescent="0.2">
      <c r="B568" s="278"/>
      <c r="C568" s="278"/>
      <c r="D568" s="283"/>
      <c r="G568" s="285"/>
      <c r="H568" s="285"/>
      <c r="I568" s="285"/>
    </row>
    <row r="569" spans="2:10" ht="15.75" customHeight="1" x14ac:dyDescent="0.2">
      <c r="B569" s="278"/>
      <c r="C569" s="278"/>
      <c r="D569" s="283"/>
      <c r="G569" s="285"/>
    </row>
    <row r="570" spans="2:10" ht="15.75" customHeight="1" x14ac:dyDescent="0.2">
      <c r="B570" s="278"/>
      <c r="C570" s="278"/>
      <c r="D570" s="283"/>
      <c r="G570" s="285"/>
    </row>
    <row r="571" spans="2:10" ht="15.75" customHeight="1" x14ac:dyDescent="0.2">
      <c r="B571" s="278"/>
      <c r="C571" s="278"/>
    </row>
    <row r="572" spans="2:10" ht="15.75" customHeight="1" x14ac:dyDescent="0.2">
      <c r="B572" s="278"/>
      <c r="C572" s="278"/>
      <c r="D572" s="283"/>
      <c r="G572" s="284"/>
    </row>
    <row r="573" spans="2:10" ht="15.75" customHeight="1" x14ac:dyDescent="0.2">
      <c r="B573" s="278"/>
      <c r="C573" s="278"/>
      <c r="D573" s="283"/>
    </row>
    <row r="574" spans="2:10" ht="15.75" customHeight="1" x14ac:dyDescent="0.2">
      <c r="B574" s="278"/>
      <c r="C574" s="278"/>
      <c r="D574" s="283"/>
    </row>
    <row r="575" spans="2:10" ht="15.75" customHeight="1" x14ac:dyDescent="0.2">
      <c r="B575" s="278"/>
      <c r="C575" s="278"/>
      <c r="D575" s="283"/>
    </row>
    <row r="576" spans="2:10" ht="15.75" customHeight="1" x14ac:dyDescent="0.2">
      <c r="B576" s="278"/>
      <c r="C576" s="278"/>
      <c r="D576" s="283"/>
    </row>
    <row r="577" spans="2:7" ht="15.75" customHeight="1" x14ac:dyDescent="0.2">
      <c r="B577" s="278"/>
      <c r="C577" s="278"/>
    </row>
    <row r="578" spans="2:7" ht="15.75" customHeight="1" x14ac:dyDescent="0.2">
      <c r="D578" s="283"/>
    </row>
    <row r="579" spans="2:7" ht="15.75" customHeight="1" x14ac:dyDescent="0.2">
      <c r="B579" s="278"/>
      <c r="C579" s="278"/>
      <c r="D579" s="283"/>
    </row>
    <row r="580" spans="2:7" ht="15.75" customHeight="1" x14ac:dyDescent="0.2">
      <c r="B580" s="278"/>
      <c r="C580" s="278"/>
      <c r="F580" s="282"/>
      <c r="G580" s="278"/>
    </row>
    <row r="581" spans="2:7" ht="15.75" customHeight="1" x14ac:dyDescent="0.2">
      <c r="F581" s="282"/>
      <c r="G581" s="278"/>
    </row>
    <row r="582" spans="2:7" ht="15.75" customHeight="1" x14ac:dyDescent="0.2"/>
    <row r="583" spans="2:7" ht="15.75" customHeight="1" x14ac:dyDescent="0.2"/>
    <row r="584" spans="2:7" ht="15.75" customHeight="1" x14ac:dyDescent="0.2"/>
    <row r="585" spans="2:7" ht="15.75" customHeight="1" x14ac:dyDescent="0.2"/>
    <row r="586" spans="2:7" ht="15.75" customHeight="1" x14ac:dyDescent="0.2"/>
    <row r="587" spans="2:7" ht="15.75" customHeight="1" x14ac:dyDescent="0.2"/>
    <row r="588" spans="2:7" ht="15.75" customHeight="1" x14ac:dyDescent="0.2"/>
    <row r="589" spans="2:7" ht="15.75" customHeight="1" x14ac:dyDescent="0.2"/>
    <row r="590" spans="2:7" ht="15.75" customHeight="1" x14ac:dyDescent="0.2"/>
    <row r="591" spans="2:7" ht="15.75" customHeight="1" x14ac:dyDescent="0.2"/>
    <row r="592" spans="2:7"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48" ht="18" customHeight="1" x14ac:dyDescent="0.2"/>
    <row r="649" ht="18" customHeight="1" x14ac:dyDescent="0.2"/>
    <row r="650" ht="18" customHeight="1" x14ac:dyDescent="0.2"/>
    <row r="651" ht="18" customHeight="1" x14ac:dyDescent="0.2"/>
    <row r="652" ht="18" customHeight="1" x14ac:dyDescent="0.2"/>
    <row r="653" ht="18" customHeight="1" x14ac:dyDescent="0.2"/>
    <row r="661" spans="1:208" ht="15.75" customHeight="1" x14ac:dyDescent="0.2"/>
    <row r="671" spans="1:208" s="279" customFormat="1" x14ac:dyDescent="0.2">
      <c r="A671" s="278"/>
      <c r="D671" s="281"/>
      <c r="E671" s="280"/>
      <c r="F671" s="280"/>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78"/>
      <c r="AS671" s="278"/>
      <c r="AT671" s="278"/>
      <c r="AU671" s="278"/>
      <c r="AV671" s="278"/>
      <c r="AW671" s="278"/>
      <c r="AX671" s="278"/>
      <c r="AY671" s="278"/>
      <c r="AZ671" s="278"/>
      <c r="BA671" s="278"/>
      <c r="BB671" s="278"/>
      <c r="BC671" s="278"/>
      <c r="BD671" s="278"/>
      <c r="BE671" s="278"/>
      <c r="BF671" s="278"/>
      <c r="BG671" s="278"/>
      <c r="BH671" s="278"/>
      <c r="BI671" s="278"/>
      <c r="BJ671" s="278"/>
      <c r="BK671" s="278"/>
      <c r="BL671" s="278"/>
      <c r="BM671" s="278"/>
      <c r="BN671" s="278"/>
      <c r="BO671" s="278"/>
      <c r="BP671" s="278"/>
      <c r="BQ671" s="278"/>
      <c r="BR671" s="278"/>
      <c r="BS671" s="278"/>
      <c r="BT671" s="278"/>
      <c r="BU671" s="278"/>
      <c r="BV671" s="278"/>
      <c r="BW671" s="278"/>
      <c r="BX671" s="278"/>
      <c r="BY671" s="278"/>
      <c r="BZ671" s="278"/>
      <c r="CA671" s="278"/>
      <c r="CB671" s="278"/>
      <c r="CC671" s="278"/>
      <c r="CD671" s="278"/>
      <c r="CE671" s="278"/>
      <c r="CF671" s="278"/>
      <c r="CG671" s="278"/>
      <c r="CH671" s="278"/>
      <c r="CI671" s="278"/>
      <c r="CJ671" s="278"/>
      <c r="CK671" s="278"/>
      <c r="CL671" s="278"/>
      <c r="CM671" s="278"/>
      <c r="CN671" s="278"/>
      <c r="CO671" s="278"/>
      <c r="CP671" s="278"/>
      <c r="CQ671" s="278"/>
      <c r="CR671" s="278"/>
      <c r="CS671" s="278"/>
      <c r="CT671" s="278"/>
      <c r="CU671" s="278"/>
      <c r="CV671" s="278"/>
      <c r="CW671" s="278"/>
      <c r="CX671" s="278"/>
      <c r="CY671" s="278"/>
      <c r="CZ671" s="278"/>
      <c r="DA671" s="278"/>
      <c r="DB671" s="278"/>
      <c r="DC671" s="278"/>
      <c r="DD671" s="278"/>
      <c r="DE671" s="278"/>
      <c r="DF671" s="278"/>
      <c r="DG671" s="278"/>
      <c r="DH671" s="278"/>
      <c r="DI671" s="278"/>
      <c r="DJ671" s="278"/>
      <c r="DK671" s="278"/>
      <c r="DL671" s="278"/>
      <c r="DM671" s="278"/>
      <c r="DN671" s="278"/>
      <c r="DO671" s="278"/>
      <c r="DP671" s="278"/>
      <c r="DQ671" s="278"/>
      <c r="DR671" s="278"/>
      <c r="DS671" s="278"/>
      <c r="DT671" s="278"/>
      <c r="DU671" s="278"/>
      <c r="DV671" s="278"/>
      <c r="DW671" s="278"/>
      <c r="DX671" s="278"/>
      <c r="DY671" s="278"/>
      <c r="DZ671" s="278"/>
      <c r="EA671" s="278"/>
      <c r="EB671" s="278"/>
      <c r="EC671" s="278"/>
      <c r="ED671" s="278"/>
      <c r="EE671" s="278"/>
      <c r="EF671" s="278"/>
      <c r="EG671" s="278"/>
      <c r="EH671" s="278"/>
      <c r="EI671" s="278"/>
      <c r="EJ671" s="278"/>
      <c r="EK671" s="278"/>
      <c r="EL671" s="278"/>
      <c r="EM671" s="278"/>
      <c r="EN671" s="278"/>
      <c r="EO671" s="278"/>
      <c r="EP671" s="278"/>
      <c r="EQ671" s="278"/>
      <c r="ER671" s="278"/>
      <c r="ES671" s="278"/>
      <c r="ET671" s="278"/>
      <c r="EU671" s="278"/>
      <c r="EV671" s="278"/>
      <c r="EW671" s="278"/>
      <c r="EX671" s="278"/>
      <c r="EY671" s="278"/>
      <c r="EZ671" s="278"/>
      <c r="FA671" s="278"/>
      <c r="FB671" s="278"/>
      <c r="FC671" s="278"/>
      <c r="FD671" s="278"/>
      <c r="FE671" s="278"/>
      <c r="FF671" s="278"/>
      <c r="FG671" s="278"/>
      <c r="FH671" s="278"/>
      <c r="FI671" s="278"/>
      <c r="FJ671" s="278"/>
      <c r="FK671" s="278"/>
      <c r="FL671" s="278"/>
      <c r="FM671" s="278"/>
      <c r="FN671" s="278"/>
      <c r="FO671" s="278"/>
      <c r="FP671" s="278"/>
      <c r="FQ671" s="278"/>
      <c r="FR671" s="278"/>
      <c r="FS671" s="278"/>
      <c r="FT671" s="278"/>
      <c r="FU671" s="278"/>
      <c r="FV671" s="278"/>
      <c r="FW671" s="278"/>
      <c r="FX671" s="278"/>
      <c r="FY671" s="278"/>
      <c r="FZ671" s="278"/>
      <c r="GA671" s="278"/>
      <c r="GB671" s="278"/>
      <c r="GC671" s="278"/>
      <c r="GD671" s="278"/>
      <c r="GE671" s="278"/>
      <c r="GF671" s="278"/>
      <c r="GG671" s="278"/>
      <c r="GH671" s="278"/>
      <c r="GI671" s="278"/>
      <c r="GJ671" s="278"/>
      <c r="GK671" s="278"/>
      <c r="GL671" s="278"/>
      <c r="GM671" s="278"/>
      <c r="GN671" s="278"/>
      <c r="GO671" s="278"/>
      <c r="GP671" s="278"/>
      <c r="GQ671" s="278"/>
      <c r="GR671" s="278"/>
      <c r="GS671" s="278"/>
      <c r="GT671" s="278"/>
      <c r="GU671" s="278"/>
      <c r="GV671" s="278"/>
      <c r="GW671" s="278"/>
      <c r="GX671" s="278"/>
      <c r="GY671" s="278"/>
      <c r="GZ671" s="278"/>
    </row>
    <row r="672" spans="1:208" s="280" customFormat="1" x14ac:dyDescent="0.2">
      <c r="A672" s="278"/>
      <c r="B672" s="279"/>
      <c r="C672" s="279"/>
      <c r="D672" s="281"/>
      <c r="G672" s="279"/>
      <c r="H672" s="278"/>
      <c r="I672" s="278"/>
      <c r="J672" s="278"/>
      <c r="K672" s="278"/>
      <c r="L672" s="278"/>
      <c r="M672" s="278"/>
      <c r="N672" s="278"/>
      <c r="O672" s="278"/>
      <c r="P672" s="278"/>
      <c r="Q672" s="278"/>
      <c r="R672" s="278"/>
      <c r="S672" s="278"/>
      <c r="T672" s="278"/>
      <c r="U672" s="278"/>
      <c r="V672" s="278"/>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8"/>
      <c r="AR672" s="278"/>
      <c r="AS672" s="278"/>
      <c r="AT672" s="278"/>
      <c r="AU672" s="278"/>
      <c r="AV672" s="278"/>
      <c r="AW672" s="278"/>
      <c r="AX672" s="278"/>
      <c r="AY672" s="278"/>
      <c r="AZ672" s="278"/>
      <c r="BA672" s="278"/>
      <c r="BB672" s="278"/>
      <c r="BC672" s="278"/>
      <c r="BD672" s="278"/>
      <c r="BE672" s="278"/>
      <c r="BF672" s="278"/>
      <c r="BG672" s="278"/>
      <c r="BH672" s="278"/>
      <c r="BI672" s="278"/>
      <c r="BJ672" s="278"/>
      <c r="BK672" s="278"/>
      <c r="BL672" s="278"/>
      <c r="BM672" s="278"/>
      <c r="BN672" s="278"/>
      <c r="BO672" s="278"/>
      <c r="BP672" s="278"/>
      <c r="BQ672" s="278"/>
      <c r="BR672" s="278"/>
      <c r="BS672" s="278"/>
      <c r="BT672" s="278"/>
      <c r="BU672" s="278"/>
      <c r="BV672" s="278"/>
      <c r="BW672" s="278"/>
      <c r="BX672" s="278"/>
      <c r="BY672" s="278"/>
      <c r="BZ672" s="278"/>
      <c r="CA672" s="278"/>
      <c r="CB672" s="278"/>
      <c r="CC672" s="278"/>
      <c r="CD672" s="278"/>
      <c r="CE672" s="278"/>
      <c r="CF672" s="278"/>
      <c r="CG672" s="278"/>
      <c r="CH672" s="278"/>
      <c r="CI672" s="278"/>
      <c r="CJ672" s="278"/>
      <c r="CK672" s="278"/>
      <c r="CL672" s="278"/>
      <c r="CM672" s="278"/>
      <c r="CN672" s="278"/>
      <c r="CO672" s="278"/>
      <c r="CP672" s="278"/>
      <c r="CQ672" s="278"/>
      <c r="CR672" s="278"/>
      <c r="CS672" s="278"/>
      <c r="CT672" s="278"/>
      <c r="CU672" s="278"/>
      <c r="CV672" s="278"/>
      <c r="CW672" s="278"/>
      <c r="CX672" s="278"/>
      <c r="CY672" s="278"/>
      <c r="CZ672" s="278"/>
      <c r="DA672" s="278"/>
      <c r="DB672" s="278"/>
      <c r="DC672" s="278"/>
      <c r="DD672" s="278"/>
      <c r="DE672" s="278"/>
      <c r="DF672" s="278"/>
      <c r="DG672" s="278"/>
      <c r="DH672" s="278"/>
      <c r="DI672" s="278"/>
      <c r="DJ672" s="278"/>
      <c r="DK672" s="278"/>
      <c r="DL672" s="278"/>
      <c r="DM672" s="278"/>
      <c r="DN672" s="278"/>
      <c r="DO672" s="278"/>
      <c r="DP672" s="278"/>
      <c r="DQ672" s="278"/>
      <c r="DR672" s="278"/>
      <c r="DS672" s="278"/>
      <c r="DT672" s="278"/>
      <c r="DU672" s="278"/>
      <c r="DV672" s="278"/>
      <c r="DW672" s="278"/>
      <c r="DX672" s="278"/>
      <c r="DY672" s="278"/>
      <c r="DZ672" s="278"/>
      <c r="EA672" s="278"/>
      <c r="EB672" s="278"/>
      <c r="EC672" s="278"/>
      <c r="ED672" s="278"/>
      <c r="EE672" s="278"/>
      <c r="EF672" s="278"/>
      <c r="EG672" s="278"/>
      <c r="EH672" s="278"/>
      <c r="EI672" s="278"/>
      <c r="EJ672" s="278"/>
      <c r="EK672" s="278"/>
      <c r="EL672" s="278"/>
      <c r="EM672" s="278"/>
      <c r="EN672" s="278"/>
      <c r="EO672" s="278"/>
      <c r="EP672" s="278"/>
      <c r="EQ672" s="278"/>
      <c r="ER672" s="278"/>
      <c r="ES672" s="278"/>
      <c r="ET672" s="278"/>
      <c r="EU672" s="278"/>
      <c r="EV672" s="278"/>
      <c r="EW672" s="278"/>
      <c r="EX672" s="278"/>
      <c r="EY672" s="278"/>
      <c r="EZ672" s="278"/>
      <c r="FA672" s="278"/>
      <c r="FB672" s="278"/>
      <c r="FC672" s="278"/>
      <c r="FD672" s="278"/>
      <c r="FE672" s="278"/>
      <c r="FF672" s="278"/>
      <c r="FG672" s="278"/>
      <c r="FH672" s="278"/>
      <c r="FI672" s="278"/>
      <c r="FJ672" s="278"/>
      <c r="FK672" s="278"/>
      <c r="FL672" s="278"/>
      <c r="FM672" s="278"/>
      <c r="FN672" s="278"/>
      <c r="FO672" s="278"/>
      <c r="FP672" s="278"/>
      <c r="FQ672" s="278"/>
      <c r="FR672" s="278"/>
      <c r="FS672" s="278"/>
      <c r="FT672" s="278"/>
      <c r="FU672" s="278"/>
      <c r="FV672" s="278"/>
      <c r="FW672" s="278"/>
      <c r="FX672" s="278"/>
      <c r="FY672" s="278"/>
      <c r="FZ672" s="278"/>
      <c r="GA672" s="278"/>
      <c r="GB672" s="278"/>
      <c r="GC672" s="278"/>
      <c r="GD672" s="278"/>
      <c r="GE672" s="278"/>
      <c r="GF672" s="278"/>
      <c r="GG672" s="278"/>
      <c r="GH672" s="278"/>
      <c r="GI672" s="278"/>
      <c r="GJ672" s="278"/>
      <c r="GK672" s="278"/>
      <c r="GL672" s="278"/>
      <c r="GM672" s="278"/>
      <c r="GN672" s="278"/>
      <c r="GO672" s="278"/>
      <c r="GP672" s="278"/>
      <c r="GQ672" s="278"/>
      <c r="GR672" s="278"/>
      <c r="GS672" s="278"/>
      <c r="GT672" s="278"/>
      <c r="GU672" s="278"/>
      <c r="GV672" s="278"/>
      <c r="GW672" s="278"/>
      <c r="GX672" s="278"/>
      <c r="GY672" s="278"/>
      <c r="GZ672" s="278"/>
    </row>
    <row r="673" spans="1:208" s="280" customFormat="1" x14ac:dyDescent="0.2">
      <c r="A673" s="278"/>
      <c r="B673" s="279"/>
      <c r="C673" s="279"/>
      <c r="D673" s="281"/>
      <c r="G673" s="279"/>
      <c r="H673" s="278"/>
      <c r="I673" s="278"/>
      <c r="J673" s="278"/>
      <c r="K673" s="278"/>
      <c r="L673" s="278"/>
      <c r="M673" s="278"/>
      <c r="N673" s="278"/>
      <c r="O673" s="278"/>
      <c r="P673" s="278"/>
      <c r="Q673" s="278"/>
      <c r="R673" s="278"/>
      <c r="S673" s="278"/>
      <c r="T673" s="278"/>
      <c r="U673" s="278"/>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8"/>
      <c r="AR673" s="278"/>
      <c r="AS673" s="278"/>
      <c r="AT673" s="278"/>
      <c r="AU673" s="278"/>
      <c r="AV673" s="278"/>
      <c r="AW673" s="278"/>
      <c r="AX673" s="278"/>
      <c r="AY673" s="278"/>
      <c r="AZ673" s="278"/>
      <c r="BA673" s="278"/>
      <c r="BB673" s="278"/>
      <c r="BC673" s="278"/>
      <c r="BD673" s="278"/>
      <c r="BE673" s="278"/>
      <c r="BF673" s="278"/>
      <c r="BG673" s="278"/>
      <c r="BH673" s="278"/>
      <c r="BI673" s="278"/>
      <c r="BJ673" s="278"/>
      <c r="BK673" s="278"/>
      <c r="BL673" s="278"/>
      <c r="BM673" s="278"/>
      <c r="BN673" s="278"/>
      <c r="BO673" s="278"/>
      <c r="BP673" s="278"/>
      <c r="BQ673" s="278"/>
      <c r="BR673" s="278"/>
      <c r="BS673" s="278"/>
      <c r="BT673" s="278"/>
      <c r="BU673" s="278"/>
      <c r="BV673" s="278"/>
      <c r="BW673" s="278"/>
      <c r="BX673" s="278"/>
      <c r="BY673" s="278"/>
      <c r="BZ673" s="278"/>
      <c r="CA673" s="278"/>
      <c r="CB673" s="278"/>
      <c r="CC673" s="278"/>
      <c r="CD673" s="278"/>
      <c r="CE673" s="278"/>
      <c r="CF673" s="278"/>
      <c r="CG673" s="278"/>
      <c r="CH673" s="278"/>
      <c r="CI673" s="278"/>
      <c r="CJ673" s="278"/>
      <c r="CK673" s="278"/>
      <c r="CL673" s="278"/>
      <c r="CM673" s="278"/>
      <c r="CN673" s="278"/>
      <c r="CO673" s="278"/>
      <c r="CP673" s="278"/>
      <c r="CQ673" s="278"/>
      <c r="CR673" s="278"/>
      <c r="CS673" s="278"/>
      <c r="CT673" s="278"/>
      <c r="CU673" s="278"/>
      <c r="CV673" s="278"/>
      <c r="CW673" s="278"/>
      <c r="CX673" s="278"/>
      <c r="CY673" s="278"/>
      <c r="CZ673" s="278"/>
      <c r="DA673" s="278"/>
      <c r="DB673" s="278"/>
      <c r="DC673" s="278"/>
      <c r="DD673" s="278"/>
      <c r="DE673" s="278"/>
      <c r="DF673" s="278"/>
      <c r="DG673" s="278"/>
      <c r="DH673" s="278"/>
      <c r="DI673" s="278"/>
      <c r="DJ673" s="278"/>
      <c r="DK673" s="278"/>
      <c r="DL673" s="278"/>
      <c r="DM673" s="278"/>
      <c r="DN673" s="278"/>
      <c r="DO673" s="278"/>
      <c r="DP673" s="278"/>
      <c r="DQ673" s="278"/>
      <c r="DR673" s="278"/>
      <c r="DS673" s="278"/>
      <c r="DT673" s="278"/>
      <c r="DU673" s="278"/>
      <c r="DV673" s="278"/>
      <c r="DW673" s="278"/>
      <c r="DX673" s="278"/>
      <c r="DY673" s="278"/>
      <c r="DZ673" s="278"/>
      <c r="EA673" s="278"/>
      <c r="EB673" s="278"/>
      <c r="EC673" s="278"/>
      <c r="ED673" s="278"/>
      <c r="EE673" s="278"/>
      <c r="EF673" s="278"/>
      <c r="EG673" s="278"/>
      <c r="EH673" s="278"/>
      <c r="EI673" s="278"/>
      <c r="EJ673" s="278"/>
      <c r="EK673" s="278"/>
      <c r="EL673" s="278"/>
      <c r="EM673" s="278"/>
      <c r="EN673" s="278"/>
      <c r="EO673" s="278"/>
      <c r="EP673" s="278"/>
      <c r="EQ673" s="278"/>
      <c r="ER673" s="278"/>
      <c r="ES673" s="278"/>
      <c r="ET673" s="278"/>
      <c r="EU673" s="278"/>
      <c r="EV673" s="278"/>
      <c r="EW673" s="278"/>
      <c r="EX673" s="278"/>
      <c r="EY673" s="278"/>
      <c r="EZ673" s="278"/>
      <c r="FA673" s="278"/>
      <c r="FB673" s="278"/>
      <c r="FC673" s="278"/>
      <c r="FD673" s="278"/>
      <c r="FE673" s="278"/>
      <c r="FF673" s="278"/>
      <c r="FG673" s="278"/>
      <c r="FH673" s="278"/>
      <c r="FI673" s="278"/>
      <c r="FJ673" s="278"/>
      <c r="FK673" s="278"/>
      <c r="FL673" s="278"/>
      <c r="FM673" s="278"/>
      <c r="FN673" s="278"/>
      <c r="FO673" s="278"/>
      <c r="FP673" s="278"/>
      <c r="FQ673" s="278"/>
      <c r="FR673" s="278"/>
      <c r="FS673" s="278"/>
      <c r="FT673" s="278"/>
      <c r="FU673" s="278"/>
      <c r="FV673" s="278"/>
      <c r="FW673" s="278"/>
      <c r="FX673" s="278"/>
      <c r="FY673" s="278"/>
      <c r="FZ673" s="278"/>
      <c r="GA673" s="278"/>
      <c r="GB673" s="278"/>
      <c r="GC673" s="278"/>
      <c r="GD673" s="278"/>
      <c r="GE673" s="278"/>
      <c r="GF673" s="278"/>
      <c r="GG673" s="278"/>
      <c r="GH673" s="278"/>
      <c r="GI673" s="278"/>
      <c r="GJ673" s="278"/>
      <c r="GK673" s="278"/>
      <c r="GL673" s="278"/>
      <c r="GM673" s="278"/>
      <c r="GN673" s="278"/>
      <c r="GO673" s="278"/>
      <c r="GP673" s="278"/>
      <c r="GQ673" s="278"/>
      <c r="GR673" s="278"/>
      <c r="GS673" s="278"/>
      <c r="GT673" s="278"/>
      <c r="GU673" s="278"/>
      <c r="GV673" s="278"/>
      <c r="GW673" s="278"/>
      <c r="GX673" s="278"/>
      <c r="GY673" s="278"/>
      <c r="GZ673" s="278"/>
    </row>
    <row r="674" spans="1:208" s="280" customFormat="1" x14ac:dyDescent="0.2">
      <c r="A674" s="278"/>
      <c r="B674" s="279"/>
      <c r="C674" s="279"/>
      <c r="D674" s="281"/>
      <c r="G674" s="279"/>
      <c r="H674" s="278"/>
      <c r="I674" s="278"/>
      <c r="J674" s="278"/>
      <c r="K674" s="278"/>
      <c r="L674" s="278"/>
      <c r="M674" s="278"/>
      <c r="N674" s="278"/>
      <c r="O674" s="278"/>
      <c r="P674" s="278"/>
      <c r="Q674" s="278"/>
      <c r="R674" s="278"/>
      <c r="S674" s="278"/>
      <c r="T674" s="278"/>
      <c r="U674" s="278"/>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8"/>
      <c r="AR674" s="278"/>
      <c r="AS674" s="278"/>
      <c r="AT674" s="278"/>
      <c r="AU674" s="278"/>
      <c r="AV674" s="278"/>
      <c r="AW674" s="278"/>
      <c r="AX674" s="278"/>
      <c r="AY674" s="278"/>
      <c r="AZ674" s="278"/>
      <c r="BA674" s="278"/>
      <c r="BB674" s="278"/>
      <c r="BC674" s="278"/>
      <c r="BD674" s="278"/>
      <c r="BE674" s="278"/>
      <c r="BF674" s="278"/>
      <c r="BG674" s="278"/>
      <c r="BH674" s="278"/>
      <c r="BI674" s="278"/>
      <c r="BJ674" s="278"/>
      <c r="BK674" s="278"/>
      <c r="BL674" s="278"/>
      <c r="BM674" s="278"/>
      <c r="BN674" s="278"/>
      <c r="BO674" s="278"/>
      <c r="BP674" s="278"/>
      <c r="BQ674" s="278"/>
      <c r="BR674" s="278"/>
      <c r="BS674" s="278"/>
      <c r="BT674" s="278"/>
      <c r="BU674" s="278"/>
      <c r="BV674" s="278"/>
      <c r="BW674" s="278"/>
      <c r="BX674" s="278"/>
      <c r="BY674" s="278"/>
      <c r="BZ674" s="278"/>
      <c r="CA674" s="278"/>
      <c r="CB674" s="278"/>
      <c r="CC674" s="278"/>
      <c r="CD674" s="278"/>
      <c r="CE674" s="278"/>
      <c r="CF674" s="278"/>
      <c r="CG674" s="278"/>
      <c r="CH674" s="278"/>
      <c r="CI674" s="278"/>
      <c r="CJ674" s="278"/>
      <c r="CK674" s="278"/>
      <c r="CL674" s="278"/>
      <c r="CM674" s="278"/>
      <c r="CN674" s="278"/>
      <c r="CO674" s="278"/>
      <c r="CP674" s="278"/>
      <c r="CQ674" s="278"/>
      <c r="CR674" s="278"/>
      <c r="CS674" s="278"/>
      <c r="CT674" s="278"/>
      <c r="CU674" s="278"/>
      <c r="CV674" s="278"/>
      <c r="CW674" s="278"/>
      <c r="CX674" s="278"/>
      <c r="CY674" s="278"/>
      <c r="CZ674" s="278"/>
      <c r="DA674" s="278"/>
      <c r="DB674" s="278"/>
      <c r="DC674" s="278"/>
      <c r="DD674" s="278"/>
      <c r="DE674" s="278"/>
      <c r="DF674" s="278"/>
      <c r="DG674" s="278"/>
      <c r="DH674" s="278"/>
      <c r="DI674" s="278"/>
      <c r="DJ674" s="278"/>
      <c r="DK674" s="278"/>
      <c r="DL674" s="278"/>
      <c r="DM674" s="278"/>
      <c r="DN674" s="278"/>
      <c r="DO674" s="278"/>
      <c r="DP674" s="278"/>
      <c r="DQ674" s="278"/>
      <c r="DR674" s="278"/>
      <c r="DS674" s="278"/>
      <c r="DT674" s="278"/>
      <c r="DU674" s="278"/>
      <c r="DV674" s="278"/>
      <c r="DW674" s="278"/>
      <c r="DX674" s="278"/>
      <c r="DY674" s="278"/>
      <c r="DZ674" s="278"/>
      <c r="EA674" s="278"/>
      <c r="EB674" s="278"/>
      <c r="EC674" s="278"/>
      <c r="ED674" s="278"/>
      <c r="EE674" s="278"/>
      <c r="EF674" s="278"/>
      <c r="EG674" s="278"/>
      <c r="EH674" s="278"/>
      <c r="EI674" s="278"/>
      <c r="EJ674" s="278"/>
      <c r="EK674" s="278"/>
      <c r="EL674" s="278"/>
      <c r="EM674" s="278"/>
      <c r="EN674" s="278"/>
      <c r="EO674" s="278"/>
      <c r="EP674" s="278"/>
      <c r="EQ674" s="278"/>
      <c r="ER674" s="278"/>
      <c r="ES674" s="278"/>
      <c r="ET674" s="278"/>
      <c r="EU674" s="278"/>
      <c r="EV674" s="278"/>
      <c r="EW674" s="278"/>
      <c r="EX674" s="278"/>
      <c r="EY674" s="278"/>
      <c r="EZ674" s="278"/>
      <c r="FA674" s="278"/>
      <c r="FB674" s="278"/>
      <c r="FC674" s="278"/>
      <c r="FD674" s="278"/>
      <c r="FE674" s="278"/>
      <c r="FF674" s="278"/>
      <c r="FG674" s="278"/>
      <c r="FH674" s="278"/>
      <c r="FI674" s="278"/>
      <c r="FJ674" s="278"/>
      <c r="FK674" s="278"/>
      <c r="FL674" s="278"/>
      <c r="FM674" s="278"/>
      <c r="FN674" s="278"/>
      <c r="FO674" s="278"/>
      <c r="FP674" s="278"/>
      <c r="FQ674" s="278"/>
      <c r="FR674" s="278"/>
      <c r="FS674" s="278"/>
      <c r="FT674" s="278"/>
      <c r="FU674" s="278"/>
      <c r="FV674" s="278"/>
      <c r="FW674" s="278"/>
      <c r="FX674" s="278"/>
      <c r="FY674" s="278"/>
      <c r="FZ674" s="278"/>
      <c r="GA674" s="278"/>
      <c r="GB674" s="278"/>
      <c r="GC674" s="278"/>
      <c r="GD674" s="278"/>
      <c r="GE674" s="278"/>
      <c r="GF674" s="278"/>
      <c r="GG674" s="278"/>
      <c r="GH674" s="278"/>
      <c r="GI674" s="278"/>
      <c r="GJ674" s="278"/>
      <c r="GK674" s="278"/>
      <c r="GL674" s="278"/>
      <c r="GM674" s="278"/>
      <c r="GN674" s="278"/>
      <c r="GO674" s="278"/>
      <c r="GP674" s="278"/>
      <c r="GQ674" s="278"/>
      <c r="GR674" s="278"/>
      <c r="GS674" s="278"/>
      <c r="GT674" s="278"/>
      <c r="GU674" s="278"/>
      <c r="GV674" s="278"/>
      <c r="GW674" s="278"/>
      <c r="GX674" s="278"/>
      <c r="GY674" s="278"/>
      <c r="GZ674" s="278"/>
    </row>
  </sheetData>
  <pageMargins left="0.70866141732283472" right="0.55118110236220474" top="0.31496062992125984" bottom="0.39370078740157483" header="0.31496062992125984" footer="0.31496062992125984"/>
  <pageSetup paperSize="9" scale="65" orientation="landscape"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02BB7-BA44-4375-968B-2A2A7B0F23BE}">
  <dimension ref="A1:HA386"/>
  <sheetViews>
    <sheetView topLeftCell="A19" workbookViewId="0">
      <selection activeCell="E26" sqref="E26"/>
    </sheetView>
  </sheetViews>
  <sheetFormatPr baseColWidth="10" defaultColWidth="10.85546875" defaultRowHeight="12.75" x14ac:dyDescent="0.2"/>
  <cols>
    <col min="1" max="1" width="2.85546875" style="690" customWidth="1"/>
    <col min="2" max="2" width="10.85546875" style="691"/>
    <col min="3" max="3" width="101.42578125" style="691" customWidth="1"/>
    <col min="4" max="4" width="0" style="693" hidden="1" customWidth="1"/>
    <col min="5" max="5" width="17.140625" style="692" customWidth="1"/>
    <col min="6" max="6" width="17.28515625" style="692" hidden="1" customWidth="1"/>
    <col min="7" max="7" width="72.85546875" style="691" hidden="1" customWidth="1"/>
    <col min="8" max="8" width="12" style="311" hidden="1" customWidth="1"/>
    <col min="9" max="9" width="2" style="311" hidden="1" customWidth="1"/>
    <col min="10" max="12" width="11" style="311" hidden="1" customWidth="1"/>
    <col min="13" max="24" width="0" style="311" hidden="1" customWidth="1"/>
    <col min="25" max="16384" width="10.85546875" style="311"/>
  </cols>
  <sheetData>
    <row r="1" spans="2:9" ht="18" x14ac:dyDescent="0.25">
      <c r="B1" s="733"/>
      <c r="C1" s="735" t="s">
        <v>872</v>
      </c>
    </row>
    <row r="2" spans="2:9" ht="18" x14ac:dyDescent="0.25">
      <c r="B2" s="733"/>
      <c r="C2" s="735" t="s">
        <v>1009</v>
      </c>
    </row>
    <row r="3" spans="2:9" ht="18" x14ac:dyDescent="0.25">
      <c r="B3" s="733"/>
      <c r="C3" s="734" t="s">
        <v>13076</v>
      </c>
    </row>
    <row r="4" spans="2:9" ht="13.5" thickBot="1" x14ac:dyDescent="0.25">
      <c r="B4" s="733"/>
      <c r="C4" s="702"/>
    </row>
    <row r="5" spans="2:9" x14ac:dyDescent="0.2">
      <c r="B5" s="732"/>
      <c r="C5" s="731"/>
      <c r="D5" s="730" t="s">
        <v>869</v>
      </c>
      <c r="E5" s="1139" t="s">
        <v>868</v>
      </c>
      <c r="F5" s="728"/>
    </row>
    <row r="6" spans="2:9" x14ac:dyDescent="0.2">
      <c r="B6" s="727" t="s">
        <v>41</v>
      </c>
      <c r="C6" s="702" t="s">
        <v>867</v>
      </c>
      <c r="D6" s="693" t="s">
        <v>866</v>
      </c>
      <c r="E6" s="1140" t="s">
        <v>865</v>
      </c>
      <c r="F6" s="725" t="s">
        <v>864</v>
      </c>
    </row>
    <row r="7" spans="2:9" ht="13.5" thickBot="1" x14ac:dyDescent="0.25">
      <c r="B7" s="724"/>
      <c r="C7" s="723"/>
      <c r="D7" s="722" t="s">
        <v>863</v>
      </c>
      <c r="E7" s="1141"/>
      <c r="F7" s="725"/>
      <c r="G7" s="717"/>
      <c r="H7" s="318"/>
      <c r="I7" s="318"/>
    </row>
    <row r="8" spans="2:9" x14ac:dyDescent="0.2">
      <c r="B8" s="703"/>
      <c r="C8" s="1168" t="s">
        <v>1008</v>
      </c>
      <c r="F8" s="1119">
        <v>163313.07999999999</v>
      </c>
      <c r="G8" s="1162"/>
      <c r="H8" s="318"/>
      <c r="I8" s="318"/>
    </row>
    <row r="9" spans="2:9" x14ac:dyDescent="0.2">
      <c r="B9" s="1116">
        <v>8949</v>
      </c>
      <c r="C9" s="1160" t="s">
        <v>13075</v>
      </c>
      <c r="E9" s="1113">
        <v>6551</v>
      </c>
      <c r="F9" s="1113">
        <v>0.01</v>
      </c>
      <c r="G9" s="717" t="s">
        <v>13074</v>
      </c>
    </row>
    <row r="10" spans="2:9" x14ac:dyDescent="0.2">
      <c r="B10" s="1116">
        <v>45474</v>
      </c>
      <c r="C10" s="1160" t="s">
        <v>13116</v>
      </c>
      <c r="E10" s="1120">
        <v>9366.4699999999993</v>
      </c>
      <c r="F10" s="1118">
        <v>0.06</v>
      </c>
      <c r="G10" s="717" t="s">
        <v>13074</v>
      </c>
    </row>
    <row r="11" spans="2:9" ht="14.25" x14ac:dyDescent="0.2">
      <c r="B11" s="1116">
        <v>45474</v>
      </c>
      <c r="C11" s="1117" t="s">
        <v>13117</v>
      </c>
      <c r="E11" s="1120">
        <v>1100</v>
      </c>
      <c r="F11" s="1113">
        <v>0.83</v>
      </c>
      <c r="G11" s="717" t="s">
        <v>13074</v>
      </c>
    </row>
    <row r="12" spans="2:9" x14ac:dyDescent="0.2">
      <c r="B12" s="1116">
        <v>45474</v>
      </c>
      <c r="C12" s="1115" t="s">
        <v>13118</v>
      </c>
      <c r="E12" s="1113">
        <v>2517.44</v>
      </c>
      <c r="F12" s="1113">
        <v>1500</v>
      </c>
      <c r="G12" s="717" t="s">
        <v>12409</v>
      </c>
    </row>
    <row r="13" spans="2:9" x14ac:dyDescent="0.2">
      <c r="B13" s="1116">
        <v>45475</v>
      </c>
      <c r="C13" s="1159" t="s">
        <v>13108</v>
      </c>
      <c r="E13" s="1172">
        <v>600</v>
      </c>
      <c r="F13" s="1113">
        <v>97749.96</v>
      </c>
      <c r="G13" s="717" t="s">
        <v>13073</v>
      </c>
    </row>
    <row r="14" spans="2:9" x14ac:dyDescent="0.2">
      <c r="B14" s="1116">
        <v>45475</v>
      </c>
      <c r="C14" s="1160" t="s">
        <v>13072</v>
      </c>
      <c r="E14" s="1113">
        <v>2987</v>
      </c>
      <c r="F14" s="1113">
        <v>5243.2</v>
      </c>
      <c r="G14" s="717" t="s">
        <v>13071</v>
      </c>
    </row>
    <row r="15" spans="2:9" x14ac:dyDescent="0.2">
      <c r="B15" s="1116">
        <v>45475</v>
      </c>
      <c r="C15" s="1115" t="s">
        <v>13070</v>
      </c>
      <c r="E15" s="1113">
        <v>75000</v>
      </c>
      <c r="F15" s="1113">
        <v>29054.79</v>
      </c>
      <c r="G15" s="717" t="s">
        <v>13069</v>
      </c>
    </row>
    <row r="16" spans="2:9" ht="15" x14ac:dyDescent="0.25">
      <c r="B16" s="1116">
        <v>45476</v>
      </c>
      <c r="C16" s="1161" t="s">
        <v>13119</v>
      </c>
      <c r="E16" s="1113">
        <v>9280</v>
      </c>
      <c r="F16" s="1113">
        <v>44305.27</v>
      </c>
      <c r="G16" s="717" t="s">
        <v>13068</v>
      </c>
    </row>
    <row r="17" spans="2:12" x14ac:dyDescent="0.2">
      <c r="B17" s="1116">
        <v>45476</v>
      </c>
      <c r="C17" s="1115" t="s">
        <v>7787</v>
      </c>
      <c r="E17" s="1142">
        <v>30000</v>
      </c>
      <c r="F17" s="1113">
        <v>1080.98</v>
      </c>
      <c r="G17" s="717" t="s">
        <v>13067</v>
      </c>
    </row>
    <row r="18" spans="2:12" x14ac:dyDescent="0.2">
      <c r="B18" s="1116">
        <v>45476</v>
      </c>
      <c r="C18" s="1115" t="s">
        <v>13066</v>
      </c>
      <c r="E18" s="1113">
        <v>54685.440000000002</v>
      </c>
      <c r="F18" s="1113">
        <v>18190</v>
      </c>
      <c r="G18" s="717" t="s">
        <v>12998</v>
      </c>
    </row>
    <row r="19" spans="2:12" x14ac:dyDescent="0.2">
      <c r="B19" s="1116">
        <v>45476</v>
      </c>
      <c r="C19" s="1115" t="s">
        <v>13065</v>
      </c>
      <c r="E19" s="1113">
        <v>61039.97</v>
      </c>
      <c r="F19" s="1113">
        <v>6000</v>
      </c>
      <c r="G19" s="717" t="s">
        <v>13048</v>
      </c>
    </row>
    <row r="20" spans="2:12" x14ac:dyDescent="0.2">
      <c r="B20" s="1116">
        <v>45476</v>
      </c>
      <c r="C20" s="1159" t="s">
        <v>11898</v>
      </c>
      <c r="E20" s="1113">
        <v>76319.87</v>
      </c>
      <c r="F20" s="1113">
        <v>3000</v>
      </c>
      <c r="G20" s="717" t="s">
        <v>12949</v>
      </c>
    </row>
    <row r="21" spans="2:12" x14ac:dyDescent="0.2">
      <c r="B21" s="1116">
        <v>45477</v>
      </c>
      <c r="C21" s="1159" t="s">
        <v>13018</v>
      </c>
      <c r="E21" s="1143">
        <v>3202.51</v>
      </c>
      <c r="F21" s="1113">
        <v>3831.5</v>
      </c>
      <c r="G21" s="717" t="s">
        <v>12387</v>
      </c>
      <c r="H21" s="318"/>
      <c r="I21" s="318"/>
    </row>
    <row r="22" spans="2:12" x14ac:dyDescent="0.2">
      <c r="B22" s="1116">
        <v>45481</v>
      </c>
      <c r="C22" s="1115" t="s">
        <v>13064</v>
      </c>
      <c r="E22" s="1113">
        <v>12.25</v>
      </c>
      <c r="F22" s="1113">
        <v>12000</v>
      </c>
      <c r="G22" s="717" t="s">
        <v>11794</v>
      </c>
      <c r="H22" s="318"/>
      <c r="I22" s="318"/>
    </row>
    <row r="23" spans="2:12" x14ac:dyDescent="0.2">
      <c r="B23" s="1116">
        <v>45481</v>
      </c>
      <c r="C23" s="1115" t="s">
        <v>13120</v>
      </c>
      <c r="E23" s="1120">
        <v>4474</v>
      </c>
      <c r="F23" s="1113">
        <v>5000</v>
      </c>
      <c r="G23" s="717" t="s">
        <v>13063</v>
      </c>
      <c r="H23" s="318"/>
      <c r="I23" s="318"/>
    </row>
    <row r="24" spans="2:12" x14ac:dyDescent="0.2">
      <c r="B24" s="1116">
        <v>45481</v>
      </c>
      <c r="C24" s="1160" t="s">
        <v>13062</v>
      </c>
      <c r="E24" s="1143">
        <v>5220</v>
      </c>
      <c r="F24" s="1113">
        <v>2161.96</v>
      </c>
      <c r="G24" s="717" t="s">
        <v>13061</v>
      </c>
      <c r="H24" s="318"/>
      <c r="I24" s="318"/>
    </row>
    <row r="25" spans="2:12" x14ac:dyDescent="0.2">
      <c r="B25" s="1116">
        <v>45482</v>
      </c>
      <c r="C25" s="1115" t="s">
        <v>13049</v>
      </c>
      <c r="E25" s="1113">
        <v>4684.08</v>
      </c>
      <c r="F25" s="1113">
        <v>38238.65</v>
      </c>
      <c r="G25" s="717" t="s">
        <v>13060</v>
      </c>
      <c r="H25" s="318"/>
      <c r="I25" s="318"/>
    </row>
    <row r="26" spans="2:12" x14ac:dyDescent="0.2">
      <c r="B26" s="1116">
        <v>45482</v>
      </c>
      <c r="C26" s="1159" t="s">
        <v>13059</v>
      </c>
      <c r="E26" s="1113">
        <v>6505</v>
      </c>
      <c r="F26" s="1113">
        <v>390544.36</v>
      </c>
      <c r="G26" s="717" t="s">
        <v>13058</v>
      </c>
      <c r="H26" s="336"/>
      <c r="I26" s="318"/>
    </row>
    <row r="27" spans="2:12" x14ac:dyDescent="0.2">
      <c r="B27" s="1116">
        <v>45483</v>
      </c>
      <c r="C27" s="1115" t="s">
        <v>8793</v>
      </c>
      <c r="E27" s="1113">
        <v>14691.67</v>
      </c>
      <c r="F27" s="1113">
        <v>8940.76</v>
      </c>
      <c r="G27" s="717" t="s">
        <v>13057</v>
      </c>
      <c r="H27" s="318"/>
      <c r="I27" s="318"/>
    </row>
    <row r="28" spans="2:12" x14ac:dyDescent="0.2">
      <c r="B28" s="1116">
        <v>45484</v>
      </c>
      <c r="C28" s="1115" t="s">
        <v>13056</v>
      </c>
      <c r="E28" s="1113">
        <v>3099</v>
      </c>
      <c r="F28" s="1113">
        <v>28371.599999999999</v>
      </c>
      <c r="G28" s="717" t="s">
        <v>13055</v>
      </c>
      <c r="H28" s="318"/>
      <c r="I28" s="318"/>
      <c r="K28" s="338"/>
      <c r="L28" s="337"/>
    </row>
    <row r="29" spans="2:12" x14ac:dyDescent="0.2">
      <c r="B29" s="1116">
        <v>45485</v>
      </c>
      <c r="C29" s="1115" t="s">
        <v>11856</v>
      </c>
      <c r="E29" s="1113">
        <v>194306.73</v>
      </c>
      <c r="F29" s="1113">
        <v>61093.72</v>
      </c>
      <c r="G29" s="717" t="s">
        <v>13054</v>
      </c>
      <c r="H29" s="318"/>
      <c r="I29" s="318"/>
      <c r="K29" s="337"/>
    </row>
    <row r="30" spans="2:12" ht="11.25" customHeight="1" x14ac:dyDescent="0.2">
      <c r="B30" s="1116">
        <v>45488</v>
      </c>
      <c r="C30" s="1159" t="s">
        <v>6740</v>
      </c>
      <c r="E30" s="1113">
        <v>3448.3</v>
      </c>
      <c r="F30" s="1134">
        <v>6636.45</v>
      </c>
      <c r="G30" s="717" t="s">
        <v>13053</v>
      </c>
      <c r="H30" s="318"/>
      <c r="I30" s="318"/>
    </row>
    <row r="31" spans="2:12" ht="15" customHeight="1" x14ac:dyDescent="0.2">
      <c r="B31" s="1116">
        <v>45488</v>
      </c>
      <c r="C31" s="1115" t="s">
        <v>6740</v>
      </c>
      <c r="E31" s="1113">
        <v>6263.68</v>
      </c>
      <c r="F31" s="1134">
        <v>388649.21</v>
      </c>
      <c r="G31" s="717" t="s">
        <v>13052</v>
      </c>
      <c r="H31" s="318"/>
      <c r="I31" s="318"/>
    </row>
    <row r="32" spans="2:12" ht="14.25" customHeight="1" x14ac:dyDescent="0.2">
      <c r="B32" s="1116">
        <v>45488</v>
      </c>
      <c r="C32" s="1159" t="s">
        <v>4036</v>
      </c>
      <c r="E32" s="1120">
        <v>3521.8</v>
      </c>
      <c r="F32" s="1134">
        <v>11962.66</v>
      </c>
      <c r="G32" s="717" t="s">
        <v>13051</v>
      </c>
      <c r="H32" s="318"/>
      <c r="I32" s="318"/>
    </row>
    <row r="33" spans="2:9" ht="14.25" customHeight="1" x14ac:dyDescent="0.2">
      <c r="B33" s="1116">
        <v>45488</v>
      </c>
      <c r="C33" s="1160" t="s">
        <v>6740</v>
      </c>
      <c r="E33" s="1113">
        <v>28393.64</v>
      </c>
      <c r="F33" s="1134">
        <v>5243.2</v>
      </c>
      <c r="G33" s="717" t="s">
        <v>13050</v>
      </c>
      <c r="H33" s="318"/>
      <c r="I33" s="318"/>
    </row>
    <row r="34" spans="2:9" ht="14.25" customHeight="1" x14ac:dyDescent="0.2">
      <c r="B34" s="1116">
        <v>45488</v>
      </c>
      <c r="C34" s="1159" t="s">
        <v>6740</v>
      </c>
      <c r="E34" s="1113">
        <v>16059.17</v>
      </c>
      <c r="F34" s="1135">
        <v>3000</v>
      </c>
      <c r="G34" s="1158" t="s">
        <v>12949</v>
      </c>
      <c r="H34" s="318"/>
      <c r="I34" s="318"/>
    </row>
    <row r="35" spans="2:9" ht="14.25" customHeight="1" x14ac:dyDescent="0.2">
      <c r="B35" s="1116">
        <v>45488</v>
      </c>
      <c r="C35" s="1159" t="s">
        <v>13049</v>
      </c>
      <c r="E35" s="1113">
        <v>1744.35</v>
      </c>
      <c r="F35" s="1135">
        <v>3302.62</v>
      </c>
      <c r="G35" s="1158" t="s">
        <v>13048</v>
      </c>
      <c r="H35" s="318"/>
      <c r="I35" s="318"/>
    </row>
    <row r="36" spans="2:9" ht="14.25" customHeight="1" x14ac:dyDescent="0.2">
      <c r="B36" s="1116">
        <v>45489</v>
      </c>
      <c r="C36" s="1160" t="s">
        <v>8773</v>
      </c>
      <c r="E36" s="1113">
        <v>14205.99</v>
      </c>
      <c r="F36" s="1134">
        <v>10486.4</v>
      </c>
      <c r="G36" s="717" t="s">
        <v>13047</v>
      </c>
      <c r="H36" s="318"/>
      <c r="I36" s="318"/>
    </row>
    <row r="37" spans="2:9" ht="14.25" customHeight="1" x14ac:dyDescent="0.2">
      <c r="B37" s="1116">
        <v>45489</v>
      </c>
      <c r="C37" s="1115" t="s">
        <v>335</v>
      </c>
      <c r="E37" s="1113">
        <v>961247.32</v>
      </c>
      <c r="F37" s="1134">
        <v>12013.11</v>
      </c>
      <c r="G37" s="717" t="s">
        <v>13046</v>
      </c>
      <c r="H37" s="318"/>
      <c r="I37" s="318"/>
    </row>
    <row r="38" spans="2:9" ht="14.25" customHeight="1" x14ac:dyDescent="0.2">
      <c r="B38" s="1116">
        <v>45490</v>
      </c>
      <c r="C38" s="1115" t="s">
        <v>13045</v>
      </c>
      <c r="E38" s="1113">
        <v>928</v>
      </c>
      <c r="F38" s="1134">
        <v>7160.41</v>
      </c>
      <c r="G38" s="717" t="s">
        <v>13044</v>
      </c>
      <c r="H38" s="318"/>
      <c r="I38" s="318"/>
    </row>
    <row r="39" spans="2:9" ht="14.25" customHeight="1" x14ac:dyDescent="0.2">
      <c r="B39" s="1116">
        <v>45491</v>
      </c>
      <c r="C39" s="1160" t="s">
        <v>335</v>
      </c>
      <c r="E39" s="1113">
        <v>100000</v>
      </c>
      <c r="F39" s="1135">
        <v>16031.34</v>
      </c>
      <c r="G39" s="717" t="s">
        <v>13043</v>
      </c>
      <c r="H39" s="318"/>
      <c r="I39" s="318"/>
    </row>
    <row r="40" spans="2:9" ht="14.25" customHeight="1" x14ac:dyDescent="0.2">
      <c r="B40" s="1116">
        <v>45491</v>
      </c>
      <c r="C40" s="1160" t="s">
        <v>13109</v>
      </c>
      <c r="E40" s="1172">
        <v>1300</v>
      </c>
      <c r="F40" s="1134">
        <v>27637.49</v>
      </c>
      <c r="G40" s="717" t="s">
        <v>13042</v>
      </c>
      <c r="H40" s="318"/>
      <c r="I40" s="318"/>
    </row>
    <row r="41" spans="2:9" ht="14.25" customHeight="1" x14ac:dyDescent="0.2">
      <c r="B41" s="1116">
        <v>45491</v>
      </c>
      <c r="C41" s="1160" t="s">
        <v>13041</v>
      </c>
      <c r="E41" s="1113">
        <v>1</v>
      </c>
      <c r="F41" s="1134">
        <v>8916.77</v>
      </c>
      <c r="G41" s="717" t="s">
        <v>13040</v>
      </c>
      <c r="H41" s="332"/>
      <c r="I41" s="318"/>
    </row>
    <row r="42" spans="2:9" ht="14.25" customHeight="1" x14ac:dyDescent="0.2">
      <c r="B42" s="1116">
        <v>45491</v>
      </c>
      <c r="C42" s="1160" t="s">
        <v>13039</v>
      </c>
      <c r="E42" s="1113">
        <v>186774.11</v>
      </c>
      <c r="F42" s="1134">
        <v>2209.52</v>
      </c>
      <c r="G42" s="717" t="s">
        <v>13038</v>
      </c>
      <c r="H42" s="318"/>
      <c r="I42" s="318"/>
    </row>
    <row r="43" spans="2:9" ht="14.25" customHeight="1" x14ac:dyDescent="0.2">
      <c r="B43" s="1116">
        <v>45492</v>
      </c>
      <c r="C43" s="1115" t="s">
        <v>13018</v>
      </c>
      <c r="E43" s="1143">
        <v>2633.43</v>
      </c>
      <c r="F43" s="1134">
        <v>1300</v>
      </c>
      <c r="G43" s="717" t="s">
        <v>12942</v>
      </c>
      <c r="H43" s="318"/>
      <c r="I43" s="318"/>
    </row>
    <row r="44" spans="2:9" ht="14.25" customHeight="1" x14ac:dyDescent="0.2">
      <c r="B44" s="1116">
        <v>45492</v>
      </c>
      <c r="C44" s="1159" t="s">
        <v>13018</v>
      </c>
      <c r="E44" s="1143">
        <v>1278.8</v>
      </c>
      <c r="F44" s="1134">
        <v>21090.3</v>
      </c>
      <c r="G44" s="717" t="s">
        <v>13037</v>
      </c>
      <c r="H44" s="318"/>
      <c r="I44" s="318"/>
    </row>
    <row r="45" spans="2:9" ht="14.25" customHeight="1" x14ac:dyDescent="0.2">
      <c r="B45" s="1116">
        <v>45495</v>
      </c>
      <c r="C45" s="1159" t="s">
        <v>4036</v>
      </c>
      <c r="E45" s="1120">
        <v>3074.49</v>
      </c>
      <c r="F45" s="1134">
        <v>40227.269999999997</v>
      </c>
      <c r="G45" s="717" t="s">
        <v>13036</v>
      </c>
      <c r="H45" s="318"/>
      <c r="I45" s="318"/>
    </row>
    <row r="46" spans="2:9" ht="14.25" customHeight="1" x14ac:dyDescent="0.2">
      <c r="B46" s="1116">
        <v>45495</v>
      </c>
      <c r="C46" s="1115" t="s">
        <v>7787</v>
      </c>
      <c r="E46" s="1142">
        <v>20000</v>
      </c>
      <c r="F46" s="1134">
        <v>1000</v>
      </c>
      <c r="G46" s="717" t="s">
        <v>13035</v>
      </c>
      <c r="H46" s="318"/>
      <c r="I46" s="318"/>
    </row>
    <row r="47" spans="2:9" ht="14.25" customHeight="1" x14ac:dyDescent="0.2">
      <c r="B47" s="1116">
        <v>45496</v>
      </c>
      <c r="C47" s="1115" t="s">
        <v>4034</v>
      </c>
      <c r="E47" s="1172">
        <v>12600</v>
      </c>
      <c r="F47" s="1134">
        <v>33885.29</v>
      </c>
      <c r="G47" s="717" t="s">
        <v>12379</v>
      </c>
      <c r="H47" s="318"/>
      <c r="I47" s="318"/>
    </row>
    <row r="48" spans="2:9" ht="14.25" customHeight="1" x14ac:dyDescent="0.2">
      <c r="B48" s="1178">
        <v>45496</v>
      </c>
      <c r="C48" s="1179" t="s">
        <v>13121</v>
      </c>
      <c r="D48" s="1180"/>
      <c r="E48" s="1181">
        <v>10000</v>
      </c>
      <c r="F48" s="1134">
        <v>5771.42</v>
      </c>
      <c r="G48" s="717" t="s">
        <v>13034</v>
      </c>
      <c r="H48" s="318"/>
      <c r="I48" s="318"/>
    </row>
    <row r="49" spans="2:9" ht="14.25" customHeight="1" x14ac:dyDescent="0.2">
      <c r="B49" s="1116">
        <v>45496</v>
      </c>
      <c r="C49" s="1115" t="s">
        <v>335</v>
      </c>
      <c r="E49" s="1113">
        <v>213415.19</v>
      </c>
      <c r="F49" s="1134">
        <v>2062.9899999999998</v>
      </c>
      <c r="G49" s="717" t="s">
        <v>13033</v>
      </c>
      <c r="H49" s="318"/>
      <c r="I49" s="318"/>
    </row>
    <row r="50" spans="2:9" ht="14.25" customHeight="1" x14ac:dyDescent="0.2">
      <c r="B50" s="1116">
        <v>45496</v>
      </c>
      <c r="C50" s="1115" t="s">
        <v>13032</v>
      </c>
      <c r="E50" s="1143">
        <v>5800</v>
      </c>
      <c r="F50" s="1134">
        <v>155669.04999999999</v>
      </c>
      <c r="G50" s="717" t="s">
        <v>13031</v>
      </c>
      <c r="H50" s="318"/>
      <c r="I50" s="318"/>
    </row>
    <row r="51" spans="2:9" ht="14.25" customHeight="1" x14ac:dyDescent="0.2">
      <c r="B51" s="1116">
        <v>45496</v>
      </c>
      <c r="C51" s="1115" t="s">
        <v>335</v>
      </c>
      <c r="E51" s="1113">
        <v>232076.44</v>
      </c>
      <c r="F51" s="1134">
        <v>2212.77</v>
      </c>
      <c r="G51" s="717" t="s">
        <v>13030</v>
      </c>
      <c r="H51" s="318"/>
      <c r="I51" s="318"/>
    </row>
    <row r="52" spans="2:9" ht="14.25" customHeight="1" x14ac:dyDescent="0.2">
      <c r="B52" s="1116">
        <v>45496</v>
      </c>
      <c r="C52" s="1115" t="s">
        <v>13029</v>
      </c>
      <c r="E52" s="1113">
        <v>10028.200000000001</v>
      </c>
      <c r="F52" s="1134">
        <v>43062.42</v>
      </c>
      <c r="G52" s="717" t="s">
        <v>13028</v>
      </c>
      <c r="H52" s="318"/>
      <c r="I52" s="318"/>
    </row>
    <row r="53" spans="2:9" ht="14.25" customHeight="1" x14ac:dyDescent="0.2">
      <c r="B53" s="1116">
        <v>45496</v>
      </c>
      <c r="C53" s="1115" t="s">
        <v>13020</v>
      </c>
      <c r="E53" s="1113">
        <v>6397.52</v>
      </c>
      <c r="F53" s="1134">
        <v>3215.4</v>
      </c>
      <c r="G53" s="717" t="s">
        <v>13027</v>
      </c>
      <c r="H53" s="318"/>
      <c r="I53" s="318"/>
    </row>
    <row r="54" spans="2:9" ht="14.25" customHeight="1" x14ac:dyDescent="0.2">
      <c r="B54" s="1178">
        <v>45497</v>
      </c>
      <c r="C54" s="1179" t="s">
        <v>13122</v>
      </c>
      <c r="D54" s="1180"/>
      <c r="E54" s="1181">
        <v>10000</v>
      </c>
      <c r="F54" s="1135">
        <v>1000</v>
      </c>
      <c r="G54" s="717" t="s">
        <v>12409</v>
      </c>
      <c r="H54" s="318"/>
      <c r="I54" s="318"/>
    </row>
    <row r="55" spans="2:9" ht="14.25" customHeight="1" x14ac:dyDescent="0.2">
      <c r="B55" s="1116">
        <v>45497</v>
      </c>
      <c r="C55" s="1115" t="s">
        <v>13026</v>
      </c>
      <c r="E55" s="1113">
        <v>125454</v>
      </c>
      <c r="F55" s="1134">
        <v>5243.2</v>
      </c>
      <c r="G55" s="717" t="s">
        <v>13025</v>
      </c>
      <c r="H55" s="318"/>
      <c r="I55" s="318"/>
    </row>
    <row r="56" spans="2:9" ht="14.25" customHeight="1" x14ac:dyDescent="0.2">
      <c r="B56" s="1116">
        <v>45498</v>
      </c>
      <c r="C56" s="1159" t="s">
        <v>4036</v>
      </c>
      <c r="E56" s="1120">
        <v>2141</v>
      </c>
      <c r="F56" s="1134">
        <v>6485.82</v>
      </c>
      <c r="G56" s="363" t="s">
        <v>13024</v>
      </c>
      <c r="H56" s="318"/>
      <c r="I56" s="318"/>
    </row>
    <row r="57" spans="2:9" ht="14.25" customHeight="1" x14ac:dyDescent="0.2">
      <c r="B57" s="1116">
        <v>45498</v>
      </c>
      <c r="C57" s="1115" t="s">
        <v>13023</v>
      </c>
      <c r="E57" s="1113">
        <v>2140</v>
      </c>
      <c r="F57" s="1134">
        <v>25000</v>
      </c>
      <c r="G57" s="717" t="s">
        <v>13014</v>
      </c>
      <c r="H57" s="318"/>
      <c r="I57" s="318"/>
    </row>
    <row r="58" spans="2:9" ht="14.25" customHeight="1" x14ac:dyDescent="0.2">
      <c r="B58" s="1116">
        <v>45498</v>
      </c>
      <c r="C58" s="1115" t="s">
        <v>13022</v>
      </c>
      <c r="E58" s="1113">
        <v>22827.64</v>
      </c>
      <c r="F58" s="1134">
        <v>1000</v>
      </c>
      <c r="G58" s="717" t="s">
        <v>12409</v>
      </c>
      <c r="H58" s="318"/>
      <c r="I58" s="318"/>
    </row>
    <row r="59" spans="2:9" ht="14.25" customHeight="1" x14ac:dyDescent="0.2">
      <c r="B59" s="1116">
        <v>45499</v>
      </c>
      <c r="C59" s="1115" t="s">
        <v>13017</v>
      </c>
      <c r="E59" s="1113">
        <v>20937.3</v>
      </c>
      <c r="F59" s="1134">
        <v>29318.11</v>
      </c>
      <c r="G59" s="717" t="s">
        <v>13021</v>
      </c>
      <c r="H59" s="318"/>
      <c r="I59" s="318"/>
    </row>
    <row r="60" spans="2:9" ht="14.25" customHeight="1" x14ac:dyDescent="0.2">
      <c r="B60" s="1116">
        <v>45499</v>
      </c>
      <c r="C60" s="1115" t="s">
        <v>13020</v>
      </c>
      <c r="E60" s="1113">
        <v>6397.52</v>
      </c>
      <c r="F60" s="1134">
        <v>39712.03</v>
      </c>
      <c r="G60" s="717" t="s">
        <v>13019</v>
      </c>
      <c r="H60" s="318"/>
      <c r="I60" s="318"/>
    </row>
    <row r="61" spans="2:9" ht="14.25" customHeight="1" x14ac:dyDescent="0.2">
      <c r="B61" s="1116">
        <v>45502</v>
      </c>
      <c r="C61" s="1115" t="s">
        <v>13018</v>
      </c>
      <c r="E61" s="1143">
        <v>837.39</v>
      </c>
      <c r="F61" s="1134">
        <v>4000</v>
      </c>
      <c r="G61" s="717" t="s">
        <v>12949</v>
      </c>
      <c r="H61" s="318"/>
      <c r="I61" s="318"/>
    </row>
    <row r="62" spans="2:9" ht="14.25" customHeight="1" x14ac:dyDescent="0.2">
      <c r="B62" s="1173">
        <v>45502</v>
      </c>
      <c r="C62" s="1174" t="s">
        <v>13017</v>
      </c>
      <c r="D62" s="842"/>
      <c r="E62" s="1144">
        <v>50000</v>
      </c>
      <c r="F62" s="1134">
        <v>32626.71</v>
      </c>
      <c r="G62" s="717" t="s">
        <v>13016</v>
      </c>
      <c r="H62" s="318"/>
      <c r="I62" s="318"/>
    </row>
    <row r="63" spans="2:9" ht="14.25" customHeight="1" x14ac:dyDescent="0.2">
      <c r="B63" s="1116">
        <v>45502</v>
      </c>
      <c r="C63" s="1115" t="s">
        <v>11856</v>
      </c>
      <c r="E63" s="1113">
        <v>194618.76</v>
      </c>
      <c r="F63" s="1135">
        <v>7214.27</v>
      </c>
      <c r="G63" s="717" t="s">
        <v>13015</v>
      </c>
      <c r="H63" s="318"/>
      <c r="I63" s="318"/>
    </row>
    <row r="64" spans="2:9" ht="14.25" customHeight="1" x14ac:dyDescent="0.2">
      <c r="B64" s="1116">
        <v>45502</v>
      </c>
      <c r="C64" s="1115" t="s">
        <v>335</v>
      </c>
      <c r="E64" s="1113">
        <v>449948.32</v>
      </c>
      <c r="F64" s="1134">
        <v>459.2</v>
      </c>
      <c r="G64" s="717" t="s">
        <v>13014</v>
      </c>
      <c r="H64" s="318"/>
      <c r="I64" s="318"/>
    </row>
    <row r="65" spans="2:9" ht="14.25" customHeight="1" x14ac:dyDescent="0.2">
      <c r="B65" s="1116">
        <v>45503</v>
      </c>
      <c r="C65" s="1115" t="s">
        <v>6740</v>
      </c>
      <c r="E65" s="1113">
        <v>16895.330000000002</v>
      </c>
      <c r="F65" s="1134">
        <v>6000</v>
      </c>
      <c r="G65" s="717" t="s">
        <v>13014</v>
      </c>
      <c r="H65" s="318"/>
      <c r="I65" s="318"/>
    </row>
    <row r="66" spans="2:9" ht="14.25" customHeight="1" x14ac:dyDescent="0.2">
      <c r="B66" s="1116">
        <v>45503</v>
      </c>
      <c r="C66" s="1115" t="s">
        <v>6740</v>
      </c>
      <c r="E66" s="1113">
        <v>29732.89</v>
      </c>
      <c r="F66" s="1135">
        <v>30000</v>
      </c>
      <c r="G66" s="717" t="s">
        <v>3850</v>
      </c>
      <c r="H66" s="318"/>
      <c r="I66" s="318"/>
    </row>
    <row r="67" spans="2:9" ht="14.25" customHeight="1" x14ac:dyDescent="0.2">
      <c r="B67" s="1116">
        <v>45503</v>
      </c>
      <c r="C67" s="1115" t="s">
        <v>6740</v>
      </c>
      <c r="E67" s="1113">
        <v>3634.42</v>
      </c>
      <c r="F67" s="1134">
        <v>1</v>
      </c>
      <c r="G67" s="717" t="s">
        <v>12985</v>
      </c>
      <c r="H67" s="318"/>
      <c r="I67" s="318"/>
    </row>
    <row r="68" spans="2:9" ht="14.25" customHeight="1" x14ac:dyDescent="0.2">
      <c r="B68" s="1116">
        <v>45503</v>
      </c>
      <c r="C68" s="1115" t="s">
        <v>6740</v>
      </c>
      <c r="E68" s="1113">
        <v>6615.59</v>
      </c>
      <c r="F68" s="1134">
        <v>2636.29</v>
      </c>
      <c r="G68" s="717" t="s">
        <v>13013</v>
      </c>
      <c r="H68" s="318"/>
      <c r="I68" s="318"/>
    </row>
    <row r="69" spans="2:9" ht="14.25" customHeight="1" x14ac:dyDescent="0.2">
      <c r="B69" s="1116">
        <v>45503</v>
      </c>
      <c r="C69" s="1115" t="s">
        <v>8768</v>
      </c>
      <c r="E69" s="1143">
        <v>1508</v>
      </c>
      <c r="F69" s="1118">
        <v>36363.699999999997</v>
      </c>
      <c r="G69" s="717" t="s">
        <v>13012</v>
      </c>
      <c r="H69" s="318"/>
      <c r="I69" s="318"/>
    </row>
    <row r="70" spans="2:9" ht="14.25" customHeight="1" x14ac:dyDescent="0.2">
      <c r="B70" s="1116">
        <v>45503</v>
      </c>
      <c r="C70" s="1115" t="s">
        <v>13011</v>
      </c>
      <c r="E70" s="1113">
        <v>1</v>
      </c>
      <c r="F70" s="1134">
        <v>19424.36</v>
      </c>
      <c r="G70" s="717" t="s">
        <v>13010</v>
      </c>
      <c r="H70" s="318"/>
      <c r="I70" s="318"/>
    </row>
    <row r="71" spans="2:9" ht="14.25" customHeight="1" x14ac:dyDescent="0.2">
      <c r="B71" s="1116">
        <v>45503</v>
      </c>
      <c r="C71" s="1115" t="s">
        <v>13009</v>
      </c>
      <c r="E71" s="1113">
        <v>44384.26</v>
      </c>
      <c r="F71" s="1135">
        <v>17362.88</v>
      </c>
      <c r="G71" s="717" t="s">
        <v>13008</v>
      </c>
      <c r="H71" s="318"/>
      <c r="I71" s="318"/>
    </row>
    <row r="72" spans="2:9" ht="14.25" customHeight="1" x14ac:dyDescent="0.2">
      <c r="B72" s="1116">
        <v>45503</v>
      </c>
      <c r="C72" s="1115" t="s">
        <v>13007</v>
      </c>
      <c r="E72" s="1113">
        <v>1</v>
      </c>
      <c r="F72" s="1135">
        <v>363531.41</v>
      </c>
      <c r="G72" s="717" t="s">
        <v>13006</v>
      </c>
      <c r="H72" s="318"/>
      <c r="I72" s="318"/>
    </row>
    <row r="73" spans="2:9" ht="14.25" customHeight="1" x14ac:dyDescent="0.2">
      <c r="B73" s="1116">
        <v>45503</v>
      </c>
      <c r="C73" s="1115" t="s">
        <v>13005</v>
      </c>
      <c r="E73" s="1175">
        <v>300000</v>
      </c>
      <c r="F73" s="1134">
        <v>18439.8</v>
      </c>
      <c r="G73" s="717" t="s">
        <v>13004</v>
      </c>
      <c r="H73" s="318"/>
      <c r="I73" s="318"/>
    </row>
    <row r="74" spans="2:9" ht="14.25" customHeight="1" x14ac:dyDescent="0.2">
      <c r="B74" s="1116">
        <v>45504</v>
      </c>
      <c r="C74" s="1115" t="s">
        <v>6756</v>
      </c>
      <c r="E74" s="1113">
        <v>2399.62</v>
      </c>
      <c r="F74" s="1135">
        <v>7569.01</v>
      </c>
      <c r="G74" s="717" t="s">
        <v>13003</v>
      </c>
      <c r="H74" s="318"/>
      <c r="I74" s="318"/>
    </row>
    <row r="75" spans="2:9" ht="14.25" customHeight="1" x14ac:dyDescent="0.2">
      <c r="B75" s="1116">
        <v>45504</v>
      </c>
      <c r="C75" s="1115" t="s">
        <v>3850</v>
      </c>
      <c r="E75" s="1113">
        <v>59000</v>
      </c>
      <c r="F75" s="1135">
        <v>13916.77</v>
      </c>
      <c r="G75" s="717" t="s">
        <v>13002</v>
      </c>
      <c r="H75" s="318"/>
      <c r="I75" s="318"/>
    </row>
    <row r="76" spans="2:9" ht="14.25" customHeight="1" x14ac:dyDescent="0.2">
      <c r="B76" s="1116">
        <v>45504</v>
      </c>
      <c r="C76" s="1115" t="s">
        <v>13001</v>
      </c>
      <c r="E76" s="1113">
        <v>373062.05</v>
      </c>
      <c r="F76" s="1134">
        <v>20000</v>
      </c>
      <c r="G76" s="717" t="s">
        <v>13000</v>
      </c>
      <c r="H76" s="318"/>
      <c r="I76" s="318"/>
    </row>
    <row r="77" spans="2:9" ht="14.25" customHeight="1" x14ac:dyDescent="0.2">
      <c r="B77" s="1116">
        <v>45504</v>
      </c>
      <c r="C77" s="1115" t="s">
        <v>11905</v>
      </c>
      <c r="E77" s="1113">
        <v>3100</v>
      </c>
      <c r="F77" s="1135">
        <v>620</v>
      </c>
      <c r="G77" s="717" t="s">
        <v>12999</v>
      </c>
      <c r="H77" s="318"/>
      <c r="I77" s="318"/>
    </row>
    <row r="78" spans="2:9" ht="14.25" customHeight="1" x14ac:dyDescent="0.2">
      <c r="B78" s="1116">
        <v>45504</v>
      </c>
      <c r="C78" s="1115" t="s">
        <v>8773</v>
      </c>
      <c r="E78" s="1113">
        <v>61231.76</v>
      </c>
      <c r="F78" s="1134">
        <v>10000</v>
      </c>
      <c r="G78" s="717" t="s">
        <v>12998</v>
      </c>
      <c r="H78" s="318"/>
      <c r="I78" s="318"/>
    </row>
    <row r="79" spans="2:9" ht="14.25" customHeight="1" x14ac:dyDescent="0.2">
      <c r="B79" s="1116">
        <v>45504</v>
      </c>
      <c r="C79" s="1115" t="s">
        <v>12997</v>
      </c>
      <c r="E79" s="1113">
        <v>7275.96</v>
      </c>
      <c r="F79" s="1134">
        <v>5243.2</v>
      </c>
      <c r="G79" s="717" t="s">
        <v>12996</v>
      </c>
      <c r="H79" s="318"/>
      <c r="I79" s="318"/>
    </row>
    <row r="80" spans="2:9" ht="14.25" customHeight="1" x14ac:dyDescent="0.2">
      <c r="B80" s="1116">
        <v>45504</v>
      </c>
      <c r="C80" s="1115" t="s">
        <v>12995</v>
      </c>
      <c r="E80" s="1113">
        <v>3700.4</v>
      </c>
      <c r="F80" s="1134">
        <v>7234.87</v>
      </c>
      <c r="G80" s="717" t="s">
        <v>12994</v>
      </c>
      <c r="H80" s="318"/>
      <c r="I80" s="318"/>
    </row>
    <row r="81" spans="2:9" ht="14.25" customHeight="1" x14ac:dyDescent="0.2">
      <c r="B81" s="703"/>
      <c r="C81" s="702"/>
      <c r="F81" s="1134">
        <v>2285.06</v>
      </c>
      <c r="G81" s="717" t="s">
        <v>12993</v>
      </c>
      <c r="H81" s="318"/>
      <c r="I81" s="318"/>
    </row>
    <row r="82" spans="2:9" ht="14.25" customHeight="1" x14ac:dyDescent="0.2">
      <c r="B82" s="703"/>
      <c r="C82" s="702"/>
      <c r="F82" s="1134">
        <v>1142.52</v>
      </c>
      <c r="G82" s="717" t="s">
        <v>12992</v>
      </c>
      <c r="H82" s="318"/>
      <c r="I82" s="318"/>
    </row>
    <row r="83" spans="2:9" ht="14.25" customHeight="1" x14ac:dyDescent="0.2">
      <c r="B83" s="703"/>
      <c r="C83" s="702"/>
      <c r="F83" s="1135">
        <v>1142.52</v>
      </c>
      <c r="G83" s="717" t="s">
        <v>12991</v>
      </c>
      <c r="H83" s="318"/>
      <c r="I83" s="318"/>
    </row>
    <row r="84" spans="2:9" ht="14.25" customHeight="1" x14ac:dyDescent="0.2">
      <c r="B84" s="703"/>
      <c r="C84" s="702"/>
      <c r="F84" s="1134">
        <v>87164.4</v>
      </c>
      <c r="G84" s="717" t="s">
        <v>12990</v>
      </c>
      <c r="H84" s="318"/>
      <c r="I84" s="318"/>
    </row>
    <row r="85" spans="2:9" ht="14.25" customHeight="1" x14ac:dyDescent="0.2">
      <c r="B85" s="703"/>
      <c r="C85" s="702"/>
      <c r="F85" s="1134">
        <v>26090.2</v>
      </c>
      <c r="G85" s="717" t="s">
        <v>12989</v>
      </c>
      <c r="H85" s="318"/>
      <c r="I85" s="318"/>
    </row>
    <row r="86" spans="2:9" ht="14.25" customHeight="1" x14ac:dyDescent="0.2">
      <c r="B86" s="703"/>
      <c r="C86" s="702"/>
      <c r="F86" s="1134">
        <v>107793.18</v>
      </c>
      <c r="G86" s="717" t="s">
        <v>12988</v>
      </c>
      <c r="H86" s="318"/>
      <c r="I86" s="318"/>
    </row>
    <row r="87" spans="2:9" ht="14.25" customHeight="1" x14ac:dyDescent="0.2">
      <c r="B87" s="703"/>
      <c r="C87" s="702"/>
      <c r="F87" s="1134">
        <v>21485.78</v>
      </c>
      <c r="G87" s="717" t="s">
        <v>12987</v>
      </c>
      <c r="H87" s="318"/>
      <c r="I87" s="318"/>
    </row>
    <row r="88" spans="2:9" ht="14.25" customHeight="1" x14ac:dyDescent="0.2">
      <c r="B88" s="703"/>
      <c r="C88" s="702"/>
      <c r="F88" s="1134">
        <v>113796.19</v>
      </c>
      <c r="G88" s="717" t="s">
        <v>12986</v>
      </c>
      <c r="H88" s="318"/>
      <c r="I88" s="318"/>
    </row>
    <row r="89" spans="2:9" ht="14.25" customHeight="1" x14ac:dyDescent="0.2">
      <c r="B89" s="703"/>
      <c r="C89" s="702"/>
      <c r="F89" s="1134">
        <v>6397.52</v>
      </c>
      <c r="G89" s="717" t="s">
        <v>12985</v>
      </c>
      <c r="H89" s="318"/>
      <c r="I89" s="318"/>
    </row>
    <row r="90" spans="2:9" ht="14.25" customHeight="1" x14ac:dyDescent="0.2">
      <c r="B90" s="703"/>
      <c r="C90" s="702"/>
      <c r="F90" s="1134">
        <v>58109.599999999999</v>
      </c>
      <c r="G90" s="717" t="s">
        <v>12984</v>
      </c>
      <c r="H90" s="318"/>
      <c r="I90" s="318"/>
    </row>
    <row r="91" spans="2:9" ht="14.25" customHeight="1" x14ac:dyDescent="0.2">
      <c r="B91" s="703"/>
      <c r="C91" s="702"/>
      <c r="F91" s="1134">
        <v>566.1</v>
      </c>
      <c r="G91" s="717" t="s">
        <v>12983</v>
      </c>
      <c r="H91" s="318"/>
      <c r="I91" s="318"/>
    </row>
    <row r="92" spans="2:9" ht="15.75" customHeight="1" x14ac:dyDescent="0.2">
      <c r="B92" s="703"/>
      <c r="C92" s="702"/>
      <c r="F92" s="1134">
        <v>5000</v>
      </c>
      <c r="G92" s="717" t="s">
        <v>12972</v>
      </c>
      <c r="H92" s="318"/>
      <c r="I92" s="318"/>
    </row>
    <row r="93" spans="2:9" ht="11.25" customHeight="1" x14ac:dyDescent="0.2">
      <c r="B93" s="703"/>
      <c r="C93" s="702"/>
      <c r="F93" s="1135">
        <v>3029.65</v>
      </c>
      <c r="G93" s="717" t="s">
        <v>12982</v>
      </c>
      <c r="H93" s="318"/>
      <c r="I93" s="318"/>
    </row>
    <row r="94" spans="2:9" ht="14.25" customHeight="1" x14ac:dyDescent="0.2">
      <c r="B94" s="703"/>
      <c r="C94" s="702"/>
      <c r="F94" s="1134">
        <v>3300</v>
      </c>
      <c r="G94" s="717" t="s">
        <v>11794</v>
      </c>
      <c r="H94" s="318"/>
      <c r="I94" s="318"/>
    </row>
    <row r="95" spans="2:9" ht="12.75" customHeight="1" x14ac:dyDescent="0.2">
      <c r="B95" s="703"/>
      <c r="C95" s="702"/>
      <c r="F95" s="1134">
        <v>9000</v>
      </c>
      <c r="G95" s="717" t="s">
        <v>12981</v>
      </c>
      <c r="H95" s="318"/>
      <c r="I95" s="318"/>
    </row>
    <row r="96" spans="2:9" ht="15.75" customHeight="1" x14ac:dyDescent="0.2">
      <c r="B96" s="703"/>
      <c r="C96" s="702"/>
      <c r="F96" s="1134">
        <v>31459.06</v>
      </c>
      <c r="G96" s="717" t="s">
        <v>12980</v>
      </c>
      <c r="H96" s="318"/>
      <c r="I96" s="318"/>
    </row>
    <row r="97" spans="2:12" ht="15.75" customHeight="1" x14ac:dyDescent="0.2">
      <c r="B97" s="703"/>
      <c r="C97" s="702"/>
      <c r="F97" s="1134">
        <v>22300</v>
      </c>
      <c r="G97" s="717" t="s">
        <v>12979</v>
      </c>
      <c r="H97" s="318"/>
      <c r="I97" s="318"/>
    </row>
    <row r="98" spans="2:12" ht="15.75" customHeight="1" x14ac:dyDescent="0.2">
      <c r="B98" s="703"/>
      <c r="C98" s="702"/>
      <c r="F98" s="1134">
        <v>11789.45</v>
      </c>
      <c r="G98" s="717" t="s">
        <v>12978</v>
      </c>
      <c r="H98" s="318"/>
      <c r="I98" s="318"/>
    </row>
    <row r="99" spans="2:12" ht="12.75" customHeight="1" x14ac:dyDescent="0.2">
      <c r="B99" s="703"/>
      <c r="C99" s="702"/>
      <c r="F99" s="1134">
        <v>18482.52</v>
      </c>
      <c r="G99" s="717" t="s">
        <v>12977</v>
      </c>
      <c r="H99" s="318"/>
      <c r="I99" s="318"/>
    </row>
    <row r="100" spans="2:12" ht="12.75" customHeight="1" x14ac:dyDescent="0.2">
      <c r="B100" s="703"/>
      <c r="C100" s="702"/>
      <c r="F100" s="1134">
        <v>47591.66</v>
      </c>
      <c r="G100" s="717" t="s">
        <v>12976</v>
      </c>
      <c r="H100" s="318"/>
      <c r="I100" s="318"/>
    </row>
    <row r="101" spans="2:12" ht="12.75" customHeight="1" x14ac:dyDescent="0.2">
      <c r="B101" s="703"/>
      <c r="C101" s="702"/>
      <c r="F101" s="1134">
        <v>7673.33</v>
      </c>
      <c r="G101" s="717" t="s">
        <v>12975</v>
      </c>
      <c r="H101" s="318"/>
      <c r="I101" s="318"/>
    </row>
    <row r="102" spans="2:12" ht="12.75" customHeight="1" x14ac:dyDescent="0.2">
      <c r="B102" s="703"/>
      <c r="C102" s="702"/>
      <c r="F102" s="1134">
        <v>2032.68</v>
      </c>
      <c r="G102" s="717" t="s">
        <v>12974</v>
      </c>
      <c r="H102" s="318"/>
      <c r="I102" s="318"/>
    </row>
    <row r="103" spans="2:12" ht="12.75" customHeight="1" x14ac:dyDescent="0.2">
      <c r="B103" s="703"/>
      <c r="C103" s="702"/>
      <c r="F103" s="1134">
        <v>3145.92</v>
      </c>
      <c r="G103" s="717" t="s">
        <v>12973</v>
      </c>
      <c r="H103" s="318"/>
      <c r="I103" s="318"/>
    </row>
    <row r="104" spans="2:12" ht="14.25" customHeight="1" x14ac:dyDescent="0.2">
      <c r="B104" s="703"/>
      <c r="C104" s="702"/>
      <c r="F104" s="1134">
        <v>5875.16</v>
      </c>
      <c r="G104" s="717" t="s">
        <v>12972</v>
      </c>
      <c r="H104" s="318"/>
      <c r="I104" s="318"/>
    </row>
    <row r="105" spans="2:12" ht="15.75" customHeight="1" x14ac:dyDescent="0.2">
      <c r="B105" s="703"/>
      <c r="C105" s="702"/>
      <c r="F105" s="1134">
        <v>11675.98</v>
      </c>
      <c r="G105" s="717" t="s">
        <v>12971</v>
      </c>
      <c r="H105" s="318"/>
      <c r="I105" s="318"/>
    </row>
    <row r="106" spans="2:12" ht="15.75" customHeight="1" x14ac:dyDescent="0.2">
      <c r="B106" s="703"/>
      <c r="C106" s="702"/>
      <c r="F106" s="1134">
        <v>1009.88</v>
      </c>
      <c r="G106" s="717" t="s">
        <v>12970</v>
      </c>
      <c r="H106" s="318"/>
      <c r="I106" s="318"/>
    </row>
    <row r="107" spans="2:12" ht="15.75" customHeight="1" x14ac:dyDescent="0.2">
      <c r="B107" s="703"/>
      <c r="C107" s="702"/>
      <c r="F107" s="1134">
        <v>322395.09999999998</v>
      </c>
      <c r="G107" s="717" t="s">
        <v>12969</v>
      </c>
      <c r="H107" s="318"/>
      <c r="I107" s="318"/>
    </row>
    <row r="108" spans="2:12" ht="15.75" customHeight="1" x14ac:dyDescent="0.2">
      <c r="B108" s="703"/>
      <c r="C108" s="702"/>
      <c r="F108" s="1134">
        <v>66035.37</v>
      </c>
      <c r="G108" s="717" t="s">
        <v>12968</v>
      </c>
      <c r="H108" s="318"/>
      <c r="I108" s="318"/>
    </row>
    <row r="109" spans="2:12" ht="15.75" customHeight="1" x14ac:dyDescent="0.2">
      <c r="B109" s="703"/>
      <c r="C109" s="702"/>
      <c r="F109" s="1134">
        <v>13026.34</v>
      </c>
      <c r="G109" s="717" t="s">
        <v>12967</v>
      </c>
      <c r="H109" s="318"/>
      <c r="I109" s="318"/>
    </row>
    <row r="110" spans="2:12" ht="15.75" customHeight="1" x14ac:dyDescent="0.2">
      <c r="B110" s="703"/>
      <c r="C110" s="702"/>
      <c r="F110" s="1134">
        <v>25000</v>
      </c>
      <c r="G110" s="717" t="s">
        <v>12962</v>
      </c>
      <c r="H110" s="318"/>
      <c r="I110" s="318"/>
    </row>
    <row r="111" spans="2:12" ht="15.75" customHeight="1" x14ac:dyDescent="0.2">
      <c r="B111" s="703"/>
      <c r="C111" s="702"/>
      <c r="F111" s="1134">
        <v>10098.84</v>
      </c>
      <c r="G111" s="717" t="s">
        <v>12966</v>
      </c>
      <c r="H111" s="318"/>
      <c r="I111" s="318"/>
    </row>
    <row r="112" spans="2:12" ht="15.75" customHeight="1" x14ac:dyDescent="0.2">
      <c r="B112" s="703"/>
      <c r="C112" s="702"/>
      <c r="F112" s="1134">
        <v>3807.63</v>
      </c>
      <c r="G112" s="717" t="s">
        <v>12965</v>
      </c>
      <c r="H112" s="332"/>
      <c r="I112" s="332"/>
      <c r="J112" s="341"/>
      <c r="K112" s="341"/>
      <c r="L112" s="341"/>
    </row>
    <row r="113" spans="2:9" ht="15.75" customHeight="1" x14ac:dyDescent="0.2">
      <c r="B113" s="703"/>
      <c r="C113" s="702"/>
      <c r="F113" s="1134">
        <v>11492.61</v>
      </c>
      <c r="G113" s="717" t="s">
        <v>12964</v>
      </c>
      <c r="H113" s="318"/>
      <c r="I113" s="318"/>
    </row>
    <row r="114" spans="2:9" ht="15.75" customHeight="1" x14ac:dyDescent="0.2">
      <c r="B114" s="703"/>
      <c r="C114" s="702"/>
      <c r="F114" s="1134">
        <v>10486.4</v>
      </c>
      <c r="G114" s="717" t="s">
        <v>12963</v>
      </c>
      <c r="H114" s="318"/>
      <c r="I114" s="318"/>
    </row>
    <row r="115" spans="2:9" ht="15.75" customHeight="1" x14ac:dyDescent="0.2">
      <c r="B115" s="703"/>
      <c r="C115" s="702"/>
      <c r="F115" s="1134">
        <v>5000</v>
      </c>
      <c r="G115" s="717" t="s">
        <v>12962</v>
      </c>
      <c r="H115" s="318"/>
      <c r="I115" s="318"/>
    </row>
    <row r="116" spans="2:9" ht="15.75" customHeight="1" x14ac:dyDescent="0.2">
      <c r="B116" s="703"/>
      <c r="C116" s="702"/>
      <c r="F116" s="1134">
        <v>10486.4</v>
      </c>
      <c r="G116" s="717" t="s">
        <v>12961</v>
      </c>
      <c r="H116" s="318"/>
      <c r="I116" s="318"/>
    </row>
    <row r="117" spans="2:9" ht="15.75" customHeight="1" x14ac:dyDescent="0.2">
      <c r="B117" s="703"/>
      <c r="C117" s="702"/>
      <c r="F117" s="1134">
        <v>5049.42</v>
      </c>
      <c r="G117" s="717" t="s">
        <v>12960</v>
      </c>
      <c r="H117" s="318"/>
      <c r="I117" s="318"/>
    </row>
    <row r="118" spans="2:9" ht="15.75" customHeight="1" x14ac:dyDescent="0.2">
      <c r="B118" s="703"/>
      <c r="C118" s="702"/>
      <c r="F118" s="1135">
        <v>15138.02</v>
      </c>
      <c r="G118" s="1158" t="s">
        <v>12959</v>
      </c>
      <c r="H118" s="613"/>
      <c r="I118" s="318"/>
    </row>
    <row r="119" spans="2:9" ht="15.75" customHeight="1" x14ac:dyDescent="0.2">
      <c r="B119" s="703"/>
      <c r="C119" s="702"/>
      <c r="F119" s="1134">
        <v>10000</v>
      </c>
      <c r="G119" s="717" t="s">
        <v>12958</v>
      </c>
      <c r="H119" s="318"/>
      <c r="I119" s="318"/>
    </row>
    <row r="120" spans="2:9" ht="15.75" customHeight="1" x14ac:dyDescent="0.2">
      <c r="B120" s="703"/>
      <c r="C120" s="702"/>
      <c r="F120" s="1134">
        <v>2900</v>
      </c>
      <c r="G120" s="717" t="s">
        <v>12957</v>
      </c>
      <c r="H120" s="318"/>
      <c r="I120" s="318"/>
    </row>
    <row r="121" spans="2:9" ht="15.75" customHeight="1" x14ac:dyDescent="0.2">
      <c r="B121" s="703"/>
      <c r="C121" s="702"/>
      <c r="F121" s="1134">
        <v>52432</v>
      </c>
      <c r="G121" s="717" t="s">
        <v>12956</v>
      </c>
      <c r="H121" s="318"/>
      <c r="I121" s="318"/>
    </row>
    <row r="122" spans="2:9" ht="15.75" customHeight="1" x14ac:dyDescent="0.2">
      <c r="B122" s="703"/>
      <c r="C122" s="702"/>
      <c r="F122" s="1134">
        <v>2399.62</v>
      </c>
      <c r="G122" s="717" t="s">
        <v>12955</v>
      </c>
      <c r="H122" s="318"/>
      <c r="I122" s="318"/>
    </row>
    <row r="123" spans="2:9" ht="13.5" customHeight="1" x14ac:dyDescent="0.2">
      <c r="B123" s="703"/>
      <c r="C123" s="702"/>
      <c r="F123" s="1134">
        <v>6061</v>
      </c>
      <c r="G123" s="717" t="s">
        <v>12954</v>
      </c>
      <c r="H123" s="318"/>
      <c r="I123" s="318"/>
    </row>
    <row r="124" spans="2:9" ht="13.5" customHeight="1" x14ac:dyDescent="0.2">
      <c r="B124" s="703"/>
      <c r="C124" s="702"/>
      <c r="F124" s="1134">
        <v>1557.91</v>
      </c>
      <c r="G124" s="717" t="s">
        <v>12953</v>
      </c>
      <c r="H124" s="318"/>
      <c r="I124" s="318"/>
    </row>
    <row r="125" spans="2:9" ht="13.5" customHeight="1" x14ac:dyDescent="0.2">
      <c r="B125" s="703"/>
      <c r="C125" s="702"/>
      <c r="F125" s="1134">
        <v>4439.83</v>
      </c>
      <c r="G125" s="717" t="s">
        <v>12952</v>
      </c>
      <c r="H125" s="318"/>
      <c r="I125" s="318"/>
    </row>
    <row r="126" spans="2:9" ht="13.5" customHeight="1" x14ac:dyDescent="0.2">
      <c r="B126" s="703"/>
      <c r="C126" s="702"/>
      <c r="F126" s="1135">
        <v>5752.35</v>
      </c>
      <c r="G126" s="717" t="s">
        <v>12951</v>
      </c>
      <c r="H126" s="318"/>
      <c r="I126" s="318"/>
    </row>
    <row r="127" spans="2:9" ht="13.5" customHeight="1" x14ac:dyDescent="0.2">
      <c r="B127" s="703"/>
      <c r="C127" s="702"/>
      <c r="F127" s="1134">
        <v>100000</v>
      </c>
      <c r="G127" s="717" t="s">
        <v>3850</v>
      </c>
      <c r="H127" s="332"/>
      <c r="I127" s="318"/>
    </row>
    <row r="128" spans="2:9" ht="13.5" customHeight="1" x14ac:dyDescent="0.2">
      <c r="B128" s="703"/>
      <c r="C128" s="702"/>
      <c r="F128" s="1134">
        <v>20047.96</v>
      </c>
      <c r="G128" s="717" t="s">
        <v>12950</v>
      </c>
      <c r="H128" s="318"/>
      <c r="I128" s="318"/>
    </row>
    <row r="129" spans="2:9" ht="13.5" customHeight="1" x14ac:dyDescent="0.2">
      <c r="B129" s="703"/>
      <c r="C129" s="702"/>
      <c r="F129" s="1134">
        <v>5000</v>
      </c>
      <c r="G129" s="717" t="s">
        <v>12949</v>
      </c>
      <c r="H129" s="318"/>
      <c r="I129" s="318"/>
    </row>
    <row r="130" spans="2:9" ht="13.5" customHeight="1" x14ac:dyDescent="0.2">
      <c r="B130" s="703"/>
      <c r="C130" s="702"/>
      <c r="F130" s="1134">
        <v>561092</v>
      </c>
      <c r="G130" s="717" t="s">
        <v>12948</v>
      </c>
      <c r="H130" s="318"/>
      <c r="I130" s="318"/>
    </row>
    <row r="131" spans="2:9" ht="13.5" customHeight="1" x14ac:dyDescent="0.2">
      <c r="B131" s="703"/>
      <c r="C131" s="702"/>
      <c r="F131" s="1134">
        <v>21164.66</v>
      </c>
      <c r="G131" s="717" t="s">
        <v>12947</v>
      </c>
      <c r="H131" s="318"/>
      <c r="I131" s="318"/>
    </row>
    <row r="132" spans="2:9" ht="13.5" customHeight="1" x14ac:dyDescent="0.2">
      <c r="B132" s="703"/>
      <c r="C132" s="702"/>
      <c r="F132" s="1134">
        <v>24391.39</v>
      </c>
      <c r="G132" s="717" t="s">
        <v>12946</v>
      </c>
      <c r="H132" s="318"/>
      <c r="I132" s="318"/>
    </row>
    <row r="133" spans="2:9" ht="13.5" customHeight="1" x14ac:dyDescent="0.2">
      <c r="B133" s="703"/>
      <c r="C133" s="702"/>
      <c r="F133" s="1134">
        <v>115736.78</v>
      </c>
      <c r="G133" s="717" t="s">
        <v>12945</v>
      </c>
      <c r="H133" s="318"/>
      <c r="I133" s="318"/>
    </row>
    <row r="134" spans="2:9" ht="13.5" customHeight="1" x14ac:dyDescent="0.2">
      <c r="B134" s="703"/>
      <c r="C134" s="702"/>
      <c r="F134" s="1134">
        <v>13916.77</v>
      </c>
      <c r="G134" s="717" t="s">
        <v>12944</v>
      </c>
      <c r="H134" s="318"/>
      <c r="I134" s="318"/>
    </row>
    <row r="135" spans="2:9" ht="13.5" customHeight="1" x14ac:dyDescent="0.2">
      <c r="B135" s="703"/>
      <c r="C135" s="702"/>
      <c r="F135" s="1134">
        <v>12122</v>
      </c>
      <c r="G135" s="717" t="s">
        <v>12943</v>
      </c>
      <c r="H135" s="318"/>
      <c r="I135" s="318"/>
    </row>
    <row r="136" spans="2:9" ht="13.5" customHeight="1" x14ac:dyDescent="0.2">
      <c r="B136" s="703"/>
      <c r="C136" s="702"/>
      <c r="F136" s="1134">
        <v>5713.36</v>
      </c>
      <c r="G136" s="717" t="s">
        <v>12942</v>
      </c>
      <c r="H136" s="318"/>
      <c r="I136" s="318"/>
    </row>
    <row r="137" spans="2:9" ht="13.5" customHeight="1" x14ac:dyDescent="0.2">
      <c r="B137" s="703"/>
      <c r="C137" s="702"/>
      <c r="F137" s="1134">
        <v>4570.12</v>
      </c>
      <c r="G137" s="717" t="s">
        <v>12941</v>
      </c>
      <c r="H137" s="318"/>
      <c r="I137" s="318"/>
    </row>
    <row r="138" spans="2:9" ht="13.5" customHeight="1" x14ac:dyDescent="0.2">
      <c r="B138" s="703"/>
      <c r="C138" s="702"/>
      <c r="F138" s="1134">
        <v>3145.12</v>
      </c>
      <c r="G138" s="717" t="s">
        <v>12940</v>
      </c>
      <c r="H138" s="318"/>
      <c r="I138" s="318"/>
    </row>
    <row r="139" spans="2:9" ht="13.5" customHeight="1" x14ac:dyDescent="0.2">
      <c r="B139" s="703"/>
      <c r="C139" s="702"/>
      <c r="F139" s="1134">
        <v>5000</v>
      </c>
      <c r="G139" s="717" t="s">
        <v>11794</v>
      </c>
      <c r="H139" s="318"/>
      <c r="I139" s="318"/>
    </row>
    <row r="140" spans="2:9" ht="13.5" customHeight="1" x14ac:dyDescent="0.2">
      <c r="B140" s="703"/>
      <c r="C140" s="702"/>
      <c r="F140" s="1134">
        <v>10098.84</v>
      </c>
      <c r="G140" s="717" t="s">
        <v>12939</v>
      </c>
      <c r="H140" s="318"/>
      <c r="I140" s="318"/>
    </row>
    <row r="141" spans="2:9" ht="13.5" customHeight="1" x14ac:dyDescent="0.2">
      <c r="B141" s="703"/>
      <c r="C141" s="702"/>
      <c r="F141" s="1134">
        <v>295748.64</v>
      </c>
      <c r="G141" s="717" t="s">
        <v>12938</v>
      </c>
      <c r="H141" s="318"/>
      <c r="I141" s="318"/>
    </row>
    <row r="142" spans="2:9" ht="13.5" customHeight="1" x14ac:dyDescent="0.2">
      <c r="B142" s="703"/>
      <c r="C142" s="702"/>
      <c r="F142" s="1134">
        <v>4486.74</v>
      </c>
      <c r="G142" s="717" t="s">
        <v>12937</v>
      </c>
      <c r="H142" s="318"/>
      <c r="I142" s="318"/>
    </row>
    <row r="143" spans="2:9" ht="13.5" customHeight="1" x14ac:dyDescent="0.2">
      <c r="B143" s="703"/>
      <c r="C143" s="702"/>
      <c r="F143" s="1134">
        <v>41813.67</v>
      </c>
      <c r="G143" s="717" t="s">
        <v>12936</v>
      </c>
      <c r="H143" s="318"/>
      <c r="I143" s="318"/>
    </row>
    <row r="144" spans="2:9" ht="13.5" customHeight="1" x14ac:dyDescent="0.2">
      <c r="B144" s="703"/>
      <c r="C144" s="702"/>
      <c r="F144" s="762"/>
      <c r="G144" s="717"/>
      <c r="H144" s="318"/>
      <c r="I144" s="318"/>
    </row>
    <row r="145" spans="2:9" ht="13.5" customHeight="1" x14ac:dyDescent="0.2">
      <c r="B145" s="703"/>
      <c r="C145" s="702"/>
      <c r="F145" s="762"/>
      <c r="G145" s="717"/>
      <c r="H145" s="318"/>
      <c r="I145" s="318"/>
    </row>
    <row r="146" spans="2:9" ht="13.5" customHeight="1" x14ac:dyDescent="0.2">
      <c r="B146" s="703"/>
      <c r="C146" s="702"/>
      <c r="F146" s="762"/>
      <c r="G146" s="717"/>
      <c r="H146" s="318"/>
      <c r="I146" s="318"/>
    </row>
    <row r="147" spans="2:9" ht="13.5" customHeight="1" x14ac:dyDescent="0.2">
      <c r="B147" s="703"/>
      <c r="C147" s="702"/>
      <c r="F147" s="762"/>
      <c r="G147" s="717"/>
      <c r="H147" s="318"/>
      <c r="I147" s="318"/>
    </row>
    <row r="148" spans="2:9" ht="13.5" customHeight="1" x14ac:dyDescent="0.2">
      <c r="B148" s="703"/>
      <c r="C148" s="702"/>
      <c r="F148" s="762"/>
      <c r="G148" s="717"/>
      <c r="H148" s="318"/>
      <c r="I148" s="318"/>
    </row>
    <row r="149" spans="2:9" ht="13.5" customHeight="1" x14ac:dyDescent="0.2">
      <c r="B149" s="703"/>
      <c r="C149" s="702"/>
      <c r="F149" s="762"/>
      <c r="G149" s="717"/>
      <c r="H149" s="318"/>
      <c r="I149" s="318"/>
    </row>
    <row r="150" spans="2:9" ht="13.5" customHeight="1" x14ac:dyDescent="0.2">
      <c r="B150" s="703"/>
      <c r="C150" s="702"/>
      <c r="F150" s="762"/>
      <c r="G150" s="717"/>
      <c r="H150" s="318"/>
      <c r="I150" s="318"/>
    </row>
    <row r="151" spans="2:9" ht="13.5" customHeight="1" x14ac:dyDescent="0.2">
      <c r="B151" s="703"/>
      <c r="C151" s="702"/>
      <c r="F151" s="762"/>
      <c r="G151" s="717"/>
      <c r="H151" s="318"/>
      <c r="I151" s="318"/>
    </row>
    <row r="152" spans="2:9" ht="13.5" customHeight="1" x14ac:dyDescent="0.2">
      <c r="B152" s="703"/>
      <c r="C152" s="702"/>
      <c r="F152" s="762"/>
      <c r="G152" s="717"/>
      <c r="H152" s="318"/>
      <c r="I152" s="318"/>
    </row>
    <row r="153" spans="2:9" ht="13.5" customHeight="1" x14ac:dyDescent="0.2">
      <c r="B153" s="703"/>
      <c r="C153" s="702"/>
      <c r="F153" s="762"/>
      <c r="G153" s="717"/>
      <c r="H153" s="318"/>
      <c r="I153" s="318"/>
    </row>
    <row r="154" spans="2:9" ht="13.5" customHeight="1" x14ac:dyDescent="0.2">
      <c r="B154" s="703"/>
      <c r="C154" s="702"/>
      <c r="F154" s="762"/>
      <c r="G154" s="717"/>
      <c r="H154" s="318"/>
      <c r="I154" s="318"/>
    </row>
    <row r="155" spans="2:9" ht="13.5" customHeight="1" x14ac:dyDescent="0.2">
      <c r="B155" s="703"/>
      <c r="C155" s="702"/>
      <c r="F155" s="762"/>
      <c r="G155" s="1157"/>
      <c r="H155" s="318"/>
      <c r="I155" s="318"/>
    </row>
    <row r="156" spans="2:9" ht="13.5" customHeight="1" x14ac:dyDescent="0.2">
      <c r="B156" s="703"/>
      <c r="C156" s="702"/>
      <c r="F156" s="762"/>
      <c r="G156" s="717"/>
      <c r="H156" s="318"/>
      <c r="I156" s="318"/>
    </row>
    <row r="157" spans="2:9" ht="13.5" customHeight="1" x14ac:dyDescent="0.2">
      <c r="B157" s="703"/>
      <c r="C157" s="702"/>
      <c r="F157" s="762"/>
      <c r="G157" s="717"/>
      <c r="H157" s="318"/>
      <c r="I157" s="318"/>
    </row>
    <row r="158" spans="2:9" ht="13.5" customHeight="1" x14ac:dyDescent="0.2">
      <c r="B158" s="703"/>
      <c r="C158" s="702"/>
      <c r="F158" s="762"/>
      <c r="G158" s="717"/>
      <c r="H158" s="318"/>
      <c r="I158" s="318"/>
    </row>
    <row r="159" spans="2:9" ht="13.5" customHeight="1" x14ac:dyDescent="0.2">
      <c r="B159" s="703"/>
      <c r="C159" s="702"/>
      <c r="F159" s="762"/>
      <c r="G159" s="717"/>
      <c r="H159" s="318"/>
      <c r="I159" s="318"/>
    </row>
    <row r="160" spans="2:9" ht="13.5" customHeight="1" x14ac:dyDescent="0.2">
      <c r="B160" s="703"/>
      <c r="C160" s="702"/>
      <c r="F160" s="762"/>
      <c r="G160" s="717"/>
      <c r="H160" s="318"/>
      <c r="I160" s="318"/>
    </row>
    <row r="161" spans="2:9" ht="13.5" customHeight="1" x14ac:dyDescent="0.2">
      <c r="B161" s="703"/>
      <c r="C161" s="702"/>
      <c r="F161" s="762"/>
      <c r="G161" s="717"/>
      <c r="H161" s="318"/>
      <c r="I161" s="318"/>
    </row>
    <row r="162" spans="2:9" ht="13.5" customHeight="1" x14ac:dyDescent="0.2">
      <c r="B162" s="703"/>
      <c r="C162" s="702"/>
      <c r="F162" s="762"/>
      <c r="G162" s="717"/>
      <c r="H162" s="318"/>
      <c r="I162" s="318"/>
    </row>
    <row r="163" spans="2:9" ht="13.5" customHeight="1" x14ac:dyDescent="0.2">
      <c r="B163" s="703"/>
      <c r="C163" s="702"/>
      <c r="F163" s="762"/>
      <c r="G163" s="717"/>
      <c r="H163" s="318"/>
      <c r="I163" s="318"/>
    </row>
    <row r="164" spans="2:9" ht="13.5" customHeight="1" x14ac:dyDescent="0.2">
      <c r="B164" s="703"/>
      <c r="C164" s="702"/>
      <c r="F164" s="762"/>
      <c r="G164" s="717"/>
      <c r="H164" s="318"/>
      <c r="I164" s="318"/>
    </row>
    <row r="165" spans="2:9" ht="13.5" customHeight="1" x14ac:dyDescent="0.2">
      <c r="B165" s="703"/>
      <c r="C165" s="702"/>
      <c r="F165" s="762"/>
      <c r="G165" s="717"/>
      <c r="H165" s="318"/>
      <c r="I165" s="318"/>
    </row>
    <row r="166" spans="2:9" ht="13.5" customHeight="1" x14ac:dyDescent="0.2">
      <c r="B166" s="703"/>
      <c r="C166" s="702"/>
      <c r="F166" s="762"/>
      <c r="G166" s="717"/>
      <c r="H166" s="318"/>
      <c r="I166" s="318"/>
    </row>
    <row r="167" spans="2:9" ht="13.5" customHeight="1" x14ac:dyDescent="0.2">
      <c r="B167" s="703"/>
      <c r="C167" s="702"/>
      <c r="F167" s="762"/>
      <c r="G167" s="717"/>
      <c r="H167" s="318"/>
      <c r="I167" s="318"/>
    </row>
    <row r="168" spans="2:9" ht="13.5" customHeight="1" x14ac:dyDescent="0.2">
      <c r="B168" s="703"/>
      <c r="C168" s="702"/>
      <c r="F168" s="762"/>
      <c r="G168" s="717"/>
      <c r="H168" s="318"/>
      <c r="I168" s="318"/>
    </row>
    <row r="169" spans="2:9" ht="13.5" customHeight="1" x14ac:dyDescent="0.2">
      <c r="B169" s="703"/>
      <c r="C169" s="702"/>
      <c r="F169" s="762"/>
      <c r="G169" s="717"/>
      <c r="H169" s="318"/>
      <c r="I169" s="318"/>
    </row>
    <row r="170" spans="2:9" ht="13.5" customHeight="1" x14ac:dyDescent="0.2">
      <c r="B170" s="703"/>
      <c r="C170" s="702"/>
      <c r="F170" s="762"/>
      <c r="G170" s="717"/>
      <c r="H170" s="318"/>
      <c r="I170" s="318"/>
    </row>
    <row r="171" spans="2:9" ht="13.5" customHeight="1" x14ac:dyDescent="0.2">
      <c r="B171" s="703"/>
      <c r="C171" s="702"/>
      <c r="F171" s="762"/>
      <c r="G171" s="717"/>
      <c r="H171" s="318"/>
      <c r="I171" s="318"/>
    </row>
    <row r="172" spans="2:9" ht="13.5" customHeight="1" x14ac:dyDescent="0.2">
      <c r="B172" s="703"/>
      <c r="C172" s="702"/>
      <c r="F172" s="762"/>
      <c r="G172" s="717"/>
      <c r="H172" s="318"/>
      <c r="I172" s="318"/>
    </row>
    <row r="173" spans="2:9" ht="13.5" customHeight="1" x14ac:dyDescent="0.2">
      <c r="B173" s="703"/>
      <c r="C173" s="702"/>
      <c r="F173" s="762"/>
      <c r="G173" s="717"/>
      <c r="H173" s="318"/>
      <c r="I173" s="318"/>
    </row>
    <row r="174" spans="2:9" ht="13.5" customHeight="1" x14ac:dyDescent="0.2">
      <c r="B174" s="703"/>
      <c r="C174" s="702"/>
      <c r="F174" s="762"/>
      <c r="G174" s="717"/>
      <c r="H174" s="318"/>
      <c r="I174" s="318"/>
    </row>
    <row r="175" spans="2:9" ht="13.5" customHeight="1" x14ac:dyDescent="0.2">
      <c r="B175" s="703"/>
      <c r="C175" s="702"/>
      <c r="F175" s="762"/>
      <c r="G175" s="717"/>
      <c r="H175" s="318"/>
      <c r="I175" s="318"/>
    </row>
    <row r="176" spans="2:9" ht="13.5" customHeight="1" x14ac:dyDescent="0.2">
      <c r="B176" s="703"/>
      <c r="C176" s="702"/>
      <c r="F176" s="762"/>
      <c r="G176" s="717"/>
      <c r="H176" s="318"/>
      <c r="I176" s="318"/>
    </row>
    <row r="177" spans="2:9" ht="13.5" customHeight="1" x14ac:dyDescent="0.2">
      <c r="B177" s="703"/>
      <c r="C177" s="702"/>
      <c r="F177" s="762"/>
      <c r="G177" s="717"/>
      <c r="H177" s="318"/>
      <c r="I177" s="318"/>
    </row>
    <row r="178" spans="2:9" ht="13.5" customHeight="1" x14ac:dyDescent="0.2">
      <c r="B178" s="703"/>
      <c r="C178" s="702"/>
      <c r="F178" s="762"/>
      <c r="G178" s="717"/>
      <c r="H178" s="318"/>
      <c r="I178" s="318"/>
    </row>
    <row r="179" spans="2:9" ht="13.5" customHeight="1" x14ac:dyDescent="0.2">
      <c r="B179" s="703"/>
      <c r="C179" s="702"/>
      <c r="F179" s="762"/>
      <c r="G179" s="717"/>
      <c r="H179" s="318"/>
      <c r="I179" s="318"/>
    </row>
    <row r="180" spans="2:9" ht="13.5" customHeight="1" x14ac:dyDescent="0.2">
      <c r="B180" s="703"/>
      <c r="C180" s="702"/>
      <c r="F180" s="762"/>
      <c r="G180" s="717"/>
      <c r="H180" s="318"/>
      <c r="I180" s="318"/>
    </row>
    <row r="181" spans="2:9" ht="13.5" customHeight="1" x14ac:dyDescent="0.2">
      <c r="B181" s="703"/>
      <c r="C181" s="702"/>
      <c r="F181" s="762"/>
      <c r="G181" s="717"/>
      <c r="H181" s="318"/>
      <c r="I181" s="318"/>
    </row>
    <row r="182" spans="2:9" ht="13.5" customHeight="1" x14ac:dyDescent="0.2">
      <c r="B182" s="703"/>
      <c r="C182" s="702"/>
      <c r="F182" s="762"/>
      <c r="G182" s="717"/>
      <c r="H182" s="318"/>
      <c r="I182" s="318"/>
    </row>
    <row r="183" spans="2:9" ht="13.5" customHeight="1" x14ac:dyDescent="0.2">
      <c r="B183" s="703"/>
      <c r="C183" s="702"/>
      <c r="F183" s="762"/>
      <c r="G183" s="717"/>
      <c r="H183" s="318"/>
      <c r="I183" s="318"/>
    </row>
    <row r="184" spans="2:9" ht="13.5" customHeight="1" x14ac:dyDescent="0.2">
      <c r="B184" s="703"/>
      <c r="C184" s="702"/>
      <c r="F184" s="762"/>
      <c r="G184" s="717"/>
      <c r="H184" s="318"/>
      <c r="I184" s="318"/>
    </row>
    <row r="185" spans="2:9" ht="13.5" customHeight="1" x14ac:dyDescent="0.2">
      <c r="B185" s="703"/>
      <c r="C185" s="702"/>
      <c r="F185" s="762"/>
      <c r="G185" s="717"/>
      <c r="H185" s="318"/>
      <c r="I185" s="318"/>
    </row>
    <row r="186" spans="2:9" ht="13.5" customHeight="1" x14ac:dyDescent="0.2">
      <c r="B186" s="703"/>
      <c r="C186" s="702"/>
      <c r="F186" s="762"/>
      <c r="G186" s="717"/>
      <c r="H186" s="318"/>
      <c r="I186" s="318"/>
    </row>
    <row r="187" spans="2:9" ht="13.5" customHeight="1" x14ac:dyDescent="0.2">
      <c r="B187" s="703"/>
      <c r="C187" s="702"/>
      <c r="F187" s="762"/>
      <c r="G187" s="717"/>
      <c r="H187" s="318"/>
      <c r="I187" s="318"/>
    </row>
    <row r="188" spans="2:9" ht="13.5" customHeight="1" x14ac:dyDescent="0.2">
      <c r="B188" s="703"/>
      <c r="C188" s="702"/>
      <c r="F188" s="762"/>
      <c r="G188" s="717"/>
      <c r="H188" s="318"/>
      <c r="I188" s="318"/>
    </row>
    <row r="189" spans="2:9" ht="13.5" customHeight="1" x14ac:dyDescent="0.2">
      <c r="B189" s="703"/>
      <c r="C189" s="702"/>
      <c r="F189" s="762"/>
      <c r="G189" s="717"/>
      <c r="H189" s="318"/>
      <c r="I189" s="318"/>
    </row>
    <row r="190" spans="2:9" ht="13.5" customHeight="1" x14ac:dyDescent="0.2">
      <c r="B190" s="703"/>
      <c r="C190" s="702"/>
      <c r="F190" s="762"/>
      <c r="G190" s="717"/>
      <c r="H190" s="318"/>
      <c r="I190" s="318"/>
    </row>
    <row r="191" spans="2:9" ht="15.75" customHeight="1" x14ac:dyDescent="0.2">
      <c r="B191" s="703"/>
      <c r="C191" s="702"/>
      <c r="F191" s="762"/>
      <c r="G191" s="717"/>
      <c r="H191" s="318"/>
      <c r="I191" s="318"/>
    </row>
    <row r="192" spans="2:9" ht="15.75" customHeight="1" x14ac:dyDescent="0.2">
      <c r="B192" s="703"/>
      <c r="C192" s="702"/>
      <c r="F192" s="762"/>
      <c r="G192" s="717"/>
      <c r="H192" s="318"/>
      <c r="I192" s="318"/>
    </row>
    <row r="193" spans="2:9" ht="15.75" customHeight="1" x14ac:dyDescent="0.2">
      <c r="B193" s="703"/>
      <c r="C193" s="702"/>
      <c r="F193" s="762"/>
      <c r="G193" s="717"/>
      <c r="H193" s="318"/>
      <c r="I193" s="318"/>
    </row>
    <row r="194" spans="2:9" ht="15.75" customHeight="1" x14ac:dyDescent="0.2">
      <c r="B194" s="703"/>
      <c r="C194" s="702"/>
      <c r="F194" s="762"/>
      <c r="G194" s="717"/>
      <c r="H194" s="318"/>
      <c r="I194" s="318"/>
    </row>
    <row r="195" spans="2:9" ht="15.75" customHeight="1" x14ac:dyDescent="0.2">
      <c r="B195" s="703"/>
      <c r="C195" s="702"/>
      <c r="F195" s="762"/>
      <c r="G195" s="717"/>
      <c r="H195" s="318"/>
      <c r="I195" s="318"/>
    </row>
    <row r="196" spans="2:9" ht="15.75" customHeight="1" x14ac:dyDescent="0.2">
      <c r="B196" s="703"/>
      <c r="C196" s="702"/>
      <c r="F196" s="762"/>
      <c r="G196" s="717"/>
      <c r="H196" s="318"/>
      <c r="I196" s="318"/>
    </row>
    <row r="197" spans="2:9" ht="15.75" customHeight="1" x14ac:dyDescent="0.2">
      <c r="B197" s="703"/>
      <c r="C197" s="702"/>
      <c r="F197" s="762"/>
      <c r="G197" s="717"/>
      <c r="H197" s="318"/>
      <c r="I197" s="318"/>
    </row>
    <row r="198" spans="2:9" ht="15.75" customHeight="1" x14ac:dyDescent="0.2">
      <c r="B198" s="703"/>
      <c r="C198" s="702"/>
      <c r="F198" s="762"/>
      <c r="G198" s="717"/>
      <c r="H198" s="318"/>
      <c r="I198" s="318"/>
    </row>
    <row r="199" spans="2:9" ht="15.75" customHeight="1" x14ac:dyDescent="0.2">
      <c r="B199" s="703"/>
      <c r="C199" s="702"/>
      <c r="F199" s="762"/>
      <c r="G199" s="717"/>
      <c r="H199" s="318"/>
      <c r="I199" s="318"/>
    </row>
    <row r="200" spans="2:9" ht="15.75" customHeight="1" x14ac:dyDescent="0.2">
      <c r="B200" s="703"/>
      <c r="C200" s="702"/>
      <c r="F200" s="762"/>
      <c r="G200" s="717"/>
      <c r="H200" s="318"/>
      <c r="I200" s="318"/>
    </row>
    <row r="201" spans="2:9" ht="15.75" customHeight="1" x14ac:dyDescent="0.2">
      <c r="B201" s="703"/>
      <c r="C201" s="702"/>
      <c r="F201" s="762"/>
      <c r="G201" s="717"/>
      <c r="H201" s="318"/>
      <c r="I201" s="318"/>
    </row>
    <row r="202" spans="2:9" ht="15.75" customHeight="1" x14ac:dyDescent="0.2">
      <c r="B202" s="703"/>
      <c r="C202" s="702"/>
      <c r="F202" s="762"/>
      <c r="G202" s="717"/>
      <c r="H202" s="318"/>
      <c r="I202" s="318"/>
    </row>
    <row r="203" spans="2:9" ht="15.75" customHeight="1" x14ac:dyDescent="0.2">
      <c r="B203" s="703"/>
      <c r="C203" s="702"/>
      <c r="F203" s="762"/>
      <c r="G203" s="717"/>
      <c r="H203" s="318"/>
      <c r="I203" s="318"/>
    </row>
    <row r="204" spans="2:9" ht="15.75" customHeight="1" x14ac:dyDescent="0.2">
      <c r="B204" s="703"/>
      <c r="C204" s="702"/>
      <c r="F204" s="762"/>
      <c r="G204" s="717"/>
      <c r="H204" s="318"/>
      <c r="I204" s="318"/>
    </row>
    <row r="205" spans="2:9" ht="15.75" customHeight="1" x14ac:dyDescent="0.2">
      <c r="B205" s="703"/>
      <c r="C205" s="702"/>
      <c r="F205" s="762"/>
      <c r="G205" s="717"/>
      <c r="H205" s="318"/>
      <c r="I205" s="318"/>
    </row>
    <row r="206" spans="2:9" ht="15.75" customHeight="1" x14ac:dyDescent="0.2">
      <c r="B206" s="703"/>
      <c r="C206" s="702"/>
      <c r="F206" s="762"/>
      <c r="G206" s="717"/>
      <c r="H206" s="318"/>
      <c r="I206" s="318"/>
    </row>
    <row r="207" spans="2:9" ht="15.75" customHeight="1" x14ac:dyDescent="0.2">
      <c r="B207" s="703"/>
      <c r="C207" s="702"/>
      <c r="F207" s="762"/>
      <c r="G207" s="717"/>
      <c r="H207" s="318"/>
      <c r="I207" s="318"/>
    </row>
    <row r="208" spans="2:9" ht="15.75" customHeight="1" x14ac:dyDescent="0.2">
      <c r="B208" s="703"/>
      <c r="C208" s="702"/>
      <c r="F208" s="762"/>
      <c r="G208" s="717"/>
      <c r="H208" s="318"/>
      <c r="I208" s="318"/>
    </row>
    <row r="209" spans="2:9" ht="15.75" customHeight="1" x14ac:dyDescent="0.2">
      <c r="B209" s="703"/>
      <c r="C209" s="702"/>
      <c r="F209" s="762"/>
      <c r="G209" s="717"/>
      <c r="H209" s="318"/>
      <c r="I209" s="318"/>
    </row>
    <row r="210" spans="2:9" ht="15.75" customHeight="1" x14ac:dyDescent="0.2">
      <c r="B210" s="703"/>
      <c r="C210" s="702"/>
      <c r="F210" s="762"/>
      <c r="G210" s="717"/>
      <c r="H210" s="318"/>
      <c r="I210" s="318"/>
    </row>
    <row r="211" spans="2:9" ht="15.75" customHeight="1" x14ac:dyDescent="0.2">
      <c r="B211" s="703"/>
      <c r="C211" s="702"/>
      <c r="F211" s="762"/>
      <c r="G211" s="717"/>
      <c r="H211" s="318"/>
      <c r="I211" s="318"/>
    </row>
    <row r="212" spans="2:9" ht="15.75" customHeight="1" x14ac:dyDescent="0.2">
      <c r="B212" s="703"/>
      <c r="C212" s="702"/>
      <c r="F212" s="762"/>
      <c r="G212" s="717"/>
      <c r="H212" s="318"/>
      <c r="I212" s="318"/>
    </row>
    <row r="213" spans="2:9" ht="15.75" customHeight="1" x14ac:dyDescent="0.2">
      <c r="B213" s="703"/>
      <c r="C213" s="702"/>
      <c r="F213" s="762"/>
      <c r="G213" s="717"/>
      <c r="H213" s="318"/>
      <c r="I213" s="318"/>
    </row>
    <row r="214" spans="2:9" ht="15.75" customHeight="1" x14ac:dyDescent="0.2">
      <c r="B214" s="703"/>
      <c r="C214" s="702"/>
      <c r="F214" s="762"/>
      <c r="G214" s="717"/>
      <c r="H214" s="318"/>
      <c r="I214" s="318"/>
    </row>
    <row r="215" spans="2:9" ht="15.75" customHeight="1" x14ac:dyDescent="0.2">
      <c r="B215" s="703"/>
      <c r="C215" s="702"/>
      <c r="F215" s="762"/>
      <c r="G215" s="717"/>
      <c r="H215" s="318"/>
      <c r="I215" s="318"/>
    </row>
    <row r="216" spans="2:9" ht="11.25" customHeight="1" x14ac:dyDescent="0.2">
      <c r="B216" s="703"/>
      <c r="C216" s="702"/>
      <c r="F216" s="762"/>
      <c r="G216" s="717"/>
      <c r="H216" s="318"/>
      <c r="I216" s="318"/>
    </row>
    <row r="217" spans="2:9" ht="15.75" customHeight="1" x14ac:dyDescent="0.2">
      <c r="B217" s="703"/>
      <c r="C217" s="702"/>
      <c r="F217" s="762"/>
      <c r="G217" s="717"/>
      <c r="H217" s="318"/>
      <c r="I217" s="318"/>
    </row>
    <row r="218" spans="2:9" ht="15.75" customHeight="1" x14ac:dyDescent="0.2">
      <c r="B218" s="703"/>
      <c r="C218" s="702"/>
      <c r="F218" s="762"/>
      <c r="G218" s="717"/>
      <c r="H218" s="318"/>
      <c r="I218" s="318"/>
    </row>
    <row r="219" spans="2:9" ht="15.75" customHeight="1" x14ac:dyDescent="0.2">
      <c r="B219" s="703"/>
      <c r="C219" s="702"/>
      <c r="F219" s="762"/>
      <c r="G219" s="717"/>
      <c r="H219" s="318"/>
      <c r="I219" s="318"/>
    </row>
    <row r="220" spans="2:9" ht="15.75" customHeight="1" x14ac:dyDescent="0.2">
      <c r="B220" s="703"/>
      <c r="C220" s="702"/>
      <c r="F220" s="762"/>
      <c r="G220" s="717"/>
      <c r="H220" s="318"/>
      <c r="I220" s="318"/>
    </row>
    <row r="221" spans="2:9" ht="15.75" customHeight="1" x14ac:dyDescent="0.2">
      <c r="B221" s="703"/>
      <c r="C221" s="702"/>
      <c r="F221" s="762"/>
      <c r="G221" s="717"/>
      <c r="H221" s="318"/>
      <c r="I221" s="318"/>
    </row>
    <row r="222" spans="2:9" ht="15.75" customHeight="1" x14ac:dyDescent="0.2">
      <c r="B222" s="703"/>
      <c r="C222" s="702"/>
      <c r="F222" s="762"/>
      <c r="G222" s="717"/>
      <c r="H222" s="318"/>
      <c r="I222" s="318"/>
    </row>
    <row r="223" spans="2:9" ht="15.75" customHeight="1" x14ac:dyDescent="0.2">
      <c r="B223" s="703"/>
      <c r="C223" s="702"/>
      <c r="F223" s="762"/>
      <c r="G223" s="717"/>
      <c r="H223" s="318"/>
      <c r="I223" s="318"/>
    </row>
    <row r="224" spans="2:9" ht="15.75" customHeight="1" x14ac:dyDescent="0.2">
      <c r="B224" s="703"/>
      <c r="C224" s="702"/>
      <c r="F224" s="762"/>
      <c r="G224" s="717"/>
      <c r="H224" s="318"/>
      <c r="I224" s="318"/>
    </row>
    <row r="225" spans="2:9" ht="15.75" customHeight="1" x14ac:dyDescent="0.2">
      <c r="B225" s="703"/>
      <c r="C225" s="702"/>
      <c r="F225" s="762"/>
      <c r="G225" s="717"/>
      <c r="H225" s="318"/>
      <c r="I225" s="318"/>
    </row>
    <row r="226" spans="2:9" ht="15.75" customHeight="1" x14ac:dyDescent="0.2">
      <c r="B226" s="703"/>
      <c r="C226" s="702"/>
      <c r="F226" s="762"/>
      <c r="G226" s="717"/>
      <c r="H226" s="318"/>
      <c r="I226" s="318"/>
    </row>
    <row r="227" spans="2:9" ht="15.75" customHeight="1" x14ac:dyDescent="0.2">
      <c r="B227" s="703"/>
      <c r="C227" s="702"/>
      <c r="F227" s="762"/>
      <c r="G227" s="717"/>
      <c r="H227" s="318"/>
      <c r="I227" s="318"/>
    </row>
    <row r="228" spans="2:9" ht="15.75" customHeight="1" x14ac:dyDescent="0.2">
      <c r="B228" s="703"/>
      <c r="C228" s="702"/>
      <c r="F228" s="762"/>
      <c r="G228" s="717"/>
      <c r="H228" s="318"/>
      <c r="I228" s="318"/>
    </row>
    <row r="229" spans="2:9" ht="15.75" customHeight="1" x14ac:dyDescent="0.2">
      <c r="B229" s="703"/>
      <c r="C229" s="702"/>
      <c r="F229" s="762"/>
      <c r="G229" s="717"/>
      <c r="H229" s="318"/>
      <c r="I229" s="318"/>
    </row>
    <row r="230" spans="2:9" ht="15.75" customHeight="1" x14ac:dyDescent="0.2">
      <c r="B230" s="703"/>
      <c r="C230" s="702"/>
      <c r="F230" s="762"/>
      <c r="G230" s="717"/>
      <c r="H230" s="318"/>
      <c r="I230" s="318"/>
    </row>
    <row r="231" spans="2:9" ht="15.75" customHeight="1" x14ac:dyDescent="0.2">
      <c r="B231" s="703"/>
      <c r="C231" s="702"/>
      <c r="F231" s="762"/>
      <c r="G231" s="717"/>
      <c r="H231" s="318"/>
      <c r="I231" s="318"/>
    </row>
    <row r="232" spans="2:9" ht="15.75" customHeight="1" x14ac:dyDescent="0.2">
      <c r="B232" s="703"/>
      <c r="C232" s="702"/>
      <c r="F232" s="762"/>
      <c r="G232" s="717"/>
      <c r="H232" s="318"/>
      <c r="I232" s="318"/>
    </row>
    <row r="233" spans="2:9" ht="15.75" customHeight="1" x14ac:dyDescent="0.2">
      <c r="B233" s="703"/>
      <c r="C233" s="702"/>
      <c r="F233" s="762"/>
      <c r="G233" s="717"/>
      <c r="H233" s="318"/>
      <c r="I233" s="318"/>
    </row>
    <row r="234" spans="2:9" ht="15.75" customHeight="1" x14ac:dyDescent="0.2">
      <c r="B234" s="703"/>
      <c r="C234" s="702"/>
      <c r="F234" s="762"/>
      <c r="G234" s="717"/>
      <c r="H234" s="318"/>
      <c r="I234" s="318"/>
    </row>
    <row r="235" spans="2:9" ht="15.75" customHeight="1" x14ac:dyDescent="0.2">
      <c r="B235" s="703"/>
      <c r="C235" s="702"/>
      <c r="F235" s="762"/>
      <c r="G235" s="717"/>
      <c r="H235" s="318"/>
      <c r="I235" s="318"/>
    </row>
    <row r="236" spans="2:9" ht="15.75" customHeight="1" x14ac:dyDescent="0.2">
      <c r="B236" s="703"/>
      <c r="C236" s="702"/>
      <c r="F236" s="762"/>
      <c r="G236" s="717"/>
      <c r="H236" s="318"/>
      <c r="I236" s="318"/>
    </row>
    <row r="237" spans="2:9" ht="15.75" customHeight="1" x14ac:dyDescent="0.2">
      <c r="B237" s="703"/>
      <c r="C237" s="702"/>
      <c r="F237" s="762"/>
      <c r="G237" s="717"/>
      <c r="H237" s="318"/>
      <c r="I237" s="318"/>
    </row>
    <row r="238" spans="2:9" ht="15.75" customHeight="1" x14ac:dyDescent="0.2">
      <c r="B238" s="703"/>
      <c r="C238" s="702"/>
      <c r="F238" s="762"/>
      <c r="G238" s="717"/>
      <c r="H238" s="318"/>
      <c r="I238" s="318"/>
    </row>
    <row r="239" spans="2:9" ht="15.75" customHeight="1" x14ac:dyDescent="0.2">
      <c r="B239" s="703"/>
      <c r="C239" s="702"/>
      <c r="F239" s="762"/>
      <c r="G239" s="717"/>
      <c r="H239" s="318"/>
      <c r="I239" s="318"/>
    </row>
    <row r="240" spans="2:9" ht="15.75" customHeight="1" x14ac:dyDescent="0.2">
      <c r="B240" s="703"/>
      <c r="C240" s="702"/>
      <c r="F240" s="762"/>
      <c r="G240" s="717"/>
      <c r="H240" s="318"/>
      <c r="I240" s="318"/>
    </row>
    <row r="241" spans="2:9" ht="15.75" customHeight="1" x14ac:dyDescent="0.2">
      <c r="B241" s="703"/>
      <c r="C241" s="702"/>
      <c r="F241" s="762"/>
      <c r="G241" s="717"/>
      <c r="H241" s="318"/>
      <c r="I241" s="318"/>
    </row>
    <row r="242" spans="2:9" ht="15.75" customHeight="1" x14ac:dyDescent="0.2">
      <c r="B242" s="703"/>
      <c r="C242" s="702"/>
      <c r="F242" s="762"/>
      <c r="G242" s="717"/>
      <c r="H242" s="318"/>
      <c r="I242" s="318"/>
    </row>
    <row r="243" spans="2:9" ht="15.75" customHeight="1" x14ac:dyDescent="0.2">
      <c r="B243" s="703"/>
      <c r="C243" s="702"/>
      <c r="F243" s="762"/>
      <c r="G243" s="717"/>
      <c r="H243" s="318"/>
      <c r="I243" s="318"/>
    </row>
    <row r="244" spans="2:9" ht="15.75" customHeight="1" x14ac:dyDescent="0.2">
      <c r="B244" s="703"/>
      <c r="C244" s="702"/>
      <c r="F244" s="762"/>
      <c r="G244" s="717"/>
      <c r="H244" s="318"/>
      <c r="I244" s="318"/>
    </row>
    <row r="245" spans="2:9" ht="15.75" customHeight="1" x14ac:dyDescent="0.2">
      <c r="B245" s="703"/>
      <c r="C245" s="702"/>
      <c r="F245" s="762"/>
      <c r="G245" s="717"/>
      <c r="H245" s="318"/>
      <c r="I245" s="318"/>
    </row>
    <row r="246" spans="2:9" ht="15.75" customHeight="1" x14ac:dyDescent="0.2">
      <c r="B246" s="703"/>
      <c r="C246" s="702"/>
      <c r="F246" s="762"/>
      <c r="G246" s="717"/>
      <c r="H246" s="318"/>
      <c r="I246" s="318"/>
    </row>
    <row r="247" spans="2:9" ht="15.75" customHeight="1" x14ac:dyDescent="0.2">
      <c r="B247" s="703"/>
      <c r="C247" s="702"/>
      <c r="F247" s="762"/>
      <c r="G247" s="717"/>
      <c r="H247" s="318"/>
      <c r="I247" s="318"/>
    </row>
    <row r="248" spans="2:9" ht="15.75" customHeight="1" x14ac:dyDescent="0.2">
      <c r="B248" s="703"/>
      <c r="C248" s="702"/>
      <c r="F248" s="762"/>
      <c r="G248" s="717"/>
      <c r="H248" s="318"/>
      <c r="I248" s="318"/>
    </row>
    <row r="249" spans="2:9" ht="15.75" customHeight="1" x14ac:dyDescent="0.2">
      <c r="B249" s="703"/>
      <c r="C249" s="702"/>
      <c r="F249" s="762"/>
      <c r="G249" s="710"/>
      <c r="H249" s="328"/>
      <c r="I249" s="318"/>
    </row>
    <row r="250" spans="2:9" ht="15.75" customHeight="1" x14ac:dyDescent="0.2">
      <c r="B250" s="703"/>
      <c r="C250" s="702"/>
      <c r="G250" s="717"/>
      <c r="H250" s="318"/>
      <c r="I250" s="318"/>
    </row>
    <row r="251" spans="2:9" ht="15.75" customHeight="1" x14ac:dyDescent="0.2">
      <c r="B251" s="703"/>
      <c r="C251" s="702"/>
      <c r="F251" s="762"/>
      <c r="G251" s="717"/>
      <c r="H251" s="318"/>
      <c r="I251" s="318"/>
    </row>
    <row r="252" spans="2:9" ht="15.75" customHeight="1" x14ac:dyDescent="0.2">
      <c r="B252" s="703"/>
      <c r="C252" s="702"/>
      <c r="F252" s="762"/>
      <c r="G252" s="717"/>
      <c r="H252" s="318"/>
      <c r="I252" s="318"/>
    </row>
    <row r="253" spans="2:9" ht="15.75" customHeight="1" x14ac:dyDescent="0.2">
      <c r="B253" s="703"/>
      <c r="C253" s="702"/>
      <c r="F253" s="762"/>
      <c r="G253" s="717"/>
      <c r="H253" s="318"/>
      <c r="I253" s="318"/>
    </row>
    <row r="254" spans="2:9" ht="15.75" customHeight="1" x14ac:dyDescent="0.2">
      <c r="B254" s="703"/>
      <c r="C254" s="702"/>
      <c r="F254" s="762"/>
      <c r="G254" s="717"/>
      <c r="H254" s="318"/>
      <c r="I254" s="318"/>
    </row>
    <row r="255" spans="2:9" ht="15.75" customHeight="1" x14ac:dyDescent="0.2">
      <c r="B255" s="703"/>
      <c r="C255" s="702"/>
      <c r="F255" s="762"/>
      <c r="G255" s="717"/>
      <c r="H255" s="318"/>
      <c r="I255" s="318"/>
    </row>
    <row r="256" spans="2:9" ht="15.75" customHeight="1" x14ac:dyDescent="0.2">
      <c r="B256" s="703"/>
      <c r="C256" s="702"/>
      <c r="F256" s="762"/>
      <c r="G256" s="717"/>
      <c r="H256" s="318"/>
      <c r="I256" s="318"/>
    </row>
    <row r="257" spans="2:9" ht="15.75" customHeight="1" x14ac:dyDescent="0.2">
      <c r="B257" s="703"/>
      <c r="C257" s="702"/>
      <c r="F257" s="762"/>
      <c r="G257" s="717"/>
      <c r="H257" s="318"/>
      <c r="I257" s="318"/>
    </row>
    <row r="258" spans="2:9" ht="15.75" customHeight="1" x14ac:dyDescent="0.2">
      <c r="B258" s="703"/>
      <c r="C258" s="702"/>
      <c r="F258" s="762"/>
      <c r="G258" s="717"/>
      <c r="H258" s="318"/>
      <c r="I258" s="318"/>
    </row>
    <row r="259" spans="2:9" ht="15.75" customHeight="1" x14ac:dyDescent="0.2">
      <c r="B259" s="703"/>
      <c r="C259" s="702"/>
      <c r="F259" s="762"/>
      <c r="G259" s="717"/>
      <c r="H259" s="318"/>
      <c r="I259" s="318"/>
    </row>
    <row r="260" spans="2:9" ht="15.75" customHeight="1" x14ac:dyDescent="0.2">
      <c r="B260" s="703"/>
      <c r="C260" s="702"/>
      <c r="F260" s="762"/>
      <c r="G260" s="717"/>
      <c r="H260" s="318"/>
      <c r="I260" s="318"/>
    </row>
    <row r="261" spans="2:9" ht="15.75" customHeight="1" x14ac:dyDescent="0.2">
      <c r="B261" s="703"/>
      <c r="C261" s="702"/>
      <c r="F261" s="762"/>
      <c r="G261" s="717"/>
      <c r="H261" s="318"/>
      <c r="I261" s="318"/>
    </row>
    <row r="262" spans="2:9" ht="15.75" customHeight="1" x14ac:dyDescent="0.2">
      <c r="B262" s="703"/>
      <c r="C262" s="702"/>
      <c r="F262" s="762"/>
      <c r="G262" s="717"/>
      <c r="H262" s="318"/>
      <c r="I262" s="318"/>
    </row>
    <row r="263" spans="2:9" ht="15.75" customHeight="1" x14ac:dyDescent="0.2">
      <c r="B263" s="703"/>
      <c r="C263" s="702"/>
      <c r="F263" s="762"/>
      <c r="G263" s="717"/>
      <c r="H263" s="318"/>
      <c r="I263" s="318"/>
    </row>
    <row r="264" spans="2:9" ht="15.75" customHeight="1" x14ac:dyDescent="0.2">
      <c r="B264" s="703"/>
      <c r="C264" s="702"/>
      <c r="F264" s="762"/>
      <c r="G264" s="717"/>
      <c r="H264" s="318"/>
      <c r="I264" s="318"/>
    </row>
    <row r="265" spans="2:9" ht="15.75" customHeight="1" x14ac:dyDescent="0.2">
      <c r="B265" s="703"/>
      <c r="C265" s="702"/>
      <c r="F265" s="762"/>
      <c r="G265" s="717"/>
      <c r="H265" s="318"/>
      <c r="I265" s="318"/>
    </row>
    <row r="266" spans="2:9" ht="15.75" customHeight="1" x14ac:dyDescent="0.2">
      <c r="B266" s="703"/>
      <c r="C266" s="702"/>
      <c r="F266" s="762"/>
      <c r="G266" s="717"/>
      <c r="H266" s="318"/>
      <c r="I266" s="318"/>
    </row>
    <row r="267" spans="2:9" ht="15.75" customHeight="1" x14ac:dyDescent="0.2">
      <c r="B267" s="703"/>
      <c r="C267" s="702"/>
      <c r="F267" s="762"/>
      <c r="G267" s="717"/>
      <c r="H267" s="318"/>
      <c r="I267" s="318"/>
    </row>
    <row r="268" spans="2:9" ht="15.75" customHeight="1" x14ac:dyDescent="0.2">
      <c r="B268" s="703"/>
      <c r="C268" s="702"/>
      <c r="F268" s="762"/>
      <c r="G268" s="717"/>
      <c r="H268" s="318"/>
      <c r="I268" s="318"/>
    </row>
    <row r="269" spans="2:9" ht="15.75" customHeight="1" x14ac:dyDescent="0.2">
      <c r="B269" s="703"/>
      <c r="C269" s="702"/>
      <c r="F269" s="762"/>
      <c r="G269" s="717"/>
      <c r="H269" s="318"/>
      <c r="I269" s="318"/>
    </row>
    <row r="270" spans="2:9" ht="15.75" customHeight="1" x14ac:dyDescent="0.2">
      <c r="B270" s="703"/>
      <c r="C270" s="702"/>
      <c r="F270" s="762"/>
      <c r="G270" s="717"/>
      <c r="H270" s="318"/>
      <c r="I270" s="318"/>
    </row>
    <row r="271" spans="2:9" ht="15.75" customHeight="1" x14ac:dyDescent="0.2">
      <c r="B271" s="703"/>
      <c r="C271" s="702"/>
      <c r="F271" s="762"/>
      <c r="G271" s="717"/>
      <c r="H271" s="318"/>
      <c r="I271" s="318"/>
    </row>
    <row r="272" spans="2:9" ht="15.75" customHeight="1" thickBot="1" x14ac:dyDescent="0.25">
      <c r="B272" s="703"/>
      <c r="C272" s="702"/>
      <c r="E272" s="707">
        <f>SUM(E9:E260)</f>
        <v>4204678.07</v>
      </c>
      <c r="F272" s="706">
        <f>SUM(F8:F260)</f>
        <v>4879714.7</v>
      </c>
      <c r="G272" s="717"/>
      <c r="H272" s="318"/>
      <c r="I272" s="318"/>
    </row>
    <row r="273" spans="2:9" ht="15.75" customHeight="1" thickTop="1" x14ac:dyDescent="0.2">
      <c r="B273" s="703"/>
      <c r="C273" s="702"/>
      <c r="E273" s="719">
        <f>F272-E272</f>
        <v>675036.62999999989</v>
      </c>
      <c r="F273" s="700"/>
      <c r="G273" s="717"/>
      <c r="H273" s="318"/>
      <c r="I273" s="318"/>
    </row>
    <row r="274" spans="2:9" ht="15.75" customHeight="1" x14ac:dyDescent="0.2">
      <c r="B274" s="703"/>
      <c r="C274" s="702"/>
      <c r="F274" s="700"/>
      <c r="G274" s="717"/>
      <c r="H274" s="313"/>
      <c r="I274" s="318"/>
    </row>
    <row r="275" spans="2:9" ht="15.75" customHeight="1" x14ac:dyDescent="0.2">
      <c r="B275" s="703"/>
      <c r="C275" s="702"/>
      <c r="F275" s="700"/>
      <c r="G275" s="717"/>
      <c r="H275" s="318"/>
      <c r="I275" s="318"/>
    </row>
    <row r="276" spans="2:9" ht="15.75" customHeight="1" x14ac:dyDescent="0.2">
      <c r="B276" s="690"/>
      <c r="C276" s="690"/>
      <c r="D276" s="696"/>
      <c r="F276" s="700"/>
      <c r="G276" s="717"/>
      <c r="H276" s="318"/>
      <c r="I276" s="318"/>
    </row>
    <row r="277" spans="2:9" ht="15.75" customHeight="1" x14ac:dyDescent="0.2">
      <c r="B277" s="690"/>
      <c r="C277" s="690"/>
      <c r="D277" s="696"/>
      <c r="F277" s="700"/>
      <c r="G277" s="717"/>
      <c r="H277" s="318"/>
      <c r="I277" s="318"/>
    </row>
    <row r="278" spans="2:9" ht="15.75" customHeight="1" x14ac:dyDescent="0.2">
      <c r="B278" s="690"/>
      <c r="C278" s="690"/>
      <c r="D278" s="701"/>
      <c r="F278" s="700"/>
      <c r="G278" s="717"/>
      <c r="H278" s="318"/>
      <c r="I278" s="318"/>
    </row>
    <row r="279" spans="2:9" ht="15.75" customHeight="1" x14ac:dyDescent="0.2">
      <c r="B279" s="690"/>
      <c r="C279" s="690"/>
      <c r="D279" s="696"/>
      <c r="F279" s="700"/>
      <c r="G279" s="717"/>
      <c r="H279" s="318"/>
      <c r="I279" s="318"/>
    </row>
    <row r="280" spans="2:9" ht="15.75" customHeight="1" x14ac:dyDescent="0.2">
      <c r="B280" s="690"/>
      <c r="C280" s="690"/>
      <c r="D280" s="696"/>
      <c r="G280" s="717"/>
      <c r="H280" s="318"/>
      <c r="I280" s="318"/>
    </row>
    <row r="281" spans="2:9" ht="15.75" customHeight="1" x14ac:dyDescent="0.2">
      <c r="B281" s="690"/>
      <c r="C281" s="690"/>
      <c r="D281" s="696"/>
      <c r="G281" s="717"/>
    </row>
    <row r="282" spans="2:9" ht="15.75" customHeight="1" x14ac:dyDescent="0.2">
      <c r="B282" s="690"/>
      <c r="C282" s="690"/>
      <c r="D282" s="696"/>
      <c r="G282" s="717"/>
    </row>
    <row r="283" spans="2:9" ht="15.75" customHeight="1" x14ac:dyDescent="0.2">
      <c r="B283" s="690"/>
      <c r="C283" s="690"/>
    </row>
    <row r="284" spans="2:9" ht="15.75" customHeight="1" x14ac:dyDescent="0.2">
      <c r="B284" s="690"/>
      <c r="C284" s="690"/>
      <c r="D284" s="696"/>
    </row>
    <row r="285" spans="2:9" ht="15.75" customHeight="1" x14ac:dyDescent="0.2">
      <c r="B285" s="690"/>
      <c r="C285" s="690"/>
      <c r="D285" s="696"/>
    </row>
    <row r="286" spans="2:9" ht="15.75" customHeight="1" x14ac:dyDescent="0.2">
      <c r="B286" s="690"/>
      <c r="C286" s="690"/>
      <c r="D286" s="696"/>
    </row>
    <row r="287" spans="2:9" ht="15.75" customHeight="1" x14ac:dyDescent="0.2">
      <c r="B287" s="690"/>
      <c r="C287" s="690"/>
      <c r="D287" s="696"/>
    </row>
    <row r="288" spans="2:9" ht="15.75" customHeight="1" x14ac:dyDescent="0.2">
      <c r="B288" s="690"/>
      <c r="C288" s="690"/>
      <c r="D288" s="696"/>
    </row>
    <row r="289" spans="2:7" ht="15.75" customHeight="1" x14ac:dyDescent="0.2">
      <c r="B289" s="690"/>
      <c r="C289" s="690"/>
    </row>
    <row r="290" spans="2:7" ht="15.75" customHeight="1" x14ac:dyDescent="0.2">
      <c r="D290" s="696"/>
      <c r="E290" s="694"/>
    </row>
    <row r="291" spans="2:7" ht="15.75" customHeight="1" x14ac:dyDescent="0.2">
      <c r="B291" s="690"/>
      <c r="C291" s="690"/>
      <c r="D291" s="696"/>
    </row>
    <row r="292" spans="2:7" ht="15.75" customHeight="1" x14ac:dyDescent="0.2">
      <c r="B292" s="690"/>
      <c r="C292" s="690"/>
      <c r="E292" s="695"/>
      <c r="F292" s="694"/>
      <c r="G292" s="690"/>
    </row>
    <row r="293" spans="2:7" ht="15.75" customHeight="1" x14ac:dyDescent="0.2">
      <c r="E293" s="695"/>
      <c r="F293" s="694"/>
      <c r="G293" s="690"/>
    </row>
    <row r="294" spans="2:7" ht="15.75" customHeight="1" x14ac:dyDescent="0.2"/>
    <row r="295" spans="2:7" ht="15.75" customHeight="1" x14ac:dyDescent="0.2"/>
    <row r="296" spans="2:7" ht="15.75" customHeight="1" x14ac:dyDescent="0.2"/>
    <row r="297" spans="2:7" ht="15.75" customHeight="1" x14ac:dyDescent="0.2"/>
    <row r="298" spans="2:7" ht="15.75" customHeight="1" x14ac:dyDescent="0.2"/>
    <row r="299" spans="2:7" ht="15.75" customHeight="1" x14ac:dyDescent="0.2"/>
    <row r="300" spans="2:7" ht="15.75" customHeight="1" x14ac:dyDescent="0.2"/>
    <row r="301" spans="2:7" ht="15.75" customHeight="1" x14ac:dyDescent="0.2"/>
    <row r="302" spans="2:7" ht="15.75" customHeight="1" x14ac:dyDescent="0.2"/>
    <row r="303" spans="2:7" ht="15.75" customHeight="1" x14ac:dyDescent="0.2"/>
    <row r="304" spans="2:7"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0" ht="18" customHeight="1" x14ac:dyDescent="0.2"/>
    <row r="361" ht="18" customHeight="1" x14ac:dyDescent="0.2"/>
    <row r="362" ht="18" customHeight="1" x14ac:dyDescent="0.2"/>
    <row r="363" ht="18" customHeight="1" x14ac:dyDescent="0.2"/>
    <row r="364" ht="18" customHeight="1" x14ac:dyDescent="0.2"/>
    <row r="365" ht="18" customHeight="1" x14ac:dyDescent="0.2"/>
    <row r="373" spans="1:209" ht="15.75" customHeight="1" x14ac:dyDescent="0.2"/>
    <row r="383" spans="1:209" s="312" customFormat="1" x14ac:dyDescent="0.2">
      <c r="A383" s="690"/>
      <c r="B383" s="691"/>
      <c r="C383" s="691"/>
      <c r="D383" s="693"/>
      <c r="E383" s="692"/>
      <c r="F383" s="692"/>
      <c r="G383" s="691"/>
      <c r="H383" s="311"/>
      <c r="I383" s="311"/>
      <c r="J383" s="311"/>
      <c r="K383" s="311"/>
      <c r="L383" s="311"/>
      <c r="M383" s="311"/>
      <c r="N383" s="311"/>
      <c r="O383" s="311"/>
      <c r="P383" s="311"/>
      <c r="Q383" s="311"/>
      <c r="R383" s="311"/>
      <c r="S383" s="311"/>
      <c r="T383" s="311"/>
      <c r="U383" s="311"/>
      <c r="V383" s="311"/>
      <c r="W383" s="311"/>
      <c r="X383" s="311"/>
      <c r="Y383" s="311"/>
      <c r="Z383" s="311"/>
      <c r="AA383" s="311"/>
      <c r="AB383" s="311"/>
      <c r="AC383" s="311"/>
      <c r="AD383" s="311"/>
      <c r="AE383" s="311"/>
      <c r="AF383" s="311"/>
      <c r="AG383" s="311"/>
      <c r="AH383" s="311"/>
      <c r="AI383" s="311"/>
      <c r="AJ383" s="311"/>
      <c r="AK383" s="311"/>
      <c r="AL383" s="311"/>
      <c r="AM383" s="311"/>
      <c r="AN383" s="311"/>
      <c r="AO383" s="311"/>
      <c r="AP383" s="311"/>
      <c r="AQ383" s="311"/>
      <c r="AR383" s="311"/>
      <c r="AS383" s="311"/>
      <c r="AT383" s="311"/>
      <c r="AU383" s="311"/>
      <c r="AV383" s="311"/>
      <c r="AW383" s="311"/>
      <c r="AX383" s="311"/>
      <c r="AY383" s="311"/>
      <c r="AZ383" s="311"/>
      <c r="BA383" s="311"/>
      <c r="BB383" s="311"/>
      <c r="BC383" s="311"/>
      <c r="BD383" s="311"/>
      <c r="BE383" s="311"/>
      <c r="BF383" s="311"/>
      <c r="BG383" s="311"/>
      <c r="BH383" s="311"/>
      <c r="BI383" s="311"/>
      <c r="BJ383" s="311"/>
      <c r="BK383" s="311"/>
      <c r="BL383" s="311"/>
      <c r="BM383" s="311"/>
      <c r="BN383" s="311"/>
      <c r="BO383" s="311"/>
      <c r="BP383" s="311"/>
      <c r="BQ383" s="311"/>
      <c r="BR383" s="311"/>
      <c r="BS383" s="311"/>
      <c r="BT383" s="311"/>
      <c r="BU383" s="311"/>
      <c r="BV383" s="311"/>
      <c r="BW383" s="311"/>
      <c r="BX383" s="311"/>
      <c r="BY383" s="311"/>
      <c r="BZ383" s="311"/>
      <c r="CA383" s="311"/>
      <c r="CB383" s="311"/>
      <c r="CC383" s="311"/>
      <c r="CD383" s="311"/>
      <c r="CE383" s="311"/>
      <c r="CF383" s="311"/>
      <c r="CG383" s="311"/>
      <c r="CH383" s="311"/>
      <c r="CI383" s="311"/>
      <c r="CJ383" s="311"/>
      <c r="CK383" s="311"/>
      <c r="CL383" s="311"/>
      <c r="CM383" s="311"/>
      <c r="CN383" s="311"/>
      <c r="CO383" s="311"/>
      <c r="CP383" s="311"/>
      <c r="CQ383" s="311"/>
      <c r="CR383" s="311"/>
      <c r="CS383" s="311"/>
      <c r="CT383" s="311"/>
      <c r="CU383" s="311"/>
      <c r="CV383" s="311"/>
      <c r="CW383" s="311"/>
      <c r="CX383" s="311"/>
      <c r="CY383" s="311"/>
      <c r="CZ383" s="311"/>
      <c r="DA383" s="311"/>
      <c r="DB383" s="311"/>
      <c r="DC383" s="311"/>
      <c r="DD383" s="311"/>
      <c r="DE383" s="311"/>
      <c r="DF383" s="311"/>
      <c r="DG383" s="311"/>
      <c r="DH383" s="311"/>
      <c r="DI383" s="311"/>
      <c r="DJ383" s="311"/>
      <c r="DK383" s="311"/>
      <c r="DL383" s="311"/>
      <c r="DM383" s="311"/>
      <c r="DN383" s="311"/>
      <c r="DO383" s="311"/>
      <c r="DP383" s="311"/>
      <c r="DQ383" s="311"/>
      <c r="DR383" s="311"/>
      <c r="DS383" s="311"/>
      <c r="DT383" s="311"/>
      <c r="DU383" s="311"/>
      <c r="DV383" s="311"/>
      <c r="DW383" s="311"/>
      <c r="DX383" s="311"/>
      <c r="DY383" s="311"/>
      <c r="DZ383" s="311"/>
      <c r="EA383" s="311"/>
      <c r="EB383" s="311"/>
      <c r="EC383" s="311"/>
      <c r="ED383" s="311"/>
      <c r="EE383" s="311"/>
      <c r="EF383" s="311"/>
      <c r="EG383" s="311"/>
      <c r="EH383" s="311"/>
      <c r="EI383" s="311"/>
      <c r="EJ383" s="311"/>
      <c r="EK383" s="311"/>
      <c r="EL383" s="311"/>
      <c r="EM383" s="311"/>
      <c r="EN383" s="311"/>
      <c r="EO383" s="311"/>
      <c r="EP383" s="311"/>
      <c r="EQ383" s="311"/>
      <c r="ER383" s="311"/>
      <c r="ES383" s="311"/>
      <c r="ET383" s="311"/>
      <c r="EU383" s="311"/>
      <c r="EV383" s="311"/>
      <c r="EW383" s="311"/>
      <c r="EX383" s="311"/>
      <c r="EY383" s="311"/>
      <c r="EZ383" s="311"/>
      <c r="FA383" s="311"/>
      <c r="FB383" s="311"/>
      <c r="FC383" s="311"/>
      <c r="FD383" s="311"/>
      <c r="FE383" s="311"/>
      <c r="FF383" s="311"/>
      <c r="FG383" s="311"/>
      <c r="FH383" s="311"/>
      <c r="FI383" s="311"/>
      <c r="FJ383" s="311"/>
      <c r="FK383" s="311"/>
      <c r="FL383" s="311"/>
      <c r="FM383" s="311"/>
      <c r="FN383" s="311"/>
      <c r="FO383" s="311"/>
      <c r="FP383" s="311"/>
      <c r="FQ383" s="311"/>
      <c r="FR383" s="311"/>
      <c r="FS383" s="311"/>
      <c r="FT383" s="311"/>
      <c r="FU383" s="311"/>
      <c r="FV383" s="311"/>
      <c r="FW383" s="311"/>
      <c r="FX383" s="311"/>
      <c r="FY383" s="311"/>
      <c r="FZ383" s="311"/>
      <c r="GA383" s="311"/>
      <c r="GB383" s="311"/>
      <c r="GC383" s="311"/>
      <c r="GD383" s="311"/>
      <c r="GE383" s="311"/>
      <c r="GF383" s="311"/>
      <c r="GG383" s="311"/>
      <c r="GH383" s="311"/>
      <c r="GI383" s="311"/>
      <c r="GJ383" s="311"/>
      <c r="GK383" s="311"/>
      <c r="GL383" s="311"/>
      <c r="GM383" s="311"/>
      <c r="GN383" s="311"/>
      <c r="GO383" s="311"/>
      <c r="GP383" s="311"/>
      <c r="GQ383" s="311"/>
      <c r="GR383" s="311"/>
      <c r="GS383" s="311"/>
      <c r="GT383" s="311"/>
      <c r="GU383" s="311"/>
      <c r="GV383" s="311"/>
      <c r="GW383" s="311"/>
      <c r="GX383" s="311"/>
      <c r="GY383" s="311"/>
      <c r="GZ383" s="311"/>
      <c r="HA383" s="311"/>
    </row>
    <row r="384" spans="1:209" s="313" customFormat="1" x14ac:dyDescent="0.2">
      <c r="A384" s="690"/>
      <c r="B384" s="691"/>
      <c r="C384" s="691"/>
      <c r="D384" s="693"/>
      <c r="E384" s="692"/>
      <c r="F384" s="692"/>
      <c r="G384" s="691"/>
      <c r="H384" s="311"/>
      <c r="I384" s="311"/>
      <c r="J384" s="311"/>
      <c r="K384" s="311"/>
      <c r="L384" s="311"/>
      <c r="M384" s="311"/>
      <c r="N384" s="311"/>
      <c r="O384" s="311"/>
      <c r="P384" s="311"/>
      <c r="Q384" s="311"/>
      <c r="R384" s="311"/>
      <c r="S384" s="311"/>
      <c r="T384" s="311"/>
      <c r="U384" s="311"/>
      <c r="V384" s="311"/>
      <c r="W384" s="311"/>
      <c r="X384" s="311"/>
      <c r="Y384" s="311"/>
      <c r="Z384" s="311"/>
      <c r="AA384" s="311"/>
      <c r="AB384" s="311"/>
      <c r="AC384" s="311"/>
      <c r="AD384" s="311"/>
      <c r="AE384" s="311"/>
      <c r="AF384" s="311"/>
      <c r="AG384" s="311"/>
      <c r="AH384" s="311"/>
      <c r="AI384" s="311"/>
      <c r="AJ384" s="311"/>
      <c r="AK384" s="311"/>
      <c r="AL384" s="311"/>
      <c r="AM384" s="311"/>
      <c r="AN384" s="311"/>
      <c r="AO384" s="311"/>
      <c r="AP384" s="311"/>
      <c r="AQ384" s="311"/>
      <c r="AR384" s="311"/>
      <c r="AS384" s="311"/>
      <c r="AT384" s="311"/>
      <c r="AU384" s="311"/>
      <c r="AV384" s="311"/>
      <c r="AW384" s="311"/>
      <c r="AX384" s="311"/>
      <c r="AY384" s="311"/>
      <c r="AZ384" s="311"/>
      <c r="BA384" s="311"/>
      <c r="BB384" s="311"/>
      <c r="BC384" s="311"/>
      <c r="BD384" s="311"/>
      <c r="BE384" s="311"/>
      <c r="BF384" s="311"/>
      <c r="BG384" s="311"/>
      <c r="BH384" s="311"/>
      <c r="BI384" s="311"/>
      <c r="BJ384" s="311"/>
      <c r="BK384" s="311"/>
      <c r="BL384" s="311"/>
      <c r="BM384" s="311"/>
      <c r="BN384" s="311"/>
      <c r="BO384" s="311"/>
      <c r="BP384" s="311"/>
      <c r="BQ384" s="311"/>
      <c r="BR384" s="311"/>
      <c r="BS384" s="311"/>
      <c r="BT384" s="311"/>
      <c r="BU384" s="311"/>
      <c r="BV384" s="311"/>
      <c r="BW384" s="311"/>
      <c r="BX384" s="311"/>
      <c r="BY384" s="311"/>
      <c r="BZ384" s="311"/>
      <c r="CA384" s="311"/>
      <c r="CB384" s="311"/>
      <c r="CC384" s="311"/>
      <c r="CD384" s="311"/>
      <c r="CE384" s="311"/>
      <c r="CF384" s="311"/>
      <c r="CG384" s="311"/>
      <c r="CH384" s="311"/>
      <c r="CI384" s="311"/>
      <c r="CJ384" s="311"/>
      <c r="CK384" s="311"/>
      <c r="CL384" s="311"/>
      <c r="CM384" s="311"/>
      <c r="CN384" s="311"/>
      <c r="CO384" s="311"/>
      <c r="CP384" s="311"/>
      <c r="CQ384" s="311"/>
      <c r="CR384" s="311"/>
      <c r="CS384" s="311"/>
      <c r="CT384" s="311"/>
      <c r="CU384" s="311"/>
      <c r="CV384" s="311"/>
      <c r="CW384" s="311"/>
      <c r="CX384" s="311"/>
      <c r="CY384" s="311"/>
      <c r="CZ384" s="311"/>
      <c r="DA384" s="311"/>
      <c r="DB384" s="311"/>
      <c r="DC384" s="311"/>
      <c r="DD384" s="311"/>
      <c r="DE384" s="311"/>
      <c r="DF384" s="311"/>
      <c r="DG384" s="311"/>
      <c r="DH384" s="311"/>
      <c r="DI384" s="311"/>
      <c r="DJ384" s="311"/>
      <c r="DK384" s="311"/>
      <c r="DL384" s="311"/>
      <c r="DM384" s="311"/>
      <c r="DN384" s="311"/>
      <c r="DO384" s="311"/>
      <c r="DP384" s="311"/>
      <c r="DQ384" s="311"/>
      <c r="DR384" s="311"/>
      <c r="DS384" s="311"/>
      <c r="DT384" s="311"/>
      <c r="DU384" s="311"/>
      <c r="DV384" s="311"/>
      <c r="DW384" s="311"/>
      <c r="DX384" s="311"/>
      <c r="DY384" s="311"/>
      <c r="DZ384" s="311"/>
      <c r="EA384" s="311"/>
      <c r="EB384" s="311"/>
      <c r="EC384" s="311"/>
      <c r="ED384" s="311"/>
      <c r="EE384" s="311"/>
      <c r="EF384" s="311"/>
      <c r="EG384" s="311"/>
      <c r="EH384" s="311"/>
      <c r="EI384" s="311"/>
      <c r="EJ384" s="311"/>
      <c r="EK384" s="311"/>
      <c r="EL384" s="311"/>
      <c r="EM384" s="311"/>
      <c r="EN384" s="311"/>
      <c r="EO384" s="311"/>
      <c r="EP384" s="311"/>
      <c r="EQ384" s="311"/>
      <c r="ER384" s="311"/>
      <c r="ES384" s="311"/>
      <c r="ET384" s="311"/>
      <c r="EU384" s="311"/>
      <c r="EV384" s="311"/>
      <c r="EW384" s="311"/>
      <c r="EX384" s="311"/>
      <c r="EY384" s="311"/>
      <c r="EZ384" s="311"/>
      <c r="FA384" s="311"/>
      <c r="FB384" s="311"/>
      <c r="FC384" s="311"/>
      <c r="FD384" s="311"/>
      <c r="FE384" s="311"/>
      <c r="FF384" s="311"/>
      <c r="FG384" s="311"/>
      <c r="FH384" s="311"/>
      <c r="FI384" s="311"/>
      <c r="FJ384" s="311"/>
      <c r="FK384" s="311"/>
      <c r="FL384" s="311"/>
      <c r="FM384" s="311"/>
      <c r="FN384" s="311"/>
      <c r="FO384" s="311"/>
      <c r="FP384" s="311"/>
      <c r="FQ384" s="311"/>
      <c r="FR384" s="311"/>
      <c r="FS384" s="311"/>
      <c r="FT384" s="311"/>
      <c r="FU384" s="311"/>
      <c r="FV384" s="311"/>
      <c r="FW384" s="311"/>
      <c r="FX384" s="311"/>
      <c r="FY384" s="311"/>
      <c r="FZ384" s="311"/>
      <c r="GA384" s="311"/>
      <c r="GB384" s="311"/>
      <c r="GC384" s="311"/>
      <c r="GD384" s="311"/>
      <c r="GE384" s="311"/>
      <c r="GF384" s="311"/>
      <c r="GG384" s="311"/>
      <c r="GH384" s="311"/>
      <c r="GI384" s="311"/>
      <c r="GJ384" s="311"/>
      <c r="GK384" s="311"/>
      <c r="GL384" s="311"/>
      <c r="GM384" s="311"/>
      <c r="GN384" s="311"/>
      <c r="GO384" s="311"/>
      <c r="GP384" s="311"/>
      <c r="GQ384" s="311"/>
      <c r="GR384" s="311"/>
      <c r="GS384" s="311"/>
      <c r="GT384" s="311"/>
      <c r="GU384" s="311"/>
      <c r="GV384" s="311"/>
      <c r="GW384" s="311"/>
      <c r="GX384" s="311"/>
      <c r="GY384" s="311"/>
      <c r="GZ384" s="311"/>
      <c r="HA384" s="311"/>
    </row>
    <row r="385" spans="1:209" s="313" customFormat="1" x14ac:dyDescent="0.2">
      <c r="A385" s="690"/>
      <c r="B385" s="691"/>
      <c r="C385" s="691"/>
      <c r="D385" s="693"/>
      <c r="E385" s="692"/>
      <c r="F385" s="692"/>
      <c r="G385" s="691"/>
      <c r="H385" s="311"/>
      <c r="I385" s="311"/>
      <c r="J385" s="311"/>
      <c r="K385" s="311"/>
      <c r="L385" s="311"/>
      <c r="M385" s="311"/>
      <c r="N385" s="311"/>
      <c r="O385" s="311"/>
      <c r="P385" s="311"/>
      <c r="Q385" s="311"/>
      <c r="R385" s="311"/>
      <c r="S385" s="311"/>
      <c r="T385" s="311"/>
      <c r="U385" s="311"/>
      <c r="V385" s="311"/>
      <c r="W385" s="311"/>
      <c r="X385" s="311"/>
      <c r="Y385" s="311"/>
      <c r="Z385" s="311"/>
      <c r="AA385" s="311"/>
      <c r="AB385" s="311"/>
      <c r="AC385" s="311"/>
      <c r="AD385" s="311"/>
      <c r="AE385" s="311"/>
      <c r="AF385" s="311"/>
      <c r="AG385" s="311"/>
      <c r="AH385" s="311"/>
      <c r="AI385" s="311"/>
      <c r="AJ385" s="311"/>
      <c r="AK385" s="311"/>
      <c r="AL385" s="311"/>
      <c r="AM385" s="311"/>
      <c r="AN385" s="311"/>
      <c r="AO385" s="311"/>
      <c r="AP385" s="311"/>
      <c r="AQ385" s="311"/>
      <c r="AR385" s="311"/>
      <c r="AS385" s="311"/>
      <c r="AT385" s="311"/>
      <c r="AU385" s="311"/>
      <c r="AV385" s="311"/>
      <c r="AW385" s="311"/>
      <c r="AX385" s="311"/>
      <c r="AY385" s="311"/>
      <c r="AZ385" s="311"/>
      <c r="BA385" s="311"/>
      <c r="BB385" s="311"/>
      <c r="BC385" s="311"/>
      <c r="BD385" s="311"/>
      <c r="BE385" s="311"/>
      <c r="BF385" s="311"/>
      <c r="BG385" s="311"/>
      <c r="BH385" s="311"/>
      <c r="BI385" s="311"/>
      <c r="BJ385" s="311"/>
      <c r="BK385" s="311"/>
      <c r="BL385" s="311"/>
      <c r="BM385" s="311"/>
      <c r="BN385" s="311"/>
      <c r="BO385" s="311"/>
      <c r="BP385" s="311"/>
      <c r="BQ385" s="311"/>
      <c r="BR385" s="311"/>
      <c r="BS385" s="311"/>
      <c r="BT385" s="311"/>
      <c r="BU385" s="311"/>
      <c r="BV385" s="311"/>
      <c r="BW385" s="311"/>
      <c r="BX385" s="311"/>
      <c r="BY385" s="311"/>
      <c r="BZ385" s="311"/>
      <c r="CA385" s="311"/>
      <c r="CB385" s="311"/>
      <c r="CC385" s="311"/>
      <c r="CD385" s="311"/>
      <c r="CE385" s="311"/>
      <c r="CF385" s="311"/>
      <c r="CG385" s="311"/>
      <c r="CH385" s="311"/>
      <c r="CI385" s="311"/>
      <c r="CJ385" s="311"/>
      <c r="CK385" s="311"/>
      <c r="CL385" s="311"/>
      <c r="CM385" s="311"/>
      <c r="CN385" s="311"/>
      <c r="CO385" s="311"/>
      <c r="CP385" s="311"/>
      <c r="CQ385" s="311"/>
      <c r="CR385" s="311"/>
      <c r="CS385" s="311"/>
      <c r="CT385" s="311"/>
      <c r="CU385" s="311"/>
      <c r="CV385" s="311"/>
      <c r="CW385" s="311"/>
      <c r="CX385" s="311"/>
      <c r="CY385" s="311"/>
      <c r="CZ385" s="311"/>
      <c r="DA385" s="311"/>
      <c r="DB385" s="311"/>
      <c r="DC385" s="311"/>
      <c r="DD385" s="311"/>
      <c r="DE385" s="311"/>
      <c r="DF385" s="311"/>
      <c r="DG385" s="311"/>
      <c r="DH385" s="311"/>
      <c r="DI385" s="311"/>
      <c r="DJ385" s="311"/>
      <c r="DK385" s="311"/>
      <c r="DL385" s="311"/>
      <c r="DM385" s="311"/>
      <c r="DN385" s="311"/>
      <c r="DO385" s="311"/>
      <c r="DP385" s="311"/>
      <c r="DQ385" s="311"/>
      <c r="DR385" s="311"/>
      <c r="DS385" s="311"/>
      <c r="DT385" s="311"/>
      <c r="DU385" s="311"/>
      <c r="DV385" s="311"/>
      <c r="DW385" s="311"/>
      <c r="DX385" s="311"/>
      <c r="DY385" s="311"/>
      <c r="DZ385" s="311"/>
      <c r="EA385" s="311"/>
      <c r="EB385" s="311"/>
      <c r="EC385" s="311"/>
      <c r="ED385" s="311"/>
      <c r="EE385" s="311"/>
      <c r="EF385" s="311"/>
      <c r="EG385" s="311"/>
      <c r="EH385" s="311"/>
      <c r="EI385" s="311"/>
      <c r="EJ385" s="311"/>
      <c r="EK385" s="311"/>
      <c r="EL385" s="311"/>
      <c r="EM385" s="311"/>
      <c r="EN385" s="311"/>
      <c r="EO385" s="311"/>
      <c r="EP385" s="311"/>
      <c r="EQ385" s="311"/>
      <c r="ER385" s="311"/>
      <c r="ES385" s="311"/>
      <c r="ET385" s="311"/>
      <c r="EU385" s="311"/>
      <c r="EV385" s="311"/>
      <c r="EW385" s="311"/>
      <c r="EX385" s="311"/>
      <c r="EY385" s="311"/>
      <c r="EZ385" s="311"/>
      <c r="FA385" s="311"/>
      <c r="FB385" s="311"/>
      <c r="FC385" s="311"/>
      <c r="FD385" s="311"/>
      <c r="FE385" s="311"/>
      <c r="FF385" s="311"/>
      <c r="FG385" s="311"/>
      <c r="FH385" s="311"/>
      <c r="FI385" s="311"/>
      <c r="FJ385" s="311"/>
      <c r="FK385" s="311"/>
      <c r="FL385" s="311"/>
      <c r="FM385" s="311"/>
      <c r="FN385" s="311"/>
      <c r="FO385" s="311"/>
      <c r="FP385" s="311"/>
      <c r="FQ385" s="311"/>
      <c r="FR385" s="311"/>
      <c r="FS385" s="311"/>
      <c r="FT385" s="311"/>
      <c r="FU385" s="311"/>
      <c r="FV385" s="311"/>
      <c r="FW385" s="311"/>
      <c r="FX385" s="311"/>
      <c r="FY385" s="311"/>
      <c r="FZ385" s="311"/>
      <c r="GA385" s="311"/>
      <c r="GB385" s="311"/>
      <c r="GC385" s="311"/>
      <c r="GD385" s="311"/>
      <c r="GE385" s="311"/>
      <c r="GF385" s="311"/>
      <c r="GG385" s="311"/>
      <c r="GH385" s="311"/>
      <c r="GI385" s="311"/>
      <c r="GJ385" s="311"/>
      <c r="GK385" s="311"/>
      <c r="GL385" s="311"/>
      <c r="GM385" s="311"/>
      <c r="GN385" s="311"/>
      <c r="GO385" s="311"/>
      <c r="GP385" s="311"/>
      <c r="GQ385" s="311"/>
      <c r="GR385" s="311"/>
      <c r="GS385" s="311"/>
      <c r="GT385" s="311"/>
      <c r="GU385" s="311"/>
      <c r="GV385" s="311"/>
      <c r="GW385" s="311"/>
      <c r="GX385" s="311"/>
      <c r="GY385" s="311"/>
      <c r="GZ385" s="311"/>
      <c r="HA385" s="311"/>
    </row>
    <row r="386" spans="1:209" s="313" customFormat="1" x14ac:dyDescent="0.2">
      <c r="A386" s="690"/>
      <c r="B386" s="691"/>
      <c r="C386" s="691"/>
      <c r="D386" s="693"/>
      <c r="E386" s="692"/>
      <c r="F386" s="692"/>
      <c r="G386" s="691"/>
      <c r="H386" s="311"/>
      <c r="I386" s="311"/>
      <c r="J386" s="311"/>
      <c r="K386" s="311"/>
      <c r="L386" s="311"/>
      <c r="M386" s="311"/>
      <c r="N386" s="311"/>
      <c r="O386" s="311"/>
      <c r="P386" s="311"/>
      <c r="Q386" s="311"/>
      <c r="R386" s="311"/>
      <c r="S386" s="311"/>
      <c r="T386" s="311"/>
      <c r="U386" s="311"/>
      <c r="V386" s="311"/>
      <c r="W386" s="311"/>
      <c r="X386" s="311"/>
      <c r="Y386" s="311"/>
      <c r="Z386" s="311"/>
      <c r="AA386" s="311"/>
      <c r="AB386" s="311"/>
      <c r="AC386" s="311"/>
      <c r="AD386" s="311"/>
      <c r="AE386" s="311"/>
      <c r="AF386" s="311"/>
      <c r="AG386" s="311"/>
      <c r="AH386" s="311"/>
      <c r="AI386" s="311"/>
      <c r="AJ386" s="311"/>
      <c r="AK386" s="311"/>
      <c r="AL386" s="311"/>
      <c r="AM386" s="311"/>
      <c r="AN386" s="311"/>
      <c r="AO386" s="311"/>
      <c r="AP386" s="311"/>
      <c r="AQ386" s="311"/>
      <c r="AR386" s="311"/>
      <c r="AS386" s="311"/>
      <c r="AT386" s="311"/>
      <c r="AU386" s="311"/>
      <c r="AV386" s="311"/>
      <c r="AW386" s="311"/>
      <c r="AX386" s="311"/>
      <c r="AY386" s="311"/>
      <c r="AZ386" s="311"/>
      <c r="BA386" s="311"/>
      <c r="BB386" s="311"/>
      <c r="BC386" s="311"/>
      <c r="BD386" s="311"/>
      <c r="BE386" s="311"/>
      <c r="BF386" s="311"/>
      <c r="BG386" s="311"/>
      <c r="BH386" s="311"/>
      <c r="BI386" s="311"/>
      <c r="BJ386" s="311"/>
      <c r="BK386" s="311"/>
      <c r="BL386" s="311"/>
      <c r="BM386" s="311"/>
      <c r="BN386" s="311"/>
      <c r="BO386" s="311"/>
      <c r="BP386" s="311"/>
      <c r="BQ386" s="311"/>
      <c r="BR386" s="311"/>
      <c r="BS386" s="311"/>
      <c r="BT386" s="311"/>
      <c r="BU386" s="311"/>
      <c r="BV386" s="311"/>
      <c r="BW386" s="311"/>
      <c r="BX386" s="311"/>
      <c r="BY386" s="311"/>
      <c r="BZ386" s="311"/>
      <c r="CA386" s="311"/>
      <c r="CB386" s="311"/>
      <c r="CC386" s="311"/>
      <c r="CD386" s="311"/>
      <c r="CE386" s="311"/>
      <c r="CF386" s="311"/>
      <c r="CG386" s="311"/>
      <c r="CH386" s="311"/>
      <c r="CI386" s="311"/>
      <c r="CJ386" s="311"/>
      <c r="CK386" s="311"/>
      <c r="CL386" s="311"/>
      <c r="CM386" s="311"/>
      <c r="CN386" s="311"/>
      <c r="CO386" s="311"/>
      <c r="CP386" s="311"/>
      <c r="CQ386" s="311"/>
      <c r="CR386" s="311"/>
      <c r="CS386" s="311"/>
      <c r="CT386" s="311"/>
      <c r="CU386" s="311"/>
      <c r="CV386" s="311"/>
      <c r="CW386" s="311"/>
      <c r="CX386" s="311"/>
      <c r="CY386" s="311"/>
      <c r="CZ386" s="311"/>
      <c r="DA386" s="311"/>
      <c r="DB386" s="311"/>
      <c r="DC386" s="311"/>
      <c r="DD386" s="311"/>
      <c r="DE386" s="311"/>
      <c r="DF386" s="311"/>
      <c r="DG386" s="311"/>
      <c r="DH386" s="311"/>
      <c r="DI386" s="311"/>
      <c r="DJ386" s="311"/>
      <c r="DK386" s="311"/>
      <c r="DL386" s="311"/>
      <c r="DM386" s="311"/>
      <c r="DN386" s="311"/>
      <c r="DO386" s="311"/>
      <c r="DP386" s="311"/>
      <c r="DQ386" s="311"/>
      <c r="DR386" s="311"/>
      <c r="DS386" s="311"/>
      <c r="DT386" s="311"/>
      <c r="DU386" s="311"/>
      <c r="DV386" s="311"/>
      <c r="DW386" s="311"/>
      <c r="DX386" s="311"/>
      <c r="DY386" s="311"/>
      <c r="DZ386" s="311"/>
      <c r="EA386" s="311"/>
      <c r="EB386" s="311"/>
      <c r="EC386" s="311"/>
      <c r="ED386" s="311"/>
      <c r="EE386" s="311"/>
      <c r="EF386" s="311"/>
      <c r="EG386" s="311"/>
      <c r="EH386" s="311"/>
      <c r="EI386" s="311"/>
      <c r="EJ386" s="311"/>
      <c r="EK386" s="311"/>
      <c r="EL386" s="311"/>
      <c r="EM386" s="311"/>
      <c r="EN386" s="311"/>
      <c r="EO386" s="311"/>
      <c r="EP386" s="311"/>
      <c r="EQ386" s="311"/>
      <c r="ER386" s="311"/>
      <c r="ES386" s="311"/>
      <c r="ET386" s="311"/>
      <c r="EU386" s="311"/>
      <c r="EV386" s="311"/>
      <c r="EW386" s="311"/>
      <c r="EX386" s="311"/>
      <c r="EY386" s="311"/>
      <c r="EZ386" s="311"/>
      <c r="FA386" s="311"/>
      <c r="FB386" s="311"/>
      <c r="FC386" s="311"/>
      <c r="FD386" s="311"/>
      <c r="FE386" s="311"/>
      <c r="FF386" s="311"/>
      <c r="FG386" s="311"/>
      <c r="FH386" s="311"/>
      <c r="FI386" s="311"/>
      <c r="FJ386" s="311"/>
      <c r="FK386" s="311"/>
      <c r="FL386" s="311"/>
      <c r="FM386" s="311"/>
      <c r="FN386" s="311"/>
      <c r="FO386" s="311"/>
      <c r="FP386" s="311"/>
      <c r="FQ386" s="311"/>
      <c r="FR386" s="311"/>
      <c r="FS386" s="311"/>
      <c r="FT386" s="311"/>
      <c r="FU386" s="311"/>
      <c r="FV386" s="311"/>
      <c r="FW386" s="311"/>
      <c r="FX386" s="311"/>
      <c r="FY386" s="311"/>
      <c r="FZ386" s="311"/>
      <c r="GA386" s="311"/>
      <c r="GB386" s="311"/>
      <c r="GC386" s="311"/>
      <c r="GD386" s="311"/>
      <c r="GE386" s="311"/>
      <c r="GF386" s="311"/>
      <c r="GG386" s="311"/>
      <c r="GH386" s="311"/>
      <c r="GI386" s="311"/>
      <c r="GJ386" s="311"/>
      <c r="GK386" s="311"/>
      <c r="GL386" s="311"/>
      <c r="GM386" s="311"/>
      <c r="GN386" s="311"/>
      <c r="GO386" s="311"/>
      <c r="GP386" s="311"/>
      <c r="GQ386" s="311"/>
      <c r="GR386" s="311"/>
      <c r="GS386" s="311"/>
      <c r="GT386" s="311"/>
      <c r="GU386" s="311"/>
      <c r="GV386" s="311"/>
      <c r="GW386" s="311"/>
      <c r="GX386" s="311"/>
      <c r="GY386" s="311"/>
      <c r="GZ386" s="311"/>
      <c r="HA386" s="311"/>
    </row>
  </sheetData>
  <pageMargins left="0.7" right="0.7" top="0.75" bottom="0.75" header="0.3" footer="0.3"/>
  <pageSetup orientation="portrait" horizontalDpi="0" verticalDpi="0"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70803-3D8E-4FCD-9E58-C710D1BC538F}">
  <dimension ref="A1:GZ667"/>
  <sheetViews>
    <sheetView topLeftCell="A70" zoomScale="110" zoomScaleNormal="110" workbookViewId="0">
      <selection activeCell="F10" sqref="F10"/>
    </sheetView>
  </sheetViews>
  <sheetFormatPr baseColWidth="10" defaultColWidth="10.85546875" defaultRowHeight="12.75" x14ac:dyDescent="0.2"/>
  <cols>
    <col min="1" max="1" width="2.85546875" style="278" customWidth="1"/>
    <col min="2" max="2" width="11.140625" style="279" customWidth="1"/>
    <col min="3" max="3" width="63.140625" style="279" customWidth="1"/>
    <col min="4" max="4" width="8.140625" style="281" customWidth="1"/>
    <col min="5" max="6" width="14.140625" style="280" customWidth="1"/>
    <col min="7" max="7" width="56.7109375" style="279" customWidth="1"/>
    <col min="8" max="8" width="12" style="278" customWidth="1"/>
    <col min="9" max="9" width="2" style="278" customWidth="1"/>
    <col min="10" max="10" width="12" style="278" customWidth="1"/>
    <col min="11" max="12" width="10.85546875" style="278" customWidth="1"/>
    <col min="13" max="13" width="44.7109375" style="278" customWidth="1"/>
    <col min="14" max="18" width="10.85546875" style="278" customWidth="1"/>
    <col min="19" max="16384" width="10.85546875" style="278"/>
  </cols>
  <sheetData>
    <row r="1" spans="2:19" ht="18.75" x14ac:dyDescent="0.3">
      <c r="B1" s="308"/>
      <c r="C1" s="310" t="s">
        <v>872</v>
      </c>
    </row>
    <row r="2" spans="2:19" ht="18.75" x14ac:dyDescent="0.3">
      <c r="B2" s="308"/>
      <c r="C2" s="310" t="s">
        <v>871</v>
      </c>
    </row>
    <row r="3" spans="2:19" ht="18.75" x14ac:dyDescent="0.3">
      <c r="B3" s="308"/>
      <c r="C3" s="309" t="s">
        <v>15320</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c r="F8" s="280">
        <v>2336205.48</v>
      </c>
      <c r="G8" s="285"/>
      <c r="H8" s="285"/>
      <c r="I8" s="285"/>
    </row>
    <row r="9" spans="2:19" x14ac:dyDescent="0.2">
      <c r="B9" s="290">
        <v>45505</v>
      </c>
      <c r="C9" s="289" t="s">
        <v>861</v>
      </c>
      <c r="E9" s="280">
        <v>0.01</v>
      </c>
      <c r="F9" s="395">
        <v>0.01</v>
      </c>
      <c r="G9" s="559" t="s">
        <v>39</v>
      </c>
      <c r="H9" s="559"/>
      <c r="I9" s="559"/>
      <c r="J9" s="560"/>
      <c r="K9" s="560"/>
      <c r="L9" s="560"/>
    </row>
    <row r="10" spans="2:19" x14ac:dyDescent="0.2">
      <c r="B10" s="567">
        <v>45505</v>
      </c>
      <c r="C10" s="564" t="s">
        <v>5867</v>
      </c>
      <c r="D10" s="563"/>
      <c r="E10" s="448">
        <v>62.67</v>
      </c>
      <c r="F10" s="395">
        <v>6329.55</v>
      </c>
      <c r="G10" s="559" t="s">
        <v>15781</v>
      </c>
      <c r="H10" s="559"/>
      <c r="I10" s="559"/>
      <c r="J10" s="560"/>
      <c r="K10" s="560"/>
      <c r="L10" s="560"/>
    </row>
    <row r="11" spans="2:19" x14ac:dyDescent="0.2">
      <c r="B11" s="567">
        <v>45505</v>
      </c>
      <c r="C11" s="564" t="s">
        <v>2675</v>
      </c>
      <c r="E11" s="280">
        <v>10.029999999999999</v>
      </c>
      <c r="F11" s="395">
        <v>1</v>
      </c>
      <c r="G11" s="559" t="s">
        <v>8898</v>
      </c>
      <c r="H11" s="559"/>
      <c r="I11" s="559"/>
      <c r="J11" s="560"/>
      <c r="K11" s="560"/>
      <c r="L11" s="560"/>
      <c r="M11" s="558"/>
    </row>
    <row r="12" spans="2:19" x14ac:dyDescent="0.2">
      <c r="B12" s="567">
        <v>45505</v>
      </c>
      <c r="C12" s="279" t="s">
        <v>4329</v>
      </c>
      <c r="E12" s="448">
        <v>299</v>
      </c>
      <c r="F12" s="395">
        <v>7701.38</v>
      </c>
      <c r="G12" s="559" t="s">
        <v>15319</v>
      </c>
      <c r="H12" s="559"/>
      <c r="I12" s="559"/>
      <c r="J12" s="560"/>
      <c r="K12" s="560"/>
      <c r="L12" s="560"/>
      <c r="M12" s="558"/>
    </row>
    <row r="13" spans="2:19" x14ac:dyDescent="0.2">
      <c r="B13" s="567">
        <v>45505</v>
      </c>
      <c r="C13" s="279" t="s">
        <v>4019</v>
      </c>
      <c r="E13" s="280">
        <v>47.84</v>
      </c>
      <c r="F13" s="395">
        <v>21487.07</v>
      </c>
      <c r="G13" s="559" t="s">
        <v>15318</v>
      </c>
      <c r="H13" s="559"/>
      <c r="I13" s="559"/>
      <c r="J13" s="560"/>
      <c r="K13" s="560"/>
      <c r="L13" s="560"/>
      <c r="M13" s="558"/>
    </row>
    <row r="14" spans="2:19" x14ac:dyDescent="0.2">
      <c r="B14" s="567">
        <v>45505</v>
      </c>
      <c r="C14" s="289" t="s">
        <v>4329</v>
      </c>
      <c r="E14" s="448">
        <v>299</v>
      </c>
      <c r="F14" s="395">
        <v>662.48</v>
      </c>
      <c r="G14" s="559" t="s">
        <v>15317</v>
      </c>
      <c r="H14" s="559"/>
      <c r="I14" s="559"/>
      <c r="J14" s="560"/>
      <c r="K14" s="560"/>
      <c r="L14" s="560"/>
      <c r="M14" s="558"/>
    </row>
    <row r="15" spans="2:19" x14ac:dyDescent="0.2">
      <c r="B15" s="567">
        <v>45505</v>
      </c>
      <c r="C15" s="289" t="s">
        <v>2675</v>
      </c>
      <c r="E15" s="280">
        <v>47.84</v>
      </c>
      <c r="F15" s="395">
        <v>3812.39</v>
      </c>
      <c r="G15" s="559" t="s">
        <v>15316</v>
      </c>
      <c r="H15" s="559"/>
      <c r="I15" s="559"/>
      <c r="J15" s="560"/>
      <c r="K15" s="560"/>
      <c r="L15" s="560"/>
      <c r="M15" s="558"/>
    </row>
    <row r="16" spans="2:19" x14ac:dyDescent="0.2">
      <c r="B16" s="567">
        <v>45505</v>
      </c>
      <c r="C16" s="289" t="s">
        <v>3488</v>
      </c>
      <c r="E16" s="448">
        <v>0.01</v>
      </c>
      <c r="F16" s="395">
        <v>2114</v>
      </c>
      <c r="G16" s="570" t="s">
        <v>15315</v>
      </c>
      <c r="H16" s="395"/>
      <c r="I16" s="395"/>
      <c r="J16" s="395"/>
      <c r="K16" s="395"/>
      <c r="L16" s="395"/>
      <c r="M16" s="395"/>
      <c r="N16" s="569"/>
      <c r="O16" s="559"/>
      <c r="P16" s="559"/>
      <c r="Q16" s="560"/>
      <c r="R16" s="560"/>
      <c r="S16" s="560"/>
    </row>
    <row r="17" spans="1:15" x14ac:dyDescent="0.2">
      <c r="B17" s="567">
        <v>45505</v>
      </c>
      <c r="C17" s="279" t="s">
        <v>3482</v>
      </c>
      <c r="E17" s="280">
        <v>4.2</v>
      </c>
      <c r="F17" s="395">
        <v>1809.22</v>
      </c>
      <c r="G17" s="559" t="s">
        <v>15314</v>
      </c>
      <c r="H17" s="559"/>
      <c r="I17" s="559"/>
      <c r="J17" s="560"/>
      <c r="K17" s="560"/>
      <c r="L17" s="560"/>
      <c r="M17" s="558"/>
    </row>
    <row r="18" spans="1:15" x14ac:dyDescent="0.2">
      <c r="B18" s="567">
        <v>45505</v>
      </c>
      <c r="C18" s="279" t="s">
        <v>2675</v>
      </c>
      <c r="E18" s="280">
        <v>0.67</v>
      </c>
      <c r="F18" s="395">
        <v>3886.81</v>
      </c>
      <c r="G18" s="559" t="s">
        <v>15313</v>
      </c>
      <c r="H18" s="559"/>
      <c r="I18" s="559"/>
      <c r="J18" s="560"/>
      <c r="K18" s="560"/>
      <c r="L18" s="560"/>
      <c r="M18" s="558"/>
    </row>
    <row r="19" spans="1:15" x14ac:dyDescent="0.2">
      <c r="B19" s="567">
        <v>45505</v>
      </c>
      <c r="C19" s="564" t="s">
        <v>10502</v>
      </c>
      <c r="D19" s="563"/>
      <c r="E19" s="393">
        <v>9000</v>
      </c>
      <c r="F19" s="395">
        <v>12802.32</v>
      </c>
      <c r="G19" s="560" t="s">
        <v>15312</v>
      </c>
      <c r="H19" s="559"/>
      <c r="I19" s="559"/>
      <c r="J19" s="560"/>
      <c r="K19" s="560"/>
      <c r="L19" s="560"/>
      <c r="M19" s="558"/>
    </row>
    <row r="20" spans="1:15" x14ac:dyDescent="0.2">
      <c r="B20" s="567">
        <v>45505</v>
      </c>
      <c r="C20" s="564" t="s">
        <v>12082</v>
      </c>
      <c r="D20" s="563"/>
      <c r="E20" s="393">
        <v>1458.79</v>
      </c>
      <c r="F20" s="395">
        <v>2715.84</v>
      </c>
      <c r="G20" s="560" t="s">
        <v>15311</v>
      </c>
      <c r="H20" s="559"/>
      <c r="I20" s="559"/>
      <c r="J20" s="560"/>
      <c r="K20" s="560"/>
      <c r="L20" s="560"/>
      <c r="M20" s="558"/>
    </row>
    <row r="21" spans="1:15" x14ac:dyDescent="0.2">
      <c r="A21" s="278" t="s">
        <v>3472</v>
      </c>
      <c r="B21" s="567">
        <v>45505</v>
      </c>
      <c r="C21" s="564" t="s">
        <v>10476</v>
      </c>
      <c r="D21" s="563"/>
      <c r="E21" s="393">
        <v>3654.4</v>
      </c>
      <c r="F21" s="395">
        <v>112038.5</v>
      </c>
      <c r="G21" s="559" t="s">
        <v>15310</v>
      </c>
      <c r="H21" s="559"/>
      <c r="I21" s="559"/>
      <c r="J21" s="560"/>
      <c r="K21" s="560"/>
      <c r="L21" s="560"/>
      <c r="M21" s="558"/>
    </row>
    <row r="22" spans="1:15" x14ac:dyDescent="0.2">
      <c r="B22" s="1233">
        <v>45505</v>
      </c>
      <c r="C22" s="1232" t="s">
        <v>15309</v>
      </c>
      <c r="D22" s="1231"/>
      <c r="E22" s="908">
        <v>36304.35</v>
      </c>
      <c r="F22" s="395">
        <v>10567.6</v>
      </c>
      <c r="G22" s="559" t="s">
        <v>15308</v>
      </c>
      <c r="H22" s="559"/>
      <c r="I22" s="559"/>
      <c r="J22" s="560"/>
      <c r="K22" s="560"/>
      <c r="L22" s="560"/>
      <c r="M22" s="558"/>
    </row>
    <row r="23" spans="1:15" x14ac:dyDescent="0.2">
      <c r="B23" s="1233">
        <v>45505</v>
      </c>
      <c r="C23" s="1057" t="s">
        <v>15307</v>
      </c>
      <c r="D23" s="1231"/>
      <c r="E23" s="908">
        <v>20521.91</v>
      </c>
      <c r="F23" s="395">
        <v>52457.52</v>
      </c>
      <c r="G23" s="559" t="s">
        <v>15306</v>
      </c>
      <c r="H23" s="559"/>
      <c r="I23" s="559"/>
      <c r="J23" s="560"/>
      <c r="K23" s="560"/>
      <c r="L23" s="560"/>
      <c r="M23" s="558"/>
    </row>
    <row r="24" spans="1:15" x14ac:dyDescent="0.2">
      <c r="A24" s="278" t="s">
        <v>3472</v>
      </c>
      <c r="B24" s="290">
        <v>45506</v>
      </c>
      <c r="C24" s="279" t="s">
        <v>15321</v>
      </c>
      <c r="E24" s="280">
        <v>4000</v>
      </c>
      <c r="F24" s="395">
        <v>44775.19</v>
      </c>
      <c r="G24" s="559" t="s">
        <v>15305</v>
      </c>
      <c r="H24" s="559"/>
      <c r="I24" s="559"/>
      <c r="J24" s="560"/>
      <c r="K24" s="560"/>
      <c r="L24" s="560"/>
      <c r="M24" s="558"/>
    </row>
    <row r="25" spans="1:15" x14ac:dyDescent="0.2">
      <c r="B25" s="290">
        <v>45509</v>
      </c>
      <c r="C25" s="564" t="s">
        <v>15322</v>
      </c>
      <c r="D25" s="563"/>
      <c r="E25" s="393">
        <v>9737</v>
      </c>
      <c r="F25" s="395">
        <v>8590.5</v>
      </c>
      <c r="G25" s="559" t="s">
        <v>15304</v>
      </c>
      <c r="H25" s="559"/>
      <c r="I25" s="559"/>
      <c r="J25" s="560"/>
      <c r="K25" s="560"/>
      <c r="L25" s="560"/>
      <c r="M25" s="558"/>
    </row>
    <row r="26" spans="1:15" x14ac:dyDescent="0.2">
      <c r="B26" s="290">
        <v>45510</v>
      </c>
      <c r="C26" s="1234" t="s">
        <v>12102</v>
      </c>
      <c r="D26" s="770"/>
      <c r="E26" s="963">
        <v>13917.81</v>
      </c>
      <c r="F26" s="395">
        <v>7053.45</v>
      </c>
      <c r="G26" s="559" t="s">
        <v>15303</v>
      </c>
      <c r="H26" s="559"/>
      <c r="I26" s="559"/>
      <c r="J26" s="560"/>
      <c r="K26" s="560"/>
      <c r="L26" s="560"/>
      <c r="M26" s="558"/>
    </row>
    <row r="27" spans="1:15" x14ac:dyDescent="0.2">
      <c r="B27" s="290">
        <v>45510</v>
      </c>
      <c r="C27" s="1234" t="s">
        <v>12102</v>
      </c>
      <c r="D27" s="770"/>
      <c r="E27" s="400">
        <v>13917.81</v>
      </c>
      <c r="F27" s="395">
        <v>34473.06</v>
      </c>
      <c r="G27" s="559" t="s">
        <v>15302</v>
      </c>
      <c r="H27" s="559"/>
      <c r="I27" s="559"/>
      <c r="J27" s="560"/>
      <c r="K27" s="560"/>
      <c r="L27" s="568"/>
      <c r="M27" s="558"/>
    </row>
    <row r="28" spans="1:15" x14ac:dyDescent="0.2">
      <c r="B28" s="290">
        <v>45510</v>
      </c>
      <c r="C28" s="564" t="s">
        <v>4329</v>
      </c>
      <c r="D28" s="563"/>
      <c r="E28" s="448">
        <v>18.899999999999999</v>
      </c>
      <c r="F28" s="395">
        <v>5507.26</v>
      </c>
      <c r="G28" s="559" t="s">
        <v>15301</v>
      </c>
      <c r="H28" s="559"/>
      <c r="I28" s="559"/>
      <c r="J28" s="560"/>
      <c r="K28" s="560"/>
      <c r="L28" s="567"/>
      <c r="M28" s="564"/>
      <c r="N28" s="281"/>
      <c r="O28" s="280"/>
    </row>
    <row r="29" spans="1:15" x14ac:dyDescent="0.2">
      <c r="B29" s="290">
        <v>45510</v>
      </c>
      <c r="C29" s="564" t="s">
        <v>4019</v>
      </c>
      <c r="D29" s="563"/>
      <c r="E29" s="395">
        <v>3.02</v>
      </c>
      <c r="F29" s="395">
        <v>99020.73</v>
      </c>
      <c r="G29" s="559" t="s">
        <v>15300</v>
      </c>
      <c r="H29" s="559"/>
      <c r="I29" s="559"/>
      <c r="J29" s="560"/>
      <c r="K29" s="560"/>
      <c r="L29" s="560"/>
      <c r="M29" s="558"/>
    </row>
    <row r="30" spans="1:15" x14ac:dyDescent="0.2">
      <c r="B30" s="290">
        <v>45510</v>
      </c>
      <c r="C30" s="564" t="s">
        <v>15299</v>
      </c>
      <c r="D30" s="563"/>
      <c r="E30" s="395">
        <v>1</v>
      </c>
      <c r="F30" s="395">
        <v>1050</v>
      </c>
      <c r="G30" s="559" t="s">
        <v>15298</v>
      </c>
      <c r="H30" s="559"/>
      <c r="I30" s="559"/>
      <c r="J30" s="560"/>
      <c r="K30" s="560"/>
      <c r="L30" s="560"/>
      <c r="M30" s="558"/>
    </row>
    <row r="31" spans="1:15" x14ac:dyDescent="0.2">
      <c r="B31" s="290">
        <v>45510</v>
      </c>
      <c r="C31" s="564" t="s">
        <v>3993</v>
      </c>
      <c r="D31" s="563"/>
      <c r="E31" s="395">
        <v>28007.38</v>
      </c>
      <c r="F31" s="395">
        <v>3185.97</v>
      </c>
      <c r="G31" s="559" t="s">
        <v>15297</v>
      </c>
      <c r="H31" s="559"/>
      <c r="I31" s="559"/>
      <c r="J31" s="560"/>
      <c r="K31" s="560"/>
      <c r="L31" s="560"/>
      <c r="M31" s="558"/>
    </row>
    <row r="32" spans="1:15" x14ac:dyDescent="0.2">
      <c r="B32" s="567">
        <v>45511</v>
      </c>
      <c r="C32" s="564" t="s">
        <v>9410</v>
      </c>
      <c r="E32" s="280">
        <v>2794.85</v>
      </c>
      <c r="F32" s="395">
        <v>2113.2220000000002</v>
      </c>
      <c r="G32" s="559" t="s">
        <v>15296</v>
      </c>
      <c r="H32" s="559"/>
      <c r="I32" s="559"/>
      <c r="J32" s="560" t="s">
        <v>39</v>
      </c>
      <c r="K32" s="560"/>
      <c r="L32" s="560"/>
      <c r="M32" s="558"/>
    </row>
    <row r="33" spans="2:13" x14ac:dyDescent="0.2">
      <c r="B33" s="567">
        <v>45511</v>
      </c>
      <c r="C33" s="564" t="s">
        <v>3996</v>
      </c>
      <c r="D33" s="563"/>
      <c r="E33" s="395">
        <v>1115.81</v>
      </c>
      <c r="F33" s="395">
        <v>2416.3000000000002</v>
      </c>
      <c r="G33" s="559" t="s">
        <v>15295</v>
      </c>
      <c r="H33" s="559"/>
      <c r="I33" s="559"/>
      <c r="J33" s="560"/>
      <c r="K33" s="560"/>
      <c r="L33" s="560"/>
      <c r="M33" s="558"/>
    </row>
    <row r="34" spans="2:13" x14ac:dyDescent="0.2">
      <c r="B34" s="401">
        <v>45511</v>
      </c>
      <c r="C34" s="629" t="s">
        <v>15294</v>
      </c>
      <c r="D34" s="403"/>
      <c r="E34" s="404">
        <v>400000</v>
      </c>
      <c r="F34" s="395">
        <v>5000</v>
      </c>
      <c r="G34" s="559" t="s">
        <v>15263</v>
      </c>
      <c r="H34" s="559"/>
      <c r="I34" s="559"/>
      <c r="J34" s="560"/>
      <c r="K34" s="560"/>
      <c r="L34" s="560"/>
      <c r="M34" s="558"/>
    </row>
    <row r="35" spans="2:13" x14ac:dyDescent="0.2">
      <c r="B35" s="401">
        <v>45511</v>
      </c>
      <c r="C35" s="629" t="s">
        <v>15294</v>
      </c>
      <c r="D35" s="403"/>
      <c r="E35" s="404">
        <v>400000</v>
      </c>
      <c r="F35" s="395">
        <v>25247.11</v>
      </c>
      <c r="G35" s="559" t="s">
        <v>15293</v>
      </c>
      <c r="H35" s="559"/>
      <c r="I35" s="559"/>
      <c r="J35" s="560"/>
      <c r="K35" s="560"/>
      <c r="L35" s="560"/>
      <c r="M35" s="558"/>
    </row>
    <row r="36" spans="2:13" x14ac:dyDescent="0.2">
      <c r="B36" s="567">
        <v>45511</v>
      </c>
      <c r="C36" s="564" t="s">
        <v>5872</v>
      </c>
      <c r="D36" s="563"/>
      <c r="E36" s="280">
        <v>50000</v>
      </c>
      <c r="F36" s="395">
        <v>165971.07</v>
      </c>
      <c r="G36" s="559" t="s">
        <v>15292</v>
      </c>
      <c r="H36" s="559"/>
      <c r="I36" s="559"/>
      <c r="J36" s="560"/>
      <c r="K36" s="560"/>
      <c r="L36" s="560"/>
      <c r="M36" s="558"/>
    </row>
    <row r="37" spans="2:13" x14ac:dyDescent="0.2">
      <c r="B37" s="567">
        <v>45511</v>
      </c>
      <c r="C37" s="564" t="s">
        <v>335</v>
      </c>
      <c r="D37" s="563"/>
      <c r="E37" s="280">
        <v>25111.22</v>
      </c>
      <c r="F37" s="395">
        <v>785.46</v>
      </c>
      <c r="G37" s="559" t="s">
        <v>15291</v>
      </c>
      <c r="H37" s="559"/>
      <c r="I37" s="559"/>
      <c r="J37" s="560"/>
      <c r="K37" s="560"/>
      <c r="L37" s="560"/>
      <c r="M37" s="558"/>
    </row>
    <row r="38" spans="2:13" x14ac:dyDescent="0.2">
      <c r="B38" s="290">
        <v>45512</v>
      </c>
      <c r="C38" s="279" t="s">
        <v>15290</v>
      </c>
      <c r="D38" s="563"/>
      <c r="E38" s="395">
        <v>10100.44</v>
      </c>
      <c r="F38" s="395">
        <v>158448.29</v>
      </c>
      <c r="G38" s="559" t="s">
        <v>15289</v>
      </c>
      <c r="H38" s="559"/>
      <c r="I38" s="559"/>
      <c r="J38" s="560"/>
      <c r="K38" s="560"/>
      <c r="L38" s="560"/>
      <c r="M38" s="558"/>
    </row>
    <row r="39" spans="2:13" x14ac:dyDescent="0.2">
      <c r="B39" s="290">
        <v>45513</v>
      </c>
      <c r="C39" s="560" t="s">
        <v>756</v>
      </c>
      <c r="D39" s="563"/>
      <c r="E39" s="448">
        <v>15.77</v>
      </c>
      <c r="F39" s="395">
        <v>5000</v>
      </c>
      <c r="G39" s="559" t="s">
        <v>15288</v>
      </c>
      <c r="H39" s="559"/>
      <c r="I39" s="559"/>
      <c r="J39" s="560"/>
      <c r="K39" s="560"/>
      <c r="L39" s="560"/>
      <c r="M39" s="558"/>
    </row>
    <row r="40" spans="2:13" x14ac:dyDescent="0.2">
      <c r="B40" s="290">
        <v>45513</v>
      </c>
      <c r="C40" s="560" t="s">
        <v>2675</v>
      </c>
      <c r="D40" s="563"/>
      <c r="E40" s="280">
        <v>2.52</v>
      </c>
      <c r="F40" s="395">
        <v>9234.82</v>
      </c>
      <c r="G40" s="559" t="s">
        <v>15287</v>
      </c>
      <c r="H40" s="559"/>
      <c r="I40" s="559"/>
      <c r="J40" s="560"/>
      <c r="K40" s="560"/>
      <c r="L40" s="560"/>
      <c r="M40" s="558"/>
    </row>
    <row r="41" spans="2:13" x14ac:dyDescent="0.2">
      <c r="B41" s="290">
        <v>45516</v>
      </c>
      <c r="C41" s="279" t="s">
        <v>756</v>
      </c>
      <c r="D41" s="563"/>
      <c r="E41" s="448">
        <v>27.58</v>
      </c>
      <c r="F41" s="395">
        <v>3029.65</v>
      </c>
      <c r="G41" s="559" t="s">
        <v>15286</v>
      </c>
      <c r="H41" s="559"/>
      <c r="I41" s="559"/>
      <c r="J41" s="560"/>
      <c r="K41" s="560"/>
      <c r="L41" s="560"/>
      <c r="M41" s="558"/>
    </row>
    <row r="42" spans="2:13" x14ac:dyDescent="0.2">
      <c r="B42" s="290">
        <v>45516</v>
      </c>
      <c r="C42" s="560" t="s">
        <v>2675</v>
      </c>
      <c r="D42" s="563"/>
      <c r="E42" s="280">
        <v>4.41</v>
      </c>
      <c r="F42" s="395">
        <v>2220.04</v>
      </c>
      <c r="G42" s="559" t="s">
        <v>15285</v>
      </c>
      <c r="H42" s="559"/>
      <c r="I42" s="559"/>
      <c r="J42" s="560"/>
      <c r="K42" s="560"/>
      <c r="L42" s="560"/>
      <c r="M42" s="558"/>
    </row>
    <row r="43" spans="2:13" x14ac:dyDescent="0.2">
      <c r="B43" s="1233">
        <v>45516</v>
      </c>
      <c r="C43" s="1057" t="s">
        <v>15284</v>
      </c>
      <c r="D43" s="1231"/>
      <c r="E43" s="908">
        <v>51436.39</v>
      </c>
      <c r="F43" s="395">
        <v>10685.88</v>
      </c>
      <c r="G43" s="559" t="s">
        <v>15283</v>
      </c>
      <c r="H43" s="559"/>
      <c r="I43" s="559"/>
      <c r="J43" s="560"/>
      <c r="K43" s="560"/>
      <c r="L43" s="560"/>
      <c r="M43" s="558"/>
    </row>
    <row r="44" spans="2:13" x14ac:dyDescent="0.2">
      <c r="B44" s="567">
        <v>45517</v>
      </c>
      <c r="C44" s="560" t="s">
        <v>756</v>
      </c>
      <c r="D44" s="563"/>
      <c r="E44" s="448">
        <v>99.98</v>
      </c>
      <c r="F44" s="395">
        <v>141900.70000000001</v>
      </c>
      <c r="G44" s="559" t="s">
        <v>15282</v>
      </c>
      <c r="H44" s="559"/>
      <c r="I44" s="559"/>
      <c r="J44" s="560"/>
      <c r="K44" s="560"/>
      <c r="L44" s="560"/>
      <c r="M44" s="558"/>
    </row>
    <row r="45" spans="2:13" x14ac:dyDescent="0.2">
      <c r="B45" s="567">
        <v>45517</v>
      </c>
      <c r="C45" s="279" t="s">
        <v>2675</v>
      </c>
      <c r="D45" s="563"/>
      <c r="E45" s="280">
        <v>16</v>
      </c>
      <c r="F45" s="395">
        <v>3187.68</v>
      </c>
      <c r="G45" s="559" t="s">
        <v>15281</v>
      </c>
      <c r="H45" s="559"/>
      <c r="I45" s="559"/>
      <c r="J45" s="560"/>
      <c r="K45" s="560"/>
      <c r="L45" s="560"/>
      <c r="M45" s="558"/>
    </row>
    <row r="46" spans="2:13" x14ac:dyDescent="0.2">
      <c r="B46" s="567">
        <v>45518</v>
      </c>
      <c r="C46" s="560" t="s">
        <v>5116</v>
      </c>
      <c r="D46" s="563"/>
      <c r="E46" s="393">
        <v>3000</v>
      </c>
      <c r="F46" s="395">
        <v>3491.14</v>
      </c>
      <c r="G46" s="559" t="s">
        <v>15280</v>
      </c>
      <c r="H46" s="559"/>
      <c r="I46" s="559"/>
      <c r="J46" s="560"/>
      <c r="K46" s="560"/>
      <c r="L46" s="560"/>
      <c r="M46" s="558"/>
    </row>
    <row r="47" spans="2:13" x14ac:dyDescent="0.2">
      <c r="B47" s="567">
        <v>45518</v>
      </c>
      <c r="C47" s="560" t="s">
        <v>756</v>
      </c>
      <c r="D47" s="563"/>
      <c r="E47" s="448">
        <v>36.67</v>
      </c>
      <c r="F47" s="395">
        <v>7808.72</v>
      </c>
      <c r="G47" s="559" t="s">
        <v>15279</v>
      </c>
      <c r="H47" s="559"/>
      <c r="I47" s="559"/>
      <c r="J47" s="560"/>
      <c r="K47" s="560"/>
      <c r="L47" s="560"/>
      <c r="M47" s="558"/>
    </row>
    <row r="48" spans="2:13" x14ac:dyDescent="0.2">
      <c r="B48" s="567">
        <v>45518</v>
      </c>
      <c r="C48" s="564" t="s">
        <v>2675</v>
      </c>
      <c r="D48" s="563"/>
      <c r="E48" s="395">
        <v>5.87</v>
      </c>
      <c r="F48" s="395">
        <v>1908.81</v>
      </c>
      <c r="G48" s="559" t="s">
        <v>8898</v>
      </c>
      <c r="H48" s="559"/>
      <c r="I48" s="559"/>
      <c r="J48" s="560"/>
      <c r="K48" s="560"/>
      <c r="L48" s="560"/>
      <c r="M48" s="558"/>
    </row>
    <row r="49" spans="2:20" x14ac:dyDescent="0.2">
      <c r="B49" s="567">
        <v>45518</v>
      </c>
      <c r="C49" s="564" t="s">
        <v>2666</v>
      </c>
      <c r="D49" s="563"/>
      <c r="E49" s="395">
        <v>15156.06</v>
      </c>
      <c r="F49" s="395">
        <v>4387.72</v>
      </c>
      <c r="G49" s="559" t="s">
        <v>15278</v>
      </c>
      <c r="H49" s="559"/>
      <c r="I49" s="559"/>
      <c r="J49" s="560"/>
      <c r="K49" s="560"/>
      <c r="L49" s="560"/>
      <c r="M49" s="558"/>
    </row>
    <row r="50" spans="2:20" x14ac:dyDescent="0.2">
      <c r="B50" s="567">
        <v>45427</v>
      </c>
      <c r="C50" s="564" t="s">
        <v>7141</v>
      </c>
      <c r="D50" s="563"/>
      <c r="E50" s="280">
        <v>34880.53</v>
      </c>
      <c r="F50" s="395">
        <v>14915.84</v>
      </c>
      <c r="G50" s="559" t="s">
        <v>15277</v>
      </c>
      <c r="H50" s="559"/>
      <c r="I50" s="559"/>
      <c r="J50" s="560"/>
      <c r="K50" s="560"/>
      <c r="L50" s="560"/>
      <c r="M50" s="558"/>
      <c r="S50" s="278">
        <f>+E50*0.55</f>
        <v>19184.291499999999</v>
      </c>
      <c r="T50" s="278">
        <f>+E50*0.45</f>
        <v>15696.238499999999</v>
      </c>
    </row>
    <row r="51" spans="2:20" x14ac:dyDescent="0.2">
      <c r="B51" s="567">
        <v>45427</v>
      </c>
      <c r="C51" s="564" t="s">
        <v>15276</v>
      </c>
      <c r="D51" s="563"/>
      <c r="E51" s="280">
        <v>34394.03</v>
      </c>
      <c r="F51" s="565">
        <v>9723.06</v>
      </c>
      <c r="G51" s="559" t="s">
        <v>15275</v>
      </c>
      <c r="H51" s="559"/>
      <c r="I51" s="559"/>
      <c r="J51" s="560"/>
      <c r="K51" s="560"/>
      <c r="L51" s="560"/>
      <c r="M51" s="558"/>
    </row>
    <row r="52" spans="2:20" x14ac:dyDescent="0.2">
      <c r="B52" s="1235">
        <v>45427</v>
      </c>
      <c r="C52" s="1236" t="s">
        <v>15274</v>
      </c>
      <c r="D52" s="1237"/>
      <c r="E52" s="446">
        <v>93517</v>
      </c>
      <c r="F52" s="395">
        <v>18606.400000000001</v>
      </c>
      <c r="G52" s="559" t="s">
        <v>15273</v>
      </c>
      <c r="H52" s="559"/>
      <c r="I52" s="559"/>
      <c r="J52" s="560"/>
      <c r="K52" s="560"/>
      <c r="L52" s="560"/>
      <c r="M52" s="558"/>
    </row>
    <row r="53" spans="2:20" x14ac:dyDescent="0.2">
      <c r="B53" s="1235">
        <v>45427</v>
      </c>
      <c r="C53" s="1236" t="s">
        <v>15272</v>
      </c>
      <c r="D53" s="1237"/>
      <c r="E53" s="446">
        <v>93517</v>
      </c>
      <c r="F53" s="395">
        <v>8763.61</v>
      </c>
      <c r="G53" s="559" t="s">
        <v>15271</v>
      </c>
      <c r="H53" s="559"/>
      <c r="I53" s="559"/>
      <c r="J53" s="560"/>
      <c r="K53" s="560"/>
      <c r="L53" s="560"/>
      <c r="M53" s="558"/>
    </row>
    <row r="54" spans="2:20" x14ac:dyDescent="0.2">
      <c r="B54" s="567">
        <v>45427</v>
      </c>
      <c r="C54" s="279" t="s">
        <v>12892</v>
      </c>
      <c r="D54" s="563"/>
      <c r="E54" s="280">
        <v>4559.2299999999996</v>
      </c>
      <c r="F54" s="395">
        <v>4424.3</v>
      </c>
      <c r="G54" s="559" t="s">
        <v>15270</v>
      </c>
      <c r="H54" s="559"/>
      <c r="I54" s="559"/>
      <c r="J54" s="560"/>
      <c r="K54" s="560"/>
      <c r="L54" s="560"/>
      <c r="M54" s="558"/>
    </row>
    <row r="55" spans="2:20" x14ac:dyDescent="0.2">
      <c r="B55" s="1233">
        <v>45427</v>
      </c>
      <c r="C55" s="1232" t="s">
        <v>15269</v>
      </c>
      <c r="D55" s="1231"/>
      <c r="E55" s="908">
        <v>41497.43</v>
      </c>
      <c r="F55" s="395">
        <v>11629</v>
      </c>
      <c r="G55" s="559" t="s">
        <v>15268</v>
      </c>
      <c r="H55" s="559"/>
      <c r="I55" s="559"/>
      <c r="J55" s="560"/>
      <c r="K55" s="560"/>
      <c r="L55" s="560"/>
      <c r="M55" s="558"/>
    </row>
    <row r="56" spans="2:20" x14ac:dyDescent="0.2">
      <c r="B56" s="1233">
        <v>45427</v>
      </c>
      <c r="C56" s="1232" t="s">
        <v>5847</v>
      </c>
      <c r="D56" s="1231"/>
      <c r="E56" s="908">
        <v>7825.89</v>
      </c>
      <c r="F56" s="395">
        <v>22900</v>
      </c>
      <c r="G56" s="559" t="s">
        <v>15267</v>
      </c>
      <c r="H56" s="559"/>
      <c r="I56" s="559"/>
      <c r="J56" s="560"/>
      <c r="K56" s="560"/>
      <c r="L56" s="560"/>
      <c r="M56" s="558"/>
    </row>
    <row r="57" spans="2:20" x14ac:dyDescent="0.2">
      <c r="B57" s="1233">
        <v>45427</v>
      </c>
      <c r="C57" s="1232" t="s">
        <v>5845</v>
      </c>
      <c r="D57" s="1231"/>
      <c r="E57" s="908">
        <v>7825.89</v>
      </c>
      <c r="F57" s="395">
        <v>10000</v>
      </c>
      <c r="G57" s="559" t="s">
        <v>15267</v>
      </c>
      <c r="H57" s="559"/>
      <c r="I57" s="559"/>
      <c r="J57" s="560"/>
      <c r="K57" s="560"/>
      <c r="L57" s="560"/>
      <c r="M57" s="558"/>
    </row>
    <row r="58" spans="2:20" x14ac:dyDescent="0.2">
      <c r="B58" s="1233">
        <v>45427</v>
      </c>
      <c r="C58" s="1232" t="s">
        <v>5843</v>
      </c>
      <c r="D58" s="1231"/>
      <c r="E58" s="908">
        <v>7825.89</v>
      </c>
      <c r="F58" s="395">
        <v>4039.54</v>
      </c>
      <c r="G58" s="559" t="s">
        <v>15266</v>
      </c>
      <c r="H58" s="559"/>
      <c r="I58" s="559"/>
      <c r="J58" s="560"/>
      <c r="K58" s="560"/>
      <c r="L58" s="560"/>
      <c r="M58" s="558"/>
    </row>
    <row r="59" spans="2:20" x14ac:dyDescent="0.2">
      <c r="B59" s="1233">
        <v>45427</v>
      </c>
      <c r="C59" s="1232" t="s">
        <v>12122</v>
      </c>
      <c r="D59" s="1231"/>
      <c r="E59" s="908">
        <v>13269.31</v>
      </c>
      <c r="F59" s="395">
        <v>27277.61</v>
      </c>
      <c r="G59" s="559" t="s">
        <v>15265</v>
      </c>
      <c r="H59" s="559"/>
      <c r="I59" s="559"/>
      <c r="J59" s="560"/>
      <c r="K59" s="560"/>
      <c r="L59" s="560"/>
      <c r="M59" s="558"/>
    </row>
    <row r="60" spans="2:20" x14ac:dyDescent="0.2">
      <c r="B60" s="1233">
        <v>45427</v>
      </c>
      <c r="C60" s="1232" t="s">
        <v>12124</v>
      </c>
      <c r="D60" s="1231"/>
      <c r="E60" s="908">
        <v>21734.07</v>
      </c>
      <c r="F60" s="395">
        <v>3532.48</v>
      </c>
      <c r="G60" s="559" t="s">
        <v>15264</v>
      </c>
      <c r="H60" s="559"/>
      <c r="I60" s="559"/>
      <c r="J60" s="560"/>
      <c r="K60" s="560"/>
      <c r="L60" s="560"/>
      <c r="M60" s="558"/>
    </row>
    <row r="61" spans="2:20" x14ac:dyDescent="0.2">
      <c r="B61" s="1233">
        <v>45427</v>
      </c>
      <c r="C61" s="1232" t="s">
        <v>5841</v>
      </c>
      <c r="D61" s="1231"/>
      <c r="E61" s="908">
        <v>7825.89</v>
      </c>
      <c r="F61" s="395">
        <v>13328.12</v>
      </c>
      <c r="G61" s="559" t="s">
        <v>15263</v>
      </c>
      <c r="H61" s="559"/>
      <c r="I61" s="559"/>
      <c r="J61" s="560"/>
      <c r="K61" s="560"/>
      <c r="L61" s="560"/>
      <c r="M61" s="558"/>
    </row>
    <row r="62" spans="2:20" x14ac:dyDescent="0.2">
      <c r="B62" s="290">
        <v>45520</v>
      </c>
      <c r="C62" s="279" t="s">
        <v>4329</v>
      </c>
      <c r="D62" s="563"/>
      <c r="E62" s="448">
        <v>22.32</v>
      </c>
      <c r="F62" s="395">
        <v>19059.169999999998</v>
      </c>
      <c r="G62" s="559" t="s">
        <v>15262</v>
      </c>
      <c r="H62" s="559"/>
      <c r="I62" s="559"/>
      <c r="J62" s="560"/>
      <c r="K62" s="560"/>
      <c r="L62" s="560"/>
      <c r="M62" s="558"/>
    </row>
    <row r="63" spans="2:20" x14ac:dyDescent="0.2">
      <c r="B63" s="290">
        <v>45520</v>
      </c>
      <c r="C63" s="564" t="s">
        <v>4019</v>
      </c>
      <c r="D63" s="563"/>
      <c r="E63" s="280">
        <v>3.57</v>
      </c>
      <c r="F63" s="395">
        <v>4839.0600000000004</v>
      </c>
      <c r="G63" s="559" t="s">
        <v>15261</v>
      </c>
      <c r="H63" s="559"/>
      <c r="I63" s="559"/>
      <c r="J63" s="560"/>
      <c r="K63" s="560"/>
      <c r="L63" s="560"/>
      <c r="M63" s="558"/>
    </row>
    <row r="64" spans="2:20" x14ac:dyDescent="0.2">
      <c r="B64" s="290">
        <v>45520</v>
      </c>
      <c r="C64" s="564" t="s">
        <v>15260</v>
      </c>
      <c r="D64" s="563"/>
      <c r="E64" s="280">
        <v>115000</v>
      </c>
      <c r="F64" s="395">
        <v>40600</v>
      </c>
      <c r="G64" s="674" t="s">
        <v>15259</v>
      </c>
      <c r="H64" s="559"/>
      <c r="I64" s="559"/>
      <c r="J64" s="560"/>
      <c r="K64" s="560"/>
      <c r="L64" s="560"/>
      <c r="M64" s="558"/>
    </row>
    <row r="65" spans="1:20" x14ac:dyDescent="0.2">
      <c r="B65" s="290">
        <v>45523</v>
      </c>
      <c r="C65" s="564" t="s">
        <v>4329</v>
      </c>
      <c r="D65" s="563"/>
      <c r="E65" s="448">
        <v>6.57</v>
      </c>
      <c r="F65" s="395">
        <v>0.01</v>
      </c>
      <c r="G65" s="559" t="s">
        <v>6616</v>
      </c>
      <c r="H65" s="559"/>
      <c r="I65" s="559"/>
      <c r="J65" s="560"/>
      <c r="K65" s="560"/>
      <c r="L65" s="560"/>
      <c r="M65" s="558"/>
    </row>
    <row r="66" spans="1:20" x14ac:dyDescent="0.2">
      <c r="B66" s="290">
        <v>45523</v>
      </c>
      <c r="C66" s="279" t="s">
        <v>4019</v>
      </c>
      <c r="D66" s="563"/>
      <c r="E66" s="280">
        <v>1.05</v>
      </c>
      <c r="F66" s="565">
        <v>0.01</v>
      </c>
      <c r="G66" s="559" t="s">
        <v>6616</v>
      </c>
      <c r="H66" s="559"/>
      <c r="I66" s="559"/>
      <c r="J66" s="560"/>
      <c r="K66" s="560"/>
      <c r="L66" s="560"/>
      <c r="M66" s="558"/>
    </row>
    <row r="67" spans="1:20" x14ac:dyDescent="0.2">
      <c r="B67" s="290">
        <v>45524</v>
      </c>
      <c r="C67" s="279" t="s">
        <v>4329</v>
      </c>
      <c r="D67" s="563"/>
      <c r="E67" s="448">
        <v>49.65</v>
      </c>
      <c r="F67" s="565">
        <v>10567.6</v>
      </c>
      <c r="G67" s="559" t="s">
        <v>15258</v>
      </c>
      <c r="H67" s="559"/>
      <c r="I67" s="559"/>
      <c r="J67" s="560"/>
      <c r="K67" s="560"/>
      <c r="L67" s="560"/>
      <c r="M67" s="558"/>
    </row>
    <row r="68" spans="1:20" x14ac:dyDescent="0.2">
      <c r="B68" s="290">
        <v>45524</v>
      </c>
      <c r="C68" s="279" t="s">
        <v>4019</v>
      </c>
      <c r="D68" s="563"/>
      <c r="E68" s="280">
        <v>7.94</v>
      </c>
      <c r="F68" s="395">
        <v>20983.01</v>
      </c>
      <c r="G68" s="559" t="s">
        <v>15257</v>
      </c>
      <c r="H68" s="559"/>
      <c r="I68" s="559"/>
      <c r="J68" s="560"/>
      <c r="K68" s="560"/>
      <c r="L68" s="560"/>
      <c r="M68" s="558"/>
    </row>
    <row r="69" spans="1:20" x14ac:dyDescent="0.2">
      <c r="B69" s="290">
        <v>45524</v>
      </c>
      <c r="C69" s="564" t="s">
        <v>335</v>
      </c>
      <c r="D69" s="563"/>
      <c r="E69" s="280">
        <v>1600022.45</v>
      </c>
      <c r="F69" s="395">
        <v>6364.78</v>
      </c>
      <c r="G69" s="559" t="s">
        <v>15256</v>
      </c>
      <c r="H69" s="559"/>
      <c r="I69" s="559"/>
      <c r="J69" s="560"/>
      <c r="K69" s="560"/>
      <c r="L69" s="560"/>
      <c r="M69" s="558"/>
    </row>
    <row r="70" spans="1:20" x14ac:dyDescent="0.2">
      <c r="B70" s="290">
        <v>45525</v>
      </c>
      <c r="C70" s="564" t="s">
        <v>5124</v>
      </c>
      <c r="D70" s="563"/>
      <c r="E70" s="395">
        <v>9483</v>
      </c>
      <c r="F70" s="395">
        <v>7954.21</v>
      </c>
      <c r="G70" s="559" t="s">
        <v>15255</v>
      </c>
      <c r="H70" s="559"/>
      <c r="I70" s="559"/>
      <c r="J70" s="560"/>
      <c r="K70" s="560"/>
      <c r="L70" s="560"/>
      <c r="M70" s="558"/>
      <c r="S70" s="278">
        <f>+E70*0.6</f>
        <v>5689.8</v>
      </c>
      <c r="T70" s="278">
        <f>+E70*0.4</f>
        <v>3793.2000000000003</v>
      </c>
    </row>
    <row r="71" spans="1:20" x14ac:dyDescent="0.2">
      <c r="B71" s="290">
        <v>45525</v>
      </c>
      <c r="C71" s="564" t="s">
        <v>4329</v>
      </c>
      <c r="D71" s="563"/>
      <c r="E71" s="448">
        <v>194.76</v>
      </c>
      <c r="F71" s="395">
        <v>7184.01</v>
      </c>
      <c r="G71" s="559" t="s">
        <v>15254</v>
      </c>
      <c r="H71" s="559"/>
      <c r="I71" s="559"/>
      <c r="J71" s="560"/>
      <c r="K71" s="560"/>
      <c r="L71" s="560"/>
      <c r="M71" s="558"/>
    </row>
    <row r="72" spans="1:20" x14ac:dyDescent="0.2">
      <c r="A72" s="294"/>
      <c r="B72" s="567">
        <v>45525</v>
      </c>
      <c r="C72" s="564" t="s">
        <v>4019</v>
      </c>
      <c r="D72" s="563"/>
      <c r="E72" s="395">
        <v>31.16</v>
      </c>
      <c r="F72" s="395">
        <v>27599.919999999998</v>
      </c>
      <c r="G72" s="559" t="s">
        <v>15253</v>
      </c>
      <c r="H72" s="559"/>
      <c r="I72" s="559"/>
      <c r="J72" s="560"/>
      <c r="K72" s="560"/>
      <c r="L72" s="560"/>
      <c r="M72" s="558"/>
    </row>
    <row r="73" spans="1:20" x14ac:dyDescent="0.2">
      <c r="B73" s="567">
        <v>45526</v>
      </c>
      <c r="C73" s="564" t="s">
        <v>15251</v>
      </c>
      <c r="D73" s="563"/>
      <c r="E73" s="1238">
        <v>65335</v>
      </c>
      <c r="F73" s="395">
        <v>3759.68</v>
      </c>
      <c r="G73" s="559" t="s">
        <v>15252</v>
      </c>
      <c r="H73" s="559"/>
      <c r="I73" s="559"/>
      <c r="J73" s="560"/>
      <c r="K73" s="560"/>
      <c r="L73" s="560"/>
      <c r="M73" s="558"/>
    </row>
    <row r="74" spans="1:20" x14ac:dyDescent="0.2">
      <c r="B74" s="567">
        <v>45526</v>
      </c>
      <c r="C74" s="564" t="s">
        <v>15251</v>
      </c>
      <c r="D74" s="563"/>
      <c r="E74" s="1238">
        <v>1627</v>
      </c>
      <c r="F74" s="395">
        <v>1592.98</v>
      </c>
      <c r="G74" s="559" t="s">
        <v>15250</v>
      </c>
      <c r="H74" s="559"/>
      <c r="I74" s="559"/>
      <c r="J74" s="560"/>
      <c r="K74" s="560"/>
      <c r="L74" s="560"/>
      <c r="M74" s="558"/>
    </row>
    <row r="75" spans="1:20" x14ac:dyDescent="0.2">
      <c r="B75" s="290">
        <v>45526</v>
      </c>
      <c r="C75" s="564" t="s">
        <v>15249</v>
      </c>
      <c r="D75" s="563"/>
      <c r="E75" s="395">
        <v>469.8</v>
      </c>
      <c r="F75" s="395">
        <v>41540.76</v>
      </c>
      <c r="G75" s="559" t="s">
        <v>15248</v>
      </c>
      <c r="H75" s="559"/>
      <c r="I75" s="559"/>
      <c r="J75" s="560"/>
      <c r="K75" s="560"/>
      <c r="L75" s="560"/>
      <c r="M75" s="558"/>
    </row>
    <row r="76" spans="1:20" x14ac:dyDescent="0.2">
      <c r="B76" s="290">
        <v>45526</v>
      </c>
      <c r="C76" s="564" t="s">
        <v>15247</v>
      </c>
      <c r="D76" s="563"/>
      <c r="E76" s="395">
        <v>1450</v>
      </c>
      <c r="F76" s="395">
        <v>4275.6099999999997</v>
      </c>
      <c r="G76" s="559" t="s">
        <v>15246</v>
      </c>
      <c r="H76" s="559"/>
      <c r="I76" s="559"/>
      <c r="J76" s="560"/>
      <c r="K76" s="560"/>
      <c r="L76" s="560"/>
      <c r="M76" s="558"/>
    </row>
    <row r="77" spans="1:20" x14ac:dyDescent="0.2">
      <c r="B77" s="290">
        <v>45526</v>
      </c>
      <c r="C77" s="564" t="s">
        <v>15245</v>
      </c>
      <c r="D77" s="563"/>
      <c r="E77" s="280">
        <v>147798.68</v>
      </c>
      <c r="F77" s="395">
        <v>14175.22</v>
      </c>
      <c r="G77" s="559" t="s">
        <v>15244</v>
      </c>
      <c r="H77" s="559"/>
      <c r="I77" s="559"/>
      <c r="J77" s="560"/>
      <c r="K77" s="560"/>
      <c r="L77" s="560"/>
      <c r="M77" s="558"/>
    </row>
    <row r="78" spans="1:20" x14ac:dyDescent="0.2">
      <c r="B78" s="290">
        <v>45530</v>
      </c>
      <c r="C78" s="564" t="s">
        <v>5867</v>
      </c>
      <c r="D78" s="563"/>
      <c r="E78" s="448">
        <v>39.840000000000003</v>
      </c>
      <c r="F78" s="395">
        <v>87775</v>
      </c>
      <c r="G78" s="559" t="s">
        <v>15243</v>
      </c>
      <c r="H78" s="559"/>
      <c r="I78" s="559"/>
      <c r="J78" s="560"/>
      <c r="K78" s="560"/>
      <c r="L78" s="560"/>
      <c r="M78" s="558"/>
    </row>
    <row r="79" spans="1:20" x14ac:dyDescent="0.2">
      <c r="B79" s="290">
        <v>45530</v>
      </c>
      <c r="C79" s="564" t="s">
        <v>4019</v>
      </c>
      <c r="D79" s="563"/>
      <c r="E79" s="395">
        <v>6.37</v>
      </c>
      <c r="F79" s="395">
        <v>190310.42</v>
      </c>
      <c r="G79" s="559" t="s">
        <v>15242</v>
      </c>
      <c r="H79" s="559"/>
      <c r="I79" s="559"/>
      <c r="J79" s="560"/>
      <c r="K79" s="560"/>
      <c r="L79" s="560"/>
      <c r="M79" s="558"/>
    </row>
    <row r="80" spans="1:20" x14ac:dyDescent="0.2">
      <c r="B80" s="290">
        <v>45530</v>
      </c>
      <c r="C80" s="564" t="s">
        <v>15241</v>
      </c>
      <c r="D80" s="563"/>
      <c r="E80" s="280">
        <v>10640</v>
      </c>
      <c r="F80" s="395">
        <v>19174.8</v>
      </c>
      <c r="G80" s="559" t="s">
        <v>15240</v>
      </c>
      <c r="H80" s="559"/>
      <c r="I80" s="559"/>
      <c r="J80" s="560"/>
      <c r="K80" s="560"/>
      <c r="L80" s="560"/>
      <c r="M80" s="558"/>
    </row>
    <row r="81" spans="1:19" x14ac:dyDescent="0.2">
      <c r="B81" s="290">
        <v>45531</v>
      </c>
      <c r="C81" s="564" t="s">
        <v>5867</v>
      </c>
      <c r="D81" s="563"/>
      <c r="E81" s="448">
        <v>44.98</v>
      </c>
      <c r="F81" s="395">
        <v>30546.83</v>
      </c>
      <c r="G81" s="559" t="s">
        <v>15239</v>
      </c>
      <c r="H81" s="559"/>
      <c r="I81" s="559"/>
      <c r="J81" s="560"/>
      <c r="K81" s="560"/>
      <c r="L81" s="560"/>
      <c r="M81" s="558"/>
    </row>
    <row r="82" spans="1:19" x14ac:dyDescent="0.2">
      <c r="B82" s="290">
        <v>45531</v>
      </c>
      <c r="C82" s="289" t="s">
        <v>4019</v>
      </c>
      <c r="D82" s="563"/>
      <c r="E82" s="395">
        <v>7.2</v>
      </c>
      <c r="F82" s="395">
        <v>14479.12</v>
      </c>
      <c r="G82" s="559" t="s">
        <v>15238</v>
      </c>
      <c r="H82" s="559"/>
      <c r="I82" s="559"/>
      <c r="J82" s="560"/>
      <c r="K82" s="560"/>
      <c r="L82" s="560"/>
      <c r="M82" s="558"/>
    </row>
    <row r="83" spans="1:19" x14ac:dyDescent="0.2">
      <c r="B83" s="1233">
        <v>45531</v>
      </c>
      <c r="C83" s="1232" t="s">
        <v>15237</v>
      </c>
      <c r="D83" s="1231"/>
      <c r="E83" s="908">
        <v>34000.480000000003</v>
      </c>
      <c r="F83" s="395">
        <v>19045.07</v>
      </c>
      <c r="G83" s="559" t="s">
        <v>15236</v>
      </c>
      <c r="H83" s="559"/>
      <c r="I83" s="559"/>
      <c r="J83" s="560"/>
      <c r="K83" s="560"/>
      <c r="L83" s="560"/>
      <c r="M83" s="558"/>
      <c r="S83" s="278" t="s">
        <v>15325</v>
      </c>
    </row>
    <row r="84" spans="1:19" ht="12.75" customHeight="1" x14ac:dyDescent="0.2">
      <c r="B84" s="290">
        <v>45532</v>
      </c>
      <c r="C84" s="289" t="s">
        <v>15235</v>
      </c>
      <c r="D84" s="563"/>
      <c r="E84" s="448">
        <v>43.04</v>
      </c>
      <c r="F84" s="395">
        <v>49184.37</v>
      </c>
      <c r="G84" s="559" t="s">
        <v>15234</v>
      </c>
      <c r="H84" s="559"/>
      <c r="I84" s="559"/>
      <c r="J84" s="560"/>
      <c r="K84" s="560"/>
      <c r="L84" s="560"/>
      <c r="M84" s="558"/>
    </row>
    <row r="85" spans="1:19" x14ac:dyDescent="0.2">
      <c r="B85" s="290">
        <v>45532</v>
      </c>
      <c r="C85" s="564" t="s">
        <v>2675</v>
      </c>
      <c r="D85" s="563"/>
      <c r="E85" s="280">
        <v>6.89</v>
      </c>
      <c r="F85" s="395">
        <v>3968.85</v>
      </c>
      <c r="G85" s="559" t="s">
        <v>15233</v>
      </c>
      <c r="H85" s="559"/>
      <c r="I85" s="559"/>
      <c r="J85" s="560"/>
      <c r="K85" s="560"/>
      <c r="L85" s="560"/>
      <c r="M85" s="558"/>
    </row>
    <row r="86" spans="1:19" x14ac:dyDescent="0.2">
      <c r="B86" s="290">
        <v>45533</v>
      </c>
      <c r="C86" s="564" t="s">
        <v>8246</v>
      </c>
      <c r="D86" s="563"/>
      <c r="E86" s="395">
        <v>34394.03</v>
      </c>
      <c r="F86" s="395">
        <v>6652.75</v>
      </c>
      <c r="G86" s="559" t="s">
        <v>15232</v>
      </c>
      <c r="H86" s="559"/>
      <c r="I86" s="559"/>
      <c r="J86" s="560"/>
      <c r="K86" s="560"/>
      <c r="L86" s="560"/>
      <c r="M86" s="558"/>
    </row>
    <row r="87" spans="1:19" x14ac:dyDescent="0.2">
      <c r="B87" s="290">
        <v>45533</v>
      </c>
      <c r="C87" s="564" t="s">
        <v>4329</v>
      </c>
      <c r="D87" s="563"/>
      <c r="E87" s="448">
        <v>198.89</v>
      </c>
      <c r="F87" s="395">
        <v>2785.97</v>
      </c>
      <c r="G87" s="559" t="s">
        <v>15231</v>
      </c>
      <c r="H87" s="559"/>
      <c r="I87" s="559"/>
      <c r="J87" s="560"/>
      <c r="K87" s="560"/>
      <c r="L87" s="560"/>
      <c r="M87" s="558"/>
    </row>
    <row r="88" spans="1:19" x14ac:dyDescent="0.2">
      <c r="B88" s="290">
        <v>45533</v>
      </c>
      <c r="C88" s="564" t="s">
        <v>4019</v>
      </c>
      <c r="D88" s="563"/>
      <c r="E88" s="280">
        <v>31.82</v>
      </c>
      <c r="F88" s="395">
        <v>6034.69</v>
      </c>
      <c r="G88" s="559" t="s">
        <v>15230</v>
      </c>
      <c r="H88" s="559"/>
      <c r="I88" s="559"/>
      <c r="J88" s="560"/>
      <c r="K88" s="560"/>
      <c r="L88" s="560"/>
      <c r="M88" s="558"/>
    </row>
    <row r="89" spans="1:19" x14ac:dyDescent="0.2">
      <c r="B89" s="442">
        <v>45533</v>
      </c>
      <c r="C89" s="443" t="s">
        <v>15229</v>
      </c>
      <c r="D89" s="444"/>
      <c r="E89" s="445">
        <v>1389000</v>
      </c>
      <c r="F89" s="395">
        <v>7546.37</v>
      </c>
      <c r="G89" s="559" t="s">
        <v>15228</v>
      </c>
      <c r="H89" s="559"/>
      <c r="I89" s="559"/>
      <c r="J89" s="560"/>
      <c r="K89" s="560"/>
      <c r="L89" s="560"/>
      <c r="M89" s="558"/>
      <c r="S89" s="278" t="s">
        <v>15326</v>
      </c>
    </row>
    <row r="90" spans="1:19" x14ac:dyDescent="0.2">
      <c r="B90" s="567">
        <v>45533</v>
      </c>
      <c r="C90" s="564" t="s">
        <v>3351</v>
      </c>
      <c r="D90" s="563"/>
      <c r="E90" s="395">
        <v>125183.89</v>
      </c>
      <c r="F90" s="395">
        <v>29563.32</v>
      </c>
      <c r="G90" s="559" t="s">
        <v>15227</v>
      </c>
      <c r="H90" s="559"/>
      <c r="I90" s="559"/>
      <c r="J90" s="560"/>
      <c r="K90" s="560"/>
      <c r="L90" s="560"/>
      <c r="M90" s="558"/>
    </row>
    <row r="91" spans="1:19" x14ac:dyDescent="0.2">
      <c r="B91" s="290">
        <v>45533</v>
      </c>
      <c r="C91" s="279" t="s">
        <v>2901</v>
      </c>
      <c r="D91" s="563"/>
      <c r="E91" s="280">
        <v>1101919.1100000001</v>
      </c>
      <c r="F91" s="395">
        <v>3709.68</v>
      </c>
      <c r="G91" s="559" t="s">
        <v>15226</v>
      </c>
      <c r="H91" s="559"/>
      <c r="I91" s="559"/>
      <c r="J91" s="560"/>
      <c r="K91" s="560"/>
      <c r="L91" s="560"/>
      <c r="M91" s="558"/>
    </row>
    <row r="92" spans="1:19" x14ac:dyDescent="0.2">
      <c r="B92" s="290">
        <v>45534</v>
      </c>
      <c r="C92" s="289" t="s">
        <v>15225</v>
      </c>
      <c r="D92" s="563"/>
      <c r="E92" s="280">
        <v>3060</v>
      </c>
      <c r="F92" s="395">
        <v>5404.91</v>
      </c>
      <c r="G92" s="559" t="s">
        <v>15224</v>
      </c>
      <c r="H92" s="559"/>
      <c r="I92" s="559"/>
      <c r="J92" s="560"/>
      <c r="K92" s="560"/>
      <c r="L92" s="560"/>
      <c r="M92" s="558"/>
    </row>
    <row r="93" spans="1:19" x14ac:dyDescent="0.2">
      <c r="B93" s="290">
        <v>45534</v>
      </c>
      <c r="C93" s="289" t="s">
        <v>15223</v>
      </c>
      <c r="D93" s="563"/>
      <c r="E93" s="448">
        <v>750</v>
      </c>
      <c r="F93" s="395">
        <v>48708.4</v>
      </c>
      <c r="G93" s="559" t="s">
        <v>15222</v>
      </c>
      <c r="H93" s="559"/>
      <c r="I93" s="559"/>
      <c r="J93" s="560"/>
      <c r="K93" s="560"/>
      <c r="L93" s="560"/>
      <c r="M93" s="558"/>
    </row>
    <row r="94" spans="1:19" x14ac:dyDescent="0.2">
      <c r="B94" s="567">
        <v>45534</v>
      </c>
      <c r="C94" s="1156" t="s">
        <v>4019</v>
      </c>
      <c r="D94" s="563"/>
      <c r="E94" s="280">
        <v>120</v>
      </c>
      <c r="F94" s="395">
        <v>10098.84</v>
      </c>
      <c r="G94" s="560" t="s">
        <v>15221</v>
      </c>
      <c r="H94" s="558"/>
      <c r="I94" s="558"/>
      <c r="J94" s="558"/>
      <c r="K94" s="558"/>
      <c r="L94" s="558"/>
      <c r="M94" s="558"/>
    </row>
    <row r="95" spans="1:19" x14ac:dyDescent="0.2">
      <c r="B95" s="567">
        <v>45534</v>
      </c>
      <c r="C95" s="564" t="s">
        <v>335</v>
      </c>
      <c r="D95" s="563"/>
      <c r="E95" s="395">
        <v>2256153.58</v>
      </c>
      <c r="F95" s="395">
        <v>10098.84</v>
      </c>
      <c r="G95" s="560" t="s">
        <v>15220</v>
      </c>
      <c r="H95" s="558"/>
      <c r="I95" s="558"/>
      <c r="J95" s="558"/>
      <c r="K95" s="558"/>
      <c r="L95" s="558"/>
      <c r="M95" s="558"/>
    </row>
    <row r="96" spans="1:19" x14ac:dyDescent="0.2">
      <c r="A96" s="278" t="s">
        <v>3472</v>
      </c>
      <c r="B96" s="567"/>
      <c r="C96" s="564"/>
      <c r="D96" s="563"/>
      <c r="E96" s="395"/>
      <c r="F96" s="395">
        <v>7085.25</v>
      </c>
      <c r="G96" s="560" t="s">
        <v>15219</v>
      </c>
      <c r="H96" s="558"/>
      <c r="I96" s="558"/>
      <c r="J96" s="558"/>
      <c r="K96" s="558"/>
      <c r="L96" s="558"/>
      <c r="M96" s="558"/>
    </row>
    <row r="97" spans="1:13" x14ac:dyDescent="0.2">
      <c r="B97" s="567"/>
      <c r="C97" s="564"/>
      <c r="D97" s="563"/>
      <c r="F97" s="395">
        <v>3941.88</v>
      </c>
      <c r="G97" s="560" t="s">
        <v>15218</v>
      </c>
      <c r="H97" s="558"/>
      <c r="I97" s="558"/>
      <c r="J97" s="558"/>
      <c r="K97" s="558"/>
      <c r="L97" s="558"/>
      <c r="M97" s="558"/>
    </row>
    <row r="98" spans="1:13" x14ac:dyDescent="0.2">
      <c r="B98" s="290"/>
      <c r="C98" s="289"/>
      <c r="D98" s="563"/>
      <c r="E98" s="395"/>
      <c r="F98" s="395">
        <v>2282.85</v>
      </c>
      <c r="G98" s="560" t="s">
        <v>15217</v>
      </c>
      <c r="H98" s="558"/>
      <c r="I98" s="558"/>
      <c r="J98" s="558"/>
      <c r="K98" s="558"/>
      <c r="L98" s="558"/>
      <c r="M98" s="558"/>
    </row>
    <row r="99" spans="1:13" x14ac:dyDescent="0.2">
      <c r="B99" s="290"/>
      <c r="C99" s="826"/>
      <c r="D99" s="563"/>
      <c r="E99" s="395"/>
      <c r="F99" s="395">
        <v>4501.3100000000004</v>
      </c>
      <c r="G99" s="560" t="s">
        <v>15216</v>
      </c>
      <c r="H99" s="558"/>
      <c r="I99" s="558"/>
      <c r="J99" s="558"/>
      <c r="K99" s="558"/>
      <c r="L99" s="558"/>
      <c r="M99" s="558"/>
    </row>
    <row r="100" spans="1:13" x14ac:dyDescent="0.2">
      <c r="A100" s="278" t="s">
        <v>3472</v>
      </c>
      <c r="B100" s="567"/>
      <c r="C100" s="564"/>
      <c r="D100" s="563"/>
      <c r="E100" s="395"/>
      <c r="F100" s="395">
        <v>3299.08</v>
      </c>
      <c r="G100" s="560" t="s">
        <v>15215</v>
      </c>
      <c r="H100" s="558"/>
      <c r="I100" s="558"/>
      <c r="J100" s="558"/>
      <c r="K100" s="558"/>
      <c r="L100" s="558"/>
      <c r="M100" s="558"/>
    </row>
    <row r="101" spans="1:13" x14ac:dyDescent="0.2">
      <c r="B101" s="290"/>
      <c r="C101" s="289"/>
      <c r="D101" s="563"/>
      <c r="F101" s="395">
        <v>12307.43</v>
      </c>
      <c r="G101" s="560" t="s">
        <v>15214</v>
      </c>
      <c r="H101" s="559"/>
      <c r="I101" s="559"/>
      <c r="J101" s="560"/>
      <c r="K101" s="560"/>
      <c r="L101" s="560"/>
      <c r="M101" s="558"/>
    </row>
    <row r="102" spans="1:13" x14ac:dyDescent="0.2">
      <c r="B102" s="290"/>
      <c r="C102" s="564"/>
      <c r="D102" s="563"/>
      <c r="E102" s="395"/>
      <c r="F102" s="395">
        <v>15890.03</v>
      </c>
      <c r="G102" s="560" t="s">
        <v>15213</v>
      </c>
      <c r="H102" s="559"/>
      <c r="I102" s="559"/>
      <c r="J102" s="560"/>
      <c r="K102" s="560"/>
      <c r="L102" s="560"/>
      <c r="M102" s="558"/>
    </row>
    <row r="103" spans="1:13" x14ac:dyDescent="0.2">
      <c r="B103" s="290"/>
      <c r="C103" s="564"/>
      <c r="D103" s="563"/>
      <c r="E103" s="395"/>
      <c r="F103" s="395">
        <v>1687.95</v>
      </c>
      <c r="G103" s="559" t="s">
        <v>15212</v>
      </c>
      <c r="H103" s="559"/>
      <c r="I103" s="559"/>
      <c r="J103" s="560"/>
      <c r="K103" s="560"/>
      <c r="L103" s="560"/>
      <c r="M103" s="558"/>
    </row>
    <row r="104" spans="1:13" x14ac:dyDescent="0.2">
      <c r="B104" s="290"/>
      <c r="C104" s="564"/>
      <c r="D104" s="563"/>
      <c r="E104" s="395"/>
      <c r="F104" s="395">
        <v>7014.03</v>
      </c>
      <c r="G104" s="559" t="s">
        <v>15211</v>
      </c>
      <c r="H104" s="559"/>
      <c r="I104" s="559"/>
      <c r="J104" s="560"/>
      <c r="K104" s="560"/>
      <c r="L104" s="560"/>
      <c r="M104" s="558"/>
    </row>
    <row r="105" spans="1:13" x14ac:dyDescent="0.2">
      <c r="B105" s="290"/>
      <c r="C105" s="564"/>
      <c r="D105" s="563"/>
      <c r="E105" s="395"/>
      <c r="F105" s="395">
        <v>14836.21</v>
      </c>
      <c r="G105" s="559" t="s">
        <v>15210</v>
      </c>
      <c r="H105" s="559"/>
      <c r="I105" s="559"/>
      <c r="J105" s="560"/>
      <c r="K105" s="560"/>
      <c r="L105" s="560"/>
      <c r="M105" s="558"/>
    </row>
    <row r="106" spans="1:13" x14ac:dyDescent="0.2">
      <c r="B106" s="290"/>
      <c r="C106" s="560"/>
      <c r="D106" s="563"/>
      <c r="E106" s="395"/>
      <c r="F106" s="395">
        <v>17733.759999999998</v>
      </c>
      <c r="G106" s="559" t="s">
        <v>15209</v>
      </c>
      <c r="H106" s="559"/>
      <c r="I106" s="559"/>
      <c r="J106" s="560"/>
      <c r="K106" s="560"/>
      <c r="L106" s="560"/>
      <c r="M106" s="558"/>
    </row>
    <row r="107" spans="1:13" x14ac:dyDescent="0.2">
      <c r="B107" s="290"/>
      <c r="C107" s="564"/>
      <c r="D107" s="563"/>
      <c r="E107" s="395"/>
      <c r="F107" s="395">
        <v>16704.18</v>
      </c>
      <c r="G107" s="559" t="s">
        <v>15208</v>
      </c>
      <c r="H107" s="559"/>
      <c r="I107" s="559"/>
      <c r="J107" s="560"/>
      <c r="K107" s="560"/>
      <c r="L107" s="560"/>
      <c r="M107" s="558"/>
    </row>
    <row r="108" spans="1:13" x14ac:dyDescent="0.2">
      <c r="B108" s="290"/>
      <c r="D108" s="563"/>
      <c r="F108" s="395">
        <v>2234</v>
      </c>
      <c r="G108" s="559" t="s">
        <v>15207</v>
      </c>
      <c r="H108" s="559"/>
      <c r="I108" s="559"/>
      <c r="J108" s="560"/>
      <c r="K108" s="560"/>
      <c r="L108" s="560"/>
      <c r="M108" s="558"/>
    </row>
    <row r="109" spans="1:13" x14ac:dyDescent="0.2">
      <c r="A109" s="278" t="s">
        <v>3472</v>
      </c>
      <c r="B109" s="567"/>
      <c r="C109" s="564"/>
      <c r="D109" s="563"/>
      <c r="E109" s="395"/>
      <c r="F109" s="395">
        <v>9494.17</v>
      </c>
      <c r="G109" s="559" t="s">
        <v>15206</v>
      </c>
      <c r="H109" s="559"/>
      <c r="I109" s="559"/>
      <c r="J109" s="560"/>
      <c r="K109" s="560"/>
      <c r="L109" s="560"/>
      <c r="M109" s="558"/>
    </row>
    <row r="110" spans="1:13" x14ac:dyDescent="0.2">
      <c r="B110" s="567"/>
      <c r="C110" s="564"/>
      <c r="D110" s="563"/>
      <c r="E110" s="395"/>
      <c r="F110" s="395">
        <v>7923.53</v>
      </c>
      <c r="G110" s="559" t="s">
        <v>15205</v>
      </c>
      <c r="H110" s="559"/>
      <c r="I110" s="559"/>
      <c r="J110" s="560"/>
      <c r="K110" s="560"/>
      <c r="L110" s="560"/>
      <c r="M110" s="558"/>
    </row>
    <row r="111" spans="1:13" x14ac:dyDescent="0.2">
      <c r="B111" s="567"/>
      <c r="C111" s="564"/>
      <c r="D111" s="563"/>
      <c r="E111" s="395"/>
      <c r="F111" s="395">
        <v>3703.86</v>
      </c>
      <c r="G111" s="559" t="s">
        <v>15204</v>
      </c>
      <c r="H111" s="559"/>
      <c r="I111" s="559"/>
      <c r="J111" s="560"/>
      <c r="K111" s="560"/>
      <c r="L111" s="560"/>
      <c r="M111" s="558"/>
    </row>
    <row r="112" spans="1:13" x14ac:dyDescent="0.2">
      <c r="B112" s="567"/>
      <c r="C112" s="289"/>
      <c r="D112" s="563"/>
      <c r="F112" s="395">
        <v>15053.51</v>
      </c>
      <c r="G112" s="559" t="s">
        <v>15203</v>
      </c>
      <c r="H112" s="559"/>
      <c r="I112" s="559"/>
      <c r="J112" s="560"/>
      <c r="K112" s="560"/>
      <c r="L112" s="560"/>
      <c r="M112" s="558"/>
    </row>
    <row r="113" spans="2:13" x14ac:dyDescent="0.2">
      <c r="B113" s="567"/>
      <c r="C113" s="564"/>
      <c r="D113" s="563"/>
      <c r="E113" s="395"/>
      <c r="F113" s="395">
        <v>123035.91</v>
      </c>
      <c r="G113" s="559" t="s">
        <v>15202</v>
      </c>
      <c r="H113" s="559"/>
      <c r="I113" s="559"/>
      <c r="J113" s="560"/>
      <c r="K113" s="560"/>
      <c r="L113" s="560"/>
      <c r="M113" s="558"/>
    </row>
    <row r="114" spans="2:13" x14ac:dyDescent="0.2">
      <c r="B114" s="567"/>
      <c r="C114" s="289"/>
      <c r="D114" s="563"/>
      <c r="F114" s="395">
        <v>12166.96</v>
      </c>
      <c r="G114" s="559" t="s">
        <v>15201</v>
      </c>
      <c r="H114" s="559"/>
      <c r="I114" s="559"/>
      <c r="J114" s="560"/>
      <c r="K114" s="560"/>
      <c r="L114" s="560"/>
      <c r="M114" s="558"/>
    </row>
    <row r="115" spans="2:13" x14ac:dyDescent="0.2">
      <c r="B115" s="567"/>
      <c r="C115" s="564"/>
      <c r="D115" s="563"/>
      <c r="F115" s="395">
        <v>2310.16</v>
      </c>
      <c r="G115" s="559" t="s">
        <v>15200</v>
      </c>
      <c r="H115" s="559"/>
      <c r="I115" s="559"/>
      <c r="J115" s="560"/>
      <c r="K115" s="560"/>
      <c r="L115" s="560"/>
      <c r="M115" s="558"/>
    </row>
    <row r="116" spans="2:13" x14ac:dyDescent="0.2">
      <c r="B116" s="567"/>
      <c r="C116" s="564"/>
      <c r="D116" s="563"/>
      <c r="F116" s="395">
        <v>3689.32</v>
      </c>
      <c r="G116" s="559" t="s">
        <v>15199</v>
      </c>
      <c r="H116" s="559"/>
      <c r="I116" s="559"/>
      <c r="J116" s="560"/>
      <c r="K116" s="560"/>
      <c r="L116" s="560"/>
      <c r="M116" s="558"/>
    </row>
    <row r="117" spans="2:13" x14ac:dyDescent="0.2">
      <c r="B117" s="567"/>
      <c r="C117" s="289"/>
      <c r="D117" s="563"/>
      <c r="F117" s="395">
        <v>3099.58</v>
      </c>
      <c r="G117" s="559" t="s">
        <v>15198</v>
      </c>
      <c r="H117" s="559"/>
      <c r="I117" s="559"/>
      <c r="J117" s="560"/>
      <c r="K117" s="560"/>
      <c r="L117" s="560"/>
      <c r="M117" s="558"/>
    </row>
    <row r="118" spans="2:13" x14ac:dyDescent="0.2">
      <c r="D118" s="563"/>
      <c r="F118" s="395">
        <v>3023.89</v>
      </c>
      <c r="G118" s="559" t="s">
        <v>15197</v>
      </c>
      <c r="H118" s="559"/>
      <c r="I118" s="559"/>
      <c r="J118" s="560"/>
      <c r="K118" s="560"/>
      <c r="L118" s="560"/>
      <c r="M118" s="558"/>
    </row>
    <row r="119" spans="2:13" x14ac:dyDescent="0.2">
      <c r="B119" s="290"/>
      <c r="C119" s="289"/>
      <c r="D119" s="563"/>
      <c r="F119" s="395">
        <v>2626.62</v>
      </c>
      <c r="G119" s="559" t="s">
        <v>15196</v>
      </c>
      <c r="H119" s="559"/>
      <c r="I119" s="559"/>
      <c r="J119" s="560"/>
      <c r="K119" s="560"/>
      <c r="L119" s="560"/>
      <c r="M119" s="558"/>
    </row>
    <row r="120" spans="2:13" x14ac:dyDescent="0.2">
      <c r="B120" s="290"/>
      <c r="C120" s="289"/>
      <c r="D120" s="563"/>
      <c r="F120" s="395">
        <v>1544.2</v>
      </c>
      <c r="G120" s="559" t="s">
        <v>15195</v>
      </c>
      <c r="H120" s="559"/>
      <c r="I120" s="559"/>
      <c r="J120" s="560"/>
      <c r="K120" s="560"/>
      <c r="L120" s="560"/>
      <c r="M120" s="558"/>
    </row>
    <row r="121" spans="2:13" x14ac:dyDescent="0.2">
      <c r="B121" s="290"/>
      <c r="C121" s="289"/>
      <c r="D121" s="563"/>
      <c r="F121" s="395">
        <v>8300.0499999999993</v>
      </c>
      <c r="G121" s="559" t="s">
        <v>15194</v>
      </c>
      <c r="H121" s="559"/>
      <c r="I121" s="559"/>
      <c r="J121" s="560"/>
      <c r="K121" s="560"/>
      <c r="L121" s="560"/>
      <c r="M121" s="558"/>
    </row>
    <row r="122" spans="2:13" x14ac:dyDescent="0.2">
      <c r="B122" s="290"/>
      <c r="C122" s="289"/>
      <c r="D122" s="563"/>
      <c r="F122" s="395">
        <v>26.72</v>
      </c>
      <c r="G122" s="559" t="s">
        <v>15193</v>
      </c>
      <c r="H122" s="559"/>
      <c r="I122" s="559"/>
      <c r="J122" s="560"/>
      <c r="K122" s="560"/>
      <c r="L122" s="560"/>
      <c r="M122" s="558"/>
    </row>
    <row r="123" spans="2:13" x14ac:dyDescent="0.2">
      <c r="B123" s="290"/>
      <c r="C123" s="289"/>
      <c r="D123" s="563"/>
      <c r="F123" s="395">
        <v>51181.1</v>
      </c>
      <c r="G123" s="559" t="s">
        <v>15192</v>
      </c>
      <c r="H123" s="559"/>
      <c r="I123" s="559"/>
      <c r="J123" s="560"/>
      <c r="K123" s="560"/>
      <c r="L123" s="560"/>
      <c r="M123" s="558"/>
    </row>
    <row r="124" spans="2:13" x14ac:dyDescent="0.2">
      <c r="B124" s="290"/>
      <c r="C124" s="289"/>
      <c r="D124" s="563"/>
      <c r="F124" s="395">
        <v>14856.07</v>
      </c>
      <c r="G124" s="559" t="s">
        <v>15191</v>
      </c>
      <c r="H124" s="559"/>
      <c r="I124" s="559"/>
      <c r="J124" s="560"/>
      <c r="K124" s="560"/>
      <c r="L124" s="560"/>
      <c r="M124" s="558"/>
    </row>
    <row r="125" spans="2:13" x14ac:dyDescent="0.2">
      <c r="B125" s="290"/>
      <c r="C125" s="289"/>
      <c r="D125" s="563"/>
      <c r="F125" s="395">
        <v>13108</v>
      </c>
      <c r="G125" s="559" t="s">
        <v>15190</v>
      </c>
      <c r="H125" s="559"/>
      <c r="I125" s="559"/>
      <c r="J125" s="560"/>
      <c r="K125" s="560"/>
      <c r="L125" s="560"/>
      <c r="M125" s="558"/>
    </row>
    <row r="126" spans="2:13" x14ac:dyDescent="0.2">
      <c r="B126" s="290"/>
      <c r="C126" s="289"/>
      <c r="D126" s="563"/>
      <c r="F126" s="395">
        <v>4516.0200000000004</v>
      </c>
      <c r="G126" s="559" t="s">
        <v>15189</v>
      </c>
      <c r="H126" s="559"/>
      <c r="I126" s="559"/>
      <c r="J126" s="560"/>
      <c r="K126" s="560"/>
      <c r="L126" s="560"/>
      <c r="M126" s="558"/>
    </row>
    <row r="127" spans="2:13" x14ac:dyDescent="0.2">
      <c r="B127" s="290"/>
      <c r="C127" s="289"/>
      <c r="D127" s="563"/>
      <c r="F127" s="395">
        <v>3445.09</v>
      </c>
      <c r="G127" s="560" t="s">
        <v>15188</v>
      </c>
      <c r="H127" s="559"/>
      <c r="I127" s="559"/>
      <c r="J127" s="560"/>
      <c r="K127" s="560"/>
      <c r="L127" s="560"/>
      <c r="M127" s="558"/>
    </row>
    <row r="128" spans="2:13" x14ac:dyDescent="0.2">
      <c r="B128" s="290"/>
      <c r="C128" s="289"/>
      <c r="D128" s="563"/>
      <c r="F128" s="395">
        <v>9842.2000000000007</v>
      </c>
      <c r="G128" s="559" t="s">
        <v>15187</v>
      </c>
      <c r="H128" s="559"/>
      <c r="I128" s="559"/>
      <c r="J128" s="560"/>
      <c r="K128" s="560"/>
      <c r="L128" s="560"/>
      <c r="M128" s="558"/>
    </row>
    <row r="129" spans="2:13" x14ac:dyDescent="0.2">
      <c r="B129" s="290"/>
      <c r="C129" s="289"/>
      <c r="D129" s="563"/>
      <c r="F129" s="395">
        <v>8839.7800000000007</v>
      </c>
      <c r="G129" s="560" t="s">
        <v>15186</v>
      </c>
      <c r="H129" s="559"/>
      <c r="I129" s="559"/>
      <c r="J129" s="560"/>
      <c r="K129" s="560"/>
      <c r="L129" s="560"/>
      <c r="M129" s="558"/>
    </row>
    <row r="130" spans="2:13" x14ac:dyDescent="0.2">
      <c r="B130" s="290"/>
      <c r="C130" s="289"/>
      <c r="D130" s="563"/>
      <c r="F130" s="395">
        <v>12086.4</v>
      </c>
      <c r="G130" s="559" t="s">
        <v>15185</v>
      </c>
      <c r="H130" s="559"/>
      <c r="I130" s="559"/>
      <c r="J130" s="560"/>
      <c r="K130" s="560"/>
      <c r="L130" s="560"/>
      <c r="M130" s="558"/>
    </row>
    <row r="131" spans="2:13" x14ac:dyDescent="0.2">
      <c r="B131" s="290"/>
      <c r="D131" s="563"/>
      <c r="F131" s="395">
        <v>14951.86</v>
      </c>
      <c r="G131" s="559" t="s">
        <v>15184</v>
      </c>
      <c r="H131" s="559"/>
      <c r="I131" s="559"/>
      <c r="J131" s="560"/>
      <c r="K131" s="560"/>
      <c r="L131" s="560"/>
      <c r="M131" s="558"/>
    </row>
    <row r="132" spans="2:13" x14ac:dyDescent="0.2">
      <c r="B132" s="290"/>
      <c r="C132" s="289"/>
      <c r="D132" s="563"/>
      <c r="F132" s="395">
        <v>4506.74</v>
      </c>
      <c r="G132" s="559" t="s">
        <v>15183</v>
      </c>
      <c r="H132" s="559"/>
      <c r="I132" s="559"/>
      <c r="J132" s="560"/>
      <c r="K132" s="560"/>
      <c r="L132" s="560"/>
      <c r="M132" s="558"/>
    </row>
    <row r="133" spans="2:13" x14ac:dyDescent="0.2">
      <c r="B133" s="290"/>
      <c r="C133" s="289"/>
      <c r="D133" s="563"/>
      <c r="F133" s="395">
        <v>15607.32</v>
      </c>
      <c r="G133" s="559" t="s">
        <v>15182</v>
      </c>
      <c r="H133" s="559"/>
      <c r="I133" s="559"/>
      <c r="J133" s="560"/>
      <c r="K133" s="560"/>
      <c r="L133" s="560"/>
      <c r="M133" s="558"/>
    </row>
    <row r="134" spans="2:13" x14ac:dyDescent="0.2">
      <c r="B134" s="290"/>
      <c r="D134" s="563"/>
      <c r="F134" s="395">
        <v>2616.42</v>
      </c>
      <c r="G134" s="560" t="s">
        <v>15181</v>
      </c>
      <c r="H134" s="559"/>
      <c r="I134" s="559"/>
      <c r="J134" s="560"/>
      <c r="K134" s="560"/>
      <c r="L134" s="560"/>
      <c r="M134" s="558"/>
    </row>
    <row r="135" spans="2:13" x14ac:dyDescent="0.2">
      <c r="B135" s="290"/>
      <c r="C135" s="289"/>
      <c r="D135" s="563"/>
      <c r="F135" s="395">
        <v>155059.6</v>
      </c>
      <c r="G135" s="559" t="s">
        <v>15180</v>
      </c>
      <c r="H135" s="559"/>
      <c r="I135" s="559"/>
      <c r="J135" s="560"/>
      <c r="K135" s="560"/>
      <c r="L135" s="560"/>
      <c r="M135" s="558"/>
    </row>
    <row r="136" spans="2:13" x14ac:dyDescent="0.2">
      <c r="B136" s="290"/>
      <c r="C136" s="289"/>
      <c r="D136" s="563"/>
      <c r="F136" s="395">
        <v>13340</v>
      </c>
      <c r="G136" s="559" t="s">
        <v>15179</v>
      </c>
      <c r="H136" s="559"/>
      <c r="I136" s="559"/>
      <c r="J136" s="560"/>
      <c r="K136" s="560"/>
      <c r="L136" s="560"/>
      <c r="M136" s="558"/>
    </row>
    <row r="137" spans="2:13" x14ac:dyDescent="0.2">
      <c r="B137" s="290"/>
      <c r="C137" s="289"/>
      <c r="D137" s="563"/>
      <c r="F137" s="395">
        <v>326.81</v>
      </c>
      <c r="G137" s="559" t="s">
        <v>15178</v>
      </c>
      <c r="H137" s="559"/>
      <c r="I137" s="559"/>
      <c r="J137" s="560"/>
      <c r="K137" s="560"/>
      <c r="L137" s="560"/>
      <c r="M137" s="558"/>
    </row>
    <row r="138" spans="2:13" x14ac:dyDescent="0.2">
      <c r="B138" s="290"/>
      <c r="C138" s="289"/>
      <c r="D138" s="563"/>
      <c r="F138" s="395">
        <v>16888.32</v>
      </c>
      <c r="G138" s="559" t="s">
        <v>15177</v>
      </c>
      <c r="H138" s="559"/>
      <c r="I138" s="559"/>
      <c r="J138" s="560"/>
      <c r="K138" s="560"/>
      <c r="L138" s="560"/>
      <c r="M138" s="558"/>
    </row>
    <row r="139" spans="2:13" x14ac:dyDescent="0.2">
      <c r="B139" s="290"/>
      <c r="C139" s="289"/>
      <c r="D139" s="563"/>
      <c r="F139" s="395">
        <v>3986.13</v>
      </c>
      <c r="G139" s="559" t="s">
        <v>15176</v>
      </c>
      <c r="H139" s="559"/>
      <c r="I139" s="559"/>
      <c r="J139" s="560"/>
      <c r="K139" s="560"/>
      <c r="L139" s="560"/>
      <c r="M139" s="558"/>
    </row>
    <row r="140" spans="2:13" x14ac:dyDescent="0.2">
      <c r="B140" s="290"/>
      <c r="C140" s="289"/>
      <c r="D140" s="563"/>
      <c r="F140" s="395">
        <v>25056</v>
      </c>
      <c r="G140" s="559" t="s">
        <v>15175</v>
      </c>
      <c r="H140" s="559"/>
      <c r="I140" s="559"/>
      <c r="J140" s="560"/>
      <c r="K140" s="560"/>
      <c r="L140" s="560"/>
      <c r="M140" s="558"/>
    </row>
    <row r="141" spans="2:13" x14ac:dyDescent="0.2">
      <c r="B141" s="290"/>
      <c r="C141" s="289"/>
      <c r="D141" s="563"/>
      <c r="F141" s="395">
        <v>19488</v>
      </c>
      <c r="G141" s="559" t="s">
        <v>15174</v>
      </c>
      <c r="H141" s="559"/>
      <c r="I141" s="559"/>
      <c r="J141" s="560"/>
      <c r="K141" s="560"/>
      <c r="L141" s="560"/>
      <c r="M141" s="558"/>
    </row>
    <row r="142" spans="2:13" x14ac:dyDescent="0.2">
      <c r="B142" s="290"/>
      <c r="C142" s="289"/>
      <c r="D142" s="563"/>
      <c r="F142" s="395">
        <v>17817.599999999999</v>
      </c>
      <c r="G142" s="559" t="s">
        <v>15173</v>
      </c>
      <c r="H142" s="559"/>
      <c r="I142" s="559"/>
      <c r="J142" s="560"/>
      <c r="K142" s="560"/>
      <c r="L142" s="560"/>
      <c r="M142" s="558"/>
    </row>
    <row r="143" spans="2:13" x14ac:dyDescent="0.2">
      <c r="B143" s="290"/>
      <c r="C143" s="289"/>
      <c r="D143" s="563"/>
      <c r="F143" s="395">
        <v>7204.35</v>
      </c>
      <c r="G143" s="674" t="s">
        <v>15172</v>
      </c>
      <c r="H143" s="559"/>
      <c r="I143" s="559"/>
      <c r="J143" s="560"/>
      <c r="K143" s="560"/>
      <c r="L143" s="560"/>
      <c r="M143" s="558"/>
    </row>
    <row r="144" spans="2:13" x14ac:dyDescent="0.2">
      <c r="B144" s="290"/>
      <c r="C144" s="289"/>
      <c r="D144" s="563"/>
      <c r="F144" s="395">
        <v>2433.31</v>
      </c>
      <c r="G144" s="559" t="s">
        <v>15171</v>
      </c>
      <c r="H144" s="559"/>
      <c r="I144" s="559"/>
      <c r="J144" s="560"/>
      <c r="K144" s="560"/>
      <c r="L144" s="560"/>
      <c r="M144" s="558"/>
    </row>
    <row r="145" spans="2:13" x14ac:dyDescent="0.2">
      <c r="B145" s="290"/>
      <c r="C145" s="289"/>
      <c r="D145" s="563"/>
      <c r="F145" s="395">
        <v>7574.25</v>
      </c>
      <c r="G145" s="560" t="s">
        <v>15170</v>
      </c>
      <c r="H145" s="558"/>
      <c r="I145" s="558"/>
      <c r="J145" s="558"/>
      <c r="K145" s="560"/>
      <c r="L145" s="560"/>
      <c r="M145" s="558"/>
    </row>
    <row r="146" spans="2:13" x14ac:dyDescent="0.2">
      <c r="B146" s="290"/>
      <c r="C146" s="289"/>
      <c r="D146" s="563"/>
      <c r="F146" s="395">
        <v>2254.7399999999998</v>
      </c>
      <c r="G146" s="559" t="s">
        <v>15169</v>
      </c>
      <c r="H146" s="559"/>
      <c r="I146" s="559"/>
      <c r="J146" s="560"/>
      <c r="K146" s="560"/>
      <c r="L146" s="560"/>
      <c r="M146" s="558"/>
    </row>
    <row r="147" spans="2:13" x14ac:dyDescent="0.2">
      <c r="B147" s="290"/>
      <c r="C147" s="289"/>
      <c r="D147" s="563"/>
      <c r="F147" s="395">
        <v>24152.89</v>
      </c>
      <c r="G147" s="559" t="s">
        <v>15168</v>
      </c>
      <c r="H147" s="559"/>
      <c r="I147" s="559"/>
      <c r="J147" s="560"/>
      <c r="K147" s="560"/>
      <c r="L147" s="560"/>
      <c r="M147" s="558"/>
    </row>
    <row r="148" spans="2:13" x14ac:dyDescent="0.2">
      <c r="B148" s="290"/>
      <c r="C148" s="289"/>
      <c r="D148" s="563"/>
      <c r="F148" s="395">
        <v>2080.0700000000002</v>
      </c>
      <c r="G148" s="559" t="s">
        <v>15167</v>
      </c>
      <c r="H148" s="559"/>
      <c r="I148" s="559"/>
      <c r="J148" s="560"/>
      <c r="K148" s="560"/>
      <c r="L148" s="560"/>
      <c r="M148" s="558"/>
    </row>
    <row r="149" spans="2:13" x14ac:dyDescent="0.2">
      <c r="B149" s="290"/>
      <c r="C149" s="289"/>
      <c r="D149" s="563"/>
      <c r="F149" s="395">
        <v>8550.35</v>
      </c>
      <c r="G149" s="559" t="s">
        <v>15166</v>
      </c>
      <c r="H149" s="559"/>
      <c r="I149" s="559"/>
      <c r="J149" s="560"/>
      <c r="K149" s="560"/>
      <c r="L149" s="560"/>
      <c r="M149" s="558"/>
    </row>
    <row r="150" spans="2:13" x14ac:dyDescent="0.2">
      <c r="B150" s="290"/>
      <c r="C150" s="289"/>
      <c r="D150" s="563"/>
      <c r="F150" s="395">
        <v>14822.99</v>
      </c>
      <c r="G150" s="559" t="s">
        <v>15165</v>
      </c>
      <c r="H150" s="559"/>
      <c r="I150" s="559"/>
      <c r="J150" s="560"/>
      <c r="K150" s="560"/>
      <c r="L150" s="560"/>
      <c r="M150" s="558"/>
    </row>
    <row r="151" spans="2:13" x14ac:dyDescent="0.2">
      <c r="B151" s="290"/>
      <c r="C151" s="289"/>
      <c r="D151" s="563"/>
      <c r="F151" s="395">
        <v>8262.64</v>
      </c>
      <c r="G151" s="559" t="s">
        <v>15164</v>
      </c>
      <c r="H151" s="559"/>
      <c r="I151" s="559"/>
      <c r="J151" s="560"/>
      <c r="K151" s="560"/>
      <c r="L151" s="560"/>
      <c r="M151" s="558"/>
    </row>
    <row r="152" spans="2:13" x14ac:dyDescent="0.2">
      <c r="B152" s="290"/>
      <c r="C152" s="289"/>
      <c r="D152" s="563"/>
      <c r="F152" s="395">
        <v>40540.92</v>
      </c>
      <c r="G152" s="559" t="s">
        <v>15163</v>
      </c>
      <c r="H152" s="559"/>
      <c r="I152" s="559"/>
      <c r="J152" s="560"/>
      <c r="K152" s="560"/>
      <c r="L152" s="560"/>
      <c r="M152" s="558"/>
    </row>
    <row r="153" spans="2:13" x14ac:dyDescent="0.2">
      <c r="B153" s="290"/>
      <c r="C153" s="289"/>
      <c r="D153" s="563"/>
      <c r="F153" s="395">
        <v>27983.79</v>
      </c>
      <c r="G153" s="559" t="s">
        <v>15162</v>
      </c>
      <c r="H153" s="559"/>
      <c r="I153" s="559"/>
      <c r="J153" s="560"/>
      <c r="K153" s="560"/>
      <c r="L153" s="560"/>
      <c r="M153" s="558"/>
    </row>
    <row r="154" spans="2:13" x14ac:dyDescent="0.2">
      <c r="B154" s="290"/>
      <c r="C154" s="289"/>
      <c r="D154" s="563"/>
      <c r="F154" s="395">
        <v>28005.75</v>
      </c>
      <c r="G154" s="559" t="s">
        <v>15161</v>
      </c>
      <c r="H154" s="559"/>
      <c r="I154" s="559"/>
      <c r="J154" s="560"/>
      <c r="K154" s="560"/>
      <c r="L154" s="560"/>
      <c r="M154" s="558"/>
    </row>
    <row r="155" spans="2:13" x14ac:dyDescent="0.2">
      <c r="B155" s="290"/>
      <c r="C155" s="289"/>
      <c r="D155" s="563"/>
      <c r="F155" s="395">
        <v>11579.64</v>
      </c>
      <c r="G155" s="559" t="s">
        <v>15160</v>
      </c>
      <c r="H155" s="559"/>
      <c r="I155" s="559"/>
      <c r="J155" s="560"/>
      <c r="K155" s="560"/>
      <c r="L155" s="560"/>
      <c r="M155" s="558"/>
    </row>
    <row r="156" spans="2:13" x14ac:dyDescent="0.2">
      <c r="B156" s="290"/>
      <c r="C156" s="289"/>
      <c r="D156" s="563"/>
      <c r="F156" s="395">
        <v>55712.55</v>
      </c>
      <c r="G156" s="559" t="s">
        <v>15159</v>
      </c>
      <c r="H156" s="559"/>
      <c r="I156" s="559"/>
      <c r="J156" s="560"/>
      <c r="K156" s="560"/>
      <c r="L156" s="560"/>
      <c r="M156" s="558"/>
    </row>
    <row r="157" spans="2:13" x14ac:dyDescent="0.2">
      <c r="B157" s="290"/>
      <c r="C157" s="289"/>
      <c r="D157" s="563"/>
      <c r="F157" s="395">
        <v>14327.3</v>
      </c>
      <c r="G157" s="559" t="s">
        <v>15158</v>
      </c>
      <c r="H157" s="559"/>
      <c r="I157" s="559"/>
      <c r="J157" s="560"/>
      <c r="K157" s="560"/>
      <c r="L157" s="560"/>
      <c r="M157" s="558"/>
    </row>
    <row r="158" spans="2:13" x14ac:dyDescent="0.2">
      <c r="B158" s="290"/>
      <c r="C158" s="289"/>
      <c r="D158" s="563"/>
      <c r="F158" s="395">
        <v>23497.73</v>
      </c>
      <c r="G158" s="559" t="s">
        <v>15157</v>
      </c>
      <c r="H158" s="559"/>
      <c r="I158" s="559"/>
      <c r="J158" s="560"/>
      <c r="K158" s="560"/>
      <c r="L158" s="560"/>
      <c r="M158" s="558"/>
    </row>
    <row r="159" spans="2:13" x14ac:dyDescent="0.2">
      <c r="B159" s="290"/>
      <c r="C159" s="289"/>
      <c r="D159" s="563"/>
      <c r="F159" s="395">
        <v>27133.69</v>
      </c>
      <c r="G159" s="559" t="s">
        <v>15156</v>
      </c>
      <c r="H159" s="559"/>
      <c r="I159" s="559"/>
      <c r="J159" s="560"/>
      <c r="K159" s="560"/>
      <c r="L159" s="560"/>
      <c r="M159" s="558"/>
    </row>
    <row r="160" spans="2:13" x14ac:dyDescent="0.2">
      <c r="B160" s="290"/>
      <c r="C160" s="289"/>
      <c r="D160" s="563"/>
      <c r="F160" s="395">
        <v>23502.66</v>
      </c>
      <c r="G160" s="559" t="s">
        <v>15155</v>
      </c>
      <c r="H160" s="559"/>
      <c r="I160" s="559"/>
      <c r="J160" s="560"/>
      <c r="K160" s="560"/>
      <c r="L160" s="560"/>
      <c r="M160" s="558"/>
    </row>
    <row r="161" spans="2:13" x14ac:dyDescent="0.2">
      <c r="B161" s="290"/>
      <c r="C161" s="289"/>
      <c r="D161" s="563"/>
      <c r="F161" s="395">
        <v>13238.3</v>
      </c>
      <c r="G161" s="559" t="s">
        <v>15154</v>
      </c>
      <c r="H161" s="559"/>
      <c r="I161" s="559"/>
      <c r="J161" s="560"/>
      <c r="K161" s="560"/>
      <c r="L161" s="560"/>
      <c r="M161" s="558"/>
    </row>
    <row r="162" spans="2:13" x14ac:dyDescent="0.2">
      <c r="B162" s="290"/>
      <c r="C162" s="289"/>
      <c r="D162" s="563"/>
      <c r="F162" s="395">
        <v>41540.76</v>
      </c>
      <c r="G162" s="559" t="s">
        <v>15153</v>
      </c>
      <c r="H162" s="559"/>
      <c r="I162" s="559"/>
      <c r="J162" s="560"/>
      <c r="K162" s="560"/>
      <c r="L162" s="560"/>
      <c r="M162" s="558"/>
    </row>
    <row r="163" spans="2:13" x14ac:dyDescent="0.2">
      <c r="B163" s="290"/>
      <c r="D163" s="563"/>
      <c r="F163" s="395">
        <v>3995.7</v>
      </c>
      <c r="G163" s="559" t="s">
        <v>15152</v>
      </c>
      <c r="H163" s="559"/>
      <c r="I163" s="559"/>
      <c r="J163" s="560"/>
      <c r="K163" s="560"/>
      <c r="L163" s="560"/>
      <c r="M163" s="558"/>
    </row>
    <row r="164" spans="2:13" x14ac:dyDescent="0.2">
      <c r="B164" s="290"/>
      <c r="C164" s="289"/>
      <c r="D164" s="563"/>
      <c r="F164" s="395">
        <v>1585.14</v>
      </c>
      <c r="G164" s="559" t="s">
        <v>15151</v>
      </c>
      <c r="H164" s="559"/>
      <c r="I164" s="559"/>
      <c r="J164" s="827"/>
      <c r="K164" s="560"/>
      <c r="L164" s="560"/>
      <c r="M164" s="558"/>
    </row>
    <row r="165" spans="2:13" x14ac:dyDescent="0.2">
      <c r="B165" s="290"/>
      <c r="C165" s="289"/>
      <c r="D165" s="563"/>
      <c r="F165" s="395">
        <v>54743.23</v>
      </c>
      <c r="G165" s="559" t="s">
        <v>15150</v>
      </c>
      <c r="H165" s="559"/>
      <c r="I165" s="559"/>
      <c r="J165" s="560"/>
      <c r="K165" s="560"/>
      <c r="L165" s="560"/>
      <c r="M165" s="558"/>
    </row>
    <row r="166" spans="2:13" x14ac:dyDescent="0.2">
      <c r="B166" s="290"/>
      <c r="C166" s="289"/>
      <c r="D166" s="563"/>
      <c r="F166" s="395">
        <v>3533.54</v>
      </c>
      <c r="G166" s="559" t="s">
        <v>15149</v>
      </c>
      <c r="H166" s="559"/>
      <c r="I166" s="559"/>
      <c r="J166" s="560"/>
      <c r="K166" s="560"/>
      <c r="L166" s="560"/>
      <c r="M166" s="558"/>
    </row>
    <row r="167" spans="2:13" x14ac:dyDescent="0.2">
      <c r="B167" s="290"/>
      <c r="C167" s="289"/>
      <c r="D167" s="563"/>
      <c r="F167" s="395">
        <v>58236</v>
      </c>
      <c r="G167" s="559" t="s">
        <v>15148</v>
      </c>
      <c r="H167" s="559"/>
      <c r="I167" s="559"/>
      <c r="J167" s="560"/>
      <c r="K167" s="560"/>
      <c r="L167" s="560"/>
      <c r="M167" s="558"/>
    </row>
    <row r="168" spans="2:13" x14ac:dyDescent="0.2">
      <c r="B168" s="290"/>
      <c r="C168" s="289"/>
      <c r="D168" s="563"/>
      <c r="F168" s="395">
        <v>90000</v>
      </c>
      <c r="G168" s="559" t="s">
        <v>15147</v>
      </c>
      <c r="H168" s="559"/>
      <c r="I168" s="559"/>
      <c r="J168" s="560"/>
      <c r="K168" s="560"/>
      <c r="L168" s="560"/>
      <c r="M168" s="558"/>
    </row>
    <row r="169" spans="2:13" x14ac:dyDescent="0.2">
      <c r="B169" s="290"/>
      <c r="C169" s="289"/>
      <c r="D169" s="563"/>
      <c r="F169" s="395">
        <v>12692.59</v>
      </c>
      <c r="G169" s="559" t="s">
        <v>15146</v>
      </c>
      <c r="H169" s="559"/>
      <c r="I169" s="559"/>
      <c r="J169" s="560"/>
      <c r="K169" s="560"/>
      <c r="L169" s="560"/>
      <c r="M169" s="558"/>
    </row>
    <row r="170" spans="2:13" x14ac:dyDescent="0.2">
      <c r="B170" s="290"/>
      <c r="C170" s="289"/>
      <c r="D170" s="563"/>
      <c r="F170" s="395">
        <v>4108.42</v>
      </c>
      <c r="G170" s="559" t="s">
        <v>15145</v>
      </c>
      <c r="H170" s="559"/>
      <c r="I170" s="559"/>
      <c r="J170" s="560"/>
      <c r="K170" s="560"/>
      <c r="L170" s="560"/>
      <c r="M170" s="558"/>
    </row>
    <row r="171" spans="2:13" x14ac:dyDescent="0.2">
      <c r="B171" s="290"/>
      <c r="C171" s="289"/>
      <c r="D171" s="563"/>
      <c r="F171" s="395">
        <v>4081.7</v>
      </c>
      <c r="G171" s="559" t="s">
        <v>15144</v>
      </c>
      <c r="H171" s="559"/>
      <c r="I171" s="559"/>
      <c r="J171" s="560"/>
      <c r="K171" s="560"/>
      <c r="L171" s="560"/>
      <c r="M171" s="558"/>
    </row>
    <row r="172" spans="2:13" x14ac:dyDescent="0.2">
      <c r="B172" s="290"/>
      <c r="C172" s="289"/>
      <c r="D172" s="563"/>
      <c r="F172" s="395">
        <v>3582.56</v>
      </c>
      <c r="G172" s="559" t="s">
        <v>15143</v>
      </c>
      <c r="H172" s="559"/>
      <c r="I172" s="559"/>
      <c r="J172" s="560"/>
      <c r="K172" s="560"/>
      <c r="L172" s="560"/>
      <c r="M172" s="558"/>
    </row>
    <row r="173" spans="2:13" x14ac:dyDescent="0.2">
      <c r="B173" s="290"/>
      <c r="C173" s="289"/>
      <c r="D173" s="563"/>
      <c r="F173" s="395">
        <v>18371.169999999998</v>
      </c>
      <c r="G173" s="559" t="s">
        <v>15142</v>
      </c>
      <c r="H173" s="559"/>
      <c r="I173" s="559"/>
      <c r="J173" s="560"/>
      <c r="K173" s="560"/>
      <c r="L173" s="560"/>
      <c r="M173" s="558"/>
    </row>
    <row r="174" spans="2:13" x14ac:dyDescent="0.2">
      <c r="B174" s="290"/>
      <c r="C174" s="289"/>
      <c r="D174" s="563"/>
      <c r="F174" s="395">
        <v>10257.799999999999</v>
      </c>
      <c r="G174" s="559" t="s">
        <v>15141</v>
      </c>
      <c r="H174" s="559"/>
      <c r="I174" s="559"/>
      <c r="J174" s="560"/>
      <c r="K174" s="560"/>
      <c r="L174" s="560"/>
      <c r="M174" s="558"/>
    </row>
    <row r="175" spans="2:13" x14ac:dyDescent="0.2">
      <c r="B175" s="290"/>
      <c r="C175" s="289"/>
      <c r="D175" s="563"/>
      <c r="F175" s="395">
        <v>65669.350000000006</v>
      </c>
      <c r="G175" s="559" t="s">
        <v>15140</v>
      </c>
      <c r="H175" s="559"/>
      <c r="I175" s="559"/>
      <c r="J175" s="560"/>
      <c r="K175" s="560"/>
      <c r="L175" s="560"/>
      <c r="M175" s="558"/>
    </row>
    <row r="176" spans="2:13" x14ac:dyDescent="0.2">
      <c r="B176" s="290"/>
      <c r="C176" s="289"/>
      <c r="D176" s="563"/>
      <c r="F176" s="395">
        <v>2405</v>
      </c>
      <c r="G176" s="559" t="s">
        <v>15139</v>
      </c>
      <c r="H176" s="559"/>
      <c r="I176" s="559"/>
      <c r="J176" s="560"/>
      <c r="K176" s="560"/>
      <c r="L176" s="560"/>
      <c r="M176" s="558"/>
    </row>
    <row r="177" spans="2:13" x14ac:dyDescent="0.2">
      <c r="B177" s="290"/>
      <c r="C177" s="289"/>
      <c r="D177" s="563"/>
      <c r="F177" s="395">
        <v>15433.32</v>
      </c>
      <c r="G177" s="559" t="s">
        <v>15138</v>
      </c>
      <c r="H177" s="559"/>
      <c r="I177" s="559"/>
      <c r="J177" s="560"/>
      <c r="K177" s="560"/>
      <c r="L177" s="560"/>
      <c r="M177" s="558"/>
    </row>
    <row r="178" spans="2:13" x14ac:dyDescent="0.2">
      <c r="B178" s="290"/>
      <c r="C178" s="289"/>
      <c r="D178" s="563"/>
      <c r="F178" s="395">
        <v>19570.72</v>
      </c>
      <c r="G178" s="559" t="s">
        <v>15137</v>
      </c>
      <c r="H178" s="559"/>
      <c r="I178" s="559"/>
      <c r="J178" s="560"/>
      <c r="K178" s="560"/>
      <c r="L178" s="560"/>
      <c r="M178" s="558"/>
    </row>
    <row r="179" spans="2:13" x14ac:dyDescent="0.2">
      <c r="B179" s="290"/>
      <c r="C179" s="289"/>
      <c r="D179" s="563"/>
      <c r="F179" s="395">
        <v>12574.52</v>
      </c>
      <c r="G179" s="559" t="s">
        <v>15136</v>
      </c>
      <c r="H179" s="559"/>
      <c r="I179" s="559"/>
      <c r="J179" s="560"/>
      <c r="K179" s="560"/>
      <c r="L179" s="560"/>
      <c r="M179" s="558"/>
    </row>
    <row r="180" spans="2:13" x14ac:dyDescent="0.2">
      <c r="B180" s="290"/>
      <c r="C180" s="289"/>
      <c r="D180" s="563"/>
      <c r="F180" s="395">
        <v>663.2</v>
      </c>
      <c r="G180" s="559" t="s">
        <v>15135</v>
      </c>
      <c r="H180" s="559"/>
      <c r="I180" s="559"/>
      <c r="J180" s="560"/>
      <c r="K180" s="560"/>
      <c r="L180" s="560"/>
      <c r="M180" s="558"/>
    </row>
    <row r="181" spans="2:13" x14ac:dyDescent="0.2">
      <c r="B181" s="290"/>
      <c r="C181" s="289"/>
      <c r="D181" s="563"/>
      <c r="F181" s="395">
        <v>2815.39</v>
      </c>
      <c r="G181" s="559" t="s">
        <v>15134</v>
      </c>
      <c r="H181" s="559"/>
      <c r="I181" s="559"/>
      <c r="J181" s="560"/>
      <c r="K181" s="560"/>
      <c r="L181" s="560"/>
      <c r="M181" s="558"/>
    </row>
    <row r="182" spans="2:13" x14ac:dyDescent="0.2">
      <c r="B182" s="290"/>
      <c r="C182" s="289"/>
      <c r="D182" s="563"/>
      <c r="F182" s="395">
        <v>5042.62</v>
      </c>
      <c r="G182" s="559" t="s">
        <v>15133</v>
      </c>
      <c r="H182" s="559"/>
      <c r="I182" s="559"/>
      <c r="J182" s="560"/>
      <c r="K182" s="560"/>
      <c r="L182" s="560"/>
      <c r="M182" s="558"/>
    </row>
    <row r="183" spans="2:13" x14ac:dyDescent="0.2">
      <c r="B183" s="290"/>
      <c r="C183" s="289"/>
      <c r="D183" s="563"/>
      <c r="F183" s="395">
        <v>7631.62</v>
      </c>
      <c r="G183" s="559" t="s">
        <v>15132</v>
      </c>
      <c r="H183" s="559"/>
      <c r="I183" s="559"/>
      <c r="J183" s="560"/>
      <c r="K183" s="560"/>
      <c r="L183" s="560"/>
      <c r="M183" s="558"/>
    </row>
    <row r="184" spans="2:13" x14ac:dyDescent="0.2">
      <c r="B184" s="290"/>
      <c r="C184" s="289"/>
      <c r="D184" s="563"/>
      <c r="F184" s="395">
        <v>13821.27</v>
      </c>
      <c r="G184" s="559" t="s">
        <v>15131</v>
      </c>
      <c r="H184" s="559"/>
      <c r="I184" s="559"/>
      <c r="J184" s="560"/>
      <c r="K184" s="560"/>
      <c r="L184" s="560"/>
      <c r="M184" s="558"/>
    </row>
    <row r="185" spans="2:13" x14ac:dyDescent="0.2">
      <c r="B185" s="290"/>
      <c r="C185" s="289"/>
      <c r="D185" s="563"/>
      <c r="F185" s="395">
        <v>31200</v>
      </c>
      <c r="G185" s="559" t="s">
        <v>15130</v>
      </c>
      <c r="H185" s="559"/>
      <c r="I185" s="559"/>
      <c r="J185" s="560"/>
      <c r="K185" s="560"/>
      <c r="L185" s="560"/>
      <c r="M185" s="558"/>
    </row>
    <row r="186" spans="2:13" x14ac:dyDescent="0.2">
      <c r="B186" s="290"/>
      <c r="C186" s="289"/>
      <c r="D186" s="563"/>
      <c r="F186" s="395">
        <v>7622.31</v>
      </c>
      <c r="G186" s="559" t="s">
        <v>15129</v>
      </c>
      <c r="H186" s="559"/>
      <c r="I186" s="559"/>
      <c r="J186" s="560"/>
      <c r="K186" s="560"/>
      <c r="L186" s="560"/>
      <c r="M186" s="558"/>
    </row>
    <row r="187" spans="2:13" x14ac:dyDescent="0.2">
      <c r="B187" s="290"/>
      <c r="C187" s="289"/>
      <c r="D187" s="563"/>
      <c r="F187" s="395">
        <v>19395.22</v>
      </c>
      <c r="G187" s="560" t="s">
        <v>15128</v>
      </c>
      <c r="H187" s="559"/>
      <c r="I187" s="559"/>
      <c r="J187" s="560"/>
      <c r="K187" s="560"/>
      <c r="L187" s="560"/>
      <c r="M187" s="558"/>
    </row>
    <row r="188" spans="2:13" x14ac:dyDescent="0.2">
      <c r="B188" s="290"/>
      <c r="C188" s="289"/>
      <c r="D188" s="563"/>
      <c r="F188" s="395">
        <v>18977.599999999999</v>
      </c>
      <c r="G188" s="559" t="s">
        <v>15127</v>
      </c>
      <c r="H188" s="559"/>
      <c r="I188" s="559"/>
      <c r="J188" s="560"/>
      <c r="K188" s="560"/>
      <c r="L188" s="560"/>
      <c r="M188" s="558"/>
    </row>
    <row r="189" spans="2:13" x14ac:dyDescent="0.2">
      <c r="B189" s="290"/>
      <c r="C189" s="289"/>
      <c r="D189" s="563"/>
      <c r="F189" s="395">
        <v>20197.68</v>
      </c>
      <c r="G189" s="559" t="s">
        <v>15126</v>
      </c>
      <c r="H189" s="559"/>
      <c r="I189" s="559"/>
      <c r="J189" s="560"/>
      <c r="K189" s="560"/>
      <c r="L189" s="560"/>
      <c r="M189" s="558"/>
    </row>
    <row r="190" spans="2:13" x14ac:dyDescent="0.2">
      <c r="B190" s="290"/>
      <c r="C190" s="289"/>
      <c r="D190" s="563"/>
      <c r="F190" s="395">
        <v>10567.6</v>
      </c>
      <c r="G190" s="559" t="s">
        <v>15125</v>
      </c>
      <c r="H190" s="559"/>
      <c r="I190" s="559"/>
      <c r="J190" s="560"/>
      <c r="K190" s="560"/>
      <c r="L190" s="560"/>
      <c r="M190" s="558"/>
    </row>
    <row r="191" spans="2:13" x14ac:dyDescent="0.2">
      <c r="B191" s="290"/>
      <c r="C191" s="289"/>
      <c r="D191" s="563"/>
      <c r="F191" s="395">
        <v>139780.23000000001</v>
      </c>
      <c r="G191" s="559" t="s">
        <v>15124</v>
      </c>
      <c r="H191" s="559"/>
      <c r="I191" s="559"/>
      <c r="J191" s="560"/>
      <c r="K191" s="560"/>
      <c r="L191" s="560"/>
      <c r="M191" s="558"/>
    </row>
    <row r="192" spans="2:13" x14ac:dyDescent="0.2">
      <c r="B192" s="290"/>
      <c r="C192" s="289"/>
      <c r="D192" s="563"/>
      <c r="F192" s="395">
        <v>1598.52</v>
      </c>
      <c r="G192" s="559" t="s">
        <v>12652</v>
      </c>
      <c r="H192" s="559"/>
      <c r="I192" s="559"/>
      <c r="J192" s="560"/>
      <c r="K192" s="560"/>
      <c r="L192" s="560"/>
      <c r="M192" s="558"/>
    </row>
    <row r="193" spans="2:13" x14ac:dyDescent="0.2">
      <c r="B193" s="290"/>
      <c r="C193" s="289"/>
      <c r="D193" s="563"/>
      <c r="F193" s="395">
        <v>80381.759999999995</v>
      </c>
      <c r="G193" s="559" t="s">
        <v>8935</v>
      </c>
      <c r="H193" s="559"/>
      <c r="I193" s="559"/>
      <c r="J193" s="560"/>
      <c r="K193" s="560"/>
      <c r="L193" s="560"/>
      <c r="M193" s="558"/>
    </row>
    <row r="194" spans="2:13" x14ac:dyDescent="0.2">
      <c r="B194" s="290"/>
      <c r="C194" s="289"/>
      <c r="D194" s="563"/>
      <c r="F194" s="395">
        <v>5000</v>
      </c>
      <c r="G194" s="559" t="s">
        <v>15123</v>
      </c>
      <c r="H194" s="559"/>
      <c r="I194" s="559"/>
      <c r="J194" s="560"/>
      <c r="K194" s="560"/>
      <c r="L194" s="560"/>
      <c r="M194" s="558"/>
    </row>
    <row r="195" spans="2:13" x14ac:dyDescent="0.2">
      <c r="B195" s="290"/>
      <c r="C195" s="289"/>
      <c r="D195" s="563"/>
      <c r="F195" s="908">
        <v>1195</v>
      </c>
      <c r="G195" s="907" t="s">
        <v>15122</v>
      </c>
      <c r="H195" s="559"/>
      <c r="I195" s="559"/>
      <c r="J195" s="560"/>
      <c r="K195" s="560"/>
      <c r="L195" s="560"/>
      <c r="M195" s="558"/>
    </row>
    <row r="196" spans="2:13" x14ac:dyDescent="0.2">
      <c r="B196" s="290"/>
      <c r="C196" s="289"/>
      <c r="D196" s="563"/>
      <c r="F196" s="395">
        <v>5015.6099999999997</v>
      </c>
      <c r="G196" s="559" t="s">
        <v>15121</v>
      </c>
      <c r="H196" s="559"/>
      <c r="I196" s="559"/>
      <c r="J196" s="560"/>
      <c r="K196" s="560"/>
      <c r="L196" s="560"/>
      <c r="M196" s="558"/>
    </row>
    <row r="197" spans="2:13" x14ac:dyDescent="0.2">
      <c r="B197" s="290"/>
      <c r="C197" s="289"/>
      <c r="D197" s="563"/>
      <c r="F197" s="395">
        <v>0.02</v>
      </c>
      <c r="G197" s="559" t="s">
        <v>6616</v>
      </c>
      <c r="H197" s="559"/>
      <c r="I197" s="559"/>
      <c r="J197" s="560"/>
      <c r="K197" s="560"/>
      <c r="L197" s="560"/>
      <c r="M197" s="558"/>
    </row>
    <row r="198" spans="2:13" x14ac:dyDescent="0.2">
      <c r="B198" s="290"/>
      <c r="C198" s="289"/>
      <c r="D198" s="563"/>
      <c r="F198" s="395">
        <v>7231.88</v>
      </c>
      <c r="G198" s="559" t="s">
        <v>15120</v>
      </c>
      <c r="H198" s="559"/>
      <c r="I198" s="559"/>
      <c r="J198" s="560"/>
      <c r="K198" s="560"/>
      <c r="L198" s="560"/>
      <c r="M198" s="558"/>
    </row>
    <row r="199" spans="2:13" x14ac:dyDescent="0.2">
      <c r="B199" s="290"/>
      <c r="C199" s="289"/>
      <c r="D199" s="563"/>
      <c r="F199" s="395">
        <v>538.77</v>
      </c>
      <c r="G199" s="560" t="s">
        <v>15119</v>
      </c>
      <c r="H199" s="558"/>
      <c r="I199" s="559"/>
      <c r="J199" s="560"/>
      <c r="K199" s="560"/>
      <c r="L199" s="560"/>
      <c r="M199" s="558"/>
    </row>
    <row r="200" spans="2:13" x14ac:dyDescent="0.2">
      <c r="B200" s="290"/>
      <c r="C200" s="289"/>
      <c r="D200" s="563"/>
      <c r="F200" s="395">
        <v>5014.1000000000004</v>
      </c>
      <c r="G200" s="559" t="s">
        <v>15118</v>
      </c>
      <c r="H200" s="559"/>
      <c r="I200" s="559"/>
      <c r="J200" s="560"/>
      <c r="K200" s="560"/>
      <c r="L200" s="560"/>
      <c r="M200" s="558"/>
    </row>
    <row r="201" spans="2:13" x14ac:dyDescent="0.2">
      <c r="B201" s="290"/>
      <c r="C201" s="289"/>
      <c r="D201" s="563"/>
      <c r="F201" s="395">
        <v>11234.32</v>
      </c>
      <c r="G201" s="559" t="s">
        <v>15117</v>
      </c>
      <c r="H201" s="559"/>
      <c r="I201" s="559"/>
      <c r="J201" s="560"/>
      <c r="K201" s="560"/>
      <c r="L201" s="560"/>
      <c r="M201" s="558"/>
    </row>
    <row r="202" spans="2:13" x14ac:dyDescent="0.2">
      <c r="B202" s="290"/>
      <c r="C202" s="289"/>
      <c r="D202" s="563"/>
      <c r="F202" s="395">
        <v>10834.58</v>
      </c>
      <c r="G202" s="675" t="s">
        <v>15116</v>
      </c>
      <c r="H202" s="559"/>
      <c r="I202" s="559"/>
      <c r="J202" s="560"/>
      <c r="K202" s="560"/>
      <c r="L202" s="560"/>
      <c r="M202" s="558"/>
    </row>
    <row r="203" spans="2:13" x14ac:dyDescent="0.2">
      <c r="B203" s="290"/>
      <c r="C203" s="289"/>
      <c r="D203" s="563"/>
      <c r="F203" s="395">
        <v>8247.35</v>
      </c>
      <c r="G203" s="559" t="s">
        <v>15115</v>
      </c>
      <c r="H203" s="559"/>
      <c r="I203" s="559"/>
      <c r="J203" s="560"/>
      <c r="K203" s="560"/>
      <c r="L203" s="560"/>
      <c r="M203" s="558"/>
    </row>
    <row r="204" spans="2:13" x14ac:dyDescent="0.2">
      <c r="B204" s="290"/>
      <c r="C204" s="289"/>
      <c r="D204" s="563"/>
      <c r="F204" s="395">
        <v>2540.66</v>
      </c>
      <c r="G204" s="559" t="s">
        <v>15114</v>
      </c>
      <c r="H204" s="559"/>
      <c r="I204" s="559"/>
      <c r="J204" s="560"/>
      <c r="K204" s="560"/>
      <c r="L204" s="560"/>
      <c r="M204" s="558"/>
    </row>
    <row r="205" spans="2:13" x14ac:dyDescent="0.2">
      <c r="B205" s="290"/>
      <c r="C205" s="289"/>
      <c r="D205" s="563"/>
      <c r="F205" s="395">
        <v>15148.27</v>
      </c>
      <c r="G205" s="559" t="s">
        <v>15113</v>
      </c>
      <c r="H205" s="559"/>
      <c r="I205" s="559"/>
      <c r="J205" s="560"/>
      <c r="K205" s="560"/>
      <c r="L205" s="560"/>
      <c r="M205" s="558"/>
    </row>
    <row r="206" spans="2:13" x14ac:dyDescent="0.2">
      <c r="B206" s="290"/>
      <c r="C206" s="289"/>
      <c r="D206" s="563"/>
      <c r="F206" s="395">
        <v>14507.57</v>
      </c>
      <c r="G206" s="1092" t="s">
        <v>15085</v>
      </c>
      <c r="H206" s="559"/>
      <c r="I206" s="559"/>
      <c r="J206" s="560"/>
      <c r="K206" s="560"/>
      <c r="L206" s="560"/>
      <c r="M206" s="558"/>
    </row>
    <row r="207" spans="2:13" x14ac:dyDescent="0.2">
      <c r="B207" s="290"/>
      <c r="C207" s="289"/>
      <c r="D207" s="563"/>
      <c r="F207" s="395">
        <v>7162.77</v>
      </c>
      <c r="G207" s="559" t="s">
        <v>15112</v>
      </c>
      <c r="H207" s="559"/>
      <c r="I207" s="559"/>
      <c r="J207" s="560"/>
      <c r="K207" s="560"/>
      <c r="L207" s="560"/>
      <c r="M207" s="558"/>
    </row>
    <row r="208" spans="2:13" x14ac:dyDescent="0.2">
      <c r="B208" s="290"/>
      <c r="C208" s="289"/>
      <c r="D208" s="563"/>
      <c r="F208" s="395">
        <v>4424.3</v>
      </c>
      <c r="G208" s="559" t="s">
        <v>15111</v>
      </c>
      <c r="H208" s="559"/>
      <c r="I208" s="559"/>
      <c r="J208" s="560"/>
      <c r="K208" s="560"/>
      <c r="L208" s="560"/>
      <c r="M208" s="558"/>
    </row>
    <row r="209" spans="2:13" x14ac:dyDescent="0.2">
      <c r="B209" s="290"/>
      <c r="C209" s="289"/>
      <c r="D209" s="563"/>
      <c r="E209" s="900"/>
      <c r="F209" s="395">
        <v>10488.72</v>
      </c>
      <c r="G209" s="559" t="s">
        <v>15110</v>
      </c>
      <c r="H209" s="559"/>
      <c r="I209" s="559"/>
      <c r="J209" s="560"/>
      <c r="K209" s="560"/>
      <c r="L209" s="560"/>
      <c r="M209" s="558"/>
    </row>
    <row r="210" spans="2:13" x14ac:dyDescent="0.2">
      <c r="B210" s="290"/>
      <c r="C210" s="289"/>
      <c r="D210" s="563"/>
      <c r="F210" s="908">
        <v>19673.07</v>
      </c>
      <c r="G210" s="907" t="s">
        <v>8898</v>
      </c>
      <c r="H210" s="559"/>
      <c r="I210" s="559"/>
      <c r="J210" s="560"/>
      <c r="K210" s="560"/>
      <c r="L210" s="560"/>
      <c r="M210" s="558"/>
    </row>
    <row r="211" spans="2:13" x14ac:dyDescent="0.2">
      <c r="B211" s="290"/>
      <c r="C211" s="289"/>
      <c r="D211" s="563"/>
      <c r="F211" s="395">
        <v>6059.31</v>
      </c>
      <c r="G211" s="559" t="s">
        <v>15109</v>
      </c>
      <c r="H211" s="559"/>
      <c r="I211" s="559"/>
      <c r="J211" s="560"/>
      <c r="K211" s="560"/>
      <c r="L211" s="560"/>
      <c r="M211" s="558"/>
    </row>
    <row r="212" spans="2:13" x14ac:dyDescent="0.2">
      <c r="B212" s="290"/>
      <c r="C212" s="289"/>
      <c r="D212" s="563"/>
      <c r="F212" s="395">
        <v>16710.349999999999</v>
      </c>
      <c r="G212" s="559" t="s">
        <v>15108</v>
      </c>
      <c r="H212" s="559"/>
      <c r="I212" s="559"/>
      <c r="J212" s="560"/>
      <c r="K212" s="560"/>
      <c r="L212" s="560"/>
      <c r="M212" s="558"/>
    </row>
    <row r="213" spans="2:13" x14ac:dyDescent="0.2">
      <c r="B213" s="290"/>
      <c r="C213" s="289"/>
      <c r="D213" s="563"/>
      <c r="F213" s="395">
        <v>6415.41</v>
      </c>
      <c r="G213" s="559" t="s">
        <v>15107</v>
      </c>
      <c r="H213" s="559"/>
      <c r="I213" s="559"/>
      <c r="J213" s="560"/>
      <c r="K213" s="560"/>
      <c r="L213" s="560"/>
      <c r="M213" s="558"/>
    </row>
    <row r="214" spans="2:13" x14ac:dyDescent="0.2">
      <c r="B214" s="290"/>
      <c r="C214" s="289"/>
      <c r="D214" s="563"/>
      <c r="F214" s="395">
        <v>10500</v>
      </c>
      <c r="G214" s="559" t="s">
        <v>15106</v>
      </c>
      <c r="H214" s="559"/>
      <c r="I214" s="559"/>
      <c r="J214" s="560"/>
      <c r="K214" s="560"/>
      <c r="L214" s="560"/>
      <c r="M214" s="558"/>
    </row>
    <row r="215" spans="2:13" x14ac:dyDescent="0.2">
      <c r="B215" s="290"/>
      <c r="C215" s="289"/>
      <c r="D215" s="563"/>
      <c r="F215" s="395">
        <v>2633.07</v>
      </c>
      <c r="G215" s="901" t="s">
        <v>15105</v>
      </c>
      <c r="H215" s="559"/>
      <c r="I215" s="559"/>
      <c r="J215" s="560"/>
      <c r="K215" s="560"/>
      <c r="L215" s="560"/>
      <c r="M215" s="558"/>
    </row>
    <row r="216" spans="2:13" x14ac:dyDescent="0.2">
      <c r="B216" s="290"/>
      <c r="C216" s="289"/>
      <c r="D216" s="563"/>
      <c r="F216" s="908">
        <v>31598.99</v>
      </c>
      <c r="G216" s="907"/>
      <c r="H216" s="559"/>
      <c r="I216" s="559"/>
      <c r="J216" s="560"/>
      <c r="K216" s="560"/>
      <c r="L216" s="560"/>
      <c r="M216" s="558"/>
    </row>
    <row r="217" spans="2:13" x14ac:dyDescent="0.2">
      <c r="B217" s="290"/>
      <c r="C217" s="289"/>
      <c r="D217" s="563"/>
      <c r="F217" s="395">
        <v>135913.14000000001</v>
      </c>
      <c r="G217" s="559" t="s">
        <v>15104</v>
      </c>
      <c r="H217" s="559"/>
      <c r="I217" s="559"/>
      <c r="J217" s="560"/>
      <c r="K217" s="560"/>
      <c r="L217" s="560"/>
      <c r="M217" s="558"/>
    </row>
    <row r="218" spans="2:13" x14ac:dyDescent="0.2">
      <c r="B218" s="290"/>
      <c r="C218" s="289"/>
      <c r="D218" s="563"/>
      <c r="F218" s="395">
        <v>42630</v>
      </c>
      <c r="G218" s="559" t="s">
        <v>15103</v>
      </c>
      <c r="H218" s="559"/>
      <c r="I218" s="559"/>
      <c r="J218" s="560"/>
      <c r="K218" s="560"/>
      <c r="L218" s="560"/>
      <c r="M218" s="558"/>
    </row>
    <row r="219" spans="2:13" x14ac:dyDescent="0.2">
      <c r="B219" s="290"/>
      <c r="C219" s="289"/>
      <c r="D219" s="563"/>
      <c r="F219" s="395">
        <v>41846.31</v>
      </c>
      <c r="G219" s="559" t="s">
        <v>15102</v>
      </c>
      <c r="H219" s="559"/>
      <c r="I219" s="559"/>
      <c r="J219" s="560"/>
      <c r="K219" s="560"/>
      <c r="L219" s="560"/>
      <c r="M219" s="558"/>
    </row>
    <row r="220" spans="2:13" x14ac:dyDescent="0.2">
      <c r="B220" s="290"/>
      <c r="C220" s="289"/>
      <c r="D220" s="563"/>
      <c r="F220" s="395">
        <v>52580.07</v>
      </c>
      <c r="G220" s="559" t="s">
        <v>15101</v>
      </c>
      <c r="H220" s="559"/>
      <c r="I220" s="559"/>
      <c r="J220" s="560"/>
      <c r="K220" s="560"/>
      <c r="L220" s="560"/>
      <c r="M220" s="558"/>
    </row>
    <row r="221" spans="2:13" x14ac:dyDescent="0.2">
      <c r="B221" s="290"/>
      <c r="C221" s="289"/>
      <c r="D221" s="563"/>
      <c r="F221" s="395">
        <v>1754.38</v>
      </c>
      <c r="G221" s="559" t="s">
        <v>15100</v>
      </c>
      <c r="H221" s="559"/>
      <c r="I221" s="559"/>
      <c r="J221" s="560"/>
      <c r="K221" s="560"/>
      <c r="L221" s="560"/>
      <c r="M221" s="558"/>
    </row>
    <row r="222" spans="2:13" x14ac:dyDescent="0.2">
      <c r="B222" s="290"/>
      <c r="C222" s="289"/>
      <c r="D222" s="563"/>
      <c r="F222" s="395">
        <v>80790.75</v>
      </c>
      <c r="G222" s="559" t="s">
        <v>15099</v>
      </c>
      <c r="H222" s="559"/>
      <c r="I222" s="559"/>
      <c r="J222" s="560"/>
      <c r="K222" s="560"/>
      <c r="L222" s="560"/>
      <c r="M222" s="558"/>
    </row>
    <row r="223" spans="2:13" x14ac:dyDescent="0.2">
      <c r="B223" s="290"/>
      <c r="C223" s="289"/>
      <c r="D223" s="563"/>
      <c r="F223" s="395">
        <v>100988.44</v>
      </c>
      <c r="G223" s="559" t="s">
        <v>15098</v>
      </c>
      <c r="H223" s="559"/>
      <c r="I223" s="559"/>
      <c r="J223" s="560"/>
      <c r="K223" s="560"/>
      <c r="L223" s="560"/>
      <c r="M223" s="558"/>
    </row>
    <row r="224" spans="2:13" x14ac:dyDescent="0.2">
      <c r="B224" s="290"/>
      <c r="C224" s="289"/>
      <c r="D224" s="563"/>
      <c r="F224" s="395">
        <v>7622.31</v>
      </c>
      <c r="G224" s="559" t="s">
        <v>15097</v>
      </c>
      <c r="H224" s="559"/>
      <c r="I224" s="559"/>
      <c r="J224" s="560"/>
      <c r="K224" s="560"/>
      <c r="L224" s="560"/>
      <c r="M224" s="558"/>
    </row>
    <row r="225" spans="2:13" x14ac:dyDescent="0.2">
      <c r="B225" s="290"/>
      <c r="C225" s="289"/>
      <c r="D225" s="563"/>
      <c r="F225" s="395">
        <v>15244.62</v>
      </c>
      <c r="G225" s="559" t="s">
        <v>15096</v>
      </c>
      <c r="H225" s="559"/>
      <c r="I225" s="559"/>
      <c r="J225" s="560"/>
      <c r="K225" s="560"/>
      <c r="L225" s="560"/>
      <c r="M225" s="558"/>
    </row>
    <row r="226" spans="2:13" x14ac:dyDescent="0.2">
      <c r="B226" s="290"/>
      <c r="C226" s="289"/>
      <c r="D226" s="563"/>
      <c r="F226" s="908">
        <v>61617.09</v>
      </c>
      <c r="G226" s="907"/>
      <c r="H226" s="559"/>
      <c r="I226" s="559"/>
      <c r="J226" s="560"/>
      <c r="K226" s="560"/>
      <c r="L226" s="560"/>
      <c r="M226" s="558"/>
    </row>
    <row r="227" spans="2:13" x14ac:dyDescent="0.2">
      <c r="B227" s="290"/>
      <c r="C227" s="289"/>
      <c r="D227" s="563"/>
      <c r="F227" s="395">
        <v>80790.75</v>
      </c>
      <c r="G227" s="559" t="s">
        <v>15095</v>
      </c>
      <c r="H227" s="559"/>
      <c r="I227" s="559"/>
      <c r="J227" s="560"/>
      <c r="K227" s="560"/>
      <c r="L227" s="560"/>
      <c r="M227" s="558"/>
    </row>
    <row r="228" spans="2:13" x14ac:dyDescent="0.2">
      <c r="B228" s="290"/>
      <c r="C228" s="289"/>
      <c r="D228" s="563"/>
      <c r="F228" s="395">
        <v>10567.6</v>
      </c>
      <c r="G228" s="559" t="s">
        <v>15094</v>
      </c>
      <c r="H228" s="559"/>
      <c r="I228" s="559"/>
      <c r="J228" s="560"/>
      <c r="K228" s="560"/>
      <c r="L228" s="560"/>
      <c r="M228" s="558"/>
    </row>
    <row r="229" spans="2:13" x14ac:dyDescent="0.2">
      <c r="B229" s="290"/>
      <c r="C229" s="289"/>
      <c r="D229" s="563"/>
      <c r="F229" s="395">
        <v>4566.21</v>
      </c>
      <c r="G229" s="559" t="s">
        <v>15093</v>
      </c>
      <c r="H229" s="559"/>
      <c r="I229" s="559"/>
      <c r="J229" s="560"/>
      <c r="K229" s="560"/>
      <c r="L229" s="560"/>
      <c r="M229" s="558"/>
    </row>
    <row r="230" spans="2:13" x14ac:dyDescent="0.2">
      <c r="B230" s="290"/>
      <c r="C230" s="289"/>
      <c r="D230" s="563"/>
      <c r="F230" s="908">
        <v>104900</v>
      </c>
      <c r="G230" s="907"/>
      <c r="H230" s="559"/>
      <c r="I230" s="559"/>
      <c r="J230" s="560"/>
      <c r="K230" s="560"/>
      <c r="L230" s="560"/>
      <c r="M230" s="558"/>
    </row>
    <row r="231" spans="2:13" x14ac:dyDescent="0.2">
      <c r="B231" s="290"/>
      <c r="C231" s="289"/>
      <c r="D231" s="563"/>
      <c r="F231" s="395">
        <v>3867.66</v>
      </c>
      <c r="G231" s="559" t="s">
        <v>15092</v>
      </c>
      <c r="H231" s="559"/>
      <c r="I231" s="559"/>
      <c r="J231" s="560"/>
      <c r="K231" s="560"/>
      <c r="L231" s="560"/>
      <c r="M231" s="558"/>
    </row>
    <row r="232" spans="2:13" x14ac:dyDescent="0.2">
      <c r="B232" s="290"/>
      <c r="C232" s="289"/>
      <c r="D232" s="563"/>
      <c r="F232" s="395">
        <v>13139.04</v>
      </c>
      <c r="G232" s="559" t="s">
        <v>15091</v>
      </c>
      <c r="H232" s="559"/>
      <c r="I232" s="559"/>
      <c r="J232" s="560"/>
      <c r="K232" s="560"/>
      <c r="L232" s="560"/>
      <c r="M232" s="558"/>
    </row>
    <row r="233" spans="2:13" x14ac:dyDescent="0.2">
      <c r="B233" s="290"/>
      <c r="C233" s="289"/>
      <c r="D233" s="563"/>
      <c r="F233" s="395">
        <v>19147.560000000001</v>
      </c>
      <c r="G233" s="559" t="s">
        <v>15090</v>
      </c>
      <c r="H233" s="559"/>
      <c r="I233" s="559"/>
      <c r="J233" s="560"/>
      <c r="K233" s="560"/>
      <c r="L233" s="560"/>
      <c r="M233" s="558"/>
    </row>
    <row r="234" spans="2:13" x14ac:dyDescent="0.2">
      <c r="B234" s="290"/>
      <c r="C234" s="289"/>
      <c r="D234" s="563"/>
      <c r="F234" s="395">
        <v>18029.919999999998</v>
      </c>
      <c r="G234" s="559" t="s">
        <v>15089</v>
      </c>
      <c r="H234" s="559"/>
      <c r="I234" s="559"/>
      <c r="J234" s="560"/>
      <c r="K234" s="560"/>
      <c r="L234" s="560"/>
      <c r="M234" s="558"/>
    </row>
    <row r="235" spans="2:13" x14ac:dyDescent="0.2">
      <c r="B235" s="290"/>
      <c r="C235" s="289"/>
      <c r="D235" s="563"/>
      <c r="F235" s="395">
        <v>4165.6099999999997</v>
      </c>
      <c r="G235" s="559" t="s">
        <v>15088</v>
      </c>
      <c r="H235" s="559"/>
      <c r="I235" s="559"/>
      <c r="J235" s="560"/>
      <c r="K235" s="560"/>
      <c r="L235" s="560"/>
      <c r="M235" s="558"/>
    </row>
    <row r="236" spans="2:13" x14ac:dyDescent="0.2">
      <c r="B236" s="290"/>
      <c r="C236" s="289"/>
      <c r="D236" s="563"/>
      <c r="F236" s="395">
        <v>750</v>
      </c>
      <c r="G236" s="559"/>
      <c r="H236" s="559"/>
      <c r="I236" s="559"/>
      <c r="J236" s="560"/>
      <c r="K236" s="560"/>
      <c r="L236" s="560"/>
      <c r="M236" s="558"/>
    </row>
    <row r="237" spans="2:13" x14ac:dyDescent="0.2">
      <c r="B237" s="290"/>
      <c r="C237" s="289"/>
      <c r="D237" s="563"/>
      <c r="F237" s="395">
        <v>120</v>
      </c>
      <c r="G237" s="559"/>
      <c r="H237" s="559"/>
      <c r="I237" s="559"/>
      <c r="J237" s="560"/>
      <c r="K237" s="560"/>
      <c r="L237" s="560"/>
      <c r="M237" s="558"/>
    </row>
    <row r="238" spans="2:13" x14ac:dyDescent="0.2">
      <c r="B238" s="290"/>
      <c r="C238" s="289"/>
      <c r="D238" s="563"/>
      <c r="F238" s="395">
        <v>12313.95</v>
      </c>
      <c r="G238" s="559" t="s">
        <v>15087</v>
      </c>
      <c r="H238" s="559"/>
      <c r="I238" s="559"/>
      <c r="J238" s="560"/>
      <c r="K238" s="560"/>
      <c r="L238" s="560"/>
      <c r="M238" s="558"/>
    </row>
    <row r="239" spans="2:13" x14ac:dyDescent="0.2">
      <c r="B239" s="290"/>
      <c r="C239" s="289"/>
      <c r="D239" s="563"/>
      <c r="F239" s="395">
        <v>27758.86</v>
      </c>
      <c r="G239" s="560" t="s">
        <v>15086</v>
      </c>
      <c r="H239" s="559"/>
      <c r="I239" s="559"/>
      <c r="J239" s="560"/>
      <c r="K239" s="560"/>
      <c r="L239" s="560"/>
      <c r="M239" s="558"/>
    </row>
    <row r="240" spans="2:13" x14ac:dyDescent="0.2">
      <c r="B240" s="290"/>
      <c r="C240" s="289"/>
      <c r="D240" s="563"/>
      <c r="F240" s="395">
        <v>14507.57</v>
      </c>
      <c r="G240" s="559" t="s">
        <v>15085</v>
      </c>
      <c r="H240" s="559"/>
      <c r="I240" s="559"/>
      <c r="J240" s="560"/>
      <c r="K240" s="560"/>
      <c r="L240" s="560"/>
      <c r="M240" s="558"/>
    </row>
    <row r="241" spans="2:13" x14ac:dyDescent="0.2">
      <c r="B241" s="290"/>
      <c r="C241" s="289"/>
      <c r="D241" s="563"/>
      <c r="F241" s="395">
        <v>3194.64</v>
      </c>
      <c r="G241" s="559" t="s">
        <v>15084</v>
      </c>
      <c r="H241" s="559"/>
      <c r="I241" s="559"/>
      <c r="J241" s="560"/>
      <c r="K241" s="560"/>
      <c r="L241" s="560"/>
      <c r="M241" s="558"/>
    </row>
    <row r="242" spans="2:13" x14ac:dyDescent="0.2">
      <c r="B242" s="290"/>
      <c r="C242" s="289"/>
      <c r="D242" s="563"/>
      <c r="F242" s="908">
        <v>11037.92</v>
      </c>
      <c r="G242" s="907"/>
      <c r="H242" s="559"/>
      <c r="I242" s="559"/>
      <c r="J242" s="560"/>
      <c r="K242" s="560"/>
      <c r="L242" s="560"/>
      <c r="M242" s="558"/>
    </row>
    <row r="243" spans="2:13" x14ac:dyDescent="0.2">
      <c r="B243" s="290"/>
      <c r="C243" s="289"/>
      <c r="D243" s="563"/>
      <c r="F243" s="908">
        <v>4398.2</v>
      </c>
      <c r="G243" s="907"/>
      <c r="H243" s="559"/>
      <c r="I243" s="559"/>
      <c r="J243" s="560"/>
      <c r="K243" s="560"/>
      <c r="L243" s="560"/>
      <c r="M243" s="558"/>
    </row>
    <row r="244" spans="2:13" x14ac:dyDescent="0.2">
      <c r="B244" s="290"/>
      <c r="C244" s="289"/>
      <c r="D244" s="563"/>
      <c r="F244" s="908">
        <v>19169.48</v>
      </c>
      <c r="G244" s="907"/>
      <c r="H244" s="559"/>
      <c r="I244" s="559"/>
      <c r="J244" s="560"/>
      <c r="K244" s="560"/>
      <c r="L244" s="560"/>
      <c r="M244" s="558"/>
    </row>
    <row r="245" spans="2:13" x14ac:dyDescent="0.2">
      <c r="B245" s="290"/>
      <c r="C245" s="289"/>
      <c r="D245" s="563"/>
      <c r="F245" s="908">
        <v>9217.7800000000007</v>
      </c>
      <c r="G245" s="907"/>
      <c r="H245" s="559"/>
      <c r="I245" s="559"/>
      <c r="J245" s="560"/>
      <c r="K245" s="560"/>
      <c r="L245" s="560"/>
      <c r="M245" s="558"/>
    </row>
    <row r="246" spans="2:13" x14ac:dyDescent="0.2">
      <c r="B246" s="290"/>
      <c r="C246" s="289"/>
      <c r="D246" s="563"/>
      <c r="F246" s="908">
        <v>19786.66</v>
      </c>
      <c r="G246" s="907"/>
      <c r="H246" s="559"/>
      <c r="I246" s="559"/>
      <c r="J246" s="560"/>
      <c r="K246" s="560"/>
      <c r="L246" s="560"/>
      <c r="M246" s="558"/>
    </row>
    <row r="247" spans="2:13" x14ac:dyDescent="0.2">
      <c r="B247" s="290"/>
      <c r="C247" s="289"/>
      <c r="D247" s="563"/>
      <c r="F247" s="908">
        <v>19174.8</v>
      </c>
      <c r="G247" s="907"/>
      <c r="H247" s="559"/>
      <c r="I247" s="559"/>
      <c r="J247" s="560"/>
      <c r="K247" s="560"/>
      <c r="L247" s="560"/>
      <c r="M247" s="558"/>
    </row>
    <row r="248" spans="2:13" x14ac:dyDescent="0.2">
      <c r="B248" s="290"/>
      <c r="C248" s="289"/>
      <c r="D248" s="563"/>
      <c r="F248" s="908">
        <v>21949.78</v>
      </c>
      <c r="G248" s="1057"/>
      <c r="H248" s="559"/>
      <c r="I248" s="559"/>
      <c r="J248" s="560"/>
      <c r="K248" s="560"/>
      <c r="L248" s="560"/>
      <c r="M248" s="558"/>
    </row>
    <row r="249" spans="2:13" x14ac:dyDescent="0.2">
      <c r="B249" s="290"/>
      <c r="C249" s="289"/>
      <c r="D249" s="563"/>
      <c r="F249" s="908">
        <v>4040</v>
      </c>
      <c r="G249" s="907"/>
      <c r="H249" s="559"/>
      <c r="I249" s="559"/>
      <c r="J249" s="560"/>
      <c r="K249" s="560"/>
      <c r="L249" s="560"/>
      <c r="M249" s="558"/>
    </row>
    <row r="250" spans="2:13" x14ac:dyDescent="0.2">
      <c r="B250" s="290"/>
      <c r="C250" s="289"/>
      <c r="D250" s="563"/>
      <c r="F250" s="908">
        <v>13703.85</v>
      </c>
      <c r="G250" s="907"/>
      <c r="H250" s="559"/>
      <c r="I250" s="559"/>
      <c r="J250" s="560"/>
      <c r="K250" s="560"/>
      <c r="L250" s="560"/>
      <c r="M250" s="558"/>
    </row>
    <row r="251" spans="2:13" x14ac:dyDescent="0.2">
      <c r="B251" s="290"/>
      <c r="C251" s="289"/>
      <c r="D251" s="563"/>
      <c r="F251" s="908">
        <v>15149</v>
      </c>
      <c r="G251" s="1057"/>
      <c r="H251" s="559"/>
      <c r="I251" s="559"/>
      <c r="J251" s="560"/>
      <c r="K251" s="560"/>
      <c r="L251" s="560"/>
      <c r="M251" s="558"/>
    </row>
    <row r="252" spans="2:13" x14ac:dyDescent="0.2">
      <c r="B252" s="290"/>
      <c r="C252" s="289"/>
      <c r="D252" s="563"/>
      <c r="F252" s="395">
        <v>4024.57</v>
      </c>
      <c r="G252" s="559" t="s">
        <v>8898</v>
      </c>
      <c r="H252" s="559"/>
      <c r="I252" s="559"/>
      <c r="J252" s="560"/>
      <c r="K252" s="560"/>
      <c r="L252" s="560"/>
      <c r="M252" s="558"/>
    </row>
    <row r="253" spans="2:13" x14ac:dyDescent="0.2">
      <c r="B253" s="290"/>
      <c r="C253" s="289"/>
      <c r="D253" s="563"/>
      <c r="F253" s="395">
        <v>1194.19</v>
      </c>
      <c r="G253" s="559" t="s">
        <v>15083</v>
      </c>
      <c r="H253" s="559"/>
      <c r="I253" s="559"/>
      <c r="J253" s="560"/>
      <c r="K253" s="560"/>
      <c r="L253" s="560"/>
      <c r="M253" s="558"/>
    </row>
    <row r="254" spans="2:13" x14ac:dyDescent="0.2">
      <c r="B254" s="290"/>
      <c r="C254" s="289"/>
      <c r="D254" s="563"/>
      <c r="F254" s="908">
        <v>5972.32</v>
      </c>
      <c r="G254" s="907"/>
      <c r="H254" s="559"/>
      <c r="I254" s="559"/>
      <c r="J254" s="560"/>
      <c r="K254" s="560"/>
      <c r="L254" s="560"/>
      <c r="M254" s="558"/>
    </row>
    <row r="255" spans="2:13" x14ac:dyDescent="0.2">
      <c r="B255" s="290"/>
      <c r="C255" s="289"/>
      <c r="D255" s="563"/>
      <c r="F255" s="908">
        <v>7085.25</v>
      </c>
      <c r="G255" s="907"/>
      <c r="H255" s="559"/>
      <c r="I255" s="559"/>
      <c r="J255" s="560"/>
      <c r="K255" s="560"/>
      <c r="L255" s="560"/>
      <c r="M255" s="558"/>
    </row>
    <row r="256" spans="2:13" x14ac:dyDescent="0.2">
      <c r="B256" s="290"/>
      <c r="C256" s="289"/>
      <c r="D256" s="563"/>
      <c r="F256" s="395">
        <v>5590.77</v>
      </c>
      <c r="G256" s="559" t="s">
        <v>15082</v>
      </c>
      <c r="H256" s="559"/>
      <c r="I256" s="559"/>
      <c r="J256" s="560"/>
      <c r="K256" s="560"/>
      <c r="L256" s="560"/>
      <c r="M256" s="558"/>
    </row>
    <row r="257" spans="2:13" x14ac:dyDescent="0.2">
      <c r="B257" s="290"/>
      <c r="C257" s="289"/>
      <c r="D257" s="563"/>
      <c r="E257" s="395"/>
      <c r="F257" s="395">
        <v>10184.540000000001</v>
      </c>
      <c r="G257" s="559" t="s">
        <v>15081</v>
      </c>
      <c r="H257" s="559"/>
      <c r="I257" s="559"/>
      <c r="J257" s="560"/>
      <c r="K257" s="560"/>
      <c r="L257" s="560"/>
      <c r="M257" s="558"/>
    </row>
    <row r="258" spans="2:13" x14ac:dyDescent="0.2">
      <c r="B258" s="290"/>
      <c r="C258" s="289"/>
      <c r="D258" s="563"/>
      <c r="F258" s="908">
        <v>6500</v>
      </c>
      <c r="G258" s="907"/>
      <c r="H258" s="559"/>
      <c r="I258" s="559"/>
      <c r="J258" s="560"/>
      <c r="K258" s="560"/>
      <c r="L258" s="560"/>
      <c r="M258" s="558"/>
    </row>
    <row r="259" spans="2:13" x14ac:dyDescent="0.2">
      <c r="B259" s="290"/>
      <c r="C259" s="289"/>
      <c r="D259" s="563"/>
      <c r="F259" s="908">
        <v>109014</v>
      </c>
      <c r="G259" s="907"/>
      <c r="H259" s="559"/>
      <c r="I259" s="559"/>
      <c r="J259" s="560"/>
      <c r="K259" s="560"/>
      <c r="L259" s="560"/>
      <c r="M259" s="558"/>
    </row>
    <row r="260" spans="2:13" x14ac:dyDescent="0.2">
      <c r="B260" s="290"/>
      <c r="C260" s="289"/>
      <c r="D260" s="563"/>
      <c r="F260" s="395">
        <v>13178.42</v>
      </c>
      <c r="G260" s="559" t="s">
        <v>15080</v>
      </c>
      <c r="H260" s="559"/>
      <c r="I260" s="559"/>
      <c r="J260" s="560"/>
      <c r="K260" s="560"/>
      <c r="L260" s="560"/>
      <c r="M260" s="558"/>
    </row>
    <row r="261" spans="2:13" x14ac:dyDescent="0.2">
      <c r="B261" s="290"/>
      <c r="C261" s="289"/>
      <c r="D261" s="563"/>
      <c r="F261" s="908">
        <v>1234.1400000000001</v>
      </c>
      <c r="G261" s="907"/>
      <c r="H261" s="559"/>
      <c r="I261" s="559"/>
      <c r="J261" s="560"/>
      <c r="K261" s="560"/>
      <c r="L261" s="560"/>
      <c r="M261" s="558"/>
    </row>
    <row r="262" spans="2:13" x14ac:dyDescent="0.2">
      <c r="B262" s="290"/>
      <c r="C262" s="289"/>
      <c r="D262" s="563"/>
      <c r="F262" s="908">
        <v>938.12</v>
      </c>
      <c r="G262" s="907"/>
      <c r="H262" s="559"/>
      <c r="I262" s="559"/>
      <c r="J262" s="560"/>
      <c r="K262" s="560"/>
      <c r="L262" s="560"/>
      <c r="M262" s="558"/>
    </row>
    <row r="263" spans="2:13" x14ac:dyDescent="0.2">
      <c r="B263" s="290"/>
      <c r="C263" s="289"/>
      <c r="D263" s="563"/>
      <c r="F263" s="395">
        <v>25247.11</v>
      </c>
      <c r="G263" s="559" t="s">
        <v>15079</v>
      </c>
      <c r="H263" s="559"/>
      <c r="I263" s="559"/>
      <c r="J263" s="560"/>
      <c r="K263" s="560"/>
      <c r="L263" s="560"/>
      <c r="M263" s="558"/>
    </row>
    <row r="264" spans="2:13" x14ac:dyDescent="0.2">
      <c r="B264" s="290"/>
      <c r="C264" s="289"/>
      <c r="D264" s="563"/>
      <c r="F264" s="395">
        <v>10098.84</v>
      </c>
      <c r="G264" s="559" t="s">
        <v>15078</v>
      </c>
      <c r="H264" s="559"/>
      <c r="I264" s="559"/>
      <c r="J264" s="560"/>
      <c r="K264" s="560"/>
      <c r="L264" s="560"/>
      <c r="M264" s="558"/>
    </row>
    <row r="265" spans="2:13" x14ac:dyDescent="0.2">
      <c r="B265" s="290"/>
      <c r="C265" s="289"/>
      <c r="D265" s="563"/>
      <c r="F265" s="395">
        <v>4069.3</v>
      </c>
      <c r="G265" s="559" t="s">
        <v>15077</v>
      </c>
      <c r="H265" s="559"/>
      <c r="I265" s="559"/>
      <c r="J265" s="560"/>
      <c r="K265" s="560"/>
      <c r="L265" s="560"/>
      <c r="M265" s="558"/>
    </row>
    <row r="266" spans="2:13" x14ac:dyDescent="0.2">
      <c r="B266" s="290"/>
      <c r="C266" s="289"/>
      <c r="D266" s="563"/>
      <c r="F266" s="395">
        <v>15455.52</v>
      </c>
      <c r="G266" s="559" t="s">
        <v>15076</v>
      </c>
      <c r="H266" s="559"/>
      <c r="I266" s="559"/>
      <c r="J266" s="560"/>
      <c r="K266" s="560"/>
      <c r="L266" s="560"/>
      <c r="M266" s="558"/>
    </row>
    <row r="267" spans="2:13" x14ac:dyDescent="0.2">
      <c r="B267" s="290"/>
      <c r="C267" s="289"/>
      <c r="D267" s="563"/>
      <c r="F267" s="908">
        <v>6413.3</v>
      </c>
      <c r="G267" s="907"/>
      <c r="H267" s="559"/>
      <c r="I267" s="559"/>
      <c r="J267" s="560"/>
      <c r="K267" s="560"/>
      <c r="L267" s="560"/>
      <c r="M267" s="558"/>
    </row>
    <row r="268" spans="2:13" x14ac:dyDescent="0.2">
      <c r="B268" s="290"/>
      <c r="C268" s="289"/>
      <c r="D268" s="563"/>
      <c r="F268" s="908">
        <v>4543.58</v>
      </c>
      <c r="G268" s="907" t="s">
        <v>8898</v>
      </c>
      <c r="H268" s="559"/>
      <c r="I268" s="559"/>
      <c r="J268" s="560"/>
      <c r="K268" s="560"/>
      <c r="L268" s="560"/>
      <c r="M268" s="558"/>
    </row>
    <row r="269" spans="2:13" x14ac:dyDescent="0.2">
      <c r="B269" s="290"/>
      <c r="C269" s="289"/>
      <c r="D269" s="563"/>
      <c r="F269" s="395">
        <v>8352</v>
      </c>
      <c r="G269" s="560" t="s">
        <v>15075</v>
      </c>
      <c r="H269" s="559"/>
      <c r="I269" s="559"/>
      <c r="J269" s="560"/>
      <c r="K269" s="560"/>
      <c r="L269" s="560"/>
      <c r="M269" s="558"/>
    </row>
    <row r="270" spans="2:13" x14ac:dyDescent="0.2">
      <c r="B270" s="290"/>
      <c r="C270" s="289"/>
      <c r="D270" s="563"/>
      <c r="F270" s="908">
        <v>16517.86</v>
      </c>
      <c r="G270" s="907"/>
      <c r="H270" s="559"/>
      <c r="I270" s="559"/>
      <c r="J270" s="560"/>
      <c r="K270" s="560"/>
      <c r="L270" s="560"/>
      <c r="M270" s="558"/>
    </row>
    <row r="271" spans="2:13" x14ac:dyDescent="0.2">
      <c r="B271" s="290"/>
      <c r="C271" s="289"/>
      <c r="D271" s="563"/>
      <c r="F271" s="395">
        <v>13784.69</v>
      </c>
      <c r="G271" s="559" t="s">
        <v>15074</v>
      </c>
      <c r="H271" s="559"/>
      <c r="I271" s="559"/>
      <c r="J271" s="560"/>
      <c r="K271" s="560"/>
      <c r="L271" s="560"/>
      <c r="M271" s="558"/>
    </row>
    <row r="272" spans="2:13" x14ac:dyDescent="0.2">
      <c r="B272" s="290"/>
      <c r="C272" s="289"/>
      <c r="D272" s="563"/>
      <c r="F272" s="395">
        <v>111619.9</v>
      </c>
      <c r="G272" s="559" t="s">
        <v>15073</v>
      </c>
      <c r="H272" s="559"/>
      <c r="I272" s="559"/>
      <c r="J272" s="560"/>
      <c r="K272" s="560"/>
      <c r="L272" s="560"/>
      <c r="M272" s="558"/>
    </row>
    <row r="273" spans="2:13" x14ac:dyDescent="0.2">
      <c r="B273" s="290"/>
      <c r="C273" s="289"/>
      <c r="D273" s="563"/>
      <c r="F273" s="908">
        <v>6217.93</v>
      </c>
      <c r="G273" s="907"/>
      <c r="H273" s="559"/>
      <c r="I273" s="559"/>
      <c r="J273" s="560"/>
      <c r="K273" s="560"/>
      <c r="L273" s="560"/>
      <c r="M273" s="558"/>
    </row>
    <row r="274" spans="2:13" x14ac:dyDescent="0.2">
      <c r="B274" s="290"/>
      <c r="C274" s="289"/>
      <c r="D274" s="563"/>
      <c r="F274" s="908">
        <v>5292.48</v>
      </c>
      <c r="G274" s="907"/>
      <c r="H274" s="559"/>
      <c r="I274" s="559"/>
      <c r="J274" s="560"/>
      <c r="K274" s="560"/>
      <c r="L274" s="560"/>
      <c r="M274" s="558"/>
    </row>
    <row r="275" spans="2:13" x14ac:dyDescent="0.2">
      <c r="B275" s="290"/>
      <c r="C275" s="289"/>
      <c r="D275" s="563"/>
      <c r="F275" s="908">
        <v>129025.8</v>
      </c>
      <c r="G275" s="907"/>
      <c r="H275" s="559"/>
      <c r="I275" s="559"/>
      <c r="J275" s="560"/>
      <c r="K275" s="560"/>
      <c r="L275" s="560"/>
      <c r="M275" s="558"/>
    </row>
    <row r="276" spans="2:13" x14ac:dyDescent="0.2">
      <c r="B276" s="290"/>
      <c r="C276" s="289"/>
      <c r="D276" s="563"/>
      <c r="F276" s="908">
        <v>7157.04</v>
      </c>
      <c r="G276" s="907"/>
      <c r="H276" s="559"/>
      <c r="I276" s="559"/>
      <c r="J276" s="560"/>
      <c r="K276" s="560"/>
      <c r="L276" s="560"/>
      <c r="M276" s="558"/>
    </row>
    <row r="277" spans="2:13" x14ac:dyDescent="0.2">
      <c r="B277" s="290"/>
      <c r="C277" s="289"/>
      <c r="D277" s="563"/>
      <c r="F277" s="395">
        <v>22589.3</v>
      </c>
      <c r="G277" s="559" t="s">
        <v>15072</v>
      </c>
      <c r="H277" s="559"/>
      <c r="I277" s="559"/>
      <c r="J277" s="560"/>
      <c r="K277" s="560"/>
      <c r="L277" s="560"/>
      <c r="M277" s="558"/>
    </row>
    <row r="278" spans="2:13" x14ac:dyDescent="0.2">
      <c r="B278" s="290"/>
      <c r="C278" s="289"/>
      <c r="D278" s="563"/>
      <c r="F278" s="395">
        <v>4347.29</v>
      </c>
      <c r="G278" s="559" t="s">
        <v>8898</v>
      </c>
      <c r="H278" s="559"/>
      <c r="I278" s="559"/>
      <c r="J278" s="560"/>
      <c r="K278" s="560"/>
      <c r="L278" s="560"/>
      <c r="M278" s="558"/>
    </row>
    <row r="279" spans="2:13" x14ac:dyDescent="0.2">
      <c r="B279" s="290"/>
      <c r="C279" s="289"/>
      <c r="D279" s="563"/>
      <c r="F279" s="908">
        <v>2125.12</v>
      </c>
      <c r="G279" s="907"/>
      <c r="H279" s="559"/>
      <c r="I279" s="559"/>
      <c r="J279" s="560"/>
      <c r="K279" s="560"/>
      <c r="L279" s="560"/>
      <c r="M279" s="558"/>
    </row>
    <row r="280" spans="2:13" x14ac:dyDescent="0.2">
      <c r="B280" s="290"/>
      <c r="C280" s="289"/>
      <c r="D280" s="563"/>
      <c r="F280" s="395">
        <v>5156.4799999999996</v>
      </c>
      <c r="G280" s="559" t="s">
        <v>15071</v>
      </c>
      <c r="H280" s="559"/>
      <c r="I280" s="559"/>
      <c r="J280" s="560"/>
      <c r="K280" s="560"/>
      <c r="L280" s="560"/>
      <c r="M280" s="558"/>
    </row>
    <row r="281" spans="2:13" x14ac:dyDescent="0.2">
      <c r="B281" s="290"/>
      <c r="C281" s="289"/>
      <c r="D281" s="563"/>
      <c r="F281" s="395">
        <v>12232.07</v>
      </c>
      <c r="G281" s="559" t="s">
        <v>15070</v>
      </c>
      <c r="H281" s="559"/>
      <c r="I281" s="559"/>
      <c r="J281" s="560"/>
      <c r="K281" s="560"/>
      <c r="L281" s="560"/>
      <c r="M281" s="558"/>
    </row>
    <row r="282" spans="2:13" x14ac:dyDescent="0.2">
      <c r="B282" s="290"/>
      <c r="C282" s="289"/>
      <c r="D282" s="563"/>
      <c r="F282" s="395">
        <v>60641.95</v>
      </c>
      <c r="G282" s="559" t="s">
        <v>15069</v>
      </c>
      <c r="H282" s="559"/>
      <c r="I282" s="559"/>
      <c r="J282" s="560"/>
      <c r="K282" s="560"/>
      <c r="L282" s="560"/>
      <c r="M282" s="558"/>
    </row>
    <row r="283" spans="2:13" ht="13.5" customHeight="1" x14ac:dyDescent="0.2">
      <c r="B283" s="290"/>
      <c r="C283" s="289"/>
      <c r="D283" s="563"/>
      <c r="F283" s="395">
        <v>1959.43</v>
      </c>
      <c r="G283" s="559" t="s">
        <v>15068</v>
      </c>
      <c r="H283" s="559"/>
      <c r="I283" s="559"/>
      <c r="J283" s="560"/>
      <c r="K283" s="560"/>
      <c r="L283" s="560"/>
      <c r="M283" s="558"/>
    </row>
    <row r="284" spans="2:13" x14ac:dyDescent="0.2">
      <c r="B284" s="290"/>
      <c r="C284" s="289"/>
      <c r="D284" s="563"/>
      <c r="F284" s="395">
        <v>15244.62</v>
      </c>
      <c r="G284" s="559" t="s">
        <v>15067</v>
      </c>
      <c r="H284" s="559"/>
      <c r="I284" s="559"/>
      <c r="J284" s="560"/>
      <c r="K284" s="560"/>
      <c r="L284" s="560"/>
      <c r="M284" s="558"/>
    </row>
    <row r="285" spans="2:13" x14ac:dyDescent="0.2">
      <c r="B285" s="290"/>
      <c r="C285" s="289"/>
      <c r="D285" s="563"/>
      <c r="F285" s="908">
        <v>2047.88</v>
      </c>
      <c r="G285" s="907"/>
      <c r="H285" s="559"/>
      <c r="I285" s="559"/>
      <c r="J285" s="560"/>
      <c r="K285" s="560"/>
      <c r="L285" s="560"/>
      <c r="M285" s="558"/>
    </row>
    <row r="286" spans="2:13" x14ac:dyDescent="0.2">
      <c r="B286" s="290"/>
      <c r="C286" s="289"/>
      <c r="D286" s="563"/>
      <c r="F286" s="908">
        <v>2047.88</v>
      </c>
      <c r="G286" s="907"/>
      <c r="H286" s="559"/>
      <c r="I286" s="559"/>
      <c r="J286" s="560"/>
      <c r="K286" s="560"/>
      <c r="L286" s="560"/>
      <c r="M286" s="558"/>
    </row>
    <row r="287" spans="2:13" x14ac:dyDescent="0.2">
      <c r="B287" s="290"/>
      <c r="C287" s="289"/>
      <c r="D287" s="563"/>
      <c r="F287" s="395">
        <v>100988.44</v>
      </c>
      <c r="G287" s="562" t="s">
        <v>15066</v>
      </c>
      <c r="H287" s="559"/>
      <c r="I287" s="559"/>
      <c r="J287" s="560"/>
      <c r="K287" s="560"/>
      <c r="L287" s="560"/>
      <c r="M287" s="558"/>
    </row>
    <row r="288" spans="2:13" x14ac:dyDescent="0.2">
      <c r="B288" s="290"/>
      <c r="C288" s="289"/>
      <c r="D288" s="563"/>
      <c r="F288" s="395">
        <v>14408.73</v>
      </c>
      <c r="G288" s="559" t="s">
        <v>15065</v>
      </c>
      <c r="H288" s="559"/>
      <c r="I288" s="559"/>
      <c r="J288" s="560"/>
      <c r="K288" s="560"/>
      <c r="L288" s="560"/>
      <c r="M288" s="558"/>
    </row>
    <row r="289" spans="2:13" x14ac:dyDescent="0.2">
      <c r="B289" s="290"/>
      <c r="C289" s="289"/>
      <c r="D289" s="563"/>
      <c r="F289" s="395">
        <v>19140.03</v>
      </c>
      <c r="G289" s="559" t="s">
        <v>15064</v>
      </c>
      <c r="H289" s="559"/>
      <c r="I289" s="559"/>
      <c r="J289" s="560"/>
      <c r="K289" s="560"/>
      <c r="L289" s="560"/>
      <c r="M289" s="558"/>
    </row>
    <row r="290" spans="2:13" x14ac:dyDescent="0.2">
      <c r="B290" s="290"/>
      <c r="C290" s="289"/>
      <c r="D290" s="563"/>
      <c r="F290" s="395">
        <v>10809.83</v>
      </c>
      <c r="G290" s="559" t="s">
        <v>15063</v>
      </c>
      <c r="H290" s="559"/>
      <c r="I290" s="559"/>
      <c r="J290" s="560"/>
      <c r="K290" s="560"/>
      <c r="L290" s="560"/>
      <c r="M290" s="558"/>
    </row>
    <row r="291" spans="2:13" x14ac:dyDescent="0.2">
      <c r="B291" s="290"/>
      <c r="C291" s="289"/>
      <c r="D291" s="563"/>
      <c r="F291" s="395">
        <v>1000</v>
      </c>
      <c r="G291" s="559" t="s">
        <v>15062</v>
      </c>
      <c r="H291" s="559"/>
      <c r="I291" s="559"/>
      <c r="J291" s="560"/>
      <c r="K291" s="560"/>
      <c r="L291" s="560"/>
      <c r="M291" s="558"/>
    </row>
    <row r="292" spans="2:13" x14ac:dyDescent="0.2">
      <c r="B292" s="290"/>
      <c r="C292" s="289"/>
      <c r="D292" s="563"/>
      <c r="F292" s="908">
        <v>3735.08</v>
      </c>
      <c r="G292" s="907"/>
      <c r="H292" s="559"/>
      <c r="I292" s="559"/>
      <c r="J292" s="560"/>
      <c r="K292" s="560"/>
      <c r="L292" s="560"/>
      <c r="M292" s="558"/>
    </row>
    <row r="293" spans="2:13" x14ac:dyDescent="0.2">
      <c r="B293" s="290"/>
      <c r="C293" s="289"/>
      <c r="D293" s="563"/>
      <c r="F293" s="395">
        <v>6858.34</v>
      </c>
      <c r="G293" s="559" t="s">
        <v>8898</v>
      </c>
      <c r="H293" s="559"/>
      <c r="I293" s="559"/>
      <c r="J293" s="560"/>
      <c r="K293" s="558"/>
      <c r="L293" s="558"/>
      <c r="M293" s="558"/>
    </row>
    <row r="294" spans="2:13" x14ac:dyDescent="0.2">
      <c r="B294" s="290"/>
      <c r="C294" s="289"/>
      <c r="D294" s="563"/>
      <c r="F294" s="908">
        <v>2504.79</v>
      </c>
      <c r="G294" s="907"/>
      <c r="H294" s="559"/>
      <c r="I294" s="559"/>
      <c r="J294" s="560"/>
      <c r="K294" s="558"/>
      <c r="L294" s="558"/>
      <c r="M294" s="558"/>
    </row>
    <row r="295" spans="2:13" x14ac:dyDescent="0.2">
      <c r="B295" s="290"/>
      <c r="C295" s="289"/>
      <c r="D295" s="563"/>
      <c r="F295" s="908">
        <v>42630</v>
      </c>
      <c r="G295" s="907"/>
      <c r="H295" s="559"/>
      <c r="I295" s="559"/>
      <c r="J295" s="560"/>
      <c r="K295" s="558"/>
      <c r="L295" s="558"/>
      <c r="M295" s="558"/>
    </row>
    <row r="296" spans="2:13" x14ac:dyDescent="0.2">
      <c r="B296" s="290"/>
      <c r="C296" s="289"/>
      <c r="D296" s="563"/>
      <c r="F296" s="395">
        <v>10098.84</v>
      </c>
      <c r="G296" s="559" t="s">
        <v>15061</v>
      </c>
      <c r="H296" s="559"/>
      <c r="I296" s="559"/>
      <c r="J296" s="560"/>
      <c r="K296" s="558"/>
      <c r="L296" s="558"/>
      <c r="M296" s="558"/>
    </row>
    <row r="297" spans="2:13" ht="12.75" customHeight="1" x14ac:dyDescent="0.2">
      <c r="B297" s="290"/>
      <c r="C297" s="289"/>
      <c r="D297" s="563"/>
      <c r="F297" s="395">
        <v>10921.03</v>
      </c>
      <c r="G297" s="673" t="s">
        <v>15060</v>
      </c>
      <c r="H297" s="559"/>
      <c r="I297" s="559"/>
      <c r="J297" s="560"/>
      <c r="K297" s="558"/>
      <c r="L297" s="558"/>
      <c r="M297" s="558"/>
    </row>
    <row r="298" spans="2:13" x14ac:dyDescent="0.2">
      <c r="B298" s="290"/>
      <c r="C298" s="289"/>
      <c r="D298" s="563"/>
      <c r="F298" s="908">
        <v>14512.33</v>
      </c>
      <c r="G298" s="1091" t="s">
        <v>2580</v>
      </c>
      <c r="H298" s="559"/>
      <c r="I298" s="559"/>
      <c r="J298" s="560"/>
      <c r="K298" s="558"/>
      <c r="L298" s="558"/>
      <c r="M298" s="558"/>
    </row>
    <row r="299" spans="2:13" x14ac:dyDescent="0.2">
      <c r="B299" s="290"/>
      <c r="C299" s="289"/>
      <c r="D299" s="563"/>
      <c r="F299" s="395">
        <v>13821.27</v>
      </c>
      <c r="G299" s="673" t="s">
        <v>15059</v>
      </c>
      <c r="H299" s="559"/>
      <c r="I299" s="559"/>
      <c r="J299" s="560"/>
      <c r="K299" s="558"/>
      <c r="L299" s="558"/>
      <c r="M299" s="558"/>
    </row>
    <row r="300" spans="2:13" x14ac:dyDescent="0.2">
      <c r="B300" s="290"/>
      <c r="C300" s="289"/>
      <c r="D300" s="563"/>
      <c r="F300" s="1130">
        <v>5932.4</v>
      </c>
      <c r="G300" s="1091" t="s">
        <v>12652</v>
      </c>
      <c r="H300" s="559"/>
      <c r="I300" s="559"/>
      <c r="J300" s="560"/>
      <c r="K300" s="558"/>
      <c r="L300" s="558"/>
      <c r="M300" s="558"/>
    </row>
    <row r="301" spans="2:13" x14ac:dyDescent="0.2">
      <c r="B301" s="290"/>
      <c r="C301" s="289"/>
      <c r="D301" s="563"/>
      <c r="F301" s="395">
        <v>7236</v>
      </c>
      <c r="G301" s="673" t="s">
        <v>15058</v>
      </c>
      <c r="H301" s="559"/>
      <c r="I301" s="559"/>
      <c r="J301" s="560"/>
      <c r="K301" s="558"/>
      <c r="L301" s="558"/>
      <c r="M301" s="558"/>
    </row>
    <row r="302" spans="2:13" x14ac:dyDescent="0.2">
      <c r="B302" s="290"/>
      <c r="C302" s="289"/>
      <c r="D302" s="563"/>
      <c r="E302" s="900"/>
      <c r="F302" s="908">
        <v>162932.5</v>
      </c>
      <c r="G302" s="907" t="s">
        <v>5477</v>
      </c>
      <c r="H302" s="559"/>
      <c r="I302" s="559"/>
      <c r="J302" s="560"/>
      <c r="K302" s="558"/>
      <c r="L302" s="558"/>
      <c r="M302" s="558"/>
    </row>
    <row r="303" spans="2:13" x14ac:dyDescent="0.2">
      <c r="B303" s="290"/>
      <c r="C303" s="289"/>
      <c r="D303" s="563"/>
      <c r="F303" s="395">
        <v>0.02</v>
      </c>
      <c r="G303" s="559" t="s">
        <v>6616</v>
      </c>
      <c r="H303" s="559"/>
      <c r="I303" s="559"/>
      <c r="J303" s="560"/>
      <c r="K303" s="558"/>
      <c r="L303" s="558"/>
      <c r="M303" s="558"/>
    </row>
    <row r="304" spans="2:13" x14ac:dyDescent="0.2">
      <c r="B304" s="290"/>
      <c r="C304" s="289"/>
      <c r="D304" s="563"/>
      <c r="F304" s="395">
        <v>3158.65</v>
      </c>
      <c r="G304" s="559" t="s">
        <v>15057</v>
      </c>
      <c r="H304" s="559"/>
      <c r="I304" s="559"/>
      <c r="J304" s="560"/>
      <c r="K304" s="558"/>
      <c r="L304" s="558"/>
      <c r="M304" s="558"/>
    </row>
    <row r="305" spans="2:17" x14ac:dyDescent="0.2">
      <c r="B305" s="290"/>
      <c r="C305" s="289"/>
      <c r="D305" s="563"/>
      <c r="F305" s="395">
        <v>7017.34</v>
      </c>
      <c r="G305" s="559" t="s">
        <v>15056</v>
      </c>
      <c r="H305" s="559"/>
      <c r="I305" s="559"/>
      <c r="J305" s="560"/>
      <c r="K305" s="558"/>
      <c r="L305" s="558"/>
      <c r="M305" s="558"/>
    </row>
    <row r="306" spans="2:17" x14ac:dyDescent="0.2">
      <c r="B306" s="290"/>
      <c r="C306" s="289"/>
      <c r="D306" s="563"/>
      <c r="F306" s="395">
        <v>13340</v>
      </c>
      <c r="G306" s="559" t="s">
        <v>15055</v>
      </c>
      <c r="H306" s="559"/>
      <c r="I306" s="559"/>
      <c r="J306" s="560"/>
      <c r="K306" s="558"/>
      <c r="L306" s="558"/>
      <c r="M306" s="558"/>
    </row>
    <row r="307" spans="2:17" x14ac:dyDescent="0.2">
      <c r="B307" s="290"/>
      <c r="C307" s="289"/>
      <c r="D307" s="563"/>
      <c r="F307" s="395">
        <v>0.03</v>
      </c>
      <c r="G307" s="559" t="s">
        <v>6616</v>
      </c>
      <c r="H307" s="559"/>
      <c r="I307" s="559"/>
      <c r="J307" s="560"/>
      <c r="K307" s="558"/>
      <c r="L307" s="558"/>
      <c r="M307" s="558"/>
    </row>
    <row r="308" spans="2:17" x14ac:dyDescent="0.2">
      <c r="B308" s="290"/>
      <c r="C308" s="289"/>
      <c r="D308" s="563"/>
      <c r="F308" s="908">
        <v>7296.45</v>
      </c>
      <c r="G308" s="907"/>
      <c r="H308" s="559"/>
      <c r="I308" s="559"/>
      <c r="J308" s="560"/>
      <c r="K308" s="558"/>
      <c r="L308" s="558"/>
      <c r="M308" s="558"/>
    </row>
    <row r="309" spans="2:17" x14ac:dyDescent="0.2">
      <c r="B309" s="290"/>
      <c r="C309" s="289"/>
      <c r="D309" s="563"/>
      <c r="F309" s="395">
        <v>30546.81</v>
      </c>
      <c r="G309" s="559" t="s">
        <v>15054</v>
      </c>
      <c r="H309" s="559"/>
      <c r="I309" s="559"/>
      <c r="J309" s="560"/>
      <c r="K309" s="558"/>
      <c r="L309" s="558"/>
      <c r="M309" s="558"/>
    </row>
    <row r="310" spans="2:17" x14ac:dyDescent="0.2">
      <c r="B310" s="290"/>
      <c r="C310" s="289"/>
      <c r="D310" s="563"/>
      <c r="F310" s="395">
        <v>44879.3</v>
      </c>
      <c r="G310" s="559" t="s">
        <v>15053</v>
      </c>
      <c r="H310" s="559"/>
      <c r="I310" s="559"/>
      <c r="J310" s="560"/>
      <c r="K310" s="558"/>
      <c r="L310" s="558"/>
      <c r="M310" s="558"/>
    </row>
    <row r="311" spans="2:17" x14ac:dyDescent="0.2">
      <c r="B311" s="290"/>
      <c r="C311" s="289"/>
      <c r="D311" s="563"/>
      <c r="F311" s="395">
        <v>4039.54</v>
      </c>
      <c r="G311" s="559" t="s">
        <v>15052</v>
      </c>
      <c r="H311" s="559"/>
      <c r="I311" s="559"/>
      <c r="J311" s="560"/>
      <c r="K311" s="558"/>
      <c r="L311" s="558"/>
      <c r="M311" s="558"/>
    </row>
    <row r="312" spans="2:17" x14ac:dyDescent="0.2">
      <c r="B312" s="290"/>
      <c r="C312" s="289"/>
      <c r="D312" s="563"/>
      <c r="F312" s="395">
        <v>50494.22</v>
      </c>
      <c r="G312" s="559" t="s">
        <v>15051</v>
      </c>
      <c r="H312" s="559"/>
      <c r="I312" s="559"/>
      <c r="J312" s="560"/>
      <c r="K312" s="558"/>
      <c r="L312" s="558"/>
      <c r="M312" s="558"/>
    </row>
    <row r="313" spans="2:17" x14ac:dyDescent="0.2">
      <c r="B313" s="290"/>
      <c r="C313" s="289"/>
      <c r="D313" s="563"/>
      <c r="F313" s="908">
        <v>39098.339999999997</v>
      </c>
      <c r="G313" s="907"/>
      <c r="H313" s="559"/>
      <c r="I313" s="559"/>
      <c r="J313" s="560"/>
      <c r="K313" s="558"/>
      <c r="L313" s="558"/>
      <c r="M313" s="558"/>
    </row>
    <row r="314" spans="2:17" x14ac:dyDescent="0.2">
      <c r="B314" s="290"/>
      <c r="C314" s="289"/>
      <c r="D314" s="563"/>
      <c r="F314" s="395">
        <v>4429.3900000000003</v>
      </c>
      <c r="G314" s="559" t="s">
        <v>15050</v>
      </c>
      <c r="H314" s="559"/>
      <c r="I314" s="559"/>
      <c r="J314" s="560"/>
      <c r="K314" s="558"/>
      <c r="L314" s="558"/>
      <c r="M314" s="558"/>
    </row>
    <row r="315" spans="2:17" x14ac:dyDescent="0.2">
      <c r="B315" s="290"/>
      <c r="C315" s="289"/>
      <c r="D315" s="563"/>
      <c r="F315" s="395">
        <v>5932.4</v>
      </c>
      <c r="G315" s="559" t="s">
        <v>12652</v>
      </c>
      <c r="H315" s="559"/>
      <c r="I315" s="559"/>
      <c r="J315" s="560"/>
      <c r="K315" s="558"/>
      <c r="L315" s="558"/>
      <c r="M315" s="558"/>
    </row>
    <row r="316" spans="2:17" x14ac:dyDescent="0.2">
      <c r="B316" s="290"/>
      <c r="C316" s="289"/>
      <c r="D316" s="563"/>
      <c r="F316" s="395">
        <v>712.82</v>
      </c>
      <c r="G316" s="559"/>
      <c r="H316" s="559"/>
      <c r="I316" s="559"/>
      <c r="J316" s="560"/>
      <c r="K316" s="558"/>
      <c r="L316" s="558"/>
      <c r="M316" s="558"/>
    </row>
    <row r="317" spans="2:17" x14ac:dyDescent="0.2">
      <c r="B317" s="290"/>
      <c r="C317" s="289"/>
      <c r="D317" s="563"/>
      <c r="F317" s="395">
        <v>1522.36</v>
      </c>
      <c r="G317" s="559"/>
      <c r="H317" s="559"/>
      <c r="I317" s="559"/>
      <c r="J317" s="560"/>
      <c r="K317" s="558"/>
      <c r="L317" s="558"/>
      <c r="M317" s="558"/>
    </row>
    <row r="318" spans="2:17" x14ac:dyDescent="0.2">
      <c r="B318" s="290"/>
      <c r="C318" s="289"/>
      <c r="D318" s="563"/>
      <c r="F318" s="395">
        <v>13316.24</v>
      </c>
      <c r="G318" s="559" t="s">
        <v>15049</v>
      </c>
      <c r="H318" s="559"/>
      <c r="I318" s="559"/>
      <c r="J318" s="560"/>
      <c r="K318" s="558"/>
      <c r="L318" s="558"/>
      <c r="M318" s="558"/>
    </row>
    <row r="319" spans="2:17" x14ac:dyDescent="0.2">
      <c r="B319" s="290"/>
      <c r="C319" s="289"/>
      <c r="D319" s="563"/>
      <c r="F319" s="395">
        <v>924.43</v>
      </c>
      <c r="G319" s="559"/>
      <c r="H319" s="559"/>
      <c r="I319" s="559"/>
      <c r="J319" s="560"/>
      <c r="K319" s="558"/>
      <c r="L319" s="558"/>
      <c r="M319" s="558"/>
      <c r="Q319" s="946"/>
    </row>
    <row r="320" spans="2:17" x14ac:dyDescent="0.2">
      <c r="B320" s="290"/>
      <c r="C320" s="289"/>
      <c r="D320" s="563"/>
      <c r="F320" s="395">
        <v>2503.79</v>
      </c>
      <c r="G320" s="559"/>
      <c r="H320" s="559"/>
      <c r="I320" s="559"/>
      <c r="J320" s="560"/>
      <c r="K320" s="558"/>
      <c r="L320" s="558"/>
      <c r="M320" s="558"/>
    </row>
    <row r="321" spans="2:13" x14ac:dyDescent="0.2">
      <c r="B321" s="290"/>
      <c r="C321" s="289"/>
      <c r="D321" s="563"/>
      <c r="F321" s="395">
        <v>4420.71</v>
      </c>
      <c r="G321" s="559" t="s">
        <v>15048</v>
      </c>
      <c r="H321" s="559"/>
      <c r="I321" s="559"/>
      <c r="J321" s="560"/>
      <c r="K321" s="558"/>
      <c r="L321" s="558"/>
      <c r="M321" s="558"/>
    </row>
    <row r="322" spans="2:13" x14ac:dyDescent="0.2">
      <c r="B322" s="290"/>
      <c r="C322" s="289"/>
      <c r="D322" s="563"/>
      <c r="F322" s="395">
        <v>6999.46</v>
      </c>
      <c r="G322" s="559" t="s">
        <v>11518</v>
      </c>
      <c r="H322" s="559"/>
      <c r="I322" s="559"/>
      <c r="J322" s="560"/>
      <c r="K322" s="558"/>
      <c r="L322" s="558"/>
      <c r="M322" s="558"/>
    </row>
    <row r="323" spans="2:13" x14ac:dyDescent="0.2">
      <c r="B323" s="290"/>
      <c r="C323" s="289"/>
      <c r="D323" s="563"/>
      <c r="F323" s="395">
        <v>16482.66</v>
      </c>
      <c r="G323" s="559" t="s">
        <v>15047</v>
      </c>
      <c r="H323" s="559"/>
      <c r="I323" s="559"/>
      <c r="J323" s="560"/>
      <c r="K323" s="558"/>
      <c r="L323" s="558"/>
      <c r="M323" s="558"/>
    </row>
    <row r="324" spans="2:13" x14ac:dyDescent="0.2">
      <c r="B324" s="290"/>
      <c r="C324" s="289"/>
      <c r="D324" s="563"/>
      <c r="F324" s="395">
        <v>5049.42</v>
      </c>
      <c r="G324" s="559"/>
      <c r="H324" s="559"/>
      <c r="I324" s="559"/>
      <c r="J324" s="560"/>
      <c r="K324" s="558"/>
      <c r="L324" s="558"/>
      <c r="M324" s="558"/>
    </row>
    <row r="325" spans="2:13" x14ac:dyDescent="0.2">
      <c r="B325" s="290"/>
      <c r="C325" s="289"/>
      <c r="D325" s="563"/>
      <c r="F325" s="395">
        <v>176119.25</v>
      </c>
      <c r="G325" s="559"/>
      <c r="H325" s="559"/>
      <c r="I325" s="559"/>
      <c r="J325" s="560"/>
      <c r="K325" s="558"/>
      <c r="L325" s="558"/>
      <c r="M325" s="558"/>
    </row>
    <row r="326" spans="2:13" x14ac:dyDescent="0.2">
      <c r="B326" s="290"/>
      <c r="C326" s="289"/>
      <c r="D326" s="563"/>
      <c r="F326" s="395">
        <v>2085.56</v>
      </c>
      <c r="G326" s="559" t="s">
        <v>15046</v>
      </c>
      <c r="H326" s="559"/>
      <c r="I326" s="559"/>
      <c r="J326" s="560"/>
      <c r="K326" s="558"/>
      <c r="L326" s="558"/>
      <c r="M326" s="558"/>
    </row>
    <row r="327" spans="2:13" x14ac:dyDescent="0.2">
      <c r="B327" s="290"/>
      <c r="C327" s="289"/>
      <c r="D327" s="563"/>
      <c r="F327" s="395">
        <v>40000</v>
      </c>
      <c r="G327" s="559"/>
      <c r="H327" s="559"/>
      <c r="I327" s="559"/>
      <c r="J327" s="560"/>
      <c r="K327" s="558"/>
      <c r="L327" s="558"/>
      <c r="M327" s="558"/>
    </row>
    <row r="328" spans="2:13" x14ac:dyDescent="0.2">
      <c r="B328" s="290"/>
      <c r="C328" s="289"/>
      <c r="D328" s="563"/>
      <c r="F328" s="395">
        <v>2138.4699999999998</v>
      </c>
      <c r="G328" s="559"/>
      <c r="H328" s="559"/>
      <c r="I328" s="559"/>
      <c r="J328" s="560"/>
      <c r="K328" s="558"/>
      <c r="L328" s="558"/>
      <c r="M328" s="558"/>
    </row>
    <row r="329" spans="2:13" x14ac:dyDescent="0.2">
      <c r="B329" s="290"/>
      <c r="C329" s="289"/>
      <c r="D329" s="563"/>
      <c r="F329" s="395">
        <v>0.06</v>
      </c>
      <c r="G329" s="559"/>
      <c r="H329" s="559"/>
      <c r="I329" s="559"/>
      <c r="J329" s="558"/>
      <c r="K329" s="558"/>
      <c r="L329" s="558"/>
      <c r="M329" s="558"/>
    </row>
    <row r="330" spans="2:13" x14ac:dyDescent="0.2">
      <c r="B330" s="290"/>
      <c r="C330" s="289"/>
      <c r="D330" s="563"/>
      <c r="F330" s="395">
        <v>5049.42</v>
      </c>
      <c r="G330" s="559" t="s">
        <v>15045</v>
      </c>
      <c r="H330" s="559"/>
      <c r="I330" s="559"/>
      <c r="J330" s="558"/>
      <c r="K330" s="558"/>
      <c r="L330" s="558"/>
      <c r="M330" s="558"/>
    </row>
    <row r="331" spans="2:13" x14ac:dyDescent="0.2">
      <c r="B331" s="290"/>
      <c r="C331" s="289"/>
      <c r="D331" s="563"/>
      <c r="F331" s="395">
        <v>100793.3</v>
      </c>
      <c r="G331" s="559" t="s">
        <v>15044</v>
      </c>
      <c r="H331" s="559"/>
      <c r="I331" s="559"/>
      <c r="J331" s="558"/>
      <c r="K331" s="558"/>
      <c r="L331" s="558"/>
      <c r="M331" s="558"/>
    </row>
    <row r="332" spans="2:13" x14ac:dyDescent="0.2">
      <c r="B332" s="290"/>
      <c r="C332" s="289"/>
      <c r="D332" s="563"/>
      <c r="F332" s="395"/>
      <c r="G332" s="559"/>
      <c r="H332" s="559"/>
      <c r="I332" s="559"/>
      <c r="J332" s="558"/>
      <c r="K332" s="558"/>
      <c r="L332" s="558"/>
      <c r="M332" s="558"/>
    </row>
    <row r="333" spans="2:13" x14ac:dyDescent="0.2">
      <c r="B333" s="290"/>
      <c r="C333" s="289"/>
      <c r="D333" s="563"/>
      <c r="F333" s="395"/>
      <c r="G333" s="559"/>
      <c r="H333" s="559"/>
      <c r="I333" s="559"/>
      <c r="J333" s="558"/>
      <c r="K333" s="558"/>
      <c r="L333" s="558"/>
      <c r="M333" s="558"/>
    </row>
    <row r="334" spans="2:13" x14ac:dyDescent="0.2">
      <c r="B334" s="290"/>
      <c r="C334" s="289"/>
      <c r="D334" s="563"/>
      <c r="F334" s="395"/>
      <c r="G334" s="559"/>
      <c r="H334" s="559"/>
      <c r="I334" s="559"/>
      <c r="J334" s="558"/>
      <c r="K334" s="558"/>
      <c r="L334" s="558"/>
      <c r="M334" s="558"/>
    </row>
    <row r="335" spans="2:13" x14ac:dyDescent="0.2">
      <c r="B335" s="290"/>
      <c r="C335" s="289"/>
      <c r="D335" s="563"/>
      <c r="F335" s="395"/>
      <c r="G335" s="559"/>
      <c r="H335" s="559"/>
      <c r="I335" s="559"/>
      <c r="J335" s="558"/>
      <c r="K335" s="558"/>
      <c r="L335" s="558"/>
      <c r="M335" s="558"/>
    </row>
    <row r="336" spans="2:13" x14ac:dyDescent="0.2">
      <c r="B336" s="290"/>
      <c r="C336" s="289"/>
      <c r="D336" s="563"/>
      <c r="F336" s="395"/>
      <c r="G336" s="559"/>
      <c r="H336" s="559"/>
      <c r="I336" s="559"/>
      <c r="J336" s="558"/>
      <c r="K336" s="558"/>
      <c r="L336" s="558"/>
      <c r="M336" s="558"/>
    </row>
    <row r="337" spans="2:13" x14ac:dyDescent="0.2">
      <c r="B337" s="290"/>
      <c r="C337" s="289"/>
      <c r="D337" s="563"/>
      <c r="F337" s="395"/>
      <c r="G337" s="559"/>
      <c r="H337" s="559"/>
      <c r="I337" s="559"/>
      <c r="J337" s="558"/>
      <c r="K337" s="558"/>
      <c r="L337" s="558"/>
      <c r="M337" s="558"/>
    </row>
    <row r="338" spans="2:13" x14ac:dyDescent="0.2">
      <c r="B338" s="290"/>
      <c r="C338" s="289"/>
      <c r="D338" s="563"/>
      <c r="F338" s="395"/>
      <c r="G338" s="559"/>
      <c r="H338" s="559"/>
      <c r="I338" s="559"/>
      <c r="J338" s="558"/>
      <c r="K338" s="558"/>
      <c r="L338" s="558"/>
      <c r="M338" s="558"/>
    </row>
    <row r="339" spans="2:13" ht="12.75" customHeight="1" x14ac:dyDescent="0.2">
      <c r="B339" s="290"/>
      <c r="C339" s="289"/>
      <c r="D339" s="563"/>
      <c r="F339" s="395"/>
      <c r="G339" s="672"/>
      <c r="H339" s="559"/>
      <c r="I339" s="559"/>
      <c r="J339" s="558"/>
      <c r="K339" s="558"/>
      <c r="L339" s="558"/>
      <c r="M339" s="558"/>
    </row>
    <row r="340" spans="2:13" x14ac:dyDescent="0.2">
      <c r="B340" s="290"/>
      <c r="C340" s="289"/>
      <c r="D340" s="563"/>
      <c r="F340" s="395"/>
      <c r="G340" s="559"/>
      <c r="H340" s="559"/>
      <c r="I340" s="559"/>
      <c r="J340" s="558"/>
      <c r="K340" s="558"/>
      <c r="L340" s="558"/>
      <c r="M340" s="558"/>
    </row>
    <row r="341" spans="2:13" x14ac:dyDescent="0.2">
      <c r="B341" s="290"/>
      <c r="C341" s="289"/>
      <c r="D341" s="563"/>
      <c r="F341" s="395"/>
      <c r="G341" s="559"/>
      <c r="H341" s="559"/>
      <c r="I341" s="559"/>
      <c r="J341" s="558"/>
      <c r="K341" s="558"/>
      <c r="L341" s="558"/>
      <c r="M341" s="558"/>
    </row>
    <row r="342" spans="2:13" x14ac:dyDescent="0.2">
      <c r="B342" s="290"/>
      <c r="C342" s="289"/>
      <c r="D342" s="563"/>
      <c r="F342" s="395"/>
      <c r="G342" s="559"/>
      <c r="H342" s="559"/>
      <c r="I342" s="559"/>
      <c r="J342" s="558"/>
      <c r="K342" s="558"/>
      <c r="L342" s="558"/>
      <c r="M342" s="558"/>
    </row>
    <row r="343" spans="2:13" x14ac:dyDescent="0.2">
      <c r="B343" s="290"/>
      <c r="C343" s="289"/>
      <c r="D343" s="563"/>
      <c r="F343" s="395"/>
      <c r="G343" s="559"/>
      <c r="H343" s="559"/>
      <c r="I343" s="559"/>
      <c r="J343" s="558"/>
      <c r="K343" s="558"/>
      <c r="L343" s="558"/>
      <c r="M343" s="558"/>
    </row>
    <row r="344" spans="2:13" x14ac:dyDescent="0.2">
      <c r="B344" s="290"/>
      <c r="C344" s="289"/>
      <c r="D344" s="563"/>
      <c r="F344" s="395"/>
      <c r="G344" s="559"/>
      <c r="H344" s="559"/>
      <c r="I344" s="559"/>
      <c r="J344" s="558"/>
      <c r="K344" s="558"/>
      <c r="L344" s="558"/>
      <c r="M344" s="558"/>
    </row>
    <row r="345" spans="2:13" x14ac:dyDescent="0.2">
      <c r="B345" s="290"/>
      <c r="C345" s="289"/>
      <c r="D345" s="563"/>
      <c r="F345" s="395"/>
      <c r="G345" s="559"/>
      <c r="H345" s="559"/>
      <c r="I345" s="559"/>
      <c r="J345" s="558"/>
      <c r="K345" s="558"/>
      <c r="L345" s="558"/>
      <c r="M345" s="558"/>
    </row>
    <row r="346" spans="2:13" x14ac:dyDescent="0.2">
      <c r="B346" s="290"/>
      <c r="C346" s="289"/>
      <c r="D346" s="563"/>
      <c r="F346" s="395"/>
      <c r="G346" s="559"/>
      <c r="H346" s="559"/>
      <c r="I346" s="559"/>
      <c r="J346" s="558"/>
      <c r="K346" s="558"/>
      <c r="L346" s="558"/>
      <c r="M346" s="558"/>
    </row>
    <row r="347" spans="2:13" x14ac:dyDescent="0.2">
      <c r="B347" s="290"/>
      <c r="C347" s="289"/>
      <c r="D347" s="563"/>
      <c r="F347" s="395"/>
      <c r="G347" s="559"/>
      <c r="H347" s="559"/>
      <c r="I347" s="559"/>
      <c r="J347" s="558"/>
      <c r="K347" s="558"/>
      <c r="L347" s="558"/>
      <c r="M347" s="558"/>
    </row>
    <row r="348" spans="2:13" x14ac:dyDescent="0.2">
      <c r="B348" s="290"/>
      <c r="C348" s="289"/>
      <c r="D348" s="563"/>
      <c r="F348" s="395"/>
      <c r="G348" s="559"/>
      <c r="H348" s="559"/>
      <c r="I348" s="559"/>
      <c r="J348" s="558"/>
      <c r="K348" s="558"/>
      <c r="L348" s="558"/>
      <c r="M348" s="558"/>
    </row>
    <row r="349" spans="2:13" x14ac:dyDescent="0.2">
      <c r="B349" s="290"/>
      <c r="C349" s="289"/>
      <c r="D349" s="563"/>
      <c r="F349" s="395"/>
      <c r="G349" s="559"/>
      <c r="H349" s="559"/>
      <c r="I349" s="559"/>
      <c r="J349" s="558"/>
      <c r="K349" s="558"/>
      <c r="L349" s="558"/>
      <c r="M349" s="558"/>
    </row>
    <row r="350" spans="2:13" x14ac:dyDescent="0.2">
      <c r="B350" s="290"/>
      <c r="C350" s="289"/>
      <c r="D350" s="563"/>
      <c r="F350" s="395"/>
      <c r="G350" s="559"/>
      <c r="H350" s="559"/>
      <c r="I350" s="559"/>
      <c r="J350" s="558"/>
      <c r="K350" s="558"/>
      <c r="L350" s="558"/>
      <c r="M350" s="558"/>
    </row>
    <row r="351" spans="2:13" x14ac:dyDescent="0.2">
      <c r="B351" s="290"/>
      <c r="C351" s="289"/>
      <c r="D351" s="563"/>
      <c r="F351" s="395"/>
      <c r="G351" s="559"/>
      <c r="H351" s="559"/>
      <c r="I351" s="559"/>
      <c r="J351" s="558"/>
      <c r="K351" s="558"/>
      <c r="L351" s="558"/>
      <c r="M351" s="558"/>
    </row>
    <row r="352" spans="2:13" x14ac:dyDescent="0.2">
      <c r="B352" s="290"/>
      <c r="C352" s="289"/>
      <c r="D352" s="563"/>
      <c r="F352" s="395"/>
      <c r="G352" s="559"/>
      <c r="H352" s="559"/>
      <c r="I352" s="559"/>
      <c r="J352" s="558"/>
      <c r="K352" s="558"/>
      <c r="L352" s="558"/>
      <c r="M352" s="558"/>
    </row>
    <row r="353" spans="2:13" x14ac:dyDescent="0.2">
      <c r="B353" s="290"/>
      <c r="C353" s="289"/>
      <c r="D353" s="563"/>
      <c r="F353" s="395"/>
      <c r="G353" s="559"/>
      <c r="H353" s="559"/>
      <c r="I353" s="559"/>
      <c r="J353" s="558"/>
      <c r="K353" s="558"/>
      <c r="L353" s="558"/>
      <c r="M353" s="558"/>
    </row>
    <row r="354" spans="2:13" x14ac:dyDescent="0.2">
      <c r="B354" s="290"/>
      <c r="C354" s="289"/>
      <c r="D354" s="563"/>
      <c r="E354" s="900"/>
      <c r="F354" s="395"/>
      <c r="G354" s="559"/>
      <c r="H354" s="559"/>
      <c r="I354" s="559"/>
      <c r="J354" s="558"/>
      <c r="K354" s="558"/>
      <c r="L354" s="558"/>
      <c r="M354" s="558"/>
    </row>
    <row r="355" spans="2:13" x14ac:dyDescent="0.2">
      <c r="B355" s="290"/>
      <c r="C355" s="289"/>
      <c r="D355" s="563"/>
      <c r="F355" s="395"/>
      <c r="G355" s="559"/>
      <c r="H355" s="559"/>
      <c r="I355" s="559"/>
      <c r="J355" s="558"/>
      <c r="K355" s="558"/>
      <c r="L355" s="558"/>
      <c r="M355" s="558"/>
    </row>
    <row r="356" spans="2:13" x14ac:dyDescent="0.2">
      <c r="B356" s="290"/>
      <c r="C356" s="289"/>
      <c r="D356" s="563"/>
      <c r="F356" s="395"/>
      <c r="G356" s="559"/>
      <c r="H356" s="559"/>
      <c r="I356" s="559"/>
      <c r="J356" s="558"/>
      <c r="K356" s="558"/>
      <c r="L356" s="558"/>
      <c r="M356" s="558"/>
    </row>
    <row r="357" spans="2:13" x14ac:dyDescent="0.2">
      <c r="B357" s="290"/>
      <c r="C357" s="289"/>
      <c r="D357" s="563"/>
      <c r="F357" s="395"/>
      <c r="G357" s="559"/>
      <c r="H357" s="559"/>
      <c r="I357" s="559"/>
      <c r="J357" s="558"/>
      <c r="K357" s="558"/>
      <c r="L357" s="558"/>
      <c r="M357" s="558"/>
    </row>
    <row r="358" spans="2:13" x14ac:dyDescent="0.2">
      <c r="B358" s="290"/>
      <c r="C358" s="289"/>
      <c r="D358" s="563"/>
      <c r="F358" s="395"/>
      <c r="G358" s="559"/>
      <c r="H358" s="559"/>
      <c r="I358" s="559"/>
      <c r="J358" s="558"/>
      <c r="K358" s="558"/>
      <c r="L358" s="558"/>
      <c r="M358" s="558"/>
    </row>
    <row r="359" spans="2:13" x14ac:dyDescent="0.2">
      <c r="B359" s="290"/>
      <c r="C359" s="289"/>
      <c r="D359" s="563"/>
      <c r="F359" s="395"/>
      <c r="G359" s="559"/>
      <c r="H359" s="559"/>
      <c r="I359" s="559"/>
      <c r="J359" s="558"/>
      <c r="K359" s="558"/>
      <c r="L359" s="558"/>
      <c r="M359" s="558"/>
    </row>
    <row r="360" spans="2:13" x14ac:dyDescent="0.2">
      <c r="B360" s="290"/>
      <c r="C360" s="289"/>
      <c r="D360" s="563"/>
      <c r="F360" s="395"/>
      <c r="G360" s="559"/>
      <c r="H360" s="559"/>
      <c r="I360" s="559"/>
      <c r="J360" s="558"/>
      <c r="K360" s="558"/>
      <c r="L360" s="558"/>
      <c r="M360" s="558"/>
    </row>
    <row r="361" spans="2:13" x14ac:dyDescent="0.2">
      <c r="B361" s="290"/>
      <c r="C361" s="289"/>
      <c r="D361" s="563"/>
      <c r="F361" s="395"/>
      <c r="G361" s="559"/>
      <c r="H361" s="559"/>
      <c r="I361" s="559"/>
      <c r="J361" s="558"/>
      <c r="K361" s="558"/>
      <c r="L361" s="558"/>
      <c r="M361" s="558"/>
    </row>
    <row r="362" spans="2:13" x14ac:dyDescent="0.2">
      <c r="B362" s="290"/>
      <c r="C362" s="289"/>
      <c r="D362" s="563"/>
      <c r="F362" s="395"/>
      <c r="G362" s="559"/>
      <c r="H362" s="559"/>
      <c r="I362" s="559"/>
      <c r="J362" s="558"/>
      <c r="K362" s="558"/>
      <c r="L362" s="558"/>
      <c r="M362" s="558"/>
    </row>
    <row r="363" spans="2:13" x14ac:dyDescent="0.2">
      <c r="B363" s="290"/>
      <c r="C363" s="289"/>
      <c r="D363" s="563"/>
      <c r="F363" s="395"/>
      <c r="G363" s="559"/>
      <c r="H363" s="559"/>
      <c r="I363" s="559"/>
      <c r="J363" s="558"/>
      <c r="K363" s="558"/>
      <c r="L363" s="558"/>
      <c r="M363" s="558"/>
    </row>
    <row r="364" spans="2:13" x14ac:dyDescent="0.2">
      <c r="B364" s="290"/>
      <c r="C364" s="289"/>
      <c r="D364" s="563"/>
      <c r="F364" s="395"/>
      <c r="G364" s="559"/>
      <c r="H364" s="559"/>
      <c r="I364" s="559"/>
      <c r="J364" s="558"/>
      <c r="K364" s="558"/>
      <c r="L364" s="558"/>
      <c r="M364" s="558"/>
    </row>
    <row r="365" spans="2:13" x14ac:dyDescent="0.2">
      <c r="B365" s="290"/>
      <c r="C365" s="289"/>
      <c r="D365" s="563"/>
      <c r="F365" s="395"/>
      <c r="G365" s="559"/>
      <c r="H365" s="559"/>
      <c r="I365" s="559"/>
      <c r="J365" s="558"/>
      <c r="K365" s="558"/>
      <c r="L365" s="558"/>
      <c r="M365" s="558"/>
    </row>
    <row r="366" spans="2:13" x14ac:dyDescent="0.2">
      <c r="B366" s="290"/>
      <c r="C366" s="289"/>
      <c r="D366" s="563"/>
      <c r="F366" s="395"/>
      <c r="G366" s="901"/>
      <c r="H366" s="993"/>
      <c r="I366" s="559"/>
      <c r="J366" s="558"/>
      <c r="K366" s="558"/>
      <c r="L366" s="558"/>
      <c r="M366" s="558"/>
    </row>
    <row r="367" spans="2:13" x14ac:dyDescent="0.2">
      <c r="B367" s="290"/>
      <c r="C367" s="289"/>
      <c r="D367" s="563"/>
      <c r="F367" s="395"/>
      <c r="G367" s="559"/>
      <c r="H367" s="559"/>
      <c r="I367" s="559"/>
      <c r="J367" s="558"/>
      <c r="K367" s="558"/>
      <c r="L367" s="558"/>
      <c r="M367" s="558"/>
    </row>
    <row r="368" spans="2:13" x14ac:dyDescent="0.2">
      <c r="B368" s="290"/>
      <c r="C368" s="289"/>
      <c r="D368" s="563"/>
      <c r="F368" s="395"/>
      <c r="G368" s="559"/>
      <c r="H368" s="559"/>
      <c r="I368" s="559"/>
      <c r="J368" s="558"/>
      <c r="K368" s="558"/>
      <c r="L368" s="558"/>
      <c r="M368" s="558"/>
    </row>
    <row r="369" spans="2:13" x14ac:dyDescent="0.2">
      <c r="B369" s="290"/>
      <c r="C369" s="289"/>
      <c r="D369" s="563"/>
      <c r="F369" s="395"/>
      <c r="G369" s="559"/>
      <c r="H369" s="559"/>
      <c r="I369" s="559"/>
      <c r="J369" s="558"/>
      <c r="K369" s="558"/>
      <c r="L369" s="558"/>
      <c r="M369" s="558"/>
    </row>
    <row r="370" spans="2:13" x14ac:dyDescent="0.2">
      <c r="B370" s="290"/>
      <c r="C370" s="289"/>
      <c r="D370" s="563"/>
      <c r="F370" s="395"/>
      <c r="G370" s="559"/>
      <c r="H370" s="559"/>
      <c r="I370" s="559"/>
      <c r="J370" s="558"/>
      <c r="K370" s="558"/>
      <c r="L370" s="558"/>
      <c r="M370" s="558"/>
    </row>
    <row r="371" spans="2:13" x14ac:dyDescent="0.2">
      <c r="B371" s="290"/>
      <c r="C371" s="289"/>
      <c r="D371" s="563"/>
      <c r="F371" s="395"/>
      <c r="G371" s="559"/>
      <c r="H371" s="559"/>
      <c r="I371" s="559"/>
      <c r="J371" s="558"/>
      <c r="K371" s="558"/>
      <c r="L371" s="558"/>
      <c r="M371" s="558"/>
    </row>
    <row r="372" spans="2:13" x14ac:dyDescent="0.2">
      <c r="B372" s="290"/>
      <c r="C372" s="289"/>
      <c r="D372" s="563"/>
      <c r="F372" s="395"/>
      <c r="G372" s="559"/>
      <c r="H372" s="559"/>
      <c r="I372" s="559"/>
      <c r="J372" s="558"/>
      <c r="K372" s="558"/>
      <c r="L372" s="558"/>
      <c r="M372" s="558"/>
    </row>
    <row r="373" spans="2:13" x14ac:dyDescent="0.2">
      <c r="B373" s="290"/>
      <c r="C373" s="289"/>
      <c r="D373" s="563"/>
      <c r="F373" s="395"/>
      <c r="G373" s="559"/>
      <c r="H373" s="559"/>
      <c r="I373" s="559"/>
      <c r="J373" s="558"/>
      <c r="K373" s="558"/>
      <c r="L373" s="558"/>
      <c r="M373" s="558"/>
    </row>
    <row r="374" spans="2:13" x14ac:dyDescent="0.2">
      <c r="B374" s="290"/>
      <c r="C374" s="289"/>
      <c r="D374" s="563"/>
      <c r="F374" s="395"/>
      <c r="G374" s="559"/>
      <c r="H374" s="559"/>
      <c r="I374" s="559"/>
      <c r="J374" s="558"/>
      <c r="K374" s="558"/>
      <c r="L374" s="558"/>
      <c r="M374" s="558"/>
    </row>
    <row r="375" spans="2:13" x14ac:dyDescent="0.2">
      <c r="B375" s="290"/>
      <c r="C375" s="289"/>
      <c r="D375" s="563"/>
      <c r="F375" s="395"/>
      <c r="G375" s="559"/>
      <c r="H375" s="559"/>
      <c r="I375" s="559"/>
      <c r="J375" s="558"/>
      <c r="K375" s="558"/>
      <c r="L375" s="558"/>
      <c r="M375" s="558"/>
    </row>
    <row r="376" spans="2:13" x14ac:dyDescent="0.2">
      <c r="B376" s="290"/>
      <c r="C376" s="289"/>
      <c r="D376" s="563"/>
      <c r="F376" s="395"/>
      <c r="G376" s="559"/>
      <c r="H376" s="559"/>
      <c r="I376" s="559"/>
      <c r="J376" s="558"/>
      <c r="K376" s="558"/>
      <c r="L376" s="558"/>
      <c r="M376" s="558"/>
    </row>
    <row r="377" spans="2:13" x14ac:dyDescent="0.2">
      <c r="B377" s="290"/>
      <c r="C377" s="289"/>
      <c r="D377" s="563"/>
      <c r="F377" s="395"/>
      <c r="G377" s="559"/>
      <c r="H377" s="559"/>
      <c r="I377" s="559"/>
      <c r="J377" s="558"/>
      <c r="K377" s="558"/>
      <c r="L377" s="558"/>
      <c r="M377" s="558"/>
    </row>
    <row r="378" spans="2:13" x14ac:dyDescent="0.2">
      <c r="B378" s="290"/>
      <c r="C378" s="289"/>
      <c r="D378" s="563"/>
      <c r="F378" s="395"/>
      <c r="G378" s="559"/>
      <c r="H378" s="559"/>
      <c r="I378" s="559"/>
      <c r="J378" s="558"/>
      <c r="K378" s="558"/>
      <c r="L378" s="558"/>
      <c r="M378" s="558"/>
    </row>
    <row r="379" spans="2:13" x14ac:dyDescent="0.2">
      <c r="B379" s="290"/>
      <c r="C379" s="289"/>
      <c r="D379" s="563"/>
      <c r="F379" s="395"/>
      <c r="G379" s="559"/>
      <c r="H379" s="559"/>
      <c r="I379" s="559"/>
      <c r="J379" s="558"/>
      <c r="K379" s="558"/>
      <c r="L379" s="558"/>
      <c r="M379" s="558"/>
    </row>
    <row r="380" spans="2:13" x14ac:dyDescent="0.2">
      <c r="B380" s="290"/>
      <c r="C380" s="289"/>
      <c r="D380" s="563"/>
      <c r="F380" s="395"/>
      <c r="G380" s="559"/>
      <c r="H380" s="559"/>
      <c r="I380" s="559"/>
      <c r="J380" s="558"/>
      <c r="K380" s="558"/>
      <c r="L380" s="558"/>
      <c r="M380" s="558"/>
    </row>
    <row r="381" spans="2:13" x14ac:dyDescent="0.2">
      <c r="B381" s="290"/>
      <c r="C381" s="289"/>
      <c r="D381" s="563"/>
      <c r="F381" s="395"/>
      <c r="G381" s="559"/>
      <c r="H381" s="559"/>
      <c r="I381" s="559"/>
      <c r="J381" s="558"/>
      <c r="K381" s="558"/>
      <c r="L381" s="558"/>
      <c r="M381" s="558"/>
    </row>
    <row r="382" spans="2:13" x14ac:dyDescent="0.2">
      <c r="B382" s="290"/>
      <c r="C382" s="289"/>
      <c r="D382" s="563"/>
      <c r="F382" s="395"/>
      <c r="G382" s="559"/>
      <c r="H382" s="559"/>
      <c r="I382" s="559"/>
      <c r="J382" s="558"/>
      <c r="K382" s="558"/>
      <c r="L382" s="558"/>
      <c r="M382" s="558"/>
    </row>
    <row r="383" spans="2:13" x14ac:dyDescent="0.2">
      <c r="B383" s="290"/>
      <c r="C383" s="289"/>
      <c r="D383" s="563"/>
      <c r="F383" s="395"/>
      <c r="G383" s="559"/>
      <c r="H383" s="559"/>
      <c r="I383" s="559"/>
      <c r="J383" s="558"/>
      <c r="K383" s="558"/>
      <c r="L383" s="558"/>
      <c r="M383" s="558"/>
    </row>
    <row r="384" spans="2:13" x14ac:dyDescent="0.2">
      <c r="B384" s="290"/>
      <c r="C384" s="289"/>
      <c r="D384" s="563"/>
      <c r="F384" s="565"/>
      <c r="G384" s="736"/>
      <c r="H384" s="558"/>
      <c r="I384" s="558"/>
      <c r="J384" s="558"/>
      <c r="K384" s="558"/>
      <c r="L384" s="558"/>
      <c r="M384" s="558"/>
    </row>
    <row r="385" spans="2:13" x14ac:dyDescent="0.2">
      <c r="B385" s="290"/>
      <c r="C385" s="289"/>
      <c r="D385" s="563"/>
      <c r="F385" s="395"/>
      <c r="G385" s="559"/>
      <c r="H385" s="559"/>
      <c r="I385" s="559"/>
      <c r="J385" s="558"/>
      <c r="K385" s="558"/>
      <c r="L385" s="558"/>
      <c r="M385" s="558"/>
    </row>
    <row r="386" spans="2:13" x14ac:dyDescent="0.2">
      <c r="B386" s="290"/>
      <c r="C386" s="289"/>
      <c r="D386" s="563"/>
      <c r="E386" s="395"/>
      <c r="F386" s="395"/>
      <c r="G386" s="559"/>
      <c r="H386" s="559"/>
      <c r="I386" s="559"/>
      <c r="J386" s="558"/>
      <c r="K386" s="558"/>
      <c r="L386" s="558"/>
      <c r="M386" s="558"/>
    </row>
    <row r="387" spans="2:13" x14ac:dyDescent="0.2">
      <c r="B387" s="290"/>
      <c r="C387" s="289"/>
      <c r="D387" s="563"/>
      <c r="F387" s="395"/>
      <c r="G387" s="559"/>
      <c r="H387" s="559"/>
      <c r="I387" s="559"/>
      <c r="J387" s="558"/>
      <c r="K387" s="558"/>
      <c r="L387" s="558"/>
      <c r="M387" s="558"/>
    </row>
    <row r="388" spans="2:13" x14ac:dyDescent="0.2">
      <c r="B388" s="290"/>
      <c r="C388" s="289"/>
      <c r="D388" s="563"/>
      <c r="F388" s="395"/>
      <c r="G388" s="559"/>
      <c r="H388" s="559"/>
      <c r="I388" s="559"/>
      <c r="J388" s="558"/>
      <c r="K388" s="558"/>
      <c r="L388" s="558"/>
      <c r="M388" s="558"/>
    </row>
    <row r="389" spans="2:13" x14ac:dyDescent="0.2">
      <c r="B389" s="290"/>
      <c r="C389" s="289"/>
      <c r="D389" s="563"/>
      <c r="F389" s="395"/>
      <c r="G389" s="559"/>
      <c r="H389" s="559"/>
      <c r="I389" s="559"/>
      <c r="J389" s="558"/>
      <c r="K389" s="558"/>
      <c r="L389" s="558"/>
      <c r="M389" s="558"/>
    </row>
    <row r="390" spans="2:13" x14ac:dyDescent="0.2">
      <c r="B390" s="290"/>
      <c r="C390" s="289"/>
      <c r="D390" s="563"/>
      <c r="F390" s="395"/>
      <c r="G390" s="559"/>
      <c r="H390" s="559"/>
      <c r="I390" s="559"/>
      <c r="J390" s="558"/>
      <c r="K390" s="558"/>
      <c r="L390" s="558"/>
      <c r="M390" s="558"/>
    </row>
    <row r="391" spans="2:13" x14ac:dyDescent="0.2">
      <c r="B391" s="290"/>
      <c r="C391" s="289"/>
      <c r="D391" s="563"/>
      <c r="F391" s="395"/>
      <c r="G391" s="559"/>
      <c r="H391" s="559"/>
      <c r="I391" s="559"/>
      <c r="J391" s="558"/>
      <c r="K391" s="558"/>
      <c r="L391" s="558"/>
      <c r="M391" s="558"/>
    </row>
    <row r="392" spans="2:13" x14ac:dyDescent="0.2">
      <c r="B392" s="290"/>
      <c r="C392" s="289"/>
      <c r="D392" s="563"/>
      <c r="F392" s="395"/>
      <c r="G392" s="559"/>
      <c r="H392" s="559"/>
      <c r="I392" s="559"/>
      <c r="J392" s="558"/>
      <c r="K392" s="558"/>
      <c r="L392" s="558"/>
      <c r="M392" s="558"/>
    </row>
    <row r="393" spans="2:13" x14ac:dyDescent="0.2">
      <c r="B393" s="290"/>
      <c r="C393" s="289"/>
      <c r="D393" s="563"/>
      <c r="F393" s="395"/>
      <c r="G393" s="559"/>
      <c r="H393" s="559"/>
      <c r="I393" s="559"/>
      <c r="J393" s="558"/>
      <c r="K393" s="558"/>
      <c r="L393" s="558"/>
      <c r="M393" s="558"/>
    </row>
    <row r="394" spans="2:13" x14ac:dyDescent="0.2">
      <c r="B394" s="290"/>
      <c r="C394" s="289"/>
      <c r="D394" s="563"/>
      <c r="F394" s="395"/>
      <c r="G394" s="559"/>
      <c r="H394" s="559"/>
      <c r="I394" s="559"/>
      <c r="J394" s="558"/>
      <c r="K394" s="558"/>
      <c r="L394" s="558"/>
      <c r="M394" s="558"/>
    </row>
    <row r="395" spans="2:13" x14ac:dyDescent="0.2">
      <c r="B395" s="290"/>
      <c r="C395" s="289"/>
      <c r="D395" s="563"/>
      <c r="F395" s="395"/>
      <c r="G395" s="559"/>
      <c r="H395" s="559"/>
      <c r="I395" s="559"/>
      <c r="J395" s="558"/>
      <c r="K395" s="558"/>
      <c r="L395" s="558"/>
      <c r="M395" s="558"/>
    </row>
    <row r="396" spans="2:13" x14ac:dyDescent="0.2">
      <c r="B396" s="290"/>
      <c r="C396" s="289"/>
      <c r="D396" s="563"/>
      <c r="F396" s="395"/>
      <c r="G396" s="559"/>
      <c r="H396" s="559"/>
      <c r="I396" s="559"/>
      <c r="J396" s="558"/>
      <c r="K396" s="558"/>
      <c r="L396" s="558"/>
      <c r="M396" s="558"/>
    </row>
    <row r="397" spans="2:13" x14ac:dyDescent="0.2">
      <c r="B397" s="290"/>
      <c r="C397" s="289"/>
      <c r="D397" s="563"/>
      <c r="F397" s="395"/>
      <c r="G397" s="559"/>
      <c r="H397" s="559"/>
      <c r="I397" s="559"/>
      <c r="J397" s="558"/>
      <c r="K397" s="558"/>
      <c r="L397" s="558"/>
      <c r="M397" s="558"/>
    </row>
    <row r="398" spans="2:13" x14ac:dyDescent="0.2">
      <c r="B398" s="290"/>
      <c r="C398" s="289"/>
      <c r="D398" s="563"/>
      <c r="F398" s="395"/>
      <c r="G398" s="559"/>
      <c r="H398" s="559"/>
      <c r="I398" s="559"/>
      <c r="J398" s="558"/>
      <c r="K398" s="558"/>
      <c r="L398" s="558"/>
      <c r="M398" s="558"/>
    </row>
    <row r="399" spans="2:13" x14ac:dyDescent="0.2">
      <c r="B399" s="290"/>
      <c r="C399" s="289"/>
      <c r="D399" s="563"/>
      <c r="F399" s="395"/>
      <c r="G399" s="559"/>
      <c r="H399" s="559"/>
      <c r="I399" s="559"/>
      <c r="J399" s="558"/>
      <c r="K399" s="558"/>
      <c r="L399" s="558"/>
      <c r="M399" s="558"/>
    </row>
    <row r="400" spans="2:13" x14ac:dyDescent="0.2">
      <c r="B400" s="290"/>
      <c r="C400" s="289"/>
      <c r="D400" s="563"/>
      <c r="F400" s="395"/>
      <c r="G400" s="559"/>
      <c r="H400" s="559"/>
      <c r="I400" s="559"/>
      <c r="J400" s="558"/>
      <c r="K400" s="558"/>
      <c r="L400" s="558"/>
      <c r="M400" s="558"/>
    </row>
    <row r="401" spans="2:13" x14ac:dyDescent="0.2">
      <c r="B401" s="290"/>
      <c r="C401" s="289"/>
      <c r="D401" s="563"/>
      <c r="F401" s="395"/>
      <c r="G401" s="559"/>
      <c r="H401" s="559"/>
      <c r="I401" s="559"/>
      <c r="J401" s="558"/>
      <c r="K401" s="558"/>
      <c r="L401" s="558"/>
      <c r="M401" s="558"/>
    </row>
    <row r="402" spans="2:13" x14ac:dyDescent="0.2">
      <c r="B402" s="290"/>
      <c r="C402" s="289"/>
      <c r="D402" s="563"/>
      <c r="F402" s="395"/>
      <c r="G402" s="559"/>
      <c r="H402" s="559"/>
      <c r="I402" s="559"/>
      <c r="J402" s="558"/>
      <c r="K402" s="558"/>
      <c r="L402" s="558"/>
      <c r="M402" s="558"/>
    </row>
    <row r="403" spans="2:13" x14ac:dyDescent="0.2">
      <c r="B403" s="290"/>
      <c r="C403" s="289"/>
      <c r="D403" s="563"/>
      <c r="F403" s="395"/>
      <c r="G403" s="559"/>
      <c r="H403" s="559"/>
      <c r="I403" s="559"/>
      <c r="J403" s="558"/>
      <c r="K403" s="558"/>
      <c r="L403" s="558"/>
      <c r="M403" s="558"/>
    </row>
    <row r="404" spans="2:13" x14ac:dyDescent="0.2">
      <c r="B404" s="290"/>
      <c r="C404" s="289"/>
      <c r="D404" s="563"/>
      <c r="F404" s="395"/>
      <c r="G404" s="559"/>
      <c r="H404" s="559"/>
      <c r="I404" s="559"/>
      <c r="J404" s="558"/>
      <c r="K404" s="558"/>
      <c r="L404" s="558"/>
      <c r="M404" s="558"/>
    </row>
    <row r="405" spans="2:13" x14ac:dyDescent="0.2">
      <c r="B405" s="290"/>
      <c r="C405" s="289"/>
      <c r="D405" s="563"/>
      <c r="F405" s="395"/>
      <c r="G405" s="559"/>
      <c r="H405" s="559"/>
      <c r="I405" s="559"/>
      <c r="J405" s="558"/>
      <c r="K405" s="558"/>
      <c r="L405" s="558"/>
      <c r="M405" s="558"/>
    </row>
    <row r="406" spans="2:13" x14ac:dyDescent="0.2">
      <c r="B406" s="290"/>
      <c r="C406" s="289"/>
      <c r="D406" s="563"/>
      <c r="F406" s="395"/>
      <c r="G406" s="559"/>
      <c r="H406" s="559"/>
      <c r="I406" s="559"/>
      <c r="J406" s="558"/>
      <c r="K406" s="558"/>
      <c r="L406" s="558"/>
      <c r="M406" s="558"/>
    </row>
    <row r="407" spans="2:13" x14ac:dyDescent="0.2">
      <c r="B407" s="290"/>
      <c r="C407" s="289"/>
      <c r="D407" s="563"/>
      <c r="F407" s="395"/>
      <c r="G407" s="559"/>
      <c r="H407" s="559"/>
      <c r="I407" s="559"/>
      <c r="J407" s="558"/>
      <c r="K407" s="558"/>
      <c r="L407" s="558"/>
      <c r="M407" s="558"/>
    </row>
    <row r="408" spans="2:13" x14ac:dyDescent="0.2">
      <c r="B408" s="290"/>
      <c r="C408" s="289"/>
      <c r="D408" s="563"/>
      <c r="F408" s="395"/>
      <c r="G408" s="559"/>
      <c r="H408" s="559"/>
      <c r="I408" s="559"/>
      <c r="J408" s="558"/>
      <c r="K408" s="558"/>
      <c r="L408" s="558"/>
      <c r="M408" s="558"/>
    </row>
    <row r="409" spans="2:13" x14ac:dyDescent="0.2">
      <c r="B409" s="290"/>
      <c r="C409" s="289"/>
      <c r="D409" s="563"/>
      <c r="H409" s="559"/>
      <c r="I409" s="559"/>
      <c r="J409" s="558"/>
      <c r="K409" s="558"/>
      <c r="L409" s="558"/>
      <c r="M409" s="558"/>
    </row>
    <row r="410" spans="2:13" x14ac:dyDescent="0.2">
      <c r="B410" s="290"/>
      <c r="C410" s="289"/>
      <c r="D410" s="563"/>
      <c r="F410" s="395"/>
      <c r="G410" s="559"/>
      <c r="H410" s="559"/>
      <c r="I410" s="559"/>
      <c r="J410" s="558"/>
      <c r="K410" s="558"/>
      <c r="L410" s="558"/>
      <c r="M410" s="558"/>
    </row>
    <row r="411" spans="2:13" x14ac:dyDescent="0.2">
      <c r="B411" s="290"/>
      <c r="C411" s="289"/>
      <c r="D411" s="563"/>
      <c r="F411" s="395"/>
      <c r="G411" s="559"/>
      <c r="H411" s="559"/>
      <c r="I411" s="559"/>
      <c r="J411" s="558"/>
      <c r="K411" s="558"/>
      <c r="L411" s="558"/>
      <c r="M411" s="558"/>
    </row>
    <row r="412" spans="2:13" x14ac:dyDescent="0.2">
      <c r="B412" s="290"/>
      <c r="C412" s="289"/>
      <c r="D412" s="563"/>
      <c r="F412" s="395"/>
      <c r="G412" s="559"/>
      <c r="H412" s="559"/>
      <c r="I412" s="559"/>
      <c r="J412" s="558"/>
      <c r="K412" s="558"/>
      <c r="L412" s="558"/>
      <c r="M412" s="558"/>
    </row>
    <row r="413" spans="2:13" x14ac:dyDescent="0.2">
      <c r="B413" s="290"/>
      <c r="C413" s="289"/>
      <c r="D413" s="563"/>
      <c r="F413" s="395"/>
      <c r="G413" s="559"/>
      <c r="H413" s="559"/>
      <c r="I413" s="559"/>
      <c r="J413" s="558"/>
      <c r="K413" s="558"/>
      <c r="L413" s="558"/>
      <c r="M413" s="558"/>
    </row>
    <row r="414" spans="2:13" x14ac:dyDescent="0.2">
      <c r="B414" s="290"/>
      <c r="C414" s="289"/>
      <c r="D414" s="563"/>
      <c r="F414" s="395"/>
      <c r="G414" s="559"/>
      <c r="H414" s="559"/>
      <c r="I414" s="559"/>
      <c r="J414" s="558"/>
      <c r="K414" s="558"/>
      <c r="L414" s="558"/>
      <c r="M414" s="558"/>
    </row>
    <row r="415" spans="2:13" x14ac:dyDescent="0.2">
      <c r="B415" s="290"/>
      <c r="C415" s="289"/>
      <c r="D415" s="563"/>
      <c r="F415" s="395"/>
      <c r="G415" s="559"/>
      <c r="H415" s="559"/>
      <c r="I415" s="559"/>
      <c r="J415" s="558"/>
      <c r="K415" s="558"/>
      <c r="L415" s="558"/>
      <c r="M415" s="558"/>
    </row>
    <row r="416" spans="2:13" x14ac:dyDescent="0.2">
      <c r="B416" s="290"/>
      <c r="C416" s="289"/>
      <c r="D416" s="563"/>
      <c r="F416" s="395"/>
      <c r="G416" s="559"/>
      <c r="H416" s="559"/>
      <c r="I416" s="559"/>
      <c r="J416" s="558"/>
      <c r="K416" s="558"/>
      <c r="L416" s="558"/>
      <c r="M416" s="558"/>
    </row>
    <row r="417" spans="2:13" x14ac:dyDescent="0.2">
      <c r="B417" s="290"/>
      <c r="C417" s="289"/>
      <c r="D417" s="563"/>
      <c r="F417" s="395"/>
      <c r="G417" s="559"/>
      <c r="H417" s="559"/>
      <c r="I417" s="559"/>
      <c r="J417" s="558"/>
      <c r="K417" s="558"/>
      <c r="L417" s="558"/>
      <c r="M417" s="558"/>
    </row>
    <row r="418" spans="2:13" x14ac:dyDescent="0.2">
      <c r="B418" s="290"/>
      <c r="C418" s="289"/>
      <c r="D418" s="563"/>
      <c r="F418" s="395"/>
      <c r="G418" s="559"/>
      <c r="H418" s="559"/>
      <c r="I418" s="559"/>
      <c r="J418" s="558"/>
      <c r="K418" s="558"/>
      <c r="L418" s="558"/>
      <c r="M418" s="558"/>
    </row>
    <row r="419" spans="2:13" x14ac:dyDescent="0.2">
      <c r="B419" s="290"/>
      <c r="C419" s="289"/>
      <c r="D419" s="563"/>
      <c r="F419" s="395"/>
      <c r="G419" s="559"/>
      <c r="H419" s="559"/>
      <c r="I419" s="559"/>
      <c r="J419" s="558"/>
      <c r="K419" s="558"/>
      <c r="L419" s="558"/>
      <c r="M419" s="558"/>
    </row>
    <row r="420" spans="2:13" x14ac:dyDescent="0.2">
      <c r="B420" s="290"/>
      <c r="C420" s="289"/>
      <c r="D420" s="563"/>
      <c r="F420" s="395"/>
      <c r="G420" s="559"/>
      <c r="H420" s="559"/>
      <c r="I420" s="559"/>
      <c r="J420" s="558"/>
      <c r="K420" s="558"/>
      <c r="L420" s="558"/>
      <c r="M420" s="558"/>
    </row>
    <row r="421" spans="2:13" x14ac:dyDescent="0.2">
      <c r="B421" s="290"/>
      <c r="C421" s="289"/>
      <c r="D421" s="563"/>
      <c r="F421" s="395"/>
      <c r="G421" s="559"/>
      <c r="H421" s="559"/>
      <c r="I421" s="559"/>
      <c r="J421" s="558"/>
      <c r="K421" s="558"/>
      <c r="L421" s="558"/>
      <c r="M421" s="558"/>
    </row>
    <row r="422" spans="2:13" x14ac:dyDescent="0.2">
      <c r="B422" s="290"/>
      <c r="C422" s="289"/>
      <c r="D422" s="563"/>
      <c r="F422" s="395"/>
      <c r="G422" s="559"/>
      <c r="H422" s="559"/>
      <c r="I422" s="559"/>
      <c r="J422" s="558"/>
      <c r="K422" s="558"/>
      <c r="L422" s="558"/>
      <c r="M422" s="558"/>
    </row>
    <row r="423" spans="2:13" x14ac:dyDescent="0.2">
      <c r="B423" s="290"/>
      <c r="C423" s="289"/>
      <c r="D423" s="563"/>
      <c r="F423" s="395"/>
      <c r="G423" s="559"/>
      <c r="H423" s="559"/>
      <c r="I423" s="559"/>
      <c r="J423" s="558"/>
      <c r="K423" s="558"/>
      <c r="L423" s="558"/>
      <c r="M423" s="558"/>
    </row>
    <row r="424" spans="2:13" x14ac:dyDescent="0.2">
      <c r="B424" s="290"/>
      <c r="C424" s="289"/>
      <c r="D424" s="563"/>
      <c r="F424" s="395"/>
      <c r="G424" s="559"/>
      <c r="H424" s="559"/>
      <c r="I424" s="559"/>
      <c r="J424" s="558"/>
      <c r="K424" s="558"/>
      <c r="L424" s="558"/>
      <c r="M424" s="558"/>
    </row>
    <row r="425" spans="2:13" x14ac:dyDescent="0.2">
      <c r="B425" s="290"/>
      <c r="C425" s="289"/>
      <c r="D425" s="563"/>
      <c r="F425" s="395"/>
      <c r="G425" s="559"/>
      <c r="H425" s="559"/>
      <c r="I425" s="559"/>
      <c r="J425" s="558"/>
      <c r="K425" s="558"/>
      <c r="L425" s="558"/>
      <c r="M425" s="558"/>
    </row>
    <row r="426" spans="2:13" x14ac:dyDescent="0.2">
      <c r="B426" s="290"/>
      <c r="C426" s="289"/>
      <c r="D426" s="563"/>
      <c r="F426" s="395"/>
      <c r="G426" s="559"/>
      <c r="H426" s="559"/>
      <c r="I426" s="559"/>
      <c r="J426" s="558"/>
      <c r="K426" s="558"/>
      <c r="L426" s="558"/>
      <c r="M426" s="558"/>
    </row>
    <row r="427" spans="2:13" x14ac:dyDescent="0.2">
      <c r="B427" s="290"/>
      <c r="C427" s="289"/>
      <c r="F427" s="395"/>
      <c r="G427" s="559"/>
      <c r="H427" s="559"/>
      <c r="I427" s="559"/>
      <c r="J427" s="558"/>
      <c r="K427" s="558"/>
      <c r="L427" s="558"/>
      <c r="M427" s="558"/>
    </row>
    <row r="428" spans="2:13" x14ac:dyDescent="0.2">
      <c r="B428" s="290"/>
      <c r="C428" s="289"/>
      <c r="F428" s="395"/>
      <c r="G428" s="559"/>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ht="13.5" thickBot="1" x14ac:dyDescent="0.25">
      <c r="B437" s="290"/>
      <c r="C437" s="289"/>
      <c r="E437" s="1230">
        <f>SUM(E10:E213)</f>
        <v>8366012.4299999997</v>
      </c>
      <c r="F437" s="1229">
        <f>SUM(F8:F436)</f>
        <v>8945370.3319999985</v>
      </c>
      <c r="G437" s="559"/>
      <c r="H437" s="559"/>
      <c r="I437" s="559"/>
      <c r="J437" s="558"/>
      <c r="K437" s="558"/>
      <c r="L437" s="558"/>
      <c r="M437" s="558"/>
    </row>
    <row r="438" spans="2:13" ht="15" thickTop="1" x14ac:dyDescent="0.25">
      <c r="B438" s="290"/>
      <c r="C438" s="289"/>
      <c r="E438" s="280">
        <f>F437-E437</f>
        <v>579357.90199999884</v>
      </c>
      <c r="F438" s="287"/>
      <c r="G438" s="1228"/>
      <c r="H438" s="559"/>
      <c r="I438" s="559"/>
      <c r="J438" s="558"/>
      <c r="K438" s="558"/>
      <c r="L438" s="558"/>
      <c r="M438" s="558"/>
    </row>
    <row r="439" spans="2:13" x14ac:dyDescent="0.2">
      <c r="B439" s="290"/>
      <c r="C439" s="289"/>
      <c r="F439" s="395"/>
      <c r="G439" s="395"/>
      <c r="H439" s="559"/>
      <c r="I439" s="559"/>
      <c r="J439" s="558"/>
      <c r="K439" s="558"/>
      <c r="L439" s="558"/>
      <c r="M439" s="558"/>
    </row>
    <row r="440" spans="2:13" x14ac:dyDescent="0.2">
      <c r="B440" s="290"/>
      <c r="C440" s="289"/>
      <c r="F440" s="395"/>
      <c r="G440" s="559"/>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G448" s="559"/>
      <c r="H448" s="559"/>
      <c r="I448" s="559"/>
      <c r="J448" s="558"/>
      <c r="K448" s="558"/>
      <c r="L448" s="558"/>
      <c r="M448" s="558"/>
    </row>
    <row r="449" spans="2:13" x14ac:dyDescent="0.2">
      <c r="B449" s="290"/>
      <c r="C449" s="289"/>
      <c r="G449" s="559"/>
      <c r="H449" s="559"/>
      <c r="I449" s="559"/>
      <c r="J449" s="558"/>
      <c r="K449" s="558"/>
      <c r="L449" s="558"/>
      <c r="M449" s="558"/>
    </row>
    <row r="450" spans="2:13" x14ac:dyDescent="0.2">
      <c r="B450" s="290"/>
      <c r="C450" s="289"/>
      <c r="F450" s="395"/>
      <c r="G450" s="559"/>
      <c r="H450" s="559"/>
      <c r="I450" s="559"/>
      <c r="J450" s="558"/>
      <c r="K450" s="558"/>
      <c r="L450" s="558"/>
      <c r="M450" s="558"/>
    </row>
    <row r="451" spans="2:13" x14ac:dyDescent="0.2">
      <c r="B451" s="290"/>
      <c r="C451" s="289"/>
      <c r="G451" s="285"/>
      <c r="H451" s="285"/>
      <c r="I451" s="285"/>
    </row>
    <row r="452" spans="2:13" x14ac:dyDescent="0.2">
      <c r="B452" s="290"/>
      <c r="C452" s="289"/>
      <c r="G452" s="285"/>
      <c r="H452" s="285"/>
      <c r="I452" s="285"/>
    </row>
    <row r="453" spans="2:13" x14ac:dyDescent="0.2">
      <c r="B453" s="290"/>
      <c r="C453" s="289"/>
      <c r="G453" s="285"/>
      <c r="H453" s="285"/>
      <c r="I453" s="285"/>
    </row>
    <row r="454" spans="2:13" x14ac:dyDescent="0.2">
      <c r="B454" s="290"/>
      <c r="C454" s="289"/>
      <c r="G454" s="285"/>
      <c r="H454" s="285"/>
      <c r="I454" s="285"/>
    </row>
    <row r="455" spans="2:13" x14ac:dyDescent="0.2">
      <c r="B455" s="290"/>
      <c r="C455" s="289"/>
      <c r="G455" s="285"/>
      <c r="H455" s="285"/>
      <c r="I455" s="285"/>
    </row>
    <row r="456" spans="2:13" x14ac:dyDescent="0.2">
      <c r="B456" s="290"/>
      <c r="C456" s="289"/>
      <c r="G456" s="285"/>
      <c r="H456" s="285"/>
      <c r="I456" s="285"/>
    </row>
    <row r="457" spans="2:13" x14ac:dyDescent="0.2">
      <c r="B457" s="290"/>
      <c r="C457" s="289"/>
      <c r="G457" s="285"/>
      <c r="H457" s="285"/>
      <c r="I457" s="285"/>
    </row>
    <row r="458" spans="2:13" x14ac:dyDescent="0.2">
      <c r="B458" s="290"/>
      <c r="C458" s="289"/>
      <c r="G458" s="285"/>
      <c r="H458" s="285"/>
      <c r="I458" s="285"/>
    </row>
    <row r="459" spans="2:13" x14ac:dyDescent="0.2">
      <c r="B459" s="290"/>
      <c r="C459" s="289"/>
      <c r="G459" s="285"/>
      <c r="H459" s="285"/>
      <c r="I459" s="285"/>
    </row>
    <row r="460" spans="2:13" x14ac:dyDescent="0.2">
      <c r="B460" s="290"/>
      <c r="C460" s="289"/>
      <c r="G460" s="285"/>
      <c r="H460" s="285"/>
      <c r="I460" s="285"/>
    </row>
    <row r="461" spans="2:13" x14ac:dyDescent="0.2">
      <c r="B461" s="290"/>
      <c r="C461" s="289"/>
      <c r="G461" s="285"/>
      <c r="H461" s="285"/>
      <c r="I461" s="285"/>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10" x14ac:dyDescent="0.2">
      <c r="B545" s="290"/>
      <c r="C545" s="289"/>
      <c r="G545" s="285"/>
      <c r="H545" s="285"/>
      <c r="I545" s="285"/>
    </row>
    <row r="546" spans="2:10" x14ac:dyDescent="0.2">
      <c r="B546" s="290"/>
      <c r="C546" s="289"/>
      <c r="G546" s="285"/>
      <c r="H546" s="285"/>
      <c r="I546" s="285"/>
    </row>
    <row r="547" spans="2:10" x14ac:dyDescent="0.2">
      <c r="B547" s="290"/>
      <c r="C547" s="289"/>
      <c r="G547" s="285"/>
      <c r="H547" s="285"/>
      <c r="I547" s="285"/>
    </row>
    <row r="548" spans="2:10" x14ac:dyDescent="0.2">
      <c r="B548" s="290"/>
      <c r="C548" s="289"/>
      <c r="G548" s="285"/>
      <c r="H548" s="285"/>
      <c r="I548" s="285"/>
    </row>
    <row r="549" spans="2:10" x14ac:dyDescent="0.2">
      <c r="B549" s="290"/>
      <c r="C549" s="289"/>
      <c r="G549" s="285"/>
      <c r="H549" s="285"/>
      <c r="I549" s="285"/>
    </row>
    <row r="550" spans="2:10" x14ac:dyDescent="0.2">
      <c r="B550" s="290"/>
      <c r="C550" s="289"/>
      <c r="G550" s="285"/>
      <c r="H550" s="285"/>
      <c r="I550" s="285"/>
    </row>
    <row r="551" spans="2:10" x14ac:dyDescent="0.2">
      <c r="B551" s="290"/>
      <c r="C551" s="289"/>
      <c r="G551" s="285"/>
      <c r="H551" s="285"/>
      <c r="I551" s="285"/>
    </row>
    <row r="552" spans="2:10" x14ac:dyDescent="0.2">
      <c r="B552" s="290"/>
      <c r="C552" s="289"/>
      <c r="G552" s="285"/>
      <c r="H552" s="285"/>
      <c r="I552" s="285"/>
    </row>
    <row r="553" spans="2:10" ht="15.75" customHeight="1" x14ac:dyDescent="0.2">
      <c r="B553" s="290"/>
      <c r="C553" s="289"/>
      <c r="G553" s="286"/>
      <c r="H553" s="285"/>
      <c r="I553" s="285"/>
    </row>
    <row r="554" spans="2:10" ht="15.75" customHeight="1" x14ac:dyDescent="0.2">
      <c r="B554" s="290"/>
      <c r="C554" s="289"/>
      <c r="G554" s="286"/>
      <c r="H554" s="285"/>
      <c r="I554" s="285"/>
      <c r="J554" s="282"/>
    </row>
    <row r="555" spans="2:10" ht="15.75" customHeight="1" x14ac:dyDescent="0.25">
      <c r="B555" s="290"/>
      <c r="C555" s="289"/>
      <c r="F555" s="287"/>
      <c r="G555" s="286"/>
      <c r="H555" s="280"/>
      <c r="I555" s="285"/>
    </row>
    <row r="556" spans="2:10" ht="15.75" customHeight="1" x14ac:dyDescent="0.25">
      <c r="B556" s="290"/>
      <c r="C556" s="289"/>
      <c r="F556" s="287"/>
      <c r="G556" s="286"/>
      <c r="H556" s="285"/>
      <c r="I556" s="285"/>
    </row>
    <row r="557" spans="2:10" ht="15.75" customHeight="1" x14ac:dyDescent="0.25">
      <c r="B557" s="278"/>
      <c r="C557" s="278"/>
      <c r="D557" s="283"/>
      <c r="F557" s="287"/>
      <c r="G557" s="286"/>
      <c r="H557" s="285"/>
      <c r="I557" s="285"/>
    </row>
    <row r="558" spans="2:10" ht="15.75" customHeight="1" x14ac:dyDescent="0.25">
      <c r="B558" s="278"/>
      <c r="C558" s="278"/>
      <c r="D558" s="283"/>
      <c r="F558" s="287"/>
      <c r="G558" s="286"/>
      <c r="H558" s="285"/>
      <c r="I558" s="285"/>
    </row>
    <row r="559" spans="2:10" ht="15.75" customHeight="1" x14ac:dyDescent="0.25">
      <c r="B559" s="278"/>
      <c r="C559" s="278"/>
      <c r="D559" s="288"/>
      <c r="F559" s="287"/>
      <c r="G559" s="286"/>
      <c r="H559" s="285"/>
      <c r="I559" s="285"/>
    </row>
    <row r="560" spans="2:10" ht="15.75" customHeight="1" x14ac:dyDescent="0.25">
      <c r="B560" s="278"/>
      <c r="C560" s="278"/>
      <c r="D560" s="283"/>
      <c r="F560" s="287"/>
      <c r="G560" s="286"/>
      <c r="H560" s="285"/>
      <c r="I560" s="285"/>
    </row>
    <row r="561" spans="2:9" ht="15.75" customHeight="1" x14ac:dyDescent="0.2">
      <c r="B561" s="278"/>
      <c r="C561" s="278"/>
      <c r="D561" s="283"/>
      <c r="G561" s="285"/>
      <c r="H561" s="285"/>
      <c r="I561" s="285"/>
    </row>
    <row r="562" spans="2:9" ht="15.75" customHeight="1" x14ac:dyDescent="0.2">
      <c r="B562" s="278"/>
      <c r="C562" s="278"/>
      <c r="D562" s="283"/>
      <c r="G562" s="285"/>
    </row>
    <row r="563" spans="2:9" ht="15.75" customHeight="1" x14ac:dyDescent="0.2">
      <c r="B563" s="278"/>
      <c r="C563" s="278"/>
      <c r="D563" s="283"/>
      <c r="G563" s="285"/>
    </row>
    <row r="564" spans="2:9" ht="15.75" customHeight="1" x14ac:dyDescent="0.2">
      <c r="B564" s="278"/>
      <c r="C564" s="278"/>
    </row>
    <row r="565" spans="2:9" ht="15.75" customHeight="1" x14ac:dyDescent="0.2">
      <c r="B565" s="278"/>
      <c r="C565" s="278"/>
      <c r="D565" s="283"/>
      <c r="G565" s="284"/>
    </row>
    <row r="566" spans="2:9" ht="15.75" customHeight="1" x14ac:dyDescent="0.2">
      <c r="B566" s="278"/>
      <c r="C566" s="278"/>
      <c r="D566" s="283"/>
    </row>
    <row r="567" spans="2:9" ht="15.75" customHeight="1" x14ac:dyDescent="0.2">
      <c r="B567" s="278"/>
      <c r="C567" s="278"/>
      <c r="D567" s="283"/>
    </row>
    <row r="568" spans="2:9" ht="15.75" customHeight="1" x14ac:dyDescent="0.2">
      <c r="B568" s="278"/>
      <c r="C568" s="278"/>
      <c r="D568" s="283"/>
    </row>
    <row r="569" spans="2:9" ht="15.75" customHeight="1" x14ac:dyDescent="0.2">
      <c r="B569" s="278"/>
      <c r="C569" s="278"/>
      <c r="D569" s="283"/>
    </row>
    <row r="570" spans="2:9" ht="15.75" customHeight="1" x14ac:dyDescent="0.2">
      <c r="B570" s="278"/>
      <c r="C570" s="278"/>
    </row>
    <row r="571" spans="2:9" ht="15.75" customHeight="1" x14ac:dyDescent="0.2">
      <c r="D571" s="283"/>
    </row>
    <row r="572" spans="2:9" ht="15.75" customHeight="1" x14ac:dyDescent="0.2">
      <c r="B572" s="278"/>
      <c r="C572" s="278"/>
      <c r="D572" s="283"/>
    </row>
    <row r="573" spans="2:9" ht="15.75" customHeight="1" x14ac:dyDescent="0.2">
      <c r="B573" s="278"/>
      <c r="C573" s="278"/>
      <c r="F573" s="282"/>
      <c r="G573" s="278"/>
    </row>
    <row r="574" spans="2:9" ht="15.75" customHeight="1" x14ac:dyDescent="0.2">
      <c r="F574" s="282"/>
      <c r="G574" s="278"/>
    </row>
    <row r="575" spans="2:9" ht="15.75" customHeight="1" x14ac:dyDescent="0.2"/>
    <row r="576" spans="2:9"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 customHeight="1" x14ac:dyDescent="0.2"/>
    <row r="634" ht="18"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54" ht="15.75" customHeight="1" x14ac:dyDescent="0.2"/>
    <row r="664" spans="1:208" s="279" customFormat="1" x14ac:dyDescent="0.2">
      <c r="A664" s="278"/>
      <c r="D664" s="281"/>
      <c r="E664" s="280"/>
      <c r="F664" s="280"/>
      <c r="H664" s="278"/>
      <c r="I664" s="278"/>
      <c r="J664" s="278"/>
      <c r="K664" s="278"/>
      <c r="L664" s="278"/>
      <c r="M664" s="278"/>
      <c r="N664" s="278"/>
      <c r="O664" s="278"/>
      <c r="P664" s="278"/>
      <c r="Q664" s="278"/>
      <c r="R664" s="278"/>
      <c r="S664" s="278"/>
      <c r="T664" s="278"/>
      <c r="U664" s="278"/>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8"/>
      <c r="AR664" s="278"/>
      <c r="AS664" s="278"/>
      <c r="AT664" s="278"/>
      <c r="AU664" s="278"/>
      <c r="AV664" s="278"/>
      <c r="AW664" s="278"/>
      <c r="AX664" s="278"/>
      <c r="AY664" s="278"/>
      <c r="AZ664" s="278"/>
      <c r="BA664" s="278"/>
      <c r="BB664" s="278"/>
      <c r="BC664" s="278"/>
      <c r="BD664" s="278"/>
      <c r="BE664" s="278"/>
      <c r="BF664" s="278"/>
      <c r="BG664" s="278"/>
      <c r="BH664" s="278"/>
      <c r="BI664" s="278"/>
      <c r="BJ664" s="278"/>
      <c r="BK664" s="278"/>
      <c r="BL664" s="278"/>
      <c r="BM664" s="278"/>
      <c r="BN664" s="278"/>
      <c r="BO664" s="278"/>
      <c r="BP664" s="278"/>
      <c r="BQ664" s="278"/>
      <c r="BR664" s="278"/>
      <c r="BS664" s="278"/>
      <c r="BT664" s="278"/>
      <c r="BU664" s="278"/>
      <c r="BV664" s="278"/>
      <c r="BW664" s="278"/>
      <c r="BX664" s="278"/>
      <c r="BY664" s="278"/>
      <c r="BZ664" s="278"/>
      <c r="CA664" s="278"/>
      <c r="CB664" s="278"/>
      <c r="CC664" s="278"/>
      <c r="CD664" s="278"/>
      <c r="CE664" s="278"/>
      <c r="CF664" s="278"/>
      <c r="CG664" s="278"/>
      <c r="CH664" s="278"/>
      <c r="CI664" s="278"/>
      <c r="CJ664" s="278"/>
      <c r="CK664" s="278"/>
      <c r="CL664" s="278"/>
      <c r="CM664" s="278"/>
      <c r="CN664" s="278"/>
      <c r="CO664" s="278"/>
      <c r="CP664" s="278"/>
      <c r="CQ664" s="278"/>
      <c r="CR664" s="278"/>
      <c r="CS664" s="278"/>
      <c r="CT664" s="278"/>
      <c r="CU664" s="278"/>
      <c r="CV664" s="278"/>
      <c r="CW664" s="278"/>
      <c r="CX664" s="278"/>
      <c r="CY664" s="278"/>
      <c r="CZ664" s="278"/>
      <c r="DA664" s="278"/>
      <c r="DB664" s="278"/>
      <c r="DC664" s="278"/>
      <c r="DD664" s="278"/>
      <c r="DE664" s="278"/>
      <c r="DF664" s="278"/>
      <c r="DG664" s="278"/>
      <c r="DH664" s="278"/>
      <c r="DI664" s="278"/>
      <c r="DJ664" s="278"/>
      <c r="DK664" s="278"/>
      <c r="DL664" s="278"/>
      <c r="DM664" s="278"/>
      <c r="DN664" s="278"/>
      <c r="DO664" s="278"/>
      <c r="DP664" s="278"/>
      <c r="DQ664" s="278"/>
      <c r="DR664" s="278"/>
      <c r="DS664" s="278"/>
      <c r="DT664" s="278"/>
      <c r="DU664" s="278"/>
      <c r="DV664" s="278"/>
      <c r="DW664" s="278"/>
      <c r="DX664" s="278"/>
      <c r="DY664" s="278"/>
      <c r="DZ664" s="278"/>
      <c r="EA664" s="278"/>
      <c r="EB664" s="278"/>
      <c r="EC664" s="278"/>
      <c r="ED664" s="278"/>
      <c r="EE664" s="278"/>
      <c r="EF664" s="278"/>
      <c r="EG664" s="278"/>
      <c r="EH664" s="278"/>
      <c r="EI664" s="278"/>
      <c r="EJ664" s="278"/>
      <c r="EK664" s="278"/>
      <c r="EL664" s="278"/>
      <c r="EM664" s="278"/>
      <c r="EN664" s="278"/>
      <c r="EO664" s="278"/>
      <c r="EP664" s="278"/>
      <c r="EQ664" s="278"/>
      <c r="ER664" s="278"/>
      <c r="ES664" s="278"/>
      <c r="ET664" s="278"/>
      <c r="EU664" s="278"/>
      <c r="EV664" s="278"/>
      <c r="EW664" s="278"/>
      <c r="EX664" s="278"/>
      <c r="EY664" s="278"/>
      <c r="EZ664" s="278"/>
      <c r="FA664" s="278"/>
      <c r="FB664" s="278"/>
      <c r="FC664" s="278"/>
      <c r="FD664" s="278"/>
      <c r="FE664" s="278"/>
      <c r="FF664" s="278"/>
      <c r="FG664" s="278"/>
      <c r="FH664" s="278"/>
      <c r="FI664" s="278"/>
      <c r="FJ664" s="278"/>
      <c r="FK664" s="278"/>
      <c r="FL664" s="278"/>
      <c r="FM664" s="278"/>
      <c r="FN664" s="278"/>
      <c r="FO664" s="278"/>
      <c r="FP664" s="278"/>
      <c r="FQ664" s="278"/>
      <c r="FR664" s="278"/>
      <c r="FS664" s="278"/>
      <c r="FT664" s="278"/>
      <c r="FU664" s="278"/>
      <c r="FV664" s="278"/>
      <c r="FW664" s="278"/>
      <c r="FX664" s="278"/>
      <c r="FY664" s="278"/>
      <c r="FZ664" s="278"/>
      <c r="GA664" s="278"/>
      <c r="GB664" s="278"/>
      <c r="GC664" s="278"/>
      <c r="GD664" s="278"/>
      <c r="GE664" s="278"/>
      <c r="GF664" s="278"/>
      <c r="GG664" s="278"/>
      <c r="GH664" s="278"/>
      <c r="GI664" s="278"/>
      <c r="GJ664" s="278"/>
      <c r="GK664" s="278"/>
      <c r="GL664" s="278"/>
      <c r="GM664" s="278"/>
      <c r="GN664" s="278"/>
      <c r="GO664" s="278"/>
      <c r="GP664" s="278"/>
      <c r="GQ664" s="278"/>
      <c r="GR664" s="278"/>
      <c r="GS664" s="278"/>
      <c r="GT664" s="278"/>
      <c r="GU664" s="278"/>
      <c r="GV664" s="278"/>
      <c r="GW664" s="278"/>
      <c r="GX664" s="278"/>
      <c r="GY664" s="278"/>
      <c r="GZ664" s="278"/>
    </row>
    <row r="665" spans="1:208" s="280" customFormat="1" x14ac:dyDescent="0.2">
      <c r="A665" s="278"/>
      <c r="B665" s="279"/>
      <c r="C665" s="279"/>
      <c r="D665" s="281"/>
      <c r="G665" s="279"/>
      <c r="H665" s="278"/>
      <c r="I665" s="278"/>
      <c r="J665" s="278"/>
      <c r="K665" s="278"/>
      <c r="L665" s="278"/>
      <c r="M665" s="278"/>
      <c r="N665" s="278"/>
      <c r="O665" s="278"/>
      <c r="P665" s="278"/>
      <c r="Q665" s="278"/>
      <c r="R665" s="278"/>
      <c r="S665" s="278"/>
      <c r="T665" s="278"/>
      <c r="U665" s="278"/>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8"/>
      <c r="AR665" s="278"/>
      <c r="AS665" s="278"/>
      <c r="AT665" s="278"/>
      <c r="AU665" s="278"/>
      <c r="AV665" s="278"/>
      <c r="AW665" s="278"/>
      <c r="AX665" s="278"/>
      <c r="AY665" s="278"/>
      <c r="AZ665" s="278"/>
      <c r="BA665" s="278"/>
      <c r="BB665" s="278"/>
      <c r="BC665" s="278"/>
      <c r="BD665" s="278"/>
      <c r="BE665" s="278"/>
      <c r="BF665" s="278"/>
      <c r="BG665" s="278"/>
      <c r="BH665" s="278"/>
      <c r="BI665" s="278"/>
      <c r="BJ665" s="278"/>
      <c r="BK665" s="278"/>
      <c r="BL665" s="278"/>
      <c r="BM665" s="278"/>
      <c r="BN665" s="278"/>
      <c r="BO665" s="278"/>
      <c r="BP665" s="278"/>
      <c r="BQ665" s="278"/>
      <c r="BR665" s="278"/>
      <c r="BS665" s="278"/>
      <c r="BT665" s="278"/>
      <c r="BU665" s="278"/>
      <c r="BV665" s="278"/>
      <c r="BW665" s="278"/>
      <c r="BX665" s="278"/>
      <c r="BY665" s="278"/>
      <c r="BZ665" s="278"/>
      <c r="CA665" s="278"/>
      <c r="CB665" s="278"/>
      <c r="CC665" s="278"/>
      <c r="CD665" s="278"/>
      <c r="CE665" s="278"/>
      <c r="CF665" s="278"/>
      <c r="CG665" s="278"/>
      <c r="CH665" s="278"/>
      <c r="CI665" s="278"/>
      <c r="CJ665" s="278"/>
      <c r="CK665" s="278"/>
      <c r="CL665" s="278"/>
      <c r="CM665" s="278"/>
      <c r="CN665" s="278"/>
      <c r="CO665" s="278"/>
      <c r="CP665" s="278"/>
      <c r="CQ665" s="278"/>
      <c r="CR665" s="278"/>
      <c r="CS665" s="278"/>
      <c r="CT665" s="278"/>
      <c r="CU665" s="278"/>
      <c r="CV665" s="278"/>
      <c r="CW665" s="278"/>
      <c r="CX665" s="278"/>
      <c r="CY665" s="278"/>
      <c r="CZ665" s="278"/>
      <c r="DA665" s="278"/>
      <c r="DB665" s="278"/>
      <c r="DC665" s="278"/>
      <c r="DD665" s="278"/>
      <c r="DE665" s="278"/>
      <c r="DF665" s="278"/>
      <c r="DG665" s="278"/>
      <c r="DH665" s="278"/>
      <c r="DI665" s="278"/>
      <c r="DJ665" s="278"/>
      <c r="DK665" s="278"/>
      <c r="DL665" s="278"/>
      <c r="DM665" s="278"/>
      <c r="DN665" s="278"/>
      <c r="DO665" s="278"/>
      <c r="DP665" s="278"/>
      <c r="DQ665" s="278"/>
      <c r="DR665" s="278"/>
      <c r="DS665" s="278"/>
      <c r="DT665" s="278"/>
      <c r="DU665" s="278"/>
      <c r="DV665" s="278"/>
      <c r="DW665" s="278"/>
      <c r="DX665" s="278"/>
      <c r="DY665" s="278"/>
      <c r="DZ665" s="278"/>
      <c r="EA665" s="278"/>
      <c r="EB665" s="278"/>
      <c r="EC665" s="278"/>
      <c r="ED665" s="278"/>
      <c r="EE665" s="278"/>
      <c r="EF665" s="278"/>
      <c r="EG665" s="278"/>
      <c r="EH665" s="278"/>
      <c r="EI665" s="278"/>
      <c r="EJ665" s="278"/>
      <c r="EK665" s="278"/>
      <c r="EL665" s="278"/>
      <c r="EM665" s="278"/>
      <c r="EN665" s="278"/>
      <c r="EO665" s="278"/>
      <c r="EP665" s="278"/>
      <c r="EQ665" s="278"/>
      <c r="ER665" s="278"/>
      <c r="ES665" s="278"/>
      <c r="ET665" s="278"/>
      <c r="EU665" s="278"/>
      <c r="EV665" s="278"/>
      <c r="EW665" s="278"/>
      <c r="EX665" s="278"/>
      <c r="EY665" s="278"/>
      <c r="EZ665" s="278"/>
      <c r="FA665" s="278"/>
      <c r="FB665" s="278"/>
      <c r="FC665" s="278"/>
      <c r="FD665" s="278"/>
      <c r="FE665" s="278"/>
      <c r="FF665" s="278"/>
      <c r="FG665" s="278"/>
      <c r="FH665" s="278"/>
      <c r="FI665" s="278"/>
      <c r="FJ665" s="278"/>
      <c r="FK665" s="278"/>
      <c r="FL665" s="278"/>
      <c r="FM665" s="278"/>
      <c r="FN665" s="278"/>
      <c r="FO665" s="278"/>
      <c r="FP665" s="278"/>
      <c r="FQ665" s="278"/>
      <c r="FR665" s="278"/>
      <c r="FS665" s="278"/>
      <c r="FT665" s="278"/>
      <c r="FU665" s="278"/>
      <c r="FV665" s="278"/>
      <c r="FW665" s="278"/>
      <c r="FX665" s="278"/>
      <c r="FY665" s="278"/>
      <c r="FZ665" s="278"/>
      <c r="GA665" s="278"/>
      <c r="GB665" s="278"/>
      <c r="GC665" s="278"/>
      <c r="GD665" s="278"/>
      <c r="GE665" s="278"/>
      <c r="GF665" s="278"/>
      <c r="GG665" s="278"/>
      <c r="GH665" s="278"/>
      <c r="GI665" s="278"/>
      <c r="GJ665" s="278"/>
      <c r="GK665" s="278"/>
      <c r="GL665" s="278"/>
      <c r="GM665" s="278"/>
      <c r="GN665" s="278"/>
      <c r="GO665" s="278"/>
      <c r="GP665" s="278"/>
      <c r="GQ665" s="278"/>
      <c r="GR665" s="278"/>
      <c r="GS665" s="278"/>
      <c r="GT665" s="278"/>
      <c r="GU665" s="278"/>
      <c r="GV665" s="278"/>
      <c r="GW665" s="278"/>
      <c r="GX665" s="278"/>
      <c r="GY665" s="278"/>
      <c r="GZ665" s="278"/>
    </row>
    <row r="666" spans="1:208" s="280" customFormat="1" x14ac:dyDescent="0.2">
      <c r="A666" s="278"/>
      <c r="B666" s="279"/>
      <c r="C666" s="279"/>
      <c r="D666" s="281"/>
      <c r="G666" s="279"/>
      <c r="H666" s="278"/>
      <c r="I666" s="278"/>
      <c r="J666" s="278"/>
      <c r="K666" s="278"/>
      <c r="L666" s="278"/>
      <c r="M666" s="278"/>
      <c r="N666" s="278"/>
      <c r="O666" s="278"/>
      <c r="P666" s="278"/>
      <c r="Q666" s="278"/>
      <c r="R666" s="278"/>
      <c r="S666" s="278"/>
      <c r="T666" s="278"/>
      <c r="U666" s="278"/>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8"/>
      <c r="AR666" s="278"/>
      <c r="AS666" s="278"/>
      <c r="AT666" s="278"/>
      <c r="AU666" s="278"/>
      <c r="AV666" s="278"/>
      <c r="AW666" s="278"/>
      <c r="AX666" s="278"/>
      <c r="AY666" s="278"/>
      <c r="AZ666" s="278"/>
      <c r="BA666" s="278"/>
      <c r="BB666" s="278"/>
      <c r="BC666" s="278"/>
      <c r="BD666" s="278"/>
      <c r="BE666" s="278"/>
      <c r="BF666" s="278"/>
      <c r="BG666" s="278"/>
      <c r="BH666" s="278"/>
      <c r="BI666" s="278"/>
      <c r="BJ666" s="278"/>
      <c r="BK666" s="278"/>
      <c r="BL666" s="278"/>
      <c r="BM666" s="278"/>
      <c r="BN666" s="278"/>
      <c r="BO666" s="278"/>
      <c r="BP666" s="278"/>
      <c r="BQ666" s="278"/>
      <c r="BR666" s="278"/>
      <c r="BS666" s="278"/>
      <c r="BT666" s="278"/>
      <c r="BU666" s="278"/>
      <c r="BV666" s="278"/>
      <c r="BW666" s="278"/>
      <c r="BX666" s="278"/>
      <c r="BY666" s="278"/>
      <c r="BZ666" s="278"/>
      <c r="CA666" s="278"/>
      <c r="CB666" s="278"/>
      <c r="CC666" s="278"/>
      <c r="CD666" s="278"/>
      <c r="CE666" s="278"/>
      <c r="CF666" s="278"/>
      <c r="CG666" s="278"/>
      <c r="CH666" s="278"/>
      <c r="CI666" s="278"/>
      <c r="CJ666" s="278"/>
      <c r="CK666" s="278"/>
      <c r="CL666" s="278"/>
      <c r="CM666" s="278"/>
      <c r="CN666" s="278"/>
      <c r="CO666" s="278"/>
      <c r="CP666" s="278"/>
      <c r="CQ666" s="278"/>
      <c r="CR666" s="278"/>
      <c r="CS666" s="278"/>
      <c r="CT666" s="278"/>
      <c r="CU666" s="278"/>
      <c r="CV666" s="278"/>
      <c r="CW666" s="278"/>
      <c r="CX666" s="278"/>
      <c r="CY666" s="278"/>
      <c r="CZ666" s="278"/>
      <c r="DA666" s="278"/>
      <c r="DB666" s="278"/>
      <c r="DC666" s="278"/>
      <c r="DD666" s="278"/>
      <c r="DE666" s="278"/>
      <c r="DF666" s="278"/>
      <c r="DG666" s="278"/>
      <c r="DH666" s="278"/>
      <c r="DI666" s="278"/>
      <c r="DJ666" s="278"/>
      <c r="DK666" s="278"/>
      <c r="DL666" s="278"/>
      <c r="DM666" s="278"/>
      <c r="DN666" s="278"/>
      <c r="DO666" s="278"/>
      <c r="DP666" s="278"/>
      <c r="DQ666" s="278"/>
      <c r="DR666" s="278"/>
      <c r="DS666" s="278"/>
      <c r="DT666" s="278"/>
      <c r="DU666" s="278"/>
      <c r="DV666" s="278"/>
      <c r="DW666" s="278"/>
      <c r="DX666" s="278"/>
      <c r="DY666" s="278"/>
      <c r="DZ666" s="278"/>
      <c r="EA666" s="278"/>
      <c r="EB666" s="278"/>
      <c r="EC666" s="278"/>
      <c r="ED666" s="278"/>
      <c r="EE666" s="278"/>
      <c r="EF666" s="278"/>
      <c r="EG666" s="278"/>
      <c r="EH666" s="278"/>
      <c r="EI666" s="278"/>
      <c r="EJ666" s="278"/>
      <c r="EK666" s="278"/>
      <c r="EL666" s="278"/>
      <c r="EM666" s="278"/>
      <c r="EN666" s="278"/>
      <c r="EO666" s="278"/>
      <c r="EP666" s="278"/>
      <c r="EQ666" s="278"/>
      <c r="ER666" s="278"/>
      <c r="ES666" s="278"/>
      <c r="ET666" s="278"/>
      <c r="EU666" s="278"/>
      <c r="EV666" s="278"/>
      <c r="EW666" s="278"/>
      <c r="EX666" s="278"/>
      <c r="EY666" s="278"/>
      <c r="EZ666" s="278"/>
      <c r="FA666" s="278"/>
      <c r="FB666" s="278"/>
      <c r="FC666" s="278"/>
      <c r="FD666" s="278"/>
      <c r="FE666" s="278"/>
      <c r="FF666" s="278"/>
      <c r="FG666" s="278"/>
      <c r="FH666" s="278"/>
      <c r="FI666" s="278"/>
      <c r="FJ666" s="278"/>
      <c r="FK666" s="278"/>
      <c r="FL666" s="278"/>
      <c r="FM666" s="278"/>
      <c r="FN666" s="278"/>
      <c r="FO666" s="278"/>
      <c r="FP666" s="278"/>
      <c r="FQ666" s="278"/>
      <c r="FR666" s="278"/>
      <c r="FS666" s="278"/>
      <c r="FT666" s="278"/>
      <c r="FU666" s="278"/>
      <c r="FV666" s="278"/>
      <c r="FW666" s="278"/>
      <c r="FX666" s="278"/>
      <c r="FY666" s="278"/>
      <c r="FZ666" s="278"/>
      <c r="GA666" s="278"/>
      <c r="GB666" s="278"/>
      <c r="GC666" s="278"/>
      <c r="GD666" s="278"/>
      <c r="GE666" s="278"/>
      <c r="GF666" s="278"/>
      <c r="GG666" s="278"/>
      <c r="GH666" s="278"/>
      <c r="GI666" s="278"/>
      <c r="GJ666" s="278"/>
      <c r="GK666" s="278"/>
      <c r="GL666" s="278"/>
      <c r="GM666" s="278"/>
      <c r="GN666" s="278"/>
      <c r="GO666" s="278"/>
      <c r="GP666" s="278"/>
      <c r="GQ666" s="278"/>
      <c r="GR666" s="278"/>
      <c r="GS666" s="278"/>
      <c r="GT666" s="278"/>
      <c r="GU666" s="278"/>
      <c r="GV666" s="278"/>
      <c r="GW666" s="278"/>
      <c r="GX666" s="278"/>
      <c r="GY666" s="278"/>
      <c r="GZ666" s="278"/>
    </row>
    <row r="667" spans="1:208" s="280" customFormat="1" x14ac:dyDescent="0.2">
      <c r="A667" s="278"/>
      <c r="B667" s="279"/>
      <c r="C667" s="279"/>
      <c r="D667" s="281"/>
      <c r="G667" s="279"/>
      <c r="H667" s="278"/>
      <c r="I667" s="278"/>
      <c r="J667" s="278"/>
      <c r="K667" s="278"/>
      <c r="L667" s="278"/>
      <c r="M667" s="278"/>
      <c r="N667" s="278"/>
      <c r="O667" s="278"/>
      <c r="P667" s="278"/>
      <c r="Q667" s="278"/>
      <c r="R667" s="278"/>
      <c r="S667" s="278"/>
      <c r="T667" s="278"/>
      <c r="U667" s="278"/>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8"/>
      <c r="AR667" s="278"/>
      <c r="AS667" s="278"/>
      <c r="AT667" s="278"/>
      <c r="AU667" s="278"/>
      <c r="AV667" s="278"/>
      <c r="AW667" s="278"/>
      <c r="AX667" s="278"/>
      <c r="AY667" s="278"/>
      <c r="AZ667" s="278"/>
      <c r="BA667" s="278"/>
      <c r="BB667" s="278"/>
      <c r="BC667" s="278"/>
      <c r="BD667" s="278"/>
      <c r="BE667" s="278"/>
      <c r="BF667" s="278"/>
      <c r="BG667" s="278"/>
      <c r="BH667" s="278"/>
      <c r="BI667" s="278"/>
      <c r="BJ667" s="278"/>
      <c r="BK667" s="278"/>
      <c r="BL667" s="278"/>
      <c r="BM667" s="278"/>
      <c r="BN667" s="278"/>
      <c r="BO667" s="278"/>
      <c r="BP667" s="278"/>
      <c r="BQ667" s="278"/>
      <c r="BR667" s="278"/>
      <c r="BS667" s="278"/>
      <c r="BT667" s="278"/>
      <c r="BU667" s="278"/>
      <c r="BV667" s="278"/>
      <c r="BW667" s="278"/>
      <c r="BX667" s="278"/>
      <c r="BY667" s="278"/>
      <c r="BZ667" s="278"/>
      <c r="CA667" s="278"/>
      <c r="CB667" s="278"/>
      <c r="CC667" s="278"/>
      <c r="CD667" s="278"/>
      <c r="CE667" s="278"/>
      <c r="CF667" s="278"/>
      <c r="CG667" s="278"/>
      <c r="CH667" s="278"/>
      <c r="CI667" s="278"/>
      <c r="CJ667" s="278"/>
      <c r="CK667" s="278"/>
      <c r="CL667" s="278"/>
      <c r="CM667" s="278"/>
      <c r="CN667" s="278"/>
      <c r="CO667" s="278"/>
      <c r="CP667" s="278"/>
      <c r="CQ667" s="278"/>
      <c r="CR667" s="278"/>
      <c r="CS667" s="278"/>
      <c r="CT667" s="278"/>
      <c r="CU667" s="278"/>
      <c r="CV667" s="278"/>
      <c r="CW667" s="278"/>
      <c r="CX667" s="278"/>
      <c r="CY667" s="278"/>
      <c r="CZ667" s="278"/>
      <c r="DA667" s="278"/>
      <c r="DB667" s="278"/>
      <c r="DC667" s="278"/>
      <c r="DD667" s="278"/>
      <c r="DE667" s="278"/>
      <c r="DF667" s="278"/>
      <c r="DG667" s="278"/>
      <c r="DH667" s="278"/>
      <c r="DI667" s="278"/>
      <c r="DJ667" s="278"/>
      <c r="DK667" s="278"/>
      <c r="DL667" s="278"/>
      <c r="DM667" s="278"/>
      <c r="DN667" s="278"/>
      <c r="DO667" s="278"/>
      <c r="DP667" s="278"/>
      <c r="DQ667" s="278"/>
      <c r="DR667" s="278"/>
      <c r="DS667" s="278"/>
      <c r="DT667" s="278"/>
      <c r="DU667" s="278"/>
      <c r="DV667" s="278"/>
      <c r="DW667" s="278"/>
      <c r="DX667" s="278"/>
      <c r="DY667" s="278"/>
      <c r="DZ667" s="278"/>
      <c r="EA667" s="278"/>
      <c r="EB667" s="278"/>
      <c r="EC667" s="278"/>
      <c r="ED667" s="278"/>
      <c r="EE667" s="278"/>
      <c r="EF667" s="278"/>
      <c r="EG667" s="278"/>
      <c r="EH667" s="278"/>
      <c r="EI667" s="278"/>
      <c r="EJ667" s="278"/>
      <c r="EK667" s="278"/>
      <c r="EL667" s="278"/>
      <c r="EM667" s="278"/>
      <c r="EN667" s="278"/>
      <c r="EO667" s="278"/>
      <c r="EP667" s="278"/>
      <c r="EQ667" s="278"/>
      <c r="ER667" s="278"/>
      <c r="ES667" s="278"/>
      <c r="ET667" s="278"/>
      <c r="EU667" s="278"/>
      <c r="EV667" s="278"/>
      <c r="EW667" s="278"/>
      <c r="EX667" s="278"/>
      <c r="EY667" s="278"/>
      <c r="EZ667" s="278"/>
      <c r="FA667" s="278"/>
      <c r="FB667" s="278"/>
      <c r="FC667" s="278"/>
      <c r="FD667" s="278"/>
      <c r="FE667" s="278"/>
      <c r="FF667" s="278"/>
      <c r="FG667" s="278"/>
      <c r="FH667" s="278"/>
      <c r="FI667" s="278"/>
      <c r="FJ667" s="278"/>
      <c r="FK667" s="278"/>
      <c r="FL667" s="278"/>
      <c r="FM667" s="278"/>
      <c r="FN667" s="278"/>
      <c r="FO667" s="278"/>
      <c r="FP667" s="278"/>
      <c r="FQ667" s="278"/>
      <c r="FR667" s="278"/>
      <c r="FS667" s="278"/>
      <c r="FT667" s="278"/>
      <c r="FU667" s="278"/>
      <c r="FV667" s="278"/>
      <c r="FW667" s="278"/>
      <c r="FX667" s="278"/>
      <c r="FY667" s="278"/>
      <c r="FZ667" s="278"/>
      <c r="GA667" s="278"/>
      <c r="GB667" s="278"/>
      <c r="GC667" s="278"/>
      <c r="GD667" s="278"/>
      <c r="GE667" s="278"/>
      <c r="GF667" s="278"/>
      <c r="GG667" s="278"/>
      <c r="GH667" s="278"/>
      <c r="GI667" s="278"/>
      <c r="GJ667" s="278"/>
      <c r="GK667" s="278"/>
      <c r="GL667" s="278"/>
      <c r="GM667" s="278"/>
      <c r="GN667" s="278"/>
      <c r="GO667" s="278"/>
      <c r="GP667" s="278"/>
      <c r="GQ667" s="278"/>
      <c r="GR667" s="278"/>
      <c r="GS667" s="278"/>
      <c r="GT667" s="278"/>
      <c r="GU667" s="278"/>
      <c r="GV667" s="278"/>
      <c r="GW667" s="278"/>
      <c r="GX667" s="278"/>
      <c r="GY667" s="278"/>
      <c r="GZ667" s="278"/>
    </row>
  </sheetData>
  <pageMargins left="0.70866141732283472" right="0.55118110236220474" top="0.31496062992125984" bottom="0.39370078740157483" header="0.31496062992125984" footer="0.31496062992125984"/>
  <pageSetup paperSize="9" scale="65" orientation="landscape"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B1464-8218-4318-9F8C-40E8835230EF}">
  <dimension ref="A1:HA247"/>
  <sheetViews>
    <sheetView topLeftCell="A28" workbookViewId="0">
      <selection activeCell="E27" sqref="E27"/>
    </sheetView>
  </sheetViews>
  <sheetFormatPr baseColWidth="10" defaultColWidth="10.85546875" defaultRowHeight="12.75" x14ac:dyDescent="0.2"/>
  <cols>
    <col min="1" max="1" width="2.85546875" style="690" customWidth="1"/>
    <col min="2" max="2" width="10.85546875" style="691"/>
    <col min="3" max="3" width="111.140625" style="691" customWidth="1"/>
    <col min="4" max="4" width="10.85546875" style="693"/>
    <col min="5" max="5" width="17.140625" style="692" customWidth="1"/>
    <col min="6" max="6" width="17.28515625" style="692" hidden="1" customWidth="1"/>
    <col min="7" max="7" width="45.28515625" style="691" hidden="1" customWidth="1"/>
    <col min="8" max="8" width="12" style="690" hidden="1" customWidth="1"/>
    <col min="9" max="9" width="2" style="311" hidden="1" customWidth="1"/>
    <col min="10" max="12" width="11" style="311" hidden="1" customWidth="1"/>
    <col min="13" max="18" width="0" style="311" hidden="1" customWidth="1"/>
    <col min="19" max="16384" width="10.85546875" style="311"/>
  </cols>
  <sheetData>
    <row r="1" spans="2:9" ht="18" x14ac:dyDescent="0.25">
      <c r="B1" s="733"/>
      <c r="C1" s="735" t="s">
        <v>872</v>
      </c>
    </row>
    <row r="2" spans="2:9" ht="18" x14ac:dyDescent="0.25">
      <c r="B2" s="733"/>
      <c r="C2" s="735" t="s">
        <v>1009</v>
      </c>
    </row>
    <row r="3" spans="2:9" ht="18" x14ac:dyDescent="0.25">
      <c r="B3" s="733"/>
      <c r="C3" s="734" t="s">
        <v>15043</v>
      </c>
    </row>
    <row r="4" spans="2:9" ht="13.5" thickBot="1" x14ac:dyDescent="0.25">
      <c r="B4" s="733"/>
      <c r="C4" s="702"/>
    </row>
    <row r="5" spans="2:9" x14ac:dyDescent="0.2">
      <c r="B5" s="732"/>
      <c r="C5" s="731"/>
      <c r="D5" s="730" t="s">
        <v>869</v>
      </c>
      <c r="E5" s="729" t="s">
        <v>868</v>
      </c>
      <c r="F5" s="728"/>
    </row>
    <row r="6" spans="2:9" x14ac:dyDescent="0.2">
      <c r="B6" s="727" t="s">
        <v>41</v>
      </c>
      <c r="C6" s="702" t="s">
        <v>42</v>
      </c>
      <c r="D6" s="693" t="s">
        <v>866</v>
      </c>
      <c r="E6" s="726" t="s">
        <v>865</v>
      </c>
      <c r="F6" s="725" t="s">
        <v>864</v>
      </c>
    </row>
    <row r="7" spans="2:9" ht="13.5" thickBot="1" x14ac:dyDescent="0.25">
      <c r="B7" s="724"/>
      <c r="C7" s="723"/>
      <c r="D7" s="722" t="s">
        <v>863</v>
      </c>
      <c r="E7" s="721"/>
      <c r="F7" s="720"/>
      <c r="G7" s="698"/>
      <c r="H7" s="698"/>
      <c r="I7" s="318"/>
    </row>
    <row r="8" spans="2:9" x14ac:dyDescent="0.2">
      <c r="B8" s="703"/>
      <c r="C8" s="702"/>
      <c r="F8" s="719">
        <v>675036.63</v>
      </c>
      <c r="G8" s="704"/>
      <c r="H8" s="698"/>
      <c r="I8" s="318"/>
    </row>
    <row r="9" spans="2:9" x14ac:dyDescent="0.2">
      <c r="B9" s="703">
        <v>8981</v>
      </c>
      <c r="C9" s="702" t="s">
        <v>15042</v>
      </c>
      <c r="E9" s="692">
        <v>2664.21</v>
      </c>
      <c r="F9" s="692">
        <v>22185</v>
      </c>
      <c r="G9" s="698" t="s">
        <v>15041</v>
      </c>
    </row>
    <row r="10" spans="2:9" x14ac:dyDescent="0.2">
      <c r="B10" s="703">
        <v>8981</v>
      </c>
      <c r="C10" s="702" t="s">
        <v>15040</v>
      </c>
      <c r="E10" s="786">
        <v>4900</v>
      </c>
      <c r="F10" s="692">
        <v>33248</v>
      </c>
      <c r="G10" s="698" t="s">
        <v>15039</v>
      </c>
    </row>
    <row r="11" spans="2:9" x14ac:dyDescent="0.2">
      <c r="B11" s="703">
        <v>8981</v>
      </c>
      <c r="C11" s="702" t="s">
        <v>15323</v>
      </c>
      <c r="E11" s="692">
        <v>55000</v>
      </c>
      <c r="F11" s="692">
        <v>13916.77</v>
      </c>
      <c r="G11" s="698" t="s">
        <v>15038</v>
      </c>
    </row>
    <row r="12" spans="2:9" x14ac:dyDescent="0.2">
      <c r="B12" s="703">
        <v>8984</v>
      </c>
      <c r="C12" s="702" t="s">
        <v>15037</v>
      </c>
      <c r="E12" s="692">
        <v>12.15</v>
      </c>
      <c r="F12" s="692">
        <v>2399.62</v>
      </c>
      <c r="G12" s="698" t="s">
        <v>15036</v>
      </c>
    </row>
    <row r="13" spans="2:9" x14ac:dyDescent="0.2">
      <c r="B13" s="703">
        <v>8984</v>
      </c>
      <c r="C13" s="702" t="s">
        <v>4336</v>
      </c>
      <c r="E13" s="786">
        <v>5668</v>
      </c>
      <c r="F13" s="692">
        <v>4065.2</v>
      </c>
      <c r="G13" s="698" t="s">
        <v>15035</v>
      </c>
    </row>
    <row r="14" spans="2:9" ht="14.25" x14ac:dyDescent="0.2">
      <c r="B14" s="703">
        <v>8984</v>
      </c>
      <c r="C14" s="363" t="s">
        <v>15034</v>
      </c>
      <c r="E14" s="785">
        <v>2781</v>
      </c>
      <c r="F14" s="692">
        <v>300320.78000000003</v>
      </c>
      <c r="G14" s="698" t="s">
        <v>15033</v>
      </c>
    </row>
    <row r="15" spans="2:9" x14ac:dyDescent="0.2">
      <c r="B15" s="703">
        <v>8984</v>
      </c>
      <c r="C15" s="702" t="s">
        <v>15032</v>
      </c>
      <c r="E15" s="785">
        <v>3200</v>
      </c>
      <c r="F15" s="700">
        <v>0.02</v>
      </c>
      <c r="G15" s="698" t="s">
        <v>15031</v>
      </c>
    </row>
    <row r="16" spans="2:9" ht="15" x14ac:dyDescent="0.25">
      <c r="B16" s="703">
        <v>8984</v>
      </c>
      <c r="C16" t="s">
        <v>15030</v>
      </c>
      <c r="E16" s="692">
        <v>54685.45</v>
      </c>
      <c r="F16" s="692">
        <v>10000</v>
      </c>
      <c r="G16" s="698" t="s">
        <v>15029</v>
      </c>
    </row>
    <row r="17" spans="2:12" x14ac:dyDescent="0.2">
      <c r="B17" s="703">
        <v>8984</v>
      </c>
      <c r="C17" s="702" t="s">
        <v>15028</v>
      </c>
      <c r="E17" s="692">
        <v>61039.98</v>
      </c>
      <c r="F17" s="692">
        <v>3736.45</v>
      </c>
      <c r="G17" s="698" t="s">
        <v>12957</v>
      </c>
    </row>
    <row r="18" spans="2:12" x14ac:dyDescent="0.2">
      <c r="B18" s="703">
        <v>8984</v>
      </c>
      <c r="C18" s="702" t="s">
        <v>15027</v>
      </c>
      <c r="E18" s="692">
        <v>76319.88</v>
      </c>
      <c r="F18" s="692">
        <v>1500</v>
      </c>
      <c r="G18" s="698" t="s">
        <v>14925</v>
      </c>
    </row>
    <row r="19" spans="2:12" ht="14.25" customHeight="1" x14ac:dyDescent="0.2">
      <c r="B19" s="703">
        <v>8986</v>
      </c>
      <c r="C19" s="702" t="s">
        <v>15026</v>
      </c>
      <c r="E19" s="1239">
        <v>6384</v>
      </c>
      <c r="F19" s="692">
        <v>5243.2</v>
      </c>
      <c r="G19" s="698" t="s">
        <v>15025</v>
      </c>
    </row>
    <row r="20" spans="2:12" x14ac:dyDescent="0.2">
      <c r="B20" s="703">
        <v>8986</v>
      </c>
      <c r="C20" s="702" t="s">
        <v>15024</v>
      </c>
      <c r="E20" s="692">
        <v>8000</v>
      </c>
      <c r="F20" s="692">
        <v>72458.94</v>
      </c>
      <c r="G20" s="698" t="s">
        <v>15023</v>
      </c>
      <c r="H20" s="698"/>
      <c r="I20" s="318"/>
    </row>
    <row r="21" spans="2:12" x14ac:dyDescent="0.2">
      <c r="B21" s="703">
        <v>8986</v>
      </c>
      <c r="C21" s="702" t="s">
        <v>15022</v>
      </c>
      <c r="E21" s="692">
        <v>1299.2</v>
      </c>
      <c r="F21" s="692">
        <v>6061</v>
      </c>
      <c r="G21" s="698" t="s">
        <v>15021</v>
      </c>
      <c r="H21" s="698"/>
      <c r="I21" s="318"/>
    </row>
    <row r="22" spans="2:12" x14ac:dyDescent="0.2">
      <c r="B22" s="703">
        <v>8987</v>
      </c>
      <c r="C22" s="702" t="s">
        <v>15020</v>
      </c>
      <c r="E22" s="692">
        <v>8000</v>
      </c>
      <c r="F22" s="692">
        <v>89104.24</v>
      </c>
      <c r="G22" s="698" t="s">
        <v>15019</v>
      </c>
      <c r="H22" s="698"/>
      <c r="I22" s="318"/>
    </row>
    <row r="23" spans="2:12" x14ac:dyDescent="0.2">
      <c r="B23" s="703">
        <v>8987</v>
      </c>
      <c r="C23" s="702" t="s">
        <v>15018</v>
      </c>
      <c r="E23" s="692">
        <v>19800</v>
      </c>
      <c r="F23" s="718">
        <v>5000</v>
      </c>
      <c r="G23" s="715" t="s">
        <v>14964</v>
      </c>
      <c r="H23" s="698"/>
      <c r="I23" s="318"/>
    </row>
    <row r="24" spans="2:12" x14ac:dyDescent="0.2">
      <c r="B24" s="703">
        <v>8988</v>
      </c>
      <c r="C24" s="702" t="s">
        <v>14972</v>
      </c>
      <c r="E24" s="692">
        <v>10028.200000000001</v>
      </c>
      <c r="F24" s="692">
        <v>20000</v>
      </c>
      <c r="G24" s="698" t="s">
        <v>12950</v>
      </c>
      <c r="H24" s="698"/>
      <c r="I24" s="318"/>
    </row>
    <row r="25" spans="2:12" x14ac:dyDescent="0.2">
      <c r="B25" s="703">
        <v>8991</v>
      </c>
      <c r="C25" s="702" t="s">
        <v>4336</v>
      </c>
      <c r="E25" s="786">
        <v>3883.12</v>
      </c>
      <c r="F25" s="692">
        <v>65532.76</v>
      </c>
      <c r="G25" s="698" t="s">
        <v>15017</v>
      </c>
      <c r="H25" s="698"/>
      <c r="I25" s="318"/>
    </row>
    <row r="26" spans="2:12" x14ac:dyDescent="0.2">
      <c r="B26" s="703">
        <v>8991</v>
      </c>
      <c r="C26" s="702" t="s">
        <v>15016</v>
      </c>
      <c r="E26" s="692">
        <v>7013.31</v>
      </c>
      <c r="F26" s="692">
        <v>1512.13</v>
      </c>
      <c r="G26" s="698" t="s">
        <v>15015</v>
      </c>
      <c r="H26" s="698"/>
      <c r="I26" s="318"/>
    </row>
    <row r="27" spans="2:12" x14ac:dyDescent="0.2">
      <c r="B27" s="703">
        <v>8992</v>
      </c>
      <c r="C27" s="702" t="s">
        <v>335</v>
      </c>
      <c r="E27" s="692">
        <v>1019477.42</v>
      </c>
      <c r="F27" s="692">
        <v>83500.649999999994</v>
      </c>
      <c r="G27" s="698" t="s">
        <v>15014</v>
      </c>
      <c r="H27" s="698"/>
      <c r="I27" s="318"/>
      <c r="K27" s="338"/>
      <c r="L27" s="337"/>
    </row>
    <row r="28" spans="2:12" x14ac:dyDescent="0.2">
      <c r="B28" s="703">
        <v>8992</v>
      </c>
      <c r="C28" s="92" t="s">
        <v>14985</v>
      </c>
      <c r="E28" s="692">
        <v>3634.42</v>
      </c>
      <c r="F28" s="692">
        <v>2607.11</v>
      </c>
      <c r="G28" s="698" t="s">
        <v>15013</v>
      </c>
      <c r="H28" s="698"/>
      <c r="I28" s="318"/>
      <c r="K28" s="337"/>
    </row>
    <row r="29" spans="2:12" ht="13.5" customHeight="1" x14ac:dyDescent="0.2">
      <c r="B29" s="703">
        <v>8993</v>
      </c>
      <c r="C29" s="702" t="s">
        <v>11856</v>
      </c>
      <c r="E29" s="692">
        <v>208518.68</v>
      </c>
      <c r="F29" s="762">
        <v>5404.91</v>
      </c>
      <c r="G29" s="698" t="s">
        <v>15012</v>
      </c>
      <c r="H29" s="698"/>
      <c r="I29" s="318"/>
    </row>
    <row r="30" spans="2:12" ht="13.5" customHeight="1" x14ac:dyDescent="0.2">
      <c r="B30" s="703">
        <v>8994</v>
      </c>
      <c r="C30" s="702" t="s">
        <v>14989</v>
      </c>
      <c r="E30" s="692">
        <v>16895.330000000002</v>
      </c>
      <c r="F30" s="762">
        <v>7253.86</v>
      </c>
      <c r="G30" s="698" t="s">
        <v>15011</v>
      </c>
      <c r="H30" s="698"/>
      <c r="I30" s="318"/>
    </row>
    <row r="31" spans="2:12" ht="14.25" customHeight="1" x14ac:dyDescent="0.2">
      <c r="B31" s="703">
        <v>8994</v>
      </c>
      <c r="C31" s="702" t="s">
        <v>14991</v>
      </c>
      <c r="E31" s="692">
        <v>29732.89</v>
      </c>
      <c r="F31" s="762">
        <v>951.73</v>
      </c>
      <c r="G31" s="698" t="s">
        <v>15010</v>
      </c>
      <c r="H31" s="698"/>
      <c r="I31" s="318"/>
    </row>
    <row r="32" spans="2:12" ht="14.25" customHeight="1" x14ac:dyDescent="0.2">
      <c r="B32" s="703">
        <v>8994</v>
      </c>
      <c r="C32" s="702" t="s">
        <v>14995</v>
      </c>
      <c r="E32" s="692">
        <v>3634.42</v>
      </c>
      <c r="F32" s="762">
        <v>1000</v>
      </c>
      <c r="G32" s="698" t="s">
        <v>15009</v>
      </c>
      <c r="H32" s="698"/>
      <c r="I32" s="318"/>
    </row>
    <row r="33" spans="2:9" ht="14.25" customHeight="1" x14ac:dyDescent="0.2">
      <c r="B33" s="703">
        <v>8994</v>
      </c>
      <c r="C33" s="702" t="s">
        <v>14993</v>
      </c>
      <c r="E33" s="692">
        <v>6615.59</v>
      </c>
      <c r="F33" s="762">
        <v>29399.55</v>
      </c>
      <c r="G33" s="698" t="s">
        <v>15008</v>
      </c>
      <c r="H33" s="698"/>
      <c r="I33" s="318"/>
    </row>
    <row r="34" spans="2:9" ht="14.25" customHeight="1" x14ac:dyDescent="0.2">
      <c r="B34" s="703">
        <v>8994</v>
      </c>
      <c r="C34" s="702" t="s">
        <v>15007</v>
      </c>
      <c r="E34" s="692">
        <v>45988.15</v>
      </c>
      <c r="F34" s="762">
        <v>4848.8</v>
      </c>
      <c r="G34" s="698" t="s">
        <v>15006</v>
      </c>
      <c r="H34" s="698"/>
      <c r="I34" s="318"/>
    </row>
    <row r="35" spans="2:9" ht="14.25" customHeight="1" x14ac:dyDescent="0.2">
      <c r="B35" s="703">
        <v>8995</v>
      </c>
      <c r="C35" s="702" t="s">
        <v>13023</v>
      </c>
      <c r="E35" s="692">
        <v>2809</v>
      </c>
      <c r="F35" s="762">
        <v>371417.41</v>
      </c>
      <c r="G35" s="698" t="s">
        <v>15005</v>
      </c>
      <c r="H35" s="698"/>
      <c r="I35" s="318"/>
    </row>
    <row r="36" spans="2:9" ht="14.25" customHeight="1" x14ac:dyDescent="0.2">
      <c r="B36" s="703">
        <v>8995</v>
      </c>
      <c r="C36" s="702" t="s">
        <v>8793</v>
      </c>
      <c r="E36" s="692">
        <v>14691.67</v>
      </c>
      <c r="F36" s="762">
        <v>40000</v>
      </c>
      <c r="G36" s="698" t="s">
        <v>12962</v>
      </c>
      <c r="H36" s="698"/>
      <c r="I36" s="318"/>
    </row>
    <row r="37" spans="2:9" ht="14.25" customHeight="1" x14ac:dyDescent="0.2">
      <c r="B37" s="703">
        <v>8998</v>
      </c>
      <c r="C37" s="702" t="s">
        <v>4336</v>
      </c>
      <c r="E37" s="786">
        <v>3321.52</v>
      </c>
      <c r="F37" s="762">
        <v>5049.42</v>
      </c>
      <c r="G37" s="698" t="s">
        <v>15004</v>
      </c>
      <c r="H37" s="698"/>
      <c r="I37" s="318"/>
    </row>
    <row r="38" spans="2:9" ht="14.25" customHeight="1" x14ac:dyDescent="0.2">
      <c r="B38" s="703">
        <v>8999</v>
      </c>
      <c r="C38" s="702" t="s">
        <v>15003</v>
      </c>
      <c r="E38" s="786">
        <v>1800</v>
      </c>
      <c r="F38" s="947">
        <v>25995.43</v>
      </c>
      <c r="G38" s="717" t="s">
        <v>15002</v>
      </c>
      <c r="H38" s="698"/>
      <c r="I38" s="318"/>
    </row>
    <row r="39" spans="2:9" ht="14.25" customHeight="1" x14ac:dyDescent="0.2">
      <c r="B39" s="703">
        <v>9001</v>
      </c>
      <c r="C39" s="702" t="s">
        <v>14972</v>
      </c>
      <c r="E39" s="692">
        <v>8682.6</v>
      </c>
      <c r="F39" s="947">
        <v>44305.27</v>
      </c>
      <c r="G39" s="698" t="s">
        <v>15001</v>
      </c>
      <c r="H39" s="698"/>
      <c r="I39" s="318"/>
    </row>
    <row r="40" spans="2:9" ht="14.25" customHeight="1" x14ac:dyDescent="0.2">
      <c r="B40" s="703">
        <v>9002</v>
      </c>
      <c r="C40" s="702" t="s">
        <v>15000</v>
      </c>
      <c r="E40" s="692">
        <v>928</v>
      </c>
      <c r="F40" s="947">
        <v>15729.6</v>
      </c>
      <c r="G40" s="698" t="s">
        <v>14999</v>
      </c>
      <c r="H40" s="698"/>
      <c r="I40" s="318"/>
    </row>
    <row r="41" spans="2:9" ht="14.25" customHeight="1" x14ac:dyDescent="0.2">
      <c r="B41" s="703">
        <v>9005</v>
      </c>
      <c r="C41" s="702" t="s">
        <v>14981</v>
      </c>
      <c r="E41" s="692">
        <v>14989.11</v>
      </c>
      <c r="F41" s="762">
        <v>1142.53</v>
      </c>
      <c r="G41" s="698" t="s">
        <v>14998</v>
      </c>
      <c r="H41" s="698"/>
      <c r="I41" s="318"/>
    </row>
    <row r="42" spans="2:9" ht="14.25" customHeight="1" x14ac:dyDescent="0.2">
      <c r="B42" s="703">
        <v>9005</v>
      </c>
      <c r="C42" s="702" t="s">
        <v>4336</v>
      </c>
      <c r="E42" s="786">
        <v>2920</v>
      </c>
      <c r="F42" s="762">
        <v>2097.2800000000002</v>
      </c>
      <c r="G42" s="698" t="s">
        <v>14997</v>
      </c>
      <c r="H42" s="698"/>
      <c r="I42" s="318"/>
    </row>
    <row r="43" spans="2:9" ht="14.25" customHeight="1" x14ac:dyDescent="0.2">
      <c r="B43" s="703">
        <v>9005</v>
      </c>
      <c r="C43" s="702" t="s">
        <v>13022</v>
      </c>
      <c r="E43" s="692">
        <v>15246.73</v>
      </c>
      <c r="F43" s="762">
        <v>10000</v>
      </c>
      <c r="G43" s="698" t="s">
        <v>14926</v>
      </c>
      <c r="H43" s="698"/>
      <c r="I43" s="318"/>
    </row>
    <row r="44" spans="2:9" ht="14.25" customHeight="1" x14ac:dyDescent="0.2">
      <c r="B44" s="703">
        <v>9005</v>
      </c>
      <c r="C44" s="702" t="s">
        <v>335</v>
      </c>
      <c r="E44" s="692">
        <v>579114.55000000005</v>
      </c>
      <c r="F44" s="947">
        <v>5000</v>
      </c>
      <c r="G44" s="698" t="s">
        <v>14964</v>
      </c>
      <c r="H44" s="698"/>
      <c r="I44" s="318"/>
    </row>
    <row r="45" spans="2:9" ht="14.25" customHeight="1" x14ac:dyDescent="0.2">
      <c r="B45" s="703">
        <v>9007</v>
      </c>
      <c r="C45" s="702" t="s">
        <v>11856</v>
      </c>
      <c r="E45" s="692">
        <v>210726.56</v>
      </c>
      <c r="F45" s="762">
        <v>5551.77</v>
      </c>
      <c r="G45" s="698" t="s">
        <v>14996</v>
      </c>
      <c r="H45" s="698"/>
      <c r="I45" s="318"/>
    </row>
    <row r="46" spans="2:9" ht="14.25" customHeight="1" x14ac:dyDescent="0.2">
      <c r="B46" s="703">
        <v>9008</v>
      </c>
      <c r="C46" s="92" t="s">
        <v>14995</v>
      </c>
      <c r="D46" s="716"/>
      <c r="E46" s="692">
        <v>3634.42</v>
      </c>
      <c r="F46" s="762">
        <v>11265.13</v>
      </c>
      <c r="G46" s="698" t="s">
        <v>14994</v>
      </c>
      <c r="H46" s="698"/>
      <c r="I46" s="318"/>
    </row>
    <row r="47" spans="2:9" ht="14.25" customHeight="1" x14ac:dyDescent="0.2">
      <c r="B47" s="703">
        <v>9008</v>
      </c>
      <c r="C47" s="92" t="s">
        <v>14993</v>
      </c>
      <c r="D47" s="716"/>
      <c r="E47" s="692">
        <v>6615.59</v>
      </c>
      <c r="F47" s="947">
        <v>1500</v>
      </c>
      <c r="G47" s="715" t="s">
        <v>14992</v>
      </c>
      <c r="H47" s="698"/>
      <c r="I47" s="318"/>
    </row>
    <row r="48" spans="2:9" ht="14.25" customHeight="1" x14ac:dyDescent="0.2">
      <c r="B48" s="703">
        <v>9008</v>
      </c>
      <c r="C48" s="92" t="s">
        <v>14991</v>
      </c>
      <c r="E48" s="692">
        <v>29732.89</v>
      </c>
      <c r="F48" s="762">
        <v>6011.89</v>
      </c>
      <c r="G48" s="698" t="s">
        <v>14990</v>
      </c>
      <c r="H48" s="698"/>
      <c r="I48" s="318"/>
    </row>
    <row r="49" spans="2:9" ht="14.25" customHeight="1" x14ac:dyDescent="0.2">
      <c r="B49" s="703">
        <v>9008</v>
      </c>
      <c r="C49" s="702" t="s">
        <v>14989</v>
      </c>
      <c r="D49" s="716"/>
      <c r="E49" s="692">
        <v>16895.330000000002</v>
      </c>
      <c r="F49" s="762">
        <v>30269.35</v>
      </c>
      <c r="G49" s="698" t="s">
        <v>14988</v>
      </c>
      <c r="H49" s="698"/>
      <c r="I49" s="318"/>
    </row>
    <row r="50" spans="2:9" ht="14.25" customHeight="1" x14ac:dyDescent="0.2">
      <c r="B50" s="703">
        <v>9008</v>
      </c>
      <c r="C50" s="702" t="s">
        <v>14987</v>
      </c>
      <c r="E50" s="785">
        <v>10800</v>
      </c>
      <c r="F50" s="762">
        <v>3318.21</v>
      </c>
      <c r="G50" s="698" t="s">
        <v>14986</v>
      </c>
      <c r="H50" s="698"/>
      <c r="I50" s="318"/>
    </row>
    <row r="51" spans="2:9" ht="14.25" customHeight="1" x14ac:dyDescent="0.2">
      <c r="B51" s="703">
        <v>9008</v>
      </c>
      <c r="C51" s="702" t="s">
        <v>14985</v>
      </c>
      <c r="E51" s="692">
        <v>3634.43</v>
      </c>
      <c r="F51" s="762">
        <v>6795.51</v>
      </c>
      <c r="G51" s="698" t="s">
        <v>14984</v>
      </c>
      <c r="H51" s="698"/>
      <c r="I51" s="318"/>
    </row>
    <row r="52" spans="2:9" ht="14.25" customHeight="1" x14ac:dyDescent="0.2">
      <c r="B52" s="703">
        <v>9008</v>
      </c>
      <c r="C52" s="702" t="s">
        <v>14983</v>
      </c>
      <c r="E52" s="692">
        <v>195903.27</v>
      </c>
      <c r="F52" s="762">
        <v>1009.88</v>
      </c>
      <c r="G52" s="698" t="s">
        <v>14982</v>
      </c>
      <c r="H52" s="698"/>
      <c r="I52" s="318"/>
    </row>
    <row r="53" spans="2:9" ht="14.25" customHeight="1" x14ac:dyDescent="0.2">
      <c r="B53" s="703">
        <v>9008</v>
      </c>
      <c r="C53" s="702" t="s">
        <v>14981</v>
      </c>
      <c r="E53" s="692">
        <v>17419.490000000002</v>
      </c>
      <c r="F53" s="762">
        <v>2250</v>
      </c>
      <c r="G53" s="698" t="s">
        <v>12436</v>
      </c>
      <c r="H53" s="698"/>
      <c r="I53" s="318"/>
    </row>
    <row r="54" spans="2:9" ht="14.25" customHeight="1" x14ac:dyDescent="0.2">
      <c r="B54" s="703">
        <v>9008</v>
      </c>
      <c r="C54" s="702" t="s">
        <v>14981</v>
      </c>
      <c r="E54" s="692">
        <v>17419.490000000002</v>
      </c>
      <c r="F54" s="762">
        <v>2019.77</v>
      </c>
      <c r="G54" s="715" t="s">
        <v>14980</v>
      </c>
      <c r="H54" s="698"/>
      <c r="I54" s="318"/>
    </row>
    <row r="55" spans="2:9" ht="14.25" customHeight="1" x14ac:dyDescent="0.2">
      <c r="B55" s="703">
        <v>9008</v>
      </c>
      <c r="C55" s="702" t="s">
        <v>14979</v>
      </c>
      <c r="E55" s="692">
        <v>1421</v>
      </c>
      <c r="F55" s="762">
        <v>4194.5600000000004</v>
      </c>
      <c r="G55" s="698" t="s">
        <v>14978</v>
      </c>
      <c r="H55" s="698"/>
      <c r="I55" s="318"/>
    </row>
    <row r="56" spans="2:9" ht="14.25" customHeight="1" x14ac:dyDescent="0.2">
      <c r="B56" s="703">
        <v>45534</v>
      </c>
      <c r="C56" s="702" t="s">
        <v>14977</v>
      </c>
      <c r="E56" s="692">
        <v>1300</v>
      </c>
      <c r="F56" s="762">
        <v>132.68</v>
      </c>
      <c r="G56" s="698" t="s">
        <v>12436</v>
      </c>
      <c r="H56" s="698"/>
      <c r="I56" s="318"/>
    </row>
    <row r="57" spans="2:9" ht="14.25" customHeight="1" x14ac:dyDescent="0.2">
      <c r="B57" s="703">
        <v>45534</v>
      </c>
      <c r="C57" s="702" t="s">
        <v>14976</v>
      </c>
      <c r="E57" s="785">
        <v>800</v>
      </c>
      <c r="F57" s="947">
        <v>5274.42</v>
      </c>
      <c r="G57" s="698" t="s">
        <v>11794</v>
      </c>
      <c r="H57" s="698"/>
      <c r="I57" s="318"/>
    </row>
    <row r="58" spans="2:9" ht="14.25" customHeight="1" x14ac:dyDescent="0.2">
      <c r="B58" s="703">
        <v>45534</v>
      </c>
      <c r="C58" s="702" t="s">
        <v>8780</v>
      </c>
      <c r="E58" s="692">
        <v>22040</v>
      </c>
      <c r="F58" s="762">
        <v>368568.69</v>
      </c>
      <c r="G58" s="698" t="s">
        <v>14975</v>
      </c>
      <c r="H58" s="698"/>
      <c r="I58" s="318"/>
    </row>
    <row r="59" spans="2:9" ht="14.25" customHeight="1" x14ac:dyDescent="0.2">
      <c r="B59" s="703">
        <v>45534</v>
      </c>
      <c r="C59" s="702" t="s">
        <v>14974</v>
      </c>
      <c r="E59" s="692">
        <v>4100</v>
      </c>
      <c r="F59" s="762">
        <v>17362.88</v>
      </c>
      <c r="G59" s="698" t="s">
        <v>14973</v>
      </c>
      <c r="H59" s="698"/>
      <c r="I59" s="318"/>
    </row>
    <row r="60" spans="2:9" ht="14.25" customHeight="1" x14ac:dyDescent="0.2">
      <c r="B60" s="703">
        <v>45534</v>
      </c>
      <c r="C60" s="702" t="s">
        <v>14972</v>
      </c>
      <c r="E60" s="692">
        <v>8682.6</v>
      </c>
      <c r="F60" s="762">
        <v>14428.68</v>
      </c>
      <c r="G60" s="698" t="s">
        <v>14971</v>
      </c>
      <c r="H60" s="698"/>
      <c r="I60" s="318"/>
    </row>
    <row r="61" spans="2:9" ht="14.25" customHeight="1" x14ac:dyDescent="0.2">
      <c r="B61" s="703">
        <v>45534</v>
      </c>
      <c r="C61" s="702" t="s">
        <v>2816</v>
      </c>
      <c r="E61" s="692">
        <v>150000</v>
      </c>
      <c r="F61" s="762">
        <v>21125.37</v>
      </c>
      <c r="G61" s="698" t="s">
        <v>14970</v>
      </c>
      <c r="H61" s="698"/>
      <c r="I61" s="318"/>
    </row>
    <row r="62" spans="2:9" ht="14.25" customHeight="1" x14ac:dyDescent="0.2">
      <c r="B62" s="703">
        <v>45534</v>
      </c>
      <c r="C62" s="702" t="s">
        <v>14969</v>
      </c>
      <c r="E62" s="692">
        <v>396</v>
      </c>
      <c r="F62" s="762">
        <v>5049.42</v>
      </c>
      <c r="G62" s="698" t="s">
        <v>14968</v>
      </c>
      <c r="H62" s="698"/>
      <c r="I62" s="318"/>
    </row>
    <row r="63" spans="2:9" ht="14.25" customHeight="1" x14ac:dyDescent="0.2">
      <c r="B63" s="703">
        <v>45534</v>
      </c>
      <c r="C63" s="702" t="s">
        <v>2816</v>
      </c>
      <c r="E63" s="692">
        <v>80000</v>
      </c>
      <c r="F63" s="762">
        <v>2249.15</v>
      </c>
      <c r="G63" s="698" t="s">
        <v>14967</v>
      </c>
      <c r="H63" s="698"/>
      <c r="I63" s="318"/>
    </row>
    <row r="64" spans="2:9" ht="14.25" customHeight="1" x14ac:dyDescent="0.2">
      <c r="B64" s="703"/>
      <c r="C64" s="702"/>
      <c r="F64" s="762">
        <v>20000</v>
      </c>
      <c r="G64" s="698" t="s">
        <v>12962</v>
      </c>
      <c r="H64" s="698"/>
      <c r="I64" s="318"/>
    </row>
    <row r="65" spans="2:9" ht="14.25" customHeight="1" x14ac:dyDescent="0.2">
      <c r="B65" s="703"/>
      <c r="C65" s="702"/>
      <c r="F65" s="762">
        <v>10000</v>
      </c>
      <c r="G65" s="698" t="s">
        <v>14926</v>
      </c>
      <c r="H65" s="698"/>
      <c r="I65" s="318"/>
    </row>
    <row r="66" spans="2:9" ht="14.25" customHeight="1" x14ac:dyDescent="0.2">
      <c r="B66" s="703"/>
      <c r="C66" s="702"/>
      <c r="F66" s="762">
        <v>13916.77</v>
      </c>
      <c r="G66" s="698" t="s">
        <v>14966</v>
      </c>
      <c r="H66" s="698"/>
      <c r="I66" s="318"/>
    </row>
    <row r="67" spans="2:9" ht="14.25" customHeight="1" x14ac:dyDescent="0.2">
      <c r="B67" s="703"/>
      <c r="C67" s="702"/>
      <c r="F67" s="762">
        <v>14864</v>
      </c>
      <c r="G67" s="698" t="s">
        <v>12962</v>
      </c>
      <c r="H67" s="698"/>
      <c r="I67" s="318"/>
    </row>
    <row r="68" spans="2:9" ht="14.25" customHeight="1" x14ac:dyDescent="0.2">
      <c r="B68" s="703"/>
      <c r="C68" s="702"/>
      <c r="F68" s="947">
        <v>5049.42</v>
      </c>
      <c r="G68" s="715" t="s">
        <v>14965</v>
      </c>
      <c r="H68" s="698"/>
      <c r="I68" s="318"/>
    </row>
    <row r="69" spans="2:9" ht="14.25" customHeight="1" x14ac:dyDescent="0.2">
      <c r="B69" s="703"/>
      <c r="C69" s="702"/>
      <c r="F69" s="762">
        <v>5972</v>
      </c>
      <c r="G69" s="698" t="s">
        <v>14964</v>
      </c>
      <c r="H69" s="698"/>
      <c r="I69" s="318"/>
    </row>
    <row r="70" spans="2:9" ht="14.25" customHeight="1" x14ac:dyDescent="0.2">
      <c r="B70" s="703"/>
      <c r="C70" s="702"/>
      <c r="F70" s="762">
        <v>30296.53</v>
      </c>
      <c r="G70" s="698" t="s">
        <v>14963</v>
      </c>
      <c r="H70" s="698"/>
      <c r="I70" s="318"/>
    </row>
    <row r="71" spans="2:9" ht="14.25" customHeight="1" x14ac:dyDescent="0.2">
      <c r="B71" s="703"/>
      <c r="C71" s="702"/>
      <c r="F71" s="762">
        <v>5049.42</v>
      </c>
      <c r="G71" s="698" t="s">
        <v>14962</v>
      </c>
      <c r="H71" s="698"/>
      <c r="I71" s="318"/>
    </row>
    <row r="72" spans="2:9" ht="14.25" customHeight="1" x14ac:dyDescent="0.2">
      <c r="B72" s="703"/>
      <c r="C72" s="702"/>
      <c r="F72" s="762">
        <v>3145.92</v>
      </c>
      <c r="G72" s="698" t="s">
        <v>14961</v>
      </c>
      <c r="H72" s="698"/>
      <c r="I72" s="318"/>
    </row>
    <row r="73" spans="2:9" ht="14.25" customHeight="1" x14ac:dyDescent="0.2">
      <c r="B73" s="703"/>
      <c r="C73" s="702"/>
      <c r="F73" s="762">
        <v>18687.169999999998</v>
      </c>
      <c r="G73" s="698" t="s">
        <v>14960</v>
      </c>
      <c r="H73" s="698"/>
      <c r="I73" s="318"/>
    </row>
    <row r="74" spans="2:9" ht="14.25" customHeight="1" x14ac:dyDescent="0.2">
      <c r="B74" s="703"/>
      <c r="C74" s="702"/>
      <c r="F74" s="947">
        <v>48562.83</v>
      </c>
      <c r="G74" s="698" t="s">
        <v>14959</v>
      </c>
      <c r="H74" s="698"/>
      <c r="I74" s="318"/>
    </row>
    <row r="75" spans="2:9" ht="14.25" customHeight="1" x14ac:dyDescent="0.2">
      <c r="B75" s="703"/>
      <c r="C75" s="702"/>
      <c r="F75" s="762">
        <v>5510</v>
      </c>
      <c r="G75" s="698" t="s">
        <v>14958</v>
      </c>
      <c r="H75" s="698"/>
      <c r="I75" s="318"/>
    </row>
    <row r="76" spans="2:9" ht="14.25" customHeight="1" x14ac:dyDescent="0.2">
      <c r="B76" s="703"/>
      <c r="C76" s="702"/>
      <c r="F76" s="762">
        <v>5049.42</v>
      </c>
      <c r="G76" s="698" t="s">
        <v>14957</v>
      </c>
      <c r="H76" s="698"/>
      <c r="I76" s="318"/>
    </row>
    <row r="77" spans="2:9" ht="14.25" customHeight="1" x14ac:dyDescent="0.2">
      <c r="B77" s="703"/>
      <c r="C77" s="702"/>
      <c r="F77" s="762">
        <v>4341.53</v>
      </c>
      <c r="G77" s="698" t="s">
        <v>14956</v>
      </c>
      <c r="H77" s="698"/>
      <c r="I77" s="318"/>
    </row>
    <row r="78" spans="2:9" ht="14.25" customHeight="1" x14ac:dyDescent="0.2">
      <c r="B78" s="703"/>
      <c r="C78" s="702"/>
      <c r="F78" s="762">
        <v>4392.6899999999996</v>
      </c>
      <c r="G78" s="698" t="s">
        <v>14955</v>
      </c>
      <c r="H78" s="698"/>
      <c r="I78" s="318"/>
    </row>
    <row r="79" spans="2:9" ht="14.25" customHeight="1" x14ac:dyDescent="0.2">
      <c r="B79" s="703"/>
      <c r="C79" s="702"/>
      <c r="F79" s="762">
        <v>195770.89</v>
      </c>
      <c r="G79" s="698" t="s">
        <v>14954</v>
      </c>
      <c r="H79" s="698"/>
      <c r="I79" s="318"/>
    </row>
    <row r="80" spans="2:9" ht="14.25" customHeight="1" x14ac:dyDescent="0.2">
      <c r="B80" s="703"/>
      <c r="C80" s="702"/>
      <c r="F80" s="947">
        <v>20197.689999999999</v>
      </c>
      <c r="G80" s="715" t="s">
        <v>14953</v>
      </c>
      <c r="H80" s="698"/>
      <c r="I80" s="318"/>
    </row>
    <row r="81" spans="2:9" ht="14.25" customHeight="1" x14ac:dyDescent="0.2">
      <c r="B81" s="703"/>
      <c r="C81" s="702"/>
      <c r="F81" s="762">
        <v>27779.09</v>
      </c>
      <c r="G81" s="698" t="s">
        <v>14952</v>
      </c>
      <c r="H81" s="698"/>
      <c r="I81" s="318"/>
    </row>
    <row r="82" spans="2:9" ht="14.25" customHeight="1" x14ac:dyDescent="0.2">
      <c r="B82" s="703"/>
      <c r="C82" s="702"/>
      <c r="F82" s="762">
        <v>4049.42</v>
      </c>
      <c r="G82" s="698" t="s">
        <v>14951</v>
      </c>
      <c r="H82" s="698"/>
      <c r="I82" s="318"/>
    </row>
    <row r="83" spans="2:9" ht="14.25" customHeight="1" x14ac:dyDescent="0.2">
      <c r="B83" s="703"/>
      <c r="C83" s="702"/>
      <c r="F83" s="947">
        <v>1000</v>
      </c>
      <c r="G83" s="715" t="s">
        <v>14951</v>
      </c>
      <c r="H83" s="698"/>
      <c r="I83" s="318"/>
    </row>
    <row r="84" spans="2:9" ht="14.25" customHeight="1" x14ac:dyDescent="0.2">
      <c r="B84" s="703"/>
      <c r="C84" s="702"/>
      <c r="F84" s="762">
        <v>26366.720000000001</v>
      </c>
      <c r="G84" s="698" t="s">
        <v>14950</v>
      </c>
      <c r="H84" s="698"/>
      <c r="I84" s="318"/>
    </row>
    <row r="85" spans="2:9" ht="14.25" customHeight="1" x14ac:dyDescent="0.2">
      <c r="B85" s="703"/>
      <c r="C85" s="702"/>
      <c r="F85" s="762">
        <v>13683.93</v>
      </c>
      <c r="G85" s="698" t="s">
        <v>14949</v>
      </c>
      <c r="H85" s="698"/>
      <c r="I85" s="318"/>
    </row>
    <row r="86" spans="2:9" ht="14.25" customHeight="1" x14ac:dyDescent="0.2">
      <c r="B86" s="703"/>
      <c r="C86" s="702"/>
      <c r="F86" s="762">
        <v>50494.22</v>
      </c>
      <c r="G86" s="698" t="s">
        <v>14948</v>
      </c>
      <c r="H86" s="698"/>
      <c r="I86" s="318"/>
    </row>
    <row r="87" spans="2:9" ht="14.25" customHeight="1" x14ac:dyDescent="0.2">
      <c r="B87" s="703"/>
      <c r="C87" s="702"/>
      <c r="F87" s="762">
        <v>10596.1</v>
      </c>
      <c r="G87" s="698" t="s">
        <v>14947</v>
      </c>
      <c r="H87" s="698"/>
      <c r="I87" s="318"/>
    </row>
    <row r="88" spans="2:9" ht="14.25" customHeight="1" x14ac:dyDescent="0.2">
      <c r="B88" s="703"/>
      <c r="C88" s="702"/>
      <c r="F88" s="762">
        <v>1654.09</v>
      </c>
      <c r="G88" s="698" t="s">
        <v>14946</v>
      </c>
      <c r="H88" s="698"/>
      <c r="I88" s="318"/>
    </row>
    <row r="89" spans="2:9" ht="14.25" customHeight="1" x14ac:dyDescent="0.2">
      <c r="B89" s="703"/>
      <c r="C89" s="702"/>
      <c r="F89" s="762">
        <v>1256.28</v>
      </c>
      <c r="G89" s="698" t="s">
        <v>14945</v>
      </c>
      <c r="H89" s="698"/>
      <c r="I89" s="318"/>
    </row>
    <row r="90" spans="2:9" ht="14.25" customHeight="1" x14ac:dyDescent="0.2">
      <c r="B90" s="703"/>
      <c r="C90" s="702"/>
      <c r="F90" s="762">
        <v>15256.97</v>
      </c>
      <c r="G90" s="698" t="s">
        <v>14944</v>
      </c>
      <c r="H90" s="698"/>
      <c r="I90" s="318"/>
    </row>
    <row r="91" spans="2:9" ht="14.25" customHeight="1" x14ac:dyDescent="0.2">
      <c r="B91" s="703"/>
      <c r="C91" s="702"/>
      <c r="F91" s="762">
        <v>30296.53</v>
      </c>
      <c r="G91" s="698" t="s">
        <v>14943</v>
      </c>
      <c r="H91" s="698"/>
      <c r="I91" s="318"/>
    </row>
    <row r="92" spans="2:9" ht="15.75" customHeight="1" x14ac:dyDescent="0.2">
      <c r="B92" s="703"/>
      <c r="C92" s="702"/>
      <c r="F92" s="762">
        <v>1729.94</v>
      </c>
      <c r="G92" s="698" t="s">
        <v>14942</v>
      </c>
      <c r="H92" s="698"/>
      <c r="I92" s="318"/>
    </row>
    <row r="93" spans="2:9" ht="15" customHeight="1" x14ac:dyDescent="0.2">
      <c r="B93" s="703"/>
      <c r="C93" s="702"/>
      <c r="F93" s="762">
        <v>20185.71</v>
      </c>
      <c r="G93" s="698" t="s">
        <v>14941</v>
      </c>
      <c r="H93" s="698"/>
      <c r="I93" s="318"/>
    </row>
    <row r="94" spans="2:9" ht="16.5" customHeight="1" x14ac:dyDescent="0.2">
      <c r="B94" s="703"/>
      <c r="C94" s="702"/>
      <c r="F94" s="947">
        <v>50494.44</v>
      </c>
      <c r="G94" s="698" t="s">
        <v>14940</v>
      </c>
      <c r="H94" s="698"/>
      <c r="I94" s="318"/>
    </row>
    <row r="95" spans="2:9" ht="12.75" customHeight="1" x14ac:dyDescent="0.2">
      <c r="B95" s="703"/>
      <c r="C95" s="702"/>
      <c r="F95" s="762">
        <v>10486.4</v>
      </c>
      <c r="G95" s="698" t="s">
        <v>14939</v>
      </c>
      <c r="H95" s="698"/>
      <c r="I95" s="318"/>
    </row>
    <row r="96" spans="2:9" ht="15.75" customHeight="1" x14ac:dyDescent="0.2">
      <c r="B96" s="703"/>
      <c r="C96" s="702"/>
      <c r="F96" s="762">
        <v>14688.4</v>
      </c>
      <c r="G96" s="698" t="s">
        <v>14938</v>
      </c>
      <c r="H96" s="698"/>
      <c r="I96" s="318"/>
    </row>
    <row r="97" spans="2:9" ht="15.75" customHeight="1" x14ac:dyDescent="0.2">
      <c r="B97" s="703"/>
      <c r="C97" s="702"/>
      <c r="F97" s="762">
        <v>1804.73</v>
      </c>
      <c r="G97" s="698" t="s">
        <v>14937</v>
      </c>
      <c r="H97" s="698"/>
      <c r="I97" s="318"/>
    </row>
    <row r="98" spans="2:9" ht="12.75" customHeight="1" x14ac:dyDescent="0.2">
      <c r="B98" s="703"/>
      <c r="C98" s="702"/>
      <c r="F98" s="947">
        <v>8055.5</v>
      </c>
      <c r="G98" s="698" t="s">
        <v>14936</v>
      </c>
      <c r="H98" s="698"/>
      <c r="I98" s="318"/>
    </row>
    <row r="99" spans="2:9" ht="12.75" customHeight="1" x14ac:dyDescent="0.2">
      <c r="B99" s="703"/>
      <c r="C99" s="702"/>
      <c r="F99" s="762">
        <v>5867.62</v>
      </c>
      <c r="G99" s="698" t="s">
        <v>14935</v>
      </c>
      <c r="H99" s="698"/>
      <c r="I99" s="318"/>
    </row>
    <row r="100" spans="2:9" ht="12.75" customHeight="1" x14ac:dyDescent="0.2">
      <c r="B100" s="703"/>
      <c r="C100" s="702"/>
      <c r="F100" s="762">
        <v>101384.22</v>
      </c>
      <c r="G100" s="698" t="s">
        <v>14934</v>
      </c>
      <c r="H100" s="698"/>
      <c r="I100" s="318"/>
    </row>
    <row r="101" spans="2:9" ht="14.25" customHeight="1" x14ac:dyDescent="0.2">
      <c r="B101" s="703"/>
      <c r="C101" s="702"/>
      <c r="F101" s="762">
        <v>8055.92</v>
      </c>
      <c r="G101" s="698" t="s">
        <v>14933</v>
      </c>
      <c r="H101" s="698"/>
      <c r="I101" s="318"/>
    </row>
    <row r="102" spans="2:9" ht="15.75" customHeight="1" x14ac:dyDescent="0.2">
      <c r="B102" s="703"/>
      <c r="C102" s="702"/>
      <c r="F102" s="762">
        <v>23283.52</v>
      </c>
      <c r="G102" s="698" t="s">
        <v>14932</v>
      </c>
      <c r="H102" s="698"/>
      <c r="I102" s="318"/>
    </row>
    <row r="103" spans="2:9" ht="15.75" customHeight="1" x14ac:dyDescent="0.2">
      <c r="B103" s="703"/>
      <c r="C103" s="702"/>
      <c r="F103" s="762">
        <v>21344.05</v>
      </c>
      <c r="G103" s="698" t="s">
        <v>14931</v>
      </c>
      <c r="H103" s="698"/>
      <c r="I103" s="318"/>
    </row>
    <row r="104" spans="2:9" ht="15.75" customHeight="1" x14ac:dyDescent="0.2">
      <c r="B104" s="703"/>
      <c r="C104" s="702"/>
      <c r="F104" s="762">
        <v>37723.550000000003</v>
      </c>
      <c r="G104" s="698" t="s">
        <v>14930</v>
      </c>
      <c r="H104" s="698"/>
      <c r="I104" s="318"/>
    </row>
    <row r="105" spans="2:9" ht="15.75" customHeight="1" x14ac:dyDescent="0.2">
      <c r="B105" s="703"/>
      <c r="C105" s="702"/>
      <c r="F105" s="762">
        <v>18861.77</v>
      </c>
      <c r="G105" s="698" t="s">
        <v>14929</v>
      </c>
      <c r="H105" s="698"/>
      <c r="I105" s="318"/>
    </row>
    <row r="106" spans="2:9" ht="15.75" customHeight="1" x14ac:dyDescent="0.2">
      <c r="B106" s="703"/>
      <c r="C106" s="702"/>
      <c r="F106" s="762">
        <v>1835.15</v>
      </c>
      <c r="G106" s="698" t="s">
        <v>14928</v>
      </c>
      <c r="H106" s="698"/>
      <c r="I106" s="318"/>
    </row>
    <row r="107" spans="2:9" ht="15.75" customHeight="1" x14ac:dyDescent="0.2">
      <c r="B107" s="703"/>
      <c r="C107" s="702"/>
      <c r="F107" s="762">
        <v>13154.4</v>
      </c>
      <c r="G107" s="698" t="s">
        <v>14927</v>
      </c>
      <c r="H107" s="698"/>
      <c r="I107" s="318"/>
    </row>
    <row r="108" spans="2:9" ht="15.75" customHeight="1" x14ac:dyDescent="0.2">
      <c r="B108" s="703"/>
      <c r="C108" s="702"/>
      <c r="F108" s="762">
        <v>10000</v>
      </c>
      <c r="G108" s="698" t="s">
        <v>14926</v>
      </c>
      <c r="H108" s="698"/>
      <c r="I108" s="318"/>
    </row>
    <row r="109" spans="2:9" ht="15.75" customHeight="1" x14ac:dyDescent="0.2">
      <c r="B109" s="703"/>
      <c r="C109" s="702"/>
      <c r="F109" s="762">
        <v>1600</v>
      </c>
      <c r="G109" s="698" t="s">
        <v>14925</v>
      </c>
      <c r="H109" s="698"/>
      <c r="I109" s="318"/>
    </row>
    <row r="110" spans="2:9" ht="15.75" customHeight="1" x14ac:dyDescent="0.2">
      <c r="B110" s="703"/>
      <c r="C110" s="702"/>
      <c r="F110" s="762">
        <v>5336.01</v>
      </c>
      <c r="G110" s="698" t="s">
        <v>14924</v>
      </c>
      <c r="H110" s="698"/>
      <c r="I110" s="318"/>
    </row>
    <row r="111" spans="2:9" ht="15.75" customHeight="1" x14ac:dyDescent="0.2">
      <c r="B111" s="703"/>
      <c r="C111" s="702"/>
      <c r="F111" s="762">
        <v>17182.150000000001</v>
      </c>
      <c r="G111" s="698" t="s">
        <v>14923</v>
      </c>
      <c r="H111" s="698"/>
      <c r="I111" s="318"/>
    </row>
    <row r="112" spans="2:9" ht="15.75" customHeight="1" x14ac:dyDescent="0.2">
      <c r="B112" s="703"/>
      <c r="C112" s="702"/>
      <c r="F112" s="762">
        <v>87111.45</v>
      </c>
      <c r="G112" s="698" t="s">
        <v>14922</v>
      </c>
      <c r="H112" s="698"/>
      <c r="I112" s="318"/>
    </row>
    <row r="113" spans="2:9" ht="15.75" customHeight="1" x14ac:dyDescent="0.2">
      <c r="B113" s="703"/>
      <c r="C113" s="702"/>
      <c r="F113" s="762">
        <v>24244</v>
      </c>
      <c r="G113" s="698" t="s">
        <v>14921</v>
      </c>
      <c r="H113" s="698"/>
      <c r="I113" s="318"/>
    </row>
    <row r="114" spans="2:9" ht="15.75" customHeight="1" x14ac:dyDescent="0.2">
      <c r="B114" s="703"/>
      <c r="C114" s="702"/>
      <c r="F114" s="762">
        <v>75741.33</v>
      </c>
      <c r="G114" s="698" t="s">
        <v>14920</v>
      </c>
      <c r="H114" s="698"/>
      <c r="I114" s="318"/>
    </row>
    <row r="115" spans="2:9" ht="13.5" customHeight="1" x14ac:dyDescent="0.2">
      <c r="B115" s="703"/>
      <c r="C115" s="702"/>
      <c r="F115" s="762">
        <v>24607</v>
      </c>
      <c r="G115" s="698" t="s">
        <v>14919</v>
      </c>
      <c r="H115" s="698"/>
      <c r="I115" s="318"/>
    </row>
    <row r="116" spans="2:9" ht="13.5" customHeight="1" x14ac:dyDescent="0.2">
      <c r="B116" s="703"/>
      <c r="C116" s="702"/>
      <c r="F116" s="762">
        <v>231017.71</v>
      </c>
      <c r="G116" s="698" t="s">
        <v>14918</v>
      </c>
      <c r="H116" s="698"/>
      <c r="I116" s="318"/>
    </row>
    <row r="117" spans="2:9" ht="13.5" customHeight="1" x14ac:dyDescent="0.2">
      <c r="B117" s="703"/>
      <c r="C117" s="702"/>
      <c r="F117" s="762">
        <v>149408.32000000001</v>
      </c>
      <c r="G117" s="698" t="s">
        <v>14917</v>
      </c>
      <c r="H117" s="698"/>
      <c r="I117" s="318"/>
    </row>
    <row r="118" spans="2:9" ht="13.5" customHeight="1" x14ac:dyDescent="0.2">
      <c r="B118" s="703"/>
      <c r="C118" s="702"/>
      <c r="F118" s="762">
        <v>10379.68</v>
      </c>
      <c r="G118" s="698" t="s">
        <v>14916</v>
      </c>
      <c r="H118" s="698"/>
      <c r="I118" s="318"/>
    </row>
    <row r="119" spans="2:9" ht="13.5" customHeight="1" x14ac:dyDescent="0.2">
      <c r="B119" s="703"/>
      <c r="C119" s="702"/>
      <c r="F119" s="762">
        <v>3000</v>
      </c>
      <c r="G119" s="698" t="s">
        <v>14915</v>
      </c>
      <c r="H119" s="698"/>
      <c r="I119" s="318"/>
    </row>
    <row r="120" spans="2:9" ht="13.5" customHeight="1" x14ac:dyDescent="0.2">
      <c r="B120" s="703"/>
      <c r="C120" s="702"/>
      <c r="F120" s="762">
        <v>2974.42</v>
      </c>
      <c r="G120" s="698" t="s">
        <v>11794</v>
      </c>
      <c r="H120" s="698"/>
      <c r="I120" s="318"/>
    </row>
    <row r="121" spans="2:9" ht="13.5" customHeight="1" x14ac:dyDescent="0.2">
      <c r="B121" s="703"/>
      <c r="C121" s="702"/>
      <c r="F121" s="762">
        <v>1194.19</v>
      </c>
      <c r="G121" s="698" t="s">
        <v>14914</v>
      </c>
      <c r="H121" s="698"/>
      <c r="I121" s="318"/>
    </row>
    <row r="122" spans="2:9" ht="13.5" customHeight="1" x14ac:dyDescent="0.2">
      <c r="B122" s="703"/>
      <c r="C122" s="702"/>
      <c r="F122" s="762">
        <v>1194.19</v>
      </c>
      <c r="G122" s="698" t="s">
        <v>14913</v>
      </c>
      <c r="H122" s="698"/>
      <c r="I122" s="318"/>
    </row>
    <row r="123" spans="2:9" ht="13.5" customHeight="1" x14ac:dyDescent="0.2">
      <c r="B123" s="703"/>
      <c r="C123" s="702"/>
      <c r="F123" s="762">
        <v>2300</v>
      </c>
      <c r="G123" s="698" t="s">
        <v>11794</v>
      </c>
      <c r="H123" s="698"/>
      <c r="I123" s="318"/>
    </row>
    <row r="124" spans="2:9" ht="13.5" customHeight="1" x14ac:dyDescent="0.2">
      <c r="B124" s="703"/>
      <c r="C124" s="702"/>
      <c r="F124" s="762">
        <v>4039.54</v>
      </c>
      <c r="G124" s="698" t="s">
        <v>14912</v>
      </c>
      <c r="H124" s="698"/>
      <c r="I124" s="318"/>
    </row>
    <row r="125" spans="2:9" ht="13.5" customHeight="1" x14ac:dyDescent="0.2">
      <c r="B125" s="703"/>
      <c r="C125" s="702"/>
      <c r="F125" s="762">
        <v>1477.38</v>
      </c>
      <c r="G125" s="698" t="s">
        <v>14911</v>
      </c>
      <c r="H125" s="698"/>
      <c r="I125" s="318"/>
    </row>
    <row r="126" spans="2:9" ht="13.5" customHeight="1" x14ac:dyDescent="0.2">
      <c r="B126" s="703"/>
      <c r="C126" s="702"/>
      <c r="F126" s="762">
        <v>25753.279999999999</v>
      </c>
      <c r="G126" s="698" t="s">
        <v>14910</v>
      </c>
      <c r="H126" s="698"/>
      <c r="I126" s="318"/>
    </row>
    <row r="127" spans="2:9" ht="13.5" customHeight="1" x14ac:dyDescent="0.2">
      <c r="B127" s="703"/>
      <c r="C127" s="702"/>
      <c r="F127" s="762">
        <v>18538.099999999999</v>
      </c>
      <c r="G127" s="698" t="s">
        <v>14909</v>
      </c>
      <c r="H127" s="698"/>
      <c r="I127" s="318"/>
    </row>
    <row r="128" spans="2:9" ht="13.5" customHeight="1" x14ac:dyDescent="0.2">
      <c r="B128" s="703"/>
      <c r="C128" s="702"/>
      <c r="F128" s="762">
        <v>36109.67</v>
      </c>
      <c r="G128" s="698" t="s">
        <v>14908</v>
      </c>
      <c r="H128" s="698"/>
      <c r="I128" s="318"/>
    </row>
    <row r="129" spans="2:9" ht="13.5" customHeight="1" x14ac:dyDescent="0.2">
      <c r="B129" s="703"/>
      <c r="C129" s="702"/>
      <c r="F129" s="762">
        <v>145603.25</v>
      </c>
      <c r="G129" s="698" t="s">
        <v>14907</v>
      </c>
      <c r="H129" s="698"/>
      <c r="I129" s="318"/>
    </row>
    <row r="130" spans="2:9" ht="13.5" customHeight="1" x14ac:dyDescent="0.2">
      <c r="B130" s="703"/>
      <c r="C130" s="702"/>
      <c r="F130" s="762"/>
      <c r="G130" s="698"/>
      <c r="H130" s="698"/>
      <c r="I130" s="318"/>
    </row>
    <row r="131" spans="2:9" ht="13.5" customHeight="1" x14ac:dyDescent="0.2">
      <c r="B131" s="703"/>
      <c r="C131" s="702"/>
      <c r="F131" s="762"/>
      <c r="G131" s="698"/>
      <c r="H131" s="698"/>
      <c r="I131" s="318"/>
    </row>
    <row r="132" spans="2:9" ht="15.75" customHeight="1" x14ac:dyDescent="0.2">
      <c r="B132" s="703"/>
      <c r="C132" s="702"/>
      <c r="F132" s="762"/>
      <c r="G132" s="698"/>
      <c r="H132" s="698"/>
      <c r="I132" s="318"/>
    </row>
    <row r="133" spans="2:9" ht="15.75" customHeight="1" thickBot="1" x14ac:dyDescent="0.25">
      <c r="B133" s="703"/>
      <c r="C133" s="702"/>
      <c r="E133" s="1227">
        <f>SUM(E9:E131)</f>
        <v>3091199.6500000008</v>
      </c>
      <c r="F133" s="1226">
        <f>SUM(F8:F131)</f>
        <v>4306408.2699999977</v>
      </c>
      <c r="G133" s="699"/>
      <c r="H133" s="698"/>
      <c r="I133" s="318"/>
    </row>
    <row r="134" spans="2:9" ht="15.75" customHeight="1" thickTop="1" x14ac:dyDescent="0.2">
      <c r="B134" s="703"/>
      <c r="C134" s="702"/>
      <c r="E134" s="705">
        <f>F133-E133</f>
        <v>1215208.6199999969</v>
      </c>
      <c r="F134" s="700"/>
      <c r="G134" s="699"/>
      <c r="H134" s="698"/>
      <c r="I134" s="318"/>
    </row>
    <row r="135" spans="2:9" ht="15.75" customHeight="1" x14ac:dyDescent="0.2">
      <c r="B135" s="703"/>
      <c r="C135" s="702"/>
      <c r="F135" s="700"/>
      <c r="G135" s="699"/>
      <c r="H135" s="704"/>
      <c r="I135" s="318"/>
    </row>
    <row r="136" spans="2:9" ht="15.75" customHeight="1" x14ac:dyDescent="0.2">
      <c r="B136" s="703"/>
      <c r="C136" s="702"/>
      <c r="F136" s="700"/>
      <c r="G136" s="699"/>
      <c r="H136" s="698"/>
      <c r="I136" s="318"/>
    </row>
    <row r="137" spans="2:9" ht="15.75" customHeight="1" x14ac:dyDescent="0.2">
      <c r="B137" s="690"/>
      <c r="C137" s="690"/>
      <c r="D137" s="696"/>
      <c r="F137" s="700"/>
      <c r="G137" s="699"/>
      <c r="H137" s="698"/>
      <c r="I137" s="318"/>
    </row>
    <row r="138" spans="2:9" ht="15.75" customHeight="1" x14ac:dyDescent="0.2">
      <c r="B138" s="690"/>
      <c r="C138" s="690"/>
      <c r="D138" s="696"/>
      <c r="F138" s="700"/>
      <c r="G138" s="699"/>
      <c r="H138" s="698"/>
      <c r="I138" s="318"/>
    </row>
    <row r="139" spans="2:9" ht="15.75" customHeight="1" x14ac:dyDescent="0.2">
      <c r="B139" s="690"/>
      <c r="C139" s="690"/>
      <c r="D139" s="701"/>
      <c r="F139" s="700"/>
      <c r="G139" s="699"/>
      <c r="H139" s="698"/>
      <c r="I139" s="318"/>
    </row>
    <row r="140" spans="2:9" ht="15.75" customHeight="1" x14ac:dyDescent="0.2">
      <c r="B140" s="690"/>
      <c r="C140" s="690"/>
      <c r="D140" s="696"/>
      <c r="F140" s="700"/>
      <c r="G140" s="699"/>
      <c r="H140" s="698"/>
      <c r="I140" s="318"/>
    </row>
    <row r="141" spans="2:9" ht="15.75" customHeight="1" x14ac:dyDescent="0.2">
      <c r="B141" s="690"/>
      <c r="C141" s="690"/>
      <c r="D141" s="696"/>
      <c r="G141" s="698"/>
      <c r="H141" s="698"/>
      <c r="I141" s="318"/>
    </row>
    <row r="142" spans="2:9" ht="15.75" customHeight="1" x14ac:dyDescent="0.2">
      <c r="B142" s="690"/>
      <c r="C142" s="690"/>
      <c r="D142" s="696"/>
      <c r="G142" s="698"/>
    </row>
    <row r="143" spans="2:9" ht="15.75" customHeight="1" x14ac:dyDescent="0.2">
      <c r="B143" s="690"/>
      <c r="C143" s="690"/>
      <c r="D143" s="696"/>
      <c r="G143" s="698"/>
    </row>
    <row r="144" spans="2:9" ht="15.75" customHeight="1" x14ac:dyDescent="0.2">
      <c r="B144" s="690"/>
      <c r="C144" s="690"/>
    </row>
    <row r="145" spans="2:7" ht="15.75" customHeight="1" x14ac:dyDescent="0.2">
      <c r="B145" s="690"/>
      <c r="C145" s="690"/>
      <c r="D145" s="696"/>
      <c r="G145" s="697"/>
    </row>
    <row r="146" spans="2:7" ht="15.75" customHeight="1" x14ac:dyDescent="0.2">
      <c r="B146" s="690"/>
      <c r="C146" s="690"/>
      <c r="D146" s="696"/>
    </row>
    <row r="147" spans="2:7" ht="15.75" customHeight="1" x14ac:dyDescent="0.2">
      <c r="B147" s="690"/>
      <c r="C147" s="690"/>
      <c r="D147" s="696"/>
    </row>
    <row r="148" spans="2:7" ht="15.75" customHeight="1" x14ac:dyDescent="0.2">
      <c r="B148" s="690"/>
      <c r="C148" s="690"/>
      <c r="D148" s="696"/>
    </row>
    <row r="149" spans="2:7" ht="15.75" customHeight="1" x14ac:dyDescent="0.2">
      <c r="B149" s="690"/>
      <c r="C149" s="690"/>
      <c r="D149" s="696"/>
    </row>
    <row r="150" spans="2:7" ht="15.75" customHeight="1" x14ac:dyDescent="0.2">
      <c r="B150" s="690"/>
      <c r="C150" s="690"/>
    </row>
    <row r="151" spans="2:7" ht="15.75" customHeight="1" x14ac:dyDescent="0.2">
      <c r="D151" s="696"/>
      <c r="E151" s="694"/>
    </row>
    <row r="152" spans="2:7" ht="15.75" customHeight="1" x14ac:dyDescent="0.2">
      <c r="B152" s="690"/>
      <c r="C152" s="690"/>
      <c r="D152" s="696"/>
    </row>
    <row r="153" spans="2:7" ht="15.75" customHeight="1" x14ac:dyDescent="0.2">
      <c r="B153" s="690"/>
      <c r="C153" s="690"/>
      <c r="E153" s="695"/>
      <c r="F153" s="694"/>
      <c r="G153" s="690"/>
    </row>
    <row r="154" spans="2:7" ht="15.75" customHeight="1" x14ac:dyDescent="0.2">
      <c r="E154" s="695"/>
      <c r="F154" s="694"/>
      <c r="G154" s="690"/>
    </row>
    <row r="155" spans="2:7" ht="15.75" customHeight="1" x14ac:dyDescent="0.2"/>
    <row r="156" spans="2:7" ht="15.75" customHeight="1" x14ac:dyDescent="0.2"/>
    <row r="157" spans="2:7" ht="15.75" customHeight="1" x14ac:dyDescent="0.2"/>
    <row r="158" spans="2:7" ht="15.75" customHeight="1" x14ac:dyDescent="0.2"/>
    <row r="159" spans="2:7" ht="15.75" customHeight="1" x14ac:dyDescent="0.2"/>
    <row r="160" spans="2:7"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 customHeight="1" x14ac:dyDescent="0.2"/>
    <row r="214" ht="18" customHeight="1" x14ac:dyDescent="0.2"/>
    <row r="215" ht="18" customHeight="1" x14ac:dyDescent="0.2"/>
    <row r="216" ht="18" customHeight="1" x14ac:dyDescent="0.2"/>
    <row r="217" ht="18" customHeight="1" x14ac:dyDescent="0.2"/>
    <row r="218" ht="18" customHeight="1" x14ac:dyDescent="0.2"/>
    <row r="219" ht="18" customHeight="1" x14ac:dyDescent="0.2"/>
    <row r="220" ht="18" customHeight="1" x14ac:dyDescent="0.2"/>
    <row r="221" ht="18" customHeight="1" x14ac:dyDescent="0.2"/>
    <row r="222" ht="18" customHeight="1" x14ac:dyDescent="0.2"/>
    <row r="223" ht="18" customHeight="1" x14ac:dyDescent="0.2"/>
    <row r="224" ht="18" customHeight="1" x14ac:dyDescent="0.2"/>
    <row r="225" ht="18" customHeight="1" x14ac:dyDescent="0.2"/>
    <row r="226" ht="18" customHeight="1" x14ac:dyDescent="0.2"/>
    <row r="234" ht="15.75" customHeight="1" x14ac:dyDescent="0.2"/>
    <row r="244" spans="1:209" s="312" customFormat="1" x14ac:dyDescent="0.2">
      <c r="A244" s="690"/>
      <c r="B244" s="691"/>
      <c r="C244" s="691"/>
      <c r="D244" s="693"/>
      <c r="E244" s="692"/>
      <c r="F244" s="692"/>
      <c r="G244" s="691"/>
      <c r="H244" s="690"/>
      <c r="I244" s="311"/>
      <c r="J244" s="311"/>
      <c r="K244" s="311"/>
      <c r="L244" s="311"/>
      <c r="M244" s="311"/>
      <c r="N244" s="311"/>
      <c r="O244" s="311"/>
      <c r="P244" s="311"/>
      <c r="Q244" s="311"/>
      <c r="R244" s="311"/>
      <c r="S244" s="311"/>
      <c r="T244" s="311"/>
      <c r="U244" s="311"/>
      <c r="V244" s="311"/>
      <c r="W244" s="311"/>
      <c r="X244" s="311"/>
      <c r="Y244" s="311"/>
      <c r="Z244" s="311"/>
      <c r="AA244" s="311"/>
      <c r="AB244" s="311"/>
      <c r="AC244" s="311"/>
      <c r="AD244" s="311"/>
      <c r="AE244" s="311"/>
      <c r="AF244" s="311"/>
      <c r="AG244" s="311"/>
      <c r="AH244" s="311"/>
      <c r="AI244" s="311"/>
      <c r="AJ244" s="311"/>
      <c r="AK244" s="311"/>
      <c r="AL244" s="311"/>
      <c r="AM244" s="311"/>
      <c r="AN244" s="311"/>
      <c r="AO244" s="311"/>
      <c r="AP244" s="311"/>
      <c r="AQ244" s="311"/>
      <c r="AR244" s="311"/>
      <c r="AS244" s="311"/>
      <c r="AT244" s="311"/>
      <c r="AU244" s="311"/>
      <c r="AV244" s="311"/>
      <c r="AW244" s="311"/>
      <c r="AX244" s="311"/>
      <c r="AY244" s="311"/>
      <c r="AZ244" s="311"/>
      <c r="BA244" s="311"/>
      <c r="BB244" s="311"/>
      <c r="BC244" s="311"/>
      <c r="BD244" s="311"/>
      <c r="BE244" s="311"/>
      <c r="BF244" s="311"/>
      <c r="BG244" s="311"/>
      <c r="BH244" s="311"/>
      <c r="BI244" s="311"/>
      <c r="BJ244" s="311"/>
      <c r="BK244" s="311"/>
      <c r="BL244" s="311"/>
      <c r="BM244" s="311"/>
      <c r="BN244" s="311"/>
      <c r="BO244" s="311"/>
      <c r="BP244" s="311"/>
      <c r="BQ244" s="311"/>
      <c r="BR244" s="311"/>
      <c r="BS244" s="311"/>
      <c r="BT244" s="311"/>
      <c r="BU244" s="311"/>
      <c r="BV244" s="311"/>
      <c r="BW244" s="311"/>
      <c r="BX244" s="311"/>
      <c r="BY244" s="311"/>
      <c r="BZ244" s="311"/>
      <c r="CA244" s="311"/>
      <c r="CB244" s="311"/>
      <c r="CC244" s="311"/>
      <c r="CD244" s="311"/>
      <c r="CE244" s="311"/>
      <c r="CF244" s="311"/>
      <c r="CG244" s="311"/>
      <c r="CH244" s="311"/>
      <c r="CI244" s="311"/>
      <c r="CJ244" s="311"/>
      <c r="CK244" s="311"/>
      <c r="CL244" s="311"/>
      <c r="CM244" s="311"/>
      <c r="CN244" s="311"/>
      <c r="CO244" s="311"/>
      <c r="CP244" s="311"/>
      <c r="CQ244" s="311"/>
      <c r="CR244" s="311"/>
      <c r="CS244" s="311"/>
      <c r="CT244" s="311"/>
      <c r="CU244" s="311"/>
      <c r="CV244" s="311"/>
      <c r="CW244" s="311"/>
      <c r="CX244" s="311"/>
      <c r="CY244" s="311"/>
      <c r="CZ244" s="311"/>
      <c r="DA244" s="311"/>
      <c r="DB244" s="311"/>
      <c r="DC244" s="311"/>
      <c r="DD244" s="311"/>
      <c r="DE244" s="311"/>
      <c r="DF244" s="311"/>
      <c r="DG244" s="311"/>
      <c r="DH244" s="311"/>
      <c r="DI244" s="311"/>
      <c r="DJ244" s="311"/>
      <c r="DK244" s="311"/>
      <c r="DL244" s="311"/>
      <c r="DM244" s="311"/>
      <c r="DN244" s="311"/>
      <c r="DO244" s="311"/>
      <c r="DP244" s="311"/>
      <c r="DQ244" s="311"/>
      <c r="DR244" s="311"/>
      <c r="DS244" s="311"/>
      <c r="DT244" s="311"/>
      <c r="DU244" s="311"/>
      <c r="DV244" s="311"/>
      <c r="DW244" s="311"/>
      <c r="DX244" s="311"/>
      <c r="DY244" s="311"/>
      <c r="DZ244" s="311"/>
      <c r="EA244" s="311"/>
      <c r="EB244" s="311"/>
      <c r="EC244" s="311"/>
      <c r="ED244" s="311"/>
      <c r="EE244" s="311"/>
      <c r="EF244" s="311"/>
      <c r="EG244" s="311"/>
      <c r="EH244" s="311"/>
      <c r="EI244" s="311"/>
      <c r="EJ244" s="311"/>
      <c r="EK244" s="311"/>
      <c r="EL244" s="311"/>
      <c r="EM244" s="311"/>
      <c r="EN244" s="311"/>
      <c r="EO244" s="311"/>
      <c r="EP244" s="311"/>
      <c r="EQ244" s="311"/>
      <c r="ER244" s="311"/>
      <c r="ES244" s="311"/>
      <c r="ET244" s="311"/>
      <c r="EU244" s="311"/>
      <c r="EV244" s="311"/>
      <c r="EW244" s="311"/>
      <c r="EX244" s="311"/>
      <c r="EY244" s="311"/>
      <c r="EZ244" s="311"/>
      <c r="FA244" s="311"/>
      <c r="FB244" s="311"/>
      <c r="FC244" s="311"/>
      <c r="FD244" s="311"/>
      <c r="FE244" s="311"/>
      <c r="FF244" s="311"/>
      <c r="FG244" s="311"/>
      <c r="FH244" s="311"/>
      <c r="FI244" s="311"/>
      <c r="FJ244" s="311"/>
      <c r="FK244" s="311"/>
      <c r="FL244" s="311"/>
      <c r="FM244" s="311"/>
      <c r="FN244" s="311"/>
      <c r="FO244" s="311"/>
      <c r="FP244" s="311"/>
      <c r="FQ244" s="311"/>
      <c r="FR244" s="311"/>
      <c r="FS244" s="311"/>
      <c r="FT244" s="311"/>
      <c r="FU244" s="311"/>
      <c r="FV244" s="311"/>
      <c r="FW244" s="311"/>
      <c r="FX244" s="311"/>
      <c r="FY244" s="311"/>
      <c r="FZ244" s="311"/>
      <c r="GA244" s="311"/>
      <c r="GB244" s="311"/>
      <c r="GC244" s="311"/>
      <c r="GD244" s="311"/>
      <c r="GE244" s="311"/>
      <c r="GF244" s="311"/>
      <c r="GG244" s="311"/>
      <c r="GH244" s="311"/>
      <c r="GI244" s="311"/>
      <c r="GJ244" s="311"/>
      <c r="GK244" s="311"/>
      <c r="GL244" s="311"/>
      <c r="GM244" s="311"/>
      <c r="GN244" s="311"/>
      <c r="GO244" s="311"/>
      <c r="GP244" s="311"/>
      <c r="GQ244" s="311"/>
      <c r="GR244" s="311"/>
      <c r="GS244" s="311"/>
      <c r="GT244" s="311"/>
      <c r="GU244" s="311"/>
      <c r="GV244" s="311"/>
      <c r="GW244" s="311"/>
      <c r="GX244" s="311"/>
      <c r="GY244" s="311"/>
      <c r="GZ244" s="311"/>
      <c r="HA244" s="311"/>
    </row>
    <row r="245" spans="1:209" s="313" customFormat="1" x14ac:dyDescent="0.2">
      <c r="A245" s="690"/>
      <c r="B245" s="691"/>
      <c r="C245" s="691"/>
      <c r="D245" s="693"/>
      <c r="E245" s="692"/>
      <c r="F245" s="692"/>
      <c r="G245" s="691"/>
      <c r="H245" s="690"/>
      <c r="I245" s="311"/>
      <c r="J245" s="311"/>
      <c r="K245" s="311"/>
      <c r="L245" s="311"/>
      <c r="M245" s="311"/>
      <c r="N245" s="311"/>
      <c r="O245" s="311"/>
      <c r="P245" s="311"/>
      <c r="Q245" s="311"/>
      <c r="R245" s="311"/>
      <c r="S245" s="311"/>
      <c r="T245" s="311"/>
      <c r="U245" s="311"/>
      <c r="V245" s="311"/>
      <c r="W245" s="311"/>
      <c r="X245" s="311"/>
      <c r="Y245" s="311"/>
      <c r="Z245" s="311"/>
      <c r="AA245" s="311"/>
      <c r="AB245" s="311"/>
      <c r="AC245" s="311"/>
      <c r="AD245" s="311"/>
      <c r="AE245" s="311"/>
      <c r="AF245" s="311"/>
      <c r="AG245" s="311"/>
      <c r="AH245" s="311"/>
      <c r="AI245" s="311"/>
      <c r="AJ245" s="311"/>
      <c r="AK245" s="311"/>
      <c r="AL245" s="311"/>
      <c r="AM245" s="311"/>
      <c r="AN245" s="311"/>
      <c r="AO245" s="311"/>
      <c r="AP245" s="311"/>
      <c r="AQ245" s="311"/>
      <c r="AR245" s="311"/>
      <c r="AS245" s="311"/>
      <c r="AT245" s="311"/>
      <c r="AU245" s="311"/>
      <c r="AV245" s="311"/>
      <c r="AW245" s="311"/>
      <c r="AX245" s="311"/>
      <c r="AY245" s="311"/>
      <c r="AZ245" s="311"/>
      <c r="BA245" s="311"/>
      <c r="BB245" s="311"/>
      <c r="BC245" s="311"/>
      <c r="BD245" s="311"/>
      <c r="BE245" s="311"/>
      <c r="BF245" s="311"/>
      <c r="BG245" s="311"/>
      <c r="BH245" s="311"/>
      <c r="BI245" s="311"/>
      <c r="BJ245" s="311"/>
      <c r="BK245" s="311"/>
      <c r="BL245" s="311"/>
      <c r="BM245" s="311"/>
      <c r="BN245" s="311"/>
      <c r="BO245" s="311"/>
      <c r="BP245" s="311"/>
      <c r="BQ245" s="311"/>
      <c r="BR245" s="311"/>
      <c r="BS245" s="311"/>
      <c r="BT245" s="311"/>
      <c r="BU245" s="311"/>
      <c r="BV245" s="311"/>
      <c r="BW245" s="311"/>
      <c r="BX245" s="311"/>
      <c r="BY245" s="311"/>
      <c r="BZ245" s="311"/>
      <c r="CA245" s="311"/>
      <c r="CB245" s="311"/>
      <c r="CC245" s="311"/>
      <c r="CD245" s="311"/>
      <c r="CE245" s="311"/>
      <c r="CF245" s="311"/>
      <c r="CG245" s="311"/>
      <c r="CH245" s="311"/>
      <c r="CI245" s="311"/>
      <c r="CJ245" s="311"/>
      <c r="CK245" s="311"/>
      <c r="CL245" s="311"/>
      <c r="CM245" s="311"/>
      <c r="CN245" s="311"/>
      <c r="CO245" s="311"/>
      <c r="CP245" s="311"/>
      <c r="CQ245" s="311"/>
      <c r="CR245" s="311"/>
      <c r="CS245" s="311"/>
      <c r="CT245" s="311"/>
      <c r="CU245" s="311"/>
      <c r="CV245" s="311"/>
      <c r="CW245" s="311"/>
      <c r="CX245" s="311"/>
      <c r="CY245" s="311"/>
      <c r="CZ245" s="311"/>
      <c r="DA245" s="311"/>
      <c r="DB245" s="311"/>
      <c r="DC245" s="311"/>
      <c r="DD245" s="311"/>
      <c r="DE245" s="311"/>
      <c r="DF245" s="311"/>
      <c r="DG245" s="311"/>
      <c r="DH245" s="311"/>
      <c r="DI245" s="311"/>
      <c r="DJ245" s="311"/>
      <c r="DK245" s="311"/>
      <c r="DL245" s="311"/>
      <c r="DM245" s="311"/>
      <c r="DN245" s="311"/>
      <c r="DO245" s="311"/>
      <c r="DP245" s="311"/>
      <c r="DQ245" s="311"/>
      <c r="DR245" s="311"/>
      <c r="DS245" s="311"/>
      <c r="DT245" s="311"/>
      <c r="DU245" s="311"/>
      <c r="DV245" s="311"/>
      <c r="DW245" s="311"/>
      <c r="DX245" s="311"/>
      <c r="DY245" s="311"/>
      <c r="DZ245" s="311"/>
      <c r="EA245" s="311"/>
      <c r="EB245" s="311"/>
      <c r="EC245" s="311"/>
      <c r="ED245" s="311"/>
      <c r="EE245" s="311"/>
      <c r="EF245" s="311"/>
      <c r="EG245" s="311"/>
      <c r="EH245" s="311"/>
      <c r="EI245" s="311"/>
      <c r="EJ245" s="311"/>
      <c r="EK245" s="311"/>
      <c r="EL245" s="311"/>
      <c r="EM245" s="311"/>
      <c r="EN245" s="311"/>
      <c r="EO245" s="311"/>
      <c r="EP245" s="311"/>
      <c r="EQ245" s="311"/>
      <c r="ER245" s="311"/>
      <c r="ES245" s="311"/>
      <c r="ET245" s="311"/>
      <c r="EU245" s="311"/>
      <c r="EV245" s="311"/>
      <c r="EW245" s="311"/>
      <c r="EX245" s="311"/>
      <c r="EY245" s="311"/>
      <c r="EZ245" s="311"/>
      <c r="FA245" s="311"/>
      <c r="FB245" s="311"/>
      <c r="FC245" s="311"/>
      <c r="FD245" s="311"/>
      <c r="FE245" s="311"/>
      <c r="FF245" s="311"/>
      <c r="FG245" s="311"/>
      <c r="FH245" s="311"/>
      <c r="FI245" s="311"/>
      <c r="FJ245" s="311"/>
      <c r="FK245" s="311"/>
      <c r="FL245" s="311"/>
      <c r="FM245" s="311"/>
      <c r="FN245" s="311"/>
      <c r="FO245" s="311"/>
      <c r="FP245" s="311"/>
      <c r="FQ245" s="311"/>
      <c r="FR245" s="311"/>
      <c r="FS245" s="311"/>
      <c r="FT245" s="311"/>
      <c r="FU245" s="311"/>
      <c r="FV245" s="311"/>
      <c r="FW245" s="311"/>
      <c r="FX245" s="311"/>
      <c r="FY245" s="311"/>
      <c r="FZ245" s="311"/>
      <c r="GA245" s="311"/>
      <c r="GB245" s="311"/>
      <c r="GC245" s="311"/>
      <c r="GD245" s="311"/>
      <c r="GE245" s="311"/>
      <c r="GF245" s="311"/>
      <c r="GG245" s="311"/>
      <c r="GH245" s="311"/>
      <c r="GI245" s="311"/>
      <c r="GJ245" s="311"/>
      <c r="GK245" s="311"/>
      <c r="GL245" s="311"/>
      <c r="GM245" s="311"/>
      <c r="GN245" s="311"/>
      <c r="GO245" s="311"/>
      <c r="GP245" s="311"/>
      <c r="GQ245" s="311"/>
      <c r="GR245" s="311"/>
      <c r="GS245" s="311"/>
      <c r="GT245" s="311"/>
      <c r="GU245" s="311"/>
      <c r="GV245" s="311"/>
      <c r="GW245" s="311"/>
      <c r="GX245" s="311"/>
      <c r="GY245" s="311"/>
      <c r="GZ245" s="311"/>
      <c r="HA245" s="311"/>
    </row>
    <row r="246" spans="1:209" s="313" customFormat="1" x14ac:dyDescent="0.2">
      <c r="A246" s="690"/>
      <c r="B246" s="691"/>
      <c r="C246" s="691"/>
      <c r="D246" s="693"/>
      <c r="E246" s="692"/>
      <c r="F246" s="692"/>
      <c r="G246" s="691"/>
      <c r="H246" s="690"/>
      <c r="I246" s="311"/>
      <c r="J246" s="311"/>
      <c r="K246" s="311"/>
      <c r="L246" s="311"/>
      <c r="M246" s="311"/>
      <c r="N246" s="311"/>
      <c r="O246" s="311"/>
      <c r="P246" s="311"/>
      <c r="Q246" s="311"/>
      <c r="R246" s="311"/>
      <c r="S246" s="311"/>
      <c r="T246" s="311"/>
      <c r="U246" s="311"/>
      <c r="V246" s="311"/>
      <c r="W246" s="311"/>
      <c r="X246" s="311"/>
      <c r="Y246" s="311"/>
      <c r="Z246" s="311"/>
      <c r="AA246" s="311"/>
      <c r="AB246" s="311"/>
      <c r="AC246" s="311"/>
      <c r="AD246" s="311"/>
      <c r="AE246" s="311"/>
      <c r="AF246" s="311"/>
      <c r="AG246" s="311"/>
      <c r="AH246" s="311"/>
      <c r="AI246" s="311"/>
      <c r="AJ246" s="311"/>
      <c r="AK246" s="311"/>
      <c r="AL246" s="311"/>
      <c r="AM246" s="311"/>
      <c r="AN246" s="311"/>
      <c r="AO246" s="311"/>
      <c r="AP246" s="311"/>
      <c r="AQ246" s="311"/>
      <c r="AR246" s="311"/>
      <c r="AS246" s="311"/>
      <c r="AT246" s="311"/>
      <c r="AU246" s="311"/>
      <c r="AV246" s="311"/>
      <c r="AW246" s="311"/>
      <c r="AX246" s="311"/>
      <c r="AY246" s="311"/>
      <c r="AZ246" s="311"/>
      <c r="BA246" s="311"/>
      <c r="BB246" s="311"/>
      <c r="BC246" s="311"/>
      <c r="BD246" s="311"/>
      <c r="BE246" s="311"/>
      <c r="BF246" s="311"/>
      <c r="BG246" s="311"/>
      <c r="BH246" s="311"/>
      <c r="BI246" s="311"/>
      <c r="BJ246" s="311"/>
      <c r="BK246" s="311"/>
      <c r="BL246" s="311"/>
      <c r="BM246" s="311"/>
      <c r="BN246" s="311"/>
      <c r="BO246" s="311"/>
      <c r="BP246" s="311"/>
      <c r="BQ246" s="311"/>
      <c r="BR246" s="311"/>
      <c r="BS246" s="311"/>
      <c r="BT246" s="311"/>
      <c r="BU246" s="311"/>
      <c r="BV246" s="311"/>
      <c r="BW246" s="311"/>
      <c r="BX246" s="311"/>
      <c r="BY246" s="311"/>
      <c r="BZ246" s="311"/>
      <c r="CA246" s="311"/>
      <c r="CB246" s="311"/>
      <c r="CC246" s="311"/>
      <c r="CD246" s="311"/>
      <c r="CE246" s="311"/>
      <c r="CF246" s="311"/>
      <c r="CG246" s="311"/>
      <c r="CH246" s="311"/>
      <c r="CI246" s="311"/>
      <c r="CJ246" s="311"/>
      <c r="CK246" s="311"/>
      <c r="CL246" s="311"/>
      <c r="CM246" s="311"/>
      <c r="CN246" s="311"/>
      <c r="CO246" s="311"/>
      <c r="CP246" s="311"/>
      <c r="CQ246" s="311"/>
      <c r="CR246" s="311"/>
      <c r="CS246" s="311"/>
      <c r="CT246" s="311"/>
      <c r="CU246" s="311"/>
      <c r="CV246" s="311"/>
      <c r="CW246" s="311"/>
      <c r="CX246" s="311"/>
      <c r="CY246" s="311"/>
      <c r="CZ246" s="311"/>
      <c r="DA246" s="311"/>
      <c r="DB246" s="311"/>
      <c r="DC246" s="311"/>
      <c r="DD246" s="311"/>
      <c r="DE246" s="311"/>
      <c r="DF246" s="311"/>
      <c r="DG246" s="311"/>
      <c r="DH246" s="311"/>
      <c r="DI246" s="311"/>
      <c r="DJ246" s="311"/>
      <c r="DK246" s="311"/>
      <c r="DL246" s="311"/>
      <c r="DM246" s="311"/>
      <c r="DN246" s="311"/>
      <c r="DO246" s="311"/>
      <c r="DP246" s="311"/>
      <c r="DQ246" s="311"/>
      <c r="DR246" s="311"/>
      <c r="DS246" s="311"/>
      <c r="DT246" s="311"/>
      <c r="DU246" s="311"/>
      <c r="DV246" s="311"/>
      <c r="DW246" s="311"/>
      <c r="DX246" s="311"/>
      <c r="DY246" s="311"/>
      <c r="DZ246" s="311"/>
      <c r="EA246" s="311"/>
      <c r="EB246" s="311"/>
      <c r="EC246" s="311"/>
      <c r="ED246" s="311"/>
      <c r="EE246" s="311"/>
      <c r="EF246" s="311"/>
      <c r="EG246" s="311"/>
      <c r="EH246" s="311"/>
      <c r="EI246" s="311"/>
      <c r="EJ246" s="311"/>
      <c r="EK246" s="311"/>
      <c r="EL246" s="311"/>
      <c r="EM246" s="311"/>
      <c r="EN246" s="311"/>
      <c r="EO246" s="311"/>
      <c r="EP246" s="311"/>
      <c r="EQ246" s="311"/>
      <c r="ER246" s="311"/>
      <c r="ES246" s="311"/>
      <c r="ET246" s="311"/>
      <c r="EU246" s="311"/>
      <c r="EV246" s="311"/>
      <c r="EW246" s="311"/>
      <c r="EX246" s="311"/>
      <c r="EY246" s="311"/>
      <c r="EZ246" s="311"/>
      <c r="FA246" s="311"/>
      <c r="FB246" s="311"/>
      <c r="FC246" s="311"/>
      <c r="FD246" s="311"/>
      <c r="FE246" s="311"/>
      <c r="FF246" s="311"/>
      <c r="FG246" s="311"/>
      <c r="FH246" s="311"/>
      <c r="FI246" s="311"/>
      <c r="FJ246" s="311"/>
      <c r="FK246" s="311"/>
      <c r="FL246" s="311"/>
      <c r="FM246" s="311"/>
      <c r="FN246" s="311"/>
      <c r="FO246" s="311"/>
      <c r="FP246" s="311"/>
      <c r="FQ246" s="311"/>
      <c r="FR246" s="311"/>
      <c r="FS246" s="311"/>
      <c r="FT246" s="311"/>
      <c r="FU246" s="311"/>
      <c r="FV246" s="311"/>
      <c r="FW246" s="311"/>
      <c r="FX246" s="311"/>
      <c r="FY246" s="311"/>
      <c r="FZ246" s="311"/>
      <c r="GA246" s="311"/>
      <c r="GB246" s="311"/>
      <c r="GC246" s="311"/>
      <c r="GD246" s="311"/>
      <c r="GE246" s="311"/>
      <c r="GF246" s="311"/>
      <c r="GG246" s="311"/>
      <c r="GH246" s="311"/>
      <c r="GI246" s="311"/>
      <c r="GJ246" s="311"/>
      <c r="GK246" s="311"/>
      <c r="GL246" s="311"/>
      <c r="GM246" s="311"/>
      <c r="GN246" s="311"/>
      <c r="GO246" s="311"/>
      <c r="GP246" s="311"/>
      <c r="GQ246" s="311"/>
      <c r="GR246" s="311"/>
      <c r="GS246" s="311"/>
      <c r="GT246" s="311"/>
      <c r="GU246" s="311"/>
      <c r="GV246" s="311"/>
      <c r="GW246" s="311"/>
      <c r="GX246" s="311"/>
      <c r="GY246" s="311"/>
      <c r="GZ246" s="311"/>
      <c r="HA246" s="311"/>
    </row>
    <row r="247" spans="1:209" s="313" customFormat="1" x14ac:dyDescent="0.2">
      <c r="A247" s="690"/>
      <c r="B247" s="691"/>
      <c r="C247" s="691"/>
      <c r="D247" s="693"/>
      <c r="E247" s="692"/>
      <c r="F247" s="692"/>
      <c r="G247" s="691"/>
      <c r="H247" s="690"/>
      <c r="I247" s="311"/>
      <c r="J247" s="311"/>
      <c r="K247" s="311"/>
      <c r="L247" s="311"/>
      <c r="M247" s="311"/>
      <c r="N247" s="311"/>
      <c r="O247" s="311"/>
      <c r="P247" s="311"/>
      <c r="Q247" s="311"/>
      <c r="R247" s="311"/>
      <c r="S247" s="311"/>
      <c r="T247" s="311"/>
      <c r="U247" s="311"/>
      <c r="V247" s="311"/>
      <c r="W247" s="311"/>
      <c r="X247" s="311"/>
      <c r="Y247" s="311"/>
      <c r="Z247" s="311"/>
      <c r="AA247" s="311"/>
      <c r="AB247" s="311"/>
      <c r="AC247" s="311"/>
      <c r="AD247" s="311"/>
      <c r="AE247" s="311"/>
      <c r="AF247" s="311"/>
      <c r="AG247" s="311"/>
      <c r="AH247" s="311"/>
      <c r="AI247" s="311"/>
      <c r="AJ247" s="311"/>
      <c r="AK247" s="311"/>
      <c r="AL247" s="311"/>
      <c r="AM247" s="311"/>
      <c r="AN247" s="311"/>
      <c r="AO247" s="311"/>
      <c r="AP247" s="311"/>
      <c r="AQ247" s="311"/>
      <c r="AR247" s="311"/>
      <c r="AS247" s="311"/>
      <c r="AT247" s="311"/>
      <c r="AU247" s="311"/>
      <c r="AV247" s="311"/>
      <c r="AW247" s="311"/>
      <c r="AX247" s="311"/>
      <c r="AY247" s="311"/>
      <c r="AZ247" s="311"/>
      <c r="BA247" s="311"/>
      <c r="BB247" s="311"/>
      <c r="BC247" s="311"/>
      <c r="BD247" s="311"/>
      <c r="BE247" s="311"/>
      <c r="BF247" s="311"/>
      <c r="BG247" s="311"/>
      <c r="BH247" s="311"/>
      <c r="BI247" s="311"/>
      <c r="BJ247" s="311"/>
      <c r="BK247" s="311"/>
      <c r="BL247" s="311"/>
      <c r="BM247" s="311"/>
      <c r="BN247" s="311"/>
      <c r="BO247" s="311"/>
      <c r="BP247" s="311"/>
      <c r="BQ247" s="311"/>
      <c r="BR247" s="311"/>
      <c r="BS247" s="311"/>
      <c r="BT247" s="311"/>
      <c r="BU247" s="311"/>
      <c r="BV247" s="311"/>
      <c r="BW247" s="311"/>
      <c r="BX247" s="311"/>
      <c r="BY247" s="311"/>
      <c r="BZ247" s="311"/>
      <c r="CA247" s="311"/>
      <c r="CB247" s="311"/>
      <c r="CC247" s="311"/>
      <c r="CD247" s="311"/>
      <c r="CE247" s="311"/>
      <c r="CF247" s="311"/>
      <c r="CG247" s="311"/>
      <c r="CH247" s="311"/>
      <c r="CI247" s="311"/>
      <c r="CJ247" s="311"/>
      <c r="CK247" s="311"/>
      <c r="CL247" s="311"/>
      <c r="CM247" s="311"/>
      <c r="CN247" s="311"/>
      <c r="CO247" s="311"/>
      <c r="CP247" s="311"/>
      <c r="CQ247" s="311"/>
      <c r="CR247" s="311"/>
      <c r="CS247" s="311"/>
      <c r="CT247" s="311"/>
      <c r="CU247" s="311"/>
      <c r="CV247" s="311"/>
      <c r="CW247" s="311"/>
      <c r="CX247" s="311"/>
      <c r="CY247" s="311"/>
      <c r="CZ247" s="311"/>
      <c r="DA247" s="311"/>
      <c r="DB247" s="311"/>
      <c r="DC247" s="311"/>
      <c r="DD247" s="311"/>
      <c r="DE247" s="311"/>
      <c r="DF247" s="311"/>
      <c r="DG247" s="311"/>
      <c r="DH247" s="311"/>
      <c r="DI247" s="311"/>
      <c r="DJ247" s="311"/>
      <c r="DK247" s="311"/>
      <c r="DL247" s="311"/>
      <c r="DM247" s="311"/>
      <c r="DN247" s="311"/>
      <c r="DO247" s="311"/>
      <c r="DP247" s="311"/>
      <c r="DQ247" s="311"/>
      <c r="DR247" s="311"/>
      <c r="DS247" s="311"/>
      <c r="DT247" s="311"/>
      <c r="DU247" s="311"/>
      <c r="DV247" s="311"/>
      <c r="DW247" s="311"/>
      <c r="DX247" s="311"/>
      <c r="DY247" s="311"/>
      <c r="DZ247" s="311"/>
      <c r="EA247" s="311"/>
      <c r="EB247" s="311"/>
      <c r="EC247" s="311"/>
      <c r="ED247" s="311"/>
      <c r="EE247" s="311"/>
      <c r="EF247" s="311"/>
      <c r="EG247" s="311"/>
      <c r="EH247" s="311"/>
      <c r="EI247" s="311"/>
      <c r="EJ247" s="311"/>
      <c r="EK247" s="311"/>
      <c r="EL247" s="311"/>
      <c r="EM247" s="311"/>
      <c r="EN247" s="311"/>
      <c r="EO247" s="311"/>
      <c r="EP247" s="311"/>
      <c r="EQ247" s="311"/>
      <c r="ER247" s="311"/>
      <c r="ES247" s="311"/>
      <c r="ET247" s="311"/>
      <c r="EU247" s="311"/>
      <c r="EV247" s="311"/>
      <c r="EW247" s="311"/>
      <c r="EX247" s="311"/>
      <c r="EY247" s="311"/>
      <c r="EZ247" s="311"/>
      <c r="FA247" s="311"/>
      <c r="FB247" s="311"/>
      <c r="FC247" s="311"/>
      <c r="FD247" s="311"/>
      <c r="FE247" s="311"/>
      <c r="FF247" s="311"/>
      <c r="FG247" s="311"/>
      <c r="FH247" s="311"/>
      <c r="FI247" s="311"/>
      <c r="FJ247" s="311"/>
      <c r="FK247" s="311"/>
      <c r="FL247" s="311"/>
      <c r="FM247" s="311"/>
      <c r="FN247" s="311"/>
      <c r="FO247" s="311"/>
      <c r="FP247" s="311"/>
      <c r="FQ247" s="311"/>
      <c r="FR247" s="311"/>
      <c r="FS247" s="311"/>
      <c r="FT247" s="311"/>
      <c r="FU247" s="311"/>
      <c r="FV247" s="311"/>
      <c r="FW247" s="311"/>
      <c r="FX247" s="311"/>
      <c r="FY247" s="311"/>
      <c r="FZ247" s="311"/>
      <c r="GA247" s="311"/>
      <c r="GB247" s="311"/>
      <c r="GC247" s="311"/>
      <c r="GD247" s="311"/>
      <c r="GE247" s="311"/>
      <c r="GF247" s="311"/>
      <c r="GG247" s="311"/>
      <c r="GH247" s="311"/>
      <c r="GI247" s="311"/>
      <c r="GJ247" s="311"/>
      <c r="GK247" s="311"/>
      <c r="GL247" s="311"/>
      <c r="GM247" s="311"/>
      <c r="GN247" s="311"/>
      <c r="GO247" s="311"/>
      <c r="GP247" s="311"/>
      <c r="GQ247" s="311"/>
      <c r="GR247" s="311"/>
      <c r="GS247" s="311"/>
      <c r="GT247" s="311"/>
      <c r="GU247" s="311"/>
      <c r="GV247" s="311"/>
      <c r="GW247" s="311"/>
      <c r="GX247" s="311"/>
      <c r="GY247" s="311"/>
      <c r="GZ247" s="311"/>
      <c r="HA247" s="311"/>
    </row>
  </sheetData>
  <pageMargins left="0.7" right="0.7" top="0.75" bottom="0.75" header="0.3" footer="0.3"/>
  <pageSetup orientation="portrait" horizontalDpi="0" verticalDpi="0"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6CA26-AFD7-474F-897E-AA1C19E01228}">
  <dimension ref="A1:HA145"/>
  <sheetViews>
    <sheetView workbookViewId="0">
      <selection activeCell="E12" sqref="E12"/>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customWidth="1"/>
    <col min="7" max="7" width="17.28515625" style="691" customWidth="1"/>
    <col min="8" max="8" width="12" style="690" bestFit="1" customWidth="1"/>
    <col min="9" max="9" width="2" style="690" customWidth="1"/>
    <col min="10" max="11" width="11" style="690" bestFit="1" customWidth="1"/>
    <col min="12" max="12" width="11" style="311" bestFit="1" customWidth="1"/>
    <col min="13" max="16384" width="10.85546875" style="311"/>
  </cols>
  <sheetData>
    <row r="1" spans="2:9" ht="18" x14ac:dyDescent="0.25">
      <c r="B1" s="733"/>
      <c r="C1" s="735" t="s">
        <v>872</v>
      </c>
    </row>
    <row r="2" spans="2:9" ht="18" x14ac:dyDescent="0.25">
      <c r="B2" s="733"/>
      <c r="C2" s="735" t="s">
        <v>8529</v>
      </c>
    </row>
    <row r="3" spans="2:9" ht="18" x14ac:dyDescent="0.25">
      <c r="B3" s="733"/>
      <c r="C3" s="734" t="s">
        <v>16312</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698"/>
      <c r="H7" s="698"/>
      <c r="I7" s="698"/>
    </row>
    <row r="8" spans="2:9" x14ac:dyDescent="0.2">
      <c r="B8" s="703"/>
      <c r="C8" s="702" t="s">
        <v>1008</v>
      </c>
      <c r="F8" s="705">
        <v>194182.91</v>
      </c>
      <c r="G8" s="704"/>
      <c r="H8" s="698"/>
      <c r="I8" s="698"/>
    </row>
    <row r="9" spans="2:9" x14ac:dyDescent="0.2">
      <c r="B9" s="703">
        <v>45538</v>
      </c>
      <c r="C9" s="702" t="s">
        <v>10116</v>
      </c>
      <c r="E9" s="692">
        <v>105593.75</v>
      </c>
      <c r="F9" s="692">
        <v>6381.98</v>
      </c>
      <c r="G9" s="698" t="s">
        <v>16326</v>
      </c>
    </row>
    <row r="10" spans="2:9" x14ac:dyDescent="0.2">
      <c r="B10" s="703">
        <v>45539</v>
      </c>
      <c r="C10" s="702" t="s">
        <v>16314</v>
      </c>
      <c r="E10" s="739">
        <v>30</v>
      </c>
      <c r="F10" s="692">
        <v>3849.37</v>
      </c>
      <c r="G10" s="698" t="s">
        <v>16325</v>
      </c>
    </row>
    <row r="11" spans="2:9" x14ac:dyDescent="0.2">
      <c r="B11" s="703">
        <v>45539</v>
      </c>
      <c r="C11" s="702" t="s">
        <v>16313</v>
      </c>
      <c r="E11" s="692">
        <v>4.8</v>
      </c>
      <c r="F11" s="692">
        <v>25527.45</v>
      </c>
      <c r="G11" s="698" t="s">
        <v>16324</v>
      </c>
    </row>
    <row r="12" spans="2:9" ht="15" x14ac:dyDescent="0.25">
      <c r="B12" s="703">
        <v>45544</v>
      </c>
      <c r="C12" t="s">
        <v>16323</v>
      </c>
      <c r="E12" s="739">
        <v>550</v>
      </c>
      <c r="F12" s="692">
        <v>7397.93</v>
      </c>
      <c r="G12" s="698" t="s">
        <v>16322</v>
      </c>
    </row>
    <row r="13" spans="2:9" ht="15" x14ac:dyDescent="0.25">
      <c r="B13" s="703">
        <v>45544</v>
      </c>
      <c r="C13" t="s">
        <v>16321</v>
      </c>
      <c r="E13" s="739">
        <v>550</v>
      </c>
      <c r="F13" s="692">
        <v>857.4</v>
      </c>
      <c r="G13" s="698" t="s">
        <v>16320</v>
      </c>
    </row>
    <row r="14" spans="2:9" ht="15" x14ac:dyDescent="0.25">
      <c r="B14" s="703">
        <v>45544</v>
      </c>
      <c r="C14" t="s">
        <v>16319</v>
      </c>
      <c r="E14" s="739">
        <v>550</v>
      </c>
      <c r="F14" s="718">
        <v>100000</v>
      </c>
      <c r="G14" s="698"/>
    </row>
    <row r="15" spans="2:9" ht="11.25" customHeight="1" x14ac:dyDescent="0.25">
      <c r="B15" s="703">
        <v>45544</v>
      </c>
      <c r="C15" t="s">
        <v>16318</v>
      </c>
      <c r="E15" s="739">
        <v>550</v>
      </c>
      <c r="G15" s="698"/>
    </row>
    <row r="16" spans="2:9" ht="12.75" customHeight="1" x14ac:dyDescent="0.25">
      <c r="B16" s="703">
        <v>45544</v>
      </c>
      <c r="C16" t="s">
        <v>16317</v>
      </c>
      <c r="E16" s="739">
        <v>275</v>
      </c>
      <c r="G16" s="698"/>
    </row>
    <row r="17" spans="2:12" x14ac:dyDescent="0.2">
      <c r="B17" s="703">
        <v>45554</v>
      </c>
      <c r="C17" s="702" t="s">
        <v>16314</v>
      </c>
      <c r="D17" s="716"/>
      <c r="E17" s="739">
        <v>30</v>
      </c>
      <c r="G17" s="698"/>
    </row>
    <row r="18" spans="2:12" x14ac:dyDescent="0.2">
      <c r="B18" s="703">
        <v>45554</v>
      </c>
      <c r="C18" s="702" t="s">
        <v>16313</v>
      </c>
      <c r="D18" s="716"/>
      <c r="E18" s="692">
        <v>4.8</v>
      </c>
      <c r="F18" s="718"/>
      <c r="G18" s="715"/>
    </row>
    <row r="19" spans="2:12" x14ac:dyDescent="0.2">
      <c r="B19" s="703">
        <v>45554</v>
      </c>
      <c r="C19" s="702" t="s">
        <v>16314</v>
      </c>
      <c r="E19" s="739">
        <v>30</v>
      </c>
      <c r="G19" s="698"/>
    </row>
    <row r="20" spans="2:12" x14ac:dyDescent="0.2">
      <c r="B20" s="703">
        <v>45554</v>
      </c>
      <c r="C20" s="702" t="s">
        <v>16313</v>
      </c>
      <c r="E20" s="692">
        <v>4.8</v>
      </c>
      <c r="G20" s="711"/>
    </row>
    <row r="21" spans="2:12" x14ac:dyDescent="0.2">
      <c r="B21" s="703">
        <v>45559</v>
      </c>
      <c r="C21" s="702" t="s">
        <v>16316</v>
      </c>
      <c r="E21" s="739">
        <v>59.18</v>
      </c>
      <c r="G21" s="698"/>
    </row>
    <row r="22" spans="2:12" x14ac:dyDescent="0.2">
      <c r="B22" s="703">
        <v>45559</v>
      </c>
      <c r="C22" s="702" t="s">
        <v>16315</v>
      </c>
      <c r="E22" s="692">
        <v>9.4700000000000006</v>
      </c>
      <c r="G22" s="698"/>
      <c r="H22" s="698"/>
      <c r="I22" s="698"/>
    </row>
    <row r="23" spans="2:12" ht="12.75" customHeight="1" x14ac:dyDescent="0.2">
      <c r="B23" s="703">
        <v>45561</v>
      </c>
      <c r="C23" s="702" t="s">
        <v>16314</v>
      </c>
      <c r="E23" s="739">
        <v>6.86</v>
      </c>
      <c r="G23" s="698"/>
      <c r="H23" s="698"/>
      <c r="I23" s="698"/>
    </row>
    <row r="24" spans="2:12" ht="12" customHeight="1" x14ac:dyDescent="0.2">
      <c r="B24" s="703">
        <v>45561</v>
      </c>
      <c r="C24" s="702" t="s">
        <v>16313</v>
      </c>
      <c r="E24" s="692">
        <v>1.1000000000000001</v>
      </c>
      <c r="G24" s="698"/>
      <c r="H24" s="698"/>
      <c r="I24" s="698"/>
    </row>
    <row r="25" spans="2:12" ht="11.25" customHeight="1" x14ac:dyDescent="0.2">
      <c r="B25" s="703">
        <v>45565</v>
      </c>
      <c r="C25" s="702" t="s">
        <v>9923</v>
      </c>
      <c r="E25" s="739">
        <v>320</v>
      </c>
      <c r="G25" s="698"/>
      <c r="H25" s="698"/>
      <c r="I25" s="698"/>
    </row>
    <row r="26" spans="2:12" x14ac:dyDescent="0.2">
      <c r="B26" s="703">
        <v>45565</v>
      </c>
      <c r="C26" s="702" t="s">
        <v>11279</v>
      </c>
      <c r="E26" s="692">
        <v>51.2</v>
      </c>
      <c r="G26" s="698"/>
      <c r="H26" s="698"/>
      <c r="I26" s="698"/>
    </row>
    <row r="27" spans="2:12" x14ac:dyDescent="0.2">
      <c r="B27" s="703"/>
      <c r="C27" s="702"/>
      <c r="G27" s="698"/>
      <c r="H27" s="698"/>
      <c r="I27" s="698"/>
    </row>
    <row r="28" spans="2:12" x14ac:dyDescent="0.2">
      <c r="B28" s="703"/>
      <c r="C28" s="702"/>
      <c r="G28" s="698"/>
      <c r="H28" s="698"/>
      <c r="I28" s="698"/>
    </row>
    <row r="29" spans="2:12" x14ac:dyDescent="0.2">
      <c r="B29" s="703"/>
      <c r="C29" s="702"/>
      <c r="G29" s="698"/>
      <c r="H29" s="698"/>
      <c r="I29" s="698"/>
      <c r="K29" s="760"/>
      <c r="L29" s="337"/>
    </row>
    <row r="30" spans="2:12" ht="15.75" customHeight="1" x14ac:dyDescent="0.2">
      <c r="B30" s="703"/>
      <c r="C30" s="702"/>
      <c r="F30" s="762"/>
      <c r="G30" s="698"/>
      <c r="H30" s="698"/>
      <c r="I30" s="698"/>
    </row>
    <row r="31" spans="2:12" ht="15.75" customHeight="1" thickBot="1" x14ac:dyDescent="0.25">
      <c r="B31" s="703"/>
      <c r="C31" s="702"/>
      <c r="E31" s="1227">
        <f>SUM(E9:E29)</f>
        <v>108620.96</v>
      </c>
      <c r="F31" s="1226">
        <f>SUM(F8:F29)</f>
        <v>338197.04000000004</v>
      </c>
      <c r="G31" s="699"/>
      <c r="H31" s="698"/>
      <c r="I31" s="698"/>
    </row>
    <row r="32" spans="2:12" ht="15.75" customHeight="1" thickTop="1" x14ac:dyDescent="0.2">
      <c r="B32" s="703"/>
      <c r="C32" s="702"/>
      <c r="E32" s="719">
        <f>F31-E31</f>
        <v>229576.08000000002</v>
      </c>
      <c r="F32" s="700"/>
      <c r="G32" s="699"/>
      <c r="H32" s="698"/>
      <c r="I32" s="698"/>
    </row>
    <row r="33" spans="2:9" ht="15.75" customHeight="1" x14ac:dyDescent="0.2">
      <c r="B33" s="703"/>
      <c r="C33" s="702"/>
      <c r="F33" s="700"/>
      <c r="G33" s="699"/>
      <c r="H33" s="704"/>
      <c r="I33" s="698"/>
    </row>
    <row r="34" spans="2:9" ht="15.75" customHeight="1" x14ac:dyDescent="0.2">
      <c r="B34" s="703"/>
      <c r="C34" s="702"/>
      <c r="F34" s="700"/>
      <c r="G34" s="699"/>
      <c r="H34" s="698"/>
      <c r="I34" s="698"/>
    </row>
    <row r="35" spans="2:9" ht="15.75" customHeight="1" x14ac:dyDescent="0.2">
      <c r="B35" s="690"/>
      <c r="C35" s="690"/>
      <c r="D35" s="696"/>
      <c r="F35" s="700"/>
      <c r="G35" s="699"/>
      <c r="H35" s="698"/>
      <c r="I35" s="698"/>
    </row>
    <row r="36" spans="2:9" ht="15.75" customHeight="1" x14ac:dyDescent="0.2">
      <c r="B36" s="690"/>
      <c r="C36" s="690"/>
      <c r="D36" s="696"/>
      <c r="F36" s="700"/>
      <c r="G36" s="699"/>
      <c r="H36" s="698"/>
      <c r="I36" s="698"/>
    </row>
    <row r="37" spans="2:9" ht="15.75" customHeight="1" x14ac:dyDescent="0.2">
      <c r="B37" s="690"/>
      <c r="C37" s="690"/>
      <c r="D37" s="701"/>
      <c r="F37" s="700"/>
      <c r="G37" s="699"/>
      <c r="H37" s="698"/>
      <c r="I37" s="698"/>
    </row>
    <row r="38" spans="2:9" ht="15.75" customHeight="1" x14ac:dyDescent="0.2">
      <c r="B38" s="690"/>
      <c r="C38" s="690"/>
      <c r="D38" s="696"/>
      <c r="F38" s="700"/>
      <c r="G38" s="699"/>
      <c r="H38" s="698"/>
      <c r="I38" s="698"/>
    </row>
    <row r="39" spans="2:9" ht="15.75" customHeight="1" x14ac:dyDescent="0.2">
      <c r="B39" s="690"/>
      <c r="C39" s="690"/>
      <c r="D39" s="696"/>
      <c r="G39" s="698"/>
      <c r="H39" s="698"/>
      <c r="I39" s="698"/>
    </row>
    <row r="40" spans="2:9" ht="15.75" customHeight="1" x14ac:dyDescent="0.2">
      <c r="B40" s="690"/>
      <c r="C40" s="690"/>
      <c r="D40" s="696"/>
      <c r="G40" s="698"/>
    </row>
    <row r="41" spans="2:9" ht="15.75" customHeight="1" x14ac:dyDescent="0.2">
      <c r="B41" s="690"/>
      <c r="C41" s="690"/>
      <c r="D41" s="696"/>
      <c r="G41" s="698"/>
    </row>
    <row r="42" spans="2:9" ht="15.75" customHeight="1" x14ac:dyDescent="0.2">
      <c r="B42" s="690"/>
      <c r="C42" s="690"/>
    </row>
    <row r="43" spans="2:9" ht="15.75" customHeight="1" x14ac:dyDescent="0.2">
      <c r="B43" s="690"/>
      <c r="C43" s="690"/>
      <c r="D43" s="696"/>
      <c r="G43" s="697"/>
    </row>
    <row r="44" spans="2:9" ht="15.75" customHeight="1" x14ac:dyDescent="0.2">
      <c r="B44" s="690"/>
      <c r="C44" s="690"/>
      <c r="D44" s="696"/>
    </row>
    <row r="45" spans="2:9" ht="15.75" customHeight="1" x14ac:dyDescent="0.2">
      <c r="B45" s="690"/>
      <c r="C45" s="690"/>
      <c r="D45" s="696"/>
    </row>
    <row r="46" spans="2:9" ht="15.75" customHeight="1" x14ac:dyDescent="0.2">
      <c r="B46" s="690"/>
      <c r="C46" s="690"/>
      <c r="D46" s="696"/>
    </row>
    <row r="47" spans="2:9" ht="15.75" customHeight="1" x14ac:dyDescent="0.2">
      <c r="B47" s="690"/>
      <c r="C47" s="690"/>
      <c r="D47" s="696"/>
    </row>
    <row r="48" spans="2:9" ht="15.75" customHeight="1" x14ac:dyDescent="0.2">
      <c r="B48" s="690"/>
      <c r="C48" s="690"/>
    </row>
    <row r="49" spans="2:7" ht="15.75" customHeight="1" x14ac:dyDescent="0.2">
      <c r="D49" s="696"/>
      <c r="E49" s="694"/>
    </row>
    <row r="50" spans="2:7" ht="15.75" customHeight="1" x14ac:dyDescent="0.2">
      <c r="B50" s="690"/>
      <c r="C50" s="690"/>
      <c r="D50" s="696"/>
    </row>
    <row r="51" spans="2:7" ht="15.75" customHeight="1" x14ac:dyDescent="0.2">
      <c r="B51" s="690"/>
      <c r="C51" s="690"/>
      <c r="E51" s="695"/>
      <c r="F51" s="694"/>
      <c r="G51" s="690"/>
    </row>
    <row r="52" spans="2:7" ht="15.75" customHeight="1" x14ac:dyDescent="0.2">
      <c r="E52" s="695"/>
      <c r="F52" s="694"/>
      <c r="G52" s="690"/>
    </row>
    <row r="53" spans="2:7" ht="15.75" customHeight="1" x14ac:dyDescent="0.2"/>
    <row r="54" spans="2:7" ht="15.75" customHeight="1" x14ac:dyDescent="0.2"/>
    <row r="55" spans="2:7" ht="15.75" customHeight="1" x14ac:dyDescent="0.2"/>
    <row r="56" spans="2:7" ht="15.75" customHeight="1" x14ac:dyDescent="0.2"/>
    <row r="57" spans="2:7" ht="15.75" customHeight="1" x14ac:dyDescent="0.2"/>
    <row r="58" spans="2:7" ht="15.75" customHeight="1" x14ac:dyDescent="0.2"/>
    <row r="59" spans="2:7" ht="15.75" customHeight="1" x14ac:dyDescent="0.2"/>
    <row r="60" spans="2:7" ht="15.75" customHeight="1" x14ac:dyDescent="0.2"/>
    <row r="61" spans="2:7" ht="15.75" customHeight="1" x14ac:dyDescent="0.2"/>
    <row r="62" spans="2:7" ht="15.75" customHeight="1" x14ac:dyDescent="0.2"/>
    <row r="63" spans="2:7" ht="15.75" customHeight="1" x14ac:dyDescent="0.2"/>
    <row r="64" spans="2: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 customHeight="1" x14ac:dyDescent="0.2"/>
    <row r="112" ht="18" customHeight="1" x14ac:dyDescent="0.2"/>
    <row r="113" ht="18" customHeight="1" x14ac:dyDescent="0.2"/>
    <row r="114" ht="18" customHeight="1" x14ac:dyDescent="0.2"/>
    <row r="115" ht="18" customHeight="1" x14ac:dyDescent="0.2"/>
    <row r="116" ht="18" customHeight="1" x14ac:dyDescent="0.2"/>
    <row r="117" ht="18" customHeight="1" x14ac:dyDescent="0.2"/>
    <row r="118" ht="18" customHeight="1" x14ac:dyDescent="0.2"/>
    <row r="119" ht="18" customHeight="1" x14ac:dyDescent="0.2"/>
    <row r="120" ht="18" customHeight="1" x14ac:dyDescent="0.2"/>
    <row r="121" ht="18" customHeight="1" x14ac:dyDescent="0.2"/>
    <row r="122" ht="18" customHeight="1" x14ac:dyDescent="0.2"/>
    <row r="123" ht="18" customHeight="1" x14ac:dyDescent="0.2"/>
    <row r="124" ht="18" customHeight="1" x14ac:dyDescent="0.2"/>
    <row r="132" spans="1:209" ht="15.75" customHeight="1" x14ac:dyDescent="0.2"/>
    <row r="142" spans="1:209" s="312" customFormat="1" x14ac:dyDescent="0.2">
      <c r="A142" s="690"/>
      <c r="B142" s="691"/>
      <c r="C142" s="691"/>
      <c r="D142" s="693"/>
      <c r="E142" s="692"/>
      <c r="F142" s="692"/>
      <c r="G142" s="691"/>
      <c r="H142" s="690"/>
      <c r="I142" s="690"/>
      <c r="J142" s="690"/>
      <c r="K142" s="690"/>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c r="AS142" s="311"/>
      <c r="AT142" s="311"/>
      <c r="AU142" s="311"/>
      <c r="AV142" s="311"/>
      <c r="AW142" s="311"/>
      <c r="AX142" s="311"/>
      <c r="AY142" s="311"/>
      <c r="AZ142" s="311"/>
      <c r="BA142" s="311"/>
      <c r="BB142" s="311"/>
      <c r="BC142" s="311"/>
      <c r="BD142" s="311"/>
      <c r="BE142" s="311"/>
      <c r="BF142" s="311"/>
      <c r="BG142" s="311"/>
      <c r="BH142" s="311"/>
      <c r="BI142" s="311"/>
      <c r="BJ142" s="311"/>
      <c r="BK142" s="311"/>
      <c r="BL142" s="311"/>
      <c r="BM142" s="311"/>
      <c r="BN142" s="311"/>
      <c r="BO142" s="311"/>
      <c r="BP142" s="311"/>
      <c r="BQ142" s="311"/>
      <c r="BR142" s="311"/>
      <c r="BS142" s="311"/>
      <c r="BT142" s="311"/>
      <c r="BU142" s="311"/>
      <c r="BV142" s="311"/>
      <c r="BW142" s="311"/>
      <c r="BX142" s="311"/>
      <c r="BY142" s="311"/>
      <c r="BZ142" s="311"/>
      <c r="CA142" s="311"/>
      <c r="CB142" s="311"/>
      <c r="CC142" s="311"/>
      <c r="CD142" s="311"/>
      <c r="CE142" s="311"/>
      <c r="CF142" s="311"/>
      <c r="CG142" s="311"/>
      <c r="CH142" s="311"/>
      <c r="CI142" s="311"/>
      <c r="CJ142" s="311"/>
      <c r="CK142" s="311"/>
      <c r="CL142" s="311"/>
      <c r="CM142" s="311"/>
      <c r="CN142" s="311"/>
      <c r="CO142" s="311"/>
      <c r="CP142" s="311"/>
      <c r="CQ142" s="311"/>
      <c r="CR142" s="311"/>
      <c r="CS142" s="311"/>
      <c r="CT142" s="311"/>
      <c r="CU142" s="311"/>
      <c r="CV142" s="311"/>
      <c r="CW142" s="311"/>
      <c r="CX142" s="311"/>
      <c r="CY142" s="311"/>
      <c r="CZ142" s="311"/>
      <c r="DA142" s="311"/>
      <c r="DB142" s="311"/>
      <c r="DC142" s="311"/>
      <c r="DD142" s="311"/>
      <c r="DE142" s="311"/>
      <c r="DF142" s="311"/>
      <c r="DG142" s="311"/>
      <c r="DH142" s="311"/>
      <c r="DI142" s="311"/>
      <c r="DJ142" s="311"/>
      <c r="DK142" s="311"/>
      <c r="DL142" s="311"/>
      <c r="DM142" s="311"/>
      <c r="DN142" s="311"/>
      <c r="DO142" s="311"/>
      <c r="DP142" s="311"/>
      <c r="DQ142" s="311"/>
      <c r="DR142" s="311"/>
      <c r="DS142" s="311"/>
      <c r="DT142" s="311"/>
      <c r="DU142" s="311"/>
      <c r="DV142" s="311"/>
      <c r="DW142" s="311"/>
      <c r="DX142" s="311"/>
      <c r="DY142" s="311"/>
      <c r="DZ142" s="311"/>
      <c r="EA142" s="311"/>
      <c r="EB142" s="311"/>
      <c r="EC142" s="311"/>
      <c r="ED142" s="311"/>
      <c r="EE142" s="311"/>
      <c r="EF142" s="311"/>
      <c r="EG142" s="311"/>
      <c r="EH142" s="311"/>
      <c r="EI142" s="311"/>
      <c r="EJ142" s="311"/>
      <c r="EK142" s="311"/>
      <c r="EL142" s="311"/>
      <c r="EM142" s="311"/>
      <c r="EN142" s="311"/>
      <c r="EO142" s="311"/>
      <c r="EP142" s="311"/>
      <c r="EQ142" s="311"/>
      <c r="ER142" s="311"/>
      <c r="ES142" s="311"/>
      <c r="ET142" s="311"/>
      <c r="EU142" s="311"/>
      <c r="EV142" s="311"/>
      <c r="EW142" s="311"/>
      <c r="EX142" s="311"/>
      <c r="EY142" s="311"/>
      <c r="EZ142" s="311"/>
      <c r="FA142" s="311"/>
      <c r="FB142" s="311"/>
      <c r="FC142" s="311"/>
      <c r="FD142" s="311"/>
      <c r="FE142" s="311"/>
      <c r="FF142" s="311"/>
      <c r="FG142" s="311"/>
      <c r="FH142" s="311"/>
      <c r="FI142" s="311"/>
      <c r="FJ142" s="311"/>
      <c r="FK142" s="311"/>
      <c r="FL142" s="311"/>
      <c r="FM142" s="311"/>
      <c r="FN142" s="311"/>
      <c r="FO142" s="311"/>
      <c r="FP142" s="311"/>
      <c r="FQ142" s="311"/>
      <c r="FR142" s="311"/>
      <c r="FS142" s="311"/>
      <c r="FT142" s="311"/>
      <c r="FU142" s="311"/>
      <c r="FV142" s="311"/>
      <c r="FW142" s="311"/>
      <c r="FX142" s="311"/>
      <c r="FY142" s="311"/>
      <c r="FZ142" s="311"/>
      <c r="GA142" s="311"/>
      <c r="GB142" s="311"/>
      <c r="GC142" s="311"/>
      <c r="GD142" s="311"/>
      <c r="GE142" s="311"/>
      <c r="GF142" s="311"/>
      <c r="GG142" s="311"/>
      <c r="GH142" s="311"/>
      <c r="GI142" s="311"/>
      <c r="GJ142" s="311"/>
      <c r="GK142" s="311"/>
      <c r="GL142" s="311"/>
      <c r="GM142" s="311"/>
      <c r="GN142" s="311"/>
      <c r="GO142" s="311"/>
      <c r="GP142" s="311"/>
      <c r="GQ142" s="311"/>
      <c r="GR142" s="311"/>
      <c r="GS142" s="311"/>
      <c r="GT142" s="311"/>
      <c r="GU142" s="311"/>
      <c r="GV142" s="311"/>
      <c r="GW142" s="311"/>
      <c r="GX142" s="311"/>
      <c r="GY142" s="311"/>
      <c r="GZ142" s="311"/>
      <c r="HA142" s="311"/>
    </row>
    <row r="143" spans="1:209" s="313" customFormat="1" x14ac:dyDescent="0.2">
      <c r="A143" s="690"/>
      <c r="B143" s="691"/>
      <c r="C143" s="691"/>
      <c r="D143" s="693"/>
      <c r="E143" s="692"/>
      <c r="F143" s="692"/>
      <c r="G143" s="691"/>
      <c r="H143" s="690"/>
      <c r="I143" s="690"/>
      <c r="J143" s="690"/>
      <c r="K143" s="690"/>
      <c r="L143" s="311"/>
      <c r="M143" s="311"/>
      <c r="N143" s="311"/>
      <c r="O143" s="311"/>
      <c r="P143" s="311"/>
      <c r="Q143" s="311"/>
      <c r="R143" s="311"/>
      <c r="S143" s="311"/>
      <c r="T143" s="311"/>
      <c r="U143" s="311"/>
      <c r="V143" s="311"/>
      <c r="W143" s="311"/>
      <c r="X143" s="311"/>
      <c r="Y143" s="311"/>
      <c r="Z143" s="311"/>
      <c r="AA143" s="311"/>
      <c r="AB143" s="311"/>
      <c r="AC143" s="311"/>
      <c r="AD143" s="311"/>
      <c r="AE143" s="311"/>
      <c r="AF143" s="311"/>
      <c r="AG143" s="311"/>
      <c r="AH143" s="311"/>
      <c r="AI143" s="311"/>
      <c r="AJ143" s="311"/>
      <c r="AK143" s="311"/>
      <c r="AL143" s="311"/>
      <c r="AM143" s="311"/>
      <c r="AN143" s="311"/>
      <c r="AO143" s="311"/>
      <c r="AP143" s="311"/>
      <c r="AQ143" s="311"/>
      <c r="AR143" s="311"/>
      <c r="AS143" s="311"/>
      <c r="AT143" s="311"/>
      <c r="AU143" s="311"/>
      <c r="AV143" s="311"/>
      <c r="AW143" s="311"/>
      <c r="AX143" s="311"/>
      <c r="AY143" s="311"/>
      <c r="AZ143" s="311"/>
      <c r="BA143" s="311"/>
      <c r="BB143" s="311"/>
      <c r="BC143" s="311"/>
      <c r="BD143" s="311"/>
      <c r="BE143" s="311"/>
      <c r="BF143" s="311"/>
      <c r="BG143" s="311"/>
      <c r="BH143" s="311"/>
      <c r="BI143" s="311"/>
      <c r="BJ143" s="311"/>
      <c r="BK143" s="311"/>
      <c r="BL143" s="311"/>
      <c r="BM143" s="311"/>
      <c r="BN143" s="311"/>
      <c r="BO143" s="311"/>
      <c r="BP143" s="311"/>
      <c r="BQ143" s="311"/>
      <c r="BR143" s="311"/>
      <c r="BS143" s="311"/>
      <c r="BT143" s="311"/>
      <c r="BU143" s="311"/>
      <c r="BV143" s="311"/>
      <c r="BW143" s="311"/>
      <c r="BX143" s="311"/>
      <c r="BY143" s="311"/>
      <c r="BZ143" s="311"/>
      <c r="CA143" s="311"/>
      <c r="CB143" s="311"/>
      <c r="CC143" s="311"/>
      <c r="CD143" s="311"/>
      <c r="CE143" s="311"/>
      <c r="CF143" s="311"/>
      <c r="CG143" s="311"/>
      <c r="CH143" s="311"/>
      <c r="CI143" s="311"/>
      <c r="CJ143" s="311"/>
      <c r="CK143" s="311"/>
      <c r="CL143" s="311"/>
      <c r="CM143" s="311"/>
      <c r="CN143" s="311"/>
      <c r="CO143" s="311"/>
      <c r="CP143" s="311"/>
      <c r="CQ143" s="311"/>
      <c r="CR143" s="311"/>
      <c r="CS143" s="311"/>
      <c r="CT143" s="311"/>
      <c r="CU143" s="311"/>
      <c r="CV143" s="311"/>
      <c r="CW143" s="311"/>
      <c r="CX143" s="311"/>
      <c r="CY143" s="311"/>
      <c r="CZ143" s="311"/>
      <c r="DA143" s="311"/>
      <c r="DB143" s="311"/>
      <c r="DC143" s="311"/>
      <c r="DD143" s="311"/>
      <c r="DE143" s="311"/>
      <c r="DF143" s="311"/>
      <c r="DG143" s="311"/>
      <c r="DH143" s="311"/>
      <c r="DI143" s="311"/>
      <c r="DJ143" s="311"/>
      <c r="DK143" s="311"/>
      <c r="DL143" s="311"/>
      <c r="DM143" s="311"/>
      <c r="DN143" s="311"/>
      <c r="DO143" s="311"/>
      <c r="DP143" s="311"/>
      <c r="DQ143" s="311"/>
      <c r="DR143" s="311"/>
      <c r="DS143" s="311"/>
      <c r="DT143" s="311"/>
      <c r="DU143" s="311"/>
      <c r="DV143" s="311"/>
      <c r="DW143" s="311"/>
      <c r="DX143" s="311"/>
      <c r="DY143" s="311"/>
      <c r="DZ143" s="311"/>
      <c r="EA143" s="311"/>
      <c r="EB143" s="311"/>
      <c r="EC143" s="311"/>
      <c r="ED143" s="311"/>
      <c r="EE143" s="311"/>
      <c r="EF143" s="311"/>
      <c r="EG143" s="311"/>
      <c r="EH143" s="311"/>
      <c r="EI143" s="311"/>
      <c r="EJ143" s="311"/>
      <c r="EK143" s="311"/>
      <c r="EL143" s="311"/>
      <c r="EM143" s="311"/>
      <c r="EN143" s="311"/>
      <c r="EO143" s="311"/>
      <c r="EP143" s="311"/>
      <c r="EQ143" s="311"/>
      <c r="ER143" s="311"/>
      <c r="ES143" s="311"/>
      <c r="ET143" s="311"/>
      <c r="EU143" s="311"/>
      <c r="EV143" s="311"/>
      <c r="EW143" s="311"/>
      <c r="EX143" s="311"/>
      <c r="EY143" s="311"/>
      <c r="EZ143" s="311"/>
      <c r="FA143" s="311"/>
      <c r="FB143" s="311"/>
      <c r="FC143" s="311"/>
      <c r="FD143" s="311"/>
      <c r="FE143" s="311"/>
      <c r="FF143" s="311"/>
      <c r="FG143" s="311"/>
      <c r="FH143" s="311"/>
      <c r="FI143" s="311"/>
      <c r="FJ143" s="311"/>
      <c r="FK143" s="311"/>
      <c r="FL143" s="311"/>
      <c r="FM143" s="311"/>
      <c r="FN143" s="311"/>
      <c r="FO143" s="311"/>
      <c r="FP143" s="311"/>
      <c r="FQ143" s="311"/>
      <c r="FR143" s="311"/>
      <c r="FS143" s="311"/>
      <c r="FT143" s="311"/>
      <c r="FU143" s="311"/>
      <c r="FV143" s="311"/>
      <c r="FW143" s="311"/>
      <c r="FX143" s="311"/>
      <c r="FY143" s="311"/>
      <c r="FZ143" s="311"/>
      <c r="GA143" s="311"/>
      <c r="GB143" s="311"/>
      <c r="GC143" s="311"/>
      <c r="GD143" s="311"/>
      <c r="GE143" s="311"/>
      <c r="GF143" s="311"/>
      <c r="GG143" s="311"/>
      <c r="GH143" s="311"/>
      <c r="GI143" s="311"/>
      <c r="GJ143" s="311"/>
      <c r="GK143" s="311"/>
      <c r="GL143" s="311"/>
      <c r="GM143" s="311"/>
      <c r="GN143" s="311"/>
      <c r="GO143" s="311"/>
      <c r="GP143" s="311"/>
      <c r="GQ143" s="311"/>
      <c r="GR143" s="311"/>
      <c r="GS143" s="311"/>
      <c r="GT143" s="311"/>
      <c r="GU143" s="311"/>
      <c r="GV143" s="311"/>
      <c r="GW143" s="311"/>
      <c r="GX143" s="311"/>
      <c r="GY143" s="311"/>
      <c r="GZ143" s="311"/>
      <c r="HA143" s="311"/>
    </row>
    <row r="144" spans="1:209" s="313" customFormat="1" x14ac:dyDescent="0.2">
      <c r="A144" s="690"/>
      <c r="B144" s="691"/>
      <c r="C144" s="691"/>
      <c r="D144" s="693"/>
      <c r="E144" s="692"/>
      <c r="F144" s="692"/>
      <c r="G144" s="691"/>
      <c r="H144" s="690"/>
      <c r="I144" s="690"/>
      <c r="J144" s="690"/>
      <c r="K144" s="690"/>
      <c r="L144" s="311"/>
      <c r="M144" s="311"/>
      <c r="N144" s="311"/>
      <c r="O144" s="311"/>
      <c r="P144" s="311"/>
      <c r="Q144" s="311"/>
      <c r="R144" s="311"/>
      <c r="S144" s="311"/>
      <c r="T144" s="311"/>
      <c r="U144" s="311"/>
      <c r="V144" s="311"/>
      <c r="W144" s="311"/>
      <c r="X144" s="311"/>
      <c r="Y144" s="311"/>
      <c r="Z144" s="311"/>
      <c r="AA144" s="311"/>
      <c r="AB144" s="311"/>
      <c r="AC144" s="311"/>
      <c r="AD144" s="311"/>
      <c r="AE144" s="311"/>
      <c r="AF144" s="311"/>
      <c r="AG144" s="311"/>
      <c r="AH144" s="311"/>
      <c r="AI144" s="311"/>
      <c r="AJ144" s="311"/>
      <c r="AK144" s="311"/>
      <c r="AL144" s="311"/>
      <c r="AM144" s="311"/>
      <c r="AN144" s="311"/>
      <c r="AO144" s="311"/>
      <c r="AP144" s="311"/>
      <c r="AQ144" s="311"/>
      <c r="AR144" s="311"/>
      <c r="AS144" s="311"/>
      <c r="AT144" s="311"/>
      <c r="AU144" s="311"/>
      <c r="AV144" s="311"/>
      <c r="AW144" s="311"/>
      <c r="AX144" s="311"/>
      <c r="AY144" s="311"/>
      <c r="AZ144" s="311"/>
      <c r="BA144" s="311"/>
      <c r="BB144" s="311"/>
      <c r="BC144" s="311"/>
      <c r="BD144" s="311"/>
      <c r="BE144" s="311"/>
      <c r="BF144" s="311"/>
      <c r="BG144" s="311"/>
      <c r="BH144" s="311"/>
      <c r="BI144" s="311"/>
      <c r="BJ144" s="311"/>
      <c r="BK144" s="311"/>
      <c r="BL144" s="311"/>
      <c r="BM144" s="311"/>
      <c r="BN144" s="311"/>
      <c r="BO144" s="311"/>
      <c r="BP144" s="311"/>
      <c r="BQ144" s="311"/>
      <c r="BR144" s="311"/>
      <c r="BS144" s="311"/>
      <c r="BT144" s="311"/>
      <c r="BU144" s="311"/>
      <c r="BV144" s="311"/>
      <c r="BW144" s="311"/>
      <c r="BX144" s="311"/>
      <c r="BY144" s="311"/>
      <c r="BZ144" s="311"/>
      <c r="CA144" s="311"/>
      <c r="CB144" s="311"/>
      <c r="CC144" s="311"/>
      <c r="CD144" s="311"/>
      <c r="CE144" s="311"/>
      <c r="CF144" s="311"/>
      <c r="CG144" s="311"/>
      <c r="CH144" s="311"/>
      <c r="CI144" s="311"/>
      <c r="CJ144" s="311"/>
      <c r="CK144" s="311"/>
      <c r="CL144" s="311"/>
      <c r="CM144" s="311"/>
      <c r="CN144" s="311"/>
      <c r="CO144" s="311"/>
      <c r="CP144" s="311"/>
      <c r="CQ144" s="311"/>
      <c r="CR144" s="311"/>
      <c r="CS144" s="311"/>
      <c r="CT144" s="311"/>
      <c r="CU144" s="311"/>
      <c r="CV144" s="311"/>
      <c r="CW144" s="311"/>
      <c r="CX144" s="311"/>
      <c r="CY144" s="311"/>
      <c r="CZ144" s="311"/>
      <c r="DA144" s="311"/>
      <c r="DB144" s="311"/>
      <c r="DC144" s="311"/>
      <c r="DD144" s="311"/>
      <c r="DE144" s="311"/>
      <c r="DF144" s="311"/>
      <c r="DG144" s="311"/>
      <c r="DH144" s="311"/>
      <c r="DI144" s="311"/>
      <c r="DJ144" s="311"/>
      <c r="DK144" s="311"/>
      <c r="DL144" s="311"/>
      <c r="DM144" s="311"/>
      <c r="DN144" s="311"/>
      <c r="DO144" s="311"/>
      <c r="DP144" s="311"/>
      <c r="DQ144" s="311"/>
      <c r="DR144" s="311"/>
      <c r="DS144" s="311"/>
      <c r="DT144" s="311"/>
      <c r="DU144" s="311"/>
      <c r="DV144" s="311"/>
      <c r="DW144" s="311"/>
      <c r="DX144" s="311"/>
      <c r="DY144" s="311"/>
      <c r="DZ144" s="311"/>
      <c r="EA144" s="311"/>
      <c r="EB144" s="311"/>
      <c r="EC144" s="311"/>
      <c r="ED144" s="311"/>
      <c r="EE144" s="311"/>
      <c r="EF144" s="311"/>
      <c r="EG144" s="311"/>
      <c r="EH144" s="311"/>
      <c r="EI144" s="311"/>
      <c r="EJ144" s="311"/>
      <c r="EK144" s="311"/>
      <c r="EL144" s="311"/>
      <c r="EM144" s="311"/>
      <c r="EN144" s="311"/>
      <c r="EO144" s="311"/>
      <c r="EP144" s="311"/>
      <c r="EQ144" s="311"/>
      <c r="ER144" s="311"/>
      <c r="ES144" s="311"/>
      <c r="ET144" s="311"/>
      <c r="EU144" s="311"/>
      <c r="EV144" s="311"/>
      <c r="EW144" s="311"/>
      <c r="EX144" s="311"/>
      <c r="EY144" s="311"/>
      <c r="EZ144" s="311"/>
      <c r="FA144" s="311"/>
      <c r="FB144" s="311"/>
      <c r="FC144" s="311"/>
      <c r="FD144" s="311"/>
      <c r="FE144" s="311"/>
      <c r="FF144" s="311"/>
      <c r="FG144" s="311"/>
      <c r="FH144" s="311"/>
      <c r="FI144" s="311"/>
      <c r="FJ144" s="311"/>
      <c r="FK144" s="311"/>
      <c r="FL144" s="311"/>
      <c r="FM144" s="311"/>
      <c r="FN144" s="311"/>
      <c r="FO144" s="311"/>
      <c r="FP144" s="311"/>
      <c r="FQ144" s="311"/>
      <c r="FR144" s="311"/>
      <c r="FS144" s="311"/>
      <c r="FT144" s="311"/>
      <c r="FU144" s="311"/>
      <c r="FV144" s="311"/>
      <c r="FW144" s="311"/>
      <c r="FX144" s="311"/>
      <c r="FY144" s="311"/>
      <c r="FZ144" s="311"/>
      <c r="GA144" s="311"/>
      <c r="GB144" s="311"/>
      <c r="GC144" s="311"/>
      <c r="GD144" s="311"/>
      <c r="GE144" s="311"/>
      <c r="GF144" s="311"/>
      <c r="GG144" s="311"/>
      <c r="GH144" s="311"/>
      <c r="GI144" s="311"/>
      <c r="GJ144" s="311"/>
      <c r="GK144" s="311"/>
      <c r="GL144" s="311"/>
      <c r="GM144" s="311"/>
      <c r="GN144" s="311"/>
      <c r="GO144" s="311"/>
      <c r="GP144" s="311"/>
      <c r="GQ144" s="311"/>
      <c r="GR144" s="311"/>
      <c r="GS144" s="311"/>
      <c r="GT144" s="311"/>
      <c r="GU144" s="311"/>
      <c r="GV144" s="311"/>
      <c r="GW144" s="311"/>
      <c r="GX144" s="311"/>
      <c r="GY144" s="311"/>
      <c r="GZ144" s="311"/>
      <c r="HA144" s="311"/>
    </row>
    <row r="145" spans="1:209" s="313" customFormat="1" x14ac:dyDescent="0.2">
      <c r="A145" s="690"/>
      <c r="B145" s="691"/>
      <c r="C145" s="691"/>
      <c r="D145" s="693"/>
      <c r="E145" s="692"/>
      <c r="F145" s="692"/>
      <c r="G145" s="691"/>
      <c r="H145" s="690"/>
      <c r="I145" s="690"/>
      <c r="J145" s="690"/>
      <c r="K145" s="690"/>
      <c r="L145" s="311"/>
      <c r="M145" s="311"/>
      <c r="N145" s="311"/>
      <c r="O145" s="311"/>
      <c r="P145" s="311"/>
      <c r="Q145" s="311"/>
      <c r="R145" s="311"/>
      <c r="S145" s="311"/>
      <c r="T145" s="311"/>
      <c r="U145" s="311"/>
      <c r="V145" s="311"/>
      <c r="W145" s="311"/>
      <c r="X145" s="311"/>
      <c r="Y145" s="311"/>
      <c r="Z145" s="311"/>
      <c r="AA145" s="311"/>
      <c r="AB145" s="311"/>
      <c r="AC145" s="311"/>
      <c r="AD145" s="311"/>
      <c r="AE145" s="311"/>
      <c r="AF145" s="311"/>
      <c r="AG145" s="311"/>
      <c r="AH145" s="311"/>
      <c r="AI145" s="311"/>
      <c r="AJ145" s="311"/>
      <c r="AK145" s="311"/>
      <c r="AL145" s="311"/>
      <c r="AM145" s="311"/>
      <c r="AN145" s="311"/>
      <c r="AO145" s="311"/>
      <c r="AP145" s="311"/>
      <c r="AQ145" s="311"/>
      <c r="AR145" s="311"/>
      <c r="AS145" s="311"/>
      <c r="AT145" s="311"/>
      <c r="AU145" s="311"/>
      <c r="AV145" s="311"/>
      <c r="AW145" s="311"/>
      <c r="AX145" s="311"/>
      <c r="AY145" s="311"/>
      <c r="AZ145" s="311"/>
      <c r="BA145" s="311"/>
      <c r="BB145" s="311"/>
      <c r="BC145" s="311"/>
      <c r="BD145" s="311"/>
      <c r="BE145" s="311"/>
      <c r="BF145" s="311"/>
      <c r="BG145" s="311"/>
      <c r="BH145" s="311"/>
      <c r="BI145" s="311"/>
      <c r="BJ145" s="311"/>
      <c r="BK145" s="311"/>
      <c r="BL145" s="311"/>
      <c r="BM145" s="311"/>
      <c r="BN145" s="311"/>
      <c r="BO145" s="311"/>
      <c r="BP145" s="311"/>
      <c r="BQ145" s="311"/>
      <c r="BR145" s="311"/>
      <c r="BS145" s="311"/>
      <c r="BT145" s="311"/>
      <c r="BU145" s="311"/>
      <c r="BV145" s="311"/>
      <c r="BW145" s="311"/>
      <c r="BX145" s="311"/>
      <c r="BY145" s="311"/>
      <c r="BZ145" s="311"/>
      <c r="CA145" s="311"/>
      <c r="CB145" s="311"/>
      <c r="CC145" s="311"/>
      <c r="CD145" s="311"/>
      <c r="CE145" s="311"/>
      <c r="CF145" s="311"/>
      <c r="CG145" s="311"/>
      <c r="CH145" s="311"/>
      <c r="CI145" s="311"/>
      <c r="CJ145" s="311"/>
      <c r="CK145" s="311"/>
      <c r="CL145" s="311"/>
      <c r="CM145" s="311"/>
      <c r="CN145" s="311"/>
      <c r="CO145" s="311"/>
      <c r="CP145" s="311"/>
      <c r="CQ145" s="311"/>
      <c r="CR145" s="311"/>
      <c r="CS145" s="311"/>
      <c r="CT145" s="311"/>
      <c r="CU145" s="311"/>
      <c r="CV145" s="311"/>
      <c r="CW145" s="311"/>
      <c r="CX145" s="311"/>
      <c r="CY145" s="311"/>
      <c r="CZ145" s="311"/>
      <c r="DA145" s="311"/>
      <c r="DB145" s="311"/>
      <c r="DC145" s="311"/>
      <c r="DD145" s="311"/>
      <c r="DE145" s="311"/>
      <c r="DF145" s="311"/>
      <c r="DG145" s="311"/>
      <c r="DH145" s="311"/>
      <c r="DI145" s="311"/>
      <c r="DJ145" s="311"/>
      <c r="DK145" s="311"/>
      <c r="DL145" s="311"/>
      <c r="DM145" s="311"/>
      <c r="DN145" s="311"/>
      <c r="DO145" s="311"/>
      <c r="DP145" s="311"/>
      <c r="DQ145" s="311"/>
      <c r="DR145" s="311"/>
      <c r="DS145" s="311"/>
      <c r="DT145" s="311"/>
      <c r="DU145" s="311"/>
      <c r="DV145" s="311"/>
      <c r="DW145" s="311"/>
      <c r="DX145" s="311"/>
      <c r="DY145" s="311"/>
      <c r="DZ145" s="311"/>
      <c r="EA145" s="311"/>
      <c r="EB145" s="311"/>
      <c r="EC145" s="311"/>
      <c r="ED145" s="311"/>
      <c r="EE145" s="311"/>
      <c r="EF145" s="311"/>
      <c r="EG145" s="311"/>
      <c r="EH145" s="311"/>
      <c r="EI145" s="311"/>
      <c r="EJ145" s="311"/>
      <c r="EK145" s="311"/>
      <c r="EL145" s="311"/>
      <c r="EM145" s="311"/>
      <c r="EN145" s="311"/>
      <c r="EO145" s="311"/>
      <c r="EP145" s="311"/>
      <c r="EQ145" s="311"/>
      <c r="ER145" s="311"/>
      <c r="ES145" s="311"/>
      <c r="ET145" s="311"/>
      <c r="EU145" s="311"/>
      <c r="EV145" s="311"/>
      <c r="EW145" s="311"/>
      <c r="EX145" s="311"/>
      <c r="EY145" s="311"/>
      <c r="EZ145" s="311"/>
      <c r="FA145" s="311"/>
      <c r="FB145" s="311"/>
      <c r="FC145" s="311"/>
      <c r="FD145" s="311"/>
      <c r="FE145" s="311"/>
      <c r="FF145" s="311"/>
      <c r="FG145" s="311"/>
      <c r="FH145" s="311"/>
      <c r="FI145" s="311"/>
      <c r="FJ145" s="311"/>
      <c r="FK145" s="311"/>
      <c r="FL145" s="311"/>
      <c r="FM145" s="311"/>
      <c r="FN145" s="311"/>
      <c r="FO145" s="311"/>
      <c r="FP145" s="311"/>
      <c r="FQ145" s="311"/>
      <c r="FR145" s="311"/>
      <c r="FS145" s="311"/>
      <c r="FT145" s="311"/>
      <c r="FU145" s="311"/>
      <c r="FV145" s="311"/>
      <c r="FW145" s="311"/>
      <c r="FX145" s="311"/>
      <c r="FY145" s="311"/>
      <c r="FZ145" s="311"/>
      <c r="GA145" s="311"/>
      <c r="GB145" s="311"/>
      <c r="GC145" s="311"/>
      <c r="GD145" s="311"/>
      <c r="GE145" s="311"/>
      <c r="GF145" s="311"/>
      <c r="GG145" s="311"/>
      <c r="GH145" s="311"/>
      <c r="GI145" s="311"/>
      <c r="GJ145" s="311"/>
      <c r="GK145" s="311"/>
      <c r="GL145" s="311"/>
      <c r="GM145" s="311"/>
      <c r="GN145" s="311"/>
      <c r="GO145" s="311"/>
      <c r="GP145" s="311"/>
      <c r="GQ145" s="311"/>
      <c r="GR145" s="311"/>
      <c r="GS145" s="311"/>
      <c r="GT145" s="311"/>
      <c r="GU145" s="311"/>
      <c r="GV145" s="311"/>
      <c r="GW145" s="311"/>
      <c r="GX145" s="311"/>
      <c r="GY145" s="311"/>
      <c r="GZ145" s="311"/>
      <c r="HA145" s="311"/>
    </row>
  </sheetData>
  <pageMargins left="0.7" right="0.7" top="0.75" bottom="0.75" header="0.3" footer="0.3"/>
  <pageSetup orientation="portrait" horizontalDpi="0" verticalDpi="0"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F20CB-29B9-4653-9B0B-600BD03316B7}">
  <dimension ref="A1:GZ668"/>
  <sheetViews>
    <sheetView topLeftCell="A35" zoomScale="110" zoomScaleNormal="110" workbookViewId="0">
      <selection activeCell="C96" sqref="C96"/>
    </sheetView>
  </sheetViews>
  <sheetFormatPr baseColWidth="10" defaultColWidth="10.85546875" defaultRowHeight="12.75" x14ac:dyDescent="0.2"/>
  <cols>
    <col min="1" max="1" width="2.85546875" style="278" customWidth="1"/>
    <col min="2" max="2" width="11.140625" style="279" customWidth="1"/>
    <col min="3" max="3" width="63.140625" style="279" customWidth="1"/>
    <col min="4" max="4" width="8.140625" style="281" customWidth="1"/>
    <col min="5" max="5" width="14.140625" style="280" customWidth="1"/>
    <col min="6" max="6" width="14.140625" style="280" hidden="1" customWidth="1"/>
    <col min="7" max="7" width="56.7109375" style="279" hidden="1" customWidth="1"/>
    <col min="8" max="8" width="12" style="278" hidden="1" customWidth="1"/>
    <col min="9" max="9" width="2" style="278" hidden="1" customWidth="1"/>
    <col min="10" max="10" width="12" style="278" hidden="1" customWidth="1"/>
    <col min="11" max="12" width="0" style="278" hidden="1" customWidth="1"/>
    <col min="13" max="13" width="44.7109375" style="278" hidden="1" customWidth="1"/>
    <col min="14" max="14" width="12" style="315" bestFit="1" customWidth="1"/>
    <col min="15" max="15" width="11" style="315" bestFit="1" customWidth="1"/>
    <col min="16" max="16384" width="10.85546875" style="278"/>
  </cols>
  <sheetData>
    <row r="1" spans="2:19" ht="18.75" x14ac:dyDescent="0.3">
      <c r="B1" s="308"/>
      <c r="C1" s="310" t="s">
        <v>872</v>
      </c>
    </row>
    <row r="2" spans="2:19" ht="18.75" x14ac:dyDescent="0.3">
      <c r="B2" s="308"/>
      <c r="C2" s="310" t="s">
        <v>871</v>
      </c>
    </row>
    <row r="3" spans="2:19" ht="18.75" x14ac:dyDescent="0.3">
      <c r="B3" s="308"/>
      <c r="C3" s="309" t="s">
        <v>15320</v>
      </c>
    </row>
    <row r="4" spans="2:19" ht="13.5" thickBot="1" x14ac:dyDescent="0.25">
      <c r="B4" s="308"/>
      <c r="C4" s="289"/>
    </row>
    <row r="5" spans="2:19" x14ac:dyDescent="0.2">
      <c r="B5" s="307"/>
      <c r="C5" s="306"/>
      <c r="D5" s="305" t="s">
        <v>869</v>
      </c>
      <c r="E5" s="304" t="s">
        <v>868</v>
      </c>
      <c r="F5" s="303"/>
    </row>
    <row r="6" spans="2:19" x14ac:dyDescent="0.2">
      <c r="B6" s="302" t="s">
        <v>41</v>
      </c>
      <c r="C6" s="289" t="s">
        <v>867</v>
      </c>
      <c r="D6" s="281" t="s">
        <v>866</v>
      </c>
      <c r="E6" s="301" t="s">
        <v>865</v>
      </c>
      <c r="F6" s="300" t="s">
        <v>864</v>
      </c>
    </row>
    <row r="7" spans="2:19" ht="13.5" thickBot="1" x14ac:dyDescent="0.25">
      <c r="B7" s="299"/>
      <c r="C7" s="298"/>
      <c r="D7" s="297" t="s">
        <v>863</v>
      </c>
      <c r="E7" s="296"/>
      <c r="F7" s="295"/>
      <c r="G7" s="285"/>
      <c r="H7" s="285"/>
      <c r="I7" s="285"/>
    </row>
    <row r="8" spans="2:19" x14ac:dyDescent="0.2">
      <c r="B8" s="290"/>
      <c r="C8" s="289"/>
      <c r="F8" s="280">
        <v>579357.88</v>
      </c>
      <c r="G8" s="285"/>
      <c r="H8" s="285"/>
      <c r="I8" s="285"/>
    </row>
    <row r="9" spans="2:19" x14ac:dyDescent="0.2">
      <c r="B9" s="290">
        <v>45537</v>
      </c>
      <c r="C9" s="289" t="s">
        <v>861</v>
      </c>
      <c r="E9" s="280">
        <v>0.03</v>
      </c>
      <c r="F9" s="395">
        <v>0.03</v>
      </c>
      <c r="G9" s="559" t="s">
        <v>861</v>
      </c>
      <c r="H9" s="559"/>
      <c r="I9" s="559"/>
      <c r="J9" s="560"/>
      <c r="K9" s="560"/>
      <c r="L9" s="560"/>
    </row>
    <row r="10" spans="2:19" x14ac:dyDescent="0.2">
      <c r="B10" s="567">
        <v>45537</v>
      </c>
      <c r="C10" s="564" t="s">
        <v>4329</v>
      </c>
      <c r="D10" s="563"/>
      <c r="E10" s="448">
        <v>54.98</v>
      </c>
      <c r="F10" s="395">
        <v>5049.42</v>
      </c>
      <c r="G10" s="559" t="s">
        <v>15045</v>
      </c>
      <c r="H10" s="559"/>
      <c r="I10" s="559"/>
      <c r="J10" s="560"/>
      <c r="K10" s="560"/>
      <c r="L10" s="560"/>
    </row>
    <row r="11" spans="2:19" x14ac:dyDescent="0.2">
      <c r="B11" s="567">
        <v>45537</v>
      </c>
      <c r="C11" s="564" t="s">
        <v>4019</v>
      </c>
      <c r="E11" s="280">
        <v>8.8000000000000007</v>
      </c>
      <c r="F11" s="395">
        <v>17732.689999999999</v>
      </c>
      <c r="G11" s="559" t="s">
        <v>16193</v>
      </c>
      <c r="H11" s="559"/>
      <c r="I11" s="559"/>
      <c r="J11" s="560"/>
      <c r="K11" s="560"/>
      <c r="L11" s="560"/>
      <c r="M11" s="558"/>
    </row>
    <row r="12" spans="2:19" x14ac:dyDescent="0.2">
      <c r="B12" s="567">
        <v>45537</v>
      </c>
      <c r="C12" s="279" t="s">
        <v>4329</v>
      </c>
      <c r="E12" s="448">
        <v>174.35</v>
      </c>
      <c r="F12" s="395">
        <v>93830.83</v>
      </c>
      <c r="G12" s="559" t="s">
        <v>16192</v>
      </c>
      <c r="H12" s="559"/>
      <c r="I12" s="559"/>
      <c r="J12" s="560"/>
      <c r="K12" s="560"/>
      <c r="L12" s="560"/>
      <c r="M12" s="558"/>
    </row>
    <row r="13" spans="2:19" x14ac:dyDescent="0.2">
      <c r="B13" s="567">
        <v>45537</v>
      </c>
      <c r="C13" s="279" t="s">
        <v>4019</v>
      </c>
      <c r="E13" s="280">
        <v>27.9</v>
      </c>
      <c r="F13" s="395">
        <v>2020</v>
      </c>
      <c r="G13" s="559" t="s">
        <v>16191</v>
      </c>
      <c r="H13" s="559"/>
      <c r="I13" s="559"/>
      <c r="J13" s="560"/>
      <c r="K13" s="560"/>
      <c r="L13" s="560"/>
      <c r="M13" s="558"/>
    </row>
    <row r="14" spans="2:19" x14ac:dyDescent="0.2">
      <c r="B14" s="567">
        <v>45537</v>
      </c>
      <c r="C14" s="289" t="s">
        <v>4329</v>
      </c>
      <c r="E14" s="448">
        <v>299</v>
      </c>
      <c r="F14" s="395">
        <v>3000</v>
      </c>
      <c r="G14" s="559" t="s">
        <v>15920</v>
      </c>
      <c r="H14" s="559"/>
      <c r="I14" s="559"/>
      <c r="J14" s="560"/>
      <c r="K14" s="560"/>
      <c r="L14" s="560"/>
      <c r="M14" s="558"/>
    </row>
    <row r="15" spans="2:19" x14ac:dyDescent="0.2">
      <c r="B15" s="567">
        <v>45537</v>
      </c>
      <c r="C15" s="289" t="s">
        <v>4019</v>
      </c>
      <c r="E15" s="280">
        <v>47.84</v>
      </c>
      <c r="F15" s="395">
        <v>5553.27</v>
      </c>
      <c r="G15" s="559" t="s">
        <v>16190</v>
      </c>
      <c r="H15" s="559"/>
      <c r="I15" s="559"/>
      <c r="J15" s="560"/>
      <c r="K15" s="560"/>
      <c r="L15" s="560"/>
      <c r="M15" s="558"/>
    </row>
    <row r="16" spans="2:19" x14ac:dyDescent="0.2">
      <c r="B16" s="567">
        <v>45537</v>
      </c>
      <c r="C16" s="289" t="s">
        <v>4329</v>
      </c>
      <c r="E16" s="448">
        <v>299</v>
      </c>
      <c r="F16" s="395">
        <v>6011.94</v>
      </c>
      <c r="G16" s="570" t="s">
        <v>16189</v>
      </c>
      <c r="H16" s="395"/>
      <c r="I16" s="395"/>
      <c r="J16" s="395"/>
      <c r="K16" s="395"/>
      <c r="L16" s="395"/>
      <c r="M16" s="395"/>
      <c r="N16" s="925"/>
      <c r="O16" s="339"/>
      <c r="P16" s="559"/>
      <c r="Q16" s="560"/>
      <c r="R16" s="560"/>
      <c r="S16" s="560"/>
    </row>
    <row r="17" spans="1:15" x14ac:dyDescent="0.2">
      <c r="B17" s="567">
        <v>45537</v>
      </c>
      <c r="C17" s="279" t="s">
        <v>4019</v>
      </c>
      <c r="E17" s="280">
        <v>47.84</v>
      </c>
      <c r="F17" s="395">
        <v>3303.26</v>
      </c>
      <c r="G17" s="559" t="s">
        <v>16158</v>
      </c>
      <c r="H17" s="559"/>
      <c r="I17" s="559"/>
      <c r="J17" s="560"/>
      <c r="K17" s="560"/>
      <c r="L17" s="560"/>
      <c r="M17" s="558"/>
    </row>
    <row r="18" spans="1:15" x14ac:dyDescent="0.2">
      <c r="B18" s="567">
        <v>45537</v>
      </c>
      <c r="C18" s="279" t="s">
        <v>10502</v>
      </c>
      <c r="E18" s="393">
        <v>9000</v>
      </c>
      <c r="F18" s="395">
        <v>122743.97</v>
      </c>
      <c r="G18" s="559" t="s">
        <v>8935</v>
      </c>
      <c r="H18" s="559"/>
      <c r="I18" s="559"/>
      <c r="J18" s="560"/>
      <c r="K18" s="560"/>
      <c r="L18" s="560"/>
      <c r="M18" s="558"/>
    </row>
    <row r="19" spans="1:15" x14ac:dyDescent="0.2">
      <c r="B19" s="567">
        <v>45537</v>
      </c>
      <c r="C19" s="564" t="s">
        <v>16188</v>
      </c>
      <c r="D19" s="563"/>
      <c r="E19" s="280">
        <v>78097.27</v>
      </c>
      <c r="F19" s="395">
        <v>10567.6</v>
      </c>
      <c r="G19" s="560" t="s">
        <v>16187</v>
      </c>
      <c r="H19" s="559"/>
      <c r="I19" s="559"/>
      <c r="J19" s="560"/>
      <c r="K19" s="560"/>
      <c r="L19" s="560"/>
      <c r="M19" s="558"/>
    </row>
    <row r="20" spans="1:15" x14ac:dyDescent="0.2">
      <c r="B20" s="567">
        <v>45537</v>
      </c>
      <c r="C20" s="564" t="s">
        <v>16185</v>
      </c>
      <c r="D20" s="563"/>
      <c r="E20" s="395">
        <v>3960</v>
      </c>
      <c r="F20" s="395">
        <v>59292.53</v>
      </c>
      <c r="G20" s="560" t="s">
        <v>16186</v>
      </c>
      <c r="H20" s="559"/>
      <c r="I20" s="559"/>
      <c r="J20" s="560"/>
      <c r="K20" s="560"/>
      <c r="L20" s="560"/>
      <c r="M20" s="558"/>
    </row>
    <row r="21" spans="1:15" x14ac:dyDescent="0.2">
      <c r="A21" s="278" t="s">
        <v>3472</v>
      </c>
      <c r="B21" s="567">
        <v>45537</v>
      </c>
      <c r="C21" s="564" t="s">
        <v>16185</v>
      </c>
      <c r="D21" s="563"/>
      <c r="E21" s="395">
        <v>6120</v>
      </c>
      <c r="F21" s="395">
        <v>2143.42</v>
      </c>
      <c r="G21" s="559" t="s">
        <v>16184</v>
      </c>
      <c r="H21" s="559"/>
      <c r="I21" s="559"/>
      <c r="J21" s="560"/>
      <c r="K21" s="560"/>
      <c r="L21" s="560"/>
      <c r="M21" s="558"/>
    </row>
    <row r="22" spans="1:15" x14ac:dyDescent="0.2">
      <c r="B22" s="567">
        <v>45537</v>
      </c>
      <c r="C22" s="564" t="s">
        <v>16183</v>
      </c>
      <c r="D22" s="563"/>
      <c r="E22" s="395">
        <v>36304.35</v>
      </c>
      <c r="F22" s="395">
        <v>3365.97</v>
      </c>
      <c r="G22" s="559" t="s">
        <v>16182</v>
      </c>
      <c r="H22" s="559"/>
      <c r="I22" s="559"/>
      <c r="J22" s="560"/>
      <c r="K22" s="560"/>
      <c r="L22" s="560"/>
      <c r="M22" s="558"/>
    </row>
    <row r="23" spans="1:15" x14ac:dyDescent="0.2">
      <c r="B23" s="567">
        <v>45537</v>
      </c>
      <c r="C23" s="560" t="s">
        <v>16181</v>
      </c>
      <c r="D23" s="563"/>
      <c r="E23" s="395">
        <v>20521.91</v>
      </c>
      <c r="F23" s="395">
        <v>1752.31</v>
      </c>
      <c r="G23" s="559" t="s">
        <v>16180</v>
      </c>
      <c r="H23" s="559"/>
      <c r="I23" s="559"/>
      <c r="J23" s="560"/>
      <c r="K23" s="560"/>
      <c r="L23" s="560"/>
      <c r="M23" s="558"/>
    </row>
    <row r="24" spans="1:15" x14ac:dyDescent="0.2">
      <c r="A24" s="278" t="s">
        <v>3472</v>
      </c>
      <c r="B24" s="567">
        <v>45538</v>
      </c>
      <c r="C24" s="560" t="s">
        <v>4329</v>
      </c>
      <c r="D24" s="563"/>
      <c r="E24" s="448">
        <v>6.78</v>
      </c>
      <c r="F24" s="395">
        <v>19174.8</v>
      </c>
      <c r="G24" s="559" t="s">
        <v>16179</v>
      </c>
      <c r="H24" s="559"/>
      <c r="I24" s="559"/>
      <c r="J24" s="560"/>
      <c r="K24" s="560"/>
      <c r="L24" s="560"/>
      <c r="M24" s="558"/>
    </row>
    <row r="25" spans="1:15" x14ac:dyDescent="0.2">
      <c r="B25" s="567">
        <v>45538</v>
      </c>
      <c r="C25" s="564" t="s">
        <v>4019</v>
      </c>
      <c r="D25" s="563"/>
      <c r="E25" s="395">
        <v>1.08</v>
      </c>
      <c r="F25" s="395">
        <v>6458.14</v>
      </c>
      <c r="G25" s="559" t="s">
        <v>16178</v>
      </c>
      <c r="H25" s="559"/>
      <c r="I25" s="559"/>
      <c r="J25" s="560"/>
      <c r="K25" s="560"/>
      <c r="L25" s="560"/>
      <c r="M25" s="558"/>
    </row>
    <row r="26" spans="1:15" x14ac:dyDescent="0.2">
      <c r="B26" s="567">
        <v>45538</v>
      </c>
      <c r="C26" s="560" t="s">
        <v>4329</v>
      </c>
      <c r="D26" s="563"/>
      <c r="E26" s="586">
        <v>1.4</v>
      </c>
      <c r="F26" s="395">
        <v>685.34</v>
      </c>
      <c r="G26" s="559" t="s">
        <v>16177</v>
      </c>
      <c r="H26" s="559"/>
      <c r="I26" s="559"/>
      <c r="J26" s="560"/>
      <c r="K26" s="560"/>
      <c r="L26" s="560"/>
      <c r="M26" s="558"/>
    </row>
    <row r="27" spans="1:15" x14ac:dyDescent="0.2">
      <c r="B27" s="567">
        <v>45538</v>
      </c>
      <c r="C27" s="560" t="s">
        <v>4019</v>
      </c>
      <c r="D27" s="563"/>
      <c r="E27" s="395">
        <v>0.22</v>
      </c>
      <c r="F27" s="395">
        <v>7171.23</v>
      </c>
      <c r="G27" s="559" t="s">
        <v>16176</v>
      </c>
      <c r="H27" s="559"/>
      <c r="I27" s="559"/>
      <c r="J27" s="560"/>
      <c r="K27" s="560"/>
      <c r="L27" s="568"/>
      <c r="M27" s="558"/>
    </row>
    <row r="28" spans="1:15" x14ac:dyDescent="0.2">
      <c r="B28" s="567">
        <v>45538</v>
      </c>
      <c r="C28" s="564" t="s">
        <v>16175</v>
      </c>
      <c r="D28" s="563"/>
      <c r="E28" s="393">
        <v>1104.8399999999999</v>
      </c>
      <c r="F28" s="395">
        <v>17353.689999999999</v>
      </c>
      <c r="G28" s="559" t="s">
        <v>16174</v>
      </c>
      <c r="H28" s="559"/>
      <c r="I28" s="559"/>
      <c r="J28" s="560"/>
      <c r="K28" s="560"/>
      <c r="L28" s="567"/>
      <c r="M28" s="564"/>
      <c r="N28" s="390"/>
      <c r="O28" s="313"/>
    </row>
    <row r="29" spans="1:15" x14ac:dyDescent="0.2">
      <c r="B29" s="567">
        <v>45539</v>
      </c>
      <c r="C29" s="564" t="s">
        <v>10476</v>
      </c>
      <c r="D29" s="563"/>
      <c r="E29" s="393">
        <v>3125</v>
      </c>
      <c r="F29" s="395">
        <v>113011</v>
      </c>
      <c r="G29" s="559" t="s">
        <v>16173</v>
      </c>
      <c r="H29" s="559"/>
      <c r="I29" s="559"/>
      <c r="J29" s="560"/>
      <c r="K29" s="560"/>
      <c r="L29" s="560"/>
      <c r="M29" s="558"/>
    </row>
    <row r="30" spans="1:15" x14ac:dyDescent="0.2">
      <c r="B30" s="567">
        <v>45539</v>
      </c>
      <c r="C30" s="564" t="s">
        <v>4329</v>
      </c>
      <c r="D30" s="563"/>
      <c r="E30" s="448">
        <v>38.39</v>
      </c>
      <c r="F30" s="395">
        <v>6059.31</v>
      </c>
      <c r="G30" s="559" t="s">
        <v>16172</v>
      </c>
      <c r="H30" s="559"/>
      <c r="I30" s="559"/>
      <c r="J30" s="560"/>
      <c r="K30" s="560"/>
      <c r="L30" s="560"/>
      <c r="M30" s="558"/>
    </row>
    <row r="31" spans="1:15" x14ac:dyDescent="0.2">
      <c r="B31" s="567">
        <v>45539</v>
      </c>
      <c r="C31" s="564" t="s">
        <v>4019</v>
      </c>
      <c r="D31" s="563"/>
      <c r="E31" s="395">
        <v>6.14</v>
      </c>
      <c r="F31" s="395">
        <v>29032.69</v>
      </c>
      <c r="G31" s="559" t="s">
        <v>16171</v>
      </c>
      <c r="H31" s="559"/>
      <c r="I31" s="559"/>
      <c r="J31" s="560"/>
      <c r="K31" s="560"/>
      <c r="L31" s="560"/>
      <c r="M31" s="558"/>
    </row>
    <row r="32" spans="1:15" x14ac:dyDescent="0.2">
      <c r="B32" s="567">
        <v>45540</v>
      </c>
      <c r="C32" s="564" t="s">
        <v>16170</v>
      </c>
      <c r="D32" s="563"/>
      <c r="E32" s="395">
        <v>9765.6</v>
      </c>
      <c r="F32" s="395">
        <v>21116.65</v>
      </c>
      <c r="G32" s="559" t="s">
        <v>16169</v>
      </c>
      <c r="H32" s="559"/>
      <c r="I32" s="559"/>
      <c r="J32" s="560" t="s">
        <v>39</v>
      </c>
      <c r="K32" s="560"/>
      <c r="L32" s="560"/>
      <c r="M32" s="558"/>
    </row>
    <row r="33" spans="2:15" x14ac:dyDescent="0.2">
      <c r="B33" s="567">
        <v>45540</v>
      </c>
      <c r="C33" s="564" t="s">
        <v>16168</v>
      </c>
      <c r="D33" s="563"/>
      <c r="E33" s="395">
        <v>35045</v>
      </c>
      <c r="F33" s="395">
        <v>1323.81</v>
      </c>
      <c r="G33" s="559" t="s">
        <v>16167</v>
      </c>
      <c r="H33" s="559"/>
      <c r="I33" s="559"/>
      <c r="J33" s="560"/>
      <c r="K33" s="560"/>
      <c r="L33" s="560"/>
      <c r="M33" s="558"/>
    </row>
    <row r="34" spans="2:15" x14ac:dyDescent="0.2">
      <c r="B34" s="567">
        <v>45544</v>
      </c>
      <c r="C34" s="564" t="s">
        <v>3993</v>
      </c>
      <c r="D34" s="563"/>
      <c r="E34" s="395">
        <v>28007.38</v>
      </c>
      <c r="F34" s="395">
        <v>5020.49</v>
      </c>
      <c r="G34" s="559" t="s">
        <v>16166</v>
      </c>
      <c r="H34" s="559"/>
      <c r="I34" s="559"/>
      <c r="J34" s="560"/>
      <c r="K34" s="560"/>
      <c r="L34" s="560"/>
      <c r="M34" s="558"/>
    </row>
    <row r="35" spans="2:15" x14ac:dyDescent="0.2">
      <c r="B35" s="567">
        <v>45544</v>
      </c>
      <c r="C35" s="564" t="s">
        <v>5143</v>
      </c>
      <c r="D35" s="563"/>
      <c r="E35" s="392">
        <v>2393.7800000000002</v>
      </c>
      <c r="F35" s="395">
        <v>49660</v>
      </c>
      <c r="G35" s="559" t="s">
        <v>16165</v>
      </c>
      <c r="H35" s="559"/>
      <c r="I35" s="559"/>
      <c r="J35" s="560"/>
      <c r="K35" s="560"/>
      <c r="L35" s="560"/>
      <c r="M35" s="558"/>
    </row>
    <row r="36" spans="2:15" x14ac:dyDescent="0.2">
      <c r="B36" s="567">
        <v>45544</v>
      </c>
      <c r="C36" s="564" t="s">
        <v>4329</v>
      </c>
      <c r="D36" s="563"/>
      <c r="E36" s="448">
        <v>44.44</v>
      </c>
      <c r="F36" s="395">
        <v>19289.099999999999</v>
      </c>
      <c r="G36" s="559" t="s">
        <v>16164</v>
      </c>
      <c r="H36" s="559"/>
      <c r="I36" s="559"/>
      <c r="J36" s="560"/>
      <c r="K36" s="560"/>
      <c r="L36" s="560"/>
      <c r="M36" s="558"/>
    </row>
    <row r="37" spans="2:15" x14ac:dyDescent="0.2">
      <c r="B37" s="567">
        <v>45544</v>
      </c>
      <c r="C37" s="564" t="s">
        <v>4019</v>
      </c>
      <c r="D37" s="563"/>
      <c r="E37" s="395">
        <v>7.11</v>
      </c>
      <c r="F37" s="395">
        <v>587.63</v>
      </c>
      <c r="G37" s="559" t="s">
        <v>16163</v>
      </c>
      <c r="H37" s="559"/>
      <c r="I37" s="559"/>
      <c r="J37" s="560"/>
      <c r="K37" s="560"/>
      <c r="L37" s="560"/>
      <c r="M37" s="558"/>
    </row>
    <row r="38" spans="2:15" x14ac:dyDescent="0.2">
      <c r="B38" s="567">
        <v>45544</v>
      </c>
      <c r="C38" s="560" t="s">
        <v>3456</v>
      </c>
      <c r="D38" s="563"/>
      <c r="E38" s="448">
        <v>1115.81</v>
      </c>
      <c r="F38" s="395">
        <v>33576.93</v>
      </c>
      <c r="G38" s="559" t="s">
        <v>16162</v>
      </c>
      <c r="H38" s="559"/>
      <c r="I38" s="559"/>
      <c r="J38" s="560"/>
      <c r="K38" s="560"/>
      <c r="L38" s="560"/>
      <c r="M38" s="558"/>
      <c r="N38" s="315" t="s">
        <v>4398</v>
      </c>
      <c r="O38" s="315" t="s">
        <v>8547</v>
      </c>
    </row>
    <row r="39" spans="2:15" x14ac:dyDescent="0.2">
      <c r="B39" s="1282">
        <v>45544</v>
      </c>
      <c r="C39" s="1283" t="s">
        <v>16161</v>
      </c>
      <c r="D39" s="1284"/>
      <c r="E39" s="1285">
        <v>139228</v>
      </c>
      <c r="F39" s="395">
        <v>24152.9</v>
      </c>
      <c r="G39" s="559" t="s">
        <v>16160</v>
      </c>
      <c r="H39" s="559"/>
      <c r="I39" s="559"/>
      <c r="J39" s="560"/>
      <c r="K39" s="560"/>
      <c r="L39" s="560"/>
      <c r="M39" s="558"/>
      <c r="N39" s="315">
        <v>104347.47</v>
      </c>
      <c r="O39" s="315">
        <v>34880.53</v>
      </c>
    </row>
    <row r="40" spans="2:15" x14ac:dyDescent="0.2">
      <c r="B40" s="567">
        <v>45544</v>
      </c>
      <c r="C40" s="560" t="s">
        <v>16159</v>
      </c>
      <c r="D40" s="563"/>
      <c r="E40" s="395">
        <v>10712.57</v>
      </c>
      <c r="F40" s="395">
        <v>30000</v>
      </c>
      <c r="G40" s="559" t="s">
        <v>16037</v>
      </c>
      <c r="H40" s="559"/>
      <c r="I40" s="559"/>
      <c r="J40" s="560"/>
      <c r="K40" s="560"/>
      <c r="L40" s="560"/>
      <c r="M40" s="558"/>
      <c r="N40" s="315">
        <f>+N39*0.55</f>
        <v>57391.108500000002</v>
      </c>
      <c r="O40" s="315">
        <f>+O39*0.55</f>
        <v>19184.291499999999</v>
      </c>
    </row>
    <row r="41" spans="2:15" x14ac:dyDescent="0.2">
      <c r="B41" s="567">
        <v>45545</v>
      </c>
      <c r="C41" s="560" t="s">
        <v>4329</v>
      </c>
      <c r="D41" s="563"/>
      <c r="E41" s="448">
        <v>515.66</v>
      </c>
      <c r="F41" s="395">
        <v>10567.7</v>
      </c>
      <c r="G41" s="559" t="s">
        <v>16158</v>
      </c>
      <c r="H41" s="559"/>
      <c r="I41" s="559"/>
      <c r="J41" s="560"/>
      <c r="K41" s="560"/>
      <c r="L41" s="560"/>
      <c r="M41" s="558"/>
      <c r="N41" s="315">
        <f>+N39*0.45</f>
        <v>46956.361499999999</v>
      </c>
      <c r="O41" s="315">
        <f>+O39*0.45</f>
        <v>15696.238499999999</v>
      </c>
    </row>
    <row r="42" spans="2:15" x14ac:dyDescent="0.2">
      <c r="B42" s="567">
        <v>45545</v>
      </c>
      <c r="C42" s="560" t="s">
        <v>4019</v>
      </c>
      <c r="D42" s="563"/>
      <c r="E42" s="395">
        <v>82.51</v>
      </c>
      <c r="F42" s="395">
        <v>785.67</v>
      </c>
      <c r="G42" s="559" t="s">
        <v>16157</v>
      </c>
      <c r="H42" s="559"/>
      <c r="I42" s="559"/>
      <c r="J42" s="560"/>
      <c r="K42" s="560"/>
      <c r="L42" s="560"/>
      <c r="M42" s="558"/>
    </row>
    <row r="43" spans="2:15" x14ac:dyDescent="0.2">
      <c r="B43" s="567">
        <v>45545</v>
      </c>
      <c r="C43" s="560" t="s">
        <v>335</v>
      </c>
      <c r="D43" s="563"/>
      <c r="E43" s="395">
        <v>1500000</v>
      </c>
      <c r="F43" s="395">
        <v>5049.42</v>
      </c>
      <c r="G43" s="559" t="s">
        <v>16156</v>
      </c>
      <c r="H43" s="559"/>
      <c r="I43" s="559"/>
      <c r="J43" s="560"/>
      <c r="K43" s="560"/>
      <c r="L43" s="560"/>
      <c r="M43" s="558"/>
    </row>
    <row r="44" spans="2:15" x14ac:dyDescent="0.2">
      <c r="B44" s="567">
        <v>45545</v>
      </c>
      <c r="C44" s="279" t="s">
        <v>16155</v>
      </c>
      <c r="D44" s="563"/>
      <c r="E44" s="280">
        <v>1</v>
      </c>
      <c r="F44" s="395">
        <v>115461.9</v>
      </c>
      <c r="G44" s="559" t="s">
        <v>16154</v>
      </c>
      <c r="H44" s="559"/>
      <c r="I44" s="559"/>
      <c r="J44" s="560"/>
      <c r="K44" s="560"/>
      <c r="L44" s="560"/>
      <c r="M44" s="558"/>
    </row>
    <row r="45" spans="2:15" x14ac:dyDescent="0.2">
      <c r="B45" s="567">
        <v>45545</v>
      </c>
      <c r="C45" s="560" t="s">
        <v>16153</v>
      </c>
      <c r="D45" s="563"/>
      <c r="E45" s="398">
        <v>100000</v>
      </c>
      <c r="F45" s="395">
        <v>9713.19</v>
      </c>
      <c r="G45" s="559" t="s">
        <v>16152</v>
      </c>
      <c r="H45" s="559"/>
      <c r="I45" s="559"/>
      <c r="J45" s="560"/>
      <c r="K45" s="560"/>
      <c r="L45" s="560"/>
      <c r="M45" s="558"/>
    </row>
    <row r="46" spans="2:15" x14ac:dyDescent="0.2">
      <c r="B46" s="567">
        <v>45546</v>
      </c>
      <c r="C46" s="279" t="s">
        <v>16151</v>
      </c>
      <c r="D46" s="563"/>
      <c r="E46" s="280">
        <v>51436.39</v>
      </c>
      <c r="F46" s="395">
        <v>13473.27</v>
      </c>
      <c r="G46" s="559" t="s">
        <v>16150</v>
      </c>
      <c r="H46" s="559"/>
      <c r="I46" s="559"/>
      <c r="J46" s="560"/>
      <c r="K46" s="560"/>
      <c r="L46" s="560"/>
      <c r="M46" s="558"/>
    </row>
    <row r="47" spans="2:15" x14ac:dyDescent="0.2">
      <c r="B47" s="567">
        <v>45547</v>
      </c>
      <c r="C47" s="560" t="s">
        <v>16149</v>
      </c>
      <c r="D47" s="563"/>
      <c r="E47" s="395">
        <v>4412.16</v>
      </c>
      <c r="F47" s="395">
        <v>5574.93</v>
      </c>
      <c r="G47" s="559" t="s">
        <v>16148</v>
      </c>
      <c r="H47" s="559"/>
      <c r="I47" s="559"/>
      <c r="J47" s="560"/>
      <c r="K47" s="560"/>
      <c r="L47" s="560"/>
      <c r="M47" s="558"/>
    </row>
    <row r="48" spans="2:15" x14ac:dyDescent="0.2">
      <c r="B48" s="567">
        <v>45547</v>
      </c>
      <c r="C48" s="560" t="s">
        <v>4329</v>
      </c>
      <c r="D48" s="563"/>
      <c r="E48" s="448">
        <v>206.38</v>
      </c>
      <c r="F48" s="395">
        <v>2148.41</v>
      </c>
      <c r="G48" s="559" t="s">
        <v>16147</v>
      </c>
      <c r="H48" s="559"/>
      <c r="I48" s="559"/>
      <c r="J48" s="560"/>
      <c r="K48" s="560"/>
      <c r="L48" s="560"/>
      <c r="M48" s="558"/>
    </row>
    <row r="49" spans="2:15" x14ac:dyDescent="0.2">
      <c r="B49" s="567">
        <v>45547</v>
      </c>
      <c r="C49" s="564" t="s">
        <v>4019</v>
      </c>
      <c r="D49" s="563"/>
      <c r="E49" s="395">
        <v>33.020000000000003</v>
      </c>
      <c r="F49" s="395">
        <v>14523.27</v>
      </c>
      <c r="G49" s="559" t="s">
        <v>16146</v>
      </c>
      <c r="H49" s="559"/>
      <c r="I49" s="559"/>
      <c r="J49" s="560"/>
      <c r="K49" s="560"/>
      <c r="L49" s="560"/>
      <c r="M49" s="558"/>
    </row>
    <row r="50" spans="2:15" x14ac:dyDescent="0.2">
      <c r="B50" s="567">
        <v>45548</v>
      </c>
      <c r="C50" s="564" t="s">
        <v>16145</v>
      </c>
      <c r="D50" s="563"/>
      <c r="E50" s="280">
        <v>34394.03</v>
      </c>
      <c r="F50" s="395">
        <v>7832.78</v>
      </c>
      <c r="G50" s="559" t="s">
        <v>16144</v>
      </c>
      <c r="H50" s="559"/>
      <c r="I50" s="559"/>
      <c r="J50" s="560"/>
      <c r="K50" s="560"/>
      <c r="L50" s="560"/>
      <c r="M50" s="558"/>
    </row>
    <row r="51" spans="2:15" x14ac:dyDescent="0.2">
      <c r="B51" s="567">
        <v>45548</v>
      </c>
      <c r="C51" s="564" t="s">
        <v>335</v>
      </c>
      <c r="D51" s="563"/>
      <c r="E51" s="280">
        <v>1000000</v>
      </c>
      <c r="F51" s="565">
        <v>3833.99</v>
      </c>
      <c r="G51" s="559" t="s">
        <v>16143</v>
      </c>
      <c r="H51" s="559"/>
      <c r="I51" s="559"/>
      <c r="J51" s="560"/>
      <c r="K51" s="560"/>
      <c r="L51" s="560"/>
      <c r="M51" s="558"/>
    </row>
    <row r="52" spans="2:15" x14ac:dyDescent="0.2">
      <c r="B52" s="567">
        <v>45548</v>
      </c>
      <c r="C52" s="564" t="s">
        <v>16142</v>
      </c>
      <c r="D52" s="563"/>
      <c r="E52" s="395">
        <v>38315.03</v>
      </c>
      <c r="F52" s="395">
        <v>2926.77</v>
      </c>
      <c r="G52" s="559" t="s">
        <v>16141</v>
      </c>
      <c r="H52" s="559"/>
      <c r="I52" s="559"/>
      <c r="J52" s="560"/>
      <c r="K52" s="560"/>
      <c r="L52" s="560"/>
      <c r="M52" s="558"/>
    </row>
    <row r="53" spans="2:15" x14ac:dyDescent="0.2">
      <c r="B53" s="567">
        <v>45552</v>
      </c>
      <c r="C53" s="564" t="s">
        <v>16140</v>
      </c>
      <c r="D53" s="563"/>
      <c r="E53" s="280">
        <v>2400</v>
      </c>
      <c r="F53" s="395">
        <v>6662.17</v>
      </c>
      <c r="G53" s="559" t="s">
        <v>16139</v>
      </c>
      <c r="H53" s="559"/>
      <c r="I53" s="559"/>
      <c r="J53" s="560"/>
      <c r="K53" s="560"/>
      <c r="L53" s="560"/>
      <c r="M53" s="558"/>
    </row>
    <row r="54" spans="2:15" x14ac:dyDescent="0.2">
      <c r="B54" s="567">
        <v>45552</v>
      </c>
      <c r="C54" s="279" t="s">
        <v>16138</v>
      </c>
      <c r="D54" s="563"/>
      <c r="E54" s="393">
        <v>7600</v>
      </c>
      <c r="F54" s="395">
        <v>11788.99</v>
      </c>
      <c r="G54" s="559" t="s">
        <v>16136</v>
      </c>
      <c r="H54" s="559"/>
      <c r="I54" s="559"/>
      <c r="J54" s="560"/>
      <c r="K54" s="560"/>
      <c r="L54" s="560"/>
      <c r="M54" s="558"/>
    </row>
    <row r="55" spans="2:15" x14ac:dyDescent="0.2">
      <c r="B55" s="567">
        <v>45552</v>
      </c>
      <c r="C55" s="564" t="s">
        <v>16137</v>
      </c>
      <c r="D55" s="563"/>
      <c r="E55" s="395">
        <v>67112</v>
      </c>
      <c r="F55" s="395">
        <v>11788.98</v>
      </c>
      <c r="G55" s="559" t="s">
        <v>16136</v>
      </c>
      <c r="H55" s="559"/>
      <c r="I55" s="559"/>
      <c r="J55" s="560"/>
      <c r="K55" s="560"/>
      <c r="L55" s="560"/>
      <c r="M55" s="558"/>
    </row>
    <row r="56" spans="2:15" x14ac:dyDescent="0.2">
      <c r="B56" s="567">
        <v>45552</v>
      </c>
      <c r="C56" s="564" t="s">
        <v>16135</v>
      </c>
      <c r="D56" s="563"/>
      <c r="E56" s="395">
        <v>1605</v>
      </c>
      <c r="F56" s="395">
        <v>121432.76</v>
      </c>
      <c r="G56" s="559" t="s">
        <v>16134</v>
      </c>
      <c r="H56" s="559"/>
      <c r="I56" s="559"/>
      <c r="J56" s="560"/>
      <c r="K56" s="560"/>
      <c r="L56" s="560"/>
      <c r="M56" s="558"/>
    </row>
    <row r="57" spans="2:15" x14ac:dyDescent="0.2">
      <c r="B57" s="567">
        <v>45552</v>
      </c>
      <c r="C57" s="564" t="s">
        <v>15269</v>
      </c>
      <c r="D57" s="563"/>
      <c r="E57" s="395">
        <v>41497.43</v>
      </c>
      <c r="F57" s="395">
        <v>15951.88</v>
      </c>
      <c r="G57" s="559" t="s">
        <v>16133</v>
      </c>
      <c r="H57" s="559"/>
      <c r="I57" s="559"/>
      <c r="J57" s="560"/>
      <c r="K57" s="560"/>
      <c r="L57" s="560"/>
      <c r="M57" s="558"/>
    </row>
    <row r="58" spans="2:15" x14ac:dyDescent="0.2">
      <c r="B58" s="567">
        <v>45552</v>
      </c>
      <c r="C58" s="564" t="s">
        <v>5847</v>
      </c>
      <c r="D58" s="563"/>
      <c r="E58" s="395">
        <v>7825.89</v>
      </c>
      <c r="F58" s="395">
        <v>6127.07</v>
      </c>
      <c r="G58" s="559" t="s">
        <v>16132</v>
      </c>
      <c r="H58" s="559"/>
      <c r="I58" s="559"/>
      <c r="J58" s="560"/>
      <c r="K58" s="560"/>
      <c r="L58" s="560"/>
      <c r="M58" s="558"/>
    </row>
    <row r="59" spans="2:15" x14ac:dyDescent="0.2">
      <c r="B59" s="567">
        <v>45552</v>
      </c>
      <c r="C59" s="564" t="s">
        <v>5845</v>
      </c>
      <c r="D59" s="563"/>
      <c r="E59" s="395">
        <v>7825.89</v>
      </c>
      <c r="F59" s="395">
        <v>17400</v>
      </c>
      <c r="G59" s="559" t="s">
        <v>16131</v>
      </c>
      <c r="H59" s="559"/>
      <c r="I59" s="559"/>
      <c r="J59" s="560"/>
      <c r="K59" s="560"/>
      <c r="L59" s="560"/>
      <c r="M59" s="558"/>
    </row>
    <row r="60" spans="2:15" x14ac:dyDescent="0.2">
      <c r="B60" s="567">
        <v>45552</v>
      </c>
      <c r="C60" s="564" t="s">
        <v>5843</v>
      </c>
      <c r="D60" s="563"/>
      <c r="E60" s="395">
        <v>7825.89</v>
      </c>
      <c r="F60" s="395">
        <v>78872.53</v>
      </c>
      <c r="G60" s="559" t="s">
        <v>16130</v>
      </c>
      <c r="H60" s="559"/>
      <c r="I60" s="559"/>
      <c r="J60" s="560"/>
      <c r="K60" s="560"/>
      <c r="L60" s="560"/>
      <c r="M60" s="558"/>
    </row>
    <row r="61" spans="2:15" x14ac:dyDescent="0.2">
      <c r="B61" s="567">
        <v>45552</v>
      </c>
      <c r="C61" s="564" t="s">
        <v>5841</v>
      </c>
      <c r="D61" s="563"/>
      <c r="E61" s="395">
        <v>7825.89</v>
      </c>
      <c r="F61" s="395">
        <v>4231.93</v>
      </c>
      <c r="G61" s="559" t="s">
        <v>16129</v>
      </c>
      <c r="H61" s="559"/>
      <c r="I61" s="559"/>
      <c r="J61" s="560"/>
      <c r="K61" s="560"/>
      <c r="L61" s="560"/>
      <c r="M61" s="558"/>
    </row>
    <row r="62" spans="2:15" x14ac:dyDescent="0.2">
      <c r="B62" s="290">
        <v>45552</v>
      </c>
      <c r="C62" s="564" t="s">
        <v>12122</v>
      </c>
      <c r="D62" s="563"/>
      <c r="E62" s="280">
        <v>13269.31</v>
      </c>
      <c r="F62" s="395">
        <v>1542.71</v>
      </c>
      <c r="G62" s="559" t="s">
        <v>16128</v>
      </c>
      <c r="H62" s="559"/>
      <c r="I62" s="559"/>
      <c r="J62" s="560"/>
      <c r="K62" s="560"/>
      <c r="L62" s="560"/>
      <c r="M62" s="558"/>
    </row>
    <row r="63" spans="2:15" x14ac:dyDescent="0.2">
      <c r="B63" s="290">
        <v>45552</v>
      </c>
      <c r="C63" s="564" t="s">
        <v>12124</v>
      </c>
      <c r="D63" s="563"/>
      <c r="E63" s="280">
        <v>21734.07</v>
      </c>
      <c r="F63" s="395">
        <v>1500.68</v>
      </c>
      <c r="G63" s="559" t="s">
        <v>16127</v>
      </c>
      <c r="H63" s="559"/>
      <c r="I63" s="559"/>
      <c r="J63" s="560"/>
      <c r="K63" s="560"/>
      <c r="L63" s="560"/>
      <c r="M63" s="558"/>
    </row>
    <row r="64" spans="2:15" x14ac:dyDescent="0.2">
      <c r="B64" s="290">
        <v>45553</v>
      </c>
      <c r="C64" s="564" t="s">
        <v>5124</v>
      </c>
      <c r="D64" s="563"/>
      <c r="E64" s="280">
        <v>8951</v>
      </c>
      <c r="F64" s="395">
        <v>8641.89</v>
      </c>
      <c r="G64" s="674" t="s">
        <v>16126</v>
      </c>
      <c r="H64" s="559"/>
      <c r="I64" s="559"/>
      <c r="J64" s="560"/>
      <c r="K64" s="560"/>
      <c r="L64" s="560"/>
      <c r="M64" s="558"/>
      <c r="N64" s="315">
        <f>+E64*0.55</f>
        <v>4923.05</v>
      </c>
      <c r="O64" s="315">
        <f>+E64*0.45</f>
        <v>4027.9500000000003</v>
      </c>
    </row>
    <row r="65" spans="1:13" x14ac:dyDescent="0.2">
      <c r="B65" s="290">
        <v>45554</v>
      </c>
      <c r="C65" s="564" t="s">
        <v>4329</v>
      </c>
      <c r="D65" s="563"/>
      <c r="E65" s="448">
        <v>101.06</v>
      </c>
      <c r="F65" s="395">
        <v>1532.36</v>
      </c>
      <c r="G65" s="559" t="s">
        <v>16125</v>
      </c>
      <c r="H65" s="559"/>
      <c r="I65" s="559"/>
      <c r="J65" s="560"/>
      <c r="K65" s="560"/>
      <c r="L65" s="560"/>
      <c r="M65" s="558"/>
    </row>
    <row r="66" spans="1:13" x14ac:dyDescent="0.2">
      <c r="B66" s="290">
        <v>45554</v>
      </c>
      <c r="C66" s="279" t="s">
        <v>4019</v>
      </c>
      <c r="D66" s="563"/>
      <c r="E66" s="280">
        <v>16.170000000000002</v>
      </c>
      <c r="F66" s="565">
        <v>6355.91</v>
      </c>
      <c r="G66" s="559" t="s">
        <v>16124</v>
      </c>
      <c r="H66" s="559"/>
      <c r="I66" s="559"/>
      <c r="J66" s="560"/>
      <c r="K66" s="560"/>
      <c r="L66" s="560"/>
      <c r="M66" s="558"/>
    </row>
    <row r="67" spans="1:13" x14ac:dyDescent="0.2">
      <c r="B67" s="290">
        <v>45555</v>
      </c>
      <c r="C67" s="279" t="s">
        <v>335</v>
      </c>
      <c r="D67" s="563"/>
      <c r="E67" s="280">
        <v>1261271.3999999999</v>
      </c>
      <c r="F67" s="565">
        <v>14241.75</v>
      </c>
      <c r="G67" s="559" t="s">
        <v>16123</v>
      </c>
      <c r="H67" s="559"/>
      <c r="I67" s="559"/>
      <c r="J67" s="560"/>
      <c r="K67" s="560"/>
      <c r="L67" s="560"/>
      <c r="M67" s="558"/>
    </row>
    <row r="68" spans="1:13" x14ac:dyDescent="0.2">
      <c r="B68" s="290">
        <v>45558</v>
      </c>
      <c r="C68" s="279" t="s">
        <v>9257</v>
      </c>
      <c r="D68" s="563"/>
      <c r="E68" s="400">
        <v>12000</v>
      </c>
      <c r="F68" s="395">
        <v>8765.08</v>
      </c>
      <c r="G68" s="559" t="s">
        <v>16122</v>
      </c>
      <c r="H68" s="559"/>
      <c r="I68" s="559"/>
      <c r="J68" s="560"/>
      <c r="K68" s="560"/>
      <c r="L68" s="560"/>
      <c r="M68" s="558"/>
    </row>
    <row r="69" spans="1:13" x14ac:dyDescent="0.2">
      <c r="B69" s="290">
        <v>45558</v>
      </c>
      <c r="C69" s="564" t="s">
        <v>4329</v>
      </c>
      <c r="D69" s="563"/>
      <c r="E69" s="448">
        <v>217.44</v>
      </c>
      <c r="F69" s="395">
        <v>9446.99</v>
      </c>
      <c r="G69" s="559" t="s">
        <v>16121</v>
      </c>
      <c r="H69" s="559"/>
      <c r="I69" s="559"/>
      <c r="J69" s="560"/>
      <c r="K69" s="560"/>
      <c r="L69" s="560"/>
      <c r="M69" s="558"/>
    </row>
    <row r="70" spans="1:13" x14ac:dyDescent="0.2">
      <c r="B70" s="290">
        <v>45558</v>
      </c>
      <c r="C70" s="564" t="s">
        <v>4019</v>
      </c>
      <c r="D70" s="563"/>
      <c r="E70" s="395">
        <v>34.79</v>
      </c>
      <c r="F70" s="395">
        <v>45149.29</v>
      </c>
      <c r="G70" s="559" t="s">
        <v>16120</v>
      </c>
      <c r="H70" s="559"/>
      <c r="I70" s="559"/>
      <c r="J70" s="560"/>
      <c r="K70" s="560"/>
      <c r="L70" s="560"/>
      <c r="M70" s="558"/>
    </row>
    <row r="71" spans="1:13" x14ac:dyDescent="0.2">
      <c r="B71" s="290">
        <v>45558</v>
      </c>
      <c r="C71" s="564" t="s">
        <v>4329</v>
      </c>
      <c r="D71" s="563"/>
      <c r="E71" s="448">
        <v>50.48</v>
      </c>
      <c r="F71" s="395">
        <v>11136</v>
      </c>
      <c r="G71" s="559" t="s">
        <v>16119</v>
      </c>
      <c r="H71" s="559"/>
      <c r="I71" s="559"/>
      <c r="J71" s="560"/>
      <c r="K71" s="560"/>
      <c r="L71" s="560"/>
      <c r="M71" s="558"/>
    </row>
    <row r="72" spans="1:13" x14ac:dyDescent="0.2">
      <c r="A72" s="294"/>
      <c r="B72" s="567">
        <v>45558</v>
      </c>
      <c r="C72" s="564" t="s">
        <v>4019</v>
      </c>
      <c r="D72" s="563"/>
      <c r="E72" s="395">
        <v>8.08</v>
      </c>
      <c r="F72" s="395">
        <v>24260.62</v>
      </c>
      <c r="G72" s="559" t="s">
        <v>16118</v>
      </c>
      <c r="H72" s="559"/>
      <c r="I72" s="559"/>
      <c r="J72" s="560"/>
      <c r="K72" s="560"/>
      <c r="L72" s="560"/>
      <c r="M72" s="558"/>
    </row>
    <row r="73" spans="1:13" x14ac:dyDescent="0.2">
      <c r="B73" s="567">
        <v>45558</v>
      </c>
      <c r="C73" s="564" t="s">
        <v>7573</v>
      </c>
      <c r="D73" s="563"/>
      <c r="E73" s="400">
        <v>5000</v>
      </c>
      <c r="F73" s="395">
        <v>10678.63</v>
      </c>
      <c r="G73" s="559" t="s">
        <v>16117</v>
      </c>
      <c r="H73" s="559"/>
      <c r="I73" s="559"/>
      <c r="J73" s="560"/>
      <c r="K73" s="560"/>
      <c r="L73" s="560"/>
      <c r="M73" s="558"/>
    </row>
    <row r="74" spans="1:13" x14ac:dyDescent="0.2">
      <c r="B74" s="567">
        <v>45558</v>
      </c>
      <c r="C74" s="564" t="s">
        <v>12870</v>
      </c>
      <c r="D74" s="563"/>
      <c r="E74" s="404">
        <v>132453.42000000001</v>
      </c>
      <c r="F74" s="395">
        <v>98045.55</v>
      </c>
      <c r="G74" s="559" t="s">
        <v>16116</v>
      </c>
      <c r="H74" s="559"/>
      <c r="I74" s="559"/>
      <c r="J74" s="560"/>
      <c r="K74" s="560"/>
      <c r="L74" s="560"/>
      <c r="M74" s="558"/>
    </row>
    <row r="75" spans="1:13" x14ac:dyDescent="0.2">
      <c r="B75" s="290">
        <v>45559</v>
      </c>
      <c r="C75" s="564" t="s">
        <v>4329</v>
      </c>
      <c r="D75" s="563"/>
      <c r="E75" s="448">
        <v>113.02</v>
      </c>
      <c r="F75" s="395">
        <v>52087.1</v>
      </c>
      <c r="G75" s="559" t="s">
        <v>16115</v>
      </c>
      <c r="H75" s="559"/>
      <c r="I75" s="559"/>
      <c r="J75" s="560"/>
      <c r="K75" s="560"/>
      <c r="L75" s="560"/>
      <c r="M75" s="558"/>
    </row>
    <row r="76" spans="1:13" x14ac:dyDescent="0.2">
      <c r="B76" s="290">
        <v>45559</v>
      </c>
      <c r="C76" s="564" t="s">
        <v>4019</v>
      </c>
      <c r="D76" s="563"/>
      <c r="E76" s="395">
        <v>18.079999999999998</v>
      </c>
      <c r="F76" s="395">
        <v>137984.71</v>
      </c>
      <c r="G76" s="559" t="s">
        <v>16114</v>
      </c>
      <c r="H76" s="559"/>
      <c r="I76" s="559"/>
      <c r="J76" s="560"/>
      <c r="K76" s="560"/>
      <c r="L76" s="560"/>
      <c r="M76" s="558"/>
    </row>
    <row r="77" spans="1:13" x14ac:dyDescent="0.2">
      <c r="B77" s="290">
        <v>45560</v>
      </c>
      <c r="C77" s="564" t="s">
        <v>4329</v>
      </c>
      <c r="D77" s="563"/>
      <c r="E77" s="448">
        <v>16.71</v>
      </c>
      <c r="F77" s="395">
        <v>7608</v>
      </c>
      <c r="G77" s="559" t="s">
        <v>16113</v>
      </c>
      <c r="H77" s="559"/>
      <c r="I77" s="559"/>
      <c r="J77" s="560"/>
      <c r="K77" s="560"/>
      <c r="L77" s="560"/>
      <c r="M77" s="558"/>
    </row>
    <row r="78" spans="1:13" x14ac:dyDescent="0.2">
      <c r="B78" s="290">
        <v>45560</v>
      </c>
      <c r="C78" s="564" t="s">
        <v>4019</v>
      </c>
      <c r="D78" s="563"/>
      <c r="E78" s="280">
        <v>2.67</v>
      </c>
      <c r="F78" s="395">
        <v>1820.31</v>
      </c>
      <c r="G78" s="559" t="s">
        <v>16112</v>
      </c>
      <c r="H78" s="559"/>
      <c r="I78" s="559"/>
      <c r="J78" s="560"/>
      <c r="K78" s="560"/>
      <c r="L78" s="560"/>
      <c r="M78" s="558"/>
    </row>
    <row r="79" spans="1:13" x14ac:dyDescent="0.2">
      <c r="B79" s="290">
        <v>45560</v>
      </c>
      <c r="C79" s="564" t="s">
        <v>335</v>
      </c>
      <c r="D79" s="563"/>
      <c r="E79" s="395">
        <v>1358772.57</v>
      </c>
      <c r="F79" s="395">
        <v>88205.65</v>
      </c>
      <c r="G79" s="559" t="s">
        <v>16111</v>
      </c>
      <c r="H79" s="559"/>
      <c r="I79" s="559"/>
      <c r="J79" s="560"/>
      <c r="K79" s="560"/>
      <c r="L79" s="560"/>
      <c r="M79" s="558"/>
    </row>
    <row r="80" spans="1:13" x14ac:dyDescent="0.2">
      <c r="B80" s="290">
        <v>45561</v>
      </c>
      <c r="C80" s="564" t="s">
        <v>4329</v>
      </c>
      <c r="D80" s="563"/>
      <c r="E80" s="448">
        <v>370.58</v>
      </c>
      <c r="F80" s="395">
        <v>78142.61</v>
      </c>
      <c r="G80" s="559" t="s">
        <v>16110</v>
      </c>
      <c r="H80" s="559"/>
      <c r="I80" s="559"/>
      <c r="J80" s="560"/>
      <c r="K80" s="560"/>
      <c r="L80" s="560"/>
      <c r="M80" s="558"/>
    </row>
    <row r="81" spans="1:13" x14ac:dyDescent="0.2">
      <c r="B81" s="290">
        <v>45561</v>
      </c>
      <c r="C81" s="564" t="s">
        <v>4019</v>
      </c>
      <c r="D81" s="563"/>
      <c r="E81" s="395">
        <v>59.29</v>
      </c>
      <c r="F81" s="395">
        <v>18328.12</v>
      </c>
      <c r="G81" s="559" t="s">
        <v>16109</v>
      </c>
      <c r="H81" s="559"/>
      <c r="I81" s="559"/>
      <c r="J81" s="560"/>
      <c r="K81" s="560"/>
      <c r="L81" s="560"/>
      <c r="M81" s="558"/>
    </row>
    <row r="82" spans="1:13" x14ac:dyDescent="0.2">
      <c r="B82" s="290">
        <v>45562</v>
      </c>
      <c r="C82" s="289" t="s">
        <v>16108</v>
      </c>
      <c r="D82" s="563"/>
      <c r="E82" s="395">
        <v>251826.58</v>
      </c>
      <c r="F82" s="395">
        <v>1194.19</v>
      </c>
      <c r="G82" s="559" t="s">
        <v>16107</v>
      </c>
      <c r="H82" s="559"/>
      <c r="I82" s="559"/>
      <c r="J82" s="560"/>
      <c r="K82" s="560"/>
      <c r="L82" s="560"/>
      <c r="M82" s="558"/>
    </row>
    <row r="83" spans="1:13" x14ac:dyDescent="0.2">
      <c r="B83" s="567">
        <v>45565</v>
      </c>
      <c r="C83" s="564" t="s">
        <v>16106</v>
      </c>
      <c r="D83" s="563"/>
      <c r="E83" s="395">
        <v>34394.03</v>
      </c>
      <c r="F83" s="395">
        <v>1884.42</v>
      </c>
      <c r="G83" s="559" t="s">
        <v>16105</v>
      </c>
      <c r="H83" s="559"/>
      <c r="I83" s="559"/>
      <c r="J83" s="560"/>
      <c r="K83" s="560"/>
      <c r="L83" s="560"/>
      <c r="M83" s="558"/>
    </row>
    <row r="84" spans="1:13" ht="12.75" customHeight="1" x14ac:dyDescent="0.2">
      <c r="B84" s="290">
        <v>45565</v>
      </c>
      <c r="C84" s="289" t="s">
        <v>4329</v>
      </c>
      <c r="D84" s="563"/>
      <c r="E84" s="448">
        <v>48.19</v>
      </c>
      <c r="F84" s="395">
        <v>59104.9</v>
      </c>
      <c r="G84" s="559" t="s">
        <v>16104</v>
      </c>
      <c r="H84" s="559"/>
      <c r="I84" s="559"/>
      <c r="J84" s="560"/>
      <c r="K84" s="560"/>
      <c r="L84" s="560"/>
      <c r="M84" s="558"/>
    </row>
    <row r="85" spans="1:13" x14ac:dyDescent="0.2">
      <c r="B85" s="290">
        <v>45565</v>
      </c>
      <c r="C85" s="564" t="s">
        <v>4019</v>
      </c>
      <c r="D85" s="563"/>
      <c r="E85" s="280">
        <v>7.71</v>
      </c>
      <c r="F85" s="395">
        <v>26456.59</v>
      </c>
      <c r="G85" s="559" t="s">
        <v>16103</v>
      </c>
      <c r="H85" s="559"/>
      <c r="I85" s="559"/>
      <c r="J85" s="560"/>
      <c r="K85" s="560"/>
      <c r="L85" s="560"/>
      <c r="M85" s="558"/>
    </row>
    <row r="86" spans="1:13" x14ac:dyDescent="0.2">
      <c r="B86" s="290">
        <v>45565</v>
      </c>
      <c r="C86" s="564" t="s">
        <v>16102</v>
      </c>
      <c r="D86" s="563"/>
      <c r="E86" s="395">
        <v>78097.27</v>
      </c>
      <c r="F86" s="395">
        <v>17338.88</v>
      </c>
      <c r="G86" s="559" t="s">
        <v>16101</v>
      </c>
      <c r="H86" s="559"/>
      <c r="I86" s="559"/>
      <c r="J86" s="560"/>
      <c r="K86" s="560"/>
      <c r="L86" s="560"/>
      <c r="M86" s="558"/>
    </row>
    <row r="87" spans="1:13" x14ac:dyDescent="0.2">
      <c r="B87" s="290">
        <v>45565</v>
      </c>
      <c r="C87" s="564" t="s">
        <v>335</v>
      </c>
      <c r="D87" s="563"/>
      <c r="E87" s="395">
        <v>1272585.49</v>
      </c>
      <c r="F87" s="395">
        <v>19000.86</v>
      </c>
      <c r="G87" s="559" t="s">
        <v>16100</v>
      </c>
      <c r="H87" s="559"/>
      <c r="I87" s="559"/>
      <c r="J87" s="560"/>
      <c r="K87" s="560"/>
      <c r="L87" s="560"/>
      <c r="M87" s="558"/>
    </row>
    <row r="88" spans="1:13" x14ac:dyDescent="0.2">
      <c r="B88" s="290">
        <v>45565</v>
      </c>
      <c r="C88" s="564" t="s">
        <v>2901</v>
      </c>
      <c r="D88" s="563"/>
      <c r="E88" s="280">
        <v>280403.62</v>
      </c>
      <c r="F88" s="395">
        <v>18667.88</v>
      </c>
      <c r="G88" s="559" t="s">
        <v>16099</v>
      </c>
      <c r="H88" s="559"/>
      <c r="I88" s="559"/>
      <c r="J88" s="560"/>
      <c r="K88" s="560"/>
      <c r="L88" s="560"/>
      <c r="M88" s="558"/>
    </row>
    <row r="89" spans="1:13" x14ac:dyDescent="0.2">
      <c r="B89" s="567">
        <v>45565</v>
      </c>
      <c r="C89" s="564" t="s">
        <v>8239</v>
      </c>
      <c r="D89" s="563"/>
      <c r="E89" s="395">
        <v>80000</v>
      </c>
      <c r="F89" s="395">
        <v>8831.44</v>
      </c>
      <c r="G89" s="559" t="s">
        <v>16098</v>
      </c>
      <c r="H89" s="559"/>
      <c r="I89" s="559"/>
      <c r="J89" s="560"/>
      <c r="K89" s="560"/>
      <c r="L89" s="560"/>
      <c r="M89" s="558"/>
    </row>
    <row r="90" spans="1:13" x14ac:dyDescent="0.2">
      <c r="B90" s="567">
        <v>45565</v>
      </c>
      <c r="C90" s="564" t="s">
        <v>8238</v>
      </c>
      <c r="D90" s="563"/>
      <c r="E90" s="395">
        <v>100000</v>
      </c>
      <c r="F90" s="395">
        <v>110877.83</v>
      </c>
      <c r="G90" s="559" t="s">
        <v>16097</v>
      </c>
      <c r="H90" s="559"/>
      <c r="I90" s="559"/>
      <c r="J90" s="560"/>
      <c r="K90" s="560"/>
      <c r="L90" s="560"/>
      <c r="M90" s="558"/>
    </row>
    <row r="91" spans="1:13" x14ac:dyDescent="0.2">
      <c r="B91" s="567">
        <v>45565</v>
      </c>
      <c r="C91" s="279" t="s">
        <v>16096</v>
      </c>
      <c r="D91" s="563"/>
      <c r="E91" s="280">
        <v>1</v>
      </c>
      <c r="F91" s="395">
        <v>7509.05</v>
      </c>
      <c r="G91" s="559" t="s">
        <v>16095</v>
      </c>
      <c r="H91" s="559"/>
      <c r="I91" s="559"/>
      <c r="J91" s="560"/>
      <c r="K91" s="560"/>
      <c r="L91" s="560"/>
      <c r="M91" s="558"/>
    </row>
    <row r="92" spans="1:13" x14ac:dyDescent="0.2">
      <c r="B92" s="567">
        <v>45565</v>
      </c>
      <c r="C92" s="289" t="s">
        <v>16094</v>
      </c>
      <c r="D92" s="563"/>
      <c r="E92" s="280">
        <v>174667.22</v>
      </c>
      <c r="F92" s="395">
        <v>29991.41</v>
      </c>
      <c r="G92" s="559" t="s">
        <v>16093</v>
      </c>
      <c r="H92" s="559"/>
      <c r="I92" s="559"/>
      <c r="J92" s="560"/>
      <c r="K92" s="560"/>
      <c r="L92" s="560"/>
      <c r="M92" s="558"/>
    </row>
    <row r="93" spans="1:13" x14ac:dyDescent="0.2">
      <c r="B93" s="567">
        <v>45565</v>
      </c>
      <c r="C93" s="289" t="s">
        <v>16092</v>
      </c>
      <c r="D93" s="563"/>
      <c r="E93" s="448">
        <v>750</v>
      </c>
      <c r="F93" s="395">
        <v>41577.65</v>
      </c>
      <c r="G93" s="559" t="s">
        <v>16091</v>
      </c>
      <c r="H93" s="559"/>
      <c r="I93" s="559"/>
      <c r="J93" s="560"/>
      <c r="K93" s="560"/>
      <c r="L93" s="560"/>
      <c r="M93" s="558"/>
    </row>
    <row r="94" spans="1:13" x14ac:dyDescent="0.2">
      <c r="B94" s="567">
        <v>45565</v>
      </c>
      <c r="C94" s="1156" t="s">
        <v>4019</v>
      </c>
      <c r="D94" s="563"/>
      <c r="E94" s="280">
        <v>120</v>
      </c>
      <c r="F94" s="395">
        <v>53236.97</v>
      </c>
      <c r="G94" s="560" t="s">
        <v>16090</v>
      </c>
      <c r="H94" s="558"/>
      <c r="I94" s="558"/>
      <c r="J94" s="558"/>
      <c r="K94" s="558"/>
      <c r="L94" s="558"/>
      <c r="M94" s="558"/>
    </row>
    <row r="95" spans="1:13" x14ac:dyDescent="0.2">
      <c r="B95" s="567">
        <v>45565</v>
      </c>
      <c r="C95" s="564" t="s">
        <v>16089</v>
      </c>
      <c r="D95" s="563"/>
      <c r="E95" s="395">
        <v>59179.93</v>
      </c>
      <c r="F95" s="395">
        <v>13428.18</v>
      </c>
      <c r="G95" s="560" t="s">
        <v>16088</v>
      </c>
      <c r="H95" s="558"/>
      <c r="I95" s="558"/>
      <c r="J95" s="558"/>
      <c r="K95" s="558"/>
      <c r="L95" s="558"/>
      <c r="M95" s="558"/>
    </row>
    <row r="96" spans="1:13" x14ac:dyDescent="0.2">
      <c r="A96" s="278" t="s">
        <v>3472</v>
      </c>
      <c r="B96" s="567"/>
      <c r="C96" s="564"/>
      <c r="D96" s="563"/>
      <c r="E96" s="395"/>
      <c r="F96" s="395">
        <v>100988.44</v>
      </c>
      <c r="G96" s="560" t="s">
        <v>16087</v>
      </c>
      <c r="H96" s="558"/>
      <c r="I96" s="558"/>
      <c r="J96" s="558"/>
      <c r="K96" s="558"/>
      <c r="L96" s="558"/>
      <c r="M96" s="558"/>
    </row>
    <row r="97" spans="1:13" x14ac:dyDescent="0.2">
      <c r="B97" s="567"/>
      <c r="C97" s="564"/>
      <c r="D97" s="563"/>
      <c r="F97" s="395">
        <v>8494.56</v>
      </c>
      <c r="G97" s="560" t="s">
        <v>16086</v>
      </c>
      <c r="H97" s="558"/>
      <c r="I97" s="558"/>
      <c r="J97" s="558"/>
      <c r="K97" s="558"/>
      <c r="L97" s="558"/>
      <c r="M97" s="558"/>
    </row>
    <row r="98" spans="1:13" x14ac:dyDescent="0.2">
      <c r="B98" s="290"/>
      <c r="C98" s="289"/>
      <c r="D98" s="563"/>
      <c r="E98" s="395"/>
      <c r="F98" s="395">
        <v>61375</v>
      </c>
      <c r="G98" s="560" t="s">
        <v>16085</v>
      </c>
      <c r="H98" s="558"/>
      <c r="I98" s="558"/>
      <c r="J98" s="558"/>
      <c r="K98" s="558"/>
      <c r="L98" s="558"/>
      <c r="M98" s="558"/>
    </row>
    <row r="99" spans="1:13" x14ac:dyDescent="0.2">
      <c r="B99" s="290"/>
      <c r="C99" s="826"/>
      <c r="D99" s="563"/>
      <c r="E99" s="395"/>
      <c r="F99" s="395">
        <v>1295.95</v>
      </c>
      <c r="G99" s="560" t="s">
        <v>16084</v>
      </c>
      <c r="H99" s="558"/>
      <c r="I99" s="558"/>
      <c r="J99" s="558"/>
      <c r="K99" s="558"/>
      <c r="L99" s="558"/>
      <c r="M99" s="558"/>
    </row>
    <row r="100" spans="1:13" x14ac:dyDescent="0.2">
      <c r="A100" s="278" t="s">
        <v>3472</v>
      </c>
      <c r="B100" s="567"/>
      <c r="C100" s="564"/>
      <c r="D100" s="563"/>
      <c r="E100" s="395"/>
      <c r="F100" s="395">
        <v>15834</v>
      </c>
      <c r="G100" s="560" t="s">
        <v>16083</v>
      </c>
      <c r="H100" s="558"/>
      <c r="I100" s="558"/>
      <c r="J100" s="558"/>
      <c r="K100" s="558"/>
      <c r="L100" s="558"/>
      <c r="M100" s="558"/>
    </row>
    <row r="101" spans="1:13" x14ac:dyDescent="0.2">
      <c r="B101" s="290"/>
      <c r="C101" s="289"/>
      <c r="D101" s="563"/>
      <c r="F101" s="395">
        <v>2707.86</v>
      </c>
      <c r="G101" s="560" t="s">
        <v>16082</v>
      </c>
      <c r="H101" s="559"/>
      <c r="I101" s="559"/>
      <c r="J101" s="560"/>
      <c r="K101" s="560"/>
      <c r="L101" s="560"/>
      <c r="M101" s="558"/>
    </row>
    <row r="102" spans="1:13" x14ac:dyDescent="0.2">
      <c r="B102" s="290"/>
      <c r="C102" s="564"/>
      <c r="D102" s="563"/>
      <c r="E102" s="395"/>
      <c r="F102" s="395">
        <v>135000</v>
      </c>
      <c r="G102" s="560" t="s">
        <v>16081</v>
      </c>
      <c r="H102" s="559"/>
      <c r="I102" s="559"/>
      <c r="J102" s="560"/>
      <c r="K102" s="560"/>
      <c r="L102" s="560"/>
      <c r="M102" s="558"/>
    </row>
    <row r="103" spans="1:13" x14ac:dyDescent="0.2">
      <c r="B103" s="290"/>
      <c r="C103" s="564"/>
      <c r="D103" s="563"/>
      <c r="E103" s="395"/>
      <c r="F103" s="395">
        <v>14036</v>
      </c>
      <c r="G103" s="559" t="s">
        <v>16080</v>
      </c>
      <c r="H103" s="559"/>
      <c r="I103" s="559"/>
      <c r="J103" s="560"/>
      <c r="K103" s="560"/>
      <c r="L103" s="560"/>
      <c r="M103" s="558"/>
    </row>
    <row r="104" spans="1:13" x14ac:dyDescent="0.2">
      <c r="B104" s="290"/>
      <c r="C104" s="564"/>
      <c r="D104" s="563"/>
      <c r="E104" s="395"/>
      <c r="F104" s="395">
        <v>11322</v>
      </c>
      <c r="G104" s="559" t="s">
        <v>16079</v>
      </c>
      <c r="H104" s="559"/>
      <c r="I104" s="559"/>
      <c r="J104" s="560"/>
      <c r="K104" s="560"/>
      <c r="L104" s="560"/>
      <c r="M104" s="558"/>
    </row>
    <row r="105" spans="1:13" x14ac:dyDescent="0.2">
      <c r="B105" s="290"/>
      <c r="C105" s="564"/>
      <c r="D105" s="563"/>
      <c r="E105" s="395"/>
      <c r="F105" s="395">
        <v>6059.31</v>
      </c>
      <c r="G105" s="559" t="s">
        <v>16078</v>
      </c>
      <c r="H105" s="559"/>
      <c r="I105" s="559"/>
      <c r="J105" s="560"/>
      <c r="K105" s="560"/>
      <c r="L105" s="560"/>
      <c r="M105" s="558"/>
    </row>
    <row r="106" spans="1:13" x14ac:dyDescent="0.2">
      <c r="B106" s="290"/>
      <c r="C106" s="560"/>
      <c r="D106" s="563"/>
      <c r="E106" s="395"/>
      <c r="F106" s="395">
        <v>25247.11</v>
      </c>
      <c r="G106" s="559" t="s">
        <v>16077</v>
      </c>
      <c r="H106" s="559"/>
      <c r="I106" s="559"/>
      <c r="J106" s="560"/>
      <c r="K106" s="560"/>
      <c r="L106" s="560"/>
      <c r="M106" s="558"/>
    </row>
    <row r="107" spans="1:13" x14ac:dyDescent="0.2">
      <c r="B107" s="290"/>
      <c r="C107" s="564"/>
      <c r="D107" s="563"/>
      <c r="E107" s="395"/>
      <c r="F107" s="395">
        <v>29024.66</v>
      </c>
      <c r="G107" s="559" t="s">
        <v>16076</v>
      </c>
      <c r="H107" s="559"/>
      <c r="I107" s="559"/>
      <c r="J107" s="560"/>
      <c r="K107" s="560"/>
      <c r="L107" s="560"/>
      <c r="M107" s="558"/>
    </row>
    <row r="108" spans="1:13" x14ac:dyDescent="0.2">
      <c r="B108" s="290"/>
      <c r="D108" s="563"/>
      <c r="F108" s="395">
        <v>28677.279999999999</v>
      </c>
      <c r="G108" s="559" t="s">
        <v>16075</v>
      </c>
      <c r="H108" s="559"/>
      <c r="I108" s="559"/>
      <c r="J108" s="560"/>
      <c r="K108" s="560"/>
      <c r="L108" s="560"/>
      <c r="M108" s="558"/>
    </row>
    <row r="109" spans="1:13" x14ac:dyDescent="0.2">
      <c r="A109" s="278" t="s">
        <v>3472</v>
      </c>
      <c r="B109" s="567"/>
      <c r="C109" s="564"/>
      <c r="D109" s="563"/>
      <c r="E109" s="395"/>
      <c r="F109" s="395">
        <v>5970.93</v>
      </c>
      <c r="G109" s="559" t="s">
        <v>16074</v>
      </c>
      <c r="H109" s="559"/>
      <c r="I109" s="559"/>
      <c r="J109" s="560"/>
      <c r="K109" s="560"/>
      <c r="L109" s="560"/>
      <c r="M109" s="558"/>
    </row>
    <row r="110" spans="1:13" x14ac:dyDescent="0.2">
      <c r="B110" s="567"/>
      <c r="C110" s="564"/>
      <c r="D110" s="563"/>
      <c r="E110" s="395"/>
      <c r="F110" s="395">
        <v>6380.01</v>
      </c>
      <c r="G110" s="559" t="s">
        <v>16073</v>
      </c>
      <c r="H110" s="559"/>
      <c r="I110" s="559"/>
      <c r="J110" s="560"/>
      <c r="K110" s="560"/>
      <c r="L110" s="560"/>
      <c r="M110" s="558"/>
    </row>
    <row r="111" spans="1:13" x14ac:dyDescent="0.2">
      <c r="B111" s="567"/>
      <c r="C111" s="564"/>
      <c r="D111" s="563"/>
      <c r="E111" s="395"/>
      <c r="F111" s="395">
        <v>37386.080000000002</v>
      </c>
      <c r="G111" s="559" t="s">
        <v>16072</v>
      </c>
      <c r="H111" s="559"/>
      <c r="I111" s="559"/>
      <c r="J111" s="560"/>
      <c r="K111" s="560"/>
      <c r="L111" s="560"/>
      <c r="M111" s="558"/>
    </row>
    <row r="112" spans="1:13" x14ac:dyDescent="0.2">
      <c r="B112" s="567"/>
      <c r="C112" s="289"/>
      <c r="D112" s="563"/>
      <c r="F112" s="395">
        <v>25716.99</v>
      </c>
      <c r="G112" s="559" t="s">
        <v>16071</v>
      </c>
      <c r="H112" s="559"/>
      <c r="I112" s="559"/>
      <c r="J112" s="560"/>
      <c r="K112" s="560"/>
      <c r="L112" s="560"/>
      <c r="M112" s="558"/>
    </row>
    <row r="113" spans="2:13" x14ac:dyDescent="0.2">
      <c r="B113" s="567"/>
      <c r="C113" s="564"/>
      <c r="D113" s="563"/>
      <c r="E113" s="395"/>
      <c r="F113" s="395">
        <v>4226.3599999999997</v>
      </c>
      <c r="G113" s="559" t="s">
        <v>16070</v>
      </c>
      <c r="H113" s="559"/>
      <c r="I113" s="559"/>
      <c r="J113" s="560"/>
      <c r="K113" s="560"/>
      <c r="L113" s="560"/>
      <c r="M113" s="558"/>
    </row>
    <row r="114" spans="2:13" x14ac:dyDescent="0.2">
      <c r="B114" s="567"/>
      <c r="C114" s="289"/>
      <c r="D114" s="563"/>
      <c r="F114" s="395">
        <v>1194.19</v>
      </c>
      <c r="G114" s="559" t="s">
        <v>11537</v>
      </c>
      <c r="H114" s="559"/>
      <c r="I114" s="559"/>
      <c r="J114" s="560"/>
      <c r="K114" s="560"/>
      <c r="L114" s="560"/>
      <c r="M114" s="558"/>
    </row>
    <row r="115" spans="2:13" x14ac:dyDescent="0.2">
      <c r="B115" s="567"/>
      <c r="C115" s="564"/>
      <c r="D115" s="563"/>
      <c r="F115" s="395">
        <v>96968.84</v>
      </c>
      <c r="G115" s="559" t="s">
        <v>16069</v>
      </c>
      <c r="H115" s="559"/>
      <c r="I115" s="559"/>
      <c r="J115" s="560"/>
      <c r="K115" s="560"/>
      <c r="L115" s="560"/>
      <c r="M115" s="558"/>
    </row>
    <row r="116" spans="2:13" x14ac:dyDescent="0.2">
      <c r="B116" s="567"/>
      <c r="C116" s="564"/>
      <c r="D116" s="563"/>
      <c r="F116" s="395">
        <v>224</v>
      </c>
      <c r="G116" s="559" t="s">
        <v>16068</v>
      </c>
      <c r="H116" s="559"/>
      <c r="I116" s="559"/>
      <c r="J116" s="560"/>
      <c r="K116" s="560"/>
      <c r="L116" s="560"/>
      <c r="M116" s="558"/>
    </row>
    <row r="117" spans="2:13" x14ac:dyDescent="0.2">
      <c r="B117" s="567"/>
      <c r="C117" s="289"/>
      <c r="D117" s="563"/>
      <c r="F117" s="395">
        <v>1200</v>
      </c>
      <c r="G117" s="559" t="s">
        <v>15062</v>
      </c>
      <c r="H117" s="559"/>
      <c r="I117" s="559"/>
      <c r="J117" s="560"/>
      <c r="K117" s="560"/>
      <c r="L117" s="560"/>
      <c r="M117" s="558"/>
    </row>
    <row r="118" spans="2:13" x14ac:dyDescent="0.2">
      <c r="D118" s="563"/>
      <c r="F118" s="395">
        <v>6637.35</v>
      </c>
      <c r="G118" s="559" t="s">
        <v>16067</v>
      </c>
      <c r="H118" s="559"/>
      <c r="I118" s="559"/>
      <c r="J118" s="560"/>
      <c r="K118" s="560"/>
      <c r="L118" s="560"/>
      <c r="M118" s="558"/>
    </row>
    <row r="119" spans="2:13" x14ac:dyDescent="0.2">
      <c r="B119" s="290"/>
      <c r="C119" s="289"/>
      <c r="D119" s="563"/>
      <c r="F119" s="395">
        <v>1195</v>
      </c>
      <c r="G119" s="559" t="s">
        <v>16066</v>
      </c>
      <c r="H119" s="559"/>
      <c r="I119" s="559"/>
      <c r="J119" s="560"/>
      <c r="K119" s="560"/>
      <c r="L119" s="560"/>
      <c r="M119" s="558"/>
    </row>
    <row r="120" spans="2:13" x14ac:dyDescent="0.2">
      <c r="B120" s="290"/>
      <c r="C120" s="289"/>
      <c r="D120" s="563"/>
      <c r="F120" s="395">
        <v>11158.8</v>
      </c>
      <c r="G120" s="559" t="s">
        <v>16065</v>
      </c>
      <c r="H120" s="559"/>
      <c r="I120" s="559"/>
      <c r="J120" s="560"/>
      <c r="K120" s="560"/>
      <c r="L120" s="560"/>
      <c r="M120" s="558"/>
    </row>
    <row r="121" spans="2:13" x14ac:dyDescent="0.2">
      <c r="B121" s="290"/>
      <c r="C121" s="289"/>
      <c r="D121" s="563"/>
      <c r="F121" s="395">
        <v>3967.95</v>
      </c>
      <c r="G121" s="559" t="s">
        <v>16064</v>
      </c>
      <c r="H121" s="559"/>
      <c r="I121" s="559"/>
      <c r="J121" s="560"/>
      <c r="K121" s="560"/>
      <c r="L121" s="560"/>
      <c r="M121" s="558"/>
    </row>
    <row r="122" spans="2:13" x14ac:dyDescent="0.2">
      <c r="B122" s="290"/>
      <c r="C122" s="289"/>
      <c r="D122" s="563"/>
      <c r="F122" s="395">
        <v>1346.09</v>
      </c>
      <c r="G122" s="559" t="s">
        <v>16063</v>
      </c>
      <c r="H122" s="559"/>
      <c r="I122" s="559"/>
      <c r="J122" s="560"/>
      <c r="K122" s="560"/>
      <c r="L122" s="560"/>
      <c r="M122" s="558"/>
    </row>
    <row r="123" spans="2:13" x14ac:dyDescent="0.2">
      <c r="B123" s="290"/>
      <c r="C123" s="289"/>
      <c r="D123" s="563"/>
      <c r="F123" s="395">
        <v>2649.7</v>
      </c>
      <c r="G123" s="559" t="s">
        <v>16062</v>
      </c>
      <c r="H123" s="559"/>
      <c r="I123" s="559"/>
      <c r="J123" s="560"/>
      <c r="K123" s="560"/>
      <c r="L123" s="560"/>
      <c r="M123" s="558"/>
    </row>
    <row r="124" spans="2:13" x14ac:dyDescent="0.2">
      <c r="B124" s="290"/>
      <c r="C124" s="289"/>
      <c r="D124" s="563"/>
      <c r="F124" s="395">
        <v>750</v>
      </c>
      <c r="G124" s="559" t="s">
        <v>10912</v>
      </c>
      <c r="H124" s="559"/>
      <c r="I124" s="559"/>
      <c r="J124" s="560"/>
      <c r="K124" s="560"/>
      <c r="L124" s="560"/>
      <c r="M124" s="558"/>
    </row>
    <row r="125" spans="2:13" x14ac:dyDescent="0.2">
      <c r="B125" s="290"/>
      <c r="C125" s="289"/>
      <c r="D125" s="563"/>
      <c r="F125" s="395">
        <v>120</v>
      </c>
      <c r="G125" s="559" t="s">
        <v>4019</v>
      </c>
      <c r="H125" s="559"/>
      <c r="I125" s="559"/>
      <c r="J125" s="560"/>
      <c r="K125" s="560"/>
      <c r="L125" s="560"/>
      <c r="M125" s="558"/>
    </row>
    <row r="126" spans="2:13" x14ac:dyDescent="0.2">
      <c r="B126" s="290"/>
      <c r="C126" s="289"/>
      <c r="D126" s="563"/>
      <c r="F126" s="395">
        <v>3275.45</v>
      </c>
      <c r="G126" s="559" t="s">
        <v>16061</v>
      </c>
      <c r="H126" s="559"/>
      <c r="I126" s="559"/>
      <c r="J126" s="560"/>
      <c r="K126" s="560"/>
      <c r="L126" s="560"/>
      <c r="M126" s="558"/>
    </row>
    <row r="127" spans="2:13" x14ac:dyDescent="0.2">
      <c r="B127" s="290"/>
      <c r="C127" s="289"/>
      <c r="D127" s="563"/>
      <c r="F127" s="395">
        <v>2021.06</v>
      </c>
      <c r="G127" s="560" t="s">
        <v>16060</v>
      </c>
      <c r="H127" s="559"/>
      <c r="I127" s="559"/>
      <c r="J127" s="560"/>
      <c r="K127" s="560"/>
      <c r="L127" s="560"/>
      <c r="M127" s="558"/>
    </row>
    <row r="128" spans="2:13" x14ac:dyDescent="0.2">
      <c r="B128" s="290"/>
      <c r="C128" s="289"/>
      <c r="D128" s="563"/>
      <c r="F128" s="395">
        <v>10822.51</v>
      </c>
      <c r="G128" s="559" t="s">
        <v>16059</v>
      </c>
      <c r="H128" s="559"/>
      <c r="I128" s="559"/>
      <c r="J128" s="560"/>
      <c r="K128" s="560"/>
      <c r="L128" s="560"/>
      <c r="M128" s="558"/>
    </row>
    <row r="129" spans="2:13" x14ac:dyDescent="0.2">
      <c r="B129" s="290"/>
      <c r="C129" s="289"/>
      <c r="D129" s="563"/>
      <c r="F129" s="395">
        <v>2323.7399999999998</v>
      </c>
      <c r="G129" s="560" t="s">
        <v>16058</v>
      </c>
      <c r="H129" s="559"/>
      <c r="I129" s="559"/>
      <c r="J129" s="560"/>
      <c r="K129" s="560"/>
      <c r="L129" s="560"/>
      <c r="M129" s="558"/>
    </row>
    <row r="130" spans="2:13" x14ac:dyDescent="0.2">
      <c r="B130" s="290"/>
      <c r="C130" s="289"/>
      <c r="D130" s="563"/>
      <c r="F130" s="395">
        <v>6969.53</v>
      </c>
      <c r="G130" s="559" t="s">
        <v>16057</v>
      </c>
      <c r="H130" s="559"/>
      <c r="I130" s="559"/>
      <c r="J130" s="560"/>
      <c r="K130" s="560"/>
      <c r="L130" s="560"/>
      <c r="M130" s="558"/>
    </row>
    <row r="131" spans="2:13" x14ac:dyDescent="0.2">
      <c r="B131" s="290"/>
      <c r="D131" s="563"/>
      <c r="F131" s="395">
        <v>56934.76</v>
      </c>
      <c r="G131" s="559" t="s">
        <v>16056</v>
      </c>
      <c r="H131" s="559"/>
      <c r="I131" s="559"/>
      <c r="J131" s="560"/>
      <c r="K131" s="560"/>
      <c r="L131" s="560"/>
      <c r="M131" s="558"/>
    </row>
    <row r="132" spans="2:13" x14ac:dyDescent="0.2">
      <c r="B132" s="290"/>
      <c r="C132" s="289"/>
      <c r="D132" s="563"/>
      <c r="F132" s="395">
        <v>20000</v>
      </c>
      <c r="G132" s="559" t="s">
        <v>16021</v>
      </c>
      <c r="H132" s="559"/>
      <c r="I132" s="559"/>
      <c r="J132" s="560"/>
      <c r="K132" s="560"/>
      <c r="L132" s="560"/>
      <c r="M132" s="558"/>
    </row>
    <row r="133" spans="2:13" x14ac:dyDescent="0.2">
      <c r="B133" s="290"/>
      <c r="C133" s="289"/>
      <c r="D133" s="563"/>
      <c r="F133" s="395">
        <v>57842.78</v>
      </c>
      <c r="G133" s="559" t="s">
        <v>16055</v>
      </c>
      <c r="H133" s="559"/>
      <c r="I133" s="559"/>
      <c r="J133" s="560"/>
      <c r="K133" s="560"/>
      <c r="L133" s="560"/>
      <c r="M133" s="558"/>
    </row>
    <row r="134" spans="2:13" x14ac:dyDescent="0.2">
      <c r="B134" s="290"/>
      <c r="D134" s="563"/>
      <c r="F134" s="395">
        <v>137174.07999999999</v>
      </c>
      <c r="G134" s="560" t="s">
        <v>16054</v>
      </c>
      <c r="H134" s="559"/>
      <c r="I134" s="559"/>
      <c r="J134" s="560"/>
      <c r="K134" s="560"/>
      <c r="L134" s="560"/>
      <c r="M134" s="558"/>
    </row>
    <row r="135" spans="2:13" x14ac:dyDescent="0.2">
      <c r="B135" s="290"/>
      <c r="C135" s="289"/>
      <c r="D135" s="563"/>
      <c r="F135" s="395">
        <v>13191.75</v>
      </c>
      <c r="G135" s="559" t="s">
        <v>16053</v>
      </c>
      <c r="H135" s="559"/>
      <c r="I135" s="559"/>
      <c r="J135" s="560"/>
      <c r="K135" s="560"/>
      <c r="L135" s="560"/>
      <c r="M135" s="558"/>
    </row>
    <row r="136" spans="2:13" x14ac:dyDescent="0.2">
      <c r="B136" s="290"/>
      <c r="C136" s="289"/>
      <c r="D136" s="563"/>
      <c r="F136" s="395">
        <v>258248.31</v>
      </c>
      <c r="G136" s="559" t="s">
        <v>16052</v>
      </c>
      <c r="H136" s="559"/>
      <c r="I136" s="559"/>
      <c r="J136" s="560"/>
      <c r="K136" s="560"/>
      <c r="L136" s="560"/>
      <c r="M136" s="558"/>
    </row>
    <row r="137" spans="2:13" x14ac:dyDescent="0.2">
      <c r="B137" s="290"/>
      <c r="C137" s="289"/>
      <c r="D137" s="563"/>
      <c r="F137" s="395">
        <v>2879.38</v>
      </c>
      <c r="G137" s="559" t="s">
        <v>16051</v>
      </c>
      <c r="H137" s="559"/>
      <c r="I137" s="559"/>
      <c r="J137" s="560"/>
      <c r="K137" s="560"/>
      <c r="L137" s="560"/>
      <c r="M137" s="558"/>
    </row>
    <row r="138" spans="2:13" x14ac:dyDescent="0.2">
      <c r="B138" s="290"/>
      <c r="C138" s="289"/>
      <c r="D138" s="563"/>
      <c r="F138" s="395">
        <v>29373.3</v>
      </c>
      <c r="G138" s="559" t="s">
        <v>16050</v>
      </c>
      <c r="H138" s="559"/>
      <c r="I138" s="559"/>
      <c r="J138" s="560"/>
      <c r="K138" s="560"/>
      <c r="L138" s="560"/>
      <c r="M138" s="558"/>
    </row>
    <row r="139" spans="2:13" x14ac:dyDescent="0.2">
      <c r="B139" s="290"/>
      <c r="C139" s="289"/>
      <c r="D139" s="563"/>
      <c r="F139" s="395">
        <v>35728</v>
      </c>
      <c r="G139" s="559" t="s">
        <v>16049</v>
      </c>
      <c r="H139" s="559"/>
      <c r="I139" s="559"/>
      <c r="J139" s="560"/>
      <c r="K139" s="560"/>
      <c r="L139" s="560"/>
      <c r="M139" s="558"/>
    </row>
    <row r="140" spans="2:13" x14ac:dyDescent="0.2">
      <c r="B140" s="290"/>
      <c r="C140" s="289"/>
      <c r="D140" s="563"/>
      <c r="F140" s="395">
        <v>8988</v>
      </c>
      <c r="G140" s="559" t="s">
        <v>16048</v>
      </c>
      <c r="H140" s="559"/>
      <c r="I140" s="559"/>
      <c r="J140" s="560"/>
      <c r="K140" s="560"/>
      <c r="L140" s="560"/>
      <c r="M140" s="558"/>
    </row>
    <row r="141" spans="2:13" x14ac:dyDescent="0.2">
      <c r="B141" s="290"/>
      <c r="C141" s="289"/>
      <c r="D141" s="563"/>
      <c r="F141" s="395">
        <v>2219.79</v>
      </c>
      <c r="G141" s="559" t="s">
        <v>16047</v>
      </c>
      <c r="H141" s="559"/>
      <c r="I141" s="559"/>
      <c r="J141" s="560"/>
      <c r="K141" s="560"/>
      <c r="L141" s="560"/>
      <c r="M141" s="558"/>
    </row>
    <row r="142" spans="2:13" x14ac:dyDescent="0.2">
      <c r="B142" s="290"/>
      <c r="C142" s="289"/>
      <c r="D142" s="563"/>
      <c r="F142" s="395">
        <v>2231.84</v>
      </c>
      <c r="G142" s="559" t="s">
        <v>16046</v>
      </c>
      <c r="H142" s="559"/>
      <c r="I142" s="559"/>
      <c r="J142" s="560"/>
      <c r="K142" s="560"/>
      <c r="L142" s="560"/>
      <c r="M142" s="558"/>
    </row>
    <row r="143" spans="2:13" x14ac:dyDescent="0.2">
      <c r="B143" s="290"/>
      <c r="C143" s="289"/>
      <c r="D143" s="563"/>
      <c r="F143" s="395">
        <v>9231.2000000000007</v>
      </c>
      <c r="G143" s="674" t="s">
        <v>16045</v>
      </c>
      <c r="H143" s="559"/>
      <c r="I143" s="559"/>
      <c r="J143" s="560"/>
      <c r="K143" s="560"/>
      <c r="L143" s="560"/>
      <c r="M143" s="558"/>
    </row>
    <row r="144" spans="2:13" x14ac:dyDescent="0.2">
      <c r="B144" s="290"/>
      <c r="C144" s="289"/>
      <c r="D144" s="563"/>
      <c r="F144" s="395">
        <v>8893.11</v>
      </c>
      <c r="G144" s="559" t="s">
        <v>16044</v>
      </c>
      <c r="H144" s="559"/>
      <c r="I144" s="559"/>
      <c r="J144" s="560"/>
      <c r="K144" s="560"/>
      <c r="L144" s="560"/>
      <c r="M144" s="558"/>
    </row>
    <row r="145" spans="2:13" x14ac:dyDescent="0.2">
      <c r="B145" s="290"/>
      <c r="C145" s="289"/>
      <c r="D145" s="563"/>
      <c r="F145" s="395">
        <v>15878.51</v>
      </c>
      <c r="G145" s="560" t="s">
        <v>16043</v>
      </c>
      <c r="H145" s="558"/>
      <c r="I145" s="558"/>
      <c r="J145" s="558"/>
      <c r="K145" s="560"/>
      <c r="L145" s="560"/>
      <c r="M145" s="558"/>
    </row>
    <row r="146" spans="2:13" x14ac:dyDescent="0.2">
      <c r="B146" s="290"/>
      <c r="C146" s="289"/>
      <c r="D146" s="563"/>
      <c r="F146" s="395">
        <v>1126.51</v>
      </c>
      <c r="G146" s="559" t="s">
        <v>16042</v>
      </c>
      <c r="H146" s="559"/>
      <c r="I146" s="559"/>
      <c r="J146" s="560"/>
      <c r="K146" s="560"/>
      <c r="L146" s="560"/>
      <c r="M146" s="558"/>
    </row>
    <row r="147" spans="2:13" x14ac:dyDescent="0.2">
      <c r="B147" s="290"/>
      <c r="C147" s="289"/>
      <c r="D147" s="563"/>
      <c r="F147" s="395">
        <v>8526.4599999999991</v>
      </c>
      <c r="G147" s="559" t="s">
        <v>16041</v>
      </c>
      <c r="H147" s="559"/>
      <c r="I147" s="559"/>
      <c r="J147" s="560"/>
      <c r="K147" s="560"/>
      <c r="L147" s="560"/>
      <c r="M147" s="558"/>
    </row>
    <row r="148" spans="2:13" x14ac:dyDescent="0.2">
      <c r="B148" s="290"/>
      <c r="C148" s="289"/>
      <c r="D148" s="563"/>
      <c r="F148" s="395">
        <v>1126.51</v>
      </c>
      <c r="G148" s="559" t="s">
        <v>16040</v>
      </c>
      <c r="H148" s="559"/>
      <c r="I148" s="559"/>
      <c r="J148" s="560"/>
      <c r="K148" s="560"/>
      <c r="L148" s="560"/>
      <c r="M148" s="558"/>
    </row>
    <row r="149" spans="2:13" x14ac:dyDescent="0.2">
      <c r="B149" s="290"/>
      <c r="C149" s="289"/>
      <c r="D149" s="563"/>
      <c r="F149" s="395">
        <v>14455.43</v>
      </c>
      <c r="G149" s="559" t="s">
        <v>16039</v>
      </c>
      <c r="H149" s="559"/>
      <c r="I149" s="559"/>
      <c r="J149" s="560"/>
      <c r="K149" s="560"/>
      <c r="L149" s="560"/>
      <c r="M149" s="558"/>
    </row>
    <row r="150" spans="2:13" x14ac:dyDescent="0.2">
      <c r="B150" s="290"/>
      <c r="C150" s="289"/>
      <c r="D150" s="563"/>
      <c r="F150" s="395">
        <v>13235.14</v>
      </c>
      <c r="G150" s="559" t="s">
        <v>16038</v>
      </c>
      <c r="H150" s="559"/>
      <c r="I150" s="559"/>
      <c r="J150" s="560"/>
      <c r="K150" s="560"/>
      <c r="L150" s="560"/>
      <c r="M150" s="558"/>
    </row>
    <row r="151" spans="2:13" x14ac:dyDescent="0.2">
      <c r="B151" s="290"/>
      <c r="C151" s="289"/>
      <c r="D151" s="563"/>
      <c r="F151" s="395">
        <v>20494.22</v>
      </c>
      <c r="G151" s="559" t="s">
        <v>16037</v>
      </c>
      <c r="H151" s="559"/>
      <c r="I151" s="559"/>
      <c r="J151" s="560"/>
      <c r="K151" s="560"/>
      <c r="L151" s="560"/>
      <c r="M151" s="558"/>
    </row>
    <row r="152" spans="2:13" x14ac:dyDescent="0.2">
      <c r="B152" s="290"/>
      <c r="C152" s="289"/>
      <c r="D152" s="563"/>
      <c r="F152" s="395">
        <v>218431.74</v>
      </c>
      <c r="G152" s="559" t="s">
        <v>16036</v>
      </c>
      <c r="H152" s="559"/>
      <c r="I152" s="559"/>
      <c r="J152" s="560"/>
      <c r="K152" s="560"/>
      <c r="L152" s="560"/>
      <c r="M152" s="558"/>
    </row>
    <row r="153" spans="2:13" x14ac:dyDescent="0.2">
      <c r="B153" s="290"/>
      <c r="C153" s="289"/>
      <c r="D153" s="563"/>
      <c r="F153" s="395">
        <v>127734.88</v>
      </c>
      <c r="G153" s="559" t="s">
        <v>16035</v>
      </c>
      <c r="H153" s="559"/>
      <c r="I153" s="559"/>
      <c r="J153" s="560"/>
      <c r="K153" s="560"/>
      <c r="L153" s="560"/>
      <c r="M153" s="558"/>
    </row>
    <row r="154" spans="2:13" x14ac:dyDescent="0.2">
      <c r="B154" s="290"/>
      <c r="C154" s="289"/>
      <c r="D154" s="563"/>
      <c r="F154" s="395">
        <v>13316.24</v>
      </c>
      <c r="G154" s="559" t="s">
        <v>16034</v>
      </c>
      <c r="H154" s="559"/>
      <c r="I154" s="559"/>
      <c r="J154" s="560"/>
      <c r="K154" s="560"/>
      <c r="L154" s="560"/>
      <c r="M154" s="558"/>
    </row>
    <row r="155" spans="2:13" x14ac:dyDescent="0.2">
      <c r="B155" s="290"/>
      <c r="C155" s="289"/>
      <c r="D155" s="563"/>
      <c r="F155" s="395">
        <v>110304.4</v>
      </c>
      <c r="G155" s="559" t="s">
        <v>16033</v>
      </c>
      <c r="H155" s="559"/>
      <c r="I155" s="559"/>
      <c r="J155" s="560"/>
      <c r="K155" s="560"/>
      <c r="L155" s="560"/>
      <c r="M155" s="558"/>
    </row>
    <row r="156" spans="2:13" x14ac:dyDescent="0.2">
      <c r="B156" s="290"/>
      <c r="C156" s="289"/>
      <c r="D156" s="563"/>
      <c r="F156" s="395">
        <v>1743.14</v>
      </c>
      <c r="G156" s="559" t="s">
        <v>16032</v>
      </c>
      <c r="H156" s="559"/>
      <c r="I156" s="559"/>
      <c r="J156" s="560"/>
      <c r="K156" s="560"/>
      <c r="L156" s="560"/>
      <c r="M156" s="558"/>
    </row>
    <row r="157" spans="2:13" x14ac:dyDescent="0.2">
      <c r="B157" s="290"/>
      <c r="C157" s="289"/>
      <c r="D157" s="563"/>
      <c r="F157" s="395">
        <v>36812.67</v>
      </c>
      <c r="G157" s="559" t="s">
        <v>16031</v>
      </c>
      <c r="H157" s="559"/>
      <c r="I157" s="559"/>
      <c r="J157" s="560"/>
      <c r="K157" s="560"/>
      <c r="L157" s="560"/>
      <c r="M157" s="558"/>
    </row>
    <row r="158" spans="2:13" x14ac:dyDescent="0.2">
      <c r="B158" s="290"/>
      <c r="C158" s="289"/>
      <c r="D158" s="563"/>
      <c r="F158" s="395">
        <v>10208.02</v>
      </c>
      <c r="G158" s="559" t="s">
        <v>16030</v>
      </c>
      <c r="H158" s="559"/>
      <c r="I158" s="559"/>
      <c r="J158" s="560"/>
      <c r="K158" s="560"/>
      <c r="L158" s="560"/>
      <c r="M158" s="558"/>
    </row>
    <row r="159" spans="2:13" x14ac:dyDescent="0.2">
      <c r="B159" s="290"/>
      <c r="C159" s="289"/>
      <c r="D159" s="563"/>
      <c r="F159" s="395">
        <v>32811.199999999997</v>
      </c>
      <c r="G159" s="559" t="s">
        <v>16029</v>
      </c>
      <c r="H159" s="559"/>
      <c r="I159" s="559"/>
      <c r="J159" s="560"/>
      <c r="K159" s="560"/>
      <c r="L159" s="560"/>
      <c r="M159" s="558"/>
    </row>
    <row r="160" spans="2:13" x14ac:dyDescent="0.2">
      <c r="B160" s="290"/>
      <c r="C160" s="289"/>
      <c r="D160" s="563"/>
      <c r="F160" s="395">
        <v>27898</v>
      </c>
      <c r="G160" s="559" t="s">
        <v>16028</v>
      </c>
      <c r="H160" s="559"/>
      <c r="I160" s="559"/>
      <c r="J160" s="560"/>
      <c r="K160" s="560"/>
      <c r="L160" s="560"/>
      <c r="M160" s="558"/>
    </row>
    <row r="161" spans="2:13" x14ac:dyDescent="0.2">
      <c r="B161" s="290"/>
      <c r="C161" s="289"/>
      <c r="D161" s="563"/>
      <c r="F161" s="395">
        <v>82346</v>
      </c>
      <c r="G161" s="559" t="s">
        <v>16027</v>
      </c>
      <c r="H161" s="559"/>
      <c r="I161" s="559"/>
      <c r="J161" s="560"/>
      <c r="K161" s="560"/>
      <c r="L161" s="560"/>
      <c r="M161" s="558"/>
    </row>
    <row r="162" spans="2:13" x14ac:dyDescent="0.2">
      <c r="B162" s="290"/>
      <c r="C162" s="289"/>
      <c r="D162" s="563"/>
      <c r="F162" s="395">
        <v>11159.2</v>
      </c>
      <c r="G162" s="559" t="s">
        <v>16026</v>
      </c>
      <c r="H162" s="559"/>
      <c r="I162" s="559"/>
      <c r="J162" s="560"/>
      <c r="K162" s="560"/>
      <c r="L162" s="560"/>
      <c r="M162" s="558"/>
    </row>
    <row r="163" spans="2:13" x14ac:dyDescent="0.2">
      <c r="B163" s="290"/>
      <c r="D163" s="563"/>
      <c r="F163" s="395">
        <v>13391.04</v>
      </c>
      <c r="G163" s="559" t="s">
        <v>16025</v>
      </c>
      <c r="H163" s="559"/>
      <c r="I163" s="559"/>
      <c r="J163" s="560"/>
      <c r="K163" s="560"/>
      <c r="L163" s="560"/>
      <c r="M163" s="558"/>
    </row>
    <row r="164" spans="2:13" x14ac:dyDescent="0.2">
      <c r="B164" s="290"/>
      <c r="C164" s="289"/>
      <c r="D164" s="563"/>
      <c r="F164" s="395">
        <v>24100</v>
      </c>
      <c r="G164" s="559" t="s">
        <v>16024</v>
      </c>
      <c r="H164" s="559"/>
      <c r="I164" s="559"/>
      <c r="J164" s="827"/>
      <c r="K164" s="560"/>
      <c r="L164" s="560"/>
      <c r="M164" s="558"/>
    </row>
    <row r="165" spans="2:13" x14ac:dyDescent="0.2">
      <c r="B165" s="290"/>
      <c r="C165" s="289"/>
      <c r="D165" s="563"/>
      <c r="F165" s="395">
        <v>1144.83</v>
      </c>
      <c r="G165" s="559" t="s">
        <v>16023</v>
      </c>
      <c r="H165" s="559"/>
      <c r="I165" s="559"/>
      <c r="J165" s="560"/>
      <c r="K165" s="560"/>
      <c r="L165" s="560"/>
      <c r="M165" s="558"/>
    </row>
    <row r="166" spans="2:13" x14ac:dyDescent="0.2">
      <c r="B166" s="290"/>
      <c r="C166" s="289"/>
      <c r="D166" s="563"/>
      <c r="F166" s="395">
        <v>88021.61</v>
      </c>
      <c r="G166" s="559" t="s">
        <v>16022</v>
      </c>
      <c r="H166" s="559"/>
      <c r="I166" s="559"/>
      <c r="J166" s="560"/>
      <c r="K166" s="560"/>
      <c r="L166" s="560"/>
      <c r="M166" s="558"/>
    </row>
    <row r="167" spans="2:13" x14ac:dyDescent="0.2">
      <c r="B167" s="290"/>
      <c r="C167" s="289"/>
      <c r="D167" s="563"/>
      <c r="F167" s="395">
        <v>5247.11</v>
      </c>
      <c r="G167" s="559" t="s">
        <v>16021</v>
      </c>
      <c r="H167" s="559"/>
      <c r="I167" s="559"/>
      <c r="J167" s="560"/>
      <c r="K167" s="560"/>
      <c r="L167" s="560"/>
      <c r="M167" s="558"/>
    </row>
    <row r="168" spans="2:13" x14ac:dyDescent="0.2">
      <c r="B168" s="290"/>
      <c r="C168" s="289"/>
      <c r="D168" s="563"/>
      <c r="F168" s="395">
        <v>2500</v>
      </c>
      <c r="G168" s="559" t="s">
        <v>16020</v>
      </c>
      <c r="H168" s="559"/>
      <c r="I168" s="559"/>
      <c r="J168" s="560"/>
      <c r="K168" s="560"/>
      <c r="L168" s="560"/>
      <c r="M168" s="558"/>
    </row>
    <row r="169" spans="2:13" x14ac:dyDescent="0.2">
      <c r="B169" s="290"/>
      <c r="C169" s="289"/>
      <c r="D169" s="563"/>
      <c r="F169" s="395">
        <v>2924.13</v>
      </c>
      <c r="G169" s="559" t="s">
        <v>16019</v>
      </c>
      <c r="H169" s="559"/>
      <c r="I169" s="559"/>
      <c r="J169" s="560"/>
      <c r="K169" s="560"/>
      <c r="L169" s="560"/>
      <c r="M169" s="558"/>
    </row>
    <row r="170" spans="2:13" x14ac:dyDescent="0.2">
      <c r="B170" s="290"/>
      <c r="C170" s="289"/>
      <c r="D170" s="563"/>
      <c r="F170" s="395">
        <v>27477.24</v>
      </c>
      <c r="G170" s="559" t="s">
        <v>16018</v>
      </c>
      <c r="H170" s="559"/>
      <c r="I170" s="559"/>
      <c r="J170" s="560"/>
      <c r="K170" s="560"/>
      <c r="L170" s="560"/>
      <c r="M170" s="558"/>
    </row>
    <row r="171" spans="2:13" x14ac:dyDescent="0.2">
      <c r="B171" s="290"/>
      <c r="C171" s="289"/>
      <c r="D171" s="563"/>
      <c r="F171" s="395">
        <v>6290.25</v>
      </c>
      <c r="G171" s="559" t="s">
        <v>16017</v>
      </c>
      <c r="H171" s="559"/>
      <c r="I171" s="559"/>
      <c r="J171" s="560"/>
      <c r="K171" s="560"/>
      <c r="L171" s="560"/>
      <c r="M171" s="558"/>
    </row>
    <row r="172" spans="2:13" x14ac:dyDescent="0.2">
      <c r="B172" s="290"/>
      <c r="C172" s="289"/>
      <c r="D172" s="563"/>
      <c r="F172" s="395">
        <v>61115.38</v>
      </c>
      <c r="G172" s="559" t="s">
        <v>16016</v>
      </c>
      <c r="H172" s="559"/>
      <c r="I172" s="559"/>
      <c r="J172" s="560"/>
      <c r="K172" s="560"/>
      <c r="L172" s="560"/>
      <c r="M172" s="558"/>
    </row>
    <row r="173" spans="2:13" x14ac:dyDescent="0.2">
      <c r="B173" s="290"/>
      <c r="C173" s="289"/>
      <c r="D173" s="563"/>
      <c r="F173" s="395">
        <v>268938.45</v>
      </c>
      <c r="G173" s="559" t="s">
        <v>16015</v>
      </c>
      <c r="H173" s="559"/>
      <c r="I173" s="559"/>
      <c r="J173" s="560"/>
      <c r="K173" s="560"/>
      <c r="L173" s="560"/>
      <c r="M173" s="558"/>
    </row>
    <row r="174" spans="2:13" x14ac:dyDescent="0.2">
      <c r="B174" s="290"/>
      <c r="C174" s="289"/>
      <c r="D174" s="563"/>
      <c r="F174" s="395">
        <v>0.01</v>
      </c>
      <c r="G174" s="559" t="s">
        <v>16014</v>
      </c>
      <c r="H174" s="559"/>
      <c r="I174" s="559"/>
      <c r="J174" s="560"/>
      <c r="K174" s="560"/>
      <c r="L174" s="560"/>
      <c r="M174" s="558"/>
    </row>
    <row r="175" spans="2:13" x14ac:dyDescent="0.2">
      <c r="B175" s="290"/>
      <c r="C175" s="289"/>
      <c r="D175" s="563"/>
      <c r="F175" s="395">
        <v>4408.46</v>
      </c>
      <c r="G175" s="559" t="s">
        <v>16013</v>
      </c>
      <c r="H175" s="559"/>
      <c r="I175" s="559"/>
      <c r="J175" s="560"/>
      <c r="K175" s="560"/>
      <c r="L175" s="560"/>
      <c r="M175" s="558"/>
    </row>
    <row r="176" spans="2:13" x14ac:dyDescent="0.2">
      <c r="B176" s="290"/>
      <c r="C176" s="289"/>
      <c r="D176" s="563"/>
      <c r="F176" s="395">
        <v>22111.08</v>
      </c>
      <c r="G176" s="559" t="s">
        <v>16012</v>
      </c>
      <c r="H176" s="559"/>
      <c r="I176" s="559"/>
      <c r="J176" s="560"/>
      <c r="K176" s="560"/>
      <c r="L176" s="560"/>
      <c r="M176" s="558"/>
    </row>
    <row r="177" spans="2:13" x14ac:dyDescent="0.2">
      <c r="B177" s="290"/>
      <c r="C177" s="289"/>
      <c r="D177" s="563"/>
      <c r="F177" s="395">
        <v>5049.21</v>
      </c>
      <c r="G177" s="559" t="s">
        <v>16011</v>
      </c>
      <c r="H177" s="559"/>
      <c r="I177" s="559"/>
      <c r="J177" s="560"/>
      <c r="K177" s="560"/>
      <c r="L177" s="560"/>
      <c r="M177" s="558"/>
    </row>
    <row r="178" spans="2:13" x14ac:dyDescent="0.2">
      <c r="B178" s="290"/>
      <c r="C178" s="289"/>
      <c r="D178" s="563"/>
      <c r="F178" s="395">
        <v>4288.1400000000003</v>
      </c>
      <c r="G178" s="559" t="s">
        <v>16010</v>
      </c>
      <c r="H178" s="559"/>
      <c r="I178" s="559"/>
      <c r="J178" s="560"/>
      <c r="K178" s="560"/>
      <c r="L178" s="560"/>
      <c r="M178" s="558"/>
    </row>
    <row r="179" spans="2:13" x14ac:dyDescent="0.2">
      <c r="B179" s="290"/>
      <c r="C179" s="289"/>
      <c r="D179" s="563"/>
      <c r="F179" s="395">
        <v>19885.650000000001</v>
      </c>
      <c r="G179" s="559" t="s">
        <v>16009</v>
      </c>
      <c r="H179" s="559"/>
      <c r="I179" s="559"/>
      <c r="J179" s="560"/>
      <c r="K179" s="560"/>
      <c r="L179" s="560"/>
      <c r="M179" s="558"/>
    </row>
    <row r="180" spans="2:13" x14ac:dyDescent="0.2">
      <c r="B180" s="290"/>
      <c r="C180" s="289"/>
      <c r="D180" s="563"/>
      <c r="F180" s="395">
        <v>1056.82</v>
      </c>
      <c r="G180" s="559" t="s">
        <v>16008</v>
      </c>
      <c r="H180" s="559"/>
      <c r="I180" s="559"/>
      <c r="J180" s="560"/>
      <c r="K180" s="560"/>
      <c r="L180" s="560"/>
      <c r="M180" s="558"/>
    </row>
    <row r="181" spans="2:13" x14ac:dyDescent="0.2">
      <c r="B181" s="290"/>
      <c r="C181" s="289"/>
      <c r="D181" s="563"/>
      <c r="F181" s="395">
        <v>37723.550000000003</v>
      </c>
      <c r="G181" s="559" t="s">
        <v>16007</v>
      </c>
      <c r="H181" s="559"/>
      <c r="I181" s="559"/>
      <c r="J181" s="560"/>
      <c r="K181" s="560"/>
      <c r="L181" s="560"/>
      <c r="M181" s="558"/>
    </row>
    <row r="182" spans="2:13" x14ac:dyDescent="0.2">
      <c r="B182" s="290"/>
      <c r="C182" s="289"/>
      <c r="D182" s="563"/>
      <c r="F182" s="395">
        <v>9799.7000000000007</v>
      </c>
      <c r="G182" s="559" t="s">
        <v>16006</v>
      </c>
      <c r="H182" s="559"/>
      <c r="I182" s="559"/>
      <c r="J182" s="560"/>
      <c r="K182" s="560"/>
      <c r="L182" s="560"/>
      <c r="M182" s="558"/>
    </row>
    <row r="183" spans="2:13" x14ac:dyDescent="0.2">
      <c r="B183" s="290"/>
      <c r="C183" s="289"/>
      <c r="D183" s="563"/>
      <c r="F183" s="395">
        <v>16797.57</v>
      </c>
      <c r="G183" s="559" t="s">
        <v>16005</v>
      </c>
      <c r="H183" s="559"/>
      <c r="I183" s="559"/>
      <c r="J183" s="560"/>
      <c r="K183" s="560"/>
      <c r="L183" s="560"/>
      <c r="M183" s="558"/>
    </row>
    <row r="184" spans="2:13" x14ac:dyDescent="0.2">
      <c r="B184" s="290"/>
      <c r="C184" s="289"/>
      <c r="D184" s="563"/>
      <c r="F184" s="395">
        <v>58601</v>
      </c>
      <c r="G184" s="559" t="s">
        <v>16004</v>
      </c>
      <c r="H184" s="559"/>
      <c r="I184" s="559"/>
      <c r="J184" s="560"/>
      <c r="K184" s="560"/>
      <c r="L184" s="560"/>
      <c r="M184" s="558"/>
    </row>
    <row r="185" spans="2:13" x14ac:dyDescent="0.2">
      <c r="B185" s="290"/>
      <c r="C185" s="289"/>
      <c r="D185" s="563"/>
      <c r="F185" s="395">
        <v>21426.06</v>
      </c>
      <c r="G185" s="559" t="s">
        <v>16003</v>
      </c>
      <c r="H185" s="559"/>
      <c r="I185" s="559"/>
      <c r="J185" s="560"/>
      <c r="K185" s="560"/>
      <c r="L185" s="560"/>
      <c r="M185" s="558"/>
    </row>
    <row r="186" spans="2:13" x14ac:dyDescent="0.2">
      <c r="B186" s="290"/>
      <c r="C186" s="289"/>
      <c r="D186" s="563"/>
      <c r="F186" s="395">
        <v>20615</v>
      </c>
      <c r="G186" s="559" t="s">
        <v>15045</v>
      </c>
      <c r="H186" s="559"/>
      <c r="I186" s="559"/>
      <c r="J186" s="560"/>
      <c r="K186" s="560"/>
      <c r="L186" s="560"/>
      <c r="M186" s="558"/>
    </row>
    <row r="187" spans="2:13" x14ac:dyDescent="0.2">
      <c r="B187" s="290"/>
      <c r="C187" s="289"/>
      <c r="D187" s="563"/>
      <c r="F187" s="395">
        <v>40605.07</v>
      </c>
      <c r="G187" s="559" t="s">
        <v>16002</v>
      </c>
      <c r="H187" s="559"/>
      <c r="I187" s="559"/>
      <c r="J187" s="560"/>
      <c r="K187" s="560"/>
      <c r="L187" s="560"/>
      <c r="M187" s="558"/>
    </row>
    <row r="188" spans="2:13" x14ac:dyDescent="0.2">
      <c r="B188" s="290"/>
      <c r="C188" s="289"/>
      <c r="D188" s="563"/>
      <c r="F188" s="395">
        <v>9640.1</v>
      </c>
      <c r="G188" s="560" t="s">
        <v>16001</v>
      </c>
      <c r="H188" s="559"/>
      <c r="I188" s="559"/>
      <c r="J188" s="560"/>
      <c r="K188" s="560"/>
      <c r="L188" s="560"/>
      <c r="M188" s="558"/>
    </row>
    <row r="189" spans="2:13" x14ac:dyDescent="0.2">
      <c r="B189" s="290"/>
      <c r="C189" s="289"/>
      <c r="D189" s="563"/>
      <c r="F189" s="395">
        <v>19174.8</v>
      </c>
      <c r="G189" s="559" t="s">
        <v>16000</v>
      </c>
      <c r="H189" s="559"/>
      <c r="I189" s="559"/>
      <c r="J189" s="560"/>
      <c r="K189" s="560"/>
      <c r="L189" s="560"/>
      <c r="M189" s="558"/>
    </row>
    <row r="190" spans="2:13" x14ac:dyDescent="0.2">
      <c r="B190" s="290"/>
      <c r="C190" s="289"/>
      <c r="D190" s="563"/>
      <c r="F190" s="395">
        <v>3582.56</v>
      </c>
      <c r="G190" s="559" t="s">
        <v>15999</v>
      </c>
      <c r="H190" s="559"/>
      <c r="I190" s="559"/>
      <c r="J190" s="560"/>
      <c r="K190" s="560"/>
      <c r="L190" s="560"/>
      <c r="M190" s="558"/>
    </row>
    <row r="191" spans="2:13" x14ac:dyDescent="0.2">
      <c r="B191" s="290"/>
      <c r="C191" s="289"/>
      <c r="D191" s="563"/>
      <c r="F191" s="395">
        <v>46291.49</v>
      </c>
      <c r="G191" s="559" t="s">
        <v>15998</v>
      </c>
      <c r="H191" s="559"/>
      <c r="I191" s="559"/>
      <c r="J191" s="560"/>
      <c r="K191" s="560"/>
      <c r="L191" s="560"/>
      <c r="M191" s="558"/>
    </row>
    <row r="192" spans="2:13" x14ac:dyDescent="0.2">
      <c r="B192" s="290"/>
      <c r="C192" s="289"/>
      <c r="D192" s="563"/>
      <c r="F192" s="395">
        <v>33010.730000000003</v>
      </c>
      <c r="G192" s="559" t="s">
        <v>15997</v>
      </c>
      <c r="H192" s="559"/>
      <c r="I192" s="559"/>
      <c r="J192" s="560"/>
      <c r="K192" s="560"/>
      <c r="L192" s="560"/>
      <c r="M192" s="558"/>
    </row>
    <row r="193" spans="2:13" x14ac:dyDescent="0.2">
      <c r="B193" s="290"/>
      <c r="C193" s="289"/>
      <c r="D193" s="563"/>
      <c r="F193" s="395">
        <v>13705.18</v>
      </c>
      <c r="G193" s="559" t="s">
        <v>15996</v>
      </c>
      <c r="H193" s="559"/>
      <c r="I193" s="559"/>
      <c r="J193" s="560"/>
      <c r="K193" s="560"/>
      <c r="L193" s="560"/>
      <c r="M193" s="558"/>
    </row>
    <row r="194" spans="2:13" x14ac:dyDescent="0.2">
      <c r="B194" s="290"/>
      <c r="C194" s="289"/>
      <c r="D194" s="563"/>
      <c r="F194" s="395">
        <v>32483.17</v>
      </c>
      <c r="G194" s="559" t="s">
        <v>15995</v>
      </c>
      <c r="H194" s="559"/>
      <c r="I194" s="559"/>
      <c r="J194" s="560"/>
      <c r="K194" s="560"/>
      <c r="L194" s="560"/>
      <c r="M194" s="558"/>
    </row>
    <row r="195" spans="2:13" x14ac:dyDescent="0.2">
      <c r="B195" s="290"/>
      <c r="C195" s="289"/>
      <c r="D195" s="563"/>
      <c r="F195" s="395">
        <v>51027.67</v>
      </c>
      <c r="G195" s="559" t="s">
        <v>15994</v>
      </c>
      <c r="H195" s="559"/>
      <c r="I195" s="559"/>
      <c r="J195" s="560"/>
      <c r="K195" s="560"/>
      <c r="L195" s="560"/>
      <c r="M195" s="558"/>
    </row>
    <row r="196" spans="2:13" x14ac:dyDescent="0.2">
      <c r="B196" s="290"/>
      <c r="C196" s="289"/>
      <c r="D196" s="563"/>
      <c r="F196" s="395">
        <v>24218.63</v>
      </c>
      <c r="G196" s="559" t="s">
        <v>15993</v>
      </c>
      <c r="H196" s="559"/>
      <c r="I196" s="559"/>
      <c r="J196" s="560"/>
      <c r="K196" s="560"/>
      <c r="L196" s="560"/>
      <c r="M196" s="558"/>
    </row>
    <row r="197" spans="2:13" x14ac:dyDescent="0.2">
      <c r="B197" s="290"/>
      <c r="C197" s="289"/>
      <c r="D197" s="563"/>
      <c r="F197" s="395">
        <v>10544.52</v>
      </c>
      <c r="G197" s="559" t="s">
        <v>15992</v>
      </c>
      <c r="H197" s="559"/>
      <c r="I197" s="559"/>
      <c r="J197" s="560"/>
      <c r="K197" s="560"/>
      <c r="L197" s="560"/>
      <c r="M197" s="558"/>
    </row>
    <row r="198" spans="2:13" x14ac:dyDescent="0.2">
      <c r="B198" s="290"/>
      <c r="C198" s="289"/>
      <c r="D198" s="563"/>
      <c r="F198" s="395">
        <v>22239.360000000001</v>
      </c>
      <c r="G198" s="559" t="s">
        <v>15991</v>
      </c>
      <c r="H198" s="559"/>
      <c r="I198" s="559"/>
      <c r="J198" s="560"/>
      <c r="K198" s="560"/>
      <c r="L198" s="560"/>
      <c r="M198" s="558"/>
    </row>
    <row r="199" spans="2:13" x14ac:dyDescent="0.2">
      <c r="B199" s="290"/>
      <c r="C199" s="289"/>
      <c r="D199" s="563"/>
      <c r="F199" s="395">
        <v>19204.740000000002</v>
      </c>
      <c r="G199" s="559" t="s">
        <v>15990</v>
      </c>
      <c r="H199" s="559"/>
      <c r="I199" s="559"/>
      <c r="J199" s="560"/>
      <c r="K199" s="560"/>
      <c r="L199" s="560"/>
      <c r="M199" s="558"/>
    </row>
    <row r="200" spans="2:13" x14ac:dyDescent="0.2">
      <c r="B200" s="290"/>
      <c r="C200" s="289"/>
      <c r="D200" s="563"/>
      <c r="F200" s="395">
        <v>43183.95</v>
      </c>
      <c r="G200" s="560" t="s">
        <v>15989</v>
      </c>
      <c r="H200" s="558"/>
      <c r="I200" s="559"/>
      <c r="J200" s="560"/>
      <c r="K200" s="560"/>
      <c r="L200" s="560"/>
      <c r="M200" s="558"/>
    </row>
    <row r="201" spans="2:13" x14ac:dyDescent="0.2">
      <c r="B201" s="290"/>
      <c r="C201" s="289"/>
      <c r="D201" s="563"/>
      <c r="F201" s="395">
        <v>32331.62</v>
      </c>
      <c r="G201" s="559" t="s">
        <v>15988</v>
      </c>
      <c r="H201" s="559"/>
      <c r="I201" s="559"/>
      <c r="J201" s="560"/>
      <c r="K201" s="560"/>
      <c r="L201" s="560"/>
      <c r="M201" s="558"/>
    </row>
    <row r="202" spans="2:13" x14ac:dyDescent="0.2">
      <c r="B202" s="290"/>
      <c r="C202" s="289"/>
      <c r="D202" s="563"/>
      <c r="F202" s="395">
        <v>32018.89</v>
      </c>
      <c r="G202" s="559" t="s">
        <v>15987</v>
      </c>
      <c r="H202" s="559"/>
      <c r="I202" s="559"/>
      <c r="J202" s="560"/>
      <c r="K202" s="560"/>
      <c r="L202" s="560"/>
      <c r="M202" s="558"/>
    </row>
    <row r="203" spans="2:13" x14ac:dyDescent="0.2">
      <c r="B203" s="290"/>
      <c r="C203" s="289"/>
      <c r="D203" s="563"/>
      <c r="F203" s="395">
        <v>79272.33</v>
      </c>
      <c r="G203" s="675" t="s">
        <v>15986</v>
      </c>
      <c r="H203" s="559"/>
      <c r="I203" s="559"/>
      <c r="J203" s="560"/>
      <c r="K203" s="560"/>
      <c r="L203" s="560"/>
      <c r="M203" s="558"/>
    </row>
    <row r="204" spans="2:13" x14ac:dyDescent="0.2">
      <c r="B204" s="290"/>
      <c r="C204" s="289"/>
      <c r="D204" s="563"/>
      <c r="F204" s="395">
        <v>7427.7</v>
      </c>
      <c r="G204" s="559" t="s">
        <v>15985</v>
      </c>
      <c r="H204" s="559"/>
      <c r="I204" s="559"/>
      <c r="J204" s="560"/>
      <c r="K204" s="560"/>
      <c r="L204" s="560"/>
      <c r="M204" s="558"/>
    </row>
    <row r="205" spans="2:13" x14ac:dyDescent="0.2">
      <c r="B205" s="290"/>
      <c r="C205" s="289"/>
      <c r="D205" s="563"/>
      <c r="F205" s="395">
        <v>76002.59</v>
      </c>
      <c r="G205" s="559" t="s">
        <v>15984</v>
      </c>
      <c r="H205" s="559"/>
      <c r="I205" s="559"/>
      <c r="J205" s="560"/>
      <c r="K205" s="560"/>
      <c r="L205" s="560"/>
      <c r="M205" s="558"/>
    </row>
    <row r="206" spans="2:13" x14ac:dyDescent="0.2">
      <c r="B206" s="290"/>
      <c r="C206" s="289"/>
      <c r="D206" s="563"/>
      <c r="F206" s="395">
        <v>5579.6</v>
      </c>
      <c r="G206" s="559" t="s">
        <v>15983</v>
      </c>
      <c r="H206" s="559"/>
      <c r="I206" s="559"/>
      <c r="J206" s="560"/>
      <c r="K206" s="560"/>
      <c r="L206" s="560"/>
      <c r="M206" s="558"/>
    </row>
    <row r="207" spans="2:13" x14ac:dyDescent="0.2">
      <c r="B207" s="290"/>
      <c r="C207" s="289"/>
      <c r="D207" s="563"/>
      <c r="F207" s="395">
        <v>3050.88</v>
      </c>
      <c r="G207" s="1092" t="s">
        <v>15982</v>
      </c>
      <c r="H207" s="559"/>
      <c r="I207" s="559"/>
      <c r="J207" s="560"/>
      <c r="K207" s="560"/>
      <c r="L207" s="560"/>
      <c r="M207" s="558"/>
    </row>
    <row r="208" spans="2:13" x14ac:dyDescent="0.2">
      <c r="B208" s="290"/>
      <c r="C208" s="289"/>
      <c r="D208" s="563"/>
      <c r="F208" s="491">
        <v>860</v>
      </c>
      <c r="G208" s="676" t="s">
        <v>5477</v>
      </c>
      <c r="H208" s="559"/>
      <c r="I208" s="559"/>
      <c r="J208" s="560"/>
      <c r="K208" s="560"/>
      <c r="L208" s="560"/>
      <c r="M208" s="558"/>
    </row>
    <row r="209" spans="2:13" x14ac:dyDescent="0.2">
      <c r="B209" s="290"/>
      <c r="C209" s="289"/>
      <c r="D209" s="563"/>
      <c r="F209" s="395">
        <v>11662.5</v>
      </c>
      <c r="G209" s="559" t="s">
        <v>15981</v>
      </c>
      <c r="H209" s="559"/>
      <c r="I209" s="559"/>
      <c r="J209" s="560"/>
      <c r="K209" s="560"/>
      <c r="L209" s="560"/>
      <c r="M209" s="558"/>
    </row>
    <row r="210" spans="2:13" x14ac:dyDescent="0.2">
      <c r="B210" s="290"/>
      <c r="C210" s="289"/>
      <c r="D210" s="563"/>
      <c r="E210" s="900"/>
      <c r="F210" s="395">
        <v>5831.32</v>
      </c>
      <c r="G210" s="559" t="s">
        <v>15980</v>
      </c>
      <c r="H210" s="559"/>
      <c r="I210" s="559"/>
      <c r="J210" s="560"/>
      <c r="K210" s="560"/>
      <c r="L210" s="560"/>
      <c r="M210" s="558"/>
    </row>
    <row r="211" spans="2:13" x14ac:dyDescent="0.2">
      <c r="B211" s="290"/>
      <c r="C211" s="289"/>
      <c r="D211" s="563"/>
      <c r="F211" s="491">
        <v>290614</v>
      </c>
      <c r="G211" s="676" t="s">
        <v>5477</v>
      </c>
      <c r="H211" s="559"/>
      <c r="I211" s="559"/>
      <c r="J211" s="560"/>
      <c r="K211" s="560"/>
      <c r="L211" s="560"/>
      <c r="M211" s="558"/>
    </row>
    <row r="212" spans="2:13" x14ac:dyDescent="0.2">
      <c r="B212" s="290"/>
      <c r="C212" s="289"/>
      <c r="D212" s="563"/>
      <c r="F212" s="395">
        <v>7497.92</v>
      </c>
      <c r="G212" s="559" t="s">
        <v>15979</v>
      </c>
      <c r="H212" s="559"/>
      <c r="I212" s="559"/>
      <c r="J212" s="560"/>
      <c r="K212" s="560"/>
      <c r="L212" s="560"/>
      <c r="M212" s="558"/>
    </row>
    <row r="213" spans="2:13" x14ac:dyDescent="0.2">
      <c r="B213" s="290"/>
      <c r="C213" s="289"/>
      <c r="D213" s="563"/>
      <c r="F213" s="395">
        <v>5098.84</v>
      </c>
      <c r="G213" s="559" t="s">
        <v>15978</v>
      </c>
      <c r="H213" s="559"/>
      <c r="I213" s="559"/>
      <c r="J213" s="560"/>
      <c r="K213" s="560"/>
      <c r="L213" s="560"/>
      <c r="M213" s="558"/>
    </row>
    <row r="214" spans="2:13" x14ac:dyDescent="0.2">
      <c r="B214" s="290"/>
      <c r="C214" s="289"/>
      <c r="D214" s="563"/>
      <c r="F214" s="395">
        <v>3809.31</v>
      </c>
      <c r="G214" s="559" t="s">
        <v>15977</v>
      </c>
      <c r="H214" s="559"/>
      <c r="I214" s="559"/>
      <c r="J214" s="560"/>
      <c r="K214" s="560"/>
      <c r="L214" s="560"/>
      <c r="M214" s="558"/>
    </row>
    <row r="215" spans="2:13" x14ac:dyDescent="0.2">
      <c r="B215" s="290"/>
      <c r="C215" s="289"/>
      <c r="D215" s="563"/>
      <c r="F215" s="395">
        <v>3347.76</v>
      </c>
      <c r="G215" s="559" t="s">
        <v>15976</v>
      </c>
      <c r="H215" s="559"/>
      <c r="I215" s="559"/>
      <c r="J215" s="560"/>
      <c r="K215" s="560"/>
      <c r="L215" s="560"/>
      <c r="M215" s="558"/>
    </row>
    <row r="216" spans="2:13" x14ac:dyDescent="0.2">
      <c r="B216" s="290"/>
      <c r="C216" s="289"/>
      <c r="D216" s="563"/>
      <c r="F216" s="395">
        <v>89070.15</v>
      </c>
      <c r="G216" s="901" t="s">
        <v>15975</v>
      </c>
      <c r="H216" s="559"/>
      <c r="I216" s="559"/>
      <c r="J216" s="560"/>
      <c r="K216" s="560"/>
      <c r="L216" s="560"/>
      <c r="M216" s="558"/>
    </row>
    <row r="217" spans="2:13" x14ac:dyDescent="0.2">
      <c r="B217" s="290"/>
      <c r="C217" s="289"/>
      <c r="D217" s="563"/>
      <c r="F217" s="395">
        <v>20011.88</v>
      </c>
      <c r="G217" s="559" t="s">
        <v>15974</v>
      </c>
      <c r="H217" s="559"/>
      <c r="I217" s="559"/>
      <c r="J217" s="560"/>
      <c r="K217" s="560"/>
      <c r="L217" s="560"/>
      <c r="M217" s="558"/>
    </row>
    <row r="218" spans="2:13" x14ac:dyDescent="0.2">
      <c r="B218" s="290"/>
      <c r="C218" s="289"/>
      <c r="D218" s="563"/>
      <c r="F218" s="395">
        <v>33319.019999999997</v>
      </c>
      <c r="G218" s="559" t="s">
        <v>15973</v>
      </c>
      <c r="H218" s="559"/>
      <c r="I218" s="559"/>
      <c r="J218" s="560"/>
      <c r="K218" s="560"/>
      <c r="L218" s="560"/>
      <c r="M218" s="558"/>
    </row>
    <row r="219" spans="2:13" x14ac:dyDescent="0.2">
      <c r="B219" s="290"/>
      <c r="C219" s="289"/>
      <c r="D219" s="563"/>
      <c r="F219" s="395">
        <v>3306.26</v>
      </c>
      <c r="G219" s="559" t="s">
        <v>15972</v>
      </c>
      <c r="H219" s="559"/>
      <c r="I219" s="559"/>
      <c r="J219" s="560"/>
      <c r="K219" s="560"/>
      <c r="L219" s="560"/>
      <c r="M219" s="558"/>
    </row>
    <row r="220" spans="2:13" x14ac:dyDescent="0.2">
      <c r="B220" s="290"/>
      <c r="C220" s="289"/>
      <c r="D220" s="563"/>
      <c r="F220" s="395">
        <v>10208.02</v>
      </c>
      <c r="G220" s="559" t="s">
        <v>15971</v>
      </c>
      <c r="H220" s="559"/>
      <c r="I220" s="559"/>
      <c r="J220" s="560"/>
      <c r="K220" s="560"/>
      <c r="L220" s="560"/>
      <c r="M220" s="558"/>
    </row>
    <row r="221" spans="2:13" x14ac:dyDescent="0.2">
      <c r="B221" s="290"/>
      <c r="C221" s="289"/>
      <c r="D221" s="563"/>
      <c r="F221" s="395">
        <v>2491.2199999999998</v>
      </c>
      <c r="G221" s="559" t="s">
        <v>15970</v>
      </c>
      <c r="H221" s="559"/>
      <c r="I221" s="559"/>
      <c r="J221" s="560"/>
      <c r="K221" s="560"/>
      <c r="L221" s="560"/>
      <c r="M221" s="558"/>
    </row>
    <row r="222" spans="2:13" x14ac:dyDescent="0.2">
      <c r="B222" s="290"/>
      <c r="C222" s="289"/>
      <c r="D222" s="563"/>
      <c r="F222" s="395">
        <v>38315.35</v>
      </c>
      <c r="G222" s="559" t="s">
        <v>15969</v>
      </c>
      <c r="H222" s="559"/>
      <c r="I222" s="559"/>
      <c r="J222" s="560"/>
      <c r="K222" s="560"/>
      <c r="L222" s="560"/>
      <c r="M222" s="558"/>
    </row>
    <row r="223" spans="2:13" x14ac:dyDescent="0.2">
      <c r="B223" s="290"/>
      <c r="C223" s="289"/>
      <c r="D223" s="563"/>
      <c r="F223" s="395">
        <v>70422.38</v>
      </c>
      <c r="G223" s="559" t="s">
        <v>15968</v>
      </c>
      <c r="H223" s="559"/>
      <c r="I223" s="559"/>
      <c r="J223" s="560"/>
      <c r="K223" s="560"/>
      <c r="L223" s="560"/>
      <c r="M223" s="558"/>
    </row>
    <row r="224" spans="2:13" x14ac:dyDescent="0.2">
      <c r="B224" s="290"/>
      <c r="C224" s="289"/>
      <c r="D224" s="563"/>
      <c r="F224" s="395">
        <v>4723.5</v>
      </c>
      <c r="G224" s="559" t="s">
        <v>15967</v>
      </c>
      <c r="H224" s="559"/>
      <c r="I224" s="559"/>
      <c r="J224" s="560"/>
      <c r="K224" s="560"/>
      <c r="L224" s="560"/>
      <c r="M224" s="558"/>
    </row>
    <row r="225" spans="2:13" x14ac:dyDescent="0.2">
      <c r="B225" s="290"/>
      <c r="C225" s="289"/>
      <c r="D225" s="563"/>
      <c r="F225" s="395">
        <v>24595.87</v>
      </c>
      <c r="G225" s="559" t="s">
        <v>15966</v>
      </c>
      <c r="H225" s="559"/>
      <c r="I225" s="559"/>
      <c r="J225" s="560"/>
      <c r="K225" s="560"/>
      <c r="L225" s="560"/>
      <c r="M225" s="558"/>
    </row>
    <row r="226" spans="2:13" x14ac:dyDescent="0.2">
      <c r="B226" s="290"/>
      <c r="C226" s="289"/>
      <c r="D226" s="563"/>
      <c r="F226" s="395">
        <v>8711.43</v>
      </c>
      <c r="G226" s="559" t="s">
        <v>15965</v>
      </c>
      <c r="H226" s="559"/>
      <c r="I226" s="559"/>
      <c r="J226" s="560"/>
      <c r="K226" s="560"/>
      <c r="L226" s="560"/>
      <c r="M226" s="558"/>
    </row>
    <row r="227" spans="2:13" x14ac:dyDescent="0.2">
      <c r="B227" s="290"/>
      <c r="C227" s="289"/>
      <c r="D227" s="563"/>
      <c r="F227" s="395">
        <v>538.77</v>
      </c>
      <c r="G227" s="559" t="s">
        <v>15964</v>
      </c>
      <c r="H227" s="559"/>
      <c r="I227" s="559"/>
      <c r="J227" s="560"/>
      <c r="K227" s="560"/>
      <c r="L227" s="560"/>
      <c r="M227" s="558"/>
    </row>
    <row r="228" spans="2:13" x14ac:dyDescent="0.2">
      <c r="B228" s="290"/>
      <c r="C228" s="289"/>
      <c r="D228" s="563"/>
      <c r="F228" s="395">
        <v>9065.58</v>
      </c>
      <c r="G228" s="559" t="s">
        <v>15963</v>
      </c>
      <c r="H228" s="559"/>
      <c r="I228" s="559"/>
      <c r="J228" s="560"/>
      <c r="K228" s="560"/>
      <c r="L228" s="560"/>
      <c r="M228" s="558"/>
    </row>
    <row r="229" spans="2:13" x14ac:dyDescent="0.2">
      <c r="B229" s="290"/>
      <c r="C229" s="289"/>
      <c r="D229" s="563"/>
      <c r="F229" s="395">
        <v>13316.24</v>
      </c>
      <c r="G229" s="559" t="s">
        <v>15962</v>
      </c>
      <c r="H229" s="559"/>
      <c r="I229" s="559"/>
      <c r="J229" s="560"/>
      <c r="K229" s="560"/>
      <c r="L229" s="560"/>
      <c r="M229" s="558"/>
    </row>
    <row r="230" spans="2:13" x14ac:dyDescent="0.2">
      <c r="B230" s="290"/>
      <c r="C230" s="289"/>
      <c r="D230" s="563"/>
      <c r="F230" s="395">
        <v>4850.74</v>
      </c>
      <c r="G230" s="559" t="s">
        <v>15961</v>
      </c>
      <c r="H230" s="559"/>
      <c r="I230" s="559"/>
      <c r="J230" s="560"/>
      <c r="K230" s="560"/>
      <c r="L230" s="560"/>
      <c r="M230" s="558"/>
    </row>
    <row r="231" spans="2:13" x14ac:dyDescent="0.2">
      <c r="B231" s="290"/>
      <c r="C231" s="289"/>
      <c r="D231" s="563"/>
      <c r="F231" s="395">
        <v>4871.78</v>
      </c>
      <c r="G231" s="559" t="s">
        <v>15960</v>
      </c>
      <c r="H231" s="559"/>
      <c r="I231" s="559"/>
      <c r="J231" s="560"/>
      <c r="K231" s="560"/>
      <c r="L231" s="560"/>
      <c r="M231" s="558"/>
    </row>
    <row r="232" spans="2:13" x14ac:dyDescent="0.2">
      <c r="B232" s="290"/>
      <c r="C232" s="289"/>
      <c r="D232" s="563"/>
      <c r="F232" s="908">
        <v>11416.44</v>
      </c>
      <c r="G232" s="907" t="s">
        <v>8898</v>
      </c>
      <c r="H232" s="559"/>
      <c r="I232" s="559"/>
      <c r="J232" s="560"/>
      <c r="K232" s="560"/>
      <c r="L232" s="560"/>
      <c r="M232" s="558"/>
    </row>
    <row r="233" spans="2:13" x14ac:dyDescent="0.2">
      <c r="B233" s="290"/>
      <c r="C233" s="289"/>
      <c r="D233" s="563"/>
      <c r="F233" s="395">
        <v>2466.5300000000002</v>
      </c>
      <c r="G233" s="559" t="s">
        <v>15959</v>
      </c>
      <c r="H233" s="559"/>
      <c r="I233" s="559"/>
      <c r="J233" s="560"/>
      <c r="K233" s="560"/>
      <c r="L233" s="560"/>
      <c r="M233" s="558"/>
    </row>
    <row r="234" spans="2:13" x14ac:dyDescent="0.2">
      <c r="B234" s="290"/>
      <c r="C234" s="289"/>
      <c r="D234" s="563"/>
      <c r="F234" s="395">
        <v>1399.28</v>
      </c>
      <c r="G234" s="559" t="s">
        <v>15958</v>
      </c>
      <c r="H234" s="559"/>
      <c r="I234" s="559"/>
      <c r="J234" s="560"/>
      <c r="K234" s="560"/>
      <c r="L234" s="560"/>
      <c r="M234" s="558"/>
    </row>
    <row r="235" spans="2:13" x14ac:dyDescent="0.2">
      <c r="B235" s="290"/>
      <c r="C235" s="289"/>
      <c r="D235" s="563"/>
      <c r="F235" s="395">
        <v>2000.21</v>
      </c>
      <c r="G235" s="559" t="s">
        <v>15957</v>
      </c>
      <c r="H235" s="559"/>
      <c r="I235" s="559"/>
      <c r="J235" s="560"/>
      <c r="K235" s="560"/>
      <c r="L235" s="560"/>
      <c r="M235" s="558"/>
    </row>
    <row r="236" spans="2:13" x14ac:dyDescent="0.2">
      <c r="B236" s="290"/>
      <c r="C236" s="289"/>
      <c r="D236" s="563"/>
      <c r="F236" s="395">
        <v>5091.13</v>
      </c>
      <c r="G236" s="559" t="s">
        <v>15956</v>
      </c>
      <c r="H236" s="559"/>
      <c r="I236" s="559"/>
      <c r="J236" s="560"/>
      <c r="K236" s="560"/>
      <c r="L236" s="560"/>
      <c r="M236" s="558"/>
    </row>
    <row r="237" spans="2:13" x14ac:dyDescent="0.2">
      <c r="B237" s="290"/>
      <c r="C237" s="289"/>
      <c r="D237" s="563"/>
      <c r="F237" s="491">
        <v>57412.5</v>
      </c>
      <c r="G237" s="676" t="s">
        <v>5477</v>
      </c>
      <c r="H237" s="559"/>
      <c r="I237" s="559"/>
      <c r="J237" s="560"/>
      <c r="K237" s="560"/>
      <c r="L237" s="560"/>
      <c r="M237" s="558"/>
    </row>
    <row r="238" spans="2:13" x14ac:dyDescent="0.2">
      <c r="B238" s="290"/>
      <c r="C238" s="289"/>
      <c r="D238" s="563"/>
      <c r="F238" s="395">
        <v>108381.19</v>
      </c>
      <c r="G238" s="559" t="s">
        <v>15955</v>
      </c>
      <c r="H238" s="559"/>
      <c r="I238" s="559"/>
      <c r="J238" s="560"/>
      <c r="K238" s="560"/>
      <c r="L238" s="560"/>
      <c r="M238" s="558"/>
    </row>
    <row r="239" spans="2:13" x14ac:dyDescent="0.2">
      <c r="B239" s="290"/>
      <c r="C239" s="289"/>
      <c r="D239" s="563"/>
      <c r="F239" s="395">
        <v>1806.58</v>
      </c>
      <c r="G239" s="559" t="s">
        <v>15954</v>
      </c>
      <c r="H239" s="559"/>
      <c r="I239" s="559"/>
      <c r="J239" s="560"/>
      <c r="K239" s="560"/>
      <c r="L239" s="560"/>
      <c r="M239" s="558"/>
    </row>
    <row r="240" spans="2:13" x14ac:dyDescent="0.2">
      <c r="B240" s="290"/>
      <c r="C240" s="289"/>
      <c r="D240" s="563"/>
      <c r="F240" s="395">
        <v>33490.050000000003</v>
      </c>
      <c r="G240" s="560" t="s">
        <v>15953</v>
      </c>
      <c r="H240" s="559"/>
      <c r="I240" s="559"/>
      <c r="J240" s="560"/>
      <c r="K240" s="560"/>
      <c r="L240" s="560"/>
      <c r="M240" s="558"/>
    </row>
    <row r="241" spans="2:13" x14ac:dyDescent="0.2">
      <c r="B241" s="290"/>
      <c r="C241" s="289"/>
      <c r="D241" s="563"/>
      <c r="F241" s="395">
        <v>31542.32</v>
      </c>
      <c r="G241" s="559" t="s">
        <v>15952</v>
      </c>
      <c r="H241" s="559"/>
      <c r="I241" s="559"/>
      <c r="J241" s="560"/>
      <c r="K241" s="560"/>
      <c r="L241" s="560"/>
      <c r="M241" s="558"/>
    </row>
    <row r="242" spans="2:13" x14ac:dyDescent="0.2">
      <c r="B242" s="290"/>
      <c r="C242" s="289"/>
      <c r="D242" s="563"/>
      <c r="F242" s="395">
        <v>30908.71</v>
      </c>
      <c r="G242" s="559" t="s">
        <v>15951</v>
      </c>
      <c r="H242" s="559"/>
      <c r="I242" s="559"/>
      <c r="J242" s="560"/>
      <c r="K242" s="560"/>
      <c r="L242" s="560"/>
      <c r="M242" s="558"/>
    </row>
    <row r="243" spans="2:13" x14ac:dyDescent="0.2">
      <c r="B243" s="290"/>
      <c r="C243" s="289"/>
      <c r="D243" s="563"/>
      <c r="F243" s="395">
        <v>47424.74</v>
      </c>
      <c r="G243" s="559" t="s">
        <v>15950</v>
      </c>
      <c r="H243" s="559"/>
      <c r="I243" s="559"/>
      <c r="J243" s="560"/>
      <c r="K243" s="560"/>
      <c r="L243" s="560"/>
      <c r="M243" s="558"/>
    </row>
    <row r="244" spans="2:13" x14ac:dyDescent="0.2">
      <c r="B244" s="290"/>
      <c r="C244" s="289"/>
      <c r="D244" s="563"/>
      <c r="F244" s="395">
        <v>4463.68</v>
      </c>
      <c r="G244" s="559" t="s">
        <v>15949</v>
      </c>
      <c r="H244" s="559"/>
      <c r="I244" s="559"/>
      <c r="J244" s="560"/>
      <c r="K244" s="560"/>
      <c r="L244" s="560"/>
      <c r="M244" s="558"/>
    </row>
    <row r="245" spans="2:13" x14ac:dyDescent="0.2">
      <c r="B245" s="290"/>
      <c r="C245" s="289"/>
      <c r="D245" s="563"/>
      <c r="F245" s="395">
        <v>500</v>
      </c>
      <c r="G245" s="559" t="s">
        <v>15948</v>
      </c>
      <c r="H245" s="559"/>
      <c r="I245" s="559"/>
      <c r="J245" s="560"/>
      <c r="K245" s="560"/>
      <c r="L245" s="560"/>
      <c r="M245" s="558"/>
    </row>
    <row r="246" spans="2:13" x14ac:dyDescent="0.2">
      <c r="B246" s="290"/>
      <c r="C246" s="289"/>
      <c r="D246" s="563"/>
      <c r="F246" s="395">
        <v>17313.77</v>
      </c>
      <c r="G246" s="559" t="s">
        <v>15947</v>
      </c>
      <c r="H246" s="559"/>
      <c r="I246" s="559"/>
      <c r="J246" s="560"/>
      <c r="K246" s="560"/>
      <c r="L246" s="560"/>
      <c r="M246" s="558"/>
    </row>
    <row r="247" spans="2:13" x14ac:dyDescent="0.2">
      <c r="B247" s="290"/>
      <c r="C247" s="289"/>
      <c r="D247" s="563"/>
      <c r="F247" s="395">
        <v>482.09</v>
      </c>
      <c r="G247" s="559" t="s">
        <v>15946</v>
      </c>
      <c r="H247" s="559"/>
      <c r="I247" s="559"/>
      <c r="J247" s="560"/>
      <c r="K247" s="560"/>
      <c r="L247" s="560"/>
      <c r="M247" s="558"/>
    </row>
    <row r="248" spans="2:13" x14ac:dyDescent="0.2">
      <c r="B248" s="290"/>
      <c r="C248" s="289"/>
      <c r="D248" s="563"/>
      <c r="F248" s="395">
        <v>1687.95</v>
      </c>
      <c r="G248" s="559" t="s">
        <v>15945</v>
      </c>
      <c r="H248" s="559"/>
      <c r="I248" s="559"/>
      <c r="J248" s="560"/>
      <c r="K248" s="560"/>
      <c r="L248" s="560"/>
      <c r="M248" s="558"/>
    </row>
    <row r="249" spans="2:13" x14ac:dyDescent="0.2">
      <c r="B249" s="290"/>
      <c r="C249" s="289"/>
      <c r="D249" s="563"/>
      <c r="F249" s="395">
        <v>5579.6</v>
      </c>
      <c r="G249" s="560" t="s">
        <v>15944</v>
      </c>
      <c r="H249" s="559"/>
      <c r="I249" s="559"/>
      <c r="J249" s="560"/>
      <c r="K249" s="560"/>
      <c r="L249" s="560"/>
      <c r="M249" s="558"/>
    </row>
    <row r="250" spans="2:13" x14ac:dyDescent="0.2">
      <c r="B250" s="290"/>
      <c r="C250" s="289"/>
      <c r="D250" s="563"/>
      <c r="F250" s="395">
        <v>5046</v>
      </c>
      <c r="G250" s="559" t="s">
        <v>15943</v>
      </c>
      <c r="H250" s="559"/>
      <c r="I250" s="559"/>
      <c r="J250" s="560"/>
      <c r="K250" s="560"/>
      <c r="L250" s="560"/>
      <c r="M250" s="558"/>
    </row>
    <row r="251" spans="2:13" x14ac:dyDescent="0.2">
      <c r="B251" s="290"/>
      <c r="C251" s="289"/>
      <c r="D251" s="563"/>
      <c r="F251" s="395">
        <v>11662.64</v>
      </c>
      <c r="G251" s="559" t="s">
        <v>15942</v>
      </c>
      <c r="H251" s="559"/>
      <c r="I251" s="559"/>
      <c r="J251" s="560"/>
      <c r="K251" s="560"/>
      <c r="L251" s="560"/>
      <c r="M251" s="558"/>
    </row>
    <row r="252" spans="2:13" x14ac:dyDescent="0.2">
      <c r="B252" s="290"/>
      <c r="C252" s="289"/>
      <c r="D252" s="563"/>
      <c r="F252" s="395">
        <v>1728.38</v>
      </c>
      <c r="G252" s="560" t="s">
        <v>15941</v>
      </c>
      <c r="H252" s="559"/>
      <c r="I252" s="559"/>
      <c r="J252" s="560"/>
      <c r="K252" s="560"/>
      <c r="L252" s="560"/>
      <c r="M252" s="558"/>
    </row>
    <row r="253" spans="2:13" x14ac:dyDescent="0.2">
      <c r="B253" s="290"/>
      <c r="C253" s="289"/>
      <c r="D253" s="563"/>
      <c r="F253" s="395">
        <v>5999.43</v>
      </c>
      <c r="G253" s="559" t="s">
        <v>15940</v>
      </c>
      <c r="H253" s="559"/>
      <c r="I253" s="559"/>
      <c r="J253" s="560"/>
      <c r="K253" s="560"/>
      <c r="L253" s="560"/>
      <c r="M253" s="558"/>
    </row>
    <row r="254" spans="2:13" x14ac:dyDescent="0.2">
      <c r="B254" s="290"/>
      <c r="C254" s="289"/>
      <c r="D254" s="563"/>
      <c r="F254" s="395">
        <v>16821.71</v>
      </c>
      <c r="G254" s="559" t="s">
        <v>15939</v>
      </c>
      <c r="H254" s="559"/>
      <c r="I254" s="559"/>
      <c r="J254" s="560"/>
      <c r="K254" s="560"/>
      <c r="L254" s="560"/>
      <c r="M254" s="558"/>
    </row>
    <row r="255" spans="2:13" x14ac:dyDescent="0.2">
      <c r="B255" s="290"/>
      <c r="C255" s="289"/>
      <c r="D255" s="563"/>
      <c r="F255" s="908">
        <v>111880.15</v>
      </c>
      <c r="G255" s="907" t="s">
        <v>5477</v>
      </c>
      <c r="H255" s="559"/>
      <c r="I255" s="559"/>
      <c r="J255" s="560"/>
      <c r="K255" s="560"/>
      <c r="L255" s="560"/>
      <c r="M255" s="558"/>
    </row>
    <row r="256" spans="2:13" x14ac:dyDescent="0.2">
      <c r="B256" s="290"/>
      <c r="C256" s="289"/>
      <c r="D256" s="563"/>
      <c r="F256" s="395">
        <v>9850.07</v>
      </c>
      <c r="G256" s="559" t="s">
        <v>15938</v>
      </c>
      <c r="H256" s="559"/>
      <c r="I256" s="559"/>
      <c r="J256" s="560"/>
      <c r="K256" s="560"/>
      <c r="L256" s="560"/>
      <c r="M256" s="558"/>
    </row>
    <row r="257" spans="2:13" x14ac:dyDescent="0.2">
      <c r="B257" s="290"/>
      <c r="C257" s="289"/>
      <c r="D257" s="563"/>
      <c r="F257" s="395">
        <v>2626.44</v>
      </c>
      <c r="G257" s="559" t="s">
        <v>15937</v>
      </c>
      <c r="H257" s="559"/>
      <c r="I257" s="559"/>
      <c r="J257" s="560"/>
      <c r="K257" s="560"/>
      <c r="L257" s="560"/>
      <c r="M257" s="558"/>
    </row>
    <row r="258" spans="2:13" x14ac:dyDescent="0.2">
      <c r="B258" s="290"/>
      <c r="C258" s="289"/>
      <c r="D258" s="563"/>
      <c r="E258" s="395"/>
      <c r="F258" s="395">
        <v>1426.13</v>
      </c>
      <c r="G258" s="559" t="s">
        <v>15936</v>
      </c>
      <c r="H258" s="559"/>
      <c r="I258" s="559"/>
      <c r="J258" s="560"/>
      <c r="K258" s="560"/>
      <c r="L258" s="560"/>
      <c r="M258" s="558"/>
    </row>
    <row r="259" spans="2:13" x14ac:dyDescent="0.2">
      <c r="B259" s="290"/>
      <c r="C259" s="289"/>
      <c r="D259" s="563"/>
      <c r="F259" s="395">
        <v>1958.16</v>
      </c>
      <c r="G259" s="559" t="s">
        <v>15935</v>
      </c>
      <c r="H259" s="559"/>
      <c r="I259" s="559"/>
      <c r="J259" s="560"/>
      <c r="K259" s="560"/>
      <c r="L259" s="560"/>
      <c r="M259" s="558"/>
    </row>
    <row r="260" spans="2:13" x14ac:dyDescent="0.2">
      <c r="B260" s="290"/>
      <c r="C260" s="289"/>
      <c r="D260" s="563"/>
      <c r="F260" s="395">
        <v>10799.4</v>
      </c>
      <c r="G260" s="559" t="s">
        <v>15934</v>
      </c>
      <c r="H260" s="559"/>
      <c r="I260" s="559"/>
      <c r="J260" s="560"/>
      <c r="K260" s="560"/>
      <c r="L260" s="560"/>
      <c r="M260" s="558"/>
    </row>
    <row r="261" spans="2:13" x14ac:dyDescent="0.2">
      <c r="B261" s="290"/>
      <c r="C261" s="289"/>
      <c r="D261" s="563"/>
      <c r="F261" s="395">
        <v>4292.7</v>
      </c>
      <c r="G261" s="559" t="s">
        <v>15933</v>
      </c>
      <c r="H261" s="559"/>
      <c r="I261" s="559"/>
      <c r="J261" s="560"/>
      <c r="K261" s="560"/>
      <c r="L261" s="560"/>
      <c r="M261" s="558"/>
    </row>
    <row r="262" spans="2:13" x14ac:dyDescent="0.2">
      <c r="B262" s="290"/>
      <c r="C262" s="289"/>
      <c r="D262" s="563"/>
      <c r="F262" s="395">
        <v>5387.86</v>
      </c>
      <c r="G262" s="559" t="s">
        <v>15932</v>
      </c>
      <c r="H262" s="559"/>
      <c r="I262" s="559"/>
      <c r="J262" s="560"/>
      <c r="K262" s="560"/>
      <c r="L262" s="560"/>
      <c r="M262" s="558"/>
    </row>
    <row r="263" spans="2:13" x14ac:dyDescent="0.2">
      <c r="B263" s="290"/>
      <c r="C263" s="289"/>
      <c r="D263" s="563"/>
      <c r="F263" s="395">
        <v>9513.07</v>
      </c>
      <c r="G263" s="559" t="s">
        <v>15931</v>
      </c>
      <c r="H263" s="559"/>
      <c r="I263" s="559"/>
      <c r="J263" s="560"/>
      <c r="K263" s="560"/>
      <c r="L263" s="560"/>
      <c r="M263" s="558"/>
    </row>
    <row r="264" spans="2:13" x14ac:dyDescent="0.2">
      <c r="B264" s="290"/>
      <c r="C264" s="289"/>
      <c r="D264" s="563"/>
      <c r="F264" s="395">
        <v>3012.82</v>
      </c>
      <c r="G264" s="559" t="s">
        <v>15930</v>
      </c>
      <c r="H264" s="559"/>
      <c r="I264" s="559"/>
      <c r="J264" s="560"/>
      <c r="K264" s="560"/>
      <c r="L264" s="560"/>
      <c r="M264" s="558"/>
    </row>
    <row r="265" spans="2:13" x14ac:dyDescent="0.2">
      <c r="B265" s="290"/>
      <c r="C265" s="289"/>
      <c r="D265" s="563"/>
      <c r="F265" s="395">
        <v>8797.94</v>
      </c>
      <c r="G265" s="559" t="s">
        <v>15929</v>
      </c>
      <c r="H265" s="559"/>
      <c r="I265" s="559"/>
      <c r="J265" s="560"/>
      <c r="K265" s="560"/>
      <c r="L265" s="560"/>
      <c r="M265" s="558"/>
    </row>
    <row r="266" spans="2:13" x14ac:dyDescent="0.2">
      <c r="B266" s="290"/>
      <c r="C266" s="289"/>
      <c r="D266" s="563"/>
      <c r="F266" s="395">
        <v>7937.52</v>
      </c>
      <c r="G266" s="559" t="s">
        <v>15928</v>
      </c>
      <c r="H266" s="559"/>
      <c r="I266" s="559"/>
      <c r="J266" s="560"/>
      <c r="K266" s="560"/>
      <c r="L266" s="560"/>
      <c r="M266" s="558"/>
    </row>
    <row r="267" spans="2:13" x14ac:dyDescent="0.2">
      <c r="B267" s="290"/>
      <c r="C267" s="289"/>
      <c r="D267" s="563"/>
      <c r="F267" s="395">
        <v>8085.06</v>
      </c>
      <c r="G267" s="559" t="s">
        <v>15927</v>
      </c>
      <c r="H267" s="559"/>
      <c r="I267" s="559"/>
      <c r="J267" s="560"/>
      <c r="K267" s="560"/>
      <c r="L267" s="560"/>
      <c r="M267" s="558"/>
    </row>
    <row r="268" spans="2:13" x14ac:dyDescent="0.2">
      <c r="B268" s="290"/>
      <c r="C268" s="289"/>
      <c r="D268" s="563"/>
      <c r="F268" s="395">
        <v>15954.96</v>
      </c>
      <c r="G268" s="559" t="s">
        <v>15926</v>
      </c>
      <c r="H268" s="559"/>
      <c r="I268" s="559"/>
      <c r="J268" s="560"/>
      <c r="K268" s="560"/>
      <c r="L268" s="560"/>
      <c r="M268" s="558"/>
    </row>
    <row r="269" spans="2:13" x14ac:dyDescent="0.2">
      <c r="B269" s="290"/>
      <c r="C269" s="289"/>
      <c r="D269" s="563"/>
      <c r="F269" s="395">
        <v>150738.69</v>
      </c>
      <c r="G269" s="559" t="s">
        <v>15925</v>
      </c>
      <c r="H269" s="559"/>
      <c r="I269" s="559"/>
      <c r="J269" s="560"/>
      <c r="K269" s="560"/>
      <c r="L269" s="560"/>
      <c r="M269" s="558"/>
    </row>
    <row r="270" spans="2:13" x14ac:dyDescent="0.2">
      <c r="B270" s="290"/>
      <c r="C270" s="289"/>
      <c r="D270" s="563"/>
      <c r="F270" s="395">
        <v>5127.79</v>
      </c>
      <c r="G270" s="560" t="s">
        <v>15924</v>
      </c>
      <c r="H270" s="559"/>
      <c r="I270" s="559"/>
      <c r="J270" s="560"/>
      <c r="K270" s="560"/>
      <c r="L270" s="560"/>
      <c r="M270" s="558"/>
    </row>
    <row r="271" spans="2:13" x14ac:dyDescent="0.2">
      <c r="B271" s="290"/>
      <c r="C271" s="289"/>
      <c r="D271" s="563"/>
      <c r="F271" s="395">
        <v>2221.04</v>
      </c>
      <c r="G271" s="559" t="s">
        <v>15923</v>
      </c>
      <c r="H271" s="559"/>
      <c r="I271" s="559"/>
      <c r="J271" s="560"/>
      <c r="K271" s="560"/>
      <c r="L271" s="560"/>
      <c r="M271" s="558"/>
    </row>
    <row r="272" spans="2:13" x14ac:dyDescent="0.2">
      <c r="B272" s="290"/>
      <c r="C272" s="289"/>
      <c r="D272" s="563"/>
      <c r="F272" s="395">
        <v>3437.36</v>
      </c>
      <c r="G272" s="559" t="s">
        <v>15922</v>
      </c>
      <c r="H272" s="559"/>
      <c r="I272" s="559"/>
      <c r="J272" s="560"/>
      <c r="K272" s="560"/>
      <c r="L272" s="560"/>
      <c r="M272" s="558"/>
    </row>
    <row r="273" spans="2:13" x14ac:dyDescent="0.2">
      <c r="B273" s="290"/>
      <c r="C273" s="289"/>
      <c r="D273" s="563"/>
      <c r="F273" s="395">
        <v>18560</v>
      </c>
      <c r="G273" s="559" t="s">
        <v>15921</v>
      </c>
      <c r="H273" s="559"/>
      <c r="I273" s="559"/>
      <c r="J273" s="560"/>
      <c r="K273" s="560"/>
      <c r="L273" s="560"/>
      <c r="M273" s="558"/>
    </row>
    <row r="274" spans="2:13" x14ac:dyDescent="0.2">
      <c r="B274" s="290"/>
      <c r="C274" s="289"/>
      <c r="D274" s="563"/>
      <c r="F274" s="395">
        <v>2404.91</v>
      </c>
      <c r="G274" s="559" t="s">
        <v>15920</v>
      </c>
      <c r="H274" s="559"/>
      <c r="I274" s="559"/>
      <c r="J274" s="560"/>
      <c r="K274" s="560"/>
      <c r="L274" s="560"/>
      <c r="M274" s="558"/>
    </row>
    <row r="275" spans="2:13" x14ac:dyDescent="0.2">
      <c r="B275" s="290"/>
      <c r="C275" s="289"/>
      <c r="D275" s="563"/>
      <c r="F275" s="491">
        <v>12778.81</v>
      </c>
      <c r="G275" s="676" t="s">
        <v>8898</v>
      </c>
      <c r="H275" s="559"/>
      <c r="I275" s="559"/>
      <c r="J275" s="560"/>
      <c r="K275" s="560"/>
      <c r="L275" s="560"/>
      <c r="M275" s="558"/>
    </row>
    <row r="276" spans="2:13" x14ac:dyDescent="0.2">
      <c r="B276" s="290"/>
      <c r="C276" s="289"/>
      <c r="D276" s="563"/>
      <c r="F276" s="395">
        <v>33477.599999999999</v>
      </c>
      <c r="G276" s="559" t="s">
        <v>15919</v>
      </c>
      <c r="H276" s="559"/>
      <c r="I276" s="559"/>
      <c r="J276" s="560"/>
      <c r="K276" s="560"/>
      <c r="L276" s="560"/>
      <c r="M276" s="558"/>
    </row>
    <row r="277" spans="2:13" x14ac:dyDescent="0.2">
      <c r="B277" s="290"/>
      <c r="C277" s="289"/>
      <c r="D277" s="563"/>
      <c r="F277" s="395">
        <v>14221.38</v>
      </c>
      <c r="G277" s="559" t="s">
        <v>15918</v>
      </c>
      <c r="H277" s="559"/>
      <c r="I277" s="559"/>
      <c r="J277" s="560"/>
      <c r="K277" s="560"/>
      <c r="L277" s="560"/>
      <c r="M277" s="558"/>
    </row>
    <row r="278" spans="2:13" x14ac:dyDescent="0.2">
      <c r="B278" s="290"/>
      <c r="C278" s="289"/>
      <c r="D278" s="563"/>
      <c r="F278" s="491">
        <v>49498</v>
      </c>
      <c r="G278" s="676" t="s">
        <v>5477</v>
      </c>
      <c r="H278" s="559"/>
      <c r="I278" s="559"/>
      <c r="J278" s="560"/>
      <c r="K278" s="560"/>
      <c r="L278" s="560"/>
      <c r="M278" s="558"/>
    </row>
    <row r="279" spans="2:13" x14ac:dyDescent="0.2">
      <c r="B279" s="290"/>
      <c r="C279" s="289"/>
      <c r="D279" s="563"/>
      <c r="F279" s="395">
        <v>2320.42</v>
      </c>
      <c r="G279" s="559" t="s">
        <v>15917</v>
      </c>
      <c r="H279" s="559"/>
      <c r="I279" s="559"/>
      <c r="J279" s="560"/>
      <c r="K279" s="560"/>
      <c r="L279" s="560"/>
      <c r="M279" s="558"/>
    </row>
    <row r="280" spans="2:13" x14ac:dyDescent="0.2">
      <c r="B280" s="290"/>
      <c r="C280" s="289"/>
      <c r="D280" s="563"/>
      <c r="F280" s="395">
        <v>13340</v>
      </c>
      <c r="G280" s="559" t="s">
        <v>15916</v>
      </c>
      <c r="H280" s="559"/>
      <c r="I280" s="559"/>
      <c r="J280" s="560"/>
      <c r="K280" s="560"/>
      <c r="L280" s="560"/>
      <c r="M280" s="558"/>
    </row>
    <row r="281" spans="2:13" x14ac:dyDescent="0.2">
      <c r="B281" s="290"/>
      <c r="C281" s="289"/>
      <c r="D281" s="563"/>
      <c r="F281" s="395">
        <v>90466.240000000005</v>
      </c>
      <c r="G281" s="559" t="s">
        <v>15915</v>
      </c>
      <c r="H281" s="559"/>
      <c r="I281" s="559"/>
      <c r="J281" s="560"/>
      <c r="K281" s="560"/>
      <c r="L281" s="560"/>
      <c r="M281" s="558"/>
    </row>
    <row r="282" spans="2:13" x14ac:dyDescent="0.2">
      <c r="B282" s="290"/>
      <c r="C282" s="289"/>
      <c r="D282" s="563"/>
      <c r="F282" s="395">
        <v>12835.63</v>
      </c>
      <c r="G282" s="559" t="s">
        <v>15914</v>
      </c>
      <c r="H282" s="559"/>
      <c r="I282" s="559"/>
      <c r="J282" s="560"/>
      <c r="K282" s="560"/>
      <c r="L282" s="560"/>
      <c r="M282" s="558"/>
    </row>
    <row r="283" spans="2:13" x14ac:dyDescent="0.2">
      <c r="B283" s="290"/>
      <c r="C283" s="289"/>
      <c r="D283" s="563"/>
      <c r="F283" s="395">
        <v>529.69000000000005</v>
      </c>
      <c r="G283" s="559" t="s">
        <v>15062</v>
      </c>
      <c r="H283" s="559"/>
      <c r="I283" s="559"/>
      <c r="J283" s="560"/>
      <c r="K283" s="560"/>
      <c r="L283" s="560"/>
      <c r="M283" s="558"/>
    </row>
    <row r="284" spans="2:13" ht="13.5" customHeight="1" x14ac:dyDescent="0.2">
      <c r="B284" s="290"/>
      <c r="C284" s="289"/>
      <c r="D284" s="563"/>
      <c r="F284" s="395">
        <v>3650.04</v>
      </c>
      <c r="G284" s="559" t="s">
        <v>15913</v>
      </c>
      <c r="H284" s="559"/>
      <c r="I284" s="559"/>
      <c r="J284" s="560"/>
      <c r="K284" s="560"/>
      <c r="L284" s="560"/>
      <c r="M284" s="558"/>
    </row>
    <row r="285" spans="2:13" x14ac:dyDescent="0.2">
      <c r="B285" s="290"/>
      <c r="C285" s="289"/>
      <c r="D285" s="563"/>
      <c r="F285" s="395">
        <v>18892.28</v>
      </c>
      <c r="G285" s="559" t="s">
        <v>15912</v>
      </c>
      <c r="H285" s="559"/>
      <c r="I285" s="559"/>
      <c r="J285" s="560"/>
      <c r="K285" s="560"/>
      <c r="L285" s="560"/>
      <c r="M285" s="558"/>
    </row>
    <row r="286" spans="2:13" x14ac:dyDescent="0.2">
      <c r="B286" s="290"/>
      <c r="C286" s="289"/>
      <c r="D286" s="563"/>
      <c r="F286" s="395">
        <v>13316.24</v>
      </c>
      <c r="G286" s="559" t="s">
        <v>15911</v>
      </c>
      <c r="H286" s="559"/>
      <c r="I286" s="559"/>
      <c r="J286" s="560"/>
      <c r="K286" s="560"/>
      <c r="L286" s="560"/>
      <c r="M286" s="558"/>
    </row>
    <row r="287" spans="2:13" x14ac:dyDescent="0.2">
      <c r="B287" s="290"/>
      <c r="C287" s="289"/>
      <c r="D287" s="563"/>
      <c r="F287" s="395">
        <v>3380.01</v>
      </c>
      <c r="G287" s="559" t="s">
        <v>15910</v>
      </c>
      <c r="H287" s="559"/>
      <c r="I287" s="559"/>
      <c r="J287" s="560"/>
      <c r="K287" s="560"/>
      <c r="L287" s="560"/>
      <c r="M287" s="558"/>
    </row>
    <row r="288" spans="2:13" x14ac:dyDescent="0.2">
      <c r="B288" s="290"/>
      <c r="C288" s="289"/>
      <c r="D288" s="563"/>
      <c r="F288" s="395">
        <v>5626.46</v>
      </c>
      <c r="G288" s="562" t="s">
        <v>15909</v>
      </c>
      <c r="H288" s="559"/>
      <c r="I288" s="559"/>
      <c r="J288" s="560"/>
      <c r="K288" s="560"/>
      <c r="L288" s="560"/>
      <c r="M288" s="558"/>
    </row>
    <row r="289" spans="2:13" x14ac:dyDescent="0.2">
      <c r="B289" s="290"/>
      <c r="C289" s="289"/>
      <c r="D289" s="563"/>
      <c r="F289" s="395">
        <v>1805.03</v>
      </c>
      <c r="G289" s="559" t="s">
        <v>15908</v>
      </c>
      <c r="H289" s="559"/>
      <c r="I289" s="559"/>
      <c r="J289" s="560"/>
      <c r="K289" s="560"/>
      <c r="L289" s="560"/>
      <c r="M289" s="558"/>
    </row>
    <row r="290" spans="2:13" x14ac:dyDescent="0.2">
      <c r="B290" s="290"/>
      <c r="C290" s="289"/>
      <c r="D290" s="563"/>
      <c r="F290" s="395">
        <v>6380.01</v>
      </c>
      <c r="G290" s="559" t="s">
        <v>15907</v>
      </c>
      <c r="H290" s="559"/>
      <c r="I290" s="559"/>
      <c r="J290" s="560"/>
      <c r="K290" s="560"/>
      <c r="L290" s="560"/>
      <c r="M290" s="558"/>
    </row>
    <row r="291" spans="2:13" x14ac:dyDescent="0.2">
      <c r="B291" s="290"/>
      <c r="C291" s="289"/>
      <c r="D291" s="563"/>
      <c r="F291" s="395">
        <v>11662.64</v>
      </c>
      <c r="G291" s="559" t="s">
        <v>15906</v>
      </c>
      <c r="H291" s="559"/>
      <c r="I291" s="559"/>
      <c r="J291" s="560"/>
      <c r="K291" s="560"/>
      <c r="L291" s="560"/>
      <c r="M291" s="558"/>
    </row>
    <row r="292" spans="2:13" x14ac:dyDescent="0.2">
      <c r="B292" s="290"/>
      <c r="C292" s="289"/>
      <c r="D292" s="563"/>
      <c r="F292" s="395">
        <v>22605.01</v>
      </c>
      <c r="G292" s="559" t="s">
        <v>15905</v>
      </c>
      <c r="H292" s="559"/>
      <c r="I292" s="559"/>
      <c r="J292" s="560"/>
      <c r="K292" s="560"/>
      <c r="L292" s="560"/>
      <c r="M292" s="558"/>
    </row>
    <row r="293" spans="2:13" x14ac:dyDescent="0.2">
      <c r="B293" s="290"/>
      <c r="C293" s="289"/>
      <c r="D293" s="563"/>
      <c r="F293" s="395">
        <v>18851.68</v>
      </c>
      <c r="G293" s="559" t="s">
        <v>15904</v>
      </c>
      <c r="H293" s="559"/>
      <c r="I293" s="559"/>
      <c r="J293" s="560"/>
      <c r="K293" s="560"/>
      <c r="L293" s="560"/>
      <c r="M293" s="558"/>
    </row>
    <row r="294" spans="2:13" x14ac:dyDescent="0.2">
      <c r="B294" s="290"/>
      <c r="C294" s="289"/>
      <c r="D294" s="563"/>
      <c r="F294" s="908">
        <v>70539.78</v>
      </c>
      <c r="G294" s="907" t="s">
        <v>5477</v>
      </c>
      <c r="H294" s="559"/>
      <c r="I294" s="559"/>
      <c r="J294" s="560"/>
      <c r="K294" s="558"/>
      <c r="L294" s="558"/>
      <c r="M294" s="558"/>
    </row>
    <row r="295" spans="2:13" x14ac:dyDescent="0.2">
      <c r="B295" s="290"/>
      <c r="C295" s="289"/>
      <c r="D295" s="563"/>
      <c r="F295" s="395">
        <v>55340.13</v>
      </c>
      <c r="G295" s="559" t="s">
        <v>15903</v>
      </c>
      <c r="H295" s="559"/>
      <c r="I295" s="559"/>
      <c r="J295" s="560"/>
      <c r="K295" s="558"/>
      <c r="L295" s="558"/>
      <c r="M295" s="558"/>
    </row>
    <row r="296" spans="2:13" x14ac:dyDescent="0.2">
      <c r="B296" s="290"/>
      <c r="C296" s="289"/>
      <c r="D296" s="563"/>
      <c r="F296" s="395">
        <v>9800.4500000000007</v>
      </c>
      <c r="G296" s="559" t="s">
        <v>15902</v>
      </c>
      <c r="H296" s="559"/>
      <c r="I296" s="559"/>
      <c r="J296" s="560"/>
      <c r="K296" s="558"/>
      <c r="L296" s="558"/>
      <c r="M296" s="558"/>
    </row>
    <row r="297" spans="2:13" x14ac:dyDescent="0.2">
      <c r="B297" s="290"/>
      <c r="C297" s="289"/>
      <c r="D297" s="563"/>
      <c r="F297" s="395">
        <v>11368.46</v>
      </c>
      <c r="G297" s="559" t="s">
        <v>15901</v>
      </c>
      <c r="H297" s="559"/>
      <c r="I297" s="559"/>
      <c r="J297" s="560"/>
      <c r="K297" s="558"/>
      <c r="L297" s="558"/>
      <c r="M297" s="558"/>
    </row>
    <row r="298" spans="2:13" ht="12.75" customHeight="1" x14ac:dyDescent="0.2">
      <c r="B298" s="290"/>
      <c r="C298" s="289"/>
      <c r="D298" s="563"/>
      <c r="F298" s="395">
        <v>53447.09</v>
      </c>
      <c r="G298" s="673" t="s">
        <v>15900</v>
      </c>
      <c r="H298" s="559"/>
      <c r="I298" s="559"/>
      <c r="J298" s="560"/>
      <c r="K298" s="558"/>
      <c r="L298" s="558"/>
      <c r="M298" s="558"/>
    </row>
    <row r="299" spans="2:13" x14ac:dyDescent="0.2">
      <c r="B299" s="290"/>
      <c r="C299" s="289"/>
      <c r="D299" s="563"/>
      <c r="F299" s="395">
        <v>299.95999999999998</v>
      </c>
      <c r="G299" s="673" t="s">
        <v>15062</v>
      </c>
      <c r="H299" s="559"/>
      <c r="I299" s="559"/>
      <c r="J299" s="560"/>
      <c r="K299" s="558"/>
      <c r="L299" s="558"/>
      <c r="M299" s="558"/>
    </row>
    <row r="300" spans="2:13" x14ac:dyDescent="0.2">
      <c r="B300" s="290"/>
      <c r="C300" s="289"/>
      <c r="D300" s="563"/>
      <c r="F300" s="395">
        <v>1116</v>
      </c>
      <c r="G300" s="673" t="s">
        <v>15899</v>
      </c>
      <c r="H300" s="559"/>
      <c r="I300" s="559"/>
      <c r="J300" s="560"/>
      <c r="K300" s="558"/>
      <c r="L300" s="558"/>
      <c r="M300" s="558"/>
    </row>
    <row r="301" spans="2:13" x14ac:dyDescent="0.2">
      <c r="B301" s="290"/>
      <c r="C301" s="289"/>
      <c r="D301" s="563"/>
      <c r="F301" s="565">
        <v>558</v>
      </c>
      <c r="G301" s="673" t="s">
        <v>15898</v>
      </c>
      <c r="H301" s="559"/>
      <c r="I301" s="559"/>
      <c r="J301" s="560"/>
      <c r="K301" s="558"/>
      <c r="L301" s="558"/>
      <c r="M301" s="558"/>
    </row>
    <row r="302" spans="2:13" x14ac:dyDescent="0.2">
      <c r="B302" s="290"/>
      <c r="C302" s="289"/>
      <c r="D302" s="563"/>
      <c r="F302" s="395">
        <v>5000</v>
      </c>
      <c r="G302" s="673" t="s">
        <v>15898</v>
      </c>
      <c r="H302" s="559"/>
      <c r="I302" s="559"/>
      <c r="J302" s="560"/>
      <c r="K302" s="558"/>
      <c r="L302" s="558"/>
      <c r="M302" s="558"/>
    </row>
    <row r="303" spans="2:13" x14ac:dyDescent="0.2">
      <c r="B303" s="290"/>
      <c r="C303" s="289"/>
      <c r="D303" s="563"/>
      <c r="E303" s="900"/>
      <c r="F303" s="395">
        <v>22</v>
      </c>
      <c r="G303" s="559" t="s">
        <v>15898</v>
      </c>
      <c r="H303" s="559"/>
      <c r="I303" s="559"/>
      <c r="J303" s="560"/>
      <c r="K303" s="558"/>
      <c r="L303" s="558"/>
      <c r="M303" s="558"/>
    </row>
    <row r="304" spans="2:13" x14ac:dyDescent="0.2">
      <c r="B304" s="290"/>
      <c r="C304" s="289"/>
      <c r="D304" s="563"/>
      <c r="F304" s="395">
        <v>4033.28</v>
      </c>
      <c r="G304" s="559" t="s">
        <v>15897</v>
      </c>
      <c r="H304" s="559"/>
      <c r="I304" s="559"/>
      <c r="J304" s="560"/>
      <c r="K304" s="558"/>
      <c r="L304" s="558"/>
      <c r="M304" s="558"/>
    </row>
    <row r="305" spans="2:17" x14ac:dyDescent="0.2">
      <c r="B305" s="290"/>
      <c r="C305" s="289"/>
      <c r="D305" s="563"/>
      <c r="F305" s="395">
        <v>105301.6</v>
      </c>
      <c r="G305" s="559" t="s">
        <v>15896</v>
      </c>
      <c r="H305" s="559"/>
      <c r="I305" s="559"/>
      <c r="J305" s="560"/>
      <c r="K305" s="558"/>
      <c r="L305" s="558"/>
      <c r="M305" s="558"/>
    </row>
    <row r="306" spans="2:17" x14ac:dyDescent="0.2">
      <c r="B306" s="290"/>
      <c r="C306" s="289"/>
      <c r="D306" s="563"/>
      <c r="F306" s="395">
        <v>20955.7</v>
      </c>
      <c r="G306" s="559" t="s">
        <v>15895</v>
      </c>
      <c r="H306" s="559"/>
      <c r="I306" s="559"/>
      <c r="J306" s="560"/>
      <c r="K306" s="558"/>
      <c r="L306" s="558"/>
      <c r="M306" s="558"/>
    </row>
    <row r="307" spans="2:17" x14ac:dyDescent="0.2">
      <c r="B307" s="290"/>
      <c r="C307" s="289"/>
      <c r="D307" s="563"/>
      <c r="F307" s="395">
        <v>5818.8</v>
      </c>
      <c r="G307" s="559" t="s">
        <v>15894</v>
      </c>
      <c r="H307" s="559"/>
      <c r="I307" s="559"/>
      <c r="J307" s="560"/>
      <c r="K307" s="558"/>
      <c r="L307" s="558"/>
      <c r="M307" s="558"/>
    </row>
    <row r="308" spans="2:17" x14ac:dyDescent="0.2">
      <c r="B308" s="290"/>
      <c r="C308" s="289"/>
      <c r="D308" s="563"/>
      <c r="F308" s="908">
        <v>219145.49</v>
      </c>
      <c r="G308" s="907" t="s">
        <v>5477</v>
      </c>
      <c r="H308" s="559"/>
      <c r="I308" s="559"/>
      <c r="J308" s="560"/>
      <c r="K308" s="558"/>
      <c r="L308" s="558"/>
      <c r="M308" s="558"/>
    </row>
    <row r="309" spans="2:17" x14ac:dyDescent="0.2">
      <c r="B309" s="290"/>
      <c r="C309" s="289"/>
      <c r="D309" s="563"/>
      <c r="F309" s="395">
        <v>1217</v>
      </c>
      <c r="G309" s="559" t="s">
        <v>15893</v>
      </c>
      <c r="H309" s="559"/>
      <c r="I309" s="559"/>
      <c r="J309" s="560"/>
      <c r="K309" s="558"/>
      <c r="L309" s="558"/>
      <c r="M309" s="558"/>
    </row>
    <row r="310" spans="2:17" x14ac:dyDescent="0.2">
      <c r="B310" s="290"/>
      <c r="C310" s="289"/>
      <c r="D310" s="563"/>
      <c r="F310" s="395">
        <v>3498.48</v>
      </c>
      <c r="G310" s="559" t="s">
        <v>15892</v>
      </c>
      <c r="H310" s="559"/>
      <c r="I310" s="559"/>
      <c r="J310" s="560"/>
      <c r="K310" s="558"/>
      <c r="L310" s="558"/>
      <c r="M310" s="558"/>
    </row>
    <row r="311" spans="2:17" x14ac:dyDescent="0.2">
      <c r="B311" s="290"/>
      <c r="C311" s="289"/>
      <c r="D311" s="563"/>
      <c r="F311" s="395">
        <v>4867.43</v>
      </c>
      <c r="G311" s="559" t="s">
        <v>15891</v>
      </c>
      <c r="H311" s="559"/>
      <c r="I311" s="559"/>
      <c r="J311" s="560"/>
      <c r="K311" s="558"/>
      <c r="L311" s="558"/>
      <c r="M311" s="558"/>
    </row>
    <row r="312" spans="2:17" x14ac:dyDescent="0.2">
      <c r="B312" s="290"/>
      <c r="C312" s="289"/>
      <c r="D312" s="563"/>
      <c r="F312" s="395">
        <v>31972.44</v>
      </c>
      <c r="G312" s="559" t="s">
        <v>15890</v>
      </c>
      <c r="H312" s="559"/>
      <c r="I312" s="559"/>
      <c r="J312" s="560"/>
      <c r="K312" s="558"/>
      <c r="L312" s="558"/>
      <c r="M312" s="558"/>
    </row>
    <row r="313" spans="2:17" x14ac:dyDescent="0.2">
      <c r="B313" s="290"/>
      <c r="C313" s="289"/>
      <c r="D313" s="563"/>
      <c r="F313" s="395">
        <v>65320.09</v>
      </c>
      <c r="G313" s="559" t="s">
        <v>15889</v>
      </c>
      <c r="H313" s="559"/>
      <c r="I313" s="559"/>
      <c r="J313" s="560"/>
      <c r="K313" s="558"/>
      <c r="L313" s="558"/>
      <c r="M313" s="558"/>
    </row>
    <row r="314" spans="2:17" x14ac:dyDescent="0.2">
      <c r="B314" s="290"/>
      <c r="C314" s="289"/>
      <c r="D314" s="563"/>
      <c r="F314" s="395">
        <v>11053.59</v>
      </c>
      <c r="G314" s="559" t="s">
        <v>15888</v>
      </c>
      <c r="H314" s="559"/>
      <c r="I314" s="559"/>
      <c r="J314" s="560"/>
      <c r="K314" s="558"/>
      <c r="L314" s="558"/>
      <c r="M314" s="558"/>
    </row>
    <row r="315" spans="2:17" x14ac:dyDescent="0.2">
      <c r="B315" s="290"/>
      <c r="C315" s="289"/>
      <c r="D315" s="563"/>
      <c r="F315" s="395">
        <v>33655.129999999997</v>
      </c>
      <c r="G315" s="559" t="s">
        <v>15887</v>
      </c>
      <c r="H315" s="559"/>
      <c r="I315" s="559"/>
      <c r="J315" s="560"/>
      <c r="K315" s="558"/>
      <c r="L315" s="558"/>
      <c r="M315" s="558"/>
    </row>
    <row r="316" spans="2:17" x14ac:dyDescent="0.2">
      <c r="B316" s="290"/>
      <c r="C316" s="289"/>
      <c r="D316" s="563"/>
      <c r="F316" s="395">
        <v>17657.84</v>
      </c>
      <c r="G316" s="559" t="s">
        <v>15886</v>
      </c>
      <c r="H316" s="559"/>
      <c r="I316" s="559"/>
      <c r="J316" s="560"/>
      <c r="K316" s="558"/>
      <c r="L316" s="558"/>
      <c r="M316" s="558"/>
    </row>
    <row r="317" spans="2:17" x14ac:dyDescent="0.2">
      <c r="B317" s="290"/>
      <c r="C317" s="289"/>
      <c r="D317" s="563"/>
      <c r="F317" s="395">
        <v>46937.2</v>
      </c>
      <c r="G317" s="559" t="s">
        <v>15885</v>
      </c>
      <c r="H317" s="559"/>
      <c r="I317" s="559"/>
      <c r="J317" s="560"/>
      <c r="K317" s="558"/>
      <c r="L317" s="558"/>
      <c r="M317" s="558"/>
    </row>
    <row r="318" spans="2:17" x14ac:dyDescent="0.2">
      <c r="B318" s="290"/>
      <c r="C318" s="289"/>
      <c r="D318" s="563"/>
      <c r="F318" s="395">
        <v>21696.41</v>
      </c>
      <c r="G318" s="559" t="s">
        <v>15884</v>
      </c>
      <c r="H318" s="559"/>
      <c r="I318" s="559"/>
      <c r="J318" s="560"/>
      <c r="K318" s="558"/>
      <c r="L318" s="558"/>
      <c r="M318" s="558"/>
    </row>
    <row r="319" spans="2:17" x14ac:dyDescent="0.2">
      <c r="B319" s="290"/>
      <c r="C319" s="289"/>
      <c r="D319" s="563"/>
      <c r="F319" s="395">
        <v>22213.11</v>
      </c>
      <c r="G319" s="559" t="s">
        <v>15883</v>
      </c>
      <c r="H319" s="559"/>
      <c r="I319" s="559"/>
      <c r="J319" s="560"/>
      <c r="K319" s="558"/>
      <c r="L319" s="558"/>
      <c r="M319" s="558"/>
    </row>
    <row r="320" spans="2:17" x14ac:dyDescent="0.2">
      <c r="B320" s="290"/>
      <c r="C320" s="289"/>
      <c r="D320" s="563"/>
      <c r="F320" s="395">
        <v>18405.7</v>
      </c>
      <c r="G320" s="559" t="s">
        <v>15882</v>
      </c>
      <c r="H320" s="559"/>
      <c r="I320" s="559"/>
      <c r="J320" s="560"/>
      <c r="K320" s="558"/>
      <c r="L320" s="558"/>
      <c r="M320" s="558"/>
      <c r="Q320" s="946"/>
    </row>
    <row r="321" spans="2:13" x14ac:dyDescent="0.2">
      <c r="B321" s="290"/>
      <c r="C321" s="289"/>
      <c r="D321" s="563"/>
      <c r="F321" s="395">
        <v>10440.44</v>
      </c>
      <c r="G321" s="559" t="s">
        <v>15881</v>
      </c>
      <c r="H321" s="559"/>
      <c r="I321" s="559"/>
      <c r="J321" s="560"/>
      <c r="K321" s="558"/>
      <c r="L321" s="558"/>
      <c r="M321" s="558"/>
    </row>
    <row r="322" spans="2:13" x14ac:dyDescent="0.2">
      <c r="B322" s="290"/>
      <c r="C322" s="289"/>
      <c r="D322" s="563"/>
      <c r="F322" s="395">
        <v>27898</v>
      </c>
      <c r="G322" s="559" t="s">
        <v>15880</v>
      </c>
      <c r="H322" s="559"/>
      <c r="I322" s="559"/>
      <c r="J322" s="560"/>
      <c r="K322" s="558"/>
      <c r="L322" s="558"/>
      <c r="M322" s="558"/>
    </row>
    <row r="323" spans="2:13" x14ac:dyDescent="0.2">
      <c r="B323" s="290"/>
      <c r="C323" s="289"/>
      <c r="D323" s="563"/>
      <c r="F323" s="395">
        <v>20364.55</v>
      </c>
      <c r="G323" s="559" t="s">
        <v>15879</v>
      </c>
      <c r="H323" s="559"/>
      <c r="I323" s="559"/>
      <c r="J323" s="560"/>
      <c r="K323" s="558"/>
      <c r="L323" s="558"/>
      <c r="M323" s="558"/>
    </row>
    <row r="324" spans="2:13" x14ac:dyDescent="0.2">
      <c r="B324" s="290"/>
      <c r="C324" s="289"/>
      <c r="D324" s="563"/>
      <c r="F324" s="395">
        <v>59859.19</v>
      </c>
      <c r="G324" s="559" t="s">
        <v>15878</v>
      </c>
      <c r="H324" s="559"/>
      <c r="I324" s="559"/>
      <c r="J324" s="560"/>
      <c r="K324" s="558"/>
      <c r="L324" s="558"/>
      <c r="M324" s="558"/>
    </row>
    <row r="325" spans="2:13" x14ac:dyDescent="0.2">
      <c r="B325" s="290"/>
      <c r="C325" s="289"/>
      <c r="D325" s="563"/>
      <c r="F325" s="395">
        <v>14507.57</v>
      </c>
      <c r="G325" s="559" t="s">
        <v>15877</v>
      </c>
      <c r="H325" s="559"/>
      <c r="I325" s="559"/>
      <c r="J325" s="560"/>
      <c r="K325" s="558"/>
      <c r="L325" s="558"/>
      <c r="M325" s="558"/>
    </row>
    <row r="326" spans="2:13" x14ac:dyDescent="0.2">
      <c r="B326" s="290"/>
      <c r="C326" s="289"/>
      <c r="D326" s="563"/>
      <c r="F326" s="395">
        <v>30508.080000000002</v>
      </c>
      <c r="G326" s="559" t="s">
        <v>15876</v>
      </c>
      <c r="H326" s="559"/>
      <c r="I326" s="559"/>
      <c r="J326" s="560"/>
      <c r="K326" s="558"/>
      <c r="L326" s="558"/>
      <c r="M326" s="558"/>
    </row>
    <row r="327" spans="2:13" x14ac:dyDescent="0.2">
      <c r="B327" s="290"/>
      <c r="C327" s="289"/>
      <c r="D327" s="563"/>
      <c r="F327" s="395">
        <v>5639.98</v>
      </c>
      <c r="G327" s="559" t="s">
        <v>15875</v>
      </c>
      <c r="H327" s="559"/>
      <c r="I327" s="559"/>
      <c r="J327" s="560"/>
      <c r="K327" s="558"/>
      <c r="L327" s="558"/>
      <c r="M327" s="558"/>
    </row>
    <row r="328" spans="2:13" x14ac:dyDescent="0.2">
      <c r="B328" s="290"/>
      <c r="C328" s="289"/>
      <c r="D328" s="563"/>
      <c r="F328" s="395">
        <v>13482.22</v>
      </c>
      <c r="G328" s="559" t="s">
        <v>15874</v>
      </c>
      <c r="H328" s="559"/>
      <c r="I328" s="559"/>
      <c r="J328" s="560"/>
      <c r="K328" s="558"/>
      <c r="L328" s="558"/>
      <c r="M328" s="558"/>
    </row>
    <row r="329" spans="2:13" x14ac:dyDescent="0.2">
      <c r="B329" s="290"/>
      <c r="C329" s="289"/>
      <c r="D329" s="563"/>
      <c r="F329" s="395">
        <v>5153.3900000000003</v>
      </c>
      <c r="G329" s="559" t="s">
        <v>15873</v>
      </c>
      <c r="H329" s="559"/>
      <c r="I329" s="559"/>
      <c r="J329" s="560"/>
      <c r="K329" s="558"/>
      <c r="L329" s="558"/>
      <c r="M329" s="558"/>
    </row>
    <row r="330" spans="2:13" x14ac:dyDescent="0.2">
      <c r="B330" s="290"/>
      <c r="C330" s="289"/>
      <c r="D330" s="563"/>
      <c r="F330" s="395">
        <v>10390.76</v>
      </c>
      <c r="G330" s="559" t="s">
        <v>15872</v>
      </c>
      <c r="H330" s="559"/>
      <c r="I330" s="559"/>
      <c r="J330" s="558"/>
      <c r="K330" s="558"/>
      <c r="L330" s="558"/>
      <c r="M330" s="558"/>
    </row>
    <row r="331" spans="2:13" x14ac:dyDescent="0.2">
      <c r="B331" s="290"/>
      <c r="C331" s="289"/>
      <c r="D331" s="563"/>
      <c r="F331" s="395">
        <v>2033.17</v>
      </c>
      <c r="G331" s="559" t="s">
        <v>15871</v>
      </c>
      <c r="H331" s="559"/>
      <c r="I331" s="559"/>
      <c r="J331" s="558"/>
      <c r="K331" s="558"/>
      <c r="L331" s="558"/>
      <c r="M331" s="558"/>
    </row>
    <row r="332" spans="2:13" x14ac:dyDescent="0.2">
      <c r="B332" s="290"/>
      <c r="C332" s="289"/>
      <c r="D332" s="563"/>
      <c r="F332" s="395">
        <v>29232</v>
      </c>
      <c r="G332" s="559" t="s">
        <v>15870</v>
      </c>
      <c r="H332" s="559"/>
      <c r="I332" s="559"/>
      <c r="J332" s="558"/>
      <c r="K332" s="558"/>
      <c r="L332" s="558"/>
      <c r="M332" s="558"/>
    </row>
    <row r="333" spans="2:13" x14ac:dyDescent="0.2">
      <c r="B333" s="290"/>
      <c r="C333" s="289"/>
      <c r="D333" s="563"/>
      <c r="F333" s="395">
        <v>67489.52</v>
      </c>
      <c r="G333" s="559" t="s">
        <v>15869</v>
      </c>
      <c r="H333" s="559"/>
      <c r="I333" s="559"/>
      <c r="J333" s="558"/>
      <c r="K333" s="558"/>
      <c r="L333" s="558"/>
      <c r="M333" s="558"/>
    </row>
    <row r="334" spans="2:13" x14ac:dyDescent="0.2">
      <c r="B334" s="290"/>
      <c r="C334" s="289"/>
      <c r="D334" s="563"/>
      <c r="F334" s="395">
        <v>967.61</v>
      </c>
      <c r="G334" s="559" t="s">
        <v>15868</v>
      </c>
      <c r="H334" s="559"/>
      <c r="I334" s="559"/>
      <c r="J334" s="558"/>
      <c r="K334" s="558"/>
      <c r="L334" s="558"/>
      <c r="M334" s="558"/>
    </row>
    <row r="335" spans="2:13" x14ac:dyDescent="0.2">
      <c r="B335" s="290"/>
      <c r="C335" s="289"/>
      <c r="D335" s="563"/>
      <c r="F335" s="395">
        <v>11393.05</v>
      </c>
      <c r="G335" s="559" t="s">
        <v>15867</v>
      </c>
      <c r="H335" s="559"/>
      <c r="I335" s="559"/>
      <c r="J335" s="558"/>
      <c r="K335" s="558"/>
      <c r="L335" s="558"/>
      <c r="M335" s="558"/>
    </row>
    <row r="336" spans="2:13" x14ac:dyDescent="0.2">
      <c r="B336" s="290"/>
      <c r="C336" s="289"/>
      <c r="D336" s="563"/>
      <c r="F336" s="395"/>
      <c r="G336" s="559"/>
      <c r="H336" s="559"/>
      <c r="I336" s="559"/>
      <c r="J336" s="558"/>
      <c r="K336" s="558"/>
      <c r="L336" s="558"/>
      <c r="M336" s="558"/>
    </row>
    <row r="337" spans="2:13" x14ac:dyDescent="0.2">
      <c r="B337" s="290"/>
      <c r="C337" s="289"/>
      <c r="D337" s="563"/>
      <c r="F337" s="395"/>
      <c r="G337" s="559"/>
      <c r="H337" s="559"/>
      <c r="I337" s="559"/>
      <c r="J337" s="558"/>
      <c r="K337" s="558"/>
      <c r="L337" s="558"/>
      <c r="M337" s="558"/>
    </row>
    <row r="338" spans="2:13" x14ac:dyDescent="0.2">
      <c r="B338" s="290"/>
      <c r="C338" s="289"/>
      <c r="D338" s="563"/>
      <c r="F338" s="395"/>
      <c r="G338" s="559"/>
      <c r="H338" s="559"/>
      <c r="I338" s="559"/>
      <c r="J338" s="558"/>
      <c r="K338" s="558"/>
      <c r="L338" s="558"/>
      <c r="M338" s="558"/>
    </row>
    <row r="339" spans="2:13" x14ac:dyDescent="0.2">
      <c r="B339" s="290"/>
      <c r="C339" s="289"/>
      <c r="D339" s="563"/>
      <c r="F339" s="395"/>
      <c r="G339" s="559"/>
      <c r="H339" s="559"/>
      <c r="I339" s="559"/>
      <c r="J339" s="558"/>
      <c r="K339" s="558"/>
      <c r="L339" s="558"/>
      <c r="M339" s="558"/>
    </row>
    <row r="340" spans="2:13" ht="12.75" customHeight="1" x14ac:dyDescent="0.2">
      <c r="B340" s="290"/>
      <c r="C340" s="289"/>
      <c r="D340" s="563"/>
      <c r="F340" s="395"/>
      <c r="G340" s="672"/>
      <c r="H340" s="559"/>
      <c r="I340" s="559"/>
      <c r="J340" s="558"/>
      <c r="K340" s="558"/>
      <c r="L340" s="558"/>
      <c r="M340" s="558"/>
    </row>
    <row r="341" spans="2:13" x14ac:dyDescent="0.2">
      <c r="B341" s="290"/>
      <c r="C341" s="289"/>
      <c r="D341" s="563"/>
      <c r="F341" s="395"/>
      <c r="G341" s="559"/>
      <c r="H341" s="559"/>
      <c r="I341" s="559"/>
      <c r="J341" s="558"/>
      <c r="K341" s="558"/>
      <c r="L341" s="558"/>
      <c r="M341" s="558"/>
    </row>
    <row r="342" spans="2:13" x14ac:dyDescent="0.2">
      <c r="B342" s="290"/>
      <c r="C342" s="289"/>
      <c r="D342" s="563"/>
      <c r="F342" s="395"/>
      <c r="G342" s="559"/>
      <c r="H342" s="559"/>
      <c r="I342" s="559"/>
      <c r="J342" s="558"/>
      <c r="K342" s="558"/>
      <c r="L342" s="558"/>
      <c r="M342" s="558"/>
    </row>
    <row r="343" spans="2:13" x14ac:dyDescent="0.2">
      <c r="B343" s="290"/>
      <c r="C343" s="289"/>
      <c r="D343" s="563"/>
      <c r="F343" s="395"/>
      <c r="G343" s="559"/>
      <c r="H343" s="559"/>
      <c r="I343" s="559"/>
      <c r="J343" s="558"/>
      <c r="K343" s="558"/>
      <c r="L343" s="558"/>
      <c r="M343" s="558"/>
    </row>
    <row r="344" spans="2:13" x14ac:dyDescent="0.2">
      <c r="B344" s="290"/>
      <c r="C344" s="289"/>
      <c r="D344" s="563"/>
      <c r="F344" s="395"/>
      <c r="G344" s="559"/>
      <c r="H344" s="559"/>
      <c r="I344" s="559"/>
      <c r="J344" s="558"/>
      <c r="K344" s="558"/>
      <c r="L344" s="558"/>
      <c r="M344" s="558"/>
    </row>
    <row r="345" spans="2:13" x14ac:dyDescent="0.2">
      <c r="B345" s="290"/>
      <c r="C345" s="289"/>
      <c r="D345" s="563"/>
      <c r="F345" s="395"/>
      <c r="G345" s="559"/>
      <c r="H345" s="559"/>
      <c r="I345" s="559"/>
      <c r="J345" s="558"/>
      <c r="K345" s="558"/>
      <c r="L345" s="558"/>
      <c r="M345" s="558"/>
    </row>
    <row r="346" spans="2:13" x14ac:dyDescent="0.2">
      <c r="B346" s="290"/>
      <c r="C346" s="289"/>
      <c r="D346" s="563"/>
      <c r="F346" s="395"/>
      <c r="G346" s="559"/>
      <c r="H346" s="559"/>
      <c r="I346" s="559"/>
      <c r="J346" s="558"/>
      <c r="K346" s="558"/>
      <c r="L346" s="558"/>
      <c r="M346" s="558"/>
    </row>
    <row r="347" spans="2:13" x14ac:dyDescent="0.2">
      <c r="B347" s="290"/>
      <c r="C347" s="289"/>
      <c r="D347" s="563"/>
      <c r="F347" s="395"/>
      <c r="G347" s="559"/>
      <c r="H347" s="559"/>
      <c r="I347" s="559"/>
      <c r="J347" s="558"/>
      <c r="K347" s="558"/>
      <c r="L347" s="558"/>
      <c r="M347" s="558"/>
    </row>
    <row r="348" spans="2:13" x14ac:dyDescent="0.2">
      <c r="B348" s="290"/>
      <c r="C348" s="289"/>
      <c r="D348" s="563"/>
      <c r="F348" s="395"/>
      <c r="G348" s="559"/>
      <c r="H348" s="559"/>
      <c r="I348" s="559"/>
      <c r="J348" s="558"/>
      <c r="K348" s="558"/>
      <c r="L348" s="558"/>
      <c r="M348" s="558"/>
    </row>
    <row r="349" spans="2:13" x14ac:dyDescent="0.2">
      <c r="B349" s="290"/>
      <c r="C349" s="289"/>
      <c r="D349" s="563"/>
      <c r="F349" s="395"/>
      <c r="G349" s="559"/>
      <c r="H349" s="559"/>
      <c r="I349" s="559"/>
      <c r="J349" s="558"/>
      <c r="K349" s="558"/>
      <c r="L349" s="558"/>
      <c r="M349" s="558"/>
    </row>
    <row r="350" spans="2:13" x14ac:dyDescent="0.2">
      <c r="B350" s="290"/>
      <c r="C350" s="289"/>
      <c r="D350" s="563"/>
      <c r="F350" s="395"/>
      <c r="G350" s="559"/>
      <c r="H350" s="559"/>
      <c r="I350" s="559"/>
      <c r="J350" s="558"/>
      <c r="K350" s="558"/>
      <c r="L350" s="558"/>
      <c r="M350" s="558"/>
    </row>
    <row r="351" spans="2:13" x14ac:dyDescent="0.2">
      <c r="B351" s="290"/>
      <c r="C351" s="289"/>
      <c r="D351" s="563"/>
      <c r="F351" s="395"/>
      <c r="G351" s="559"/>
      <c r="H351" s="559"/>
      <c r="I351" s="559"/>
      <c r="J351" s="558"/>
      <c r="K351" s="558"/>
      <c r="L351" s="558"/>
      <c r="M351" s="558"/>
    </row>
    <row r="352" spans="2:13" x14ac:dyDescent="0.2">
      <c r="B352" s="290"/>
      <c r="C352" s="289"/>
      <c r="D352" s="563"/>
      <c r="F352" s="395"/>
      <c r="G352" s="559"/>
      <c r="H352" s="559"/>
      <c r="I352" s="559"/>
      <c r="J352" s="558"/>
      <c r="K352" s="558"/>
      <c r="L352" s="558"/>
      <c r="M352" s="558"/>
    </row>
    <row r="353" spans="2:13" x14ac:dyDescent="0.2">
      <c r="B353" s="290"/>
      <c r="C353" s="289"/>
      <c r="D353" s="563"/>
      <c r="F353" s="395"/>
      <c r="G353" s="559"/>
      <c r="H353" s="559"/>
      <c r="I353" s="559"/>
      <c r="J353" s="558"/>
      <c r="K353" s="558"/>
      <c r="L353" s="558"/>
      <c r="M353" s="558"/>
    </row>
    <row r="354" spans="2:13" x14ac:dyDescent="0.2">
      <c r="B354" s="290"/>
      <c r="C354" s="289"/>
      <c r="D354" s="563"/>
      <c r="F354" s="395"/>
      <c r="G354" s="559"/>
      <c r="H354" s="559"/>
      <c r="I354" s="559"/>
      <c r="J354" s="558"/>
      <c r="K354" s="558"/>
      <c r="L354" s="558"/>
      <c r="M354" s="558"/>
    </row>
    <row r="355" spans="2:13" x14ac:dyDescent="0.2">
      <c r="B355" s="290"/>
      <c r="C355" s="289"/>
      <c r="D355" s="563"/>
      <c r="E355" s="900"/>
      <c r="F355" s="395"/>
      <c r="G355" s="559"/>
      <c r="H355" s="559"/>
      <c r="I355" s="559"/>
      <c r="J355" s="558"/>
      <c r="K355" s="558"/>
      <c r="L355" s="558"/>
      <c r="M355" s="558"/>
    </row>
    <row r="356" spans="2:13" x14ac:dyDescent="0.2">
      <c r="B356" s="290"/>
      <c r="C356" s="289"/>
      <c r="D356" s="563"/>
      <c r="F356" s="395"/>
      <c r="G356" s="559"/>
      <c r="H356" s="559"/>
      <c r="I356" s="559"/>
      <c r="J356" s="558"/>
      <c r="K356" s="558"/>
      <c r="L356" s="558"/>
      <c r="M356" s="558"/>
    </row>
    <row r="357" spans="2:13" x14ac:dyDescent="0.2">
      <c r="B357" s="290"/>
      <c r="C357" s="289"/>
      <c r="D357" s="563"/>
      <c r="F357" s="395"/>
      <c r="G357" s="559"/>
      <c r="H357" s="559"/>
      <c r="I357" s="559"/>
      <c r="J357" s="558"/>
      <c r="K357" s="558"/>
      <c r="L357" s="558"/>
      <c r="M357" s="558"/>
    </row>
    <row r="358" spans="2:13" x14ac:dyDescent="0.2">
      <c r="B358" s="290"/>
      <c r="C358" s="289"/>
      <c r="D358" s="563"/>
      <c r="F358" s="395"/>
      <c r="G358" s="559"/>
      <c r="H358" s="559"/>
      <c r="I358" s="559"/>
      <c r="J358" s="558"/>
      <c r="K358" s="558"/>
      <c r="L358" s="558"/>
      <c r="M358" s="558"/>
    </row>
    <row r="359" spans="2:13" x14ac:dyDescent="0.2">
      <c r="B359" s="290"/>
      <c r="C359" s="289"/>
      <c r="D359" s="563"/>
      <c r="F359" s="395"/>
      <c r="G359" s="559"/>
      <c r="H359" s="559"/>
      <c r="I359" s="559"/>
      <c r="J359" s="558"/>
      <c r="K359" s="558"/>
      <c r="L359" s="558"/>
      <c r="M359" s="558"/>
    </row>
    <row r="360" spans="2:13" x14ac:dyDescent="0.2">
      <c r="B360" s="290"/>
      <c r="C360" s="289"/>
      <c r="D360" s="563"/>
      <c r="F360" s="395"/>
      <c r="G360" s="559"/>
      <c r="H360" s="559"/>
      <c r="I360" s="559"/>
      <c r="J360" s="558"/>
      <c r="K360" s="558"/>
      <c r="L360" s="558"/>
      <c r="M360" s="558"/>
    </row>
    <row r="361" spans="2:13" x14ac:dyDescent="0.2">
      <c r="B361" s="290"/>
      <c r="C361" s="289"/>
      <c r="D361" s="563"/>
      <c r="F361" s="395"/>
      <c r="G361" s="559"/>
      <c r="H361" s="559"/>
      <c r="I361" s="559"/>
      <c r="J361" s="558"/>
      <c r="K361" s="558"/>
      <c r="L361" s="558"/>
      <c r="M361" s="558"/>
    </row>
    <row r="362" spans="2:13" x14ac:dyDescent="0.2">
      <c r="B362" s="290"/>
      <c r="C362" s="289"/>
      <c r="D362" s="563"/>
      <c r="F362" s="395"/>
      <c r="G362" s="559"/>
      <c r="H362" s="559"/>
      <c r="I362" s="559"/>
      <c r="J362" s="558"/>
      <c r="K362" s="558"/>
      <c r="L362" s="558"/>
      <c r="M362" s="558"/>
    </row>
    <row r="363" spans="2:13" x14ac:dyDescent="0.2">
      <c r="B363" s="290"/>
      <c r="C363" s="289"/>
      <c r="D363" s="563"/>
      <c r="F363" s="395"/>
      <c r="G363" s="559"/>
      <c r="H363" s="559"/>
      <c r="I363" s="559"/>
      <c r="J363" s="558"/>
      <c r="K363" s="558"/>
      <c r="L363" s="558"/>
      <c r="M363" s="558"/>
    </row>
    <row r="364" spans="2:13" x14ac:dyDescent="0.2">
      <c r="B364" s="290"/>
      <c r="C364" s="289"/>
      <c r="D364" s="563"/>
      <c r="F364" s="395"/>
      <c r="G364" s="559"/>
      <c r="H364" s="559"/>
      <c r="I364" s="559"/>
      <c r="J364" s="558"/>
      <c r="K364" s="558"/>
      <c r="L364" s="558"/>
      <c r="M364" s="558"/>
    </row>
    <row r="365" spans="2:13" x14ac:dyDescent="0.2">
      <c r="B365" s="290"/>
      <c r="C365" s="289"/>
      <c r="D365" s="563"/>
      <c r="F365" s="395"/>
      <c r="G365" s="559"/>
      <c r="H365" s="559"/>
      <c r="I365" s="559"/>
      <c r="J365" s="558"/>
      <c r="K365" s="558"/>
      <c r="L365" s="558"/>
      <c r="M365" s="558"/>
    </row>
    <row r="366" spans="2:13" x14ac:dyDescent="0.2">
      <c r="B366" s="290"/>
      <c r="C366" s="289"/>
      <c r="D366" s="563"/>
      <c r="F366" s="395"/>
      <c r="G366" s="559"/>
      <c r="H366" s="559"/>
      <c r="I366" s="559"/>
      <c r="J366" s="558"/>
      <c r="K366" s="558"/>
      <c r="L366" s="558"/>
      <c r="M366" s="558"/>
    </row>
    <row r="367" spans="2:13" x14ac:dyDescent="0.2">
      <c r="B367" s="290"/>
      <c r="C367" s="289"/>
      <c r="D367" s="563"/>
      <c r="F367" s="395"/>
      <c r="G367" s="901"/>
      <c r="H367" s="993"/>
      <c r="I367" s="559"/>
      <c r="J367" s="558"/>
      <c r="K367" s="558"/>
      <c r="L367" s="558"/>
      <c r="M367" s="558"/>
    </row>
    <row r="368" spans="2:13" x14ac:dyDescent="0.2">
      <c r="B368" s="290"/>
      <c r="C368" s="289"/>
      <c r="D368" s="563"/>
      <c r="F368" s="395"/>
      <c r="G368" s="559"/>
      <c r="H368" s="559"/>
      <c r="I368" s="559"/>
      <c r="J368" s="558"/>
      <c r="K368" s="558"/>
      <c r="L368" s="558"/>
      <c r="M368" s="558"/>
    </row>
    <row r="369" spans="2:13" x14ac:dyDescent="0.2">
      <c r="B369" s="290"/>
      <c r="C369" s="289"/>
      <c r="D369" s="563"/>
      <c r="F369" s="395"/>
      <c r="G369" s="559"/>
      <c r="H369" s="559"/>
      <c r="I369" s="559"/>
      <c r="J369" s="558"/>
      <c r="K369" s="558"/>
      <c r="L369" s="558"/>
      <c r="M369" s="558"/>
    </row>
    <row r="370" spans="2:13" x14ac:dyDescent="0.2">
      <c r="B370" s="290"/>
      <c r="C370" s="289"/>
      <c r="D370" s="563"/>
      <c r="F370" s="395"/>
      <c r="G370" s="559"/>
      <c r="H370" s="559"/>
      <c r="I370" s="559"/>
      <c r="J370" s="558"/>
      <c r="K370" s="558"/>
      <c r="L370" s="558"/>
      <c r="M370" s="558"/>
    </row>
    <row r="371" spans="2:13" x14ac:dyDescent="0.2">
      <c r="B371" s="290"/>
      <c r="C371" s="289"/>
      <c r="D371" s="563"/>
      <c r="F371" s="395"/>
      <c r="G371" s="559"/>
      <c r="H371" s="559"/>
      <c r="I371" s="559"/>
      <c r="J371" s="558"/>
      <c r="K371" s="558"/>
      <c r="L371" s="558"/>
      <c r="M371" s="558"/>
    </row>
    <row r="372" spans="2:13" x14ac:dyDescent="0.2">
      <c r="B372" s="290"/>
      <c r="C372" s="289"/>
      <c r="D372" s="563"/>
      <c r="F372" s="395"/>
      <c r="G372" s="559"/>
      <c r="H372" s="559"/>
      <c r="I372" s="559"/>
      <c r="J372" s="558"/>
      <c r="K372" s="558"/>
      <c r="L372" s="558"/>
      <c r="M372" s="558"/>
    </row>
    <row r="373" spans="2:13" x14ac:dyDescent="0.2">
      <c r="B373" s="290"/>
      <c r="C373" s="289"/>
      <c r="D373" s="563"/>
      <c r="F373" s="395"/>
      <c r="G373" s="559"/>
      <c r="H373" s="559"/>
      <c r="I373" s="559"/>
      <c r="J373" s="558"/>
      <c r="K373" s="558"/>
      <c r="L373" s="558"/>
      <c r="M373" s="558"/>
    </row>
    <row r="374" spans="2:13" x14ac:dyDescent="0.2">
      <c r="B374" s="290"/>
      <c r="C374" s="289"/>
      <c r="D374" s="563"/>
      <c r="F374" s="395"/>
      <c r="G374" s="559"/>
      <c r="H374" s="559"/>
      <c r="I374" s="559"/>
      <c r="J374" s="558"/>
      <c r="K374" s="558"/>
      <c r="L374" s="558"/>
      <c r="M374" s="558"/>
    </row>
    <row r="375" spans="2:13" x14ac:dyDescent="0.2">
      <c r="B375" s="290"/>
      <c r="C375" s="289"/>
      <c r="D375" s="563"/>
      <c r="F375" s="395"/>
      <c r="G375" s="559"/>
      <c r="H375" s="559"/>
      <c r="I375" s="559"/>
      <c r="J375" s="558"/>
      <c r="K375" s="558"/>
      <c r="L375" s="558"/>
      <c r="M375" s="558"/>
    </row>
    <row r="376" spans="2:13" x14ac:dyDescent="0.2">
      <c r="B376" s="290"/>
      <c r="C376" s="289"/>
      <c r="D376" s="563"/>
      <c r="F376" s="395"/>
      <c r="G376" s="559"/>
      <c r="H376" s="559"/>
      <c r="I376" s="559"/>
      <c r="J376" s="558"/>
      <c r="K376" s="558"/>
      <c r="L376" s="558"/>
      <c r="M376" s="558"/>
    </row>
    <row r="377" spans="2:13" x14ac:dyDescent="0.2">
      <c r="B377" s="290"/>
      <c r="C377" s="289"/>
      <c r="D377" s="563"/>
      <c r="F377" s="395"/>
      <c r="G377" s="559"/>
      <c r="H377" s="559"/>
      <c r="I377" s="559"/>
      <c r="J377" s="558"/>
      <c r="K377" s="558"/>
      <c r="L377" s="558"/>
      <c r="M377" s="558"/>
    </row>
    <row r="378" spans="2:13" x14ac:dyDescent="0.2">
      <c r="B378" s="290"/>
      <c r="C378" s="289"/>
      <c r="D378" s="563"/>
      <c r="F378" s="395"/>
      <c r="G378" s="559"/>
      <c r="H378" s="559"/>
      <c r="I378" s="559"/>
      <c r="J378" s="558"/>
      <c r="K378" s="558"/>
      <c r="L378" s="558"/>
      <c r="M378" s="558"/>
    </row>
    <row r="379" spans="2:13" x14ac:dyDescent="0.2">
      <c r="B379" s="290"/>
      <c r="C379" s="289"/>
      <c r="D379" s="563"/>
      <c r="F379" s="395"/>
      <c r="G379" s="559"/>
      <c r="H379" s="559"/>
      <c r="I379" s="559"/>
      <c r="J379" s="558"/>
      <c r="K379" s="558"/>
      <c r="L379" s="558"/>
      <c r="M379" s="558"/>
    </row>
    <row r="380" spans="2:13" x14ac:dyDescent="0.2">
      <c r="B380" s="290"/>
      <c r="C380" s="289"/>
      <c r="D380" s="563"/>
      <c r="F380" s="395"/>
      <c r="G380" s="559"/>
      <c r="H380" s="559"/>
      <c r="I380" s="559"/>
      <c r="J380" s="558"/>
      <c r="K380" s="558"/>
      <c r="L380" s="558"/>
      <c r="M380" s="558"/>
    </row>
    <row r="381" spans="2:13" x14ac:dyDescent="0.2">
      <c r="B381" s="290"/>
      <c r="C381" s="289"/>
      <c r="D381" s="563"/>
      <c r="F381" s="395"/>
      <c r="G381" s="559"/>
      <c r="H381" s="559"/>
      <c r="I381" s="559"/>
      <c r="J381" s="558"/>
      <c r="K381" s="558"/>
      <c r="L381" s="558"/>
      <c r="M381" s="558"/>
    </row>
    <row r="382" spans="2:13" x14ac:dyDescent="0.2">
      <c r="B382" s="290"/>
      <c r="C382" s="289"/>
      <c r="D382" s="563"/>
      <c r="F382" s="395"/>
      <c r="G382" s="559"/>
      <c r="H382" s="559"/>
      <c r="I382" s="559"/>
      <c r="J382" s="558"/>
      <c r="K382" s="558"/>
      <c r="L382" s="558"/>
      <c r="M382" s="558"/>
    </row>
    <row r="383" spans="2:13" x14ac:dyDescent="0.2">
      <c r="B383" s="290"/>
      <c r="C383" s="289"/>
      <c r="D383" s="563"/>
      <c r="F383" s="395"/>
      <c r="G383" s="559"/>
      <c r="H383" s="559"/>
      <c r="I383" s="559"/>
      <c r="J383" s="558"/>
      <c r="K383" s="558"/>
      <c r="L383" s="558"/>
      <c r="M383" s="558"/>
    </row>
    <row r="384" spans="2:13" x14ac:dyDescent="0.2">
      <c r="B384" s="290"/>
      <c r="C384" s="289"/>
      <c r="D384" s="563"/>
      <c r="F384" s="395"/>
      <c r="G384" s="559"/>
      <c r="H384" s="559"/>
      <c r="I384" s="559"/>
      <c r="J384" s="558"/>
      <c r="K384" s="558"/>
      <c r="L384" s="558"/>
      <c r="M384" s="558"/>
    </row>
    <row r="385" spans="2:13" x14ac:dyDescent="0.2">
      <c r="B385" s="290"/>
      <c r="C385" s="289"/>
      <c r="D385" s="563"/>
      <c r="F385" s="565"/>
      <c r="G385" s="736"/>
      <c r="H385" s="558"/>
      <c r="I385" s="558"/>
      <c r="J385" s="558"/>
      <c r="K385" s="558"/>
      <c r="L385" s="558"/>
      <c r="M385" s="558"/>
    </row>
    <row r="386" spans="2:13" x14ac:dyDescent="0.2">
      <c r="B386" s="290"/>
      <c r="C386" s="289"/>
      <c r="D386" s="563"/>
      <c r="F386" s="395"/>
      <c r="G386" s="559"/>
      <c r="H386" s="559"/>
      <c r="I386" s="559"/>
      <c r="J386" s="558"/>
      <c r="K386" s="558"/>
      <c r="L386" s="558"/>
      <c r="M386" s="558"/>
    </row>
    <row r="387" spans="2:13" x14ac:dyDescent="0.2">
      <c r="B387" s="290"/>
      <c r="C387" s="289"/>
      <c r="D387" s="563"/>
      <c r="E387" s="395"/>
      <c r="F387" s="395"/>
      <c r="G387" s="559"/>
      <c r="H387" s="559"/>
      <c r="I387" s="559"/>
      <c r="J387" s="558"/>
      <c r="K387" s="558"/>
      <c r="L387" s="558"/>
      <c r="M387" s="558"/>
    </row>
    <row r="388" spans="2:13" x14ac:dyDescent="0.2">
      <c r="B388" s="290"/>
      <c r="C388" s="289"/>
      <c r="D388" s="563"/>
      <c r="F388" s="395"/>
      <c r="G388" s="559"/>
      <c r="H388" s="559"/>
      <c r="I388" s="559"/>
      <c r="J388" s="558"/>
      <c r="K388" s="558"/>
      <c r="L388" s="558"/>
      <c r="M388" s="558"/>
    </row>
    <row r="389" spans="2:13" x14ac:dyDescent="0.2">
      <c r="B389" s="290"/>
      <c r="C389" s="289"/>
      <c r="D389" s="563"/>
      <c r="F389" s="395"/>
      <c r="G389" s="559"/>
      <c r="H389" s="559"/>
      <c r="I389" s="559"/>
      <c r="J389" s="558"/>
      <c r="K389" s="558"/>
      <c r="L389" s="558"/>
      <c r="M389" s="558"/>
    </row>
    <row r="390" spans="2:13" x14ac:dyDescent="0.2">
      <c r="B390" s="290"/>
      <c r="C390" s="289"/>
      <c r="D390" s="563"/>
      <c r="F390" s="395"/>
      <c r="G390" s="559"/>
      <c r="H390" s="559"/>
      <c r="I390" s="559"/>
      <c r="J390" s="558"/>
      <c r="K390" s="558"/>
      <c r="L390" s="558"/>
      <c r="M390" s="558"/>
    </row>
    <row r="391" spans="2:13" x14ac:dyDescent="0.2">
      <c r="B391" s="290"/>
      <c r="C391" s="289"/>
      <c r="D391" s="563"/>
      <c r="F391" s="395"/>
      <c r="G391" s="559"/>
      <c r="H391" s="559"/>
      <c r="I391" s="559"/>
      <c r="J391" s="558"/>
      <c r="K391" s="558"/>
      <c r="L391" s="558"/>
      <c r="M391" s="558"/>
    </row>
    <row r="392" spans="2:13" x14ac:dyDescent="0.2">
      <c r="B392" s="290"/>
      <c r="C392" s="289"/>
      <c r="D392" s="563"/>
      <c r="F392" s="395"/>
      <c r="G392" s="559"/>
      <c r="H392" s="559"/>
      <c r="I392" s="559"/>
      <c r="J392" s="558"/>
      <c r="K392" s="558"/>
      <c r="L392" s="558"/>
      <c r="M392" s="558"/>
    </row>
    <row r="393" spans="2:13" x14ac:dyDescent="0.2">
      <c r="B393" s="290"/>
      <c r="C393" s="289"/>
      <c r="D393" s="563"/>
      <c r="F393" s="395"/>
      <c r="G393" s="559"/>
      <c r="H393" s="559"/>
      <c r="I393" s="559"/>
      <c r="J393" s="558"/>
      <c r="K393" s="558"/>
      <c r="L393" s="558"/>
      <c r="M393" s="558"/>
    </row>
    <row r="394" spans="2:13" x14ac:dyDescent="0.2">
      <c r="B394" s="290"/>
      <c r="C394" s="289"/>
      <c r="D394" s="563"/>
      <c r="F394" s="395"/>
      <c r="G394" s="559"/>
      <c r="H394" s="559"/>
      <c r="I394" s="559"/>
      <c r="J394" s="558"/>
      <c r="K394" s="558"/>
      <c r="L394" s="558"/>
      <c r="M394" s="558"/>
    </row>
    <row r="395" spans="2:13" x14ac:dyDescent="0.2">
      <c r="B395" s="290"/>
      <c r="C395" s="289"/>
      <c r="D395" s="563"/>
      <c r="F395" s="395"/>
      <c r="G395" s="559"/>
      <c r="H395" s="559"/>
      <c r="I395" s="559"/>
      <c r="J395" s="558"/>
      <c r="K395" s="558"/>
      <c r="L395" s="558"/>
      <c r="M395" s="558"/>
    </row>
    <row r="396" spans="2:13" x14ac:dyDescent="0.2">
      <c r="B396" s="290"/>
      <c r="C396" s="289"/>
      <c r="D396" s="563"/>
      <c r="F396" s="395"/>
      <c r="G396" s="559"/>
      <c r="H396" s="559"/>
      <c r="I396" s="559"/>
      <c r="J396" s="558"/>
      <c r="K396" s="558"/>
      <c r="L396" s="558"/>
      <c r="M396" s="558"/>
    </row>
    <row r="397" spans="2:13" x14ac:dyDescent="0.2">
      <c r="B397" s="290"/>
      <c r="C397" s="289"/>
      <c r="D397" s="563"/>
      <c r="F397" s="395"/>
      <c r="G397" s="559"/>
      <c r="H397" s="559"/>
      <c r="I397" s="559"/>
      <c r="J397" s="558"/>
      <c r="K397" s="558"/>
      <c r="L397" s="558"/>
      <c r="M397" s="558"/>
    </row>
    <row r="398" spans="2:13" x14ac:dyDescent="0.2">
      <c r="B398" s="290"/>
      <c r="C398" s="289"/>
      <c r="D398" s="563"/>
      <c r="F398" s="395"/>
      <c r="G398" s="559"/>
      <c r="H398" s="559"/>
      <c r="I398" s="559"/>
      <c r="J398" s="558"/>
      <c r="K398" s="558"/>
      <c r="L398" s="558"/>
      <c r="M398" s="558"/>
    </row>
    <row r="399" spans="2:13" x14ac:dyDescent="0.2">
      <c r="B399" s="290"/>
      <c r="C399" s="289"/>
      <c r="D399" s="563"/>
      <c r="F399" s="395"/>
      <c r="G399" s="559"/>
      <c r="H399" s="559"/>
      <c r="I399" s="559"/>
      <c r="J399" s="558"/>
      <c r="K399" s="558"/>
      <c r="L399" s="558"/>
      <c r="M399" s="558"/>
    </row>
    <row r="400" spans="2:13" x14ac:dyDescent="0.2">
      <c r="B400" s="290"/>
      <c r="C400" s="289"/>
      <c r="D400" s="563"/>
      <c r="F400" s="395"/>
      <c r="G400" s="559"/>
      <c r="H400" s="559"/>
      <c r="I400" s="559"/>
      <c r="J400" s="558"/>
      <c r="K400" s="558"/>
      <c r="L400" s="558"/>
      <c r="M400" s="558"/>
    </row>
    <row r="401" spans="2:13" x14ac:dyDescent="0.2">
      <c r="B401" s="290"/>
      <c r="C401" s="289"/>
      <c r="D401" s="563"/>
      <c r="F401" s="395"/>
      <c r="G401" s="559"/>
      <c r="H401" s="559"/>
      <c r="I401" s="559"/>
      <c r="J401" s="558"/>
      <c r="K401" s="558"/>
      <c r="L401" s="558"/>
      <c r="M401" s="558"/>
    </row>
    <row r="402" spans="2:13" x14ac:dyDescent="0.2">
      <c r="B402" s="290"/>
      <c r="C402" s="289"/>
      <c r="D402" s="563"/>
      <c r="F402" s="395"/>
      <c r="G402" s="559"/>
      <c r="H402" s="559"/>
      <c r="I402" s="559"/>
      <c r="J402" s="558"/>
      <c r="K402" s="558"/>
      <c r="L402" s="558"/>
      <c r="M402" s="558"/>
    </row>
    <row r="403" spans="2:13" x14ac:dyDescent="0.2">
      <c r="B403" s="290"/>
      <c r="C403" s="289"/>
      <c r="D403" s="563"/>
      <c r="F403" s="395"/>
      <c r="G403" s="559"/>
      <c r="H403" s="559"/>
      <c r="I403" s="559"/>
      <c r="J403" s="558"/>
      <c r="K403" s="558"/>
      <c r="L403" s="558"/>
      <c r="M403" s="558"/>
    </row>
    <row r="404" spans="2:13" x14ac:dyDescent="0.2">
      <c r="B404" s="290"/>
      <c r="C404" s="289"/>
      <c r="D404" s="563"/>
      <c r="F404" s="395"/>
      <c r="G404" s="559"/>
      <c r="H404" s="559"/>
      <c r="I404" s="559"/>
      <c r="J404" s="558"/>
      <c r="K404" s="558"/>
      <c r="L404" s="558"/>
      <c r="M404" s="558"/>
    </row>
    <row r="405" spans="2:13" x14ac:dyDescent="0.2">
      <c r="B405" s="290"/>
      <c r="C405" s="289"/>
      <c r="D405" s="563"/>
      <c r="F405" s="395"/>
      <c r="G405" s="559"/>
      <c r="H405" s="559"/>
      <c r="I405" s="559"/>
      <c r="J405" s="558"/>
      <c r="K405" s="558"/>
      <c r="L405" s="558"/>
      <c r="M405" s="558"/>
    </row>
    <row r="406" spans="2:13" x14ac:dyDescent="0.2">
      <c r="B406" s="290"/>
      <c r="C406" s="289"/>
      <c r="D406" s="563"/>
      <c r="F406" s="395"/>
      <c r="G406" s="559"/>
      <c r="H406" s="559"/>
      <c r="I406" s="559"/>
      <c r="J406" s="558"/>
      <c r="K406" s="558"/>
      <c r="L406" s="558"/>
      <c r="M406" s="558"/>
    </row>
    <row r="407" spans="2:13" x14ac:dyDescent="0.2">
      <c r="B407" s="290"/>
      <c r="C407" s="289"/>
      <c r="D407" s="563"/>
      <c r="F407" s="395"/>
      <c r="G407" s="559"/>
      <c r="H407" s="559"/>
      <c r="I407" s="559"/>
      <c r="J407" s="558"/>
      <c r="K407" s="558"/>
      <c r="L407" s="558"/>
      <c r="M407" s="558"/>
    </row>
    <row r="408" spans="2:13" x14ac:dyDescent="0.2">
      <c r="B408" s="290"/>
      <c r="C408" s="289"/>
      <c r="D408" s="563"/>
      <c r="F408" s="395"/>
      <c r="G408" s="559"/>
      <c r="H408" s="559"/>
      <c r="I408" s="559"/>
      <c r="J408" s="558"/>
      <c r="K408" s="558"/>
      <c r="L408" s="558"/>
      <c r="M408" s="558"/>
    </row>
    <row r="409" spans="2:13" x14ac:dyDescent="0.2">
      <c r="B409" s="290"/>
      <c r="C409" s="289"/>
      <c r="D409" s="563"/>
      <c r="F409" s="395"/>
      <c r="G409" s="559"/>
      <c r="H409" s="559"/>
      <c r="I409" s="559"/>
      <c r="J409" s="558"/>
      <c r="K409" s="558"/>
      <c r="L409" s="558"/>
      <c r="M409" s="558"/>
    </row>
    <row r="410" spans="2:13" x14ac:dyDescent="0.2">
      <c r="B410" s="290"/>
      <c r="C410" s="289"/>
      <c r="D410" s="563"/>
      <c r="H410" s="559"/>
      <c r="I410" s="559"/>
      <c r="J410" s="558"/>
      <c r="K410" s="558"/>
      <c r="L410" s="558"/>
      <c r="M410" s="558"/>
    </row>
    <row r="411" spans="2:13" x14ac:dyDescent="0.2">
      <c r="B411" s="290"/>
      <c r="C411" s="289"/>
      <c r="D411" s="563"/>
      <c r="F411" s="395"/>
      <c r="G411" s="559"/>
      <c r="H411" s="559"/>
      <c r="I411" s="559"/>
      <c r="J411" s="558"/>
      <c r="K411" s="558"/>
      <c r="L411" s="558"/>
      <c r="M411" s="558"/>
    </row>
    <row r="412" spans="2:13" x14ac:dyDescent="0.2">
      <c r="B412" s="290"/>
      <c r="C412" s="289"/>
      <c r="D412" s="563"/>
      <c r="F412" s="395"/>
      <c r="G412" s="559"/>
      <c r="H412" s="559"/>
      <c r="I412" s="559"/>
      <c r="J412" s="558"/>
      <c r="K412" s="558"/>
      <c r="L412" s="558"/>
      <c r="M412" s="558"/>
    </row>
    <row r="413" spans="2:13" x14ac:dyDescent="0.2">
      <c r="B413" s="290"/>
      <c r="C413" s="289"/>
      <c r="D413" s="563"/>
      <c r="F413" s="395"/>
      <c r="G413" s="559"/>
      <c r="H413" s="559"/>
      <c r="I413" s="559"/>
      <c r="J413" s="558"/>
      <c r="K413" s="558"/>
      <c r="L413" s="558"/>
      <c r="M413" s="558"/>
    </row>
    <row r="414" spans="2:13" x14ac:dyDescent="0.2">
      <c r="B414" s="290"/>
      <c r="C414" s="289"/>
      <c r="D414" s="563"/>
      <c r="F414" s="395"/>
      <c r="G414" s="559"/>
      <c r="H414" s="559"/>
      <c r="I414" s="559"/>
      <c r="J414" s="558"/>
      <c r="K414" s="558"/>
      <c r="L414" s="558"/>
      <c r="M414" s="558"/>
    </row>
    <row r="415" spans="2:13" x14ac:dyDescent="0.2">
      <c r="B415" s="290"/>
      <c r="C415" s="289"/>
      <c r="D415" s="563"/>
      <c r="F415" s="395"/>
      <c r="G415" s="559"/>
      <c r="H415" s="559"/>
      <c r="I415" s="559"/>
      <c r="J415" s="558"/>
      <c r="K415" s="558"/>
      <c r="L415" s="558"/>
      <c r="M415" s="558"/>
    </row>
    <row r="416" spans="2:13" x14ac:dyDescent="0.2">
      <c r="B416" s="290"/>
      <c r="C416" s="289"/>
      <c r="D416" s="563"/>
      <c r="F416" s="395"/>
      <c r="G416" s="559"/>
      <c r="H416" s="559"/>
      <c r="I416" s="559"/>
      <c r="J416" s="558"/>
      <c r="K416" s="558"/>
      <c r="L416" s="558"/>
      <c r="M416" s="558"/>
    </row>
    <row r="417" spans="2:13" x14ac:dyDescent="0.2">
      <c r="B417" s="290"/>
      <c r="C417" s="289"/>
      <c r="D417" s="563"/>
      <c r="F417" s="395"/>
      <c r="G417" s="559"/>
      <c r="H417" s="559"/>
      <c r="I417" s="559"/>
      <c r="J417" s="558"/>
      <c r="K417" s="558"/>
      <c r="L417" s="558"/>
      <c r="M417" s="558"/>
    </row>
    <row r="418" spans="2:13" x14ac:dyDescent="0.2">
      <c r="B418" s="290"/>
      <c r="C418" s="289"/>
      <c r="D418" s="563"/>
      <c r="F418" s="395"/>
      <c r="G418" s="559"/>
      <c r="H418" s="559"/>
      <c r="I418" s="559"/>
      <c r="J418" s="558"/>
      <c r="K418" s="558"/>
      <c r="L418" s="558"/>
      <c r="M418" s="558"/>
    </row>
    <row r="419" spans="2:13" x14ac:dyDescent="0.2">
      <c r="B419" s="290"/>
      <c r="C419" s="289"/>
      <c r="D419" s="563"/>
      <c r="F419" s="395"/>
      <c r="G419" s="559"/>
      <c r="H419" s="559"/>
      <c r="I419" s="559"/>
      <c r="J419" s="558"/>
      <c r="K419" s="558"/>
      <c r="L419" s="558"/>
      <c r="M419" s="558"/>
    </row>
    <row r="420" spans="2:13" x14ac:dyDescent="0.2">
      <c r="B420" s="290"/>
      <c r="C420" s="289"/>
      <c r="D420" s="563"/>
      <c r="F420" s="395"/>
      <c r="G420" s="559"/>
      <c r="H420" s="559"/>
      <c r="I420" s="559"/>
      <c r="J420" s="558"/>
      <c r="K420" s="558"/>
      <c r="L420" s="558"/>
      <c r="M420" s="558"/>
    </row>
    <row r="421" spans="2:13" x14ac:dyDescent="0.2">
      <c r="B421" s="290"/>
      <c r="C421" s="289"/>
      <c r="D421" s="563"/>
      <c r="F421" s="395"/>
      <c r="G421" s="559"/>
      <c r="H421" s="559"/>
      <c r="I421" s="559"/>
      <c r="J421" s="558"/>
      <c r="K421" s="558"/>
      <c r="L421" s="558"/>
      <c r="M421" s="558"/>
    </row>
    <row r="422" spans="2:13" x14ac:dyDescent="0.2">
      <c r="B422" s="290"/>
      <c r="C422" s="289"/>
      <c r="D422" s="563"/>
      <c r="F422" s="395"/>
      <c r="G422" s="559"/>
      <c r="H422" s="559"/>
      <c r="I422" s="559"/>
      <c r="J422" s="558"/>
      <c r="K422" s="558"/>
      <c r="L422" s="558"/>
      <c r="M422" s="558"/>
    </row>
    <row r="423" spans="2:13" x14ac:dyDescent="0.2">
      <c r="B423" s="290"/>
      <c r="C423" s="289"/>
      <c r="D423" s="563"/>
      <c r="F423" s="395"/>
      <c r="G423" s="559"/>
      <c r="H423" s="559"/>
      <c r="I423" s="559"/>
      <c r="J423" s="558"/>
      <c r="K423" s="558"/>
      <c r="L423" s="558"/>
      <c r="M423" s="558"/>
    </row>
    <row r="424" spans="2:13" x14ac:dyDescent="0.2">
      <c r="B424" s="290"/>
      <c r="C424" s="289"/>
      <c r="D424" s="563"/>
      <c r="F424" s="395"/>
      <c r="G424" s="559"/>
      <c r="H424" s="559"/>
      <c r="I424" s="559"/>
      <c r="J424" s="558"/>
      <c r="K424" s="558"/>
      <c r="L424" s="558"/>
      <c r="M424" s="558"/>
    </row>
    <row r="425" spans="2:13" x14ac:dyDescent="0.2">
      <c r="B425" s="290"/>
      <c r="C425" s="289"/>
      <c r="D425" s="563"/>
      <c r="F425" s="395"/>
      <c r="G425" s="559"/>
      <c r="H425" s="559"/>
      <c r="I425" s="559"/>
      <c r="J425" s="558"/>
      <c r="K425" s="558"/>
      <c r="L425" s="558"/>
      <c r="M425" s="558"/>
    </row>
    <row r="426" spans="2:13" x14ac:dyDescent="0.2">
      <c r="B426" s="290"/>
      <c r="C426" s="289"/>
      <c r="D426" s="563"/>
      <c r="F426" s="395"/>
      <c r="G426" s="559"/>
      <c r="H426" s="559"/>
      <c r="I426" s="559"/>
      <c r="J426" s="558"/>
      <c r="K426" s="558"/>
      <c r="L426" s="558"/>
      <c r="M426" s="558"/>
    </row>
    <row r="427" spans="2:13" x14ac:dyDescent="0.2">
      <c r="B427" s="290"/>
      <c r="C427" s="289"/>
      <c r="D427" s="563"/>
      <c r="F427" s="395"/>
      <c r="G427" s="559"/>
      <c r="H427" s="559"/>
      <c r="I427" s="559"/>
      <c r="J427" s="558"/>
      <c r="K427" s="558"/>
      <c r="L427" s="558"/>
      <c r="M427" s="558"/>
    </row>
    <row r="428" spans="2:13" x14ac:dyDescent="0.2">
      <c r="B428" s="290"/>
      <c r="C428" s="289"/>
      <c r="F428" s="395"/>
      <c r="G428" s="559"/>
      <c r="H428" s="559"/>
      <c r="I428" s="559"/>
      <c r="J428" s="558"/>
      <c r="K428" s="558"/>
      <c r="L428" s="558"/>
      <c r="M428" s="558"/>
    </row>
    <row r="429" spans="2:13" x14ac:dyDescent="0.2">
      <c r="B429" s="290"/>
      <c r="C429" s="289"/>
      <c r="F429" s="395"/>
      <c r="G429" s="559"/>
      <c r="H429" s="559"/>
      <c r="I429" s="559"/>
      <c r="J429" s="558"/>
      <c r="K429" s="558"/>
      <c r="L429" s="558"/>
      <c r="M429" s="558"/>
    </row>
    <row r="430" spans="2:13" x14ac:dyDescent="0.2">
      <c r="B430" s="290"/>
      <c r="C430" s="289"/>
      <c r="F430" s="395"/>
      <c r="G430" s="559"/>
      <c r="H430" s="559"/>
      <c r="I430" s="559"/>
      <c r="J430" s="558"/>
      <c r="K430" s="558"/>
      <c r="L430" s="558"/>
      <c r="M430" s="558"/>
    </row>
    <row r="431" spans="2:13" x14ac:dyDescent="0.2">
      <c r="B431" s="290"/>
      <c r="C431" s="289"/>
      <c r="F431" s="395"/>
      <c r="G431" s="559"/>
      <c r="H431" s="559"/>
      <c r="I431" s="559"/>
      <c r="J431" s="558"/>
      <c r="K431" s="558"/>
      <c r="L431" s="558"/>
      <c r="M431" s="558"/>
    </row>
    <row r="432" spans="2:13" x14ac:dyDescent="0.2">
      <c r="B432" s="290"/>
      <c r="C432" s="289"/>
      <c r="F432" s="395"/>
      <c r="G432" s="559"/>
      <c r="H432" s="559"/>
      <c r="I432" s="559"/>
      <c r="J432" s="558"/>
      <c r="K432" s="558"/>
      <c r="L432" s="558"/>
      <c r="M432" s="558"/>
    </row>
    <row r="433" spans="2:13" x14ac:dyDescent="0.2">
      <c r="B433" s="290"/>
      <c r="C433" s="289"/>
      <c r="F433" s="395"/>
      <c r="G433" s="559"/>
      <c r="H433" s="559"/>
      <c r="I433" s="559"/>
      <c r="J433" s="558"/>
      <c r="K433" s="558"/>
      <c r="L433" s="558"/>
      <c r="M433" s="558"/>
    </row>
    <row r="434" spans="2:13" x14ac:dyDescent="0.2">
      <c r="B434" s="290"/>
      <c r="C434" s="289"/>
      <c r="F434" s="395"/>
      <c r="G434" s="559"/>
      <c r="H434" s="559"/>
      <c r="I434" s="559"/>
      <c r="J434" s="558"/>
      <c r="K434" s="558"/>
      <c r="L434" s="558"/>
      <c r="M434" s="558"/>
    </row>
    <row r="435" spans="2:13" x14ac:dyDescent="0.2">
      <c r="B435" s="290"/>
      <c r="C435" s="289"/>
      <c r="F435" s="395"/>
      <c r="G435" s="559"/>
      <c r="H435" s="559"/>
      <c r="I435" s="559"/>
      <c r="J435" s="558"/>
      <c r="K435" s="558"/>
      <c r="L435" s="558"/>
      <c r="M435" s="558"/>
    </row>
    <row r="436" spans="2:13" x14ac:dyDescent="0.2">
      <c r="B436" s="290"/>
      <c r="C436" s="289"/>
      <c r="F436" s="395"/>
      <c r="G436" s="559"/>
      <c r="H436" s="559"/>
      <c r="I436" s="559"/>
      <c r="J436" s="558"/>
      <c r="K436" s="558"/>
      <c r="L436" s="558"/>
      <c r="M436" s="558"/>
    </row>
    <row r="437" spans="2:13" x14ac:dyDescent="0.2">
      <c r="B437" s="290"/>
      <c r="C437" s="289"/>
      <c r="F437" s="395"/>
      <c r="G437" s="559"/>
      <c r="H437" s="559"/>
      <c r="I437" s="559"/>
      <c r="J437" s="558"/>
      <c r="K437" s="558"/>
      <c r="L437" s="558"/>
      <c r="M437" s="558"/>
    </row>
    <row r="438" spans="2:13" ht="13.5" thickBot="1" x14ac:dyDescent="0.25">
      <c r="B438" s="290"/>
      <c r="C438" s="289"/>
      <c r="E438" s="1230">
        <f>SUM(E9:E214)</f>
        <v>8413022.160000002</v>
      </c>
      <c r="F438" s="1229">
        <f>SUM(F8:F437)</f>
        <v>9132154.5399999972</v>
      </c>
      <c r="G438" s="559"/>
      <c r="H438" s="559"/>
      <c r="I438" s="559"/>
      <c r="J438" s="558"/>
      <c r="K438" s="558"/>
      <c r="L438" s="558"/>
      <c r="M438" s="558"/>
    </row>
    <row r="439" spans="2:13" ht="15" thickTop="1" x14ac:dyDescent="0.25">
      <c r="B439" s="290"/>
      <c r="C439" s="289"/>
      <c r="E439" s="280">
        <f>F438-E438</f>
        <v>719132.37999999523</v>
      </c>
      <c r="F439" s="287"/>
      <c r="G439" s="1228"/>
      <c r="H439" s="559"/>
      <c r="I439" s="559"/>
      <c r="J439" s="558"/>
      <c r="K439" s="558"/>
      <c r="L439" s="558"/>
      <c r="M439" s="558"/>
    </row>
    <row r="440" spans="2:13" x14ac:dyDescent="0.2">
      <c r="B440" s="290"/>
      <c r="C440" s="289"/>
      <c r="F440" s="395"/>
      <c r="G440" s="395"/>
      <c r="H440" s="559"/>
      <c r="I440" s="559"/>
      <c r="J440" s="558"/>
      <c r="K440" s="558"/>
      <c r="L440" s="558"/>
      <c r="M440" s="558"/>
    </row>
    <row r="441" spans="2:13" x14ac:dyDescent="0.2">
      <c r="B441" s="290"/>
      <c r="C441" s="289"/>
      <c r="F441" s="395"/>
      <c r="G441" s="559"/>
      <c r="H441" s="559"/>
      <c r="I441" s="559"/>
      <c r="J441" s="558"/>
      <c r="K441" s="558"/>
      <c r="L441" s="558"/>
      <c r="M441" s="558"/>
    </row>
    <row r="442" spans="2:13" x14ac:dyDescent="0.2">
      <c r="B442" s="290"/>
      <c r="C442" s="289"/>
      <c r="F442" s="395"/>
      <c r="G442" s="559"/>
      <c r="H442" s="559"/>
      <c r="I442" s="559"/>
      <c r="J442" s="558"/>
      <c r="K442" s="558"/>
      <c r="L442" s="558"/>
      <c r="M442" s="558"/>
    </row>
    <row r="443" spans="2:13" x14ac:dyDescent="0.2">
      <c r="B443" s="290"/>
      <c r="C443" s="289"/>
      <c r="F443" s="395"/>
      <c r="G443" s="559"/>
      <c r="H443" s="559"/>
      <c r="I443" s="559"/>
      <c r="J443" s="558"/>
      <c r="K443" s="558"/>
      <c r="L443" s="558"/>
      <c r="M443" s="558"/>
    </row>
    <row r="444" spans="2:13" x14ac:dyDescent="0.2">
      <c r="B444" s="290"/>
      <c r="C444" s="289"/>
      <c r="F444" s="395"/>
      <c r="G444" s="559"/>
      <c r="H444" s="559"/>
      <c r="I444" s="559"/>
      <c r="J444" s="558"/>
      <c r="K444" s="558"/>
      <c r="L444" s="558"/>
      <c r="M444" s="558"/>
    </row>
    <row r="445" spans="2:13" x14ac:dyDescent="0.2">
      <c r="B445" s="290"/>
      <c r="C445" s="289"/>
      <c r="F445" s="395"/>
      <c r="G445" s="559"/>
      <c r="H445" s="559"/>
      <c r="I445" s="559"/>
      <c r="J445" s="558"/>
      <c r="K445" s="558"/>
      <c r="L445" s="558"/>
      <c r="M445" s="558"/>
    </row>
    <row r="446" spans="2:13" x14ac:dyDescent="0.2">
      <c r="B446" s="290"/>
      <c r="C446" s="289"/>
      <c r="F446" s="395"/>
      <c r="G446" s="559"/>
      <c r="H446" s="559"/>
      <c r="I446" s="559"/>
      <c r="J446" s="558"/>
      <c r="K446" s="558"/>
      <c r="L446" s="558"/>
      <c r="M446" s="558"/>
    </row>
    <row r="447" spans="2:13" x14ac:dyDescent="0.2">
      <c r="B447" s="290"/>
      <c r="C447" s="289"/>
      <c r="F447" s="395"/>
      <c r="G447" s="559"/>
      <c r="H447" s="559"/>
      <c r="I447" s="559"/>
      <c r="J447" s="558"/>
      <c r="K447" s="558"/>
      <c r="L447" s="558"/>
      <c r="M447" s="558"/>
    </row>
    <row r="448" spans="2:13" x14ac:dyDescent="0.2">
      <c r="B448" s="290"/>
      <c r="C448" s="289"/>
      <c r="F448" s="395"/>
      <c r="G448" s="559"/>
      <c r="H448" s="559"/>
      <c r="I448" s="559"/>
      <c r="J448" s="558"/>
      <c r="K448" s="558"/>
      <c r="L448" s="558"/>
      <c r="M448" s="558"/>
    </row>
    <row r="449" spans="2:13" x14ac:dyDescent="0.2">
      <c r="B449" s="290"/>
      <c r="C449" s="289"/>
      <c r="G449" s="559"/>
      <c r="H449" s="559"/>
      <c r="I449" s="559"/>
      <c r="J449" s="558"/>
      <c r="K449" s="558"/>
      <c r="L449" s="558"/>
      <c r="M449" s="558"/>
    </row>
    <row r="450" spans="2:13" x14ac:dyDescent="0.2">
      <c r="B450" s="290"/>
      <c r="C450" s="289"/>
      <c r="G450" s="559"/>
      <c r="H450" s="559"/>
      <c r="I450" s="559"/>
      <c r="J450" s="558"/>
      <c r="K450" s="558"/>
      <c r="L450" s="558"/>
      <c r="M450" s="558"/>
    </row>
    <row r="451" spans="2:13" x14ac:dyDescent="0.2">
      <c r="B451" s="290"/>
      <c r="C451" s="289"/>
      <c r="F451" s="395"/>
      <c r="G451" s="559"/>
      <c r="H451" s="559"/>
      <c r="I451" s="559"/>
      <c r="J451" s="558"/>
      <c r="K451" s="558"/>
      <c r="L451" s="558"/>
      <c r="M451" s="558"/>
    </row>
    <row r="452" spans="2:13" x14ac:dyDescent="0.2">
      <c r="B452" s="290"/>
      <c r="C452" s="289"/>
      <c r="G452" s="285"/>
      <c r="H452" s="285"/>
      <c r="I452" s="285"/>
    </row>
    <row r="453" spans="2:13" x14ac:dyDescent="0.2">
      <c r="B453" s="290"/>
      <c r="C453" s="289"/>
      <c r="G453" s="285"/>
      <c r="H453" s="285"/>
      <c r="I453" s="285"/>
    </row>
    <row r="454" spans="2:13" x14ac:dyDescent="0.2">
      <c r="B454" s="290"/>
      <c r="C454" s="289"/>
      <c r="G454" s="285"/>
      <c r="H454" s="285"/>
      <c r="I454" s="285"/>
    </row>
    <row r="455" spans="2:13" x14ac:dyDescent="0.2">
      <c r="B455" s="290"/>
      <c r="C455" s="289"/>
      <c r="G455" s="285"/>
      <c r="H455" s="285"/>
      <c r="I455" s="285"/>
    </row>
    <row r="456" spans="2:13" x14ac:dyDescent="0.2">
      <c r="B456" s="290"/>
      <c r="C456" s="289"/>
      <c r="G456" s="285"/>
      <c r="H456" s="285"/>
      <c r="I456" s="285"/>
    </row>
    <row r="457" spans="2:13" x14ac:dyDescent="0.2">
      <c r="B457" s="290"/>
      <c r="C457" s="289"/>
      <c r="G457" s="285"/>
      <c r="H457" s="285"/>
      <c r="I457" s="285"/>
    </row>
    <row r="458" spans="2:13" x14ac:dyDescent="0.2">
      <c r="B458" s="290"/>
      <c r="C458" s="289"/>
      <c r="G458" s="285"/>
      <c r="H458" s="285"/>
      <c r="I458" s="285"/>
    </row>
    <row r="459" spans="2:13" x14ac:dyDescent="0.2">
      <c r="B459" s="290"/>
      <c r="C459" s="289"/>
      <c r="G459" s="285"/>
      <c r="H459" s="285"/>
      <c r="I459" s="285"/>
    </row>
    <row r="460" spans="2:13" x14ac:dyDescent="0.2">
      <c r="B460" s="290"/>
      <c r="C460" s="289"/>
      <c r="G460" s="285"/>
      <c r="H460" s="285"/>
      <c r="I460" s="285"/>
    </row>
    <row r="461" spans="2:13" x14ac:dyDescent="0.2">
      <c r="B461" s="290"/>
      <c r="C461" s="289"/>
      <c r="G461" s="285"/>
      <c r="H461" s="285"/>
      <c r="I461" s="285"/>
    </row>
    <row r="462" spans="2:13" x14ac:dyDescent="0.2">
      <c r="B462" s="290"/>
      <c r="C462" s="289"/>
      <c r="G462" s="285"/>
      <c r="H462" s="285"/>
      <c r="I462" s="285"/>
    </row>
    <row r="463" spans="2:13" x14ac:dyDescent="0.2">
      <c r="B463" s="290"/>
      <c r="C463" s="289"/>
      <c r="G463" s="285"/>
      <c r="H463" s="285"/>
      <c r="I463" s="285"/>
    </row>
    <row r="464" spans="2:13" x14ac:dyDescent="0.2">
      <c r="B464" s="290"/>
      <c r="C464" s="289"/>
      <c r="G464" s="285"/>
      <c r="H464" s="285"/>
      <c r="I464" s="285"/>
    </row>
    <row r="465" spans="2:9" x14ac:dyDescent="0.2">
      <c r="B465" s="290"/>
      <c r="C465" s="289"/>
      <c r="G465" s="285"/>
      <c r="H465" s="285"/>
      <c r="I465" s="285"/>
    </row>
    <row r="466" spans="2:9" x14ac:dyDescent="0.2">
      <c r="B466" s="290"/>
      <c r="C466" s="289"/>
      <c r="G466" s="285"/>
      <c r="H466" s="285"/>
      <c r="I466" s="285"/>
    </row>
    <row r="467" spans="2:9" x14ac:dyDescent="0.2">
      <c r="B467" s="290"/>
      <c r="C467" s="289"/>
      <c r="G467" s="285"/>
      <c r="H467" s="285"/>
      <c r="I467" s="285"/>
    </row>
    <row r="468" spans="2:9" x14ac:dyDescent="0.2">
      <c r="B468" s="290"/>
      <c r="C468" s="289"/>
      <c r="G468" s="285"/>
      <c r="H468" s="285"/>
      <c r="I468" s="285"/>
    </row>
    <row r="469" spans="2:9" x14ac:dyDescent="0.2">
      <c r="B469" s="290"/>
      <c r="C469" s="289"/>
      <c r="G469" s="285"/>
      <c r="H469" s="285"/>
      <c r="I469" s="285"/>
    </row>
    <row r="470" spans="2:9" x14ac:dyDescent="0.2">
      <c r="B470" s="290"/>
      <c r="C470" s="289"/>
      <c r="G470" s="285"/>
      <c r="H470" s="285"/>
      <c r="I470" s="285"/>
    </row>
    <row r="471" spans="2:9" x14ac:dyDescent="0.2">
      <c r="B471" s="290"/>
      <c r="C471" s="289"/>
      <c r="G471" s="285"/>
      <c r="H471" s="285"/>
      <c r="I471" s="285"/>
    </row>
    <row r="472" spans="2:9" x14ac:dyDescent="0.2">
      <c r="B472" s="290"/>
      <c r="C472" s="289"/>
      <c r="G472" s="285"/>
      <c r="H472" s="285"/>
      <c r="I472" s="285"/>
    </row>
    <row r="473" spans="2:9" x14ac:dyDescent="0.2">
      <c r="B473" s="290"/>
      <c r="C473" s="289"/>
      <c r="G473" s="285"/>
      <c r="H473" s="285"/>
      <c r="I473" s="285"/>
    </row>
    <row r="474" spans="2:9" x14ac:dyDescent="0.2">
      <c r="B474" s="290"/>
      <c r="C474" s="289"/>
      <c r="G474" s="285"/>
      <c r="H474" s="285"/>
      <c r="I474" s="285"/>
    </row>
    <row r="475" spans="2:9" x14ac:dyDescent="0.2">
      <c r="B475" s="290"/>
      <c r="C475" s="289"/>
      <c r="G475" s="285"/>
      <c r="H475" s="285"/>
      <c r="I475" s="285"/>
    </row>
    <row r="476" spans="2:9" x14ac:dyDescent="0.2">
      <c r="B476" s="290"/>
      <c r="C476" s="289"/>
      <c r="G476" s="285"/>
      <c r="H476" s="285"/>
      <c r="I476" s="285"/>
    </row>
    <row r="477" spans="2:9" x14ac:dyDescent="0.2">
      <c r="B477" s="290"/>
      <c r="C477" s="289"/>
      <c r="G477" s="285"/>
      <c r="H477" s="285"/>
      <c r="I477" s="285"/>
    </row>
    <row r="478" spans="2:9" x14ac:dyDescent="0.2">
      <c r="B478" s="290"/>
      <c r="C478" s="289"/>
      <c r="G478" s="285"/>
      <c r="H478" s="285"/>
      <c r="I478" s="285"/>
    </row>
    <row r="479" spans="2:9" x14ac:dyDescent="0.2">
      <c r="B479" s="290"/>
      <c r="C479" s="289"/>
      <c r="G479" s="285"/>
      <c r="H479" s="285"/>
      <c r="I479" s="285"/>
    </row>
    <row r="480" spans="2:9" x14ac:dyDescent="0.2">
      <c r="B480" s="290"/>
      <c r="C480" s="289"/>
      <c r="G480" s="285"/>
      <c r="H480" s="285"/>
      <c r="I480" s="285"/>
    </row>
    <row r="481" spans="2:9" x14ac:dyDescent="0.2">
      <c r="B481" s="290"/>
      <c r="C481" s="289"/>
      <c r="G481" s="285"/>
      <c r="H481" s="285"/>
      <c r="I481" s="285"/>
    </row>
    <row r="482" spans="2:9" x14ac:dyDescent="0.2">
      <c r="B482" s="290"/>
      <c r="C482" s="289"/>
      <c r="G482" s="285"/>
      <c r="H482" s="285"/>
      <c r="I482" s="285"/>
    </row>
    <row r="483" spans="2:9" x14ac:dyDescent="0.2">
      <c r="B483" s="290"/>
      <c r="C483" s="289"/>
      <c r="G483" s="285"/>
      <c r="H483" s="285"/>
      <c r="I483" s="285"/>
    </row>
    <row r="484" spans="2:9" x14ac:dyDescent="0.2">
      <c r="B484" s="290"/>
      <c r="C484" s="289"/>
      <c r="G484" s="285"/>
      <c r="H484" s="285"/>
      <c r="I484" s="285"/>
    </row>
    <row r="485" spans="2:9" x14ac:dyDescent="0.2">
      <c r="B485" s="290"/>
      <c r="C485" s="289"/>
      <c r="G485" s="285"/>
      <c r="H485" s="285"/>
      <c r="I485" s="285"/>
    </row>
    <row r="486" spans="2:9" x14ac:dyDescent="0.2">
      <c r="B486" s="290"/>
      <c r="C486" s="289"/>
      <c r="G486" s="285"/>
      <c r="H486" s="285"/>
      <c r="I486" s="285"/>
    </row>
    <row r="487" spans="2:9" x14ac:dyDescent="0.2">
      <c r="B487" s="290"/>
      <c r="C487" s="289"/>
      <c r="G487" s="285"/>
      <c r="H487" s="285"/>
      <c r="I487" s="285"/>
    </row>
    <row r="488" spans="2:9" x14ac:dyDescent="0.2">
      <c r="B488" s="290"/>
      <c r="C488" s="289"/>
      <c r="G488" s="285"/>
      <c r="H488" s="285"/>
      <c r="I488" s="285"/>
    </row>
    <row r="489" spans="2:9" x14ac:dyDescent="0.2">
      <c r="B489" s="290"/>
      <c r="C489" s="289"/>
      <c r="G489" s="285"/>
      <c r="H489" s="285"/>
      <c r="I489" s="285"/>
    </row>
    <row r="490" spans="2:9" x14ac:dyDescent="0.2">
      <c r="B490" s="290"/>
      <c r="C490" s="289"/>
      <c r="G490" s="285"/>
      <c r="H490" s="285"/>
      <c r="I490" s="285"/>
    </row>
    <row r="491" spans="2:9" x14ac:dyDescent="0.2">
      <c r="B491" s="290"/>
      <c r="C491" s="289"/>
      <c r="G491" s="285"/>
      <c r="H491" s="285"/>
      <c r="I491" s="285"/>
    </row>
    <row r="492" spans="2:9" x14ac:dyDescent="0.2">
      <c r="B492" s="290"/>
      <c r="C492" s="289"/>
      <c r="G492" s="285"/>
      <c r="H492" s="285"/>
      <c r="I492" s="285"/>
    </row>
    <row r="493" spans="2:9" x14ac:dyDescent="0.2">
      <c r="B493" s="290"/>
      <c r="C493" s="289"/>
      <c r="G493" s="285"/>
      <c r="H493" s="285"/>
      <c r="I493" s="285"/>
    </row>
    <row r="494" spans="2:9" x14ac:dyDescent="0.2">
      <c r="B494" s="290"/>
      <c r="C494" s="289"/>
      <c r="G494" s="285"/>
      <c r="H494" s="285"/>
      <c r="I494" s="285"/>
    </row>
    <row r="495" spans="2:9" x14ac:dyDescent="0.2">
      <c r="B495" s="290"/>
      <c r="C495" s="289"/>
      <c r="G495" s="285"/>
      <c r="H495" s="285"/>
      <c r="I495" s="285"/>
    </row>
    <row r="496" spans="2:9" x14ac:dyDescent="0.2">
      <c r="B496" s="290"/>
      <c r="C496" s="289"/>
      <c r="G496" s="285"/>
      <c r="H496" s="285"/>
      <c r="I496" s="285"/>
    </row>
    <row r="497" spans="2:9" x14ac:dyDescent="0.2">
      <c r="B497" s="290"/>
      <c r="C497" s="289"/>
      <c r="G497" s="285"/>
      <c r="H497" s="285"/>
      <c r="I497" s="285"/>
    </row>
    <row r="498" spans="2:9" x14ac:dyDescent="0.2">
      <c r="B498" s="290"/>
      <c r="C498" s="289"/>
      <c r="G498" s="285"/>
      <c r="H498" s="285"/>
      <c r="I498" s="285"/>
    </row>
    <row r="499" spans="2:9" x14ac:dyDescent="0.2">
      <c r="B499" s="290"/>
      <c r="C499" s="289"/>
      <c r="G499" s="285"/>
      <c r="H499" s="285"/>
      <c r="I499" s="285"/>
    </row>
    <row r="500" spans="2:9" x14ac:dyDescent="0.2">
      <c r="B500" s="290"/>
      <c r="C500" s="289"/>
      <c r="G500" s="285"/>
      <c r="H500" s="285"/>
      <c r="I500" s="285"/>
    </row>
    <row r="501" spans="2:9" x14ac:dyDescent="0.2">
      <c r="B501" s="290"/>
      <c r="C501" s="289"/>
      <c r="G501" s="285"/>
      <c r="H501" s="285"/>
      <c r="I501" s="285"/>
    </row>
    <row r="502" spans="2:9" x14ac:dyDescent="0.2">
      <c r="B502" s="290"/>
      <c r="C502" s="289"/>
      <c r="G502" s="285"/>
      <c r="H502" s="285"/>
      <c r="I502" s="285"/>
    </row>
    <row r="503" spans="2:9" x14ac:dyDescent="0.2">
      <c r="B503" s="290"/>
      <c r="C503" s="289"/>
      <c r="G503" s="285"/>
      <c r="H503" s="285"/>
      <c r="I503" s="285"/>
    </row>
    <row r="504" spans="2:9" x14ac:dyDescent="0.2">
      <c r="B504" s="290"/>
      <c r="C504" s="289"/>
      <c r="G504" s="285"/>
      <c r="H504" s="285"/>
      <c r="I504" s="285"/>
    </row>
    <row r="505" spans="2:9" x14ac:dyDescent="0.2">
      <c r="B505" s="290"/>
      <c r="C505" s="289"/>
      <c r="G505" s="285"/>
      <c r="H505" s="285"/>
      <c r="I505" s="285"/>
    </row>
    <row r="506" spans="2:9" x14ac:dyDescent="0.2">
      <c r="B506" s="290"/>
      <c r="C506" s="289"/>
      <c r="G506" s="285"/>
      <c r="H506" s="285"/>
      <c r="I506" s="285"/>
    </row>
    <row r="507" spans="2:9" x14ac:dyDescent="0.2">
      <c r="B507" s="290"/>
      <c r="C507" s="289"/>
      <c r="G507" s="285"/>
      <c r="H507" s="285"/>
      <c r="I507" s="285"/>
    </row>
    <row r="508" spans="2:9" x14ac:dyDescent="0.2">
      <c r="B508" s="290"/>
      <c r="C508" s="289"/>
      <c r="G508" s="285"/>
      <c r="H508" s="285"/>
      <c r="I508" s="285"/>
    </row>
    <row r="509" spans="2:9" x14ac:dyDescent="0.2">
      <c r="B509" s="290"/>
      <c r="C509" s="289"/>
      <c r="G509" s="285"/>
      <c r="H509" s="285"/>
      <c r="I509" s="285"/>
    </row>
    <row r="510" spans="2:9" x14ac:dyDescent="0.2">
      <c r="B510" s="290"/>
      <c r="C510" s="289"/>
      <c r="G510" s="285"/>
      <c r="H510" s="285"/>
      <c r="I510" s="285"/>
    </row>
    <row r="511" spans="2:9" x14ac:dyDescent="0.2">
      <c r="B511" s="290"/>
      <c r="C511" s="289"/>
      <c r="G511" s="285"/>
      <c r="H511" s="285"/>
      <c r="I511" s="285"/>
    </row>
    <row r="512" spans="2:9" x14ac:dyDescent="0.2">
      <c r="B512" s="290"/>
      <c r="C512" s="289"/>
      <c r="G512" s="285"/>
      <c r="H512" s="285"/>
      <c r="I512" s="285"/>
    </row>
    <row r="513" spans="2:9" x14ac:dyDescent="0.2">
      <c r="B513" s="290"/>
      <c r="C513" s="289"/>
      <c r="G513" s="285"/>
      <c r="H513" s="285"/>
      <c r="I513" s="285"/>
    </row>
    <row r="514" spans="2:9" x14ac:dyDescent="0.2">
      <c r="B514" s="290"/>
      <c r="C514" s="289"/>
      <c r="G514" s="285"/>
      <c r="H514" s="285"/>
      <c r="I514" s="285"/>
    </row>
    <row r="515" spans="2:9" x14ac:dyDescent="0.2">
      <c r="B515" s="290"/>
      <c r="C515" s="289"/>
      <c r="G515" s="285"/>
      <c r="H515" s="285"/>
      <c r="I515" s="285"/>
    </row>
    <row r="516" spans="2:9" x14ac:dyDescent="0.2">
      <c r="B516" s="290"/>
      <c r="C516" s="289"/>
      <c r="G516" s="285"/>
      <c r="H516" s="285"/>
      <c r="I516" s="285"/>
    </row>
    <row r="517" spans="2:9" x14ac:dyDescent="0.2">
      <c r="B517" s="290"/>
      <c r="C517" s="289"/>
      <c r="G517" s="285"/>
      <c r="H517" s="285"/>
      <c r="I517" s="285"/>
    </row>
    <row r="518" spans="2:9" x14ac:dyDescent="0.2">
      <c r="B518" s="290"/>
      <c r="C518" s="289"/>
      <c r="G518" s="285"/>
      <c r="H518" s="285"/>
      <c r="I518" s="285"/>
    </row>
    <row r="519" spans="2:9" x14ac:dyDescent="0.2">
      <c r="B519" s="290"/>
      <c r="C519" s="289"/>
      <c r="G519" s="285"/>
      <c r="H519" s="285"/>
      <c r="I519" s="285"/>
    </row>
    <row r="520" spans="2:9" x14ac:dyDescent="0.2">
      <c r="B520" s="290"/>
      <c r="C520" s="289"/>
      <c r="G520" s="285"/>
      <c r="H520" s="285"/>
      <c r="I520" s="285"/>
    </row>
    <row r="521" spans="2:9" x14ac:dyDescent="0.2">
      <c r="B521" s="290"/>
      <c r="C521" s="289"/>
      <c r="G521" s="285"/>
      <c r="H521" s="285"/>
      <c r="I521" s="285"/>
    </row>
    <row r="522" spans="2:9" x14ac:dyDescent="0.2">
      <c r="B522" s="290"/>
      <c r="C522" s="289"/>
      <c r="G522" s="285"/>
      <c r="H522" s="285"/>
      <c r="I522" s="285"/>
    </row>
    <row r="523" spans="2:9" x14ac:dyDescent="0.2">
      <c r="B523" s="290"/>
      <c r="C523" s="289"/>
      <c r="G523" s="285"/>
      <c r="H523" s="285"/>
      <c r="I523" s="285"/>
    </row>
    <row r="524" spans="2:9" x14ac:dyDescent="0.2">
      <c r="B524" s="290"/>
      <c r="C524" s="289"/>
      <c r="G524" s="285"/>
      <c r="H524" s="285"/>
      <c r="I524" s="285"/>
    </row>
    <row r="525" spans="2:9" x14ac:dyDescent="0.2">
      <c r="B525" s="290"/>
      <c r="C525" s="289"/>
      <c r="G525" s="285"/>
      <c r="H525" s="285"/>
      <c r="I525" s="285"/>
    </row>
    <row r="526" spans="2:9" x14ac:dyDescent="0.2">
      <c r="B526" s="290"/>
      <c r="C526" s="289"/>
      <c r="G526" s="285"/>
      <c r="H526" s="285"/>
      <c r="I526" s="285"/>
    </row>
    <row r="527" spans="2:9" x14ac:dyDescent="0.2">
      <c r="B527" s="290"/>
      <c r="C527" s="289"/>
      <c r="G527" s="285"/>
      <c r="H527" s="285"/>
      <c r="I527" s="285"/>
    </row>
    <row r="528" spans="2:9" x14ac:dyDescent="0.2">
      <c r="B528" s="290"/>
      <c r="C528" s="289"/>
      <c r="G528" s="285"/>
      <c r="H528" s="285"/>
      <c r="I528" s="285"/>
    </row>
    <row r="529" spans="2:9" x14ac:dyDescent="0.2">
      <c r="B529" s="290"/>
      <c r="C529" s="289"/>
      <c r="G529" s="285"/>
      <c r="H529" s="285"/>
      <c r="I529" s="285"/>
    </row>
    <row r="530" spans="2:9" x14ac:dyDescent="0.2">
      <c r="B530" s="290"/>
      <c r="C530" s="289"/>
      <c r="G530" s="285"/>
      <c r="H530" s="285"/>
      <c r="I530" s="285"/>
    </row>
    <row r="531" spans="2:9" x14ac:dyDescent="0.2">
      <c r="B531" s="290"/>
      <c r="C531" s="289"/>
      <c r="G531" s="285"/>
      <c r="H531" s="285"/>
      <c r="I531" s="285"/>
    </row>
    <row r="532" spans="2:9" x14ac:dyDescent="0.2">
      <c r="B532" s="290"/>
      <c r="C532" s="289"/>
      <c r="G532" s="285"/>
      <c r="H532" s="285"/>
      <c r="I532" s="285"/>
    </row>
    <row r="533" spans="2:9" x14ac:dyDescent="0.2">
      <c r="B533" s="290"/>
      <c r="C533" s="289"/>
      <c r="G533" s="285"/>
      <c r="H533" s="285"/>
      <c r="I533" s="285"/>
    </row>
    <row r="534" spans="2:9" x14ac:dyDescent="0.2">
      <c r="B534" s="290"/>
      <c r="C534" s="289"/>
      <c r="G534" s="285"/>
      <c r="H534" s="285"/>
      <c r="I534" s="285"/>
    </row>
    <row r="535" spans="2:9" x14ac:dyDescent="0.2">
      <c r="B535" s="290"/>
      <c r="C535" s="289"/>
      <c r="G535" s="285"/>
      <c r="H535" s="285"/>
      <c r="I535" s="285"/>
    </row>
    <row r="536" spans="2:9" x14ac:dyDescent="0.2">
      <c r="B536" s="290"/>
      <c r="C536" s="289"/>
      <c r="G536" s="285"/>
      <c r="H536" s="285"/>
      <c r="I536" s="285"/>
    </row>
    <row r="537" spans="2:9" x14ac:dyDescent="0.2">
      <c r="B537" s="290"/>
      <c r="C537" s="289"/>
      <c r="G537" s="285"/>
      <c r="H537" s="285"/>
      <c r="I537" s="285"/>
    </row>
    <row r="538" spans="2:9" x14ac:dyDescent="0.2">
      <c r="B538" s="290"/>
      <c r="C538" s="289"/>
      <c r="G538" s="285"/>
      <c r="H538" s="285"/>
      <c r="I538" s="285"/>
    </row>
    <row r="539" spans="2:9" x14ac:dyDescent="0.2">
      <c r="B539" s="290"/>
      <c r="C539" s="289"/>
      <c r="G539" s="285"/>
      <c r="H539" s="285"/>
      <c r="I539" s="285"/>
    </row>
    <row r="540" spans="2:9" x14ac:dyDescent="0.2">
      <c r="B540" s="290"/>
      <c r="C540" s="289"/>
      <c r="G540" s="285"/>
      <c r="H540" s="285"/>
      <c r="I540" s="285"/>
    </row>
    <row r="541" spans="2:9" x14ac:dyDescent="0.2">
      <c r="B541" s="290"/>
      <c r="C541" s="289"/>
      <c r="G541" s="285"/>
      <c r="H541" s="285"/>
      <c r="I541" s="285"/>
    </row>
    <row r="542" spans="2:9" x14ac:dyDescent="0.2">
      <c r="B542" s="290"/>
      <c r="C542" s="289"/>
      <c r="G542" s="285"/>
      <c r="H542" s="285"/>
      <c r="I542" s="285"/>
    </row>
    <row r="543" spans="2:9" x14ac:dyDescent="0.2">
      <c r="B543" s="290"/>
      <c r="C543" s="289"/>
      <c r="G543" s="285"/>
      <c r="H543" s="285"/>
      <c r="I543" s="285"/>
    </row>
    <row r="544" spans="2:9" x14ac:dyDescent="0.2">
      <c r="B544" s="290"/>
      <c r="C544" s="289"/>
      <c r="G544" s="285"/>
      <c r="H544" s="285"/>
      <c r="I544" s="285"/>
    </row>
    <row r="545" spans="2:10" x14ac:dyDescent="0.2">
      <c r="B545" s="290"/>
      <c r="C545" s="289"/>
      <c r="G545" s="285"/>
      <c r="H545" s="285"/>
      <c r="I545" s="285"/>
    </row>
    <row r="546" spans="2:10" x14ac:dyDescent="0.2">
      <c r="B546" s="290"/>
      <c r="C546" s="289"/>
      <c r="G546" s="285"/>
      <c r="H546" s="285"/>
      <c r="I546" s="285"/>
    </row>
    <row r="547" spans="2:10" x14ac:dyDescent="0.2">
      <c r="B547" s="290"/>
      <c r="C547" s="289"/>
      <c r="G547" s="285"/>
      <c r="H547" s="285"/>
      <c r="I547" s="285"/>
    </row>
    <row r="548" spans="2:10" x14ac:dyDescent="0.2">
      <c r="B548" s="290"/>
      <c r="C548" s="289"/>
      <c r="G548" s="285"/>
      <c r="H548" s="285"/>
      <c r="I548" s="285"/>
    </row>
    <row r="549" spans="2:10" x14ac:dyDescent="0.2">
      <c r="B549" s="290"/>
      <c r="C549" s="289"/>
      <c r="G549" s="285"/>
      <c r="H549" s="285"/>
      <c r="I549" s="285"/>
    </row>
    <row r="550" spans="2:10" x14ac:dyDescent="0.2">
      <c r="B550" s="290"/>
      <c r="C550" s="289"/>
      <c r="G550" s="285"/>
      <c r="H550" s="285"/>
      <c r="I550" s="285"/>
    </row>
    <row r="551" spans="2:10" x14ac:dyDescent="0.2">
      <c r="B551" s="290"/>
      <c r="C551" s="289"/>
      <c r="G551" s="285"/>
      <c r="H551" s="285"/>
      <c r="I551" s="285"/>
    </row>
    <row r="552" spans="2:10" x14ac:dyDescent="0.2">
      <c r="B552" s="290"/>
      <c r="C552" s="289"/>
      <c r="G552" s="285"/>
      <c r="H552" s="285"/>
      <c r="I552" s="285"/>
    </row>
    <row r="553" spans="2:10" x14ac:dyDescent="0.2">
      <c r="B553" s="290"/>
      <c r="C553" s="289"/>
      <c r="G553" s="285"/>
      <c r="H553" s="285"/>
      <c r="I553" s="285"/>
    </row>
    <row r="554" spans="2:10" ht="15.75" customHeight="1" x14ac:dyDescent="0.2">
      <c r="B554" s="290"/>
      <c r="C554" s="289"/>
      <c r="G554" s="286"/>
      <c r="H554" s="285"/>
      <c r="I554" s="285"/>
    </row>
    <row r="555" spans="2:10" ht="15.75" customHeight="1" x14ac:dyDescent="0.2">
      <c r="B555" s="290"/>
      <c r="C555" s="289"/>
      <c r="G555" s="286"/>
      <c r="H555" s="285"/>
      <c r="I555" s="285"/>
      <c r="J555" s="282"/>
    </row>
    <row r="556" spans="2:10" ht="15.75" customHeight="1" x14ac:dyDescent="0.25">
      <c r="B556" s="290"/>
      <c r="C556" s="289"/>
      <c r="F556" s="287"/>
      <c r="G556" s="286"/>
      <c r="H556" s="280"/>
      <c r="I556" s="285"/>
    </row>
    <row r="557" spans="2:10" ht="15.75" customHeight="1" x14ac:dyDescent="0.25">
      <c r="B557" s="290"/>
      <c r="C557" s="289"/>
      <c r="F557" s="287"/>
      <c r="G557" s="286"/>
      <c r="H557" s="285"/>
      <c r="I557" s="285"/>
    </row>
    <row r="558" spans="2:10" ht="15.75" customHeight="1" x14ac:dyDescent="0.25">
      <c r="B558" s="278"/>
      <c r="C558" s="278"/>
      <c r="D558" s="283"/>
      <c r="F558" s="287"/>
      <c r="G558" s="286"/>
      <c r="H558" s="285"/>
      <c r="I558" s="285"/>
    </row>
    <row r="559" spans="2:10" ht="15.75" customHeight="1" x14ac:dyDescent="0.25">
      <c r="B559" s="278"/>
      <c r="C559" s="278"/>
      <c r="D559" s="283"/>
      <c r="F559" s="287"/>
      <c r="G559" s="286"/>
      <c r="H559" s="285"/>
      <c r="I559" s="285"/>
    </row>
    <row r="560" spans="2:10" ht="15.75" customHeight="1" x14ac:dyDescent="0.25">
      <c r="B560" s="278"/>
      <c r="C560" s="278"/>
      <c r="D560" s="288"/>
      <c r="F560" s="287"/>
      <c r="G560" s="286"/>
      <c r="H560" s="285"/>
      <c r="I560" s="285"/>
    </row>
    <row r="561" spans="2:9" ht="15.75" customHeight="1" x14ac:dyDescent="0.25">
      <c r="B561" s="278"/>
      <c r="C561" s="278"/>
      <c r="D561" s="283"/>
      <c r="F561" s="287"/>
      <c r="G561" s="286"/>
      <c r="H561" s="285"/>
      <c r="I561" s="285"/>
    </row>
    <row r="562" spans="2:9" ht="15.75" customHeight="1" x14ac:dyDescent="0.2">
      <c r="B562" s="278"/>
      <c r="C562" s="278"/>
      <c r="D562" s="283"/>
      <c r="G562" s="285"/>
      <c r="H562" s="285"/>
      <c r="I562" s="285"/>
    </row>
    <row r="563" spans="2:9" ht="15.75" customHeight="1" x14ac:dyDescent="0.2">
      <c r="B563" s="278"/>
      <c r="C563" s="278"/>
      <c r="D563" s="283"/>
      <c r="G563" s="285"/>
    </row>
    <row r="564" spans="2:9" ht="15.75" customHeight="1" x14ac:dyDescent="0.2">
      <c r="B564" s="278"/>
      <c r="C564" s="278"/>
      <c r="D564" s="283"/>
      <c r="G564" s="285"/>
    </row>
    <row r="565" spans="2:9" ht="15.75" customHeight="1" x14ac:dyDescent="0.2">
      <c r="B565" s="278"/>
      <c r="C565" s="278"/>
    </row>
    <row r="566" spans="2:9" ht="15.75" customHeight="1" x14ac:dyDescent="0.2">
      <c r="B566" s="278"/>
      <c r="C566" s="278"/>
      <c r="D566" s="283"/>
      <c r="G566" s="284"/>
    </row>
    <row r="567" spans="2:9" ht="15.75" customHeight="1" x14ac:dyDescent="0.2">
      <c r="B567" s="278"/>
      <c r="C567" s="278"/>
      <c r="D567" s="283"/>
    </row>
    <row r="568" spans="2:9" ht="15.75" customHeight="1" x14ac:dyDescent="0.2">
      <c r="B568" s="278"/>
      <c r="C568" s="278"/>
      <c r="D568" s="283"/>
    </row>
    <row r="569" spans="2:9" ht="15.75" customHeight="1" x14ac:dyDescent="0.2">
      <c r="B569" s="278"/>
      <c r="C569" s="278"/>
      <c r="D569" s="283"/>
    </row>
    <row r="570" spans="2:9" ht="15.75" customHeight="1" x14ac:dyDescent="0.2">
      <c r="B570" s="278"/>
      <c r="C570" s="278"/>
      <c r="D570" s="283"/>
    </row>
    <row r="571" spans="2:9" ht="15.75" customHeight="1" x14ac:dyDescent="0.2">
      <c r="B571" s="278"/>
      <c r="C571" s="278"/>
    </row>
    <row r="572" spans="2:9" ht="15.75" customHeight="1" x14ac:dyDescent="0.2">
      <c r="D572" s="283"/>
    </row>
    <row r="573" spans="2:9" ht="15.75" customHeight="1" x14ac:dyDescent="0.2">
      <c r="B573" s="278"/>
      <c r="C573" s="278"/>
      <c r="D573" s="283"/>
    </row>
    <row r="574" spans="2:9" ht="15.75" customHeight="1" x14ac:dyDescent="0.2">
      <c r="B574" s="278"/>
      <c r="C574" s="278"/>
      <c r="F574" s="282"/>
      <c r="G574" s="278"/>
    </row>
    <row r="575" spans="2:9" ht="15.75" customHeight="1" x14ac:dyDescent="0.2">
      <c r="F575" s="282"/>
      <c r="G575" s="278"/>
    </row>
    <row r="576" spans="2:9"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 customHeight="1" x14ac:dyDescent="0.2"/>
    <row r="635" ht="18" customHeight="1" x14ac:dyDescent="0.2"/>
    <row r="636" ht="18" customHeight="1" x14ac:dyDescent="0.2"/>
    <row r="637" ht="18" customHeight="1" x14ac:dyDescent="0.2"/>
    <row r="638" ht="18" customHeight="1" x14ac:dyDescent="0.2"/>
    <row r="639" ht="18" customHeight="1" x14ac:dyDescent="0.2"/>
    <row r="640" ht="18" customHeight="1" x14ac:dyDescent="0.2"/>
    <row r="641" ht="18" customHeight="1" x14ac:dyDescent="0.2"/>
    <row r="642" ht="18" customHeight="1" x14ac:dyDescent="0.2"/>
    <row r="643" ht="18" customHeight="1" x14ac:dyDescent="0.2"/>
    <row r="644" ht="18" customHeight="1" x14ac:dyDescent="0.2"/>
    <row r="645" ht="18" customHeight="1" x14ac:dyDescent="0.2"/>
    <row r="646" ht="18" customHeight="1" x14ac:dyDescent="0.2"/>
    <row r="647" ht="18" customHeight="1" x14ac:dyDescent="0.2"/>
    <row r="655" ht="15.75" customHeight="1" x14ac:dyDescent="0.2"/>
    <row r="665" spans="1:208" s="279" customFormat="1" x14ac:dyDescent="0.2">
      <c r="A665" s="278"/>
      <c r="D665" s="281"/>
      <c r="E665" s="280"/>
      <c r="F665" s="280"/>
      <c r="H665" s="278"/>
      <c r="I665" s="278"/>
      <c r="J665" s="278"/>
      <c r="K665" s="278"/>
      <c r="L665" s="278"/>
      <c r="M665" s="278"/>
      <c r="N665" s="315"/>
      <c r="O665" s="315"/>
      <c r="P665" s="278"/>
      <c r="Q665" s="278"/>
      <c r="R665" s="278"/>
      <c r="S665" s="278"/>
      <c r="T665" s="278"/>
      <c r="U665" s="278"/>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8"/>
      <c r="AR665" s="278"/>
      <c r="AS665" s="278"/>
      <c r="AT665" s="278"/>
      <c r="AU665" s="278"/>
      <c r="AV665" s="278"/>
      <c r="AW665" s="278"/>
      <c r="AX665" s="278"/>
      <c r="AY665" s="278"/>
      <c r="AZ665" s="278"/>
      <c r="BA665" s="278"/>
      <c r="BB665" s="278"/>
      <c r="BC665" s="278"/>
      <c r="BD665" s="278"/>
      <c r="BE665" s="278"/>
      <c r="BF665" s="278"/>
      <c r="BG665" s="278"/>
      <c r="BH665" s="278"/>
      <c r="BI665" s="278"/>
      <c r="BJ665" s="278"/>
      <c r="BK665" s="278"/>
      <c r="BL665" s="278"/>
      <c r="BM665" s="278"/>
      <c r="BN665" s="278"/>
      <c r="BO665" s="278"/>
      <c r="BP665" s="278"/>
      <c r="BQ665" s="278"/>
      <c r="BR665" s="278"/>
      <c r="BS665" s="278"/>
      <c r="BT665" s="278"/>
      <c r="BU665" s="278"/>
      <c r="BV665" s="278"/>
      <c r="BW665" s="278"/>
      <c r="BX665" s="278"/>
      <c r="BY665" s="278"/>
      <c r="BZ665" s="278"/>
      <c r="CA665" s="278"/>
      <c r="CB665" s="278"/>
      <c r="CC665" s="278"/>
      <c r="CD665" s="278"/>
      <c r="CE665" s="278"/>
      <c r="CF665" s="278"/>
      <c r="CG665" s="278"/>
      <c r="CH665" s="278"/>
      <c r="CI665" s="278"/>
      <c r="CJ665" s="278"/>
      <c r="CK665" s="278"/>
      <c r="CL665" s="278"/>
      <c r="CM665" s="278"/>
      <c r="CN665" s="278"/>
      <c r="CO665" s="278"/>
      <c r="CP665" s="278"/>
      <c r="CQ665" s="278"/>
      <c r="CR665" s="278"/>
      <c r="CS665" s="278"/>
      <c r="CT665" s="278"/>
      <c r="CU665" s="278"/>
      <c r="CV665" s="278"/>
      <c r="CW665" s="278"/>
      <c r="CX665" s="278"/>
      <c r="CY665" s="278"/>
      <c r="CZ665" s="278"/>
      <c r="DA665" s="278"/>
      <c r="DB665" s="278"/>
      <c r="DC665" s="278"/>
      <c r="DD665" s="278"/>
      <c r="DE665" s="278"/>
      <c r="DF665" s="278"/>
      <c r="DG665" s="278"/>
      <c r="DH665" s="278"/>
      <c r="DI665" s="278"/>
      <c r="DJ665" s="278"/>
      <c r="DK665" s="278"/>
      <c r="DL665" s="278"/>
      <c r="DM665" s="278"/>
      <c r="DN665" s="278"/>
      <c r="DO665" s="278"/>
      <c r="DP665" s="278"/>
      <c r="DQ665" s="278"/>
      <c r="DR665" s="278"/>
      <c r="DS665" s="278"/>
      <c r="DT665" s="278"/>
      <c r="DU665" s="278"/>
      <c r="DV665" s="278"/>
      <c r="DW665" s="278"/>
      <c r="DX665" s="278"/>
      <c r="DY665" s="278"/>
      <c r="DZ665" s="278"/>
      <c r="EA665" s="278"/>
      <c r="EB665" s="278"/>
      <c r="EC665" s="278"/>
      <c r="ED665" s="278"/>
      <c r="EE665" s="278"/>
      <c r="EF665" s="278"/>
      <c r="EG665" s="278"/>
      <c r="EH665" s="278"/>
      <c r="EI665" s="278"/>
      <c r="EJ665" s="278"/>
      <c r="EK665" s="278"/>
      <c r="EL665" s="278"/>
      <c r="EM665" s="278"/>
      <c r="EN665" s="278"/>
      <c r="EO665" s="278"/>
      <c r="EP665" s="278"/>
      <c r="EQ665" s="278"/>
      <c r="ER665" s="278"/>
      <c r="ES665" s="278"/>
      <c r="ET665" s="278"/>
      <c r="EU665" s="278"/>
      <c r="EV665" s="278"/>
      <c r="EW665" s="278"/>
      <c r="EX665" s="278"/>
      <c r="EY665" s="278"/>
      <c r="EZ665" s="278"/>
      <c r="FA665" s="278"/>
      <c r="FB665" s="278"/>
      <c r="FC665" s="278"/>
      <c r="FD665" s="278"/>
      <c r="FE665" s="278"/>
      <c r="FF665" s="278"/>
      <c r="FG665" s="278"/>
      <c r="FH665" s="278"/>
      <c r="FI665" s="278"/>
      <c r="FJ665" s="278"/>
      <c r="FK665" s="278"/>
      <c r="FL665" s="278"/>
      <c r="FM665" s="278"/>
      <c r="FN665" s="278"/>
      <c r="FO665" s="278"/>
      <c r="FP665" s="278"/>
      <c r="FQ665" s="278"/>
      <c r="FR665" s="278"/>
      <c r="FS665" s="278"/>
      <c r="FT665" s="278"/>
      <c r="FU665" s="278"/>
      <c r="FV665" s="278"/>
      <c r="FW665" s="278"/>
      <c r="FX665" s="278"/>
      <c r="FY665" s="278"/>
      <c r="FZ665" s="278"/>
      <c r="GA665" s="278"/>
      <c r="GB665" s="278"/>
      <c r="GC665" s="278"/>
      <c r="GD665" s="278"/>
      <c r="GE665" s="278"/>
      <c r="GF665" s="278"/>
      <c r="GG665" s="278"/>
      <c r="GH665" s="278"/>
      <c r="GI665" s="278"/>
      <c r="GJ665" s="278"/>
      <c r="GK665" s="278"/>
      <c r="GL665" s="278"/>
      <c r="GM665" s="278"/>
      <c r="GN665" s="278"/>
      <c r="GO665" s="278"/>
      <c r="GP665" s="278"/>
      <c r="GQ665" s="278"/>
      <c r="GR665" s="278"/>
      <c r="GS665" s="278"/>
      <c r="GT665" s="278"/>
      <c r="GU665" s="278"/>
      <c r="GV665" s="278"/>
      <c r="GW665" s="278"/>
      <c r="GX665" s="278"/>
      <c r="GY665" s="278"/>
      <c r="GZ665" s="278"/>
    </row>
    <row r="666" spans="1:208" s="280" customFormat="1" x14ac:dyDescent="0.2">
      <c r="A666" s="278"/>
      <c r="B666" s="279"/>
      <c r="C666" s="279"/>
      <c r="D666" s="281"/>
      <c r="G666" s="279"/>
      <c r="H666" s="278"/>
      <c r="I666" s="278"/>
      <c r="J666" s="278"/>
      <c r="K666" s="278"/>
      <c r="L666" s="278"/>
      <c r="M666" s="278"/>
      <c r="N666" s="315"/>
      <c r="O666" s="315"/>
      <c r="P666" s="278"/>
      <c r="Q666" s="278"/>
      <c r="R666" s="278"/>
      <c r="S666" s="278"/>
      <c r="T666" s="278"/>
      <c r="U666" s="278"/>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8"/>
      <c r="AR666" s="278"/>
      <c r="AS666" s="278"/>
      <c r="AT666" s="278"/>
      <c r="AU666" s="278"/>
      <c r="AV666" s="278"/>
      <c r="AW666" s="278"/>
      <c r="AX666" s="278"/>
      <c r="AY666" s="278"/>
      <c r="AZ666" s="278"/>
      <c r="BA666" s="278"/>
      <c r="BB666" s="278"/>
      <c r="BC666" s="278"/>
      <c r="BD666" s="278"/>
      <c r="BE666" s="278"/>
      <c r="BF666" s="278"/>
      <c r="BG666" s="278"/>
      <c r="BH666" s="278"/>
      <c r="BI666" s="278"/>
      <c r="BJ666" s="278"/>
      <c r="BK666" s="278"/>
      <c r="BL666" s="278"/>
      <c r="BM666" s="278"/>
      <c r="BN666" s="278"/>
      <c r="BO666" s="278"/>
      <c r="BP666" s="278"/>
      <c r="BQ666" s="278"/>
      <c r="BR666" s="278"/>
      <c r="BS666" s="278"/>
      <c r="BT666" s="278"/>
      <c r="BU666" s="278"/>
      <c r="BV666" s="278"/>
      <c r="BW666" s="278"/>
      <c r="BX666" s="278"/>
      <c r="BY666" s="278"/>
      <c r="BZ666" s="278"/>
      <c r="CA666" s="278"/>
      <c r="CB666" s="278"/>
      <c r="CC666" s="278"/>
      <c r="CD666" s="278"/>
      <c r="CE666" s="278"/>
      <c r="CF666" s="278"/>
      <c r="CG666" s="278"/>
      <c r="CH666" s="278"/>
      <c r="CI666" s="278"/>
      <c r="CJ666" s="278"/>
      <c r="CK666" s="278"/>
      <c r="CL666" s="278"/>
      <c r="CM666" s="278"/>
      <c r="CN666" s="278"/>
      <c r="CO666" s="278"/>
      <c r="CP666" s="278"/>
      <c r="CQ666" s="278"/>
      <c r="CR666" s="278"/>
      <c r="CS666" s="278"/>
      <c r="CT666" s="278"/>
      <c r="CU666" s="278"/>
      <c r="CV666" s="278"/>
      <c r="CW666" s="278"/>
      <c r="CX666" s="278"/>
      <c r="CY666" s="278"/>
      <c r="CZ666" s="278"/>
      <c r="DA666" s="278"/>
      <c r="DB666" s="278"/>
      <c r="DC666" s="278"/>
      <c r="DD666" s="278"/>
      <c r="DE666" s="278"/>
      <c r="DF666" s="278"/>
      <c r="DG666" s="278"/>
      <c r="DH666" s="278"/>
      <c r="DI666" s="278"/>
      <c r="DJ666" s="278"/>
      <c r="DK666" s="278"/>
      <c r="DL666" s="278"/>
      <c r="DM666" s="278"/>
      <c r="DN666" s="278"/>
      <c r="DO666" s="278"/>
      <c r="DP666" s="278"/>
      <c r="DQ666" s="278"/>
      <c r="DR666" s="278"/>
      <c r="DS666" s="278"/>
      <c r="DT666" s="278"/>
      <c r="DU666" s="278"/>
      <c r="DV666" s="278"/>
      <c r="DW666" s="278"/>
      <c r="DX666" s="278"/>
      <c r="DY666" s="278"/>
      <c r="DZ666" s="278"/>
      <c r="EA666" s="278"/>
      <c r="EB666" s="278"/>
      <c r="EC666" s="278"/>
      <c r="ED666" s="278"/>
      <c r="EE666" s="278"/>
      <c r="EF666" s="278"/>
      <c r="EG666" s="278"/>
      <c r="EH666" s="278"/>
      <c r="EI666" s="278"/>
      <c r="EJ666" s="278"/>
      <c r="EK666" s="278"/>
      <c r="EL666" s="278"/>
      <c r="EM666" s="278"/>
      <c r="EN666" s="278"/>
      <c r="EO666" s="278"/>
      <c r="EP666" s="278"/>
      <c r="EQ666" s="278"/>
      <c r="ER666" s="278"/>
      <c r="ES666" s="278"/>
      <c r="ET666" s="278"/>
      <c r="EU666" s="278"/>
      <c r="EV666" s="278"/>
      <c r="EW666" s="278"/>
      <c r="EX666" s="278"/>
      <c r="EY666" s="278"/>
      <c r="EZ666" s="278"/>
      <c r="FA666" s="278"/>
      <c r="FB666" s="278"/>
      <c r="FC666" s="278"/>
      <c r="FD666" s="278"/>
      <c r="FE666" s="278"/>
      <c r="FF666" s="278"/>
      <c r="FG666" s="278"/>
      <c r="FH666" s="278"/>
      <c r="FI666" s="278"/>
      <c r="FJ666" s="278"/>
      <c r="FK666" s="278"/>
      <c r="FL666" s="278"/>
      <c r="FM666" s="278"/>
      <c r="FN666" s="278"/>
      <c r="FO666" s="278"/>
      <c r="FP666" s="278"/>
      <c r="FQ666" s="278"/>
      <c r="FR666" s="278"/>
      <c r="FS666" s="278"/>
      <c r="FT666" s="278"/>
      <c r="FU666" s="278"/>
      <c r="FV666" s="278"/>
      <c r="FW666" s="278"/>
      <c r="FX666" s="278"/>
      <c r="FY666" s="278"/>
      <c r="FZ666" s="278"/>
      <c r="GA666" s="278"/>
      <c r="GB666" s="278"/>
      <c r="GC666" s="278"/>
      <c r="GD666" s="278"/>
      <c r="GE666" s="278"/>
      <c r="GF666" s="278"/>
      <c r="GG666" s="278"/>
      <c r="GH666" s="278"/>
      <c r="GI666" s="278"/>
      <c r="GJ666" s="278"/>
      <c r="GK666" s="278"/>
      <c r="GL666" s="278"/>
      <c r="GM666" s="278"/>
      <c r="GN666" s="278"/>
      <c r="GO666" s="278"/>
      <c r="GP666" s="278"/>
      <c r="GQ666" s="278"/>
      <c r="GR666" s="278"/>
      <c r="GS666" s="278"/>
      <c r="GT666" s="278"/>
      <c r="GU666" s="278"/>
      <c r="GV666" s="278"/>
      <c r="GW666" s="278"/>
      <c r="GX666" s="278"/>
      <c r="GY666" s="278"/>
      <c r="GZ666" s="278"/>
    </row>
    <row r="667" spans="1:208" s="280" customFormat="1" x14ac:dyDescent="0.2">
      <c r="A667" s="278"/>
      <c r="B667" s="279"/>
      <c r="C667" s="279"/>
      <c r="D667" s="281"/>
      <c r="G667" s="279"/>
      <c r="H667" s="278"/>
      <c r="I667" s="278"/>
      <c r="J667" s="278"/>
      <c r="K667" s="278"/>
      <c r="L667" s="278"/>
      <c r="M667" s="278"/>
      <c r="N667" s="315"/>
      <c r="O667" s="315"/>
      <c r="P667" s="278"/>
      <c r="Q667" s="278"/>
      <c r="R667" s="278"/>
      <c r="S667" s="278"/>
      <c r="T667" s="278"/>
      <c r="U667" s="278"/>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8"/>
      <c r="AR667" s="278"/>
      <c r="AS667" s="278"/>
      <c r="AT667" s="278"/>
      <c r="AU667" s="278"/>
      <c r="AV667" s="278"/>
      <c r="AW667" s="278"/>
      <c r="AX667" s="278"/>
      <c r="AY667" s="278"/>
      <c r="AZ667" s="278"/>
      <c r="BA667" s="278"/>
      <c r="BB667" s="278"/>
      <c r="BC667" s="278"/>
      <c r="BD667" s="278"/>
      <c r="BE667" s="278"/>
      <c r="BF667" s="278"/>
      <c r="BG667" s="278"/>
      <c r="BH667" s="278"/>
      <c r="BI667" s="278"/>
      <c r="BJ667" s="278"/>
      <c r="BK667" s="278"/>
      <c r="BL667" s="278"/>
      <c r="BM667" s="278"/>
      <c r="BN667" s="278"/>
      <c r="BO667" s="278"/>
      <c r="BP667" s="278"/>
      <c r="BQ667" s="278"/>
      <c r="BR667" s="278"/>
      <c r="BS667" s="278"/>
      <c r="BT667" s="278"/>
      <c r="BU667" s="278"/>
      <c r="BV667" s="278"/>
      <c r="BW667" s="278"/>
      <c r="BX667" s="278"/>
      <c r="BY667" s="278"/>
      <c r="BZ667" s="278"/>
      <c r="CA667" s="278"/>
      <c r="CB667" s="278"/>
      <c r="CC667" s="278"/>
      <c r="CD667" s="278"/>
      <c r="CE667" s="278"/>
      <c r="CF667" s="278"/>
      <c r="CG667" s="278"/>
      <c r="CH667" s="278"/>
      <c r="CI667" s="278"/>
      <c r="CJ667" s="278"/>
      <c r="CK667" s="278"/>
      <c r="CL667" s="278"/>
      <c r="CM667" s="278"/>
      <c r="CN667" s="278"/>
      <c r="CO667" s="278"/>
      <c r="CP667" s="278"/>
      <c r="CQ667" s="278"/>
      <c r="CR667" s="278"/>
      <c r="CS667" s="278"/>
      <c r="CT667" s="278"/>
      <c r="CU667" s="278"/>
      <c r="CV667" s="278"/>
      <c r="CW667" s="278"/>
      <c r="CX667" s="278"/>
      <c r="CY667" s="278"/>
      <c r="CZ667" s="278"/>
      <c r="DA667" s="278"/>
      <c r="DB667" s="278"/>
      <c r="DC667" s="278"/>
      <c r="DD667" s="278"/>
      <c r="DE667" s="278"/>
      <c r="DF667" s="278"/>
      <c r="DG667" s="278"/>
      <c r="DH667" s="278"/>
      <c r="DI667" s="278"/>
      <c r="DJ667" s="278"/>
      <c r="DK667" s="278"/>
      <c r="DL667" s="278"/>
      <c r="DM667" s="278"/>
      <c r="DN667" s="278"/>
      <c r="DO667" s="278"/>
      <c r="DP667" s="278"/>
      <c r="DQ667" s="278"/>
      <c r="DR667" s="278"/>
      <c r="DS667" s="278"/>
      <c r="DT667" s="278"/>
      <c r="DU667" s="278"/>
      <c r="DV667" s="278"/>
      <c r="DW667" s="278"/>
      <c r="DX667" s="278"/>
      <c r="DY667" s="278"/>
      <c r="DZ667" s="278"/>
      <c r="EA667" s="278"/>
      <c r="EB667" s="278"/>
      <c r="EC667" s="278"/>
      <c r="ED667" s="278"/>
      <c r="EE667" s="278"/>
      <c r="EF667" s="278"/>
      <c r="EG667" s="278"/>
      <c r="EH667" s="278"/>
      <c r="EI667" s="278"/>
      <c r="EJ667" s="278"/>
      <c r="EK667" s="278"/>
      <c r="EL667" s="278"/>
      <c r="EM667" s="278"/>
      <c r="EN667" s="278"/>
      <c r="EO667" s="278"/>
      <c r="EP667" s="278"/>
      <c r="EQ667" s="278"/>
      <c r="ER667" s="278"/>
      <c r="ES667" s="278"/>
      <c r="ET667" s="278"/>
      <c r="EU667" s="278"/>
      <c r="EV667" s="278"/>
      <c r="EW667" s="278"/>
      <c r="EX667" s="278"/>
      <c r="EY667" s="278"/>
      <c r="EZ667" s="278"/>
      <c r="FA667" s="278"/>
      <c r="FB667" s="278"/>
      <c r="FC667" s="278"/>
      <c r="FD667" s="278"/>
      <c r="FE667" s="278"/>
      <c r="FF667" s="278"/>
      <c r="FG667" s="278"/>
      <c r="FH667" s="278"/>
      <c r="FI667" s="278"/>
      <c r="FJ667" s="278"/>
      <c r="FK667" s="278"/>
      <c r="FL667" s="278"/>
      <c r="FM667" s="278"/>
      <c r="FN667" s="278"/>
      <c r="FO667" s="278"/>
      <c r="FP667" s="278"/>
      <c r="FQ667" s="278"/>
      <c r="FR667" s="278"/>
      <c r="FS667" s="278"/>
      <c r="FT667" s="278"/>
      <c r="FU667" s="278"/>
      <c r="FV667" s="278"/>
      <c r="FW667" s="278"/>
      <c r="FX667" s="278"/>
      <c r="FY667" s="278"/>
      <c r="FZ667" s="278"/>
      <c r="GA667" s="278"/>
      <c r="GB667" s="278"/>
      <c r="GC667" s="278"/>
      <c r="GD667" s="278"/>
      <c r="GE667" s="278"/>
      <c r="GF667" s="278"/>
      <c r="GG667" s="278"/>
      <c r="GH667" s="278"/>
      <c r="GI667" s="278"/>
      <c r="GJ667" s="278"/>
      <c r="GK667" s="278"/>
      <c r="GL667" s="278"/>
      <c r="GM667" s="278"/>
      <c r="GN667" s="278"/>
      <c r="GO667" s="278"/>
      <c r="GP667" s="278"/>
      <c r="GQ667" s="278"/>
      <c r="GR667" s="278"/>
      <c r="GS667" s="278"/>
      <c r="GT667" s="278"/>
      <c r="GU667" s="278"/>
      <c r="GV667" s="278"/>
      <c r="GW667" s="278"/>
      <c r="GX667" s="278"/>
      <c r="GY667" s="278"/>
      <c r="GZ667" s="278"/>
    </row>
    <row r="668" spans="1:208" s="280" customFormat="1" x14ac:dyDescent="0.2">
      <c r="A668" s="278"/>
      <c r="B668" s="279"/>
      <c r="C668" s="279"/>
      <c r="D668" s="281"/>
      <c r="G668" s="279"/>
      <c r="H668" s="278"/>
      <c r="I668" s="278"/>
      <c r="J668" s="278"/>
      <c r="K668" s="278"/>
      <c r="L668" s="278"/>
      <c r="M668" s="278"/>
      <c r="N668" s="315"/>
      <c r="O668" s="315"/>
      <c r="P668" s="278"/>
      <c r="Q668" s="278"/>
      <c r="R668" s="278"/>
      <c r="S668" s="278"/>
      <c r="T668" s="278"/>
      <c r="U668" s="278"/>
      <c r="V668" s="278"/>
      <c r="W668" s="278"/>
      <c r="X668" s="278"/>
      <c r="Y668" s="278"/>
      <c r="Z668" s="278"/>
      <c r="AA668" s="278"/>
      <c r="AB668" s="278"/>
      <c r="AC668" s="278"/>
      <c r="AD668" s="278"/>
      <c r="AE668" s="278"/>
      <c r="AF668" s="278"/>
      <c r="AG668" s="278"/>
      <c r="AH668" s="278"/>
      <c r="AI668" s="278"/>
      <c r="AJ668" s="278"/>
      <c r="AK668" s="278"/>
      <c r="AL668" s="278"/>
      <c r="AM668" s="278"/>
      <c r="AN668" s="278"/>
      <c r="AO668" s="278"/>
      <c r="AP668" s="278"/>
      <c r="AQ668" s="278"/>
      <c r="AR668" s="278"/>
      <c r="AS668" s="278"/>
      <c r="AT668" s="278"/>
      <c r="AU668" s="278"/>
      <c r="AV668" s="278"/>
      <c r="AW668" s="278"/>
      <c r="AX668" s="278"/>
      <c r="AY668" s="278"/>
      <c r="AZ668" s="278"/>
      <c r="BA668" s="278"/>
      <c r="BB668" s="278"/>
      <c r="BC668" s="278"/>
      <c r="BD668" s="278"/>
      <c r="BE668" s="278"/>
      <c r="BF668" s="278"/>
      <c r="BG668" s="278"/>
      <c r="BH668" s="278"/>
      <c r="BI668" s="278"/>
      <c r="BJ668" s="278"/>
      <c r="BK668" s="278"/>
      <c r="BL668" s="278"/>
      <c r="BM668" s="278"/>
      <c r="BN668" s="278"/>
      <c r="BO668" s="278"/>
      <c r="BP668" s="278"/>
      <c r="BQ668" s="278"/>
      <c r="BR668" s="278"/>
      <c r="BS668" s="278"/>
      <c r="BT668" s="278"/>
      <c r="BU668" s="278"/>
      <c r="BV668" s="278"/>
      <c r="BW668" s="278"/>
      <c r="BX668" s="278"/>
      <c r="BY668" s="278"/>
      <c r="BZ668" s="278"/>
      <c r="CA668" s="278"/>
      <c r="CB668" s="278"/>
      <c r="CC668" s="278"/>
      <c r="CD668" s="278"/>
      <c r="CE668" s="278"/>
      <c r="CF668" s="278"/>
      <c r="CG668" s="278"/>
      <c r="CH668" s="278"/>
      <c r="CI668" s="278"/>
      <c r="CJ668" s="278"/>
      <c r="CK668" s="278"/>
      <c r="CL668" s="278"/>
      <c r="CM668" s="278"/>
      <c r="CN668" s="278"/>
      <c r="CO668" s="278"/>
      <c r="CP668" s="278"/>
      <c r="CQ668" s="278"/>
      <c r="CR668" s="278"/>
      <c r="CS668" s="278"/>
      <c r="CT668" s="278"/>
      <c r="CU668" s="278"/>
      <c r="CV668" s="278"/>
      <c r="CW668" s="278"/>
      <c r="CX668" s="278"/>
      <c r="CY668" s="278"/>
      <c r="CZ668" s="278"/>
      <c r="DA668" s="278"/>
      <c r="DB668" s="278"/>
      <c r="DC668" s="278"/>
      <c r="DD668" s="278"/>
      <c r="DE668" s="278"/>
      <c r="DF668" s="278"/>
      <c r="DG668" s="278"/>
      <c r="DH668" s="278"/>
      <c r="DI668" s="278"/>
      <c r="DJ668" s="278"/>
      <c r="DK668" s="278"/>
      <c r="DL668" s="278"/>
      <c r="DM668" s="278"/>
      <c r="DN668" s="278"/>
      <c r="DO668" s="278"/>
      <c r="DP668" s="278"/>
      <c r="DQ668" s="278"/>
      <c r="DR668" s="278"/>
      <c r="DS668" s="278"/>
      <c r="DT668" s="278"/>
      <c r="DU668" s="278"/>
      <c r="DV668" s="278"/>
      <c r="DW668" s="278"/>
      <c r="DX668" s="278"/>
      <c r="DY668" s="278"/>
      <c r="DZ668" s="278"/>
      <c r="EA668" s="278"/>
      <c r="EB668" s="278"/>
      <c r="EC668" s="278"/>
      <c r="ED668" s="278"/>
      <c r="EE668" s="278"/>
      <c r="EF668" s="278"/>
      <c r="EG668" s="278"/>
      <c r="EH668" s="278"/>
      <c r="EI668" s="278"/>
      <c r="EJ668" s="278"/>
      <c r="EK668" s="278"/>
      <c r="EL668" s="278"/>
      <c r="EM668" s="278"/>
      <c r="EN668" s="278"/>
      <c r="EO668" s="278"/>
      <c r="EP668" s="278"/>
      <c r="EQ668" s="278"/>
      <c r="ER668" s="278"/>
      <c r="ES668" s="278"/>
      <c r="ET668" s="278"/>
      <c r="EU668" s="278"/>
      <c r="EV668" s="278"/>
      <c r="EW668" s="278"/>
      <c r="EX668" s="278"/>
      <c r="EY668" s="278"/>
      <c r="EZ668" s="278"/>
      <c r="FA668" s="278"/>
      <c r="FB668" s="278"/>
      <c r="FC668" s="278"/>
      <c r="FD668" s="278"/>
      <c r="FE668" s="278"/>
      <c r="FF668" s="278"/>
      <c r="FG668" s="278"/>
      <c r="FH668" s="278"/>
      <c r="FI668" s="278"/>
      <c r="FJ668" s="278"/>
      <c r="FK668" s="278"/>
      <c r="FL668" s="278"/>
      <c r="FM668" s="278"/>
      <c r="FN668" s="278"/>
      <c r="FO668" s="278"/>
      <c r="FP668" s="278"/>
      <c r="FQ668" s="278"/>
      <c r="FR668" s="278"/>
      <c r="FS668" s="278"/>
      <c r="FT668" s="278"/>
      <c r="FU668" s="278"/>
      <c r="FV668" s="278"/>
      <c r="FW668" s="278"/>
      <c r="FX668" s="278"/>
      <c r="FY668" s="278"/>
      <c r="FZ668" s="278"/>
      <c r="GA668" s="278"/>
      <c r="GB668" s="278"/>
      <c r="GC668" s="278"/>
      <c r="GD668" s="278"/>
      <c r="GE668" s="278"/>
      <c r="GF668" s="278"/>
      <c r="GG668" s="278"/>
      <c r="GH668" s="278"/>
      <c r="GI668" s="278"/>
      <c r="GJ668" s="278"/>
      <c r="GK668" s="278"/>
      <c r="GL668" s="278"/>
      <c r="GM668" s="278"/>
      <c r="GN668" s="278"/>
      <c r="GO668" s="278"/>
      <c r="GP668" s="278"/>
      <c r="GQ668" s="278"/>
      <c r="GR668" s="278"/>
      <c r="GS668" s="278"/>
      <c r="GT668" s="278"/>
      <c r="GU668" s="278"/>
      <c r="GV668" s="278"/>
      <c r="GW668" s="278"/>
      <c r="GX668" s="278"/>
      <c r="GY668" s="278"/>
      <c r="GZ668" s="278"/>
    </row>
  </sheetData>
  <pageMargins left="0.70866141732283472" right="0.55118110236220474" top="0.31496062992125984" bottom="0.39370078740157483" header="0.31496062992125984" footer="0.31496062992125984"/>
  <pageSetup paperSize="9" scale="65" orientation="landscape"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F1BCA-23AD-4DDC-B539-7E8D4FBA6AFA}">
  <dimension ref="A1:HA380"/>
  <sheetViews>
    <sheetView topLeftCell="A37" workbookViewId="0">
      <selection activeCell="C68" sqref="C68"/>
    </sheetView>
  </sheetViews>
  <sheetFormatPr baseColWidth="10" defaultColWidth="10.85546875" defaultRowHeight="12.75" x14ac:dyDescent="0.2"/>
  <cols>
    <col min="1" max="1" width="2.85546875" style="690" customWidth="1"/>
    <col min="2" max="2" width="10.85546875" style="691"/>
    <col min="3" max="3" width="134.28515625" style="691" customWidth="1"/>
    <col min="4" max="4" width="0" style="693" hidden="1" customWidth="1"/>
    <col min="5" max="5" width="17.140625" style="692" customWidth="1"/>
    <col min="6" max="6" width="17.28515625" style="692" customWidth="1"/>
    <col min="7" max="7" width="17.28515625" style="691" hidden="1" customWidth="1"/>
    <col min="8" max="8" width="12" style="690" hidden="1" customWidth="1"/>
    <col min="9" max="9" width="2" style="690" hidden="1" customWidth="1"/>
    <col min="10" max="11" width="11" style="690" hidden="1" customWidth="1"/>
    <col min="12" max="12" width="11" style="311" hidden="1" customWidth="1"/>
    <col min="13" max="24" width="0" style="311" hidden="1" customWidth="1"/>
    <col min="25" max="16384" width="10.85546875" style="311"/>
  </cols>
  <sheetData>
    <row r="1" spans="2:9" ht="18" x14ac:dyDescent="0.25">
      <c r="B1" s="733"/>
      <c r="C1" s="735" t="s">
        <v>872</v>
      </c>
    </row>
    <row r="2" spans="2:9" ht="18" x14ac:dyDescent="0.25">
      <c r="B2" s="733"/>
      <c r="C2" s="735" t="s">
        <v>1009</v>
      </c>
    </row>
    <row r="3" spans="2:9" ht="18" x14ac:dyDescent="0.25">
      <c r="B3" s="733"/>
      <c r="C3" s="734" t="s">
        <v>16312</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5"/>
      <c r="G7" s="698"/>
      <c r="H7" s="698"/>
      <c r="I7" s="698"/>
    </row>
    <row r="8" spans="2:9" x14ac:dyDescent="0.2">
      <c r="B8" s="703"/>
      <c r="C8" s="702" t="s">
        <v>1008</v>
      </c>
      <c r="F8" s="1281">
        <v>1215208.6200000001</v>
      </c>
      <c r="G8" s="704"/>
      <c r="H8" s="698"/>
      <c r="I8" s="698"/>
    </row>
    <row r="9" spans="2:9" x14ac:dyDescent="0.2">
      <c r="B9" s="1279">
        <v>45537</v>
      </c>
      <c r="C9" s="1278" t="s">
        <v>16282</v>
      </c>
      <c r="E9" s="1277">
        <v>3387.98</v>
      </c>
      <c r="F9" s="1277">
        <v>11711.18</v>
      </c>
      <c r="G9" s="698" t="s">
        <v>16311</v>
      </c>
    </row>
    <row r="10" spans="2:9" x14ac:dyDescent="0.2">
      <c r="B10" s="1279">
        <v>45537</v>
      </c>
      <c r="C10" s="1278" t="s">
        <v>16310</v>
      </c>
      <c r="E10" s="1287">
        <v>7271.55</v>
      </c>
      <c r="F10" s="1277">
        <v>30296.53</v>
      </c>
      <c r="G10" s="698" t="s">
        <v>16309</v>
      </c>
    </row>
    <row r="11" spans="2:9" x14ac:dyDescent="0.2">
      <c r="B11" s="1279">
        <v>45537</v>
      </c>
      <c r="C11" s="1278" t="s">
        <v>16308</v>
      </c>
      <c r="E11" s="1277">
        <v>5889</v>
      </c>
      <c r="F11" s="1277">
        <v>25000</v>
      </c>
      <c r="G11" s="698" t="s">
        <v>16223</v>
      </c>
    </row>
    <row r="12" spans="2:9" x14ac:dyDescent="0.2">
      <c r="B12" s="1279">
        <v>45537</v>
      </c>
      <c r="C12" s="1278" t="s">
        <v>11905</v>
      </c>
      <c r="E12" s="1286">
        <v>3100</v>
      </c>
      <c r="F12" s="1277">
        <v>4529.82</v>
      </c>
      <c r="G12" s="698" t="s">
        <v>16307</v>
      </c>
    </row>
    <row r="13" spans="2:9" x14ac:dyDescent="0.2">
      <c r="B13" s="1279">
        <v>45538</v>
      </c>
      <c r="C13" s="1278" t="s">
        <v>16306</v>
      </c>
      <c r="E13" s="1277">
        <v>1386.22</v>
      </c>
      <c r="F13" s="1277">
        <v>1763.35</v>
      </c>
      <c r="G13" s="698" t="s">
        <v>16305</v>
      </c>
    </row>
    <row r="14" spans="2:9" x14ac:dyDescent="0.2">
      <c r="B14" s="1279">
        <v>45538</v>
      </c>
      <c r="C14" s="1278" t="s">
        <v>15030</v>
      </c>
      <c r="E14" s="1277">
        <v>54685.45</v>
      </c>
      <c r="F14" s="1280">
        <v>2692.27</v>
      </c>
      <c r="G14" s="698" t="s">
        <v>16304</v>
      </c>
    </row>
    <row r="15" spans="2:9" ht="11.25" customHeight="1" x14ac:dyDescent="0.2">
      <c r="B15" s="1279">
        <v>45538</v>
      </c>
      <c r="C15" s="1278" t="s">
        <v>16303</v>
      </c>
      <c r="E15" s="1277">
        <v>61039.96</v>
      </c>
      <c r="F15" s="1277">
        <v>73553.399999999994</v>
      </c>
      <c r="G15" s="698" t="s">
        <v>16302</v>
      </c>
    </row>
    <row r="16" spans="2:9" ht="12.75" customHeight="1" x14ac:dyDescent="0.2">
      <c r="B16" s="1279">
        <v>45538</v>
      </c>
      <c r="C16" s="1278" t="s">
        <v>15027</v>
      </c>
      <c r="E16" s="1277">
        <v>76319.87</v>
      </c>
      <c r="F16" s="1277">
        <v>44305.27</v>
      </c>
      <c r="G16" s="698" t="s">
        <v>16301</v>
      </c>
    </row>
    <row r="17" spans="2:12" x14ac:dyDescent="0.2">
      <c r="B17" s="1279">
        <v>45539</v>
      </c>
      <c r="C17" s="1278" t="s">
        <v>16300</v>
      </c>
      <c r="D17" s="716"/>
      <c r="E17" s="1277">
        <v>6005</v>
      </c>
      <c r="F17" s="1277">
        <v>19292.060000000001</v>
      </c>
      <c r="G17" s="698" t="s">
        <v>16299</v>
      </c>
    </row>
    <row r="18" spans="2:12" x14ac:dyDescent="0.2">
      <c r="B18" s="1279">
        <v>45540</v>
      </c>
      <c r="C18" s="1278" t="s">
        <v>15026</v>
      </c>
      <c r="D18" s="716"/>
      <c r="E18" s="1277">
        <v>6589</v>
      </c>
      <c r="F18" s="1280">
        <v>5049.42</v>
      </c>
      <c r="G18" s="715" t="s">
        <v>16298</v>
      </c>
    </row>
    <row r="19" spans="2:12" x14ac:dyDescent="0.2">
      <c r="B19" s="1279">
        <v>45540</v>
      </c>
      <c r="C19" s="1278" t="s">
        <v>16297</v>
      </c>
      <c r="E19" s="1277">
        <v>55000</v>
      </c>
      <c r="F19" s="1277">
        <v>10098.84</v>
      </c>
      <c r="G19" s="698" t="s">
        <v>16296</v>
      </c>
    </row>
    <row r="20" spans="2:12" x14ac:dyDescent="0.2">
      <c r="B20" s="1279">
        <v>45541</v>
      </c>
      <c r="C20" s="1278" t="s">
        <v>16295</v>
      </c>
      <c r="E20" s="1277">
        <v>1786.98</v>
      </c>
      <c r="F20" s="1277">
        <v>1194.19</v>
      </c>
      <c r="G20" s="698" t="s">
        <v>16294</v>
      </c>
    </row>
    <row r="21" spans="2:12" x14ac:dyDescent="0.2">
      <c r="B21" s="1279">
        <v>45541</v>
      </c>
      <c r="C21" s="1278" t="s">
        <v>16247</v>
      </c>
      <c r="E21" s="1277">
        <v>39153.550000000003</v>
      </c>
      <c r="F21" s="1277">
        <v>5640</v>
      </c>
      <c r="G21" s="698" t="s">
        <v>16229</v>
      </c>
    </row>
    <row r="22" spans="2:12" x14ac:dyDescent="0.2">
      <c r="B22" s="1279">
        <v>45545</v>
      </c>
      <c r="C22" s="1278" t="s">
        <v>16293</v>
      </c>
      <c r="E22" s="1287">
        <v>6094.53</v>
      </c>
      <c r="F22" s="1277">
        <v>3610.6</v>
      </c>
      <c r="G22" s="698" t="s">
        <v>16292</v>
      </c>
      <c r="H22" s="698"/>
      <c r="I22" s="698"/>
    </row>
    <row r="23" spans="2:12" ht="12.75" customHeight="1" x14ac:dyDescent="0.2">
      <c r="B23" s="1279">
        <v>45545</v>
      </c>
      <c r="C23" s="1278" t="s">
        <v>8793</v>
      </c>
      <c r="E23" s="1277">
        <v>14691.67</v>
      </c>
      <c r="F23" s="1277">
        <v>3000</v>
      </c>
      <c r="G23" s="698" t="s">
        <v>14915</v>
      </c>
      <c r="H23" s="698"/>
      <c r="I23" s="698"/>
    </row>
    <row r="24" spans="2:12" ht="12" customHeight="1" x14ac:dyDescent="0.2">
      <c r="B24" s="1279">
        <v>45545</v>
      </c>
      <c r="C24" s="1278" t="s">
        <v>335</v>
      </c>
      <c r="E24" s="1277">
        <v>913544.91</v>
      </c>
      <c r="F24" s="1277">
        <v>12249.62</v>
      </c>
      <c r="G24" s="698" t="s">
        <v>16291</v>
      </c>
      <c r="H24" s="698"/>
      <c r="I24" s="698"/>
    </row>
    <row r="25" spans="2:12" ht="11.25" customHeight="1" x14ac:dyDescent="0.2">
      <c r="B25" s="1279">
        <v>45546</v>
      </c>
      <c r="C25" s="1278" t="s">
        <v>11856</v>
      </c>
      <c r="E25" s="1277">
        <v>179056.48</v>
      </c>
      <c r="F25" s="1277">
        <v>1194.18</v>
      </c>
      <c r="G25" s="698" t="s">
        <v>16290</v>
      </c>
      <c r="H25" s="698"/>
      <c r="I25" s="698"/>
    </row>
    <row r="26" spans="2:12" x14ac:dyDescent="0.2">
      <c r="B26" s="1279">
        <v>45546</v>
      </c>
      <c r="C26" s="1278" t="s">
        <v>16289</v>
      </c>
      <c r="E26" s="1277">
        <v>4804.1099999999997</v>
      </c>
      <c r="F26" s="1277">
        <v>50494.22</v>
      </c>
      <c r="G26" s="698" t="s">
        <v>14940</v>
      </c>
      <c r="H26" s="698"/>
      <c r="I26" s="698"/>
    </row>
    <row r="27" spans="2:12" x14ac:dyDescent="0.2">
      <c r="B27" s="1279">
        <v>45548</v>
      </c>
      <c r="C27" s="1278" t="s">
        <v>16265</v>
      </c>
      <c r="E27" s="1277">
        <v>29732.89</v>
      </c>
      <c r="F27" s="1277">
        <v>17000</v>
      </c>
      <c r="G27" s="698" t="s">
        <v>14941</v>
      </c>
      <c r="H27" s="698"/>
      <c r="I27" s="698"/>
    </row>
    <row r="28" spans="2:12" x14ac:dyDescent="0.2">
      <c r="B28" s="1279">
        <v>45548</v>
      </c>
      <c r="C28" s="1278" t="s">
        <v>16259</v>
      </c>
      <c r="E28" s="1277">
        <v>16895.330000000002</v>
      </c>
      <c r="F28" s="1277">
        <v>4039.54</v>
      </c>
      <c r="G28" s="698" t="s">
        <v>16288</v>
      </c>
      <c r="H28" s="698"/>
      <c r="I28" s="698"/>
    </row>
    <row r="29" spans="2:12" x14ac:dyDescent="0.2">
      <c r="B29" s="1279">
        <v>45548</v>
      </c>
      <c r="C29" s="1278" t="s">
        <v>16261</v>
      </c>
      <c r="E29" s="1277">
        <v>6615.59</v>
      </c>
      <c r="F29" s="1277">
        <v>20000</v>
      </c>
      <c r="G29" s="698" t="s">
        <v>16287</v>
      </c>
      <c r="H29" s="698"/>
      <c r="I29" s="698"/>
      <c r="K29" s="760"/>
      <c r="L29" s="337"/>
    </row>
    <row r="30" spans="2:12" x14ac:dyDescent="0.2">
      <c r="B30" s="1279">
        <v>45548</v>
      </c>
      <c r="C30" s="1278" t="s">
        <v>16263</v>
      </c>
      <c r="E30" s="1277">
        <v>7268.84</v>
      </c>
      <c r="F30" s="1277">
        <v>11147</v>
      </c>
      <c r="G30" s="698" t="s">
        <v>16287</v>
      </c>
      <c r="H30" s="698"/>
      <c r="I30" s="698"/>
      <c r="K30" s="761"/>
    </row>
    <row r="31" spans="2:12" ht="13.5" customHeight="1" x14ac:dyDescent="0.2">
      <c r="B31" s="1279">
        <v>45548</v>
      </c>
      <c r="C31" s="1278" t="s">
        <v>335</v>
      </c>
      <c r="E31" s="1277">
        <v>249958.52</v>
      </c>
      <c r="F31" s="1276">
        <v>151482.66</v>
      </c>
      <c r="G31" s="698" t="s">
        <v>16286</v>
      </c>
      <c r="H31" s="698"/>
      <c r="I31" s="698"/>
    </row>
    <row r="32" spans="2:12" ht="13.5" customHeight="1" x14ac:dyDescent="0.2">
      <c r="B32" s="1279">
        <v>45548</v>
      </c>
      <c r="C32" s="1278" t="s">
        <v>16285</v>
      </c>
      <c r="E32" s="1277">
        <v>8400.7199999999993</v>
      </c>
      <c r="F32" s="1276">
        <v>351764.29</v>
      </c>
      <c r="G32" s="698" t="s">
        <v>16284</v>
      </c>
      <c r="H32" s="698"/>
      <c r="I32" s="698"/>
    </row>
    <row r="33" spans="2:9" ht="14.25" customHeight="1" x14ac:dyDescent="0.2">
      <c r="B33" s="1279">
        <v>45552</v>
      </c>
      <c r="C33" s="1278" t="s">
        <v>12997</v>
      </c>
      <c r="E33" s="1277">
        <v>13976.56</v>
      </c>
      <c r="F33" s="1276">
        <v>48302.31</v>
      </c>
      <c r="G33" s="698" t="s">
        <v>16283</v>
      </c>
      <c r="H33" s="698"/>
      <c r="I33" s="698"/>
    </row>
    <row r="34" spans="2:9" ht="12.75" customHeight="1" x14ac:dyDescent="0.2">
      <c r="B34" s="1279">
        <v>45552</v>
      </c>
      <c r="C34" s="1278" t="s">
        <v>16275</v>
      </c>
      <c r="E34" s="1287">
        <v>3334.75</v>
      </c>
      <c r="F34" s="1276">
        <v>20000</v>
      </c>
      <c r="G34" s="698" t="s">
        <v>16223</v>
      </c>
      <c r="H34" s="698"/>
      <c r="I34" s="698"/>
    </row>
    <row r="35" spans="2:9" ht="14.25" customHeight="1" x14ac:dyDescent="0.2">
      <c r="B35" s="1279">
        <v>45552</v>
      </c>
      <c r="C35" s="1278" t="s">
        <v>16282</v>
      </c>
      <c r="E35" s="1277">
        <v>5536</v>
      </c>
      <c r="F35" s="1276">
        <v>2000</v>
      </c>
      <c r="G35" s="698" t="s">
        <v>14925</v>
      </c>
      <c r="H35" s="698"/>
      <c r="I35" s="698"/>
    </row>
    <row r="36" spans="2:9" ht="14.25" customHeight="1" x14ac:dyDescent="0.2">
      <c r="B36" s="1279">
        <v>45552</v>
      </c>
      <c r="C36" s="1278" t="s">
        <v>16247</v>
      </c>
      <c r="E36" s="1277">
        <v>2117.44</v>
      </c>
      <c r="F36" s="1276">
        <v>4424.3</v>
      </c>
      <c r="G36" s="698" t="s">
        <v>16281</v>
      </c>
      <c r="H36" s="698"/>
      <c r="I36" s="698"/>
    </row>
    <row r="37" spans="2:9" ht="11.25" customHeight="1" x14ac:dyDescent="0.2">
      <c r="B37" s="1279">
        <v>45553</v>
      </c>
      <c r="C37" s="1278" t="s">
        <v>16280</v>
      </c>
      <c r="E37" s="1288">
        <v>4000</v>
      </c>
      <c r="F37" s="1276">
        <v>8933</v>
      </c>
      <c r="G37" s="698" t="s">
        <v>16279</v>
      </c>
      <c r="H37" s="698"/>
      <c r="I37" s="698"/>
    </row>
    <row r="38" spans="2:9" ht="14.25" customHeight="1" x14ac:dyDescent="0.2">
      <c r="B38" s="1279">
        <v>45553</v>
      </c>
      <c r="C38" s="1278" t="s">
        <v>16278</v>
      </c>
      <c r="E38" s="1277">
        <v>2580</v>
      </c>
      <c r="F38" s="1276">
        <v>1000</v>
      </c>
      <c r="G38" s="698" t="s">
        <v>16277</v>
      </c>
      <c r="H38" s="698"/>
      <c r="I38" s="698"/>
    </row>
    <row r="39" spans="2:9" ht="14.25" customHeight="1" x14ac:dyDescent="0.2">
      <c r="B39" s="1279">
        <v>45554</v>
      </c>
      <c r="C39" s="1278" t="s">
        <v>16252</v>
      </c>
      <c r="E39" s="1277">
        <v>4728.1499999999996</v>
      </c>
      <c r="F39" s="1276">
        <v>6000</v>
      </c>
      <c r="G39" s="698" t="s">
        <v>14926</v>
      </c>
      <c r="H39" s="698"/>
      <c r="I39" s="698"/>
    </row>
    <row r="40" spans="2:9" ht="14.25" customHeight="1" x14ac:dyDescent="0.2">
      <c r="B40" s="1279">
        <v>45554</v>
      </c>
      <c r="C40" s="1278" t="s">
        <v>13018</v>
      </c>
      <c r="E40" s="1277">
        <v>695.13</v>
      </c>
      <c r="F40" s="1276">
        <v>17000</v>
      </c>
      <c r="G40" s="698" t="s">
        <v>14941</v>
      </c>
      <c r="H40" s="698"/>
      <c r="I40" s="698"/>
    </row>
    <row r="41" spans="2:9" ht="14.25" customHeight="1" x14ac:dyDescent="0.2">
      <c r="B41" s="1279">
        <v>45555</v>
      </c>
      <c r="C41" s="1278" t="s">
        <v>16276</v>
      </c>
      <c r="E41" s="1277">
        <v>928</v>
      </c>
      <c r="F41" s="1276">
        <v>5000</v>
      </c>
      <c r="G41" s="698" t="s">
        <v>14915</v>
      </c>
      <c r="H41" s="698"/>
      <c r="I41" s="698"/>
    </row>
    <row r="42" spans="2:9" ht="14.25" customHeight="1" x14ac:dyDescent="0.2">
      <c r="B42" s="1279">
        <v>45558</v>
      </c>
      <c r="C42" s="1278" t="s">
        <v>16275</v>
      </c>
      <c r="E42" s="1287">
        <v>3595.42</v>
      </c>
      <c r="F42" s="1276">
        <v>2000</v>
      </c>
      <c r="G42" s="698" t="s">
        <v>16229</v>
      </c>
      <c r="H42" s="698"/>
      <c r="I42" s="698"/>
    </row>
    <row r="43" spans="2:9" ht="14.25" customHeight="1" x14ac:dyDescent="0.2">
      <c r="B43" s="1279">
        <v>45558</v>
      </c>
      <c r="C43" s="1278" t="s">
        <v>8768</v>
      </c>
      <c r="E43" s="1277">
        <v>2030</v>
      </c>
      <c r="F43" s="1276">
        <v>1103.8599999999999</v>
      </c>
      <c r="G43" s="698" t="s">
        <v>16274</v>
      </c>
      <c r="H43" s="698"/>
      <c r="I43" s="698"/>
    </row>
    <row r="44" spans="2:9" ht="14.25" customHeight="1" x14ac:dyDescent="0.2">
      <c r="B44" s="1279">
        <v>45559</v>
      </c>
      <c r="C44" s="1278" t="s">
        <v>8768</v>
      </c>
      <c r="E44" s="1277">
        <v>928</v>
      </c>
      <c r="F44" s="1276">
        <v>2388.37</v>
      </c>
      <c r="G44" s="698" t="s">
        <v>16273</v>
      </c>
      <c r="H44" s="698"/>
      <c r="I44" s="698"/>
    </row>
    <row r="45" spans="2:9" ht="14.25" customHeight="1" x14ac:dyDescent="0.2">
      <c r="B45" s="1279">
        <v>45560</v>
      </c>
      <c r="C45" s="1278" t="s">
        <v>16272</v>
      </c>
      <c r="E45" s="1277">
        <v>4687.6099999999997</v>
      </c>
      <c r="F45" s="1276">
        <v>10486.4</v>
      </c>
      <c r="G45" s="698" t="s">
        <v>16271</v>
      </c>
      <c r="H45" s="698"/>
      <c r="I45" s="698"/>
    </row>
    <row r="46" spans="2:9" ht="14.25" customHeight="1" x14ac:dyDescent="0.2">
      <c r="B46" s="1279">
        <v>45561</v>
      </c>
      <c r="C46" s="1278" t="s">
        <v>16270</v>
      </c>
      <c r="E46" s="1289">
        <v>1800</v>
      </c>
      <c r="F46" s="1276">
        <v>34204.199999999997</v>
      </c>
      <c r="G46" s="698" t="s">
        <v>16269</v>
      </c>
      <c r="H46" s="698"/>
      <c r="I46" s="698"/>
    </row>
    <row r="47" spans="2:9" ht="14.25" customHeight="1" x14ac:dyDescent="0.2">
      <c r="B47" s="1290">
        <v>45561</v>
      </c>
      <c r="C47" s="1291" t="s">
        <v>13049</v>
      </c>
      <c r="D47" s="842"/>
      <c r="E47" s="1292">
        <v>4330.8599999999997</v>
      </c>
      <c r="F47" s="1276">
        <v>5738.05</v>
      </c>
      <c r="G47" s="698" t="s">
        <v>14926</v>
      </c>
      <c r="H47" s="698"/>
      <c r="I47" s="698"/>
    </row>
    <row r="48" spans="2:9" ht="14.25" customHeight="1" x14ac:dyDescent="0.2">
      <c r="B48" s="1279">
        <v>45562</v>
      </c>
      <c r="C48" s="1278" t="s">
        <v>16268</v>
      </c>
      <c r="E48" s="1277">
        <v>5800</v>
      </c>
      <c r="F48" s="1276">
        <v>18374.43</v>
      </c>
      <c r="G48" s="698" t="s">
        <v>16267</v>
      </c>
      <c r="H48" s="698"/>
      <c r="I48" s="698"/>
    </row>
    <row r="49" spans="1:9" ht="14.25" customHeight="1" x14ac:dyDescent="0.2">
      <c r="B49" s="1279">
        <v>45562</v>
      </c>
      <c r="C49" s="1278" t="s">
        <v>11856</v>
      </c>
      <c r="E49" s="1277">
        <v>174649.67</v>
      </c>
      <c r="F49" s="1276">
        <v>11777.29</v>
      </c>
      <c r="G49" s="698" t="s">
        <v>16266</v>
      </c>
      <c r="H49" s="698"/>
      <c r="I49" s="698"/>
    </row>
    <row r="50" spans="1:9" ht="14.25" customHeight="1" x14ac:dyDescent="0.2">
      <c r="B50" s="1279">
        <v>45565</v>
      </c>
      <c r="C50" s="1278" t="s">
        <v>16265</v>
      </c>
      <c r="E50" s="1277">
        <v>29732.89</v>
      </c>
      <c r="F50" s="1276">
        <v>359551.23</v>
      </c>
      <c r="G50" s="717" t="s">
        <v>16264</v>
      </c>
      <c r="H50" s="698"/>
      <c r="I50" s="698"/>
    </row>
    <row r="51" spans="1:9" ht="14.25" customHeight="1" x14ac:dyDescent="0.2">
      <c r="B51" s="1279">
        <v>45565</v>
      </c>
      <c r="C51" s="1278" t="s">
        <v>16263</v>
      </c>
      <c r="E51" s="1277">
        <v>7268.84</v>
      </c>
      <c r="F51" s="1276">
        <v>13022.16</v>
      </c>
      <c r="G51" s="698" t="s">
        <v>16262</v>
      </c>
      <c r="H51" s="698"/>
      <c r="I51" s="698"/>
    </row>
    <row r="52" spans="1:9" ht="14.25" customHeight="1" x14ac:dyDescent="0.2">
      <c r="B52" s="1279">
        <v>45565</v>
      </c>
      <c r="C52" s="1278" t="s">
        <v>16261</v>
      </c>
      <c r="E52" s="1277">
        <v>6615.59</v>
      </c>
      <c r="F52" s="1276">
        <v>15713.04</v>
      </c>
      <c r="G52" s="698" t="s">
        <v>16260</v>
      </c>
      <c r="H52" s="698"/>
      <c r="I52" s="698"/>
    </row>
    <row r="53" spans="1:9" ht="14.25" customHeight="1" x14ac:dyDescent="0.2">
      <c r="B53" s="1279">
        <v>45565</v>
      </c>
      <c r="C53" s="1278" t="s">
        <v>16259</v>
      </c>
      <c r="E53" s="1277">
        <v>16895.330000000002</v>
      </c>
      <c r="F53" s="1276">
        <v>12156.29</v>
      </c>
      <c r="G53" s="698" t="s">
        <v>16258</v>
      </c>
      <c r="H53" s="698"/>
      <c r="I53" s="698"/>
    </row>
    <row r="54" spans="1:9" ht="14.25" customHeight="1" x14ac:dyDescent="0.2">
      <c r="A54" s="691"/>
      <c r="B54" s="1279">
        <v>45565</v>
      </c>
      <c r="C54" s="1278" t="s">
        <v>16257</v>
      </c>
      <c r="E54" s="1287">
        <v>3862.81</v>
      </c>
      <c r="F54" s="1276">
        <v>0.03</v>
      </c>
      <c r="G54" s="698" t="s">
        <v>13074</v>
      </c>
      <c r="H54" s="698"/>
      <c r="I54" s="698"/>
    </row>
    <row r="55" spans="1:9" ht="14.25" customHeight="1" x14ac:dyDescent="0.2">
      <c r="B55" s="1279">
        <v>45565</v>
      </c>
      <c r="C55" s="1278" t="s">
        <v>16256</v>
      </c>
      <c r="E55" s="1287">
        <v>6000</v>
      </c>
      <c r="F55" s="1276">
        <v>4349.05</v>
      </c>
      <c r="G55" s="698" t="s">
        <v>16255</v>
      </c>
      <c r="H55" s="698"/>
      <c r="I55" s="698"/>
    </row>
    <row r="56" spans="1:9" ht="14.25" customHeight="1" x14ac:dyDescent="0.2">
      <c r="B56" s="1279">
        <v>45565</v>
      </c>
      <c r="C56" s="1278" t="s">
        <v>12997</v>
      </c>
      <c r="E56" s="1277">
        <v>12831.73</v>
      </c>
      <c r="F56" s="1276">
        <v>3064.72</v>
      </c>
      <c r="G56" s="698" t="s">
        <v>16254</v>
      </c>
      <c r="H56" s="698"/>
      <c r="I56" s="698"/>
    </row>
    <row r="57" spans="1:9" ht="14.25" customHeight="1" x14ac:dyDescent="0.2">
      <c r="B57" s="1279">
        <v>45565</v>
      </c>
      <c r="C57" s="1278" t="s">
        <v>13022</v>
      </c>
      <c r="E57" s="1277">
        <v>10478.57</v>
      </c>
      <c r="F57" s="1276">
        <v>30000</v>
      </c>
      <c r="G57" s="698" t="s">
        <v>16223</v>
      </c>
      <c r="H57" s="698"/>
      <c r="I57" s="698"/>
    </row>
    <row r="58" spans="1:9" ht="14.25" customHeight="1" x14ac:dyDescent="0.2">
      <c r="B58" s="1279">
        <v>45565</v>
      </c>
      <c r="C58" s="1278" t="s">
        <v>11905</v>
      </c>
      <c r="E58" s="1286">
        <v>3100</v>
      </c>
      <c r="F58" s="1276">
        <v>5684.23</v>
      </c>
      <c r="G58" s="698" t="s">
        <v>16253</v>
      </c>
      <c r="H58" s="698"/>
      <c r="I58" s="698"/>
    </row>
    <row r="59" spans="1:9" ht="14.25" customHeight="1" x14ac:dyDescent="0.2">
      <c r="B59" s="1279">
        <v>45565</v>
      </c>
      <c r="C59" s="1278" t="s">
        <v>16252</v>
      </c>
      <c r="E59" s="1277">
        <v>13814.43</v>
      </c>
      <c r="F59" s="1276">
        <v>5370.9</v>
      </c>
      <c r="G59" s="698" t="s">
        <v>16251</v>
      </c>
      <c r="H59" s="698"/>
      <c r="I59" s="698"/>
    </row>
    <row r="60" spans="1:9" ht="14.25" customHeight="1" x14ac:dyDescent="0.2">
      <c r="B60" s="1279">
        <v>45565</v>
      </c>
      <c r="C60" s="1278" t="s">
        <v>335</v>
      </c>
      <c r="E60" s="1277">
        <v>1579847.49</v>
      </c>
      <c r="F60" s="1276">
        <v>1728.14</v>
      </c>
      <c r="G60" s="698" t="s">
        <v>16250</v>
      </c>
      <c r="H60" s="698"/>
      <c r="I60" s="698"/>
    </row>
    <row r="61" spans="1:9" ht="14.25" customHeight="1" x14ac:dyDescent="0.2">
      <c r="B61" s="1279">
        <v>45565</v>
      </c>
      <c r="C61" s="1278" t="s">
        <v>16249</v>
      </c>
      <c r="E61" s="1277">
        <v>5500</v>
      </c>
      <c r="F61" s="1276">
        <v>18160.97</v>
      </c>
      <c r="G61" s="698" t="s">
        <v>16248</v>
      </c>
      <c r="H61" s="698"/>
      <c r="I61" s="698"/>
    </row>
    <row r="62" spans="1:9" ht="14.25" customHeight="1" x14ac:dyDescent="0.2">
      <c r="B62" s="1279">
        <v>45565</v>
      </c>
      <c r="C62" s="1278" t="s">
        <v>16247</v>
      </c>
      <c r="E62" s="1277">
        <v>11129.21</v>
      </c>
      <c r="F62" s="1276">
        <v>5684.23</v>
      </c>
      <c r="G62" s="698" t="s">
        <v>16246</v>
      </c>
      <c r="H62" s="698"/>
      <c r="I62" s="698"/>
    </row>
    <row r="63" spans="1:9" ht="14.25" customHeight="1" x14ac:dyDescent="0.2">
      <c r="B63" s="703"/>
      <c r="C63" s="702"/>
      <c r="F63" s="1276">
        <v>11133.41</v>
      </c>
      <c r="G63" s="698" t="s">
        <v>16245</v>
      </c>
      <c r="H63" s="698"/>
      <c r="I63" s="698"/>
    </row>
    <row r="64" spans="1:9" ht="14.25" customHeight="1" x14ac:dyDescent="0.2">
      <c r="B64" s="703"/>
      <c r="C64" s="702"/>
      <c r="F64" s="1276">
        <v>15000</v>
      </c>
      <c r="G64" s="698" t="s">
        <v>16223</v>
      </c>
      <c r="H64" s="698"/>
      <c r="I64" s="698"/>
    </row>
    <row r="65" spans="2:9" ht="14.25" customHeight="1" x14ac:dyDescent="0.2">
      <c r="B65" s="703"/>
      <c r="C65" s="702"/>
      <c r="F65" s="1276">
        <v>5000</v>
      </c>
      <c r="G65" s="698" t="s">
        <v>16199</v>
      </c>
      <c r="H65" s="698"/>
      <c r="I65" s="698"/>
    </row>
    <row r="66" spans="2:9" ht="14.25" customHeight="1" x14ac:dyDescent="0.2">
      <c r="B66" s="703"/>
      <c r="C66" s="702"/>
      <c r="F66" s="1276">
        <v>18382</v>
      </c>
      <c r="G66" s="698" t="s">
        <v>16244</v>
      </c>
      <c r="H66" s="698"/>
      <c r="I66" s="698"/>
    </row>
    <row r="67" spans="2:9" ht="14.25" customHeight="1" x14ac:dyDescent="0.2">
      <c r="B67" s="703"/>
      <c r="C67" s="702"/>
      <c r="F67" s="1276">
        <v>9619.02</v>
      </c>
      <c r="G67" s="698" t="s">
        <v>16243</v>
      </c>
      <c r="H67" s="698"/>
      <c r="I67" s="698"/>
    </row>
    <row r="68" spans="2:9" ht="14.25" customHeight="1" x14ac:dyDescent="0.2">
      <c r="B68" s="703"/>
      <c r="C68" s="702"/>
      <c r="F68" s="1276">
        <v>16250.14</v>
      </c>
      <c r="G68" s="698" t="s">
        <v>16242</v>
      </c>
      <c r="H68" s="698"/>
      <c r="I68" s="698"/>
    </row>
    <row r="69" spans="2:9" ht="14.25" customHeight="1" x14ac:dyDescent="0.2">
      <c r="B69" s="703"/>
      <c r="C69" s="702"/>
      <c r="F69" s="1276">
        <v>6836.73</v>
      </c>
      <c r="G69" s="698" t="s">
        <v>16241</v>
      </c>
      <c r="H69" s="698"/>
      <c r="I69" s="698"/>
    </row>
    <row r="70" spans="2:9" ht="14.25" customHeight="1" x14ac:dyDescent="0.2">
      <c r="B70" s="703"/>
      <c r="C70" s="702"/>
      <c r="F70" s="1276">
        <v>4854.18</v>
      </c>
      <c r="G70" s="698" t="s">
        <v>16240</v>
      </c>
      <c r="H70" s="698"/>
      <c r="I70" s="698"/>
    </row>
    <row r="71" spans="2:9" ht="14.25" customHeight="1" x14ac:dyDescent="0.2">
      <c r="B71" s="703"/>
      <c r="C71" s="702"/>
      <c r="F71" s="1276">
        <v>5138.0200000000004</v>
      </c>
      <c r="G71" s="698" t="s">
        <v>16217</v>
      </c>
      <c r="H71" s="698"/>
      <c r="I71" s="698"/>
    </row>
    <row r="72" spans="2:9" ht="14.25" customHeight="1" x14ac:dyDescent="0.2">
      <c r="B72" s="703"/>
      <c r="C72" s="702"/>
      <c r="F72" s="1276">
        <v>5000</v>
      </c>
      <c r="G72" s="698" t="s">
        <v>16239</v>
      </c>
      <c r="H72" s="698"/>
      <c r="I72" s="698"/>
    </row>
    <row r="73" spans="2:9" ht="14.25" customHeight="1" x14ac:dyDescent="0.2">
      <c r="B73" s="703"/>
      <c r="C73" s="702"/>
      <c r="F73" s="1276">
        <v>1194.19</v>
      </c>
      <c r="G73" s="698" t="s">
        <v>16238</v>
      </c>
      <c r="H73" s="698"/>
      <c r="I73" s="698"/>
    </row>
    <row r="74" spans="2:9" ht="14.25" customHeight="1" x14ac:dyDescent="0.2">
      <c r="B74" s="703"/>
      <c r="C74" s="702"/>
      <c r="F74" s="1276">
        <v>18730</v>
      </c>
      <c r="G74" s="698" t="s">
        <v>16207</v>
      </c>
      <c r="H74" s="698"/>
      <c r="I74" s="698"/>
    </row>
    <row r="75" spans="2:9" ht="14.25" customHeight="1" x14ac:dyDescent="0.2">
      <c r="B75" s="703"/>
      <c r="C75" s="702"/>
      <c r="F75" s="1276">
        <v>4848.8</v>
      </c>
      <c r="G75" s="698" t="s">
        <v>16237</v>
      </c>
      <c r="H75" s="698"/>
      <c r="I75" s="698"/>
    </row>
    <row r="76" spans="2:9" ht="14.25" customHeight="1" x14ac:dyDescent="0.2">
      <c r="B76" s="703"/>
      <c r="C76" s="702"/>
      <c r="F76" s="1276">
        <v>20000</v>
      </c>
      <c r="G76" s="698" t="s">
        <v>16223</v>
      </c>
      <c r="H76" s="698"/>
      <c r="I76" s="698"/>
    </row>
    <row r="77" spans="2:9" ht="14.25" customHeight="1" x14ac:dyDescent="0.2">
      <c r="B77" s="703"/>
      <c r="C77" s="702"/>
      <c r="F77" s="1275">
        <v>1000</v>
      </c>
      <c r="G77" s="698" t="s">
        <v>16236</v>
      </c>
      <c r="H77" s="698"/>
      <c r="I77" s="698"/>
    </row>
    <row r="78" spans="2:9" ht="14.25" customHeight="1" x14ac:dyDescent="0.2">
      <c r="B78" s="703"/>
      <c r="C78" s="702"/>
      <c r="F78" s="1276">
        <v>34457.480000000003</v>
      </c>
      <c r="G78" s="698" t="s">
        <v>16235</v>
      </c>
      <c r="H78" s="698"/>
      <c r="I78" s="698"/>
    </row>
    <row r="79" spans="2:9" ht="14.25" customHeight="1" x14ac:dyDescent="0.2">
      <c r="B79" s="703"/>
      <c r="C79" s="702"/>
      <c r="F79" s="1276">
        <v>4990.32</v>
      </c>
      <c r="G79" s="698" t="s">
        <v>16234</v>
      </c>
      <c r="H79" s="698"/>
      <c r="I79" s="698"/>
    </row>
    <row r="80" spans="2:9" ht="14.25" customHeight="1" x14ac:dyDescent="0.2">
      <c r="B80" s="703"/>
      <c r="C80" s="702"/>
      <c r="F80" s="1276">
        <v>298167.15999999997</v>
      </c>
      <c r="G80" s="698" t="s">
        <v>16233</v>
      </c>
      <c r="H80" s="698"/>
      <c r="I80" s="698"/>
    </row>
    <row r="81" spans="2:9" ht="14.25" customHeight="1" x14ac:dyDescent="0.2">
      <c r="B81" s="703"/>
      <c r="C81" s="702"/>
      <c r="F81" s="1276">
        <v>21911.03</v>
      </c>
      <c r="G81" s="698" t="s">
        <v>16232</v>
      </c>
      <c r="H81" s="698"/>
      <c r="I81" s="698"/>
    </row>
    <row r="82" spans="2:9" ht="14.25" customHeight="1" x14ac:dyDescent="0.2">
      <c r="B82" s="703"/>
      <c r="C82" s="702"/>
      <c r="F82" s="1276">
        <v>75251.009999999995</v>
      </c>
      <c r="G82" s="698" t="s">
        <v>16231</v>
      </c>
      <c r="H82" s="698"/>
      <c r="I82" s="698"/>
    </row>
    <row r="83" spans="2:9" ht="14.25" customHeight="1" x14ac:dyDescent="0.2">
      <c r="B83" s="703"/>
      <c r="C83" s="702"/>
      <c r="F83" s="1276">
        <v>4935.13</v>
      </c>
      <c r="G83" s="698" t="s">
        <v>16230</v>
      </c>
      <c r="H83" s="698"/>
      <c r="I83" s="698"/>
    </row>
    <row r="84" spans="2:9" ht="14.25" customHeight="1" x14ac:dyDescent="0.2">
      <c r="B84" s="703"/>
      <c r="C84" s="702"/>
      <c r="F84" s="1276">
        <v>5000</v>
      </c>
      <c r="G84" s="698" t="s">
        <v>16229</v>
      </c>
      <c r="H84" s="698"/>
      <c r="I84" s="698"/>
    </row>
    <row r="85" spans="2:9" ht="14.25" customHeight="1" x14ac:dyDescent="0.2">
      <c r="B85" s="703"/>
      <c r="C85" s="702"/>
      <c r="F85" s="1276">
        <v>3169.64</v>
      </c>
      <c r="G85" s="698" t="s">
        <v>16228</v>
      </c>
      <c r="H85" s="698"/>
      <c r="I85" s="698"/>
    </row>
    <row r="86" spans="2:9" ht="14.25" customHeight="1" x14ac:dyDescent="0.2">
      <c r="B86" s="703"/>
      <c r="C86" s="702"/>
      <c r="F86" s="1276">
        <v>5579.6</v>
      </c>
      <c r="G86" s="698" t="s">
        <v>16227</v>
      </c>
      <c r="H86" s="698"/>
      <c r="I86" s="698"/>
    </row>
    <row r="87" spans="2:9" ht="14.25" customHeight="1" x14ac:dyDescent="0.2">
      <c r="B87" s="703"/>
      <c r="C87" s="702"/>
      <c r="F87" s="1276">
        <v>1500</v>
      </c>
      <c r="G87" s="698" t="s">
        <v>16226</v>
      </c>
      <c r="H87" s="698"/>
      <c r="I87" s="698"/>
    </row>
    <row r="88" spans="2:9" ht="14.25" customHeight="1" x14ac:dyDescent="0.2">
      <c r="B88" s="703"/>
      <c r="C88" s="702"/>
      <c r="F88" s="1275">
        <v>5684.23</v>
      </c>
      <c r="G88" s="698" t="s">
        <v>16225</v>
      </c>
      <c r="H88" s="698"/>
      <c r="I88" s="698"/>
    </row>
    <row r="89" spans="2:9" ht="14.25" customHeight="1" x14ac:dyDescent="0.2">
      <c r="B89" s="703"/>
      <c r="C89" s="702"/>
      <c r="F89" s="1276">
        <v>5684.23</v>
      </c>
      <c r="G89" s="698" t="s">
        <v>16224</v>
      </c>
      <c r="H89" s="698"/>
      <c r="I89" s="698"/>
    </row>
    <row r="90" spans="2:9" ht="14.25" customHeight="1" x14ac:dyDescent="0.2">
      <c r="B90" s="703"/>
      <c r="C90" s="702"/>
      <c r="F90" s="1275">
        <v>20000</v>
      </c>
      <c r="G90" s="698" t="s">
        <v>16223</v>
      </c>
      <c r="H90" s="698"/>
      <c r="I90" s="698"/>
    </row>
    <row r="91" spans="2:9" ht="14.25" customHeight="1" x14ac:dyDescent="0.2">
      <c r="B91" s="703"/>
      <c r="C91" s="702"/>
      <c r="F91" s="1276">
        <v>1728.14</v>
      </c>
      <c r="G91" s="698" t="s">
        <v>16222</v>
      </c>
      <c r="H91" s="698"/>
      <c r="I91" s="698"/>
    </row>
    <row r="92" spans="2:9" ht="14.25" customHeight="1" x14ac:dyDescent="0.2">
      <c r="B92" s="703"/>
      <c r="C92" s="702"/>
      <c r="F92" s="1276">
        <v>4617.13</v>
      </c>
      <c r="G92" s="698" t="s">
        <v>16221</v>
      </c>
      <c r="H92" s="698"/>
      <c r="I92" s="698"/>
    </row>
    <row r="93" spans="2:9" ht="15.75" customHeight="1" x14ac:dyDescent="0.2">
      <c r="B93" s="703"/>
      <c r="C93" s="702"/>
      <c r="F93" s="1276">
        <v>3637</v>
      </c>
      <c r="G93" s="698" t="s">
        <v>16220</v>
      </c>
      <c r="H93" s="698"/>
      <c r="I93" s="698"/>
    </row>
    <row r="94" spans="2:9" ht="11.25" customHeight="1" x14ac:dyDescent="0.2">
      <c r="B94" s="703"/>
      <c r="C94" s="702"/>
      <c r="F94" s="1276">
        <v>18730</v>
      </c>
      <c r="G94" s="698" t="s">
        <v>16207</v>
      </c>
      <c r="H94" s="698"/>
      <c r="I94" s="698"/>
    </row>
    <row r="95" spans="2:9" ht="14.25" customHeight="1" x14ac:dyDescent="0.2">
      <c r="B95" s="703"/>
      <c r="C95" s="702"/>
      <c r="F95" s="1276">
        <v>1115.92</v>
      </c>
      <c r="G95" s="698" t="s">
        <v>16219</v>
      </c>
      <c r="H95" s="698"/>
      <c r="I95" s="698"/>
    </row>
    <row r="96" spans="2:9" ht="12.75" customHeight="1" x14ac:dyDescent="0.2">
      <c r="B96" s="703"/>
      <c r="C96" s="702"/>
      <c r="F96" s="1276">
        <v>1115.92</v>
      </c>
      <c r="G96" s="698" t="s">
        <v>16218</v>
      </c>
      <c r="H96" s="698"/>
      <c r="I96" s="698"/>
    </row>
    <row r="97" spans="2:9" ht="15.75" customHeight="1" x14ac:dyDescent="0.2">
      <c r="B97" s="703"/>
      <c r="C97" s="702"/>
      <c r="F97" s="1276">
        <v>5000</v>
      </c>
      <c r="G97" s="698" t="s">
        <v>16217</v>
      </c>
      <c r="H97" s="698"/>
      <c r="I97" s="698"/>
    </row>
    <row r="98" spans="2:9" ht="15.75" customHeight="1" x14ac:dyDescent="0.2">
      <c r="B98" s="703"/>
      <c r="C98" s="702"/>
      <c r="F98" s="1276">
        <v>5000</v>
      </c>
      <c r="G98" s="698" t="s">
        <v>16216</v>
      </c>
      <c r="H98" s="698"/>
      <c r="I98" s="698"/>
    </row>
    <row r="99" spans="2:9" ht="12.75" customHeight="1" x14ac:dyDescent="0.2">
      <c r="B99" s="703"/>
      <c r="C99" s="702"/>
      <c r="F99" s="1276">
        <v>57786.95</v>
      </c>
      <c r="G99" s="698" t="s">
        <v>16215</v>
      </c>
      <c r="H99" s="698"/>
      <c r="I99" s="698"/>
    </row>
    <row r="100" spans="2:9" ht="12.75" customHeight="1" x14ac:dyDescent="0.2">
      <c r="B100" s="703"/>
      <c r="C100" s="702"/>
      <c r="F100" s="1276">
        <v>18492.05</v>
      </c>
      <c r="G100" s="698" t="s">
        <v>16214</v>
      </c>
      <c r="H100" s="698"/>
      <c r="I100" s="698"/>
    </row>
    <row r="101" spans="2:9" ht="12.75" customHeight="1" x14ac:dyDescent="0.2">
      <c r="B101" s="703"/>
      <c r="C101" s="702"/>
      <c r="F101" s="1276">
        <v>17840.400000000001</v>
      </c>
      <c r="G101" s="698" t="s">
        <v>16213</v>
      </c>
      <c r="H101" s="698"/>
      <c r="I101" s="698"/>
    </row>
    <row r="102" spans="2:9" ht="12.75" customHeight="1" x14ac:dyDescent="0.2">
      <c r="B102" s="703"/>
      <c r="C102" s="702"/>
      <c r="F102" s="1276">
        <v>36270.800000000003</v>
      </c>
      <c r="G102" s="698" t="s">
        <v>16212</v>
      </c>
      <c r="H102" s="698"/>
      <c r="I102" s="698"/>
    </row>
    <row r="103" spans="2:9" ht="14.25" customHeight="1" x14ac:dyDescent="0.2">
      <c r="B103" s="703"/>
      <c r="C103" s="702"/>
      <c r="F103" s="1276">
        <v>71239.89</v>
      </c>
      <c r="G103" s="698" t="s">
        <v>16211</v>
      </c>
      <c r="H103" s="698"/>
      <c r="I103" s="698"/>
    </row>
    <row r="104" spans="2:9" ht="15.75" customHeight="1" x14ac:dyDescent="0.2">
      <c r="B104" s="703"/>
      <c r="C104" s="702"/>
      <c r="F104" s="1276">
        <v>3411.79</v>
      </c>
      <c r="G104" s="698" t="s">
        <v>16210</v>
      </c>
      <c r="H104" s="698"/>
      <c r="I104" s="698"/>
    </row>
    <row r="105" spans="2:9" ht="15.75" customHeight="1" x14ac:dyDescent="0.2">
      <c r="B105" s="703"/>
      <c r="C105" s="702"/>
      <c r="F105" s="1276">
        <v>2404.75</v>
      </c>
      <c r="G105" s="698" t="s">
        <v>16209</v>
      </c>
      <c r="H105" s="698"/>
      <c r="I105" s="698"/>
    </row>
    <row r="106" spans="2:9" ht="15.75" customHeight="1" x14ac:dyDescent="0.2">
      <c r="B106" s="703"/>
      <c r="C106" s="702"/>
      <c r="F106" s="1276">
        <v>79255.69</v>
      </c>
      <c r="G106" s="698" t="s">
        <v>16208</v>
      </c>
      <c r="H106" s="698"/>
      <c r="I106" s="698"/>
    </row>
    <row r="107" spans="2:9" ht="15.75" customHeight="1" x14ac:dyDescent="0.2">
      <c r="B107" s="703"/>
      <c r="C107" s="702"/>
      <c r="F107" s="1276">
        <v>18730</v>
      </c>
      <c r="G107" s="698" t="s">
        <v>16207</v>
      </c>
      <c r="H107" s="698"/>
      <c r="I107" s="698"/>
    </row>
    <row r="108" spans="2:9" ht="15.75" customHeight="1" x14ac:dyDescent="0.2">
      <c r="B108" s="703"/>
      <c r="C108" s="702"/>
      <c r="F108" s="1276">
        <v>350805.85</v>
      </c>
      <c r="G108" s="698" t="s">
        <v>16206</v>
      </c>
      <c r="H108" s="698"/>
      <c r="I108" s="698"/>
    </row>
    <row r="109" spans="2:9" ht="15.75" customHeight="1" x14ac:dyDescent="0.2">
      <c r="B109" s="703"/>
      <c r="C109" s="702"/>
      <c r="F109" s="1276">
        <v>17362.88</v>
      </c>
      <c r="G109" s="698" t="s">
        <v>16205</v>
      </c>
      <c r="H109" s="698"/>
      <c r="I109" s="698"/>
    </row>
    <row r="110" spans="2:9" ht="15.75" customHeight="1" x14ac:dyDescent="0.2">
      <c r="B110" s="703"/>
      <c r="C110" s="702"/>
      <c r="F110" s="1276">
        <v>10139.299999999999</v>
      </c>
      <c r="G110" s="698" t="s">
        <v>16204</v>
      </c>
      <c r="H110" s="698"/>
      <c r="I110" s="698"/>
    </row>
    <row r="111" spans="2:9" ht="15.75" customHeight="1" x14ac:dyDescent="0.2">
      <c r="B111" s="703"/>
      <c r="C111" s="702"/>
      <c r="F111" s="1276">
        <v>22633.919999999998</v>
      </c>
      <c r="G111" s="698" t="s">
        <v>16203</v>
      </c>
      <c r="H111" s="698"/>
      <c r="I111" s="698"/>
    </row>
    <row r="112" spans="2:9" ht="15.75" customHeight="1" x14ac:dyDescent="0.2">
      <c r="B112" s="703"/>
      <c r="C112" s="702"/>
      <c r="F112" s="1276">
        <v>1500</v>
      </c>
      <c r="G112" s="698" t="s">
        <v>16202</v>
      </c>
      <c r="H112" s="698"/>
      <c r="I112" s="698"/>
    </row>
    <row r="113" spans="2:9" ht="15.75" customHeight="1" x14ac:dyDescent="0.2">
      <c r="B113" s="703"/>
      <c r="C113" s="702"/>
      <c r="F113" s="1275">
        <v>13856.48</v>
      </c>
      <c r="G113" s="715" t="s">
        <v>16201</v>
      </c>
      <c r="H113" s="698"/>
      <c r="I113" s="698"/>
    </row>
    <row r="114" spans="2:9" ht="15.75" customHeight="1" x14ac:dyDescent="0.2">
      <c r="B114" s="703"/>
      <c r="C114" s="702"/>
      <c r="F114" s="1275">
        <v>11372.64</v>
      </c>
      <c r="G114" s="715" t="s">
        <v>16200</v>
      </c>
      <c r="H114" s="698"/>
      <c r="I114" s="698"/>
    </row>
    <row r="115" spans="2:9" ht="15.75" customHeight="1" x14ac:dyDescent="0.2">
      <c r="B115" s="703"/>
      <c r="C115" s="702"/>
      <c r="F115" s="1275">
        <v>1240</v>
      </c>
      <c r="G115" s="715" t="s">
        <v>16199</v>
      </c>
      <c r="H115" s="698"/>
      <c r="I115" s="698"/>
    </row>
    <row r="116" spans="2:9" ht="15.75" customHeight="1" x14ac:dyDescent="0.2">
      <c r="B116" s="703"/>
      <c r="C116" s="702"/>
      <c r="F116" s="1275">
        <v>1200</v>
      </c>
      <c r="G116" s="715" t="s">
        <v>16198</v>
      </c>
      <c r="H116" s="698"/>
      <c r="I116" s="698"/>
    </row>
    <row r="117" spans="2:9" ht="13.5" customHeight="1" x14ac:dyDescent="0.2">
      <c r="B117" s="703"/>
      <c r="C117" s="702"/>
      <c r="F117" s="1275">
        <v>13344.08</v>
      </c>
      <c r="G117" s="715" t="s">
        <v>16197</v>
      </c>
      <c r="H117" s="698"/>
      <c r="I117" s="698"/>
    </row>
    <row r="118" spans="2:9" ht="13.5" customHeight="1" x14ac:dyDescent="0.2">
      <c r="B118" s="703"/>
      <c r="C118" s="702"/>
      <c r="F118" s="1275">
        <v>8333.5</v>
      </c>
      <c r="G118" s="715" t="s">
        <v>16196</v>
      </c>
      <c r="H118" s="698"/>
      <c r="I118" s="698"/>
    </row>
    <row r="119" spans="2:9" ht="13.5" customHeight="1" x14ac:dyDescent="0.2">
      <c r="B119" s="703"/>
      <c r="C119" s="702"/>
      <c r="F119" s="1275">
        <v>12195.69</v>
      </c>
      <c r="G119" s="715" t="s">
        <v>16195</v>
      </c>
      <c r="H119" s="698"/>
      <c r="I119" s="698"/>
    </row>
    <row r="120" spans="2:9" ht="13.5" customHeight="1" x14ac:dyDescent="0.2">
      <c r="B120" s="703"/>
      <c r="C120" s="702"/>
      <c r="F120" s="1275">
        <v>3191.81</v>
      </c>
      <c r="G120" s="715" t="s">
        <v>16194</v>
      </c>
      <c r="H120" s="698"/>
      <c r="I120" s="698"/>
    </row>
    <row r="121" spans="2:9" ht="13.5" customHeight="1" x14ac:dyDescent="0.2">
      <c r="B121" s="703"/>
      <c r="C121" s="702"/>
      <c r="F121" s="762"/>
      <c r="G121" s="698"/>
      <c r="H121" s="698"/>
      <c r="I121" s="698"/>
    </row>
    <row r="122" spans="2:9" ht="13.5" customHeight="1" x14ac:dyDescent="0.2">
      <c r="B122" s="703"/>
      <c r="C122" s="702"/>
      <c r="F122" s="762"/>
      <c r="G122" s="698"/>
      <c r="H122" s="698"/>
      <c r="I122" s="698"/>
    </row>
    <row r="123" spans="2:9" ht="13.5" customHeight="1" x14ac:dyDescent="0.2">
      <c r="B123" s="703"/>
      <c r="C123" s="702"/>
      <c r="F123" s="762"/>
      <c r="G123" s="698"/>
      <c r="H123" s="698"/>
      <c r="I123" s="698"/>
    </row>
    <row r="124" spans="2:9" ht="13.5" customHeight="1" x14ac:dyDescent="0.2">
      <c r="B124" s="703"/>
      <c r="C124" s="702"/>
      <c r="F124" s="762"/>
      <c r="G124" s="698"/>
      <c r="H124" s="698"/>
      <c r="I124" s="698"/>
    </row>
    <row r="125" spans="2:9" ht="13.5" customHeight="1" x14ac:dyDescent="0.2">
      <c r="B125" s="703"/>
      <c r="C125" s="702"/>
      <c r="F125" s="762"/>
      <c r="G125" s="698"/>
      <c r="H125" s="698"/>
      <c r="I125" s="698"/>
    </row>
    <row r="126" spans="2:9" ht="13.5" customHeight="1" x14ac:dyDescent="0.2">
      <c r="B126" s="703"/>
      <c r="C126" s="702"/>
      <c r="F126" s="762"/>
      <c r="G126" s="698"/>
      <c r="H126" s="698"/>
      <c r="I126" s="698"/>
    </row>
    <row r="127" spans="2:9" ht="13.5" customHeight="1" x14ac:dyDescent="0.2">
      <c r="B127" s="703"/>
      <c r="C127" s="702"/>
      <c r="F127" s="762"/>
      <c r="G127" s="698"/>
      <c r="H127" s="698"/>
      <c r="I127" s="698"/>
    </row>
    <row r="128" spans="2:9" ht="13.5" customHeight="1" x14ac:dyDescent="0.2">
      <c r="B128" s="703"/>
      <c r="C128" s="702"/>
      <c r="F128" s="762"/>
      <c r="G128" s="698"/>
      <c r="H128" s="698"/>
      <c r="I128" s="698"/>
    </row>
    <row r="129" spans="2:9" ht="13.5" customHeight="1" x14ac:dyDescent="0.2">
      <c r="B129" s="703"/>
      <c r="C129" s="702"/>
      <c r="F129" s="762"/>
      <c r="G129" s="698"/>
      <c r="H129" s="698"/>
      <c r="I129" s="698"/>
    </row>
    <row r="130" spans="2:9" ht="13.5" customHeight="1" x14ac:dyDescent="0.2">
      <c r="B130" s="703"/>
      <c r="C130" s="702"/>
      <c r="F130" s="762"/>
      <c r="G130" s="698"/>
      <c r="H130" s="698"/>
      <c r="I130" s="698"/>
    </row>
    <row r="131" spans="2:9" ht="13.5" customHeight="1" x14ac:dyDescent="0.2">
      <c r="B131" s="703"/>
      <c r="C131" s="702"/>
      <c r="F131" s="762"/>
      <c r="G131" s="698"/>
      <c r="H131" s="698"/>
      <c r="I131" s="698"/>
    </row>
    <row r="132" spans="2:9" ht="13.5" customHeight="1" x14ac:dyDescent="0.2">
      <c r="B132" s="703"/>
      <c r="C132" s="702"/>
      <c r="F132" s="762"/>
      <c r="G132" s="698"/>
      <c r="H132" s="698"/>
      <c r="I132" s="698"/>
    </row>
    <row r="133" spans="2:9" ht="13.5" customHeight="1" x14ac:dyDescent="0.2">
      <c r="B133" s="703"/>
      <c r="C133" s="702"/>
      <c r="F133" s="762"/>
      <c r="G133" s="698"/>
      <c r="H133" s="698"/>
      <c r="I133" s="698"/>
    </row>
    <row r="134" spans="2:9" ht="13.5" customHeight="1" x14ac:dyDescent="0.2">
      <c r="B134" s="703"/>
      <c r="C134" s="702"/>
      <c r="F134" s="762"/>
      <c r="G134" s="698"/>
      <c r="H134" s="698"/>
      <c r="I134" s="698"/>
    </row>
    <row r="135" spans="2:9" ht="13.5" customHeight="1" x14ac:dyDescent="0.2">
      <c r="B135" s="703"/>
      <c r="C135" s="702"/>
      <c r="F135" s="947"/>
      <c r="G135" s="698"/>
      <c r="H135" s="698"/>
      <c r="I135" s="698"/>
    </row>
    <row r="136" spans="2:9" ht="13.5" customHeight="1" x14ac:dyDescent="0.2">
      <c r="B136" s="703"/>
      <c r="C136" s="702"/>
      <c r="F136" s="762"/>
      <c r="G136" s="698"/>
      <c r="H136" s="698"/>
      <c r="I136" s="698"/>
    </row>
    <row r="137" spans="2:9" ht="13.5" customHeight="1" x14ac:dyDescent="0.2">
      <c r="B137" s="703"/>
      <c r="C137" s="702"/>
      <c r="F137" s="762"/>
      <c r="G137" s="698"/>
      <c r="H137" s="698"/>
      <c r="I137" s="698"/>
    </row>
    <row r="138" spans="2:9" ht="13.5" customHeight="1" x14ac:dyDescent="0.2">
      <c r="B138" s="703"/>
      <c r="C138" s="702"/>
      <c r="F138" s="762"/>
      <c r="G138" s="698"/>
      <c r="H138" s="698"/>
      <c r="I138" s="698"/>
    </row>
    <row r="139" spans="2:9" ht="13.5" customHeight="1" x14ac:dyDescent="0.2">
      <c r="B139" s="703"/>
      <c r="C139" s="702"/>
      <c r="F139" s="762"/>
      <c r="G139" s="698"/>
      <c r="H139" s="698"/>
      <c r="I139" s="698"/>
    </row>
    <row r="140" spans="2:9" ht="13.5" customHeight="1" x14ac:dyDescent="0.2">
      <c r="B140" s="703"/>
      <c r="C140" s="702"/>
      <c r="F140" s="762"/>
      <c r="G140" s="698"/>
      <c r="H140" s="698"/>
      <c r="I140" s="698"/>
    </row>
    <row r="141" spans="2:9" ht="13.5" customHeight="1" x14ac:dyDescent="0.2">
      <c r="B141" s="703"/>
      <c r="C141" s="702"/>
      <c r="F141" s="762"/>
      <c r="G141" s="698"/>
      <c r="H141" s="698"/>
      <c r="I141" s="698"/>
    </row>
    <row r="142" spans="2:9" ht="13.5" customHeight="1" x14ac:dyDescent="0.2">
      <c r="B142" s="703"/>
      <c r="C142" s="702"/>
      <c r="F142" s="762"/>
      <c r="G142" s="698"/>
      <c r="H142" s="698"/>
      <c r="I142" s="698"/>
    </row>
    <row r="143" spans="2:9" ht="13.5" customHeight="1" x14ac:dyDescent="0.2">
      <c r="B143" s="703"/>
      <c r="C143" s="702"/>
      <c r="F143" s="762"/>
      <c r="G143" s="698"/>
      <c r="H143" s="698"/>
      <c r="I143" s="698"/>
    </row>
    <row r="144" spans="2:9" ht="13.5" customHeight="1" x14ac:dyDescent="0.2">
      <c r="B144" s="703"/>
      <c r="C144" s="702"/>
      <c r="F144" s="762"/>
      <c r="G144" s="698"/>
      <c r="H144" s="698"/>
      <c r="I144" s="698"/>
    </row>
    <row r="145" spans="2:9" ht="13.5" customHeight="1" x14ac:dyDescent="0.2">
      <c r="B145" s="703"/>
      <c r="C145" s="702"/>
      <c r="F145" s="762"/>
      <c r="G145" s="698"/>
      <c r="H145" s="698"/>
      <c r="I145" s="698"/>
    </row>
    <row r="146" spans="2:9" ht="13.5" customHeight="1" x14ac:dyDescent="0.2">
      <c r="B146" s="703"/>
      <c r="C146" s="702"/>
      <c r="F146" s="762"/>
      <c r="G146" s="698"/>
      <c r="H146" s="698"/>
      <c r="I146" s="698"/>
    </row>
    <row r="147" spans="2:9" ht="13.5" customHeight="1" x14ac:dyDescent="0.2">
      <c r="B147" s="703"/>
      <c r="C147" s="702"/>
      <c r="F147" s="762"/>
      <c r="G147" s="698"/>
      <c r="H147" s="698"/>
      <c r="I147" s="698"/>
    </row>
    <row r="148" spans="2:9" ht="13.5" customHeight="1" x14ac:dyDescent="0.2">
      <c r="B148" s="703"/>
      <c r="C148" s="702"/>
      <c r="F148" s="762"/>
      <c r="G148" s="698"/>
      <c r="H148" s="698"/>
      <c r="I148" s="698"/>
    </row>
    <row r="149" spans="2:9" ht="13.5" customHeight="1" x14ac:dyDescent="0.2">
      <c r="B149" s="703"/>
      <c r="C149" s="702"/>
      <c r="F149" s="762"/>
      <c r="G149" s="711"/>
      <c r="H149" s="698"/>
      <c r="I149" s="698"/>
    </row>
    <row r="150" spans="2:9" ht="13.5" customHeight="1" x14ac:dyDescent="0.2">
      <c r="B150" s="703"/>
      <c r="C150" s="702"/>
      <c r="F150" s="762"/>
      <c r="G150" s="698"/>
      <c r="H150" s="698"/>
      <c r="I150" s="698"/>
    </row>
    <row r="151" spans="2:9" ht="13.5" customHeight="1" x14ac:dyDescent="0.2">
      <c r="B151" s="703"/>
      <c r="C151" s="702"/>
      <c r="F151" s="762"/>
      <c r="G151" s="698"/>
      <c r="H151" s="698"/>
      <c r="I151" s="698"/>
    </row>
    <row r="152" spans="2:9" ht="13.5" customHeight="1" x14ac:dyDescent="0.2">
      <c r="B152" s="703"/>
      <c r="C152" s="702"/>
      <c r="F152" s="762"/>
      <c r="G152" s="698"/>
      <c r="H152" s="698"/>
      <c r="I152" s="698"/>
    </row>
    <row r="153" spans="2:9" ht="13.5" customHeight="1" x14ac:dyDescent="0.2">
      <c r="B153" s="703"/>
      <c r="C153" s="702"/>
      <c r="F153" s="762"/>
      <c r="G153" s="698"/>
      <c r="H153" s="698"/>
      <c r="I153" s="698"/>
    </row>
    <row r="154" spans="2:9" ht="13.5" customHeight="1" x14ac:dyDescent="0.2">
      <c r="B154" s="703"/>
      <c r="C154" s="702"/>
      <c r="F154" s="762"/>
      <c r="G154" s="698"/>
      <c r="H154" s="698"/>
      <c r="I154" s="698"/>
    </row>
    <row r="155" spans="2:9" ht="13.5" customHeight="1" x14ac:dyDescent="0.2">
      <c r="B155" s="703"/>
      <c r="C155" s="702"/>
      <c r="F155" s="762"/>
      <c r="G155" s="698"/>
      <c r="H155" s="698"/>
      <c r="I155" s="698"/>
    </row>
    <row r="156" spans="2:9" ht="13.5" customHeight="1" x14ac:dyDescent="0.2">
      <c r="B156" s="703"/>
      <c r="C156" s="702"/>
      <c r="F156" s="762"/>
      <c r="G156" s="698"/>
      <c r="H156" s="698"/>
      <c r="I156" s="698"/>
    </row>
    <row r="157" spans="2:9" ht="13.5" customHeight="1" x14ac:dyDescent="0.2">
      <c r="B157" s="703"/>
      <c r="C157" s="702"/>
      <c r="F157" s="762"/>
      <c r="G157" s="698"/>
      <c r="H157" s="698"/>
      <c r="I157" s="698"/>
    </row>
    <row r="158" spans="2:9" ht="13.5" customHeight="1" x14ac:dyDescent="0.2">
      <c r="B158" s="703"/>
      <c r="C158" s="702"/>
      <c r="F158" s="762"/>
      <c r="G158" s="698"/>
      <c r="H158" s="698"/>
      <c r="I158" s="698"/>
    </row>
    <row r="159" spans="2:9" ht="13.5" customHeight="1" x14ac:dyDescent="0.2">
      <c r="B159" s="703"/>
      <c r="C159" s="702"/>
      <c r="F159" s="762"/>
      <c r="G159" s="698"/>
      <c r="H159" s="698"/>
      <c r="I159" s="698"/>
    </row>
    <row r="160" spans="2:9" ht="13.5" customHeight="1" x14ac:dyDescent="0.2">
      <c r="B160" s="703"/>
      <c r="C160" s="702"/>
      <c r="F160" s="762"/>
      <c r="G160" s="698"/>
      <c r="H160" s="698"/>
      <c r="I160" s="698"/>
    </row>
    <row r="161" spans="2:9" ht="13.5" customHeight="1" x14ac:dyDescent="0.2">
      <c r="B161" s="703"/>
      <c r="C161" s="702"/>
      <c r="F161" s="762"/>
      <c r="G161" s="698"/>
      <c r="H161" s="698"/>
      <c r="I161" s="698"/>
    </row>
    <row r="162" spans="2:9" ht="13.5" customHeight="1" x14ac:dyDescent="0.2">
      <c r="B162" s="703"/>
      <c r="C162" s="702"/>
      <c r="F162" s="762"/>
      <c r="G162" s="698"/>
      <c r="H162" s="698"/>
      <c r="I162" s="698"/>
    </row>
    <row r="163" spans="2:9" ht="13.5" customHeight="1" x14ac:dyDescent="0.2">
      <c r="B163" s="703"/>
      <c r="C163" s="702"/>
      <c r="F163" s="762"/>
      <c r="G163" s="698"/>
      <c r="H163" s="698"/>
      <c r="I163" s="698"/>
    </row>
    <row r="164" spans="2:9" ht="13.5" customHeight="1" x14ac:dyDescent="0.2">
      <c r="B164" s="703"/>
      <c r="C164" s="702"/>
      <c r="F164" s="762"/>
      <c r="G164" s="698"/>
      <c r="H164" s="698"/>
      <c r="I164" s="698"/>
    </row>
    <row r="165" spans="2:9" ht="13.5" customHeight="1" x14ac:dyDescent="0.2">
      <c r="B165" s="703"/>
      <c r="C165" s="702"/>
      <c r="F165" s="762"/>
      <c r="G165" s="698"/>
      <c r="H165" s="698"/>
      <c r="I165" s="698"/>
    </row>
    <row r="166" spans="2:9" ht="13.5" customHeight="1" x14ac:dyDescent="0.2">
      <c r="B166" s="703"/>
      <c r="C166" s="702"/>
      <c r="F166" s="762"/>
      <c r="G166" s="698"/>
      <c r="H166" s="698"/>
      <c r="I166" s="698"/>
    </row>
    <row r="167" spans="2:9" ht="13.5" customHeight="1" x14ac:dyDescent="0.2">
      <c r="B167" s="703"/>
      <c r="C167" s="702"/>
      <c r="F167" s="762"/>
      <c r="G167" s="698"/>
      <c r="H167" s="698"/>
      <c r="I167" s="698"/>
    </row>
    <row r="168" spans="2:9" ht="13.5" customHeight="1" x14ac:dyDescent="0.2">
      <c r="B168" s="703"/>
      <c r="C168" s="702"/>
      <c r="F168" s="762"/>
      <c r="G168" s="698"/>
      <c r="H168" s="698"/>
      <c r="I168" s="698"/>
    </row>
    <row r="169" spans="2:9" ht="13.5" customHeight="1" x14ac:dyDescent="0.2">
      <c r="B169" s="703"/>
      <c r="C169" s="702"/>
      <c r="F169" s="762"/>
      <c r="G169" s="698"/>
      <c r="H169" s="698"/>
      <c r="I169" s="698"/>
    </row>
    <row r="170" spans="2:9" ht="13.5" customHeight="1" x14ac:dyDescent="0.2">
      <c r="B170" s="703"/>
      <c r="C170" s="702"/>
      <c r="F170" s="762"/>
      <c r="G170" s="698"/>
      <c r="H170" s="698"/>
      <c r="I170" s="698"/>
    </row>
    <row r="171" spans="2:9" ht="13.5" customHeight="1" x14ac:dyDescent="0.2">
      <c r="B171" s="703"/>
      <c r="C171" s="702"/>
      <c r="F171" s="762"/>
      <c r="G171" s="698"/>
      <c r="H171" s="698"/>
      <c r="I171" s="698"/>
    </row>
    <row r="172" spans="2:9" ht="13.5" customHeight="1" x14ac:dyDescent="0.2">
      <c r="B172" s="703"/>
      <c r="C172" s="702"/>
      <c r="F172" s="762"/>
      <c r="G172" s="698"/>
      <c r="H172" s="698"/>
      <c r="I172" s="698"/>
    </row>
    <row r="173" spans="2:9" ht="13.5" customHeight="1" x14ac:dyDescent="0.2">
      <c r="B173" s="703"/>
      <c r="C173" s="702"/>
      <c r="F173" s="762"/>
      <c r="G173" s="698"/>
      <c r="H173" s="698"/>
      <c r="I173" s="698"/>
    </row>
    <row r="174" spans="2:9" ht="13.5" customHeight="1" x14ac:dyDescent="0.2">
      <c r="B174" s="703"/>
      <c r="C174" s="702"/>
      <c r="F174" s="762"/>
      <c r="G174" s="698"/>
      <c r="H174" s="698"/>
      <c r="I174" s="698"/>
    </row>
    <row r="175" spans="2:9" ht="13.5" customHeight="1" x14ac:dyDescent="0.2">
      <c r="B175" s="703"/>
      <c r="C175" s="702"/>
      <c r="F175" s="762"/>
      <c r="G175" s="698"/>
      <c r="H175" s="698"/>
      <c r="I175" s="698"/>
    </row>
    <row r="176" spans="2:9" ht="13.5" customHeight="1" x14ac:dyDescent="0.2">
      <c r="B176" s="703"/>
      <c r="C176" s="702"/>
      <c r="F176" s="762"/>
      <c r="G176" s="698"/>
      <c r="H176" s="698"/>
      <c r="I176" s="698"/>
    </row>
    <row r="177" spans="2:9" ht="13.5" customHeight="1" x14ac:dyDescent="0.2">
      <c r="B177" s="703"/>
      <c r="C177" s="702"/>
      <c r="F177" s="762"/>
      <c r="G177" s="698"/>
      <c r="H177" s="698"/>
      <c r="I177" s="698"/>
    </row>
    <row r="178" spans="2:9" ht="13.5" customHeight="1" x14ac:dyDescent="0.2">
      <c r="B178" s="703"/>
      <c r="C178" s="702"/>
      <c r="F178" s="762"/>
      <c r="G178" s="698"/>
      <c r="H178" s="698"/>
      <c r="I178" s="698"/>
    </row>
    <row r="179" spans="2:9" ht="13.5" customHeight="1" x14ac:dyDescent="0.2">
      <c r="B179" s="703"/>
      <c r="C179" s="702"/>
      <c r="F179" s="762"/>
      <c r="G179" s="698"/>
      <c r="H179" s="698"/>
      <c r="I179" s="698"/>
    </row>
    <row r="180" spans="2:9" ht="13.5" customHeight="1" x14ac:dyDescent="0.2">
      <c r="B180" s="703"/>
      <c r="C180" s="702"/>
      <c r="F180" s="762"/>
      <c r="G180" s="698"/>
      <c r="H180" s="698"/>
      <c r="I180" s="698"/>
    </row>
    <row r="181" spans="2:9" ht="13.5" customHeight="1" x14ac:dyDescent="0.2">
      <c r="B181" s="703"/>
      <c r="C181" s="702"/>
      <c r="F181" s="762"/>
      <c r="G181" s="698"/>
      <c r="H181" s="698"/>
      <c r="I181" s="698"/>
    </row>
    <row r="182" spans="2:9" ht="13.5" customHeight="1" x14ac:dyDescent="0.2">
      <c r="B182" s="703"/>
      <c r="C182" s="702"/>
      <c r="F182" s="762"/>
      <c r="G182" s="698"/>
      <c r="H182" s="698"/>
      <c r="I182" s="698"/>
    </row>
    <row r="183" spans="2:9" ht="13.5" customHeight="1" x14ac:dyDescent="0.2">
      <c r="B183" s="703"/>
      <c r="C183" s="702"/>
      <c r="F183" s="762"/>
      <c r="G183" s="698"/>
      <c r="H183" s="698"/>
      <c r="I183" s="698"/>
    </row>
    <row r="184" spans="2:9" ht="13.5" customHeight="1" x14ac:dyDescent="0.2">
      <c r="B184" s="703"/>
      <c r="C184" s="702"/>
      <c r="F184" s="762"/>
      <c r="G184" s="698"/>
      <c r="H184" s="698"/>
      <c r="I184" s="698"/>
    </row>
    <row r="185" spans="2:9" ht="15.75" customHeight="1" x14ac:dyDescent="0.2">
      <c r="B185" s="703"/>
      <c r="C185" s="702"/>
      <c r="F185" s="762"/>
      <c r="G185" s="698"/>
      <c r="H185" s="698"/>
      <c r="I185" s="698"/>
    </row>
    <row r="186" spans="2:9" ht="15.75" customHeight="1" x14ac:dyDescent="0.2">
      <c r="B186" s="703"/>
      <c r="C186" s="702"/>
      <c r="F186" s="762"/>
      <c r="G186" s="698"/>
      <c r="H186" s="698"/>
      <c r="I186" s="698"/>
    </row>
    <row r="187" spans="2:9" ht="15.75" customHeight="1" x14ac:dyDescent="0.2">
      <c r="B187" s="703"/>
      <c r="C187" s="702"/>
      <c r="F187" s="762"/>
      <c r="G187" s="698"/>
      <c r="H187" s="698"/>
      <c r="I187" s="698"/>
    </row>
    <row r="188" spans="2:9" ht="15.75" customHeight="1" x14ac:dyDescent="0.2">
      <c r="B188" s="703"/>
      <c r="C188" s="702"/>
      <c r="F188" s="762"/>
      <c r="G188" s="698"/>
      <c r="H188" s="698"/>
      <c r="I188" s="698"/>
    </row>
    <row r="189" spans="2:9" ht="15.75" customHeight="1" x14ac:dyDescent="0.2">
      <c r="B189" s="703"/>
      <c r="C189" s="702"/>
      <c r="F189" s="762"/>
      <c r="G189" s="698"/>
      <c r="H189" s="698"/>
      <c r="I189" s="698"/>
    </row>
    <row r="190" spans="2:9" ht="15.75" customHeight="1" x14ac:dyDescent="0.2">
      <c r="B190" s="703"/>
      <c r="C190" s="702"/>
      <c r="F190" s="762"/>
      <c r="G190" s="698"/>
      <c r="H190" s="698"/>
      <c r="I190" s="698"/>
    </row>
    <row r="191" spans="2:9" ht="15.75" customHeight="1" x14ac:dyDescent="0.2">
      <c r="B191" s="703"/>
      <c r="C191" s="702"/>
      <c r="F191" s="762"/>
      <c r="G191" s="698"/>
      <c r="H191" s="698"/>
      <c r="I191" s="698"/>
    </row>
    <row r="192" spans="2:9" ht="15.75" customHeight="1" x14ac:dyDescent="0.2">
      <c r="B192" s="703"/>
      <c r="C192" s="702"/>
      <c r="F192" s="762"/>
      <c r="G192" s="698"/>
      <c r="H192" s="698"/>
      <c r="I192" s="698"/>
    </row>
    <row r="193" spans="2:9" ht="15.75" customHeight="1" x14ac:dyDescent="0.2">
      <c r="B193" s="703"/>
      <c r="C193" s="702"/>
      <c r="F193" s="762"/>
      <c r="G193" s="698"/>
      <c r="H193" s="698"/>
      <c r="I193" s="698"/>
    </row>
    <row r="194" spans="2:9" ht="15.75" customHeight="1" x14ac:dyDescent="0.2">
      <c r="B194" s="703"/>
      <c r="C194" s="702"/>
      <c r="F194" s="762"/>
      <c r="G194" s="698"/>
      <c r="H194" s="698"/>
      <c r="I194" s="698"/>
    </row>
    <row r="195" spans="2:9" ht="15.75" customHeight="1" x14ac:dyDescent="0.2">
      <c r="B195" s="703"/>
      <c r="C195" s="702"/>
      <c r="F195" s="762"/>
      <c r="G195" s="698"/>
      <c r="H195" s="698"/>
      <c r="I195" s="698"/>
    </row>
    <row r="196" spans="2:9" ht="15.75" customHeight="1" x14ac:dyDescent="0.2">
      <c r="B196" s="703"/>
      <c r="C196" s="702"/>
      <c r="F196" s="762"/>
      <c r="G196" s="698"/>
      <c r="H196" s="698"/>
      <c r="I196" s="698"/>
    </row>
    <row r="197" spans="2:9" ht="15.75" customHeight="1" x14ac:dyDescent="0.2">
      <c r="B197" s="703"/>
      <c r="C197" s="702"/>
      <c r="F197" s="762"/>
      <c r="G197" s="698"/>
      <c r="H197" s="698"/>
      <c r="I197" s="698"/>
    </row>
    <row r="198" spans="2:9" ht="15.75" customHeight="1" x14ac:dyDescent="0.2">
      <c r="B198" s="703"/>
      <c r="C198" s="702"/>
      <c r="F198" s="762"/>
      <c r="G198" s="698"/>
      <c r="H198" s="698"/>
      <c r="I198" s="698"/>
    </row>
    <row r="199" spans="2:9" ht="15.75" customHeight="1" x14ac:dyDescent="0.2">
      <c r="B199" s="703"/>
      <c r="C199" s="702"/>
      <c r="F199" s="762"/>
      <c r="G199" s="698"/>
      <c r="H199" s="698"/>
      <c r="I199" s="698"/>
    </row>
    <row r="200" spans="2:9" ht="15.75" customHeight="1" x14ac:dyDescent="0.2">
      <c r="B200" s="703"/>
      <c r="C200" s="702"/>
      <c r="F200" s="762"/>
      <c r="G200" s="698"/>
      <c r="H200" s="698"/>
      <c r="I200" s="698"/>
    </row>
    <row r="201" spans="2:9" ht="15.75" customHeight="1" x14ac:dyDescent="0.2">
      <c r="B201" s="703"/>
      <c r="C201" s="702"/>
      <c r="F201" s="762"/>
      <c r="G201" s="698"/>
      <c r="H201" s="698"/>
      <c r="I201" s="698"/>
    </row>
    <row r="202" spans="2:9" ht="15.75" customHeight="1" x14ac:dyDescent="0.2">
      <c r="B202" s="703"/>
      <c r="C202" s="702"/>
      <c r="F202" s="762"/>
      <c r="G202" s="698"/>
      <c r="H202" s="698"/>
      <c r="I202" s="698"/>
    </row>
    <row r="203" spans="2:9" ht="15.75" customHeight="1" x14ac:dyDescent="0.2">
      <c r="B203" s="703"/>
      <c r="C203" s="702"/>
      <c r="F203" s="762"/>
      <c r="G203" s="698"/>
      <c r="H203" s="698"/>
      <c r="I203" s="698"/>
    </row>
    <row r="204" spans="2:9" ht="15.75" customHeight="1" x14ac:dyDescent="0.2">
      <c r="B204" s="703"/>
      <c r="C204" s="702"/>
      <c r="F204" s="762"/>
      <c r="G204" s="698"/>
      <c r="H204" s="698"/>
      <c r="I204" s="698"/>
    </row>
    <row r="205" spans="2:9" ht="15.75" customHeight="1" x14ac:dyDescent="0.2">
      <c r="B205" s="703"/>
      <c r="C205" s="702"/>
      <c r="F205" s="762"/>
      <c r="G205" s="698"/>
      <c r="H205" s="698"/>
      <c r="I205" s="698"/>
    </row>
    <row r="206" spans="2:9" ht="15.75" customHeight="1" x14ac:dyDescent="0.2">
      <c r="B206" s="703"/>
      <c r="C206" s="702"/>
      <c r="F206" s="762"/>
      <c r="G206" s="698"/>
      <c r="H206" s="698"/>
      <c r="I206" s="698"/>
    </row>
    <row r="207" spans="2:9" ht="15.75" customHeight="1" x14ac:dyDescent="0.2">
      <c r="B207" s="703"/>
      <c r="C207" s="702"/>
      <c r="F207" s="762"/>
      <c r="G207" s="698"/>
      <c r="H207" s="698"/>
      <c r="I207" s="698"/>
    </row>
    <row r="208" spans="2:9" ht="15.75" customHeight="1" x14ac:dyDescent="0.2">
      <c r="B208" s="703"/>
      <c r="C208" s="702"/>
      <c r="F208" s="762"/>
      <c r="G208" s="698"/>
      <c r="H208" s="698"/>
      <c r="I208" s="698"/>
    </row>
    <row r="209" spans="2:9" ht="15.75" customHeight="1" x14ac:dyDescent="0.2">
      <c r="B209" s="703"/>
      <c r="C209" s="702"/>
      <c r="F209" s="762"/>
      <c r="G209" s="698"/>
      <c r="H209" s="698"/>
      <c r="I209" s="698"/>
    </row>
    <row r="210" spans="2:9" ht="11.25" customHeight="1" x14ac:dyDescent="0.2">
      <c r="B210" s="703"/>
      <c r="C210" s="702"/>
      <c r="F210" s="762"/>
      <c r="G210" s="698"/>
      <c r="H210" s="698"/>
      <c r="I210" s="698"/>
    </row>
    <row r="211" spans="2:9" ht="15.75" customHeight="1" x14ac:dyDescent="0.2">
      <c r="B211" s="703"/>
      <c r="C211" s="702"/>
      <c r="F211" s="762"/>
      <c r="G211" s="698"/>
      <c r="H211" s="698"/>
      <c r="I211" s="698"/>
    </row>
    <row r="212" spans="2:9" ht="15.75" customHeight="1" x14ac:dyDescent="0.2">
      <c r="B212" s="703"/>
      <c r="C212" s="702"/>
      <c r="F212" s="762"/>
      <c r="G212" s="698"/>
      <c r="H212" s="698"/>
      <c r="I212" s="698"/>
    </row>
    <row r="213" spans="2:9" ht="15.75" customHeight="1" x14ac:dyDescent="0.2">
      <c r="B213" s="703"/>
      <c r="C213" s="702"/>
      <c r="F213" s="762"/>
      <c r="G213" s="698"/>
      <c r="H213" s="698"/>
      <c r="I213" s="698"/>
    </row>
    <row r="214" spans="2:9" ht="15.75" customHeight="1" x14ac:dyDescent="0.2">
      <c r="B214" s="703"/>
      <c r="C214" s="702"/>
      <c r="F214" s="762"/>
      <c r="G214" s="698"/>
      <c r="H214" s="698"/>
      <c r="I214" s="698"/>
    </row>
    <row r="215" spans="2:9" ht="15.75" customHeight="1" x14ac:dyDescent="0.2">
      <c r="B215" s="703"/>
      <c r="C215" s="702"/>
      <c r="F215" s="762"/>
      <c r="G215" s="698"/>
      <c r="H215" s="698"/>
      <c r="I215" s="698"/>
    </row>
    <row r="216" spans="2:9" ht="15.75" customHeight="1" x14ac:dyDescent="0.2">
      <c r="B216" s="703"/>
      <c r="C216" s="702"/>
      <c r="F216" s="762"/>
      <c r="G216" s="698"/>
      <c r="H216" s="698"/>
      <c r="I216" s="698"/>
    </row>
    <row r="217" spans="2:9" ht="15.75" customHeight="1" x14ac:dyDescent="0.2">
      <c r="B217" s="703"/>
      <c r="C217" s="702"/>
      <c r="F217" s="762"/>
      <c r="G217" s="698"/>
      <c r="H217" s="698"/>
      <c r="I217" s="698"/>
    </row>
    <row r="218" spans="2:9" ht="15.75" customHeight="1" x14ac:dyDescent="0.2">
      <c r="B218" s="703"/>
      <c r="C218" s="702"/>
      <c r="F218" s="762"/>
      <c r="G218" s="698"/>
      <c r="H218" s="698"/>
      <c r="I218" s="698"/>
    </row>
    <row r="219" spans="2:9" ht="15.75" customHeight="1" x14ac:dyDescent="0.2">
      <c r="B219" s="703"/>
      <c r="C219" s="702"/>
      <c r="F219" s="762"/>
      <c r="G219" s="698"/>
      <c r="H219" s="698"/>
      <c r="I219" s="698"/>
    </row>
    <row r="220" spans="2:9" ht="15.75" customHeight="1" x14ac:dyDescent="0.2">
      <c r="B220" s="703"/>
      <c r="C220" s="702"/>
      <c r="F220" s="762"/>
      <c r="G220" s="698"/>
      <c r="H220" s="698"/>
      <c r="I220" s="698"/>
    </row>
    <row r="221" spans="2:9" ht="15.75" customHeight="1" x14ac:dyDescent="0.2">
      <c r="B221" s="703"/>
      <c r="C221" s="702"/>
      <c r="F221" s="762"/>
      <c r="G221" s="698"/>
      <c r="H221" s="698"/>
      <c r="I221" s="698"/>
    </row>
    <row r="222" spans="2:9" ht="15.75" customHeight="1" x14ac:dyDescent="0.2">
      <c r="B222" s="703"/>
      <c r="C222" s="702"/>
      <c r="F222" s="762"/>
      <c r="G222" s="698"/>
      <c r="H222" s="698"/>
      <c r="I222" s="698"/>
    </row>
    <row r="223" spans="2:9" ht="15.75" customHeight="1" x14ac:dyDescent="0.2">
      <c r="B223" s="703"/>
      <c r="C223" s="702"/>
      <c r="F223" s="762"/>
      <c r="G223" s="698"/>
      <c r="H223" s="698"/>
      <c r="I223" s="698"/>
    </row>
    <row r="224" spans="2:9" ht="15.75" customHeight="1" x14ac:dyDescent="0.2">
      <c r="B224" s="703"/>
      <c r="C224" s="702"/>
      <c r="F224" s="762"/>
      <c r="G224" s="698"/>
      <c r="H224" s="698"/>
      <c r="I224" s="698"/>
    </row>
    <row r="225" spans="2:9" ht="15.75" customHeight="1" x14ac:dyDescent="0.2">
      <c r="B225" s="703"/>
      <c r="C225" s="702"/>
      <c r="F225" s="762"/>
      <c r="G225" s="698"/>
      <c r="H225" s="698"/>
      <c r="I225" s="698"/>
    </row>
    <row r="226" spans="2:9" ht="15.75" customHeight="1" x14ac:dyDescent="0.2">
      <c r="B226" s="703"/>
      <c r="C226" s="702"/>
      <c r="F226" s="762"/>
      <c r="G226" s="698"/>
      <c r="H226" s="698"/>
      <c r="I226" s="698"/>
    </row>
    <row r="227" spans="2:9" ht="15.75" customHeight="1" x14ac:dyDescent="0.2">
      <c r="B227" s="703"/>
      <c r="C227" s="702"/>
      <c r="F227" s="762"/>
      <c r="G227" s="698"/>
      <c r="H227" s="698"/>
      <c r="I227" s="698"/>
    </row>
    <row r="228" spans="2:9" ht="15.75" customHeight="1" x14ac:dyDescent="0.2">
      <c r="B228" s="703"/>
      <c r="C228" s="702"/>
      <c r="F228" s="762"/>
      <c r="G228" s="698"/>
      <c r="H228" s="698"/>
      <c r="I228" s="698"/>
    </row>
    <row r="229" spans="2:9" ht="15.75" customHeight="1" x14ac:dyDescent="0.2">
      <c r="B229" s="703"/>
      <c r="C229" s="702"/>
      <c r="F229" s="762"/>
      <c r="G229" s="698"/>
      <c r="H229" s="698"/>
      <c r="I229" s="698"/>
    </row>
    <row r="230" spans="2:9" ht="15.75" customHeight="1" x14ac:dyDescent="0.2">
      <c r="B230" s="703"/>
      <c r="C230" s="702"/>
      <c r="F230" s="762"/>
      <c r="G230" s="698"/>
      <c r="H230" s="698"/>
      <c r="I230" s="698"/>
    </row>
    <row r="231" spans="2:9" ht="15.75" customHeight="1" x14ac:dyDescent="0.2">
      <c r="B231" s="703"/>
      <c r="C231" s="702"/>
      <c r="F231" s="762"/>
      <c r="G231" s="698"/>
      <c r="H231" s="698"/>
      <c r="I231" s="698"/>
    </row>
    <row r="232" spans="2:9" ht="15.75" customHeight="1" x14ac:dyDescent="0.2">
      <c r="B232" s="703"/>
      <c r="C232" s="702"/>
      <c r="F232" s="762"/>
      <c r="G232" s="698"/>
      <c r="H232" s="698"/>
      <c r="I232" s="698"/>
    </row>
    <row r="233" spans="2:9" ht="15.75" customHeight="1" x14ac:dyDescent="0.2">
      <c r="B233" s="703"/>
      <c r="C233" s="702"/>
      <c r="F233" s="762"/>
      <c r="G233" s="698"/>
      <c r="H233" s="698"/>
      <c r="I233" s="698"/>
    </row>
    <row r="234" spans="2:9" ht="15.75" customHeight="1" x14ac:dyDescent="0.2">
      <c r="B234" s="703"/>
      <c r="C234" s="702"/>
      <c r="F234" s="762"/>
      <c r="G234" s="698"/>
      <c r="H234" s="698"/>
      <c r="I234" s="698"/>
    </row>
    <row r="235" spans="2:9" ht="15.75" customHeight="1" x14ac:dyDescent="0.2">
      <c r="B235" s="703"/>
      <c r="C235" s="702"/>
      <c r="F235" s="762"/>
      <c r="G235" s="698"/>
      <c r="H235" s="698"/>
      <c r="I235" s="698"/>
    </row>
    <row r="236" spans="2:9" ht="15.75" customHeight="1" x14ac:dyDescent="0.2">
      <c r="B236" s="703"/>
      <c r="C236" s="702"/>
      <c r="F236" s="762"/>
      <c r="G236" s="698"/>
      <c r="H236" s="698"/>
      <c r="I236" s="698"/>
    </row>
    <row r="237" spans="2:9" ht="15.75" customHeight="1" x14ac:dyDescent="0.2">
      <c r="B237" s="703"/>
      <c r="C237" s="702"/>
      <c r="F237" s="762"/>
      <c r="G237" s="698"/>
      <c r="H237" s="698"/>
      <c r="I237" s="698"/>
    </row>
    <row r="238" spans="2:9" ht="15.75" customHeight="1" x14ac:dyDescent="0.2">
      <c r="B238" s="703"/>
      <c r="C238" s="702"/>
      <c r="F238" s="762"/>
      <c r="G238" s="698"/>
      <c r="H238" s="698"/>
      <c r="I238" s="698"/>
    </row>
    <row r="239" spans="2:9" ht="15.75" customHeight="1" x14ac:dyDescent="0.2">
      <c r="B239" s="703"/>
      <c r="C239" s="702"/>
      <c r="F239" s="762"/>
      <c r="G239" s="698"/>
      <c r="H239" s="698"/>
      <c r="I239" s="698"/>
    </row>
    <row r="240" spans="2:9" ht="15.75" customHeight="1" x14ac:dyDescent="0.2">
      <c r="B240" s="703"/>
      <c r="C240" s="702"/>
      <c r="F240" s="762"/>
      <c r="G240" s="698"/>
      <c r="H240" s="698"/>
      <c r="I240" s="698"/>
    </row>
    <row r="241" spans="2:9" ht="15.75" customHeight="1" x14ac:dyDescent="0.2">
      <c r="B241" s="703"/>
      <c r="C241" s="702"/>
      <c r="F241" s="762"/>
      <c r="G241" s="698"/>
      <c r="H241" s="698"/>
      <c r="I241" s="698"/>
    </row>
    <row r="242" spans="2:9" ht="15.75" customHeight="1" x14ac:dyDescent="0.2">
      <c r="B242" s="703"/>
      <c r="C242" s="702"/>
      <c r="F242" s="762"/>
      <c r="G242" s="698"/>
      <c r="H242" s="698"/>
      <c r="I242" s="698"/>
    </row>
    <row r="243" spans="2:9" ht="15.75" customHeight="1" x14ac:dyDescent="0.2">
      <c r="B243" s="703"/>
      <c r="C243" s="702"/>
      <c r="F243" s="762"/>
      <c r="G243" s="710"/>
      <c r="H243" s="709"/>
      <c r="I243" s="698"/>
    </row>
    <row r="244" spans="2:9" ht="15.75" customHeight="1" x14ac:dyDescent="0.2">
      <c r="B244" s="703"/>
      <c r="C244" s="702"/>
      <c r="G244" s="698"/>
      <c r="H244" s="698"/>
      <c r="I244" s="698"/>
    </row>
    <row r="245" spans="2:9" ht="15.75" customHeight="1" x14ac:dyDescent="0.2">
      <c r="B245" s="703"/>
      <c r="C245" s="702"/>
      <c r="F245" s="762"/>
      <c r="G245" s="698"/>
      <c r="H245" s="698"/>
      <c r="I245" s="698"/>
    </row>
    <row r="246" spans="2:9" ht="15.75" customHeight="1" x14ac:dyDescent="0.2">
      <c r="B246" s="703"/>
      <c r="C246" s="702"/>
      <c r="F246" s="762"/>
      <c r="G246" s="698"/>
      <c r="H246" s="698"/>
      <c r="I246" s="698"/>
    </row>
    <row r="247" spans="2:9" ht="15.75" customHeight="1" x14ac:dyDescent="0.2">
      <c r="B247" s="703"/>
      <c r="C247" s="702"/>
      <c r="F247" s="762"/>
      <c r="G247" s="698"/>
      <c r="H247" s="698"/>
      <c r="I247" s="698"/>
    </row>
    <row r="248" spans="2:9" ht="15.75" customHeight="1" x14ac:dyDescent="0.2">
      <c r="B248" s="703"/>
      <c r="C248" s="702"/>
      <c r="F248" s="762"/>
      <c r="G248" s="698"/>
      <c r="H248" s="698"/>
      <c r="I248" s="698"/>
    </row>
    <row r="249" spans="2:9" ht="15.75" customHeight="1" x14ac:dyDescent="0.2">
      <c r="B249" s="703"/>
      <c r="C249" s="702"/>
      <c r="F249" s="762"/>
      <c r="G249" s="698"/>
      <c r="H249" s="698"/>
      <c r="I249" s="698"/>
    </row>
    <row r="250" spans="2:9" ht="15.75" customHeight="1" x14ac:dyDescent="0.2">
      <c r="B250" s="703"/>
      <c r="C250" s="702"/>
      <c r="F250" s="762"/>
      <c r="G250" s="698"/>
      <c r="H250" s="698"/>
      <c r="I250" s="698"/>
    </row>
    <row r="251" spans="2:9" ht="15.75" customHeight="1" x14ac:dyDescent="0.2">
      <c r="B251" s="703"/>
      <c r="C251" s="702"/>
      <c r="F251" s="762"/>
      <c r="G251" s="698"/>
      <c r="H251" s="698"/>
      <c r="I251" s="698"/>
    </row>
    <row r="252" spans="2:9" ht="15.75" customHeight="1" x14ac:dyDescent="0.2">
      <c r="B252" s="703"/>
      <c r="C252" s="702"/>
      <c r="F252" s="762"/>
      <c r="G252" s="698"/>
      <c r="H252" s="698"/>
      <c r="I252" s="698"/>
    </row>
    <row r="253" spans="2:9" ht="15.75" customHeight="1" x14ac:dyDescent="0.2">
      <c r="B253" s="703"/>
      <c r="C253" s="702"/>
      <c r="F253" s="762"/>
      <c r="G253" s="698"/>
      <c r="H253" s="698"/>
      <c r="I253" s="698"/>
    </row>
    <row r="254" spans="2:9" ht="15.75" customHeight="1" x14ac:dyDescent="0.2">
      <c r="B254" s="703"/>
      <c r="C254" s="702"/>
      <c r="F254" s="762"/>
      <c r="G254" s="698"/>
      <c r="H254" s="698"/>
      <c r="I254" s="698"/>
    </row>
    <row r="255" spans="2:9" ht="15.75" customHeight="1" x14ac:dyDescent="0.2">
      <c r="B255" s="703"/>
      <c r="C255" s="702"/>
      <c r="F255" s="762"/>
      <c r="G255" s="698"/>
      <c r="H255" s="698"/>
      <c r="I255" s="698"/>
    </row>
    <row r="256" spans="2:9" ht="15.75" customHeight="1" x14ac:dyDescent="0.2">
      <c r="B256" s="703"/>
      <c r="C256" s="702"/>
      <c r="F256" s="762"/>
      <c r="G256" s="698"/>
      <c r="H256" s="698"/>
      <c r="I256" s="698"/>
    </row>
    <row r="257" spans="2:9" ht="15.75" customHeight="1" x14ac:dyDescent="0.2">
      <c r="B257" s="703"/>
      <c r="C257" s="702"/>
      <c r="F257" s="762"/>
      <c r="G257" s="698"/>
      <c r="H257" s="698"/>
      <c r="I257" s="698"/>
    </row>
    <row r="258" spans="2:9" ht="15.75" customHeight="1" x14ac:dyDescent="0.2">
      <c r="B258" s="703"/>
      <c r="C258" s="702"/>
      <c r="F258" s="762"/>
      <c r="G258" s="698"/>
      <c r="H258" s="698"/>
      <c r="I258" s="698"/>
    </row>
    <row r="259" spans="2:9" ht="15.75" customHeight="1" x14ac:dyDescent="0.2">
      <c r="B259" s="703"/>
      <c r="C259" s="702"/>
      <c r="F259" s="762"/>
      <c r="G259" s="698"/>
      <c r="H259" s="698"/>
      <c r="I259" s="698"/>
    </row>
    <row r="260" spans="2:9" ht="15.75" customHeight="1" x14ac:dyDescent="0.2">
      <c r="B260" s="703"/>
      <c r="C260" s="702"/>
      <c r="F260" s="762"/>
      <c r="G260" s="698"/>
      <c r="H260" s="698"/>
      <c r="I260" s="698"/>
    </row>
    <row r="261" spans="2:9" ht="15.75" customHeight="1" x14ac:dyDescent="0.2">
      <c r="B261" s="703"/>
      <c r="C261" s="702"/>
      <c r="F261" s="762"/>
      <c r="G261" s="698"/>
      <c r="H261" s="698"/>
      <c r="I261" s="698"/>
    </row>
    <row r="262" spans="2:9" ht="15.75" customHeight="1" x14ac:dyDescent="0.2">
      <c r="B262" s="703"/>
      <c r="C262" s="702"/>
      <c r="F262" s="762"/>
      <c r="G262" s="698"/>
      <c r="H262" s="698"/>
      <c r="I262" s="698"/>
    </row>
    <row r="263" spans="2:9" ht="15.75" customHeight="1" x14ac:dyDescent="0.2">
      <c r="B263" s="703"/>
      <c r="C263" s="702"/>
      <c r="F263" s="762"/>
      <c r="G263" s="698"/>
      <c r="H263" s="698"/>
      <c r="I263" s="698"/>
    </row>
    <row r="264" spans="2:9" ht="15.75" customHeight="1" x14ac:dyDescent="0.2">
      <c r="B264" s="703"/>
      <c r="C264" s="702"/>
      <c r="F264" s="762"/>
      <c r="G264" s="698"/>
      <c r="H264" s="698"/>
      <c r="I264" s="698"/>
    </row>
    <row r="265" spans="2:9" ht="15.75" customHeight="1" x14ac:dyDescent="0.2">
      <c r="B265" s="703"/>
      <c r="C265" s="702"/>
      <c r="F265" s="762"/>
      <c r="G265" s="698"/>
      <c r="H265" s="698"/>
      <c r="I265" s="698"/>
    </row>
    <row r="266" spans="2:9" ht="15.75" customHeight="1" thickBot="1" x14ac:dyDescent="0.25">
      <c r="B266" s="703"/>
      <c r="C266" s="702"/>
      <c r="E266" s="1227">
        <f>SUM(E9:E257)</f>
        <v>3701472.63</v>
      </c>
      <c r="F266" s="1226">
        <f>SUM(F8:F254)</f>
        <v>4192403.1599999997</v>
      </c>
      <c r="G266" s="699"/>
      <c r="H266" s="698"/>
      <c r="I266" s="698"/>
    </row>
    <row r="267" spans="2:9" ht="15.75" customHeight="1" thickTop="1" x14ac:dyDescent="0.2">
      <c r="B267" s="703"/>
      <c r="C267" s="702"/>
      <c r="E267" s="719">
        <f>F266-E266</f>
        <v>490930.5299999998</v>
      </c>
      <c r="F267" s="700"/>
      <c r="G267" s="699"/>
      <c r="H267" s="698"/>
      <c r="I267" s="698"/>
    </row>
    <row r="268" spans="2:9" ht="15.75" customHeight="1" x14ac:dyDescent="0.2">
      <c r="B268" s="703"/>
      <c r="C268" s="702"/>
      <c r="F268" s="700"/>
      <c r="G268" s="699"/>
      <c r="H268" s="704"/>
      <c r="I268" s="698"/>
    </row>
    <row r="269" spans="2:9" ht="15.75" customHeight="1" x14ac:dyDescent="0.2">
      <c r="B269" s="703"/>
      <c r="C269" s="702"/>
      <c r="F269" s="700"/>
      <c r="G269" s="699"/>
      <c r="H269" s="698"/>
      <c r="I269" s="698"/>
    </row>
    <row r="270" spans="2:9" ht="15.75" customHeight="1" x14ac:dyDescent="0.2">
      <c r="B270" s="690"/>
      <c r="C270" s="690"/>
      <c r="D270" s="696"/>
      <c r="F270" s="700"/>
      <c r="G270" s="699"/>
      <c r="H270" s="698"/>
      <c r="I270" s="698"/>
    </row>
    <row r="271" spans="2:9" ht="15.75" customHeight="1" x14ac:dyDescent="0.2">
      <c r="B271" s="690"/>
      <c r="C271" s="690"/>
      <c r="D271" s="696"/>
      <c r="F271" s="700"/>
      <c r="G271" s="699"/>
      <c r="H271" s="698"/>
      <c r="I271" s="698"/>
    </row>
    <row r="272" spans="2:9" ht="15.75" customHeight="1" x14ac:dyDescent="0.2">
      <c r="B272" s="690"/>
      <c r="C272" s="690"/>
      <c r="D272" s="701"/>
      <c r="F272" s="700"/>
      <c r="G272" s="699"/>
      <c r="H272" s="698"/>
      <c r="I272" s="698"/>
    </row>
    <row r="273" spans="2:9" ht="15.75" customHeight="1" x14ac:dyDescent="0.2">
      <c r="B273" s="690"/>
      <c r="C273" s="690"/>
      <c r="D273" s="696"/>
      <c r="F273" s="700"/>
      <c r="G273" s="699"/>
      <c r="H273" s="698"/>
      <c r="I273" s="698"/>
    </row>
    <row r="274" spans="2:9" ht="15.75" customHeight="1" x14ac:dyDescent="0.2">
      <c r="B274" s="690"/>
      <c r="C274" s="690"/>
      <c r="D274" s="696"/>
      <c r="G274" s="698"/>
      <c r="H274" s="698"/>
      <c r="I274" s="698"/>
    </row>
    <row r="275" spans="2:9" ht="15.75" customHeight="1" x14ac:dyDescent="0.2">
      <c r="B275" s="690"/>
      <c r="C275" s="690"/>
      <c r="D275" s="696"/>
      <c r="G275" s="698"/>
    </row>
    <row r="276" spans="2:9" ht="15.75" customHeight="1" x14ac:dyDescent="0.2">
      <c r="B276" s="690"/>
      <c r="C276" s="690"/>
      <c r="D276" s="696"/>
      <c r="G276" s="698"/>
    </row>
    <row r="277" spans="2:9" ht="15.75" customHeight="1" x14ac:dyDescent="0.2">
      <c r="B277" s="690"/>
      <c r="C277" s="690"/>
    </row>
    <row r="278" spans="2:9" ht="15.75" customHeight="1" x14ac:dyDescent="0.2">
      <c r="B278" s="690"/>
      <c r="C278" s="690"/>
      <c r="D278" s="696"/>
      <c r="G278" s="697"/>
    </row>
    <row r="279" spans="2:9" ht="15.75" customHeight="1" x14ac:dyDescent="0.2">
      <c r="B279" s="690"/>
      <c r="C279" s="690"/>
      <c r="D279" s="696"/>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c r="D282" s="696"/>
    </row>
    <row r="283" spans="2:9" ht="15.75" customHeight="1" x14ac:dyDescent="0.2">
      <c r="B283" s="690"/>
      <c r="C283" s="690"/>
    </row>
    <row r="284" spans="2:9" ht="15.75" customHeight="1" x14ac:dyDescent="0.2">
      <c r="D284" s="696"/>
      <c r="E284" s="694"/>
    </row>
    <row r="285" spans="2:9" ht="15.75" customHeight="1" x14ac:dyDescent="0.2">
      <c r="B285" s="690"/>
      <c r="C285" s="690"/>
      <c r="D285" s="696"/>
    </row>
    <row r="286" spans="2:9" ht="15.75" customHeight="1" x14ac:dyDescent="0.2">
      <c r="B286" s="690"/>
      <c r="C286" s="690"/>
      <c r="E286" s="695"/>
      <c r="F286" s="694"/>
      <c r="G286" s="690"/>
    </row>
    <row r="287" spans="2:9" ht="15.75" customHeight="1" x14ac:dyDescent="0.2">
      <c r="E287" s="695"/>
      <c r="F287" s="694"/>
      <c r="G287" s="690"/>
    </row>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59" ht="18" customHeight="1" x14ac:dyDescent="0.2"/>
    <row r="367" ht="15.75" customHeight="1" x14ac:dyDescent="0.2"/>
    <row r="377" spans="1:209" s="312" customFormat="1" x14ac:dyDescent="0.2">
      <c r="A377" s="690"/>
      <c r="B377" s="691"/>
      <c r="C377" s="691"/>
      <c r="D377" s="693"/>
      <c r="E377" s="692"/>
      <c r="F377" s="692"/>
      <c r="G377" s="691"/>
      <c r="H377" s="690"/>
      <c r="I377" s="690"/>
      <c r="J377" s="690"/>
      <c r="K377" s="690"/>
      <c r="L377" s="311"/>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690"/>
      <c r="J378" s="690"/>
      <c r="K378" s="690"/>
      <c r="L378" s="311"/>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690"/>
      <c r="J379" s="690"/>
      <c r="K379" s="690"/>
      <c r="L379" s="311"/>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row r="380" spans="1:209" s="313" customFormat="1" x14ac:dyDescent="0.2">
      <c r="A380" s="690"/>
      <c r="B380" s="691"/>
      <c r="C380" s="691"/>
      <c r="D380" s="693"/>
      <c r="E380" s="692"/>
      <c r="F380" s="692"/>
      <c r="G380" s="691"/>
      <c r="H380" s="690"/>
      <c r="I380" s="690"/>
      <c r="J380" s="690"/>
      <c r="K380" s="690"/>
      <c r="L380" s="311"/>
      <c r="M380" s="311"/>
      <c r="N380" s="311"/>
      <c r="O380" s="311"/>
      <c r="P380" s="311"/>
      <c r="Q380" s="311"/>
      <c r="R380" s="311"/>
      <c r="S380" s="311"/>
      <c r="T380" s="311"/>
      <c r="U380" s="311"/>
      <c r="V380" s="311"/>
      <c r="W380" s="311"/>
      <c r="X380" s="311"/>
      <c r="Y380" s="311"/>
      <c r="Z380" s="311"/>
      <c r="AA380" s="311"/>
      <c r="AB380" s="311"/>
      <c r="AC380" s="311"/>
      <c r="AD380" s="311"/>
      <c r="AE380" s="311"/>
      <c r="AF380" s="311"/>
      <c r="AG380" s="311"/>
      <c r="AH380" s="311"/>
      <c r="AI380" s="311"/>
      <c r="AJ380" s="311"/>
      <c r="AK380" s="311"/>
      <c r="AL380" s="311"/>
      <c r="AM380" s="311"/>
      <c r="AN380" s="311"/>
      <c r="AO380" s="311"/>
      <c r="AP380" s="311"/>
      <c r="AQ380" s="311"/>
      <c r="AR380" s="311"/>
      <c r="AS380" s="311"/>
      <c r="AT380" s="311"/>
      <c r="AU380" s="311"/>
      <c r="AV380" s="311"/>
      <c r="AW380" s="311"/>
      <c r="AX380" s="311"/>
      <c r="AY380" s="311"/>
      <c r="AZ380" s="311"/>
      <c r="BA380" s="311"/>
      <c r="BB380" s="311"/>
      <c r="BC380" s="311"/>
      <c r="BD380" s="311"/>
      <c r="BE380" s="311"/>
      <c r="BF380" s="311"/>
      <c r="BG380" s="311"/>
      <c r="BH380" s="311"/>
      <c r="BI380" s="311"/>
      <c r="BJ380" s="311"/>
      <c r="BK380" s="311"/>
      <c r="BL380" s="311"/>
      <c r="BM380" s="311"/>
      <c r="BN380" s="311"/>
      <c r="BO380" s="311"/>
      <c r="BP380" s="311"/>
      <c r="BQ380" s="311"/>
      <c r="BR380" s="311"/>
      <c r="BS380" s="311"/>
      <c r="BT380" s="311"/>
      <c r="BU380" s="311"/>
      <c r="BV380" s="311"/>
      <c r="BW380" s="311"/>
      <c r="BX380" s="311"/>
      <c r="BY380" s="311"/>
      <c r="BZ380" s="311"/>
      <c r="CA380" s="311"/>
      <c r="CB380" s="311"/>
      <c r="CC380" s="311"/>
      <c r="CD380" s="311"/>
      <c r="CE380" s="311"/>
      <c r="CF380" s="311"/>
      <c r="CG380" s="311"/>
      <c r="CH380" s="311"/>
      <c r="CI380" s="311"/>
      <c r="CJ380" s="311"/>
      <c r="CK380" s="311"/>
      <c r="CL380" s="311"/>
      <c r="CM380" s="311"/>
      <c r="CN380" s="311"/>
      <c r="CO380" s="311"/>
      <c r="CP380" s="311"/>
      <c r="CQ380" s="311"/>
      <c r="CR380" s="311"/>
      <c r="CS380" s="311"/>
      <c r="CT380" s="311"/>
      <c r="CU380" s="311"/>
      <c r="CV380" s="311"/>
      <c r="CW380" s="311"/>
      <c r="CX380" s="311"/>
      <c r="CY380" s="311"/>
      <c r="CZ380" s="311"/>
      <c r="DA380" s="311"/>
      <c r="DB380" s="311"/>
      <c r="DC380" s="311"/>
      <c r="DD380" s="311"/>
      <c r="DE380" s="311"/>
      <c r="DF380" s="311"/>
      <c r="DG380" s="311"/>
      <c r="DH380" s="311"/>
      <c r="DI380" s="311"/>
      <c r="DJ380" s="311"/>
      <c r="DK380" s="311"/>
      <c r="DL380" s="311"/>
      <c r="DM380" s="311"/>
      <c r="DN380" s="311"/>
      <c r="DO380" s="311"/>
      <c r="DP380" s="311"/>
      <c r="DQ380" s="311"/>
      <c r="DR380" s="311"/>
      <c r="DS380" s="311"/>
      <c r="DT380" s="311"/>
      <c r="DU380" s="311"/>
      <c r="DV380" s="311"/>
      <c r="DW380" s="311"/>
      <c r="DX380" s="311"/>
      <c r="DY380" s="311"/>
      <c r="DZ380" s="311"/>
      <c r="EA380" s="311"/>
      <c r="EB380" s="311"/>
      <c r="EC380" s="311"/>
      <c r="ED380" s="311"/>
      <c r="EE380" s="311"/>
      <c r="EF380" s="311"/>
      <c r="EG380" s="311"/>
      <c r="EH380" s="311"/>
      <c r="EI380" s="311"/>
      <c r="EJ380" s="311"/>
      <c r="EK380" s="311"/>
      <c r="EL380" s="311"/>
      <c r="EM380" s="311"/>
      <c r="EN380" s="311"/>
      <c r="EO380" s="311"/>
      <c r="EP380" s="311"/>
      <c r="EQ380" s="311"/>
      <c r="ER380" s="311"/>
      <c r="ES380" s="311"/>
      <c r="ET380" s="311"/>
      <c r="EU380" s="311"/>
      <c r="EV380" s="311"/>
      <c r="EW380" s="311"/>
      <c r="EX380" s="311"/>
      <c r="EY380" s="311"/>
      <c r="EZ380" s="311"/>
      <c r="FA380" s="311"/>
      <c r="FB380" s="311"/>
      <c r="FC380" s="311"/>
      <c r="FD380" s="311"/>
      <c r="FE380" s="311"/>
      <c r="FF380" s="311"/>
      <c r="FG380" s="311"/>
      <c r="FH380" s="311"/>
      <c r="FI380" s="311"/>
      <c r="FJ380" s="311"/>
      <c r="FK380" s="311"/>
      <c r="FL380" s="311"/>
      <c r="FM380" s="311"/>
      <c r="FN380" s="311"/>
      <c r="FO380" s="311"/>
      <c r="FP380" s="311"/>
      <c r="FQ380" s="311"/>
      <c r="FR380" s="311"/>
      <c r="FS380" s="311"/>
      <c r="FT380" s="311"/>
      <c r="FU380" s="311"/>
      <c r="FV380" s="311"/>
      <c r="FW380" s="311"/>
      <c r="FX380" s="311"/>
      <c r="FY380" s="311"/>
      <c r="FZ380" s="311"/>
      <c r="GA380" s="311"/>
      <c r="GB380" s="311"/>
      <c r="GC380" s="311"/>
      <c r="GD380" s="311"/>
      <c r="GE380" s="311"/>
      <c r="GF380" s="311"/>
      <c r="GG380" s="311"/>
      <c r="GH380" s="311"/>
      <c r="GI380" s="311"/>
      <c r="GJ380" s="311"/>
      <c r="GK380" s="311"/>
      <c r="GL380" s="311"/>
      <c r="GM380" s="311"/>
      <c r="GN380" s="311"/>
      <c r="GO380" s="311"/>
      <c r="GP380" s="311"/>
      <c r="GQ380" s="311"/>
      <c r="GR380" s="311"/>
      <c r="GS380" s="311"/>
      <c r="GT380" s="311"/>
      <c r="GU380" s="311"/>
      <c r="GV380" s="311"/>
      <c r="GW380" s="311"/>
      <c r="GX380" s="311"/>
      <c r="GY380" s="311"/>
      <c r="GZ380" s="311"/>
      <c r="HA380" s="311"/>
    </row>
  </sheetData>
  <pageMargins left="0.7" right="0.7" top="0.75" bottom="0.75" header="0.3" footer="0.3"/>
  <pageSetup orientation="portrait" horizontalDpi="0" verticalDpi="0" r:id="rId1"/>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F9D64-D91F-4D48-B9A1-A3166327D4AE}">
  <sheetPr codeName="Hoja51">
    <tabColor theme="9" tint="0.39997558519241921"/>
  </sheetPr>
  <dimension ref="A1:P165"/>
  <sheetViews>
    <sheetView topLeftCell="A139" zoomScaleNormal="100" workbookViewId="0">
      <selection activeCell="E138" sqref="E138"/>
    </sheetView>
  </sheetViews>
  <sheetFormatPr baseColWidth="10" defaultColWidth="10.7109375" defaultRowHeight="15" x14ac:dyDescent="0.25"/>
  <cols>
    <col min="1" max="1" width="36.28515625" customWidth="1"/>
    <col min="2" max="3" width="14.42578125" style="2" customWidth="1"/>
    <col min="4" max="4" width="13.85546875" style="2" customWidth="1"/>
    <col min="5" max="5" width="14.7109375" style="2" customWidth="1"/>
    <col min="6" max="6" width="17.28515625" style="2" customWidth="1"/>
    <col min="7" max="7" width="14.42578125" style="2" customWidth="1"/>
    <col min="8" max="8" width="18.42578125" style="2" customWidth="1"/>
    <col min="9" max="9" width="14.42578125" style="2" customWidth="1"/>
    <col min="10" max="10" width="15" style="2" customWidth="1"/>
    <col min="11" max="11" width="16.42578125" style="2" customWidth="1"/>
    <col min="12" max="12" width="15.140625" style="2" customWidth="1"/>
    <col min="13" max="13" width="17.140625" customWidth="1"/>
    <col min="14" max="14" width="15.42578125" customWidth="1"/>
    <col min="15" max="15" width="16.85546875" customWidth="1"/>
    <col min="16" max="16" width="15" customWidth="1"/>
  </cols>
  <sheetData>
    <row r="1" spans="1:16" ht="15.75" thickBot="1" x14ac:dyDescent="0.3"/>
    <row r="2" spans="1:16" ht="15" customHeight="1" x14ac:dyDescent="0.25">
      <c r="B2" s="1329" t="s">
        <v>0</v>
      </c>
      <c r="C2" s="1330"/>
      <c r="D2" s="1330"/>
      <c r="E2" s="1330"/>
      <c r="F2" s="1330"/>
      <c r="G2" s="1330"/>
      <c r="H2" s="1330"/>
      <c r="I2" s="1330"/>
      <c r="J2" s="1330"/>
      <c r="K2" s="1330"/>
      <c r="L2" s="1330"/>
      <c r="M2" s="1331"/>
    </row>
    <row r="3" spans="1:16" ht="15" customHeight="1" x14ac:dyDescent="0.25">
      <c r="A3" s="24" t="s">
        <v>42</v>
      </c>
      <c r="B3" s="1332"/>
      <c r="C3" s="1333"/>
      <c r="D3" s="1333"/>
      <c r="E3" s="1333"/>
      <c r="F3" s="1333"/>
      <c r="G3" s="1333"/>
      <c r="H3" s="1333"/>
      <c r="I3" s="1333"/>
      <c r="J3" s="1333"/>
      <c r="K3" s="1333"/>
      <c r="L3" s="1333"/>
      <c r="M3" s="1334"/>
    </row>
    <row r="4" spans="1:16" ht="15" customHeight="1" x14ac:dyDescent="0.25">
      <c r="A4" s="25"/>
      <c r="B4" s="1332"/>
      <c r="C4" s="1333"/>
      <c r="D4" s="1333"/>
      <c r="E4" s="1333"/>
      <c r="F4" s="1333"/>
      <c r="G4" s="1333"/>
      <c r="H4" s="1333"/>
      <c r="I4" s="1333"/>
      <c r="J4" s="1333"/>
      <c r="K4" s="1333"/>
      <c r="L4" s="1333"/>
      <c r="M4" s="1334"/>
    </row>
    <row r="5" spans="1:16" ht="15.75" customHeight="1" thickBot="1" x14ac:dyDescent="0.3">
      <c r="A5" s="26" t="s">
        <v>45</v>
      </c>
      <c r="B5" s="1335"/>
      <c r="C5" s="1336"/>
      <c r="D5" s="1336"/>
      <c r="E5" s="1336"/>
      <c r="F5" s="1336"/>
      <c r="G5" s="1336"/>
      <c r="H5" s="1336"/>
      <c r="I5" s="1336"/>
      <c r="J5" s="1336"/>
      <c r="K5" s="1336"/>
      <c r="L5" s="1336"/>
      <c r="M5" s="1337"/>
    </row>
    <row r="6" spans="1:16" ht="20.25" x14ac:dyDescent="0.3">
      <c r="A6" s="27" t="s">
        <v>8634</v>
      </c>
      <c r="B6" s="1338" t="s">
        <v>46</v>
      </c>
      <c r="C6" s="1339"/>
      <c r="D6" s="1339"/>
      <c r="E6" s="1339"/>
      <c r="F6" s="1339"/>
      <c r="G6" s="1339"/>
      <c r="H6" s="1339"/>
      <c r="I6" s="1339"/>
      <c r="J6" s="1339"/>
      <c r="K6" s="1339"/>
      <c r="L6" s="1339"/>
      <c r="M6" s="1339"/>
      <c r="P6" s="12"/>
    </row>
    <row r="7" spans="1:16" x14ac:dyDescent="0.25">
      <c r="A7" s="28" t="s">
        <v>47</v>
      </c>
      <c r="B7" s="29" t="s">
        <v>48</v>
      </c>
      <c r="C7" s="29" t="s">
        <v>2</v>
      </c>
      <c r="D7" s="29" t="s">
        <v>3</v>
      </c>
      <c r="E7" s="29" t="s">
        <v>4</v>
      </c>
      <c r="F7" s="29" t="s">
        <v>5</v>
      </c>
      <c r="G7" s="29" t="s">
        <v>6</v>
      </c>
      <c r="H7" s="29" t="s">
        <v>7</v>
      </c>
      <c r="I7" s="29" t="s">
        <v>8</v>
      </c>
      <c r="J7" s="29" t="s">
        <v>9</v>
      </c>
      <c r="K7" s="29" t="s">
        <v>10</v>
      </c>
      <c r="L7" s="29" t="s">
        <v>11</v>
      </c>
      <c r="M7" s="30" t="s">
        <v>12</v>
      </c>
      <c r="P7" s="31"/>
    </row>
    <row r="8" spans="1:16" x14ac:dyDescent="0.25">
      <c r="A8" s="33" t="s">
        <v>49</v>
      </c>
      <c r="K8" s="34"/>
      <c r="L8" s="34"/>
    </row>
    <row r="9" spans="1:16" x14ac:dyDescent="0.25">
      <c r="A9" s="35" t="s">
        <v>50</v>
      </c>
      <c r="B9" s="2">
        <v>339855.33000000007</v>
      </c>
      <c r="C9" s="2">
        <v>365360.77</v>
      </c>
      <c r="D9" s="2">
        <v>374009.72000000003</v>
      </c>
      <c r="E9" s="2">
        <v>380876.24</v>
      </c>
      <c r="F9" s="2">
        <v>372784.70000000007</v>
      </c>
      <c r="G9" s="2">
        <v>403271.31000000006</v>
      </c>
      <c r="H9" s="2">
        <v>373571.68999999994</v>
      </c>
      <c r="I9" s="2">
        <v>389076.27</v>
      </c>
      <c r="J9" s="2">
        <v>371208.23</v>
      </c>
      <c r="K9" s="34"/>
      <c r="L9" s="34"/>
      <c r="M9" s="31"/>
    </row>
    <row r="10" spans="1:16" hidden="1" x14ac:dyDescent="0.25">
      <c r="A10" s="35" t="s">
        <v>52</v>
      </c>
      <c r="C10" s="34"/>
      <c r="K10" s="34"/>
      <c r="L10" s="34"/>
    </row>
    <row r="11" spans="1:16" x14ac:dyDescent="0.25">
      <c r="A11" s="35" t="s">
        <v>53</v>
      </c>
      <c r="B11" s="2">
        <v>51262.309069500021</v>
      </c>
      <c r="C11" s="31">
        <v>74695.824309999996</v>
      </c>
      <c r="D11" s="2">
        <v>54779.545650000007</v>
      </c>
      <c r="E11" s="2">
        <v>47614.600000000006</v>
      </c>
      <c r="F11" s="2">
        <v>62093.159999999996</v>
      </c>
      <c r="G11" s="2">
        <v>82241.349864499964</v>
      </c>
      <c r="H11" s="2">
        <v>39033.480000000003</v>
      </c>
      <c r="I11" s="2">
        <v>73030.173945000031</v>
      </c>
      <c r="J11" s="2">
        <v>25820.760000000002</v>
      </c>
      <c r="K11" s="34"/>
      <c r="L11" s="34"/>
      <c r="M11" s="31"/>
    </row>
    <row r="12" spans="1:16" x14ac:dyDescent="0.25">
      <c r="A12" s="35" t="s">
        <v>4040</v>
      </c>
      <c r="B12" s="34"/>
      <c r="C12" s="34">
        <v>1000</v>
      </c>
      <c r="D12" s="2">
        <v>10000</v>
      </c>
      <c r="E12" s="2">
        <v>3000</v>
      </c>
      <c r="F12" s="2">
        <v>10000</v>
      </c>
      <c r="H12" s="36"/>
      <c r="I12" s="2">
        <v>9000</v>
      </c>
      <c r="J12" s="34">
        <f>+'SANTANDER SEPT 24'!E68+'SANTANDER SEPT 24'!E73+'HSBC SEPT 24'!E37</f>
        <v>21000</v>
      </c>
      <c r="K12" s="34"/>
      <c r="L12" s="34"/>
      <c r="M12" s="34"/>
    </row>
    <row r="13" spans="1:16" x14ac:dyDescent="0.25">
      <c r="A13" s="35" t="s">
        <v>54</v>
      </c>
      <c r="B13" s="34">
        <v>6112</v>
      </c>
      <c r="C13" s="34">
        <v>6304</v>
      </c>
      <c r="D13" s="2">
        <v>6304</v>
      </c>
      <c r="E13" s="2">
        <v>6304</v>
      </c>
      <c r="F13" s="2">
        <v>3200</v>
      </c>
      <c r="G13" s="2">
        <v>10456</v>
      </c>
      <c r="H13" s="2">
        <v>4768</v>
      </c>
      <c r="I13" s="34">
        <v>10916</v>
      </c>
      <c r="J13" s="2">
        <v>0</v>
      </c>
      <c r="K13" s="34"/>
      <c r="L13" s="34"/>
      <c r="M13" s="34"/>
    </row>
    <row r="14" spans="1:16" x14ac:dyDescent="0.25">
      <c r="A14" s="35" t="s">
        <v>55</v>
      </c>
      <c r="B14" s="34"/>
      <c r="C14" s="34"/>
      <c r="F14" s="2">
        <v>30173.333333333336</v>
      </c>
      <c r="H14" s="2">
        <v>0</v>
      </c>
      <c r="K14" s="34"/>
      <c r="L14" s="34"/>
    </row>
    <row r="15" spans="1:16" x14ac:dyDescent="0.25">
      <c r="A15" s="35" t="s">
        <v>56</v>
      </c>
      <c r="B15" s="34"/>
      <c r="K15" s="34"/>
      <c r="L15" s="34"/>
      <c r="M15" s="34"/>
    </row>
    <row r="16" spans="1:16" x14ac:dyDescent="0.25">
      <c r="A16" s="35" t="s">
        <v>57</v>
      </c>
      <c r="B16" s="34"/>
      <c r="K16" s="34"/>
      <c r="L16" s="34"/>
      <c r="M16" s="31"/>
    </row>
    <row r="17" spans="1:14" hidden="1" x14ac:dyDescent="0.25">
      <c r="A17" s="35" t="s">
        <v>3984</v>
      </c>
      <c r="B17" s="34"/>
      <c r="K17" s="34"/>
      <c r="L17" s="34"/>
    </row>
    <row r="18" spans="1:14" x14ac:dyDescent="0.25">
      <c r="A18" s="35" t="s">
        <v>58</v>
      </c>
      <c r="B18" s="31"/>
      <c r="K18" s="34"/>
      <c r="L18" s="34"/>
    </row>
    <row r="19" spans="1:14" x14ac:dyDescent="0.25">
      <c r="A19" s="35" t="s">
        <v>13107</v>
      </c>
      <c r="B19" s="34"/>
      <c r="H19" s="2">
        <f>+'SANTANDER JUL 24'!E54</f>
        <v>4559.2299999999996</v>
      </c>
      <c r="I19" s="2">
        <f>+'SANTANDER AGO 24'!E54</f>
        <v>4559.2299999999996</v>
      </c>
      <c r="J19" s="2">
        <v>4412.16</v>
      </c>
      <c r="K19" s="34"/>
      <c r="L19" s="34"/>
    </row>
    <row r="20" spans="1:14" x14ac:dyDescent="0.25">
      <c r="A20" s="35" t="s">
        <v>8528</v>
      </c>
      <c r="B20" s="34">
        <v>10637.912500000002</v>
      </c>
      <c r="C20" s="2">
        <v>13717.840500000002</v>
      </c>
      <c r="D20" s="2">
        <v>13234.846282500002</v>
      </c>
      <c r="E20" s="2">
        <v>13428.386000000002</v>
      </c>
      <c r="F20" s="2">
        <v>12208.444000000001</v>
      </c>
      <c r="G20" s="2">
        <v>16383.321500000004</v>
      </c>
      <c r="H20" s="2">
        <v>12296.555500000002</v>
      </c>
      <c r="I20" s="2">
        <v>13691.119500000001</v>
      </c>
      <c r="J20" s="2">
        <v>10955.036500000002</v>
      </c>
      <c r="K20" s="34"/>
      <c r="L20" s="34"/>
      <c r="M20" s="31"/>
    </row>
    <row r="21" spans="1:14" x14ac:dyDescent="0.25">
      <c r="A21" s="38" t="s">
        <v>60</v>
      </c>
      <c r="B21" s="15">
        <v>16168</v>
      </c>
      <c r="C21" s="15">
        <v>14704.96</v>
      </c>
      <c r="D21" s="15">
        <v>14704.96</v>
      </c>
      <c r="E21" s="15">
        <f>+'[10]NOM 15 ABR 24'!$L$36+'[10]NOM 30 ABR 24'!$N$36</f>
        <v>14704.96</v>
      </c>
      <c r="F21" s="15">
        <v>15998.509999999998</v>
      </c>
      <c r="G21" s="15">
        <v>11613.539999999999</v>
      </c>
      <c r="H21" s="15">
        <v>11864.99</v>
      </c>
      <c r="I21" s="15">
        <v>12116.44</v>
      </c>
      <c r="J21" s="15">
        <v>12116.44</v>
      </c>
      <c r="K21" s="39"/>
      <c r="L21" s="39"/>
      <c r="M21" s="40"/>
    </row>
    <row r="22" spans="1:14" x14ac:dyDescent="0.25">
      <c r="A22" s="41" t="s">
        <v>61</v>
      </c>
      <c r="B22" s="42">
        <f t="shared" ref="B22:M22" si="0">SUM(B9:B20)-B21</f>
        <v>391699.55156950006</v>
      </c>
      <c r="C22" s="42">
        <f t="shared" si="0"/>
        <v>446373.47480999999</v>
      </c>
      <c r="D22" s="42">
        <f t="shared" si="0"/>
        <v>443623.15193250001</v>
      </c>
      <c r="E22" s="42">
        <f t="shared" si="0"/>
        <v>436518.26599999995</v>
      </c>
      <c r="F22" s="42">
        <f t="shared" si="0"/>
        <v>474461.12733333337</v>
      </c>
      <c r="G22" s="42">
        <f t="shared" si="0"/>
        <v>500738.44136450009</v>
      </c>
      <c r="H22" s="42">
        <f t="shared" si="0"/>
        <v>422363.96549999993</v>
      </c>
      <c r="I22" s="42">
        <f t="shared" si="0"/>
        <v>488156.35344500007</v>
      </c>
      <c r="J22" s="42">
        <f t="shared" si="0"/>
        <v>421279.74649999995</v>
      </c>
      <c r="K22" s="42">
        <f t="shared" si="0"/>
        <v>0</v>
      </c>
      <c r="L22" s="42">
        <f t="shared" si="0"/>
        <v>0</v>
      </c>
      <c r="M22" s="42">
        <f t="shared" si="0"/>
        <v>0</v>
      </c>
    </row>
    <row r="23" spans="1:14" x14ac:dyDescent="0.25">
      <c r="A23" s="32"/>
    </row>
    <row r="24" spans="1:14" ht="18.75" customHeight="1" x14ac:dyDescent="0.25">
      <c r="A24" s="43" t="s">
        <v>62</v>
      </c>
      <c r="B24" s="44">
        <f>SUM(B25:B26)</f>
        <v>72762.316000000006</v>
      </c>
      <c r="C24" s="44">
        <f t="shared" ref="C24:M24" si="1">SUM(C25:C26)</f>
        <v>19337.527000000002</v>
      </c>
      <c r="D24" s="44">
        <f t="shared" si="1"/>
        <v>80297.448000000004</v>
      </c>
      <c r="E24" s="44"/>
      <c r="F24" s="44">
        <f t="shared" si="1"/>
        <v>80650.08600000001</v>
      </c>
      <c r="G24" s="44">
        <f t="shared" si="1"/>
        <v>19184.291499999999</v>
      </c>
      <c r="H24" s="44">
        <f t="shared" si="1"/>
        <v>76709.517500000016</v>
      </c>
      <c r="I24" s="44">
        <f t="shared" si="1"/>
        <v>19184.291499999999</v>
      </c>
      <c r="J24" s="44">
        <f t="shared" si="1"/>
        <v>76575.399999999994</v>
      </c>
      <c r="K24" s="44">
        <f t="shared" si="1"/>
        <v>0</v>
      </c>
      <c r="L24" s="44">
        <f t="shared" si="1"/>
        <v>0</v>
      </c>
      <c r="M24" s="44">
        <f t="shared" si="1"/>
        <v>0</v>
      </c>
    </row>
    <row r="25" spans="1:14" x14ac:dyDescent="0.25">
      <c r="A25" s="35" t="s">
        <v>63</v>
      </c>
      <c r="B25" s="45">
        <f>+'SANTANDER ENE 24'!N43</f>
        <v>17783.672500000001</v>
      </c>
      <c r="C25" s="45">
        <f>+'SANTANDER FEB 24'!N26</f>
        <v>19337.527000000002</v>
      </c>
      <c r="D25" s="45">
        <f>+'SANTANDER MZO 24'!K47</f>
        <v>18566.240000000002</v>
      </c>
      <c r="E25" s="45">
        <f>+'SANTANDER ABR 24'!J69</f>
        <v>19846.651000000002</v>
      </c>
      <c r="F25" s="45">
        <f>+'SANTANDER MYO 24'!AG56</f>
        <v>18566.916499999999</v>
      </c>
      <c r="G25" s="45">
        <f>+'SANTANDER JUN 24'!N48</f>
        <v>19184.291499999999</v>
      </c>
      <c r="H25" s="45">
        <f>+'SANTANDER JUL 24'!L43</f>
        <v>17925.908000000003</v>
      </c>
      <c r="I25" s="45">
        <f>+'SANTANDER AGO 24'!S50</f>
        <v>19184.291499999999</v>
      </c>
      <c r="J25" s="45">
        <f>+'SANTANDER SEPT 24'!O40</f>
        <v>19184.291499999999</v>
      </c>
      <c r="K25" s="45"/>
      <c r="L25" s="45"/>
      <c r="M25" s="45"/>
      <c r="N25" s="45"/>
    </row>
    <row r="26" spans="1:14" x14ac:dyDescent="0.25">
      <c r="A26" s="35" t="s">
        <v>64</v>
      </c>
      <c r="B26" s="45">
        <f>+'SANTANDER ENE 24'!N44</f>
        <v>54978.643500000006</v>
      </c>
      <c r="C26" s="45"/>
      <c r="D26" s="45">
        <f>+'SANTANDER MZO 24'!K48</f>
        <v>61731.207999999999</v>
      </c>
      <c r="E26" s="45"/>
      <c r="F26" s="45">
        <f>+'SANTANDER MYO 24'!AH56</f>
        <v>62083.169500000011</v>
      </c>
      <c r="G26" s="45"/>
      <c r="H26" s="45">
        <f>+'SANTANDER JUL 24'!L44</f>
        <v>58783.609500000006</v>
      </c>
      <c r="I26" s="45"/>
      <c r="J26" s="45">
        <f>+'SANTANDER SEPT 24'!N40</f>
        <v>57391.108500000002</v>
      </c>
      <c r="K26" s="45"/>
      <c r="L26" s="45"/>
      <c r="M26" s="45"/>
      <c r="N26" s="45"/>
    </row>
    <row r="27" spans="1:14" x14ac:dyDescent="0.25">
      <c r="A27" s="35"/>
      <c r="G27" s="45"/>
      <c r="H27" s="45"/>
      <c r="I27" s="45"/>
      <c r="J27" s="45"/>
      <c r="K27" s="45"/>
      <c r="L27" s="45"/>
      <c r="M27" s="45"/>
      <c r="N27" s="45"/>
    </row>
    <row r="28" spans="1:14" x14ac:dyDescent="0.25">
      <c r="A28" s="32"/>
    </row>
    <row r="29" spans="1:14" x14ac:dyDescent="0.25">
      <c r="A29" s="43" t="s">
        <v>65</v>
      </c>
      <c r="B29" s="44">
        <f>SUM(B30:B33)</f>
        <v>14036</v>
      </c>
      <c r="C29" s="44">
        <f t="shared" ref="C29:M29" si="2">SUM(C30:C33)</f>
        <v>4176</v>
      </c>
      <c r="D29" s="44">
        <f t="shared" si="2"/>
        <v>27260</v>
      </c>
      <c r="E29" s="44">
        <f t="shared" si="2"/>
        <v>28008.48</v>
      </c>
      <c r="F29" s="44">
        <f t="shared" si="2"/>
        <v>28040</v>
      </c>
      <c r="G29" s="44">
        <f t="shared" si="2"/>
        <v>11948</v>
      </c>
      <c r="H29" s="44">
        <f t="shared" si="2"/>
        <v>0</v>
      </c>
      <c r="I29" s="44">
        <f t="shared" si="2"/>
        <v>22968</v>
      </c>
      <c r="J29" s="44">
        <f t="shared" si="2"/>
        <v>40102.01</v>
      </c>
      <c r="K29" s="44">
        <f t="shared" si="2"/>
        <v>0</v>
      </c>
      <c r="L29" s="44">
        <f t="shared" si="2"/>
        <v>0</v>
      </c>
      <c r="M29" s="44">
        <f t="shared" si="2"/>
        <v>0</v>
      </c>
    </row>
    <row r="30" spans="1:14" x14ac:dyDescent="0.25">
      <c r="A30" s="32" t="s">
        <v>66</v>
      </c>
      <c r="B30" s="2">
        <f>+'HSBC ENE 24'!E26</f>
        <v>9860</v>
      </c>
      <c r="D30" s="2">
        <f>+'HSBC MZO 24'!E62</f>
        <v>22040</v>
      </c>
      <c r="F30" s="2">
        <f>+'HSBC MYO 24'!E42</f>
        <v>22040</v>
      </c>
      <c r="G30" s="2">
        <f>+'HSBC JUN 24'!E28</f>
        <v>11020</v>
      </c>
      <c r="I30" s="2">
        <f>+'HSBC AGO 24'!E58</f>
        <v>22040</v>
      </c>
      <c r="M30" s="31"/>
    </row>
    <row r="31" spans="1:14" x14ac:dyDescent="0.25">
      <c r="A31" s="35" t="s">
        <v>67</v>
      </c>
      <c r="D31" s="2">
        <f>+'SANTANDER MZO 24'!E86</f>
        <v>5220</v>
      </c>
      <c r="E31" s="34"/>
      <c r="M31" s="31"/>
    </row>
    <row r="32" spans="1:14" x14ac:dyDescent="0.25">
      <c r="A32" s="35" t="s">
        <v>68</v>
      </c>
      <c r="B32" s="2">
        <f>+'HSBC ENE 24'!E32</f>
        <v>4176</v>
      </c>
      <c r="C32" s="2">
        <f>+'HSBC FEB 24'!E25</f>
        <v>4176</v>
      </c>
      <c r="E32" s="2">
        <f>+'HSBC ABR 24'!D41+'HSBC ABR 24'!D63</f>
        <v>5800</v>
      </c>
      <c r="F32" s="2">
        <f>+'HSBC MYO 24'!E38</f>
        <v>6000</v>
      </c>
      <c r="M32" s="31"/>
    </row>
    <row r="33" spans="1:14" x14ac:dyDescent="0.25">
      <c r="A33" s="35" t="s">
        <v>69</v>
      </c>
      <c r="E33" s="2">
        <f>+'HSBC ABR 24'!D48</f>
        <v>22208.48</v>
      </c>
      <c r="G33" s="2">
        <f>+'HSBC JUN 24'!E44</f>
        <v>928</v>
      </c>
      <c r="H33" s="2">
        <v>0</v>
      </c>
      <c r="I33" s="2">
        <f>+'HSBC AGO 24'!E40</f>
        <v>928</v>
      </c>
      <c r="J33" s="2">
        <f>+'SANTANDER SEPT 24'!E52+'HSBC SEPT 24'!E20</f>
        <v>40102.01</v>
      </c>
      <c r="M33" s="31"/>
    </row>
    <row r="34" spans="1:14" x14ac:dyDescent="0.25">
      <c r="A34" s="32"/>
    </row>
    <row r="35" spans="1:14" x14ac:dyDescent="0.25">
      <c r="A35" s="46" t="s">
        <v>70</v>
      </c>
      <c r="B35" s="44">
        <f>SUM(B37:B49)</f>
        <v>0</v>
      </c>
      <c r="C35" s="44">
        <f t="shared" ref="C35:M35" si="3">SUM(C37:C49)</f>
        <v>278558.01</v>
      </c>
      <c r="D35" s="44">
        <f t="shared" si="3"/>
        <v>137385.58000000002</v>
      </c>
      <c r="E35" s="44">
        <f t="shared" si="3"/>
        <v>16055.079999999998</v>
      </c>
      <c r="F35" s="44">
        <f t="shared" si="3"/>
        <v>34367.65</v>
      </c>
      <c r="G35" s="44">
        <f t="shared" si="3"/>
        <v>136832.35999999999</v>
      </c>
      <c r="H35" s="44">
        <f t="shared" si="3"/>
        <v>430843.59</v>
      </c>
      <c r="I35" s="44">
        <f t="shared" si="3"/>
        <v>125183.89</v>
      </c>
      <c r="J35" s="44">
        <f t="shared" si="3"/>
        <v>174667.22</v>
      </c>
      <c r="K35" s="44">
        <f t="shared" si="3"/>
        <v>0</v>
      </c>
      <c r="L35" s="44">
        <f t="shared" si="3"/>
        <v>0</v>
      </c>
      <c r="M35" s="44">
        <f t="shared" si="3"/>
        <v>0</v>
      </c>
    </row>
    <row r="36" spans="1:14" x14ac:dyDescent="0.25">
      <c r="A36" s="47"/>
    </row>
    <row r="37" spans="1:14" x14ac:dyDescent="0.25">
      <c r="A37" s="33" t="s">
        <v>71</v>
      </c>
    </row>
    <row r="38" spans="1:14" x14ac:dyDescent="0.25">
      <c r="A38" s="35" t="s">
        <v>72</v>
      </c>
      <c r="C38" s="2">
        <f>+'HSBC FEB 24'!E17</f>
        <v>2613.67</v>
      </c>
      <c r="D38" s="2">
        <f>+'HSBC MZO 24'!E33</f>
        <v>6479.06</v>
      </c>
      <c r="E38" s="2">
        <f>+'HSBC ABR 24'!D13+'HSBC ABR 24'!D27+'HSBC ABR 24'!D49</f>
        <v>8085.8799999999992</v>
      </c>
      <c r="H38" s="2">
        <f>+'HSBC JUL 24'!E53</f>
        <v>6397.52</v>
      </c>
      <c r="M38" s="31"/>
    </row>
    <row r="39" spans="1:14" x14ac:dyDescent="0.25">
      <c r="A39" s="35" t="s">
        <v>3492</v>
      </c>
    </row>
    <row r="40" spans="1:14" x14ac:dyDescent="0.25">
      <c r="A40" s="35" t="s">
        <v>73</v>
      </c>
      <c r="C40" s="2">
        <f>+'HSBC FEB 24'!E48</f>
        <v>3381.4</v>
      </c>
      <c r="E40" s="2">
        <f>+'HSBC ABR 24'!D60</f>
        <v>7969.2</v>
      </c>
      <c r="G40" s="2">
        <f>+'HSBC JUN 24'!E33</f>
        <v>3891.8</v>
      </c>
      <c r="H40" s="2">
        <f>+'HSBC JUL 24'!E80</f>
        <v>3700.4</v>
      </c>
      <c r="M40" s="31"/>
    </row>
    <row r="41" spans="1:14" x14ac:dyDescent="0.25">
      <c r="A41" s="32"/>
    </row>
    <row r="42" spans="1:14" x14ac:dyDescent="0.25">
      <c r="A42" s="33" t="s">
        <v>74</v>
      </c>
    </row>
    <row r="43" spans="1:14" x14ac:dyDescent="0.25">
      <c r="A43" s="35" t="s">
        <v>75</v>
      </c>
      <c r="B43" s="2">
        <v>0</v>
      </c>
      <c r="C43" s="2">
        <f>+'SANTANDER FEB 24'!E105</f>
        <v>272562.94</v>
      </c>
      <c r="D43" s="2">
        <f>+'SANTANDER MZO 24'!E94</f>
        <v>130906.52</v>
      </c>
      <c r="F43" s="2">
        <f>+'SANTANDER MYO 24'!E107</f>
        <v>34367.65</v>
      </c>
      <c r="G43" s="2">
        <f>+'SANTANDER JUN 24'!E41+'SANTANDER JUN 24'!E61+'SANTANDER JUN 24'!E91+'SANTANDER JUN 24'!E84</f>
        <v>132940.56</v>
      </c>
      <c r="H43" s="2">
        <f>+'SANTANDER JUL 24'!E10+'SANTANDER JUL 24'!E90+'SANTANDER JUL 24'!E106</f>
        <v>420745.67000000004</v>
      </c>
      <c r="I43" s="2">
        <f>+'SANTANDER AGO 24'!E90</f>
        <v>125183.89</v>
      </c>
      <c r="J43" s="2">
        <f>+'SANTANDER SEPT 24'!E92</f>
        <v>174667.22</v>
      </c>
      <c r="M43" s="2"/>
      <c r="N43" s="31"/>
    </row>
    <row r="44" spans="1:14" x14ac:dyDescent="0.25">
      <c r="A44" s="35" t="s">
        <v>76</v>
      </c>
    </row>
    <row r="45" spans="1:14" hidden="1" x14ac:dyDescent="0.25">
      <c r="A45" s="35" t="s">
        <v>77</v>
      </c>
    </row>
    <row r="46" spans="1:14" x14ac:dyDescent="0.25">
      <c r="A46" s="35"/>
    </row>
    <row r="47" spans="1:14" x14ac:dyDescent="0.25">
      <c r="A47" s="33" t="s">
        <v>78</v>
      </c>
    </row>
    <row r="48" spans="1:14" x14ac:dyDescent="0.25">
      <c r="A48" s="35" t="s">
        <v>7851</v>
      </c>
      <c r="M48" s="31"/>
    </row>
    <row r="49" spans="1:13" x14ac:dyDescent="0.25">
      <c r="A49" s="32" t="s">
        <v>80</v>
      </c>
    </row>
    <row r="50" spans="1:13" x14ac:dyDescent="0.25">
      <c r="A50" s="32"/>
    </row>
    <row r="51" spans="1:13" x14ac:dyDescent="0.25">
      <c r="A51" s="46" t="s">
        <v>81</v>
      </c>
      <c r="B51" s="44">
        <f t="shared" ref="B51:M51" si="4">SUM(B53:B104)</f>
        <v>114936.57</v>
      </c>
      <c r="C51" s="44">
        <f t="shared" si="4"/>
        <v>199550.96399999998</v>
      </c>
      <c r="D51" s="44">
        <f t="shared" si="4"/>
        <v>265292.21999999997</v>
      </c>
      <c r="E51" s="44">
        <f t="shared" si="4"/>
        <v>165372.45000000001</v>
      </c>
      <c r="F51" s="44">
        <f t="shared" si="4"/>
        <v>334886.44</v>
      </c>
      <c r="G51" s="44">
        <f t="shared" si="4"/>
        <v>236707.34</v>
      </c>
      <c r="H51" s="44">
        <f t="shared" si="4"/>
        <v>396645.6</v>
      </c>
      <c r="I51" s="44">
        <f t="shared" si="4"/>
        <v>139399.67000000001</v>
      </c>
      <c r="J51" s="44">
        <f t="shared" si="4"/>
        <v>226435.03999999998</v>
      </c>
      <c r="K51" s="44">
        <f t="shared" si="4"/>
        <v>0</v>
      </c>
      <c r="L51" s="44">
        <f t="shared" si="4"/>
        <v>0</v>
      </c>
      <c r="M51" s="44">
        <f t="shared" si="4"/>
        <v>0</v>
      </c>
    </row>
    <row r="52" spans="1:13" x14ac:dyDescent="0.25">
      <c r="A52" s="47"/>
    </row>
    <row r="53" spans="1:13" x14ac:dyDescent="0.25">
      <c r="A53" s="33" t="s">
        <v>82</v>
      </c>
      <c r="B53" s="34"/>
      <c r="C53" s="34"/>
      <c r="D53" s="34"/>
      <c r="E53" s="34"/>
      <c r="F53" s="34"/>
      <c r="G53" s="34"/>
      <c r="H53" s="34"/>
      <c r="I53" s="34"/>
      <c r="J53" s="34"/>
      <c r="K53" s="34"/>
      <c r="L53" s="34"/>
    </row>
    <row r="54" spans="1:13" x14ac:dyDescent="0.25">
      <c r="A54" s="35" t="s">
        <v>83</v>
      </c>
      <c r="B54" s="34">
        <f>+'SANTANDER ENE 24'!M63</f>
        <v>5028</v>
      </c>
      <c r="C54" s="34">
        <f>+'SANTANDER FEB 24'!N50</f>
        <v>4788</v>
      </c>
      <c r="D54" s="34">
        <f>+'SANTANDER MZO 24'!J65</f>
        <v>5459.85</v>
      </c>
      <c r="E54" s="34">
        <f>+'SANTANDER ABR 24'!J71</f>
        <v>4640.9000000000005</v>
      </c>
      <c r="F54" s="34">
        <f>+'SANTANDER MYO 24'!AG75</f>
        <v>4750.9000000000005</v>
      </c>
      <c r="G54" s="34">
        <f>+'SANTANDER JUN 24'!N62</f>
        <v>5062.8</v>
      </c>
      <c r="H54" s="34">
        <f>+'SANTANDER JUL 24'!K73</f>
        <v>7875.5999999999995</v>
      </c>
      <c r="I54" s="34">
        <f>+'SANTANDER AGO 24'!S70</f>
        <v>5689.8</v>
      </c>
      <c r="J54" s="34">
        <f>+'SANTANDER SEPT 24'!N64</f>
        <v>4923.05</v>
      </c>
      <c r="K54" s="34"/>
      <c r="L54" s="34"/>
      <c r="M54" s="34"/>
    </row>
    <row r="55" spans="1:13" x14ac:dyDescent="0.25">
      <c r="A55" s="35" t="s">
        <v>8633</v>
      </c>
      <c r="B55" s="34"/>
      <c r="C55" s="34"/>
      <c r="D55" s="34"/>
      <c r="E55" s="34"/>
      <c r="F55" s="34"/>
      <c r="G55" s="34"/>
      <c r="H55" s="34"/>
      <c r="I55" s="34"/>
      <c r="J55" s="34"/>
      <c r="K55" s="34"/>
      <c r="L55" s="34"/>
      <c r="M55" s="31"/>
    </row>
    <row r="56" spans="1:13" x14ac:dyDescent="0.25">
      <c r="A56" s="35" t="s">
        <v>11916</v>
      </c>
      <c r="B56" s="34"/>
      <c r="C56" s="34"/>
      <c r="D56" s="34"/>
      <c r="E56" s="34"/>
      <c r="F56" s="34">
        <f>+'HSBC MYO 24'!E27</f>
        <v>3760.39</v>
      </c>
      <c r="G56" s="34"/>
      <c r="H56" s="34"/>
      <c r="I56" s="34"/>
      <c r="J56" s="34"/>
      <c r="K56" s="34"/>
      <c r="L56" s="34"/>
      <c r="M56" s="48"/>
    </row>
    <row r="57" spans="1:13" x14ac:dyDescent="0.25">
      <c r="A57" s="35" t="s">
        <v>10614</v>
      </c>
      <c r="B57" s="34"/>
      <c r="C57" s="34"/>
      <c r="D57" s="34">
        <f>+'HSBC MZO 24'!E31</f>
        <v>4176</v>
      </c>
      <c r="E57" s="34"/>
      <c r="F57" s="34"/>
      <c r="G57" s="34"/>
      <c r="H57" s="34"/>
      <c r="I57" s="34"/>
      <c r="J57" s="34"/>
      <c r="K57" s="34"/>
      <c r="L57" s="34"/>
    </row>
    <row r="58" spans="1:13" x14ac:dyDescent="0.25">
      <c r="A58" s="35" t="s">
        <v>84</v>
      </c>
      <c r="B58" s="34"/>
      <c r="C58" s="34"/>
      <c r="D58" s="34"/>
      <c r="E58" s="34"/>
      <c r="F58" s="34"/>
      <c r="G58" s="34"/>
      <c r="H58" s="34"/>
      <c r="I58" s="34"/>
      <c r="J58" s="34"/>
      <c r="K58" s="34"/>
      <c r="L58" s="34"/>
    </row>
    <row r="59" spans="1:13" x14ac:dyDescent="0.25">
      <c r="A59" s="35" t="s">
        <v>85</v>
      </c>
      <c r="B59" s="34"/>
      <c r="C59" s="34">
        <f>+'HSBC FEB 24'!E15+'HSBC FEB 24'!E35</f>
        <v>8282.4</v>
      </c>
      <c r="D59" s="34">
        <f>+'HSBC MZO 24'!E48</f>
        <v>4060</v>
      </c>
      <c r="E59" s="34"/>
      <c r="F59" s="34"/>
      <c r="G59" s="34"/>
      <c r="H59" s="34"/>
      <c r="I59" s="34">
        <f>+'HSBC AGO 24'!E55</f>
        <v>1421</v>
      </c>
      <c r="J59" s="34"/>
      <c r="K59" s="34"/>
      <c r="L59" s="34"/>
    </row>
    <row r="60" spans="1:13" x14ac:dyDescent="0.25">
      <c r="A60" s="35" t="s">
        <v>86</v>
      </c>
      <c r="B60" s="34">
        <f>+'SANTANDER ENE 24'!E46</f>
        <v>6727.93</v>
      </c>
      <c r="C60" s="34">
        <f>+'SANTANDER FEB 24'!E36</f>
        <v>7528.34</v>
      </c>
      <c r="D60" s="34">
        <f>+'SANTANDER MZO 24'!E38</f>
        <v>7001.95</v>
      </c>
      <c r="E60" s="34">
        <f>+'SANTANDER ABR 24'!E47</f>
        <v>8348.64</v>
      </c>
      <c r="F60" s="34">
        <f>+'SANTANDER MYO 24'!E78</f>
        <v>8851.9599999999991</v>
      </c>
      <c r="G60" s="34">
        <f>+'SANTANDER JUN 24'!E44</f>
        <v>9896.44</v>
      </c>
      <c r="H60" s="34">
        <f>+'SANTANDER JUL 24'!E44</f>
        <v>9196.19</v>
      </c>
      <c r="I60" s="34">
        <f>+'SANTANDER AGO 24'!E38</f>
        <v>10100.44</v>
      </c>
      <c r="J60" s="34">
        <f>+'SANTANDER SEPT 24'!E40</f>
        <v>10712.57</v>
      </c>
      <c r="K60" s="34"/>
      <c r="L60" s="34"/>
      <c r="M60" s="31"/>
    </row>
    <row r="61" spans="1:13" x14ac:dyDescent="0.25">
      <c r="A61" s="35" t="s">
        <v>87</v>
      </c>
      <c r="B61" s="34"/>
      <c r="C61" s="34"/>
      <c r="D61" s="34"/>
      <c r="E61" s="34"/>
      <c r="F61" s="34"/>
      <c r="G61" s="34"/>
      <c r="H61" s="34"/>
      <c r="I61" s="34"/>
      <c r="J61" s="34"/>
      <c r="K61" s="34"/>
      <c r="L61" s="34"/>
      <c r="M61" s="31"/>
    </row>
    <row r="62" spans="1:13" x14ac:dyDescent="0.25">
      <c r="A62" s="32" t="s">
        <v>88</v>
      </c>
      <c r="B62" s="34"/>
      <c r="C62" s="34"/>
      <c r="D62" s="34"/>
      <c r="E62" s="34"/>
      <c r="F62" s="34"/>
      <c r="G62" s="34"/>
      <c r="H62" s="34"/>
      <c r="I62" s="34"/>
      <c r="J62" s="34"/>
      <c r="K62" s="34"/>
      <c r="L62" s="34"/>
      <c r="M62" s="31"/>
    </row>
    <row r="63" spans="1:13" x14ac:dyDescent="0.25">
      <c r="A63" s="32" t="s">
        <v>89</v>
      </c>
      <c r="B63" s="34">
        <f>+'SANTANDER FEB 24'!E16</f>
        <v>3798</v>
      </c>
      <c r="C63" s="34"/>
      <c r="D63" s="34"/>
      <c r="E63" s="34"/>
      <c r="F63" s="34">
        <f>+'HSBC MYO 24'!E53</f>
        <v>14145.93</v>
      </c>
      <c r="G63" s="34"/>
      <c r="H63" s="34"/>
      <c r="I63" s="34">
        <f>+'HSBC AGO 24'!E26</f>
        <v>7013.31</v>
      </c>
      <c r="J63" s="34"/>
      <c r="K63" s="34"/>
      <c r="L63" s="34"/>
      <c r="M63" s="31"/>
    </row>
    <row r="64" spans="1:13" x14ac:dyDescent="0.25">
      <c r="A64" s="32"/>
      <c r="B64" s="34"/>
      <c r="C64" s="34"/>
      <c r="D64" s="34"/>
      <c r="E64" s="34"/>
      <c r="F64" s="34"/>
      <c r="G64" s="34"/>
      <c r="H64" s="34"/>
      <c r="I64" s="34"/>
      <c r="J64" s="34"/>
      <c r="K64" s="34"/>
      <c r="L64" s="34"/>
    </row>
    <row r="65" spans="1:13" x14ac:dyDescent="0.25">
      <c r="A65" s="33" t="s">
        <v>90</v>
      </c>
      <c r="B65" s="34"/>
      <c r="C65" s="34"/>
      <c r="D65" s="34"/>
      <c r="E65" s="34"/>
      <c r="F65" s="34"/>
      <c r="G65" s="34"/>
      <c r="H65" s="34"/>
      <c r="I65" s="34"/>
      <c r="J65" s="34"/>
      <c r="K65" s="34"/>
      <c r="L65" s="34"/>
    </row>
    <row r="66" spans="1:13" x14ac:dyDescent="0.25">
      <c r="A66" s="49" t="s">
        <v>91</v>
      </c>
      <c r="B66" s="34"/>
      <c r="C66" s="34"/>
      <c r="D66" s="34"/>
      <c r="E66" s="34"/>
      <c r="F66" s="34"/>
      <c r="G66" s="34"/>
      <c r="H66" s="34"/>
      <c r="I66" s="34"/>
      <c r="J66" s="34"/>
      <c r="K66" s="34"/>
      <c r="L66" s="34"/>
    </row>
    <row r="67" spans="1:13" x14ac:dyDescent="0.25">
      <c r="A67" s="32" t="s">
        <v>92</v>
      </c>
      <c r="B67" s="34"/>
      <c r="C67" s="34"/>
      <c r="D67" s="34"/>
      <c r="E67" s="34"/>
      <c r="F67" s="34"/>
      <c r="G67" s="34"/>
      <c r="H67" s="34"/>
      <c r="I67" s="34"/>
      <c r="J67" s="34"/>
      <c r="K67" s="34"/>
      <c r="L67" s="34"/>
    </row>
    <row r="68" spans="1:13" x14ac:dyDescent="0.25">
      <c r="A68" s="50" t="s">
        <v>93</v>
      </c>
      <c r="B68" s="34"/>
      <c r="C68" s="34"/>
      <c r="D68" s="34"/>
      <c r="F68" s="34"/>
      <c r="G68" s="34"/>
      <c r="H68" s="34"/>
      <c r="I68" s="34"/>
      <c r="J68" s="34"/>
      <c r="K68" s="34"/>
      <c r="L68" s="34"/>
      <c r="M68" s="31"/>
    </row>
    <row r="69" spans="1:13" x14ac:dyDescent="0.25">
      <c r="A69" s="51" t="s">
        <v>94</v>
      </c>
      <c r="B69" s="34"/>
      <c r="C69" s="34"/>
      <c r="D69" s="34"/>
      <c r="E69" s="34"/>
      <c r="F69" s="34"/>
      <c r="G69" s="34"/>
      <c r="H69" s="34"/>
      <c r="I69" s="34"/>
      <c r="J69" s="34"/>
      <c r="K69" s="34"/>
      <c r="L69" s="34"/>
      <c r="M69" s="31"/>
    </row>
    <row r="70" spans="1:13" x14ac:dyDescent="0.25">
      <c r="A70" s="32" t="s">
        <v>95</v>
      </c>
      <c r="B70" s="34"/>
      <c r="C70" s="34"/>
      <c r="D70" s="34"/>
      <c r="E70" s="34"/>
      <c r="F70" s="34"/>
      <c r="G70" s="34"/>
      <c r="H70" s="34"/>
      <c r="I70" s="34"/>
      <c r="J70" s="34"/>
      <c r="K70" s="34"/>
      <c r="L70" s="34"/>
    </row>
    <row r="71" spans="1:13" x14ac:dyDescent="0.25">
      <c r="A71" s="32"/>
      <c r="B71" s="34"/>
      <c r="C71" s="34"/>
      <c r="D71" s="34"/>
      <c r="E71" s="34"/>
      <c r="F71" s="34"/>
      <c r="G71" s="34"/>
      <c r="H71" s="34"/>
      <c r="I71" s="34"/>
      <c r="J71" s="34"/>
      <c r="K71" s="34"/>
      <c r="L71" s="34"/>
    </row>
    <row r="72" spans="1:13" x14ac:dyDescent="0.25">
      <c r="A72" s="33" t="s">
        <v>96</v>
      </c>
      <c r="B72" s="34"/>
      <c r="C72" s="34"/>
      <c r="D72" s="34"/>
      <c r="E72" s="34"/>
      <c r="F72" s="34"/>
      <c r="G72" s="34"/>
      <c r="H72" s="34"/>
      <c r="I72" s="34"/>
      <c r="J72" s="34"/>
      <c r="K72" s="34"/>
      <c r="L72" s="34"/>
    </row>
    <row r="73" spans="1:13" x14ac:dyDescent="0.25">
      <c r="A73" s="35" t="s">
        <v>97</v>
      </c>
    </row>
    <row r="74" spans="1:13" x14ac:dyDescent="0.25">
      <c r="A74" s="35" t="s">
        <v>98</v>
      </c>
    </row>
    <row r="75" spans="1:13" x14ac:dyDescent="0.25">
      <c r="A75" s="35" t="s">
        <v>99</v>
      </c>
    </row>
    <row r="76" spans="1:13" x14ac:dyDescent="0.25">
      <c r="A76" s="32" t="s">
        <v>100</v>
      </c>
    </row>
    <row r="77" spans="1:13" x14ac:dyDescent="0.25">
      <c r="A77" s="32" t="s">
        <v>10610</v>
      </c>
      <c r="D77" s="2">
        <f>108696+1680.15</f>
        <v>110376.15</v>
      </c>
      <c r="M77" s="31"/>
    </row>
    <row r="78" spans="1:13" x14ac:dyDescent="0.25">
      <c r="A78" s="32" t="s">
        <v>101</v>
      </c>
      <c r="B78" s="2">
        <f>+'SANTANDER ENE 24'!E9+'SANTANDER ENE 24'!E24+'SANTANDER ENE 24'!E33+'SANTANDER ENE 24'!E34+'SANTANDER ENE 24'!E36+'SANTANDER ENE 24'!E76+'SANTANDER ENE 24'!E92</f>
        <v>30803.09</v>
      </c>
      <c r="C78" s="2">
        <f>+'SANTANDER FEB 24'!E20+'SANTANDER FEB 24'!E23+'SANTANDER FEB 24'!E25+'SANTANDER FEB 24'!E27+'SANTANDER FEB 24'!E66+'SANTANDER FEB 24'!E95</f>
        <v>34453.72</v>
      </c>
      <c r="D78" s="2">
        <f>+'SANTANDER MZO 24'!E18+'SANTANDER MZO 24'!E19+'SANTANDER MZO 24'!E27+'SANTANDER MZO 24'!E32+'SANTANDER MZO 24'!E39+'SANTANDER MZO 24'!E71+'SANTANDER MZO 24'!E72-2000</f>
        <v>32856</v>
      </c>
      <c r="E78" s="2">
        <f>+'SANTANDER ABR 24'!E12+'SANTANDER ABR 24'!E14+'SANTANDER ABR 24'!E43+'SANTANDER ABR 24'!E49+'SANTANDER ABR 24'!E70+'SANTANDER ABR 24'!E75+'SANTANDER ABR 24'!E81+'SANTANDER ABR 24'!E92+'SANTANDER ABR 24'!E93</f>
        <v>39917.370000000003</v>
      </c>
      <c r="F78" s="2">
        <f>+'SANTANDER MYO 24'!E22+'SANTANDER MYO 24'!E27+'SANTANDER MYO 24'!E46+'SANTANDER MYO 24'!E49+'SANTANDER MYO 24'!E68+'SANTANDER MYO 24'!E69</f>
        <v>20202.75</v>
      </c>
      <c r="G78" s="2">
        <f>+'SANTANDER JUN 24'!E17+'SANTANDER JUN 24'!E18+'SANTANDER JUN 24'!E32+'SANTANDER JUN 24'!E37+'HSBC JUN 24'!E42</f>
        <v>34296.65</v>
      </c>
      <c r="H78" s="2">
        <f>+'SANTANDER JUL 24'!E11+'SANTANDER JUL 24'!E18+'SANTANDER JUL 24'!E21+'SANTANDER JUL 24'!E40+'SANTANDER JUL 24'!E70+'HSBC JUL 24'!E47+'HSBC JUL 24'!E13+'HSBC JUL 24'!E40</f>
        <v>34893.97</v>
      </c>
      <c r="I78" s="2">
        <f>+'SANTANDER AGO 24'!E19+'SANTANDER AGO 24'!E20+'SANTANDER AGO 24'!E21+'SANTANDER AGO 24'!E25+'SANTANDER AGO 24'!E46+'HSBC AGO 24'!E14+'HSBC AGO 24'!E15+'HSBC AGO 24'!E50+'HSBC AGO 24'!E57</f>
        <v>44431.19</v>
      </c>
      <c r="J78" s="2">
        <f>+'SANTANDER SEPT 24'!E18+'SANTANDER SEPT 24'!E28+'SANTANDER SEPT 24'!E29+'SANTANDER SEPT 24'!E54+'HSBC SEPT 24'!E46</f>
        <v>22629.84</v>
      </c>
      <c r="M78" s="31"/>
    </row>
    <row r="79" spans="1:13" x14ac:dyDescent="0.25">
      <c r="A79" s="32"/>
    </row>
    <row r="80" spans="1:13" x14ac:dyDescent="0.25">
      <c r="A80" s="33" t="s">
        <v>102</v>
      </c>
    </row>
    <row r="81" spans="1:13" x14ac:dyDescent="0.25">
      <c r="A81" s="35" t="s">
        <v>103</v>
      </c>
      <c r="B81" s="2">
        <f>+'SANTANDER ENE 24'!E112</f>
        <v>55640.52</v>
      </c>
      <c r="C81" s="2">
        <f>+'SANTANDER FEB 24'!E103</f>
        <v>55640.52</v>
      </c>
      <c r="D81" s="2">
        <f>+'SANTANDER MZO 24'!E93</f>
        <v>78097.27</v>
      </c>
      <c r="E81" s="2">
        <f>+'SANTANDER ABR 24'!E101</f>
        <v>78097.27</v>
      </c>
      <c r="F81" s="2">
        <f>+'SANTANDER MYO 24'!E108</f>
        <v>78097.27</v>
      </c>
      <c r="G81" s="2">
        <f>+'SANTANDER JUN 24'!E90</f>
        <v>78097.27</v>
      </c>
      <c r="H81" s="2">
        <f>+'SANTANDER JUL 24'!E99</f>
        <v>78097.27</v>
      </c>
      <c r="I81" s="2">
        <v>0</v>
      </c>
      <c r="J81" s="2">
        <f>+'SANTANDER SEPT 24'!E19+'SANTANDER SEPT 24'!E86</f>
        <v>156194.54</v>
      </c>
      <c r="M81" s="31"/>
    </row>
    <row r="82" spans="1:13" hidden="1" x14ac:dyDescent="0.25">
      <c r="A82" s="52" t="s">
        <v>104</v>
      </c>
      <c r="B82" s="53"/>
      <c r="C82" s="53"/>
      <c r="D82" s="53"/>
      <c r="E82" s="53"/>
      <c r="F82" s="53"/>
      <c r="G82" s="53"/>
      <c r="H82" s="53"/>
    </row>
    <row r="83" spans="1:13" hidden="1" x14ac:dyDescent="0.25">
      <c r="A83" s="52" t="s">
        <v>105</v>
      </c>
      <c r="B83" s="53"/>
      <c r="C83" s="53"/>
      <c r="D83" s="53"/>
      <c r="E83" s="53"/>
      <c r="F83" s="53"/>
      <c r="G83" s="53"/>
      <c r="H83" s="53"/>
    </row>
    <row r="84" spans="1:13" x14ac:dyDescent="0.25">
      <c r="A84" s="32"/>
    </row>
    <row r="85" spans="1:13" x14ac:dyDescent="0.25">
      <c r="A85" s="33" t="s">
        <v>106</v>
      </c>
    </row>
    <row r="86" spans="1:13" x14ac:dyDescent="0.25">
      <c r="A86" s="35" t="s">
        <v>107</v>
      </c>
    </row>
    <row r="87" spans="1:13" x14ac:dyDescent="0.25">
      <c r="A87" s="37" t="s">
        <v>108</v>
      </c>
    </row>
    <row r="88" spans="1:13" x14ac:dyDescent="0.25">
      <c r="A88" s="37" t="s">
        <v>109</v>
      </c>
      <c r="B88" s="2">
        <f>+'HSBC ENE 24'!E13</f>
        <v>7781</v>
      </c>
      <c r="C88" s="2">
        <f>+'HSBC FEB 24'!E11</f>
        <v>6673</v>
      </c>
      <c r="D88" s="2">
        <f>+'HSBC MZO 24'!E27</f>
        <v>6946</v>
      </c>
      <c r="E88" s="2">
        <f>+'HSBC ABR 24'!D12</f>
        <v>6943</v>
      </c>
      <c r="F88" s="2">
        <f>+'HSBC MYO 24'!E23</f>
        <v>6612</v>
      </c>
      <c r="G88" s="2">
        <f>+'HSBC JUN 24'!E19</f>
        <v>6654</v>
      </c>
      <c r="H88" s="2">
        <f>+'HSBC JUL 24'!E26</f>
        <v>6505</v>
      </c>
      <c r="I88" s="2">
        <f>+'HSBC AGO 24'!E19</f>
        <v>6384</v>
      </c>
      <c r="J88" s="2">
        <f>+'HSBC SEPT 24'!E18</f>
        <v>6589</v>
      </c>
      <c r="M88" s="31"/>
    </row>
    <row r="89" spans="1:13" x14ac:dyDescent="0.25">
      <c r="A89" s="37" t="s">
        <v>110</v>
      </c>
    </row>
    <row r="90" spans="1:13" x14ac:dyDescent="0.25">
      <c r="A90" s="35" t="s">
        <v>111</v>
      </c>
      <c r="M90" s="31"/>
    </row>
    <row r="91" spans="1:13" x14ac:dyDescent="0.25">
      <c r="A91" s="32"/>
    </row>
    <row r="92" spans="1:13" x14ac:dyDescent="0.25">
      <c r="A92" s="33" t="s">
        <v>112</v>
      </c>
      <c r="F92" s="34"/>
      <c r="G92" s="34"/>
      <c r="H92" s="34"/>
      <c r="I92" s="34"/>
    </row>
    <row r="93" spans="1:13" x14ac:dyDescent="0.25">
      <c r="A93" s="35" t="s">
        <v>11775</v>
      </c>
      <c r="F93" s="34">
        <f>+'SANTANDER MYO 24'!E45</f>
        <v>13688</v>
      </c>
      <c r="G93" s="34"/>
      <c r="H93" s="34"/>
      <c r="I93" s="34"/>
    </row>
    <row r="94" spans="1:13" x14ac:dyDescent="0.25">
      <c r="A94" s="1098" t="s">
        <v>11915</v>
      </c>
      <c r="F94" s="34">
        <f>+'HSBC MYO 24'!E21</f>
        <v>92220</v>
      </c>
      <c r="G94" s="34">
        <f>+'SANTANDER JUN 24'!E26+'HSBC JUN 24'!E51</f>
        <v>9367</v>
      </c>
      <c r="H94" s="34">
        <f>+'HSBC JUL 24'!E14+'HSBC JUL 24'!E28+'HSBC JUL 24'!E35+'HSBC JUL 24'!E55</f>
        <v>133284.35</v>
      </c>
      <c r="I94" s="34"/>
    </row>
    <row r="95" spans="1:13" x14ac:dyDescent="0.25">
      <c r="A95" s="35" t="s">
        <v>113</v>
      </c>
      <c r="F95" s="34"/>
      <c r="G95" s="34"/>
      <c r="H95" s="34"/>
      <c r="I95" s="34">
        <f>+'SANTANDER AGO 24'!E75+'SANTANDER AGO 24'!E76</f>
        <v>1919.8</v>
      </c>
    </row>
    <row r="96" spans="1:13" x14ac:dyDescent="0.25">
      <c r="A96" s="35" t="s">
        <v>114</v>
      </c>
      <c r="D96" s="2">
        <f>+'HSBC MZO 24'!E50</f>
        <v>6264</v>
      </c>
      <c r="F96" s="34">
        <f>+'HSBC MYO 24'!E12</f>
        <v>60000</v>
      </c>
      <c r="G96" s="34"/>
      <c r="H96" s="34"/>
      <c r="I96" s="34"/>
    </row>
    <row r="97" spans="1:13" x14ac:dyDescent="0.25">
      <c r="A97" s="32" t="s">
        <v>3985</v>
      </c>
      <c r="E97" s="2">
        <f>+'SANTANDER ABR 24'!E35</f>
        <v>5542.48</v>
      </c>
      <c r="F97" s="34"/>
      <c r="G97" s="34"/>
      <c r="H97" s="34"/>
      <c r="I97" s="34"/>
      <c r="M97" s="31"/>
    </row>
    <row r="98" spans="1:13" x14ac:dyDescent="0.25">
      <c r="A98" s="32" t="s">
        <v>116</v>
      </c>
      <c r="B98" s="2">
        <f>+'SANTANDER ENE 24'!E51+'HSBC ENE 24'!E25</f>
        <v>5158.03</v>
      </c>
      <c r="C98" s="2">
        <f>+'HSBC FEB 24'!E43</f>
        <v>40137.11</v>
      </c>
      <c r="D98" s="2">
        <f>+'SANTANDER MZO 24'!E82+'HSBC MZO 24'!E30+'HSBC MZO 24'!E51</f>
        <v>10055</v>
      </c>
      <c r="F98" s="34">
        <f>+'HSBC MYO 24'!E25</f>
        <v>32557.24</v>
      </c>
      <c r="G98" s="34">
        <f>+'HSBC JUN 24'!E30+'HSBC JUN 24'!E38+'HSBC JUN 24'!E61</f>
        <v>93333.18</v>
      </c>
      <c r="H98" s="34">
        <f>+'HSBC JUL 24'!E25+'HSBC JUL 24'!E52+'HSBC JUL 24'!E58+'HSBC JUL 24'!E59</f>
        <v>58477.22</v>
      </c>
      <c r="I98" s="34">
        <f>+'HSBC AGO 24'!E23+'HSBC AGO 24'!E24+'HSBC AGO 24'!E39+'HSBC AGO 24'!E43+'HSBC AGO 24'!E60</f>
        <v>62440.13</v>
      </c>
      <c r="J98" s="2">
        <f>+'HSBC SEPT 24'!E11+'HSBC SEPT 24'!E57+'HSBC SEPT 24'!E47</f>
        <v>20698.43</v>
      </c>
      <c r="M98" s="31"/>
    </row>
    <row r="99" spans="1:13" x14ac:dyDescent="0.25">
      <c r="F99" s="34"/>
      <c r="G99" s="34"/>
      <c r="H99" s="34"/>
      <c r="I99" s="34"/>
    </row>
    <row r="100" spans="1:13" x14ac:dyDescent="0.25">
      <c r="A100" s="32"/>
    </row>
    <row r="101" spans="1:13" x14ac:dyDescent="0.25">
      <c r="A101" s="33" t="s">
        <v>117</v>
      </c>
    </row>
    <row r="102" spans="1:13" x14ac:dyDescent="0.25">
      <c r="A102" s="35" t="s">
        <v>118</v>
      </c>
      <c r="B102" s="2">
        <v>0</v>
      </c>
      <c r="C102" s="2">
        <f>+'HSBC FEB 24'!Z16</f>
        <v>42047.873999999996</v>
      </c>
      <c r="H102" s="2">
        <f>+'SANTANDER JUL 24'!E85</f>
        <v>68316</v>
      </c>
      <c r="J102" s="2">
        <f>+'HSBC SEPT 24'!E45</f>
        <v>4687.6099999999997</v>
      </c>
    </row>
    <row r="103" spans="1:13" x14ac:dyDescent="0.25">
      <c r="A103" s="35" t="s">
        <v>119</v>
      </c>
      <c r="E103" s="2">
        <f>+'HSBC ABR 24'!D42</f>
        <v>21882.79</v>
      </c>
    </row>
    <row r="104" spans="1:13" x14ac:dyDescent="0.25">
      <c r="A104" s="32" t="s">
        <v>120</v>
      </c>
      <c r="M104" s="31"/>
    </row>
    <row r="105" spans="1:13" x14ac:dyDescent="0.25">
      <c r="A105" s="32"/>
      <c r="I105" s="54"/>
    </row>
    <row r="106" spans="1:13" x14ac:dyDescent="0.25">
      <c r="A106" s="46" t="s">
        <v>121</v>
      </c>
      <c r="B106" s="44">
        <f t="shared" ref="B106:M106" si="5">SUM(B108:B129)</f>
        <v>400000</v>
      </c>
      <c r="C106" s="44">
        <f t="shared" si="5"/>
        <v>291854.62</v>
      </c>
      <c r="D106" s="44">
        <f t="shared" si="5"/>
        <v>928</v>
      </c>
      <c r="E106" s="44">
        <f t="shared" si="5"/>
        <v>0</v>
      </c>
      <c r="F106" s="44">
        <f t="shared" si="5"/>
        <v>0</v>
      </c>
      <c r="G106" s="44">
        <f t="shared" si="5"/>
        <v>6264</v>
      </c>
      <c r="H106" s="44">
        <f t="shared" si="5"/>
        <v>300928</v>
      </c>
      <c r="I106" s="44">
        <f t="shared" si="5"/>
        <v>187034</v>
      </c>
      <c r="J106" s="44">
        <f t="shared" si="5"/>
        <v>106728</v>
      </c>
      <c r="K106" s="44">
        <f t="shared" si="5"/>
        <v>0</v>
      </c>
      <c r="L106" s="44">
        <f t="shared" si="5"/>
        <v>0</v>
      </c>
      <c r="M106" s="44">
        <f t="shared" si="5"/>
        <v>0</v>
      </c>
    </row>
    <row r="107" spans="1:13" x14ac:dyDescent="0.25">
      <c r="A107" s="47"/>
    </row>
    <row r="108" spans="1:13" x14ac:dyDescent="0.25">
      <c r="A108" s="33" t="s">
        <v>122</v>
      </c>
    </row>
    <row r="109" spans="1:13" x14ac:dyDescent="0.25">
      <c r="A109" s="32" t="s">
        <v>123</v>
      </c>
    </row>
    <row r="110" spans="1:13" x14ac:dyDescent="0.25">
      <c r="A110" s="32" t="s">
        <v>124</v>
      </c>
    </row>
    <row r="111" spans="1:13" x14ac:dyDescent="0.25">
      <c r="A111" s="32" t="s">
        <v>125</v>
      </c>
    </row>
    <row r="112" spans="1:13" x14ac:dyDescent="0.25">
      <c r="A112" s="32" t="s">
        <v>126</v>
      </c>
      <c r="D112" s="2">
        <f>+'HSBC MZO 24'!E13+'HSBC MZO 24'!E35</f>
        <v>928</v>
      </c>
      <c r="G112" s="2">
        <f>+'HSBC JUN 24'!E53</f>
        <v>928</v>
      </c>
      <c r="H112" s="2">
        <f>+'HSBC JUL 24'!E38</f>
        <v>928</v>
      </c>
      <c r="J112" s="2">
        <f>+'HSBC SEPT 24'!E41</f>
        <v>928</v>
      </c>
    </row>
    <row r="113" spans="1:13" x14ac:dyDescent="0.25">
      <c r="A113" s="32" t="s">
        <v>127</v>
      </c>
      <c r="M113" s="31"/>
    </row>
    <row r="114" spans="1:13" x14ac:dyDescent="0.25">
      <c r="A114" s="32" t="s">
        <v>128</v>
      </c>
      <c r="G114" s="2">
        <f>+'HSBC JUN 24'!E32</f>
        <v>5336</v>
      </c>
      <c r="M114" s="31"/>
    </row>
    <row r="115" spans="1:13" x14ac:dyDescent="0.25">
      <c r="A115" s="32" t="s">
        <v>129</v>
      </c>
    </row>
    <row r="116" spans="1:13" x14ac:dyDescent="0.25">
      <c r="A116" s="32" t="s">
        <v>130</v>
      </c>
      <c r="B116" s="2">
        <f>+'SANTANDER ENE 24'!E108</f>
        <v>400000</v>
      </c>
      <c r="J116" s="2">
        <f>+'SANTANDER SEPT 24'!E45+'HSBC SEPT 24'!E48</f>
        <v>105800</v>
      </c>
      <c r="M116" s="31"/>
    </row>
    <row r="117" spans="1:13" x14ac:dyDescent="0.25">
      <c r="A117" s="32" t="s">
        <v>131</v>
      </c>
      <c r="M117" s="31"/>
    </row>
    <row r="118" spans="1:13" x14ac:dyDescent="0.25">
      <c r="A118" s="32" t="s">
        <v>132</v>
      </c>
      <c r="M118" s="31"/>
    </row>
    <row r="119" spans="1:13" x14ac:dyDescent="0.25">
      <c r="A119" s="32"/>
    </row>
    <row r="120" spans="1:13" x14ac:dyDescent="0.25">
      <c r="A120" s="33" t="s">
        <v>133</v>
      </c>
    </row>
    <row r="121" spans="1:13" x14ac:dyDescent="0.25">
      <c r="A121" s="32" t="s">
        <v>128</v>
      </c>
      <c r="B121" s="34"/>
      <c r="C121" s="2">
        <v>168374.05</v>
      </c>
      <c r="H121" s="2">
        <f>+'HSBC JUL 24'!E73</f>
        <v>300000</v>
      </c>
      <c r="M121" s="31"/>
    </row>
    <row r="122" spans="1:13" x14ac:dyDescent="0.25">
      <c r="A122" s="32" t="s">
        <v>134</v>
      </c>
      <c r="B122" s="34"/>
    </row>
    <row r="123" spans="1:13" x14ac:dyDescent="0.25">
      <c r="A123" s="32" t="s">
        <v>125</v>
      </c>
      <c r="B123" s="34"/>
      <c r="I123" s="2">
        <f>+'SANTANDER AGO 24'!E52+'SANTANDER AGO 24'!E53</f>
        <v>187034</v>
      </c>
    </row>
    <row r="124" spans="1:13" x14ac:dyDescent="0.25">
      <c r="A124" s="32" t="s">
        <v>127</v>
      </c>
      <c r="B124" s="34"/>
      <c r="C124" s="2">
        <v>123480.57</v>
      </c>
      <c r="M124" s="31"/>
    </row>
    <row r="125" spans="1:13" x14ac:dyDescent="0.25">
      <c r="A125" s="32" t="s">
        <v>135</v>
      </c>
      <c r="B125" s="34"/>
      <c r="M125" s="31"/>
    </row>
    <row r="126" spans="1:13" x14ac:dyDescent="0.25">
      <c r="A126" s="32" t="s">
        <v>136</v>
      </c>
      <c r="B126" s="34"/>
      <c r="M126" s="31"/>
    </row>
    <row r="127" spans="1:13" x14ac:dyDescent="0.25">
      <c r="A127" s="32" t="s">
        <v>130</v>
      </c>
      <c r="B127" s="34"/>
    </row>
    <row r="128" spans="1:13" x14ac:dyDescent="0.25">
      <c r="A128" s="32" t="s">
        <v>137</v>
      </c>
      <c r="B128" s="34"/>
    </row>
    <row r="129" spans="1:13" x14ac:dyDescent="0.25">
      <c r="A129" s="32" t="s">
        <v>138</v>
      </c>
      <c r="B129" s="34"/>
    </row>
    <row r="130" spans="1:13" x14ac:dyDescent="0.25">
      <c r="A130" s="32"/>
      <c r="B130" s="34"/>
    </row>
    <row r="131" spans="1:13" x14ac:dyDescent="0.25">
      <c r="A131" s="46" t="s">
        <v>139</v>
      </c>
      <c r="B131" s="55">
        <f t="shared" ref="B131:M131" si="6">SUM(B134:B138)</f>
        <v>72384.820000000007</v>
      </c>
      <c r="C131" s="55">
        <f t="shared" si="6"/>
        <v>72384.820000000007</v>
      </c>
      <c r="D131" s="55">
        <f t="shared" si="6"/>
        <v>72384.820000000007</v>
      </c>
      <c r="E131" s="55">
        <f t="shared" si="6"/>
        <v>150878.02000000002</v>
      </c>
      <c r="F131" s="55">
        <f t="shared" si="6"/>
        <v>84640.48000000001</v>
      </c>
      <c r="G131" s="55">
        <f t="shared" si="6"/>
        <v>88183.37</v>
      </c>
      <c r="H131" s="55">
        <f t="shared" si="6"/>
        <v>267131.58999999997</v>
      </c>
      <c r="I131" s="55">
        <f t="shared" si="6"/>
        <v>80357.48</v>
      </c>
      <c r="J131" s="55">
        <f t="shared" si="6"/>
        <v>80357.48</v>
      </c>
      <c r="K131" s="55">
        <f t="shared" si="6"/>
        <v>0</v>
      </c>
      <c r="L131" s="55">
        <f t="shared" si="6"/>
        <v>0</v>
      </c>
      <c r="M131" s="55">
        <f t="shared" si="6"/>
        <v>0</v>
      </c>
    </row>
    <row r="132" spans="1:13" x14ac:dyDescent="0.25">
      <c r="A132" s="47"/>
    </row>
    <row r="133" spans="1:13" x14ac:dyDescent="0.25">
      <c r="A133" s="33" t="s">
        <v>140</v>
      </c>
    </row>
    <row r="134" spans="1:13" x14ac:dyDescent="0.25">
      <c r="A134" s="35" t="s">
        <v>141</v>
      </c>
      <c r="B134" s="2">
        <f>+'SANTANDER ENE 24'!E58+'SANTANDER ENE 24'!E59+'SANTANDER ENE 24'!E60</f>
        <v>20948.43</v>
      </c>
      <c r="C134" s="2">
        <f>+'SANTANDER FEB 24'!E58+'SANTANDER FEB 24'!E59+'SANTANDER FEB 24'!E60</f>
        <v>20948.43</v>
      </c>
      <c r="D134" s="2">
        <f>+'SANTANDER MZO 24'!E60+'SANTANDER MZO 24'!E61+'SANTANDER MZO 24'!E62</f>
        <v>20948.43</v>
      </c>
      <c r="E134" s="2">
        <f>+'SANTANDER ABR 24'!E59+'SANTANDER ABR 24'!E60+'SANTANDER ABR 24'!E61</f>
        <v>20948.43</v>
      </c>
      <c r="F134" s="2">
        <f>+'SANTANDER MYO 24'!E57+'SANTANDER MYO 24'!E58+'SANTANDER MYO 24'!E59</f>
        <v>20948.43</v>
      </c>
      <c r="G134" s="2">
        <f>+'SANTANDER JUN 24'!E70+'SANTANDER JUN 24'!E71+'SANTANDER JUN 24'!E74</f>
        <v>23477.670000000002</v>
      </c>
      <c r="H134" s="2">
        <f>+'SANTANDER JUL 24'!E58+'SANTANDER JUL 24'!E59+'HSBC JUL 24'!E42</f>
        <v>202425.88999999998</v>
      </c>
      <c r="I134" s="2">
        <f>+'SANTANDER AGO 24'!E56+'SANTANDER AGO 24'!E57</f>
        <v>15651.78</v>
      </c>
      <c r="J134" s="2">
        <f>+'SANTANDER SEPT 24'!E58+'SANTANDER SEPT 24'!E59</f>
        <v>15651.78</v>
      </c>
      <c r="M134" s="2"/>
    </row>
    <row r="135" spans="1:13" x14ac:dyDescent="0.25">
      <c r="A135" s="35" t="s">
        <v>12507</v>
      </c>
      <c r="B135" s="2">
        <v>51436.39</v>
      </c>
      <c r="C135" s="2">
        <v>51436.39</v>
      </c>
      <c r="D135" s="2">
        <v>51436.39</v>
      </c>
      <c r="E135" s="2">
        <v>51436.39</v>
      </c>
      <c r="F135" s="2">
        <v>51436.39</v>
      </c>
      <c r="G135" s="2">
        <v>51436.39</v>
      </c>
      <c r="H135" s="2">
        <f>+'SANTANDER JUL 24'!E46</f>
        <v>51436.39</v>
      </c>
      <c r="I135" s="2">
        <f>+'SANTANDER AGO 24'!E43</f>
        <v>51436.39</v>
      </c>
      <c r="J135" s="2">
        <f>+'SANTANDER SEPT 24'!E46</f>
        <v>51436.39</v>
      </c>
      <c r="M135" s="2"/>
    </row>
    <row r="136" spans="1:13" hidden="1" x14ac:dyDescent="0.25">
      <c r="A136" s="35" t="s">
        <v>5951</v>
      </c>
    </row>
    <row r="137" spans="1:13" hidden="1" x14ac:dyDescent="0.25">
      <c r="A137" s="35" t="s">
        <v>5952</v>
      </c>
    </row>
    <row r="138" spans="1:13" x14ac:dyDescent="0.25">
      <c r="A138" s="1064" t="s">
        <v>13110</v>
      </c>
      <c r="E138" s="2">
        <f>+'SANTANDER ABR 24'!E90</f>
        <v>78493.2</v>
      </c>
      <c r="F138" s="2">
        <f>+'SANTANDER MYO 24'!E63</f>
        <v>12255.66</v>
      </c>
      <c r="G138" s="2">
        <f>+'SANTANDER JUN 24'!E72</f>
        <v>13269.31</v>
      </c>
      <c r="H138" s="2">
        <f>+'SANTANDER JUL 24'!E57</f>
        <v>13269.31</v>
      </c>
      <c r="I138" s="2">
        <f>+'SANTANDER AGO 24'!E59</f>
        <v>13269.31</v>
      </c>
      <c r="J138" s="2">
        <f>+'SANTANDER SEPT 24'!E62</f>
        <v>13269.31</v>
      </c>
    </row>
    <row r="139" spans="1:13" x14ac:dyDescent="0.25">
      <c r="A139" s="32"/>
    </row>
    <row r="140" spans="1:13" x14ac:dyDescent="0.25">
      <c r="A140" s="46" t="s">
        <v>142</v>
      </c>
      <c r="B140" s="44">
        <f t="shared" ref="B140:M140" si="7">SUM(B142:B153)</f>
        <v>145610.70000000001</v>
      </c>
      <c r="C140" s="44">
        <f t="shared" si="7"/>
        <v>141389.06</v>
      </c>
      <c r="D140" s="44">
        <f t="shared" si="7"/>
        <v>133552.42000000001</v>
      </c>
      <c r="E140" s="44">
        <f t="shared" si="7"/>
        <v>138110.96</v>
      </c>
      <c r="F140" s="44">
        <f t="shared" si="7"/>
        <v>73734.23000000001</v>
      </c>
      <c r="G140" s="44">
        <f t="shared" si="7"/>
        <v>115298.35</v>
      </c>
      <c r="H140" s="44">
        <f t="shared" si="7"/>
        <v>81452.37</v>
      </c>
      <c r="I140" s="44">
        <f t="shared" si="7"/>
        <v>116552.21</v>
      </c>
      <c r="J140" s="44">
        <f t="shared" si="7"/>
        <v>269152.64000000001</v>
      </c>
      <c r="K140" s="44">
        <f t="shared" si="7"/>
        <v>0</v>
      </c>
      <c r="L140" s="44">
        <f t="shared" si="7"/>
        <v>0</v>
      </c>
      <c r="M140" s="44">
        <f t="shared" si="7"/>
        <v>0</v>
      </c>
    </row>
    <row r="141" spans="1:13" x14ac:dyDescent="0.25">
      <c r="A141" s="47"/>
    </row>
    <row r="142" spans="1:13" x14ac:dyDescent="0.25">
      <c r="A142" s="35" t="s">
        <v>13113</v>
      </c>
      <c r="B142" s="2">
        <v>3524.74</v>
      </c>
      <c r="C142" s="2">
        <v>3272.97</v>
      </c>
      <c r="D142" s="2">
        <f>+'SANTANDER MZO 24'!E34</f>
        <v>4550.5600000000004</v>
      </c>
      <c r="E142" s="2">
        <f>+'SANTANDER ABR 24'!E41</f>
        <v>4455.58</v>
      </c>
      <c r="F142" s="2">
        <f>+'SANTANDER MYO 24'!E34</f>
        <v>3864.67</v>
      </c>
      <c r="G142" s="2">
        <f>+'SANTANDER JUN 24'!E34</f>
        <v>3592.29</v>
      </c>
      <c r="H142" s="2">
        <f>+'SANTANDER JUL 24'!E36</f>
        <v>3091.08</v>
      </c>
      <c r="I142" s="2">
        <f>+'SANTANDER AGO 24'!E32</f>
        <v>2794.85</v>
      </c>
      <c r="J142" s="2">
        <f>+'SANTANDER SEPT 24'!E35</f>
        <v>2393.7800000000002</v>
      </c>
      <c r="M142" s="31"/>
    </row>
    <row r="143" spans="1:13" hidden="1" x14ac:dyDescent="0.25">
      <c r="A143" s="35" t="s">
        <v>144</v>
      </c>
    </row>
    <row r="144" spans="1:13" x14ac:dyDescent="0.25">
      <c r="A144" s="1098" t="s">
        <v>12508</v>
      </c>
      <c r="B144" s="2">
        <v>0</v>
      </c>
      <c r="C144" s="2">
        <v>0</v>
      </c>
      <c r="D144" s="2">
        <v>0</v>
      </c>
      <c r="E144" s="2">
        <v>0</v>
      </c>
      <c r="F144" s="2">
        <v>0</v>
      </c>
      <c r="G144" s="2">
        <f>+'SANTANDER JUN 24'!E53+'SANTANDER JUN 24'!E54</f>
        <v>43426.76</v>
      </c>
      <c r="H144" s="2">
        <v>0</v>
      </c>
      <c r="I144" s="2">
        <f>+'SANTANDER AGO 24'!E26+'SANTANDER AGO 24'!E27</f>
        <v>27835.62</v>
      </c>
      <c r="J144" s="2">
        <v>0</v>
      </c>
    </row>
    <row r="145" spans="1:13" x14ac:dyDescent="0.25">
      <c r="A145" s="1098" t="s">
        <v>13114</v>
      </c>
      <c r="B145" s="2">
        <v>0</v>
      </c>
      <c r="C145" s="2">
        <v>0</v>
      </c>
      <c r="D145" s="2">
        <v>0</v>
      </c>
      <c r="E145" s="2">
        <v>0</v>
      </c>
      <c r="F145" s="2">
        <v>0</v>
      </c>
      <c r="G145" s="2">
        <v>0</v>
      </c>
      <c r="H145" s="2">
        <v>48285.71</v>
      </c>
      <c r="I145" s="2">
        <v>52591</v>
      </c>
      <c r="J145" s="2">
        <f>+'SANTANDER SEPT 24'!E74</f>
        <v>132453.42000000001</v>
      </c>
    </row>
    <row r="146" spans="1:13" x14ac:dyDescent="0.25">
      <c r="A146" s="35" t="s">
        <v>145</v>
      </c>
      <c r="B146" s="2">
        <f>+'SANTANDER ENE 24'!E11+'SANTANDER ENE 24'!E13+'SANTANDER ENE 24'!E15+'SANTANDER ENE 24'!E22+'SANTANDER ENE 24'!E25+'SANTANDER ENE 24'!E28+'SANTANDER ENE 24'!E30+'SANTANDER ENE 24'!E40+'SANTANDER ENE 24'!E41+'SANTANDER ENE 24'!E54+'SANTANDER ENE 24'!E66+'SANTANDER ENE 24'!E70+'SANTANDER ENE 24'!E74+'SANTANDER ENE 24'!E78+'SANTANDER ENE 24'!E80+'SANTANDER ENE 24'!E82+'SANTANDER ENE 24'!E86+'SANTANDER ENE 24'!E88+'SANTANDER ENE 24'!E90+'SANTANDER ENE 24'!E93+'SANTANDER ENE 24'!E96+'SANTANDER ENE 24'!E101+'SANTANDER ENE 24'!E103+'SANTANDER ENE 24'!E110+'SANTANDER ENE 24'!E115+'SANTANDER ENE 24'!E117+'SANTANDER ENE 24'!E121</f>
        <v>5482.8700000000017</v>
      </c>
      <c r="C146" s="2">
        <f>+'SANTANDER FEB 24'!E10+'SANTANDER FEB 24'!E12+'SANTANDER FEB 24'!E14+'SANTANDER FEB 24'!E21+'SANTANDER FEB 24'!E30+'SANTANDER FEB 24'!E34+'SANTANDER FEB 24'!E37+'SANTANDER FEB 24'!E41+'SANTANDER FEB 24'!E43+'SANTANDER FEB 24'!E47+'SANTANDER FEB 24'!E55+'SANTANDER FEB 24'!E63+'SANTANDER FEB 24'!E69+'SANTANDER FEB 24'!E71+'SANTANDER FEB 24'!E73+'SANTANDER FEB 24'!E75+'SANTANDER FEB 24'!E78+'SANTANDER FEB 24'!E80+'SANTANDER FEB 24'!E82+'SANTANDER FEB 24'!E88+'SANTANDER FEB 24'!E90+'SANTANDER FEB 24'!E101+'SANTANDER FEB 24'!E106+'SANTANDER FEB 24'!E32</f>
        <v>3528.2299999999996</v>
      </c>
      <c r="D146" s="2">
        <f>+'SANTANDER MZO 24'!E10+'SANTANDER MZO 24'!E12+'SANTANDER MZO 24'!E14+'SANTANDER MZO 24'!E16+'SANTANDER MZO 24'!E25+'SANTANDER MZO 24'!E28+'SANTANDER MZO 24'!E30+'SANTANDER MZO 24'!E35+'SANTANDER MZO 24'!E36+'SANTANDER MZO 24'!E40+'SANTANDER MZO 24'!E42+'SANTANDER MZO 24'!E48+'SANTANDER MZO 24'!E56+'SANTANDER MZO 24'!E67+'SANTANDER MZO 24'!E73+'SANTANDER MZO 24'!E76+'SANTANDER MZO 24'!E80+'SANTANDER MZO 24'!E84+'SANTANDER MZO 24'!E91+'SANTANDER MZO 24'!E95</f>
        <v>3339.5099999999998</v>
      </c>
      <c r="E146" s="2">
        <f>+'SANTANDER ABR 24'!E15+'SANTANDER ABR 24'!E17+'SANTANDER ABR 24'!E19+'SANTANDER ABR 24'!E21+'SANTANDER ABR 24'!E30+'SANTANDER ABR 24'!E33+'SANTANDER ABR 24'!E37+'SANTANDER ABR 24'!E45+'SANTANDER ABR 24'!E54+'SANTANDER ABR 24'!E64+'SANTANDER ABR 24'!E67+'SANTANDER ABR 24'!E72+'SANTANDER ABR 24'!E77+'SANTANDER ABR 24'!E86+'SANTANDER ABR 24'!E88+'SANTANDER ABR 24'!E94+'SANTANDER ABR 24'!E102+'SANTANDER ABR 24'!E42</f>
        <v>3212.3199999999997</v>
      </c>
      <c r="F146" s="2">
        <f>+'SANTANDER MYO 24'!E116+'SANTANDER MYO 24'!E113+'SANTANDER MYO 24'!E109+'SANTANDER MYO 24'!E102+'SANTANDER MYO 24'!E98+'SANTANDER MYO 24'!E94+'SANTANDER MYO 24'!E92+'SANTANDER MYO 24'!E90+'SANTANDER MYO 24'!E86+'SANTANDER MYO 24'!E80+'SANTANDER MYO 24'!E76+'SANTANDER MYO 24'!E73+'SANTANDER MYO 24'!E70+'SANTANDER MYO 24'!E65+'SANTANDER MYO 24'!E53+'SANTANDER MYO 24'!E47+'SANTANDER MYO 24'!E42+'SANTANDER MYO 24'!E40+'SANTANDER MYO 24'!E38+'SANTANDER MYO 24'!E37+'SANTANDER MYO 24'!E35+'SANTANDER MYO 24'!E31+'SANTANDER MYO 24'!E29+'SANTANDER MYO 24'!E25+'SANTANDER MYO 24'!E19+'SANTANDER MYO 24'!E17+'SANTANDER MYO 24'!E15+'SANTANDER MYO 24'!E13+'SANTANDER MYO 24'!E11</f>
        <v>5023.03</v>
      </c>
      <c r="G146" s="2">
        <f>+'SANTANDER JUN 24'!E10+'SANTANDER JUN 24'!E12+'SANTANDER JUN 24'!E14+'SANTANDER JUN 24'!E22+'SANTANDER JUN 24'!E27+'SANTANDER JUN 24'!E29+'SANTANDER JUN 24'!E35+'SANTANDER JUN 24'!E39+'SANTANDER JUN 24'!E42+'SANTANDER JUN 24'!E51+'SANTANDER JUN 24'!E58+'SANTANDER JUN 24'!E64+'SANTANDER JUN 24'!E77+'SANTANDER JUN 24'!E80+'SANTANDER JUN 24'!E86+'SANTANDER JUN 24'!E88+'SANTANDER JUN 24'!E92+'SANTANDER JUN 24'!E97+'SANTANDER JUN 24'!E101</f>
        <v>4225.3899999999994</v>
      </c>
      <c r="H146" s="2">
        <f>+'SANTANDER JUL 24'!E12+'SANTANDER JUL 24'!E16+'SANTANDER JUL 24'!E22+'SANTANDER JUL 24'!E26+'SANTANDER JUL 24'!E28+'SANTANDER JUL 24'!E31+'SANTANDER JUL 24'!E33+'SANTANDER JUL 24'!E38+'SANTANDER JUL 24'!E41+'SANTANDER JUL 24'!E47+'SANTANDER JUL 24'!E52+'SANTANDER JUL 24'!E64+'SANTANDER JUL 24'!E68+'SANTANDER JUL 24'!E74+'SANTANDER JUL 24'!E77+'SANTANDER JUL 24'!E83+'SANTANDER JUL 24'!E88+'SANTANDER JUL 24'!E91+'SANTANDER JUL 24'!E96+'SANTANDER JUL 24'!E101+'SANTANDER JUL 24'!E103+'SANTANDER JUL 24'!E110+'SANTANDER JUL 24'!E107</f>
        <v>4011.8100000000004</v>
      </c>
      <c r="I146" s="2">
        <f>+'SANTANDER AGO 24'!E10+'SANTANDER AGO 24'!E12+'SANTANDER AGO 24'!E14+'SANTANDER AGO 24'!E16+'SANTANDER AGO 24'!E28+'SANTANDER AGO 24'!E39+'SANTANDER AGO 24'!E41+'SANTANDER AGO 24'!E44+'SANTANDER AGO 24'!E47+'SANTANDER AGO 24'!E62+'SANTANDER AGO 24'!E65+'SANTANDER AGO 24'!E67+'SANTANDER AGO 24'!E71+'SANTANDER AGO 24'!E78+'SANTANDER AGO 24'!E81+'SANTANDER AGO 24'!E84+'SANTANDER AGO 24'!E87+'SANTANDER AGO 24'!E93+'SANTANDER AGO 24'!E33</f>
        <v>3325.44</v>
      </c>
      <c r="J146" s="2">
        <f>+'SANTANDER SEPT 24'!E10+'SANTANDER SEPT 24'!E12+'SANTANDER SEPT 24'!E14+'SANTANDER SEPT 24'!E16+'SANTANDER SEPT 24'!E24+'SANTANDER SEPT 24'!E26+'SANTANDER SEPT 24'!E30+'SANTANDER SEPT 24'!E36+'SANTANDER SEPT 24'!E38+'SANTANDER SEPT 24'!E41+'SANTANDER SEPT 24'!E48+'SANTANDER SEPT 24'!E65+'SANTANDER SEPT 24'!E69+'SANTANDER SEPT 24'!E71+'SANTANDER SEPT 24'!E77+'SANTANDER SEPT 24'!E80+'SANTANDER SEPT 24'!E84+'SANTANDER SEPT 24'!E93</f>
        <v>4310.6499999999996</v>
      </c>
      <c r="M146" s="31"/>
    </row>
    <row r="147" spans="1:13" hidden="1" x14ac:dyDescent="0.25">
      <c r="A147" s="35" t="s">
        <v>146</v>
      </c>
    </row>
    <row r="148" spans="1:13" x14ac:dyDescent="0.25">
      <c r="A148" s="35" t="s">
        <v>147</v>
      </c>
      <c r="B148" s="2">
        <v>102687.5</v>
      </c>
      <c r="C148" s="2">
        <f>+'BANREGIO FEB 24'!E9</f>
        <v>102687.5</v>
      </c>
      <c r="D148" s="2">
        <f>+'BANREGIO MZO 24'!E9</f>
        <v>96062.5</v>
      </c>
      <c r="E148" s="2">
        <f>+'BANREGIO ABR 24'!E9+'BANREGIO ABR 24'!E10</f>
        <v>102648.75</v>
      </c>
      <c r="F148" s="2">
        <f>+'BANREGIO MYO 24'!E9</f>
        <v>37897.65</v>
      </c>
      <c r="G148" s="2">
        <f>+'BANREGIO JUN 24'!E9+'BANREGIO JUN 24'!E16</f>
        <v>37448.449999999997</v>
      </c>
      <c r="H148" s="2">
        <v>0</v>
      </c>
      <c r="I148" s="2">
        <v>4560</v>
      </c>
      <c r="J148" s="2">
        <f>+'BANREGIO SEPT 24'!E9</f>
        <v>105593.75</v>
      </c>
      <c r="M148" s="2"/>
    </row>
    <row r="149" spans="1:13" x14ac:dyDescent="0.25">
      <c r="A149" s="679" t="s">
        <v>5950</v>
      </c>
      <c r="B149" s="2">
        <v>3375</v>
      </c>
      <c r="C149" s="2">
        <f>+'BANREGIO FEB 24'!E10+'BANREGIO FEB 24'!E11+'BANREGIO FEB 24'!E12+'BANREGIO FEB 24'!E13+'BANREGIO FEB 24'!E14+'BANREGIO FEB 24'!E15+'BANREGIO FEB 24'!E17+'BANREGIO FEB 24'!E19+'BANREGIO FEB 24'!E21+'BANREGIO FEB 24'!E23</f>
        <v>3396.9</v>
      </c>
      <c r="D149" s="2">
        <f>+'BANREGIO MZO 24'!E10+'BANREGIO MZO 24'!E12+'BANREGIO MZO 24'!E13+'BANREGIO MZO 24'!E14+'BANREGIO MZO 24'!E15+'BANREGIO MZO 24'!E16+'BANREGIO MZO 24'!E17+'BANREGIO MZO 24'!E19+'BANREGIO MZO 24'!E23+'BANREGIO MZO 24'!E25+'BANREGIO MZO 24'!E27</f>
        <v>3133.5499999999997</v>
      </c>
      <c r="E149" s="2">
        <f>+'BANREGIO ABR 24'!E13+'BANREGIO ABR 24'!E15+'BANREGIO ABR 24'!E17+'BANREGIO ABR 24'!E18+'BANREGIO ABR 24'!E19+'BANREGIO ABR 24'!E20+'BANREGIO ABR 24'!E21+'BANREGIO ABR 24'!E22+'BANREGIO ABR 24'!E24+'BANREGIO ABR 24'!E26</f>
        <v>3365.14</v>
      </c>
      <c r="F149" s="2">
        <f>+'BANREGIO MYO 24'!E10+'BANREGIO MYO 24'!E11+'BANREGIO MYO 24'!E12+'BANREGIO MYO 24'!E13+'BANREGIO MYO 24'!E14+'BANREGIO MYO 24'!E15+'BANREGIO MYO 24'!E17+'BANREGIO MYO 24'!E19+'BANREGIO MYO 24'!E22+'BANREGIO MYO 24'!E24</f>
        <v>3115.55</v>
      </c>
      <c r="G149" s="2">
        <f>+'BANREGIO JUN 24'!E10+'BANREGIO JUN 24'!E11+'BANREGIO JUN 24'!E12+'BANREGIO JUN 24'!E13+'BANREGIO JUN 24'!E14+'BANREGIO JUN 24'!E17+'BANREGIO JUN 24'!E19+'BANREGIO JUN 24'!E21+'BANREGIO JUN 24'!E23</f>
        <v>3367.96</v>
      </c>
      <c r="H149" s="2">
        <f>+'BANREGIO JUL 24'!E9+'BANREGIO JUL 24'!E10+'BANREGIO JUL 24'!E11+'BANREGIO JUL 24'!E12+'BANREGIO JUL 24'!E13+'BANREGIO JUL 24'!E14+'BANREGIO JUL 24'!E16+'BANREGIO JUL 24'!E18+'BANREGIO JUL 24'!E22+'BANREGIO JUL 24'!E24+'BANREGIO JUL 24'!E26</f>
        <v>3422.11</v>
      </c>
      <c r="I149" s="2">
        <v>3399.4700000000003</v>
      </c>
      <c r="J149" s="2">
        <f>+'BANREGIO SEPT 24'!E10+'BANREGIO SEPT 24'!E12+'BANREGIO SEPT 24'!E13+'BANREGIO SEPT 24'!E14+'BANREGIO SEPT 24'!E15+'BANREGIO SEPT 24'!E16+'BANREGIO SEPT 24'!E17+'BANREGIO SEPT 24'!E19+'BANREGIO SEPT 24'!E21+'BANREGIO SEPT 24'!E23+'BANREGIO SEPT 24'!E25</f>
        <v>2951.04</v>
      </c>
      <c r="M149" s="2"/>
    </row>
    <row r="150" spans="1:13" x14ac:dyDescent="0.25">
      <c r="A150" s="38" t="s">
        <v>148</v>
      </c>
      <c r="B150" s="2">
        <v>4323.92</v>
      </c>
      <c r="C150" s="2">
        <v>2882.62</v>
      </c>
      <c r="D150" s="512">
        <v>1441.3</v>
      </c>
      <c r="E150" s="1093">
        <v>0</v>
      </c>
      <c r="F150" s="1093">
        <v>0</v>
      </c>
      <c r="G150" s="1093">
        <v>0</v>
      </c>
      <c r="H150" s="1093">
        <v>0</v>
      </c>
      <c r="I150" s="1093">
        <v>0</v>
      </c>
      <c r="J150" s="1093">
        <v>0</v>
      </c>
      <c r="K150" s="1093">
        <v>0</v>
      </c>
      <c r="L150" s="1093">
        <v>0</v>
      </c>
      <c r="M150" s="1093">
        <v>0</v>
      </c>
    </row>
    <row r="151" spans="1:13" hidden="1" x14ac:dyDescent="0.25">
      <c r="A151" s="38" t="s">
        <v>149</v>
      </c>
      <c r="M151" s="2"/>
    </row>
    <row r="152" spans="1:13" x14ac:dyDescent="0.25">
      <c r="A152" s="38" t="s">
        <v>150</v>
      </c>
      <c r="B152" s="2">
        <v>26216.67</v>
      </c>
      <c r="C152" s="2">
        <v>25620.84</v>
      </c>
      <c r="D152" s="512">
        <v>25025</v>
      </c>
      <c r="E152" s="2">
        <v>24429.17</v>
      </c>
      <c r="F152" s="2">
        <v>23833.33</v>
      </c>
      <c r="G152" s="2">
        <v>23237.5</v>
      </c>
      <c r="H152" s="2">
        <v>22641.66</v>
      </c>
      <c r="I152" s="2">
        <v>22045.83</v>
      </c>
      <c r="J152" s="2">
        <v>21450</v>
      </c>
      <c r="M152" s="56"/>
    </row>
    <row r="153" spans="1:13" hidden="1" x14ac:dyDescent="0.25">
      <c r="A153" s="57" t="s">
        <v>151</v>
      </c>
      <c r="I153" s="34"/>
      <c r="M153" s="31"/>
    </row>
    <row r="154" spans="1:13" x14ac:dyDescent="0.25">
      <c r="A154" s="58"/>
    </row>
    <row r="155" spans="1:13" x14ac:dyDescent="0.25">
      <c r="A155" s="46" t="s">
        <v>152</v>
      </c>
      <c r="B155" s="44">
        <f>SUM(B157:B163)</f>
        <v>20373</v>
      </c>
      <c r="C155" s="44">
        <f t="shared" ref="C155:M155" si="8">SUM(C157:C163)</f>
        <v>16067.4</v>
      </c>
      <c r="D155" s="44">
        <f t="shared" si="8"/>
        <v>26644.239999999998</v>
      </c>
      <c r="E155" s="44">
        <f t="shared" si="8"/>
        <v>93936.85</v>
      </c>
      <c r="F155" s="44">
        <f t="shared" si="8"/>
        <v>132347.65</v>
      </c>
      <c r="G155" s="44">
        <f t="shared" si="8"/>
        <v>10990</v>
      </c>
      <c r="H155" s="44">
        <f t="shared" si="8"/>
        <v>37595</v>
      </c>
      <c r="I155" s="44">
        <f t="shared" si="8"/>
        <v>44497</v>
      </c>
      <c r="J155" s="44">
        <f t="shared" si="8"/>
        <v>68490</v>
      </c>
      <c r="K155" s="44">
        <f t="shared" si="8"/>
        <v>0</v>
      </c>
      <c r="L155" s="44">
        <f t="shared" si="8"/>
        <v>0</v>
      </c>
      <c r="M155" s="44">
        <f t="shared" si="8"/>
        <v>0</v>
      </c>
    </row>
    <row r="156" spans="1:13" x14ac:dyDescent="0.25">
      <c r="A156" s="47"/>
    </row>
    <row r="157" spans="1:13" x14ac:dyDescent="0.25">
      <c r="A157" s="32" t="s">
        <v>153</v>
      </c>
    </row>
    <row r="158" spans="1:13" x14ac:dyDescent="0.25">
      <c r="A158" s="32" t="s">
        <v>154</v>
      </c>
    </row>
    <row r="159" spans="1:13" x14ac:dyDescent="0.25">
      <c r="A159" s="32" t="s">
        <v>155</v>
      </c>
      <c r="B159" s="2">
        <f>+'GTS EFECT '!D570</f>
        <v>20373</v>
      </c>
      <c r="C159" s="2">
        <f>+'GTS EFECT '!D603</f>
        <v>16067.4</v>
      </c>
      <c r="D159" s="2">
        <f>+'GTS EFECT '!D632</f>
        <v>26644.239999999998</v>
      </c>
      <c r="E159" s="2">
        <f>+'GTS EFECT '!D671</f>
        <v>16588.049999999996</v>
      </c>
      <c r="F159" s="2">
        <f>+'GTS EFECT '!D710</f>
        <v>37712.65</v>
      </c>
      <c r="G159" s="2">
        <f>+'GTS EFECT '!D742</f>
        <v>10990</v>
      </c>
      <c r="H159" s="2">
        <f>+'GTS EFECT '!D788</f>
        <v>37595</v>
      </c>
      <c r="I159" s="2">
        <f>+'GTS EFECT '!D831</f>
        <v>44497</v>
      </c>
      <c r="J159" s="2">
        <f>+'GTS EFECT '!D860</f>
        <v>68490</v>
      </c>
      <c r="M159" s="2"/>
    </row>
    <row r="160" spans="1:13" x14ac:dyDescent="0.25">
      <c r="A160" s="32" t="s">
        <v>156</v>
      </c>
    </row>
    <row r="161" spans="1:13" x14ac:dyDescent="0.25">
      <c r="A161" s="32" t="s">
        <v>11926</v>
      </c>
      <c r="F161" s="11">
        <v>94635</v>
      </c>
      <c r="M161" s="31"/>
    </row>
    <row r="162" spans="1:13" x14ac:dyDescent="0.25">
      <c r="A162" s="1067" t="s">
        <v>11292</v>
      </c>
      <c r="E162" s="2">
        <f>+'HSBC ABR 24'!D50</f>
        <v>77348.800000000003</v>
      </c>
      <c r="M162" s="31"/>
    </row>
    <row r="163" spans="1:13" x14ac:dyDescent="0.25">
      <c r="A163" s="51" t="s">
        <v>157</v>
      </c>
      <c r="B163" s="59"/>
      <c r="C163" s="59"/>
      <c r="D163" s="59"/>
      <c r="E163" s="59"/>
      <c r="F163" s="59"/>
      <c r="G163" s="59"/>
      <c r="H163" s="59"/>
      <c r="I163" s="59"/>
      <c r="J163" s="59"/>
      <c r="K163" s="59"/>
      <c r="L163" s="59"/>
      <c r="M163" s="60"/>
    </row>
    <row r="164" spans="1:13" x14ac:dyDescent="0.25">
      <c r="A164" s="1269" t="s">
        <v>15787</v>
      </c>
      <c r="B164" s="626"/>
      <c r="C164" s="626"/>
      <c r="D164" s="626"/>
      <c r="E164" s="626"/>
      <c r="F164" s="626"/>
      <c r="G164" s="626"/>
      <c r="H164" s="626"/>
      <c r="I164" s="626"/>
      <c r="J164" s="626"/>
      <c r="K164" s="626"/>
      <c r="L164" s="626"/>
      <c r="M164" s="625"/>
    </row>
    <row r="165" spans="1:13" x14ac:dyDescent="0.25">
      <c r="B165" s="6">
        <f t="shared" ref="B165:M165" si="9">+B22+B25+B26+B35+B51+B106+B131+B140+B155</f>
        <v>1217766.9575695</v>
      </c>
      <c r="C165" s="6">
        <f t="shared" si="9"/>
        <v>1465515.8758099999</v>
      </c>
      <c r="D165" s="6">
        <f t="shared" si="9"/>
        <v>1160107.8799325</v>
      </c>
      <c r="E165" s="6">
        <f t="shared" si="9"/>
        <v>1020718.2769999999</v>
      </c>
      <c r="F165" s="6">
        <f t="shared" si="9"/>
        <v>1215087.6633333333</v>
      </c>
      <c r="G165" s="6">
        <f t="shared" si="9"/>
        <v>1114198.1528645002</v>
      </c>
      <c r="H165" s="6">
        <f t="shared" si="9"/>
        <v>2013669.6329999999</v>
      </c>
      <c r="I165" s="6">
        <f t="shared" si="9"/>
        <v>1200364.8949450001</v>
      </c>
      <c r="J165" s="6">
        <f t="shared" si="9"/>
        <v>1423685.5264999997</v>
      </c>
      <c r="K165" s="6">
        <f t="shared" si="9"/>
        <v>0</v>
      </c>
      <c r="L165" s="6">
        <f t="shared" si="9"/>
        <v>0</v>
      </c>
      <c r="M165" s="6">
        <f t="shared" si="9"/>
        <v>0</v>
      </c>
    </row>
  </sheetData>
  <mergeCells count="2">
    <mergeCell ref="B2:M5"/>
    <mergeCell ref="B6:M6"/>
  </mergeCells>
  <pageMargins left="0.7" right="0.7" top="0.75" bottom="0.75" header="0.3" footer="0.3"/>
  <pageSetup paperSize="9" orientation="portrait" r:id="rId1"/>
  <legacy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33218-35D6-43AF-84BA-A6E47951FC66}">
  <dimension ref="A1:HA379"/>
  <sheetViews>
    <sheetView topLeftCell="A19" workbookViewId="0">
      <selection activeCell="E53" sqref="E53"/>
    </sheetView>
  </sheetViews>
  <sheetFormatPr baseColWidth="10" defaultColWidth="10.85546875" defaultRowHeight="12.75" x14ac:dyDescent="0.2"/>
  <cols>
    <col min="1" max="1" width="2.85546875" style="690" customWidth="1"/>
    <col min="2" max="2" width="10.85546875" style="691"/>
    <col min="3" max="3" width="56.42578125" style="691" customWidth="1"/>
    <col min="4" max="4" width="10.85546875" style="693"/>
    <col min="5" max="5" width="17.140625" style="692" customWidth="1"/>
    <col min="6" max="6" width="17.28515625" style="692" hidden="1" customWidth="1"/>
    <col min="7" max="7" width="17.28515625" style="691" hidden="1" customWidth="1"/>
    <col min="8" max="8" width="12" style="690" hidden="1" customWidth="1"/>
    <col min="9" max="9" width="2" style="690" hidden="1" customWidth="1"/>
    <col min="10" max="12" width="11" style="690" hidden="1" customWidth="1"/>
    <col min="13" max="17" width="0" style="311" hidden="1" customWidth="1"/>
    <col min="18" max="16384" width="10.85546875" style="311"/>
  </cols>
  <sheetData>
    <row r="1" spans="2:9" ht="18" x14ac:dyDescent="0.25">
      <c r="B1" s="733"/>
      <c r="C1" s="735" t="s">
        <v>872</v>
      </c>
    </row>
    <row r="2" spans="2:9" ht="18" x14ac:dyDescent="0.25">
      <c r="B2" s="733"/>
      <c r="C2" s="735" t="s">
        <v>1009</v>
      </c>
    </row>
    <row r="3" spans="2:9" ht="18" x14ac:dyDescent="0.25">
      <c r="B3" s="733"/>
      <c r="C3" s="734" t="s">
        <v>7681</v>
      </c>
    </row>
    <row r="4" spans="2:9" ht="13.5" thickBot="1" x14ac:dyDescent="0.25">
      <c r="B4" s="733"/>
      <c r="C4" s="702"/>
    </row>
    <row r="5" spans="2:9" x14ac:dyDescent="0.2">
      <c r="B5" s="732"/>
      <c r="C5" s="731"/>
      <c r="D5" s="730" t="s">
        <v>869</v>
      </c>
      <c r="E5" s="729" t="s">
        <v>868</v>
      </c>
      <c r="F5" s="728"/>
    </row>
    <row r="6" spans="2:9" x14ac:dyDescent="0.2">
      <c r="B6" s="727" t="s">
        <v>41</v>
      </c>
      <c r="C6" s="702" t="s">
        <v>867</v>
      </c>
      <c r="D6" s="693" t="s">
        <v>866</v>
      </c>
      <c r="E6" s="726" t="s">
        <v>865</v>
      </c>
      <c r="F6" s="725" t="s">
        <v>864</v>
      </c>
    </row>
    <row r="7" spans="2:9" ht="13.5" thickBot="1" x14ac:dyDescent="0.25">
      <c r="B7" s="724"/>
      <c r="C7" s="723"/>
      <c r="D7" s="722" t="s">
        <v>863</v>
      </c>
      <c r="E7" s="721"/>
      <c r="F7" s="720"/>
      <c r="G7" s="698"/>
      <c r="H7" s="698"/>
      <c r="I7" s="698"/>
    </row>
    <row r="8" spans="2:9" x14ac:dyDescent="0.2">
      <c r="B8" s="703"/>
      <c r="C8" s="702" t="s">
        <v>1008</v>
      </c>
      <c r="F8" s="692">
        <v>47821.7</v>
      </c>
      <c r="G8" s="704"/>
      <c r="H8" s="698"/>
      <c r="I8" s="698"/>
    </row>
    <row r="9" spans="2:9" x14ac:dyDescent="0.2">
      <c r="B9" s="703">
        <v>45201</v>
      </c>
      <c r="C9" s="702" t="s">
        <v>7787</v>
      </c>
      <c r="D9" s="693" t="s">
        <v>724</v>
      </c>
      <c r="E9" s="785">
        <v>45000</v>
      </c>
      <c r="F9" s="692">
        <v>33459.81</v>
      </c>
      <c r="G9" s="698" t="s">
        <v>7850</v>
      </c>
    </row>
    <row r="10" spans="2:9" x14ac:dyDescent="0.2">
      <c r="B10" s="703">
        <v>45202</v>
      </c>
      <c r="C10" s="702" t="s">
        <v>7849</v>
      </c>
      <c r="D10" s="693" t="s">
        <v>724</v>
      </c>
      <c r="E10" s="692">
        <v>76319.87</v>
      </c>
      <c r="F10" s="692">
        <v>4878.84</v>
      </c>
      <c r="G10" s="698" t="s">
        <v>7848</v>
      </c>
    </row>
    <row r="11" spans="2:9" x14ac:dyDescent="0.2">
      <c r="B11" s="703">
        <v>45203</v>
      </c>
      <c r="C11" s="702" t="s">
        <v>7847</v>
      </c>
      <c r="D11" s="693" t="s">
        <v>724</v>
      </c>
      <c r="E11" s="692">
        <v>54850.2</v>
      </c>
      <c r="F11" s="692">
        <v>10000</v>
      </c>
      <c r="G11" s="698" t="s">
        <v>7846</v>
      </c>
    </row>
    <row r="12" spans="2:9" x14ac:dyDescent="0.2">
      <c r="B12" s="703">
        <v>45205</v>
      </c>
      <c r="C12" s="702" t="s">
        <v>7845</v>
      </c>
      <c r="D12" s="693" t="s">
        <v>724</v>
      </c>
      <c r="E12" s="692">
        <v>13992.07</v>
      </c>
      <c r="F12" s="692">
        <v>3636.6</v>
      </c>
      <c r="G12" s="698" t="s">
        <v>7844</v>
      </c>
    </row>
    <row r="13" spans="2:9" x14ac:dyDescent="0.2">
      <c r="B13" s="703">
        <v>45205</v>
      </c>
      <c r="C13" s="702" t="s">
        <v>7843</v>
      </c>
      <c r="D13" s="693" t="s">
        <v>724</v>
      </c>
      <c r="E13" s="692">
        <v>8032.42</v>
      </c>
      <c r="F13" s="692">
        <v>560.74</v>
      </c>
      <c r="G13" s="698" t="s">
        <v>7842</v>
      </c>
    </row>
    <row r="14" spans="2:9" x14ac:dyDescent="0.2">
      <c r="B14" s="703">
        <v>45205</v>
      </c>
      <c r="C14" s="702" t="s">
        <v>7841</v>
      </c>
      <c r="D14" s="693" t="s">
        <v>724</v>
      </c>
      <c r="E14" s="692">
        <v>19403.89</v>
      </c>
      <c r="F14" s="692">
        <v>5049.4799999999996</v>
      </c>
      <c r="G14" s="698" t="s">
        <v>7840</v>
      </c>
    </row>
    <row r="15" spans="2:9" x14ac:dyDescent="0.2">
      <c r="B15" s="703">
        <v>45205</v>
      </c>
      <c r="C15" s="702" t="s">
        <v>7839</v>
      </c>
      <c r="D15" s="693" t="s">
        <v>724</v>
      </c>
      <c r="E15" s="692">
        <v>464</v>
      </c>
      <c r="F15" s="692">
        <v>5049.4799999999996</v>
      </c>
      <c r="G15" s="698" t="s">
        <v>7838</v>
      </c>
    </row>
    <row r="16" spans="2:9" x14ac:dyDescent="0.2">
      <c r="B16" s="703">
        <v>45208</v>
      </c>
      <c r="C16" s="702" t="s">
        <v>7837</v>
      </c>
      <c r="D16" s="693" t="s">
        <v>724</v>
      </c>
      <c r="E16" s="692">
        <v>11516.04</v>
      </c>
      <c r="F16" s="692">
        <v>5049.4799999999996</v>
      </c>
      <c r="G16" s="698" t="s">
        <v>7836</v>
      </c>
    </row>
    <row r="17" spans="2:12" x14ac:dyDescent="0.2">
      <c r="B17" s="703">
        <v>45208</v>
      </c>
      <c r="C17" s="702" t="s">
        <v>7835</v>
      </c>
      <c r="D17" s="693" t="s">
        <v>724</v>
      </c>
      <c r="E17" s="692">
        <v>5414</v>
      </c>
      <c r="F17" s="692">
        <v>5049.4799999999996</v>
      </c>
      <c r="G17" s="698" t="s">
        <v>7834</v>
      </c>
    </row>
    <row r="18" spans="2:12" x14ac:dyDescent="0.2">
      <c r="B18" s="703">
        <v>45210</v>
      </c>
      <c r="C18" s="702" t="s">
        <v>7833</v>
      </c>
      <c r="D18" s="693" t="s">
        <v>724</v>
      </c>
      <c r="E18" s="740">
        <v>1508</v>
      </c>
      <c r="F18" s="692">
        <v>3162.32</v>
      </c>
      <c r="G18" s="698" t="s">
        <v>7832</v>
      </c>
    </row>
    <row r="19" spans="2:12" x14ac:dyDescent="0.2">
      <c r="B19" s="703">
        <v>45211</v>
      </c>
      <c r="C19" s="702" t="s">
        <v>7831</v>
      </c>
      <c r="D19" s="693" t="s">
        <v>724</v>
      </c>
      <c r="E19" s="692">
        <v>150689.62</v>
      </c>
      <c r="F19" s="692">
        <v>30000</v>
      </c>
      <c r="G19" s="698" t="s">
        <v>7829</v>
      </c>
    </row>
    <row r="20" spans="2:12" x14ac:dyDescent="0.2">
      <c r="B20" s="703">
        <v>45211</v>
      </c>
      <c r="C20" s="702" t="s">
        <v>7830</v>
      </c>
      <c r="D20" s="693" t="s">
        <v>724</v>
      </c>
      <c r="E20" s="786">
        <v>1442.63</v>
      </c>
      <c r="F20" s="692">
        <v>20989.599999999999</v>
      </c>
      <c r="G20" s="698" t="s">
        <v>7829</v>
      </c>
    </row>
    <row r="21" spans="2:12" x14ac:dyDescent="0.2">
      <c r="B21" s="703">
        <v>45212</v>
      </c>
      <c r="C21" s="702" t="s">
        <v>6740</v>
      </c>
      <c r="D21" s="693" t="s">
        <v>724</v>
      </c>
      <c r="E21" s="692">
        <v>5600.89</v>
      </c>
      <c r="F21" s="692">
        <v>5049.4799999999996</v>
      </c>
      <c r="G21" s="698" t="s">
        <v>7828</v>
      </c>
      <c r="H21" s="698"/>
      <c r="I21" s="698"/>
    </row>
    <row r="22" spans="2:12" x14ac:dyDescent="0.2">
      <c r="B22" s="703">
        <v>45212</v>
      </c>
      <c r="C22" s="702" t="s">
        <v>6740</v>
      </c>
      <c r="D22" s="693" t="s">
        <v>724</v>
      </c>
      <c r="E22" s="692">
        <v>3111.6</v>
      </c>
      <c r="F22" s="692">
        <v>16122.73</v>
      </c>
      <c r="G22" s="698" t="s">
        <v>7827</v>
      </c>
      <c r="H22" s="698"/>
      <c r="I22" s="698"/>
    </row>
    <row r="23" spans="2:12" x14ac:dyDescent="0.2">
      <c r="B23" s="703">
        <v>45212</v>
      </c>
      <c r="C23" s="702" t="s">
        <v>7799</v>
      </c>
      <c r="D23" s="716" t="s">
        <v>724</v>
      </c>
      <c r="E23" s="692">
        <v>718653.19</v>
      </c>
      <c r="F23" s="692">
        <v>7726.5</v>
      </c>
      <c r="G23" s="698" t="s">
        <v>7826</v>
      </c>
      <c r="H23" s="698"/>
      <c r="I23" s="698"/>
    </row>
    <row r="24" spans="2:12" x14ac:dyDescent="0.2">
      <c r="B24" s="703">
        <v>45215</v>
      </c>
      <c r="C24" s="702" t="s">
        <v>7825</v>
      </c>
      <c r="D24" s="693" t="s">
        <v>724</v>
      </c>
      <c r="E24" s="786">
        <v>4284.21</v>
      </c>
      <c r="F24" s="692">
        <v>21204.799999999999</v>
      </c>
      <c r="G24" s="698" t="s">
        <v>7824</v>
      </c>
      <c r="H24" s="698"/>
      <c r="I24" s="698"/>
    </row>
    <row r="25" spans="2:12" x14ac:dyDescent="0.2">
      <c r="B25" s="703">
        <v>45216</v>
      </c>
      <c r="C25" s="702" t="s">
        <v>7823</v>
      </c>
      <c r="D25" s="693" t="s">
        <v>724</v>
      </c>
      <c r="E25" s="738">
        <v>13692.38</v>
      </c>
      <c r="F25" s="692">
        <v>4000</v>
      </c>
      <c r="G25" s="698" t="s">
        <v>5394</v>
      </c>
      <c r="H25" s="698"/>
      <c r="I25" s="698"/>
    </row>
    <row r="26" spans="2:12" x14ac:dyDescent="0.2">
      <c r="B26" s="703">
        <v>45216</v>
      </c>
      <c r="C26" s="702" t="s">
        <v>7822</v>
      </c>
      <c r="D26" s="693" t="s">
        <v>724</v>
      </c>
      <c r="E26" s="692">
        <v>2784</v>
      </c>
      <c r="F26" s="692">
        <v>4062.29</v>
      </c>
      <c r="G26" s="698" t="s">
        <v>7821</v>
      </c>
      <c r="H26" s="698"/>
      <c r="I26" s="698"/>
    </row>
    <row r="27" spans="2:12" x14ac:dyDescent="0.2">
      <c r="B27" s="703">
        <v>45216</v>
      </c>
      <c r="C27" s="702" t="s">
        <v>7820</v>
      </c>
      <c r="D27" s="693" t="s">
        <v>724</v>
      </c>
      <c r="E27" s="740">
        <v>3306</v>
      </c>
      <c r="F27" s="692">
        <v>1200</v>
      </c>
      <c r="G27" s="698" t="s">
        <v>6080</v>
      </c>
      <c r="H27" s="698"/>
      <c r="I27" s="698"/>
    </row>
    <row r="28" spans="2:12" x14ac:dyDescent="0.2">
      <c r="B28" s="703">
        <v>45217</v>
      </c>
      <c r="C28" s="702" t="s">
        <v>7819</v>
      </c>
      <c r="D28" s="693" t="s">
        <v>724</v>
      </c>
      <c r="E28" s="692">
        <v>10324</v>
      </c>
      <c r="F28" s="692">
        <v>2210.41</v>
      </c>
      <c r="G28" s="698" t="s">
        <v>7783</v>
      </c>
      <c r="H28" s="698"/>
      <c r="I28" s="698"/>
      <c r="K28" s="760"/>
      <c r="L28" s="761"/>
    </row>
    <row r="29" spans="2:12" x14ac:dyDescent="0.2">
      <c r="B29" s="703">
        <v>45217</v>
      </c>
      <c r="C29" s="702" t="s">
        <v>7799</v>
      </c>
      <c r="D29" s="693" t="s">
        <v>724</v>
      </c>
      <c r="E29" s="692">
        <v>120594.42</v>
      </c>
      <c r="F29" s="692">
        <v>485.06</v>
      </c>
      <c r="G29" s="698" t="s">
        <v>6057</v>
      </c>
      <c r="H29" s="698"/>
      <c r="I29" s="698"/>
      <c r="K29" s="761"/>
    </row>
    <row r="30" spans="2:12" ht="13.5" customHeight="1" x14ac:dyDescent="0.25">
      <c r="B30" s="703">
        <v>45219</v>
      </c>
      <c r="C30" s="702" t="s">
        <v>6756</v>
      </c>
      <c r="D30" s="693" t="s">
        <v>724</v>
      </c>
      <c r="E30" s="692">
        <v>21309.67</v>
      </c>
      <c r="F30" s="708">
        <v>15138</v>
      </c>
      <c r="G30" s="698" t="s">
        <v>7818</v>
      </c>
      <c r="H30" s="698"/>
      <c r="I30" s="698"/>
    </row>
    <row r="31" spans="2:12" ht="13.5" customHeight="1" x14ac:dyDescent="0.25">
      <c r="B31" s="703">
        <v>45219</v>
      </c>
      <c r="C31" s="702" t="s">
        <v>7817</v>
      </c>
      <c r="D31" s="693" t="s">
        <v>724</v>
      </c>
      <c r="E31" s="692">
        <v>14479.39</v>
      </c>
      <c r="F31" s="708">
        <v>5049.4799999999996</v>
      </c>
      <c r="G31" s="698" t="s">
        <v>7816</v>
      </c>
      <c r="H31" s="698"/>
      <c r="I31" s="698"/>
    </row>
    <row r="32" spans="2:12" ht="14.25" customHeight="1" x14ac:dyDescent="0.25">
      <c r="B32" s="703">
        <v>45219</v>
      </c>
      <c r="C32" s="702" t="s">
        <v>7815</v>
      </c>
      <c r="D32" s="693" t="s">
        <v>724</v>
      </c>
      <c r="E32" s="786">
        <v>1030.08</v>
      </c>
      <c r="F32" s="708">
        <v>10000</v>
      </c>
      <c r="G32" s="698" t="s">
        <v>7775</v>
      </c>
      <c r="H32" s="698"/>
      <c r="I32" s="698"/>
    </row>
    <row r="33" spans="2:10" ht="14.25" customHeight="1" x14ac:dyDescent="0.25">
      <c r="B33" s="703">
        <v>45219</v>
      </c>
      <c r="C33" s="702" t="s">
        <v>7814</v>
      </c>
      <c r="D33" s="693" t="s">
        <v>724</v>
      </c>
      <c r="E33" s="692">
        <v>3730.56</v>
      </c>
      <c r="F33" s="708">
        <v>38541.67</v>
      </c>
      <c r="G33" s="698" t="s">
        <v>7813</v>
      </c>
      <c r="H33" s="698"/>
      <c r="I33" s="698"/>
    </row>
    <row r="34" spans="2:10" ht="14.25" customHeight="1" x14ac:dyDescent="0.25">
      <c r="B34" s="703">
        <v>45219</v>
      </c>
      <c r="C34" s="702" t="s">
        <v>7812</v>
      </c>
      <c r="D34" s="693" t="s">
        <v>724</v>
      </c>
      <c r="E34" s="692">
        <v>9860</v>
      </c>
      <c r="F34" s="708">
        <v>386268.84</v>
      </c>
      <c r="G34" s="698" t="s">
        <v>7811</v>
      </c>
      <c r="H34" s="698"/>
      <c r="I34" s="698"/>
    </row>
    <row r="35" spans="2:10" ht="14.25" customHeight="1" x14ac:dyDescent="0.25">
      <c r="B35" s="703">
        <v>45219</v>
      </c>
      <c r="C35" s="702" t="s">
        <v>6158</v>
      </c>
      <c r="D35" s="693" t="s">
        <v>724</v>
      </c>
      <c r="E35" s="692">
        <v>9545.2999999999993</v>
      </c>
      <c r="F35" s="708">
        <v>16599.46</v>
      </c>
      <c r="G35" s="698" t="s">
        <v>7810</v>
      </c>
      <c r="H35" s="698"/>
      <c r="I35" s="698"/>
    </row>
    <row r="36" spans="2:10" ht="14.25" customHeight="1" x14ac:dyDescent="0.25">
      <c r="B36" s="703">
        <v>45223</v>
      </c>
      <c r="C36" s="702" t="s">
        <v>7799</v>
      </c>
      <c r="D36" s="693" t="s">
        <v>724</v>
      </c>
      <c r="E36" s="692">
        <v>311117.77</v>
      </c>
      <c r="F36" s="708">
        <v>38446.120000000003</v>
      </c>
      <c r="G36" s="698" t="s">
        <v>7809</v>
      </c>
      <c r="H36" s="698"/>
      <c r="I36" s="698"/>
    </row>
    <row r="37" spans="2:10" ht="14.25" customHeight="1" x14ac:dyDescent="0.25">
      <c r="B37" s="703">
        <v>45223</v>
      </c>
      <c r="C37" s="702" t="s">
        <v>7808</v>
      </c>
      <c r="D37" s="693" t="s">
        <v>724</v>
      </c>
      <c r="E37" s="738">
        <v>8004</v>
      </c>
      <c r="F37" s="708">
        <v>32106.32</v>
      </c>
      <c r="G37" s="698" t="s">
        <v>7807</v>
      </c>
      <c r="H37" s="698"/>
      <c r="I37" s="698"/>
    </row>
    <row r="38" spans="2:10" ht="14.25" customHeight="1" x14ac:dyDescent="0.25">
      <c r="B38" s="703">
        <v>45223</v>
      </c>
      <c r="C38" s="702" t="s">
        <v>7806</v>
      </c>
      <c r="D38" s="693" t="s">
        <v>724</v>
      </c>
      <c r="E38" s="692">
        <v>2500</v>
      </c>
      <c r="F38" s="708">
        <v>23792.28</v>
      </c>
      <c r="G38" s="698" t="s">
        <v>7805</v>
      </c>
      <c r="H38" s="698"/>
      <c r="I38" s="698"/>
    </row>
    <row r="39" spans="2:10" ht="14.25" customHeight="1" x14ac:dyDescent="0.25">
      <c r="B39" s="703">
        <v>45224</v>
      </c>
      <c r="C39" s="702" t="s">
        <v>7799</v>
      </c>
      <c r="D39" s="693" t="s">
        <v>724</v>
      </c>
      <c r="E39" s="692">
        <v>352853.78</v>
      </c>
      <c r="F39" s="708">
        <v>14083.58</v>
      </c>
      <c r="G39" s="698" t="s">
        <v>7804</v>
      </c>
      <c r="H39" s="698"/>
      <c r="I39" s="698"/>
    </row>
    <row r="40" spans="2:10" ht="14.25" customHeight="1" x14ac:dyDescent="0.25">
      <c r="B40" s="703">
        <v>45225</v>
      </c>
      <c r="C40" s="702" t="s">
        <v>6756</v>
      </c>
      <c r="D40" s="693" t="s">
        <v>724</v>
      </c>
      <c r="E40" s="692">
        <v>21309.67</v>
      </c>
      <c r="F40" s="708">
        <v>22877.87</v>
      </c>
      <c r="G40" s="698" t="s">
        <v>7803</v>
      </c>
      <c r="H40" s="698"/>
      <c r="I40" s="698"/>
    </row>
    <row r="41" spans="2:10" ht="14.25" customHeight="1" x14ac:dyDescent="0.25">
      <c r="B41" s="703">
        <v>45226</v>
      </c>
      <c r="C41" s="702" t="s">
        <v>7802</v>
      </c>
      <c r="D41" s="693" t="s">
        <v>724</v>
      </c>
      <c r="E41" s="692">
        <v>163428.44</v>
      </c>
      <c r="F41" s="708">
        <v>8921.67</v>
      </c>
      <c r="G41" s="698" t="s">
        <v>7801</v>
      </c>
      <c r="H41" s="698"/>
      <c r="I41" s="698"/>
    </row>
    <row r="42" spans="2:10" ht="14.25" customHeight="1" x14ac:dyDescent="0.25">
      <c r="B42" s="703">
        <v>45226</v>
      </c>
      <c r="C42" s="702" t="s">
        <v>7780</v>
      </c>
      <c r="D42" s="693" t="s">
        <v>724</v>
      </c>
      <c r="E42" s="692">
        <v>32714.95</v>
      </c>
      <c r="F42" s="708">
        <v>12476.28</v>
      </c>
      <c r="G42" s="698" t="s">
        <v>7800</v>
      </c>
      <c r="H42" s="698"/>
      <c r="I42" s="698"/>
    </row>
    <row r="43" spans="2:10" ht="14.25" customHeight="1" x14ac:dyDescent="0.25">
      <c r="B43" s="703">
        <v>45226</v>
      </c>
      <c r="C43" s="702" t="s">
        <v>7799</v>
      </c>
      <c r="D43" s="693" t="s">
        <v>724</v>
      </c>
      <c r="E43" s="692">
        <v>198796.72</v>
      </c>
      <c r="F43" s="708">
        <v>18497.53</v>
      </c>
      <c r="G43" s="698" t="s">
        <v>7798</v>
      </c>
      <c r="H43" s="698"/>
      <c r="I43" s="698"/>
    </row>
    <row r="44" spans="2:10" ht="14.25" customHeight="1" x14ac:dyDescent="0.25">
      <c r="B44" s="703">
        <v>45226</v>
      </c>
      <c r="C44" s="702" t="s">
        <v>7797</v>
      </c>
      <c r="D44" s="693" t="s">
        <v>724</v>
      </c>
      <c r="E44" s="738">
        <v>27613.8</v>
      </c>
      <c r="F44" s="708">
        <v>13916.64</v>
      </c>
      <c r="G44" s="698" t="s">
        <v>7796</v>
      </c>
      <c r="H44" s="698"/>
      <c r="I44" s="698"/>
    </row>
    <row r="45" spans="2:10" ht="14.25" customHeight="1" x14ac:dyDescent="0.25">
      <c r="B45" s="703">
        <v>45229</v>
      </c>
      <c r="C45" s="702" t="s">
        <v>3850</v>
      </c>
      <c r="D45" s="693" t="s">
        <v>724</v>
      </c>
      <c r="E45" s="692">
        <v>250000</v>
      </c>
      <c r="F45" s="708">
        <v>100989.6</v>
      </c>
      <c r="G45" s="698" t="s">
        <v>7795</v>
      </c>
      <c r="H45" s="698"/>
      <c r="I45" s="698"/>
    </row>
    <row r="46" spans="2:10" ht="14.25" customHeight="1" x14ac:dyDescent="0.25">
      <c r="B46" s="703">
        <v>45229</v>
      </c>
      <c r="C46" s="702" t="s">
        <v>3850</v>
      </c>
      <c r="D46" s="693" t="s">
        <v>724</v>
      </c>
      <c r="E46" s="692">
        <v>18000</v>
      </c>
      <c r="F46" s="708">
        <v>11827.75</v>
      </c>
      <c r="G46" s="698" t="s">
        <v>7794</v>
      </c>
      <c r="H46" s="698"/>
      <c r="I46" s="698"/>
    </row>
    <row r="47" spans="2:10" ht="14.25" customHeight="1" x14ac:dyDescent="0.25">
      <c r="B47" s="703">
        <v>45229</v>
      </c>
      <c r="C47" s="702" t="s">
        <v>7793</v>
      </c>
      <c r="D47" s="693" t="s">
        <v>724</v>
      </c>
      <c r="E47" s="692">
        <v>224463.99</v>
      </c>
      <c r="F47" s="708">
        <v>3318.22</v>
      </c>
      <c r="G47" s="698" t="s">
        <v>7792</v>
      </c>
      <c r="H47" s="698"/>
      <c r="I47" s="698"/>
    </row>
    <row r="48" spans="2:10" ht="14.25" customHeight="1" x14ac:dyDescent="0.25">
      <c r="B48" s="703">
        <v>45229</v>
      </c>
      <c r="C48" s="702" t="s">
        <v>6740</v>
      </c>
      <c r="D48" s="693" t="s">
        <v>724</v>
      </c>
      <c r="E48" s="692">
        <v>3111.6</v>
      </c>
      <c r="F48" s="708">
        <v>5404.91</v>
      </c>
      <c r="G48" s="698" t="s">
        <v>7791</v>
      </c>
      <c r="H48" s="711"/>
      <c r="I48" s="711"/>
      <c r="J48" s="695"/>
    </row>
    <row r="49" spans="2:9" ht="14.25" customHeight="1" x14ac:dyDescent="0.25">
      <c r="B49" s="703">
        <v>45229</v>
      </c>
      <c r="C49" s="702" t="s">
        <v>6740</v>
      </c>
      <c r="D49" s="693" t="s">
        <v>724</v>
      </c>
      <c r="E49" s="692">
        <v>5600.89</v>
      </c>
      <c r="F49" s="708">
        <v>2725.08</v>
      </c>
      <c r="G49" s="698" t="s">
        <v>7790</v>
      </c>
      <c r="H49" s="698"/>
      <c r="I49" s="698"/>
    </row>
    <row r="50" spans="2:9" ht="14.25" customHeight="1" x14ac:dyDescent="0.25">
      <c r="B50" s="703">
        <v>45229</v>
      </c>
      <c r="C50" s="702" t="s">
        <v>7789</v>
      </c>
      <c r="D50" s="693" t="s">
        <v>724</v>
      </c>
      <c r="E50" s="692">
        <v>8404.59</v>
      </c>
      <c r="F50" s="708">
        <v>10024.11</v>
      </c>
      <c r="G50" s="698" t="s">
        <v>7788</v>
      </c>
      <c r="H50" s="698"/>
      <c r="I50" s="698"/>
    </row>
    <row r="51" spans="2:9" ht="14.25" customHeight="1" x14ac:dyDescent="0.25">
      <c r="B51" s="703">
        <v>45230</v>
      </c>
      <c r="C51" s="702" t="s">
        <v>7787</v>
      </c>
      <c r="D51" s="693" t="s">
        <v>724</v>
      </c>
      <c r="E51" s="785">
        <v>45000</v>
      </c>
      <c r="F51" s="708">
        <v>2616</v>
      </c>
      <c r="G51" s="698" t="s">
        <v>5394</v>
      </c>
      <c r="H51" s="698"/>
      <c r="I51" s="698"/>
    </row>
    <row r="52" spans="2:9" ht="14.25" customHeight="1" x14ac:dyDescent="0.25">
      <c r="B52" s="703">
        <v>45230</v>
      </c>
      <c r="C52" s="702" t="s">
        <v>7786</v>
      </c>
      <c r="D52" s="693" t="s">
        <v>724</v>
      </c>
      <c r="E52" s="692">
        <v>7561.3</v>
      </c>
      <c r="F52" s="708">
        <v>10602.4</v>
      </c>
      <c r="G52" s="698" t="s">
        <v>7785</v>
      </c>
      <c r="H52" s="698"/>
      <c r="I52" s="698"/>
    </row>
    <row r="53" spans="2:9" ht="14.25" customHeight="1" x14ac:dyDescent="0.25">
      <c r="B53" s="703">
        <v>45230</v>
      </c>
      <c r="C53" s="702" t="s">
        <v>7784</v>
      </c>
      <c r="D53" s="693" t="s">
        <v>724</v>
      </c>
      <c r="E53" s="692">
        <v>3100</v>
      </c>
      <c r="F53" s="708">
        <v>2000</v>
      </c>
      <c r="G53" s="698" t="s">
        <v>7783</v>
      </c>
      <c r="H53" s="698"/>
      <c r="I53" s="698"/>
    </row>
    <row r="54" spans="2:9" ht="14.25" customHeight="1" x14ac:dyDescent="0.25">
      <c r="B54" s="703">
        <v>45230</v>
      </c>
      <c r="C54" s="702" t="s">
        <v>7782</v>
      </c>
      <c r="D54" s="693" t="s">
        <v>724</v>
      </c>
      <c r="E54" s="740">
        <v>3828</v>
      </c>
      <c r="F54" s="708">
        <v>13916.77</v>
      </c>
      <c r="G54" s="698" t="s">
        <v>7781</v>
      </c>
      <c r="H54" s="698"/>
      <c r="I54" s="698"/>
    </row>
    <row r="55" spans="2:9" ht="14.25" customHeight="1" x14ac:dyDescent="0.25">
      <c r="B55" s="703">
        <v>45230</v>
      </c>
      <c r="C55" s="702" t="s">
        <v>7780</v>
      </c>
      <c r="D55" s="693" t="s">
        <v>724</v>
      </c>
      <c r="E55" s="692">
        <v>80000</v>
      </c>
      <c r="F55" s="708">
        <v>22877.87</v>
      </c>
      <c r="G55" s="698" t="s">
        <v>7779</v>
      </c>
      <c r="H55" s="698"/>
      <c r="I55" s="698"/>
    </row>
    <row r="56" spans="2:9" ht="14.25" customHeight="1" x14ac:dyDescent="0.25">
      <c r="B56" s="703"/>
      <c r="C56" s="702"/>
      <c r="F56" s="708">
        <v>3682.86</v>
      </c>
      <c r="G56" s="698" t="s">
        <v>7778</v>
      </c>
      <c r="H56" s="698"/>
      <c r="I56" s="698"/>
    </row>
    <row r="57" spans="2:9" ht="14.25" customHeight="1" x14ac:dyDescent="0.25">
      <c r="B57" s="703"/>
      <c r="C57" s="702"/>
      <c r="F57" s="708">
        <v>38934.160000000003</v>
      </c>
      <c r="G57" s="698" t="s">
        <v>7777</v>
      </c>
      <c r="H57" s="698"/>
      <c r="I57" s="698"/>
    </row>
    <row r="58" spans="2:9" ht="14.25" customHeight="1" x14ac:dyDescent="0.25">
      <c r="B58" s="703"/>
      <c r="C58" s="702"/>
      <c r="F58" s="708">
        <v>5000</v>
      </c>
      <c r="G58" s="698" t="s">
        <v>7753</v>
      </c>
      <c r="H58" s="698"/>
      <c r="I58" s="698"/>
    </row>
    <row r="59" spans="2:9" ht="14.25" customHeight="1" x14ac:dyDescent="0.25">
      <c r="B59" s="703"/>
      <c r="C59" s="702"/>
      <c r="F59" s="708">
        <v>10000</v>
      </c>
      <c r="G59" s="698" t="s">
        <v>7775</v>
      </c>
      <c r="H59" s="698"/>
      <c r="I59" s="698"/>
    </row>
    <row r="60" spans="2:9" ht="14.25" customHeight="1" x14ac:dyDescent="0.25">
      <c r="B60" s="703"/>
      <c r="C60" s="702"/>
      <c r="F60" s="708">
        <v>1818.22</v>
      </c>
      <c r="G60" s="698" t="s">
        <v>7776</v>
      </c>
      <c r="H60" s="698"/>
      <c r="I60" s="698"/>
    </row>
    <row r="61" spans="2:9" ht="14.25" customHeight="1" x14ac:dyDescent="0.25">
      <c r="B61" s="703"/>
      <c r="C61" s="702"/>
      <c r="F61" s="708">
        <v>10000</v>
      </c>
      <c r="G61" s="698" t="s">
        <v>7775</v>
      </c>
      <c r="H61" s="698"/>
      <c r="I61" s="698"/>
    </row>
    <row r="62" spans="2:9" ht="14.25" customHeight="1" x14ac:dyDescent="0.25">
      <c r="B62" s="703"/>
      <c r="C62" s="702"/>
      <c r="F62" s="708">
        <v>0.06</v>
      </c>
      <c r="G62" s="698" t="s">
        <v>7774</v>
      </c>
      <c r="H62" s="698"/>
      <c r="I62" s="698"/>
    </row>
    <row r="63" spans="2:9" ht="14.25" customHeight="1" x14ac:dyDescent="0.25">
      <c r="B63" s="703"/>
      <c r="C63" s="702"/>
      <c r="F63" s="708">
        <v>10000</v>
      </c>
      <c r="G63" s="698" t="s">
        <v>7773</v>
      </c>
      <c r="H63" s="698"/>
      <c r="I63" s="698"/>
    </row>
    <row r="64" spans="2:9" ht="14.25" customHeight="1" x14ac:dyDescent="0.25">
      <c r="B64" s="703"/>
      <c r="C64" s="702"/>
      <c r="F64" s="708">
        <v>3532.43</v>
      </c>
      <c r="G64" s="698" t="s">
        <v>7772</v>
      </c>
      <c r="H64" s="698"/>
      <c r="I64" s="698"/>
    </row>
    <row r="65" spans="2:9" ht="14.25" customHeight="1" x14ac:dyDescent="0.25">
      <c r="B65" s="703"/>
      <c r="C65" s="702"/>
      <c r="F65" s="708">
        <v>15789.03</v>
      </c>
      <c r="G65" s="698" t="s">
        <v>7771</v>
      </c>
      <c r="H65" s="698"/>
      <c r="I65" s="698"/>
    </row>
    <row r="66" spans="2:9" ht="14.25" customHeight="1" x14ac:dyDescent="0.25">
      <c r="B66" s="703"/>
      <c r="C66" s="702"/>
      <c r="F66" s="708">
        <v>71804.7</v>
      </c>
      <c r="G66" s="698" t="s">
        <v>7770</v>
      </c>
      <c r="H66" s="698"/>
      <c r="I66" s="698"/>
    </row>
    <row r="67" spans="2:9" ht="14.25" customHeight="1" x14ac:dyDescent="0.25">
      <c r="B67" s="703"/>
      <c r="C67" s="702"/>
      <c r="F67" s="708">
        <v>10602.4</v>
      </c>
      <c r="G67" s="698" t="s">
        <v>7769</v>
      </c>
      <c r="H67" s="698"/>
      <c r="I67" s="698"/>
    </row>
    <row r="68" spans="2:9" ht="14.25" customHeight="1" x14ac:dyDescent="0.25">
      <c r="B68" s="703"/>
      <c r="C68" s="702"/>
      <c r="F68" s="708">
        <v>8368.19</v>
      </c>
      <c r="G68" s="698" t="s">
        <v>7768</v>
      </c>
      <c r="H68" s="698"/>
      <c r="I68" s="698"/>
    </row>
    <row r="69" spans="2:9" ht="14.25" customHeight="1" x14ac:dyDescent="0.25">
      <c r="B69" s="703"/>
      <c r="C69" s="702"/>
      <c r="F69" s="708">
        <v>4615.1899999999996</v>
      </c>
      <c r="G69" s="698" t="s">
        <v>7767</v>
      </c>
      <c r="H69" s="698"/>
      <c r="I69" s="698"/>
    </row>
    <row r="70" spans="2:9" ht="14.25" customHeight="1" x14ac:dyDescent="0.25">
      <c r="B70" s="703"/>
      <c r="C70" s="702"/>
      <c r="F70" s="708">
        <v>20197.919999999998</v>
      </c>
      <c r="G70" s="698" t="s">
        <v>7766</v>
      </c>
      <c r="H70" s="698"/>
      <c r="I70" s="698"/>
    </row>
    <row r="71" spans="2:9" ht="14.25" customHeight="1" x14ac:dyDescent="0.25">
      <c r="B71" s="703"/>
      <c r="C71" s="702"/>
      <c r="F71" s="708">
        <v>38787.56</v>
      </c>
      <c r="G71" s="698" t="s">
        <v>7765</v>
      </c>
      <c r="H71" s="698"/>
      <c r="I71" s="698"/>
    </row>
    <row r="72" spans="2:9" ht="14.25" customHeight="1" x14ac:dyDescent="0.25">
      <c r="B72" s="703"/>
      <c r="C72" s="702"/>
      <c r="F72" s="708">
        <v>30296.880000000001</v>
      </c>
      <c r="G72" s="698" t="s">
        <v>7764</v>
      </c>
      <c r="H72" s="698"/>
      <c r="I72" s="698"/>
    </row>
    <row r="73" spans="2:9" ht="14.25" customHeight="1" x14ac:dyDescent="0.25">
      <c r="B73" s="703"/>
      <c r="C73" s="702"/>
      <c r="F73" s="708">
        <v>1561.69</v>
      </c>
      <c r="G73" s="698" t="s">
        <v>7763</v>
      </c>
      <c r="H73" s="698"/>
      <c r="I73" s="698"/>
    </row>
    <row r="74" spans="2:9" ht="14.25" customHeight="1" x14ac:dyDescent="0.25">
      <c r="B74" s="703"/>
      <c r="C74" s="702"/>
      <c r="F74" s="708">
        <v>5000</v>
      </c>
      <c r="G74" s="698" t="s">
        <v>7734</v>
      </c>
      <c r="H74" s="698"/>
      <c r="I74" s="698"/>
    </row>
    <row r="75" spans="2:9" ht="14.25" customHeight="1" x14ac:dyDescent="0.25">
      <c r="B75" s="703"/>
      <c r="C75" s="702"/>
      <c r="F75" s="708">
        <v>3029.69</v>
      </c>
      <c r="G75" s="698" t="s">
        <v>7762</v>
      </c>
      <c r="H75" s="698"/>
      <c r="I75" s="698"/>
    </row>
    <row r="76" spans="2:9" ht="14.25" customHeight="1" x14ac:dyDescent="0.25">
      <c r="B76" s="703"/>
      <c r="C76" s="702"/>
      <c r="F76" s="708">
        <v>1142.53</v>
      </c>
      <c r="G76" s="698" t="s">
        <v>7761</v>
      </c>
      <c r="H76" s="698"/>
      <c r="I76" s="698"/>
    </row>
    <row r="77" spans="2:9" ht="14.25" customHeight="1" x14ac:dyDescent="0.25">
      <c r="B77" s="703"/>
      <c r="C77" s="702"/>
      <c r="F77" s="708">
        <v>1009.9</v>
      </c>
      <c r="G77" s="698" t="s">
        <v>7760</v>
      </c>
      <c r="H77" s="698"/>
      <c r="I77" s="698"/>
    </row>
    <row r="78" spans="2:9" ht="14.25" customHeight="1" x14ac:dyDescent="0.25">
      <c r="B78" s="703"/>
      <c r="C78" s="702"/>
      <c r="F78" s="708">
        <v>10784.49</v>
      </c>
      <c r="G78" s="698" t="s">
        <v>7759</v>
      </c>
      <c r="H78" s="698"/>
      <c r="I78" s="698"/>
    </row>
    <row r="79" spans="2:9" ht="14.25" customHeight="1" x14ac:dyDescent="0.25">
      <c r="B79" s="703"/>
      <c r="C79" s="702"/>
      <c r="F79" s="708">
        <v>21309.67</v>
      </c>
      <c r="G79" s="698" t="s">
        <v>7734</v>
      </c>
      <c r="H79" s="698"/>
      <c r="I79" s="698"/>
    </row>
    <row r="80" spans="2:9" ht="14.25" customHeight="1" x14ac:dyDescent="0.25">
      <c r="B80" s="703"/>
      <c r="C80" s="702"/>
      <c r="F80" s="708">
        <v>1561.74</v>
      </c>
      <c r="G80" s="698" t="s">
        <v>7758</v>
      </c>
      <c r="H80" s="698"/>
      <c r="I80" s="698"/>
    </row>
    <row r="81" spans="2:9" ht="14.25" customHeight="1" x14ac:dyDescent="0.25">
      <c r="B81" s="703"/>
      <c r="C81" s="702"/>
      <c r="F81" s="708">
        <v>84255.9</v>
      </c>
      <c r="G81" s="698" t="s">
        <v>7757</v>
      </c>
      <c r="H81" s="698"/>
      <c r="I81" s="698"/>
    </row>
    <row r="82" spans="2:9" ht="14.25" customHeight="1" x14ac:dyDescent="0.25">
      <c r="B82" s="703"/>
      <c r="C82" s="702"/>
      <c r="F82" s="708">
        <v>5696.35</v>
      </c>
      <c r="G82" s="698" t="s">
        <v>7756</v>
      </c>
      <c r="H82" s="698"/>
      <c r="I82" s="698"/>
    </row>
    <row r="83" spans="2:9" ht="14.25" customHeight="1" x14ac:dyDescent="0.25">
      <c r="B83" s="703"/>
      <c r="C83" s="702"/>
      <c r="F83" s="708">
        <v>9653</v>
      </c>
      <c r="G83" s="698" t="s">
        <v>7755</v>
      </c>
      <c r="H83" s="698"/>
      <c r="I83" s="698"/>
    </row>
    <row r="84" spans="2:9" ht="14.25" customHeight="1" x14ac:dyDescent="0.25">
      <c r="B84" s="703"/>
      <c r="C84" s="702"/>
      <c r="F84" s="708">
        <v>8731.17</v>
      </c>
      <c r="G84" s="698" t="s">
        <v>7754</v>
      </c>
      <c r="H84" s="698"/>
      <c r="I84" s="698"/>
    </row>
    <row r="85" spans="2:9" ht="14.25" customHeight="1" x14ac:dyDescent="0.25">
      <c r="B85" s="703"/>
      <c r="C85" s="702"/>
      <c r="F85" s="708">
        <v>6802.06</v>
      </c>
      <c r="G85" s="698" t="s">
        <v>7753</v>
      </c>
      <c r="H85" s="698"/>
      <c r="I85" s="698"/>
    </row>
    <row r="86" spans="2:9" ht="14.25" customHeight="1" x14ac:dyDescent="0.25">
      <c r="B86" s="703"/>
      <c r="C86" s="702"/>
      <c r="F86" s="708">
        <v>10098.959999999999</v>
      </c>
      <c r="G86" s="698" t="s">
        <v>7752</v>
      </c>
      <c r="H86" s="698"/>
      <c r="I86" s="698"/>
    </row>
    <row r="87" spans="2:9" ht="14.25" customHeight="1" x14ac:dyDescent="0.25">
      <c r="B87" s="703"/>
      <c r="C87" s="702"/>
      <c r="F87" s="708">
        <v>563946.22</v>
      </c>
      <c r="G87" s="698" t="s">
        <v>7751</v>
      </c>
      <c r="H87" s="698"/>
      <c r="I87" s="698"/>
    </row>
    <row r="88" spans="2:9" ht="14.25" customHeight="1" x14ac:dyDescent="0.25">
      <c r="B88" s="703"/>
      <c r="C88" s="702"/>
      <c r="F88" s="708">
        <v>50354.58</v>
      </c>
      <c r="G88" s="698" t="s">
        <v>7750</v>
      </c>
      <c r="H88" s="698"/>
      <c r="I88" s="698"/>
    </row>
    <row r="89" spans="2:9" ht="14.25" customHeight="1" x14ac:dyDescent="0.25">
      <c r="B89" s="703"/>
      <c r="C89" s="702"/>
      <c r="F89" s="708">
        <v>2034.78</v>
      </c>
      <c r="G89" s="698" t="s">
        <v>7749</v>
      </c>
      <c r="H89" s="698"/>
      <c r="I89" s="698"/>
    </row>
    <row r="90" spans="2:9" ht="14.25" customHeight="1" x14ac:dyDescent="0.25">
      <c r="B90" s="703"/>
      <c r="C90" s="702"/>
      <c r="F90" s="708">
        <v>13128.65</v>
      </c>
      <c r="G90" s="698" t="s">
        <v>7748</v>
      </c>
      <c r="H90" s="698"/>
      <c r="I90" s="698"/>
    </row>
    <row r="91" spans="2:9" ht="14.25" customHeight="1" x14ac:dyDescent="0.25">
      <c r="B91" s="703"/>
      <c r="C91" s="702"/>
      <c r="F91" s="708">
        <v>69583.88</v>
      </c>
      <c r="G91" s="698" t="s">
        <v>7747</v>
      </c>
      <c r="H91" s="698"/>
      <c r="I91" s="698"/>
    </row>
    <row r="92" spans="2:9" ht="14.25" customHeight="1" x14ac:dyDescent="0.25">
      <c r="B92" s="703"/>
      <c r="C92" s="702"/>
      <c r="F92" s="708">
        <v>28151.27</v>
      </c>
      <c r="G92" s="698" t="s">
        <v>7746</v>
      </c>
      <c r="H92" s="698"/>
      <c r="I92" s="698"/>
    </row>
    <row r="93" spans="2:9" ht="15.75" customHeight="1" x14ac:dyDescent="0.25">
      <c r="B93" s="703"/>
      <c r="C93" s="702"/>
      <c r="F93" s="708">
        <v>13916.75</v>
      </c>
      <c r="G93" s="698" t="s">
        <v>7745</v>
      </c>
      <c r="H93" s="698"/>
      <c r="I93" s="698"/>
    </row>
    <row r="94" spans="2:9" ht="15" customHeight="1" x14ac:dyDescent="0.25">
      <c r="B94" s="703"/>
      <c r="C94" s="702"/>
      <c r="F94" s="708">
        <v>10324</v>
      </c>
      <c r="G94" s="247" t="s">
        <v>7744</v>
      </c>
      <c r="H94" s="698"/>
      <c r="I94" s="698"/>
    </row>
    <row r="95" spans="2:9" ht="14.25" customHeight="1" x14ac:dyDescent="0.25">
      <c r="B95" s="703"/>
      <c r="C95" s="702"/>
      <c r="F95" s="708">
        <v>5656</v>
      </c>
      <c r="G95" s="698" t="s">
        <v>7743</v>
      </c>
      <c r="H95" s="698"/>
      <c r="I95" s="698"/>
    </row>
    <row r="96" spans="2:9" ht="12.75" customHeight="1" x14ac:dyDescent="0.25">
      <c r="B96" s="703"/>
      <c r="C96" s="702"/>
      <c r="F96" s="708">
        <v>2276.5</v>
      </c>
      <c r="G96" s="698" t="s">
        <v>7742</v>
      </c>
      <c r="H96" s="698"/>
      <c r="I96" s="698"/>
    </row>
    <row r="97" spans="2:9" ht="15.75" customHeight="1" x14ac:dyDescent="0.25">
      <c r="B97" s="703"/>
      <c r="C97" s="702"/>
      <c r="F97" s="708">
        <v>45755.74</v>
      </c>
      <c r="G97" s="698" t="s">
        <v>7741</v>
      </c>
      <c r="H97" s="698"/>
      <c r="I97" s="698"/>
    </row>
    <row r="98" spans="2:9" ht="15.75" customHeight="1" x14ac:dyDescent="0.25">
      <c r="B98" s="703"/>
      <c r="C98" s="702"/>
      <c r="F98" s="708">
        <v>10000.08</v>
      </c>
      <c r="G98" s="698" t="s">
        <v>7740</v>
      </c>
      <c r="H98" s="698"/>
      <c r="I98" s="698"/>
    </row>
    <row r="99" spans="2:9" ht="12.75" customHeight="1" x14ac:dyDescent="0.25">
      <c r="B99" s="703"/>
      <c r="C99" s="702"/>
      <c r="F99" s="708">
        <v>39051.25</v>
      </c>
      <c r="G99" s="698" t="s">
        <v>7739</v>
      </c>
      <c r="H99" s="698"/>
      <c r="I99" s="698"/>
    </row>
    <row r="100" spans="2:9" ht="12.75" customHeight="1" x14ac:dyDescent="0.25">
      <c r="B100" s="703"/>
      <c r="C100" s="702"/>
      <c r="F100" s="708">
        <v>6021.8</v>
      </c>
      <c r="G100" s="698" t="s">
        <v>7738</v>
      </c>
      <c r="H100" s="698"/>
      <c r="I100" s="698"/>
    </row>
    <row r="101" spans="2:9" ht="12.75" customHeight="1" x14ac:dyDescent="0.25">
      <c r="B101" s="703"/>
      <c r="C101" s="702"/>
      <c r="F101" s="708">
        <v>4000</v>
      </c>
      <c r="G101" s="698" t="s">
        <v>7737</v>
      </c>
      <c r="H101" s="698"/>
      <c r="I101" s="698"/>
    </row>
    <row r="102" spans="2:9" ht="14.25" customHeight="1" x14ac:dyDescent="0.25">
      <c r="B102" s="703"/>
      <c r="C102" s="702"/>
      <c r="F102" s="708">
        <v>3427.59</v>
      </c>
      <c r="G102" s="698" t="s">
        <v>7736</v>
      </c>
      <c r="H102" s="698"/>
      <c r="I102" s="698"/>
    </row>
    <row r="103" spans="2:9" ht="15.75" customHeight="1" x14ac:dyDescent="0.25">
      <c r="B103" s="703"/>
      <c r="C103" s="702"/>
      <c r="F103" s="708">
        <v>8000</v>
      </c>
      <c r="G103" s="698" t="s">
        <v>7735</v>
      </c>
      <c r="H103" s="698"/>
      <c r="I103" s="698"/>
    </row>
    <row r="104" spans="2:9" ht="15.75" customHeight="1" x14ac:dyDescent="0.25">
      <c r="B104" s="703"/>
      <c r="C104" s="702"/>
      <c r="F104" s="708">
        <v>118</v>
      </c>
      <c r="G104" s="698" t="s">
        <v>6080</v>
      </c>
      <c r="H104" s="698"/>
      <c r="I104" s="698"/>
    </row>
    <row r="105" spans="2:9" ht="15.75" customHeight="1" x14ac:dyDescent="0.25">
      <c r="B105" s="703"/>
      <c r="C105" s="702"/>
      <c r="F105" s="708">
        <v>21309.67</v>
      </c>
      <c r="G105" s="698" t="s">
        <v>7734</v>
      </c>
      <c r="H105" s="698"/>
      <c r="I105" s="698"/>
    </row>
    <row r="106" spans="2:9" ht="15.75" customHeight="1" x14ac:dyDescent="0.25">
      <c r="B106" s="703"/>
      <c r="C106" s="702"/>
      <c r="F106" s="708">
        <v>1602.24</v>
      </c>
      <c r="G106" s="698" t="s">
        <v>7733</v>
      </c>
      <c r="H106" s="698"/>
      <c r="I106" s="698"/>
    </row>
    <row r="107" spans="2:9" ht="15.75" customHeight="1" x14ac:dyDescent="0.25">
      <c r="B107" s="703"/>
      <c r="C107" s="702"/>
      <c r="F107" s="708">
        <v>22877.87</v>
      </c>
      <c r="G107" s="698" t="s">
        <v>7732</v>
      </c>
      <c r="H107" s="698"/>
      <c r="I107" s="698"/>
    </row>
    <row r="108" spans="2:9" ht="15.75" customHeight="1" x14ac:dyDescent="0.25">
      <c r="B108" s="703"/>
      <c r="C108" s="702"/>
      <c r="F108" s="708">
        <v>300</v>
      </c>
      <c r="G108" s="698" t="s">
        <v>7717</v>
      </c>
      <c r="H108" s="698"/>
      <c r="I108" s="698"/>
    </row>
    <row r="109" spans="2:9" ht="15.75" customHeight="1" x14ac:dyDescent="0.25">
      <c r="B109" s="703"/>
      <c r="C109" s="702"/>
      <c r="F109" s="708">
        <v>28061.01</v>
      </c>
      <c r="G109" s="698" t="s">
        <v>7731</v>
      </c>
      <c r="H109" s="698"/>
      <c r="I109" s="698"/>
    </row>
    <row r="110" spans="2:9" ht="15.75" customHeight="1" x14ac:dyDescent="0.25">
      <c r="B110" s="703"/>
      <c r="C110" s="702"/>
      <c r="F110" s="708">
        <v>6245.96</v>
      </c>
      <c r="G110" s="698" t="s">
        <v>7730</v>
      </c>
      <c r="H110" s="698"/>
      <c r="I110" s="698"/>
    </row>
    <row r="111" spans="2:9" ht="15.75" customHeight="1" x14ac:dyDescent="0.25">
      <c r="B111" s="703"/>
      <c r="C111" s="702"/>
      <c r="F111" s="708">
        <v>27948.9</v>
      </c>
      <c r="G111" s="698" t="s">
        <v>7729</v>
      </c>
      <c r="H111" s="698"/>
      <c r="I111" s="698"/>
    </row>
    <row r="112" spans="2:9" ht="15.75" customHeight="1" x14ac:dyDescent="0.25">
      <c r="B112" s="703"/>
      <c r="C112" s="702"/>
      <c r="F112" s="708">
        <v>356001.21</v>
      </c>
      <c r="G112" s="698" t="s">
        <v>7728</v>
      </c>
      <c r="H112" s="698"/>
      <c r="I112" s="698"/>
    </row>
    <row r="113" spans="2:9" ht="15.75" customHeight="1" x14ac:dyDescent="0.25">
      <c r="B113" s="703"/>
      <c r="C113" s="702"/>
      <c r="F113" s="708">
        <v>45240.51</v>
      </c>
      <c r="G113" s="698" t="s">
        <v>7727</v>
      </c>
      <c r="H113" s="698"/>
      <c r="I113" s="698"/>
    </row>
    <row r="114" spans="2:9" ht="15.75" customHeight="1" x14ac:dyDescent="0.25">
      <c r="B114" s="703"/>
      <c r="C114" s="702"/>
      <c r="F114" s="708">
        <v>31541.37</v>
      </c>
      <c r="G114" s="698" t="s">
        <v>7726</v>
      </c>
      <c r="H114" s="698"/>
      <c r="I114" s="698"/>
    </row>
    <row r="115" spans="2:9" ht="15.75" customHeight="1" x14ac:dyDescent="0.25">
      <c r="B115" s="703"/>
      <c r="C115" s="702"/>
      <c r="F115" s="708">
        <v>6690.78</v>
      </c>
      <c r="G115" s="698" t="s">
        <v>7725</v>
      </c>
      <c r="H115" s="698"/>
      <c r="I115" s="698"/>
    </row>
    <row r="116" spans="2:9" ht="13.5" customHeight="1" x14ac:dyDescent="0.25">
      <c r="B116" s="703"/>
      <c r="C116" s="702"/>
      <c r="F116" s="708">
        <v>1300</v>
      </c>
      <c r="G116" s="698" t="s">
        <v>7724</v>
      </c>
      <c r="H116" s="698"/>
      <c r="I116" s="698"/>
    </row>
    <row r="117" spans="2:9" ht="13.5" customHeight="1" x14ac:dyDescent="0.25">
      <c r="B117" s="703"/>
      <c r="C117" s="702"/>
      <c r="F117" s="708">
        <v>10000</v>
      </c>
      <c r="G117" s="698" t="s">
        <v>7723</v>
      </c>
      <c r="H117" s="698"/>
      <c r="I117" s="698"/>
    </row>
    <row r="118" spans="2:9" ht="13.5" customHeight="1" x14ac:dyDescent="0.25">
      <c r="B118" s="703"/>
      <c r="C118" s="702"/>
      <c r="F118" s="708">
        <v>930.32</v>
      </c>
      <c r="G118" s="698" t="s">
        <v>7722</v>
      </c>
      <c r="H118" s="698"/>
      <c r="I118" s="698"/>
    </row>
    <row r="119" spans="2:9" ht="13.5" customHeight="1" x14ac:dyDescent="0.25">
      <c r="B119" s="703"/>
      <c r="C119" s="702"/>
      <c r="F119" s="708">
        <v>45755.74</v>
      </c>
      <c r="G119" s="698" t="s">
        <v>7721</v>
      </c>
      <c r="H119" s="698"/>
      <c r="I119" s="698"/>
    </row>
    <row r="120" spans="2:9" ht="13.5" customHeight="1" x14ac:dyDescent="0.25">
      <c r="B120" s="703"/>
      <c r="C120" s="702"/>
      <c r="F120" s="708">
        <v>16001.22</v>
      </c>
      <c r="G120" s="698" t="s">
        <v>7720</v>
      </c>
      <c r="H120" s="698"/>
      <c r="I120" s="698"/>
    </row>
    <row r="121" spans="2:9" ht="13.5" customHeight="1" x14ac:dyDescent="0.25">
      <c r="B121" s="703"/>
      <c r="C121" s="702"/>
      <c r="F121" s="708">
        <v>39427.67</v>
      </c>
      <c r="G121" s="698" t="s">
        <v>7719</v>
      </c>
      <c r="H121" s="698"/>
      <c r="I121" s="698"/>
    </row>
    <row r="122" spans="2:9" ht="13.5" customHeight="1" x14ac:dyDescent="0.25">
      <c r="B122" s="703"/>
      <c r="C122" s="702"/>
      <c r="F122" s="708">
        <v>31431.13</v>
      </c>
      <c r="G122" s="698" t="s">
        <v>7718</v>
      </c>
      <c r="H122" s="698"/>
      <c r="I122" s="698"/>
    </row>
    <row r="123" spans="2:9" ht="13.5" customHeight="1" x14ac:dyDescent="0.25">
      <c r="B123" s="703"/>
      <c r="C123" s="702"/>
      <c r="F123" s="708">
        <v>22577.87</v>
      </c>
      <c r="G123" s="698" t="s">
        <v>7717</v>
      </c>
      <c r="H123" s="698"/>
      <c r="I123" s="698"/>
    </row>
    <row r="124" spans="2:9" ht="13.5" customHeight="1" x14ac:dyDescent="0.25">
      <c r="B124" s="703"/>
      <c r="C124" s="702"/>
      <c r="F124" s="708"/>
      <c r="G124" s="698"/>
      <c r="H124" s="698"/>
      <c r="I124" s="698"/>
    </row>
    <row r="125" spans="2:9" ht="13.5" customHeight="1" x14ac:dyDescent="0.25">
      <c r="B125" s="703"/>
      <c r="C125" s="702"/>
      <c r="F125" s="708"/>
      <c r="G125" s="698"/>
      <c r="H125" s="698"/>
      <c r="I125" s="698"/>
    </row>
    <row r="126" spans="2:9" ht="13.5" customHeight="1" x14ac:dyDescent="0.25">
      <c r="B126" s="703"/>
      <c r="C126" s="702"/>
      <c r="F126" s="708"/>
      <c r="G126" s="698"/>
      <c r="H126" s="698"/>
      <c r="I126" s="698"/>
    </row>
    <row r="127" spans="2:9" ht="13.5" customHeight="1" x14ac:dyDescent="0.25">
      <c r="B127" s="703"/>
      <c r="C127" s="702"/>
      <c r="F127" s="708"/>
      <c r="G127" s="698"/>
      <c r="H127" s="698"/>
      <c r="I127" s="698"/>
    </row>
    <row r="128" spans="2:9" ht="13.5" customHeight="1" x14ac:dyDescent="0.25">
      <c r="B128" s="703"/>
      <c r="C128" s="702"/>
      <c r="F128" s="708"/>
      <c r="G128" s="698"/>
      <c r="H128" s="698"/>
      <c r="I128" s="698"/>
    </row>
    <row r="129" spans="2:9" ht="13.5" customHeight="1" x14ac:dyDescent="0.25">
      <c r="B129" s="703"/>
      <c r="C129" s="702"/>
      <c r="F129" s="708"/>
      <c r="G129" s="698"/>
      <c r="H129" s="698"/>
      <c r="I129" s="698"/>
    </row>
    <row r="130" spans="2:9" ht="13.5" customHeight="1" x14ac:dyDescent="0.25">
      <c r="B130" s="703"/>
      <c r="C130" s="702"/>
      <c r="F130" s="708"/>
      <c r="G130" s="698"/>
      <c r="H130" s="698"/>
      <c r="I130" s="698"/>
    </row>
    <row r="131" spans="2:9" ht="13.5" customHeight="1" x14ac:dyDescent="0.25">
      <c r="B131" s="703"/>
      <c r="C131" s="702"/>
      <c r="F131" s="708"/>
      <c r="G131" s="698"/>
      <c r="H131" s="698"/>
      <c r="I131" s="698"/>
    </row>
    <row r="132" spans="2:9" ht="13.5" customHeight="1" x14ac:dyDescent="0.25">
      <c r="B132" s="703"/>
      <c r="C132" s="702"/>
      <c r="F132" s="708"/>
      <c r="G132" s="698"/>
      <c r="H132" s="698"/>
      <c r="I132" s="698"/>
    </row>
    <row r="133" spans="2:9" ht="13.5" customHeight="1" x14ac:dyDescent="0.25">
      <c r="B133" s="703"/>
      <c r="C133" s="702"/>
      <c r="F133" s="708"/>
      <c r="G133" s="698"/>
      <c r="H133" s="698"/>
      <c r="I133" s="698"/>
    </row>
    <row r="134" spans="2:9" ht="13.5" customHeight="1" x14ac:dyDescent="0.25">
      <c r="B134" s="703"/>
      <c r="C134" s="702"/>
      <c r="F134" s="708"/>
      <c r="G134" s="698"/>
      <c r="H134" s="698"/>
      <c r="I134" s="698"/>
    </row>
    <row r="135" spans="2:9" ht="13.5" customHeight="1" x14ac:dyDescent="0.25">
      <c r="B135" s="703"/>
      <c r="C135" s="702"/>
      <c r="F135" s="708"/>
      <c r="G135" s="698"/>
      <c r="H135" s="698"/>
      <c r="I135" s="698"/>
    </row>
    <row r="136" spans="2:9" ht="13.5" customHeight="1" x14ac:dyDescent="0.25">
      <c r="B136" s="703"/>
      <c r="C136" s="702"/>
      <c r="F136" s="708"/>
      <c r="G136" s="698"/>
      <c r="H136" s="698"/>
      <c r="I136" s="698"/>
    </row>
    <row r="137" spans="2:9" ht="13.5" customHeight="1" x14ac:dyDescent="0.25">
      <c r="B137" s="703"/>
      <c r="C137" s="702"/>
      <c r="F137" s="708"/>
      <c r="G137" s="698"/>
      <c r="H137" s="698"/>
      <c r="I137" s="698"/>
    </row>
    <row r="138" spans="2:9" ht="13.5" customHeight="1" x14ac:dyDescent="0.25">
      <c r="B138" s="703"/>
      <c r="C138" s="702"/>
      <c r="F138" s="708"/>
      <c r="G138" s="698"/>
      <c r="H138" s="698"/>
      <c r="I138" s="698"/>
    </row>
    <row r="139" spans="2:9" ht="13.5" customHeight="1" x14ac:dyDescent="0.25">
      <c r="B139" s="703"/>
      <c r="C139" s="702"/>
      <c r="F139" s="708"/>
      <c r="G139" s="698"/>
      <c r="H139" s="698"/>
      <c r="I139" s="698"/>
    </row>
    <row r="140" spans="2:9" ht="13.5" customHeight="1" x14ac:dyDescent="0.25">
      <c r="B140" s="703"/>
      <c r="C140" s="702"/>
      <c r="F140" s="708"/>
      <c r="G140" s="698"/>
      <c r="H140" s="698"/>
      <c r="I140" s="698"/>
    </row>
    <row r="141" spans="2:9" ht="13.5" customHeight="1" x14ac:dyDescent="0.25">
      <c r="B141" s="703"/>
      <c r="C141" s="702"/>
      <c r="F141" s="708"/>
      <c r="G141" s="698"/>
      <c r="H141" s="698"/>
      <c r="I141" s="698"/>
    </row>
    <row r="142" spans="2:9" ht="13.5" customHeight="1" x14ac:dyDescent="0.25">
      <c r="B142" s="703"/>
      <c r="C142" s="702"/>
      <c r="F142" s="708"/>
      <c r="G142" s="698"/>
      <c r="H142" s="698"/>
      <c r="I142" s="698"/>
    </row>
    <row r="143" spans="2:9" ht="13.5" customHeight="1" x14ac:dyDescent="0.25">
      <c r="B143" s="703"/>
      <c r="C143" s="702"/>
      <c r="F143" s="708"/>
      <c r="G143" s="698"/>
      <c r="H143" s="698"/>
      <c r="I143" s="698"/>
    </row>
    <row r="144" spans="2:9" ht="13.5" customHeight="1" x14ac:dyDescent="0.25">
      <c r="B144" s="703"/>
      <c r="C144" s="702"/>
      <c r="F144" s="708"/>
      <c r="G144" s="698"/>
      <c r="H144" s="698"/>
      <c r="I144" s="698"/>
    </row>
    <row r="145" spans="2:9" ht="13.5" customHeight="1" x14ac:dyDescent="0.25">
      <c r="B145" s="703"/>
      <c r="C145" s="702"/>
      <c r="F145" s="708"/>
      <c r="G145" s="698"/>
      <c r="H145" s="698"/>
      <c r="I145" s="698"/>
    </row>
    <row r="146" spans="2:9" ht="13.5" customHeight="1" x14ac:dyDescent="0.25">
      <c r="B146" s="703"/>
      <c r="C146" s="702"/>
      <c r="F146" s="708"/>
      <c r="G146" s="698"/>
      <c r="H146" s="698"/>
      <c r="I146" s="698"/>
    </row>
    <row r="147" spans="2:9" ht="13.5" customHeight="1" x14ac:dyDescent="0.25">
      <c r="B147" s="703"/>
      <c r="C147" s="702"/>
      <c r="F147" s="708"/>
      <c r="G147" s="698"/>
      <c r="H147" s="698"/>
      <c r="I147" s="698"/>
    </row>
    <row r="148" spans="2:9" ht="13.5" customHeight="1" x14ac:dyDescent="0.25">
      <c r="B148" s="703"/>
      <c r="C148" s="702"/>
      <c r="F148" s="708"/>
      <c r="G148" s="698"/>
      <c r="H148" s="698"/>
      <c r="I148" s="698"/>
    </row>
    <row r="149" spans="2:9" ht="13.5" customHeight="1" x14ac:dyDescent="0.25">
      <c r="B149" s="703"/>
      <c r="C149" s="702"/>
      <c r="F149" s="708"/>
      <c r="G149" s="698"/>
      <c r="H149" s="698"/>
      <c r="I149" s="698"/>
    </row>
    <row r="150" spans="2:9" ht="13.5" customHeight="1" x14ac:dyDescent="0.25">
      <c r="B150" s="703"/>
      <c r="C150" s="702"/>
      <c r="F150" s="708"/>
      <c r="G150" s="698"/>
      <c r="H150" s="698"/>
      <c r="I150" s="698"/>
    </row>
    <row r="151" spans="2:9" ht="13.5" customHeight="1" x14ac:dyDescent="0.25">
      <c r="B151" s="703"/>
      <c r="C151" s="702"/>
      <c r="F151" s="708"/>
      <c r="G151" s="698"/>
      <c r="H151" s="698"/>
      <c r="I151" s="698"/>
    </row>
    <row r="152" spans="2:9" ht="13.5" customHeight="1" x14ac:dyDescent="0.25">
      <c r="B152" s="703"/>
      <c r="C152" s="702"/>
      <c r="F152" s="708"/>
      <c r="G152" s="698"/>
      <c r="H152" s="698"/>
      <c r="I152" s="698"/>
    </row>
    <row r="153" spans="2:9" ht="13.5" customHeight="1" x14ac:dyDescent="0.25">
      <c r="B153" s="703"/>
      <c r="C153" s="702"/>
      <c r="F153" s="708"/>
      <c r="G153" s="698"/>
      <c r="H153" s="698"/>
      <c r="I153" s="698"/>
    </row>
    <row r="154" spans="2:9" ht="13.5" customHeight="1" x14ac:dyDescent="0.25">
      <c r="B154" s="703"/>
      <c r="C154" s="702"/>
      <c r="F154" s="708"/>
      <c r="G154" s="698"/>
      <c r="H154" s="698"/>
      <c r="I154" s="698"/>
    </row>
    <row r="155" spans="2:9" ht="13.5" customHeight="1" x14ac:dyDescent="0.25">
      <c r="B155" s="703"/>
      <c r="C155" s="702"/>
      <c r="F155" s="708"/>
      <c r="G155" s="698"/>
      <c r="H155" s="698"/>
      <c r="I155" s="698"/>
    </row>
    <row r="156" spans="2:9" ht="13.5" customHeight="1" x14ac:dyDescent="0.25">
      <c r="B156" s="703"/>
      <c r="C156" s="702"/>
      <c r="F156" s="708"/>
      <c r="G156" s="698"/>
      <c r="H156" s="698"/>
      <c r="I156" s="698"/>
    </row>
    <row r="157" spans="2:9" ht="13.5" customHeight="1" x14ac:dyDescent="0.25">
      <c r="B157" s="703"/>
      <c r="C157" s="702"/>
      <c r="F157" s="708"/>
      <c r="G157" s="698"/>
      <c r="H157" s="698"/>
      <c r="I157" s="698"/>
    </row>
    <row r="158" spans="2:9" ht="13.5" customHeight="1" x14ac:dyDescent="0.25">
      <c r="B158" s="703"/>
      <c r="C158" s="702"/>
      <c r="F158" s="708"/>
      <c r="G158" s="698"/>
      <c r="H158" s="698"/>
      <c r="I158" s="698"/>
    </row>
    <row r="159" spans="2:9" ht="13.5" customHeight="1" x14ac:dyDescent="0.25">
      <c r="B159" s="703"/>
      <c r="C159" s="702"/>
      <c r="F159" s="708"/>
      <c r="G159" s="698"/>
      <c r="H159" s="698"/>
      <c r="I159" s="698"/>
    </row>
    <row r="160" spans="2:9" ht="13.5" customHeight="1" x14ac:dyDescent="0.25">
      <c r="B160" s="703"/>
      <c r="C160" s="702"/>
      <c r="F160" s="708"/>
      <c r="G160" s="698"/>
      <c r="H160" s="698"/>
      <c r="I160" s="698"/>
    </row>
    <row r="161" spans="2:9" ht="13.5" customHeight="1" x14ac:dyDescent="0.25">
      <c r="B161" s="703"/>
      <c r="C161" s="702"/>
      <c r="F161" s="708"/>
      <c r="G161" s="698"/>
      <c r="H161" s="698"/>
      <c r="I161" s="698"/>
    </row>
    <row r="162" spans="2:9" ht="13.5" customHeight="1" x14ac:dyDescent="0.25">
      <c r="B162" s="703"/>
      <c r="C162" s="702"/>
      <c r="F162" s="708"/>
      <c r="G162" s="698"/>
      <c r="H162" s="698"/>
      <c r="I162" s="698"/>
    </row>
    <row r="163" spans="2:9" ht="13.5" customHeight="1" x14ac:dyDescent="0.25">
      <c r="B163" s="703"/>
      <c r="C163" s="702"/>
      <c r="F163" s="708"/>
      <c r="G163" s="698"/>
      <c r="H163" s="698"/>
      <c r="I163" s="698"/>
    </row>
    <row r="164" spans="2:9" ht="13.5" customHeight="1" x14ac:dyDescent="0.25">
      <c r="B164" s="703"/>
      <c r="C164" s="702"/>
      <c r="F164" s="708"/>
      <c r="G164" s="698"/>
      <c r="H164" s="698"/>
      <c r="I164" s="698"/>
    </row>
    <row r="165" spans="2:9" ht="13.5" customHeight="1" x14ac:dyDescent="0.25">
      <c r="B165" s="703"/>
      <c r="C165" s="702"/>
      <c r="F165" s="708"/>
      <c r="G165" s="698"/>
      <c r="H165" s="698"/>
      <c r="I165" s="698"/>
    </row>
    <row r="166" spans="2:9" ht="13.5" customHeight="1" x14ac:dyDescent="0.25">
      <c r="B166" s="703"/>
      <c r="C166" s="702"/>
      <c r="F166" s="708"/>
      <c r="G166" s="698"/>
      <c r="H166" s="698"/>
      <c r="I166" s="698"/>
    </row>
    <row r="167" spans="2:9" ht="13.5" customHeight="1" x14ac:dyDescent="0.25">
      <c r="B167" s="703"/>
      <c r="C167" s="702"/>
      <c r="F167" s="708"/>
      <c r="G167" s="698"/>
      <c r="H167" s="698"/>
      <c r="I167" s="698"/>
    </row>
    <row r="168" spans="2:9" ht="13.5" customHeight="1" x14ac:dyDescent="0.25">
      <c r="B168" s="703"/>
      <c r="C168" s="702"/>
      <c r="F168" s="708"/>
      <c r="G168" s="698"/>
      <c r="H168" s="698"/>
      <c r="I168" s="698"/>
    </row>
    <row r="169" spans="2:9" ht="13.5" customHeight="1" x14ac:dyDescent="0.25">
      <c r="B169" s="703"/>
      <c r="C169" s="702"/>
      <c r="F169" s="708"/>
      <c r="G169" s="698"/>
      <c r="H169" s="698"/>
      <c r="I169" s="698"/>
    </row>
    <row r="170" spans="2:9" ht="13.5" customHeight="1" x14ac:dyDescent="0.25">
      <c r="B170" s="703"/>
      <c r="C170" s="702"/>
      <c r="F170" s="708"/>
      <c r="G170" s="698"/>
      <c r="H170" s="698"/>
      <c r="I170" s="698"/>
    </row>
    <row r="171" spans="2:9" ht="13.5" customHeight="1" x14ac:dyDescent="0.25">
      <c r="B171" s="703"/>
      <c r="C171" s="702"/>
      <c r="F171" s="708"/>
      <c r="G171" s="698"/>
      <c r="H171" s="698"/>
      <c r="I171" s="698"/>
    </row>
    <row r="172" spans="2:9" ht="13.5" customHeight="1" x14ac:dyDescent="0.25">
      <c r="B172" s="703"/>
      <c r="C172" s="702"/>
      <c r="F172" s="708"/>
      <c r="G172" s="698"/>
      <c r="H172" s="698"/>
      <c r="I172" s="698"/>
    </row>
    <row r="173" spans="2:9" ht="13.5" customHeight="1" x14ac:dyDescent="0.25">
      <c r="B173" s="703"/>
      <c r="C173" s="702"/>
      <c r="F173" s="708"/>
      <c r="G173" s="698"/>
      <c r="H173" s="698"/>
      <c r="I173" s="698"/>
    </row>
    <row r="174" spans="2:9" ht="13.5" customHeight="1" x14ac:dyDescent="0.25">
      <c r="B174" s="703"/>
      <c r="C174" s="702"/>
      <c r="F174" s="708"/>
      <c r="G174" s="698"/>
      <c r="H174" s="698"/>
      <c r="I174" s="698"/>
    </row>
    <row r="175" spans="2:9" ht="13.5" customHeight="1" x14ac:dyDescent="0.25">
      <c r="B175" s="703"/>
      <c r="C175" s="702"/>
      <c r="F175" s="708"/>
      <c r="G175" s="698"/>
      <c r="H175" s="698"/>
      <c r="I175" s="698"/>
    </row>
    <row r="176" spans="2:9" ht="13.5" customHeight="1" x14ac:dyDescent="0.25">
      <c r="B176" s="703"/>
      <c r="C176" s="702"/>
      <c r="F176" s="708"/>
      <c r="G176" s="698"/>
      <c r="H176" s="698"/>
      <c r="I176" s="698"/>
    </row>
    <row r="177" spans="2:9" ht="13.5" customHeight="1" x14ac:dyDescent="0.25">
      <c r="B177" s="703"/>
      <c r="C177" s="702"/>
      <c r="F177" s="708"/>
      <c r="G177" s="698"/>
      <c r="H177" s="698"/>
      <c r="I177" s="698"/>
    </row>
    <row r="178" spans="2:9" ht="13.5" customHeight="1" x14ac:dyDescent="0.25">
      <c r="B178" s="703"/>
      <c r="C178" s="702"/>
      <c r="F178" s="708"/>
      <c r="G178" s="698"/>
      <c r="H178" s="698"/>
      <c r="I178" s="698"/>
    </row>
    <row r="179" spans="2:9" ht="13.5" customHeight="1" x14ac:dyDescent="0.25">
      <c r="B179" s="703"/>
      <c r="C179" s="702"/>
      <c r="F179" s="708"/>
      <c r="G179" s="698"/>
      <c r="H179" s="698"/>
      <c r="I179" s="698"/>
    </row>
    <row r="180" spans="2:9" ht="13.5" customHeight="1" x14ac:dyDescent="0.25">
      <c r="B180" s="703"/>
      <c r="C180" s="702"/>
      <c r="F180" s="708"/>
      <c r="G180" s="698"/>
      <c r="H180" s="698"/>
      <c r="I180" s="698"/>
    </row>
    <row r="181" spans="2:9" ht="13.5" customHeight="1" x14ac:dyDescent="0.25">
      <c r="B181" s="703"/>
      <c r="C181" s="702"/>
      <c r="F181" s="708"/>
      <c r="G181" s="698"/>
      <c r="H181" s="698"/>
      <c r="I181" s="698"/>
    </row>
    <row r="182" spans="2:9" ht="13.5" customHeight="1" x14ac:dyDescent="0.25">
      <c r="B182" s="703"/>
      <c r="C182" s="702"/>
      <c r="F182" s="708"/>
      <c r="G182" s="698"/>
      <c r="H182" s="698"/>
      <c r="I182" s="698"/>
    </row>
    <row r="183" spans="2:9" ht="13.5" customHeight="1" x14ac:dyDescent="0.25">
      <c r="B183" s="703"/>
      <c r="C183" s="702"/>
      <c r="F183" s="708"/>
      <c r="G183" s="698"/>
      <c r="H183" s="698"/>
      <c r="I183" s="698"/>
    </row>
    <row r="184" spans="2:9" ht="15.75" customHeight="1" x14ac:dyDescent="0.25">
      <c r="B184" s="703"/>
      <c r="C184" s="702"/>
      <c r="F184" s="708"/>
      <c r="G184" s="698"/>
      <c r="H184" s="698"/>
      <c r="I184" s="698"/>
    </row>
    <row r="185" spans="2:9" ht="15.75" customHeight="1" x14ac:dyDescent="0.25">
      <c r="B185" s="703"/>
      <c r="C185" s="702"/>
      <c r="F185" s="708"/>
      <c r="G185" s="698"/>
      <c r="H185" s="698"/>
      <c r="I185" s="698"/>
    </row>
    <row r="186" spans="2:9" ht="15.75" customHeight="1" x14ac:dyDescent="0.25">
      <c r="B186" s="703"/>
      <c r="C186" s="702"/>
      <c r="F186" s="708"/>
      <c r="G186" s="698"/>
      <c r="H186" s="698"/>
      <c r="I186" s="698"/>
    </row>
    <row r="187" spans="2:9" ht="15.75" customHeight="1" x14ac:dyDescent="0.25">
      <c r="B187" s="703"/>
      <c r="C187" s="702"/>
      <c r="F187" s="708"/>
      <c r="G187" s="698"/>
      <c r="H187" s="698"/>
      <c r="I187" s="698"/>
    </row>
    <row r="188" spans="2:9" ht="15.75" customHeight="1" x14ac:dyDescent="0.25">
      <c r="B188" s="703"/>
      <c r="C188" s="702"/>
      <c r="F188" s="708"/>
      <c r="G188" s="698"/>
      <c r="H188" s="698"/>
      <c r="I188" s="698"/>
    </row>
    <row r="189" spans="2:9" ht="15.75" customHeight="1" x14ac:dyDescent="0.25">
      <c r="B189" s="703"/>
      <c r="C189" s="702"/>
      <c r="F189" s="708"/>
      <c r="G189" s="698"/>
      <c r="H189" s="698"/>
      <c r="I189" s="698"/>
    </row>
    <row r="190" spans="2:9" ht="15.75" customHeight="1" x14ac:dyDescent="0.25">
      <c r="B190" s="703"/>
      <c r="C190" s="702"/>
      <c r="F190" s="708"/>
      <c r="G190" s="698"/>
      <c r="H190" s="698"/>
      <c r="I190" s="698"/>
    </row>
    <row r="191" spans="2:9" ht="15.75" customHeight="1" x14ac:dyDescent="0.25">
      <c r="B191" s="703"/>
      <c r="C191" s="702"/>
      <c r="F191" s="708"/>
      <c r="G191" s="698"/>
      <c r="H191" s="698"/>
      <c r="I191" s="698"/>
    </row>
    <row r="192" spans="2:9" ht="15.75" customHeight="1" x14ac:dyDescent="0.25">
      <c r="B192" s="703"/>
      <c r="C192" s="702"/>
      <c r="F192" s="708"/>
      <c r="G192" s="698"/>
      <c r="H192" s="698"/>
      <c r="I192" s="698"/>
    </row>
    <row r="193" spans="2:9" ht="15.75" customHeight="1" x14ac:dyDescent="0.25">
      <c r="B193" s="703"/>
      <c r="C193" s="702"/>
      <c r="F193" s="708"/>
      <c r="G193" s="698"/>
      <c r="H193" s="698"/>
      <c r="I193" s="698"/>
    </row>
    <row r="194" spans="2:9" ht="15.75" customHeight="1" x14ac:dyDescent="0.25">
      <c r="B194" s="703"/>
      <c r="C194" s="702"/>
      <c r="F194" s="708"/>
      <c r="G194" s="698"/>
      <c r="H194" s="698"/>
      <c r="I194" s="698"/>
    </row>
    <row r="195" spans="2:9" ht="15.75" customHeight="1" x14ac:dyDescent="0.25">
      <c r="B195" s="703"/>
      <c r="C195" s="702"/>
      <c r="F195" s="708"/>
      <c r="G195" s="698"/>
      <c r="H195" s="698"/>
      <c r="I195" s="698"/>
    </row>
    <row r="196" spans="2:9" ht="15.75" customHeight="1" x14ac:dyDescent="0.25">
      <c r="B196" s="703"/>
      <c r="C196" s="702"/>
      <c r="F196" s="708"/>
      <c r="G196" s="698"/>
      <c r="H196" s="698"/>
      <c r="I196" s="698"/>
    </row>
    <row r="197" spans="2:9" ht="15.75" customHeight="1" x14ac:dyDescent="0.25">
      <c r="B197" s="703"/>
      <c r="C197" s="702"/>
      <c r="F197" s="708"/>
      <c r="G197" s="698"/>
      <c r="H197" s="698"/>
      <c r="I197" s="698"/>
    </row>
    <row r="198" spans="2:9" ht="15.75" customHeight="1" x14ac:dyDescent="0.25">
      <c r="B198" s="703"/>
      <c r="C198" s="702"/>
      <c r="F198" s="708"/>
      <c r="G198" s="698"/>
      <c r="H198" s="698"/>
      <c r="I198" s="698"/>
    </row>
    <row r="199" spans="2:9" ht="15.75" customHeight="1" x14ac:dyDescent="0.25">
      <c r="B199" s="703"/>
      <c r="C199" s="702"/>
      <c r="F199" s="708"/>
      <c r="G199" s="698"/>
      <c r="H199" s="698"/>
      <c r="I199" s="698"/>
    </row>
    <row r="200" spans="2:9" ht="15.75" customHeight="1" x14ac:dyDescent="0.25">
      <c r="B200" s="703"/>
      <c r="C200" s="702"/>
      <c r="F200" s="708"/>
      <c r="G200" s="698"/>
      <c r="H200" s="698"/>
      <c r="I200" s="698"/>
    </row>
    <row r="201" spans="2:9" ht="15.75" customHeight="1" x14ac:dyDescent="0.25">
      <c r="B201" s="703"/>
      <c r="C201" s="702"/>
      <c r="F201" s="708"/>
      <c r="G201" s="698"/>
      <c r="H201" s="698"/>
      <c r="I201" s="698"/>
    </row>
    <row r="202" spans="2:9" ht="15.75" customHeight="1" x14ac:dyDescent="0.25">
      <c r="B202" s="703"/>
      <c r="C202" s="702"/>
      <c r="F202" s="708"/>
      <c r="G202" s="698"/>
      <c r="H202" s="698"/>
      <c r="I202" s="698"/>
    </row>
    <row r="203" spans="2:9" ht="15.75" customHeight="1" x14ac:dyDescent="0.25">
      <c r="B203" s="703"/>
      <c r="C203" s="702"/>
      <c r="F203" s="708"/>
      <c r="G203" s="698"/>
      <c r="H203" s="698"/>
      <c r="I203" s="698"/>
    </row>
    <row r="204" spans="2:9" ht="15.75" customHeight="1" x14ac:dyDescent="0.25">
      <c r="B204" s="703"/>
      <c r="C204" s="702"/>
      <c r="F204" s="708"/>
      <c r="G204" s="698"/>
      <c r="H204" s="698"/>
      <c r="I204" s="698"/>
    </row>
    <row r="205" spans="2:9" ht="15.75" customHeight="1" x14ac:dyDescent="0.25">
      <c r="B205" s="703"/>
      <c r="C205" s="702"/>
      <c r="F205" s="708"/>
      <c r="G205" s="698"/>
      <c r="H205" s="698"/>
      <c r="I205" s="698"/>
    </row>
    <row r="206" spans="2:9" ht="15.75" customHeight="1" x14ac:dyDescent="0.25">
      <c r="B206" s="703"/>
      <c r="C206" s="702"/>
      <c r="F206" s="708"/>
      <c r="G206" s="698"/>
      <c r="H206" s="698"/>
      <c r="I206" s="698"/>
    </row>
    <row r="207" spans="2:9" ht="15.75" customHeight="1" x14ac:dyDescent="0.25">
      <c r="B207" s="703"/>
      <c r="C207" s="702"/>
      <c r="F207" s="708"/>
      <c r="G207" s="698"/>
      <c r="H207" s="698"/>
      <c r="I207" s="698"/>
    </row>
    <row r="208" spans="2:9" ht="15.75" customHeight="1" x14ac:dyDescent="0.25">
      <c r="B208" s="703"/>
      <c r="C208" s="702"/>
      <c r="F208" s="708"/>
      <c r="G208" s="698"/>
      <c r="H208" s="698"/>
      <c r="I208" s="698"/>
    </row>
    <row r="209" spans="2:9" ht="11.25" customHeight="1" x14ac:dyDescent="0.25">
      <c r="B209" s="703"/>
      <c r="C209" s="702"/>
      <c r="F209" s="708"/>
      <c r="G209" s="698"/>
      <c r="H209" s="698"/>
      <c r="I209" s="698"/>
    </row>
    <row r="210" spans="2:9" ht="15.75" customHeight="1" x14ac:dyDescent="0.25">
      <c r="B210" s="703"/>
      <c r="C210" s="702"/>
      <c r="F210" s="708"/>
      <c r="G210" s="698"/>
      <c r="H210" s="698"/>
      <c r="I210" s="698"/>
    </row>
    <row r="211" spans="2:9" ht="15.75" customHeight="1" x14ac:dyDescent="0.25">
      <c r="B211" s="703"/>
      <c r="C211" s="702"/>
      <c r="F211" s="708"/>
      <c r="G211" s="698"/>
      <c r="H211" s="698"/>
      <c r="I211" s="698"/>
    </row>
    <row r="212" spans="2:9" ht="15.75" customHeight="1" x14ac:dyDescent="0.25">
      <c r="B212" s="703"/>
      <c r="C212" s="702"/>
      <c r="F212" s="708"/>
      <c r="G212" s="698"/>
      <c r="H212" s="698"/>
      <c r="I212" s="698"/>
    </row>
    <row r="213" spans="2:9" ht="15.75" customHeight="1" x14ac:dyDescent="0.25">
      <c r="B213" s="703"/>
      <c r="C213" s="702"/>
      <c r="F213" s="708"/>
      <c r="G213" s="698"/>
      <c r="H213" s="698"/>
      <c r="I213" s="698"/>
    </row>
    <row r="214" spans="2:9" ht="15.75" customHeight="1" x14ac:dyDescent="0.25">
      <c r="B214" s="703"/>
      <c r="C214" s="702"/>
      <c r="F214" s="708"/>
      <c r="G214" s="698"/>
      <c r="H214" s="698"/>
      <c r="I214" s="698"/>
    </row>
    <row r="215" spans="2:9" ht="15.75" customHeight="1" x14ac:dyDescent="0.25">
      <c r="B215" s="703"/>
      <c r="C215" s="702"/>
      <c r="F215" s="708"/>
      <c r="G215" s="698"/>
      <c r="H215" s="698"/>
      <c r="I215" s="698"/>
    </row>
    <row r="216" spans="2:9" ht="15.75" customHeight="1" x14ac:dyDescent="0.25">
      <c r="B216" s="703"/>
      <c r="C216" s="702"/>
      <c r="F216" s="708"/>
      <c r="G216" s="698"/>
      <c r="H216" s="698"/>
      <c r="I216" s="698"/>
    </row>
    <row r="217" spans="2:9" ht="15.75" customHeight="1" x14ac:dyDescent="0.25">
      <c r="B217" s="703"/>
      <c r="C217" s="702"/>
      <c r="F217" s="708"/>
      <c r="G217" s="698"/>
      <c r="H217" s="698"/>
      <c r="I217" s="698"/>
    </row>
    <row r="218" spans="2:9" ht="15.75" customHeight="1" x14ac:dyDescent="0.25">
      <c r="B218" s="703"/>
      <c r="C218" s="702"/>
      <c r="F218" s="708"/>
      <c r="G218" s="698"/>
      <c r="H218" s="698"/>
      <c r="I218" s="698"/>
    </row>
    <row r="219" spans="2:9" ht="15.75" customHeight="1" x14ac:dyDescent="0.25">
      <c r="B219" s="703"/>
      <c r="C219" s="702"/>
      <c r="F219" s="708"/>
      <c r="G219" s="698"/>
      <c r="H219" s="698"/>
      <c r="I219" s="698"/>
    </row>
    <row r="220" spans="2:9" ht="15.75" customHeight="1" x14ac:dyDescent="0.25">
      <c r="B220" s="703"/>
      <c r="C220" s="702"/>
      <c r="F220" s="708"/>
      <c r="G220" s="698"/>
      <c r="H220" s="698"/>
      <c r="I220" s="698"/>
    </row>
    <row r="221" spans="2:9" ht="15.75" customHeight="1" x14ac:dyDescent="0.25">
      <c r="B221" s="703"/>
      <c r="C221" s="702"/>
      <c r="F221" s="708"/>
      <c r="G221" s="698"/>
      <c r="H221" s="698"/>
      <c r="I221" s="698"/>
    </row>
    <row r="222" spans="2:9" ht="15.75" customHeight="1" x14ac:dyDescent="0.25">
      <c r="B222" s="703"/>
      <c r="C222" s="702"/>
      <c r="F222" s="708"/>
      <c r="G222" s="698"/>
      <c r="H222" s="698"/>
      <c r="I222" s="698"/>
    </row>
    <row r="223" spans="2:9" ht="15.75" customHeight="1" x14ac:dyDescent="0.25">
      <c r="B223" s="703"/>
      <c r="C223" s="702"/>
      <c r="F223" s="708"/>
      <c r="G223" s="698"/>
      <c r="H223" s="698"/>
      <c r="I223" s="698"/>
    </row>
    <row r="224" spans="2:9" ht="15.75" customHeight="1" x14ac:dyDescent="0.25">
      <c r="B224" s="703"/>
      <c r="C224" s="702"/>
      <c r="F224" s="708"/>
      <c r="G224" s="698"/>
      <c r="H224" s="698"/>
      <c r="I224" s="698"/>
    </row>
    <row r="225" spans="2:9" ht="15.75" customHeight="1" x14ac:dyDescent="0.25">
      <c r="B225" s="703"/>
      <c r="C225" s="702"/>
      <c r="F225" s="708"/>
      <c r="G225" s="698"/>
      <c r="H225" s="698"/>
      <c r="I225" s="698"/>
    </row>
    <row r="226" spans="2:9" ht="15.75" customHeight="1" x14ac:dyDescent="0.25">
      <c r="B226" s="703"/>
      <c r="C226" s="702"/>
      <c r="F226" s="708"/>
      <c r="G226" s="698"/>
      <c r="H226" s="698"/>
      <c r="I226" s="698"/>
    </row>
    <row r="227" spans="2:9" ht="15.75" customHeight="1" x14ac:dyDescent="0.25">
      <c r="B227" s="703"/>
      <c r="C227" s="702"/>
      <c r="F227" s="708"/>
      <c r="G227" s="698"/>
      <c r="H227" s="698"/>
      <c r="I227" s="698"/>
    </row>
    <row r="228" spans="2:9" ht="15.75" customHeight="1" x14ac:dyDescent="0.25">
      <c r="B228" s="703"/>
      <c r="C228" s="702"/>
      <c r="F228" s="708"/>
      <c r="G228" s="698"/>
      <c r="H228" s="698"/>
      <c r="I228" s="698"/>
    </row>
    <row r="229" spans="2:9" ht="15.75" customHeight="1" x14ac:dyDescent="0.25">
      <c r="B229" s="703"/>
      <c r="C229" s="702"/>
      <c r="F229" s="708"/>
      <c r="G229" s="698"/>
      <c r="H229" s="698"/>
      <c r="I229" s="698"/>
    </row>
    <row r="230" spans="2:9" ht="15.75" customHeight="1" x14ac:dyDescent="0.25">
      <c r="B230" s="703"/>
      <c r="C230" s="702"/>
      <c r="F230" s="708"/>
      <c r="G230" s="698"/>
      <c r="H230" s="698"/>
      <c r="I230" s="698"/>
    </row>
    <row r="231" spans="2:9" ht="15.75" customHeight="1" x14ac:dyDescent="0.25">
      <c r="B231" s="703"/>
      <c r="C231" s="702"/>
      <c r="F231" s="708"/>
      <c r="G231" s="698"/>
      <c r="H231" s="698"/>
      <c r="I231" s="698"/>
    </row>
    <row r="232" spans="2:9" ht="15.75" customHeight="1" x14ac:dyDescent="0.25">
      <c r="B232" s="703"/>
      <c r="C232" s="702"/>
      <c r="F232" s="708"/>
      <c r="G232" s="698"/>
      <c r="H232" s="698"/>
      <c r="I232" s="698"/>
    </row>
    <row r="233" spans="2:9" ht="15.75" customHeight="1" x14ac:dyDescent="0.25">
      <c r="B233" s="703"/>
      <c r="C233" s="702"/>
      <c r="F233" s="708"/>
      <c r="G233" s="698"/>
      <c r="H233" s="698"/>
      <c r="I233" s="698"/>
    </row>
    <row r="234" spans="2:9" ht="15.75" customHeight="1" x14ac:dyDescent="0.25">
      <c r="B234" s="703"/>
      <c r="C234" s="702"/>
      <c r="F234" s="708"/>
      <c r="G234" s="698"/>
      <c r="H234" s="698"/>
      <c r="I234" s="698"/>
    </row>
    <row r="235" spans="2:9" ht="15.75" customHeight="1" x14ac:dyDescent="0.25">
      <c r="B235" s="703"/>
      <c r="C235" s="702"/>
      <c r="F235" s="708"/>
      <c r="G235" s="698"/>
      <c r="H235" s="698"/>
      <c r="I235" s="698"/>
    </row>
    <row r="236" spans="2:9" ht="15.75" customHeight="1" x14ac:dyDescent="0.25">
      <c r="B236" s="703"/>
      <c r="C236" s="702"/>
      <c r="F236" s="708"/>
      <c r="G236" s="698"/>
      <c r="H236" s="698"/>
      <c r="I236" s="698"/>
    </row>
    <row r="237" spans="2:9" ht="15.75" customHeight="1" x14ac:dyDescent="0.25">
      <c r="B237" s="703"/>
      <c r="C237" s="702"/>
      <c r="F237" s="708"/>
      <c r="G237" s="698"/>
      <c r="H237" s="698"/>
      <c r="I237" s="698"/>
    </row>
    <row r="238" spans="2:9" ht="15.75" customHeight="1" x14ac:dyDescent="0.25">
      <c r="B238" s="703"/>
      <c r="C238" s="702"/>
      <c r="F238" s="708"/>
      <c r="G238" s="698"/>
      <c r="H238" s="698"/>
      <c r="I238" s="698"/>
    </row>
    <row r="239" spans="2:9" ht="15.75" customHeight="1" x14ac:dyDescent="0.25">
      <c r="B239" s="703"/>
      <c r="C239" s="702"/>
      <c r="F239" s="708"/>
      <c r="G239" s="698"/>
      <c r="H239" s="698"/>
      <c r="I239" s="698"/>
    </row>
    <row r="240" spans="2:9" ht="15.75" customHeight="1" x14ac:dyDescent="0.25">
      <c r="B240" s="703"/>
      <c r="C240" s="702"/>
      <c r="F240" s="708"/>
      <c r="G240" s="698"/>
      <c r="H240" s="698"/>
      <c r="I240" s="698"/>
    </row>
    <row r="241" spans="2:9" ht="15.75" customHeight="1" x14ac:dyDescent="0.25">
      <c r="B241" s="703"/>
      <c r="C241" s="702"/>
      <c r="F241" s="708"/>
      <c r="G241" s="698"/>
      <c r="H241" s="698"/>
      <c r="I241" s="698"/>
    </row>
    <row r="242" spans="2:9" ht="15.75" customHeight="1" x14ac:dyDescent="0.25">
      <c r="B242" s="703"/>
      <c r="C242" s="702"/>
      <c r="F242" s="708"/>
      <c r="G242" s="710"/>
      <c r="H242" s="709"/>
      <c r="I242" s="698"/>
    </row>
    <row r="243" spans="2:9" ht="15.75" customHeight="1" x14ac:dyDescent="0.2">
      <c r="B243" s="703"/>
      <c r="C243" s="702"/>
      <c r="G243" s="698"/>
      <c r="H243" s="698"/>
      <c r="I243" s="698"/>
    </row>
    <row r="244" spans="2:9" ht="15.75" customHeight="1" x14ac:dyDescent="0.25">
      <c r="B244" s="703"/>
      <c r="C244" s="702"/>
      <c r="F244" s="708"/>
      <c r="G244" s="698"/>
      <c r="H244" s="698"/>
      <c r="I244" s="698"/>
    </row>
    <row r="245" spans="2:9" ht="15.75" customHeight="1" x14ac:dyDescent="0.25">
      <c r="B245" s="703"/>
      <c r="C245" s="702"/>
      <c r="F245" s="708"/>
      <c r="G245" s="698"/>
      <c r="H245" s="698"/>
      <c r="I245" s="698"/>
    </row>
    <row r="246" spans="2:9" ht="15.75" customHeight="1" x14ac:dyDescent="0.25">
      <c r="B246" s="703"/>
      <c r="C246" s="702"/>
      <c r="F246" s="708"/>
      <c r="G246" s="698"/>
      <c r="H246" s="698"/>
      <c r="I246" s="698"/>
    </row>
    <row r="247" spans="2:9" ht="15.75" customHeight="1" x14ac:dyDescent="0.25">
      <c r="B247" s="703"/>
      <c r="C247" s="702"/>
      <c r="F247" s="708"/>
      <c r="G247" s="698"/>
      <c r="H247" s="698"/>
      <c r="I247" s="698"/>
    </row>
    <row r="248" spans="2:9" ht="15.75" customHeight="1" x14ac:dyDescent="0.25">
      <c r="B248" s="703"/>
      <c r="C248" s="702"/>
      <c r="F248" s="708"/>
      <c r="G248" s="698"/>
      <c r="H248" s="698"/>
      <c r="I248" s="698"/>
    </row>
    <row r="249" spans="2:9" ht="15.75" customHeight="1" x14ac:dyDescent="0.25">
      <c r="B249" s="703"/>
      <c r="C249" s="702"/>
      <c r="F249" s="708"/>
      <c r="G249" s="698"/>
      <c r="H249" s="698"/>
      <c r="I249" s="698"/>
    </row>
    <row r="250" spans="2:9" ht="15.75" customHeight="1" x14ac:dyDescent="0.25">
      <c r="B250" s="703"/>
      <c r="C250" s="702"/>
      <c r="F250" s="708"/>
      <c r="G250" s="698"/>
      <c r="H250" s="698"/>
      <c r="I250" s="698"/>
    </row>
    <row r="251" spans="2:9" ht="15.75" customHeight="1" x14ac:dyDescent="0.25">
      <c r="B251" s="703"/>
      <c r="C251" s="702"/>
      <c r="F251" s="708"/>
      <c r="G251" s="698"/>
      <c r="H251" s="698"/>
      <c r="I251" s="698"/>
    </row>
    <row r="252" spans="2:9" ht="15.75" customHeight="1" x14ac:dyDescent="0.25">
      <c r="B252" s="703"/>
      <c r="C252" s="702"/>
      <c r="F252" s="708"/>
      <c r="G252" s="698"/>
      <c r="H252" s="698"/>
      <c r="I252" s="698"/>
    </row>
    <row r="253" spans="2:9" ht="15.75" customHeight="1" x14ac:dyDescent="0.25">
      <c r="B253" s="703"/>
      <c r="C253" s="702"/>
      <c r="F253" s="708"/>
      <c r="G253" s="698"/>
      <c r="H253" s="698"/>
      <c r="I253" s="698"/>
    </row>
    <row r="254" spans="2:9" ht="15.75" customHeight="1" x14ac:dyDescent="0.25">
      <c r="B254" s="703"/>
      <c r="C254" s="702"/>
      <c r="F254" s="708"/>
      <c r="G254" s="698"/>
      <c r="H254" s="698"/>
      <c r="I254" s="698"/>
    </row>
    <row r="255" spans="2:9" ht="15.75" customHeight="1" x14ac:dyDescent="0.25">
      <c r="B255" s="703"/>
      <c r="C255" s="702"/>
      <c r="F255" s="708"/>
      <c r="G255" s="698"/>
      <c r="H255" s="698"/>
      <c r="I255" s="698"/>
    </row>
    <row r="256" spans="2:9" ht="15.75" customHeight="1" x14ac:dyDescent="0.25">
      <c r="B256" s="703"/>
      <c r="C256" s="702"/>
      <c r="F256" s="708"/>
      <c r="G256" s="698"/>
      <c r="H256" s="698"/>
      <c r="I256" s="698"/>
    </row>
    <row r="257" spans="2:9" ht="15.75" customHeight="1" x14ac:dyDescent="0.25">
      <c r="B257" s="703"/>
      <c r="C257" s="702"/>
      <c r="F257" s="708"/>
      <c r="G257" s="698"/>
      <c r="H257" s="698"/>
      <c r="I257" s="698"/>
    </row>
    <row r="258" spans="2:9" ht="15.75" customHeight="1" x14ac:dyDescent="0.25">
      <c r="B258" s="703"/>
      <c r="C258" s="702"/>
      <c r="F258" s="708"/>
      <c r="G258" s="698"/>
      <c r="H258" s="698"/>
      <c r="I258" s="698"/>
    </row>
    <row r="259" spans="2:9" ht="15.75" customHeight="1" x14ac:dyDescent="0.25">
      <c r="B259" s="703"/>
      <c r="C259" s="702"/>
      <c r="F259" s="708"/>
      <c r="G259" s="698"/>
      <c r="H259" s="698"/>
      <c r="I259" s="698"/>
    </row>
    <row r="260" spans="2:9" ht="15.75" customHeight="1" x14ac:dyDescent="0.25">
      <c r="B260" s="703"/>
      <c r="C260" s="702"/>
      <c r="F260" s="708"/>
      <c r="G260" s="698"/>
      <c r="H260" s="698"/>
      <c r="I260" s="698"/>
    </row>
    <row r="261" spans="2:9" ht="15.75" customHeight="1" x14ac:dyDescent="0.25">
      <c r="B261" s="703"/>
      <c r="C261" s="702"/>
      <c r="F261" s="708"/>
      <c r="G261" s="698"/>
      <c r="H261" s="698"/>
      <c r="I261" s="698"/>
    </row>
    <row r="262" spans="2:9" ht="15.75" customHeight="1" x14ac:dyDescent="0.25">
      <c r="B262" s="703"/>
      <c r="C262" s="702"/>
      <c r="F262" s="708"/>
      <c r="G262" s="698"/>
      <c r="H262" s="698"/>
      <c r="I262" s="698"/>
    </row>
    <row r="263" spans="2:9" ht="15.75" customHeight="1" x14ac:dyDescent="0.25">
      <c r="B263" s="703"/>
      <c r="C263" s="702"/>
      <c r="F263" s="708"/>
      <c r="G263" s="698"/>
      <c r="H263" s="698"/>
      <c r="I263" s="698"/>
    </row>
    <row r="264" spans="2:9" ht="15.75" customHeight="1" x14ac:dyDescent="0.25">
      <c r="B264" s="703"/>
      <c r="C264" s="702"/>
      <c r="F264" s="708"/>
      <c r="G264" s="698"/>
      <c r="H264" s="698"/>
      <c r="I264" s="698"/>
    </row>
    <row r="265" spans="2:9" ht="15.75" customHeight="1" thickBot="1" x14ac:dyDescent="0.25">
      <c r="B265" s="703"/>
      <c r="C265" s="702"/>
      <c r="E265" s="707">
        <f>SUM(E9:E260)</f>
        <v>3098347.9299999997</v>
      </c>
      <c r="F265" s="706">
        <f>SUM(F8:F253)</f>
        <v>3124844.5599999987</v>
      </c>
      <c r="G265" s="699"/>
      <c r="H265" s="698"/>
      <c r="I265" s="698"/>
    </row>
    <row r="266" spans="2:9" ht="15.75" customHeight="1" thickTop="1" x14ac:dyDescent="0.2">
      <c r="B266" s="703"/>
      <c r="C266" s="702"/>
      <c r="E266" s="719">
        <f>F265-E265</f>
        <v>26496.629999998957</v>
      </c>
      <c r="F266" s="700"/>
      <c r="G266" s="699"/>
      <c r="H266" s="698"/>
      <c r="I266" s="698"/>
    </row>
    <row r="267" spans="2:9" ht="15.75" customHeight="1" x14ac:dyDescent="0.2">
      <c r="B267" s="703"/>
      <c r="C267" s="702"/>
      <c r="F267" s="700"/>
      <c r="G267" s="699"/>
      <c r="H267" s="704"/>
      <c r="I267" s="698"/>
    </row>
    <row r="268" spans="2:9" ht="15.75" customHeight="1" x14ac:dyDescent="0.2">
      <c r="B268" s="703"/>
      <c r="C268" s="702"/>
      <c r="F268" s="700"/>
      <c r="G268" s="699"/>
      <c r="H268" s="698"/>
      <c r="I268" s="698"/>
    </row>
    <row r="269" spans="2:9" ht="15.75" customHeight="1" x14ac:dyDescent="0.2">
      <c r="B269" s="690"/>
      <c r="C269" s="690"/>
      <c r="D269" s="696"/>
      <c r="F269" s="700"/>
      <c r="G269" s="699"/>
      <c r="H269" s="698"/>
      <c r="I269" s="698"/>
    </row>
    <row r="270" spans="2:9" ht="15.75" customHeight="1" x14ac:dyDescent="0.2">
      <c r="B270" s="690"/>
      <c r="C270" s="690"/>
      <c r="D270" s="696"/>
      <c r="F270" s="700"/>
      <c r="G270" s="699"/>
      <c r="H270" s="698"/>
      <c r="I270" s="698"/>
    </row>
    <row r="271" spans="2:9" ht="15.75" customHeight="1" x14ac:dyDescent="0.2">
      <c r="B271" s="690"/>
      <c r="C271" s="690"/>
      <c r="D271" s="701"/>
      <c r="F271" s="700"/>
      <c r="G271" s="699"/>
      <c r="H271" s="698"/>
      <c r="I271" s="698"/>
    </row>
    <row r="272" spans="2:9" ht="15.75" customHeight="1" x14ac:dyDescent="0.2">
      <c r="B272" s="690"/>
      <c r="C272" s="690"/>
      <c r="D272" s="696"/>
      <c r="F272" s="700"/>
      <c r="G272" s="699"/>
      <c r="H272" s="698"/>
      <c r="I272" s="698"/>
    </row>
    <row r="273" spans="2:9" ht="15.75" customHeight="1" x14ac:dyDescent="0.2">
      <c r="B273" s="690"/>
      <c r="C273" s="690"/>
      <c r="D273" s="696"/>
      <c r="G273" s="698"/>
      <c r="H273" s="698"/>
      <c r="I273" s="698"/>
    </row>
    <row r="274" spans="2:9" ht="15.75" customHeight="1" x14ac:dyDescent="0.2">
      <c r="B274" s="690"/>
      <c r="C274" s="690"/>
      <c r="D274" s="696"/>
      <c r="G274" s="698"/>
    </row>
    <row r="275" spans="2:9" ht="15.75" customHeight="1" x14ac:dyDescent="0.2">
      <c r="B275" s="690"/>
      <c r="C275" s="690"/>
      <c r="D275" s="696"/>
      <c r="G275" s="698"/>
    </row>
    <row r="276" spans="2:9" ht="15.75" customHeight="1" x14ac:dyDescent="0.2">
      <c r="B276" s="690"/>
      <c r="C276" s="690"/>
    </row>
    <row r="277" spans="2:9" ht="15.75" customHeight="1" x14ac:dyDescent="0.2">
      <c r="B277" s="690"/>
      <c r="C277" s="690"/>
      <c r="D277" s="696"/>
      <c r="G277" s="697"/>
    </row>
    <row r="278" spans="2:9" ht="15.75" customHeight="1" x14ac:dyDescent="0.2">
      <c r="B278" s="690"/>
      <c r="C278" s="690"/>
      <c r="D278" s="696"/>
    </row>
    <row r="279" spans="2:9" ht="15.75" customHeight="1" x14ac:dyDescent="0.2">
      <c r="B279" s="690"/>
      <c r="C279" s="690"/>
      <c r="D279" s="696"/>
    </row>
    <row r="280" spans="2:9" ht="15.75" customHeight="1" x14ac:dyDescent="0.2">
      <c r="B280" s="690"/>
      <c r="C280" s="690"/>
      <c r="D280" s="696"/>
    </row>
    <row r="281" spans="2:9" ht="15.75" customHeight="1" x14ac:dyDescent="0.2">
      <c r="B281" s="690"/>
      <c r="C281" s="690"/>
      <c r="D281" s="696"/>
    </row>
    <row r="282" spans="2:9" ht="15.75" customHeight="1" x14ac:dyDescent="0.2">
      <c r="B282" s="690"/>
      <c r="C282" s="690"/>
    </row>
    <row r="283" spans="2:9" ht="15.75" customHeight="1" x14ac:dyDescent="0.2">
      <c r="D283" s="696"/>
      <c r="E283" s="694"/>
    </row>
    <row r="284" spans="2:9" ht="15.75" customHeight="1" x14ac:dyDescent="0.2">
      <c r="B284" s="690"/>
      <c r="C284" s="690"/>
      <c r="D284" s="696"/>
    </row>
    <row r="285" spans="2:9" ht="15.75" customHeight="1" x14ac:dyDescent="0.2">
      <c r="B285" s="690"/>
      <c r="C285" s="690"/>
      <c r="E285" s="695"/>
      <c r="F285" s="694"/>
      <c r="G285" s="690"/>
    </row>
    <row r="286" spans="2:9" ht="15.75" customHeight="1" x14ac:dyDescent="0.2">
      <c r="E286" s="695"/>
      <c r="F286" s="694"/>
      <c r="G286" s="690"/>
    </row>
    <row r="287" spans="2:9" ht="15.75" customHeight="1" x14ac:dyDescent="0.2"/>
    <row r="288" spans="2:9"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 customHeight="1" x14ac:dyDescent="0.2"/>
    <row r="346" ht="18" customHeight="1" x14ac:dyDescent="0.2"/>
    <row r="347" ht="18" customHeight="1" x14ac:dyDescent="0.2"/>
    <row r="348" ht="18" customHeight="1" x14ac:dyDescent="0.2"/>
    <row r="349" ht="18" customHeight="1" x14ac:dyDescent="0.2"/>
    <row r="350" ht="18" customHeight="1" x14ac:dyDescent="0.2"/>
    <row r="351" ht="18" customHeight="1" x14ac:dyDescent="0.2"/>
    <row r="352" ht="18" customHeight="1" x14ac:dyDescent="0.2"/>
    <row r="353" ht="18" customHeight="1" x14ac:dyDescent="0.2"/>
    <row r="354" ht="18" customHeight="1" x14ac:dyDescent="0.2"/>
    <row r="355" ht="18" customHeight="1" x14ac:dyDescent="0.2"/>
    <row r="356" ht="18" customHeight="1" x14ac:dyDescent="0.2"/>
    <row r="357" ht="18" customHeight="1" x14ac:dyDescent="0.2"/>
    <row r="358" ht="18" customHeight="1" x14ac:dyDescent="0.2"/>
    <row r="366" ht="15.75" customHeight="1" x14ac:dyDescent="0.2"/>
    <row r="376" spans="1:209" s="312" customFormat="1" x14ac:dyDescent="0.2">
      <c r="A376" s="690"/>
      <c r="B376" s="691"/>
      <c r="C376" s="691"/>
      <c r="D376" s="693"/>
      <c r="E376" s="692"/>
      <c r="F376" s="692"/>
      <c r="G376" s="691"/>
      <c r="H376" s="690"/>
      <c r="I376" s="690"/>
      <c r="J376" s="690"/>
      <c r="K376" s="690"/>
      <c r="L376" s="690"/>
      <c r="M376" s="311"/>
      <c r="N376" s="311"/>
      <c r="O376" s="311"/>
      <c r="P376" s="311"/>
      <c r="Q376" s="311"/>
      <c r="R376" s="311"/>
      <c r="S376" s="311"/>
      <c r="T376" s="311"/>
      <c r="U376" s="311"/>
      <c r="V376" s="311"/>
      <c r="W376" s="311"/>
      <c r="X376" s="311"/>
      <c r="Y376" s="311"/>
      <c r="Z376" s="311"/>
      <c r="AA376" s="311"/>
      <c r="AB376" s="311"/>
      <c r="AC376" s="311"/>
      <c r="AD376" s="311"/>
      <c r="AE376" s="311"/>
      <c r="AF376" s="311"/>
      <c r="AG376" s="311"/>
      <c r="AH376" s="311"/>
      <c r="AI376" s="311"/>
      <c r="AJ376" s="311"/>
      <c r="AK376" s="311"/>
      <c r="AL376" s="311"/>
      <c r="AM376" s="311"/>
      <c r="AN376" s="311"/>
      <c r="AO376" s="311"/>
      <c r="AP376" s="311"/>
      <c r="AQ376" s="311"/>
      <c r="AR376" s="311"/>
      <c r="AS376" s="311"/>
      <c r="AT376" s="311"/>
      <c r="AU376" s="311"/>
      <c r="AV376" s="311"/>
      <c r="AW376" s="311"/>
      <c r="AX376" s="311"/>
      <c r="AY376" s="311"/>
      <c r="AZ376" s="311"/>
      <c r="BA376" s="311"/>
      <c r="BB376" s="311"/>
      <c r="BC376" s="311"/>
      <c r="BD376" s="311"/>
      <c r="BE376" s="311"/>
      <c r="BF376" s="311"/>
      <c r="BG376" s="311"/>
      <c r="BH376" s="311"/>
      <c r="BI376" s="311"/>
      <c r="BJ376" s="311"/>
      <c r="BK376" s="311"/>
      <c r="BL376" s="311"/>
      <c r="BM376" s="311"/>
      <c r="BN376" s="311"/>
      <c r="BO376" s="311"/>
      <c r="BP376" s="311"/>
      <c r="BQ376" s="311"/>
      <c r="BR376" s="311"/>
      <c r="BS376" s="311"/>
      <c r="BT376" s="311"/>
      <c r="BU376" s="311"/>
      <c r="BV376" s="311"/>
      <c r="BW376" s="311"/>
      <c r="BX376" s="311"/>
      <c r="BY376" s="311"/>
      <c r="BZ376" s="311"/>
      <c r="CA376" s="311"/>
      <c r="CB376" s="311"/>
      <c r="CC376" s="311"/>
      <c r="CD376" s="311"/>
      <c r="CE376" s="311"/>
      <c r="CF376" s="311"/>
      <c r="CG376" s="311"/>
      <c r="CH376" s="311"/>
      <c r="CI376" s="311"/>
      <c r="CJ376" s="311"/>
      <c r="CK376" s="311"/>
      <c r="CL376" s="311"/>
      <c r="CM376" s="311"/>
      <c r="CN376" s="311"/>
      <c r="CO376" s="311"/>
      <c r="CP376" s="311"/>
      <c r="CQ376" s="311"/>
      <c r="CR376" s="311"/>
      <c r="CS376" s="311"/>
      <c r="CT376" s="311"/>
      <c r="CU376" s="311"/>
      <c r="CV376" s="311"/>
      <c r="CW376" s="311"/>
      <c r="CX376" s="311"/>
      <c r="CY376" s="311"/>
      <c r="CZ376" s="311"/>
      <c r="DA376" s="311"/>
      <c r="DB376" s="311"/>
      <c r="DC376" s="311"/>
      <c r="DD376" s="311"/>
      <c r="DE376" s="311"/>
      <c r="DF376" s="311"/>
      <c r="DG376" s="311"/>
      <c r="DH376" s="311"/>
      <c r="DI376" s="311"/>
      <c r="DJ376" s="311"/>
      <c r="DK376" s="311"/>
      <c r="DL376" s="311"/>
      <c r="DM376" s="311"/>
      <c r="DN376" s="311"/>
      <c r="DO376" s="311"/>
      <c r="DP376" s="311"/>
      <c r="DQ376" s="311"/>
      <c r="DR376" s="311"/>
      <c r="DS376" s="311"/>
      <c r="DT376" s="311"/>
      <c r="DU376" s="311"/>
      <c r="DV376" s="311"/>
      <c r="DW376" s="311"/>
      <c r="DX376" s="311"/>
      <c r="DY376" s="311"/>
      <c r="DZ376" s="311"/>
      <c r="EA376" s="311"/>
      <c r="EB376" s="311"/>
      <c r="EC376" s="311"/>
      <c r="ED376" s="311"/>
      <c r="EE376" s="311"/>
      <c r="EF376" s="311"/>
      <c r="EG376" s="311"/>
      <c r="EH376" s="311"/>
      <c r="EI376" s="311"/>
      <c r="EJ376" s="311"/>
      <c r="EK376" s="311"/>
      <c r="EL376" s="311"/>
      <c r="EM376" s="311"/>
      <c r="EN376" s="311"/>
      <c r="EO376" s="311"/>
      <c r="EP376" s="311"/>
      <c r="EQ376" s="311"/>
      <c r="ER376" s="311"/>
      <c r="ES376" s="311"/>
      <c r="ET376" s="311"/>
      <c r="EU376" s="311"/>
      <c r="EV376" s="311"/>
      <c r="EW376" s="311"/>
      <c r="EX376" s="311"/>
      <c r="EY376" s="311"/>
      <c r="EZ376" s="311"/>
      <c r="FA376" s="311"/>
      <c r="FB376" s="311"/>
      <c r="FC376" s="311"/>
      <c r="FD376" s="311"/>
      <c r="FE376" s="311"/>
      <c r="FF376" s="311"/>
      <c r="FG376" s="311"/>
      <c r="FH376" s="311"/>
      <c r="FI376" s="311"/>
      <c r="FJ376" s="311"/>
      <c r="FK376" s="311"/>
      <c r="FL376" s="311"/>
      <c r="FM376" s="311"/>
      <c r="FN376" s="311"/>
      <c r="FO376" s="311"/>
      <c r="FP376" s="311"/>
      <c r="FQ376" s="311"/>
      <c r="FR376" s="311"/>
      <c r="FS376" s="311"/>
      <c r="FT376" s="311"/>
      <c r="FU376" s="311"/>
      <c r="FV376" s="311"/>
      <c r="FW376" s="311"/>
      <c r="FX376" s="311"/>
      <c r="FY376" s="311"/>
      <c r="FZ376" s="311"/>
      <c r="GA376" s="311"/>
      <c r="GB376" s="311"/>
      <c r="GC376" s="311"/>
      <c r="GD376" s="311"/>
      <c r="GE376" s="311"/>
      <c r="GF376" s="311"/>
      <c r="GG376" s="311"/>
      <c r="GH376" s="311"/>
      <c r="GI376" s="311"/>
      <c r="GJ376" s="311"/>
      <c r="GK376" s="311"/>
      <c r="GL376" s="311"/>
      <c r="GM376" s="311"/>
      <c r="GN376" s="311"/>
      <c r="GO376" s="311"/>
      <c r="GP376" s="311"/>
      <c r="GQ376" s="311"/>
      <c r="GR376" s="311"/>
      <c r="GS376" s="311"/>
      <c r="GT376" s="311"/>
      <c r="GU376" s="311"/>
      <c r="GV376" s="311"/>
      <c r="GW376" s="311"/>
      <c r="GX376" s="311"/>
      <c r="GY376" s="311"/>
      <c r="GZ376" s="311"/>
      <c r="HA376" s="311"/>
    </row>
    <row r="377" spans="1:209" s="313" customFormat="1" x14ac:dyDescent="0.2">
      <c r="A377" s="690"/>
      <c r="B377" s="691"/>
      <c r="C377" s="691"/>
      <c r="D377" s="693"/>
      <c r="E377" s="692"/>
      <c r="F377" s="692"/>
      <c r="G377" s="691"/>
      <c r="H377" s="690"/>
      <c r="I377" s="690"/>
      <c r="J377" s="690"/>
      <c r="K377" s="690"/>
      <c r="L377" s="690"/>
      <c r="M377" s="311"/>
      <c r="N377" s="311"/>
      <c r="O377" s="311"/>
      <c r="P377" s="311"/>
      <c r="Q377" s="311"/>
      <c r="R377" s="311"/>
      <c r="S377" s="311"/>
      <c r="T377" s="311"/>
      <c r="U377" s="311"/>
      <c r="V377" s="311"/>
      <c r="W377" s="311"/>
      <c r="X377" s="311"/>
      <c r="Y377" s="311"/>
      <c r="Z377" s="311"/>
      <c r="AA377" s="311"/>
      <c r="AB377" s="311"/>
      <c r="AC377" s="311"/>
      <c r="AD377" s="311"/>
      <c r="AE377" s="311"/>
      <c r="AF377" s="311"/>
      <c r="AG377" s="311"/>
      <c r="AH377" s="311"/>
      <c r="AI377" s="311"/>
      <c r="AJ377" s="311"/>
      <c r="AK377" s="311"/>
      <c r="AL377" s="311"/>
      <c r="AM377" s="311"/>
      <c r="AN377" s="311"/>
      <c r="AO377" s="311"/>
      <c r="AP377" s="311"/>
      <c r="AQ377" s="311"/>
      <c r="AR377" s="311"/>
      <c r="AS377" s="311"/>
      <c r="AT377" s="311"/>
      <c r="AU377" s="311"/>
      <c r="AV377" s="311"/>
      <c r="AW377" s="311"/>
      <c r="AX377" s="311"/>
      <c r="AY377" s="311"/>
      <c r="AZ377" s="311"/>
      <c r="BA377" s="311"/>
      <c r="BB377" s="311"/>
      <c r="BC377" s="311"/>
      <c r="BD377" s="311"/>
      <c r="BE377" s="311"/>
      <c r="BF377" s="311"/>
      <c r="BG377" s="311"/>
      <c r="BH377" s="311"/>
      <c r="BI377" s="311"/>
      <c r="BJ377" s="311"/>
      <c r="BK377" s="311"/>
      <c r="BL377" s="311"/>
      <c r="BM377" s="311"/>
      <c r="BN377" s="311"/>
      <c r="BO377" s="311"/>
      <c r="BP377" s="311"/>
      <c r="BQ377" s="311"/>
      <c r="BR377" s="311"/>
      <c r="BS377" s="311"/>
      <c r="BT377" s="311"/>
      <c r="BU377" s="311"/>
      <c r="BV377" s="311"/>
      <c r="BW377" s="311"/>
      <c r="BX377" s="311"/>
      <c r="BY377" s="311"/>
      <c r="BZ377" s="311"/>
      <c r="CA377" s="311"/>
      <c r="CB377" s="311"/>
      <c r="CC377" s="311"/>
      <c r="CD377" s="311"/>
      <c r="CE377" s="311"/>
      <c r="CF377" s="311"/>
      <c r="CG377" s="311"/>
      <c r="CH377" s="311"/>
      <c r="CI377" s="311"/>
      <c r="CJ377" s="311"/>
      <c r="CK377" s="311"/>
      <c r="CL377" s="311"/>
      <c r="CM377" s="311"/>
      <c r="CN377" s="311"/>
      <c r="CO377" s="311"/>
      <c r="CP377" s="311"/>
      <c r="CQ377" s="311"/>
      <c r="CR377" s="311"/>
      <c r="CS377" s="311"/>
      <c r="CT377" s="311"/>
      <c r="CU377" s="311"/>
      <c r="CV377" s="311"/>
      <c r="CW377" s="311"/>
      <c r="CX377" s="311"/>
      <c r="CY377" s="311"/>
      <c r="CZ377" s="311"/>
      <c r="DA377" s="311"/>
      <c r="DB377" s="311"/>
      <c r="DC377" s="311"/>
      <c r="DD377" s="311"/>
      <c r="DE377" s="311"/>
      <c r="DF377" s="311"/>
      <c r="DG377" s="311"/>
      <c r="DH377" s="311"/>
      <c r="DI377" s="311"/>
      <c r="DJ377" s="311"/>
      <c r="DK377" s="311"/>
      <c r="DL377" s="311"/>
      <c r="DM377" s="311"/>
      <c r="DN377" s="311"/>
      <c r="DO377" s="311"/>
      <c r="DP377" s="311"/>
      <c r="DQ377" s="311"/>
      <c r="DR377" s="311"/>
      <c r="DS377" s="311"/>
      <c r="DT377" s="311"/>
      <c r="DU377" s="311"/>
      <c r="DV377" s="311"/>
      <c r="DW377" s="311"/>
      <c r="DX377" s="311"/>
      <c r="DY377" s="311"/>
      <c r="DZ377" s="311"/>
      <c r="EA377" s="311"/>
      <c r="EB377" s="311"/>
      <c r="EC377" s="311"/>
      <c r="ED377" s="311"/>
      <c r="EE377" s="311"/>
      <c r="EF377" s="311"/>
      <c r="EG377" s="311"/>
      <c r="EH377" s="311"/>
      <c r="EI377" s="311"/>
      <c r="EJ377" s="311"/>
      <c r="EK377" s="311"/>
      <c r="EL377" s="311"/>
      <c r="EM377" s="311"/>
      <c r="EN377" s="311"/>
      <c r="EO377" s="311"/>
      <c r="EP377" s="311"/>
      <c r="EQ377" s="311"/>
      <c r="ER377" s="311"/>
      <c r="ES377" s="311"/>
      <c r="ET377" s="311"/>
      <c r="EU377" s="311"/>
      <c r="EV377" s="311"/>
      <c r="EW377" s="311"/>
      <c r="EX377" s="311"/>
      <c r="EY377" s="311"/>
      <c r="EZ377" s="311"/>
      <c r="FA377" s="311"/>
      <c r="FB377" s="311"/>
      <c r="FC377" s="311"/>
      <c r="FD377" s="311"/>
      <c r="FE377" s="311"/>
      <c r="FF377" s="311"/>
      <c r="FG377" s="311"/>
      <c r="FH377" s="311"/>
      <c r="FI377" s="311"/>
      <c r="FJ377" s="311"/>
      <c r="FK377" s="311"/>
      <c r="FL377" s="311"/>
      <c r="FM377" s="311"/>
      <c r="FN377" s="311"/>
      <c r="FO377" s="311"/>
      <c r="FP377" s="311"/>
      <c r="FQ377" s="311"/>
      <c r="FR377" s="311"/>
      <c r="FS377" s="311"/>
      <c r="FT377" s="311"/>
      <c r="FU377" s="311"/>
      <c r="FV377" s="311"/>
      <c r="FW377" s="311"/>
      <c r="FX377" s="311"/>
      <c r="FY377" s="311"/>
      <c r="FZ377" s="311"/>
      <c r="GA377" s="311"/>
      <c r="GB377" s="311"/>
      <c r="GC377" s="311"/>
      <c r="GD377" s="311"/>
      <c r="GE377" s="311"/>
      <c r="GF377" s="311"/>
      <c r="GG377" s="311"/>
      <c r="GH377" s="311"/>
      <c r="GI377" s="311"/>
      <c r="GJ377" s="311"/>
      <c r="GK377" s="311"/>
      <c r="GL377" s="311"/>
      <c r="GM377" s="311"/>
      <c r="GN377" s="311"/>
      <c r="GO377" s="311"/>
      <c r="GP377" s="311"/>
      <c r="GQ377" s="311"/>
      <c r="GR377" s="311"/>
      <c r="GS377" s="311"/>
      <c r="GT377" s="311"/>
      <c r="GU377" s="311"/>
      <c r="GV377" s="311"/>
      <c r="GW377" s="311"/>
      <c r="GX377" s="311"/>
      <c r="GY377" s="311"/>
      <c r="GZ377" s="311"/>
      <c r="HA377" s="311"/>
    </row>
    <row r="378" spans="1:209" s="313" customFormat="1" x14ac:dyDescent="0.2">
      <c r="A378" s="690"/>
      <c r="B378" s="691"/>
      <c r="C378" s="691"/>
      <c r="D378" s="693"/>
      <c r="E378" s="692"/>
      <c r="F378" s="692"/>
      <c r="G378" s="691"/>
      <c r="H378" s="690"/>
      <c r="I378" s="690"/>
      <c r="J378" s="690"/>
      <c r="K378" s="690"/>
      <c r="L378" s="690"/>
      <c r="M378" s="311"/>
      <c r="N378" s="311"/>
      <c r="O378" s="311"/>
      <c r="P378" s="311"/>
      <c r="Q378" s="311"/>
      <c r="R378" s="311"/>
      <c r="S378" s="311"/>
      <c r="T378" s="311"/>
      <c r="U378" s="311"/>
      <c r="V378" s="311"/>
      <c r="W378" s="311"/>
      <c r="X378" s="311"/>
      <c r="Y378" s="311"/>
      <c r="Z378" s="311"/>
      <c r="AA378" s="311"/>
      <c r="AB378" s="311"/>
      <c r="AC378" s="311"/>
      <c r="AD378" s="311"/>
      <c r="AE378" s="311"/>
      <c r="AF378" s="311"/>
      <c r="AG378" s="311"/>
      <c r="AH378" s="311"/>
      <c r="AI378" s="311"/>
      <c r="AJ378" s="311"/>
      <c r="AK378" s="311"/>
      <c r="AL378" s="311"/>
      <c r="AM378" s="311"/>
      <c r="AN378" s="311"/>
      <c r="AO378" s="311"/>
      <c r="AP378" s="311"/>
      <c r="AQ378" s="311"/>
      <c r="AR378" s="311"/>
      <c r="AS378" s="311"/>
      <c r="AT378" s="311"/>
      <c r="AU378" s="311"/>
      <c r="AV378" s="311"/>
      <c r="AW378" s="311"/>
      <c r="AX378" s="311"/>
      <c r="AY378" s="311"/>
      <c r="AZ378" s="311"/>
      <c r="BA378" s="311"/>
      <c r="BB378" s="311"/>
      <c r="BC378" s="311"/>
      <c r="BD378" s="311"/>
      <c r="BE378" s="311"/>
      <c r="BF378" s="311"/>
      <c r="BG378" s="311"/>
      <c r="BH378" s="311"/>
      <c r="BI378" s="311"/>
      <c r="BJ378" s="311"/>
      <c r="BK378" s="311"/>
      <c r="BL378" s="311"/>
      <c r="BM378" s="311"/>
      <c r="BN378" s="311"/>
      <c r="BO378" s="311"/>
      <c r="BP378" s="311"/>
      <c r="BQ378" s="311"/>
      <c r="BR378" s="311"/>
      <c r="BS378" s="311"/>
      <c r="BT378" s="311"/>
      <c r="BU378" s="311"/>
      <c r="BV378" s="311"/>
      <c r="BW378" s="311"/>
      <c r="BX378" s="311"/>
      <c r="BY378" s="311"/>
      <c r="BZ378" s="311"/>
      <c r="CA378" s="311"/>
      <c r="CB378" s="311"/>
      <c r="CC378" s="311"/>
      <c r="CD378" s="311"/>
      <c r="CE378" s="311"/>
      <c r="CF378" s="311"/>
      <c r="CG378" s="311"/>
      <c r="CH378" s="311"/>
      <c r="CI378" s="311"/>
      <c r="CJ378" s="311"/>
      <c r="CK378" s="311"/>
      <c r="CL378" s="311"/>
      <c r="CM378" s="311"/>
      <c r="CN378" s="311"/>
      <c r="CO378" s="311"/>
      <c r="CP378" s="311"/>
      <c r="CQ378" s="311"/>
      <c r="CR378" s="311"/>
      <c r="CS378" s="311"/>
      <c r="CT378" s="311"/>
      <c r="CU378" s="311"/>
      <c r="CV378" s="311"/>
      <c r="CW378" s="311"/>
      <c r="CX378" s="311"/>
      <c r="CY378" s="311"/>
      <c r="CZ378" s="311"/>
      <c r="DA378" s="311"/>
      <c r="DB378" s="311"/>
      <c r="DC378" s="311"/>
      <c r="DD378" s="311"/>
      <c r="DE378" s="311"/>
      <c r="DF378" s="311"/>
      <c r="DG378" s="311"/>
      <c r="DH378" s="311"/>
      <c r="DI378" s="311"/>
      <c r="DJ378" s="311"/>
      <c r="DK378" s="311"/>
      <c r="DL378" s="311"/>
      <c r="DM378" s="311"/>
      <c r="DN378" s="311"/>
      <c r="DO378" s="311"/>
      <c r="DP378" s="311"/>
      <c r="DQ378" s="311"/>
      <c r="DR378" s="311"/>
      <c r="DS378" s="311"/>
      <c r="DT378" s="311"/>
      <c r="DU378" s="311"/>
      <c r="DV378" s="311"/>
      <c r="DW378" s="311"/>
      <c r="DX378" s="311"/>
      <c r="DY378" s="311"/>
      <c r="DZ378" s="311"/>
      <c r="EA378" s="311"/>
      <c r="EB378" s="311"/>
      <c r="EC378" s="311"/>
      <c r="ED378" s="311"/>
      <c r="EE378" s="311"/>
      <c r="EF378" s="311"/>
      <c r="EG378" s="311"/>
      <c r="EH378" s="311"/>
      <c r="EI378" s="311"/>
      <c r="EJ378" s="311"/>
      <c r="EK378" s="311"/>
      <c r="EL378" s="311"/>
      <c r="EM378" s="311"/>
      <c r="EN378" s="311"/>
      <c r="EO378" s="311"/>
      <c r="EP378" s="311"/>
      <c r="EQ378" s="311"/>
      <c r="ER378" s="311"/>
      <c r="ES378" s="311"/>
      <c r="ET378" s="311"/>
      <c r="EU378" s="311"/>
      <c r="EV378" s="311"/>
      <c r="EW378" s="311"/>
      <c r="EX378" s="311"/>
      <c r="EY378" s="311"/>
      <c r="EZ378" s="311"/>
      <c r="FA378" s="311"/>
      <c r="FB378" s="311"/>
      <c r="FC378" s="311"/>
      <c r="FD378" s="311"/>
      <c r="FE378" s="311"/>
      <c r="FF378" s="311"/>
      <c r="FG378" s="311"/>
      <c r="FH378" s="311"/>
      <c r="FI378" s="311"/>
      <c r="FJ378" s="311"/>
      <c r="FK378" s="311"/>
      <c r="FL378" s="311"/>
      <c r="FM378" s="311"/>
      <c r="FN378" s="311"/>
      <c r="FO378" s="311"/>
      <c r="FP378" s="311"/>
      <c r="FQ378" s="311"/>
      <c r="FR378" s="311"/>
      <c r="FS378" s="311"/>
      <c r="FT378" s="311"/>
      <c r="FU378" s="311"/>
      <c r="FV378" s="311"/>
      <c r="FW378" s="311"/>
      <c r="FX378" s="311"/>
      <c r="FY378" s="311"/>
      <c r="FZ378" s="311"/>
      <c r="GA378" s="311"/>
      <c r="GB378" s="311"/>
      <c r="GC378" s="311"/>
      <c r="GD378" s="311"/>
      <c r="GE378" s="311"/>
      <c r="GF378" s="311"/>
      <c r="GG378" s="311"/>
      <c r="GH378" s="311"/>
      <c r="GI378" s="311"/>
      <c r="GJ378" s="311"/>
      <c r="GK378" s="311"/>
      <c r="GL378" s="311"/>
      <c r="GM378" s="311"/>
      <c r="GN378" s="311"/>
      <c r="GO378" s="311"/>
      <c r="GP378" s="311"/>
      <c r="GQ378" s="311"/>
      <c r="GR378" s="311"/>
      <c r="GS378" s="311"/>
      <c r="GT378" s="311"/>
      <c r="GU378" s="311"/>
      <c r="GV378" s="311"/>
      <c r="GW378" s="311"/>
      <c r="GX378" s="311"/>
      <c r="GY378" s="311"/>
      <c r="GZ378" s="311"/>
      <c r="HA378" s="311"/>
    </row>
    <row r="379" spans="1:209" s="313" customFormat="1" x14ac:dyDescent="0.2">
      <c r="A379" s="690"/>
      <c r="B379" s="691"/>
      <c r="C379" s="691"/>
      <c r="D379" s="693"/>
      <c r="E379" s="692"/>
      <c r="F379" s="692"/>
      <c r="G379" s="691"/>
      <c r="H379" s="690"/>
      <c r="I379" s="690"/>
      <c r="J379" s="690"/>
      <c r="K379" s="690"/>
      <c r="L379" s="690"/>
      <c r="M379" s="311"/>
      <c r="N379" s="311"/>
      <c r="O379" s="311"/>
      <c r="P379" s="311"/>
      <c r="Q379" s="311"/>
      <c r="R379" s="311"/>
      <c r="S379" s="311"/>
      <c r="T379" s="311"/>
      <c r="U379" s="311"/>
      <c r="V379" s="311"/>
      <c r="W379" s="311"/>
      <c r="X379" s="311"/>
      <c r="Y379" s="311"/>
      <c r="Z379" s="311"/>
      <c r="AA379" s="311"/>
      <c r="AB379" s="311"/>
      <c r="AC379" s="311"/>
      <c r="AD379" s="311"/>
      <c r="AE379" s="311"/>
      <c r="AF379" s="311"/>
      <c r="AG379" s="311"/>
      <c r="AH379" s="311"/>
      <c r="AI379" s="311"/>
      <c r="AJ379" s="311"/>
      <c r="AK379" s="311"/>
      <c r="AL379" s="311"/>
      <c r="AM379" s="311"/>
      <c r="AN379" s="311"/>
      <c r="AO379" s="311"/>
      <c r="AP379" s="311"/>
      <c r="AQ379" s="311"/>
      <c r="AR379" s="311"/>
      <c r="AS379" s="311"/>
      <c r="AT379" s="311"/>
      <c r="AU379" s="311"/>
      <c r="AV379" s="311"/>
      <c r="AW379" s="311"/>
      <c r="AX379" s="311"/>
      <c r="AY379" s="311"/>
      <c r="AZ379" s="311"/>
      <c r="BA379" s="311"/>
      <c r="BB379" s="311"/>
      <c r="BC379" s="311"/>
      <c r="BD379" s="311"/>
      <c r="BE379" s="311"/>
      <c r="BF379" s="311"/>
      <c r="BG379" s="311"/>
      <c r="BH379" s="311"/>
      <c r="BI379" s="311"/>
      <c r="BJ379" s="311"/>
      <c r="BK379" s="311"/>
      <c r="BL379" s="311"/>
      <c r="BM379" s="311"/>
      <c r="BN379" s="311"/>
      <c r="BO379" s="311"/>
      <c r="BP379" s="311"/>
      <c r="BQ379" s="311"/>
      <c r="BR379" s="311"/>
      <c r="BS379" s="311"/>
      <c r="BT379" s="311"/>
      <c r="BU379" s="311"/>
      <c r="BV379" s="311"/>
      <c r="BW379" s="311"/>
      <c r="BX379" s="311"/>
      <c r="BY379" s="311"/>
      <c r="BZ379" s="311"/>
      <c r="CA379" s="311"/>
      <c r="CB379" s="311"/>
      <c r="CC379" s="311"/>
      <c r="CD379" s="311"/>
      <c r="CE379" s="311"/>
      <c r="CF379" s="311"/>
      <c r="CG379" s="311"/>
      <c r="CH379" s="311"/>
      <c r="CI379" s="311"/>
      <c r="CJ379" s="311"/>
      <c r="CK379" s="311"/>
      <c r="CL379" s="311"/>
      <c r="CM379" s="311"/>
      <c r="CN379" s="311"/>
      <c r="CO379" s="311"/>
      <c r="CP379" s="311"/>
      <c r="CQ379" s="311"/>
      <c r="CR379" s="311"/>
      <c r="CS379" s="311"/>
      <c r="CT379" s="311"/>
      <c r="CU379" s="311"/>
      <c r="CV379" s="311"/>
      <c r="CW379" s="311"/>
      <c r="CX379" s="311"/>
      <c r="CY379" s="311"/>
      <c r="CZ379" s="311"/>
      <c r="DA379" s="311"/>
      <c r="DB379" s="311"/>
      <c r="DC379" s="311"/>
      <c r="DD379" s="311"/>
      <c r="DE379" s="311"/>
      <c r="DF379" s="311"/>
      <c r="DG379" s="311"/>
      <c r="DH379" s="311"/>
      <c r="DI379" s="311"/>
      <c r="DJ379" s="311"/>
      <c r="DK379" s="311"/>
      <c r="DL379" s="311"/>
      <c r="DM379" s="311"/>
      <c r="DN379" s="311"/>
      <c r="DO379" s="311"/>
      <c r="DP379" s="311"/>
      <c r="DQ379" s="311"/>
      <c r="DR379" s="311"/>
      <c r="DS379" s="311"/>
      <c r="DT379" s="311"/>
      <c r="DU379" s="311"/>
      <c r="DV379" s="311"/>
      <c r="DW379" s="311"/>
      <c r="DX379" s="311"/>
      <c r="DY379" s="311"/>
      <c r="DZ379" s="311"/>
      <c r="EA379" s="311"/>
      <c r="EB379" s="311"/>
      <c r="EC379" s="311"/>
      <c r="ED379" s="311"/>
      <c r="EE379" s="311"/>
      <c r="EF379" s="311"/>
      <c r="EG379" s="311"/>
      <c r="EH379" s="311"/>
      <c r="EI379" s="311"/>
      <c r="EJ379" s="311"/>
      <c r="EK379" s="311"/>
      <c r="EL379" s="311"/>
      <c r="EM379" s="311"/>
      <c r="EN379" s="311"/>
      <c r="EO379" s="311"/>
      <c r="EP379" s="311"/>
      <c r="EQ379" s="311"/>
      <c r="ER379" s="311"/>
      <c r="ES379" s="311"/>
      <c r="ET379" s="311"/>
      <c r="EU379" s="311"/>
      <c r="EV379" s="311"/>
      <c r="EW379" s="311"/>
      <c r="EX379" s="311"/>
      <c r="EY379" s="311"/>
      <c r="EZ379" s="311"/>
      <c r="FA379" s="311"/>
      <c r="FB379" s="311"/>
      <c r="FC379" s="311"/>
      <c r="FD379" s="311"/>
      <c r="FE379" s="311"/>
      <c r="FF379" s="311"/>
      <c r="FG379" s="311"/>
      <c r="FH379" s="311"/>
      <c r="FI379" s="311"/>
      <c r="FJ379" s="311"/>
      <c r="FK379" s="311"/>
      <c r="FL379" s="311"/>
      <c r="FM379" s="311"/>
      <c r="FN379" s="311"/>
      <c r="FO379" s="311"/>
      <c r="FP379" s="311"/>
      <c r="FQ379" s="311"/>
      <c r="FR379" s="311"/>
      <c r="FS379" s="311"/>
      <c r="FT379" s="311"/>
      <c r="FU379" s="311"/>
      <c r="FV379" s="311"/>
      <c r="FW379" s="311"/>
      <c r="FX379" s="311"/>
      <c r="FY379" s="311"/>
      <c r="FZ379" s="311"/>
      <c r="GA379" s="311"/>
      <c r="GB379" s="311"/>
      <c r="GC379" s="311"/>
      <c r="GD379" s="311"/>
      <c r="GE379" s="311"/>
      <c r="GF379" s="311"/>
      <c r="GG379" s="311"/>
      <c r="GH379" s="311"/>
      <c r="GI379" s="311"/>
      <c r="GJ379" s="311"/>
      <c r="GK379" s="311"/>
      <c r="GL379" s="311"/>
      <c r="GM379" s="311"/>
      <c r="GN379" s="311"/>
      <c r="GO379" s="311"/>
      <c r="GP379" s="311"/>
      <c r="GQ379" s="311"/>
      <c r="GR379" s="311"/>
      <c r="GS379" s="311"/>
      <c r="GT379" s="311"/>
      <c r="GU379" s="311"/>
      <c r="GV379" s="311"/>
      <c r="GW379" s="311"/>
      <c r="GX379" s="311"/>
      <c r="GY379" s="311"/>
      <c r="GZ379" s="311"/>
      <c r="HA379" s="311"/>
    </row>
  </sheetData>
  <pageMargins left="0.7" right="0.7" top="0.75" bottom="0.75" header="0.3" footer="0.3"/>
  <pageSetup orientation="portrait" horizontalDpi="0" verticalDpi="0" r:id="rId1"/>
</worksheet>
</file>

<file path=xl/worksheets/sheet1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AC49A-0569-4AD1-8F64-C9B8A1AC633D}">
  <sheetPr codeName="Hoja52">
    <tabColor rgb="FFFF0000"/>
  </sheetPr>
  <dimension ref="A1:M166"/>
  <sheetViews>
    <sheetView zoomScale="90" zoomScaleNormal="90" workbookViewId="0">
      <selection activeCell="F16" sqref="F16"/>
    </sheetView>
  </sheetViews>
  <sheetFormatPr baseColWidth="10" defaultColWidth="11.42578125" defaultRowHeight="15" x14ac:dyDescent="0.25"/>
  <cols>
    <col min="1" max="1" width="39.85546875" style="61" customWidth="1"/>
    <col min="2" max="7" width="18.7109375" style="2" customWidth="1"/>
    <col min="8" max="8" width="14.28515625" style="2" customWidth="1"/>
    <col min="9" max="13" width="18.7109375" style="2" customWidth="1"/>
  </cols>
  <sheetData>
    <row r="1" spans="1:13" ht="15.75" thickBot="1" x14ac:dyDescent="0.3"/>
    <row r="2" spans="1:13" ht="15" customHeight="1" x14ac:dyDescent="0.25">
      <c r="B2" s="1329" t="s">
        <v>0</v>
      </c>
      <c r="C2" s="1330"/>
      <c r="D2" s="1330"/>
      <c r="E2" s="1330"/>
      <c r="F2" s="1330"/>
      <c r="G2" s="1330"/>
      <c r="H2" s="1330"/>
      <c r="I2" s="1330"/>
      <c r="J2" s="1330"/>
      <c r="K2" s="1330"/>
      <c r="L2" s="1330"/>
      <c r="M2" s="1331"/>
    </row>
    <row r="3" spans="1:13" ht="15" customHeight="1" x14ac:dyDescent="0.25">
      <c r="A3" s="62" t="s">
        <v>42</v>
      </c>
      <c r="B3" s="1332"/>
      <c r="C3" s="1333"/>
      <c r="D3" s="1333"/>
      <c r="E3" s="1333"/>
      <c r="F3" s="1333"/>
      <c r="G3" s="1333"/>
      <c r="H3" s="1333"/>
      <c r="I3" s="1333"/>
      <c r="J3" s="1333"/>
      <c r="K3" s="1333"/>
      <c r="L3" s="1333"/>
      <c r="M3" s="1334"/>
    </row>
    <row r="4" spans="1:13" ht="15" customHeight="1" x14ac:dyDescent="0.25">
      <c r="A4" s="63"/>
      <c r="B4" s="1332"/>
      <c r="C4" s="1333"/>
      <c r="D4" s="1333"/>
      <c r="E4" s="1333"/>
      <c r="F4" s="1333"/>
      <c r="G4" s="1333"/>
      <c r="H4" s="1333"/>
      <c r="I4" s="1333"/>
      <c r="J4" s="1333"/>
      <c r="K4" s="1333"/>
      <c r="L4" s="1333"/>
      <c r="M4" s="1334"/>
    </row>
    <row r="5" spans="1:13" ht="15.75" customHeight="1" thickBot="1" x14ac:dyDescent="0.3">
      <c r="A5" s="64" t="s">
        <v>45</v>
      </c>
      <c r="B5" s="1335"/>
      <c r="C5" s="1336"/>
      <c r="D5" s="1336"/>
      <c r="E5" s="1336"/>
      <c r="F5" s="1336"/>
      <c r="G5" s="1336"/>
      <c r="H5" s="1336"/>
      <c r="I5" s="1336"/>
      <c r="J5" s="1336"/>
      <c r="K5" s="1336"/>
      <c r="L5" s="1336"/>
      <c r="M5" s="1337"/>
    </row>
    <row r="6" spans="1:13" ht="26.25" x14ac:dyDescent="0.25">
      <c r="A6" s="65" t="s">
        <v>8634</v>
      </c>
      <c r="B6" s="1340" t="s">
        <v>158</v>
      </c>
      <c r="C6" s="1341"/>
      <c r="D6" s="1341"/>
      <c r="E6" s="1341"/>
      <c r="F6" s="1341"/>
      <c r="G6" s="1341"/>
      <c r="H6" s="1341"/>
      <c r="I6" s="1341"/>
      <c r="J6" s="1341"/>
      <c r="K6" s="1341"/>
      <c r="L6" s="1341"/>
      <c r="M6" s="1341"/>
    </row>
    <row r="7" spans="1:13" ht="25.5" x14ac:dyDescent="0.25">
      <c r="A7" s="66" t="s">
        <v>47</v>
      </c>
      <c r="B7" s="29" t="s">
        <v>48</v>
      </c>
      <c r="C7" s="29" t="s">
        <v>2</v>
      </c>
      <c r="D7" s="29" t="s">
        <v>3</v>
      </c>
      <c r="E7" s="29" t="s">
        <v>4</v>
      </c>
      <c r="F7" s="29" t="s">
        <v>5</v>
      </c>
      <c r="G7" s="29" t="s">
        <v>6</v>
      </c>
      <c r="H7" s="29" t="s">
        <v>7</v>
      </c>
      <c r="I7" s="29" t="s">
        <v>8</v>
      </c>
      <c r="J7" s="30" t="s">
        <v>9</v>
      </c>
      <c r="K7" s="29" t="s">
        <v>10</v>
      </c>
      <c r="L7" s="29" t="s">
        <v>11</v>
      </c>
      <c r="M7" s="29" t="s">
        <v>12</v>
      </c>
    </row>
    <row r="8" spans="1:13" x14ac:dyDescent="0.25">
      <c r="A8" s="68" t="s">
        <v>49</v>
      </c>
    </row>
    <row r="9" spans="1:13" x14ac:dyDescent="0.25">
      <c r="A9" s="69" t="s">
        <v>50</v>
      </c>
      <c r="B9" s="2">
        <v>82436.100000000006</v>
      </c>
      <c r="C9" s="2">
        <v>82639.66</v>
      </c>
      <c r="D9" s="2">
        <v>90716.2</v>
      </c>
      <c r="E9" s="2">
        <v>89047.27</v>
      </c>
      <c r="F9" s="2">
        <v>96825.58</v>
      </c>
      <c r="G9" s="2">
        <v>94997.08</v>
      </c>
      <c r="H9" s="2">
        <v>97621.08</v>
      </c>
      <c r="I9" s="2">
        <v>95791.85</v>
      </c>
      <c r="J9" s="2">
        <v>91121.510000000009</v>
      </c>
    </row>
    <row r="10" spans="1:13" hidden="1" x14ac:dyDescent="0.25">
      <c r="A10" s="69" t="s">
        <v>51</v>
      </c>
      <c r="C10" s="34"/>
    </row>
    <row r="11" spans="1:13" hidden="1" x14ac:dyDescent="0.25">
      <c r="A11" s="69" t="s">
        <v>52</v>
      </c>
      <c r="C11" s="34"/>
      <c r="E11" s="34"/>
      <c r="F11" s="34"/>
      <c r="G11" s="34"/>
      <c r="H11" s="34"/>
      <c r="I11" s="34"/>
      <c r="J11" s="34"/>
    </row>
    <row r="12" spans="1:13" x14ac:dyDescent="0.25">
      <c r="A12" s="69" t="s">
        <v>53</v>
      </c>
      <c r="B12" s="2">
        <v>33344.1</v>
      </c>
      <c r="C12" s="31">
        <v>44950.208950000007</v>
      </c>
      <c r="D12" s="2">
        <v>27929.190000000002</v>
      </c>
      <c r="E12" s="34">
        <v>45847.45</v>
      </c>
      <c r="F12" s="34">
        <v>42539.360000000001</v>
      </c>
      <c r="G12" s="34">
        <v>48753.192450543494</v>
      </c>
      <c r="H12" s="34">
        <v>48738.299999999996</v>
      </c>
      <c r="I12" s="34">
        <v>54523.576522500007</v>
      </c>
      <c r="J12" s="34">
        <v>31901.68</v>
      </c>
    </row>
    <row r="13" spans="1:13" x14ac:dyDescent="0.25">
      <c r="A13" s="69" t="s">
        <v>54</v>
      </c>
      <c r="B13" s="34">
        <v>2960</v>
      </c>
      <c r="C13" s="34">
        <v>3104</v>
      </c>
      <c r="D13" s="2">
        <v>6208</v>
      </c>
      <c r="E13" s="34">
        <v>3104</v>
      </c>
      <c r="F13" s="34">
        <v>1552</v>
      </c>
      <c r="G13" s="34">
        <v>3824</v>
      </c>
      <c r="H13" s="34">
        <v>3568</v>
      </c>
      <c r="I13" s="34">
        <v>3568</v>
      </c>
      <c r="J13" s="34">
        <v>0</v>
      </c>
      <c r="M13" s="34"/>
    </row>
    <row r="14" spans="1:13" x14ac:dyDescent="0.25">
      <c r="A14" s="69" t="s">
        <v>56</v>
      </c>
      <c r="B14" s="34"/>
      <c r="E14" s="34"/>
      <c r="F14" s="34"/>
      <c r="G14" s="34"/>
      <c r="H14" s="34"/>
      <c r="I14" s="34"/>
      <c r="J14" s="34"/>
      <c r="M14" s="34"/>
    </row>
    <row r="15" spans="1:13" x14ac:dyDescent="0.25">
      <c r="A15" s="70" t="s">
        <v>159</v>
      </c>
      <c r="B15" s="34"/>
      <c r="C15" s="2">
        <f>+'SANTANDER FEB 24'!E97</f>
        <v>8000</v>
      </c>
      <c r="E15" s="34">
        <v>8000</v>
      </c>
      <c r="F15" s="34"/>
      <c r="G15" s="34"/>
      <c r="H15" s="34">
        <v>10000</v>
      </c>
      <c r="I15" s="34">
        <v>8000</v>
      </c>
      <c r="J15" s="34"/>
    </row>
    <row r="16" spans="1:13" x14ac:dyDescent="0.25">
      <c r="A16" s="69" t="s">
        <v>58</v>
      </c>
      <c r="B16" s="34"/>
    </row>
    <row r="17" spans="1:13" x14ac:dyDescent="0.25">
      <c r="A17" s="69" t="s">
        <v>55</v>
      </c>
      <c r="B17" s="34"/>
      <c r="F17" s="2">
        <v>12120</v>
      </c>
    </row>
    <row r="18" spans="1:13" x14ac:dyDescent="0.25">
      <c r="A18" s="69" t="s">
        <v>15324</v>
      </c>
      <c r="B18" s="31"/>
      <c r="I18" s="2">
        <f>+'HSBC AGO 24'!E59</f>
        <v>4100</v>
      </c>
    </row>
    <row r="19" spans="1:13" x14ac:dyDescent="0.25">
      <c r="A19" s="69" t="s">
        <v>59</v>
      </c>
      <c r="B19" s="34"/>
    </row>
    <row r="20" spans="1:13" x14ac:dyDescent="0.25">
      <c r="A20" s="69" t="s">
        <v>8528</v>
      </c>
      <c r="B20" s="34">
        <v>2304.12</v>
      </c>
      <c r="C20" s="2">
        <v>3144.6034474999997</v>
      </c>
      <c r="D20" s="2">
        <v>2597.3795</v>
      </c>
      <c r="E20" s="2">
        <v>3259.8460000000005</v>
      </c>
      <c r="F20" s="2">
        <v>3274.4224999999997</v>
      </c>
      <c r="G20" s="2">
        <v>3419.3485956521745</v>
      </c>
      <c r="H20" s="2">
        <v>3565.5820000000003</v>
      </c>
      <c r="I20" s="2">
        <v>3615.15</v>
      </c>
      <c r="J20" s="2">
        <v>2577.5135000000005</v>
      </c>
    </row>
    <row r="21" spans="1:13" x14ac:dyDescent="0.25">
      <c r="A21" s="71" t="s">
        <v>60</v>
      </c>
      <c r="B21" s="15">
        <v>7910.52</v>
      </c>
      <c r="C21" s="15">
        <v>7910.52</v>
      </c>
      <c r="D21" s="15">
        <v>7910.52</v>
      </c>
      <c r="E21" s="15">
        <v>7910.52</v>
      </c>
      <c r="F21" s="15">
        <v>7910.52</v>
      </c>
      <c r="G21" s="15">
        <v>7910.52</v>
      </c>
      <c r="H21" s="15">
        <v>7708.83</v>
      </c>
      <c r="I21" s="15">
        <v>7507.1399999999994</v>
      </c>
      <c r="J21" s="15">
        <v>7507.1399999999994</v>
      </c>
      <c r="K21" s="15"/>
      <c r="L21" s="15"/>
      <c r="M21" s="15"/>
    </row>
    <row r="22" spans="1:13" x14ac:dyDescent="0.25">
      <c r="A22" s="72" t="s">
        <v>61</v>
      </c>
      <c r="B22" s="42">
        <f t="shared" ref="B22:M22" si="0">SUM(B9:B20)-B21</f>
        <v>113133.8</v>
      </c>
      <c r="C22" s="42">
        <f t="shared" si="0"/>
        <v>133927.95239750002</v>
      </c>
      <c r="D22" s="42">
        <f t="shared" si="0"/>
        <v>119540.24949999999</v>
      </c>
      <c r="E22" s="42">
        <f t="shared" si="0"/>
        <v>141348.046</v>
      </c>
      <c r="F22" s="42">
        <f t="shared" si="0"/>
        <v>148400.8425</v>
      </c>
      <c r="G22" s="42">
        <f t="shared" si="0"/>
        <v>143083.10104619569</v>
      </c>
      <c r="H22" s="42">
        <f t="shared" si="0"/>
        <v>155784.13200000001</v>
      </c>
      <c r="I22" s="42">
        <f t="shared" si="0"/>
        <v>162091.43652250001</v>
      </c>
      <c r="J22" s="42">
        <f t="shared" si="0"/>
        <v>118093.5635</v>
      </c>
      <c r="K22" s="42">
        <f t="shared" si="0"/>
        <v>0</v>
      </c>
      <c r="L22" s="42">
        <f t="shared" si="0"/>
        <v>0</v>
      </c>
      <c r="M22" s="42">
        <f t="shared" si="0"/>
        <v>0</v>
      </c>
    </row>
    <row r="23" spans="1:13" x14ac:dyDescent="0.25">
      <c r="A23" s="67"/>
    </row>
    <row r="24" spans="1:13" x14ac:dyDescent="0.25">
      <c r="A24" s="43" t="s">
        <v>62</v>
      </c>
      <c r="B24" s="44">
        <f>SUM(B25:B26)</f>
        <v>59532.804000000004</v>
      </c>
      <c r="C24" s="44">
        <f t="shared" ref="C24:M24" si="1">SUM(C25:C26)</f>
        <v>15821.612999999999</v>
      </c>
      <c r="D24" s="44">
        <f t="shared" si="1"/>
        <v>65697.911999999997</v>
      </c>
      <c r="E24" s="44"/>
      <c r="F24" s="44">
        <f t="shared" si="1"/>
        <v>65986.434000000008</v>
      </c>
      <c r="G24" s="44">
        <f t="shared" si="1"/>
        <v>15696.238499999999</v>
      </c>
      <c r="H24" s="44">
        <f t="shared" si="1"/>
        <v>62762.332500000004</v>
      </c>
      <c r="I24" s="44">
        <f t="shared" si="1"/>
        <v>15696.238499999999</v>
      </c>
      <c r="J24" s="44">
        <f t="shared" si="1"/>
        <v>62652.6</v>
      </c>
      <c r="K24" s="44">
        <f t="shared" si="1"/>
        <v>0</v>
      </c>
      <c r="L24" s="44">
        <f t="shared" si="1"/>
        <v>0</v>
      </c>
      <c r="M24" s="44">
        <f t="shared" si="1"/>
        <v>0</v>
      </c>
    </row>
    <row r="25" spans="1:13" x14ac:dyDescent="0.25">
      <c r="A25" s="69" t="s">
        <v>63</v>
      </c>
      <c r="B25" s="45">
        <f>+'SANTANDER ENE 24'!O43</f>
        <v>14550.2775</v>
      </c>
      <c r="C25" s="45">
        <f>+'SANTANDER FEB 24'!O26</f>
        <v>15821.612999999999</v>
      </c>
      <c r="D25" s="45">
        <f>+'SANTANDER MZO 24'!L47</f>
        <v>15190.560000000001</v>
      </c>
      <c r="E25" s="45">
        <f>+'SANTANDER ABR 24'!K69</f>
        <v>16238.169</v>
      </c>
      <c r="F25" s="45">
        <f>+'SANTANDER MYO 24'!AG57</f>
        <v>15191.113499999999</v>
      </c>
      <c r="G25" s="45">
        <f>+'SANTANDER JUN 24'!O48</f>
        <v>15696.238499999999</v>
      </c>
      <c r="H25" s="45">
        <f>+'SANTANDER JUL 24'!M43</f>
        <v>14666.652</v>
      </c>
      <c r="I25" s="45">
        <f>+'SANTANDER AGO 24'!T50</f>
        <v>15696.238499999999</v>
      </c>
      <c r="J25" s="45">
        <f>+'SANTANDER SEPT 24'!O41</f>
        <v>15696.238499999999</v>
      </c>
      <c r="K25" s="45"/>
      <c r="L25" s="45"/>
      <c r="M25" s="45"/>
    </row>
    <row r="26" spans="1:13" x14ac:dyDescent="0.25">
      <c r="A26" s="69" t="s">
        <v>64</v>
      </c>
      <c r="B26" s="45">
        <f>+'SANTANDER ENE 24'!O44</f>
        <v>44982.5265</v>
      </c>
      <c r="C26" s="45"/>
      <c r="D26" s="45">
        <f>+'SANTANDER MZO 24'!L48</f>
        <v>50507.351999999992</v>
      </c>
      <c r="E26" s="45"/>
      <c r="F26" s="45">
        <f>+'SANTANDER MYO 24'!AH57</f>
        <v>50795.320500000002</v>
      </c>
      <c r="G26" s="45"/>
      <c r="H26" s="45">
        <f>+'SANTANDER JUL 24'!M44</f>
        <v>48095.680500000002</v>
      </c>
      <c r="I26" s="45"/>
      <c r="J26" s="45">
        <f>+'SANTANDER SEPT 24'!N41</f>
        <v>46956.361499999999</v>
      </c>
      <c r="K26" s="45"/>
      <c r="L26" s="45"/>
      <c r="M26" s="45"/>
    </row>
    <row r="27" spans="1:13" x14ac:dyDescent="0.25">
      <c r="A27" s="69"/>
      <c r="G27" s="45"/>
      <c r="H27" s="45"/>
      <c r="I27" s="45"/>
      <c r="J27" s="45"/>
      <c r="K27" s="45"/>
      <c r="L27" s="45"/>
      <c r="M27" s="45"/>
    </row>
    <row r="28" spans="1:13" x14ac:dyDescent="0.25">
      <c r="A28" s="67"/>
    </row>
    <row r="29" spans="1:13" ht="25.5" x14ac:dyDescent="0.25">
      <c r="A29" s="73" t="s">
        <v>65</v>
      </c>
      <c r="B29" s="55">
        <f>SUM(B30:B33)</f>
        <v>0</v>
      </c>
      <c r="C29" s="55">
        <f t="shared" ref="C29:M29" si="2">SUM(C30:C33)</f>
        <v>0</v>
      </c>
      <c r="D29" s="55">
        <f t="shared" si="2"/>
        <v>0</v>
      </c>
      <c r="E29" s="55">
        <f t="shared" si="2"/>
        <v>0</v>
      </c>
      <c r="F29" s="55">
        <f t="shared" si="2"/>
        <v>0</v>
      </c>
      <c r="G29" s="55">
        <f t="shared" si="2"/>
        <v>0</v>
      </c>
      <c r="H29" s="55">
        <f t="shared" si="2"/>
        <v>0</v>
      </c>
      <c r="I29" s="55">
        <f t="shared" si="2"/>
        <v>0</v>
      </c>
      <c r="J29" s="55">
        <f t="shared" si="2"/>
        <v>0</v>
      </c>
      <c r="K29" s="55">
        <f t="shared" si="2"/>
        <v>0</v>
      </c>
      <c r="L29" s="55">
        <f t="shared" si="2"/>
        <v>0</v>
      </c>
      <c r="M29" s="55">
        <f t="shared" si="2"/>
        <v>0</v>
      </c>
    </row>
    <row r="30" spans="1:13" x14ac:dyDescent="0.25">
      <c r="A30" s="67" t="s">
        <v>66</v>
      </c>
    </row>
    <row r="31" spans="1:13" x14ac:dyDescent="0.25">
      <c r="A31" s="69" t="s">
        <v>67</v>
      </c>
    </row>
    <row r="32" spans="1:13" x14ac:dyDescent="0.25">
      <c r="A32" s="69" t="s">
        <v>68</v>
      </c>
    </row>
    <row r="33" spans="1:13" x14ac:dyDescent="0.25">
      <c r="A33" s="69" t="s">
        <v>160</v>
      </c>
    </row>
    <row r="34" spans="1:13" x14ac:dyDescent="0.25">
      <c r="A34" s="67"/>
    </row>
    <row r="35" spans="1:13" x14ac:dyDescent="0.25">
      <c r="A35" s="74" t="s">
        <v>70</v>
      </c>
      <c r="B35" s="55">
        <f>SUM(B37:B49)</f>
        <v>49129.599999999999</v>
      </c>
      <c r="C35" s="55">
        <f t="shared" ref="C35:M35" si="3">SUM(C37:C49)</f>
        <v>45000</v>
      </c>
      <c r="D35" s="55">
        <f t="shared" si="3"/>
        <v>45000</v>
      </c>
      <c r="E35" s="55">
        <f t="shared" si="3"/>
        <v>47987</v>
      </c>
      <c r="F35" s="55">
        <f t="shared" si="3"/>
        <v>65000</v>
      </c>
      <c r="G35" s="55">
        <f t="shared" si="3"/>
        <v>65000</v>
      </c>
      <c r="H35" s="55">
        <f t="shared" si="3"/>
        <v>50000</v>
      </c>
      <c r="I35" s="55">
        <f t="shared" si="3"/>
        <v>55000</v>
      </c>
      <c r="J35" s="55">
        <f t="shared" si="3"/>
        <v>55000</v>
      </c>
      <c r="K35" s="55">
        <f t="shared" si="3"/>
        <v>0</v>
      </c>
      <c r="L35" s="55">
        <f t="shared" si="3"/>
        <v>0</v>
      </c>
      <c r="M35" s="55">
        <f t="shared" si="3"/>
        <v>0</v>
      </c>
    </row>
    <row r="36" spans="1:13" x14ac:dyDescent="0.25">
      <c r="A36" s="75"/>
    </row>
    <row r="37" spans="1:13" x14ac:dyDescent="0.25">
      <c r="A37" s="68" t="s">
        <v>71</v>
      </c>
    </row>
    <row r="38" spans="1:13" x14ac:dyDescent="0.25">
      <c r="A38" s="69" t="s">
        <v>72</v>
      </c>
    </row>
    <row r="39" spans="1:13" x14ac:dyDescent="0.25">
      <c r="A39" s="69" t="s">
        <v>161</v>
      </c>
      <c r="B39" s="2">
        <f>+'HSBC ENE 24'!E41</f>
        <v>4129.6000000000004</v>
      </c>
      <c r="E39" s="2">
        <f>+'HSBC ABR 24'!D34</f>
        <v>2987</v>
      </c>
    </row>
    <row r="40" spans="1:13" x14ac:dyDescent="0.25">
      <c r="A40" s="69" t="s">
        <v>162</v>
      </c>
    </row>
    <row r="41" spans="1:13" x14ac:dyDescent="0.25">
      <c r="A41" s="67"/>
    </row>
    <row r="42" spans="1:13" x14ac:dyDescent="0.25">
      <c r="A42" s="68" t="s">
        <v>74</v>
      </c>
    </row>
    <row r="43" spans="1:13" hidden="1" x14ac:dyDescent="0.25">
      <c r="A43" s="69" t="s">
        <v>163</v>
      </c>
    </row>
    <row r="44" spans="1:13" x14ac:dyDescent="0.25">
      <c r="A44" s="69" t="s">
        <v>5194</v>
      </c>
      <c r="B44" s="2">
        <f>+'HSBC ENE 24'!E28</f>
        <v>45000</v>
      </c>
      <c r="C44" s="2">
        <f>+'HSBC FEB 24'!E24</f>
        <v>45000</v>
      </c>
      <c r="D44" s="2">
        <f>+'HSBC MZO 24'!E41</f>
        <v>45000</v>
      </c>
      <c r="E44" s="2">
        <f>+'HSBC ABR 24'!D17</f>
        <v>45000</v>
      </c>
      <c r="F44" s="2">
        <f>+'HSBC MYO 24'!E9+'HSBC MYO 24'!E47+'HSBC MYO 24'!E64</f>
        <v>65000</v>
      </c>
      <c r="G44" s="2">
        <f>+'HSBC JUN 24'!E14+'HSBC JUN 24'!E45+'HSBC JUN 24'!E46</f>
        <v>65000</v>
      </c>
      <c r="H44" s="2">
        <f>+'HSBC JUL 24'!E17+'HSBC JUL 24'!E46</f>
        <v>50000</v>
      </c>
      <c r="I44" s="2">
        <f>+'HSBC AGO 24'!E11</f>
        <v>55000</v>
      </c>
      <c r="J44" s="2">
        <f>+'HSBC SEPT 24'!E19</f>
        <v>55000</v>
      </c>
    </row>
    <row r="45" spans="1:13" x14ac:dyDescent="0.25">
      <c r="A45" s="69" t="s">
        <v>164</v>
      </c>
    </row>
    <row r="46" spans="1:13" x14ac:dyDescent="0.25">
      <c r="A46" s="69"/>
    </row>
    <row r="47" spans="1:13" x14ac:dyDescent="0.25">
      <c r="A47" s="68" t="s">
        <v>78</v>
      </c>
    </row>
    <row r="48" spans="1:13" x14ac:dyDescent="0.25">
      <c r="A48" s="69" t="s">
        <v>79</v>
      </c>
    </row>
    <row r="49" spans="1:13" x14ac:dyDescent="0.25">
      <c r="A49" s="67" t="s">
        <v>80</v>
      </c>
    </row>
    <row r="50" spans="1:13" x14ac:dyDescent="0.25">
      <c r="A50" s="67"/>
    </row>
    <row r="51" spans="1:13" x14ac:dyDescent="0.25">
      <c r="A51" s="74" t="s">
        <v>81</v>
      </c>
      <c r="B51" s="55">
        <f>SUM(B53:B103)</f>
        <v>52375</v>
      </c>
      <c r="C51" s="55">
        <f t="shared" ref="C51:M51" si="4">SUM(C53:C103)</f>
        <v>129642.056</v>
      </c>
      <c r="D51" s="55">
        <f t="shared" si="4"/>
        <v>107909.46999999999</v>
      </c>
      <c r="E51" s="55">
        <f t="shared" si="4"/>
        <v>150028.60999999999</v>
      </c>
      <c r="F51" s="55">
        <f t="shared" si="4"/>
        <v>61225.34</v>
      </c>
      <c r="G51" s="55">
        <f t="shared" si="4"/>
        <v>71047.41</v>
      </c>
      <c r="H51" s="55">
        <f t="shared" si="4"/>
        <v>73750.959999999992</v>
      </c>
      <c r="I51" s="55">
        <f t="shared" si="4"/>
        <v>88660.86</v>
      </c>
      <c r="J51" s="55">
        <f t="shared" si="4"/>
        <v>67316.81</v>
      </c>
      <c r="K51" s="55">
        <f t="shared" si="4"/>
        <v>0</v>
      </c>
      <c r="L51" s="55">
        <f t="shared" si="4"/>
        <v>0</v>
      </c>
      <c r="M51" s="55">
        <f t="shared" si="4"/>
        <v>0</v>
      </c>
    </row>
    <row r="52" spans="1:13" x14ac:dyDescent="0.25">
      <c r="A52" s="75"/>
    </row>
    <row r="53" spans="1:13" x14ac:dyDescent="0.25">
      <c r="A53" s="68" t="s">
        <v>82</v>
      </c>
    </row>
    <row r="54" spans="1:13" x14ac:dyDescent="0.25">
      <c r="A54" s="69" t="s">
        <v>83</v>
      </c>
      <c r="B54" s="2">
        <f>+'SANTANDER ENE 24'!N63</f>
        <v>3352</v>
      </c>
      <c r="C54" s="2">
        <f>+'SANTANDER FEB 24'!O50</f>
        <v>3192</v>
      </c>
      <c r="D54" s="2">
        <f>+'SANTANDER MZO 24'!K65</f>
        <v>4467.1500000000005</v>
      </c>
      <c r="E54" s="2">
        <f>+'SANTANDER ABR 24'!K71</f>
        <v>3797.1</v>
      </c>
      <c r="F54" s="2">
        <f>+'SANTANDER MYO 24'!AH75</f>
        <v>3887.1</v>
      </c>
      <c r="G54" s="2">
        <f>+'SANTANDER JUN 24'!O62</f>
        <v>3375.2000000000003</v>
      </c>
      <c r="H54" s="2">
        <f>+'SANTANDER JUL 24'!L73</f>
        <v>5250.4000000000005</v>
      </c>
      <c r="I54" s="2">
        <f>+'SANTANDER AGO 24'!T70</f>
        <v>3793.2000000000003</v>
      </c>
      <c r="J54" s="2">
        <f>+'SANTANDER SEPT 24'!O64</f>
        <v>4027.9500000000003</v>
      </c>
      <c r="M54" s="76"/>
    </row>
    <row r="55" spans="1:13" x14ac:dyDescent="0.25">
      <c r="A55" s="69" t="s">
        <v>165</v>
      </c>
    </row>
    <row r="56" spans="1:13" x14ac:dyDescent="0.25">
      <c r="A56" s="69" t="s">
        <v>166</v>
      </c>
    </row>
    <row r="57" spans="1:13" x14ac:dyDescent="0.25">
      <c r="A57" s="69" t="s">
        <v>167</v>
      </c>
    </row>
    <row r="58" spans="1:13" x14ac:dyDescent="0.25">
      <c r="A58" s="69" t="s">
        <v>168</v>
      </c>
    </row>
    <row r="59" spans="1:13" x14ac:dyDescent="0.25">
      <c r="A59" s="69" t="s">
        <v>169</v>
      </c>
    </row>
    <row r="60" spans="1:13" x14ac:dyDescent="0.25">
      <c r="A60" s="69" t="s">
        <v>86</v>
      </c>
      <c r="B60" s="2">
        <v>0</v>
      </c>
      <c r="C60" s="2">
        <v>0</v>
      </c>
      <c r="D60" s="2">
        <v>0</v>
      </c>
      <c r="E60" s="2">
        <v>0</v>
      </c>
      <c r="F60" s="2">
        <f>+'HSBC MYO 24'!E46</f>
        <v>5530</v>
      </c>
      <c r="G60" s="2">
        <v>0</v>
      </c>
      <c r="H60" s="2">
        <f>+'HSBC JUL 24'!E9</f>
        <v>6551</v>
      </c>
      <c r="I60" s="2">
        <v>0</v>
      </c>
      <c r="J60" s="2">
        <f>+'HSBC SEPT 24'!E17</f>
        <v>6005</v>
      </c>
    </row>
    <row r="61" spans="1:13" x14ac:dyDescent="0.25">
      <c r="A61" s="69" t="s">
        <v>170</v>
      </c>
    </row>
    <row r="62" spans="1:13" x14ac:dyDescent="0.25">
      <c r="A62" s="67" t="s">
        <v>171</v>
      </c>
    </row>
    <row r="63" spans="1:13" x14ac:dyDescent="0.25">
      <c r="A63" s="67" t="s">
        <v>89</v>
      </c>
      <c r="G63" s="2">
        <f>+'HSBC JUN 24'!E25</f>
        <v>14049.51</v>
      </c>
    </row>
    <row r="64" spans="1:13" x14ac:dyDescent="0.25">
      <c r="A64" s="67"/>
    </row>
    <row r="65" spans="1:10" hidden="1" x14ac:dyDescent="0.25">
      <c r="A65" s="68" t="s">
        <v>90</v>
      </c>
    </row>
    <row r="66" spans="1:10" hidden="1" x14ac:dyDescent="0.25">
      <c r="A66" s="67" t="s">
        <v>172</v>
      </c>
    </row>
    <row r="67" spans="1:10" hidden="1" x14ac:dyDescent="0.25">
      <c r="A67" s="67" t="s">
        <v>173</v>
      </c>
      <c r="J67" s="34"/>
    </row>
    <row r="68" spans="1:10" hidden="1" x14ac:dyDescent="0.25">
      <c r="A68" s="69" t="s">
        <v>174</v>
      </c>
    </row>
    <row r="69" spans="1:10" hidden="1" x14ac:dyDescent="0.25">
      <c r="A69" s="67" t="s">
        <v>175</v>
      </c>
    </row>
    <row r="70" spans="1:10" hidden="1" x14ac:dyDescent="0.25">
      <c r="A70" s="67" t="s">
        <v>176</v>
      </c>
    </row>
    <row r="71" spans="1:10" hidden="1" x14ac:dyDescent="0.25">
      <c r="A71" s="67" t="s">
        <v>177</v>
      </c>
    </row>
    <row r="72" spans="1:10" hidden="1" x14ac:dyDescent="0.25">
      <c r="A72" s="67"/>
    </row>
    <row r="73" spans="1:10" x14ac:dyDescent="0.25">
      <c r="A73" s="68" t="s">
        <v>96</v>
      </c>
    </row>
    <row r="74" spans="1:10" x14ac:dyDescent="0.25">
      <c r="A74" s="69" t="s">
        <v>97</v>
      </c>
    </row>
    <row r="75" spans="1:10" x14ac:dyDescent="0.25">
      <c r="A75" s="69" t="s">
        <v>98</v>
      </c>
    </row>
    <row r="76" spans="1:10" x14ac:dyDescent="0.25">
      <c r="A76" s="69" t="s">
        <v>99</v>
      </c>
    </row>
    <row r="77" spans="1:10" x14ac:dyDescent="0.25">
      <c r="A77" s="67" t="s">
        <v>178</v>
      </c>
    </row>
    <row r="78" spans="1:10" x14ac:dyDescent="0.25">
      <c r="A78" s="67" t="s">
        <v>179</v>
      </c>
    </row>
    <row r="79" spans="1:10" x14ac:dyDescent="0.25">
      <c r="A79" s="67" t="s">
        <v>101</v>
      </c>
      <c r="B79" s="2">
        <f>+'SANTANDER ENE 24'!E17+'SANTANDER ENE 24'!E18+'SANTANDER ENE 24'!E35+'SANTANDER ENE 24'!E37+'SANTANDER ENE 24'!E53+'SANTANDER ENE 24'!E77+'SANTANDER ENE 24'!E98</f>
        <v>27522.93</v>
      </c>
      <c r="C79" s="2">
        <f>+'SANTANDER FEB 24'!E17+'SANTANDER FEB 24'!E24+'SANTANDER FEB 24'!E40+'SANTANDER FEB 24'!E67+'SANTANDER FEB 24'!E87+'SANTANDER FEB 24'!E96</f>
        <v>23992.17</v>
      </c>
      <c r="D79" s="2">
        <f>+'SANTANDER MZO 24'!E23+'SANTANDER MZO 24'!E24+'SANTANDER MZO 24'!E45+'SANTANDER MZO 24'!E66+'SANTANDER MZO 24'!E83+2000</f>
        <v>23553.559999999998</v>
      </c>
      <c r="E79" s="2">
        <f>+'SANTANDER ABR 24'!E53+'SANTANDER ABR 24'!E44+'SANTANDER ABR 24'!E26+'SANTANDER ABR 24'!E11+'SANTANDER ABR 24'!E39</f>
        <v>23376.86</v>
      </c>
      <c r="F79" s="2">
        <f>+'HSBC MYO 24'!E20+'HSBC MYO 24'!E26+'HSBC MYO 24'!E43+'HSBC MYO 24'!E51</f>
        <v>18250.46</v>
      </c>
      <c r="G79" s="2">
        <f>+'HSBC JUN 24'!E9+'HSBC JUN 24'!E23+'HSBC JUN 24'!E39+'HSBC JUN 24'!E43</f>
        <v>22273.03</v>
      </c>
      <c r="H79" s="2">
        <f>+'HSBC JUL 24'!E10+'HSBC JUL 24'!E11+'HSBC JUL 24'!E23+'HSBC JUL 24'!E32+'HSBC JUL 24'!E45+'HSBC JUL 24'!E56</f>
        <v>23677.760000000002</v>
      </c>
      <c r="I79" s="2">
        <f>+'HSBC AGO 24'!E10+'HSBC AGO 24'!E13+'HSBC AGO 24'!E25+'HSBC AGO 24'!E37+'HSBC AGO 24'!E38+'HSBC AGO 24'!E42</f>
        <v>22492.639999999999</v>
      </c>
      <c r="J79" s="2">
        <f>+'HSBC SEPT 24'!E10+'HSBC SEPT 24'!E22+'HSBC SEPT 24'!E34+'HSBC SEPT 24'!E42+'HSBC SEPT 24'!E54+'HSBC SEPT 24'!E55</f>
        <v>30159.06</v>
      </c>
    </row>
    <row r="80" spans="1:10" x14ac:dyDescent="0.25">
      <c r="A80" s="67"/>
    </row>
    <row r="81" spans="1:10" x14ac:dyDescent="0.25">
      <c r="A81" s="68" t="s">
        <v>102</v>
      </c>
    </row>
    <row r="82" spans="1:10" x14ac:dyDescent="0.25">
      <c r="A82" s="69" t="s">
        <v>103</v>
      </c>
    </row>
    <row r="83" spans="1:10" x14ac:dyDescent="0.25">
      <c r="A83" s="69" t="s">
        <v>104</v>
      </c>
      <c r="B83" s="2">
        <f>+'HSBC ENE 24'!E16</f>
        <v>13992.07</v>
      </c>
      <c r="C83" s="2">
        <f>+'HSBC FEB 24'!E12</f>
        <v>14691.67</v>
      </c>
      <c r="D83" s="2">
        <f>+'HSBC MZO 24'!E32</f>
        <v>14691.67</v>
      </c>
      <c r="E83" s="2">
        <f>+'HSBC ABR 24'!D23</f>
        <v>14691.67</v>
      </c>
      <c r="F83" s="2">
        <f>+'HSBC MYO 24'!E15</f>
        <v>14691.67</v>
      </c>
      <c r="G83" s="2">
        <f>+'HSBC JUN 24'!E17</f>
        <v>14691.67</v>
      </c>
      <c r="H83" s="2">
        <f>+'HSBC JUL 24'!E27</f>
        <v>14691.67</v>
      </c>
      <c r="I83" s="2">
        <f>+'HSBC AGO 24'!E36</f>
        <v>14691.67</v>
      </c>
      <c r="J83" s="2">
        <f>+'HSBC SEPT 24'!E23</f>
        <v>14691.67</v>
      </c>
    </row>
    <row r="84" spans="1:10" x14ac:dyDescent="0.25">
      <c r="A84" s="69" t="s">
        <v>180</v>
      </c>
      <c r="B84" s="2">
        <f>+'HSBC ENE 24'!E40</f>
        <v>3100</v>
      </c>
      <c r="C84" s="2">
        <f>+'HSBC FEB 24'!E45</f>
        <v>3100</v>
      </c>
      <c r="D84" s="2">
        <v>0</v>
      </c>
      <c r="E84" s="2">
        <f>+'HSBC ABR 24'!D24</f>
        <v>3100</v>
      </c>
      <c r="F84" s="2">
        <f>+'HSBC MYO 24'!E14</f>
        <v>3100</v>
      </c>
      <c r="G84" s="2">
        <f>+'HSBC JUN 24'!E62+'HSBC JUN 24'!E18</f>
        <v>6200</v>
      </c>
      <c r="H84" s="2">
        <f>+'HSBC JUL 24'!E77</f>
        <v>3100</v>
      </c>
      <c r="I84" s="2">
        <v>0</v>
      </c>
      <c r="J84" s="2">
        <f>+'HSBC SEPT 24'!E12+'HSBC SEPT 24'!E58</f>
        <v>6200</v>
      </c>
    </row>
    <row r="85" spans="1:10" x14ac:dyDescent="0.25">
      <c r="A85" s="67"/>
    </row>
    <row r="86" spans="1:10" x14ac:dyDescent="0.25">
      <c r="A86" s="68" t="s">
        <v>106</v>
      </c>
      <c r="F86" s="36"/>
      <c r="G86" s="36"/>
      <c r="H86" s="36"/>
    </row>
    <row r="87" spans="1:10" x14ac:dyDescent="0.25">
      <c r="A87" s="69" t="s">
        <v>181</v>
      </c>
      <c r="F87" s="36"/>
      <c r="G87" s="36"/>
      <c r="H87" s="36"/>
    </row>
    <row r="88" spans="1:10" x14ac:dyDescent="0.25">
      <c r="A88" s="70" t="s">
        <v>108</v>
      </c>
      <c r="F88" s="36"/>
      <c r="G88" s="36"/>
      <c r="H88" s="36"/>
    </row>
    <row r="89" spans="1:10" x14ac:dyDescent="0.25">
      <c r="A89" s="70" t="s">
        <v>182</v>
      </c>
    </row>
    <row r="90" spans="1:10" x14ac:dyDescent="0.25">
      <c r="A90" s="70" t="s">
        <v>183</v>
      </c>
    </row>
    <row r="91" spans="1:10" x14ac:dyDescent="0.25">
      <c r="A91" s="69" t="s">
        <v>111</v>
      </c>
    </row>
    <row r="92" spans="1:10" x14ac:dyDescent="0.25">
      <c r="A92" s="67"/>
    </row>
    <row r="93" spans="1:10" x14ac:dyDescent="0.25">
      <c r="A93" s="68" t="s">
        <v>112</v>
      </c>
    </row>
    <row r="94" spans="1:10" x14ac:dyDescent="0.25">
      <c r="A94" s="69" t="s">
        <v>10613</v>
      </c>
      <c r="C94" s="2">
        <f>+'HSBC FEB 24'!E29+'HSBC FEB 24'!E36+'HSBC FEB 24'!E52+'HSBC FEB 24'!E30+'HSBC FEB 24'!E34</f>
        <v>49747.3</v>
      </c>
      <c r="D94" s="2">
        <f>+'HSBC MZO 24'!E28+'HSBC MZO 24'!E34+'HSBC MZO 24'!E45+'HSBC MZO 24'!E53+'HSBC MZO 24'!E61</f>
        <v>45713.979999999996</v>
      </c>
      <c r="E94" s="2">
        <f>+'HSBC ABR 24'!D18+'HSBC ABR 24'!D19+'HSBC ABR 24'!D20+'HSBC ABR 24'!D21+'HSBC ABR 24'!D26+'HSBC ABR 24'!D39+'HSBC ABR 24'!D45+'HSBC ABR 24'!D62</f>
        <v>91020.26</v>
      </c>
      <c r="F94" s="2">
        <f>+'HSBC MYO 24'!E28</f>
        <v>13688</v>
      </c>
    </row>
    <row r="95" spans="1:10" x14ac:dyDescent="0.25">
      <c r="A95" s="69" t="s">
        <v>115</v>
      </c>
      <c r="C95" s="2">
        <f>+'HSBC FEB 24'!E22+'HSBC FEB 24'!E27+'HSBC FEB 24'!E38</f>
        <v>6887</v>
      </c>
    </row>
    <row r="96" spans="1:10" x14ac:dyDescent="0.25">
      <c r="A96" s="67" t="s">
        <v>184</v>
      </c>
      <c r="B96" s="2">
        <f>+'HSBC ENE 24'!E33</f>
        <v>4408</v>
      </c>
      <c r="D96" s="2">
        <f>+'HSBC MZO 24'!E10+'HSBC MZO 24'!E24+'HSBC MZO 24'!E40</f>
        <v>19483.11</v>
      </c>
      <c r="E96" s="2">
        <f>+'HSBC ABR 24'!D54</f>
        <v>2784</v>
      </c>
      <c r="F96" s="2">
        <f>+'HSBC MYO 24'!E45+'HSBC MYO 24'!E49</f>
        <v>2078.1099999999997</v>
      </c>
      <c r="G96" s="2">
        <f>+'HSBC JUN 24'!E16+'HSBC JUN 24'!E65+'HSBC JUN 24'!E22</f>
        <v>10458</v>
      </c>
      <c r="H96" s="2">
        <f>+'HSBC JUL 24'!E21+'HSBC JUL 24'!E24+'HSBC JUL 24'!E43+'HSBC JUL 24'!E44+'HSBC JUL 24'!E50+'HSBC JUL 24'!E61+'HSBC JUL 24'!E69</f>
        <v>20480.129999999997</v>
      </c>
      <c r="I96" s="2">
        <f>+'HSBC AGO 24'!E21+'HSBC AGO 24'!E34+'HSBC AGO 24'!E62</f>
        <v>47683.35</v>
      </c>
      <c r="J96" s="2">
        <f>+'HSBC SEPT 24'!E38+'HSBC SEPT 24'!E40+'HSBC SEPT 24'!E43+'HSBC SEPT 24'!E44</f>
        <v>6233.13</v>
      </c>
    </row>
    <row r="97" spans="1:13" x14ac:dyDescent="0.25">
      <c r="A97" s="67" t="s">
        <v>185</v>
      </c>
    </row>
    <row r="98" spans="1:13" x14ac:dyDescent="0.25">
      <c r="A98" s="67"/>
    </row>
    <row r="99" spans="1:13" x14ac:dyDescent="0.25">
      <c r="A99" s="67"/>
    </row>
    <row r="100" spans="1:13" x14ac:dyDescent="0.25">
      <c r="A100" s="68" t="s">
        <v>117</v>
      </c>
    </row>
    <row r="101" spans="1:13" x14ac:dyDescent="0.25">
      <c r="A101" s="69" t="s">
        <v>118</v>
      </c>
      <c r="C101" s="2">
        <f>+'HSBC FEB 24'!AA16</f>
        <v>28031.915999999997</v>
      </c>
    </row>
    <row r="102" spans="1:13" x14ac:dyDescent="0.25">
      <c r="A102" s="69" t="s">
        <v>119</v>
      </c>
      <c r="E102" s="2">
        <f>+'HSBC ABR 24'!D43</f>
        <v>11258.72</v>
      </c>
    </row>
    <row r="103" spans="1:13" x14ac:dyDescent="0.25">
      <c r="A103" s="67" t="s">
        <v>120</v>
      </c>
    </row>
    <row r="104" spans="1:13" x14ac:dyDescent="0.25">
      <c r="A104" s="67"/>
      <c r="I104" s="54"/>
    </row>
    <row r="105" spans="1:13" x14ac:dyDescent="0.25">
      <c r="A105" s="74" t="s">
        <v>121</v>
      </c>
      <c r="B105" s="55"/>
      <c r="C105" s="55"/>
      <c r="D105" s="55"/>
      <c r="E105" s="55"/>
      <c r="F105" s="55"/>
      <c r="G105" s="55"/>
      <c r="H105" s="55"/>
      <c r="I105" s="55"/>
      <c r="J105" s="55"/>
      <c r="K105" s="55"/>
      <c r="L105" s="55"/>
      <c r="M105" s="55"/>
    </row>
    <row r="106" spans="1:13" x14ac:dyDescent="0.25">
      <c r="A106" s="75"/>
    </row>
    <row r="107" spans="1:13" x14ac:dyDescent="0.25">
      <c r="A107" s="68" t="s">
        <v>122</v>
      </c>
    </row>
    <row r="108" spans="1:13" x14ac:dyDescent="0.25">
      <c r="A108" s="67" t="s">
        <v>123</v>
      </c>
    </row>
    <row r="109" spans="1:13" x14ac:dyDescent="0.25">
      <c r="A109" s="67" t="s">
        <v>124</v>
      </c>
    </row>
    <row r="110" spans="1:13" x14ac:dyDescent="0.25">
      <c r="A110" s="67" t="s">
        <v>125</v>
      </c>
      <c r="C110" s="2">
        <f>+'SANTANDER FEB 24'!E86</f>
        <v>1000</v>
      </c>
    </row>
    <row r="111" spans="1:13" x14ac:dyDescent="0.25">
      <c r="A111" s="67" t="s">
        <v>126</v>
      </c>
      <c r="B111" s="2">
        <f>+'HSBC ENE 24'!E34</f>
        <v>2668</v>
      </c>
      <c r="D111" s="2">
        <f>+'HSBC MZO 24'!E12+'HSBC MZO 24'!E46</f>
        <v>2262</v>
      </c>
      <c r="E111" s="2">
        <f>+'HSBC ABR 24'!D22+'HSBC ABR 24'!D35+'HSBC ABR 24'!D51</f>
        <v>4582</v>
      </c>
    </row>
    <row r="112" spans="1:13" x14ac:dyDescent="0.25">
      <c r="A112" s="67" t="s">
        <v>127</v>
      </c>
    </row>
    <row r="113" spans="1:2" x14ac:dyDescent="0.25">
      <c r="A113" s="67" t="s">
        <v>186</v>
      </c>
    </row>
    <row r="114" spans="1:2" x14ac:dyDescent="0.25">
      <c r="A114" s="67" t="s">
        <v>129</v>
      </c>
    </row>
    <row r="115" spans="1:2" x14ac:dyDescent="0.25">
      <c r="A115" s="67" t="s">
        <v>9259</v>
      </c>
    </row>
    <row r="116" spans="1:2" x14ac:dyDescent="0.25">
      <c r="A116" s="67" t="s">
        <v>187</v>
      </c>
    </row>
    <row r="117" spans="1:2" x14ac:dyDescent="0.25">
      <c r="A117" s="67" t="s">
        <v>188</v>
      </c>
    </row>
    <row r="118" spans="1:2" x14ac:dyDescent="0.25">
      <c r="A118" s="67"/>
    </row>
    <row r="119" spans="1:2" x14ac:dyDescent="0.25">
      <c r="A119" s="68" t="s">
        <v>133</v>
      </c>
    </row>
    <row r="120" spans="1:2" x14ac:dyDescent="0.25">
      <c r="A120" s="67" t="s">
        <v>123</v>
      </c>
      <c r="B120" s="34"/>
    </row>
    <row r="121" spans="1:2" x14ac:dyDescent="0.25">
      <c r="A121" s="67" t="s">
        <v>124</v>
      </c>
      <c r="B121" s="34"/>
    </row>
    <row r="122" spans="1:2" x14ac:dyDescent="0.25">
      <c r="A122" s="67" t="s">
        <v>125</v>
      </c>
      <c r="B122" s="34"/>
    </row>
    <row r="123" spans="1:2" x14ac:dyDescent="0.25">
      <c r="A123" s="67" t="s">
        <v>127</v>
      </c>
      <c r="B123" s="34"/>
    </row>
    <row r="124" spans="1:2" x14ac:dyDescent="0.25">
      <c r="A124" s="67" t="s">
        <v>189</v>
      </c>
      <c r="B124" s="34"/>
    </row>
    <row r="125" spans="1:2" x14ac:dyDescent="0.25">
      <c r="A125" s="67" t="s">
        <v>190</v>
      </c>
      <c r="B125" s="34"/>
    </row>
    <row r="126" spans="1:2" x14ac:dyDescent="0.25">
      <c r="A126" s="67" t="s">
        <v>130</v>
      </c>
      <c r="B126" s="34"/>
    </row>
    <row r="127" spans="1:2" x14ac:dyDescent="0.25">
      <c r="A127" s="67" t="s">
        <v>137</v>
      </c>
      <c r="B127" s="34"/>
    </row>
    <row r="128" spans="1:2" x14ac:dyDescent="0.25">
      <c r="A128" s="67" t="s">
        <v>191</v>
      </c>
      <c r="B128" s="34"/>
    </row>
    <row r="129" spans="1:13" x14ac:dyDescent="0.25">
      <c r="A129" s="67"/>
      <c r="B129" s="34"/>
    </row>
    <row r="130" spans="1:13" x14ac:dyDescent="0.25">
      <c r="A130" s="74" t="s">
        <v>139</v>
      </c>
      <c r="B130" s="55">
        <f t="shared" ref="B130:M130" si="5">SUM(B133:B133)</f>
        <v>13965.62</v>
      </c>
      <c r="C130" s="55">
        <f t="shared" si="5"/>
        <v>13965.62</v>
      </c>
      <c r="D130" s="55">
        <f t="shared" si="5"/>
        <v>13965.62</v>
      </c>
      <c r="E130" s="55">
        <f t="shared" si="5"/>
        <v>13965.62</v>
      </c>
      <c r="F130" s="55">
        <f t="shared" si="5"/>
        <v>13965.62</v>
      </c>
      <c r="G130" s="55">
        <f t="shared" si="5"/>
        <v>15651.78</v>
      </c>
      <c r="H130" s="55">
        <f t="shared" si="5"/>
        <v>15651.78</v>
      </c>
      <c r="I130" s="55">
        <f t="shared" si="5"/>
        <v>15651.78</v>
      </c>
      <c r="J130" s="55">
        <f t="shared" si="5"/>
        <v>15651.78</v>
      </c>
      <c r="K130" s="55">
        <f t="shared" si="5"/>
        <v>0</v>
      </c>
      <c r="L130" s="55">
        <f t="shared" si="5"/>
        <v>0</v>
      </c>
      <c r="M130" s="55">
        <f t="shared" si="5"/>
        <v>0</v>
      </c>
    </row>
    <row r="131" spans="1:13" x14ac:dyDescent="0.25">
      <c r="A131" s="75"/>
    </row>
    <row r="132" spans="1:13" x14ac:dyDescent="0.25">
      <c r="A132" s="68" t="s">
        <v>140</v>
      </c>
    </row>
    <row r="133" spans="1:13" x14ac:dyDescent="0.25">
      <c r="A133" s="69" t="s">
        <v>141</v>
      </c>
      <c r="B133" s="2">
        <f>+'SANTANDER ENE 24'!E61+'SANTANDER ENE 24'!E62</f>
        <v>13965.62</v>
      </c>
      <c r="C133" s="2">
        <f>+'SANTANDER FEB 24'!E61+'SANTANDER FEB 24'!E62</f>
        <v>13965.62</v>
      </c>
      <c r="D133" s="2">
        <f>+'SANTANDER MZO 24'!E63+'SANTANDER MZO 24'!E64</f>
        <v>13965.62</v>
      </c>
      <c r="E133" s="2">
        <f>+'SANTANDER ABR 24'!E62+'SANTANDER ABR 24'!E63</f>
        <v>13965.62</v>
      </c>
      <c r="F133" s="2">
        <f>+'SANTANDER MYO 24'!E60+'SANTANDER MYO 24'!E61</f>
        <v>13965.62</v>
      </c>
      <c r="G133" s="2">
        <f>+'SANTANDER JUN 24'!E75+'SANTANDER JUN 24'!E76</f>
        <v>15651.78</v>
      </c>
      <c r="H133" s="2">
        <f>+'SANTANDER JUL 24'!E60+'SANTANDER JUL 24'!E61</f>
        <v>15651.78</v>
      </c>
      <c r="I133" s="2">
        <f>+'SANTANDER AGO 24'!E58+'SANTANDER AGO 24'!E61</f>
        <v>15651.78</v>
      </c>
      <c r="J133" s="2">
        <f>+'SANTANDER SEPT 24'!E60+'SANTANDER SEPT 24'!E61</f>
        <v>15651.78</v>
      </c>
    </row>
    <row r="134" spans="1:13" x14ac:dyDescent="0.25">
      <c r="A134" s="69"/>
    </row>
    <row r="135" spans="1:13" x14ac:dyDescent="0.25">
      <c r="A135" s="69"/>
    </row>
    <row r="136" spans="1:13" x14ac:dyDescent="0.25">
      <c r="A136" s="67"/>
    </row>
    <row r="137" spans="1:13" x14ac:dyDescent="0.25">
      <c r="A137" s="74" t="s">
        <v>142</v>
      </c>
      <c r="B137" s="55">
        <f t="shared" ref="B137:M137" si="6">SUM(B139:B146)</f>
        <v>47995.71</v>
      </c>
      <c r="C137" s="55">
        <f t="shared" si="6"/>
        <v>48283.34</v>
      </c>
      <c r="D137" s="55">
        <f t="shared" si="6"/>
        <v>114212.59999999999</v>
      </c>
      <c r="E137" s="55">
        <f t="shared" si="6"/>
        <v>94964.010000000009</v>
      </c>
      <c r="F137" s="55">
        <f t="shared" si="6"/>
        <v>96909.140000000014</v>
      </c>
      <c r="G137" s="55">
        <f t="shared" si="6"/>
        <v>94377.98</v>
      </c>
      <c r="H137" s="55">
        <f t="shared" si="6"/>
        <v>93100.75</v>
      </c>
      <c r="I137" s="55">
        <f t="shared" si="6"/>
        <v>91801.89</v>
      </c>
      <c r="J137" s="55">
        <f t="shared" si="6"/>
        <v>91569.670000000013</v>
      </c>
      <c r="K137" s="55">
        <f t="shared" si="6"/>
        <v>0</v>
      </c>
      <c r="L137" s="55">
        <f t="shared" si="6"/>
        <v>0</v>
      </c>
      <c r="M137" s="55">
        <f t="shared" si="6"/>
        <v>0</v>
      </c>
    </row>
    <row r="138" spans="1:13" x14ac:dyDescent="0.25">
      <c r="A138" s="75"/>
    </row>
    <row r="139" spans="1:13" hidden="1" x14ac:dyDescent="0.25">
      <c r="A139" s="69" t="s">
        <v>143</v>
      </c>
      <c r="B139" s="34"/>
      <c r="C139" s="34"/>
      <c r="D139" s="34"/>
      <c r="E139" s="34"/>
      <c r="F139" s="34"/>
      <c r="G139" s="34"/>
      <c r="H139" s="34"/>
      <c r="I139" s="34"/>
      <c r="J139" s="34"/>
      <c r="K139" s="34"/>
      <c r="L139" s="34"/>
      <c r="M139" s="34"/>
    </row>
    <row r="140" spans="1:13" x14ac:dyDescent="0.25">
      <c r="A140" s="69" t="s">
        <v>144</v>
      </c>
      <c r="B140" s="2">
        <v>17489</v>
      </c>
      <c r="C140" s="34">
        <v>18311.12</v>
      </c>
      <c r="D140" s="56">
        <v>9670.9599999999991</v>
      </c>
      <c r="E140" s="34">
        <v>487.22</v>
      </c>
      <c r="F140" s="34">
        <v>1263.1300000000001</v>
      </c>
      <c r="G140" s="2">
        <v>0</v>
      </c>
      <c r="H140" s="34">
        <v>8.11</v>
      </c>
      <c r="I140" s="34">
        <f>+'HSBC AGO 24'!E12</f>
        <v>12.15</v>
      </c>
      <c r="J140" s="34">
        <v>1100.6300000000001</v>
      </c>
      <c r="K140" s="34"/>
      <c r="L140" s="34"/>
      <c r="M140" s="34"/>
    </row>
    <row r="141" spans="1:13" hidden="1" x14ac:dyDescent="0.25">
      <c r="A141" s="69" t="s">
        <v>145</v>
      </c>
      <c r="B141" s="34"/>
      <c r="C141" s="34"/>
      <c r="D141" s="34"/>
      <c r="E141" s="34"/>
      <c r="F141" s="34"/>
      <c r="G141" s="34"/>
      <c r="H141" s="34"/>
      <c r="I141" s="34"/>
      <c r="J141" s="34"/>
      <c r="K141" s="34"/>
      <c r="L141" s="34"/>
      <c r="M141" s="34"/>
    </row>
    <row r="142" spans="1:13" x14ac:dyDescent="0.25">
      <c r="A142" s="69" t="s">
        <v>11772</v>
      </c>
      <c r="B142" s="2">
        <v>30506.71</v>
      </c>
      <c r="C142" s="34">
        <v>29972.22</v>
      </c>
      <c r="D142" s="34">
        <v>29431.5</v>
      </c>
      <c r="E142" s="34">
        <v>28884.29</v>
      </c>
      <c r="F142" s="34">
        <v>28331.06</v>
      </c>
      <c r="G142" s="34">
        <v>27771.19</v>
      </c>
      <c r="H142" s="34">
        <v>27204.79</v>
      </c>
      <c r="I142" s="34">
        <v>26631.78</v>
      </c>
      <c r="J142" s="34">
        <v>26052.080000000002</v>
      </c>
      <c r="K142" s="34"/>
      <c r="L142" s="34"/>
      <c r="M142" s="34"/>
    </row>
    <row r="143" spans="1:13" x14ac:dyDescent="0.25">
      <c r="A143" s="69" t="s">
        <v>11773</v>
      </c>
      <c r="C143" s="34"/>
      <c r="D143" s="34"/>
      <c r="E143" s="34">
        <v>31712.5</v>
      </c>
      <c r="F143" s="34">
        <v>31352.02</v>
      </c>
      <c r="G143" s="34">
        <v>30987.1</v>
      </c>
      <c r="H143" s="34">
        <v>30617.7</v>
      </c>
      <c r="I143" s="34">
        <v>30243.759999999998</v>
      </c>
      <c r="J143" s="34">
        <v>29865.23</v>
      </c>
      <c r="K143" s="34"/>
      <c r="L143" s="34"/>
      <c r="M143" s="34"/>
    </row>
    <row r="144" spans="1:13" x14ac:dyDescent="0.25">
      <c r="A144" s="69" t="s">
        <v>11774</v>
      </c>
      <c r="C144" s="34"/>
      <c r="D144" s="34"/>
      <c r="E144" s="34">
        <v>33880</v>
      </c>
      <c r="F144" s="34">
        <v>35962.93</v>
      </c>
      <c r="G144" s="34">
        <v>35619.69</v>
      </c>
      <c r="H144" s="34">
        <v>35270.15</v>
      </c>
      <c r="I144" s="34">
        <v>34914.199999999997</v>
      </c>
      <c r="J144" s="34">
        <v>34551.730000000003</v>
      </c>
      <c r="K144" s="34"/>
      <c r="L144" s="34"/>
      <c r="M144" s="34"/>
    </row>
    <row r="145" spans="1:13" x14ac:dyDescent="0.25">
      <c r="A145" s="69" t="s">
        <v>146</v>
      </c>
      <c r="B145" s="34">
        <v>0</v>
      </c>
      <c r="C145" s="34">
        <v>0</v>
      </c>
      <c r="D145" s="34">
        <f>+'HSBC MZO 24'!E18</f>
        <v>39600</v>
      </c>
      <c r="E145" s="34">
        <v>0</v>
      </c>
      <c r="F145" s="34">
        <v>0</v>
      </c>
      <c r="G145" s="34">
        <v>0</v>
      </c>
      <c r="H145" s="34">
        <v>0</v>
      </c>
      <c r="I145" s="34">
        <v>0</v>
      </c>
      <c r="J145" s="34"/>
      <c r="K145" s="34"/>
      <c r="L145" s="34"/>
      <c r="M145" s="34"/>
    </row>
    <row r="146" spans="1:13" x14ac:dyDescent="0.25">
      <c r="A146" s="1034" t="s">
        <v>10612</v>
      </c>
      <c r="B146" s="34"/>
      <c r="C146" s="34"/>
      <c r="D146" s="34">
        <f>+'HSBC MZO 24'!E25</f>
        <v>35510.14</v>
      </c>
      <c r="E146" s="34">
        <v>0</v>
      </c>
      <c r="F146" s="34">
        <v>0</v>
      </c>
      <c r="G146" s="34">
        <v>0</v>
      </c>
      <c r="H146" s="34">
        <v>0</v>
      </c>
      <c r="I146" s="34">
        <v>0</v>
      </c>
      <c r="J146" s="34"/>
      <c r="K146" s="34"/>
      <c r="L146" s="34"/>
      <c r="M146" s="34"/>
    </row>
    <row r="147" spans="1:13" x14ac:dyDescent="0.25">
      <c r="A147" s="77"/>
    </row>
    <row r="148" spans="1:13" x14ac:dyDescent="0.25">
      <c r="A148" s="74" t="s">
        <v>152</v>
      </c>
      <c r="B148" s="55">
        <f>SUM(B150:B153)</f>
        <v>0</v>
      </c>
      <c r="C148" s="55">
        <f t="shared" ref="C148:M148" si="7">SUM(C150:C153)</f>
        <v>0</v>
      </c>
      <c r="D148" s="55">
        <f t="shared" si="7"/>
        <v>0</v>
      </c>
      <c r="E148" s="55">
        <f t="shared" si="7"/>
        <v>0</v>
      </c>
      <c r="F148" s="55">
        <f t="shared" si="7"/>
        <v>0</v>
      </c>
      <c r="G148" s="55">
        <f t="shared" si="7"/>
        <v>0</v>
      </c>
      <c r="H148" s="55">
        <f t="shared" si="7"/>
        <v>0</v>
      </c>
      <c r="I148" s="55">
        <f t="shared" si="7"/>
        <v>0</v>
      </c>
      <c r="J148" s="55">
        <f t="shared" si="7"/>
        <v>0</v>
      </c>
      <c r="K148" s="55">
        <f t="shared" si="7"/>
        <v>0</v>
      </c>
      <c r="L148" s="55">
        <f t="shared" si="7"/>
        <v>0</v>
      </c>
      <c r="M148" s="55">
        <f t="shared" si="7"/>
        <v>0</v>
      </c>
    </row>
    <row r="149" spans="1:13" x14ac:dyDescent="0.25">
      <c r="A149" s="75"/>
    </row>
    <row r="150" spans="1:13" x14ac:dyDescent="0.25">
      <c r="A150" s="67" t="s">
        <v>153</v>
      </c>
    </row>
    <row r="151" spans="1:13" x14ac:dyDescent="0.25">
      <c r="A151" s="67" t="s">
        <v>154</v>
      </c>
    </row>
    <row r="152" spans="1:13" x14ac:dyDescent="0.25">
      <c r="A152" s="67" t="s">
        <v>2026</v>
      </c>
    </row>
    <row r="153" spans="1:13" x14ac:dyDescent="0.25">
      <c r="A153" s="67" t="s">
        <v>192</v>
      </c>
    </row>
    <row r="154" spans="1:13" hidden="1" x14ac:dyDescent="0.25">
      <c r="A154" s="67" t="s">
        <v>193</v>
      </c>
    </row>
    <row r="155" spans="1:13" hidden="1" x14ac:dyDescent="0.25">
      <c r="A155" s="67" t="s">
        <v>194</v>
      </c>
    </row>
    <row r="156" spans="1:13" hidden="1" x14ac:dyDescent="0.25">
      <c r="A156" s="67" t="s">
        <v>195</v>
      </c>
    </row>
    <row r="157" spans="1:13" hidden="1" x14ac:dyDescent="0.25">
      <c r="A157" s="67" t="s">
        <v>196</v>
      </c>
    </row>
    <row r="158" spans="1:13" hidden="1" x14ac:dyDescent="0.25">
      <c r="A158" s="67" t="s">
        <v>197</v>
      </c>
    </row>
    <row r="159" spans="1:13" x14ac:dyDescent="0.25">
      <c r="A159" s="74" t="s">
        <v>198</v>
      </c>
      <c r="B159" s="2">
        <f>SUM(B161:B162)</f>
        <v>0</v>
      </c>
      <c r="C159" s="2">
        <f t="shared" ref="C159:M159" si="8">SUM(C161:C162)</f>
        <v>0</v>
      </c>
      <c r="D159" s="2">
        <f t="shared" si="8"/>
        <v>0</v>
      </c>
      <c r="E159" s="2">
        <f t="shared" si="8"/>
        <v>0</v>
      </c>
      <c r="F159" s="2">
        <f t="shared" si="8"/>
        <v>0</v>
      </c>
      <c r="G159" s="2">
        <f t="shared" si="8"/>
        <v>0</v>
      </c>
      <c r="H159" s="2">
        <f t="shared" si="8"/>
        <v>0</v>
      </c>
      <c r="I159" s="2">
        <f t="shared" si="8"/>
        <v>0</v>
      </c>
      <c r="J159" s="2">
        <f t="shared" si="8"/>
        <v>0</v>
      </c>
      <c r="K159" s="2">
        <f t="shared" si="8"/>
        <v>0</v>
      </c>
      <c r="L159" s="2">
        <f t="shared" si="8"/>
        <v>0</v>
      </c>
      <c r="M159" s="2">
        <f t="shared" si="8"/>
        <v>0</v>
      </c>
    </row>
    <row r="160" spans="1:13" x14ac:dyDescent="0.25">
      <c r="A160" s="75"/>
    </row>
    <row r="161" spans="1:13" x14ac:dyDescent="0.25">
      <c r="A161" s="67" t="s">
        <v>199</v>
      </c>
      <c r="B161" s="34"/>
    </row>
    <row r="162" spans="1:13" x14ac:dyDescent="0.25">
      <c r="A162" s="67" t="s">
        <v>200</v>
      </c>
      <c r="B162" s="34"/>
    </row>
    <row r="163" spans="1:13" x14ac:dyDescent="0.25">
      <c r="B163" s="6">
        <f t="shared" ref="B163:M163" si="9">+B22+B25+B26+B35+B51+B105+B130+B137+B148</f>
        <v>336132.53400000004</v>
      </c>
      <c r="C163" s="6">
        <f t="shared" si="9"/>
        <v>386640.58139750001</v>
      </c>
      <c r="D163" s="6">
        <f t="shared" si="9"/>
        <v>466325.85149999993</v>
      </c>
      <c r="E163" s="6">
        <f t="shared" si="9"/>
        <v>464531.45499999996</v>
      </c>
      <c r="F163" s="6">
        <f t="shared" si="9"/>
        <v>451487.37650000001</v>
      </c>
      <c r="G163" s="6">
        <f t="shared" si="9"/>
        <v>404856.50954619574</v>
      </c>
      <c r="H163" s="6">
        <f t="shared" si="9"/>
        <v>451049.95449999999</v>
      </c>
      <c r="I163" s="6">
        <f t="shared" si="9"/>
        <v>428902.20502250007</v>
      </c>
      <c r="J163" s="6">
        <f t="shared" si="9"/>
        <v>410284.42350000003</v>
      </c>
      <c r="K163" s="6">
        <f t="shared" si="9"/>
        <v>0</v>
      </c>
      <c r="L163" s="6">
        <f t="shared" si="9"/>
        <v>0</v>
      </c>
      <c r="M163" s="6">
        <f t="shared" si="9"/>
        <v>0</v>
      </c>
    </row>
    <row r="166" spans="1:13" x14ac:dyDescent="0.25">
      <c r="K166" s="2" t="s">
        <v>39</v>
      </c>
    </row>
  </sheetData>
  <mergeCells count="2">
    <mergeCell ref="B2:M5"/>
    <mergeCell ref="B6:M6"/>
  </mergeCells>
  <pageMargins left="0.7" right="0.7" top="0.75" bottom="0.75" header="0.3" footer="0.3"/>
  <pageSetup paperSize="9" orientation="portrait" r:id="rId1"/>
  <legacyDrawing r:id="rId2"/>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A86C9-0372-4713-972A-0808936687CC}">
  <sheetPr codeName="Hoja53">
    <tabColor theme="5" tint="0.39997558519241921"/>
  </sheetPr>
  <dimension ref="A3:W268"/>
  <sheetViews>
    <sheetView topLeftCell="A235" workbookViewId="0">
      <selection activeCell="C290" sqref="C290"/>
    </sheetView>
  </sheetViews>
  <sheetFormatPr baseColWidth="10" defaultColWidth="10.7109375" defaultRowHeight="15" x14ac:dyDescent="0.25"/>
  <cols>
    <col min="4" max="4" width="12.85546875" customWidth="1"/>
    <col min="5" max="5" width="14.140625" customWidth="1"/>
    <col min="7" max="7" width="13.42578125" customWidth="1"/>
    <col min="9" max="9" width="14.7109375" customWidth="1"/>
    <col min="10" max="10" width="12.42578125" customWidth="1"/>
    <col min="11" max="11" width="4.42578125" customWidth="1"/>
    <col min="12" max="12" width="4.42578125" style="78" customWidth="1"/>
    <col min="14" max="14" width="12.42578125" style="2" bestFit="1" customWidth="1"/>
    <col min="21" max="21" width="13" customWidth="1"/>
    <col min="22" max="22" width="11.85546875" bestFit="1" customWidth="1"/>
  </cols>
  <sheetData>
    <row r="3" spans="3:22" ht="15.75" thickBot="1" x14ac:dyDescent="0.3"/>
    <row r="4" spans="3:22" x14ac:dyDescent="0.25">
      <c r="C4" s="1342" t="s">
        <v>201</v>
      </c>
      <c r="D4" s="1343"/>
      <c r="E4" s="1343"/>
      <c r="F4" s="1343"/>
      <c r="G4" s="1343"/>
      <c r="H4" s="1343"/>
      <c r="I4" s="1343"/>
      <c r="J4" s="1344"/>
      <c r="N4" s="1342" t="s">
        <v>202</v>
      </c>
      <c r="O4" s="1343"/>
      <c r="P4" s="1343"/>
      <c r="Q4" s="1343"/>
      <c r="R4" s="1343"/>
      <c r="S4" s="1343"/>
      <c r="T4" s="1343"/>
      <c r="U4" s="1344"/>
    </row>
    <row r="5" spans="3:22" ht="15" customHeight="1" x14ac:dyDescent="0.25">
      <c r="C5" s="1345"/>
      <c r="D5" s="1346"/>
      <c r="E5" s="1346"/>
      <c r="F5" s="1346"/>
      <c r="G5" s="1346"/>
      <c r="H5" s="1346"/>
      <c r="I5" s="1346"/>
      <c r="J5" s="1347"/>
      <c r="N5" s="1345"/>
      <c r="O5" s="1346"/>
      <c r="P5" s="1346"/>
      <c r="Q5" s="1346"/>
      <c r="R5" s="1346"/>
      <c r="S5" s="1346"/>
      <c r="T5" s="1346"/>
      <c r="U5" s="1347"/>
    </row>
    <row r="6" spans="3:22" ht="15" customHeight="1" x14ac:dyDescent="0.25">
      <c r="C6" s="1345"/>
      <c r="D6" s="1346"/>
      <c r="E6" s="1346"/>
      <c r="F6" s="1346"/>
      <c r="G6" s="1346"/>
      <c r="H6" s="1346"/>
      <c r="I6" s="1346"/>
      <c r="J6" s="1347"/>
      <c r="N6" s="1345"/>
      <c r="O6" s="1346"/>
      <c r="P6" s="1346"/>
      <c r="Q6" s="1346"/>
      <c r="R6" s="1346"/>
      <c r="S6" s="1346"/>
      <c r="T6" s="1346"/>
      <c r="U6" s="1347"/>
    </row>
    <row r="7" spans="3:22" ht="15.75" customHeight="1" thickBot="1" x14ac:dyDescent="0.3">
      <c r="C7" s="1348"/>
      <c r="D7" s="1349"/>
      <c r="E7" s="1349"/>
      <c r="F7" s="1349"/>
      <c r="G7" s="1349"/>
      <c r="H7" s="1349"/>
      <c r="I7" s="1349"/>
      <c r="J7" s="1350"/>
      <c r="N7" s="1348"/>
      <c r="O7" s="1349"/>
      <c r="P7" s="1349"/>
      <c r="Q7" s="1349"/>
      <c r="R7" s="1349"/>
      <c r="S7" s="1349"/>
      <c r="T7" s="1349"/>
      <c r="U7" s="1350"/>
    </row>
    <row r="9" spans="3:22" x14ac:dyDescent="0.25">
      <c r="C9" t="s">
        <v>203</v>
      </c>
      <c r="D9">
        <v>10527</v>
      </c>
      <c r="E9" s="21">
        <v>44337</v>
      </c>
    </row>
    <row r="10" spans="3:22" x14ac:dyDescent="0.25">
      <c r="C10" t="s">
        <v>204</v>
      </c>
      <c r="N10" t="s">
        <v>203</v>
      </c>
      <c r="O10">
        <v>10527</v>
      </c>
      <c r="P10" s="21">
        <v>44337</v>
      </c>
    </row>
    <row r="11" spans="3:22" x14ac:dyDescent="0.25">
      <c r="C11" t="s">
        <v>205</v>
      </c>
      <c r="D11" t="s">
        <v>206</v>
      </c>
      <c r="E11" t="s">
        <v>207</v>
      </c>
      <c r="F11" t="s">
        <v>208</v>
      </c>
      <c r="G11" t="s">
        <v>209</v>
      </c>
      <c r="H11" t="s">
        <v>210</v>
      </c>
      <c r="I11" t="s">
        <v>211</v>
      </c>
      <c r="J11" t="s">
        <v>15</v>
      </c>
      <c r="N11" t="s">
        <v>204</v>
      </c>
    </row>
    <row r="12" spans="3:22" x14ac:dyDescent="0.25">
      <c r="C12" s="2">
        <v>272.60000000000002</v>
      </c>
      <c r="D12" s="2">
        <v>354.96</v>
      </c>
      <c r="E12" s="2">
        <v>462.84</v>
      </c>
      <c r="F12" s="2">
        <v>545.20000000000005</v>
      </c>
      <c r="G12" s="2">
        <v>684.4</v>
      </c>
      <c r="H12" s="2">
        <v>1345.6</v>
      </c>
      <c r="I12" s="2">
        <v>1368.8</v>
      </c>
      <c r="N12" t="s">
        <v>205</v>
      </c>
      <c r="O12" t="s">
        <v>206</v>
      </c>
      <c r="P12" t="s">
        <v>207</v>
      </c>
      <c r="Q12" t="s">
        <v>208</v>
      </c>
      <c r="R12" t="s">
        <v>209</v>
      </c>
      <c r="S12" t="s">
        <v>210</v>
      </c>
      <c r="T12" t="s">
        <v>211</v>
      </c>
      <c r="U12" t="s">
        <v>15</v>
      </c>
    </row>
    <row r="13" spans="3:22" x14ac:dyDescent="0.25">
      <c r="C13">
        <v>1</v>
      </c>
      <c r="D13">
        <v>6</v>
      </c>
      <c r="E13">
        <v>6</v>
      </c>
      <c r="F13">
        <v>5</v>
      </c>
      <c r="G13">
        <v>16</v>
      </c>
      <c r="H13">
        <v>3</v>
      </c>
      <c r="I13">
        <v>2</v>
      </c>
      <c r="N13" s="2">
        <v>15</v>
      </c>
      <c r="O13" s="2">
        <v>20</v>
      </c>
      <c r="P13" s="2">
        <v>25</v>
      </c>
      <c r="Q13" s="2">
        <v>30</v>
      </c>
      <c r="R13" s="2">
        <v>40</v>
      </c>
      <c r="S13" s="2">
        <v>60</v>
      </c>
      <c r="T13" s="2">
        <v>80</v>
      </c>
    </row>
    <row r="14" spans="3:22" x14ac:dyDescent="0.25">
      <c r="C14" s="18">
        <f>+C12*C13</f>
        <v>272.60000000000002</v>
      </c>
      <c r="D14" s="18">
        <f t="shared" ref="D14:I14" si="0">+D12*D13</f>
        <v>2129.7599999999998</v>
      </c>
      <c r="E14" s="18">
        <f t="shared" si="0"/>
        <v>2777.04</v>
      </c>
      <c r="F14" s="18">
        <f t="shared" si="0"/>
        <v>2726</v>
      </c>
      <c r="G14" s="18">
        <f t="shared" si="0"/>
        <v>10950.4</v>
      </c>
      <c r="H14" s="18">
        <f t="shared" si="0"/>
        <v>4036.7999999999997</v>
      </c>
      <c r="I14" s="18">
        <f t="shared" si="0"/>
        <v>2737.6</v>
      </c>
      <c r="J14" s="79">
        <f>SUM(C14:I14)</f>
        <v>25630.199999999997</v>
      </c>
      <c r="N14">
        <v>1</v>
      </c>
      <c r="O14">
        <v>6</v>
      </c>
      <c r="P14">
        <v>6</v>
      </c>
      <c r="Q14">
        <v>5</v>
      </c>
      <c r="R14">
        <v>16</v>
      </c>
      <c r="S14">
        <v>3</v>
      </c>
      <c r="T14">
        <v>2</v>
      </c>
    </row>
    <row r="15" spans="3:22" x14ac:dyDescent="0.25">
      <c r="N15" s="18">
        <f>+N13*N14</f>
        <v>15</v>
      </c>
      <c r="O15" s="18">
        <f t="shared" ref="O15:T15" si="1">+O13*O14</f>
        <v>120</v>
      </c>
      <c r="P15" s="18">
        <f t="shared" si="1"/>
        <v>150</v>
      </c>
      <c r="Q15" s="18">
        <f t="shared" si="1"/>
        <v>150</v>
      </c>
      <c r="R15" s="18">
        <f t="shared" si="1"/>
        <v>640</v>
      </c>
      <c r="S15" s="18">
        <f t="shared" si="1"/>
        <v>180</v>
      </c>
      <c r="T15" s="18">
        <f t="shared" si="1"/>
        <v>160</v>
      </c>
      <c r="U15" s="79">
        <f>SUM(N15:T15)</f>
        <v>1415</v>
      </c>
      <c r="V15" s="80" t="s">
        <v>212</v>
      </c>
    </row>
    <row r="17" spans="3:22" x14ac:dyDescent="0.25">
      <c r="C17" t="s">
        <v>203</v>
      </c>
      <c r="D17">
        <v>10885</v>
      </c>
      <c r="E17" s="21">
        <v>44385</v>
      </c>
      <c r="N17" t="s">
        <v>203</v>
      </c>
      <c r="O17">
        <v>10885</v>
      </c>
      <c r="P17" s="21">
        <v>44385</v>
      </c>
    </row>
    <row r="18" spans="3:22" x14ac:dyDescent="0.25">
      <c r="C18" t="s">
        <v>204</v>
      </c>
      <c r="N18" t="s">
        <v>204</v>
      </c>
    </row>
    <row r="19" spans="3:22" x14ac:dyDescent="0.25">
      <c r="C19" t="s">
        <v>205</v>
      </c>
      <c r="D19" t="s">
        <v>206</v>
      </c>
      <c r="E19" t="s">
        <v>207</v>
      </c>
      <c r="F19" t="s">
        <v>208</v>
      </c>
      <c r="G19" t="s">
        <v>209</v>
      </c>
      <c r="H19" t="s">
        <v>210</v>
      </c>
      <c r="I19" t="s">
        <v>211</v>
      </c>
      <c r="J19" t="s">
        <v>15</v>
      </c>
      <c r="N19" t="s">
        <v>205</v>
      </c>
      <c r="O19" t="s">
        <v>206</v>
      </c>
      <c r="P19" t="s">
        <v>207</v>
      </c>
      <c r="Q19" t="s">
        <v>208</v>
      </c>
      <c r="R19" t="s">
        <v>209</v>
      </c>
      <c r="S19" t="s">
        <v>210</v>
      </c>
      <c r="T19" t="s">
        <v>211</v>
      </c>
      <c r="U19" t="s">
        <v>15</v>
      </c>
    </row>
    <row r="20" spans="3:22" x14ac:dyDescent="0.25">
      <c r="C20" s="2">
        <v>272.60000000000002</v>
      </c>
      <c r="D20" s="2">
        <v>354.96</v>
      </c>
      <c r="E20" s="2">
        <v>462.84</v>
      </c>
      <c r="F20" s="2">
        <v>545.20000000000005</v>
      </c>
      <c r="G20" s="2">
        <v>684.4</v>
      </c>
      <c r="H20" s="2">
        <v>1345.6</v>
      </c>
      <c r="I20" s="2">
        <v>1368.8</v>
      </c>
      <c r="N20" s="2">
        <v>15</v>
      </c>
      <c r="O20" s="2">
        <v>20</v>
      </c>
      <c r="P20" s="2">
        <v>25</v>
      </c>
      <c r="Q20" s="2">
        <v>30</v>
      </c>
      <c r="R20" s="2">
        <v>40</v>
      </c>
      <c r="S20" s="2">
        <v>60</v>
      </c>
      <c r="T20" s="2">
        <v>80</v>
      </c>
    </row>
    <row r="21" spans="3:22" x14ac:dyDescent="0.25">
      <c r="C21">
        <v>2</v>
      </c>
      <c r="D21">
        <v>4</v>
      </c>
      <c r="E21">
        <v>7</v>
      </c>
      <c r="F21">
        <v>5</v>
      </c>
      <c r="G21">
        <v>20</v>
      </c>
      <c r="H21">
        <v>1</v>
      </c>
      <c r="I21">
        <v>7</v>
      </c>
      <c r="J21" s="81">
        <f>SUM(C21:I21)</f>
        <v>46</v>
      </c>
      <c r="N21">
        <v>2</v>
      </c>
      <c r="O21">
        <v>4</v>
      </c>
      <c r="P21">
        <v>7</v>
      </c>
      <c r="Q21">
        <v>5</v>
      </c>
      <c r="R21">
        <v>20</v>
      </c>
      <c r="S21">
        <v>1</v>
      </c>
      <c r="T21">
        <v>7</v>
      </c>
      <c r="U21" s="81">
        <f>SUM(N21:T21)</f>
        <v>46</v>
      </c>
    </row>
    <row r="22" spans="3:22" x14ac:dyDescent="0.25">
      <c r="C22" s="18">
        <f>+C20*C21</f>
        <v>545.20000000000005</v>
      </c>
      <c r="D22" s="18">
        <f t="shared" ref="D22:I22" si="2">+D20*D21</f>
        <v>1419.84</v>
      </c>
      <c r="E22" s="18">
        <f t="shared" si="2"/>
        <v>3239.8799999999997</v>
      </c>
      <c r="F22" s="18">
        <f t="shared" si="2"/>
        <v>2726</v>
      </c>
      <c r="G22" s="18">
        <f t="shared" si="2"/>
        <v>13688</v>
      </c>
      <c r="H22" s="18">
        <f t="shared" si="2"/>
        <v>1345.6</v>
      </c>
      <c r="I22" s="18">
        <f t="shared" si="2"/>
        <v>9581.6</v>
      </c>
      <c r="J22" s="79">
        <f>SUM(C22:I22)</f>
        <v>32546.119999999995</v>
      </c>
      <c r="N22" s="18">
        <f>+N20*N21</f>
        <v>30</v>
      </c>
      <c r="O22" s="18">
        <f t="shared" ref="O22:T22" si="3">+O20*O21</f>
        <v>80</v>
      </c>
      <c r="P22" s="18">
        <f t="shared" si="3"/>
        <v>175</v>
      </c>
      <c r="Q22" s="18">
        <f t="shared" si="3"/>
        <v>150</v>
      </c>
      <c r="R22" s="18">
        <f t="shared" si="3"/>
        <v>800</v>
      </c>
      <c r="S22" s="18">
        <f t="shared" si="3"/>
        <v>60</v>
      </c>
      <c r="T22" s="18">
        <f t="shared" si="3"/>
        <v>560</v>
      </c>
      <c r="U22" s="79">
        <f>SUM(N22:T22)</f>
        <v>1855</v>
      </c>
      <c r="V22" s="80" t="s">
        <v>212</v>
      </c>
    </row>
    <row r="25" spans="3:22" x14ac:dyDescent="0.25">
      <c r="C25" t="s">
        <v>203</v>
      </c>
      <c r="D25">
        <v>11926</v>
      </c>
      <c r="E25" s="21">
        <v>44420</v>
      </c>
      <c r="N25" t="s">
        <v>203</v>
      </c>
      <c r="O25">
        <v>11926</v>
      </c>
      <c r="P25" s="21">
        <v>44420</v>
      </c>
    </row>
    <row r="26" spans="3:22" x14ac:dyDescent="0.25">
      <c r="C26" t="s">
        <v>204</v>
      </c>
      <c r="N26" t="s">
        <v>204</v>
      </c>
    </row>
    <row r="27" spans="3:22" x14ac:dyDescent="0.25">
      <c r="C27" t="s">
        <v>205</v>
      </c>
      <c r="D27" t="s">
        <v>206</v>
      </c>
      <c r="E27" t="s">
        <v>207</v>
      </c>
      <c r="F27" t="s">
        <v>208</v>
      </c>
      <c r="G27" t="s">
        <v>209</v>
      </c>
      <c r="H27" t="s">
        <v>210</v>
      </c>
      <c r="I27" t="s">
        <v>211</v>
      </c>
      <c r="J27" t="s">
        <v>15</v>
      </c>
      <c r="N27" t="s">
        <v>205</v>
      </c>
      <c r="O27" t="s">
        <v>206</v>
      </c>
      <c r="P27" t="s">
        <v>207</v>
      </c>
      <c r="Q27" t="s">
        <v>208</v>
      </c>
      <c r="R27" t="s">
        <v>209</v>
      </c>
      <c r="S27" t="s">
        <v>210</v>
      </c>
      <c r="T27" t="s">
        <v>211</v>
      </c>
      <c r="U27" t="s">
        <v>15</v>
      </c>
    </row>
    <row r="28" spans="3:22" x14ac:dyDescent="0.25">
      <c r="C28" s="2">
        <v>272.60000000000002</v>
      </c>
      <c r="D28" s="2">
        <v>354.96</v>
      </c>
      <c r="E28" s="2">
        <v>462.84</v>
      </c>
      <c r="F28" s="2">
        <v>545.20000000000005</v>
      </c>
      <c r="G28" s="2">
        <v>684.4</v>
      </c>
      <c r="H28" s="2">
        <v>1345.6</v>
      </c>
      <c r="I28" s="2">
        <v>1368.8</v>
      </c>
      <c r="N28" s="2">
        <v>15</v>
      </c>
      <c r="O28" s="2">
        <v>20</v>
      </c>
      <c r="P28" s="2">
        <v>25</v>
      </c>
      <c r="Q28" s="2">
        <v>30</v>
      </c>
      <c r="R28" s="2">
        <v>40</v>
      </c>
      <c r="S28" s="2">
        <v>60</v>
      </c>
      <c r="T28" s="2">
        <v>80</v>
      </c>
    </row>
    <row r="29" spans="3:22" x14ac:dyDescent="0.25">
      <c r="C29">
        <v>5</v>
      </c>
      <c r="D29">
        <v>4</v>
      </c>
      <c r="E29">
        <v>5</v>
      </c>
      <c r="G29">
        <v>8</v>
      </c>
      <c r="H29">
        <v>1</v>
      </c>
      <c r="I29">
        <v>1</v>
      </c>
      <c r="J29" s="81">
        <f>SUM(C29:I29)</f>
        <v>24</v>
      </c>
      <c r="N29">
        <v>5</v>
      </c>
      <c r="O29">
        <v>4</v>
      </c>
      <c r="P29">
        <v>5</v>
      </c>
      <c r="R29">
        <v>8</v>
      </c>
      <c r="S29">
        <v>1</v>
      </c>
      <c r="T29">
        <v>1</v>
      </c>
      <c r="U29" s="81">
        <f>SUM(N29:T29)</f>
        <v>24</v>
      </c>
    </row>
    <row r="30" spans="3:22" x14ac:dyDescent="0.25">
      <c r="C30" s="18">
        <f>+C28*C29</f>
        <v>1363</v>
      </c>
      <c r="D30" s="18">
        <f t="shared" ref="D30:I30" si="4">+D28*D29</f>
        <v>1419.84</v>
      </c>
      <c r="E30" s="18">
        <f t="shared" si="4"/>
        <v>2314.1999999999998</v>
      </c>
      <c r="F30" s="18">
        <f t="shared" si="4"/>
        <v>0</v>
      </c>
      <c r="G30" s="18">
        <f t="shared" si="4"/>
        <v>5475.2</v>
      </c>
      <c r="H30" s="18">
        <f t="shared" si="4"/>
        <v>1345.6</v>
      </c>
      <c r="I30" s="18">
        <f t="shared" si="4"/>
        <v>1368.8</v>
      </c>
      <c r="J30" s="79">
        <f>SUM(C30:I30)</f>
        <v>13286.64</v>
      </c>
      <c r="N30" s="18">
        <f>+N28*N29</f>
        <v>75</v>
      </c>
      <c r="O30" s="18">
        <f t="shared" ref="O30:T30" si="5">+O28*O29</f>
        <v>80</v>
      </c>
      <c r="P30" s="18">
        <f t="shared" si="5"/>
        <v>125</v>
      </c>
      <c r="Q30" s="18">
        <f t="shared" si="5"/>
        <v>0</v>
      </c>
      <c r="R30" s="18">
        <f t="shared" si="5"/>
        <v>320</v>
      </c>
      <c r="S30" s="18">
        <f t="shared" si="5"/>
        <v>60</v>
      </c>
      <c r="T30" s="18">
        <f t="shared" si="5"/>
        <v>80</v>
      </c>
      <c r="U30" s="79">
        <f>SUM(N30:T30)</f>
        <v>740</v>
      </c>
      <c r="V30" s="80" t="s">
        <v>212</v>
      </c>
    </row>
    <row r="33" spans="3:22" x14ac:dyDescent="0.25">
      <c r="C33" t="s">
        <v>203</v>
      </c>
      <c r="D33">
        <v>12323</v>
      </c>
      <c r="E33" s="21">
        <v>44461</v>
      </c>
      <c r="N33" t="s">
        <v>203</v>
      </c>
      <c r="O33">
        <v>12323</v>
      </c>
      <c r="P33" s="21">
        <v>44461</v>
      </c>
    </row>
    <row r="34" spans="3:22" x14ac:dyDescent="0.25">
      <c r="C34" t="s">
        <v>204</v>
      </c>
      <c r="N34" t="s">
        <v>204</v>
      </c>
    </row>
    <row r="35" spans="3:22" x14ac:dyDescent="0.25">
      <c r="C35" t="s">
        <v>205</v>
      </c>
      <c r="D35" t="s">
        <v>206</v>
      </c>
      <c r="E35" t="s">
        <v>207</v>
      </c>
      <c r="F35" t="s">
        <v>208</v>
      </c>
      <c r="G35" t="s">
        <v>209</v>
      </c>
      <c r="H35" t="s">
        <v>210</v>
      </c>
      <c r="I35" t="s">
        <v>211</v>
      </c>
      <c r="J35" t="s">
        <v>15</v>
      </c>
      <c r="N35" t="s">
        <v>205</v>
      </c>
      <c r="O35" t="s">
        <v>206</v>
      </c>
      <c r="P35" t="s">
        <v>207</v>
      </c>
      <c r="Q35" t="s">
        <v>208</v>
      </c>
      <c r="R35" t="s">
        <v>209</v>
      </c>
      <c r="S35" t="s">
        <v>210</v>
      </c>
      <c r="T35" t="s">
        <v>211</v>
      </c>
      <c r="U35" t="s">
        <v>15</v>
      </c>
    </row>
    <row r="36" spans="3:22" x14ac:dyDescent="0.25">
      <c r="C36" s="2">
        <v>272.60000000000002</v>
      </c>
      <c r="D36" s="2">
        <v>354.96</v>
      </c>
      <c r="E36" s="2">
        <v>462.84</v>
      </c>
      <c r="F36" s="2">
        <v>545.20000000000005</v>
      </c>
      <c r="G36" s="2">
        <v>684.4</v>
      </c>
      <c r="H36" s="2">
        <v>1345.6</v>
      </c>
      <c r="I36" s="2">
        <v>1368.8</v>
      </c>
      <c r="N36" s="2">
        <v>15</v>
      </c>
      <c r="O36" s="2">
        <v>20</v>
      </c>
      <c r="P36" s="2">
        <v>25</v>
      </c>
      <c r="Q36" s="2">
        <v>30</v>
      </c>
      <c r="R36" s="2">
        <v>40</v>
      </c>
      <c r="S36" s="2">
        <v>60</v>
      </c>
      <c r="T36" s="2">
        <v>80</v>
      </c>
    </row>
    <row r="37" spans="3:22" x14ac:dyDescent="0.25">
      <c r="F37">
        <v>5</v>
      </c>
      <c r="G37">
        <v>33</v>
      </c>
      <c r="J37" s="81">
        <f>SUM(C37:I37)</f>
        <v>38</v>
      </c>
      <c r="N37"/>
      <c r="Q37">
        <v>5</v>
      </c>
      <c r="R37">
        <v>33</v>
      </c>
      <c r="U37" s="81">
        <f>SUM(N37:T37)</f>
        <v>38</v>
      </c>
    </row>
    <row r="38" spans="3:22" x14ac:dyDescent="0.25">
      <c r="C38" s="18">
        <f>+C36*C37</f>
        <v>0</v>
      </c>
      <c r="D38" s="18">
        <f t="shared" ref="D38:I38" si="6">+D36*D37</f>
        <v>0</v>
      </c>
      <c r="E38" s="18">
        <f t="shared" si="6"/>
        <v>0</v>
      </c>
      <c r="F38" s="18">
        <f t="shared" si="6"/>
        <v>2726</v>
      </c>
      <c r="G38" s="18">
        <f t="shared" si="6"/>
        <v>22585.200000000001</v>
      </c>
      <c r="H38" s="18">
        <f t="shared" si="6"/>
        <v>0</v>
      </c>
      <c r="I38" s="18">
        <f t="shared" si="6"/>
        <v>0</v>
      </c>
      <c r="J38" s="79">
        <f>SUM(C38:I38)</f>
        <v>25311.200000000001</v>
      </c>
      <c r="N38" s="18">
        <f>+N36*N37</f>
        <v>0</v>
      </c>
      <c r="O38" s="18">
        <f t="shared" ref="O38:T38" si="7">+O36*O37</f>
        <v>0</v>
      </c>
      <c r="P38" s="18">
        <f t="shared" si="7"/>
        <v>0</v>
      </c>
      <c r="Q38" s="18">
        <f t="shared" si="7"/>
        <v>150</v>
      </c>
      <c r="R38" s="18">
        <f t="shared" si="7"/>
        <v>1320</v>
      </c>
      <c r="S38" s="18">
        <f t="shared" si="7"/>
        <v>0</v>
      </c>
      <c r="T38" s="18">
        <f t="shared" si="7"/>
        <v>0</v>
      </c>
      <c r="U38" s="79">
        <f>SUM(N38:T38)</f>
        <v>1470</v>
      </c>
      <c r="V38" s="80" t="s">
        <v>212</v>
      </c>
    </row>
    <row r="41" spans="3:22" x14ac:dyDescent="0.25">
      <c r="C41" t="s">
        <v>203</v>
      </c>
      <c r="D41">
        <v>12185</v>
      </c>
      <c r="E41" s="21">
        <v>44461</v>
      </c>
      <c r="N41" t="s">
        <v>203</v>
      </c>
      <c r="O41">
        <v>12185</v>
      </c>
      <c r="P41" s="21">
        <v>44461</v>
      </c>
    </row>
    <row r="42" spans="3:22" x14ac:dyDescent="0.25">
      <c r="C42" t="s">
        <v>204</v>
      </c>
      <c r="N42" t="s">
        <v>204</v>
      </c>
    </row>
    <row r="43" spans="3:22" x14ac:dyDescent="0.25">
      <c r="C43" t="s">
        <v>205</v>
      </c>
      <c r="D43" t="s">
        <v>206</v>
      </c>
      <c r="E43" t="s">
        <v>207</v>
      </c>
      <c r="F43" t="s">
        <v>208</v>
      </c>
      <c r="G43" t="s">
        <v>209</v>
      </c>
      <c r="H43" t="s">
        <v>210</v>
      </c>
      <c r="I43" t="s">
        <v>211</v>
      </c>
      <c r="J43" t="s">
        <v>15</v>
      </c>
      <c r="N43" t="s">
        <v>205</v>
      </c>
      <c r="O43" t="s">
        <v>206</v>
      </c>
      <c r="P43" t="s">
        <v>207</v>
      </c>
      <c r="Q43" t="s">
        <v>208</v>
      </c>
      <c r="R43" t="s">
        <v>209</v>
      </c>
      <c r="S43" t="s">
        <v>210</v>
      </c>
      <c r="T43" t="s">
        <v>211</v>
      </c>
      <c r="U43" t="s">
        <v>15</v>
      </c>
    </row>
    <row r="44" spans="3:22" x14ac:dyDescent="0.25">
      <c r="C44" s="2">
        <v>272.60000000000002</v>
      </c>
      <c r="D44" s="2">
        <v>354.96</v>
      </c>
      <c r="E44" s="2">
        <v>462.84</v>
      </c>
      <c r="F44" s="2">
        <v>545.20000000000005</v>
      </c>
      <c r="G44" s="2">
        <v>684.4</v>
      </c>
      <c r="H44" s="2">
        <v>1345.6</v>
      </c>
      <c r="I44" s="2">
        <v>1368.8</v>
      </c>
      <c r="N44" s="2">
        <v>15</v>
      </c>
      <c r="O44" s="2">
        <v>20</v>
      </c>
      <c r="P44" s="2">
        <v>25</v>
      </c>
      <c r="Q44" s="2">
        <v>30</v>
      </c>
      <c r="R44" s="2">
        <v>40</v>
      </c>
      <c r="S44" s="2">
        <v>60</v>
      </c>
      <c r="T44" s="2">
        <v>80</v>
      </c>
    </row>
    <row r="45" spans="3:22" x14ac:dyDescent="0.25">
      <c r="C45">
        <v>3</v>
      </c>
      <c r="D45">
        <v>2</v>
      </c>
      <c r="E45">
        <v>5</v>
      </c>
      <c r="H45">
        <v>2</v>
      </c>
      <c r="I45">
        <v>5</v>
      </c>
      <c r="J45" s="81">
        <f>SUM(C45:I45)</f>
        <v>17</v>
      </c>
      <c r="N45">
        <v>3</v>
      </c>
      <c r="O45">
        <v>2</v>
      </c>
      <c r="P45">
        <v>5</v>
      </c>
      <c r="S45">
        <v>2</v>
      </c>
      <c r="T45">
        <v>5</v>
      </c>
      <c r="U45" s="81">
        <f>SUM(N45:T45)</f>
        <v>17</v>
      </c>
    </row>
    <row r="46" spans="3:22" x14ac:dyDescent="0.25">
      <c r="C46" s="18">
        <f>+C44*C45</f>
        <v>817.80000000000007</v>
      </c>
      <c r="D46" s="18">
        <f t="shared" ref="D46:I46" si="8">+D44*D45</f>
        <v>709.92</v>
      </c>
      <c r="E46" s="18">
        <f t="shared" si="8"/>
        <v>2314.1999999999998</v>
      </c>
      <c r="F46" s="18">
        <f t="shared" si="8"/>
        <v>0</v>
      </c>
      <c r="G46" s="18">
        <f t="shared" si="8"/>
        <v>0</v>
      </c>
      <c r="H46" s="18">
        <f t="shared" si="8"/>
        <v>2691.2</v>
      </c>
      <c r="I46" s="18">
        <f t="shared" si="8"/>
        <v>6844</v>
      </c>
      <c r="J46" s="79">
        <f>SUM(C46:I46)</f>
        <v>13377.119999999999</v>
      </c>
      <c r="N46" s="18">
        <f>+N44*N45</f>
        <v>45</v>
      </c>
      <c r="O46" s="18">
        <f t="shared" ref="O46:T46" si="9">+O44*O45</f>
        <v>40</v>
      </c>
      <c r="P46" s="18">
        <f t="shared" si="9"/>
        <v>125</v>
      </c>
      <c r="Q46" s="18">
        <f t="shared" si="9"/>
        <v>0</v>
      </c>
      <c r="R46" s="18">
        <f t="shared" si="9"/>
        <v>0</v>
      </c>
      <c r="S46" s="18">
        <f t="shared" si="9"/>
        <v>120</v>
      </c>
      <c r="T46" s="18">
        <f t="shared" si="9"/>
        <v>400</v>
      </c>
      <c r="U46" s="79">
        <f>SUM(N46:T46)</f>
        <v>730</v>
      </c>
      <c r="V46" s="80" t="s">
        <v>212</v>
      </c>
    </row>
    <row r="49" spans="3:22" x14ac:dyDescent="0.25">
      <c r="C49" t="s">
        <v>203</v>
      </c>
      <c r="D49">
        <v>12554</v>
      </c>
      <c r="E49" s="21">
        <v>44477</v>
      </c>
      <c r="N49" t="s">
        <v>203</v>
      </c>
      <c r="O49">
        <v>12554</v>
      </c>
      <c r="P49" s="21">
        <v>44477</v>
      </c>
    </row>
    <row r="50" spans="3:22" x14ac:dyDescent="0.25">
      <c r="C50" t="s">
        <v>204</v>
      </c>
      <c r="N50" t="s">
        <v>204</v>
      </c>
    </row>
    <row r="51" spans="3:22" x14ac:dyDescent="0.25">
      <c r="C51" t="s">
        <v>205</v>
      </c>
      <c r="D51" t="s">
        <v>206</v>
      </c>
      <c r="E51" t="s">
        <v>207</v>
      </c>
      <c r="F51" t="s">
        <v>208</v>
      </c>
      <c r="G51" t="s">
        <v>209</v>
      </c>
      <c r="H51" t="s">
        <v>210</v>
      </c>
      <c r="I51" t="s">
        <v>211</v>
      </c>
      <c r="J51" t="s">
        <v>15</v>
      </c>
      <c r="N51" t="s">
        <v>205</v>
      </c>
      <c r="O51" t="s">
        <v>206</v>
      </c>
      <c r="P51" t="s">
        <v>207</v>
      </c>
      <c r="Q51" t="s">
        <v>208</v>
      </c>
      <c r="R51" t="s">
        <v>209</v>
      </c>
      <c r="S51" t="s">
        <v>210</v>
      </c>
      <c r="T51" t="s">
        <v>211</v>
      </c>
      <c r="U51" t="s">
        <v>15</v>
      </c>
    </row>
    <row r="52" spans="3:22" x14ac:dyDescent="0.25">
      <c r="C52" s="2">
        <v>272.60000000000002</v>
      </c>
      <c r="D52" s="2">
        <v>354.96</v>
      </c>
      <c r="E52" s="2">
        <v>462.84</v>
      </c>
      <c r="F52" s="2">
        <v>545.20000000000005</v>
      </c>
      <c r="G52" s="2">
        <v>684.4</v>
      </c>
      <c r="H52" s="2">
        <v>1345.6</v>
      </c>
      <c r="I52" s="2">
        <v>1368.8</v>
      </c>
      <c r="N52" s="2">
        <v>15</v>
      </c>
      <c r="O52" s="2">
        <v>20</v>
      </c>
      <c r="P52" s="2">
        <v>25</v>
      </c>
      <c r="Q52" s="2">
        <v>30</v>
      </c>
      <c r="R52" s="2">
        <v>40</v>
      </c>
      <c r="S52" s="2">
        <v>60</v>
      </c>
      <c r="T52" s="2">
        <v>80</v>
      </c>
    </row>
    <row r="53" spans="3:22" x14ac:dyDescent="0.25">
      <c r="D53">
        <v>6</v>
      </c>
      <c r="E53">
        <v>3</v>
      </c>
      <c r="F53">
        <v>2</v>
      </c>
      <c r="G53">
        <v>10</v>
      </c>
      <c r="H53">
        <v>3</v>
      </c>
      <c r="I53">
        <v>2</v>
      </c>
      <c r="J53" s="81">
        <f>SUM(C53:I53)</f>
        <v>26</v>
      </c>
      <c r="N53"/>
      <c r="O53">
        <v>6</v>
      </c>
      <c r="P53">
        <v>3</v>
      </c>
      <c r="Q53">
        <v>2</v>
      </c>
      <c r="R53">
        <v>10</v>
      </c>
      <c r="S53">
        <v>3</v>
      </c>
      <c r="T53">
        <v>2</v>
      </c>
      <c r="U53" s="81">
        <f>SUM(N53:T53)</f>
        <v>26</v>
      </c>
    </row>
    <row r="54" spans="3:22" x14ac:dyDescent="0.25">
      <c r="C54" s="18">
        <f>+C52*C53</f>
        <v>0</v>
      </c>
      <c r="D54" s="18">
        <f t="shared" ref="D54:I54" si="10">+D52*D53</f>
        <v>2129.7599999999998</v>
      </c>
      <c r="E54" s="18">
        <f t="shared" si="10"/>
        <v>1388.52</v>
      </c>
      <c r="F54" s="18">
        <f t="shared" si="10"/>
        <v>1090.4000000000001</v>
      </c>
      <c r="G54" s="18">
        <f t="shared" si="10"/>
        <v>6844</v>
      </c>
      <c r="H54" s="18">
        <f t="shared" si="10"/>
        <v>4036.7999999999997</v>
      </c>
      <c r="I54" s="18">
        <f t="shared" si="10"/>
        <v>2737.6</v>
      </c>
      <c r="J54" s="79">
        <f>SUM(C54:I54)</f>
        <v>18227.079999999998</v>
      </c>
      <c r="N54" s="18">
        <f>+N52*N53</f>
        <v>0</v>
      </c>
      <c r="O54" s="18">
        <f t="shared" ref="O54:T54" si="11">+O52*O53</f>
        <v>120</v>
      </c>
      <c r="P54" s="18">
        <f t="shared" si="11"/>
        <v>75</v>
      </c>
      <c r="Q54" s="18">
        <f t="shared" si="11"/>
        <v>60</v>
      </c>
      <c r="R54" s="18">
        <f t="shared" si="11"/>
        <v>400</v>
      </c>
      <c r="S54" s="18">
        <f t="shared" si="11"/>
        <v>180</v>
      </c>
      <c r="T54" s="18">
        <f t="shared" si="11"/>
        <v>160</v>
      </c>
      <c r="U54" s="79">
        <f>SUM(N54:T54)</f>
        <v>995</v>
      </c>
      <c r="V54" s="80" t="s">
        <v>212</v>
      </c>
    </row>
    <row r="58" spans="3:22" x14ac:dyDescent="0.25">
      <c r="C58" t="s">
        <v>203</v>
      </c>
      <c r="D58">
        <v>12694</v>
      </c>
      <c r="E58" s="21">
        <v>44498</v>
      </c>
      <c r="N58" t="s">
        <v>203</v>
      </c>
      <c r="O58">
        <v>12694</v>
      </c>
      <c r="P58" s="21">
        <v>44498</v>
      </c>
    </row>
    <row r="59" spans="3:22" x14ac:dyDescent="0.25">
      <c r="C59" t="s">
        <v>204</v>
      </c>
      <c r="N59" t="s">
        <v>204</v>
      </c>
    </row>
    <row r="60" spans="3:22" x14ac:dyDescent="0.25">
      <c r="C60" t="s">
        <v>205</v>
      </c>
      <c r="D60" t="s">
        <v>206</v>
      </c>
      <c r="E60" t="s">
        <v>207</v>
      </c>
      <c r="F60" t="s">
        <v>208</v>
      </c>
      <c r="G60" t="s">
        <v>209</v>
      </c>
      <c r="H60" t="s">
        <v>210</v>
      </c>
      <c r="I60" t="s">
        <v>211</v>
      </c>
      <c r="J60" t="s">
        <v>15</v>
      </c>
      <c r="N60" t="s">
        <v>205</v>
      </c>
      <c r="O60" t="s">
        <v>206</v>
      </c>
      <c r="P60" t="s">
        <v>207</v>
      </c>
      <c r="Q60" t="s">
        <v>208</v>
      </c>
      <c r="R60" t="s">
        <v>209</v>
      </c>
      <c r="S60" t="s">
        <v>210</v>
      </c>
      <c r="T60" t="s">
        <v>211</v>
      </c>
      <c r="U60" t="s">
        <v>15</v>
      </c>
    </row>
    <row r="61" spans="3:22" x14ac:dyDescent="0.25">
      <c r="C61" s="2">
        <v>272.60000000000002</v>
      </c>
      <c r="D61" s="2">
        <v>354.96</v>
      </c>
      <c r="E61" s="2">
        <v>462.84</v>
      </c>
      <c r="F61" s="2">
        <v>545.20000000000005</v>
      </c>
      <c r="G61" s="2">
        <v>684.4</v>
      </c>
      <c r="H61" s="2">
        <v>1345.6</v>
      </c>
      <c r="I61" s="2">
        <v>1368.8</v>
      </c>
      <c r="N61" s="2">
        <v>15</v>
      </c>
      <c r="O61" s="2">
        <v>20</v>
      </c>
      <c r="P61" s="2">
        <v>25</v>
      </c>
      <c r="Q61" s="2">
        <v>30</v>
      </c>
      <c r="R61" s="2">
        <v>40</v>
      </c>
      <c r="S61" s="2">
        <v>60</v>
      </c>
      <c r="T61" s="2">
        <v>80</v>
      </c>
    </row>
    <row r="62" spans="3:22" x14ac:dyDescent="0.25">
      <c r="C62">
        <v>4</v>
      </c>
      <c r="D62">
        <v>3</v>
      </c>
      <c r="E62">
        <v>4</v>
      </c>
      <c r="F62">
        <v>2</v>
      </c>
      <c r="G62">
        <v>13</v>
      </c>
      <c r="H62">
        <v>2</v>
      </c>
      <c r="I62">
        <v>4</v>
      </c>
      <c r="J62" s="81">
        <f>SUM(C62:I62)</f>
        <v>32</v>
      </c>
      <c r="N62">
        <v>4</v>
      </c>
      <c r="O62">
        <v>3</v>
      </c>
      <c r="P62">
        <v>4</v>
      </c>
      <c r="Q62">
        <v>2</v>
      </c>
      <c r="R62">
        <v>13</v>
      </c>
      <c r="S62">
        <v>2</v>
      </c>
      <c r="T62">
        <v>4</v>
      </c>
      <c r="U62" s="81">
        <f>SUM(N62:T62)</f>
        <v>32</v>
      </c>
    </row>
    <row r="63" spans="3:22" x14ac:dyDescent="0.25">
      <c r="C63" s="18">
        <f>+C61*C62</f>
        <v>1090.4000000000001</v>
      </c>
      <c r="D63" s="18">
        <f t="shared" ref="D63:I63" si="12">+D61*D62</f>
        <v>1064.8799999999999</v>
      </c>
      <c r="E63" s="18">
        <f t="shared" si="12"/>
        <v>1851.36</v>
      </c>
      <c r="F63" s="18">
        <f t="shared" si="12"/>
        <v>1090.4000000000001</v>
      </c>
      <c r="G63" s="18">
        <f t="shared" si="12"/>
        <v>8897.1999999999989</v>
      </c>
      <c r="H63" s="18">
        <f t="shared" si="12"/>
        <v>2691.2</v>
      </c>
      <c r="I63" s="18">
        <f t="shared" si="12"/>
        <v>5475.2</v>
      </c>
      <c r="J63" s="79">
        <f>SUM(C63:I63)</f>
        <v>22160.639999999999</v>
      </c>
      <c r="N63" s="18">
        <f>+N61*N62</f>
        <v>60</v>
      </c>
      <c r="O63" s="18">
        <f t="shared" ref="O63:T63" si="13">+O61*O62</f>
        <v>60</v>
      </c>
      <c r="P63" s="18">
        <f t="shared" si="13"/>
        <v>100</v>
      </c>
      <c r="Q63" s="18">
        <f t="shared" si="13"/>
        <v>60</v>
      </c>
      <c r="R63" s="18">
        <f t="shared" si="13"/>
        <v>520</v>
      </c>
      <c r="S63" s="18">
        <f t="shared" si="13"/>
        <v>120</v>
      </c>
      <c r="T63" s="18">
        <f t="shared" si="13"/>
        <v>320</v>
      </c>
      <c r="U63" s="79">
        <f>SUM(N63:T63)</f>
        <v>1240</v>
      </c>
      <c r="V63" s="80" t="s">
        <v>212</v>
      </c>
    </row>
    <row r="66" spans="3:22" x14ac:dyDescent="0.25">
      <c r="C66" t="s">
        <v>203</v>
      </c>
      <c r="D66">
        <v>12593</v>
      </c>
      <c r="E66" s="21">
        <v>44511</v>
      </c>
      <c r="N66" t="s">
        <v>203</v>
      </c>
      <c r="O66">
        <v>12593</v>
      </c>
      <c r="P66" s="21">
        <v>44511</v>
      </c>
    </row>
    <row r="67" spans="3:22" x14ac:dyDescent="0.25">
      <c r="C67" t="s">
        <v>204</v>
      </c>
      <c r="N67" t="s">
        <v>204</v>
      </c>
    </row>
    <row r="68" spans="3:22" x14ac:dyDescent="0.25">
      <c r="C68" t="s">
        <v>205</v>
      </c>
      <c r="D68" t="s">
        <v>206</v>
      </c>
      <c r="E68" t="s">
        <v>207</v>
      </c>
      <c r="F68" t="s">
        <v>208</v>
      </c>
      <c r="G68" t="s">
        <v>209</v>
      </c>
      <c r="H68" t="s">
        <v>210</v>
      </c>
      <c r="I68" t="s">
        <v>211</v>
      </c>
      <c r="J68" t="s">
        <v>15</v>
      </c>
      <c r="N68" t="s">
        <v>205</v>
      </c>
      <c r="O68" t="s">
        <v>206</v>
      </c>
      <c r="P68" t="s">
        <v>207</v>
      </c>
      <c r="Q68" t="s">
        <v>208</v>
      </c>
      <c r="R68" t="s">
        <v>209</v>
      </c>
      <c r="S68" t="s">
        <v>210</v>
      </c>
      <c r="T68" t="s">
        <v>211</v>
      </c>
      <c r="U68" t="s">
        <v>15</v>
      </c>
    </row>
    <row r="69" spans="3:22" x14ac:dyDescent="0.25">
      <c r="C69" s="2">
        <v>272.60000000000002</v>
      </c>
      <c r="D69" s="2">
        <v>354.96</v>
      </c>
      <c r="E69" s="2">
        <v>462.84</v>
      </c>
      <c r="F69" s="2">
        <v>545.20000000000005</v>
      </c>
      <c r="G69" s="2">
        <v>684.4</v>
      </c>
      <c r="H69" s="2">
        <v>1345.6</v>
      </c>
      <c r="I69" s="2">
        <v>1368.8</v>
      </c>
      <c r="N69" s="2">
        <v>15</v>
      </c>
      <c r="O69" s="2">
        <v>20</v>
      </c>
      <c r="P69" s="2">
        <v>25</v>
      </c>
      <c r="Q69" s="2">
        <v>30</v>
      </c>
      <c r="R69" s="2">
        <v>40</v>
      </c>
      <c r="S69" s="2">
        <v>60</v>
      </c>
      <c r="T69" s="2">
        <v>80</v>
      </c>
    </row>
    <row r="70" spans="3:22" x14ac:dyDescent="0.25">
      <c r="C70">
        <v>1</v>
      </c>
      <c r="F70">
        <v>1</v>
      </c>
      <c r="G70">
        <v>13</v>
      </c>
      <c r="I70">
        <v>2</v>
      </c>
      <c r="J70" s="81">
        <f>SUM(C70:I70)</f>
        <v>17</v>
      </c>
      <c r="N70">
        <v>1</v>
      </c>
      <c r="Q70">
        <v>1</v>
      </c>
      <c r="R70">
        <v>13</v>
      </c>
      <c r="T70">
        <v>2</v>
      </c>
      <c r="U70" s="81">
        <f>SUM(N70:T70)</f>
        <v>17</v>
      </c>
    </row>
    <row r="71" spans="3:22" x14ac:dyDescent="0.25">
      <c r="C71" s="18">
        <f>+C69*C70</f>
        <v>272.60000000000002</v>
      </c>
      <c r="D71" s="18">
        <f t="shared" ref="D71:I71" si="14">+D69*D70</f>
        <v>0</v>
      </c>
      <c r="E71" s="18">
        <f t="shared" si="14"/>
        <v>0</v>
      </c>
      <c r="F71" s="18">
        <f t="shared" si="14"/>
        <v>545.20000000000005</v>
      </c>
      <c r="G71" s="18">
        <f t="shared" si="14"/>
        <v>8897.1999999999989</v>
      </c>
      <c r="H71" s="18">
        <f t="shared" si="14"/>
        <v>0</v>
      </c>
      <c r="I71" s="18">
        <f t="shared" si="14"/>
        <v>2737.6</v>
      </c>
      <c r="J71" s="79">
        <f>SUM(C71:I71)</f>
        <v>12452.599999999999</v>
      </c>
      <c r="N71" s="18">
        <f>+N69*N70</f>
        <v>15</v>
      </c>
      <c r="O71" s="18">
        <f t="shared" ref="O71:T71" si="15">+O69*O70</f>
        <v>0</v>
      </c>
      <c r="P71" s="18">
        <f t="shared" si="15"/>
        <v>0</v>
      </c>
      <c r="Q71" s="18">
        <f t="shared" si="15"/>
        <v>30</v>
      </c>
      <c r="R71" s="18">
        <f t="shared" si="15"/>
        <v>520</v>
      </c>
      <c r="S71" s="18">
        <f t="shared" si="15"/>
        <v>0</v>
      </c>
      <c r="T71" s="18">
        <f t="shared" si="15"/>
        <v>160</v>
      </c>
      <c r="U71" s="79">
        <f>SUM(N71:T71)</f>
        <v>725</v>
      </c>
      <c r="V71" s="80" t="s">
        <v>212</v>
      </c>
    </row>
    <row r="72" spans="3:22" x14ac:dyDescent="0.25">
      <c r="N72" s="82"/>
    </row>
    <row r="73" spans="3:22" x14ac:dyDescent="0.25">
      <c r="N73" s="82"/>
    </row>
    <row r="74" spans="3:22" x14ac:dyDescent="0.25">
      <c r="N74" s="82"/>
    </row>
    <row r="75" spans="3:22" x14ac:dyDescent="0.25">
      <c r="C75" t="s">
        <v>203</v>
      </c>
      <c r="D75">
        <v>13065</v>
      </c>
      <c r="E75" s="21">
        <v>44538</v>
      </c>
      <c r="N75" t="s">
        <v>203</v>
      </c>
      <c r="O75">
        <v>13065</v>
      </c>
      <c r="P75" s="21">
        <v>44538</v>
      </c>
    </row>
    <row r="76" spans="3:22" x14ac:dyDescent="0.25">
      <c r="C76" t="s">
        <v>204</v>
      </c>
      <c r="N76" t="s">
        <v>204</v>
      </c>
    </row>
    <row r="77" spans="3:22" x14ac:dyDescent="0.25">
      <c r="C77" t="s">
        <v>205</v>
      </c>
      <c r="D77" t="s">
        <v>206</v>
      </c>
      <c r="E77" t="s">
        <v>207</v>
      </c>
      <c r="F77" t="s">
        <v>208</v>
      </c>
      <c r="G77" t="s">
        <v>209</v>
      </c>
      <c r="H77" t="s">
        <v>210</v>
      </c>
      <c r="I77" t="s">
        <v>211</v>
      </c>
      <c r="J77" t="s">
        <v>15</v>
      </c>
      <c r="N77" t="s">
        <v>205</v>
      </c>
      <c r="O77" t="s">
        <v>206</v>
      </c>
      <c r="P77" t="s">
        <v>207</v>
      </c>
      <c r="Q77" t="s">
        <v>208</v>
      </c>
      <c r="R77" t="s">
        <v>209</v>
      </c>
      <c r="S77" t="s">
        <v>210</v>
      </c>
      <c r="T77" t="s">
        <v>211</v>
      </c>
      <c r="U77" t="s">
        <v>15</v>
      </c>
    </row>
    <row r="78" spans="3:22" x14ac:dyDescent="0.25">
      <c r="C78" s="2">
        <v>272.60000000000002</v>
      </c>
      <c r="D78" s="2">
        <v>354.96</v>
      </c>
      <c r="E78" s="2">
        <v>462.84</v>
      </c>
      <c r="F78" s="2">
        <v>545.20000000000005</v>
      </c>
      <c r="G78" s="2">
        <v>684.4</v>
      </c>
      <c r="H78" s="2">
        <v>1345.6</v>
      </c>
      <c r="I78" s="2">
        <v>1368.8</v>
      </c>
      <c r="N78" s="2">
        <v>15</v>
      </c>
      <c r="O78" s="2">
        <v>20</v>
      </c>
      <c r="P78" s="2">
        <v>25</v>
      </c>
      <c r="Q78" s="2">
        <v>30</v>
      </c>
      <c r="R78" s="2">
        <v>40</v>
      </c>
      <c r="S78" s="2">
        <v>60</v>
      </c>
      <c r="T78" s="2">
        <v>80</v>
      </c>
    </row>
    <row r="79" spans="3:22" x14ac:dyDescent="0.25">
      <c r="C79">
        <v>1</v>
      </c>
      <c r="D79">
        <v>2</v>
      </c>
      <c r="E79">
        <v>4</v>
      </c>
      <c r="F79">
        <v>1</v>
      </c>
      <c r="G79">
        <v>13</v>
      </c>
      <c r="H79">
        <v>1</v>
      </c>
      <c r="I79">
        <v>1</v>
      </c>
      <c r="J79" s="81">
        <f>SUM(C79:I79)</f>
        <v>23</v>
      </c>
      <c r="N79">
        <v>1</v>
      </c>
      <c r="O79">
        <v>2</v>
      </c>
      <c r="P79">
        <v>4</v>
      </c>
      <c r="Q79">
        <v>1</v>
      </c>
      <c r="R79">
        <v>13</v>
      </c>
      <c r="S79">
        <v>1</v>
      </c>
      <c r="T79">
        <v>1</v>
      </c>
      <c r="U79" s="81">
        <f>SUM(N79:T79)</f>
        <v>23</v>
      </c>
    </row>
    <row r="80" spans="3:22" x14ac:dyDescent="0.25">
      <c r="C80" s="18">
        <f>+C78*C79</f>
        <v>272.60000000000002</v>
      </c>
      <c r="D80" s="18">
        <f t="shared" ref="D80:I80" si="16">+D78*D79</f>
        <v>709.92</v>
      </c>
      <c r="E80" s="18">
        <f t="shared" si="16"/>
        <v>1851.36</v>
      </c>
      <c r="F80" s="18">
        <f t="shared" si="16"/>
        <v>545.20000000000005</v>
      </c>
      <c r="G80" s="18">
        <f t="shared" si="16"/>
        <v>8897.1999999999989</v>
      </c>
      <c r="H80" s="18">
        <f t="shared" si="16"/>
        <v>1345.6</v>
      </c>
      <c r="I80" s="18">
        <f t="shared" si="16"/>
        <v>1368.8</v>
      </c>
      <c r="J80" s="79">
        <f>SUM(C80:I80)</f>
        <v>14990.679999999998</v>
      </c>
      <c r="N80" s="18">
        <f>+N78*N79</f>
        <v>15</v>
      </c>
      <c r="O80" s="18">
        <f t="shared" ref="O80:T80" si="17">+O78*O79</f>
        <v>40</v>
      </c>
      <c r="P80" s="18">
        <f t="shared" si="17"/>
        <v>100</v>
      </c>
      <c r="Q80" s="18">
        <f t="shared" si="17"/>
        <v>30</v>
      </c>
      <c r="R80" s="18">
        <f t="shared" si="17"/>
        <v>520</v>
      </c>
      <c r="S80" s="18">
        <f t="shared" si="17"/>
        <v>60</v>
      </c>
      <c r="T80" s="18">
        <f t="shared" si="17"/>
        <v>80</v>
      </c>
      <c r="U80" s="79">
        <f>SUM(N80:T80)</f>
        <v>845</v>
      </c>
      <c r="V80" s="80" t="s">
        <v>212</v>
      </c>
    </row>
    <row r="84" spans="3:22" x14ac:dyDescent="0.25">
      <c r="C84" t="s">
        <v>203</v>
      </c>
      <c r="D84">
        <v>13217</v>
      </c>
      <c r="E84" s="21">
        <v>44559</v>
      </c>
      <c r="N84" t="s">
        <v>203</v>
      </c>
      <c r="O84">
        <v>13217</v>
      </c>
      <c r="P84" s="21">
        <v>44559</v>
      </c>
    </row>
    <row r="85" spans="3:22" x14ac:dyDescent="0.25">
      <c r="C85" t="s">
        <v>204</v>
      </c>
      <c r="N85" t="s">
        <v>204</v>
      </c>
    </row>
    <row r="86" spans="3:22" x14ac:dyDescent="0.25">
      <c r="C86" t="s">
        <v>205</v>
      </c>
      <c r="D86" t="s">
        <v>206</v>
      </c>
      <c r="E86" t="s">
        <v>207</v>
      </c>
      <c r="F86" t="s">
        <v>208</v>
      </c>
      <c r="G86" t="s">
        <v>209</v>
      </c>
      <c r="H86" t="s">
        <v>210</v>
      </c>
      <c r="I86" t="s">
        <v>211</v>
      </c>
      <c r="J86" t="s">
        <v>15</v>
      </c>
      <c r="N86" t="s">
        <v>205</v>
      </c>
      <c r="O86" t="s">
        <v>206</v>
      </c>
      <c r="P86" t="s">
        <v>207</v>
      </c>
      <c r="Q86" t="s">
        <v>208</v>
      </c>
      <c r="R86" t="s">
        <v>209</v>
      </c>
      <c r="S86" t="s">
        <v>210</v>
      </c>
      <c r="T86" t="s">
        <v>211</v>
      </c>
      <c r="U86" t="s">
        <v>15</v>
      </c>
    </row>
    <row r="87" spans="3:22" x14ac:dyDescent="0.25">
      <c r="C87" s="2">
        <v>272.60000000000002</v>
      </c>
      <c r="D87" s="2">
        <v>354.96</v>
      </c>
      <c r="E87" s="2">
        <v>462.84</v>
      </c>
      <c r="F87" s="2">
        <v>545.20000000000005</v>
      </c>
      <c r="G87" s="2">
        <v>684.4</v>
      </c>
      <c r="H87" s="2">
        <v>1345.6</v>
      </c>
      <c r="I87" s="2">
        <v>1368.8</v>
      </c>
      <c r="N87" s="2">
        <v>15</v>
      </c>
      <c r="O87" s="2">
        <v>20</v>
      </c>
      <c r="P87" s="2">
        <v>25</v>
      </c>
      <c r="Q87" s="2">
        <v>30</v>
      </c>
      <c r="R87" s="2">
        <v>40</v>
      </c>
      <c r="S87" s="2">
        <v>60</v>
      </c>
      <c r="T87" s="2">
        <v>80</v>
      </c>
    </row>
    <row r="88" spans="3:22" x14ac:dyDescent="0.25">
      <c r="D88">
        <v>1</v>
      </c>
      <c r="E88">
        <v>5</v>
      </c>
      <c r="G88">
        <v>4</v>
      </c>
      <c r="J88" s="81">
        <f>SUM(C88:I88)</f>
        <v>10</v>
      </c>
      <c r="N88"/>
      <c r="O88">
        <v>1</v>
      </c>
      <c r="P88">
        <v>5</v>
      </c>
      <c r="R88">
        <v>4</v>
      </c>
      <c r="U88" s="81">
        <f>SUM(N88:T88)</f>
        <v>10</v>
      </c>
    </row>
    <row r="89" spans="3:22" x14ac:dyDescent="0.25">
      <c r="C89" s="18">
        <f>+C87*C88</f>
        <v>0</v>
      </c>
      <c r="D89" s="18">
        <f t="shared" ref="D89:I89" si="18">+D87*D88</f>
        <v>354.96</v>
      </c>
      <c r="E89" s="18">
        <f t="shared" si="18"/>
        <v>2314.1999999999998</v>
      </c>
      <c r="F89" s="18">
        <f t="shared" si="18"/>
        <v>0</v>
      </c>
      <c r="G89" s="18">
        <f t="shared" si="18"/>
        <v>2737.6</v>
      </c>
      <c r="H89" s="18">
        <f t="shared" si="18"/>
        <v>0</v>
      </c>
      <c r="I89" s="18">
        <f t="shared" si="18"/>
        <v>0</v>
      </c>
      <c r="J89" s="79">
        <f>SUM(C89:I89)</f>
        <v>5406.76</v>
      </c>
      <c r="N89" s="18">
        <f>+N87*N88</f>
        <v>0</v>
      </c>
      <c r="O89" s="18">
        <f t="shared" ref="O89:T89" si="19">+O87*O88</f>
        <v>20</v>
      </c>
      <c r="P89" s="18">
        <f t="shared" si="19"/>
        <v>125</v>
      </c>
      <c r="Q89" s="18">
        <f t="shared" si="19"/>
        <v>0</v>
      </c>
      <c r="R89" s="18">
        <f t="shared" si="19"/>
        <v>160</v>
      </c>
      <c r="S89" s="18">
        <f t="shared" si="19"/>
        <v>0</v>
      </c>
      <c r="T89" s="18">
        <f t="shared" si="19"/>
        <v>0</v>
      </c>
      <c r="U89" s="79">
        <f>SUM(N89:T89)</f>
        <v>305</v>
      </c>
      <c r="V89" s="80" t="s">
        <v>212</v>
      </c>
    </row>
    <row r="93" spans="3:22" x14ac:dyDescent="0.25">
      <c r="C93" t="s">
        <v>203</v>
      </c>
      <c r="D93">
        <v>13286</v>
      </c>
      <c r="E93" s="21">
        <v>44592</v>
      </c>
      <c r="N93" t="s">
        <v>203</v>
      </c>
      <c r="O93">
        <v>13286</v>
      </c>
      <c r="P93" s="21">
        <v>44592</v>
      </c>
    </row>
    <row r="94" spans="3:22" x14ac:dyDescent="0.25">
      <c r="C94" t="s">
        <v>204</v>
      </c>
      <c r="N94" t="s">
        <v>204</v>
      </c>
    </row>
    <row r="95" spans="3:22" x14ac:dyDescent="0.25">
      <c r="C95" t="s">
        <v>205</v>
      </c>
      <c r="D95" t="s">
        <v>206</v>
      </c>
      <c r="E95" t="s">
        <v>207</v>
      </c>
      <c r="F95" t="s">
        <v>208</v>
      </c>
      <c r="G95" t="s">
        <v>209</v>
      </c>
      <c r="H95" t="s">
        <v>210</v>
      </c>
      <c r="I95" t="s">
        <v>211</v>
      </c>
      <c r="J95" t="s">
        <v>15</v>
      </c>
      <c r="N95" t="s">
        <v>205</v>
      </c>
      <c r="O95" t="s">
        <v>206</v>
      </c>
      <c r="P95" t="s">
        <v>207</v>
      </c>
      <c r="Q95" t="s">
        <v>208</v>
      </c>
      <c r="R95" t="s">
        <v>209</v>
      </c>
      <c r="S95" t="s">
        <v>210</v>
      </c>
      <c r="T95" t="s">
        <v>211</v>
      </c>
      <c r="U95" t="s">
        <v>15</v>
      </c>
    </row>
    <row r="96" spans="3:22" x14ac:dyDescent="0.25">
      <c r="C96" s="2">
        <v>272.60000000000002</v>
      </c>
      <c r="D96" s="2">
        <v>354.96</v>
      </c>
      <c r="E96" s="2">
        <v>462.84</v>
      </c>
      <c r="F96" s="2">
        <v>545.20000000000005</v>
      </c>
      <c r="G96" s="2">
        <v>684.4</v>
      </c>
      <c r="H96" s="2">
        <v>1345.6</v>
      </c>
      <c r="I96" s="2">
        <v>1368.8</v>
      </c>
      <c r="N96" s="2">
        <v>15</v>
      </c>
      <c r="O96" s="2">
        <v>20</v>
      </c>
      <c r="P96" s="2">
        <v>25</v>
      </c>
      <c r="Q96" s="2">
        <v>30</v>
      </c>
      <c r="R96" s="2">
        <v>40</v>
      </c>
      <c r="S96" s="2">
        <v>60</v>
      </c>
      <c r="T96" s="2">
        <v>80</v>
      </c>
    </row>
    <row r="97" spans="3:22" x14ac:dyDescent="0.25">
      <c r="D97">
        <v>1</v>
      </c>
      <c r="E97">
        <v>1</v>
      </c>
      <c r="G97">
        <v>11</v>
      </c>
      <c r="I97">
        <v>1</v>
      </c>
      <c r="J97" s="81">
        <f>SUM(C97:I97)</f>
        <v>14</v>
      </c>
      <c r="N97"/>
      <c r="O97">
        <v>1</v>
      </c>
      <c r="P97">
        <v>1</v>
      </c>
      <c r="R97">
        <v>11</v>
      </c>
      <c r="T97">
        <v>1</v>
      </c>
      <c r="U97" s="81">
        <f>SUM(N97:T97)</f>
        <v>14</v>
      </c>
    </row>
    <row r="98" spans="3:22" x14ac:dyDescent="0.25">
      <c r="C98" s="18">
        <f>+C96*C97</f>
        <v>0</v>
      </c>
      <c r="D98" s="18">
        <f t="shared" ref="D98:I98" si="20">+D96*D97</f>
        <v>354.96</v>
      </c>
      <c r="E98" s="18">
        <f t="shared" si="20"/>
        <v>462.84</v>
      </c>
      <c r="F98" s="18">
        <f t="shared" si="20"/>
        <v>0</v>
      </c>
      <c r="G98" s="18">
        <f t="shared" si="20"/>
        <v>7528.4</v>
      </c>
      <c r="H98" s="18">
        <f t="shared" si="20"/>
        <v>0</v>
      </c>
      <c r="I98" s="18">
        <f t="shared" si="20"/>
        <v>1368.8</v>
      </c>
      <c r="J98" s="79">
        <f>SUM(C98:I98)</f>
        <v>9714.9999999999982</v>
      </c>
      <c r="N98" s="18">
        <f>+N96*N97</f>
        <v>0</v>
      </c>
      <c r="O98" s="18">
        <f t="shared" ref="O98:T98" si="21">+O96*O97</f>
        <v>20</v>
      </c>
      <c r="P98" s="18">
        <f t="shared" si="21"/>
        <v>25</v>
      </c>
      <c r="Q98" s="18">
        <f t="shared" si="21"/>
        <v>0</v>
      </c>
      <c r="R98" s="18">
        <f t="shared" si="21"/>
        <v>440</v>
      </c>
      <c r="S98" s="18">
        <f t="shared" si="21"/>
        <v>0</v>
      </c>
      <c r="T98" s="18">
        <f t="shared" si="21"/>
        <v>80</v>
      </c>
      <c r="U98" s="79">
        <f>SUM(N98:T98)</f>
        <v>565</v>
      </c>
      <c r="V98" s="80" t="s">
        <v>212</v>
      </c>
    </row>
    <row r="102" spans="3:22" x14ac:dyDescent="0.25">
      <c r="C102" t="s">
        <v>203</v>
      </c>
      <c r="D102">
        <v>13376</v>
      </c>
      <c r="E102" s="21">
        <v>44601</v>
      </c>
      <c r="N102" t="s">
        <v>203</v>
      </c>
      <c r="O102">
        <v>13376</v>
      </c>
      <c r="P102" s="21">
        <v>44601</v>
      </c>
    </row>
    <row r="103" spans="3:22" x14ac:dyDescent="0.25">
      <c r="C103" t="s">
        <v>204</v>
      </c>
      <c r="N103" t="s">
        <v>204</v>
      </c>
    </row>
    <row r="104" spans="3:22" x14ac:dyDescent="0.25">
      <c r="C104" t="s">
        <v>205</v>
      </c>
      <c r="D104" t="s">
        <v>206</v>
      </c>
      <c r="E104" t="s">
        <v>207</v>
      </c>
      <c r="F104" t="s">
        <v>208</v>
      </c>
      <c r="G104" t="s">
        <v>209</v>
      </c>
      <c r="H104" t="s">
        <v>210</v>
      </c>
      <c r="I104" t="s">
        <v>211</v>
      </c>
      <c r="J104" t="s">
        <v>15</v>
      </c>
      <c r="N104" t="s">
        <v>205</v>
      </c>
      <c r="O104" t="s">
        <v>206</v>
      </c>
      <c r="P104" t="s">
        <v>207</v>
      </c>
      <c r="Q104" t="s">
        <v>208</v>
      </c>
      <c r="R104" t="s">
        <v>209</v>
      </c>
      <c r="S104" t="s">
        <v>210</v>
      </c>
      <c r="T104" t="s">
        <v>211</v>
      </c>
      <c r="U104" t="s">
        <v>15</v>
      </c>
    </row>
    <row r="105" spans="3:22" x14ac:dyDescent="0.25">
      <c r="C105" s="2">
        <v>272.60000000000002</v>
      </c>
      <c r="D105" s="2">
        <v>354.96</v>
      </c>
      <c r="E105" s="2">
        <v>462.84</v>
      </c>
      <c r="F105" s="2">
        <v>545.20000000000005</v>
      </c>
      <c r="G105" s="2">
        <v>684.4</v>
      </c>
      <c r="H105" s="2">
        <v>1345.6</v>
      </c>
      <c r="I105" s="2">
        <v>1368.8</v>
      </c>
      <c r="N105" s="2">
        <v>15</v>
      </c>
      <c r="O105" s="2">
        <v>20</v>
      </c>
      <c r="P105" s="2">
        <v>25</v>
      </c>
      <c r="Q105" s="2">
        <v>30</v>
      </c>
      <c r="R105" s="2">
        <v>40</v>
      </c>
      <c r="S105" s="2">
        <v>60</v>
      </c>
      <c r="T105" s="2">
        <v>80</v>
      </c>
    </row>
    <row r="106" spans="3:22" x14ac:dyDescent="0.25">
      <c r="C106">
        <v>2</v>
      </c>
      <c r="D106">
        <v>5</v>
      </c>
      <c r="E106">
        <v>12</v>
      </c>
      <c r="F106">
        <v>6</v>
      </c>
      <c r="G106">
        <v>12</v>
      </c>
      <c r="J106" s="81">
        <f>SUM(C106:I106)</f>
        <v>37</v>
      </c>
      <c r="N106">
        <v>2</v>
      </c>
      <c r="O106">
        <v>5</v>
      </c>
      <c r="P106">
        <v>12</v>
      </c>
      <c r="Q106">
        <v>6</v>
      </c>
      <c r="R106">
        <v>12</v>
      </c>
      <c r="U106" s="81">
        <f>SUM(N106:T106)</f>
        <v>37</v>
      </c>
    </row>
    <row r="107" spans="3:22" x14ac:dyDescent="0.25">
      <c r="C107" s="18">
        <f>+C105*C106</f>
        <v>545.20000000000005</v>
      </c>
      <c r="D107" s="18">
        <f t="shared" ref="D107:I107" si="22">+D105*D106</f>
        <v>1774.8</v>
      </c>
      <c r="E107" s="18">
        <f t="shared" si="22"/>
        <v>5554.08</v>
      </c>
      <c r="F107" s="18">
        <f t="shared" si="22"/>
        <v>3271.2000000000003</v>
      </c>
      <c r="G107" s="18">
        <f t="shared" si="22"/>
        <v>8212.7999999999993</v>
      </c>
      <c r="H107" s="18">
        <f t="shared" si="22"/>
        <v>0</v>
      </c>
      <c r="I107" s="18">
        <f t="shared" si="22"/>
        <v>0</v>
      </c>
      <c r="J107" s="79">
        <f>SUM(C107:I107)</f>
        <v>19358.080000000002</v>
      </c>
      <c r="N107" s="18">
        <f>+N105*N106</f>
        <v>30</v>
      </c>
      <c r="O107" s="18">
        <f t="shared" ref="O107:T107" si="23">+O105*O106</f>
        <v>100</v>
      </c>
      <c r="P107" s="18">
        <f t="shared" si="23"/>
        <v>300</v>
      </c>
      <c r="Q107" s="18">
        <f t="shared" si="23"/>
        <v>180</v>
      </c>
      <c r="R107" s="18">
        <f t="shared" si="23"/>
        <v>480</v>
      </c>
      <c r="S107" s="18">
        <f t="shared" si="23"/>
        <v>0</v>
      </c>
      <c r="T107" s="18">
        <f t="shared" si="23"/>
        <v>0</v>
      </c>
      <c r="U107" s="79">
        <f>SUM(N107:T107)</f>
        <v>1090</v>
      </c>
      <c r="V107" s="80" t="s">
        <v>212</v>
      </c>
    </row>
    <row r="108" spans="3:22" x14ac:dyDescent="0.25">
      <c r="N108"/>
    </row>
    <row r="109" spans="3:22" x14ac:dyDescent="0.25">
      <c r="U109" s="60">
        <f>+U107+U98+U89+U80+U71+U63+U54+U46+U38+U30+U22+U15</f>
        <v>11975</v>
      </c>
      <c r="V109" s="12" t="s">
        <v>213</v>
      </c>
    </row>
    <row r="111" spans="3:22" s="83" customFormat="1" x14ac:dyDescent="0.25">
      <c r="L111" s="78"/>
      <c r="N111" s="84"/>
    </row>
    <row r="112" spans="3:22" x14ac:dyDescent="0.25">
      <c r="C112" t="s">
        <v>203</v>
      </c>
      <c r="D112">
        <v>13632</v>
      </c>
      <c r="E112" s="21">
        <v>44629</v>
      </c>
      <c r="N112" t="s">
        <v>203</v>
      </c>
      <c r="O112">
        <v>13632</v>
      </c>
      <c r="P112" s="21">
        <v>44629</v>
      </c>
    </row>
    <row r="113" spans="3:21" x14ac:dyDescent="0.25">
      <c r="C113" t="s">
        <v>204</v>
      </c>
      <c r="N113" t="s">
        <v>204</v>
      </c>
    </row>
    <row r="114" spans="3:21" x14ac:dyDescent="0.25">
      <c r="C114" t="s">
        <v>205</v>
      </c>
      <c r="D114" t="s">
        <v>206</v>
      </c>
      <c r="E114" t="s">
        <v>207</v>
      </c>
      <c r="F114" t="s">
        <v>208</v>
      </c>
      <c r="G114" t="s">
        <v>209</v>
      </c>
      <c r="H114" t="s">
        <v>210</v>
      </c>
      <c r="I114" t="s">
        <v>211</v>
      </c>
      <c r="J114" t="s">
        <v>15</v>
      </c>
      <c r="N114" t="s">
        <v>205</v>
      </c>
      <c r="O114" t="s">
        <v>206</v>
      </c>
      <c r="P114" t="s">
        <v>207</v>
      </c>
      <c r="Q114" t="s">
        <v>208</v>
      </c>
      <c r="R114" t="s">
        <v>209</v>
      </c>
      <c r="S114" t="s">
        <v>210</v>
      </c>
      <c r="T114" t="s">
        <v>211</v>
      </c>
      <c r="U114" t="s">
        <v>15</v>
      </c>
    </row>
    <row r="115" spans="3:21" x14ac:dyDescent="0.25">
      <c r="C115" s="2">
        <v>272.60000000000002</v>
      </c>
      <c r="D115" s="2">
        <v>354.96</v>
      </c>
      <c r="E115" s="2">
        <v>462.84</v>
      </c>
      <c r="F115" s="2">
        <v>545.20000000000005</v>
      </c>
      <c r="G115" s="2">
        <v>684.4</v>
      </c>
      <c r="H115" s="2">
        <v>1345.6</v>
      </c>
      <c r="I115" s="2">
        <v>1368.8</v>
      </c>
      <c r="N115" s="2">
        <v>15</v>
      </c>
      <c r="O115" s="2">
        <v>20</v>
      </c>
      <c r="P115" s="2">
        <v>25</v>
      </c>
      <c r="Q115" s="2">
        <v>30</v>
      </c>
      <c r="R115" s="2">
        <v>40</v>
      </c>
      <c r="S115" s="2">
        <v>60</v>
      </c>
      <c r="T115" s="2">
        <v>80</v>
      </c>
    </row>
    <row r="116" spans="3:21" x14ac:dyDescent="0.25">
      <c r="C116">
        <v>8</v>
      </c>
      <c r="D116">
        <v>3</v>
      </c>
      <c r="E116">
        <v>1</v>
      </c>
      <c r="F116">
        <v>1</v>
      </c>
      <c r="G116">
        <v>15</v>
      </c>
      <c r="H116">
        <v>1</v>
      </c>
      <c r="I116">
        <v>1</v>
      </c>
      <c r="J116" s="81">
        <f>SUM(C116:I116)</f>
        <v>30</v>
      </c>
      <c r="N116">
        <v>8</v>
      </c>
      <c r="O116">
        <v>3</v>
      </c>
      <c r="P116">
        <v>1</v>
      </c>
      <c r="Q116">
        <v>1</v>
      </c>
      <c r="R116">
        <v>15</v>
      </c>
      <c r="S116">
        <v>1</v>
      </c>
      <c r="T116">
        <v>1</v>
      </c>
      <c r="U116" s="81">
        <f>SUM(N116:T116)</f>
        <v>30</v>
      </c>
    </row>
    <row r="117" spans="3:21" x14ac:dyDescent="0.25">
      <c r="C117" s="18">
        <f>+C115*C116</f>
        <v>2180.8000000000002</v>
      </c>
      <c r="D117" s="18">
        <f t="shared" ref="D117:I117" si="24">+D115*D116</f>
        <v>1064.8799999999999</v>
      </c>
      <c r="E117" s="18">
        <f t="shared" si="24"/>
        <v>462.84</v>
      </c>
      <c r="F117" s="18">
        <f t="shared" si="24"/>
        <v>545.20000000000005</v>
      </c>
      <c r="G117" s="18">
        <f t="shared" si="24"/>
        <v>10266</v>
      </c>
      <c r="H117" s="18">
        <f t="shared" si="24"/>
        <v>1345.6</v>
      </c>
      <c r="I117" s="18">
        <f t="shared" si="24"/>
        <v>1368.8</v>
      </c>
      <c r="J117" s="79">
        <f>SUM(C117:I117)</f>
        <v>17234.120000000003</v>
      </c>
      <c r="N117" s="18">
        <f>+N115*N116</f>
        <v>120</v>
      </c>
      <c r="O117" s="18">
        <f t="shared" ref="O117:T117" si="25">+O115*O116</f>
        <v>60</v>
      </c>
      <c r="P117" s="18">
        <f t="shared" si="25"/>
        <v>25</v>
      </c>
      <c r="Q117" s="18">
        <f t="shared" si="25"/>
        <v>30</v>
      </c>
      <c r="R117" s="18">
        <f t="shared" si="25"/>
        <v>600</v>
      </c>
      <c r="S117" s="18">
        <f t="shared" si="25"/>
        <v>60</v>
      </c>
      <c r="T117" s="18">
        <f t="shared" si="25"/>
        <v>80</v>
      </c>
      <c r="U117" s="79">
        <f>SUM(N117:T117)</f>
        <v>975</v>
      </c>
    </row>
    <row r="119" spans="3:21" s="83" customFormat="1" x14ac:dyDescent="0.25">
      <c r="L119" s="78"/>
      <c r="N119" s="84"/>
    </row>
    <row r="121" spans="3:21" x14ac:dyDescent="0.25">
      <c r="C121" t="s">
        <v>203</v>
      </c>
      <c r="D121">
        <v>13983</v>
      </c>
      <c r="E121" s="21">
        <v>44656</v>
      </c>
      <c r="N121" t="s">
        <v>203</v>
      </c>
      <c r="O121">
        <v>13983</v>
      </c>
      <c r="P121" s="21">
        <v>44656</v>
      </c>
    </row>
    <row r="122" spans="3:21" x14ac:dyDescent="0.25">
      <c r="C122" t="s">
        <v>204</v>
      </c>
      <c r="N122" t="s">
        <v>204</v>
      </c>
    </row>
    <row r="123" spans="3:21" x14ac:dyDescent="0.25">
      <c r="C123" t="s">
        <v>205</v>
      </c>
      <c r="D123" t="s">
        <v>206</v>
      </c>
      <c r="E123" t="s">
        <v>207</v>
      </c>
      <c r="F123" t="s">
        <v>208</v>
      </c>
      <c r="G123" t="s">
        <v>209</v>
      </c>
      <c r="H123" t="s">
        <v>210</v>
      </c>
      <c r="I123" t="s">
        <v>211</v>
      </c>
      <c r="J123" t="s">
        <v>15</v>
      </c>
      <c r="N123" t="s">
        <v>205</v>
      </c>
      <c r="O123" t="s">
        <v>206</v>
      </c>
      <c r="P123" t="s">
        <v>207</v>
      </c>
      <c r="Q123" t="s">
        <v>208</v>
      </c>
      <c r="R123" t="s">
        <v>209</v>
      </c>
      <c r="S123" t="s">
        <v>210</v>
      </c>
      <c r="T123" t="s">
        <v>211</v>
      </c>
      <c r="U123" t="s">
        <v>15</v>
      </c>
    </row>
    <row r="124" spans="3:21" x14ac:dyDescent="0.25">
      <c r="C124" s="2">
        <v>272.60000000000002</v>
      </c>
      <c r="D124" s="2">
        <v>354.96</v>
      </c>
      <c r="E124" s="2">
        <v>462.84</v>
      </c>
      <c r="F124" s="2">
        <v>545.20000000000005</v>
      </c>
      <c r="G124" s="2">
        <v>684.4</v>
      </c>
      <c r="H124" s="2">
        <v>1345.6</v>
      </c>
      <c r="I124" s="2">
        <v>1368.8</v>
      </c>
      <c r="N124" s="2">
        <v>15</v>
      </c>
      <c r="O124" s="2">
        <v>20</v>
      </c>
      <c r="P124" s="2">
        <v>25</v>
      </c>
      <c r="Q124" s="2">
        <v>30</v>
      </c>
      <c r="R124" s="2">
        <v>40</v>
      </c>
      <c r="S124" s="2">
        <v>60</v>
      </c>
      <c r="T124" s="2">
        <v>80</v>
      </c>
    </row>
    <row r="125" spans="3:21" x14ac:dyDescent="0.25">
      <c r="C125">
        <v>2</v>
      </c>
      <c r="D125">
        <v>7</v>
      </c>
      <c r="E125">
        <v>13</v>
      </c>
      <c r="F125">
        <v>4</v>
      </c>
      <c r="G125">
        <v>22</v>
      </c>
      <c r="H125">
        <v>3</v>
      </c>
      <c r="I125">
        <v>1</v>
      </c>
      <c r="J125" s="81">
        <f>SUM(C125:I125)</f>
        <v>52</v>
      </c>
      <c r="N125">
        <v>2</v>
      </c>
      <c r="O125">
        <v>7</v>
      </c>
      <c r="P125">
        <v>13</v>
      </c>
      <c r="Q125">
        <v>4</v>
      </c>
      <c r="R125">
        <v>22</v>
      </c>
      <c r="S125">
        <v>3</v>
      </c>
      <c r="T125">
        <v>1</v>
      </c>
      <c r="U125" s="81">
        <f>SUM(N125:T125)</f>
        <v>52</v>
      </c>
    </row>
    <row r="126" spans="3:21" x14ac:dyDescent="0.25">
      <c r="C126" s="18">
        <f>+C124*C125</f>
        <v>545.20000000000005</v>
      </c>
      <c r="D126" s="18">
        <f t="shared" ref="D126:I126" si="26">+D124*D125</f>
        <v>2484.7199999999998</v>
      </c>
      <c r="E126" s="18">
        <f t="shared" si="26"/>
        <v>6016.92</v>
      </c>
      <c r="F126" s="18">
        <f t="shared" si="26"/>
        <v>2180.8000000000002</v>
      </c>
      <c r="G126" s="18">
        <f t="shared" si="26"/>
        <v>15056.8</v>
      </c>
      <c r="H126" s="18">
        <f t="shared" si="26"/>
        <v>4036.7999999999997</v>
      </c>
      <c r="I126" s="18">
        <f t="shared" si="26"/>
        <v>1368.8</v>
      </c>
      <c r="J126" s="79">
        <f>SUM(C126:I126)</f>
        <v>31690.039999999997</v>
      </c>
      <c r="N126" s="18">
        <f>+N124*N125</f>
        <v>30</v>
      </c>
      <c r="O126" s="18">
        <f t="shared" ref="O126:T126" si="27">+O124*O125</f>
        <v>140</v>
      </c>
      <c r="P126" s="18">
        <f t="shared" si="27"/>
        <v>325</v>
      </c>
      <c r="Q126" s="18">
        <f t="shared" si="27"/>
        <v>120</v>
      </c>
      <c r="R126" s="18">
        <f t="shared" si="27"/>
        <v>880</v>
      </c>
      <c r="S126" s="18">
        <f t="shared" si="27"/>
        <v>180</v>
      </c>
      <c r="T126" s="18">
        <f t="shared" si="27"/>
        <v>80</v>
      </c>
      <c r="U126" s="79">
        <f>SUM(N126:T126)</f>
        <v>1755</v>
      </c>
    </row>
    <row r="129" spans="3:21" x14ac:dyDescent="0.25">
      <c r="C129" t="s">
        <v>203</v>
      </c>
      <c r="D129">
        <v>14529</v>
      </c>
      <c r="E129" s="21">
        <v>44680</v>
      </c>
      <c r="N129" t="s">
        <v>203</v>
      </c>
      <c r="O129">
        <v>14529</v>
      </c>
      <c r="P129" s="21">
        <v>44680</v>
      </c>
    </row>
    <row r="130" spans="3:21" x14ac:dyDescent="0.25">
      <c r="C130" t="s">
        <v>204</v>
      </c>
      <c r="N130" t="s">
        <v>204</v>
      </c>
    </row>
    <row r="131" spans="3:21" x14ac:dyDescent="0.25">
      <c r="C131" t="s">
        <v>205</v>
      </c>
      <c r="D131" t="s">
        <v>206</v>
      </c>
      <c r="E131" t="s">
        <v>207</v>
      </c>
      <c r="F131" t="s">
        <v>208</v>
      </c>
      <c r="G131" t="s">
        <v>209</v>
      </c>
      <c r="H131" t="s">
        <v>210</v>
      </c>
      <c r="I131" t="s">
        <v>211</v>
      </c>
      <c r="J131" t="s">
        <v>15</v>
      </c>
      <c r="N131" t="s">
        <v>205</v>
      </c>
      <c r="O131" t="s">
        <v>206</v>
      </c>
      <c r="P131" t="s">
        <v>207</v>
      </c>
      <c r="Q131" t="s">
        <v>208</v>
      </c>
      <c r="R131" t="s">
        <v>209</v>
      </c>
      <c r="S131" t="s">
        <v>210</v>
      </c>
      <c r="T131" t="s">
        <v>211</v>
      </c>
      <c r="U131" t="s">
        <v>15</v>
      </c>
    </row>
    <row r="132" spans="3:21" x14ac:dyDescent="0.25">
      <c r="C132" s="2">
        <v>272.60000000000002</v>
      </c>
      <c r="D132" s="2">
        <v>354.96</v>
      </c>
      <c r="E132" s="2">
        <v>462.84</v>
      </c>
      <c r="F132" s="2">
        <v>545.20000000000005</v>
      </c>
      <c r="G132" s="2">
        <v>684.4</v>
      </c>
      <c r="H132" s="2">
        <v>1345.6</v>
      </c>
      <c r="I132" s="2">
        <v>1368.8</v>
      </c>
      <c r="N132" s="2">
        <v>15</v>
      </c>
      <c r="O132" s="2">
        <v>20</v>
      </c>
      <c r="P132" s="2">
        <v>25</v>
      </c>
      <c r="Q132" s="2">
        <v>30</v>
      </c>
      <c r="R132" s="2">
        <v>40</v>
      </c>
      <c r="S132" s="2">
        <v>60</v>
      </c>
      <c r="T132" s="2">
        <v>80</v>
      </c>
    </row>
    <row r="133" spans="3:21" x14ac:dyDescent="0.25">
      <c r="E133">
        <v>7</v>
      </c>
      <c r="G133">
        <v>5</v>
      </c>
      <c r="H133">
        <v>1</v>
      </c>
      <c r="J133" s="81">
        <f>SUM(C133:I133)</f>
        <v>13</v>
      </c>
      <c r="N133"/>
      <c r="P133">
        <v>7</v>
      </c>
      <c r="R133">
        <v>5</v>
      </c>
      <c r="S133">
        <v>1</v>
      </c>
      <c r="U133" s="81">
        <f>SUM(N133:T133)</f>
        <v>13</v>
      </c>
    </row>
    <row r="134" spans="3:21" x14ac:dyDescent="0.25">
      <c r="C134" s="18">
        <f>+C132*C133</f>
        <v>0</v>
      </c>
      <c r="D134" s="18">
        <f t="shared" ref="D134:I134" si="28">+D132*D133</f>
        <v>0</v>
      </c>
      <c r="E134" s="18">
        <f t="shared" si="28"/>
        <v>3239.8799999999997</v>
      </c>
      <c r="F134" s="18">
        <f t="shared" si="28"/>
        <v>0</v>
      </c>
      <c r="G134" s="18">
        <f t="shared" si="28"/>
        <v>3422</v>
      </c>
      <c r="H134" s="18">
        <f t="shared" si="28"/>
        <v>1345.6</v>
      </c>
      <c r="I134" s="18">
        <f t="shared" si="28"/>
        <v>0</v>
      </c>
      <c r="J134" s="79">
        <f>SUM(C134:I134)</f>
        <v>8007.48</v>
      </c>
      <c r="N134" s="18">
        <f>+N132*N133</f>
        <v>0</v>
      </c>
      <c r="O134" s="18">
        <f t="shared" ref="O134:T134" si="29">+O132*O133</f>
        <v>0</v>
      </c>
      <c r="P134" s="18">
        <f t="shared" si="29"/>
        <v>175</v>
      </c>
      <c r="Q134" s="18">
        <f t="shared" si="29"/>
        <v>0</v>
      </c>
      <c r="R134" s="18">
        <f t="shared" si="29"/>
        <v>200</v>
      </c>
      <c r="S134" s="18">
        <f t="shared" si="29"/>
        <v>60</v>
      </c>
      <c r="T134" s="18">
        <f t="shared" si="29"/>
        <v>0</v>
      </c>
      <c r="U134" s="79">
        <f>SUM(N134:T134)</f>
        <v>435</v>
      </c>
    </row>
    <row r="136" spans="3:21" s="83" customFormat="1" x14ac:dyDescent="0.25">
      <c r="L136" s="78"/>
      <c r="N136" s="84"/>
    </row>
    <row r="137" spans="3:21" x14ac:dyDescent="0.25">
      <c r="C137" t="s">
        <v>203</v>
      </c>
      <c r="D137">
        <v>14631</v>
      </c>
      <c r="E137" s="21">
        <v>44701</v>
      </c>
      <c r="N137" t="s">
        <v>203</v>
      </c>
      <c r="O137">
        <v>14631</v>
      </c>
      <c r="P137" s="21">
        <v>44701</v>
      </c>
    </row>
    <row r="138" spans="3:21" x14ac:dyDescent="0.25">
      <c r="C138" t="s">
        <v>204</v>
      </c>
      <c r="N138" t="s">
        <v>204</v>
      </c>
    </row>
    <row r="139" spans="3:21" x14ac:dyDescent="0.25">
      <c r="C139" t="s">
        <v>205</v>
      </c>
      <c r="D139" t="s">
        <v>206</v>
      </c>
      <c r="E139" t="s">
        <v>207</v>
      </c>
      <c r="F139" t="s">
        <v>208</v>
      </c>
      <c r="G139" t="s">
        <v>209</v>
      </c>
      <c r="H139" t="s">
        <v>210</v>
      </c>
      <c r="I139" t="s">
        <v>211</v>
      </c>
      <c r="J139" t="s">
        <v>15</v>
      </c>
      <c r="N139" t="s">
        <v>205</v>
      </c>
      <c r="O139" t="s">
        <v>206</v>
      </c>
      <c r="P139" t="s">
        <v>207</v>
      </c>
      <c r="Q139" t="s">
        <v>208</v>
      </c>
      <c r="R139" t="s">
        <v>209</v>
      </c>
      <c r="S139" t="s">
        <v>210</v>
      </c>
      <c r="T139" t="s">
        <v>211</v>
      </c>
      <c r="U139" t="s">
        <v>15</v>
      </c>
    </row>
    <row r="140" spans="3:21" x14ac:dyDescent="0.25">
      <c r="C140" s="2">
        <v>272.60000000000002</v>
      </c>
      <c r="D140" s="2">
        <v>354.96</v>
      </c>
      <c r="E140" s="2">
        <v>462.84</v>
      </c>
      <c r="F140" s="2">
        <v>545.20000000000005</v>
      </c>
      <c r="G140" s="2">
        <v>684.4</v>
      </c>
      <c r="H140" s="2">
        <v>1345.6</v>
      </c>
      <c r="I140" s="2">
        <v>1368.8</v>
      </c>
      <c r="N140" s="2">
        <v>15</v>
      </c>
      <c r="O140" s="2">
        <v>20</v>
      </c>
      <c r="P140" s="2">
        <v>25</v>
      </c>
      <c r="Q140" s="2">
        <v>30</v>
      </c>
      <c r="R140" s="2">
        <v>40</v>
      </c>
      <c r="S140" s="2">
        <v>60</v>
      </c>
      <c r="T140" s="2">
        <v>80</v>
      </c>
    </row>
    <row r="141" spans="3:21" x14ac:dyDescent="0.25">
      <c r="C141">
        <v>1</v>
      </c>
      <c r="D141">
        <v>1</v>
      </c>
      <c r="E141">
        <v>6</v>
      </c>
      <c r="F141">
        <v>5</v>
      </c>
      <c r="G141">
        <v>10</v>
      </c>
      <c r="H141">
        <v>3</v>
      </c>
      <c r="J141" s="81">
        <f>SUM(C141:I141)</f>
        <v>26</v>
      </c>
      <c r="N141">
        <v>1</v>
      </c>
      <c r="O141">
        <v>1</v>
      </c>
      <c r="P141">
        <v>6</v>
      </c>
      <c r="Q141">
        <v>5</v>
      </c>
      <c r="R141">
        <v>10</v>
      </c>
      <c r="S141">
        <v>3</v>
      </c>
      <c r="U141" s="81">
        <f>SUM(N141:T141)</f>
        <v>26</v>
      </c>
    </row>
    <row r="142" spans="3:21" x14ac:dyDescent="0.25">
      <c r="C142" s="18">
        <f>+C140*C141</f>
        <v>272.60000000000002</v>
      </c>
      <c r="D142" s="18">
        <f t="shared" ref="D142:I142" si="30">+D140*D141</f>
        <v>354.96</v>
      </c>
      <c r="E142" s="18">
        <f t="shared" si="30"/>
        <v>2777.04</v>
      </c>
      <c r="F142" s="18">
        <f t="shared" si="30"/>
        <v>2726</v>
      </c>
      <c r="G142" s="18">
        <f t="shared" si="30"/>
        <v>6844</v>
      </c>
      <c r="H142" s="18">
        <f t="shared" si="30"/>
        <v>4036.7999999999997</v>
      </c>
      <c r="I142" s="18">
        <f t="shared" si="30"/>
        <v>0</v>
      </c>
      <c r="J142" s="79">
        <f>SUM(C142:I142)</f>
        <v>17011.400000000001</v>
      </c>
      <c r="N142" s="18">
        <f>+N140*N141</f>
        <v>15</v>
      </c>
      <c r="O142" s="18">
        <f t="shared" ref="O142:T142" si="31">+O140*O141</f>
        <v>20</v>
      </c>
      <c r="P142" s="18">
        <f t="shared" si="31"/>
        <v>150</v>
      </c>
      <c r="Q142" s="18">
        <f t="shared" si="31"/>
        <v>150</v>
      </c>
      <c r="R142" s="18">
        <f t="shared" si="31"/>
        <v>400</v>
      </c>
      <c r="S142" s="18">
        <f t="shared" si="31"/>
        <v>180</v>
      </c>
      <c r="T142" s="18">
        <f t="shared" si="31"/>
        <v>0</v>
      </c>
      <c r="U142" s="79">
        <f>SUM(N142:T142)</f>
        <v>915</v>
      </c>
    </row>
    <row r="144" spans="3:21" s="83" customFormat="1" x14ac:dyDescent="0.25">
      <c r="L144" s="78"/>
      <c r="N144" s="84"/>
    </row>
    <row r="147" spans="3:22" x14ac:dyDescent="0.25">
      <c r="C147" t="s">
        <v>203</v>
      </c>
      <c r="D147">
        <v>14146</v>
      </c>
      <c r="E147" s="21">
        <v>44714</v>
      </c>
      <c r="N147" t="s">
        <v>203</v>
      </c>
      <c r="O147">
        <v>14146</v>
      </c>
      <c r="P147" s="21">
        <v>44714</v>
      </c>
    </row>
    <row r="148" spans="3:22" x14ac:dyDescent="0.25">
      <c r="C148" t="s">
        <v>204</v>
      </c>
      <c r="N148" t="s">
        <v>204</v>
      </c>
    </row>
    <row r="149" spans="3:22" x14ac:dyDescent="0.25">
      <c r="C149" t="s">
        <v>205</v>
      </c>
      <c r="D149" t="s">
        <v>206</v>
      </c>
      <c r="E149" t="s">
        <v>207</v>
      </c>
      <c r="F149" t="s">
        <v>208</v>
      </c>
      <c r="G149" t="s">
        <v>209</v>
      </c>
      <c r="H149" t="s">
        <v>210</v>
      </c>
      <c r="I149" t="s">
        <v>211</v>
      </c>
      <c r="J149" t="s">
        <v>15</v>
      </c>
      <c r="N149" t="s">
        <v>205</v>
      </c>
      <c r="O149" t="s">
        <v>206</v>
      </c>
      <c r="P149" t="s">
        <v>207</v>
      </c>
      <c r="Q149" t="s">
        <v>208</v>
      </c>
      <c r="R149" t="s">
        <v>209</v>
      </c>
      <c r="S149" t="s">
        <v>210</v>
      </c>
      <c r="T149" t="s">
        <v>211</v>
      </c>
      <c r="U149" t="s">
        <v>15</v>
      </c>
    </row>
    <row r="150" spans="3:22" x14ac:dyDescent="0.25">
      <c r="C150" s="2">
        <v>272.60000000000002</v>
      </c>
      <c r="D150" s="2">
        <v>354.96</v>
      </c>
      <c r="E150" s="2">
        <v>462.84</v>
      </c>
      <c r="F150" s="2">
        <v>545.20000000000005</v>
      </c>
      <c r="G150" s="2">
        <v>684.4</v>
      </c>
      <c r="H150" s="2">
        <v>1345.6</v>
      </c>
      <c r="I150" s="2">
        <v>1368.8</v>
      </c>
      <c r="N150" s="2">
        <v>15</v>
      </c>
      <c r="O150" s="2">
        <v>20</v>
      </c>
      <c r="P150" s="2">
        <v>25</v>
      </c>
      <c r="Q150" s="2">
        <v>30</v>
      </c>
      <c r="R150" s="2">
        <v>40</v>
      </c>
      <c r="S150" s="2">
        <v>60</v>
      </c>
      <c r="T150" s="2">
        <v>80</v>
      </c>
    </row>
    <row r="151" spans="3:22" x14ac:dyDescent="0.25">
      <c r="D151">
        <v>1</v>
      </c>
      <c r="E151">
        <v>1</v>
      </c>
      <c r="G151">
        <v>3</v>
      </c>
      <c r="H151">
        <v>1</v>
      </c>
      <c r="J151" s="81">
        <f>SUM(C151:I151)</f>
        <v>6</v>
      </c>
      <c r="N151"/>
      <c r="O151">
        <v>1</v>
      </c>
      <c r="P151">
        <v>1</v>
      </c>
      <c r="R151">
        <v>3</v>
      </c>
      <c r="S151">
        <v>1</v>
      </c>
      <c r="U151" s="81">
        <f>SUM(N151:T151)</f>
        <v>6</v>
      </c>
    </row>
    <row r="152" spans="3:22" x14ac:dyDescent="0.25">
      <c r="C152" s="18">
        <f>+C150*C151</f>
        <v>0</v>
      </c>
      <c r="D152" s="18">
        <f t="shared" ref="D152:I152" si="32">+D150*D151</f>
        <v>354.96</v>
      </c>
      <c r="E152" s="18">
        <f t="shared" si="32"/>
        <v>462.84</v>
      </c>
      <c r="F152" s="18">
        <f t="shared" si="32"/>
        <v>0</v>
      </c>
      <c r="G152" s="18">
        <f t="shared" si="32"/>
        <v>2053.1999999999998</v>
      </c>
      <c r="H152" s="18">
        <f t="shared" si="32"/>
        <v>1345.6</v>
      </c>
      <c r="I152" s="18">
        <f t="shared" si="32"/>
        <v>0</v>
      </c>
      <c r="J152" s="79">
        <f>SUM(C152:I152)</f>
        <v>4216.6000000000004</v>
      </c>
      <c r="N152" s="18">
        <f>+N150*N151</f>
        <v>0</v>
      </c>
      <c r="O152" s="18">
        <f t="shared" ref="O152:T152" si="33">+O150*O151</f>
        <v>20</v>
      </c>
      <c r="P152" s="18">
        <f t="shared" si="33"/>
        <v>25</v>
      </c>
      <c r="Q152" s="18">
        <f t="shared" si="33"/>
        <v>0</v>
      </c>
      <c r="R152" s="18">
        <f t="shared" si="33"/>
        <v>120</v>
      </c>
      <c r="S152" s="18">
        <f t="shared" si="33"/>
        <v>60</v>
      </c>
      <c r="T152" s="18">
        <f t="shared" si="33"/>
        <v>0</v>
      </c>
      <c r="U152" s="79">
        <f>SUM(N152:T152)</f>
        <v>225</v>
      </c>
    </row>
    <row r="156" spans="3:22" ht="15.75" customHeight="1" thickBot="1" x14ac:dyDescent="0.3">
      <c r="N156"/>
      <c r="O156" s="2"/>
    </row>
    <row r="157" spans="3:22" ht="15" customHeight="1" x14ac:dyDescent="0.25">
      <c r="C157" s="1342" t="s">
        <v>214</v>
      </c>
      <c r="D157" s="1343"/>
      <c r="E157" s="1343"/>
      <c r="F157" s="1343"/>
      <c r="G157" s="1343"/>
      <c r="H157" s="1343"/>
      <c r="I157" s="1343"/>
      <c r="J157" s="1344"/>
      <c r="N157"/>
      <c r="O157" s="1342" t="s">
        <v>215</v>
      </c>
      <c r="P157" s="1343"/>
      <c r="Q157" s="1343"/>
      <c r="R157" s="1343"/>
      <c r="S157" s="1343"/>
      <c r="T157" s="1343"/>
      <c r="U157" s="1343"/>
      <c r="V157" s="1344"/>
    </row>
    <row r="158" spans="3:22" ht="15" customHeight="1" x14ac:dyDescent="0.25">
      <c r="C158" s="1345"/>
      <c r="D158" s="1346"/>
      <c r="E158" s="1346"/>
      <c r="F158" s="1346"/>
      <c r="G158" s="1346"/>
      <c r="H158" s="1346"/>
      <c r="I158" s="1346"/>
      <c r="J158" s="1347"/>
      <c r="N158"/>
      <c r="O158" s="1345"/>
      <c r="P158" s="1346"/>
      <c r="Q158" s="1346"/>
      <c r="R158" s="1346"/>
      <c r="S158" s="1346"/>
      <c r="T158" s="1346"/>
      <c r="U158" s="1346"/>
      <c r="V158" s="1347"/>
    </row>
    <row r="159" spans="3:22" ht="15.75" customHeight="1" x14ac:dyDescent="0.25">
      <c r="C159" s="1345"/>
      <c r="D159" s="1346"/>
      <c r="E159" s="1346"/>
      <c r="F159" s="1346"/>
      <c r="G159" s="1346"/>
      <c r="H159" s="1346"/>
      <c r="I159" s="1346"/>
      <c r="J159" s="1347"/>
      <c r="N159"/>
      <c r="O159" s="1345"/>
      <c r="P159" s="1346"/>
      <c r="Q159" s="1346"/>
      <c r="R159" s="1346"/>
      <c r="S159" s="1346"/>
      <c r="T159" s="1346"/>
      <c r="U159" s="1346"/>
      <c r="V159" s="1347"/>
    </row>
    <row r="160" spans="3:22" ht="15.75" thickBot="1" x14ac:dyDescent="0.3">
      <c r="C160" s="1348"/>
      <c r="D160" s="1349"/>
      <c r="E160" s="1349"/>
      <c r="F160" s="1349"/>
      <c r="G160" s="1349"/>
      <c r="H160" s="1349"/>
      <c r="I160" s="1349"/>
      <c r="J160" s="1350"/>
      <c r="N160"/>
      <c r="O160" s="1348"/>
      <c r="P160" s="1349"/>
      <c r="Q160" s="1349"/>
      <c r="R160" s="1349"/>
      <c r="S160" s="1349"/>
      <c r="T160" s="1349"/>
      <c r="U160" s="1349"/>
      <c r="V160" s="1350"/>
    </row>
    <row r="161" spans="2:23" x14ac:dyDescent="0.25">
      <c r="N161"/>
      <c r="O161" s="2"/>
    </row>
    <row r="162" spans="2:23" x14ac:dyDescent="0.25">
      <c r="C162" t="s">
        <v>203</v>
      </c>
      <c r="D162">
        <v>8379</v>
      </c>
      <c r="E162" s="21" t="s">
        <v>41</v>
      </c>
      <c r="F162" s="21">
        <v>44785</v>
      </c>
      <c r="N162"/>
      <c r="O162" t="s">
        <v>203</v>
      </c>
      <c r="Q162" s="21"/>
    </row>
    <row r="163" spans="2:23" x14ac:dyDescent="0.25">
      <c r="C163" t="s">
        <v>216</v>
      </c>
      <c r="N163"/>
      <c r="O163" t="s">
        <v>216</v>
      </c>
    </row>
    <row r="164" spans="2:23" x14ac:dyDescent="0.25">
      <c r="C164" t="s">
        <v>217</v>
      </c>
      <c r="D164" t="s">
        <v>218</v>
      </c>
      <c r="E164" t="s">
        <v>219</v>
      </c>
      <c r="F164" t="s">
        <v>220</v>
      </c>
      <c r="G164" t="s">
        <v>221</v>
      </c>
      <c r="H164" t="s">
        <v>222</v>
      </c>
      <c r="I164" t="s">
        <v>223</v>
      </c>
      <c r="J164" t="s">
        <v>15</v>
      </c>
      <c r="N164"/>
      <c r="O164" t="s">
        <v>217</v>
      </c>
      <c r="P164" t="s">
        <v>218</v>
      </c>
      <c r="Q164" t="s">
        <v>219</v>
      </c>
      <c r="R164" t="s">
        <v>220</v>
      </c>
      <c r="S164" t="s">
        <v>221</v>
      </c>
      <c r="T164" t="s">
        <v>222</v>
      </c>
      <c r="U164" t="s">
        <v>223</v>
      </c>
      <c r="V164" t="s">
        <v>15</v>
      </c>
    </row>
    <row r="165" spans="2:23" x14ac:dyDescent="0.25">
      <c r="B165" s="85" t="s">
        <v>224</v>
      </c>
      <c r="C165" s="2">
        <v>205.32</v>
      </c>
      <c r="D165" s="2">
        <v>278.39999999999998</v>
      </c>
      <c r="E165" s="2">
        <v>353.79999999999995</v>
      </c>
      <c r="F165" s="2">
        <v>440.79999999999995</v>
      </c>
      <c r="G165" s="2">
        <v>684.4</v>
      </c>
      <c r="H165" s="2">
        <v>951.19999999999993</v>
      </c>
      <c r="I165" s="2">
        <v>1078.8</v>
      </c>
      <c r="N165"/>
      <c r="O165" s="2">
        <v>17.399999999999999</v>
      </c>
      <c r="P165" s="2">
        <v>34.799999999999997</v>
      </c>
      <c r="Q165" s="2">
        <v>34.799999999999997</v>
      </c>
      <c r="R165" s="2">
        <v>46.4</v>
      </c>
      <c r="S165" s="2">
        <v>46.4</v>
      </c>
      <c r="T165" s="2">
        <v>57.999999999999993</v>
      </c>
      <c r="U165" s="2">
        <v>57.999999999999993</v>
      </c>
    </row>
    <row r="166" spans="2:23" x14ac:dyDescent="0.25">
      <c r="C166" s="86"/>
      <c r="D166" s="86">
        <v>29</v>
      </c>
      <c r="E166" s="86">
        <v>6</v>
      </c>
      <c r="F166" s="86">
        <v>4</v>
      </c>
      <c r="G166" s="86">
        <v>24</v>
      </c>
      <c r="H166" s="86">
        <v>1</v>
      </c>
      <c r="I166" s="86">
        <v>4</v>
      </c>
      <c r="J166" s="87">
        <f>SUM(C166:I166)</f>
        <v>68</v>
      </c>
      <c r="N166" s="85" t="s">
        <v>225</v>
      </c>
      <c r="O166" s="86">
        <v>0</v>
      </c>
      <c r="P166" s="86">
        <v>25</v>
      </c>
      <c r="Q166" s="86">
        <v>6</v>
      </c>
      <c r="R166" s="86">
        <v>5</v>
      </c>
      <c r="S166" s="86">
        <v>24</v>
      </c>
      <c r="T166" s="86">
        <v>1</v>
      </c>
      <c r="U166" s="86">
        <v>4</v>
      </c>
      <c r="V166">
        <f>SUM(O166:U166)</f>
        <v>65</v>
      </c>
    </row>
    <row r="167" spans="2:23" x14ac:dyDescent="0.25">
      <c r="C167" s="18">
        <f>+C165*C166</f>
        <v>0</v>
      </c>
      <c r="D167" s="18">
        <f t="shared" ref="D167:I167" si="34">+D165*D166</f>
        <v>8073.5999999999995</v>
      </c>
      <c r="E167" s="18">
        <f t="shared" si="34"/>
        <v>2122.7999999999997</v>
      </c>
      <c r="F167" s="18">
        <f t="shared" si="34"/>
        <v>1763.1999999999998</v>
      </c>
      <c r="G167" s="18">
        <f t="shared" si="34"/>
        <v>16425.599999999999</v>
      </c>
      <c r="H167" s="18">
        <f t="shared" si="34"/>
        <v>951.19999999999993</v>
      </c>
      <c r="I167" s="18">
        <f t="shared" si="34"/>
        <v>4315.2</v>
      </c>
      <c r="J167" s="79">
        <f>SUM(C167:I167)</f>
        <v>33651.599999999999</v>
      </c>
      <c r="N167"/>
      <c r="O167" s="18">
        <f>+O165*O166</f>
        <v>0</v>
      </c>
      <c r="P167" s="18">
        <f t="shared" ref="P167:U167" si="35">+P165*P166</f>
        <v>869.99999999999989</v>
      </c>
      <c r="Q167" s="18">
        <f t="shared" si="35"/>
        <v>208.79999999999998</v>
      </c>
      <c r="R167" s="18">
        <f t="shared" si="35"/>
        <v>232</v>
      </c>
      <c r="S167" s="18">
        <f t="shared" si="35"/>
        <v>1113.5999999999999</v>
      </c>
      <c r="T167" s="18">
        <f t="shared" si="35"/>
        <v>57.999999999999993</v>
      </c>
      <c r="U167" s="18">
        <f t="shared" si="35"/>
        <v>231.99999999999997</v>
      </c>
      <c r="V167" s="79">
        <f>SUM(O167:U167)</f>
        <v>2714.3999999999996</v>
      </c>
      <c r="W167" s="80" t="s">
        <v>226</v>
      </c>
    </row>
    <row r="171" spans="2:23" x14ac:dyDescent="0.25">
      <c r="N171"/>
      <c r="O171" t="s">
        <v>203</v>
      </c>
      <c r="P171">
        <v>8659</v>
      </c>
      <c r="Q171" s="21"/>
    </row>
    <row r="172" spans="2:23" x14ac:dyDescent="0.25">
      <c r="C172" t="s">
        <v>203</v>
      </c>
      <c r="D172">
        <v>8659</v>
      </c>
      <c r="E172" s="21" t="s">
        <v>41</v>
      </c>
      <c r="F172" s="21">
        <v>44818</v>
      </c>
      <c r="N172"/>
      <c r="O172" t="s">
        <v>216</v>
      </c>
    </row>
    <row r="173" spans="2:23" x14ac:dyDescent="0.25">
      <c r="C173" t="s">
        <v>216</v>
      </c>
      <c r="N173"/>
      <c r="O173" t="s">
        <v>217</v>
      </c>
      <c r="P173" t="s">
        <v>218</v>
      </c>
      <c r="Q173" t="s">
        <v>219</v>
      </c>
      <c r="R173" t="s">
        <v>220</v>
      </c>
      <c r="S173" t="s">
        <v>221</v>
      </c>
      <c r="T173" t="s">
        <v>222</v>
      </c>
      <c r="U173" t="s">
        <v>223</v>
      </c>
      <c r="V173" t="s">
        <v>15</v>
      </c>
    </row>
    <row r="174" spans="2:23" x14ac:dyDescent="0.25">
      <c r="C174" t="s">
        <v>217</v>
      </c>
      <c r="D174" t="s">
        <v>218</v>
      </c>
      <c r="E174" t="s">
        <v>219</v>
      </c>
      <c r="F174" t="s">
        <v>220</v>
      </c>
      <c r="G174" t="s">
        <v>221</v>
      </c>
      <c r="H174" t="s">
        <v>222</v>
      </c>
      <c r="I174" t="s">
        <v>223</v>
      </c>
      <c r="J174" t="s">
        <v>15</v>
      </c>
      <c r="N174"/>
      <c r="O174" s="2">
        <v>17.399999999999999</v>
      </c>
      <c r="P174" s="2">
        <v>34.799999999999997</v>
      </c>
      <c r="Q174" s="2">
        <v>34.799999999999997</v>
      </c>
      <c r="R174" s="2">
        <v>46.4</v>
      </c>
      <c r="S174" s="2">
        <v>46.4</v>
      </c>
      <c r="T174" s="2">
        <v>57.999999999999993</v>
      </c>
      <c r="U174" s="2">
        <v>57.999999999999993</v>
      </c>
    </row>
    <row r="175" spans="2:23" x14ac:dyDescent="0.25">
      <c r="B175" s="85" t="s">
        <v>224</v>
      </c>
      <c r="C175" s="2">
        <v>205.32</v>
      </c>
      <c r="D175" s="2">
        <v>278.39999999999998</v>
      </c>
      <c r="E175" s="2">
        <v>353.79999999999995</v>
      </c>
      <c r="F175" s="2">
        <v>440.79999999999995</v>
      </c>
      <c r="G175" s="2">
        <v>684.4</v>
      </c>
      <c r="H175" s="2">
        <v>951.19999999999993</v>
      </c>
      <c r="I175" s="2">
        <v>1078.8</v>
      </c>
      <c r="N175" s="85" t="s">
        <v>225</v>
      </c>
      <c r="O175" s="86">
        <v>0</v>
      </c>
      <c r="P175" s="86">
        <v>36</v>
      </c>
      <c r="Q175" s="86">
        <v>4</v>
      </c>
      <c r="R175" s="86">
        <v>2</v>
      </c>
      <c r="S175" s="86">
        <v>21</v>
      </c>
      <c r="T175" s="86">
        <v>0</v>
      </c>
      <c r="U175" s="86">
        <v>6</v>
      </c>
      <c r="V175">
        <f>SUM(O175:U175)</f>
        <v>69</v>
      </c>
    </row>
    <row r="176" spans="2:23" x14ac:dyDescent="0.25">
      <c r="C176" s="86">
        <v>0</v>
      </c>
      <c r="D176" s="86">
        <v>36</v>
      </c>
      <c r="E176" s="86">
        <v>4</v>
      </c>
      <c r="F176" s="86">
        <v>2</v>
      </c>
      <c r="G176" s="86">
        <v>21</v>
      </c>
      <c r="H176" s="86">
        <v>0</v>
      </c>
      <c r="I176" s="86">
        <v>6</v>
      </c>
      <c r="J176" s="87">
        <f>SUM(C176:I176)</f>
        <v>69</v>
      </c>
      <c r="N176"/>
      <c r="O176" s="18">
        <f>+O174*O175</f>
        <v>0</v>
      </c>
      <c r="P176" s="18">
        <f t="shared" ref="P176:U176" si="36">+P174*P175</f>
        <v>1252.8</v>
      </c>
      <c r="Q176" s="18">
        <f t="shared" si="36"/>
        <v>139.19999999999999</v>
      </c>
      <c r="R176" s="18">
        <f t="shared" si="36"/>
        <v>92.8</v>
      </c>
      <c r="S176" s="18">
        <f t="shared" si="36"/>
        <v>974.4</v>
      </c>
      <c r="T176" s="18">
        <f t="shared" si="36"/>
        <v>0</v>
      </c>
      <c r="U176" s="18">
        <f t="shared" si="36"/>
        <v>347.99999999999994</v>
      </c>
      <c r="V176" s="79">
        <f>SUM(O176:U176)</f>
        <v>2807.2</v>
      </c>
      <c r="W176" s="80" t="s">
        <v>226</v>
      </c>
    </row>
    <row r="177" spans="2:23" x14ac:dyDescent="0.25">
      <c r="C177" s="18">
        <f>+C175*C176</f>
        <v>0</v>
      </c>
      <c r="D177" s="18">
        <f t="shared" ref="D177:I177" si="37">+D175*D176</f>
        <v>10022.4</v>
      </c>
      <c r="E177" s="18">
        <f t="shared" si="37"/>
        <v>1415.1999999999998</v>
      </c>
      <c r="F177" s="18">
        <f t="shared" si="37"/>
        <v>881.59999999999991</v>
      </c>
      <c r="G177" s="18">
        <f t="shared" si="37"/>
        <v>14372.4</v>
      </c>
      <c r="H177" s="18">
        <f t="shared" si="37"/>
        <v>0</v>
      </c>
      <c r="I177" s="18">
        <f t="shared" si="37"/>
        <v>6472.7999999999993</v>
      </c>
      <c r="J177" s="79">
        <f>SUM(C177:I177)</f>
        <v>33164.399999999994</v>
      </c>
    </row>
    <row r="181" spans="2:23" x14ac:dyDescent="0.25">
      <c r="C181" t="s">
        <v>203</v>
      </c>
      <c r="D181">
        <v>7846</v>
      </c>
      <c r="E181" s="21" t="s">
        <v>41</v>
      </c>
      <c r="F181" s="21">
        <v>44865</v>
      </c>
      <c r="N181"/>
      <c r="O181" t="s">
        <v>203</v>
      </c>
      <c r="P181">
        <v>7846</v>
      </c>
      <c r="Q181" s="21"/>
    </row>
    <row r="182" spans="2:23" x14ac:dyDescent="0.25">
      <c r="C182" t="s">
        <v>216</v>
      </c>
      <c r="N182"/>
      <c r="O182" t="s">
        <v>216</v>
      </c>
    </row>
    <row r="183" spans="2:23" x14ac:dyDescent="0.25">
      <c r="C183" t="s">
        <v>217</v>
      </c>
      <c r="D183" t="s">
        <v>218</v>
      </c>
      <c r="E183" t="s">
        <v>219</v>
      </c>
      <c r="F183" t="s">
        <v>220</v>
      </c>
      <c r="G183" t="s">
        <v>221</v>
      </c>
      <c r="H183" t="s">
        <v>222</v>
      </c>
      <c r="I183" t="s">
        <v>223</v>
      </c>
      <c r="J183" t="s">
        <v>15</v>
      </c>
      <c r="N183"/>
      <c r="O183" t="s">
        <v>217</v>
      </c>
      <c r="P183" t="s">
        <v>218</v>
      </c>
      <c r="Q183" t="s">
        <v>219</v>
      </c>
      <c r="R183" t="s">
        <v>220</v>
      </c>
      <c r="S183" t="s">
        <v>221</v>
      </c>
      <c r="T183" t="s">
        <v>222</v>
      </c>
      <c r="U183" t="s">
        <v>223</v>
      </c>
      <c r="V183" t="s">
        <v>15</v>
      </c>
    </row>
    <row r="184" spans="2:23" x14ac:dyDescent="0.25">
      <c r="B184" s="85" t="s">
        <v>224</v>
      </c>
      <c r="C184" s="2">
        <v>205.32</v>
      </c>
      <c r="D184" s="2">
        <v>278.39999999999998</v>
      </c>
      <c r="E184" s="2">
        <v>353.79999999999995</v>
      </c>
      <c r="F184" s="2">
        <v>440.79999999999995</v>
      </c>
      <c r="G184" s="2">
        <v>684.4</v>
      </c>
      <c r="H184" s="2">
        <v>951.19999999999993</v>
      </c>
      <c r="I184" s="2">
        <v>1078.8</v>
      </c>
      <c r="N184"/>
      <c r="O184" s="2">
        <v>17.399999999999999</v>
      </c>
      <c r="P184" s="2">
        <v>34.799999999999997</v>
      </c>
      <c r="Q184" s="2">
        <v>34.799999999999997</v>
      </c>
      <c r="R184" s="2">
        <v>46.4</v>
      </c>
      <c r="S184" s="2">
        <v>46.4</v>
      </c>
      <c r="T184" s="2">
        <v>57.999999999999993</v>
      </c>
      <c r="U184" s="2">
        <v>57.999999999999993</v>
      </c>
    </row>
    <row r="185" spans="2:23" x14ac:dyDescent="0.25">
      <c r="C185" s="86"/>
      <c r="D185" s="86">
        <v>18</v>
      </c>
      <c r="E185" s="86">
        <v>3</v>
      </c>
      <c r="F185" s="86">
        <v>1</v>
      </c>
      <c r="G185" s="86">
        <v>19</v>
      </c>
      <c r="H185" s="86"/>
      <c r="I185" s="86">
        <v>2</v>
      </c>
      <c r="J185" s="87">
        <f>SUM(C185:I185)</f>
        <v>43</v>
      </c>
      <c r="N185" s="85" t="s">
        <v>225</v>
      </c>
      <c r="O185" s="86">
        <v>0</v>
      </c>
      <c r="P185" s="86">
        <v>18</v>
      </c>
      <c r="Q185" s="86">
        <v>3</v>
      </c>
      <c r="R185" s="86">
        <v>1</v>
      </c>
      <c r="S185" s="86">
        <v>19</v>
      </c>
      <c r="T185" s="86">
        <v>0</v>
      </c>
      <c r="U185" s="86">
        <v>2</v>
      </c>
      <c r="V185">
        <f>SUM(O185:U185)</f>
        <v>43</v>
      </c>
    </row>
    <row r="186" spans="2:23" x14ac:dyDescent="0.25">
      <c r="C186" s="18">
        <f>+C184*C185</f>
        <v>0</v>
      </c>
      <c r="D186" s="18">
        <f t="shared" ref="D186:I186" si="38">+D184*D185</f>
        <v>5011.2</v>
      </c>
      <c r="E186" s="18">
        <f t="shared" si="38"/>
        <v>1061.3999999999999</v>
      </c>
      <c r="F186" s="18">
        <f t="shared" si="38"/>
        <v>440.79999999999995</v>
      </c>
      <c r="G186" s="18">
        <f t="shared" si="38"/>
        <v>13003.6</v>
      </c>
      <c r="H186" s="18">
        <f t="shared" si="38"/>
        <v>0</v>
      </c>
      <c r="I186" s="18">
        <f t="shared" si="38"/>
        <v>2157.6</v>
      </c>
      <c r="J186" s="79">
        <f>SUM(C186:I186)</f>
        <v>21674.6</v>
      </c>
      <c r="N186"/>
      <c r="O186" s="18">
        <f>+O184*O185</f>
        <v>0</v>
      </c>
      <c r="P186" s="18">
        <f t="shared" ref="P186:U186" si="39">+P184*P185</f>
        <v>626.4</v>
      </c>
      <c r="Q186" s="18">
        <f t="shared" si="39"/>
        <v>104.39999999999999</v>
      </c>
      <c r="R186" s="18">
        <f t="shared" si="39"/>
        <v>46.4</v>
      </c>
      <c r="S186" s="18">
        <f t="shared" si="39"/>
        <v>881.6</v>
      </c>
      <c r="T186" s="18">
        <f t="shared" si="39"/>
        <v>0</v>
      </c>
      <c r="U186" s="18">
        <f t="shared" si="39"/>
        <v>115.99999999999999</v>
      </c>
      <c r="V186" s="79">
        <f>SUM(O186:U186)</f>
        <v>1774.8</v>
      </c>
      <c r="W186" s="80" t="s">
        <v>226</v>
      </c>
    </row>
    <row r="188" spans="2:23" s="78" customFormat="1" x14ac:dyDescent="0.25">
      <c r="N188" s="88"/>
    </row>
    <row r="190" spans="2:23" x14ac:dyDescent="0.25">
      <c r="C190" t="s">
        <v>203</v>
      </c>
      <c r="D190">
        <v>10451</v>
      </c>
      <c r="E190" s="21" t="s">
        <v>41</v>
      </c>
      <c r="F190" s="21">
        <v>44923</v>
      </c>
    </row>
    <row r="191" spans="2:23" x14ac:dyDescent="0.25">
      <c r="C191" t="s">
        <v>216</v>
      </c>
      <c r="N191"/>
      <c r="O191" t="s">
        <v>203</v>
      </c>
      <c r="P191">
        <v>10451</v>
      </c>
      <c r="Q191" s="21" t="s">
        <v>41</v>
      </c>
      <c r="R191" s="21">
        <v>44923</v>
      </c>
    </row>
    <row r="192" spans="2:23" x14ac:dyDescent="0.25">
      <c r="C192" t="s">
        <v>217</v>
      </c>
      <c r="D192" t="s">
        <v>218</v>
      </c>
      <c r="E192" t="s">
        <v>219</v>
      </c>
      <c r="F192" t="s">
        <v>220</v>
      </c>
      <c r="G192" t="s">
        <v>221</v>
      </c>
      <c r="H192" t="s">
        <v>222</v>
      </c>
      <c r="I192" t="s">
        <v>223</v>
      </c>
      <c r="J192" t="s">
        <v>15</v>
      </c>
      <c r="N192"/>
      <c r="O192" t="s">
        <v>216</v>
      </c>
    </row>
    <row r="193" spans="2:23" x14ac:dyDescent="0.25">
      <c r="B193" s="85" t="s">
        <v>224</v>
      </c>
      <c r="C193" s="2">
        <v>205.32</v>
      </c>
      <c r="D193" s="2">
        <v>278.39999999999998</v>
      </c>
      <c r="E193" s="2">
        <v>353.79999999999995</v>
      </c>
      <c r="F193" s="2">
        <v>440.79999999999995</v>
      </c>
      <c r="G193" s="2">
        <v>684.4</v>
      </c>
      <c r="H193" s="2">
        <v>951.19999999999993</v>
      </c>
      <c r="I193" s="2">
        <v>1078.8</v>
      </c>
      <c r="N193"/>
      <c r="O193" t="s">
        <v>217</v>
      </c>
      <c r="P193" t="s">
        <v>218</v>
      </c>
      <c r="Q193" t="s">
        <v>219</v>
      </c>
      <c r="R193" t="s">
        <v>220</v>
      </c>
      <c r="S193" t="s">
        <v>221</v>
      </c>
      <c r="T193" t="s">
        <v>222</v>
      </c>
      <c r="U193" t="s">
        <v>223</v>
      </c>
      <c r="V193" t="s">
        <v>15</v>
      </c>
    </row>
    <row r="194" spans="2:23" x14ac:dyDescent="0.25">
      <c r="C194" s="86">
        <v>0</v>
      </c>
      <c r="D194" s="86">
        <v>16</v>
      </c>
      <c r="E194" s="86">
        <v>10</v>
      </c>
      <c r="F194" s="86">
        <v>5</v>
      </c>
      <c r="G194" s="86">
        <v>71</v>
      </c>
      <c r="H194" s="86">
        <v>5</v>
      </c>
      <c r="I194" s="86">
        <v>12</v>
      </c>
      <c r="J194" s="87">
        <f>SUM(C194:I194)</f>
        <v>119</v>
      </c>
      <c r="N194"/>
      <c r="O194" s="2">
        <v>17.399999999999999</v>
      </c>
      <c r="P194" s="2">
        <v>34.799999999999997</v>
      </c>
      <c r="Q194" s="2">
        <v>34.799999999999997</v>
      </c>
      <c r="R194" s="2">
        <v>46.4</v>
      </c>
      <c r="S194" s="2">
        <v>46.4</v>
      </c>
      <c r="T194" s="2">
        <v>57.999999999999993</v>
      </c>
      <c r="U194" s="2">
        <v>57.999999999999993</v>
      </c>
    </row>
    <row r="195" spans="2:23" x14ac:dyDescent="0.25">
      <c r="C195" s="18">
        <f>+C193*C194</f>
        <v>0</v>
      </c>
      <c r="D195" s="18">
        <f t="shared" ref="D195:I195" si="40">+D193*D194</f>
        <v>4454.3999999999996</v>
      </c>
      <c r="E195" s="18">
        <f t="shared" si="40"/>
        <v>3537.9999999999995</v>
      </c>
      <c r="F195" s="18">
        <f t="shared" si="40"/>
        <v>2204</v>
      </c>
      <c r="G195" s="18">
        <f t="shared" si="40"/>
        <v>48592.4</v>
      </c>
      <c r="H195" s="18">
        <f t="shared" si="40"/>
        <v>4756</v>
      </c>
      <c r="I195" s="18">
        <f t="shared" si="40"/>
        <v>12945.599999999999</v>
      </c>
      <c r="J195" s="79">
        <f>SUM(C195:I195)</f>
        <v>76490.399999999994</v>
      </c>
      <c r="N195" s="85" t="s">
        <v>225</v>
      </c>
      <c r="O195" s="86">
        <v>0</v>
      </c>
      <c r="P195" s="86">
        <v>16</v>
      </c>
      <c r="Q195" s="86">
        <v>10</v>
      </c>
      <c r="R195" s="86">
        <v>5</v>
      </c>
      <c r="S195" s="86">
        <v>71</v>
      </c>
      <c r="T195" s="86">
        <v>5</v>
      </c>
      <c r="U195" s="86">
        <v>12</v>
      </c>
      <c r="V195">
        <f>SUM(O195:U195)</f>
        <v>119</v>
      </c>
    </row>
    <row r="196" spans="2:23" x14ac:dyDescent="0.25">
      <c r="N196"/>
      <c r="O196" s="18">
        <f>+O194*O195</f>
        <v>0</v>
      </c>
      <c r="P196" s="18">
        <f t="shared" ref="P196:U196" si="41">+P194*P195</f>
        <v>556.79999999999995</v>
      </c>
      <c r="Q196" s="18">
        <f t="shared" si="41"/>
        <v>348</v>
      </c>
      <c r="R196" s="18">
        <f t="shared" si="41"/>
        <v>232</v>
      </c>
      <c r="S196" s="18">
        <f t="shared" si="41"/>
        <v>3294.4</v>
      </c>
      <c r="T196" s="18">
        <f t="shared" si="41"/>
        <v>289.99999999999994</v>
      </c>
      <c r="U196" s="18">
        <f t="shared" si="41"/>
        <v>695.99999999999989</v>
      </c>
      <c r="V196" s="79">
        <f>SUM(O196:U196)</f>
        <v>5417.2</v>
      </c>
      <c r="W196" s="80" t="s">
        <v>226</v>
      </c>
    </row>
    <row r="197" spans="2:23" x14ac:dyDescent="0.25">
      <c r="B197" s="85" t="s">
        <v>1970</v>
      </c>
      <c r="C197" s="391">
        <f t="shared" ref="C197:J197" si="42">+C150+C158+C186+C194</f>
        <v>272.60000000000002</v>
      </c>
      <c r="D197" s="391">
        <f t="shared" si="42"/>
        <v>5382.16</v>
      </c>
      <c r="E197" s="391">
        <f t="shared" si="42"/>
        <v>1534.2399999999998</v>
      </c>
      <c r="F197" s="391">
        <f t="shared" si="42"/>
        <v>991</v>
      </c>
      <c r="G197" s="391">
        <f t="shared" si="42"/>
        <v>13759</v>
      </c>
      <c r="H197" s="391">
        <f t="shared" si="42"/>
        <v>1350.6</v>
      </c>
      <c r="I197" s="391">
        <f t="shared" si="42"/>
        <v>3538.3999999999996</v>
      </c>
      <c r="J197" s="391">
        <f t="shared" si="42"/>
        <v>21793.599999999999</v>
      </c>
    </row>
    <row r="199" spans="2:23" x14ac:dyDescent="0.25">
      <c r="C199" s="242" t="s">
        <v>1971</v>
      </c>
      <c r="D199" s="261">
        <v>4</v>
      </c>
      <c r="E199" s="242" t="s">
        <v>1972</v>
      </c>
      <c r="F199" s="242" t="s">
        <v>1973</v>
      </c>
      <c r="G199" s="242"/>
      <c r="H199" s="242" t="s">
        <v>1974</v>
      </c>
      <c r="I199" s="242"/>
    </row>
    <row r="202" spans="2:23" x14ac:dyDescent="0.25">
      <c r="C202" t="s">
        <v>203</v>
      </c>
      <c r="D202">
        <v>10149</v>
      </c>
      <c r="E202" s="21" t="s">
        <v>41</v>
      </c>
      <c r="F202" s="21">
        <v>44952</v>
      </c>
    </row>
    <row r="203" spans="2:23" x14ac:dyDescent="0.25">
      <c r="C203" t="s">
        <v>216</v>
      </c>
      <c r="N203"/>
      <c r="O203" t="s">
        <v>203</v>
      </c>
      <c r="P203">
        <v>10149</v>
      </c>
      <c r="Q203" s="21" t="s">
        <v>41</v>
      </c>
      <c r="R203" s="21">
        <v>44952</v>
      </c>
    </row>
    <row r="204" spans="2:23" x14ac:dyDescent="0.25">
      <c r="C204" t="s">
        <v>217</v>
      </c>
      <c r="D204" t="s">
        <v>218</v>
      </c>
      <c r="E204" t="s">
        <v>219</v>
      </c>
      <c r="F204" t="s">
        <v>220</v>
      </c>
      <c r="G204" t="s">
        <v>221</v>
      </c>
      <c r="H204" t="s">
        <v>222</v>
      </c>
      <c r="I204" t="s">
        <v>223</v>
      </c>
      <c r="J204" t="s">
        <v>15</v>
      </c>
      <c r="N204"/>
      <c r="O204" t="s">
        <v>216</v>
      </c>
    </row>
    <row r="205" spans="2:23" x14ac:dyDescent="0.25">
      <c r="B205" s="85" t="s">
        <v>224</v>
      </c>
      <c r="C205" s="2">
        <v>205.32</v>
      </c>
      <c r="D205" s="2">
        <v>278.39999999999998</v>
      </c>
      <c r="E205" s="2">
        <v>353.79999999999995</v>
      </c>
      <c r="F205" s="2">
        <v>440.79999999999995</v>
      </c>
      <c r="G205" s="2">
        <v>684.4</v>
      </c>
      <c r="H205" s="2">
        <v>951.19999999999993</v>
      </c>
      <c r="I205" s="2">
        <v>1078.8</v>
      </c>
      <c r="N205"/>
      <c r="O205" t="s">
        <v>217</v>
      </c>
      <c r="P205" t="s">
        <v>218</v>
      </c>
      <c r="Q205" t="s">
        <v>219</v>
      </c>
      <c r="R205" t="s">
        <v>220</v>
      </c>
      <c r="S205" t="s">
        <v>221</v>
      </c>
      <c r="T205" t="s">
        <v>222</v>
      </c>
      <c r="U205" t="s">
        <v>223</v>
      </c>
      <c r="V205" t="s">
        <v>15</v>
      </c>
    </row>
    <row r="206" spans="2:23" x14ac:dyDescent="0.25">
      <c r="C206" s="86">
        <v>2</v>
      </c>
      <c r="D206" s="86">
        <v>11</v>
      </c>
      <c r="E206" s="86">
        <v>1</v>
      </c>
      <c r="F206" s="86"/>
      <c r="G206" s="86">
        <v>19</v>
      </c>
      <c r="H206" s="86">
        <v>1</v>
      </c>
      <c r="I206" s="86">
        <v>2</v>
      </c>
      <c r="J206" s="87">
        <f>SUM(C206:I206)</f>
        <v>36</v>
      </c>
      <c r="N206"/>
      <c r="O206" s="2">
        <v>17.399999999999999</v>
      </c>
      <c r="P206" s="2">
        <v>34.799999999999997</v>
      </c>
      <c r="Q206" s="2">
        <v>34.799999999999997</v>
      </c>
      <c r="R206" s="2">
        <v>46.4</v>
      </c>
      <c r="S206" s="2">
        <v>46.4</v>
      </c>
      <c r="T206" s="2">
        <v>57.999999999999993</v>
      </c>
      <c r="U206" s="2">
        <v>57.999999999999993</v>
      </c>
    </row>
    <row r="207" spans="2:23" x14ac:dyDescent="0.25">
      <c r="C207" s="18">
        <f>+C205*C206</f>
        <v>410.64</v>
      </c>
      <c r="D207" s="18">
        <f t="shared" ref="D207:I207" si="43">+D205*D206</f>
        <v>3062.3999999999996</v>
      </c>
      <c r="E207" s="18">
        <f t="shared" si="43"/>
        <v>353.79999999999995</v>
      </c>
      <c r="F207" s="18">
        <f t="shared" si="43"/>
        <v>0</v>
      </c>
      <c r="G207" s="18">
        <f t="shared" si="43"/>
        <v>13003.6</v>
      </c>
      <c r="H207" s="18">
        <f t="shared" si="43"/>
        <v>951.19999999999993</v>
      </c>
      <c r="I207" s="18">
        <f t="shared" si="43"/>
        <v>2157.6</v>
      </c>
      <c r="J207" s="79">
        <f>SUM(C207:I207)</f>
        <v>19939.239999999998</v>
      </c>
      <c r="N207" s="85" t="s">
        <v>225</v>
      </c>
      <c r="O207" s="86">
        <v>2</v>
      </c>
      <c r="P207" s="86">
        <v>11</v>
      </c>
      <c r="Q207" s="86">
        <v>1</v>
      </c>
      <c r="R207" s="86"/>
      <c r="S207" s="86">
        <v>19</v>
      </c>
      <c r="T207" s="86">
        <v>1</v>
      </c>
      <c r="U207" s="86">
        <v>2</v>
      </c>
      <c r="V207">
        <f>SUM(O207:U207)</f>
        <v>36</v>
      </c>
    </row>
    <row r="208" spans="2:23" x14ac:dyDescent="0.25">
      <c r="N208"/>
      <c r="O208" s="18">
        <f>+O206*O207</f>
        <v>34.799999999999997</v>
      </c>
      <c r="P208" s="18">
        <f t="shared" ref="P208:U208" si="44">+P206*P207</f>
        <v>382.79999999999995</v>
      </c>
      <c r="Q208" s="18">
        <f t="shared" si="44"/>
        <v>34.799999999999997</v>
      </c>
      <c r="R208" s="18">
        <f t="shared" si="44"/>
        <v>0</v>
      </c>
      <c r="S208" s="18">
        <f t="shared" si="44"/>
        <v>881.6</v>
      </c>
      <c r="T208" s="18">
        <f t="shared" si="44"/>
        <v>57.999999999999993</v>
      </c>
      <c r="U208" s="18">
        <f t="shared" si="44"/>
        <v>115.99999999999999</v>
      </c>
      <c r="V208" s="79">
        <f>SUM(O208:U208)</f>
        <v>1508</v>
      </c>
      <c r="W208" s="80" t="s">
        <v>226</v>
      </c>
    </row>
    <row r="209" spans="2:23" x14ac:dyDescent="0.25">
      <c r="C209" s="242" t="s">
        <v>1971</v>
      </c>
      <c r="D209" s="261">
        <v>2</v>
      </c>
      <c r="E209" s="242" t="s">
        <v>1972</v>
      </c>
      <c r="F209" s="242" t="s">
        <v>1973</v>
      </c>
      <c r="G209" s="242"/>
      <c r="H209" s="242" t="s">
        <v>1974</v>
      </c>
      <c r="I209" s="242"/>
    </row>
    <row r="210" spans="2:23" x14ac:dyDescent="0.25">
      <c r="D210" s="261">
        <v>2</v>
      </c>
      <c r="E210" s="242" t="s">
        <v>1975</v>
      </c>
      <c r="F210" s="242" t="s">
        <v>1973</v>
      </c>
      <c r="H210" s="242" t="s">
        <v>1974</v>
      </c>
    </row>
    <row r="213" spans="2:23" x14ac:dyDescent="0.25">
      <c r="C213" t="s">
        <v>203</v>
      </c>
      <c r="D213">
        <v>10311</v>
      </c>
      <c r="E213" s="21" t="s">
        <v>41</v>
      </c>
      <c r="F213" s="21">
        <v>44977</v>
      </c>
      <c r="N213"/>
      <c r="O213" t="s">
        <v>203</v>
      </c>
      <c r="P213">
        <v>10311</v>
      </c>
      <c r="Q213" s="21" t="s">
        <v>41</v>
      </c>
      <c r="R213" s="21">
        <v>44977</v>
      </c>
    </row>
    <row r="214" spans="2:23" x14ac:dyDescent="0.25">
      <c r="C214" t="s">
        <v>216</v>
      </c>
      <c r="N214"/>
      <c r="O214" t="s">
        <v>216</v>
      </c>
    </row>
    <row r="215" spans="2:23" x14ac:dyDescent="0.25">
      <c r="C215" t="s">
        <v>217</v>
      </c>
      <c r="D215" t="s">
        <v>218</v>
      </c>
      <c r="E215" t="s">
        <v>219</v>
      </c>
      <c r="F215" t="s">
        <v>220</v>
      </c>
      <c r="G215" t="s">
        <v>221</v>
      </c>
      <c r="H215" t="s">
        <v>222</v>
      </c>
      <c r="I215" t="s">
        <v>223</v>
      </c>
      <c r="J215" t="s">
        <v>15</v>
      </c>
      <c r="N215"/>
      <c r="O215" t="s">
        <v>217</v>
      </c>
      <c r="P215" t="s">
        <v>218</v>
      </c>
      <c r="Q215" t="s">
        <v>219</v>
      </c>
      <c r="R215" t="s">
        <v>220</v>
      </c>
      <c r="S215" t="s">
        <v>221</v>
      </c>
      <c r="T215" t="s">
        <v>222</v>
      </c>
      <c r="U215" t="s">
        <v>223</v>
      </c>
      <c r="V215" t="s">
        <v>15</v>
      </c>
    </row>
    <row r="216" spans="2:23" x14ac:dyDescent="0.25">
      <c r="B216" s="85" t="s">
        <v>224</v>
      </c>
      <c r="C216" s="2">
        <v>205.32</v>
      </c>
      <c r="D216" s="2">
        <v>278.39999999999998</v>
      </c>
      <c r="E216" s="2">
        <v>353.79999999999995</v>
      </c>
      <c r="F216" s="2">
        <v>440.79999999999995</v>
      </c>
      <c r="G216" s="2">
        <v>684.4</v>
      </c>
      <c r="H216" s="2">
        <v>951.19999999999993</v>
      </c>
      <c r="I216" s="2">
        <v>1078.8</v>
      </c>
      <c r="N216"/>
      <c r="O216" s="2">
        <v>17.399999999999999</v>
      </c>
      <c r="P216" s="2">
        <v>34.799999999999997</v>
      </c>
      <c r="Q216" s="2">
        <v>34.799999999999997</v>
      </c>
      <c r="R216" s="2">
        <v>46.4</v>
      </c>
      <c r="S216" s="2">
        <v>46.4</v>
      </c>
      <c r="T216" s="2">
        <v>57.999999999999993</v>
      </c>
      <c r="U216" s="2">
        <v>57.999999999999993</v>
      </c>
    </row>
    <row r="217" spans="2:23" x14ac:dyDescent="0.25">
      <c r="C217" s="86">
        <v>0</v>
      </c>
      <c r="D217" s="86">
        <v>9</v>
      </c>
      <c r="E217" s="86">
        <v>6</v>
      </c>
      <c r="F217" s="86">
        <v>3</v>
      </c>
      <c r="G217" s="86">
        <v>15</v>
      </c>
      <c r="H217" s="86">
        <v>1</v>
      </c>
      <c r="I217" s="86">
        <v>0</v>
      </c>
      <c r="J217" s="87">
        <f>SUM(C217:I217)</f>
        <v>34</v>
      </c>
      <c r="N217" s="85" t="s">
        <v>225</v>
      </c>
      <c r="O217" s="86">
        <v>0</v>
      </c>
      <c r="P217" s="86">
        <v>9</v>
      </c>
      <c r="Q217" s="86">
        <v>6</v>
      </c>
      <c r="R217" s="86">
        <v>3</v>
      </c>
      <c r="S217" s="86">
        <v>15</v>
      </c>
      <c r="T217" s="86">
        <v>1</v>
      </c>
      <c r="U217" s="86">
        <v>0</v>
      </c>
      <c r="V217">
        <f>SUM(O217:U217)</f>
        <v>34</v>
      </c>
    </row>
    <row r="218" spans="2:23" x14ac:dyDescent="0.25">
      <c r="C218" s="18">
        <f>+C216*C217</f>
        <v>0</v>
      </c>
      <c r="D218" s="18">
        <f t="shared" ref="D218:I218" si="45">+D216*D217</f>
        <v>2505.6</v>
      </c>
      <c r="E218" s="18">
        <f t="shared" si="45"/>
        <v>2122.7999999999997</v>
      </c>
      <c r="F218" s="18">
        <f t="shared" si="45"/>
        <v>1322.3999999999999</v>
      </c>
      <c r="G218" s="18">
        <f t="shared" si="45"/>
        <v>10266</v>
      </c>
      <c r="H218" s="18">
        <f t="shared" si="45"/>
        <v>951.19999999999993</v>
      </c>
      <c r="I218" s="18">
        <f t="shared" si="45"/>
        <v>0</v>
      </c>
      <c r="J218" s="79">
        <f>SUM(C218:I218)</f>
        <v>17168</v>
      </c>
      <c r="N218"/>
      <c r="O218" s="18">
        <f>+O216*O217</f>
        <v>0</v>
      </c>
      <c r="P218" s="18">
        <f t="shared" ref="P218:U218" si="46">+P216*P217</f>
        <v>313.2</v>
      </c>
      <c r="Q218" s="18">
        <f t="shared" si="46"/>
        <v>208.79999999999998</v>
      </c>
      <c r="R218" s="18">
        <f t="shared" si="46"/>
        <v>139.19999999999999</v>
      </c>
      <c r="S218" s="18">
        <f t="shared" si="46"/>
        <v>696</v>
      </c>
      <c r="T218" s="18">
        <f t="shared" si="46"/>
        <v>57.999999999999993</v>
      </c>
      <c r="U218" s="18">
        <f t="shared" si="46"/>
        <v>0</v>
      </c>
      <c r="V218" s="79">
        <f>SUM(O218:U218)</f>
        <v>1415.2</v>
      </c>
      <c r="W218" s="80" t="s">
        <v>226</v>
      </c>
    </row>
    <row r="219" spans="2:23" x14ac:dyDescent="0.25">
      <c r="C219" s="82"/>
      <c r="D219" s="18"/>
      <c r="E219" s="18"/>
      <c r="F219" s="18"/>
      <c r="G219" s="18"/>
      <c r="H219" s="18"/>
      <c r="I219" s="18"/>
      <c r="J219" s="36"/>
    </row>
    <row r="220" spans="2:23" x14ac:dyDescent="0.25">
      <c r="D220" s="508" t="s">
        <v>43</v>
      </c>
      <c r="E220" s="508" t="s">
        <v>3647</v>
      </c>
      <c r="F220" s="508" t="s">
        <v>3648</v>
      </c>
      <c r="G220" s="508" t="s">
        <v>14</v>
      </c>
      <c r="H220" s="508" t="s">
        <v>3649</v>
      </c>
      <c r="I220" s="508" t="s">
        <v>15</v>
      </c>
    </row>
    <row r="221" spans="2:23" x14ac:dyDescent="0.25">
      <c r="C221" s="242" t="s">
        <v>1971</v>
      </c>
      <c r="D221" s="509">
        <v>3</v>
      </c>
      <c r="E221" s="204" t="s">
        <v>1972</v>
      </c>
      <c r="F221" s="16">
        <f>2316*0.5217</f>
        <v>1208.2572</v>
      </c>
      <c r="G221" s="16">
        <v>550</v>
      </c>
      <c r="H221" s="227">
        <f>+F221+G221</f>
        <v>1758.2572</v>
      </c>
      <c r="I221" s="16">
        <f>+H221*D221</f>
        <v>5274.7716</v>
      </c>
    </row>
    <row r="222" spans="2:23" x14ac:dyDescent="0.25">
      <c r="D222" s="509">
        <v>1</v>
      </c>
      <c r="E222" s="204" t="s">
        <v>1975</v>
      </c>
      <c r="F222" s="16">
        <f>2316*0.5217</f>
        <v>1208.2572</v>
      </c>
      <c r="G222" s="16">
        <v>550</v>
      </c>
      <c r="H222" s="227">
        <f>+F222+G222</f>
        <v>1758.2572</v>
      </c>
      <c r="I222" s="16">
        <f>+H222*D222</f>
        <v>1758.2572</v>
      </c>
    </row>
    <row r="223" spans="2:23" x14ac:dyDescent="0.25">
      <c r="E223" s="204"/>
      <c r="F223" s="204"/>
      <c r="G223" s="204"/>
      <c r="H223" s="204"/>
      <c r="I223" s="510">
        <f>SUM(I221:I222)</f>
        <v>7033.0288</v>
      </c>
      <c r="J223" t="s">
        <v>3650</v>
      </c>
    </row>
    <row r="224" spans="2:23" x14ac:dyDescent="0.25">
      <c r="I224" s="2">
        <f>+I223*0.16</f>
        <v>1125.2846079999999</v>
      </c>
      <c r="J224" t="s">
        <v>14</v>
      </c>
    </row>
    <row r="225" spans="1:23" x14ac:dyDescent="0.25">
      <c r="I225" s="460">
        <f>+I223+I224</f>
        <v>8158.313408</v>
      </c>
      <c r="J225" t="s">
        <v>33</v>
      </c>
    </row>
    <row r="228" spans="1:23" x14ac:dyDescent="0.25">
      <c r="C228" t="s">
        <v>203</v>
      </c>
      <c r="D228">
        <v>10681</v>
      </c>
      <c r="E228" s="21" t="s">
        <v>41</v>
      </c>
      <c r="F228" s="21">
        <v>45016</v>
      </c>
    </row>
    <row r="229" spans="1:23" x14ac:dyDescent="0.25">
      <c r="C229" t="s">
        <v>216</v>
      </c>
      <c r="N229"/>
      <c r="O229" t="s">
        <v>203</v>
      </c>
      <c r="P229">
        <v>10681</v>
      </c>
      <c r="Q229" s="21" t="s">
        <v>41</v>
      </c>
      <c r="R229" s="21">
        <v>45016</v>
      </c>
    </row>
    <row r="230" spans="1:23" x14ac:dyDescent="0.25">
      <c r="C230" t="s">
        <v>217</v>
      </c>
      <c r="D230" t="s">
        <v>218</v>
      </c>
      <c r="E230" t="s">
        <v>219</v>
      </c>
      <c r="F230" t="s">
        <v>220</v>
      </c>
      <c r="G230" t="s">
        <v>221</v>
      </c>
      <c r="H230" t="s">
        <v>222</v>
      </c>
      <c r="I230" t="s">
        <v>223</v>
      </c>
      <c r="J230" t="s">
        <v>15</v>
      </c>
      <c r="N230"/>
      <c r="O230" t="s">
        <v>216</v>
      </c>
    </row>
    <row r="231" spans="1:23" x14ac:dyDescent="0.25">
      <c r="B231" s="85" t="s">
        <v>224</v>
      </c>
      <c r="C231" s="2">
        <v>205.32</v>
      </c>
      <c r="D231" s="2">
        <v>278.39999999999998</v>
      </c>
      <c r="E231" s="2">
        <v>353.79999999999995</v>
      </c>
      <c r="F231" s="2">
        <v>440.79999999999995</v>
      </c>
      <c r="G231" s="2">
        <v>684.4</v>
      </c>
      <c r="H231" s="2">
        <v>951.19999999999993</v>
      </c>
      <c r="I231" s="2">
        <v>1078.8</v>
      </c>
      <c r="N231"/>
      <c r="O231" t="s">
        <v>217</v>
      </c>
      <c r="P231" t="s">
        <v>218</v>
      </c>
      <c r="Q231" t="s">
        <v>219</v>
      </c>
      <c r="R231" t="s">
        <v>220</v>
      </c>
      <c r="S231" t="s">
        <v>221</v>
      </c>
      <c r="T231" t="s">
        <v>222</v>
      </c>
      <c r="U231" t="s">
        <v>223</v>
      </c>
      <c r="V231" t="s">
        <v>15</v>
      </c>
    </row>
    <row r="232" spans="1:23" x14ac:dyDescent="0.25">
      <c r="C232" s="86">
        <v>1</v>
      </c>
      <c r="D232" s="86">
        <v>33</v>
      </c>
      <c r="E232" s="86">
        <v>12</v>
      </c>
      <c r="F232" s="86">
        <v>2</v>
      </c>
      <c r="G232" s="86">
        <v>22</v>
      </c>
      <c r="H232" s="86">
        <v>4</v>
      </c>
      <c r="I232" s="86">
        <v>1</v>
      </c>
      <c r="J232" s="87">
        <f>SUM(C232:I232)</f>
        <v>75</v>
      </c>
      <c r="N232"/>
      <c r="O232" s="2">
        <v>17.399999999999999</v>
      </c>
      <c r="P232" s="2">
        <v>34.799999999999997</v>
      </c>
      <c r="Q232" s="2">
        <v>34.799999999999997</v>
      </c>
      <c r="R232" s="2">
        <v>46.4</v>
      </c>
      <c r="S232" s="2">
        <v>46.4</v>
      </c>
      <c r="T232" s="2">
        <v>57.999999999999993</v>
      </c>
      <c r="U232" s="2">
        <v>57.999999999999993</v>
      </c>
    </row>
    <row r="233" spans="1:23" x14ac:dyDescent="0.25">
      <c r="C233" s="18">
        <f>+C231*C232</f>
        <v>205.32</v>
      </c>
      <c r="D233" s="18">
        <f t="shared" ref="D233:I233" si="47">+D231*D232</f>
        <v>9187.1999999999989</v>
      </c>
      <c r="E233" s="18">
        <f t="shared" si="47"/>
        <v>4245.5999999999995</v>
      </c>
      <c r="F233" s="18">
        <f t="shared" si="47"/>
        <v>881.59999999999991</v>
      </c>
      <c r="G233" s="18">
        <f t="shared" si="47"/>
        <v>15056.8</v>
      </c>
      <c r="H233" s="18">
        <f t="shared" si="47"/>
        <v>3804.7999999999997</v>
      </c>
      <c r="I233" s="18">
        <f t="shared" si="47"/>
        <v>1078.8</v>
      </c>
      <c r="J233" s="79">
        <f>SUM(C233:I233)</f>
        <v>34460.120000000003</v>
      </c>
      <c r="N233" s="85" t="s">
        <v>225</v>
      </c>
      <c r="O233" s="86">
        <v>1</v>
      </c>
      <c r="P233" s="86">
        <v>33</v>
      </c>
      <c r="Q233" s="86">
        <v>12</v>
      </c>
      <c r="R233" s="86">
        <v>2</v>
      </c>
      <c r="S233" s="86">
        <v>22</v>
      </c>
      <c r="T233" s="86">
        <v>4</v>
      </c>
      <c r="U233" s="86">
        <v>1</v>
      </c>
      <c r="V233">
        <f>SUM(O233:U233)</f>
        <v>75</v>
      </c>
    </row>
    <row r="234" spans="1:23" x14ac:dyDescent="0.25">
      <c r="N234"/>
      <c r="O234" s="18">
        <f>+O232*O233</f>
        <v>17.399999999999999</v>
      </c>
      <c r="P234" s="18">
        <f t="shared" ref="P234:U234" si="48">+P232*P233</f>
        <v>1148.3999999999999</v>
      </c>
      <c r="Q234" s="18">
        <f t="shared" si="48"/>
        <v>417.59999999999997</v>
      </c>
      <c r="R234" s="18">
        <f t="shared" si="48"/>
        <v>92.8</v>
      </c>
      <c r="S234" s="18">
        <f t="shared" si="48"/>
        <v>1020.8</v>
      </c>
      <c r="T234" s="18">
        <f t="shared" si="48"/>
        <v>231.99999999999997</v>
      </c>
      <c r="U234" s="18">
        <f t="shared" si="48"/>
        <v>57.999999999999993</v>
      </c>
      <c r="V234" s="79">
        <f>SUM(O234:U234)</f>
        <v>2987</v>
      </c>
      <c r="W234" s="80" t="s">
        <v>226</v>
      </c>
    </row>
    <row r="235" spans="1:23" x14ac:dyDescent="0.25">
      <c r="D235" s="508" t="s">
        <v>43</v>
      </c>
      <c r="E235" s="508" t="s">
        <v>3647</v>
      </c>
      <c r="F235" s="508" t="s">
        <v>3648</v>
      </c>
      <c r="G235" s="508" t="s">
        <v>14</v>
      </c>
      <c r="H235" s="508" t="s">
        <v>3649</v>
      </c>
      <c r="I235" s="508" t="s">
        <v>15</v>
      </c>
    </row>
    <row r="236" spans="1:23" x14ac:dyDescent="0.25">
      <c r="C236" s="242" t="s">
        <v>1971</v>
      </c>
      <c r="D236" s="509">
        <v>1</v>
      </c>
      <c r="E236" s="204" t="s">
        <v>3651</v>
      </c>
      <c r="F236" s="16">
        <f>2316*0.5217</f>
        <v>1208.2572</v>
      </c>
      <c r="G236" s="16">
        <v>550</v>
      </c>
      <c r="H236" s="227">
        <f>+F236+G236</f>
        <v>1758.2572</v>
      </c>
      <c r="I236" s="16">
        <f>+H236*D236</f>
        <v>1758.2572</v>
      </c>
    </row>
    <row r="237" spans="1:23" x14ac:dyDescent="0.25">
      <c r="D237" s="509">
        <v>1</v>
      </c>
      <c r="E237" s="204" t="s">
        <v>1975</v>
      </c>
      <c r="F237" s="16">
        <f>2316*0.5217</f>
        <v>1208.2572</v>
      </c>
      <c r="G237" s="16">
        <v>550</v>
      </c>
      <c r="H237" s="227">
        <f>+F237+G237</f>
        <v>1758.2572</v>
      </c>
      <c r="I237" s="16">
        <f>+H237*D237</f>
        <v>1758.2572</v>
      </c>
    </row>
    <row r="239" spans="1:23" x14ac:dyDescent="0.25">
      <c r="A239" s="78"/>
      <c r="B239" s="78"/>
      <c r="C239" s="78"/>
      <c r="D239" s="78"/>
      <c r="E239" s="78"/>
      <c r="F239" s="78"/>
      <c r="G239" s="78"/>
      <c r="H239" s="78"/>
      <c r="I239" s="78"/>
      <c r="J239" s="78"/>
      <c r="K239" s="78"/>
      <c r="M239" s="78"/>
      <c r="N239" s="88"/>
      <c r="O239" s="78"/>
      <c r="P239" s="78"/>
      <c r="Q239" s="78"/>
      <c r="R239" s="78"/>
      <c r="S239" s="78"/>
      <c r="T239" s="78"/>
      <c r="U239" s="78"/>
      <c r="V239" s="78"/>
      <c r="W239" s="78"/>
    </row>
    <row r="241" spans="2:22" x14ac:dyDescent="0.25">
      <c r="C241" s="12" t="s">
        <v>203</v>
      </c>
      <c r="D241" s="12">
        <v>10786</v>
      </c>
      <c r="E241" s="618" t="s">
        <v>41</v>
      </c>
      <c r="F241" s="618">
        <v>45063</v>
      </c>
    </row>
    <row r="242" spans="2:22" x14ac:dyDescent="0.25">
      <c r="C242" t="s">
        <v>216</v>
      </c>
      <c r="N242"/>
      <c r="O242" s="12" t="s">
        <v>203</v>
      </c>
      <c r="P242" s="12">
        <v>10786</v>
      </c>
      <c r="Q242" s="618" t="s">
        <v>41</v>
      </c>
      <c r="R242" s="618">
        <v>45063</v>
      </c>
    </row>
    <row r="243" spans="2:22" x14ac:dyDescent="0.25">
      <c r="C243" t="s">
        <v>217</v>
      </c>
      <c r="D243" t="s">
        <v>218</v>
      </c>
      <c r="E243" t="s">
        <v>219</v>
      </c>
      <c r="F243" t="s">
        <v>220</v>
      </c>
      <c r="G243" t="s">
        <v>221</v>
      </c>
      <c r="H243" t="s">
        <v>222</v>
      </c>
      <c r="I243" t="s">
        <v>223</v>
      </c>
      <c r="J243" t="s">
        <v>15</v>
      </c>
      <c r="N243"/>
      <c r="O243" t="s">
        <v>216</v>
      </c>
    </row>
    <row r="244" spans="2:22" x14ac:dyDescent="0.25">
      <c r="B244" s="85" t="s">
        <v>224</v>
      </c>
      <c r="C244" s="2">
        <f>212*1.16</f>
        <v>245.92</v>
      </c>
      <c r="D244" s="2">
        <f>287*1.16</f>
        <v>332.91999999999996</v>
      </c>
      <c r="E244" s="2">
        <f>365*1.16</f>
        <v>423.4</v>
      </c>
      <c r="F244" s="2">
        <f>455*1.16</f>
        <v>527.79999999999995</v>
      </c>
      <c r="G244" s="2">
        <f>706*1.16</f>
        <v>818.95999999999992</v>
      </c>
      <c r="H244" s="2">
        <f>982*1.16</f>
        <v>1139.1199999999999</v>
      </c>
      <c r="I244" s="2">
        <f>1113*1.16</f>
        <v>1291.08</v>
      </c>
      <c r="N244"/>
      <c r="O244" t="s">
        <v>217</v>
      </c>
      <c r="P244" t="s">
        <v>218</v>
      </c>
      <c r="Q244" t="s">
        <v>219</v>
      </c>
      <c r="R244" t="s">
        <v>220</v>
      </c>
      <c r="S244" t="s">
        <v>221</v>
      </c>
      <c r="T244" t="s">
        <v>222</v>
      </c>
      <c r="U244" t="s">
        <v>223</v>
      </c>
      <c r="V244" t="s">
        <v>15</v>
      </c>
    </row>
    <row r="245" spans="2:22" x14ac:dyDescent="0.25">
      <c r="C245" s="86">
        <v>4</v>
      </c>
      <c r="D245" s="86">
        <v>13</v>
      </c>
      <c r="E245" s="86">
        <v>14</v>
      </c>
      <c r="F245" s="86">
        <v>5</v>
      </c>
      <c r="G245" s="86">
        <v>26</v>
      </c>
      <c r="H245" s="86">
        <v>3</v>
      </c>
      <c r="I245" s="86">
        <v>0</v>
      </c>
      <c r="J245" s="87">
        <f>SUM(C245:I245)</f>
        <v>65</v>
      </c>
      <c r="N245" s="85" t="s">
        <v>224</v>
      </c>
      <c r="O245" s="2">
        <v>18.559999999999999</v>
      </c>
      <c r="P245" s="2">
        <v>38.279999999999994</v>
      </c>
      <c r="Q245" s="2">
        <v>37.119999999999997</v>
      </c>
      <c r="R245" s="2">
        <v>51.04</v>
      </c>
      <c r="S245" s="2">
        <v>46.4</v>
      </c>
      <c r="T245" s="2">
        <v>57.999999999999993</v>
      </c>
      <c r="U245" s="2">
        <v>55.679999999999993</v>
      </c>
    </row>
    <row r="246" spans="2:22" x14ac:dyDescent="0.25">
      <c r="C246" s="18">
        <f>+C244*C245</f>
        <v>983.68</v>
      </c>
      <c r="D246" s="18">
        <f t="shared" ref="D246:I246" si="49">+D244*D245</f>
        <v>4327.9599999999991</v>
      </c>
      <c r="E246" s="18">
        <f t="shared" si="49"/>
        <v>5927.5999999999995</v>
      </c>
      <c r="F246" s="18">
        <f t="shared" si="49"/>
        <v>2639</v>
      </c>
      <c r="G246" s="18">
        <f t="shared" si="49"/>
        <v>21292.959999999999</v>
      </c>
      <c r="H246" s="18">
        <f t="shared" si="49"/>
        <v>3417.3599999999997</v>
      </c>
      <c r="I246" s="18">
        <f t="shared" si="49"/>
        <v>0</v>
      </c>
      <c r="J246" s="619">
        <f>SUM(C246:I246)</f>
        <v>38588.559999999998</v>
      </c>
      <c r="N246"/>
      <c r="O246" s="86">
        <v>4</v>
      </c>
      <c r="P246" s="86">
        <v>13</v>
      </c>
      <c r="Q246" s="86">
        <v>14</v>
      </c>
      <c r="R246" s="86">
        <v>5</v>
      </c>
      <c r="S246" s="86">
        <v>26</v>
      </c>
      <c r="T246" s="86">
        <v>3</v>
      </c>
      <c r="U246" s="86">
        <v>0</v>
      </c>
      <c r="V246" s="87">
        <f>SUM(O246:U246)</f>
        <v>65</v>
      </c>
    </row>
    <row r="247" spans="2:22" x14ac:dyDescent="0.25">
      <c r="N247"/>
      <c r="O247" s="18">
        <f>+O245*O246</f>
        <v>74.239999999999995</v>
      </c>
      <c r="P247" s="18">
        <f t="shared" ref="P247:U247" si="50">+P245*P246</f>
        <v>497.63999999999993</v>
      </c>
      <c r="Q247" s="18">
        <f t="shared" si="50"/>
        <v>519.67999999999995</v>
      </c>
      <c r="R247" s="18">
        <f t="shared" si="50"/>
        <v>255.2</v>
      </c>
      <c r="S247" s="18">
        <f t="shared" si="50"/>
        <v>1206.3999999999999</v>
      </c>
      <c r="T247" s="18">
        <f t="shared" si="50"/>
        <v>173.99999999999997</v>
      </c>
      <c r="U247" s="18">
        <f t="shared" si="50"/>
        <v>0</v>
      </c>
      <c r="V247" s="619">
        <f>SUM(O247:U247)</f>
        <v>2727.16</v>
      </c>
    </row>
    <row r="252" spans="2:22" x14ac:dyDescent="0.25">
      <c r="C252" s="12" t="s">
        <v>203</v>
      </c>
      <c r="D252" s="12">
        <v>1470</v>
      </c>
      <c r="E252" s="618" t="s">
        <v>41</v>
      </c>
      <c r="F252" s="618">
        <v>45161</v>
      </c>
      <c r="N252"/>
      <c r="O252" s="12" t="s">
        <v>203</v>
      </c>
      <c r="P252" s="12">
        <v>1470</v>
      </c>
      <c r="Q252" s="618" t="s">
        <v>41</v>
      </c>
      <c r="R252" s="618">
        <v>45161</v>
      </c>
    </row>
    <row r="253" spans="2:22" x14ac:dyDescent="0.25">
      <c r="C253" t="s">
        <v>216</v>
      </c>
      <c r="N253"/>
      <c r="O253" t="s">
        <v>216</v>
      </c>
    </row>
    <row r="254" spans="2:22" x14ac:dyDescent="0.25">
      <c r="C254" t="s">
        <v>217</v>
      </c>
      <c r="D254" t="s">
        <v>218</v>
      </c>
      <c r="E254" t="s">
        <v>219</v>
      </c>
      <c r="F254" t="s">
        <v>220</v>
      </c>
      <c r="G254" t="s">
        <v>221</v>
      </c>
      <c r="H254" t="s">
        <v>222</v>
      </c>
      <c r="I254" t="s">
        <v>223</v>
      </c>
      <c r="J254" t="s">
        <v>15</v>
      </c>
      <c r="N254"/>
      <c r="O254" t="s">
        <v>217</v>
      </c>
      <c r="P254" t="s">
        <v>218</v>
      </c>
      <c r="Q254" t="s">
        <v>219</v>
      </c>
      <c r="R254" t="s">
        <v>220</v>
      </c>
      <c r="S254" t="s">
        <v>221</v>
      </c>
      <c r="T254" t="s">
        <v>222</v>
      </c>
      <c r="U254" t="s">
        <v>223</v>
      </c>
      <c r="V254" t="s">
        <v>15</v>
      </c>
    </row>
    <row r="255" spans="2:22" x14ac:dyDescent="0.25">
      <c r="B255" s="85" t="s">
        <v>224</v>
      </c>
      <c r="C255" s="2">
        <f>212*1.16</f>
        <v>245.92</v>
      </c>
      <c r="D255" s="2">
        <f>287*1.16</f>
        <v>332.91999999999996</v>
      </c>
      <c r="E255" s="2">
        <f>365*1.16</f>
        <v>423.4</v>
      </c>
      <c r="F255" s="2">
        <f>455*1.16</f>
        <v>527.79999999999995</v>
      </c>
      <c r="G255" s="2">
        <f>706*1.16</f>
        <v>818.95999999999992</v>
      </c>
      <c r="H255" s="2">
        <f>982*1.16</f>
        <v>1139.1199999999999</v>
      </c>
      <c r="I255" s="2">
        <f>1113*1.16</f>
        <v>1291.08</v>
      </c>
      <c r="N255" s="85" t="s">
        <v>224</v>
      </c>
      <c r="O255" s="2">
        <v>18.559999999999999</v>
      </c>
      <c r="P255" s="2">
        <v>38.279999999999994</v>
      </c>
      <c r="Q255" s="2">
        <v>37.119999999999997</v>
      </c>
      <c r="R255" s="2">
        <v>51.04</v>
      </c>
      <c r="S255" s="2">
        <v>46.4</v>
      </c>
      <c r="T255" s="2">
        <v>57.999999999999993</v>
      </c>
      <c r="U255" s="2">
        <v>55.679999999999993</v>
      </c>
    </row>
    <row r="256" spans="2:22" x14ac:dyDescent="0.25">
      <c r="C256" s="86">
        <v>5</v>
      </c>
      <c r="D256" s="86">
        <v>31</v>
      </c>
      <c r="E256" s="86">
        <v>11</v>
      </c>
      <c r="F256" s="86">
        <v>6</v>
      </c>
      <c r="G256" s="86">
        <v>64</v>
      </c>
      <c r="H256" s="86">
        <v>2</v>
      </c>
      <c r="I256" s="86">
        <v>4</v>
      </c>
      <c r="J256" s="87">
        <f>SUM(C256:I256)</f>
        <v>123</v>
      </c>
      <c r="N256"/>
      <c r="O256" s="86">
        <v>5</v>
      </c>
      <c r="P256" s="86">
        <v>31</v>
      </c>
      <c r="Q256" s="86">
        <v>11</v>
      </c>
      <c r="R256" s="86">
        <v>6</v>
      </c>
      <c r="S256" s="86">
        <v>64</v>
      </c>
      <c r="T256" s="86">
        <v>2</v>
      </c>
      <c r="U256" s="86">
        <v>4</v>
      </c>
      <c r="V256" s="87">
        <f>SUM(O256:U256)</f>
        <v>123</v>
      </c>
    </row>
    <row r="257" spans="2:22" x14ac:dyDescent="0.25">
      <c r="C257" s="18">
        <f>+C255*C256</f>
        <v>1229.5999999999999</v>
      </c>
      <c r="D257" s="18">
        <f t="shared" ref="D257:I257" si="51">+D255*D256</f>
        <v>10320.519999999999</v>
      </c>
      <c r="E257" s="18">
        <f t="shared" si="51"/>
        <v>4657.3999999999996</v>
      </c>
      <c r="F257" s="18">
        <f t="shared" si="51"/>
        <v>3166.7999999999997</v>
      </c>
      <c r="G257" s="18">
        <f t="shared" si="51"/>
        <v>52413.439999999995</v>
      </c>
      <c r="H257" s="18">
        <f t="shared" si="51"/>
        <v>2278.2399999999998</v>
      </c>
      <c r="I257" s="18">
        <f t="shared" si="51"/>
        <v>5164.32</v>
      </c>
      <c r="J257" s="619">
        <f>SUM(C257:I257)</f>
        <v>79230.320000000007</v>
      </c>
      <c r="N257"/>
      <c r="O257" s="18">
        <f>+O255*O256</f>
        <v>92.8</v>
      </c>
      <c r="P257" s="18">
        <f t="shared" ref="P257:U257" si="52">+P255*P256</f>
        <v>1186.6799999999998</v>
      </c>
      <c r="Q257" s="18">
        <f t="shared" si="52"/>
        <v>408.32</v>
      </c>
      <c r="R257" s="18">
        <f t="shared" si="52"/>
        <v>306.24</v>
      </c>
      <c r="S257" s="18">
        <f t="shared" si="52"/>
        <v>2969.6</v>
      </c>
      <c r="T257" s="18">
        <f t="shared" si="52"/>
        <v>115.99999999999999</v>
      </c>
      <c r="U257" s="18">
        <f t="shared" si="52"/>
        <v>222.71999999999997</v>
      </c>
      <c r="V257" s="619">
        <f>SUM(O257:U257)</f>
        <v>5302.36</v>
      </c>
    </row>
    <row r="261" spans="2:22" s="78" customFormat="1" x14ac:dyDescent="0.25">
      <c r="N261" s="88"/>
    </row>
    <row r="263" spans="2:22" x14ac:dyDescent="0.25">
      <c r="C263" s="12" t="s">
        <v>203</v>
      </c>
      <c r="D263" s="12">
        <v>1471</v>
      </c>
      <c r="E263" s="618" t="s">
        <v>41</v>
      </c>
      <c r="F263" s="618">
        <v>45222</v>
      </c>
      <c r="N263"/>
      <c r="O263" s="12" t="s">
        <v>203</v>
      </c>
      <c r="P263" s="12">
        <v>1471</v>
      </c>
      <c r="Q263" s="618" t="s">
        <v>41</v>
      </c>
      <c r="R263" s="618">
        <v>45222</v>
      </c>
    </row>
    <row r="264" spans="2:22" x14ac:dyDescent="0.25">
      <c r="C264" t="s">
        <v>216</v>
      </c>
      <c r="N264"/>
      <c r="O264" t="s">
        <v>216</v>
      </c>
    </row>
    <row r="265" spans="2:22" x14ac:dyDescent="0.25">
      <c r="C265" t="s">
        <v>217</v>
      </c>
      <c r="D265" t="s">
        <v>218</v>
      </c>
      <c r="E265" t="s">
        <v>219</v>
      </c>
      <c r="F265" t="s">
        <v>220</v>
      </c>
      <c r="G265" t="s">
        <v>221</v>
      </c>
      <c r="H265" t="s">
        <v>222</v>
      </c>
      <c r="I265" t="s">
        <v>223</v>
      </c>
      <c r="J265" t="s">
        <v>15</v>
      </c>
      <c r="N265"/>
      <c r="O265" t="s">
        <v>217</v>
      </c>
      <c r="P265" t="s">
        <v>218</v>
      </c>
      <c r="Q265" t="s">
        <v>219</v>
      </c>
      <c r="R265" t="s">
        <v>220</v>
      </c>
      <c r="S265" t="s">
        <v>221</v>
      </c>
      <c r="T265" t="s">
        <v>222</v>
      </c>
      <c r="U265" t="s">
        <v>223</v>
      </c>
      <c r="V265" t="s">
        <v>15</v>
      </c>
    </row>
    <row r="266" spans="2:22" x14ac:dyDescent="0.25">
      <c r="B266" s="85" t="s">
        <v>224</v>
      </c>
      <c r="C266" s="2">
        <f>212*1.16</f>
        <v>245.92</v>
      </c>
      <c r="D266" s="2">
        <f>287*1.16</f>
        <v>332.91999999999996</v>
      </c>
      <c r="E266" s="2">
        <f>365*1.16</f>
        <v>423.4</v>
      </c>
      <c r="F266" s="2">
        <f>455*1.16</f>
        <v>527.79999999999995</v>
      </c>
      <c r="G266" s="2">
        <f>706*1.16</f>
        <v>818.95999999999992</v>
      </c>
      <c r="H266" s="2">
        <f>982*1.16</f>
        <v>1139.1199999999999</v>
      </c>
      <c r="I266" s="2">
        <f>1113*1.16</f>
        <v>1291.08</v>
      </c>
      <c r="N266" s="85" t="s">
        <v>224</v>
      </c>
      <c r="O266" s="2">
        <v>18.559999999999999</v>
      </c>
      <c r="P266" s="2">
        <v>38.279999999999994</v>
      </c>
      <c r="Q266" s="2">
        <v>37.119999999999997</v>
      </c>
      <c r="R266" s="2">
        <v>51.04</v>
      </c>
      <c r="S266" s="2">
        <v>46.4</v>
      </c>
      <c r="T266" s="2">
        <v>57.999999999999993</v>
      </c>
      <c r="U266" s="2">
        <v>55.679999999999993</v>
      </c>
    </row>
    <row r="267" spans="2:22" x14ac:dyDescent="0.25">
      <c r="C267" s="86">
        <v>3</v>
      </c>
      <c r="D267" s="86">
        <v>20</v>
      </c>
      <c r="E267" s="86">
        <v>11</v>
      </c>
      <c r="F267" s="86">
        <v>5</v>
      </c>
      <c r="G267" s="86">
        <v>38</v>
      </c>
      <c r="H267" s="86">
        <v>4</v>
      </c>
      <c r="I267" s="86">
        <v>2</v>
      </c>
      <c r="J267" s="87">
        <f>SUM(C267:I267)</f>
        <v>83</v>
      </c>
      <c r="N267"/>
      <c r="O267" s="86">
        <v>3</v>
      </c>
      <c r="P267" s="86">
        <v>20</v>
      </c>
      <c r="Q267" s="86">
        <v>11</v>
      </c>
      <c r="R267" s="86">
        <v>5</v>
      </c>
      <c r="S267" s="86">
        <v>38</v>
      </c>
      <c r="T267" s="86">
        <v>4</v>
      </c>
      <c r="U267" s="86">
        <v>2</v>
      </c>
      <c r="V267" s="87">
        <f>SUM(O267:U267)</f>
        <v>83</v>
      </c>
    </row>
    <row r="268" spans="2:22" x14ac:dyDescent="0.25">
      <c r="C268" s="18">
        <f>+C266*C267</f>
        <v>737.76</v>
      </c>
      <c r="D268" s="18">
        <f t="shared" ref="D268:I268" si="53">+D266*D267</f>
        <v>6658.4</v>
      </c>
      <c r="E268" s="18">
        <f t="shared" si="53"/>
        <v>4657.3999999999996</v>
      </c>
      <c r="F268" s="18">
        <f t="shared" si="53"/>
        <v>2639</v>
      </c>
      <c r="G268" s="18">
        <f t="shared" si="53"/>
        <v>31120.479999999996</v>
      </c>
      <c r="H268" s="18">
        <f t="shared" si="53"/>
        <v>4556.4799999999996</v>
      </c>
      <c r="I268" s="18">
        <f t="shared" si="53"/>
        <v>2582.16</v>
      </c>
      <c r="J268" s="619">
        <f>SUM(C268:I268)</f>
        <v>52951.679999999993</v>
      </c>
      <c r="N268"/>
      <c r="O268" s="18">
        <f>+O266*O267</f>
        <v>55.679999999999993</v>
      </c>
      <c r="P268" s="18">
        <f t="shared" ref="P268:U268" si="54">+P266*P267</f>
        <v>765.59999999999991</v>
      </c>
      <c r="Q268" s="18">
        <f t="shared" si="54"/>
        <v>408.32</v>
      </c>
      <c r="R268" s="18">
        <f t="shared" si="54"/>
        <v>255.2</v>
      </c>
      <c r="S268" s="18">
        <f t="shared" si="54"/>
        <v>1763.2</v>
      </c>
      <c r="T268" s="18">
        <f t="shared" si="54"/>
        <v>231.99999999999997</v>
      </c>
      <c r="U268" s="18">
        <f t="shared" si="54"/>
        <v>111.35999999999999</v>
      </c>
      <c r="V268" s="619">
        <f>SUM(O268:U268)</f>
        <v>3591.36</v>
      </c>
    </row>
  </sheetData>
  <mergeCells count="4">
    <mergeCell ref="C4:J7"/>
    <mergeCell ref="N4:U7"/>
    <mergeCell ref="C157:J160"/>
    <mergeCell ref="O157:V160"/>
  </mergeCells>
  <pageMargins left="0.7" right="0.7" top="0.75" bottom="0.75" header="0.3" footer="0.3"/>
  <legacy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652BD-5EF6-4E67-9636-A9C7BBE6CAD0}">
  <dimension ref="A1:N762"/>
  <sheetViews>
    <sheetView showGridLines="0" workbookViewId="0">
      <pane ySplit="9" topLeftCell="A743" activePane="bottomLeft" state="frozen"/>
      <selection pane="bottomLeft" activeCell="K763" sqref="K763"/>
    </sheetView>
  </sheetViews>
  <sheetFormatPr baseColWidth="10" defaultColWidth="11.42578125" defaultRowHeight="15" x14ac:dyDescent="0.25"/>
  <cols>
    <col min="1" max="1" width="7.42578125" style="987" customWidth="1"/>
    <col min="2" max="2" width="10" style="987" customWidth="1"/>
    <col min="3" max="3" width="11.28515625" style="987" customWidth="1"/>
    <col min="4" max="4" width="7.140625" style="987" customWidth="1"/>
    <col min="5" max="5" width="35.7109375" style="987" customWidth="1"/>
    <col min="6" max="6" width="11.42578125" style="987" customWidth="1"/>
    <col min="7" max="7" width="9.85546875" style="987" customWidth="1"/>
    <col min="8" max="8" width="16.42578125" style="987" customWidth="1"/>
    <col min="9" max="9" width="5.85546875" style="987" customWidth="1"/>
    <col min="10" max="10" width="16.140625" style="987" customWidth="1"/>
    <col min="11" max="11" width="27.85546875" style="987" customWidth="1"/>
    <col min="12" max="12" width="16.140625" style="1182" customWidth="1"/>
    <col min="13" max="13" width="16.42578125" style="987" customWidth="1"/>
    <col min="14" max="16384" width="11.42578125" style="987"/>
  </cols>
  <sheetData>
    <row r="1" spans="1:13" ht="21" customHeight="1" x14ac:dyDescent="0.25">
      <c r="A1" s="1355" t="s">
        <v>227</v>
      </c>
      <c r="B1" s="1352"/>
      <c r="C1" s="1352"/>
      <c r="D1" s="1352"/>
      <c r="E1" s="1352"/>
      <c r="F1" s="1352"/>
      <c r="G1" s="1352"/>
      <c r="H1" s="1352"/>
      <c r="I1" s="1352"/>
      <c r="J1" s="1352"/>
      <c r="K1" s="1352"/>
      <c r="L1" s="1352"/>
    </row>
    <row r="2" spans="1:13" ht="0.95" customHeight="1" x14ac:dyDescent="0.25"/>
    <row r="3" spans="1:13" ht="23.1" customHeight="1" x14ac:dyDescent="0.25">
      <c r="A3" s="1355" t="s">
        <v>3158</v>
      </c>
      <c r="B3" s="1352"/>
      <c r="C3" s="1352"/>
      <c r="D3" s="1352"/>
      <c r="E3" s="1352"/>
      <c r="F3" s="1352"/>
      <c r="G3" s="1352"/>
      <c r="H3" s="1352"/>
      <c r="I3" s="1352"/>
      <c r="J3" s="1352"/>
      <c r="K3" s="1352"/>
      <c r="L3" s="1352"/>
    </row>
    <row r="4" spans="1:13" ht="27" customHeight="1" x14ac:dyDescent="0.25">
      <c r="A4" s="1326" t="s">
        <v>3157</v>
      </c>
      <c r="B4" s="1352"/>
      <c r="C4" s="1352"/>
      <c r="D4" s="1352"/>
      <c r="E4" s="1352"/>
      <c r="F4" s="1352"/>
      <c r="G4" s="1352"/>
      <c r="H4" s="1352"/>
      <c r="I4" s="1352"/>
      <c r="J4" s="1352"/>
      <c r="K4" s="1352"/>
      <c r="L4" s="1352"/>
    </row>
    <row r="5" spans="1:13" ht="17.100000000000001" customHeight="1" x14ac:dyDescent="0.25">
      <c r="A5" s="1356" t="s">
        <v>14796</v>
      </c>
      <c r="B5" s="1352"/>
      <c r="C5" s="1352"/>
      <c r="D5" s="1352"/>
      <c r="E5" s="1352"/>
      <c r="F5" s="1352"/>
      <c r="G5" s="1352"/>
      <c r="H5" s="1352"/>
      <c r="I5" s="1352"/>
      <c r="J5" s="1352"/>
      <c r="K5" s="1352"/>
      <c r="L5" s="1352"/>
    </row>
    <row r="6" spans="1:13" ht="20.100000000000001" customHeight="1" x14ac:dyDescent="0.25">
      <c r="A6" s="1357" t="s">
        <v>14558</v>
      </c>
      <c r="B6" s="1352"/>
      <c r="C6" s="1352"/>
      <c r="D6" s="1352"/>
      <c r="E6" s="1352"/>
      <c r="F6" s="1352"/>
      <c r="G6" s="1352"/>
      <c r="H6" s="1352"/>
      <c r="I6" s="1352"/>
      <c r="J6" s="1352"/>
      <c r="K6" s="1352"/>
      <c r="L6" s="1352"/>
    </row>
    <row r="7" spans="1:13" ht="0" hidden="1" customHeight="1" x14ac:dyDescent="0.25"/>
    <row r="8" spans="1:13" ht="18.95" customHeight="1" x14ac:dyDescent="0.25">
      <c r="J8" s="1351" t="s">
        <v>13137</v>
      </c>
      <c r="K8" s="1352"/>
      <c r="L8" s="1352"/>
    </row>
    <row r="9" spans="1:13" ht="3" customHeight="1" x14ac:dyDescent="0.25">
      <c r="A9" s="1209"/>
      <c r="B9" s="1209"/>
      <c r="C9" s="1209"/>
      <c r="D9" s="1209"/>
      <c r="E9" s="1209"/>
      <c r="F9" s="1209"/>
      <c r="G9" s="1209"/>
      <c r="H9" s="1209"/>
      <c r="I9" s="1209"/>
      <c r="J9" s="1209"/>
      <c r="K9" s="1209"/>
      <c r="L9" s="1210"/>
      <c r="M9" s="1209"/>
    </row>
    <row r="10" spans="1:13" ht="12.95" customHeight="1" x14ac:dyDescent="0.25"/>
    <row r="11" spans="1:13" ht="24" x14ac:dyDescent="0.25">
      <c r="A11" s="750" t="s">
        <v>240</v>
      </c>
      <c r="B11" s="750" t="s">
        <v>14795</v>
      </c>
      <c r="C11" s="750" t="s">
        <v>14794</v>
      </c>
      <c r="D11" s="750" t="s">
        <v>14793</v>
      </c>
      <c r="E11" s="1208" t="s">
        <v>13133</v>
      </c>
      <c r="F11" s="750" t="s">
        <v>14792</v>
      </c>
      <c r="G11" s="750" t="s">
        <v>14791</v>
      </c>
      <c r="H11" s="750" t="s">
        <v>14790</v>
      </c>
      <c r="I11" s="1353" t="s">
        <v>178</v>
      </c>
      <c r="J11" s="1352"/>
      <c r="K11" s="750" t="s">
        <v>14789</v>
      </c>
      <c r="L11" s="1207" t="s">
        <v>14788</v>
      </c>
    </row>
    <row r="12" spans="1:13" x14ac:dyDescent="0.25">
      <c r="A12" s="1201" t="s">
        <v>14787</v>
      </c>
      <c r="B12" s="1201" t="s">
        <v>14558</v>
      </c>
      <c r="C12" s="1201" t="s">
        <v>14630</v>
      </c>
      <c r="D12" s="1201">
        <v>1414</v>
      </c>
      <c r="E12" s="368" t="s">
        <v>13428</v>
      </c>
      <c r="F12" s="368"/>
      <c r="G12" s="368" t="s">
        <v>14786</v>
      </c>
      <c r="H12" s="368" t="s">
        <v>13134</v>
      </c>
      <c r="I12" s="1354">
        <v>3466.51</v>
      </c>
      <c r="J12" s="1352"/>
      <c r="K12" s="1200">
        <v>0</v>
      </c>
      <c r="L12" s="1199">
        <v>0</v>
      </c>
    </row>
    <row r="13" spans="1:13" x14ac:dyDescent="0.25">
      <c r="A13" s="1201" t="s">
        <v>14785</v>
      </c>
      <c r="B13" s="1201" t="s">
        <v>14558</v>
      </c>
      <c r="C13" s="1201" t="s">
        <v>14630</v>
      </c>
      <c r="D13" s="1201">
        <v>1026</v>
      </c>
      <c r="E13" s="368" t="s">
        <v>14298</v>
      </c>
      <c r="F13" s="368"/>
      <c r="G13" s="368" t="s">
        <v>14784</v>
      </c>
      <c r="H13" s="368" t="s">
        <v>13134</v>
      </c>
      <c r="I13" s="1354">
        <v>1104</v>
      </c>
      <c r="J13" s="1352"/>
      <c r="K13" s="1200">
        <v>0</v>
      </c>
      <c r="L13" s="1199">
        <v>0</v>
      </c>
    </row>
    <row r="14" spans="1:13" ht="24" x14ac:dyDescent="0.25">
      <c r="A14" s="1201" t="s">
        <v>14783</v>
      </c>
      <c r="B14" s="1201" t="s">
        <v>14558</v>
      </c>
      <c r="C14" s="1201" t="s">
        <v>14630</v>
      </c>
      <c r="D14" s="1201">
        <v>3129</v>
      </c>
      <c r="E14" s="368" t="s">
        <v>13468</v>
      </c>
      <c r="F14" s="368"/>
      <c r="G14" s="368" t="s">
        <v>14782</v>
      </c>
      <c r="H14" s="368" t="s">
        <v>13134</v>
      </c>
      <c r="I14" s="1354">
        <v>19079.91</v>
      </c>
      <c r="J14" s="1352"/>
      <c r="K14" s="1200">
        <v>0</v>
      </c>
      <c r="L14" s="1199">
        <v>0</v>
      </c>
    </row>
    <row r="15" spans="1:13" ht="24" x14ac:dyDescent="0.25">
      <c r="A15" s="1201" t="s">
        <v>14781</v>
      </c>
      <c r="B15" s="1201" t="s">
        <v>14555</v>
      </c>
      <c r="C15" s="1201" t="s">
        <v>14630</v>
      </c>
      <c r="D15" s="1201">
        <v>493</v>
      </c>
      <c r="E15" s="368" t="s">
        <v>14780</v>
      </c>
      <c r="F15" s="368"/>
      <c r="G15" s="368" t="s">
        <v>14779</v>
      </c>
      <c r="H15" s="368" t="s">
        <v>13134</v>
      </c>
      <c r="I15" s="1354">
        <v>1257.5999999999999</v>
      </c>
      <c r="J15" s="1352"/>
      <c r="K15" s="1200">
        <v>0</v>
      </c>
      <c r="L15" s="1199">
        <v>0</v>
      </c>
    </row>
    <row r="16" spans="1:13" x14ac:dyDescent="0.25">
      <c r="A16" s="1201" t="s">
        <v>14778</v>
      </c>
      <c r="B16" s="1201" t="s">
        <v>14555</v>
      </c>
      <c r="C16" s="1201" t="s">
        <v>14630</v>
      </c>
      <c r="D16" s="1201">
        <v>377</v>
      </c>
      <c r="E16" s="368" t="s">
        <v>14777</v>
      </c>
      <c r="F16" s="368"/>
      <c r="G16" s="368" t="s">
        <v>14776</v>
      </c>
      <c r="H16" s="368" t="s">
        <v>13134</v>
      </c>
      <c r="I16" s="1354">
        <v>1380.63</v>
      </c>
      <c r="J16" s="1352"/>
      <c r="K16" s="1200">
        <v>0</v>
      </c>
      <c r="L16" s="1199">
        <v>0</v>
      </c>
    </row>
    <row r="17" spans="1:12" x14ac:dyDescent="0.25">
      <c r="A17" s="1201" t="s">
        <v>14775</v>
      </c>
      <c r="B17" s="1201" t="s">
        <v>14555</v>
      </c>
      <c r="C17" s="1201" t="s">
        <v>14630</v>
      </c>
      <c r="D17" s="1201">
        <v>2694</v>
      </c>
      <c r="E17" s="368" t="s">
        <v>13745</v>
      </c>
      <c r="F17" s="368"/>
      <c r="G17" s="368" t="s">
        <v>14774</v>
      </c>
      <c r="H17" s="368" t="s">
        <v>13134</v>
      </c>
      <c r="I17" s="1354">
        <v>2873.6</v>
      </c>
      <c r="J17" s="1352"/>
      <c r="K17" s="1200">
        <v>0</v>
      </c>
      <c r="L17" s="1199">
        <v>0</v>
      </c>
    </row>
    <row r="18" spans="1:12" x14ac:dyDescent="0.25">
      <c r="A18" s="1201" t="s">
        <v>14773</v>
      </c>
      <c r="B18" s="1201" t="s">
        <v>14553</v>
      </c>
      <c r="C18" s="1201" t="s">
        <v>14630</v>
      </c>
      <c r="D18" s="1201">
        <v>2893</v>
      </c>
      <c r="E18" s="368" t="s">
        <v>14772</v>
      </c>
      <c r="F18" s="368"/>
      <c r="G18" s="368" t="s">
        <v>14771</v>
      </c>
      <c r="H18" s="368" t="s">
        <v>13134</v>
      </c>
      <c r="I18" s="1354">
        <v>2080.3000000000002</v>
      </c>
      <c r="J18" s="1352"/>
      <c r="K18" s="1200">
        <v>0</v>
      </c>
      <c r="L18" s="1199">
        <v>0</v>
      </c>
    </row>
    <row r="19" spans="1:12" ht="24" x14ac:dyDescent="0.25">
      <c r="A19" s="1201" t="s">
        <v>14770</v>
      </c>
      <c r="B19" s="1201" t="s">
        <v>14558</v>
      </c>
      <c r="C19" s="1201" t="s">
        <v>14402</v>
      </c>
      <c r="D19" s="1201">
        <v>2304</v>
      </c>
      <c r="E19" s="368" t="s">
        <v>14769</v>
      </c>
      <c r="F19" s="368"/>
      <c r="G19" s="368" t="s">
        <v>14768</v>
      </c>
      <c r="H19" s="368" t="s">
        <v>13261</v>
      </c>
      <c r="I19" s="1354">
        <v>0</v>
      </c>
      <c r="J19" s="1352"/>
      <c r="K19" s="1200">
        <v>0</v>
      </c>
      <c r="L19" s="1199">
        <v>548.75</v>
      </c>
    </row>
    <row r="20" spans="1:12" x14ac:dyDescent="0.25">
      <c r="A20" s="1201" t="s">
        <v>14767</v>
      </c>
      <c r="B20" s="1201" t="s">
        <v>14555</v>
      </c>
      <c r="C20" s="1201" t="s">
        <v>14402</v>
      </c>
      <c r="D20" s="1201">
        <v>1928</v>
      </c>
      <c r="E20" s="368" t="s">
        <v>14766</v>
      </c>
      <c r="F20" s="368"/>
      <c r="G20" s="368" t="s">
        <v>14765</v>
      </c>
      <c r="H20" s="368" t="s">
        <v>13134</v>
      </c>
      <c r="I20" s="1354">
        <v>798.75</v>
      </c>
      <c r="J20" s="1352"/>
      <c r="K20" s="1200">
        <v>0</v>
      </c>
      <c r="L20" s="1199">
        <v>0</v>
      </c>
    </row>
    <row r="21" spans="1:12" x14ac:dyDescent="0.25">
      <c r="A21" s="1201" t="s">
        <v>14764</v>
      </c>
      <c r="B21" s="1201" t="s">
        <v>14555</v>
      </c>
      <c r="C21" s="1201" t="s">
        <v>14402</v>
      </c>
      <c r="D21" s="1201">
        <v>1353</v>
      </c>
      <c r="E21" s="368" t="s">
        <v>13229</v>
      </c>
      <c r="F21" s="368"/>
      <c r="G21" s="368" t="s">
        <v>14763</v>
      </c>
      <c r="H21" s="368" t="s">
        <v>13134</v>
      </c>
      <c r="I21" s="1354">
        <v>1000</v>
      </c>
      <c r="J21" s="1352"/>
      <c r="K21" s="1200">
        <v>0</v>
      </c>
      <c r="L21" s="1199">
        <v>0</v>
      </c>
    </row>
    <row r="22" spans="1:12" ht="24" x14ac:dyDescent="0.25">
      <c r="A22" s="1201" t="s">
        <v>14764</v>
      </c>
      <c r="B22" s="1201" t="s">
        <v>14555</v>
      </c>
      <c r="C22" s="1201" t="s">
        <v>14402</v>
      </c>
      <c r="D22" s="1201">
        <v>1353</v>
      </c>
      <c r="E22" s="368" t="s">
        <v>13229</v>
      </c>
      <c r="F22" s="368"/>
      <c r="G22" s="368" t="s">
        <v>14763</v>
      </c>
      <c r="H22" s="368" t="s">
        <v>13261</v>
      </c>
      <c r="I22" s="1354">
        <v>0</v>
      </c>
      <c r="J22" s="1352"/>
      <c r="K22" s="1200">
        <v>0</v>
      </c>
      <c r="L22" s="1199">
        <v>379.26</v>
      </c>
    </row>
    <row r="23" spans="1:12" x14ac:dyDescent="0.25">
      <c r="A23" s="1201" t="s">
        <v>14762</v>
      </c>
      <c r="B23" s="1201" t="s">
        <v>14555</v>
      </c>
      <c r="C23" s="1201" t="s">
        <v>14402</v>
      </c>
      <c r="D23" s="1201">
        <v>1353</v>
      </c>
      <c r="E23" s="368" t="s">
        <v>13229</v>
      </c>
      <c r="F23" s="368"/>
      <c r="G23" s="368" t="s">
        <v>14761</v>
      </c>
      <c r="H23" s="368" t="s">
        <v>13134</v>
      </c>
      <c r="I23" s="1354">
        <v>2822.12</v>
      </c>
      <c r="J23" s="1352"/>
      <c r="K23" s="1200">
        <v>0</v>
      </c>
      <c r="L23" s="1199">
        <v>0</v>
      </c>
    </row>
    <row r="24" spans="1:12" x14ac:dyDescent="0.25">
      <c r="A24" s="1201" t="s">
        <v>14760</v>
      </c>
      <c r="B24" s="1201" t="s">
        <v>14555</v>
      </c>
      <c r="C24" s="1201" t="s">
        <v>14402</v>
      </c>
      <c r="D24" s="1201">
        <v>2729</v>
      </c>
      <c r="E24" s="368" t="s">
        <v>14759</v>
      </c>
      <c r="F24" s="368"/>
      <c r="G24" s="368" t="s">
        <v>14758</v>
      </c>
      <c r="H24" s="368" t="s">
        <v>13134</v>
      </c>
      <c r="I24" s="1354">
        <v>305.33999999999997</v>
      </c>
      <c r="J24" s="1352"/>
      <c r="K24" s="1200">
        <v>0</v>
      </c>
      <c r="L24" s="1199">
        <v>0</v>
      </c>
    </row>
    <row r="25" spans="1:12" ht="24" x14ac:dyDescent="0.25">
      <c r="A25" s="1201" t="s">
        <v>14757</v>
      </c>
      <c r="B25" s="1201" t="s">
        <v>14555</v>
      </c>
      <c r="C25" s="1201" t="s">
        <v>14402</v>
      </c>
      <c r="D25" s="1201">
        <v>982</v>
      </c>
      <c r="E25" s="368" t="s">
        <v>14756</v>
      </c>
      <c r="F25" s="368"/>
      <c r="G25" s="368" t="s">
        <v>14755</v>
      </c>
      <c r="H25" s="368" t="s">
        <v>13134</v>
      </c>
      <c r="I25" s="1354">
        <v>2687.96</v>
      </c>
      <c r="J25" s="1352"/>
      <c r="K25" s="1200">
        <v>0</v>
      </c>
      <c r="L25" s="1199">
        <v>0</v>
      </c>
    </row>
    <row r="26" spans="1:12" x14ac:dyDescent="0.25">
      <c r="A26" s="1201" t="s">
        <v>14754</v>
      </c>
      <c r="B26" s="1201" t="s">
        <v>14555</v>
      </c>
      <c r="C26" s="1201" t="s">
        <v>14402</v>
      </c>
      <c r="D26" s="1201">
        <v>1120</v>
      </c>
      <c r="E26" s="368" t="s">
        <v>13422</v>
      </c>
      <c r="F26" s="368"/>
      <c r="G26" s="368" t="s">
        <v>14753</v>
      </c>
      <c r="H26" s="368" t="s">
        <v>13134</v>
      </c>
      <c r="I26" s="1354">
        <v>1944.63</v>
      </c>
      <c r="J26" s="1352"/>
      <c r="K26" s="1200">
        <v>0</v>
      </c>
      <c r="L26" s="1199">
        <v>0</v>
      </c>
    </row>
    <row r="27" spans="1:12" x14ac:dyDescent="0.25">
      <c r="A27" s="1201" t="s">
        <v>14752</v>
      </c>
      <c r="B27" s="1201" t="s">
        <v>14555</v>
      </c>
      <c r="C27" s="1201" t="s">
        <v>14402</v>
      </c>
      <c r="D27" s="1201">
        <v>2652</v>
      </c>
      <c r="E27" s="368" t="s">
        <v>13404</v>
      </c>
      <c r="F27" s="368"/>
      <c r="G27" s="368" t="s">
        <v>14751</v>
      </c>
      <c r="H27" s="368" t="s">
        <v>13134</v>
      </c>
      <c r="I27" s="1354">
        <v>40772.050000000003</v>
      </c>
      <c r="J27" s="1352"/>
      <c r="K27" s="1200">
        <v>0</v>
      </c>
      <c r="L27" s="1199">
        <v>0</v>
      </c>
    </row>
    <row r="28" spans="1:12" ht="24" x14ac:dyDescent="0.25">
      <c r="A28" s="1201" t="s">
        <v>14750</v>
      </c>
      <c r="B28" s="1201" t="s">
        <v>14555</v>
      </c>
      <c r="C28" s="1201" t="s">
        <v>14402</v>
      </c>
      <c r="D28" s="1201">
        <v>2071</v>
      </c>
      <c r="E28" s="368" t="s">
        <v>13413</v>
      </c>
      <c r="F28" s="368"/>
      <c r="G28" s="368" t="s">
        <v>14749</v>
      </c>
      <c r="H28" s="368" t="s">
        <v>13134</v>
      </c>
      <c r="I28" s="1354">
        <v>1675.96</v>
      </c>
      <c r="J28" s="1352"/>
      <c r="K28" s="1200">
        <v>0</v>
      </c>
      <c r="L28" s="1199">
        <v>0</v>
      </c>
    </row>
    <row r="29" spans="1:12" x14ac:dyDescent="0.25">
      <c r="A29" s="1201" t="s">
        <v>14748</v>
      </c>
      <c r="B29" s="1201" t="s">
        <v>14555</v>
      </c>
      <c r="C29" s="1201" t="s">
        <v>14402</v>
      </c>
      <c r="D29" s="1201">
        <v>1574</v>
      </c>
      <c r="E29" s="368" t="s">
        <v>14747</v>
      </c>
      <c r="F29" s="368"/>
      <c r="G29" s="368" t="s">
        <v>14746</v>
      </c>
      <c r="H29" s="368" t="s">
        <v>13134</v>
      </c>
      <c r="I29" s="1354">
        <v>2475.29</v>
      </c>
      <c r="J29" s="1352"/>
      <c r="K29" s="1200">
        <v>0</v>
      </c>
      <c r="L29" s="1199">
        <v>0</v>
      </c>
    </row>
    <row r="30" spans="1:12" x14ac:dyDescent="0.25">
      <c r="A30" s="1201" t="s">
        <v>14745</v>
      </c>
      <c r="B30" s="1201" t="s">
        <v>14555</v>
      </c>
      <c r="C30" s="1201" t="s">
        <v>14402</v>
      </c>
      <c r="D30" s="1201">
        <v>1564</v>
      </c>
      <c r="E30" s="368" t="s">
        <v>14744</v>
      </c>
      <c r="F30" s="368"/>
      <c r="G30" s="368" t="s">
        <v>14743</v>
      </c>
      <c r="H30" s="368" t="s">
        <v>13134</v>
      </c>
      <c r="I30" s="1354">
        <v>1056.76</v>
      </c>
      <c r="J30" s="1352"/>
      <c r="K30" s="1200">
        <v>0</v>
      </c>
      <c r="L30" s="1199">
        <v>0</v>
      </c>
    </row>
    <row r="31" spans="1:12" x14ac:dyDescent="0.25">
      <c r="A31" s="1201" t="s">
        <v>14742</v>
      </c>
      <c r="B31" s="1201" t="s">
        <v>14553</v>
      </c>
      <c r="C31" s="1201" t="s">
        <v>14402</v>
      </c>
      <c r="D31" s="1201">
        <v>2309</v>
      </c>
      <c r="E31" s="368" t="s">
        <v>14741</v>
      </c>
      <c r="F31" s="368"/>
      <c r="G31" s="368" t="s">
        <v>14740</v>
      </c>
      <c r="H31" s="368" t="s">
        <v>13134</v>
      </c>
      <c r="I31" s="1354">
        <v>51933.2</v>
      </c>
      <c r="J31" s="1352"/>
      <c r="K31" s="1200">
        <v>0</v>
      </c>
      <c r="L31" s="1199">
        <v>0</v>
      </c>
    </row>
    <row r="32" spans="1:12" x14ac:dyDescent="0.25">
      <c r="A32" s="1201" t="s">
        <v>14739</v>
      </c>
      <c r="B32" s="1201" t="s">
        <v>14553</v>
      </c>
      <c r="C32" s="1201" t="s">
        <v>14402</v>
      </c>
      <c r="D32" s="1201">
        <v>1458</v>
      </c>
      <c r="E32" s="368" t="s">
        <v>14738</v>
      </c>
      <c r="F32" s="368"/>
      <c r="G32" s="368" t="s">
        <v>14737</v>
      </c>
      <c r="H32" s="368" t="s">
        <v>13134</v>
      </c>
      <c r="I32" s="1354">
        <v>1502.05</v>
      </c>
      <c r="J32" s="1352"/>
      <c r="K32" s="1200">
        <v>0</v>
      </c>
      <c r="L32" s="1199">
        <v>0</v>
      </c>
    </row>
    <row r="33" spans="1:12" x14ac:dyDescent="0.25">
      <c r="A33" s="1201" t="s">
        <v>14736</v>
      </c>
      <c r="B33" s="1201" t="s">
        <v>14553</v>
      </c>
      <c r="C33" s="1201" t="s">
        <v>14402</v>
      </c>
      <c r="D33" s="1201">
        <v>2792</v>
      </c>
      <c r="E33" s="368" t="s">
        <v>14735</v>
      </c>
      <c r="F33" s="368"/>
      <c r="G33" s="368" t="s">
        <v>14734</v>
      </c>
      <c r="H33" s="368" t="s">
        <v>13134</v>
      </c>
      <c r="I33" s="1354">
        <v>2113.52</v>
      </c>
      <c r="J33" s="1352"/>
      <c r="K33" s="1200">
        <v>0</v>
      </c>
      <c r="L33" s="1199">
        <v>0</v>
      </c>
    </row>
    <row r="34" spans="1:12" x14ac:dyDescent="0.25">
      <c r="A34" s="1201" t="s">
        <v>14733</v>
      </c>
      <c r="B34" s="1201" t="s">
        <v>14553</v>
      </c>
      <c r="C34" s="1201" t="s">
        <v>14402</v>
      </c>
      <c r="D34" s="1201">
        <v>2339</v>
      </c>
      <c r="E34" s="368" t="s">
        <v>14732</v>
      </c>
      <c r="F34" s="368"/>
      <c r="G34" s="368" t="s">
        <v>14731</v>
      </c>
      <c r="H34" s="368" t="s">
        <v>13134</v>
      </c>
      <c r="I34" s="1354">
        <v>3170.28</v>
      </c>
      <c r="J34" s="1352"/>
      <c r="K34" s="1200">
        <v>0</v>
      </c>
      <c r="L34" s="1199">
        <v>0</v>
      </c>
    </row>
    <row r="35" spans="1:12" x14ac:dyDescent="0.25">
      <c r="A35" s="1201" t="s">
        <v>14730</v>
      </c>
      <c r="B35" s="1201" t="s">
        <v>14553</v>
      </c>
      <c r="C35" s="1201" t="s">
        <v>14402</v>
      </c>
      <c r="D35" s="1201">
        <v>2314</v>
      </c>
      <c r="E35" s="368" t="s">
        <v>14729</v>
      </c>
      <c r="F35" s="368"/>
      <c r="G35" s="368" t="s">
        <v>14728</v>
      </c>
      <c r="H35" s="368" t="s">
        <v>13134</v>
      </c>
      <c r="I35" s="1354">
        <v>7835.8</v>
      </c>
      <c r="J35" s="1352"/>
      <c r="K35" s="1200">
        <v>0</v>
      </c>
      <c r="L35" s="1199">
        <v>0</v>
      </c>
    </row>
    <row r="36" spans="1:12" x14ac:dyDescent="0.25">
      <c r="A36" s="1201" t="s">
        <v>14727</v>
      </c>
      <c r="B36" s="1201" t="s">
        <v>14553</v>
      </c>
      <c r="C36" s="1201" t="s">
        <v>14402</v>
      </c>
      <c r="D36" s="1201">
        <v>2554</v>
      </c>
      <c r="E36" s="368" t="s">
        <v>14726</v>
      </c>
      <c r="F36" s="368"/>
      <c r="G36" s="368" t="s">
        <v>14725</v>
      </c>
      <c r="H36" s="368" t="s">
        <v>13134</v>
      </c>
      <c r="I36" s="1354">
        <v>2171.52</v>
      </c>
      <c r="J36" s="1352"/>
      <c r="K36" s="1200">
        <v>0</v>
      </c>
      <c r="L36" s="1199">
        <v>0</v>
      </c>
    </row>
    <row r="37" spans="1:12" x14ac:dyDescent="0.25">
      <c r="A37" s="1201" t="s">
        <v>14724</v>
      </c>
      <c r="B37" s="1201" t="s">
        <v>14553</v>
      </c>
      <c r="C37" s="1201" t="s">
        <v>14402</v>
      </c>
      <c r="D37" s="1201">
        <v>855</v>
      </c>
      <c r="E37" s="368" t="s">
        <v>14723</v>
      </c>
      <c r="F37" s="368"/>
      <c r="G37" s="368" t="s">
        <v>14722</v>
      </c>
      <c r="H37" s="368" t="s">
        <v>13134</v>
      </c>
      <c r="I37" s="1354">
        <v>5283.8</v>
      </c>
      <c r="J37" s="1352"/>
      <c r="K37" s="1200">
        <v>0</v>
      </c>
      <c r="L37" s="1199">
        <v>0</v>
      </c>
    </row>
    <row r="38" spans="1:12" x14ac:dyDescent="0.25">
      <c r="A38" s="1201" t="s">
        <v>14721</v>
      </c>
      <c r="B38" s="1201" t="s">
        <v>14553</v>
      </c>
      <c r="C38" s="1201" t="s">
        <v>14402</v>
      </c>
      <c r="D38" s="1201">
        <v>3146</v>
      </c>
      <c r="E38" s="368" t="s">
        <v>14720</v>
      </c>
      <c r="F38" s="368"/>
      <c r="G38" s="368" t="s">
        <v>14719</v>
      </c>
      <c r="H38" s="368" t="s">
        <v>13134</v>
      </c>
      <c r="I38" s="1354">
        <v>2171.52</v>
      </c>
      <c r="J38" s="1352"/>
      <c r="K38" s="1200">
        <v>0</v>
      </c>
      <c r="L38" s="1199">
        <v>0</v>
      </c>
    </row>
    <row r="39" spans="1:12" x14ac:dyDescent="0.25">
      <c r="A39" s="1201" t="s">
        <v>14718</v>
      </c>
      <c r="B39" s="1201" t="s">
        <v>14553</v>
      </c>
      <c r="C39" s="1201" t="s">
        <v>14402</v>
      </c>
      <c r="D39" s="1201">
        <v>2596</v>
      </c>
      <c r="E39" s="368" t="s">
        <v>14717</v>
      </c>
      <c r="F39" s="368"/>
      <c r="G39" s="368" t="s">
        <v>14716</v>
      </c>
      <c r="H39" s="368" t="s">
        <v>13134</v>
      </c>
      <c r="I39" s="1354">
        <v>1436.8</v>
      </c>
      <c r="J39" s="1352"/>
      <c r="K39" s="1200">
        <v>0</v>
      </c>
      <c r="L39" s="1199">
        <v>0</v>
      </c>
    </row>
    <row r="40" spans="1:12" ht="24" x14ac:dyDescent="0.25">
      <c r="A40" s="1201" t="s">
        <v>14715</v>
      </c>
      <c r="B40" s="1201" t="s">
        <v>14553</v>
      </c>
      <c r="C40" s="1201" t="s">
        <v>14402</v>
      </c>
      <c r="D40" s="1201">
        <v>1013</v>
      </c>
      <c r="E40" s="368" t="s">
        <v>14714</v>
      </c>
      <c r="F40" s="368"/>
      <c r="G40" s="368" t="s">
        <v>14713</v>
      </c>
      <c r="H40" s="368" t="s">
        <v>13134</v>
      </c>
      <c r="I40" s="1354">
        <v>2416.29</v>
      </c>
      <c r="J40" s="1352"/>
      <c r="K40" s="1200">
        <v>0</v>
      </c>
      <c r="L40" s="1199">
        <v>0</v>
      </c>
    </row>
    <row r="41" spans="1:12" x14ac:dyDescent="0.25">
      <c r="A41" s="1201" t="s">
        <v>14712</v>
      </c>
      <c r="B41" s="1201" t="s">
        <v>14553</v>
      </c>
      <c r="C41" s="1201" t="s">
        <v>14402</v>
      </c>
      <c r="D41" s="1201">
        <v>1218</v>
      </c>
      <c r="E41" s="368" t="s">
        <v>13492</v>
      </c>
      <c r="F41" s="368"/>
      <c r="G41" s="368" t="s">
        <v>14711</v>
      </c>
      <c r="H41" s="368" t="s">
        <v>13134</v>
      </c>
      <c r="I41" s="1354">
        <v>1067.2</v>
      </c>
      <c r="J41" s="1352"/>
      <c r="K41" s="1200">
        <v>0</v>
      </c>
      <c r="L41" s="1199">
        <v>0</v>
      </c>
    </row>
    <row r="42" spans="1:12" x14ac:dyDescent="0.25">
      <c r="A42" s="1201" t="s">
        <v>14710</v>
      </c>
      <c r="B42" s="1201" t="s">
        <v>14553</v>
      </c>
      <c r="C42" s="1201" t="s">
        <v>14402</v>
      </c>
      <c r="D42" s="1201">
        <v>1653</v>
      </c>
      <c r="E42" s="368" t="s">
        <v>14709</v>
      </c>
      <c r="F42" s="368"/>
      <c r="G42" s="368" t="s">
        <v>14708</v>
      </c>
      <c r="H42" s="368" t="s">
        <v>13134</v>
      </c>
      <c r="I42" s="1354">
        <v>3170.28</v>
      </c>
      <c r="J42" s="1352"/>
      <c r="K42" s="1200">
        <v>0</v>
      </c>
      <c r="L42" s="1199">
        <v>0</v>
      </c>
    </row>
    <row r="43" spans="1:12" x14ac:dyDescent="0.25">
      <c r="A43" s="1201" t="s">
        <v>14707</v>
      </c>
      <c r="B43" s="1201" t="s">
        <v>14553</v>
      </c>
      <c r="C43" s="1201" t="s">
        <v>14402</v>
      </c>
      <c r="D43" s="1201">
        <v>904</v>
      </c>
      <c r="E43" s="368" t="s">
        <v>14706</v>
      </c>
      <c r="F43" s="368"/>
      <c r="G43" s="368" t="s">
        <v>14705</v>
      </c>
      <c r="H43" s="368" t="s">
        <v>13134</v>
      </c>
      <c r="I43" s="1354">
        <v>18292.89</v>
      </c>
      <c r="J43" s="1352"/>
      <c r="K43" s="1200">
        <v>0</v>
      </c>
      <c r="L43" s="1199">
        <v>0</v>
      </c>
    </row>
    <row r="44" spans="1:12" x14ac:dyDescent="0.25">
      <c r="A44" s="1201" t="s">
        <v>14704</v>
      </c>
      <c r="B44" s="1201" t="s">
        <v>14630</v>
      </c>
      <c r="C44" s="1201" t="s">
        <v>14402</v>
      </c>
      <c r="D44" s="1201">
        <v>2855</v>
      </c>
      <c r="E44" s="368" t="s">
        <v>14259</v>
      </c>
      <c r="F44" s="368"/>
      <c r="G44" s="368" t="s">
        <v>14703</v>
      </c>
      <c r="H44" s="368" t="s">
        <v>13134</v>
      </c>
      <c r="I44" s="1354">
        <v>3185.43</v>
      </c>
      <c r="J44" s="1352"/>
      <c r="K44" s="1200">
        <v>0</v>
      </c>
      <c r="L44" s="1199">
        <v>0</v>
      </c>
    </row>
    <row r="45" spans="1:12" ht="24" x14ac:dyDescent="0.25">
      <c r="A45" s="1201" t="s">
        <v>14702</v>
      </c>
      <c r="B45" s="1201" t="s">
        <v>14553</v>
      </c>
      <c r="C45" s="1201" t="s">
        <v>14402</v>
      </c>
      <c r="D45" s="1201">
        <v>1812</v>
      </c>
      <c r="E45" s="368" t="s">
        <v>13758</v>
      </c>
      <c r="F45" s="368"/>
      <c r="G45" s="368" t="s">
        <v>14701</v>
      </c>
      <c r="H45" s="368" t="s">
        <v>13261</v>
      </c>
      <c r="I45" s="1354">
        <v>0</v>
      </c>
      <c r="J45" s="1352"/>
      <c r="K45" s="1200">
        <v>0</v>
      </c>
      <c r="L45" s="1199">
        <v>3699.8</v>
      </c>
    </row>
    <row r="46" spans="1:12" x14ac:dyDescent="0.25">
      <c r="A46" s="1201" t="s">
        <v>14700</v>
      </c>
      <c r="B46" s="1201" t="s">
        <v>14630</v>
      </c>
      <c r="C46" s="1201" t="s">
        <v>14402</v>
      </c>
      <c r="D46" s="1201">
        <v>2694</v>
      </c>
      <c r="E46" s="368" t="s">
        <v>13745</v>
      </c>
      <c r="F46" s="368"/>
      <c r="G46" s="368" t="s">
        <v>14699</v>
      </c>
      <c r="H46" s="368" t="s">
        <v>13134</v>
      </c>
      <c r="I46" s="1354">
        <v>2873.6</v>
      </c>
      <c r="J46" s="1352"/>
      <c r="K46" s="1200">
        <v>0</v>
      </c>
      <c r="L46" s="1199">
        <v>0</v>
      </c>
    </row>
    <row r="47" spans="1:12" ht="24" x14ac:dyDescent="0.25">
      <c r="A47" s="1201" t="s">
        <v>14698</v>
      </c>
      <c r="B47" s="1201" t="s">
        <v>14630</v>
      </c>
      <c r="C47" s="1201" t="s">
        <v>14402</v>
      </c>
      <c r="D47" s="1201">
        <v>2209</v>
      </c>
      <c r="E47" s="368" t="s">
        <v>14099</v>
      </c>
      <c r="F47" s="368"/>
      <c r="G47" s="368" t="s">
        <v>14697</v>
      </c>
      <c r="H47" s="368" t="s">
        <v>13303</v>
      </c>
      <c r="I47" s="1354">
        <v>0</v>
      </c>
      <c r="J47" s="1352"/>
      <c r="K47" s="1200">
        <v>0</v>
      </c>
      <c r="L47" s="1199">
        <v>447.53</v>
      </c>
    </row>
    <row r="48" spans="1:12" x14ac:dyDescent="0.25">
      <c r="A48" s="1201" t="s">
        <v>14225</v>
      </c>
      <c r="B48" s="1201" t="s">
        <v>14553</v>
      </c>
      <c r="C48" s="1201" t="s">
        <v>14402</v>
      </c>
      <c r="D48" s="1201">
        <v>458</v>
      </c>
      <c r="E48" s="368" t="s">
        <v>14224</v>
      </c>
      <c r="F48" s="368"/>
      <c r="G48" s="368" t="s">
        <v>14696</v>
      </c>
      <c r="H48" s="368" t="s">
        <v>13134</v>
      </c>
      <c r="I48" s="1354">
        <v>1000</v>
      </c>
      <c r="J48" s="1352"/>
      <c r="K48" s="1200">
        <v>0</v>
      </c>
      <c r="L48" s="1199">
        <v>0</v>
      </c>
    </row>
    <row r="49" spans="1:12" ht="24" x14ac:dyDescent="0.25">
      <c r="A49" s="1201" t="s">
        <v>14229</v>
      </c>
      <c r="B49" s="1201" t="s">
        <v>14553</v>
      </c>
      <c r="C49" s="1201" t="s">
        <v>14402</v>
      </c>
      <c r="D49" s="1201">
        <v>651</v>
      </c>
      <c r="E49" s="368" t="s">
        <v>14228</v>
      </c>
      <c r="F49" s="368"/>
      <c r="G49" s="368" t="s">
        <v>14695</v>
      </c>
      <c r="H49" s="368" t="s">
        <v>13134</v>
      </c>
      <c r="I49" s="1354">
        <v>4000</v>
      </c>
      <c r="J49" s="1352"/>
      <c r="K49" s="1200">
        <v>0</v>
      </c>
      <c r="L49" s="1199">
        <v>0</v>
      </c>
    </row>
    <row r="50" spans="1:12" x14ac:dyDescent="0.25">
      <c r="A50" s="1201" t="s">
        <v>14694</v>
      </c>
      <c r="B50" s="1201" t="s">
        <v>14553</v>
      </c>
      <c r="C50" s="1201" t="s">
        <v>14402</v>
      </c>
      <c r="D50" s="1201">
        <v>1426</v>
      </c>
      <c r="E50" s="368" t="s">
        <v>14693</v>
      </c>
      <c r="F50" s="368"/>
      <c r="G50" s="368" t="s">
        <v>14692</v>
      </c>
      <c r="H50" s="368" t="s">
        <v>13134</v>
      </c>
      <c r="I50" s="1354">
        <v>10951.53</v>
      </c>
      <c r="J50" s="1352"/>
      <c r="K50" s="1200">
        <v>0</v>
      </c>
      <c r="L50" s="1199">
        <v>0</v>
      </c>
    </row>
    <row r="51" spans="1:12" x14ac:dyDescent="0.25">
      <c r="A51" s="1201" t="s">
        <v>14691</v>
      </c>
      <c r="B51" s="1201" t="s">
        <v>14553</v>
      </c>
      <c r="C51" s="1201" t="s">
        <v>14402</v>
      </c>
      <c r="D51" s="1201">
        <v>1682</v>
      </c>
      <c r="E51" s="368" t="s">
        <v>14218</v>
      </c>
      <c r="F51" s="368"/>
      <c r="G51" s="368" t="s">
        <v>14690</v>
      </c>
      <c r="H51" s="368" t="s">
        <v>13134</v>
      </c>
      <c r="I51" s="1354">
        <v>2113.52</v>
      </c>
      <c r="J51" s="1352"/>
      <c r="K51" s="1200">
        <v>0</v>
      </c>
      <c r="L51" s="1199">
        <v>0</v>
      </c>
    </row>
    <row r="52" spans="1:12" x14ac:dyDescent="0.25">
      <c r="A52" s="1201" t="s">
        <v>14689</v>
      </c>
      <c r="B52" s="1201" t="s">
        <v>14553</v>
      </c>
      <c r="C52" s="1201" t="s">
        <v>14402</v>
      </c>
      <c r="D52" s="1201">
        <v>2307</v>
      </c>
      <c r="E52" s="368" t="s">
        <v>14688</v>
      </c>
      <c r="F52" s="368"/>
      <c r="G52" s="368" t="s">
        <v>14687</v>
      </c>
      <c r="H52" s="368" t="s">
        <v>13134</v>
      </c>
      <c r="I52" s="1354">
        <v>2113.52</v>
      </c>
      <c r="J52" s="1352"/>
      <c r="K52" s="1200">
        <v>0</v>
      </c>
      <c r="L52" s="1199">
        <v>0</v>
      </c>
    </row>
    <row r="53" spans="1:12" x14ac:dyDescent="0.25">
      <c r="A53" s="1201" t="s">
        <v>14686</v>
      </c>
      <c r="B53" s="1201" t="s">
        <v>14630</v>
      </c>
      <c r="C53" s="1201" t="s">
        <v>14489</v>
      </c>
      <c r="D53" s="1201">
        <v>2266</v>
      </c>
      <c r="E53" s="368" t="s">
        <v>14685</v>
      </c>
      <c r="F53" s="368"/>
      <c r="G53" s="368" t="s">
        <v>14684</v>
      </c>
      <c r="H53" s="368" t="s">
        <v>13134</v>
      </c>
      <c r="I53" s="1354">
        <v>5283.8</v>
      </c>
      <c r="J53" s="1352"/>
      <c r="K53" s="1200">
        <v>0</v>
      </c>
      <c r="L53" s="1199">
        <v>0</v>
      </c>
    </row>
    <row r="54" spans="1:12" x14ac:dyDescent="0.25">
      <c r="A54" s="1201" t="s">
        <v>14683</v>
      </c>
      <c r="B54" s="1201" t="s">
        <v>14630</v>
      </c>
      <c r="C54" s="1201" t="s">
        <v>14489</v>
      </c>
      <c r="D54" s="1201">
        <v>2298</v>
      </c>
      <c r="E54" s="368" t="s">
        <v>14206</v>
      </c>
      <c r="F54" s="368"/>
      <c r="G54" s="368" t="s">
        <v>14682</v>
      </c>
      <c r="H54" s="368" t="s">
        <v>13134</v>
      </c>
      <c r="I54" s="1354">
        <v>10567.6</v>
      </c>
      <c r="J54" s="1352"/>
      <c r="K54" s="1200">
        <v>0</v>
      </c>
      <c r="L54" s="1199">
        <v>0</v>
      </c>
    </row>
    <row r="55" spans="1:12" x14ac:dyDescent="0.25">
      <c r="A55" s="1201" t="s">
        <v>14681</v>
      </c>
      <c r="B55" s="1201" t="s">
        <v>14630</v>
      </c>
      <c r="C55" s="1201" t="s">
        <v>14489</v>
      </c>
      <c r="D55" s="1201">
        <v>2927</v>
      </c>
      <c r="E55" s="368" t="s">
        <v>14203</v>
      </c>
      <c r="F55" s="368"/>
      <c r="G55" s="368" t="s">
        <v>14680</v>
      </c>
      <c r="H55" s="368" t="s">
        <v>13134</v>
      </c>
      <c r="I55" s="1354">
        <v>3170.28</v>
      </c>
      <c r="J55" s="1352"/>
      <c r="K55" s="1200">
        <v>0</v>
      </c>
      <c r="L55" s="1199">
        <v>0</v>
      </c>
    </row>
    <row r="56" spans="1:12" x14ac:dyDescent="0.25">
      <c r="A56" s="1201" t="s">
        <v>14679</v>
      </c>
      <c r="B56" s="1201" t="s">
        <v>14630</v>
      </c>
      <c r="C56" s="1201" t="s">
        <v>14489</v>
      </c>
      <c r="D56" s="1201">
        <v>2576</v>
      </c>
      <c r="E56" s="368" t="s">
        <v>14678</v>
      </c>
      <c r="F56" s="368"/>
      <c r="G56" s="368" t="s">
        <v>14677</v>
      </c>
      <c r="H56" s="368" t="s">
        <v>13134</v>
      </c>
      <c r="I56" s="1354">
        <v>2693.58</v>
      </c>
      <c r="J56" s="1352"/>
      <c r="K56" s="1200">
        <v>0</v>
      </c>
      <c r="L56" s="1199">
        <v>0</v>
      </c>
    </row>
    <row r="57" spans="1:12" x14ac:dyDescent="0.25">
      <c r="A57" s="1201" t="s">
        <v>14676</v>
      </c>
      <c r="B57" s="1201" t="s">
        <v>14630</v>
      </c>
      <c r="C57" s="1201" t="s">
        <v>14489</v>
      </c>
      <c r="D57" s="1201">
        <v>2399</v>
      </c>
      <c r="E57" s="368" t="s">
        <v>14675</v>
      </c>
      <c r="F57" s="368"/>
      <c r="G57" s="368" t="s">
        <v>14674</v>
      </c>
      <c r="H57" s="368" t="s">
        <v>13134</v>
      </c>
      <c r="I57" s="1354">
        <v>1056.76</v>
      </c>
      <c r="J57" s="1352"/>
      <c r="K57" s="1200">
        <v>0</v>
      </c>
      <c r="L57" s="1199">
        <v>0</v>
      </c>
    </row>
    <row r="58" spans="1:12" ht="24" x14ac:dyDescent="0.25">
      <c r="A58" s="1201" t="s">
        <v>14673</v>
      </c>
      <c r="B58" s="1201" t="s">
        <v>14553</v>
      </c>
      <c r="C58" s="1201" t="s">
        <v>14489</v>
      </c>
      <c r="D58" s="1201">
        <v>440</v>
      </c>
      <c r="E58" s="368" t="s">
        <v>14672</v>
      </c>
      <c r="F58" s="368"/>
      <c r="G58" s="368" t="s">
        <v>14671</v>
      </c>
      <c r="H58" s="368" t="s">
        <v>13134</v>
      </c>
      <c r="I58" s="1354">
        <v>3727.29</v>
      </c>
      <c r="J58" s="1352"/>
      <c r="K58" s="1200">
        <v>0</v>
      </c>
      <c r="L58" s="1199">
        <v>0</v>
      </c>
    </row>
    <row r="59" spans="1:12" x14ac:dyDescent="0.25">
      <c r="A59" s="1201" t="s">
        <v>14670</v>
      </c>
      <c r="B59" s="1201" t="s">
        <v>14402</v>
      </c>
      <c r="C59" s="1201" t="s">
        <v>14489</v>
      </c>
      <c r="D59" s="1201">
        <v>2713</v>
      </c>
      <c r="E59" s="368" t="s">
        <v>14669</v>
      </c>
      <c r="F59" s="368"/>
      <c r="G59" s="368" t="s">
        <v>14668</v>
      </c>
      <c r="H59" s="368" t="s">
        <v>13134</v>
      </c>
      <c r="I59" s="1354">
        <v>4797.01</v>
      </c>
      <c r="J59" s="1352"/>
      <c r="K59" s="1200">
        <v>0</v>
      </c>
      <c r="L59" s="1199">
        <v>0</v>
      </c>
    </row>
    <row r="60" spans="1:12" x14ac:dyDescent="0.25">
      <c r="A60" s="1201" t="s">
        <v>14667</v>
      </c>
      <c r="B60" s="1201" t="s">
        <v>14402</v>
      </c>
      <c r="C60" s="1201" t="s">
        <v>14489</v>
      </c>
      <c r="D60" s="1201">
        <v>1315</v>
      </c>
      <c r="E60" s="368" t="s">
        <v>14666</v>
      </c>
      <c r="F60" s="368"/>
      <c r="G60" s="368" t="s">
        <v>14665</v>
      </c>
      <c r="H60" s="368" t="s">
        <v>13134</v>
      </c>
      <c r="I60" s="1354">
        <v>1721.74</v>
      </c>
      <c r="J60" s="1352"/>
      <c r="K60" s="1200">
        <v>0</v>
      </c>
      <c r="L60" s="1199">
        <v>0</v>
      </c>
    </row>
    <row r="61" spans="1:12" x14ac:dyDescent="0.25">
      <c r="A61" s="1201" t="s">
        <v>14664</v>
      </c>
      <c r="B61" s="1201" t="s">
        <v>14630</v>
      </c>
      <c r="C61" s="1201" t="s">
        <v>14489</v>
      </c>
      <c r="D61" s="1201">
        <v>2724</v>
      </c>
      <c r="E61" s="368" t="s">
        <v>14663</v>
      </c>
      <c r="F61" s="368"/>
      <c r="G61" s="368" t="s">
        <v>14662</v>
      </c>
      <c r="H61" s="368" t="s">
        <v>13134</v>
      </c>
      <c r="I61" s="1354">
        <v>1677.59</v>
      </c>
      <c r="J61" s="1352"/>
      <c r="K61" s="1200">
        <v>0</v>
      </c>
      <c r="L61" s="1199">
        <v>0</v>
      </c>
    </row>
    <row r="62" spans="1:12" x14ac:dyDescent="0.25">
      <c r="A62" s="1201" t="s">
        <v>14018</v>
      </c>
      <c r="B62" s="1201" t="s">
        <v>14630</v>
      </c>
      <c r="C62" s="1201" t="s">
        <v>14489</v>
      </c>
      <c r="D62" s="1201">
        <v>2551</v>
      </c>
      <c r="E62" s="368" t="s">
        <v>14017</v>
      </c>
      <c r="F62" s="368"/>
      <c r="G62" s="368" t="s">
        <v>14661</v>
      </c>
      <c r="H62" s="368" t="s">
        <v>13134</v>
      </c>
      <c r="I62" s="1354">
        <v>1500</v>
      </c>
      <c r="J62" s="1352"/>
      <c r="K62" s="1200">
        <v>0</v>
      </c>
      <c r="L62" s="1199">
        <v>0</v>
      </c>
    </row>
    <row r="63" spans="1:12" x14ac:dyDescent="0.25">
      <c r="A63" s="1201" t="s">
        <v>14660</v>
      </c>
      <c r="B63" s="1201" t="s">
        <v>14630</v>
      </c>
      <c r="C63" s="1201" t="s">
        <v>14489</v>
      </c>
      <c r="D63" s="1201">
        <v>2828</v>
      </c>
      <c r="E63" s="368" t="s">
        <v>14102</v>
      </c>
      <c r="F63" s="368"/>
      <c r="G63" s="368" t="s">
        <v>14659</v>
      </c>
      <c r="H63" s="368" t="s">
        <v>13134</v>
      </c>
      <c r="I63" s="1354">
        <v>2721.64</v>
      </c>
      <c r="J63" s="1352"/>
      <c r="K63" s="1200">
        <v>0</v>
      </c>
      <c r="L63" s="1199">
        <v>0</v>
      </c>
    </row>
    <row r="64" spans="1:12" ht="24" x14ac:dyDescent="0.25">
      <c r="A64" s="1201" t="s">
        <v>14613</v>
      </c>
      <c r="B64" s="1201" t="s">
        <v>14553</v>
      </c>
      <c r="C64" s="1201" t="s">
        <v>14489</v>
      </c>
      <c r="D64" s="1201">
        <v>1380</v>
      </c>
      <c r="E64" s="368" t="s">
        <v>14612</v>
      </c>
      <c r="F64" s="368"/>
      <c r="G64" s="368"/>
      <c r="H64" s="368" t="s">
        <v>13139</v>
      </c>
      <c r="I64" s="1354">
        <v>0</v>
      </c>
      <c r="J64" s="1352"/>
      <c r="K64" s="1200">
        <v>0</v>
      </c>
      <c r="L64" s="1199">
        <v>15867</v>
      </c>
    </row>
    <row r="65" spans="1:12" ht="24" x14ac:dyDescent="0.25">
      <c r="A65" s="1201" t="s">
        <v>14658</v>
      </c>
      <c r="B65" s="1201" t="s">
        <v>14553</v>
      </c>
      <c r="C65" s="1201" t="s">
        <v>14489</v>
      </c>
      <c r="D65" s="1201">
        <v>1380</v>
      </c>
      <c r="E65" s="368" t="s">
        <v>14612</v>
      </c>
      <c r="F65" s="368"/>
      <c r="G65" s="368"/>
      <c r="H65" s="368" t="s">
        <v>13139</v>
      </c>
      <c r="I65" s="1354">
        <v>0</v>
      </c>
      <c r="J65" s="1352"/>
      <c r="K65" s="1200">
        <v>0</v>
      </c>
      <c r="L65" s="1199">
        <v>6578.04</v>
      </c>
    </row>
    <row r="66" spans="1:12" ht="24" x14ac:dyDescent="0.25">
      <c r="A66" s="1201" t="s">
        <v>14657</v>
      </c>
      <c r="B66" s="1201" t="s">
        <v>14558</v>
      </c>
      <c r="C66" s="1201" t="s">
        <v>14489</v>
      </c>
      <c r="D66" s="1201">
        <v>2730</v>
      </c>
      <c r="E66" s="368" t="s">
        <v>14656</v>
      </c>
      <c r="F66" s="368"/>
      <c r="G66" s="368"/>
      <c r="H66" s="368" t="s">
        <v>13139</v>
      </c>
      <c r="I66" s="1354">
        <v>0</v>
      </c>
      <c r="J66" s="1352"/>
      <c r="K66" s="1200">
        <v>0</v>
      </c>
      <c r="L66" s="1199">
        <v>14876.41</v>
      </c>
    </row>
    <row r="67" spans="1:12" ht="24" x14ac:dyDescent="0.25">
      <c r="A67" s="1201" t="s">
        <v>14655</v>
      </c>
      <c r="B67" s="1201" t="s">
        <v>14558</v>
      </c>
      <c r="C67" s="1201" t="s">
        <v>14489</v>
      </c>
      <c r="D67" s="1201">
        <v>1258</v>
      </c>
      <c r="E67" s="368" t="s">
        <v>14654</v>
      </c>
      <c r="F67" s="368"/>
      <c r="G67" s="368"/>
      <c r="H67" s="368" t="s">
        <v>13139</v>
      </c>
      <c r="I67" s="1354">
        <v>0</v>
      </c>
      <c r="J67" s="1352"/>
      <c r="K67" s="1200">
        <v>0</v>
      </c>
      <c r="L67" s="1199">
        <v>4043.57</v>
      </c>
    </row>
    <row r="68" spans="1:12" ht="24" x14ac:dyDescent="0.25">
      <c r="A68" s="1201" t="s">
        <v>14653</v>
      </c>
      <c r="B68" s="1201" t="s">
        <v>14555</v>
      </c>
      <c r="C68" s="1201" t="s">
        <v>14489</v>
      </c>
      <c r="D68" s="1201">
        <v>2690</v>
      </c>
      <c r="E68" s="368" t="s">
        <v>13369</v>
      </c>
      <c r="F68" s="368"/>
      <c r="G68" s="368"/>
      <c r="H68" s="368" t="s">
        <v>13139</v>
      </c>
      <c r="I68" s="1354">
        <v>0</v>
      </c>
      <c r="J68" s="1352"/>
      <c r="K68" s="1200">
        <v>0</v>
      </c>
      <c r="L68" s="1199">
        <v>42765.599999999999</v>
      </c>
    </row>
    <row r="69" spans="1:12" ht="24" x14ac:dyDescent="0.25">
      <c r="A69" s="1201" t="s">
        <v>14652</v>
      </c>
      <c r="B69" s="1201" t="s">
        <v>14555</v>
      </c>
      <c r="C69" s="1201" t="s">
        <v>14489</v>
      </c>
      <c r="D69" s="1201">
        <v>2825</v>
      </c>
      <c r="E69" s="368" t="s">
        <v>13783</v>
      </c>
      <c r="F69" s="368"/>
      <c r="G69" s="368"/>
      <c r="H69" s="368" t="s">
        <v>13139</v>
      </c>
      <c r="I69" s="1354">
        <v>0</v>
      </c>
      <c r="J69" s="1352"/>
      <c r="K69" s="1200">
        <v>0</v>
      </c>
      <c r="L69" s="1199">
        <v>24437.49</v>
      </c>
    </row>
    <row r="70" spans="1:12" ht="24" x14ac:dyDescent="0.25">
      <c r="A70" s="1201" t="s">
        <v>14651</v>
      </c>
      <c r="B70" s="1201" t="s">
        <v>14555</v>
      </c>
      <c r="C70" s="1201" t="s">
        <v>14489</v>
      </c>
      <c r="D70" s="1201">
        <v>1932</v>
      </c>
      <c r="E70" s="368" t="s">
        <v>14650</v>
      </c>
      <c r="F70" s="368"/>
      <c r="G70" s="368"/>
      <c r="H70" s="368" t="s">
        <v>13139</v>
      </c>
      <c r="I70" s="1354">
        <v>0</v>
      </c>
      <c r="J70" s="1352"/>
      <c r="K70" s="1200">
        <v>0</v>
      </c>
      <c r="L70" s="1199">
        <v>1745.8</v>
      </c>
    </row>
    <row r="71" spans="1:12" ht="24" x14ac:dyDescent="0.25">
      <c r="A71" s="1201" t="s">
        <v>14649</v>
      </c>
      <c r="B71" s="1201" t="s">
        <v>14555</v>
      </c>
      <c r="C71" s="1201" t="s">
        <v>14489</v>
      </c>
      <c r="D71" s="1201">
        <v>785</v>
      </c>
      <c r="E71" s="368" t="s">
        <v>13732</v>
      </c>
      <c r="F71" s="368"/>
      <c r="G71" s="368"/>
      <c r="H71" s="368" t="s">
        <v>13139</v>
      </c>
      <c r="I71" s="1354">
        <v>0</v>
      </c>
      <c r="J71" s="1352"/>
      <c r="K71" s="1200">
        <v>0</v>
      </c>
      <c r="L71" s="1199">
        <v>25415.42</v>
      </c>
    </row>
    <row r="72" spans="1:12" ht="24" x14ac:dyDescent="0.25">
      <c r="A72" s="1201" t="s">
        <v>14648</v>
      </c>
      <c r="B72" s="1201" t="s">
        <v>14555</v>
      </c>
      <c r="C72" s="1201" t="s">
        <v>14489</v>
      </c>
      <c r="D72" s="1201">
        <v>445</v>
      </c>
      <c r="E72" s="368" t="s">
        <v>13319</v>
      </c>
      <c r="F72" s="368"/>
      <c r="G72" s="368"/>
      <c r="H72" s="368" t="s">
        <v>13139</v>
      </c>
      <c r="I72" s="1354">
        <v>0</v>
      </c>
      <c r="J72" s="1352"/>
      <c r="K72" s="1200">
        <v>0</v>
      </c>
      <c r="L72" s="1199">
        <v>74740.33</v>
      </c>
    </row>
    <row r="73" spans="1:12" ht="24" x14ac:dyDescent="0.25">
      <c r="A73" s="1201" t="s">
        <v>14647</v>
      </c>
      <c r="B73" s="1201" t="s">
        <v>14555</v>
      </c>
      <c r="C73" s="1201" t="s">
        <v>14489</v>
      </c>
      <c r="D73" s="1201">
        <v>291</v>
      </c>
      <c r="E73" s="368" t="s">
        <v>13366</v>
      </c>
      <c r="F73" s="368" t="s">
        <v>13814</v>
      </c>
      <c r="G73" s="368"/>
      <c r="H73" s="368" t="s">
        <v>13134</v>
      </c>
      <c r="I73" s="1354">
        <v>4363.3999999999996</v>
      </c>
      <c r="J73" s="1352"/>
      <c r="K73" s="1200">
        <v>0</v>
      </c>
      <c r="L73" s="1199">
        <v>0</v>
      </c>
    </row>
    <row r="74" spans="1:12" ht="24" x14ac:dyDescent="0.25">
      <c r="A74" s="1201" t="s">
        <v>14646</v>
      </c>
      <c r="B74" s="1201" t="s">
        <v>14555</v>
      </c>
      <c r="C74" s="1201" t="s">
        <v>14489</v>
      </c>
      <c r="D74" s="1201">
        <v>1499</v>
      </c>
      <c r="E74" s="368" t="s">
        <v>13304</v>
      </c>
      <c r="F74" s="368"/>
      <c r="G74" s="368"/>
      <c r="H74" s="368" t="s">
        <v>13303</v>
      </c>
      <c r="I74" s="1354">
        <v>0</v>
      </c>
      <c r="J74" s="1352"/>
      <c r="K74" s="1200">
        <v>0</v>
      </c>
      <c r="L74" s="1199">
        <v>596.61</v>
      </c>
    </row>
    <row r="75" spans="1:12" ht="24" x14ac:dyDescent="0.25">
      <c r="A75" s="1201" t="s">
        <v>14645</v>
      </c>
      <c r="B75" s="1201" t="s">
        <v>14553</v>
      </c>
      <c r="C75" s="1201" t="s">
        <v>14489</v>
      </c>
      <c r="D75" s="1201">
        <v>2673</v>
      </c>
      <c r="E75" s="368" t="s">
        <v>13321</v>
      </c>
      <c r="F75" s="368"/>
      <c r="G75" s="368"/>
      <c r="H75" s="368" t="s">
        <v>13139</v>
      </c>
      <c r="I75" s="1354">
        <v>0</v>
      </c>
      <c r="J75" s="1352"/>
      <c r="K75" s="1200">
        <v>0</v>
      </c>
      <c r="L75" s="1199">
        <v>968.75</v>
      </c>
    </row>
    <row r="76" spans="1:12" ht="24" x14ac:dyDescent="0.25">
      <c r="A76" s="1201" t="s">
        <v>14644</v>
      </c>
      <c r="B76" s="1201" t="s">
        <v>14553</v>
      </c>
      <c r="C76" s="1201" t="s">
        <v>14489</v>
      </c>
      <c r="D76" s="1201">
        <v>2673</v>
      </c>
      <c r="E76" s="368" t="s">
        <v>13321</v>
      </c>
      <c r="F76" s="368"/>
      <c r="G76" s="368"/>
      <c r="H76" s="368" t="s">
        <v>13139</v>
      </c>
      <c r="I76" s="1354">
        <v>0</v>
      </c>
      <c r="J76" s="1352"/>
      <c r="K76" s="1200">
        <v>0</v>
      </c>
      <c r="L76" s="1199">
        <v>7622.31</v>
      </c>
    </row>
    <row r="77" spans="1:12" ht="24" x14ac:dyDescent="0.25">
      <c r="A77" s="1201" t="s">
        <v>14643</v>
      </c>
      <c r="B77" s="1201" t="s">
        <v>14553</v>
      </c>
      <c r="C77" s="1201" t="s">
        <v>14489</v>
      </c>
      <c r="D77" s="1201">
        <v>2673</v>
      </c>
      <c r="E77" s="368" t="s">
        <v>13321</v>
      </c>
      <c r="F77" s="368"/>
      <c r="G77" s="368"/>
      <c r="H77" s="368" t="s">
        <v>13139</v>
      </c>
      <c r="I77" s="1354">
        <v>0</v>
      </c>
      <c r="J77" s="1352"/>
      <c r="K77" s="1200">
        <v>0</v>
      </c>
      <c r="L77" s="1199">
        <v>1713.83</v>
      </c>
    </row>
    <row r="78" spans="1:12" ht="24" x14ac:dyDescent="0.25">
      <c r="A78" s="1201" t="s">
        <v>14642</v>
      </c>
      <c r="B78" s="1201" t="s">
        <v>14553</v>
      </c>
      <c r="C78" s="1201" t="s">
        <v>14489</v>
      </c>
      <c r="D78" s="1201">
        <v>1866</v>
      </c>
      <c r="E78" s="368" t="s">
        <v>13313</v>
      </c>
      <c r="F78" s="368"/>
      <c r="G78" s="368"/>
      <c r="H78" s="368" t="s">
        <v>13139</v>
      </c>
      <c r="I78" s="1354">
        <v>0</v>
      </c>
      <c r="J78" s="1352"/>
      <c r="K78" s="1200">
        <v>0</v>
      </c>
      <c r="L78" s="1199">
        <v>8194.6200000000008</v>
      </c>
    </row>
    <row r="79" spans="1:12" ht="24" x14ac:dyDescent="0.25">
      <c r="A79" s="1201" t="s">
        <v>14641</v>
      </c>
      <c r="B79" s="1201" t="s">
        <v>14553</v>
      </c>
      <c r="C79" s="1201" t="s">
        <v>14489</v>
      </c>
      <c r="D79" s="1201">
        <v>2714</v>
      </c>
      <c r="E79" s="368" t="s">
        <v>13823</v>
      </c>
      <c r="F79" s="368"/>
      <c r="G79" s="368"/>
      <c r="H79" s="368" t="s">
        <v>13139</v>
      </c>
      <c r="I79" s="1354">
        <v>0</v>
      </c>
      <c r="J79" s="1352"/>
      <c r="K79" s="1200">
        <v>0</v>
      </c>
      <c r="L79" s="1199">
        <v>50295</v>
      </c>
    </row>
    <row r="80" spans="1:12" ht="24" x14ac:dyDescent="0.25">
      <c r="A80" s="1201" t="s">
        <v>14640</v>
      </c>
      <c r="B80" s="1201" t="s">
        <v>14553</v>
      </c>
      <c r="C80" s="1201" t="s">
        <v>14489</v>
      </c>
      <c r="D80" s="1201">
        <v>1585</v>
      </c>
      <c r="E80" s="368" t="s">
        <v>13760</v>
      </c>
      <c r="F80" s="368"/>
      <c r="G80" s="368"/>
      <c r="H80" s="368" t="s">
        <v>13139</v>
      </c>
      <c r="I80" s="1354">
        <v>0</v>
      </c>
      <c r="J80" s="1352"/>
      <c r="K80" s="1200">
        <v>0</v>
      </c>
      <c r="L80" s="1199">
        <v>12224.22</v>
      </c>
    </row>
    <row r="81" spans="1:12" ht="24" x14ac:dyDescent="0.25">
      <c r="A81" s="1201" t="s">
        <v>14639</v>
      </c>
      <c r="B81" s="1201" t="s">
        <v>14553</v>
      </c>
      <c r="C81" s="1201" t="s">
        <v>14489</v>
      </c>
      <c r="D81" s="1201">
        <v>1032</v>
      </c>
      <c r="E81" s="368" t="s">
        <v>13293</v>
      </c>
      <c r="F81" s="368"/>
      <c r="G81" s="368"/>
      <c r="H81" s="368" t="s">
        <v>13139</v>
      </c>
      <c r="I81" s="1354">
        <v>0</v>
      </c>
      <c r="J81" s="1352"/>
      <c r="K81" s="1200">
        <v>0</v>
      </c>
      <c r="L81" s="1199">
        <v>22993.11</v>
      </c>
    </row>
    <row r="82" spans="1:12" ht="24" x14ac:dyDescent="0.25">
      <c r="A82" s="1201" t="s">
        <v>14638</v>
      </c>
      <c r="B82" s="1201" t="s">
        <v>14553</v>
      </c>
      <c r="C82" s="1201" t="s">
        <v>14489</v>
      </c>
      <c r="D82" s="1201">
        <v>445</v>
      </c>
      <c r="E82" s="368" t="s">
        <v>13319</v>
      </c>
      <c r="F82" s="368"/>
      <c r="G82" s="368"/>
      <c r="H82" s="368" t="s">
        <v>13139</v>
      </c>
      <c r="I82" s="1354">
        <v>0</v>
      </c>
      <c r="J82" s="1352"/>
      <c r="K82" s="1200">
        <v>0</v>
      </c>
      <c r="L82" s="1199">
        <v>118161.74</v>
      </c>
    </row>
    <row r="83" spans="1:12" ht="24" x14ac:dyDescent="0.25">
      <c r="A83" s="1201" t="s">
        <v>14637</v>
      </c>
      <c r="B83" s="1201" t="s">
        <v>14553</v>
      </c>
      <c r="C83" s="1201" t="s">
        <v>14489</v>
      </c>
      <c r="D83" s="1201">
        <v>1897</v>
      </c>
      <c r="E83" s="368" t="s">
        <v>13736</v>
      </c>
      <c r="F83" s="368"/>
      <c r="G83" s="368"/>
      <c r="H83" s="368" t="s">
        <v>13139</v>
      </c>
      <c r="I83" s="1354">
        <v>0</v>
      </c>
      <c r="J83" s="1352"/>
      <c r="K83" s="1200">
        <v>0</v>
      </c>
      <c r="L83" s="1199">
        <v>37339.03</v>
      </c>
    </row>
    <row r="84" spans="1:12" ht="24" x14ac:dyDescent="0.25">
      <c r="A84" s="1201" t="s">
        <v>14636</v>
      </c>
      <c r="B84" s="1201" t="s">
        <v>14553</v>
      </c>
      <c r="C84" s="1201" t="s">
        <v>14489</v>
      </c>
      <c r="D84" s="1201">
        <v>2701</v>
      </c>
      <c r="E84" s="368" t="s">
        <v>14635</v>
      </c>
      <c r="F84" s="368"/>
      <c r="G84" s="368"/>
      <c r="H84" s="368" t="s">
        <v>13139</v>
      </c>
      <c r="I84" s="1354">
        <v>0</v>
      </c>
      <c r="J84" s="1352"/>
      <c r="K84" s="1200">
        <v>0</v>
      </c>
      <c r="L84" s="1199">
        <v>7341.46</v>
      </c>
    </row>
    <row r="85" spans="1:12" ht="24" x14ac:dyDescent="0.25">
      <c r="A85" s="1201" t="s">
        <v>14634</v>
      </c>
      <c r="B85" s="1201" t="s">
        <v>14630</v>
      </c>
      <c r="C85" s="1201" t="s">
        <v>14489</v>
      </c>
      <c r="D85" s="1201">
        <v>302</v>
      </c>
      <c r="E85" s="368" t="s">
        <v>14633</v>
      </c>
      <c r="F85" s="368"/>
      <c r="G85" s="368"/>
      <c r="H85" s="368" t="s">
        <v>13139</v>
      </c>
      <c r="I85" s="1354">
        <v>0</v>
      </c>
      <c r="J85" s="1352"/>
      <c r="K85" s="1200">
        <v>0</v>
      </c>
      <c r="L85" s="1199">
        <v>5006.6099999999997</v>
      </c>
    </row>
    <row r="86" spans="1:12" ht="24" x14ac:dyDescent="0.25">
      <c r="A86" s="1201" t="s">
        <v>14632</v>
      </c>
      <c r="B86" s="1201" t="s">
        <v>14630</v>
      </c>
      <c r="C86" s="1201" t="s">
        <v>14489</v>
      </c>
      <c r="D86" s="1201">
        <v>98</v>
      </c>
      <c r="E86" s="368" t="s">
        <v>13342</v>
      </c>
      <c r="F86" s="368"/>
      <c r="G86" s="368"/>
      <c r="H86" s="368" t="s">
        <v>13139</v>
      </c>
      <c r="I86" s="1354">
        <v>0</v>
      </c>
      <c r="J86" s="1352"/>
      <c r="K86" s="1200">
        <v>0</v>
      </c>
      <c r="L86" s="1199">
        <v>31017.119999999999</v>
      </c>
    </row>
    <row r="87" spans="1:12" ht="24" x14ac:dyDescent="0.25">
      <c r="A87" s="1201" t="s">
        <v>14631</v>
      </c>
      <c r="B87" s="1201" t="s">
        <v>14630</v>
      </c>
      <c r="C87" s="1201" t="s">
        <v>14489</v>
      </c>
      <c r="D87" s="1201">
        <v>1034</v>
      </c>
      <c r="E87" s="368" t="s">
        <v>13344</v>
      </c>
      <c r="F87" s="368"/>
      <c r="G87" s="368"/>
      <c r="H87" s="368" t="s">
        <v>13139</v>
      </c>
      <c r="I87" s="1354">
        <v>0</v>
      </c>
      <c r="J87" s="1352"/>
      <c r="K87" s="1200">
        <v>0</v>
      </c>
      <c r="L87" s="1199">
        <v>60539.41</v>
      </c>
    </row>
    <row r="88" spans="1:12" ht="24" x14ac:dyDescent="0.25">
      <c r="A88" s="1201" t="s">
        <v>14629</v>
      </c>
      <c r="B88" s="1201" t="s">
        <v>14551</v>
      </c>
      <c r="C88" s="1201" t="s">
        <v>14489</v>
      </c>
      <c r="D88" s="1201">
        <v>2174</v>
      </c>
      <c r="E88" s="368" t="s">
        <v>14628</v>
      </c>
      <c r="F88" s="368"/>
      <c r="G88" s="368"/>
      <c r="H88" s="368" t="s">
        <v>13139</v>
      </c>
      <c r="I88" s="1354">
        <v>0</v>
      </c>
      <c r="J88" s="1352"/>
      <c r="K88" s="1200">
        <v>0</v>
      </c>
      <c r="L88" s="1199">
        <v>19174.8</v>
      </c>
    </row>
    <row r="89" spans="1:12" ht="24" x14ac:dyDescent="0.25">
      <c r="A89" s="1201" t="s">
        <v>14627</v>
      </c>
      <c r="B89" s="1201" t="s">
        <v>14402</v>
      </c>
      <c r="C89" s="1201" t="s">
        <v>14489</v>
      </c>
      <c r="D89" s="1201">
        <v>1897</v>
      </c>
      <c r="E89" s="368" t="s">
        <v>13736</v>
      </c>
      <c r="F89" s="368"/>
      <c r="G89" s="368"/>
      <c r="H89" s="368" t="s">
        <v>13139</v>
      </c>
      <c r="I89" s="1354">
        <v>0</v>
      </c>
      <c r="J89" s="1352"/>
      <c r="K89" s="1200">
        <v>0</v>
      </c>
      <c r="L89" s="1199">
        <v>29795.25</v>
      </c>
    </row>
    <row r="90" spans="1:12" ht="24" x14ac:dyDescent="0.25">
      <c r="A90" s="1201" t="s">
        <v>14626</v>
      </c>
      <c r="B90" s="1201" t="s">
        <v>14402</v>
      </c>
      <c r="C90" s="1201" t="s">
        <v>14489</v>
      </c>
      <c r="D90" s="1201">
        <v>1901</v>
      </c>
      <c r="E90" s="368" t="s">
        <v>14624</v>
      </c>
      <c r="F90" s="368"/>
      <c r="G90" s="368"/>
      <c r="H90" s="368" t="s">
        <v>13139</v>
      </c>
      <c r="I90" s="1354">
        <v>0</v>
      </c>
      <c r="J90" s="1352"/>
      <c r="K90" s="1200">
        <v>0</v>
      </c>
      <c r="L90" s="1199">
        <v>1198.3399999999999</v>
      </c>
    </row>
    <row r="91" spans="1:12" ht="24" x14ac:dyDescent="0.25">
      <c r="A91" s="1201" t="s">
        <v>14625</v>
      </c>
      <c r="B91" s="1201" t="s">
        <v>14402</v>
      </c>
      <c r="C91" s="1201" t="s">
        <v>14489</v>
      </c>
      <c r="D91" s="1201">
        <v>1901</v>
      </c>
      <c r="E91" s="368" t="s">
        <v>14624</v>
      </c>
      <c r="F91" s="368"/>
      <c r="G91" s="368"/>
      <c r="H91" s="368" t="s">
        <v>13139</v>
      </c>
      <c r="I91" s="1354">
        <v>0</v>
      </c>
      <c r="J91" s="1352"/>
      <c r="K91" s="1200">
        <v>0</v>
      </c>
      <c r="L91" s="1199">
        <v>1574.62</v>
      </c>
    </row>
    <row r="92" spans="1:12" ht="24" x14ac:dyDescent="0.25">
      <c r="A92" s="1201" t="s">
        <v>14623</v>
      </c>
      <c r="B92" s="1201" t="s">
        <v>14402</v>
      </c>
      <c r="C92" s="1201" t="s">
        <v>14489</v>
      </c>
      <c r="D92" s="1201">
        <v>1750</v>
      </c>
      <c r="E92" s="368" t="s">
        <v>14622</v>
      </c>
      <c r="F92" s="368"/>
      <c r="G92" s="368"/>
      <c r="H92" s="368" t="s">
        <v>13139</v>
      </c>
      <c r="I92" s="1354">
        <v>0</v>
      </c>
      <c r="J92" s="1352"/>
      <c r="K92" s="1200">
        <v>0</v>
      </c>
      <c r="L92" s="1199">
        <v>3145.3</v>
      </c>
    </row>
    <row r="93" spans="1:12" ht="24" x14ac:dyDescent="0.25">
      <c r="A93" s="1201" t="s">
        <v>14621</v>
      </c>
      <c r="B93" s="1201" t="s">
        <v>14402</v>
      </c>
      <c r="C93" s="1201" t="s">
        <v>14489</v>
      </c>
      <c r="D93" s="1201">
        <v>2246</v>
      </c>
      <c r="E93" s="368" t="s">
        <v>14620</v>
      </c>
      <c r="F93" s="368"/>
      <c r="G93" s="368"/>
      <c r="H93" s="368" t="s">
        <v>13139</v>
      </c>
      <c r="I93" s="1354">
        <v>0</v>
      </c>
      <c r="J93" s="1352"/>
      <c r="K93" s="1200">
        <v>0</v>
      </c>
      <c r="L93" s="1199">
        <v>3503.82</v>
      </c>
    </row>
    <row r="94" spans="1:12" ht="24" x14ac:dyDescent="0.25">
      <c r="A94" s="1201" t="s">
        <v>14619</v>
      </c>
      <c r="B94" s="1201" t="s">
        <v>14402</v>
      </c>
      <c r="C94" s="1201" t="s">
        <v>14489</v>
      </c>
      <c r="D94" s="1201">
        <v>2446</v>
      </c>
      <c r="E94" s="368" t="s">
        <v>14618</v>
      </c>
      <c r="F94" s="368"/>
      <c r="G94" s="368"/>
      <c r="H94" s="368" t="s">
        <v>13139</v>
      </c>
      <c r="I94" s="1354">
        <v>0</v>
      </c>
      <c r="J94" s="1352"/>
      <c r="K94" s="1200">
        <v>0</v>
      </c>
      <c r="L94" s="1199">
        <v>10567.6</v>
      </c>
    </row>
    <row r="95" spans="1:12" ht="24" x14ac:dyDescent="0.25">
      <c r="A95" s="1201" t="s">
        <v>14617</v>
      </c>
      <c r="B95" s="1201" t="s">
        <v>14402</v>
      </c>
      <c r="C95" s="1201" t="s">
        <v>14489</v>
      </c>
      <c r="D95" s="1201">
        <v>2673</v>
      </c>
      <c r="E95" s="368" t="s">
        <v>13321</v>
      </c>
      <c r="F95" s="368"/>
      <c r="G95" s="368"/>
      <c r="H95" s="368" t="s">
        <v>13139</v>
      </c>
      <c r="I95" s="1354">
        <v>0</v>
      </c>
      <c r="J95" s="1352"/>
      <c r="K95" s="1200">
        <v>0</v>
      </c>
      <c r="L95" s="1199">
        <v>1096.2</v>
      </c>
    </row>
    <row r="96" spans="1:12" ht="24" x14ac:dyDescent="0.25">
      <c r="A96" s="1201" t="s">
        <v>14616</v>
      </c>
      <c r="B96" s="1201" t="s">
        <v>14402</v>
      </c>
      <c r="C96" s="1201" t="s">
        <v>14489</v>
      </c>
      <c r="D96" s="1201">
        <v>2673</v>
      </c>
      <c r="E96" s="368" t="s">
        <v>13321</v>
      </c>
      <c r="F96" s="368"/>
      <c r="G96" s="368"/>
      <c r="H96" s="368" t="s">
        <v>13139</v>
      </c>
      <c r="I96" s="1354">
        <v>0</v>
      </c>
      <c r="J96" s="1352"/>
      <c r="K96" s="1200">
        <v>0</v>
      </c>
      <c r="L96" s="1199">
        <v>424.97</v>
      </c>
    </row>
    <row r="97" spans="1:12" ht="24" x14ac:dyDescent="0.25">
      <c r="A97" s="1201" t="s">
        <v>14615</v>
      </c>
      <c r="B97" s="1201" t="s">
        <v>14402</v>
      </c>
      <c r="C97" s="1201" t="s">
        <v>14489</v>
      </c>
      <c r="D97" s="1201">
        <v>2673</v>
      </c>
      <c r="E97" s="368" t="s">
        <v>13321</v>
      </c>
      <c r="F97" s="368"/>
      <c r="G97" s="368"/>
      <c r="H97" s="368" t="s">
        <v>13139</v>
      </c>
      <c r="I97" s="1354">
        <v>0</v>
      </c>
      <c r="J97" s="1352"/>
      <c r="K97" s="1200">
        <v>0</v>
      </c>
      <c r="L97" s="1199">
        <v>1073.22</v>
      </c>
    </row>
    <row r="98" spans="1:12" ht="24" x14ac:dyDescent="0.25">
      <c r="A98" s="1201" t="s">
        <v>14614</v>
      </c>
      <c r="B98" s="1201" t="s">
        <v>14402</v>
      </c>
      <c r="C98" s="1201" t="s">
        <v>14489</v>
      </c>
      <c r="D98" s="1201">
        <v>2673</v>
      </c>
      <c r="E98" s="368" t="s">
        <v>13321</v>
      </c>
      <c r="F98" s="368"/>
      <c r="G98" s="368"/>
      <c r="H98" s="368" t="s">
        <v>13139</v>
      </c>
      <c r="I98" s="1354">
        <v>0</v>
      </c>
      <c r="J98" s="1352"/>
      <c r="K98" s="1200">
        <v>0</v>
      </c>
      <c r="L98" s="1199">
        <v>2798.66</v>
      </c>
    </row>
    <row r="99" spans="1:12" ht="24" x14ac:dyDescent="0.25">
      <c r="A99" s="1201" t="s">
        <v>14613</v>
      </c>
      <c r="B99" s="1201" t="s">
        <v>14402</v>
      </c>
      <c r="C99" s="1201" t="s">
        <v>14489</v>
      </c>
      <c r="D99" s="1201">
        <v>1380</v>
      </c>
      <c r="E99" s="368" t="s">
        <v>14612</v>
      </c>
      <c r="F99" s="368"/>
      <c r="G99" s="368"/>
      <c r="H99" s="368" t="s">
        <v>13139</v>
      </c>
      <c r="I99" s="1354">
        <v>0</v>
      </c>
      <c r="J99" s="1352"/>
      <c r="K99" s="1200">
        <v>0</v>
      </c>
      <c r="L99" s="1199">
        <v>2705.97</v>
      </c>
    </row>
    <row r="100" spans="1:12" ht="24" x14ac:dyDescent="0.25">
      <c r="A100" s="1201" t="s">
        <v>14611</v>
      </c>
      <c r="B100" s="1201" t="s">
        <v>14489</v>
      </c>
      <c r="C100" s="1201" t="s">
        <v>14489</v>
      </c>
      <c r="D100" s="1201">
        <v>1381</v>
      </c>
      <c r="E100" s="368" t="s">
        <v>14609</v>
      </c>
      <c r="F100" s="368"/>
      <c r="G100" s="368"/>
      <c r="H100" s="368" t="s">
        <v>13139</v>
      </c>
      <c r="I100" s="1354">
        <v>0</v>
      </c>
      <c r="J100" s="1352"/>
      <c r="K100" s="1200">
        <v>0</v>
      </c>
      <c r="L100" s="1199">
        <v>22491.75</v>
      </c>
    </row>
    <row r="101" spans="1:12" ht="24" x14ac:dyDescent="0.25">
      <c r="A101" s="1201" t="s">
        <v>14610</v>
      </c>
      <c r="B101" s="1201" t="s">
        <v>14489</v>
      </c>
      <c r="C101" s="1201" t="s">
        <v>14489</v>
      </c>
      <c r="D101" s="1201">
        <v>1381</v>
      </c>
      <c r="E101" s="368" t="s">
        <v>14609</v>
      </c>
      <c r="F101" s="368"/>
      <c r="G101" s="368"/>
      <c r="H101" s="368" t="s">
        <v>13139</v>
      </c>
      <c r="I101" s="1354">
        <v>0</v>
      </c>
      <c r="J101" s="1352"/>
      <c r="K101" s="1200">
        <v>0</v>
      </c>
      <c r="L101" s="1199">
        <v>865.92</v>
      </c>
    </row>
    <row r="102" spans="1:12" x14ac:dyDescent="0.25">
      <c r="A102" s="1201" t="s">
        <v>14608</v>
      </c>
      <c r="B102" s="1201" t="s">
        <v>14402</v>
      </c>
      <c r="C102" s="1201" t="s">
        <v>14489</v>
      </c>
      <c r="D102" s="1201">
        <v>682</v>
      </c>
      <c r="E102" s="368" t="s">
        <v>13752</v>
      </c>
      <c r="F102" s="368" t="s">
        <v>14607</v>
      </c>
      <c r="G102" s="368"/>
      <c r="H102" s="368" t="s">
        <v>13181</v>
      </c>
      <c r="I102" s="1354">
        <v>0</v>
      </c>
      <c r="J102" s="1352"/>
      <c r="K102" s="1200">
        <v>5768.19</v>
      </c>
      <c r="L102" s="1199">
        <v>0</v>
      </c>
    </row>
    <row r="103" spans="1:12" ht="24" x14ac:dyDescent="0.25">
      <c r="A103" s="1201" t="s">
        <v>14606</v>
      </c>
      <c r="B103" s="1201" t="s">
        <v>14489</v>
      </c>
      <c r="C103" s="1201" t="s">
        <v>14489</v>
      </c>
      <c r="D103" s="1201">
        <v>32</v>
      </c>
      <c r="E103" s="368" t="s">
        <v>13336</v>
      </c>
      <c r="F103" s="368"/>
      <c r="G103" s="368"/>
      <c r="H103" s="368" t="s">
        <v>13139</v>
      </c>
      <c r="I103" s="1354">
        <v>0</v>
      </c>
      <c r="J103" s="1352"/>
      <c r="K103" s="1200">
        <v>0</v>
      </c>
      <c r="L103" s="1199">
        <v>36071.360000000001</v>
      </c>
    </row>
    <row r="104" spans="1:12" ht="24" x14ac:dyDescent="0.25">
      <c r="A104" s="1201" t="s">
        <v>14605</v>
      </c>
      <c r="B104" s="1201" t="s">
        <v>14489</v>
      </c>
      <c r="C104" s="1201" t="s">
        <v>14489</v>
      </c>
      <c r="D104" s="1201">
        <v>586</v>
      </c>
      <c r="E104" s="368" t="s">
        <v>13311</v>
      </c>
      <c r="F104" s="368"/>
      <c r="G104" s="368"/>
      <c r="H104" s="368" t="s">
        <v>13139</v>
      </c>
      <c r="I104" s="1354">
        <v>0</v>
      </c>
      <c r="J104" s="1352"/>
      <c r="K104" s="1200">
        <v>0</v>
      </c>
      <c r="L104" s="1199">
        <v>60382.26</v>
      </c>
    </row>
    <row r="105" spans="1:12" ht="24" x14ac:dyDescent="0.25">
      <c r="A105" s="1201" t="s">
        <v>14604</v>
      </c>
      <c r="B105" s="1201" t="s">
        <v>14489</v>
      </c>
      <c r="C105" s="1201" t="s">
        <v>14489</v>
      </c>
      <c r="D105" s="1201">
        <v>3023</v>
      </c>
      <c r="E105" s="368" t="s">
        <v>14603</v>
      </c>
      <c r="F105" s="368"/>
      <c r="G105" s="368"/>
      <c r="H105" s="368" t="s">
        <v>13139</v>
      </c>
      <c r="I105" s="1354">
        <v>0</v>
      </c>
      <c r="J105" s="1352"/>
      <c r="K105" s="1200">
        <v>0</v>
      </c>
      <c r="L105" s="1199">
        <v>2979.88</v>
      </c>
    </row>
    <row r="106" spans="1:12" ht="24" x14ac:dyDescent="0.25">
      <c r="A106" s="1201" t="s">
        <v>14602</v>
      </c>
      <c r="B106" s="1201" t="s">
        <v>14489</v>
      </c>
      <c r="C106" s="1201" t="s">
        <v>14489</v>
      </c>
      <c r="D106" s="1201">
        <v>1690</v>
      </c>
      <c r="E106" s="368" t="s">
        <v>14601</v>
      </c>
      <c r="F106" s="368"/>
      <c r="G106" s="368"/>
      <c r="H106" s="368" t="s">
        <v>13139</v>
      </c>
      <c r="I106" s="1354">
        <v>0</v>
      </c>
      <c r="J106" s="1352"/>
      <c r="K106" s="1200">
        <v>0</v>
      </c>
      <c r="L106" s="1199">
        <v>7334.31</v>
      </c>
    </row>
    <row r="107" spans="1:12" ht="24" x14ac:dyDescent="0.25">
      <c r="A107" s="1201" t="s">
        <v>14600</v>
      </c>
      <c r="B107" s="1201" t="s">
        <v>14489</v>
      </c>
      <c r="C107" s="1201" t="s">
        <v>14489</v>
      </c>
      <c r="D107" s="1201">
        <v>110</v>
      </c>
      <c r="E107" s="368" t="s">
        <v>13689</v>
      </c>
      <c r="F107" s="368"/>
      <c r="G107" s="368"/>
      <c r="H107" s="368" t="s">
        <v>13139</v>
      </c>
      <c r="I107" s="1354">
        <v>0</v>
      </c>
      <c r="J107" s="1352"/>
      <c r="K107" s="1200">
        <v>0</v>
      </c>
      <c r="L107" s="1199">
        <v>13916.77</v>
      </c>
    </row>
    <row r="108" spans="1:12" ht="24" x14ac:dyDescent="0.25">
      <c r="A108" s="1201" t="s">
        <v>14599</v>
      </c>
      <c r="B108" s="1201" t="s">
        <v>14489</v>
      </c>
      <c r="C108" s="1201" t="s">
        <v>14489</v>
      </c>
      <c r="D108" s="1201">
        <v>110</v>
      </c>
      <c r="E108" s="368" t="s">
        <v>13689</v>
      </c>
      <c r="F108" s="368"/>
      <c r="G108" s="368"/>
      <c r="H108" s="368" t="s">
        <v>13139</v>
      </c>
      <c r="I108" s="1354">
        <v>0</v>
      </c>
      <c r="J108" s="1352"/>
      <c r="K108" s="1200">
        <v>0</v>
      </c>
      <c r="L108" s="1199">
        <v>28688.42</v>
      </c>
    </row>
    <row r="109" spans="1:12" ht="24" x14ac:dyDescent="0.25">
      <c r="A109" s="1201" t="s">
        <v>14598</v>
      </c>
      <c r="B109" s="1201" t="s">
        <v>14489</v>
      </c>
      <c r="C109" s="1201" t="s">
        <v>14489</v>
      </c>
      <c r="D109" s="1201">
        <v>2714</v>
      </c>
      <c r="E109" s="368" t="s">
        <v>13823</v>
      </c>
      <c r="F109" s="368"/>
      <c r="G109" s="368"/>
      <c r="H109" s="368" t="s">
        <v>13139</v>
      </c>
      <c r="I109" s="1354">
        <v>0</v>
      </c>
      <c r="J109" s="1352"/>
      <c r="K109" s="1200">
        <v>0</v>
      </c>
      <c r="L109" s="1199">
        <v>23017.24</v>
      </c>
    </row>
    <row r="110" spans="1:12" ht="24" x14ac:dyDescent="0.25">
      <c r="A110" s="1201" t="s">
        <v>14597</v>
      </c>
      <c r="B110" s="1201" t="s">
        <v>14489</v>
      </c>
      <c r="C110" s="1201" t="s">
        <v>14489</v>
      </c>
      <c r="D110" s="1201">
        <v>293</v>
      </c>
      <c r="E110" s="368" t="s">
        <v>14596</v>
      </c>
      <c r="F110" s="368"/>
      <c r="G110" s="368"/>
      <c r="H110" s="368" t="s">
        <v>13139</v>
      </c>
      <c r="I110" s="1354">
        <v>0</v>
      </c>
      <c r="J110" s="1352"/>
      <c r="K110" s="1200">
        <v>0</v>
      </c>
      <c r="L110" s="1199">
        <v>126122.45</v>
      </c>
    </row>
    <row r="111" spans="1:12" ht="24" x14ac:dyDescent="0.25">
      <c r="A111" s="1201" t="s">
        <v>14595</v>
      </c>
      <c r="B111" s="1201" t="s">
        <v>14489</v>
      </c>
      <c r="C111" s="1201" t="s">
        <v>14489</v>
      </c>
      <c r="D111" s="1201">
        <v>1199</v>
      </c>
      <c r="E111" s="368" t="s">
        <v>14594</v>
      </c>
      <c r="F111" s="368"/>
      <c r="G111" s="368"/>
      <c r="H111" s="368" t="s">
        <v>13139</v>
      </c>
      <c r="I111" s="1354">
        <v>0</v>
      </c>
      <c r="J111" s="1352"/>
      <c r="K111" s="1200">
        <v>0</v>
      </c>
      <c r="L111" s="1199">
        <v>7160.41</v>
      </c>
    </row>
    <row r="112" spans="1:12" ht="24" x14ac:dyDescent="0.25">
      <c r="A112" s="1206" t="s">
        <v>14593</v>
      </c>
      <c r="B112" s="1206" t="s">
        <v>14551</v>
      </c>
      <c r="C112" s="1206" t="s">
        <v>14489</v>
      </c>
      <c r="D112" s="1206">
        <v>1430</v>
      </c>
      <c r="E112" s="1205" t="s">
        <v>13274</v>
      </c>
      <c r="F112" s="1205"/>
      <c r="G112" s="1205"/>
      <c r="H112" s="1205" t="s">
        <v>13139</v>
      </c>
      <c r="I112" s="1358">
        <v>0</v>
      </c>
      <c r="J112" s="1359"/>
      <c r="K112" s="1204">
        <v>0</v>
      </c>
      <c r="L112" s="1203">
        <v>19689.599999999999</v>
      </c>
    </row>
    <row r="113" spans="1:13" ht="24" x14ac:dyDescent="0.25">
      <c r="A113" s="1206" t="s">
        <v>14592</v>
      </c>
      <c r="B113" s="1206" t="s">
        <v>14551</v>
      </c>
      <c r="C113" s="1206" t="s">
        <v>14489</v>
      </c>
      <c r="D113" s="1206">
        <v>1432</v>
      </c>
      <c r="E113" s="1205" t="s">
        <v>13270</v>
      </c>
      <c r="F113" s="1205"/>
      <c r="G113" s="1205"/>
      <c r="H113" s="1205" t="s">
        <v>13139</v>
      </c>
      <c r="I113" s="1358">
        <v>0</v>
      </c>
      <c r="J113" s="1359"/>
      <c r="K113" s="1204">
        <v>0</v>
      </c>
      <c r="L113" s="1203">
        <v>8806.2099999999991</v>
      </c>
    </row>
    <row r="114" spans="1:13" ht="24" x14ac:dyDescent="0.25">
      <c r="A114" s="1206" t="s">
        <v>14591</v>
      </c>
      <c r="B114" s="1206" t="s">
        <v>14489</v>
      </c>
      <c r="C114" s="1206" t="s">
        <v>14489</v>
      </c>
      <c r="D114" s="1206">
        <v>1427</v>
      </c>
      <c r="E114" s="1205" t="s">
        <v>14590</v>
      </c>
      <c r="F114" s="1205"/>
      <c r="G114" s="1205"/>
      <c r="H114" s="1205" t="s">
        <v>13139</v>
      </c>
      <c r="I114" s="1358">
        <v>0</v>
      </c>
      <c r="J114" s="1359"/>
      <c r="K114" s="1204">
        <v>0</v>
      </c>
      <c r="L114" s="1203">
        <v>46887.25</v>
      </c>
    </row>
    <row r="115" spans="1:13" ht="24" x14ac:dyDescent="0.25">
      <c r="A115" s="1206" t="s">
        <v>14589</v>
      </c>
      <c r="B115" s="1206" t="s">
        <v>14551</v>
      </c>
      <c r="C115" s="1206" t="s">
        <v>14489</v>
      </c>
      <c r="D115" s="1206">
        <v>1430</v>
      </c>
      <c r="E115" s="1205" t="s">
        <v>13274</v>
      </c>
      <c r="F115" s="1205"/>
      <c r="G115" s="1205"/>
      <c r="H115" s="1205" t="s">
        <v>13139</v>
      </c>
      <c r="I115" s="1358">
        <v>0</v>
      </c>
      <c r="J115" s="1359"/>
      <c r="K115" s="1204">
        <v>0</v>
      </c>
      <c r="L115" s="1203">
        <v>6949.01</v>
      </c>
    </row>
    <row r="116" spans="1:13" ht="24" x14ac:dyDescent="0.25">
      <c r="A116" s="1201" t="s">
        <v>14588</v>
      </c>
      <c r="B116" s="1206" t="s">
        <v>14551</v>
      </c>
      <c r="C116" s="1206" t="s">
        <v>14489</v>
      </c>
      <c r="D116" s="1206">
        <v>1435</v>
      </c>
      <c r="E116" s="1205" t="s">
        <v>13268</v>
      </c>
      <c r="F116" s="1205"/>
      <c r="G116" s="1205"/>
      <c r="H116" s="1205" t="s">
        <v>13139</v>
      </c>
      <c r="I116" s="1358">
        <v>0</v>
      </c>
      <c r="J116" s="1359"/>
      <c r="K116" s="1204">
        <v>0</v>
      </c>
      <c r="L116" s="1203">
        <v>11962.66</v>
      </c>
      <c r="M116" s="1202">
        <f>SUM(L112:L116)</f>
        <v>94294.73</v>
      </c>
    </row>
    <row r="117" spans="1:13" ht="24" x14ac:dyDescent="0.25">
      <c r="A117" s="1201" t="s">
        <v>14587</v>
      </c>
      <c r="B117" s="1201" t="s">
        <v>14489</v>
      </c>
      <c r="C117" s="1201" t="s">
        <v>14489</v>
      </c>
      <c r="D117" s="1201">
        <v>2682</v>
      </c>
      <c r="E117" s="368" t="s">
        <v>13289</v>
      </c>
      <c r="F117" s="368"/>
      <c r="G117" s="368"/>
      <c r="H117" s="368" t="s">
        <v>13139</v>
      </c>
      <c r="I117" s="1354">
        <v>0</v>
      </c>
      <c r="J117" s="1352"/>
      <c r="K117" s="1200">
        <v>0</v>
      </c>
      <c r="L117" s="1199">
        <v>4146.2700000000004</v>
      </c>
    </row>
    <row r="118" spans="1:13" ht="24" x14ac:dyDescent="0.25">
      <c r="A118" s="1201" t="s">
        <v>14586</v>
      </c>
      <c r="B118" s="1201" t="s">
        <v>14399</v>
      </c>
      <c r="C118" s="1201" t="s">
        <v>14399</v>
      </c>
      <c r="D118" s="1201">
        <v>629</v>
      </c>
      <c r="E118" s="368" t="s">
        <v>14325</v>
      </c>
      <c r="F118" s="368"/>
      <c r="G118" s="368"/>
      <c r="H118" s="368" t="s">
        <v>13139</v>
      </c>
      <c r="I118" s="1354">
        <v>0</v>
      </c>
      <c r="J118" s="1352"/>
      <c r="K118" s="1200">
        <v>0</v>
      </c>
      <c r="L118" s="1199">
        <v>6838.05</v>
      </c>
    </row>
    <row r="119" spans="1:13" ht="24" x14ac:dyDescent="0.25">
      <c r="A119" s="1201" t="s">
        <v>14585</v>
      </c>
      <c r="B119" s="1201" t="s">
        <v>14399</v>
      </c>
      <c r="C119" s="1201" t="s">
        <v>14399</v>
      </c>
      <c r="D119" s="1201">
        <v>1563</v>
      </c>
      <c r="E119" s="368" t="s">
        <v>14583</v>
      </c>
      <c r="F119" s="368"/>
      <c r="G119" s="368"/>
      <c r="H119" s="368" t="s">
        <v>13139</v>
      </c>
      <c r="I119" s="1354">
        <v>0</v>
      </c>
      <c r="J119" s="1352"/>
      <c r="K119" s="1200">
        <v>0</v>
      </c>
      <c r="L119" s="1199">
        <v>793.89</v>
      </c>
    </row>
    <row r="120" spans="1:13" ht="24" x14ac:dyDescent="0.25">
      <c r="A120" s="1201" t="s">
        <v>14584</v>
      </c>
      <c r="B120" s="1201" t="s">
        <v>14399</v>
      </c>
      <c r="C120" s="1201" t="s">
        <v>14399</v>
      </c>
      <c r="D120" s="1201">
        <v>1563</v>
      </c>
      <c r="E120" s="368" t="s">
        <v>14583</v>
      </c>
      <c r="F120" s="368"/>
      <c r="G120" s="368"/>
      <c r="H120" s="368" t="s">
        <v>13139</v>
      </c>
      <c r="I120" s="1354">
        <v>0</v>
      </c>
      <c r="J120" s="1352"/>
      <c r="K120" s="1200">
        <v>0</v>
      </c>
      <c r="L120" s="1199">
        <v>3123.49</v>
      </c>
    </row>
    <row r="121" spans="1:13" ht="24" x14ac:dyDescent="0.25">
      <c r="A121" s="1201" t="s">
        <v>14582</v>
      </c>
      <c r="B121" s="1201" t="s">
        <v>14402</v>
      </c>
      <c r="C121" s="1201" t="s">
        <v>14399</v>
      </c>
      <c r="D121" s="1201">
        <v>2789</v>
      </c>
      <c r="E121" s="368" t="s">
        <v>14581</v>
      </c>
      <c r="F121" s="368"/>
      <c r="G121" s="368" t="s">
        <v>14580</v>
      </c>
      <c r="H121" s="368" t="s">
        <v>13303</v>
      </c>
      <c r="I121" s="1354">
        <v>0</v>
      </c>
      <c r="J121" s="1352"/>
      <c r="K121" s="1200">
        <v>0</v>
      </c>
      <c r="L121" s="1199">
        <v>1489.81</v>
      </c>
    </row>
    <row r="122" spans="1:13" ht="24" x14ac:dyDescent="0.25">
      <c r="A122" s="1201" t="s">
        <v>14579</v>
      </c>
      <c r="B122" s="1201" t="s">
        <v>14489</v>
      </c>
      <c r="C122" s="1201" t="s">
        <v>14399</v>
      </c>
      <c r="D122" s="1201">
        <v>1702</v>
      </c>
      <c r="E122" s="368" t="s">
        <v>13306</v>
      </c>
      <c r="F122" s="368"/>
      <c r="G122" s="368" t="s">
        <v>14578</v>
      </c>
      <c r="H122" s="368" t="s">
        <v>13303</v>
      </c>
      <c r="I122" s="1354">
        <v>0</v>
      </c>
      <c r="J122" s="1352"/>
      <c r="K122" s="1200">
        <v>0</v>
      </c>
      <c r="L122" s="1199">
        <v>15244.62</v>
      </c>
    </row>
    <row r="123" spans="1:13" ht="24" x14ac:dyDescent="0.25">
      <c r="A123" s="1201" t="s">
        <v>14577</v>
      </c>
      <c r="B123" s="1201" t="s">
        <v>14489</v>
      </c>
      <c r="C123" s="1201" t="s">
        <v>14399</v>
      </c>
      <c r="D123" s="1201">
        <v>3124</v>
      </c>
      <c r="E123" s="368" t="s">
        <v>14576</v>
      </c>
      <c r="F123" s="368"/>
      <c r="G123" s="368"/>
      <c r="H123" s="368" t="s">
        <v>13261</v>
      </c>
      <c r="I123" s="1354">
        <v>0</v>
      </c>
      <c r="J123" s="1352"/>
      <c r="K123" s="1200">
        <v>0</v>
      </c>
      <c r="L123" s="1199">
        <v>1732.99</v>
      </c>
    </row>
    <row r="124" spans="1:13" x14ac:dyDescent="0.25">
      <c r="A124" s="1201" t="s">
        <v>14575</v>
      </c>
      <c r="B124" s="1201" t="s">
        <v>14489</v>
      </c>
      <c r="C124" s="1201" t="s">
        <v>14399</v>
      </c>
      <c r="D124" s="1201">
        <v>2822</v>
      </c>
      <c r="E124" s="368" t="s">
        <v>14574</v>
      </c>
      <c r="F124" s="368"/>
      <c r="G124" s="368" t="s">
        <v>14573</v>
      </c>
      <c r="H124" s="368" t="s">
        <v>13134</v>
      </c>
      <c r="I124" s="1354">
        <v>1675.96</v>
      </c>
      <c r="J124" s="1352"/>
      <c r="K124" s="1200">
        <v>0</v>
      </c>
      <c r="L124" s="1199">
        <v>0</v>
      </c>
    </row>
    <row r="125" spans="1:13" x14ac:dyDescent="0.25">
      <c r="A125" s="1201" t="s">
        <v>14572</v>
      </c>
      <c r="B125" s="1201" t="s">
        <v>14489</v>
      </c>
      <c r="C125" s="1201" t="s">
        <v>14399</v>
      </c>
      <c r="D125" s="1201">
        <v>3003</v>
      </c>
      <c r="E125" s="368" t="s">
        <v>14571</v>
      </c>
      <c r="F125" s="368"/>
      <c r="G125" s="368" t="s">
        <v>14570</v>
      </c>
      <c r="H125" s="368" t="s">
        <v>13134</v>
      </c>
      <c r="I125" s="1354">
        <v>5283.8</v>
      </c>
      <c r="J125" s="1352"/>
      <c r="K125" s="1200">
        <v>0</v>
      </c>
      <c r="L125" s="1199">
        <v>0</v>
      </c>
    </row>
    <row r="126" spans="1:13" x14ac:dyDescent="0.25">
      <c r="A126" s="1201" t="s">
        <v>14569</v>
      </c>
      <c r="B126" s="1201" t="s">
        <v>14489</v>
      </c>
      <c r="C126" s="1201" t="s">
        <v>14399</v>
      </c>
      <c r="D126" s="1201">
        <v>3148</v>
      </c>
      <c r="E126" s="368" t="s">
        <v>14568</v>
      </c>
      <c r="F126" s="368"/>
      <c r="G126" s="368" t="s">
        <v>14567</v>
      </c>
      <c r="H126" s="368" t="s">
        <v>13134</v>
      </c>
      <c r="I126" s="1354">
        <v>1850.65</v>
      </c>
      <c r="J126" s="1352"/>
      <c r="K126" s="1200">
        <v>0</v>
      </c>
      <c r="L126" s="1199">
        <v>0</v>
      </c>
    </row>
    <row r="127" spans="1:13" x14ac:dyDescent="0.25">
      <c r="A127" s="1201" t="s">
        <v>14566</v>
      </c>
      <c r="B127" s="1201" t="s">
        <v>14489</v>
      </c>
      <c r="C127" s="1201" t="s">
        <v>14399</v>
      </c>
      <c r="D127" s="1201">
        <v>3005</v>
      </c>
      <c r="E127" s="368" t="s">
        <v>14001</v>
      </c>
      <c r="F127" s="368"/>
      <c r="G127" s="368" t="s">
        <v>14565</v>
      </c>
      <c r="H127" s="368" t="s">
        <v>13134</v>
      </c>
      <c r="I127" s="1354">
        <v>793.89</v>
      </c>
      <c r="J127" s="1352"/>
      <c r="K127" s="1200">
        <v>0</v>
      </c>
      <c r="L127" s="1199">
        <v>0</v>
      </c>
    </row>
    <row r="128" spans="1:13" ht="24" x14ac:dyDescent="0.25">
      <c r="A128" s="1201" t="s">
        <v>14564</v>
      </c>
      <c r="B128" s="1201" t="s">
        <v>14399</v>
      </c>
      <c r="C128" s="1201" t="s">
        <v>14399</v>
      </c>
      <c r="D128" s="1201">
        <v>2714</v>
      </c>
      <c r="E128" s="368" t="s">
        <v>13823</v>
      </c>
      <c r="F128" s="368"/>
      <c r="G128" s="368"/>
      <c r="H128" s="368" t="s">
        <v>13139</v>
      </c>
      <c r="I128" s="1354">
        <v>0</v>
      </c>
      <c r="J128" s="1352"/>
      <c r="K128" s="1200">
        <v>0</v>
      </c>
      <c r="L128" s="1199">
        <v>101510.55</v>
      </c>
    </row>
    <row r="129" spans="1:12" ht="24" x14ac:dyDescent="0.25">
      <c r="A129" s="1201" t="s">
        <v>14563</v>
      </c>
      <c r="B129" s="1201" t="s">
        <v>14558</v>
      </c>
      <c r="C129" s="1201" t="s">
        <v>14399</v>
      </c>
      <c r="D129" s="1201">
        <v>272</v>
      </c>
      <c r="E129" s="368" t="s">
        <v>13170</v>
      </c>
      <c r="F129" s="368"/>
      <c r="G129" s="368"/>
      <c r="H129" s="368" t="s">
        <v>13139</v>
      </c>
      <c r="I129" s="1354">
        <v>0</v>
      </c>
      <c r="J129" s="1352"/>
      <c r="K129" s="1200">
        <v>0</v>
      </c>
      <c r="L129" s="1199">
        <v>1651.82</v>
      </c>
    </row>
    <row r="130" spans="1:12" ht="24" x14ac:dyDescent="0.25">
      <c r="A130" s="1201" t="s">
        <v>14562</v>
      </c>
      <c r="B130" s="1201" t="s">
        <v>14558</v>
      </c>
      <c r="C130" s="1201" t="s">
        <v>14399</v>
      </c>
      <c r="D130" s="1201">
        <v>3142</v>
      </c>
      <c r="E130" s="368" t="s">
        <v>14561</v>
      </c>
      <c r="F130" s="368"/>
      <c r="G130" s="368"/>
      <c r="H130" s="368" t="s">
        <v>13139</v>
      </c>
      <c r="I130" s="1354">
        <v>0</v>
      </c>
      <c r="J130" s="1352"/>
      <c r="K130" s="1200">
        <v>0</v>
      </c>
      <c r="L130" s="1199">
        <v>3986.13</v>
      </c>
    </row>
    <row r="131" spans="1:12" ht="24" x14ac:dyDescent="0.25">
      <c r="A131" s="1201" t="s">
        <v>14560</v>
      </c>
      <c r="B131" s="1201" t="s">
        <v>14558</v>
      </c>
      <c r="C131" s="1201" t="s">
        <v>14399</v>
      </c>
      <c r="D131" s="1201">
        <v>2785</v>
      </c>
      <c r="E131" s="368" t="s">
        <v>14557</v>
      </c>
      <c r="F131" s="368"/>
      <c r="G131" s="368"/>
      <c r="H131" s="368" t="s">
        <v>13139</v>
      </c>
      <c r="I131" s="1354">
        <v>0</v>
      </c>
      <c r="J131" s="1352"/>
      <c r="K131" s="1200">
        <v>0</v>
      </c>
      <c r="L131" s="1199">
        <v>14507.6</v>
      </c>
    </row>
    <row r="132" spans="1:12" ht="24" x14ac:dyDescent="0.25">
      <c r="A132" s="1201" t="s">
        <v>14559</v>
      </c>
      <c r="B132" s="1201" t="s">
        <v>14558</v>
      </c>
      <c r="C132" s="1201" t="s">
        <v>14399</v>
      </c>
      <c r="D132" s="1201">
        <v>2785</v>
      </c>
      <c r="E132" s="368" t="s">
        <v>14557</v>
      </c>
      <c r="F132" s="368"/>
      <c r="G132" s="368"/>
      <c r="H132" s="368" t="s">
        <v>13139</v>
      </c>
      <c r="I132" s="1354">
        <v>0</v>
      </c>
      <c r="J132" s="1352"/>
      <c r="K132" s="1200">
        <v>0</v>
      </c>
      <c r="L132" s="1199">
        <v>6741.11</v>
      </c>
    </row>
    <row r="133" spans="1:12" ht="24" x14ac:dyDescent="0.25">
      <c r="A133" s="1201" t="s">
        <v>14556</v>
      </c>
      <c r="B133" s="1201" t="s">
        <v>14555</v>
      </c>
      <c r="C133" s="1201" t="s">
        <v>14399</v>
      </c>
      <c r="D133" s="1201">
        <v>2009</v>
      </c>
      <c r="E133" s="368" t="s">
        <v>13699</v>
      </c>
      <c r="F133" s="368"/>
      <c r="G133" s="368"/>
      <c r="H133" s="368" t="s">
        <v>13139</v>
      </c>
      <c r="I133" s="1354">
        <v>0</v>
      </c>
      <c r="J133" s="1352"/>
      <c r="K133" s="1200">
        <v>0</v>
      </c>
      <c r="L133" s="1199">
        <v>5283.8</v>
      </c>
    </row>
    <row r="134" spans="1:12" ht="24" x14ac:dyDescent="0.25">
      <c r="A134" s="1201" t="s">
        <v>14554</v>
      </c>
      <c r="B134" s="1201" t="s">
        <v>14553</v>
      </c>
      <c r="C134" s="1201" t="s">
        <v>14399</v>
      </c>
      <c r="D134" s="1201">
        <v>272</v>
      </c>
      <c r="E134" s="368" t="s">
        <v>13170</v>
      </c>
      <c r="F134" s="368"/>
      <c r="G134" s="368"/>
      <c r="H134" s="368" t="s">
        <v>13139</v>
      </c>
      <c r="I134" s="1354">
        <v>0</v>
      </c>
      <c r="J134" s="1352"/>
      <c r="K134" s="1200">
        <v>0</v>
      </c>
      <c r="L134" s="1199">
        <v>19404.25</v>
      </c>
    </row>
    <row r="135" spans="1:12" ht="24" x14ac:dyDescent="0.25">
      <c r="A135" s="1201" t="s">
        <v>14552</v>
      </c>
      <c r="B135" s="1201" t="s">
        <v>14551</v>
      </c>
      <c r="C135" s="1201" t="s">
        <v>14399</v>
      </c>
      <c r="D135" s="1201">
        <v>2506</v>
      </c>
      <c r="E135" s="368" t="s">
        <v>13633</v>
      </c>
      <c r="F135" s="368"/>
      <c r="G135" s="368"/>
      <c r="H135" s="368" t="s">
        <v>13139</v>
      </c>
      <c r="I135" s="1354">
        <v>0</v>
      </c>
      <c r="J135" s="1352"/>
      <c r="K135" s="1200">
        <v>0</v>
      </c>
      <c r="L135" s="1199">
        <v>25776.25</v>
      </c>
    </row>
    <row r="136" spans="1:12" ht="24" x14ac:dyDescent="0.25">
      <c r="A136" s="1201" t="s">
        <v>14550</v>
      </c>
      <c r="B136" s="1201" t="s">
        <v>14549</v>
      </c>
      <c r="C136" s="1201" t="s">
        <v>14399</v>
      </c>
      <c r="D136" s="1201">
        <v>393</v>
      </c>
      <c r="E136" s="368" t="s">
        <v>14548</v>
      </c>
      <c r="F136" s="368"/>
      <c r="G136" s="368"/>
      <c r="H136" s="368" t="s">
        <v>13139</v>
      </c>
      <c r="I136" s="1354">
        <v>0</v>
      </c>
      <c r="J136" s="1352"/>
      <c r="K136" s="1200">
        <v>0</v>
      </c>
      <c r="L136" s="1199">
        <v>2052.85</v>
      </c>
    </row>
    <row r="137" spans="1:12" ht="24" x14ac:dyDescent="0.25">
      <c r="A137" s="1201" t="s">
        <v>14547</v>
      </c>
      <c r="B137" s="1201" t="s">
        <v>14489</v>
      </c>
      <c r="C137" s="1201" t="s">
        <v>14399</v>
      </c>
      <c r="D137" s="1201">
        <v>1773</v>
      </c>
      <c r="E137" s="368" t="s">
        <v>14546</v>
      </c>
      <c r="F137" s="368"/>
      <c r="G137" s="368"/>
      <c r="H137" s="368" t="s">
        <v>13139</v>
      </c>
      <c r="I137" s="1354">
        <v>0</v>
      </c>
      <c r="J137" s="1352"/>
      <c r="K137" s="1200">
        <v>0</v>
      </c>
      <c r="L137" s="1199">
        <v>11854.85</v>
      </c>
    </row>
    <row r="138" spans="1:12" ht="24" x14ac:dyDescent="0.25">
      <c r="A138" s="1201" t="s">
        <v>14545</v>
      </c>
      <c r="B138" s="1201" t="s">
        <v>14399</v>
      </c>
      <c r="C138" s="1201" t="s">
        <v>14399</v>
      </c>
      <c r="D138" s="1201">
        <v>1720</v>
      </c>
      <c r="E138" s="368" t="s">
        <v>13713</v>
      </c>
      <c r="F138" s="368"/>
      <c r="G138" s="368"/>
      <c r="H138" s="368" t="s">
        <v>13139</v>
      </c>
      <c r="I138" s="1354">
        <v>0</v>
      </c>
      <c r="J138" s="1352"/>
      <c r="K138" s="1200">
        <v>0</v>
      </c>
      <c r="L138" s="1199">
        <v>7084.88</v>
      </c>
    </row>
    <row r="139" spans="1:12" ht="24" x14ac:dyDescent="0.25">
      <c r="A139" s="1201" t="s">
        <v>14544</v>
      </c>
      <c r="B139" s="1201" t="s">
        <v>14399</v>
      </c>
      <c r="C139" s="1201" t="s">
        <v>14399</v>
      </c>
      <c r="D139" s="1201">
        <v>1720</v>
      </c>
      <c r="E139" s="368" t="s">
        <v>13713</v>
      </c>
      <c r="F139" s="368"/>
      <c r="G139" s="368"/>
      <c r="H139" s="368" t="s">
        <v>13139</v>
      </c>
      <c r="I139" s="1354">
        <v>0</v>
      </c>
      <c r="J139" s="1352"/>
      <c r="K139" s="1200">
        <v>0</v>
      </c>
      <c r="L139" s="1199">
        <v>3259.75</v>
      </c>
    </row>
    <row r="140" spans="1:12" ht="24" x14ac:dyDescent="0.25">
      <c r="A140" s="1201" t="s">
        <v>14543</v>
      </c>
      <c r="B140" s="1201" t="s">
        <v>14399</v>
      </c>
      <c r="C140" s="1201" t="s">
        <v>14399</v>
      </c>
      <c r="D140" s="1201">
        <v>1585</v>
      </c>
      <c r="E140" s="368" t="s">
        <v>13760</v>
      </c>
      <c r="F140" s="368"/>
      <c r="G140" s="368"/>
      <c r="H140" s="368" t="s">
        <v>13139</v>
      </c>
      <c r="I140" s="1354">
        <v>0</v>
      </c>
      <c r="J140" s="1352"/>
      <c r="K140" s="1200">
        <v>0</v>
      </c>
      <c r="L140" s="1199">
        <v>6076.64</v>
      </c>
    </row>
    <row r="141" spans="1:12" ht="24" x14ac:dyDescent="0.25">
      <c r="A141" s="1201" t="s">
        <v>14542</v>
      </c>
      <c r="B141" s="1201" t="s">
        <v>14399</v>
      </c>
      <c r="C141" s="1201" t="s">
        <v>14399</v>
      </c>
      <c r="D141" s="1201">
        <v>1032</v>
      </c>
      <c r="E141" s="368" t="s">
        <v>13293</v>
      </c>
      <c r="F141" s="368"/>
      <c r="G141" s="368"/>
      <c r="H141" s="368" t="s">
        <v>13139</v>
      </c>
      <c r="I141" s="1354">
        <v>0</v>
      </c>
      <c r="J141" s="1352"/>
      <c r="K141" s="1200">
        <v>0</v>
      </c>
      <c r="L141" s="1199">
        <v>68493.63</v>
      </c>
    </row>
    <row r="142" spans="1:12" x14ac:dyDescent="0.25">
      <c r="A142" s="1201" t="s">
        <v>14541</v>
      </c>
      <c r="B142" s="1201" t="s">
        <v>14399</v>
      </c>
      <c r="C142" s="1201" t="s">
        <v>14291</v>
      </c>
      <c r="D142" s="1201">
        <v>1234</v>
      </c>
      <c r="E142" s="368" t="s">
        <v>13581</v>
      </c>
      <c r="F142" s="368" t="s">
        <v>14540</v>
      </c>
      <c r="G142" s="368" t="s">
        <v>14539</v>
      </c>
      <c r="H142" s="368" t="s">
        <v>13181</v>
      </c>
      <c r="I142" s="1354">
        <v>0</v>
      </c>
      <c r="J142" s="1352"/>
      <c r="K142" s="1200">
        <v>5061.59</v>
      </c>
      <c r="L142" s="1199">
        <v>0</v>
      </c>
    </row>
    <row r="143" spans="1:12" x14ac:dyDescent="0.25">
      <c r="A143" s="1201" t="s">
        <v>14538</v>
      </c>
      <c r="B143" s="1201" t="s">
        <v>14399</v>
      </c>
      <c r="C143" s="1201" t="s">
        <v>14291</v>
      </c>
      <c r="D143" s="1201">
        <v>1821</v>
      </c>
      <c r="E143" s="368" t="s">
        <v>14537</v>
      </c>
      <c r="F143" s="368"/>
      <c r="G143" s="368" t="s">
        <v>14536</v>
      </c>
      <c r="H143" s="368" t="s">
        <v>13134</v>
      </c>
      <c r="I143" s="1354">
        <v>500</v>
      </c>
      <c r="J143" s="1352"/>
      <c r="K143" s="1200">
        <v>0</v>
      </c>
      <c r="L143" s="1199">
        <v>0</v>
      </c>
    </row>
    <row r="144" spans="1:12" x14ac:dyDescent="0.25">
      <c r="A144" s="1201" t="s">
        <v>14535</v>
      </c>
      <c r="B144" s="1201" t="s">
        <v>14399</v>
      </c>
      <c r="C144" s="1201" t="s">
        <v>14291</v>
      </c>
      <c r="D144" s="1201">
        <v>2579</v>
      </c>
      <c r="E144" s="368" t="s">
        <v>14534</v>
      </c>
      <c r="F144" s="368"/>
      <c r="G144" s="368" t="s">
        <v>14533</v>
      </c>
      <c r="H144" s="368" t="s">
        <v>13134</v>
      </c>
      <c r="I144" s="1354">
        <v>20399.990000000002</v>
      </c>
      <c r="J144" s="1352"/>
      <c r="K144" s="1200">
        <v>0</v>
      </c>
      <c r="L144" s="1199">
        <v>0</v>
      </c>
    </row>
    <row r="145" spans="1:12" x14ac:dyDescent="0.25">
      <c r="A145" s="1201" t="s">
        <v>14532</v>
      </c>
      <c r="B145" s="1201" t="s">
        <v>14399</v>
      </c>
      <c r="C145" s="1201" t="s">
        <v>14291</v>
      </c>
      <c r="D145" s="1201">
        <v>2612</v>
      </c>
      <c r="E145" s="368" t="s">
        <v>14531</v>
      </c>
      <c r="F145" s="368"/>
      <c r="G145" s="368" t="s">
        <v>14530</v>
      </c>
      <c r="H145" s="368" t="s">
        <v>13134</v>
      </c>
      <c r="I145" s="1354">
        <v>205.91</v>
      </c>
      <c r="J145" s="1352"/>
      <c r="K145" s="1200">
        <v>0</v>
      </c>
      <c r="L145" s="1199">
        <v>0</v>
      </c>
    </row>
    <row r="146" spans="1:12" x14ac:dyDescent="0.25">
      <c r="A146" s="1201" t="s">
        <v>14529</v>
      </c>
      <c r="B146" s="1201" t="s">
        <v>14399</v>
      </c>
      <c r="C146" s="1201" t="s">
        <v>14291</v>
      </c>
      <c r="D146" s="1201">
        <v>2494</v>
      </c>
      <c r="E146" s="368" t="s">
        <v>14528</v>
      </c>
      <c r="F146" s="368"/>
      <c r="G146" s="368" t="s">
        <v>14527</v>
      </c>
      <c r="H146" s="368" t="s">
        <v>13134</v>
      </c>
      <c r="I146" s="1354">
        <v>2021.79</v>
      </c>
      <c r="J146" s="1352"/>
      <c r="K146" s="1200">
        <v>0</v>
      </c>
      <c r="L146" s="1199">
        <v>0</v>
      </c>
    </row>
    <row r="147" spans="1:12" x14ac:dyDescent="0.25">
      <c r="A147" s="1201" t="s">
        <v>14526</v>
      </c>
      <c r="B147" s="1201" t="s">
        <v>14399</v>
      </c>
      <c r="C147" s="1201" t="s">
        <v>14291</v>
      </c>
      <c r="D147" s="1201">
        <v>2219</v>
      </c>
      <c r="E147" s="368" t="s">
        <v>14525</v>
      </c>
      <c r="F147" s="368"/>
      <c r="G147" s="368" t="s">
        <v>14524</v>
      </c>
      <c r="H147" s="368" t="s">
        <v>13134</v>
      </c>
      <c r="I147" s="1354">
        <v>2113.52</v>
      </c>
      <c r="J147" s="1352"/>
      <c r="K147" s="1200">
        <v>0</v>
      </c>
      <c r="L147" s="1199">
        <v>0</v>
      </c>
    </row>
    <row r="148" spans="1:12" x14ac:dyDescent="0.25">
      <c r="A148" s="1201" t="s">
        <v>14523</v>
      </c>
      <c r="B148" s="1201" t="s">
        <v>14399</v>
      </c>
      <c r="C148" s="1201" t="s">
        <v>14291</v>
      </c>
      <c r="D148" s="1201">
        <v>3098</v>
      </c>
      <c r="E148" s="368" t="s">
        <v>14522</v>
      </c>
      <c r="F148" s="368"/>
      <c r="G148" s="368" t="s">
        <v>14521</v>
      </c>
      <c r="H148" s="368" t="s">
        <v>13134</v>
      </c>
      <c r="I148" s="1354">
        <v>3935.89</v>
      </c>
      <c r="J148" s="1352"/>
      <c r="K148" s="1200">
        <v>0</v>
      </c>
      <c r="L148" s="1199">
        <v>0</v>
      </c>
    </row>
    <row r="149" spans="1:12" x14ac:dyDescent="0.25">
      <c r="A149" s="1201" t="s">
        <v>14520</v>
      </c>
      <c r="B149" s="1201" t="s">
        <v>14399</v>
      </c>
      <c r="C149" s="1201" t="s">
        <v>14291</v>
      </c>
      <c r="D149" s="1201">
        <v>424</v>
      </c>
      <c r="E149" s="368" t="s">
        <v>14519</v>
      </c>
      <c r="F149" s="368"/>
      <c r="G149" s="368" t="s">
        <v>14518</v>
      </c>
      <c r="H149" s="368" t="s">
        <v>13134</v>
      </c>
      <c r="I149" s="1354">
        <v>3529.21</v>
      </c>
      <c r="J149" s="1352"/>
      <c r="K149" s="1200">
        <v>0</v>
      </c>
      <c r="L149" s="1199">
        <v>0</v>
      </c>
    </row>
    <row r="150" spans="1:12" x14ac:dyDescent="0.25">
      <c r="A150" s="1201" t="s">
        <v>14517</v>
      </c>
      <c r="B150" s="1201" t="s">
        <v>14399</v>
      </c>
      <c r="C150" s="1201" t="s">
        <v>14291</v>
      </c>
      <c r="D150" s="1201">
        <v>3150</v>
      </c>
      <c r="E150" s="368" t="s">
        <v>14516</v>
      </c>
      <c r="F150" s="368"/>
      <c r="G150" s="368" t="s">
        <v>14515</v>
      </c>
      <c r="H150" s="368" t="s">
        <v>13134</v>
      </c>
      <c r="I150" s="1354">
        <v>1110.1199999999999</v>
      </c>
      <c r="J150" s="1352"/>
      <c r="K150" s="1200">
        <v>0</v>
      </c>
      <c r="L150" s="1199">
        <v>0</v>
      </c>
    </row>
    <row r="151" spans="1:12" x14ac:dyDescent="0.25">
      <c r="A151" s="1201" t="s">
        <v>14514</v>
      </c>
      <c r="B151" s="1201" t="s">
        <v>14399</v>
      </c>
      <c r="C151" s="1201" t="s">
        <v>14291</v>
      </c>
      <c r="D151" s="1201">
        <v>3086</v>
      </c>
      <c r="E151" s="368" t="s">
        <v>14513</v>
      </c>
      <c r="F151" s="368"/>
      <c r="G151" s="368" t="s">
        <v>14512</v>
      </c>
      <c r="H151" s="368" t="s">
        <v>13134</v>
      </c>
      <c r="I151" s="1354">
        <v>1110.1199999999999</v>
      </c>
      <c r="J151" s="1352"/>
      <c r="K151" s="1200">
        <v>0</v>
      </c>
      <c r="L151" s="1199">
        <v>0</v>
      </c>
    </row>
    <row r="152" spans="1:12" x14ac:dyDescent="0.25">
      <c r="A152" s="1201" t="s">
        <v>14511</v>
      </c>
      <c r="B152" s="1201" t="s">
        <v>14399</v>
      </c>
      <c r="C152" s="1201" t="s">
        <v>14291</v>
      </c>
      <c r="D152" s="1201">
        <v>908</v>
      </c>
      <c r="E152" s="368" t="s">
        <v>13989</v>
      </c>
      <c r="F152" s="368"/>
      <c r="G152" s="368" t="s">
        <v>14510</v>
      </c>
      <c r="H152" s="368" t="s">
        <v>13134</v>
      </c>
      <c r="I152" s="1354">
        <v>5283.8</v>
      </c>
      <c r="J152" s="1352"/>
      <c r="K152" s="1200">
        <v>0</v>
      </c>
      <c r="L152" s="1199">
        <v>0</v>
      </c>
    </row>
    <row r="153" spans="1:12" x14ac:dyDescent="0.25">
      <c r="A153" s="1201" t="s">
        <v>14509</v>
      </c>
      <c r="B153" s="1201" t="s">
        <v>14399</v>
      </c>
      <c r="C153" s="1201" t="s">
        <v>14291</v>
      </c>
      <c r="D153" s="1201">
        <v>2848</v>
      </c>
      <c r="E153" s="368" t="s">
        <v>14508</v>
      </c>
      <c r="F153" s="368"/>
      <c r="G153" s="368" t="s">
        <v>14507</v>
      </c>
      <c r="H153" s="368" t="s">
        <v>13134</v>
      </c>
      <c r="I153" s="1354">
        <v>4227.04</v>
      </c>
      <c r="J153" s="1352"/>
      <c r="K153" s="1200">
        <v>0</v>
      </c>
      <c r="L153" s="1199">
        <v>0</v>
      </c>
    </row>
    <row r="154" spans="1:12" x14ac:dyDescent="0.25">
      <c r="A154" s="1201" t="s">
        <v>14506</v>
      </c>
      <c r="B154" s="1201" t="s">
        <v>14399</v>
      </c>
      <c r="C154" s="1201" t="s">
        <v>14291</v>
      </c>
      <c r="D154" s="1201">
        <v>2284</v>
      </c>
      <c r="E154" s="368" t="s">
        <v>13986</v>
      </c>
      <c r="F154" s="368"/>
      <c r="G154" s="368" t="s">
        <v>14505</v>
      </c>
      <c r="H154" s="368" t="s">
        <v>13134</v>
      </c>
      <c r="I154" s="1354">
        <v>3166.06</v>
      </c>
      <c r="J154" s="1352"/>
      <c r="K154" s="1200">
        <v>0</v>
      </c>
      <c r="L154" s="1199">
        <v>0</v>
      </c>
    </row>
    <row r="155" spans="1:12" ht="24" x14ac:dyDescent="0.25">
      <c r="A155" s="1201" t="s">
        <v>14504</v>
      </c>
      <c r="B155" s="1201" t="s">
        <v>14332</v>
      </c>
      <c r="C155" s="1201" t="s">
        <v>14291</v>
      </c>
      <c r="D155" s="1201">
        <v>267</v>
      </c>
      <c r="E155" s="368" t="s">
        <v>14503</v>
      </c>
      <c r="F155" s="368"/>
      <c r="G155" s="368" t="s">
        <v>14502</v>
      </c>
      <c r="H155" s="368" t="s">
        <v>13134</v>
      </c>
      <c r="I155" s="1354">
        <v>3082.26</v>
      </c>
      <c r="J155" s="1352"/>
      <c r="K155" s="1200">
        <v>0</v>
      </c>
      <c r="L155" s="1199">
        <v>0</v>
      </c>
    </row>
    <row r="156" spans="1:12" x14ac:dyDescent="0.25">
      <c r="A156" s="1201" t="s">
        <v>14501</v>
      </c>
      <c r="B156" s="1201" t="s">
        <v>14332</v>
      </c>
      <c r="C156" s="1201" t="s">
        <v>14291</v>
      </c>
      <c r="D156" s="1201">
        <v>2501</v>
      </c>
      <c r="E156" s="368" t="s">
        <v>13501</v>
      </c>
      <c r="F156" s="368"/>
      <c r="G156" s="368" t="s">
        <v>14500</v>
      </c>
      <c r="H156" s="368" t="s">
        <v>13134</v>
      </c>
      <c r="I156" s="1354">
        <v>4749.8100000000004</v>
      </c>
      <c r="J156" s="1352"/>
      <c r="K156" s="1200">
        <v>0</v>
      </c>
      <c r="L156" s="1199">
        <v>0</v>
      </c>
    </row>
    <row r="157" spans="1:12" x14ac:dyDescent="0.25">
      <c r="A157" s="1201" t="s">
        <v>14499</v>
      </c>
      <c r="B157" s="1201" t="s">
        <v>14332</v>
      </c>
      <c r="C157" s="1201" t="s">
        <v>14291</v>
      </c>
      <c r="D157" s="1201">
        <v>2694</v>
      </c>
      <c r="E157" s="368" t="s">
        <v>13745</v>
      </c>
      <c r="F157" s="368"/>
      <c r="G157" s="368" t="s">
        <v>14498</v>
      </c>
      <c r="H157" s="368" t="s">
        <v>13134</v>
      </c>
      <c r="I157" s="1354">
        <v>2873.6</v>
      </c>
      <c r="J157" s="1352"/>
      <c r="K157" s="1200">
        <v>0</v>
      </c>
      <c r="L157" s="1199">
        <v>0</v>
      </c>
    </row>
    <row r="158" spans="1:12" x14ac:dyDescent="0.25">
      <c r="A158" s="1201" t="s">
        <v>14497</v>
      </c>
      <c r="B158" s="1201" t="s">
        <v>14402</v>
      </c>
      <c r="C158" s="1201" t="s">
        <v>14291</v>
      </c>
      <c r="D158" s="1201">
        <v>589</v>
      </c>
      <c r="E158" s="368" t="s">
        <v>13952</v>
      </c>
      <c r="F158" s="368"/>
      <c r="G158" s="368" t="s">
        <v>14496</v>
      </c>
      <c r="H158" s="368" t="s">
        <v>13134</v>
      </c>
      <c r="I158" s="1354">
        <v>2783.28</v>
      </c>
      <c r="J158" s="1352"/>
      <c r="K158" s="1200">
        <v>0</v>
      </c>
      <c r="L158" s="1199">
        <v>0</v>
      </c>
    </row>
    <row r="159" spans="1:12" x14ac:dyDescent="0.25">
      <c r="A159" s="1201" t="s">
        <v>14495</v>
      </c>
      <c r="B159" s="1201" t="s">
        <v>14402</v>
      </c>
      <c r="C159" s="1201" t="s">
        <v>14291</v>
      </c>
      <c r="D159" s="1201">
        <v>1019</v>
      </c>
      <c r="E159" s="368" t="s">
        <v>13622</v>
      </c>
      <c r="F159" s="368"/>
      <c r="G159" s="368" t="s">
        <v>14494</v>
      </c>
      <c r="H159" s="368" t="s">
        <v>13134</v>
      </c>
      <c r="I159" s="1354">
        <v>50544.68</v>
      </c>
      <c r="J159" s="1352"/>
      <c r="K159" s="1200">
        <v>0</v>
      </c>
      <c r="L159" s="1199">
        <v>0</v>
      </c>
    </row>
    <row r="160" spans="1:12" x14ac:dyDescent="0.25">
      <c r="A160" s="1201" t="s">
        <v>13620</v>
      </c>
      <c r="B160" s="1201" t="s">
        <v>14489</v>
      </c>
      <c r="C160" s="1201" t="s">
        <v>14291</v>
      </c>
      <c r="D160" s="1201">
        <v>1896</v>
      </c>
      <c r="E160" s="368" t="s">
        <v>13619</v>
      </c>
      <c r="F160" s="368"/>
      <c r="G160" s="368" t="s">
        <v>14493</v>
      </c>
      <c r="H160" s="368" t="s">
        <v>13134</v>
      </c>
      <c r="I160" s="1354">
        <v>2000</v>
      </c>
      <c r="J160" s="1352"/>
      <c r="K160" s="1200">
        <v>0</v>
      </c>
      <c r="L160" s="1199">
        <v>0</v>
      </c>
    </row>
    <row r="161" spans="1:12" x14ac:dyDescent="0.25">
      <c r="A161" s="1201" t="s">
        <v>14492</v>
      </c>
      <c r="B161" s="1201" t="s">
        <v>14489</v>
      </c>
      <c r="C161" s="1201" t="s">
        <v>14291</v>
      </c>
      <c r="D161" s="1201">
        <v>2319</v>
      </c>
      <c r="E161" s="368" t="s">
        <v>13613</v>
      </c>
      <c r="F161" s="368"/>
      <c r="G161" s="368" t="s">
        <v>14491</v>
      </c>
      <c r="H161" s="368" t="s">
        <v>13134</v>
      </c>
      <c r="I161" s="1354">
        <v>15550.52</v>
      </c>
      <c r="J161" s="1352"/>
      <c r="K161" s="1200">
        <v>0</v>
      </c>
      <c r="L161" s="1199">
        <v>0</v>
      </c>
    </row>
    <row r="162" spans="1:12" x14ac:dyDescent="0.25">
      <c r="A162" s="1201" t="s">
        <v>14490</v>
      </c>
      <c r="B162" s="1201" t="s">
        <v>14489</v>
      </c>
      <c r="C162" s="1201" t="s">
        <v>14291</v>
      </c>
      <c r="D162" s="1201">
        <v>1333</v>
      </c>
      <c r="E162" s="368" t="s">
        <v>13616</v>
      </c>
      <c r="F162" s="368"/>
      <c r="G162" s="368" t="s">
        <v>14488</v>
      </c>
      <c r="H162" s="368" t="s">
        <v>13134</v>
      </c>
      <c r="I162" s="1354">
        <v>50288.89</v>
      </c>
      <c r="J162" s="1352"/>
      <c r="K162" s="1200">
        <v>0</v>
      </c>
      <c r="L162" s="1199">
        <v>0</v>
      </c>
    </row>
    <row r="163" spans="1:12" x14ac:dyDescent="0.25">
      <c r="A163" s="1201" t="s">
        <v>13368</v>
      </c>
      <c r="B163" s="1201" t="s">
        <v>14332</v>
      </c>
      <c r="C163" s="1201" t="s">
        <v>14291</v>
      </c>
      <c r="D163" s="1201">
        <v>291</v>
      </c>
      <c r="E163" s="368" t="s">
        <v>13366</v>
      </c>
      <c r="F163" s="368"/>
      <c r="G163" s="368" t="s">
        <v>14487</v>
      </c>
      <c r="H163" s="368" t="s">
        <v>13134</v>
      </c>
      <c r="I163" s="1354">
        <v>500</v>
      </c>
      <c r="J163" s="1352"/>
      <c r="K163" s="1200">
        <v>0</v>
      </c>
      <c r="L163" s="1199">
        <v>0</v>
      </c>
    </row>
    <row r="164" spans="1:12" x14ac:dyDescent="0.25">
      <c r="A164" s="1201" t="s">
        <v>14486</v>
      </c>
      <c r="B164" s="1201" t="s">
        <v>14332</v>
      </c>
      <c r="C164" s="1201" t="s">
        <v>14291</v>
      </c>
      <c r="D164" s="1201">
        <v>2131</v>
      </c>
      <c r="E164" s="368" t="s">
        <v>13599</v>
      </c>
      <c r="F164" s="368"/>
      <c r="G164" s="368" t="s">
        <v>14485</v>
      </c>
      <c r="H164" s="368" t="s">
        <v>13134</v>
      </c>
      <c r="I164" s="1354">
        <v>2113.52</v>
      </c>
      <c r="J164" s="1352"/>
      <c r="K164" s="1200">
        <v>0</v>
      </c>
      <c r="L164" s="1199">
        <v>0</v>
      </c>
    </row>
    <row r="165" spans="1:12" x14ac:dyDescent="0.25">
      <c r="A165" s="1201" t="s">
        <v>14484</v>
      </c>
      <c r="B165" s="1201" t="s">
        <v>14332</v>
      </c>
      <c r="C165" s="1201" t="s">
        <v>14291</v>
      </c>
      <c r="D165" s="1201">
        <v>403</v>
      </c>
      <c r="E165" s="368" t="s">
        <v>13777</v>
      </c>
      <c r="F165" s="368"/>
      <c r="G165" s="368" t="s">
        <v>14483</v>
      </c>
      <c r="H165" s="368" t="s">
        <v>13134</v>
      </c>
      <c r="I165" s="1354">
        <v>3951.83</v>
      </c>
      <c r="J165" s="1352"/>
      <c r="K165" s="1200">
        <v>0</v>
      </c>
      <c r="L165" s="1199">
        <v>0</v>
      </c>
    </row>
    <row r="166" spans="1:12" x14ac:dyDescent="0.25">
      <c r="A166" s="1201" t="s">
        <v>14482</v>
      </c>
      <c r="B166" s="1201" t="s">
        <v>14332</v>
      </c>
      <c r="C166" s="1201" t="s">
        <v>14291</v>
      </c>
      <c r="D166" s="1201">
        <v>2661</v>
      </c>
      <c r="E166" s="368" t="s">
        <v>14031</v>
      </c>
      <c r="F166" s="368"/>
      <c r="G166" s="368" t="s">
        <v>14481</v>
      </c>
      <c r="H166" s="368" t="s">
        <v>13134</v>
      </c>
      <c r="I166" s="1354">
        <v>1055.5999999999999</v>
      </c>
      <c r="J166" s="1352"/>
      <c r="K166" s="1200">
        <v>0</v>
      </c>
      <c r="L166" s="1199">
        <v>0</v>
      </c>
    </row>
    <row r="167" spans="1:12" x14ac:dyDescent="0.25">
      <c r="A167" s="1201" t="s">
        <v>14410</v>
      </c>
      <c r="B167" s="1201" t="s">
        <v>14332</v>
      </c>
      <c r="C167" s="1201" t="s">
        <v>14291</v>
      </c>
      <c r="D167" s="1201">
        <v>2376</v>
      </c>
      <c r="E167" s="368" t="s">
        <v>13536</v>
      </c>
      <c r="F167" s="368"/>
      <c r="G167" s="368" t="s">
        <v>14480</v>
      </c>
      <c r="H167" s="368" t="s">
        <v>13134</v>
      </c>
      <c r="I167" s="1354">
        <v>1085.76</v>
      </c>
      <c r="J167" s="1352"/>
      <c r="K167" s="1200">
        <v>0</v>
      </c>
      <c r="L167" s="1199">
        <v>0</v>
      </c>
    </row>
    <row r="168" spans="1:12" x14ac:dyDescent="0.25">
      <c r="A168" s="1201" t="s">
        <v>14479</v>
      </c>
      <c r="B168" s="1201" t="s">
        <v>14332</v>
      </c>
      <c r="C168" s="1201" t="s">
        <v>14291</v>
      </c>
      <c r="D168" s="1201">
        <v>2594</v>
      </c>
      <c r="E168" s="368" t="s">
        <v>14478</v>
      </c>
      <c r="F168" s="368"/>
      <c r="G168" s="368" t="s">
        <v>14477</v>
      </c>
      <c r="H168" s="368" t="s">
        <v>13134</v>
      </c>
      <c r="I168" s="1354">
        <v>1085.76</v>
      </c>
      <c r="J168" s="1352"/>
      <c r="K168" s="1200">
        <v>0</v>
      </c>
      <c r="L168" s="1199">
        <v>0</v>
      </c>
    </row>
    <row r="169" spans="1:12" x14ac:dyDescent="0.25">
      <c r="A169" s="1201" t="s">
        <v>14476</v>
      </c>
      <c r="B169" s="1201" t="s">
        <v>14332</v>
      </c>
      <c r="C169" s="1201" t="s">
        <v>14291</v>
      </c>
      <c r="D169" s="1201">
        <v>2944</v>
      </c>
      <c r="E169" s="368" t="s">
        <v>14053</v>
      </c>
      <c r="F169" s="368"/>
      <c r="G169" s="368" t="s">
        <v>14475</v>
      </c>
      <c r="H169" s="368" t="s">
        <v>13134</v>
      </c>
      <c r="I169" s="1354">
        <v>2220.2399999999998</v>
      </c>
      <c r="J169" s="1352"/>
      <c r="K169" s="1200">
        <v>0</v>
      </c>
      <c r="L169" s="1199">
        <v>0</v>
      </c>
    </row>
    <row r="170" spans="1:12" x14ac:dyDescent="0.25">
      <c r="A170" s="1201" t="s">
        <v>14474</v>
      </c>
      <c r="B170" s="1201" t="s">
        <v>14332</v>
      </c>
      <c r="C170" s="1201" t="s">
        <v>14291</v>
      </c>
      <c r="D170" s="1201">
        <v>2193</v>
      </c>
      <c r="E170" s="368" t="s">
        <v>14473</v>
      </c>
      <c r="F170" s="368"/>
      <c r="G170" s="368" t="s">
        <v>14472</v>
      </c>
      <c r="H170" s="368" t="s">
        <v>13134</v>
      </c>
      <c r="I170" s="1354">
        <v>1110.1199999999999</v>
      </c>
      <c r="J170" s="1352"/>
      <c r="K170" s="1200">
        <v>0</v>
      </c>
      <c r="L170" s="1199">
        <v>0</v>
      </c>
    </row>
    <row r="171" spans="1:12" x14ac:dyDescent="0.25">
      <c r="A171" s="1201" t="s">
        <v>14471</v>
      </c>
      <c r="B171" s="1201" t="s">
        <v>14332</v>
      </c>
      <c r="C171" s="1201" t="s">
        <v>14291</v>
      </c>
      <c r="D171" s="1201">
        <v>2099</v>
      </c>
      <c r="E171" s="368" t="s">
        <v>14470</v>
      </c>
      <c r="F171" s="368"/>
      <c r="G171" s="368" t="s">
        <v>14469</v>
      </c>
      <c r="H171" s="368" t="s">
        <v>13134</v>
      </c>
      <c r="I171" s="1354">
        <v>1110.1199999999999</v>
      </c>
      <c r="J171" s="1352"/>
      <c r="K171" s="1200">
        <v>0</v>
      </c>
      <c r="L171" s="1199">
        <v>0</v>
      </c>
    </row>
    <row r="172" spans="1:12" x14ac:dyDescent="0.25">
      <c r="A172" s="1201" t="s">
        <v>14468</v>
      </c>
      <c r="B172" s="1201" t="s">
        <v>14332</v>
      </c>
      <c r="C172" s="1201" t="s">
        <v>14291</v>
      </c>
      <c r="D172" s="1201">
        <v>2691</v>
      </c>
      <c r="E172" s="368" t="s">
        <v>14467</v>
      </c>
      <c r="F172" s="368"/>
      <c r="G172" s="368" t="s">
        <v>14466</v>
      </c>
      <c r="H172" s="368" t="s">
        <v>13134</v>
      </c>
      <c r="I172" s="1354">
        <v>1056.76</v>
      </c>
      <c r="J172" s="1352"/>
      <c r="K172" s="1200">
        <v>0</v>
      </c>
      <c r="L172" s="1199">
        <v>0</v>
      </c>
    </row>
    <row r="173" spans="1:12" x14ac:dyDescent="0.25">
      <c r="A173" s="1201" t="s">
        <v>14465</v>
      </c>
      <c r="B173" s="1201" t="s">
        <v>14332</v>
      </c>
      <c r="C173" s="1201" t="s">
        <v>14291</v>
      </c>
      <c r="D173" s="1201">
        <v>1342</v>
      </c>
      <c r="E173" s="368" t="s">
        <v>14464</v>
      </c>
      <c r="F173" s="368"/>
      <c r="G173" s="368" t="s">
        <v>14463</v>
      </c>
      <c r="H173" s="368" t="s">
        <v>13134</v>
      </c>
      <c r="I173" s="1354">
        <v>5283.8</v>
      </c>
      <c r="J173" s="1352"/>
      <c r="K173" s="1200">
        <v>0</v>
      </c>
      <c r="L173" s="1199">
        <v>0</v>
      </c>
    </row>
    <row r="174" spans="1:12" x14ac:dyDescent="0.25">
      <c r="A174" s="1201" t="s">
        <v>14462</v>
      </c>
      <c r="B174" s="1201" t="s">
        <v>14332</v>
      </c>
      <c r="C174" s="1201" t="s">
        <v>14291</v>
      </c>
      <c r="D174" s="1201">
        <v>2553</v>
      </c>
      <c r="E174" s="368" t="s">
        <v>14461</v>
      </c>
      <c r="F174" s="368"/>
      <c r="G174" s="368" t="s">
        <v>14460</v>
      </c>
      <c r="H174" s="368" t="s">
        <v>13134</v>
      </c>
      <c r="I174" s="1354">
        <v>5283.8</v>
      </c>
      <c r="J174" s="1352"/>
      <c r="K174" s="1200">
        <v>0</v>
      </c>
      <c r="L174" s="1199">
        <v>0</v>
      </c>
    </row>
    <row r="175" spans="1:12" x14ac:dyDescent="0.25">
      <c r="A175" s="1201" t="s">
        <v>14459</v>
      </c>
      <c r="B175" s="1201" t="s">
        <v>14332</v>
      </c>
      <c r="C175" s="1201" t="s">
        <v>14291</v>
      </c>
      <c r="D175" s="1201">
        <v>2875</v>
      </c>
      <c r="E175" s="368" t="s">
        <v>14458</v>
      </c>
      <c r="F175" s="368"/>
      <c r="G175" s="368" t="s">
        <v>14457</v>
      </c>
      <c r="H175" s="368" t="s">
        <v>13134</v>
      </c>
      <c r="I175" s="1354">
        <v>1110.1199999999999</v>
      </c>
      <c r="J175" s="1352"/>
      <c r="K175" s="1200">
        <v>0</v>
      </c>
      <c r="L175" s="1199">
        <v>0</v>
      </c>
    </row>
    <row r="176" spans="1:12" x14ac:dyDescent="0.25">
      <c r="A176" s="1201" t="s">
        <v>14456</v>
      </c>
      <c r="B176" s="1201" t="s">
        <v>14332</v>
      </c>
      <c r="C176" s="1201" t="s">
        <v>14291</v>
      </c>
      <c r="D176" s="1201">
        <v>1933</v>
      </c>
      <c r="E176" s="368" t="s">
        <v>14455</v>
      </c>
      <c r="F176" s="368"/>
      <c r="G176" s="368" t="s">
        <v>14454</v>
      </c>
      <c r="H176" s="368" t="s">
        <v>13134</v>
      </c>
      <c r="I176" s="1354">
        <v>1110.1199999999999</v>
      </c>
      <c r="J176" s="1352"/>
      <c r="K176" s="1200">
        <v>0</v>
      </c>
      <c r="L176" s="1199">
        <v>0</v>
      </c>
    </row>
    <row r="177" spans="1:12" x14ac:dyDescent="0.25">
      <c r="A177" s="1201" t="s">
        <v>14453</v>
      </c>
      <c r="B177" s="1201" t="s">
        <v>14332</v>
      </c>
      <c r="C177" s="1201" t="s">
        <v>14291</v>
      </c>
      <c r="D177" s="1201">
        <v>2781</v>
      </c>
      <c r="E177" s="368" t="s">
        <v>14452</v>
      </c>
      <c r="F177" s="368"/>
      <c r="G177" s="368" t="s">
        <v>14451</v>
      </c>
      <c r="H177" s="368" t="s">
        <v>13134</v>
      </c>
      <c r="I177" s="1354">
        <v>530.71</v>
      </c>
      <c r="J177" s="1352"/>
      <c r="K177" s="1200">
        <v>0</v>
      </c>
      <c r="L177" s="1199">
        <v>0</v>
      </c>
    </row>
    <row r="178" spans="1:12" x14ac:dyDescent="0.25">
      <c r="A178" s="1201" t="s">
        <v>14450</v>
      </c>
      <c r="B178" s="1201" t="s">
        <v>14332</v>
      </c>
      <c r="C178" s="1201" t="s">
        <v>14291</v>
      </c>
      <c r="D178" s="1201">
        <v>1969</v>
      </c>
      <c r="E178" s="368" t="s">
        <v>14449</v>
      </c>
      <c r="F178" s="368"/>
      <c r="G178" s="368" t="s">
        <v>14448</v>
      </c>
      <c r="H178" s="368" t="s">
        <v>13134</v>
      </c>
      <c r="I178" s="1354">
        <v>2113.52</v>
      </c>
      <c r="J178" s="1352"/>
      <c r="K178" s="1200">
        <v>0</v>
      </c>
      <c r="L178" s="1199">
        <v>0</v>
      </c>
    </row>
    <row r="179" spans="1:12" x14ac:dyDescent="0.25">
      <c r="A179" s="1201" t="s">
        <v>14447</v>
      </c>
      <c r="B179" s="1201" t="s">
        <v>14332</v>
      </c>
      <c r="C179" s="1201" t="s">
        <v>14291</v>
      </c>
      <c r="D179" s="1201">
        <v>3105</v>
      </c>
      <c r="E179" s="368" t="s">
        <v>14446</v>
      </c>
      <c r="F179" s="368"/>
      <c r="G179" s="368" t="s">
        <v>14445</v>
      </c>
      <c r="H179" s="368" t="s">
        <v>13134</v>
      </c>
      <c r="I179" s="1354">
        <v>2171.52</v>
      </c>
      <c r="J179" s="1352"/>
      <c r="K179" s="1200">
        <v>0</v>
      </c>
      <c r="L179" s="1199">
        <v>0</v>
      </c>
    </row>
    <row r="180" spans="1:12" x14ac:dyDescent="0.25">
      <c r="A180" s="1201" t="s">
        <v>14444</v>
      </c>
      <c r="B180" s="1201" t="s">
        <v>14332</v>
      </c>
      <c r="C180" s="1201" t="s">
        <v>14291</v>
      </c>
      <c r="D180" s="1201">
        <v>2313</v>
      </c>
      <c r="E180" s="368" t="s">
        <v>14443</v>
      </c>
      <c r="F180" s="368"/>
      <c r="G180" s="368" t="s">
        <v>14442</v>
      </c>
      <c r="H180" s="368" t="s">
        <v>13134</v>
      </c>
      <c r="I180" s="1354">
        <v>5283.8</v>
      </c>
      <c r="J180" s="1352"/>
      <c r="K180" s="1200">
        <v>0</v>
      </c>
      <c r="L180" s="1199">
        <v>0</v>
      </c>
    </row>
    <row r="181" spans="1:12" ht="24" x14ac:dyDescent="0.25">
      <c r="A181" s="1201" t="s">
        <v>14441</v>
      </c>
      <c r="B181" s="1201" t="s">
        <v>14332</v>
      </c>
      <c r="C181" s="1201" t="s">
        <v>14291</v>
      </c>
      <c r="D181" s="1201">
        <v>2525</v>
      </c>
      <c r="E181" s="368" t="s">
        <v>14439</v>
      </c>
      <c r="F181" s="368"/>
      <c r="G181" s="368" t="s">
        <v>14438</v>
      </c>
      <c r="H181" s="368" t="s">
        <v>13303</v>
      </c>
      <c r="I181" s="1354">
        <v>0</v>
      </c>
      <c r="J181" s="1352"/>
      <c r="K181" s="1200">
        <v>0</v>
      </c>
      <c r="L181" s="1199">
        <v>3832.58</v>
      </c>
    </row>
    <row r="182" spans="1:12" ht="24" x14ac:dyDescent="0.25">
      <c r="A182" s="1201" t="s">
        <v>14440</v>
      </c>
      <c r="B182" s="1201" t="s">
        <v>14332</v>
      </c>
      <c r="C182" s="1201" t="s">
        <v>14291</v>
      </c>
      <c r="D182" s="1201">
        <v>2525</v>
      </c>
      <c r="E182" s="368" t="s">
        <v>14439</v>
      </c>
      <c r="F182" s="368"/>
      <c r="G182" s="368" t="s">
        <v>14438</v>
      </c>
      <c r="H182" s="368" t="s">
        <v>13303</v>
      </c>
      <c r="I182" s="1354">
        <v>0</v>
      </c>
      <c r="J182" s="1352"/>
      <c r="K182" s="1200">
        <v>0</v>
      </c>
      <c r="L182" s="1199">
        <v>15271.59</v>
      </c>
    </row>
    <row r="183" spans="1:12" x14ac:dyDescent="0.25">
      <c r="A183" s="1201" t="s">
        <v>14437</v>
      </c>
      <c r="B183" s="1201" t="s">
        <v>14291</v>
      </c>
      <c r="C183" s="1201" t="s">
        <v>14291</v>
      </c>
      <c r="D183" s="1201">
        <v>844</v>
      </c>
      <c r="E183" s="368" t="s">
        <v>14436</v>
      </c>
      <c r="F183" s="368"/>
      <c r="G183" s="368" t="s">
        <v>14435</v>
      </c>
      <c r="H183" s="368" t="s">
        <v>13134</v>
      </c>
      <c r="I183" s="1354">
        <v>2681.02</v>
      </c>
      <c r="J183" s="1352"/>
      <c r="K183" s="1200">
        <v>0</v>
      </c>
      <c r="L183" s="1199">
        <v>0</v>
      </c>
    </row>
    <row r="184" spans="1:12" x14ac:dyDescent="0.25">
      <c r="A184" s="1201" t="s">
        <v>14106</v>
      </c>
      <c r="B184" s="1201" t="s">
        <v>14291</v>
      </c>
      <c r="C184" s="1201" t="s">
        <v>14354</v>
      </c>
      <c r="D184" s="1201">
        <v>3051</v>
      </c>
      <c r="E184" s="368" t="s">
        <v>14105</v>
      </c>
      <c r="F184" s="368"/>
      <c r="G184" s="368" t="s">
        <v>14434</v>
      </c>
      <c r="H184" s="368" t="s">
        <v>13134</v>
      </c>
      <c r="I184" s="1354">
        <v>1056.76</v>
      </c>
      <c r="J184" s="1352"/>
      <c r="K184" s="1200">
        <v>0</v>
      </c>
      <c r="L184" s="1199">
        <v>0</v>
      </c>
    </row>
    <row r="185" spans="1:12" ht="24" x14ac:dyDescent="0.25">
      <c r="A185" s="1201" t="s">
        <v>14433</v>
      </c>
      <c r="B185" s="1201" t="s">
        <v>14291</v>
      </c>
      <c r="C185" s="1201" t="s">
        <v>14354</v>
      </c>
      <c r="D185" s="1201">
        <v>3149</v>
      </c>
      <c r="E185" s="368" t="s">
        <v>14432</v>
      </c>
      <c r="F185" s="368"/>
      <c r="G185" s="368" t="s">
        <v>14431</v>
      </c>
      <c r="H185" s="368" t="s">
        <v>13134</v>
      </c>
      <c r="I185" s="1354">
        <v>2882.6</v>
      </c>
      <c r="J185" s="1352"/>
      <c r="K185" s="1200">
        <v>0</v>
      </c>
      <c r="L185" s="1199">
        <v>0</v>
      </c>
    </row>
    <row r="186" spans="1:12" x14ac:dyDescent="0.25">
      <c r="A186" s="1201" t="s">
        <v>14430</v>
      </c>
      <c r="B186" s="1201" t="s">
        <v>14291</v>
      </c>
      <c r="C186" s="1201" t="s">
        <v>14354</v>
      </c>
      <c r="D186" s="1201">
        <v>744</v>
      </c>
      <c r="E186" s="368" t="s">
        <v>14429</v>
      </c>
      <c r="F186" s="368"/>
      <c r="G186" s="368" t="s">
        <v>14428</v>
      </c>
      <c r="H186" s="368" t="s">
        <v>13134</v>
      </c>
      <c r="I186" s="1354">
        <v>5283.8</v>
      </c>
      <c r="J186" s="1352"/>
      <c r="K186" s="1200">
        <v>0</v>
      </c>
      <c r="L186" s="1199">
        <v>0</v>
      </c>
    </row>
    <row r="187" spans="1:12" x14ac:dyDescent="0.25">
      <c r="A187" s="1201" t="s">
        <v>14427</v>
      </c>
      <c r="B187" s="1201" t="s">
        <v>14291</v>
      </c>
      <c r="C187" s="1201" t="s">
        <v>14354</v>
      </c>
      <c r="D187" s="1201">
        <v>3091</v>
      </c>
      <c r="E187" s="368" t="s">
        <v>14426</v>
      </c>
      <c r="F187" s="368"/>
      <c r="G187" s="368" t="s">
        <v>14425</v>
      </c>
      <c r="H187" s="368" t="s">
        <v>13134</v>
      </c>
      <c r="I187" s="1354">
        <v>994.5</v>
      </c>
      <c r="J187" s="1352"/>
      <c r="K187" s="1200">
        <v>0</v>
      </c>
      <c r="L187" s="1199">
        <v>0</v>
      </c>
    </row>
    <row r="188" spans="1:12" x14ac:dyDescent="0.25">
      <c r="A188" s="1201" t="s">
        <v>14424</v>
      </c>
      <c r="B188" s="1201" t="s">
        <v>14291</v>
      </c>
      <c r="C188" s="1201" t="s">
        <v>14354</v>
      </c>
      <c r="D188" s="1201">
        <v>2503</v>
      </c>
      <c r="E188" s="368" t="s">
        <v>14014</v>
      </c>
      <c r="F188" s="368"/>
      <c r="G188" s="368" t="s">
        <v>14423</v>
      </c>
      <c r="H188" s="368" t="s">
        <v>13134</v>
      </c>
      <c r="I188" s="1354">
        <v>3318.22</v>
      </c>
      <c r="J188" s="1352"/>
      <c r="K188" s="1200">
        <v>0</v>
      </c>
      <c r="L188" s="1199">
        <v>0</v>
      </c>
    </row>
    <row r="189" spans="1:12" x14ac:dyDescent="0.25">
      <c r="A189" s="1201" t="s">
        <v>14422</v>
      </c>
      <c r="B189" s="1201" t="s">
        <v>14291</v>
      </c>
      <c r="C189" s="1201" t="s">
        <v>14354</v>
      </c>
      <c r="D189" s="1201">
        <v>191</v>
      </c>
      <c r="E189" s="368" t="s">
        <v>14421</v>
      </c>
      <c r="F189" s="368"/>
      <c r="G189" s="368" t="s">
        <v>14420</v>
      </c>
      <c r="H189" s="368" t="s">
        <v>13134</v>
      </c>
      <c r="I189" s="1354">
        <v>1067.2</v>
      </c>
      <c r="J189" s="1352"/>
      <c r="K189" s="1200">
        <v>0</v>
      </c>
      <c r="L189" s="1199">
        <v>0</v>
      </c>
    </row>
    <row r="190" spans="1:12" x14ac:dyDescent="0.25">
      <c r="A190" s="1201" t="s">
        <v>14419</v>
      </c>
      <c r="B190" s="1201" t="s">
        <v>14291</v>
      </c>
      <c r="C190" s="1201" t="s">
        <v>14354</v>
      </c>
      <c r="D190" s="1201">
        <v>1954</v>
      </c>
      <c r="E190" s="368" t="s">
        <v>14418</v>
      </c>
      <c r="F190" s="368"/>
      <c r="G190" s="368" t="s">
        <v>14417</v>
      </c>
      <c r="H190" s="368" t="s">
        <v>13134</v>
      </c>
      <c r="I190" s="1354">
        <v>994.5</v>
      </c>
      <c r="J190" s="1352"/>
      <c r="K190" s="1200">
        <v>0</v>
      </c>
      <c r="L190" s="1199">
        <v>0</v>
      </c>
    </row>
    <row r="191" spans="1:12" x14ac:dyDescent="0.25">
      <c r="A191" s="1201" t="s">
        <v>14416</v>
      </c>
      <c r="B191" s="1201" t="s">
        <v>14291</v>
      </c>
      <c r="C191" s="1201" t="s">
        <v>14354</v>
      </c>
      <c r="D191" s="1201">
        <v>2435</v>
      </c>
      <c r="E191" s="368" t="s">
        <v>14415</v>
      </c>
      <c r="F191" s="368"/>
      <c r="G191" s="368" t="s">
        <v>14414</v>
      </c>
      <c r="H191" s="368" t="s">
        <v>13134</v>
      </c>
      <c r="I191" s="1354">
        <v>1040.1099999999999</v>
      </c>
      <c r="J191" s="1352"/>
      <c r="K191" s="1200">
        <v>0</v>
      </c>
      <c r="L191" s="1199">
        <v>0</v>
      </c>
    </row>
    <row r="192" spans="1:12" x14ac:dyDescent="0.25">
      <c r="A192" s="1201" t="s">
        <v>14413</v>
      </c>
      <c r="B192" s="1201" t="s">
        <v>14291</v>
      </c>
      <c r="C192" s="1201" t="s">
        <v>14354</v>
      </c>
      <c r="D192" s="1201">
        <v>750</v>
      </c>
      <c r="E192" s="368" t="s">
        <v>14412</v>
      </c>
      <c r="F192" s="368"/>
      <c r="G192" s="368" t="s">
        <v>14411</v>
      </c>
      <c r="H192" s="368" t="s">
        <v>13134</v>
      </c>
      <c r="I192" s="1354">
        <v>2171.52</v>
      </c>
      <c r="J192" s="1352"/>
      <c r="K192" s="1200">
        <v>0</v>
      </c>
      <c r="L192" s="1199">
        <v>0</v>
      </c>
    </row>
    <row r="193" spans="1:12" x14ac:dyDescent="0.25">
      <c r="A193" s="1201" t="s">
        <v>14410</v>
      </c>
      <c r="B193" s="1201" t="s">
        <v>14291</v>
      </c>
      <c r="C193" s="1201" t="s">
        <v>14354</v>
      </c>
      <c r="D193" s="1201">
        <v>2376</v>
      </c>
      <c r="E193" s="368" t="s">
        <v>13536</v>
      </c>
      <c r="F193" s="368"/>
      <c r="G193" s="368" t="s">
        <v>14409</v>
      </c>
      <c r="H193" s="368" t="s">
        <v>13134</v>
      </c>
      <c r="I193" s="1354">
        <v>1085.76</v>
      </c>
      <c r="J193" s="1352"/>
      <c r="K193" s="1200">
        <v>0</v>
      </c>
      <c r="L193" s="1199">
        <v>0</v>
      </c>
    </row>
    <row r="194" spans="1:12" x14ac:dyDescent="0.25">
      <c r="A194" s="1201" t="s">
        <v>14408</v>
      </c>
      <c r="B194" s="1201" t="s">
        <v>14291</v>
      </c>
      <c r="C194" s="1201" t="s">
        <v>14354</v>
      </c>
      <c r="D194" s="1201">
        <v>2533</v>
      </c>
      <c r="E194" s="368" t="s">
        <v>14407</v>
      </c>
      <c r="F194" s="368"/>
      <c r="G194" s="368" t="s">
        <v>14406</v>
      </c>
      <c r="H194" s="368" t="s">
        <v>13134</v>
      </c>
      <c r="I194" s="1354">
        <v>2113.52</v>
      </c>
      <c r="J194" s="1352"/>
      <c r="K194" s="1200">
        <v>0</v>
      </c>
      <c r="L194" s="1199">
        <v>0</v>
      </c>
    </row>
    <row r="195" spans="1:12" x14ac:dyDescent="0.25">
      <c r="A195" s="1201" t="s">
        <v>14405</v>
      </c>
      <c r="B195" s="1201" t="s">
        <v>14354</v>
      </c>
      <c r="C195" s="1201" t="s">
        <v>14354</v>
      </c>
      <c r="D195" s="1201">
        <v>3144</v>
      </c>
      <c r="E195" s="368" t="s">
        <v>14404</v>
      </c>
      <c r="F195" s="368"/>
      <c r="G195" s="368" t="s">
        <v>14403</v>
      </c>
      <c r="H195" s="368" t="s">
        <v>13134</v>
      </c>
      <c r="I195" s="1354">
        <v>1549.39</v>
      </c>
      <c r="J195" s="1352"/>
      <c r="K195" s="1200">
        <v>0</v>
      </c>
      <c r="L195" s="1199">
        <v>0</v>
      </c>
    </row>
    <row r="196" spans="1:12" ht="24" x14ac:dyDescent="0.25">
      <c r="A196" s="1201" t="s">
        <v>14400</v>
      </c>
      <c r="B196" s="1201" t="s">
        <v>14402</v>
      </c>
      <c r="C196" s="1201" t="s">
        <v>14354</v>
      </c>
      <c r="D196" s="1201">
        <v>2259</v>
      </c>
      <c r="E196" s="368" t="s">
        <v>14398</v>
      </c>
      <c r="F196" s="368" t="s">
        <v>14397</v>
      </c>
      <c r="G196" s="368"/>
      <c r="H196" s="368" t="s">
        <v>13134</v>
      </c>
      <c r="I196" s="1354">
        <v>1220.24</v>
      </c>
      <c r="J196" s="1352"/>
      <c r="K196" s="1200">
        <v>0</v>
      </c>
      <c r="L196" s="1199">
        <v>0</v>
      </c>
    </row>
    <row r="197" spans="1:12" ht="24" x14ac:dyDescent="0.25">
      <c r="A197" s="1201" t="s">
        <v>14401</v>
      </c>
      <c r="B197" s="1201" t="s">
        <v>14332</v>
      </c>
      <c r="C197" s="1201" t="s">
        <v>14354</v>
      </c>
      <c r="D197" s="1201">
        <v>3130</v>
      </c>
      <c r="E197" s="368" t="s">
        <v>13178</v>
      </c>
      <c r="F197" s="368"/>
      <c r="G197" s="368"/>
      <c r="H197" s="368" t="s">
        <v>13139</v>
      </c>
      <c r="I197" s="1354">
        <v>0</v>
      </c>
      <c r="J197" s="1352"/>
      <c r="K197" s="1200">
        <v>0</v>
      </c>
      <c r="L197" s="1199">
        <v>2956.66</v>
      </c>
    </row>
    <row r="198" spans="1:12" ht="24" x14ac:dyDescent="0.25">
      <c r="A198" s="1201" t="s">
        <v>14400</v>
      </c>
      <c r="B198" s="1201" t="s">
        <v>14399</v>
      </c>
      <c r="C198" s="1201" t="s">
        <v>14354</v>
      </c>
      <c r="D198" s="1201">
        <v>2259</v>
      </c>
      <c r="E198" s="368" t="s">
        <v>14398</v>
      </c>
      <c r="F198" s="368" t="s">
        <v>14397</v>
      </c>
      <c r="G198" s="368"/>
      <c r="H198" s="368" t="s">
        <v>13134</v>
      </c>
      <c r="I198" s="1354">
        <v>1000</v>
      </c>
      <c r="J198" s="1352"/>
      <c r="K198" s="1200">
        <v>0</v>
      </c>
      <c r="L198" s="1199">
        <v>0</v>
      </c>
    </row>
    <row r="199" spans="1:12" ht="24" x14ac:dyDescent="0.25">
      <c r="A199" s="1201" t="s">
        <v>14396</v>
      </c>
      <c r="B199" s="1201" t="s">
        <v>14332</v>
      </c>
      <c r="C199" s="1201" t="s">
        <v>14354</v>
      </c>
      <c r="D199" s="1201">
        <v>821</v>
      </c>
      <c r="E199" s="368" t="s">
        <v>14395</v>
      </c>
      <c r="F199" s="368"/>
      <c r="G199" s="368"/>
      <c r="H199" s="368" t="s">
        <v>13139</v>
      </c>
      <c r="I199" s="1354">
        <v>0</v>
      </c>
      <c r="J199" s="1352"/>
      <c r="K199" s="1200">
        <v>0</v>
      </c>
      <c r="L199" s="1199">
        <v>104915.04</v>
      </c>
    </row>
    <row r="200" spans="1:12" ht="24" x14ac:dyDescent="0.25">
      <c r="A200" s="1201" t="s">
        <v>14394</v>
      </c>
      <c r="B200" s="1201" t="s">
        <v>14332</v>
      </c>
      <c r="C200" s="1201" t="s">
        <v>14354</v>
      </c>
      <c r="D200" s="1201">
        <v>884</v>
      </c>
      <c r="E200" s="368" t="s">
        <v>14393</v>
      </c>
      <c r="F200" s="368"/>
      <c r="G200" s="368"/>
      <c r="H200" s="368" t="s">
        <v>13139</v>
      </c>
      <c r="I200" s="1354">
        <v>0</v>
      </c>
      <c r="J200" s="1352"/>
      <c r="K200" s="1200">
        <v>0</v>
      </c>
      <c r="L200" s="1199">
        <v>5510</v>
      </c>
    </row>
    <row r="201" spans="1:12" ht="24" x14ac:dyDescent="0.25">
      <c r="A201" s="1201" t="s">
        <v>14392</v>
      </c>
      <c r="B201" s="1201" t="s">
        <v>14332</v>
      </c>
      <c r="C201" s="1201" t="s">
        <v>14354</v>
      </c>
      <c r="D201" s="1201">
        <v>3064</v>
      </c>
      <c r="E201" s="368" t="s">
        <v>14391</v>
      </c>
      <c r="F201" s="368"/>
      <c r="G201" s="368"/>
      <c r="H201" s="368" t="s">
        <v>13139</v>
      </c>
      <c r="I201" s="1354">
        <v>0</v>
      </c>
      <c r="J201" s="1352"/>
      <c r="K201" s="1200">
        <v>0</v>
      </c>
      <c r="L201" s="1199">
        <v>3906.73</v>
      </c>
    </row>
    <row r="202" spans="1:12" ht="24" x14ac:dyDescent="0.25">
      <c r="A202" s="1201" t="s">
        <v>14390</v>
      </c>
      <c r="B202" s="1201" t="s">
        <v>14332</v>
      </c>
      <c r="C202" s="1201" t="s">
        <v>14354</v>
      </c>
      <c r="D202" s="1201">
        <v>785</v>
      </c>
      <c r="E202" s="368" t="s">
        <v>13732</v>
      </c>
      <c r="F202" s="368"/>
      <c r="G202" s="368"/>
      <c r="H202" s="368" t="s">
        <v>13139</v>
      </c>
      <c r="I202" s="1354">
        <v>0</v>
      </c>
      <c r="J202" s="1352"/>
      <c r="K202" s="1200">
        <v>0</v>
      </c>
      <c r="L202" s="1199">
        <v>23594.62</v>
      </c>
    </row>
    <row r="203" spans="1:12" ht="24" x14ac:dyDescent="0.25">
      <c r="A203" s="1201" t="s">
        <v>14389</v>
      </c>
      <c r="B203" s="1201" t="s">
        <v>14332</v>
      </c>
      <c r="C203" s="1201" t="s">
        <v>14354</v>
      </c>
      <c r="D203" s="1201">
        <v>477</v>
      </c>
      <c r="E203" s="368" t="s">
        <v>13770</v>
      </c>
      <c r="F203" s="368"/>
      <c r="G203" s="368"/>
      <c r="H203" s="368" t="s">
        <v>13139</v>
      </c>
      <c r="I203" s="1354">
        <v>0</v>
      </c>
      <c r="J203" s="1352"/>
      <c r="K203" s="1200">
        <v>0</v>
      </c>
      <c r="L203" s="1199">
        <v>2223.5100000000002</v>
      </c>
    </row>
    <row r="204" spans="1:12" ht="24" x14ac:dyDescent="0.25">
      <c r="A204" s="1201" t="s">
        <v>14388</v>
      </c>
      <c r="B204" s="1201" t="s">
        <v>14332</v>
      </c>
      <c r="C204" s="1201" t="s">
        <v>14354</v>
      </c>
      <c r="D204" s="1201">
        <v>2937</v>
      </c>
      <c r="E204" s="368" t="s">
        <v>14387</v>
      </c>
      <c r="F204" s="368"/>
      <c r="G204" s="368"/>
      <c r="H204" s="368" t="s">
        <v>13139</v>
      </c>
      <c r="I204" s="1354">
        <v>0</v>
      </c>
      <c r="J204" s="1352"/>
      <c r="K204" s="1200">
        <v>0</v>
      </c>
      <c r="L204" s="1199">
        <v>2434.65</v>
      </c>
    </row>
    <row r="205" spans="1:12" ht="24" x14ac:dyDescent="0.25">
      <c r="A205" s="1201" t="s">
        <v>14386</v>
      </c>
      <c r="B205" s="1201" t="s">
        <v>14332</v>
      </c>
      <c r="C205" s="1201" t="s">
        <v>14354</v>
      </c>
      <c r="D205" s="1201">
        <v>2682</v>
      </c>
      <c r="E205" s="368" t="s">
        <v>13289</v>
      </c>
      <c r="F205" s="368"/>
      <c r="G205" s="368"/>
      <c r="H205" s="368" t="s">
        <v>13139</v>
      </c>
      <c r="I205" s="1354">
        <v>0</v>
      </c>
      <c r="J205" s="1352"/>
      <c r="K205" s="1200">
        <v>0</v>
      </c>
      <c r="L205" s="1199">
        <v>17544.419999999998</v>
      </c>
    </row>
    <row r="206" spans="1:12" ht="24" x14ac:dyDescent="0.25">
      <c r="A206" s="1201" t="s">
        <v>14385</v>
      </c>
      <c r="B206" s="1201" t="s">
        <v>14332</v>
      </c>
      <c r="C206" s="1201" t="s">
        <v>14354</v>
      </c>
      <c r="D206" s="1201">
        <v>2186</v>
      </c>
      <c r="E206" s="368" t="s">
        <v>14384</v>
      </c>
      <c r="F206" s="368"/>
      <c r="G206" s="368"/>
      <c r="H206" s="368" t="s">
        <v>13139</v>
      </c>
      <c r="I206" s="1354">
        <v>0</v>
      </c>
      <c r="J206" s="1352"/>
      <c r="K206" s="1200">
        <v>0</v>
      </c>
      <c r="L206" s="1199">
        <v>1021.79</v>
      </c>
    </row>
    <row r="207" spans="1:12" ht="24" x14ac:dyDescent="0.25">
      <c r="A207" s="1201" t="s">
        <v>14383</v>
      </c>
      <c r="B207" s="1201" t="s">
        <v>14291</v>
      </c>
      <c r="C207" s="1201" t="s">
        <v>14354</v>
      </c>
      <c r="D207" s="1201">
        <v>2835</v>
      </c>
      <c r="E207" s="368" t="s">
        <v>13445</v>
      </c>
      <c r="F207" s="368"/>
      <c r="G207" s="368"/>
      <c r="H207" s="368" t="s">
        <v>13139</v>
      </c>
      <c r="I207" s="1354">
        <v>0</v>
      </c>
      <c r="J207" s="1352"/>
      <c r="K207" s="1200">
        <v>0</v>
      </c>
      <c r="L207" s="1199">
        <v>1534.11</v>
      </c>
    </row>
    <row r="208" spans="1:12" ht="24" x14ac:dyDescent="0.25">
      <c r="A208" s="1201" t="s">
        <v>14382</v>
      </c>
      <c r="B208" s="1201" t="s">
        <v>14291</v>
      </c>
      <c r="C208" s="1201" t="s">
        <v>14354</v>
      </c>
      <c r="D208" s="1201">
        <v>3081</v>
      </c>
      <c r="E208" s="368" t="s">
        <v>14381</v>
      </c>
      <c r="F208" s="368"/>
      <c r="G208" s="368"/>
      <c r="H208" s="368" t="s">
        <v>13139</v>
      </c>
      <c r="I208" s="1354">
        <v>0</v>
      </c>
      <c r="J208" s="1352"/>
      <c r="K208" s="1200">
        <v>0</v>
      </c>
      <c r="L208" s="1199">
        <v>1602.24</v>
      </c>
    </row>
    <row r="209" spans="1:12" ht="24" x14ac:dyDescent="0.25">
      <c r="A209" s="1201" t="s">
        <v>14380</v>
      </c>
      <c r="B209" s="1201" t="s">
        <v>14291</v>
      </c>
      <c r="C209" s="1201" t="s">
        <v>14354</v>
      </c>
      <c r="D209" s="1201">
        <v>2948</v>
      </c>
      <c r="E209" s="368" t="s">
        <v>13351</v>
      </c>
      <c r="F209" s="368"/>
      <c r="G209" s="368"/>
      <c r="H209" s="368" t="s">
        <v>13139</v>
      </c>
      <c r="I209" s="1354">
        <v>0</v>
      </c>
      <c r="J209" s="1352"/>
      <c r="K209" s="1200">
        <v>0</v>
      </c>
      <c r="L209" s="1199">
        <v>7622.31</v>
      </c>
    </row>
    <row r="210" spans="1:12" ht="24" x14ac:dyDescent="0.25">
      <c r="A210" s="1201" t="s">
        <v>14379</v>
      </c>
      <c r="B210" s="1201" t="s">
        <v>14291</v>
      </c>
      <c r="C210" s="1201" t="s">
        <v>14354</v>
      </c>
      <c r="D210" s="1201">
        <v>2091</v>
      </c>
      <c r="E210" s="368" t="s">
        <v>14378</v>
      </c>
      <c r="F210" s="368"/>
      <c r="G210" s="368"/>
      <c r="H210" s="368" t="s">
        <v>13139</v>
      </c>
      <c r="I210" s="1354">
        <v>0</v>
      </c>
      <c r="J210" s="1352"/>
      <c r="K210" s="1200">
        <v>0</v>
      </c>
      <c r="L210" s="1199">
        <v>2491.58</v>
      </c>
    </row>
    <row r="211" spans="1:12" ht="24" x14ac:dyDescent="0.25">
      <c r="A211" s="1201" t="s">
        <v>14377</v>
      </c>
      <c r="B211" s="1201" t="s">
        <v>14291</v>
      </c>
      <c r="C211" s="1201" t="s">
        <v>14354</v>
      </c>
      <c r="D211" s="1201">
        <v>2949</v>
      </c>
      <c r="E211" s="368" t="s">
        <v>13637</v>
      </c>
      <c r="F211" s="368"/>
      <c r="G211" s="368"/>
      <c r="H211" s="368" t="s">
        <v>13139</v>
      </c>
      <c r="I211" s="1354">
        <v>0</v>
      </c>
      <c r="J211" s="1352"/>
      <c r="K211" s="1200">
        <v>0</v>
      </c>
      <c r="L211" s="1199">
        <v>14876.41</v>
      </c>
    </row>
    <row r="212" spans="1:12" ht="24" x14ac:dyDescent="0.25">
      <c r="A212" s="1201" t="s">
        <v>14376</v>
      </c>
      <c r="B212" s="1201" t="s">
        <v>14291</v>
      </c>
      <c r="C212" s="1201" t="s">
        <v>14354</v>
      </c>
      <c r="D212" s="1201">
        <v>2013</v>
      </c>
      <c r="E212" s="368" t="s">
        <v>14375</v>
      </c>
      <c r="F212" s="368"/>
      <c r="G212" s="368"/>
      <c r="H212" s="368" t="s">
        <v>13139</v>
      </c>
      <c r="I212" s="1354">
        <v>0</v>
      </c>
      <c r="J212" s="1352"/>
      <c r="K212" s="1200">
        <v>0</v>
      </c>
      <c r="L212" s="1199">
        <v>17400</v>
      </c>
    </row>
    <row r="213" spans="1:12" ht="24" x14ac:dyDescent="0.25">
      <c r="A213" s="1201" t="s">
        <v>14374</v>
      </c>
      <c r="B213" s="1201" t="s">
        <v>14291</v>
      </c>
      <c r="C213" s="1201" t="s">
        <v>14354</v>
      </c>
      <c r="D213" s="1201">
        <v>857</v>
      </c>
      <c r="E213" s="368" t="s">
        <v>14373</v>
      </c>
      <c r="F213" s="368"/>
      <c r="G213" s="368"/>
      <c r="H213" s="368" t="s">
        <v>13139</v>
      </c>
      <c r="I213" s="1354">
        <v>0</v>
      </c>
      <c r="J213" s="1352"/>
      <c r="K213" s="1200">
        <v>0</v>
      </c>
      <c r="L213" s="1199">
        <v>9825.32</v>
      </c>
    </row>
    <row r="214" spans="1:12" ht="24" x14ac:dyDescent="0.25">
      <c r="A214" s="1201" t="s">
        <v>14372</v>
      </c>
      <c r="B214" s="1201" t="s">
        <v>14291</v>
      </c>
      <c r="C214" s="1201" t="s">
        <v>14354</v>
      </c>
      <c r="D214" s="1201">
        <v>1034</v>
      </c>
      <c r="E214" s="368" t="s">
        <v>13344</v>
      </c>
      <c r="F214" s="368"/>
      <c r="G214" s="368"/>
      <c r="H214" s="368" t="s">
        <v>13139</v>
      </c>
      <c r="I214" s="1354">
        <v>0</v>
      </c>
      <c r="J214" s="1352"/>
      <c r="K214" s="1200">
        <v>0</v>
      </c>
      <c r="L214" s="1199">
        <v>87764.22</v>
      </c>
    </row>
    <row r="215" spans="1:12" ht="24" x14ac:dyDescent="0.25">
      <c r="A215" s="1201" t="s">
        <v>14371</v>
      </c>
      <c r="B215" s="1201" t="s">
        <v>14291</v>
      </c>
      <c r="C215" s="1201" t="s">
        <v>14354</v>
      </c>
      <c r="D215" s="1201">
        <v>2636</v>
      </c>
      <c r="E215" s="368" t="s">
        <v>14370</v>
      </c>
      <c r="F215" s="368"/>
      <c r="G215" s="368"/>
      <c r="H215" s="368" t="s">
        <v>13139</v>
      </c>
      <c r="I215" s="1354">
        <v>0</v>
      </c>
      <c r="J215" s="1352"/>
      <c r="K215" s="1200">
        <v>0</v>
      </c>
      <c r="L215" s="1199">
        <v>3170.28</v>
      </c>
    </row>
    <row r="216" spans="1:12" ht="24" x14ac:dyDescent="0.25">
      <c r="A216" s="1201" t="s">
        <v>14369</v>
      </c>
      <c r="B216" s="1201" t="s">
        <v>14354</v>
      </c>
      <c r="C216" s="1201" t="s">
        <v>14354</v>
      </c>
      <c r="D216" s="1201">
        <v>1529</v>
      </c>
      <c r="E216" s="368" t="s">
        <v>13505</v>
      </c>
      <c r="F216" s="368" t="s">
        <v>14368</v>
      </c>
      <c r="G216" s="368" t="s">
        <v>14367</v>
      </c>
      <c r="H216" s="368" t="s">
        <v>13181</v>
      </c>
      <c r="I216" s="1354">
        <v>0</v>
      </c>
      <c r="J216" s="1352"/>
      <c r="K216" s="1200">
        <v>13821.27</v>
      </c>
      <c r="L216" s="1199">
        <v>0</v>
      </c>
    </row>
    <row r="217" spans="1:12" x14ac:dyDescent="0.25">
      <c r="A217" s="1201" t="s">
        <v>14366</v>
      </c>
      <c r="B217" s="1201" t="s">
        <v>14354</v>
      </c>
      <c r="C217" s="1201" t="s">
        <v>14280</v>
      </c>
      <c r="D217" s="1201">
        <v>2499</v>
      </c>
      <c r="E217" s="368" t="s">
        <v>13498</v>
      </c>
      <c r="F217" s="368"/>
      <c r="G217" s="368" t="s">
        <v>14365</v>
      </c>
      <c r="H217" s="368" t="s">
        <v>13134</v>
      </c>
      <c r="I217" s="1354">
        <v>994.49</v>
      </c>
      <c r="J217" s="1352"/>
      <c r="K217" s="1200">
        <v>0</v>
      </c>
      <c r="L217" s="1199">
        <v>0</v>
      </c>
    </row>
    <row r="218" spans="1:12" ht="24" x14ac:dyDescent="0.25">
      <c r="A218" s="1201" t="s">
        <v>14364</v>
      </c>
      <c r="B218" s="1201" t="s">
        <v>14354</v>
      </c>
      <c r="C218" s="1201" t="s">
        <v>14280</v>
      </c>
      <c r="D218" s="1201">
        <v>1131</v>
      </c>
      <c r="E218" s="368" t="s">
        <v>14363</v>
      </c>
      <c r="F218" s="368"/>
      <c r="G218" s="368" t="s">
        <v>14362</v>
      </c>
      <c r="H218" s="368" t="s">
        <v>13134</v>
      </c>
      <c r="I218" s="1354">
        <v>1718</v>
      </c>
      <c r="J218" s="1352"/>
      <c r="K218" s="1200">
        <v>0</v>
      </c>
      <c r="L218" s="1199">
        <v>0</v>
      </c>
    </row>
    <row r="219" spans="1:12" x14ac:dyDescent="0.25">
      <c r="A219" s="1201" t="s">
        <v>14361</v>
      </c>
      <c r="B219" s="1201" t="s">
        <v>14280</v>
      </c>
      <c r="C219" s="1201" t="s">
        <v>14280</v>
      </c>
      <c r="D219" s="1201">
        <v>2421</v>
      </c>
      <c r="E219" s="368" t="s">
        <v>14360</v>
      </c>
      <c r="F219" s="368"/>
      <c r="G219" s="368" t="s">
        <v>14359</v>
      </c>
      <c r="H219" s="368" t="s">
        <v>13134</v>
      </c>
      <c r="I219" s="1354">
        <v>19889.86</v>
      </c>
      <c r="J219" s="1352"/>
      <c r="K219" s="1200">
        <v>0</v>
      </c>
      <c r="L219" s="1199">
        <v>0</v>
      </c>
    </row>
    <row r="220" spans="1:12" ht="24" x14ac:dyDescent="0.25">
      <c r="A220" s="1201" t="s">
        <v>14358</v>
      </c>
      <c r="B220" s="1201" t="s">
        <v>14291</v>
      </c>
      <c r="C220" s="1201" t="s">
        <v>14280</v>
      </c>
      <c r="D220" s="1201">
        <v>919</v>
      </c>
      <c r="E220" s="368" t="s">
        <v>14357</v>
      </c>
      <c r="F220" s="368"/>
      <c r="G220" s="368"/>
      <c r="H220" s="368" t="s">
        <v>13139</v>
      </c>
      <c r="I220" s="1354">
        <v>0</v>
      </c>
      <c r="J220" s="1352"/>
      <c r="K220" s="1200">
        <v>0</v>
      </c>
      <c r="L220" s="1199">
        <v>26772.14</v>
      </c>
    </row>
    <row r="221" spans="1:12" ht="24" x14ac:dyDescent="0.25">
      <c r="A221" s="1201" t="s">
        <v>14356</v>
      </c>
      <c r="B221" s="1201" t="s">
        <v>14291</v>
      </c>
      <c r="C221" s="1201" t="s">
        <v>14280</v>
      </c>
      <c r="D221" s="1201">
        <v>445</v>
      </c>
      <c r="E221" s="368" t="s">
        <v>13319</v>
      </c>
      <c r="F221" s="368"/>
      <c r="G221" s="368"/>
      <c r="H221" s="368" t="s">
        <v>13139</v>
      </c>
      <c r="I221" s="1354">
        <v>0</v>
      </c>
      <c r="J221" s="1352"/>
      <c r="K221" s="1200">
        <v>0</v>
      </c>
      <c r="L221" s="1199">
        <v>292514.53000000003</v>
      </c>
    </row>
    <row r="222" spans="1:12" ht="24" x14ac:dyDescent="0.25">
      <c r="A222" s="1201" t="s">
        <v>14355</v>
      </c>
      <c r="B222" s="1201" t="s">
        <v>14354</v>
      </c>
      <c r="C222" s="1201" t="s">
        <v>14280</v>
      </c>
      <c r="D222" s="1201">
        <v>1002</v>
      </c>
      <c r="E222" s="368" t="s">
        <v>13787</v>
      </c>
      <c r="F222" s="368"/>
      <c r="G222" s="368"/>
      <c r="H222" s="368" t="s">
        <v>13139</v>
      </c>
      <c r="I222" s="1354">
        <v>0</v>
      </c>
      <c r="J222" s="1352"/>
      <c r="K222" s="1200">
        <v>0</v>
      </c>
      <c r="L222" s="1199">
        <v>26810.13</v>
      </c>
    </row>
    <row r="223" spans="1:12" ht="24" x14ac:dyDescent="0.25">
      <c r="A223" s="1201" t="s">
        <v>14353</v>
      </c>
      <c r="B223" s="1201" t="s">
        <v>14280</v>
      </c>
      <c r="C223" s="1201" t="s">
        <v>14280</v>
      </c>
      <c r="D223" s="1201">
        <v>2825</v>
      </c>
      <c r="E223" s="368" t="s">
        <v>13783</v>
      </c>
      <c r="F223" s="368"/>
      <c r="G223" s="368"/>
      <c r="H223" s="368" t="s">
        <v>13139</v>
      </c>
      <c r="I223" s="1354">
        <v>0</v>
      </c>
      <c r="J223" s="1352"/>
      <c r="K223" s="1200">
        <v>0</v>
      </c>
      <c r="L223" s="1199">
        <v>28167.17</v>
      </c>
    </row>
    <row r="224" spans="1:12" ht="24" x14ac:dyDescent="0.25">
      <c r="A224" s="1201" t="s">
        <v>14352</v>
      </c>
      <c r="B224" s="1201" t="s">
        <v>14280</v>
      </c>
      <c r="C224" s="1201" t="s">
        <v>14280</v>
      </c>
      <c r="D224" s="1201">
        <v>1777</v>
      </c>
      <c r="E224" s="368" t="s">
        <v>14351</v>
      </c>
      <c r="F224" s="368"/>
      <c r="G224" s="368"/>
      <c r="H224" s="368" t="s">
        <v>13139</v>
      </c>
      <c r="I224" s="1354">
        <v>0</v>
      </c>
      <c r="J224" s="1352"/>
      <c r="K224" s="1200">
        <v>0</v>
      </c>
      <c r="L224" s="1199">
        <v>6166.34</v>
      </c>
    </row>
    <row r="225" spans="1:12" ht="24" x14ac:dyDescent="0.25">
      <c r="A225" s="1201" t="s">
        <v>14350</v>
      </c>
      <c r="B225" s="1201" t="s">
        <v>14280</v>
      </c>
      <c r="C225" s="1201" t="s">
        <v>14280</v>
      </c>
      <c r="D225" s="1201">
        <v>32</v>
      </c>
      <c r="E225" s="368" t="s">
        <v>13336</v>
      </c>
      <c r="F225" s="368"/>
      <c r="G225" s="368"/>
      <c r="H225" s="368" t="s">
        <v>13139</v>
      </c>
      <c r="I225" s="1354">
        <v>0</v>
      </c>
      <c r="J225" s="1352"/>
      <c r="K225" s="1200">
        <v>0</v>
      </c>
      <c r="L225" s="1199">
        <v>55160.9</v>
      </c>
    </row>
    <row r="226" spans="1:12" ht="24" x14ac:dyDescent="0.25">
      <c r="A226" s="1201" t="s">
        <v>14349</v>
      </c>
      <c r="B226" s="1201" t="s">
        <v>14280</v>
      </c>
      <c r="C226" s="1201" t="s">
        <v>14280</v>
      </c>
      <c r="D226" s="1201">
        <v>2673</v>
      </c>
      <c r="E226" s="368" t="s">
        <v>13321</v>
      </c>
      <c r="F226" s="368"/>
      <c r="G226" s="368" t="s">
        <v>13133</v>
      </c>
      <c r="H226" s="368" t="s">
        <v>13139</v>
      </c>
      <c r="I226" s="1354">
        <v>0</v>
      </c>
      <c r="J226" s="1352"/>
      <c r="K226" s="1200">
        <v>0</v>
      </c>
      <c r="L226" s="1199">
        <v>3274.89</v>
      </c>
    </row>
    <row r="227" spans="1:12" ht="24" x14ac:dyDescent="0.25">
      <c r="A227" s="1201" t="s">
        <v>14348</v>
      </c>
      <c r="B227" s="1201" t="s">
        <v>14280</v>
      </c>
      <c r="C227" s="1201" t="s">
        <v>14280</v>
      </c>
      <c r="D227" s="1201">
        <v>2673</v>
      </c>
      <c r="E227" s="368" t="s">
        <v>13321</v>
      </c>
      <c r="F227" s="368"/>
      <c r="G227" s="368"/>
      <c r="H227" s="368" t="s">
        <v>13139</v>
      </c>
      <c r="I227" s="1354">
        <v>0</v>
      </c>
      <c r="J227" s="1352"/>
      <c r="K227" s="1200">
        <v>0</v>
      </c>
      <c r="L227" s="1199">
        <v>3057.99</v>
      </c>
    </row>
    <row r="228" spans="1:12" ht="24" x14ac:dyDescent="0.25">
      <c r="A228" s="1201" t="s">
        <v>14347</v>
      </c>
      <c r="B228" s="1201" t="s">
        <v>14280</v>
      </c>
      <c r="C228" s="1201" t="s">
        <v>14280</v>
      </c>
      <c r="D228" s="1201">
        <v>2673</v>
      </c>
      <c r="E228" s="368" t="s">
        <v>13321</v>
      </c>
      <c r="F228" s="368"/>
      <c r="G228" s="368"/>
      <c r="H228" s="368" t="s">
        <v>13139</v>
      </c>
      <c r="I228" s="1354">
        <v>0</v>
      </c>
      <c r="J228" s="1352"/>
      <c r="K228" s="1200">
        <v>0</v>
      </c>
      <c r="L228" s="1199">
        <v>2104.56</v>
      </c>
    </row>
    <row r="229" spans="1:12" ht="24" x14ac:dyDescent="0.25">
      <c r="A229" s="1201" t="s">
        <v>14346</v>
      </c>
      <c r="B229" s="1201" t="s">
        <v>14280</v>
      </c>
      <c r="C229" s="1201" t="s">
        <v>14280</v>
      </c>
      <c r="D229" s="1201">
        <v>2673</v>
      </c>
      <c r="E229" s="368" t="s">
        <v>13321</v>
      </c>
      <c r="F229" s="368"/>
      <c r="G229" s="368"/>
      <c r="H229" s="368" t="s">
        <v>13139</v>
      </c>
      <c r="I229" s="1354">
        <v>0</v>
      </c>
      <c r="J229" s="1352"/>
      <c r="K229" s="1200">
        <v>0</v>
      </c>
      <c r="L229" s="1199">
        <v>1182.0999999999999</v>
      </c>
    </row>
    <row r="230" spans="1:12" ht="24" x14ac:dyDescent="0.25">
      <c r="A230" s="1201" t="s">
        <v>14345</v>
      </c>
      <c r="B230" s="1201" t="s">
        <v>14280</v>
      </c>
      <c r="C230" s="1201" t="s">
        <v>14280</v>
      </c>
      <c r="D230" s="1201">
        <v>2504</v>
      </c>
      <c r="E230" s="368" t="s">
        <v>14344</v>
      </c>
      <c r="F230" s="368"/>
      <c r="G230" s="368"/>
      <c r="H230" s="368" t="s">
        <v>13139</v>
      </c>
      <c r="I230" s="1354">
        <v>0</v>
      </c>
      <c r="J230" s="1352"/>
      <c r="K230" s="1200">
        <v>0</v>
      </c>
      <c r="L230" s="1199">
        <v>25540.18</v>
      </c>
    </row>
    <row r="231" spans="1:12" ht="24" x14ac:dyDescent="0.25">
      <c r="A231" s="1201" t="s">
        <v>14343</v>
      </c>
      <c r="B231" s="1201" t="s">
        <v>14280</v>
      </c>
      <c r="C231" s="1201" t="s">
        <v>14280</v>
      </c>
      <c r="D231" s="1201">
        <v>2962</v>
      </c>
      <c r="E231" s="368" t="s">
        <v>14342</v>
      </c>
      <c r="F231" s="368"/>
      <c r="G231" s="368"/>
      <c r="H231" s="368" t="s">
        <v>13139</v>
      </c>
      <c r="I231" s="1354">
        <v>0</v>
      </c>
      <c r="J231" s="1352"/>
      <c r="K231" s="1200">
        <v>0</v>
      </c>
      <c r="L231" s="1199">
        <v>2419.3200000000002</v>
      </c>
    </row>
    <row r="232" spans="1:12" ht="24" x14ac:dyDescent="0.25">
      <c r="A232" s="1201" t="s">
        <v>14341</v>
      </c>
      <c r="B232" s="1201" t="s">
        <v>14280</v>
      </c>
      <c r="C232" s="1201" t="s">
        <v>14280</v>
      </c>
      <c r="D232" s="1201">
        <v>3151</v>
      </c>
      <c r="E232" s="368" t="s">
        <v>14340</v>
      </c>
      <c r="F232" s="368"/>
      <c r="G232" s="368"/>
      <c r="H232" s="368" t="s">
        <v>13139</v>
      </c>
      <c r="I232" s="1354">
        <v>0</v>
      </c>
      <c r="J232" s="1352"/>
      <c r="K232" s="1200">
        <v>0</v>
      </c>
      <c r="L232" s="1199">
        <v>6100.58</v>
      </c>
    </row>
    <row r="233" spans="1:12" ht="24" x14ac:dyDescent="0.25">
      <c r="A233" s="1201" t="s">
        <v>14339</v>
      </c>
      <c r="B233" s="1201" t="s">
        <v>14280</v>
      </c>
      <c r="C233" s="1201" t="s">
        <v>14280</v>
      </c>
      <c r="D233" s="1201">
        <v>2476</v>
      </c>
      <c r="E233" s="368" t="s">
        <v>14338</v>
      </c>
      <c r="F233" s="368"/>
      <c r="G233" s="368"/>
      <c r="H233" s="368" t="s">
        <v>13139</v>
      </c>
      <c r="I233" s="1354">
        <v>0</v>
      </c>
      <c r="J233" s="1352"/>
      <c r="K233" s="1200">
        <v>0</v>
      </c>
      <c r="L233" s="1199">
        <v>859.14</v>
      </c>
    </row>
    <row r="234" spans="1:12" ht="24" x14ac:dyDescent="0.25">
      <c r="A234" s="1201" t="s">
        <v>14337</v>
      </c>
      <c r="B234" s="1201" t="s">
        <v>14280</v>
      </c>
      <c r="C234" s="1201" t="s">
        <v>14280</v>
      </c>
      <c r="D234" s="1201">
        <v>1646</v>
      </c>
      <c r="E234" s="368" t="s">
        <v>13356</v>
      </c>
      <c r="F234" s="368"/>
      <c r="G234" s="368"/>
      <c r="H234" s="368" t="s">
        <v>13139</v>
      </c>
      <c r="I234" s="1354">
        <v>0</v>
      </c>
      <c r="J234" s="1352"/>
      <c r="K234" s="1200">
        <v>0</v>
      </c>
      <c r="L234" s="1199">
        <v>13513.61</v>
      </c>
    </row>
    <row r="235" spans="1:12" ht="24" x14ac:dyDescent="0.25">
      <c r="A235" s="1201" t="s">
        <v>14336</v>
      </c>
      <c r="B235" s="1201" t="s">
        <v>14332</v>
      </c>
      <c r="C235" s="1201" t="s">
        <v>13722</v>
      </c>
      <c r="D235" s="1201">
        <v>272</v>
      </c>
      <c r="E235" s="368" t="s">
        <v>13170</v>
      </c>
      <c r="F235" s="368"/>
      <c r="G235" s="368"/>
      <c r="H235" s="368" t="s">
        <v>13139</v>
      </c>
      <c r="I235" s="1354">
        <v>0</v>
      </c>
      <c r="J235" s="1352"/>
      <c r="K235" s="1200">
        <v>0</v>
      </c>
      <c r="L235" s="1199">
        <v>6765.4</v>
      </c>
    </row>
    <row r="236" spans="1:12" ht="24" x14ac:dyDescent="0.25">
      <c r="A236" s="1201" t="s">
        <v>14335</v>
      </c>
      <c r="B236" s="1201" t="s">
        <v>14332</v>
      </c>
      <c r="C236" s="1201" t="s">
        <v>13722</v>
      </c>
      <c r="D236" s="1201">
        <v>2571</v>
      </c>
      <c r="E236" s="368" t="s">
        <v>14334</v>
      </c>
      <c r="F236" s="368"/>
      <c r="G236" s="368"/>
      <c r="H236" s="368" t="s">
        <v>13139</v>
      </c>
      <c r="I236" s="1354">
        <v>0</v>
      </c>
      <c r="J236" s="1352"/>
      <c r="K236" s="1200">
        <v>0</v>
      </c>
      <c r="L236" s="1199">
        <v>13482.22</v>
      </c>
    </row>
    <row r="237" spans="1:12" ht="24" x14ac:dyDescent="0.25">
      <c r="A237" s="1201" t="s">
        <v>14333</v>
      </c>
      <c r="B237" s="1201" t="s">
        <v>14332</v>
      </c>
      <c r="C237" s="1201" t="s">
        <v>13722</v>
      </c>
      <c r="D237" s="1201">
        <v>1728</v>
      </c>
      <c r="E237" s="368" t="s">
        <v>14331</v>
      </c>
      <c r="F237" s="368"/>
      <c r="G237" s="368"/>
      <c r="H237" s="368" t="s">
        <v>13139</v>
      </c>
      <c r="I237" s="1354">
        <v>0</v>
      </c>
      <c r="J237" s="1352"/>
      <c r="K237" s="1200">
        <v>0</v>
      </c>
      <c r="L237" s="1199">
        <v>5364.88</v>
      </c>
    </row>
    <row r="238" spans="1:12" ht="24" x14ac:dyDescent="0.25">
      <c r="A238" s="1201" t="s">
        <v>14330</v>
      </c>
      <c r="B238" s="1201" t="s">
        <v>14280</v>
      </c>
      <c r="C238" s="1201" t="s">
        <v>13722</v>
      </c>
      <c r="D238" s="1201">
        <v>1886</v>
      </c>
      <c r="E238" s="368" t="s">
        <v>14329</v>
      </c>
      <c r="F238" s="368"/>
      <c r="G238" s="368"/>
      <c r="H238" s="368" t="s">
        <v>13139</v>
      </c>
      <c r="I238" s="1354">
        <v>0</v>
      </c>
      <c r="J238" s="1352"/>
      <c r="K238" s="1200">
        <v>0</v>
      </c>
      <c r="L238" s="1199">
        <v>9936.86</v>
      </c>
    </row>
    <row r="239" spans="1:12" ht="24" x14ac:dyDescent="0.25">
      <c r="A239" s="1201" t="s">
        <v>14328</v>
      </c>
      <c r="B239" s="1201" t="s">
        <v>14280</v>
      </c>
      <c r="C239" s="1201" t="s">
        <v>13722</v>
      </c>
      <c r="D239" s="1201">
        <v>2141</v>
      </c>
      <c r="E239" s="368" t="s">
        <v>14327</v>
      </c>
      <c r="F239" s="368"/>
      <c r="G239" s="368"/>
      <c r="H239" s="368" t="s">
        <v>13139</v>
      </c>
      <c r="I239" s="1354">
        <v>0</v>
      </c>
      <c r="J239" s="1352"/>
      <c r="K239" s="1200">
        <v>0</v>
      </c>
      <c r="L239" s="1199">
        <v>1992.3</v>
      </c>
    </row>
    <row r="240" spans="1:12" ht="24" x14ac:dyDescent="0.25">
      <c r="A240" s="1201" t="s">
        <v>14326</v>
      </c>
      <c r="B240" s="1201" t="s">
        <v>13722</v>
      </c>
      <c r="C240" s="1201" t="s">
        <v>13722</v>
      </c>
      <c r="D240" s="1201">
        <v>629</v>
      </c>
      <c r="E240" s="368" t="s">
        <v>14325</v>
      </c>
      <c r="F240" s="368"/>
      <c r="G240" s="368"/>
      <c r="H240" s="368" t="s">
        <v>13139</v>
      </c>
      <c r="I240" s="1354">
        <v>0</v>
      </c>
      <c r="J240" s="1352"/>
      <c r="K240" s="1200">
        <v>0</v>
      </c>
      <c r="L240" s="1199">
        <v>5177.6000000000004</v>
      </c>
    </row>
    <row r="241" spans="1:13" ht="24" x14ac:dyDescent="0.25">
      <c r="A241" s="1201" t="s">
        <v>14324</v>
      </c>
      <c r="B241" s="1201" t="s">
        <v>13722</v>
      </c>
      <c r="C241" s="1201" t="s">
        <v>13722</v>
      </c>
      <c r="D241" s="1201">
        <v>1415</v>
      </c>
      <c r="E241" s="368" t="s">
        <v>14323</v>
      </c>
      <c r="F241" s="368"/>
      <c r="G241" s="368"/>
      <c r="H241" s="368" t="s">
        <v>13139</v>
      </c>
      <c r="I241" s="1354">
        <v>0</v>
      </c>
      <c r="J241" s="1352"/>
      <c r="K241" s="1200">
        <v>0</v>
      </c>
      <c r="L241" s="1199">
        <v>7873.73</v>
      </c>
    </row>
    <row r="242" spans="1:13" ht="24" x14ac:dyDescent="0.25">
      <c r="A242" s="1201" t="s">
        <v>14322</v>
      </c>
      <c r="B242" s="1201" t="s">
        <v>13722</v>
      </c>
      <c r="C242" s="1201" t="s">
        <v>13722</v>
      </c>
      <c r="D242" s="1201">
        <v>2776</v>
      </c>
      <c r="E242" s="368" t="s">
        <v>13728</v>
      </c>
      <c r="F242" s="368"/>
      <c r="G242" s="368"/>
      <c r="H242" s="368" t="s">
        <v>13139</v>
      </c>
      <c r="I242" s="1354">
        <v>0</v>
      </c>
      <c r="J242" s="1352"/>
      <c r="K242" s="1200">
        <v>0</v>
      </c>
      <c r="L242" s="1199">
        <v>1080.01</v>
      </c>
    </row>
    <row r="243" spans="1:13" ht="24" x14ac:dyDescent="0.25">
      <c r="A243" s="1201" t="s">
        <v>14321</v>
      </c>
      <c r="B243" s="1201" t="s">
        <v>13722</v>
      </c>
      <c r="C243" s="1201" t="s">
        <v>13722</v>
      </c>
      <c r="D243" s="1201">
        <v>2521</v>
      </c>
      <c r="E243" s="368" t="s">
        <v>14320</v>
      </c>
      <c r="F243" s="368"/>
      <c r="G243" s="368"/>
      <c r="H243" s="368" t="s">
        <v>13139</v>
      </c>
      <c r="I243" s="1354">
        <v>0</v>
      </c>
      <c r="J243" s="1352"/>
      <c r="K243" s="1200">
        <v>0</v>
      </c>
      <c r="L243" s="1199">
        <v>4292</v>
      </c>
    </row>
    <row r="244" spans="1:13" ht="24" x14ac:dyDescent="0.25">
      <c r="A244" s="1201" t="s">
        <v>14319</v>
      </c>
      <c r="B244" s="1201" t="s">
        <v>13722</v>
      </c>
      <c r="C244" s="1201" t="s">
        <v>13722</v>
      </c>
      <c r="D244" s="1201">
        <v>483</v>
      </c>
      <c r="E244" s="368" t="s">
        <v>14318</v>
      </c>
      <c r="F244" s="368"/>
      <c r="G244" s="368"/>
      <c r="H244" s="368" t="s">
        <v>13139</v>
      </c>
      <c r="I244" s="1354">
        <v>0</v>
      </c>
      <c r="J244" s="1352"/>
      <c r="K244" s="1200">
        <v>0</v>
      </c>
      <c r="L244" s="1199">
        <v>37640.25</v>
      </c>
    </row>
    <row r="245" spans="1:13" ht="24" x14ac:dyDescent="0.25">
      <c r="A245" s="1201" t="s">
        <v>14317</v>
      </c>
      <c r="B245" s="1201" t="s">
        <v>13722</v>
      </c>
      <c r="C245" s="1201" t="s">
        <v>13722</v>
      </c>
      <c r="D245" s="1201">
        <v>2928</v>
      </c>
      <c r="E245" s="368" t="s">
        <v>14316</v>
      </c>
      <c r="F245" s="368"/>
      <c r="G245" s="368"/>
      <c r="H245" s="368" t="s">
        <v>13139</v>
      </c>
      <c r="I245" s="1354">
        <v>0</v>
      </c>
      <c r="J245" s="1352"/>
      <c r="K245" s="1200">
        <v>0</v>
      </c>
      <c r="L245" s="1199">
        <v>141900.70000000001</v>
      </c>
    </row>
    <row r="246" spans="1:13" ht="24" x14ac:dyDescent="0.25">
      <c r="A246" s="1201" t="s">
        <v>14315</v>
      </c>
      <c r="B246" s="1201" t="s">
        <v>14291</v>
      </c>
      <c r="C246" s="1201" t="s">
        <v>13722</v>
      </c>
      <c r="D246" s="1201">
        <v>3127</v>
      </c>
      <c r="E246" s="368" t="s">
        <v>14314</v>
      </c>
      <c r="F246" s="368"/>
      <c r="G246" s="368" t="s">
        <v>14313</v>
      </c>
      <c r="H246" s="368" t="s">
        <v>13261</v>
      </c>
      <c r="I246" s="1354">
        <v>0</v>
      </c>
      <c r="J246" s="1352"/>
      <c r="K246" s="1200">
        <v>0</v>
      </c>
      <c r="L246" s="1199">
        <v>864.2</v>
      </c>
    </row>
    <row r="247" spans="1:13" x14ac:dyDescent="0.25">
      <c r="A247" s="1201" t="s">
        <v>14312</v>
      </c>
      <c r="B247" s="1201" t="s">
        <v>14280</v>
      </c>
      <c r="C247" s="1201" t="s">
        <v>13722</v>
      </c>
      <c r="D247" s="1201">
        <v>1724</v>
      </c>
      <c r="E247" s="368" t="s">
        <v>13410</v>
      </c>
      <c r="F247" s="368"/>
      <c r="G247" s="368" t="s">
        <v>14311</v>
      </c>
      <c r="H247" s="368" t="s">
        <v>13134</v>
      </c>
      <c r="I247" s="1354">
        <v>3336.77</v>
      </c>
      <c r="J247" s="1352"/>
      <c r="K247" s="1200">
        <v>0</v>
      </c>
      <c r="L247" s="1199">
        <v>0</v>
      </c>
    </row>
    <row r="248" spans="1:13" x14ac:dyDescent="0.25">
      <c r="A248" s="1201" t="s">
        <v>14310</v>
      </c>
      <c r="B248" s="1201" t="s">
        <v>14280</v>
      </c>
      <c r="C248" s="1201" t="s">
        <v>13722</v>
      </c>
      <c r="D248" s="1201">
        <v>2202</v>
      </c>
      <c r="E248" s="368" t="s">
        <v>14309</v>
      </c>
      <c r="F248" s="368"/>
      <c r="G248" s="368" t="s">
        <v>14308</v>
      </c>
      <c r="H248" s="368" t="s">
        <v>13134</v>
      </c>
      <c r="I248" s="1354">
        <v>1106.07</v>
      </c>
      <c r="J248" s="1352"/>
      <c r="K248" s="1200">
        <v>0</v>
      </c>
      <c r="L248" s="1199">
        <v>0</v>
      </c>
    </row>
    <row r="249" spans="1:13" x14ac:dyDescent="0.25">
      <c r="A249" s="1201" t="s">
        <v>14307</v>
      </c>
      <c r="B249" s="1201" t="s">
        <v>14280</v>
      </c>
      <c r="C249" s="1201" t="s">
        <v>13722</v>
      </c>
      <c r="D249" s="1201">
        <v>2828</v>
      </c>
      <c r="E249" s="368" t="s">
        <v>14102</v>
      </c>
      <c r="F249" s="368"/>
      <c r="G249" s="368" t="s">
        <v>14306</v>
      </c>
      <c r="H249" s="368" t="s">
        <v>13134</v>
      </c>
      <c r="I249" s="1354">
        <v>2721.64</v>
      </c>
      <c r="J249" s="1352"/>
      <c r="K249" s="1200">
        <v>0</v>
      </c>
      <c r="L249" s="1199">
        <v>0</v>
      </c>
    </row>
    <row r="250" spans="1:13" x14ac:dyDescent="0.25">
      <c r="A250" s="1201" t="s">
        <v>14305</v>
      </c>
      <c r="B250" s="1201" t="s">
        <v>14280</v>
      </c>
      <c r="C250" s="1201" t="s">
        <v>13722</v>
      </c>
      <c r="D250" s="1201">
        <v>2367</v>
      </c>
      <c r="E250" s="368" t="s">
        <v>14304</v>
      </c>
      <c r="F250" s="368"/>
      <c r="G250" s="368" t="s">
        <v>14303</v>
      </c>
      <c r="H250" s="368" t="s">
        <v>13134</v>
      </c>
      <c r="I250" s="1354">
        <v>1721.62</v>
      </c>
      <c r="J250" s="1352"/>
      <c r="K250" s="1200">
        <v>0</v>
      </c>
      <c r="L250" s="1199">
        <v>0</v>
      </c>
    </row>
    <row r="251" spans="1:13" x14ac:dyDescent="0.25">
      <c r="A251" s="1201" t="s">
        <v>14302</v>
      </c>
      <c r="B251" s="1201" t="s">
        <v>14280</v>
      </c>
      <c r="C251" s="1201" t="s">
        <v>13722</v>
      </c>
      <c r="D251" s="1201">
        <v>1007</v>
      </c>
      <c r="E251" s="368" t="s">
        <v>14301</v>
      </c>
      <c r="F251" s="368"/>
      <c r="G251" s="368" t="s">
        <v>14300</v>
      </c>
      <c r="H251" s="368" t="s">
        <v>13134</v>
      </c>
      <c r="I251" s="1354">
        <v>4832.58</v>
      </c>
      <c r="J251" s="1352"/>
      <c r="K251" s="1200">
        <v>0</v>
      </c>
      <c r="L251" s="1199">
        <v>0</v>
      </c>
    </row>
    <row r="252" spans="1:13" x14ac:dyDescent="0.25">
      <c r="A252" s="1201" t="s">
        <v>14299</v>
      </c>
      <c r="B252" s="1201" t="s">
        <v>13722</v>
      </c>
      <c r="C252" s="1201" t="s">
        <v>13722</v>
      </c>
      <c r="D252" s="1201">
        <v>1026</v>
      </c>
      <c r="E252" s="368" t="s">
        <v>14298</v>
      </c>
      <c r="F252" s="368"/>
      <c r="G252" s="368" t="s">
        <v>14297</v>
      </c>
      <c r="H252" s="368" t="s">
        <v>13134</v>
      </c>
      <c r="I252" s="1354">
        <v>1104</v>
      </c>
      <c r="J252" s="1352"/>
      <c r="K252" s="1200">
        <v>0</v>
      </c>
      <c r="L252" s="1199">
        <v>0</v>
      </c>
    </row>
    <row r="253" spans="1:13" x14ac:dyDescent="0.25">
      <c r="A253" s="1201" t="s">
        <v>14296</v>
      </c>
      <c r="B253" s="1201" t="s">
        <v>13722</v>
      </c>
      <c r="C253" s="1201" t="s">
        <v>13722</v>
      </c>
      <c r="D253" s="1201">
        <v>2418</v>
      </c>
      <c r="E253" s="368" t="s">
        <v>14295</v>
      </c>
      <c r="F253" s="368" t="s">
        <v>14294</v>
      </c>
      <c r="G253" s="368" t="s">
        <v>14293</v>
      </c>
      <c r="H253" s="368" t="s">
        <v>13181</v>
      </c>
      <c r="I253" s="1354">
        <v>0</v>
      </c>
      <c r="J253" s="1352"/>
      <c r="K253" s="1200">
        <v>7598.21</v>
      </c>
      <c r="L253" s="1199">
        <v>0</v>
      </c>
    </row>
    <row r="254" spans="1:13" ht="24" x14ac:dyDescent="0.25">
      <c r="A254" s="1206" t="s">
        <v>14292</v>
      </c>
      <c r="B254" s="1206" t="s">
        <v>14291</v>
      </c>
      <c r="C254" s="1206" t="s">
        <v>13719</v>
      </c>
      <c r="D254" s="1206">
        <v>2531</v>
      </c>
      <c r="E254" s="1205" t="s">
        <v>14290</v>
      </c>
      <c r="F254" s="1205"/>
      <c r="G254" s="1205"/>
      <c r="H254" s="1205" t="s">
        <v>13139</v>
      </c>
      <c r="I254" s="1358">
        <v>0</v>
      </c>
      <c r="J254" s="1359"/>
      <c r="K254" s="1204">
        <v>0</v>
      </c>
      <c r="L254" s="1203">
        <v>43062.42</v>
      </c>
      <c r="M254" s="1202">
        <f>+L254</f>
        <v>43062.42</v>
      </c>
    </row>
    <row r="255" spans="1:13" x14ac:dyDescent="0.25">
      <c r="A255" s="1201" t="s">
        <v>14289</v>
      </c>
      <c r="B255" s="1201" t="s">
        <v>13722</v>
      </c>
      <c r="C255" s="1201" t="s">
        <v>13714</v>
      </c>
      <c r="D255" s="1201">
        <v>3147</v>
      </c>
      <c r="E255" s="368" t="s">
        <v>14288</v>
      </c>
      <c r="F255" s="368"/>
      <c r="G255" s="368"/>
      <c r="H255" s="368" t="s">
        <v>13134</v>
      </c>
      <c r="I255" s="1354">
        <v>0.02</v>
      </c>
      <c r="J255" s="1352"/>
      <c r="K255" s="1200">
        <v>0</v>
      </c>
      <c r="L255" s="1199">
        <v>0</v>
      </c>
    </row>
    <row r="256" spans="1:13" ht="24" x14ac:dyDescent="0.25">
      <c r="A256" s="1201" t="s">
        <v>14287</v>
      </c>
      <c r="B256" s="1201" t="s">
        <v>14280</v>
      </c>
      <c r="C256" s="1201" t="s">
        <v>13585</v>
      </c>
      <c r="D256" s="1201">
        <v>3025</v>
      </c>
      <c r="E256" s="368" t="s">
        <v>14286</v>
      </c>
      <c r="F256" s="368"/>
      <c r="G256" s="368" t="s">
        <v>14285</v>
      </c>
      <c r="H256" s="368" t="s">
        <v>13134</v>
      </c>
      <c r="I256" s="1354">
        <v>1312.35</v>
      </c>
      <c r="J256" s="1352"/>
      <c r="K256" s="1200">
        <v>0</v>
      </c>
      <c r="L256" s="1199">
        <v>0</v>
      </c>
    </row>
    <row r="257" spans="1:12" ht="24" x14ac:dyDescent="0.25">
      <c r="A257" s="1201" t="s">
        <v>14284</v>
      </c>
      <c r="B257" s="1201" t="s">
        <v>14280</v>
      </c>
      <c r="C257" s="1201" t="s">
        <v>13585</v>
      </c>
      <c r="D257" s="1201">
        <v>3039</v>
      </c>
      <c r="E257" s="368" t="s">
        <v>14283</v>
      </c>
      <c r="F257" s="368"/>
      <c r="G257" s="368" t="s">
        <v>14282</v>
      </c>
      <c r="H257" s="368" t="s">
        <v>13261</v>
      </c>
      <c r="I257" s="1354">
        <v>0</v>
      </c>
      <c r="J257" s="1352"/>
      <c r="K257" s="1200">
        <v>0</v>
      </c>
      <c r="L257" s="1199">
        <v>1529.08</v>
      </c>
    </row>
    <row r="258" spans="1:12" ht="24" x14ac:dyDescent="0.25">
      <c r="A258" s="1201" t="s">
        <v>14281</v>
      </c>
      <c r="B258" s="1201" t="s">
        <v>14280</v>
      </c>
      <c r="C258" s="1201" t="s">
        <v>13585</v>
      </c>
      <c r="D258" s="1201">
        <v>2763</v>
      </c>
      <c r="E258" s="368" t="s">
        <v>14279</v>
      </c>
      <c r="F258" s="368"/>
      <c r="G258" s="368" t="s">
        <v>14278</v>
      </c>
      <c r="H258" s="368" t="s">
        <v>13303</v>
      </c>
      <c r="I258" s="1354">
        <v>0</v>
      </c>
      <c r="J258" s="1352"/>
      <c r="K258" s="1200">
        <v>0</v>
      </c>
      <c r="L258" s="1199">
        <v>2366.11</v>
      </c>
    </row>
    <row r="259" spans="1:12" x14ac:dyDescent="0.25">
      <c r="A259" s="1201" t="s">
        <v>14277</v>
      </c>
      <c r="B259" s="1201" t="s">
        <v>13719</v>
      </c>
      <c r="C259" s="1201" t="s">
        <v>13585</v>
      </c>
      <c r="D259" s="1201">
        <v>2963</v>
      </c>
      <c r="E259" s="368" t="s">
        <v>14276</v>
      </c>
      <c r="F259" s="368"/>
      <c r="G259" s="368" t="s">
        <v>14275</v>
      </c>
      <c r="H259" s="368" t="s">
        <v>13134</v>
      </c>
      <c r="I259" s="1354">
        <v>772.56</v>
      </c>
      <c r="J259" s="1352"/>
      <c r="K259" s="1200">
        <v>0</v>
      </c>
      <c r="L259" s="1199">
        <v>0</v>
      </c>
    </row>
    <row r="260" spans="1:12" x14ac:dyDescent="0.25">
      <c r="A260" s="1201" t="s">
        <v>14274</v>
      </c>
      <c r="B260" s="1201" t="s">
        <v>13719</v>
      </c>
      <c r="C260" s="1201" t="s">
        <v>13585</v>
      </c>
      <c r="D260" s="1201">
        <v>1328</v>
      </c>
      <c r="E260" s="368" t="s">
        <v>14273</v>
      </c>
      <c r="F260" s="368"/>
      <c r="G260" s="368" t="s">
        <v>14272</v>
      </c>
      <c r="H260" s="368" t="s">
        <v>13134</v>
      </c>
      <c r="I260" s="1354">
        <v>3925.45</v>
      </c>
      <c r="J260" s="1352"/>
      <c r="K260" s="1200">
        <v>0</v>
      </c>
      <c r="L260" s="1199">
        <v>0</v>
      </c>
    </row>
    <row r="261" spans="1:12" x14ac:dyDescent="0.25">
      <c r="A261" s="1201" t="s">
        <v>14271</v>
      </c>
      <c r="B261" s="1201" t="s">
        <v>13719</v>
      </c>
      <c r="C261" s="1201" t="s">
        <v>13585</v>
      </c>
      <c r="D261" s="1201">
        <v>681</v>
      </c>
      <c r="E261" s="368" t="s">
        <v>14270</v>
      </c>
      <c r="F261" s="368"/>
      <c r="G261" s="368" t="s">
        <v>14269</v>
      </c>
      <c r="H261" s="368" t="s">
        <v>13134</v>
      </c>
      <c r="I261" s="1354">
        <v>2171.52</v>
      </c>
      <c r="J261" s="1352"/>
      <c r="K261" s="1200">
        <v>0</v>
      </c>
      <c r="L261" s="1199">
        <v>0</v>
      </c>
    </row>
    <row r="262" spans="1:12" x14ac:dyDescent="0.25">
      <c r="A262" s="1201" t="s">
        <v>14268</v>
      </c>
      <c r="B262" s="1201" t="s">
        <v>13719</v>
      </c>
      <c r="C262" s="1201" t="s">
        <v>13585</v>
      </c>
      <c r="D262" s="1201">
        <v>1076</v>
      </c>
      <c r="E262" s="368" t="s">
        <v>14267</v>
      </c>
      <c r="F262" s="368"/>
      <c r="G262" s="368" t="s">
        <v>14266</v>
      </c>
      <c r="H262" s="368" t="s">
        <v>13134</v>
      </c>
      <c r="I262" s="1354">
        <v>2176.83</v>
      </c>
      <c r="J262" s="1352"/>
      <c r="K262" s="1200">
        <v>0</v>
      </c>
      <c r="L262" s="1199">
        <v>0</v>
      </c>
    </row>
    <row r="263" spans="1:12" ht="24" x14ac:dyDescent="0.25">
      <c r="A263" s="1201" t="s">
        <v>14265</v>
      </c>
      <c r="B263" s="1201" t="s">
        <v>13719</v>
      </c>
      <c r="C263" s="1201" t="s">
        <v>13585</v>
      </c>
      <c r="D263" s="1201">
        <v>399</v>
      </c>
      <c r="E263" s="368" t="s">
        <v>14264</v>
      </c>
      <c r="F263" s="368"/>
      <c r="G263" s="368" t="s">
        <v>14263</v>
      </c>
      <c r="H263" s="368" t="s">
        <v>13134</v>
      </c>
      <c r="I263" s="1354">
        <v>40967.56</v>
      </c>
      <c r="J263" s="1352"/>
      <c r="K263" s="1200">
        <v>0</v>
      </c>
      <c r="L263" s="1199">
        <v>0</v>
      </c>
    </row>
    <row r="264" spans="1:12" x14ac:dyDescent="0.25">
      <c r="A264" s="1201" t="s">
        <v>14262</v>
      </c>
      <c r="B264" s="1201" t="s">
        <v>13719</v>
      </c>
      <c r="C264" s="1201" t="s">
        <v>13585</v>
      </c>
      <c r="D264" s="1201">
        <v>2068</v>
      </c>
      <c r="E264" s="368" t="s">
        <v>13683</v>
      </c>
      <c r="F264" s="368"/>
      <c r="G264" s="368" t="s">
        <v>14261</v>
      </c>
      <c r="H264" s="368" t="s">
        <v>13134</v>
      </c>
      <c r="I264" s="1354">
        <v>10108.94</v>
      </c>
      <c r="J264" s="1352"/>
      <c r="K264" s="1200">
        <v>0</v>
      </c>
      <c r="L264" s="1199">
        <v>0</v>
      </c>
    </row>
    <row r="265" spans="1:12" x14ac:dyDescent="0.25">
      <c r="A265" s="1201" t="s">
        <v>14260</v>
      </c>
      <c r="B265" s="1201" t="s">
        <v>13719</v>
      </c>
      <c r="C265" s="1201" t="s">
        <v>13585</v>
      </c>
      <c r="D265" s="1201">
        <v>2855</v>
      </c>
      <c r="E265" s="368" t="s">
        <v>14259</v>
      </c>
      <c r="F265" s="368"/>
      <c r="G265" s="368" t="s">
        <v>14258</v>
      </c>
      <c r="H265" s="368" t="s">
        <v>13134</v>
      </c>
      <c r="I265" s="1354">
        <v>4851.76</v>
      </c>
      <c r="J265" s="1352"/>
      <c r="K265" s="1200">
        <v>0</v>
      </c>
      <c r="L265" s="1199">
        <v>0</v>
      </c>
    </row>
    <row r="266" spans="1:12" x14ac:dyDescent="0.25">
      <c r="A266" s="1201" t="s">
        <v>14257</v>
      </c>
      <c r="B266" s="1201" t="s">
        <v>13719</v>
      </c>
      <c r="C266" s="1201" t="s">
        <v>13585</v>
      </c>
      <c r="D266" s="1201">
        <v>1038</v>
      </c>
      <c r="E266" s="368" t="s">
        <v>14256</v>
      </c>
      <c r="F266" s="368"/>
      <c r="G266" s="368" t="s">
        <v>14255</v>
      </c>
      <c r="H266" s="368" t="s">
        <v>13134</v>
      </c>
      <c r="I266" s="1354">
        <v>4251.26</v>
      </c>
      <c r="J266" s="1352"/>
      <c r="K266" s="1200">
        <v>0</v>
      </c>
      <c r="L266" s="1199">
        <v>0</v>
      </c>
    </row>
    <row r="267" spans="1:12" ht="24" x14ac:dyDescent="0.25">
      <c r="A267" s="1201" t="s">
        <v>14254</v>
      </c>
      <c r="B267" s="1201" t="s">
        <v>13719</v>
      </c>
      <c r="C267" s="1201" t="s">
        <v>13585</v>
      </c>
      <c r="D267" s="1201">
        <v>160</v>
      </c>
      <c r="E267" s="368" t="s">
        <v>14253</v>
      </c>
      <c r="F267" s="368"/>
      <c r="G267" s="368" t="s">
        <v>14252</v>
      </c>
      <c r="H267" s="368" t="s">
        <v>13134</v>
      </c>
      <c r="I267" s="1354">
        <v>3131.91</v>
      </c>
      <c r="J267" s="1352"/>
      <c r="K267" s="1200">
        <v>0</v>
      </c>
      <c r="L267" s="1199">
        <v>0</v>
      </c>
    </row>
    <row r="268" spans="1:12" ht="24" x14ac:dyDescent="0.25">
      <c r="A268" s="1201" t="s">
        <v>14251</v>
      </c>
      <c r="B268" s="1201" t="s">
        <v>13722</v>
      </c>
      <c r="C268" s="1201" t="s">
        <v>13585</v>
      </c>
      <c r="D268" s="1201">
        <v>3065</v>
      </c>
      <c r="E268" s="368" t="s">
        <v>14250</v>
      </c>
      <c r="F268" s="368"/>
      <c r="G268" s="368" t="s">
        <v>14249</v>
      </c>
      <c r="H268" s="368" t="s">
        <v>13261</v>
      </c>
      <c r="I268" s="1354">
        <v>0</v>
      </c>
      <c r="J268" s="1352"/>
      <c r="K268" s="1200">
        <v>0</v>
      </c>
      <c r="L268" s="1199">
        <v>249.54</v>
      </c>
    </row>
    <row r="269" spans="1:12" x14ac:dyDescent="0.25">
      <c r="A269" s="1201" t="s">
        <v>14248</v>
      </c>
      <c r="B269" s="1201" t="s">
        <v>13714</v>
      </c>
      <c r="C269" s="1201" t="s">
        <v>13585</v>
      </c>
      <c r="D269" s="1201">
        <v>2626</v>
      </c>
      <c r="E269" s="368" t="s">
        <v>14247</v>
      </c>
      <c r="F269" s="368"/>
      <c r="G269" s="368" t="s">
        <v>14246</v>
      </c>
      <c r="H269" s="368" t="s">
        <v>13134</v>
      </c>
      <c r="I269" s="1354">
        <v>1067.2</v>
      </c>
      <c r="J269" s="1352"/>
      <c r="K269" s="1200">
        <v>0</v>
      </c>
      <c r="L269" s="1199">
        <v>0</v>
      </c>
    </row>
    <row r="270" spans="1:12" x14ac:dyDescent="0.25">
      <c r="A270" s="1201" t="s">
        <v>14245</v>
      </c>
      <c r="B270" s="1201" t="s">
        <v>13714</v>
      </c>
      <c r="C270" s="1201" t="s">
        <v>13585</v>
      </c>
      <c r="D270" s="1201">
        <v>2229</v>
      </c>
      <c r="E270" s="368" t="s">
        <v>13527</v>
      </c>
      <c r="F270" s="368"/>
      <c r="G270" s="368" t="s">
        <v>14244</v>
      </c>
      <c r="H270" s="368" t="s">
        <v>13134</v>
      </c>
      <c r="I270" s="1354">
        <v>5283.8</v>
      </c>
      <c r="J270" s="1352"/>
      <c r="K270" s="1200">
        <v>0</v>
      </c>
      <c r="L270" s="1199">
        <v>0</v>
      </c>
    </row>
    <row r="271" spans="1:12" x14ac:dyDescent="0.25">
      <c r="A271" s="1201" t="s">
        <v>14243</v>
      </c>
      <c r="B271" s="1201" t="s">
        <v>13714</v>
      </c>
      <c r="C271" s="1201" t="s">
        <v>13585</v>
      </c>
      <c r="D271" s="1201">
        <v>2214</v>
      </c>
      <c r="E271" s="368" t="s">
        <v>14242</v>
      </c>
      <c r="F271" s="368"/>
      <c r="G271" s="368" t="s">
        <v>14241</v>
      </c>
      <c r="H271" s="368" t="s">
        <v>13134</v>
      </c>
      <c r="I271" s="1354">
        <v>1080.01</v>
      </c>
      <c r="J271" s="1352"/>
      <c r="K271" s="1200">
        <v>0</v>
      </c>
      <c r="L271" s="1199">
        <v>0</v>
      </c>
    </row>
    <row r="272" spans="1:12" x14ac:dyDescent="0.25">
      <c r="A272" s="1201" t="s">
        <v>14240</v>
      </c>
      <c r="B272" s="1201" t="s">
        <v>13714</v>
      </c>
      <c r="C272" s="1201" t="s">
        <v>13585</v>
      </c>
      <c r="D272" s="1201">
        <v>2624</v>
      </c>
      <c r="E272" s="368" t="s">
        <v>14239</v>
      </c>
      <c r="F272" s="368"/>
      <c r="G272" s="368" t="s">
        <v>14238</v>
      </c>
      <c r="H272" s="368" t="s">
        <v>13134</v>
      </c>
      <c r="I272" s="1354">
        <v>2220.2399999999998</v>
      </c>
      <c r="J272" s="1352"/>
      <c r="K272" s="1200">
        <v>0</v>
      </c>
      <c r="L272" s="1199">
        <v>0</v>
      </c>
    </row>
    <row r="273" spans="1:12" x14ac:dyDescent="0.25">
      <c r="A273" s="1201" t="s">
        <v>14237</v>
      </c>
      <c r="B273" s="1201" t="s">
        <v>13275</v>
      </c>
      <c r="C273" s="1201" t="s">
        <v>13585</v>
      </c>
      <c r="D273" s="1201">
        <v>921</v>
      </c>
      <c r="E273" s="368" t="s">
        <v>13627</v>
      </c>
      <c r="F273" s="368" t="s">
        <v>14236</v>
      </c>
      <c r="G273" s="368" t="s">
        <v>14235</v>
      </c>
      <c r="H273" s="368" t="s">
        <v>13181</v>
      </c>
      <c r="I273" s="1354">
        <v>0</v>
      </c>
      <c r="J273" s="1352"/>
      <c r="K273" s="1200">
        <v>5300.32</v>
      </c>
      <c r="L273" s="1199">
        <v>0</v>
      </c>
    </row>
    <row r="274" spans="1:12" x14ac:dyDescent="0.25">
      <c r="A274" s="1201" t="s">
        <v>14234</v>
      </c>
      <c r="B274" s="1201" t="s">
        <v>13719</v>
      </c>
      <c r="C274" s="1201" t="s">
        <v>13585</v>
      </c>
      <c r="D274" s="1201">
        <v>304</v>
      </c>
      <c r="E274" s="368" t="s">
        <v>14233</v>
      </c>
      <c r="F274" s="368"/>
      <c r="G274" s="368" t="s">
        <v>14232</v>
      </c>
      <c r="H274" s="368" t="s">
        <v>13134</v>
      </c>
      <c r="I274" s="1354">
        <v>9797.94</v>
      </c>
      <c r="J274" s="1352"/>
      <c r="K274" s="1200">
        <v>0</v>
      </c>
      <c r="L274" s="1199">
        <v>0</v>
      </c>
    </row>
    <row r="275" spans="1:12" x14ac:dyDescent="0.25">
      <c r="A275" s="1201" t="s">
        <v>14231</v>
      </c>
      <c r="B275" s="1201" t="s">
        <v>13719</v>
      </c>
      <c r="C275" s="1201" t="s">
        <v>13585</v>
      </c>
      <c r="D275" s="1201">
        <v>1882</v>
      </c>
      <c r="E275" s="368" t="s">
        <v>13983</v>
      </c>
      <c r="F275" s="368"/>
      <c r="G275" s="368" t="s">
        <v>14230</v>
      </c>
      <c r="H275" s="368" t="s">
        <v>13134</v>
      </c>
      <c r="I275" s="1354">
        <v>256.76</v>
      </c>
      <c r="J275" s="1352"/>
      <c r="K275" s="1200">
        <v>0</v>
      </c>
      <c r="L275" s="1199">
        <v>0</v>
      </c>
    </row>
    <row r="276" spans="1:12" ht="24" x14ac:dyDescent="0.25">
      <c r="A276" s="1201" t="s">
        <v>14229</v>
      </c>
      <c r="B276" s="1201" t="s">
        <v>13719</v>
      </c>
      <c r="C276" s="1201" t="s">
        <v>13585</v>
      </c>
      <c r="D276" s="1201">
        <v>651</v>
      </c>
      <c r="E276" s="368" t="s">
        <v>14228</v>
      </c>
      <c r="F276" s="368"/>
      <c r="G276" s="368" t="s">
        <v>14227</v>
      </c>
      <c r="H276" s="368" t="s">
        <v>13134</v>
      </c>
      <c r="I276" s="1354">
        <v>6567.6</v>
      </c>
      <c r="J276" s="1352"/>
      <c r="K276" s="1200">
        <v>0</v>
      </c>
      <c r="L276" s="1199">
        <v>0</v>
      </c>
    </row>
    <row r="277" spans="1:12" x14ac:dyDescent="0.25">
      <c r="A277" s="1201" t="s">
        <v>13305</v>
      </c>
      <c r="B277" s="1201" t="s">
        <v>13719</v>
      </c>
      <c r="C277" s="1201" t="s">
        <v>13585</v>
      </c>
      <c r="D277" s="1201">
        <v>1499</v>
      </c>
      <c r="E277" s="368" t="s">
        <v>13304</v>
      </c>
      <c r="F277" s="368"/>
      <c r="G277" s="368" t="s">
        <v>14226</v>
      </c>
      <c r="H277" s="368" t="s">
        <v>13134</v>
      </c>
      <c r="I277" s="1354">
        <v>1057.31</v>
      </c>
      <c r="J277" s="1352"/>
      <c r="K277" s="1200">
        <v>0</v>
      </c>
      <c r="L277" s="1199">
        <v>0</v>
      </c>
    </row>
    <row r="278" spans="1:12" x14ac:dyDescent="0.25">
      <c r="A278" s="1201" t="s">
        <v>14225</v>
      </c>
      <c r="B278" s="1201" t="s">
        <v>13719</v>
      </c>
      <c r="C278" s="1201" t="s">
        <v>13585</v>
      </c>
      <c r="D278" s="1201">
        <v>458</v>
      </c>
      <c r="E278" s="368" t="s">
        <v>14224</v>
      </c>
      <c r="F278" s="368"/>
      <c r="G278" s="368" t="s">
        <v>14223</v>
      </c>
      <c r="H278" s="368" t="s">
        <v>13134</v>
      </c>
      <c r="I278" s="1354">
        <v>900</v>
      </c>
      <c r="J278" s="1352"/>
      <c r="K278" s="1200">
        <v>0</v>
      </c>
      <c r="L278" s="1199">
        <v>0</v>
      </c>
    </row>
    <row r="279" spans="1:12" x14ac:dyDescent="0.25">
      <c r="A279" s="1201" t="s">
        <v>14222</v>
      </c>
      <c r="B279" s="1201" t="s">
        <v>13719</v>
      </c>
      <c r="C279" s="1201" t="s">
        <v>13585</v>
      </c>
      <c r="D279" s="1201">
        <v>1086</v>
      </c>
      <c r="E279" s="368" t="s">
        <v>14221</v>
      </c>
      <c r="F279" s="368"/>
      <c r="G279" s="368" t="s">
        <v>14220</v>
      </c>
      <c r="H279" s="368" t="s">
        <v>13134</v>
      </c>
      <c r="I279" s="1354">
        <v>2442.16</v>
      </c>
      <c r="J279" s="1352"/>
      <c r="K279" s="1200">
        <v>0</v>
      </c>
      <c r="L279" s="1199">
        <v>0</v>
      </c>
    </row>
    <row r="280" spans="1:12" x14ac:dyDescent="0.25">
      <c r="A280" s="1201" t="s">
        <v>14219</v>
      </c>
      <c r="B280" s="1201" t="s">
        <v>13719</v>
      </c>
      <c r="C280" s="1201" t="s">
        <v>13585</v>
      </c>
      <c r="D280" s="1201">
        <v>1682</v>
      </c>
      <c r="E280" s="368" t="s">
        <v>14218</v>
      </c>
      <c r="F280" s="368"/>
      <c r="G280" s="368" t="s">
        <v>14217</v>
      </c>
      <c r="H280" s="368" t="s">
        <v>13134</v>
      </c>
      <c r="I280" s="1354">
        <v>2113.52</v>
      </c>
      <c r="J280" s="1352"/>
      <c r="K280" s="1200">
        <v>0</v>
      </c>
      <c r="L280" s="1199">
        <v>0</v>
      </c>
    </row>
    <row r="281" spans="1:12" ht="24" x14ac:dyDescent="0.25">
      <c r="A281" s="1201" t="s">
        <v>14216</v>
      </c>
      <c r="B281" s="1201" t="s">
        <v>13714</v>
      </c>
      <c r="C281" s="1201" t="s">
        <v>13585</v>
      </c>
      <c r="D281" s="1201">
        <v>874</v>
      </c>
      <c r="E281" s="368" t="s">
        <v>14215</v>
      </c>
      <c r="F281" s="368"/>
      <c r="G281" s="368" t="s">
        <v>14214</v>
      </c>
      <c r="H281" s="368" t="s">
        <v>13134</v>
      </c>
      <c r="I281" s="1354">
        <v>2183.98</v>
      </c>
      <c r="J281" s="1352"/>
      <c r="K281" s="1200">
        <v>0</v>
      </c>
      <c r="L281" s="1199">
        <v>0</v>
      </c>
    </row>
    <row r="282" spans="1:12" x14ac:dyDescent="0.25">
      <c r="A282" s="1201" t="s">
        <v>13435</v>
      </c>
      <c r="B282" s="1201" t="s">
        <v>13714</v>
      </c>
      <c r="C282" s="1201" t="s">
        <v>13585</v>
      </c>
      <c r="D282" s="1201">
        <v>817</v>
      </c>
      <c r="E282" s="368" t="s">
        <v>13434</v>
      </c>
      <c r="F282" s="368"/>
      <c r="G282" s="368" t="s">
        <v>14213</v>
      </c>
      <c r="H282" s="368" t="s">
        <v>13134</v>
      </c>
      <c r="I282" s="1354">
        <v>20000</v>
      </c>
      <c r="J282" s="1352"/>
      <c r="K282" s="1200">
        <v>0</v>
      </c>
      <c r="L282" s="1199">
        <v>0</v>
      </c>
    </row>
    <row r="283" spans="1:12" x14ac:dyDescent="0.25">
      <c r="A283" s="1201" t="s">
        <v>14212</v>
      </c>
      <c r="B283" s="1201" t="s">
        <v>13714</v>
      </c>
      <c r="C283" s="1201" t="s">
        <v>13585</v>
      </c>
      <c r="D283" s="1201">
        <v>3118</v>
      </c>
      <c r="E283" s="368" t="s">
        <v>14211</v>
      </c>
      <c r="F283" s="368"/>
      <c r="G283" s="368" t="s">
        <v>14210</v>
      </c>
      <c r="H283" s="368" t="s">
        <v>13134</v>
      </c>
      <c r="I283" s="1354">
        <v>1142.53</v>
      </c>
      <c r="J283" s="1352"/>
      <c r="K283" s="1200">
        <v>0</v>
      </c>
      <c r="L283" s="1199">
        <v>0</v>
      </c>
    </row>
    <row r="284" spans="1:12" x14ac:dyDescent="0.25">
      <c r="A284" s="1201" t="s">
        <v>14209</v>
      </c>
      <c r="B284" s="1201" t="s">
        <v>13714</v>
      </c>
      <c r="C284" s="1201" t="s">
        <v>13585</v>
      </c>
      <c r="D284" s="1201">
        <v>2298</v>
      </c>
      <c r="E284" s="368" t="s">
        <v>14206</v>
      </c>
      <c r="F284" s="368"/>
      <c r="G284" s="368" t="s">
        <v>14208</v>
      </c>
      <c r="H284" s="368" t="s">
        <v>13134</v>
      </c>
      <c r="I284" s="1354">
        <v>525.13</v>
      </c>
      <c r="J284" s="1352"/>
      <c r="K284" s="1200">
        <v>0</v>
      </c>
      <c r="L284" s="1199">
        <v>0</v>
      </c>
    </row>
    <row r="285" spans="1:12" x14ac:dyDescent="0.25">
      <c r="A285" s="1201" t="s">
        <v>14207</v>
      </c>
      <c r="B285" s="1201" t="s">
        <v>13714</v>
      </c>
      <c r="C285" s="1201" t="s">
        <v>13585</v>
      </c>
      <c r="D285" s="1201">
        <v>2298</v>
      </c>
      <c r="E285" s="368" t="s">
        <v>14206</v>
      </c>
      <c r="F285" s="368"/>
      <c r="G285" s="368" t="s">
        <v>14205</v>
      </c>
      <c r="H285" s="368" t="s">
        <v>13134</v>
      </c>
      <c r="I285" s="1354">
        <v>10567.6</v>
      </c>
      <c r="J285" s="1352"/>
      <c r="K285" s="1200">
        <v>0</v>
      </c>
      <c r="L285" s="1199">
        <v>0</v>
      </c>
    </row>
    <row r="286" spans="1:12" x14ac:dyDescent="0.25">
      <c r="A286" s="1201" t="s">
        <v>14204</v>
      </c>
      <c r="B286" s="1201" t="s">
        <v>13714</v>
      </c>
      <c r="C286" s="1201" t="s">
        <v>13585</v>
      </c>
      <c r="D286" s="1201">
        <v>2927</v>
      </c>
      <c r="E286" s="368" t="s">
        <v>14203</v>
      </c>
      <c r="F286" s="368"/>
      <c r="G286" s="368" t="s">
        <v>14202</v>
      </c>
      <c r="H286" s="368" t="s">
        <v>13134</v>
      </c>
      <c r="I286" s="1354">
        <v>4227.04</v>
      </c>
      <c r="J286" s="1352"/>
      <c r="K286" s="1200">
        <v>0</v>
      </c>
      <c r="L286" s="1199">
        <v>0</v>
      </c>
    </row>
    <row r="287" spans="1:12" x14ac:dyDescent="0.25">
      <c r="A287" s="1201" t="s">
        <v>14201</v>
      </c>
      <c r="B287" s="1201" t="s">
        <v>13714</v>
      </c>
      <c r="C287" s="1201" t="s">
        <v>13585</v>
      </c>
      <c r="D287" s="1201">
        <v>2809</v>
      </c>
      <c r="E287" s="368" t="s">
        <v>14200</v>
      </c>
      <c r="F287" s="368"/>
      <c r="G287" s="368" t="s">
        <v>14199</v>
      </c>
      <c r="H287" s="368" t="s">
        <v>13134</v>
      </c>
      <c r="I287" s="1354">
        <v>3185.46</v>
      </c>
      <c r="J287" s="1352"/>
      <c r="K287" s="1200">
        <v>0</v>
      </c>
      <c r="L287" s="1199">
        <v>0</v>
      </c>
    </row>
    <row r="288" spans="1:12" x14ac:dyDescent="0.25">
      <c r="A288" s="1201" t="s">
        <v>14198</v>
      </c>
      <c r="B288" s="1201" t="s">
        <v>13714</v>
      </c>
      <c r="C288" s="1201" t="s">
        <v>13585</v>
      </c>
      <c r="D288" s="1201">
        <v>2253</v>
      </c>
      <c r="E288" s="368" t="s">
        <v>14197</v>
      </c>
      <c r="F288" s="368"/>
      <c r="G288" s="368" t="s">
        <v>14196</v>
      </c>
      <c r="H288" s="368" t="s">
        <v>13134</v>
      </c>
      <c r="I288" s="1354">
        <v>6719.8</v>
      </c>
      <c r="J288" s="1352"/>
      <c r="K288" s="1200">
        <v>0</v>
      </c>
      <c r="L288" s="1199">
        <v>0</v>
      </c>
    </row>
    <row r="289" spans="1:12" x14ac:dyDescent="0.25">
      <c r="A289" s="1201" t="s">
        <v>14195</v>
      </c>
      <c r="B289" s="1201" t="s">
        <v>13714</v>
      </c>
      <c r="C289" s="1201" t="s">
        <v>13585</v>
      </c>
      <c r="D289" s="1201">
        <v>2818</v>
      </c>
      <c r="E289" s="368" t="s">
        <v>14194</v>
      </c>
      <c r="F289" s="368"/>
      <c r="G289" s="368" t="s">
        <v>14193</v>
      </c>
      <c r="H289" s="368" t="s">
        <v>13134</v>
      </c>
      <c r="I289" s="1354">
        <v>2873.62</v>
      </c>
      <c r="J289" s="1352"/>
      <c r="K289" s="1200">
        <v>0</v>
      </c>
      <c r="L289" s="1199">
        <v>0</v>
      </c>
    </row>
    <row r="290" spans="1:12" x14ac:dyDescent="0.25">
      <c r="A290" s="1201" t="s">
        <v>14192</v>
      </c>
      <c r="B290" s="1201" t="s">
        <v>13714</v>
      </c>
      <c r="C290" s="1201" t="s">
        <v>13585</v>
      </c>
      <c r="D290" s="1201">
        <v>2453</v>
      </c>
      <c r="E290" s="368" t="s">
        <v>13548</v>
      </c>
      <c r="F290" s="368"/>
      <c r="G290" s="368" t="s">
        <v>14191</v>
      </c>
      <c r="H290" s="368" t="s">
        <v>13134</v>
      </c>
      <c r="I290" s="1354">
        <v>2171.52</v>
      </c>
      <c r="J290" s="1352"/>
      <c r="K290" s="1200">
        <v>0</v>
      </c>
      <c r="L290" s="1199">
        <v>0</v>
      </c>
    </row>
    <row r="291" spans="1:12" x14ac:dyDescent="0.25">
      <c r="A291" s="1201" t="s">
        <v>14190</v>
      </c>
      <c r="B291" s="1201" t="s">
        <v>13714</v>
      </c>
      <c r="C291" s="1201" t="s">
        <v>13585</v>
      </c>
      <c r="D291" s="1201">
        <v>2885</v>
      </c>
      <c r="E291" s="368" t="s">
        <v>14189</v>
      </c>
      <c r="F291" s="368"/>
      <c r="G291" s="368" t="s">
        <v>14188</v>
      </c>
      <c r="H291" s="368" t="s">
        <v>13134</v>
      </c>
      <c r="I291" s="1354">
        <v>13143.84</v>
      </c>
      <c r="J291" s="1352"/>
      <c r="K291" s="1200">
        <v>0</v>
      </c>
      <c r="L291" s="1199">
        <v>0</v>
      </c>
    </row>
    <row r="292" spans="1:12" x14ac:dyDescent="0.25">
      <c r="A292" s="1201" t="s">
        <v>14187</v>
      </c>
      <c r="B292" s="1201" t="s">
        <v>13714</v>
      </c>
      <c r="C292" s="1201" t="s">
        <v>13585</v>
      </c>
      <c r="D292" s="1201">
        <v>1353</v>
      </c>
      <c r="E292" s="368" t="s">
        <v>13229</v>
      </c>
      <c r="F292" s="368"/>
      <c r="G292" s="368" t="s">
        <v>14186</v>
      </c>
      <c r="H292" s="368" t="s">
        <v>13134</v>
      </c>
      <c r="I292" s="1354">
        <v>4008.96</v>
      </c>
      <c r="J292" s="1352"/>
      <c r="K292" s="1200">
        <v>0</v>
      </c>
      <c r="L292" s="1199">
        <v>0</v>
      </c>
    </row>
    <row r="293" spans="1:12" ht="24" x14ac:dyDescent="0.25">
      <c r="A293" s="1201" t="s">
        <v>14185</v>
      </c>
      <c r="B293" s="1201" t="s">
        <v>13275</v>
      </c>
      <c r="C293" s="1201" t="s">
        <v>13585</v>
      </c>
      <c r="D293" s="1201">
        <v>1680</v>
      </c>
      <c r="E293" s="368" t="s">
        <v>14184</v>
      </c>
      <c r="F293" s="368"/>
      <c r="G293" s="368" t="s">
        <v>14183</v>
      </c>
      <c r="H293" s="368" t="s">
        <v>13261</v>
      </c>
      <c r="I293" s="1354">
        <v>0</v>
      </c>
      <c r="J293" s="1352"/>
      <c r="K293" s="1200">
        <v>0</v>
      </c>
      <c r="L293" s="1199">
        <v>12141.58</v>
      </c>
    </row>
    <row r="294" spans="1:12" x14ac:dyDescent="0.25">
      <c r="A294" s="1201" t="s">
        <v>14182</v>
      </c>
      <c r="B294" s="1201" t="s">
        <v>13275</v>
      </c>
      <c r="C294" s="1201" t="s">
        <v>13585</v>
      </c>
      <c r="D294" s="1201">
        <v>2355</v>
      </c>
      <c r="E294" s="368" t="s">
        <v>14181</v>
      </c>
      <c r="F294" s="368"/>
      <c r="G294" s="368" t="s">
        <v>14180</v>
      </c>
      <c r="H294" s="368" t="s">
        <v>13134</v>
      </c>
      <c r="I294" s="1354">
        <v>8210.4500000000007</v>
      </c>
      <c r="J294" s="1352"/>
      <c r="K294" s="1200">
        <v>0</v>
      </c>
      <c r="L294" s="1199">
        <v>0</v>
      </c>
    </row>
    <row r="295" spans="1:12" x14ac:dyDescent="0.25">
      <c r="A295" s="1201" t="s">
        <v>14179</v>
      </c>
      <c r="B295" s="1201" t="s">
        <v>13275</v>
      </c>
      <c r="C295" s="1201" t="s">
        <v>13585</v>
      </c>
      <c r="D295" s="1201">
        <v>1291</v>
      </c>
      <c r="E295" s="368" t="s">
        <v>14178</v>
      </c>
      <c r="F295" s="368"/>
      <c r="G295" s="368" t="s">
        <v>14177</v>
      </c>
      <c r="H295" s="368" t="s">
        <v>13134</v>
      </c>
      <c r="I295" s="1354">
        <v>15163.4</v>
      </c>
      <c r="J295" s="1352"/>
      <c r="K295" s="1200">
        <v>0</v>
      </c>
      <c r="L295" s="1199">
        <v>0</v>
      </c>
    </row>
    <row r="296" spans="1:12" x14ac:dyDescent="0.25">
      <c r="A296" s="1201" t="s">
        <v>13589</v>
      </c>
      <c r="B296" s="1201" t="s">
        <v>13714</v>
      </c>
      <c r="C296" s="1201" t="s">
        <v>13585</v>
      </c>
      <c r="D296" s="1201">
        <v>1042</v>
      </c>
      <c r="E296" s="368" t="s">
        <v>13588</v>
      </c>
      <c r="F296" s="368"/>
      <c r="G296" s="368" t="s">
        <v>14176</v>
      </c>
      <c r="H296" s="368" t="s">
        <v>13134</v>
      </c>
      <c r="I296" s="1354">
        <v>1000</v>
      </c>
      <c r="J296" s="1352"/>
      <c r="K296" s="1200">
        <v>0</v>
      </c>
      <c r="L296" s="1199">
        <v>0</v>
      </c>
    </row>
    <row r="297" spans="1:12" x14ac:dyDescent="0.25">
      <c r="A297" s="1201" t="s">
        <v>14175</v>
      </c>
      <c r="B297" s="1201" t="s">
        <v>13275</v>
      </c>
      <c r="C297" s="1201" t="s">
        <v>13585</v>
      </c>
      <c r="D297" s="1201">
        <v>2694</v>
      </c>
      <c r="E297" s="368" t="s">
        <v>13745</v>
      </c>
      <c r="F297" s="368"/>
      <c r="G297" s="368" t="s">
        <v>14174</v>
      </c>
      <c r="H297" s="368" t="s">
        <v>13134</v>
      </c>
      <c r="I297" s="1354">
        <v>2873.6</v>
      </c>
      <c r="J297" s="1352"/>
      <c r="K297" s="1200">
        <v>0</v>
      </c>
      <c r="L297" s="1199">
        <v>0</v>
      </c>
    </row>
    <row r="298" spans="1:12" x14ac:dyDescent="0.25">
      <c r="A298" s="1201" t="s">
        <v>14173</v>
      </c>
      <c r="B298" s="1201" t="s">
        <v>13275</v>
      </c>
      <c r="C298" s="1201" t="s">
        <v>13585</v>
      </c>
      <c r="D298" s="1201">
        <v>1608</v>
      </c>
      <c r="E298" s="368" t="s">
        <v>14172</v>
      </c>
      <c r="F298" s="368" t="s">
        <v>14171</v>
      </c>
      <c r="G298" s="368" t="s">
        <v>14170</v>
      </c>
      <c r="H298" s="368" t="s">
        <v>13181</v>
      </c>
      <c r="I298" s="1354">
        <v>0</v>
      </c>
      <c r="J298" s="1352"/>
      <c r="K298" s="1200">
        <v>7509.39</v>
      </c>
      <c r="L298" s="1199">
        <v>0</v>
      </c>
    </row>
    <row r="299" spans="1:12" ht="24" x14ac:dyDescent="0.25">
      <c r="A299" s="1201" t="s">
        <v>14169</v>
      </c>
      <c r="B299" s="1201" t="s">
        <v>13821</v>
      </c>
      <c r="C299" s="1201" t="s">
        <v>13585</v>
      </c>
      <c r="D299" s="1201">
        <v>1529</v>
      </c>
      <c r="E299" s="368" t="s">
        <v>13505</v>
      </c>
      <c r="F299" s="368" t="s">
        <v>14168</v>
      </c>
      <c r="G299" s="368" t="s">
        <v>14167</v>
      </c>
      <c r="H299" s="368" t="s">
        <v>13181</v>
      </c>
      <c r="I299" s="1354">
        <v>0</v>
      </c>
      <c r="J299" s="1352"/>
      <c r="K299" s="1200">
        <v>13821.27</v>
      </c>
      <c r="L299" s="1199">
        <v>0</v>
      </c>
    </row>
    <row r="300" spans="1:12" x14ac:dyDescent="0.25">
      <c r="A300" s="1201" t="s">
        <v>14166</v>
      </c>
      <c r="B300" s="1201" t="s">
        <v>13275</v>
      </c>
      <c r="C300" s="1201" t="s">
        <v>13585</v>
      </c>
      <c r="D300" s="1201">
        <v>2564</v>
      </c>
      <c r="E300" s="368" t="s">
        <v>13172</v>
      </c>
      <c r="F300" s="368"/>
      <c r="G300" s="368" t="s">
        <v>14165</v>
      </c>
      <c r="H300" s="368" t="s">
        <v>13134</v>
      </c>
      <c r="I300" s="1354">
        <v>3170.28</v>
      </c>
      <c r="J300" s="1352"/>
      <c r="K300" s="1200">
        <v>0</v>
      </c>
      <c r="L300" s="1199">
        <v>0</v>
      </c>
    </row>
    <row r="301" spans="1:12" x14ac:dyDescent="0.25">
      <c r="A301" s="1201" t="s">
        <v>14164</v>
      </c>
      <c r="B301" s="1201" t="s">
        <v>13275</v>
      </c>
      <c r="C301" s="1201" t="s">
        <v>13585</v>
      </c>
      <c r="D301" s="1201">
        <v>1120</v>
      </c>
      <c r="E301" s="368" t="s">
        <v>13422</v>
      </c>
      <c r="F301" s="368"/>
      <c r="G301" s="368" t="s">
        <v>14163</v>
      </c>
      <c r="H301" s="368" t="s">
        <v>13134</v>
      </c>
      <c r="I301" s="1354">
        <v>525.13</v>
      </c>
      <c r="J301" s="1352"/>
      <c r="K301" s="1200">
        <v>0</v>
      </c>
      <c r="L301" s="1199">
        <v>0</v>
      </c>
    </row>
    <row r="302" spans="1:12" ht="24" x14ac:dyDescent="0.25">
      <c r="A302" s="1201" t="s">
        <v>14162</v>
      </c>
      <c r="B302" s="1201" t="s">
        <v>13607</v>
      </c>
      <c r="C302" s="1201" t="s">
        <v>13585</v>
      </c>
      <c r="D302" s="1201">
        <v>3129</v>
      </c>
      <c r="E302" s="368" t="s">
        <v>13468</v>
      </c>
      <c r="F302" s="368"/>
      <c r="G302" s="368" t="s">
        <v>14161</v>
      </c>
      <c r="H302" s="368" t="s">
        <v>13134</v>
      </c>
      <c r="I302" s="1354">
        <v>47700</v>
      </c>
      <c r="J302" s="1352"/>
      <c r="K302" s="1200">
        <v>0</v>
      </c>
      <c r="L302" s="1199">
        <v>0</v>
      </c>
    </row>
    <row r="303" spans="1:12" ht="24" x14ac:dyDescent="0.25">
      <c r="A303" s="1201" t="s">
        <v>14160</v>
      </c>
      <c r="B303" s="1201" t="s">
        <v>13275</v>
      </c>
      <c r="C303" s="1201" t="s">
        <v>13585</v>
      </c>
      <c r="D303" s="1201">
        <v>235</v>
      </c>
      <c r="E303" s="368" t="s">
        <v>14159</v>
      </c>
      <c r="F303" s="368" t="s">
        <v>14158</v>
      </c>
      <c r="G303" s="368" t="s">
        <v>14157</v>
      </c>
      <c r="H303" s="368" t="s">
        <v>13181</v>
      </c>
      <c r="I303" s="1354">
        <v>0</v>
      </c>
      <c r="J303" s="1352"/>
      <c r="K303" s="1200">
        <v>8382.69</v>
      </c>
      <c r="L303" s="1199">
        <v>0</v>
      </c>
    </row>
    <row r="304" spans="1:12" x14ac:dyDescent="0.25">
      <c r="A304" s="1201" t="s">
        <v>14156</v>
      </c>
      <c r="B304" s="1201" t="s">
        <v>13275</v>
      </c>
      <c r="C304" s="1201" t="s">
        <v>13585</v>
      </c>
      <c r="D304" s="1201">
        <v>553</v>
      </c>
      <c r="E304" s="368" t="s">
        <v>14152</v>
      </c>
      <c r="F304" s="368" t="s">
        <v>14155</v>
      </c>
      <c r="G304" s="368" t="s">
        <v>14154</v>
      </c>
      <c r="H304" s="368" t="s">
        <v>13181</v>
      </c>
      <c r="I304" s="1354">
        <v>0</v>
      </c>
      <c r="J304" s="1352"/>
      <c r="K304" s="1200">
        <v>1109.1600000000001</v>
      </c>
      <c r="L304" s="1199">
        <v>0</v>
      </c>
    </row>
    <row r="305" spans="1:12" x14ac:dyDescent="0.25">
      <c r="A305" s="1201" t="s">
        <v>14153</v>
      </c>
      <c r="B305" s="1201" t="s">
        <v>13275</v>
      </c>
      <c r="C305" s="1201" t="s">
        <v>13585</v>
      </c>
      <c r="D305" s="1201">
        <v>553</v>
      </c>
      <c r="E305" s="368" t="s">
        <v>14152</v>
      </c>
      <c r="F305" s="368" t="s">
        <v>14151</v>
      </c>
      <c r="G305" s="368" t="s">
        <v>14150</v>
      </c>
      <c r="H305" s="368" t="s">
        <v>13181</v>
      </c>
      <c r="I305" s="1354">
        <v>0</v>
      </c>
      <c r="J305" s="1352"/>
      <c r="K305" s="1200">
        <v>3526.57</v>
      </c>
      <c r="L305" s="1199">
        <v>0</v>
      </c>
    </row>
    <row r="306" spans="1:12" ht="24" x14ac:dyDescent="0.25">
      <c r="A306" s="1201" t="s">
        <v>14149</v>
      </c>
      <c r="B306" s="1201" t="s">
        <v>13275</v>
      </c>
      <c r="C306" s="1201" t="s">
        <v>13585</v>
      </c>
      <c r="D306" s="1201">
        <v>349</v>
      </c>
      <c r="E306" s="368" t="s">
        <v>14148</v>
      </c>
      <c r="F306" s="368" t="s">
        <v>14147</v>
      </c>
      <c r="G306" s="368" t="s">
        <v>14146</v>
      </c>
      <c r="H306" s="368" t="s">
        <v>13181</v>
      </c>
      <c r="I306" s="1354">
        <v>0</v>
      </c>
      <c r="J306" s="1352"/>
      <c r="K306" s="1200">
        <v>11124.78</v>
      </c>
      <c r="L306" s="1199">
        <v>0</v>
      </c>
    </row>
    <row r="307" spans="1:12" ht="24" x14ac:dyDescent="0.25">
      <c r="A307" s="1201" t="s">
        <v>14145</v>
      </c>
      <c r="B307" s="1201" t="s">
        <v>13275</v>
      </c>
      <c r="C307" s="1201" t="s">
        <v>13585</v>
      </c>
      <c r="D307" s="1201">
        <v>1628</v>
      </c>
      <c r="E307" s="368" t="s">
        <v>14144</v>
      </c>
      <c r="F307" s="368" t="s">
        <v>14143</v>
      </c>
      <c r="G307" s="368" t="s">
        <v>14142</v>
      </c>
      <c r="H307" s="368" t="s">
        <v>13181</v>
      </c>
      <c r="I307" s="1354">
        <v>0</v>
      </c>
      <c r="J307" s="1352"/>
      <c r="K307" s="1200">
        <v>5204.5200000000004</v>
      </c>
      <c r="L307" s="1199">
        <v>0</v>
      </c>
    </row>
    <row r="308" spans="1:12" x14ac:dyDescent="0.25">
      <c r="A308" s="1201" t="s">
        <v>14141</v>
      </c>
      <c r="B308" s="1201" t="s">
        <v>13821</v>
      </c>
      <c r="C308" s="1201" t="s">
        <v>13585</v>
      </c>
      <c r="D308" s="1201">
        <v>2093</v>
      </c>
      <c r="E308" s="368" t="s">
        <v>14140</v>
      </c>
      <c r="F308" s="368" t="s">
        <v>14139</v>
      </c>
      <c r="G308" s="368" t="s">
        <v>14138</v>
      </c>
      <c r="H308" s="368" t="s">
        <v>13181</v>
      </c>
      <c r="I308" s="1354">
        <v>0</v>
      </c>
      <c r="J308" s="1352"/>
      <c r="K308" s="1200">
        <v>30500.83</v>
      </c>
      <c r="L308" s="1199">
        <v>0</v>
      </c>
    </row>
    <row r="309" spans="1:12" x14ac:dyDescent="0.25">
      <c r="A309" s="1201" t="s">
        <v>14137</v>
      </c>
      <c r="B309" s="1201" t="s">
        <v>13275</v>
      </c>
      <c r="C309" s="1201" t="s">
        <v>13585</v>
      </c>
      <c r="D309" s="1201">
        <v>2358</v>
      </c>
      <c r="E309" s="368" t="s">
        <v>14136</v>
      </c>
      <c r="F309" s="368"/>
      <c r="G309" s="368" t="s">
        <v>14135</v>
      </c>
      <c r="H309" s="368" t="s">
        <v>13134</v>
      </c>
      <c r="I309" s="1354">
        <v>3534.08</v>
      </c>
      <c r="J309" s="1352"/>
      <c r="K309" s="1200">
        <v>0</v>
      </c>
      <c r="L309" s="1199">
        <v>0</v>
      </c>
    </row>
    <row r="310" spans="1:12" x14ac:dyDescent="0.25">
      <c r="A310" s="1201" t="s">
        <v>14134</v>
      </c>
      <c r="B310" s="1201" t="s">
        <v>13275</v>
      </c>
      <c r="C310" s="1201" t="s">
        <v>13585</v>
      </c>
      <c r="D310" s="1201">
        <v>470</v>
      </c>
      <c r="E310" s="368" t="s">
        <v>14133</v>
      </c>
      <c r="F310" s="368"/>
      <c r="G310" s="368" t="s">
        <v>14132</v>
      </c>
      <c r="H310" s="368" t="s">
        <v>13134</v>
      </c>
      <c r="I310" s="1354">
        <v>1085.76</v>
      </c>
      <c r="J310" s="1352"/>
      <c r="K310" s="1200">
        <v>0</v>
      </c>
      <c r="L310" s="1199">
        <v>0</v>
      </c>
    </row>
    <row r="311" spans="1:12" ht="24" x14ac:dyDescent="0.25">
      <c r="A311" s="1201" t="s">
        <v>14131</v>
      </c>
      <c r="B311" s="1201" t="s">
        <v>13275</v>
      </c>
      <c r="C311" s="1201" t="s">
        <v>13585</v>
      </c>
      <c r="D311" s="1201">
        <v>2161</v>
      </c>
      <c r="E311" s="368" t="s">
        <v>14130</v>
      </c>
      <c r="F311" s="368"/>
      <c r="G311" s="368" t="s">
        <v>14129</v>
      </c>
      <c r="H311" s="368" t="s">
        <v>13134</v>
      </c>
      <c r="I311" s="1354">
        <v>5283.8</v>
      </c>
      <c r="J311" s="1352"/>
      <c r="K311" s="1200">
        <v>0</v>
      </c>
      <c r="L311" s="1199">
        <v>0</v>
      </c>
    </row>
    <row r="312" spans="1:12" x14ac:dyDescent="0.25">
      <c r="A312" s="1201" t="s">
        <v>14128</v>
      </c>
      <c r="B312" s="1201" t="s">
        <v>13275</v>
      </c>
      <c r="C312" s="1201" t="s">
        <v>13585</v>
      </c>
      <c r="D312" s="1201">
        <v>2904</v>
      </c>
      <c r="E312" s="368" t="s">
        <v>14127</v>
      </c>
      <c r="F312" s="368"/>
      <c r="G312" s="368" t="s">
        <v>14126</v>
      </c>
      <c r="H312" s="368" t="s">
        <v>13134</v>
      </c>
      <c r="I312" s="1354">
        <v>3170.28</v>
      </c>
      <c r="J312" s="1352"/>
      <c r="K312" s="1200">
        <v>0</v>
      </c>
      <c r="L312" s="1199">
        <v>0</v>
      </c>
    </row>
    <row r="313" spans="1:12" x14ac:dyDescent="0.25">
      <c r="A313" s="1201" t="s">
        <v>14125</v>
      </c>
      <c r="B313" s="1201" t="s">
        <v>13275</v>
      </c>
      <c r="C313" s="1201" t="s">
        <v>13585</v>
      </c>
      <c r="D313" s="1201">
        <v>2195</v>
      </c>
      <c r="E313" s="368" t="s">
        <v>14124</v>
      </c>
      <c r="F313" s="368"/>
      <c r="G313" s="368" t="s">
        <v>14123</v>
      </c>
      <c r="H313" s="368" t="s">
        <v>13134</v>
      </c>
      <c r="I313" s="1354">
        <v>2113.52</v>
      </c>
      <c r="J313" s="1352"/>
      <c r="K313" s="1200">
        <v>0</v>
      </c>
      <c r="L313" s="1199">
        <v>0</v>
      </c>
    </row>
    <row r="314" spans="1:12" x14ac:dyDescent="0.25">
      <c r="A314" s="1201" t="s">
        <v>14122</v>
      </c>
      <c r="B314" s="1201" t="s">
        <v>13275</v>
      </c>
      <c r="C314" s="1201" t="s">
        <v>13585</v>
      </c>
      <c r="D314" s="1201">
        <v>1039</v>
      </c>
      <c r="E314" s="368" t="s">
        <v>14121</v>
      </c>
      <c r="F314" s="368"/>
      <c r="G314" s="368" t="s">
        <v>14120</v>
      </c>
      <c r="H314" s="368" t="s">
        <v>13134</v>
      </c>
      <c r="I314" s="1354">
        <v>2220.2399999999998</v>
      </c>
      <c r="J314" s="1352"/>
      <c r="K314" s="1200">
        <v>0</v>
      </c>
      <c r="L314" s="1199">
        <v>0</v>
      </c>
    </row>
    <row r="315" spans="1:12" x14ac:dyDescent="0.25">
      <c r="A315" s="1201" t="s">
        <v>14119</v>
      </c>
      <c r="B315" s="1201" t="s">
        <v>13275</v>
      </c>
      <c r="C315" s="1201" t="s">
        <v>13585</v>
      </c>
      <c r="D315" s="1201">
        <v>309</v>
      </c>
      <c r="E315" s="368" t="s">
        <v>13495</v>
      </c>
      <c r="F315" s="368"/>
      <c r="G315" s="368" t="s">
        <v>14118</v>
      </c>
      <c r="H315" s="368" t="s">
        <v>13134</v>
      </c>
      <c r="I315" s="1354">
        <v>656.18</v>
      </c>
      <c r="J315" s="1352"/>
      <c r="K315" s="1200">
        <v>0</v>
      </c>
      <c r="L315" s="1199">
        <v>0</v>
      </c>
    </row>
    <row r="316" spans="1:12" x14ac:dyDescent="0.25">
      <c r="A316" s="1201" t="s">
        <v>14117</v>
      </c>
      <c r="B316" s="1201" t="s">
        <v>13275</v>
      </c>
      <c r="C316" s="1201" t="s">
        <v>13585</v>
      </c>
      <c r="D316" s="1201">
        <v>2686</v>
      </c>
      <c r="E316" s="368" t="s">
        <v>13483</v>
      </c>
      <c r="F316" s="368"/>
      <c r="G316" s="368" t="s">
        <v>14116</v>
      </c>
      <c r="H316" s="368" t="s">
        <v>13134</v>
      </c>
      <c r="I316" s="1354">
        <v>1110.1199999999999</v>
      </c>
      <c r="J316" s="1352"/>
      <c r="K316" s="1200">
        <v>0</v>
      </c>
      <c r="L316" s="1199">
        <v>0</v>
      </c>
    </row>
    <row r="317" spans="1:12" ht="24" x14ac:dyDescent="0.25">
      <c r="A317" s="1201" t="s">
        <v>14115</v>
      </c>
      <c r="B317" s="1201" t="s">
        <v>13275</v>
      </c>
      <c r="C317" s="1201" t="s">
        <v>13585</v>
      </c>
      <c r="D317" s="1201">
        <v>3152</v>
      </c>
      <c r="E317" s="368" t="s">
        <v>14114</v>
      </c>
      <c r="F317" s="368"/>
      <c r="G317" s="368" t="s">
        <v>14113</v>
      </c>
      <c r="H317" s="368" t="s">
        <v>13134</v>
      </c>
      <c r="I317" s="1354">
        <v>1056.76</v>
      </c>
      <c r="J317" s="1352"/>
      <c r="K317" s="1200">
        <v>0</v>
      </c>
      <c r="L317" s="1199">
        <v>0</v>
      </c>
    </row>
    <row r="318" spans="1:12" x14ac:dyDescent="0.25">
      <c r="A318" s="1201" t="s">
        <v>14112</v>
      </c>
      <c r="B318" s="1201" t="s">
        <v>13275</v>
      </c>
      <c r="C318" s="1201" t="s">
        <v>13585</v>
      </c>
      <c r="D318" s="1201">
        <v>84</v>
      </c>
      <c r="E318" s="368" t="s">
        <v>14111</v>
      </c>
      <c r="F318" s="368"/>
      <c r="G318" s="368" t="s">
        <v>14110</v>
      </c>
      <c r="H318" s="368" t="s">
        <v>13134</v>
      </c>
      <c r="I318" s="1354">
        <v>2113.52</v>
      </c>
      <c r="J318" s="1352"/>
      <c r="K318" s="1200">
        <v>0</v>
      </c>
      <c r="L318" s="1199">
        <v>0</v>
      </c>
    </row>
    <row r="319" spans="1:12" ht="24" x14ac:dyDescent="0.25">
      <c r="A319" s="1201" t="s">
        <v>14109</v>
      </c>
      <c r="B319" s="1201" t="s">
        <v>13275</v>
      </c>
      <c r="C319" s="1201" t="s">
        <v>13585</v>
      </c>
      <c r="D319" s="1201">
        <v>3153</v>
      </c>
      <c r="E319" s="368" t="s">
        <v>14108</v>
      </c>
      <c r="F319" s="368"/>
      <c r="G319" s="368" t="s">
        <v>14107</v>
      </c>
      <c r="H319" s="368" t="s">
        <v>13134</v>
      </c>
      <c r="I319" s="1354">
        <v>1259.8699999999999</v>
      </c>
      <c r="J319" s="1352"/>
      <c r="K319" s="1200">
        <v>0</v>
      </c>
      <c r="L319" s="1199">
        <v>0</v>
      </c>
    </row>
    <row r="320" spans="1:12" x14ac:dyDescent="0.25">
      <c r="A320" s="1201" t="s">
        <v>14106</v>
      </c>
      <c r="B320" s="1201" t="s">
        <v>13275</v>
      </c>
      <c r="C320" s="1201" t="s">
        <v>13585</v>
      </c>
      <c r="D320" s="1201">
        <v>3051</v>
      </c>
      <c r="E320" s="368" t="s">
        <v>14105</v>
      </c>
      <c r="F320" s="368"/>
      <c r="G320" s="368" t="s">
        <v>14104</v>
      </c>
      <c r="H320" s="368" t="s">
        <v>13134</v>
      </c>
      <c r="I320" s="1354">
        <v>1056.76</v>
      </c>
      <c r="J320" s="1352"/>
      <c r="K320" s="1200">
        <v>0</v>
      </c>
      <c r="L320" s="1199">
        <v>0</v>
      </c>
    </row>
    <row r="321" spans="1:12" x14ac:dyDescent="0.25">
      <c r="A321" s="1201" t="s">
        <v>14103</v>
      </c>
      <c r="B321" s="1201" t="s">
        <v>13607</v>
      </c>
      <c r="C321" s="1201" t="s">
        <v>13585</v>
      </c>
      <c r="D321" s="1201">
        <v>2828</v>
      </c>
      <c r="E321" s="368" t="s">
        <v>14102</v>
      </c>
      <c r="F321" s="368"/>
      <c r="G321" s="368" t="s">
        <v>14101</v>
      </c>
      <c r="H321" s="368" t="s">
        <v>13134</v>
      </c>
      <c r="I321" s="1354">
        <v>2721.64</v>
      </c>
      <c r="J321" s="1352"/>
      <c r="K321" s="1200">
        <v>0</v>
      </c>
      <c r="L321" s="1199">
        <v>0</v>
      </c>
    </row>
    <row r="322" spans="1:12" ht="24" x14ac:dyDescent="0.25">
      <c r="A322" s="1201" t="s">
        <v>14100</v>
      </c>
      <c r="B322" s="1201" t="s">
        <v>13607</v>
      </c>
      <c r="C322" s="1201" t="s">
        <v>13585</v>
      </c>
      <c r="D322" s="1201">
        <v>2209</v>
      </c>
      <c r="E322" s="368" t="s">
        <v>14099</v>
      </c>
      <c r="F322" s="368"/>
      <c r="G322" s="368" t="s">
        <v>14098</v>
      </c>
      <c r="H322" s="368" t="s">
        <v>13303</v>
      </c>
      <c r="I322" s="1354">
        <v>0</v>
      </c>
      <c r="J322" s="1352"/>
      <c r="K322" s="1200">
        <v>0</v>
      </c>
      <c r="L322" s="1199">
        <v>2043.44</v>
      </c>
    </row>
    <row r="323" spans="1:12" ht="24" x14ac:dyDescent="0.25">
      <c r="A323" s="1201" t="s">
        <v>14097</v>
      </c>
      <c r="B323" s="1201" t="s">
        <v>13607</v>
      </c>
      <c r="C323" s="1201" t="s">
        <v>13585</v>
      </c>
      <c r="D323" s="1201">
        <v>3082</v>
      </c>
      <c r="E323" s="368" t="s">
        <v>14096</v>
      </c>
      <c r="F323" s="368"/>
      <c r="G323" s="368" t="s">
        <v>14095</v>
      </c>
      <c r="H323" s="368" t="s">
        <v>13134</v>
      </c>
      <c r="I323" s="1354">
        <v>1436.8</v>
      </c>
      <c r="J323" s="1352"/>
      <c r="K323" s="1200">
        <v>0</v>
      </c>
      <c r="L323" s="1199">
        <v>0</v>
      </c>
    </row>
    <row r="324" spans="1:12" x14ac:dyDescent="0.25">
      <c r="A324" s="1201" t="s">
        <v>14094</v>
      </c>
      <c r="B324" s="1201" t="s">
        <v>13607</v>
      </c>
      <c r="C324" s="1201" t="s">
        <v>13585</v>
      </c>
      <c r="D324" s="1201">
        <v>2064</v>
      </c>
      <c r="E324" s="368" t="s">
        <v>14093</v>
      </c>
      <c r="F324" s="368"/>
      <c r="G324" s="368" t="s">
        <v>14092</v>
      </c>
      <c r="H324" s="368" t="s">
        <v>13134</v>
      </c>
      <c r="I324" s="1354">
        <v>1625.01</v>
      </c>
      <c r="J324" s="1352"/>
      <c r="K324" s="1200">
        <v>0</v>
      </c>
      <c r="L324" s="1199">
        <v>0</v>
      </c>
    </row>
    <row r="325" spans="1:12" ht="24" x14ac:dyDescent="0.25">
      <c r="A325" s="1201" t="s">
        <v>14091</v>
      </c>
      <c r="B325" s="1201" t="s">
        <v>13603</v>
      </c>
      <c r="C325" s="1201" t="s">
        <v>13585</v>
      </c>
      <c r="D325" s="1201">
        <v>756</v>
      </c>
      <c r="E325" s="368" t="s">
        <v>14090</v>
      </c>
      <c r="F325" s="368" t="s">
        <v>14089</v>
      </c>
      <c r="G325" s="368" t="s">
        <v>14088</v>
      </c>
      <c r="H325" s="368" t="s">
        <v>13181</v>
      </c>
      <c r="I325" s="1354">
        <v>0</v>
      </c>
      <c r="J325" s="1352"/>
      <c r="K325" s="1200">
        <v>915.12</v>
      </c>
      <c r="L325" s="1199">
        <v>0</v>
      </c>
    </row>
    <row r="326" spans="1:12" ht="24" x14ac:dyDescent="0.25">
      <c r="A326" s="1201" t="s">
        <v>14087</v>
      </c>
      <c r="B326" s="1201" t="s">
        <v>13603</v>
      </c>
      <c r="C326" s="1201" t="s">
        <v>13585</v>
      </c>
      <c r="D326" s="1201">
        <v>757</v>
      </c>
      <c r="E326" s="368" t="s">
        <v>14086</v>
      </c>
      <c r="F326" s="368" t="s">
        <v>14085</v>
      </c>
      <c r="G326" s="368" t="s">
        <v>14084</v>
      </c>
      <c r="H326" s="368" t="s">
        <v>13181</v>
      </c>
      <c r="I326" s="1354">
        <v>0</v>
      </c>
      <c r="J326" s="1352"/>
      <c r="K326" s="1200">
        <v>1043.04</v>
      </c>
      <c r="L326" s="1199">
        <v>0</v>
      </c>
    </row>
    <row r="327" spans="1:12" ht="24" x14ac:dyDescent="0.25">
      <c r="A327" s="1201" t="s">
        <v>14083</v>
      </c>
      <c r="B327" s="1201" t="s">
        <v>13603</v>
      </c>
      <c r="C327" s="1201" t="s">
        <v>13585</v>
      </c>
      <c r="D327" s="1201">
        <v>758</v>
      </c>
      <c r="E327" s="368" t="s">
        <v>14082</v>
      </c>
      <c r="F327" s="368" t="s">
        <v>14081</v>
      </c>
      <c r="G327" s="368" t="s">
        <v>14080</v>
      </c>
      <c r="H327" s="368" t="s">
        <v>13181</v>
      </c>
      <c r="I327" s="1354">
        <v>0</v>
      </c>
      <c r="J327" s="1352"/>
      <c r="K327" s="1200">
        <v>9321.85</v>
      </c>
      <c r="L327" s="1199">
        <v>0</v>
      </c>
    </row>
    <row r="328" spans="1:12" ht="24" x14ac:dyDescent="0.25">
      <c r="A328" s="1201" t="s">
        <v>14079</v>
      </c>
      <c r="B328" s="1201" t="s">
        <v>13585</v>
      </c>
      <c r="C328" s="1201" t="s">
        <v>13585</v>
      </c>
      <c r="D328" s="1201">
        <v>818</v>
      </c>
      <c r="E328" s="368" t="s">
        <v>13442</v>
      </c>
      <c r="F328" s="368" t="s">
        <v>14078</v>
      </c>
      <c r="G328" s="368" t="s">
        <v>14077</v>
      </c>
      <c r="H328" s="368" t="s">
        <v>13181</v>
      </c>
      <c r="I328" s="1354">
        <v>0</v>
      </c>
      <c r="J328" s="1352"/>
      <c r="K328" s="1200">
        <v>32087.66</v>
      </c>
      <c r="L328" s="1199">
        <v>0</v>
      </c>
    </row>
    <row r="329" spans="1:12" x14ac:dyDescent="0.25">
      <c r="A329" s="1201" t="s">
        <v>14076</v>
      </c>
      <c r="B329" s="1201" t="s">
        <v>13603</v>
      </c>
      <c r="C329" s="1201" t="s">
        <v>13518</v>
      </c>
      <c r="D329" s="1201">
        <v>3102</v>
      </c>
      <c r="E329" s="368" t="s">
        <v>14075</v>
      </c>
      <c r="F329" s="368"/>
      <c r="G329" s="368" t="s">
        <v>14074</v>
      </c>
      <c r="H329" s="368" t="s">
        <v>13134</v>
      </c>
      <c r="I329" s="1354">
        <v>2019.77</v>
      </c>
      <c r="J329" s="1352"/>
      <c r="K329" s="1200">
        <v>0</v>
      </c>
      <c r="L329" s="1199">
        <v>0</v>
      </c>
    </row>
    <row r="330" spans="1:12" x14ac:dyDescent="0.25">
      <c r="A330" s="1201" t="s">
        <v>14073</v>
      </c>
      <c r="B330" s="1201" t="s">
        <v>13603</v>
      </c>
      <c r="C330" s="1201" t="s">
        <v>13518</v>
      </c>
      <c r="D330" s="1201">
        <v>2915</v>
      </c>
      <c r="E330" s="368" t="s">
        <v>14072</v>
      </c>
      <c r="F330" s="368"/>
      <c r="G330" s="368" t="s">
        <v>14071</v>
      </c>
      <c r="H330" s="368" t="s">
        <v>13134</v>
      </c>
      <c r="I330" s="1354">
        <v>1627.5</v>
      </c>
      <c r="J330" s="1352"/>
      <c r="K330" s="1200">
        <v>0</v>
      </c>
      <c r="L330" s="1199">
        <v>0</v>
      </c>
    </row>
    <row r="331" spans="1:12" x14ac:dyDescent="0.25">
      <c r="A331" s="1201" t="s">
        <v>14070</v>
      </c>
      <c r="B331" s="1201" t="s">
        <v>13603</v>
      </c>
      <c r="C331" s="1201" t="s">
        <v>13518</v>
      </c>
      <c r="D331" s="1201">
        <v>2344</v>
      </c>
      <c r="E331" s="368" t="s">
        <v>14069</v>
      </c>
      <c r="F331" s="368"/>
      <c r="G331" s="368" t="s">
        <v>14068</v>
      </c>
      <c r="H331" s="368" t="s">
        <v>13134</v>
      </c>
      <c r="I331" s="1354">
        <v>6059.31</v>
      </c>
      <c r="J331" s="1352"/>
      <c r="K331" s="1200">
        <v>0</v>
      </c>
      <c r="L331" s="1199">
        <v>0</v>
      </c>
    </row>
    <row r="332" spans="1:12" x14ac:dyDescent="0.25">
      <c r="A332" s="1201" t="s">
        <v>14067</v>
      </c>
      <c r="B332" s="1201" t="s">
        <v>13603</v>
      </c>
      <c r="C332" s="1201" t="s">
        <v>13518</v>
      </c>
      <c r="D332" s="1201">
        <v>2914</v>
      </c>
      <c r="E332" s="368" t="s">
        <v>14066</v>
      </c>
      <c r="F332" s="368"/>
      <c r="G332" s="368" t="s">
        <v>14065</v>
      </c>
      <c r="H332" s="368" t="s">
        <v>13134</v>
      </c>
      <c r="I332" s="1354">
        <v>3029.65</v>
      </c>
      <c r="J332" s="1352"/>
      <c r="K332" s="1200">
        <v>0</v>
      </c>
      <c r="L332" s="1199">
        <v>0</v>
      </c>
    </row>
    <row r="333" spans="1:12" x14ac:dyDescent="0.25">
      <c r="A333" s="1201" t="s">
        <v>14064</v>
      </c>
      <c r="B333" s="1201" t="s">
        <v>13603</v>
      </c>
      <c r="C333" s="1201" t="s">
        <v>13518</v>
      </c>
      <c r="D333" s="1201">
        <v>1283</v>
      </c>
      <c r="E333" s="368" t="s">
        <v>13486</v>
      </c>
      <c r="F333" s="368"/>
      <c r="G333" s="368" t="s">
        <v>14063</v>
      </c>
      <c r="H333" s="368" t="s">
        <v>13134</v>
      </c>
      <c r="I333" s="1354">
        <v>4039.54</v>
      </c>
      <c r="J333" s="1352"/>
      <c r="K333" s="1200">
        <v>0</v>
      </c>
      <c r="L333" s="1199">
        <v>0</v>
      </c>
    </row>
    <row r="334" spans="1:12" x14ac:dyDescent="0.25">
      <c r="A334" s="1201" t="s">
        <v>14062</v>
      </c>
      <c r="B334" s="1201" t="s">
        <v>13603</v>
      </c>
      <c r="C334" s="1201" t="s">
        <v>13518</v>
      </c>
      <c r="D334" s="1201">
        <v>1655</v>
      </c>
      <c r="E334" s="368" t="s">
        <v>14061</v>
      </c>
      <c r="F334" s="368"/>
      <c r="G334" s="368" t="s">
        <v>14060</v>
      </c>
      <c r="H334" s="368" t="s">
        <v>13134</v>
      </c>
      <c r="I334" s="1354">
        <v>9088.9599999999991</v>
      </c>
      <c r="J334" s="1352"/>
      <c r="K334" s="1200">
        <v>0</v>
      </c>
      <c r="L334" s="1199">
        <v>0</v>
      </c>
    </row>
    <row r="335" spans="1:12" ht="24" x14ac:dyDescent="0.25">
      <c r="A335" s="1201" t="s">
        <v>14059</v>
      </c>
      <c r="B335" s="1201" t="s">
        <v>13585</v>
      </c>
      <c r="C335" s="1201" t="s">
        <v>13518</v>
      </c>
      <c r="D335" s="1201">
        <v>3079</v>
      </c>
      <c r="E335" s="368" t="s">
        <v>13382</v>
      </c>
      <c r="F335" s="368"/>
      <c r="G335" s="368" t="s">
        <v>14058</v>
      </c>
      <c r="H335" s="368" t="s">
        <v>13303</v>
      </c>
      <c r="I335" s="1354">
        <v>0</v>
      </c>
      <c r="J335" s="1352"/>
      <c r="K335" s="1200">
        <v>0</v>
      </c>
      <c r="L335" s="1199">
        <v>13832.34</v>
      </c>
    </row>
    <row r="336" spans="1:12" x14ac:dyDescent="0.25">
      <c r="A336" s="1201" t="s">
        <v>14057</v>
      </c>
      <c r="B336" s="1201" t="s">
        <v>13585</v>
      </c>
      <c r="C336" s="1201" t="s">
        <v>13518</v>
      </c>
      <c r="D336" s="1201">
        <v>710</v>
      </c>
      <c r="E336" s="368" t="s">
        <v>14056</v>
      </c>
      <c r="F336" s="368"/>
      <c r="G336" s="368" t="s">
        <v>14055</v>
      </c>
      <c r="H336" s="368" t="s">
        <v>13134</v>
      </c>
      <c r="I336" s="1354">
        <v>525.13</v>
      </c>
      <c r="J336" s="1352"/>
      <c r="K336" s="1200">
        <v>0</v>
      </c>
      <c r="L336" s="1199">
        <v>0</v>
      </c>
    </row>
    <row r="337" spans="1:12" x14ac:dyDescent="0.25">
      <c r="A337" s="1201" t="s">
        <v>14054</v>
      </c>
      <c r="B337" s="1201" t="s">
        <v>13585</v>
      </c>
      <c r="C337" s="1201" t="s">
        <v>13518</v>
      </c>
      <c r="D337" s="1201">
        <v>2944</v>
      </c>
      <c r="E337" s="368" t="s">
        <v>14053</v>
      </c>
      <c r="F337" s="368"/>
      <c r="G337" s="368" t="s">
        <v>14052</v>
      </c>
      <c r="H337" s="368" t="s">
        <v>13134</v>
      </c>
      <c r="I337" s="1354">
        <v>5049.42</v>
      </c>
      <c r="J337" s="1352"/>
      <c r="K337" s="1200">
        <v>0</v>
      </c>
      <c r="L337" s="1199">
        <v>0</v>
      </c>
    </row>
    <row r="338" spans="1:12" x14ac:dyDescent="0.25">
      <c r="A338" s="1201" t="s">
        <v>14051</v>
      </c>
      <c r="B338" s="1201" t="s">
        <v>13585</v>
      </c>
      <c r="C338" s="1201" t="s">
        <v>13518</v>
      </c>
      <c r="D338" s="1201">
        <v>472</v>
      </c>
      <c r="E338" s="368" t="s">
        <v>14050</v>
      </c>
      <c r="F338" s="368"/>
      <c r="G338" s="368" t="s">
        <v>14049</v>
      </c>
      <c r="H338" s="368" t="s">
        <v>13134</v>
      </c>
      <c r="I338" s="1354">
        <v>3170.28</v>
      </c>
      <c r="J338" s="1352"/>
      <c r="K338" s="1200">
        <v>0</v>
      </c>
      <c r="L338" s="1199">
        <v>0</v>
      </c>
    </row>
    <row r="339" spans="1:12" x14ac:dyDescent="0.25">
      <c r="A339" s="1201" t="s">
        <v>13742</v>
      </c>
      <c r="B339" s="1201" t="s">
        <v>13585</v>
      </c>
      <c r="C339" s="1201" t="s">
        <v>13518</v>
      </c>
      <c r="D339" s="1201">
        <v>25</v>
      </c>
      <c r="E339" s="368" t="s">
        <v>13741</v>
      </c>
      <c r="F339" s="368"/>
      <c r="G339" s="368" t="s">
        <v>14048</v>
      </c>
      <c r="H339" s="368" t="s">
        <v>13134</v>
      </c>
      <c r="I339" s="1354">
        <v>1500</v>
      </c>
      <c r="J339" s="1352"/>
      <c r="K339" s="1200">
        <v>0</v>
      </c>
      <c r="L339" s="1199">
        <v>0</v>
      </c>
    </row>
    <row r="340" spans="1:12" x14ac:dyDescent="0.25">
      <c r="A340" s="1201" t="s">
        <v>14047</v>
      </c>
      <c r="B340" s="1201" t="s">
        <v>13585</v>
      </c>
      <c r="C340" s="1201" t="s">
        <v>13518</v>
      </c>
      <c r="D340" s="1201">
        <v>847</v>
      </c>
      <c r="E340" s="368" t="s">
        <v>14046</v>
      </c>
      <c r="F340" s="368"/>
      <c r="G340" s="368" t="s">
        <v>14045</v>
      </c>
      <c r="H340" s="368" t="s">
        <v>13134</v>
      </c>
      <c r="I340" s="1354">
        <v>5182.21</v>
      </c>
      <c r="J340" s="1352"/>
      <c r="K340" s="1200">
        <v>0</v>
      </c>
      <c r="L340" s="1199">
        <v>0</v>
      </c>
    </row>
    <row r="341" spans="1:12" x14ac:dyDescent="0.25">
      <c r="A341" s="1201" t="s">
        <v>14044</v>
      </c>
      <c r="B341" s="1201" t="s">
        <v>13585</v>
      </c>
      <c r="C341" s="1201" t="s">
        <v>13518</v>
      </c>
      <c r="D341" s="1201">
        <v>2769</v>
      </c>
      <c r="E341" s="368" t="s">
        <v>14043</v>
      </c>
      <c r="F341" s="368"/>
      <c r="G341" s="368" t="s">
        <v>14042</v>
      </c>
      <c r="H341" s="368" t="s">
        <v>13134</v>
      </c>
      <c r="I341" s="1354">
        <v>5049.42</v>
      </c>
      <c r="J341" s="1352"/>
      <c r="K341" s="1200">
        <v>0</v>
      </c>
      <c r="L341" s="1199">
        <v>0</v>
      </c>
    </row>
    <row r="342" spans="1:12" x14ac:dyDescent="0.25">
      <c r="A342" s="1201" t="s">
        <v>14041</v>
      </c>
      <c r="B342" s="1201" t="s">
        <v>13585</v>
      </c>
      <c r="C342" s="1201" t="s">
        <v>13518</v>
      </c>
      <c r="D342" s="1201">
        <v>2292</v>
      </c>
      <c r="E342" s="368" t="s">
        <v>14040</v>
      </c>
      <c r="F342" s="368"/>
      <c r="G342" s="368" t="s">
        <v>14039</v>
      </c>
      <c r="H342" s="368" t="s">
        <v>13134</v>
      </c>
      <c r="I342" s="1354">
        <v>2019.77</v>
      </c>
      <c r="J342" s="1352"/>
      <c r="K342" s="1200">
        <v>0</v>
      </c>
      <c r="L342" s="1199">
        <v>0</v>
      </c>
    </row>
    <row r="343" spans="1:12" x14ac:dyDescent="0.25">
      <c r="A343" s="1201" t="s">
        <v>14038</v>
      </c>
      <c r="B343" s="1201" t="s">
        <v>13585</v>
      </c>
      <c r="C343" s="1201" t="s">
        <v>13518</v>
      </c>
      <c r="D343" s="1201">
        <v>2669</v>
      </c>
      <c r="E343" s="368" t="s">
        <v>14037</v>
      </c>
      <c r="F343" s="368"/>
      <c r="G343" s="368" t="s">
        <v>14036</v>
      </c>
      <c r="H343" s="368" t="s">
        <v>13134</v>
      </c>
      <c r="I343" s="1354">
        <v>10098.84</v>
      </c>
      <c r="J343" s="1352"/>
      <c r="K343" s="1200">
        <v>0</v>
      </c>
      <c r="L343" s="1199">
        <v>0</v>
      </c>
    </row>
    <row r="344" spans="1:12" x14ac:dyDescent="0.25">
      <c r="A344" s="1201" t="s">
        <v>14035</v>
      </c>
      <c r="B344" s="1201" t="s">
        <v>13585</v>
      </c>
      <c r="C344" s="1201" t="s">
        <v>13518</v>
      </c>
      <c r="D344" s="1201">
        <v>2892</v>
      </c>
      <c r="E344" s="368" t="s">
        <v>14034</v>
      </c>
      <c r="F344" s="368"/>
      <c r="G344" s="368" t="s">
        <v>14033</v>
      </c>
      <c r="H344" s="368" t="s">
        <v>13134</v>
      </c>
      <c r="I344" s="1354">
        <v>1009.88</v>
      </c>
      <c r="J344" s="1352"/>
      <c r="K344" s="1200">
        <v>0</v>
      </c>
      <c r="L344" s="1199">
        <v>0</v>
      </c>
    </row>
    <row r="345" spans="1:12" x14ac:dyDescent="0.25">
      <c r="A345" s="1201" t="s">
        <v>14032</v>
      </c>
      <c r="B345" s="1201" t="s">
        <v>13585</v>
      </c>
      <c r="C345" s="1201" t="s">
        <v>13518</v>
      </c>
      <c r="D345" s="1201">
        <v>2661</v>
      </c>
      <c r="E345" s="368" t="s">
        <v>14031</v>
      </c>
      <c r="F345" s="368"/>
      <c r="G345" s="368" t="s">
        <v>14030</v>
      </c>
      <c r="H345" s="368" t="s">
        <v>13134</v>
      </c>
      <c r="I345" s="1354">
        <v>3945.86</v>
      </c>
      <c r="J345" s="1352"/>
      <c r="K345" s="1200">
        <v>0</v>
      </c>
      <c r="L345" s="1199">
        <v>0</v>
      </c>
    </row>
    <row r="346" spans="1:12" x14ac:dyDescent="0.25">
      <c r="A346" s="1201" t="s">
        <v>14029</v>
      </c>
      <c r="B346" s="1201" t="s">
        <v>13585</v>
      </c>
      <c r="C346" s="1201" t="s">
        <v>13518</v>
      </c>
      <c r="D346" s="1201">
        <v>2492</v>
      </c>
      <c r="E346" s="368" t="s">
        <v>14028</v>
      </c>
      <c r="F346" s="368"/>
      <c r="G346" s="368" t="s">
        <v>14027</v>
      </c>
      <c r="H346" s="368" t="s">
        <v>13134</v>
      </c>
      <c r="I346" s="1354">
        <v>15148.27</v>
      </c>
      <c r="J346" s="1352"/>
      <c r="K346" s="1200">
        <v>0</v>
      </c>
      <c r="L346" s="1199">
        <v>0</v>
      </c>
    </row>
    <row r="347" spans="1:12" x14ac:dyDescent="0.25">
      <c r="A347" s="1201" t="s">
        <v>14026</v>
      </c>
      <c r="B347" s="1201" t="s">
        <v>13585</v>
      </c>
      <c r="C347" s="1201" t="s">
        <v>13518</v>
      </c>
      <c r="D347" s="1201">
        <v>166</v>
      </c>
      <c r="E347" s="368" t="s">
        <v>14025</v>
      </c>
      <c r="F347" s="368"/>
      <c r="G347" s="368" t="s">
        <v>14024</v>
      </c>
      <c r="H347" s="368" t="s">
        <v>13134</v>
      </c>
      <c r="I347" s="1354">
        <v>2011.43</v>
      </c>
      <c r="J347" s="1352"/>
      <c r="K347" s="1200">
        <v>0</v>
      </c>
      <c r="L347" s="1199">
        <v>0</v>
      </c>
    </row>
    <row r="348" spans="1:12" x14ac:dyDescent="0.25">
      <c r="A348" s="1201" t="s">
        <v>14023</v>
      </c>
      <c r="B348" s="1201" t="s">
        <v>13585</v>
      </c>
      <c r="C348" s="1201" t="s">
        <v>13518</v>
      </c>
      <c r="D348" s="1201">
        <v>2390</v>
      </c>
      <c r="E348" s="368" t="s">
        <v>14022</v>
      </c>
      <c r="F348" s="368"/>
      <c r="G348" s="368" t="s">
        <v>14021</v>
      </c>
      <c r="H348" s="368" t="s">
        <v>13134</v>
      </c>
      <c r="I348" s="1354">
        <v>5049.42</v>
      </c>
      <c r="J348" s="1352"/>
      <c r="K348" s="1200">
        <v>0</v>
      </c>
      <c r="L348" s="1199">
        <v>0</v>
      </c>
    </row>
    <row r="349" spans="1:12" ht="24" x14ac:dyDescent="0.25">
      <c r="A349" s="1201" t="s">
        <v>14020</v>
      </c>
      <c r="B349" s="1201" t="s">
        <v>13585</v>
      </c>
      <c r="C349" s="1201" t="s">
        <v>13518</v>
      </c>
      <c r="D349" s="1201">
        <v>1095</v>
      </c>
      <c r="E349" s="368" t="s">
        <v>13465</v>
      </c>
      <c r="F349" s="368"/>
      <c r="G349" s="368" t="s">
        <v>14019</v>
      </c>
      <c r="H349" s="368" t="s">
        <v>13134</v>
      </c>
      <c r="I349" s="1354">
        <v>985.61</v>
      </c>
      <c r="J349" s="1352"/>
      <c r="K349" s="1200">
        <v>0</v>
      </c>
      <c r="L349" s="1199">
        <v>0</v>
      </c>
    </row>
    <row r="350" spans="1:12" x14ac:dyDescent="0.25">
      <c r="A350" s="1201" t="s">
        <v>14018</v>
      </c>
      <c r="B350" s="1201" t="s">
        <v>13585</v>
      </c>
      <c r="C350" s="1201" t="s">
        <v>13518</v>
      </c>
      <c r="D350" s="1201">
        <v>2551</v>
      </c>
      <c r="E350" s="368" t="s">
        <v>14017</v>
      </c>
      <c r="F350" s="368"/>
      <c r="G350" s="368" t="s">
        <v>14016</v>
      </c>
      <c r="H350" s="368" t="s">
        <v>13134</v>
      </c>
      <c r="I350" s="1354">
        <v>1739.98</v>
      </c>
      <c r="J350" s="1352"/>
      <c r="K350" s="1200">
        <v>0</v>
      </c>
      <c r="L350" s="1199">
        <v>0</v>
      </c>
    </row>
    <row r="351" spans="1:12" x14ac:dyDescent="0.25">
      <c r="A351" s="1201" t="s">
        <v>14015</v>
      </c>
      <c r="B351" s="1201" t="s">
        <v>13585</v>
      </c>
      <c r="C351" s="1201" t="s">
        <v>13518</v>
      </c>
      <c r="D351" s="1201">
        <v>2503</v>
      </c>
      <c r="E351" s="368" t="s">
        <v>14014</v>
      </c>
      <c r="F351" s="368"/>
      <c r="G351" s="368" t="s">
        <v>14013</v>
      </c>
      <c r="H351" s="368" t="s">
        <v>13134</v>
      </c>
      <c r="I351" s="1354">
        <v>3869.34</v>
      </c>
      <c r="J351" s="1352"/>
      <c r="K351" s="1200">
        <v>0</v>
      </c>
      <c r="L351" s="1199">
        <v>0</v>
      </c>
    </row>
    <row r="352" spans="1:12" x14ac:dyDescent="0.25">
      <c r="A352" s="1201" t="s">
        <v>14012</v>
      </c>
      <c r="B352" s="1201" t="s">
        <v>13585</v>
      </c>
      <c r="C352" s="1201" t="s">
        <v>13518</v>
      </c>
      <c r="D352" s="1201">
        <v>1227</v>
      </c>
      <c r="E352" s="368" t="s">
        <v>14011</v>
      </c>
      <c r="F352" s="368" t="s">
        <v>14010</v>
      </c>
      <c r="G352" s="368" t="s">
        <v>14009</v>
      </c>
      <c r="H352" s="368" t="s">
        <v>13181</v>
      </c>
      <c r="I352" s="1354">
        <v>0</v>
      </c>
      <c r="J352" s="1352"/>
      <c r="K352" s="1200">
        <v>2760.97</v>
      </c>
      <c r="L352" s="1199">
        <v>0</v>
      </c>
    </row>
    <row r="353" spans="1:12" x14ac:dyDescent="0.25">
      <c r="A353" s="1201" t="s">
        <v>14008</v>
      </c>
      <c r="B353" s="1201" t="s">
        <v>13585</v>
      </c>
      <c r="C353" s="1201" t="s">
        <v>13518</v>
      </c>
      <c r="D353" s="1201">
        <v>727</v>
      </c>
      <c r="E353" s="368" t="s">
        <v>14007</v>
      </c>
      <c r="F353" s="368"/>
      <c r="G353" s="368" t="s">
        <v>14006</v>
      </c>
      <c r="H353" s="368" t="s">
        <v>13134</v>
      </c>
      <c r="I353" s="1354">
        <v>1085.76</v>
      </c>
      <c r="J353" s="1352"/>
      <c r="K353" s="1200">
        <v>0</v>
      </c>
      <c r="L353" s="1199">
        <v>0</v>
      </c>
    </row>
    <row r="354" spans="1:12" x14ac:dyDescent="0.25">
      <c r="A354" s="1201" t="s">
        <v>14005</v>
      </c>
      <c r="B354" s="1201" t="s">
        <v>13585</v>
      </c>
      <c r="C354" s="1201" t="s">
        <v>13518</v>
      </c>
      <c r="D354" s="1201">
        <v>3131</v>
      </c>
      <c r="E354" s="368" t="s">
        <v>14004</v>
      </c>
      <c r="F354" s="368"/>
      <c r="G354" s="368" t="s">
        <v>14003</v>
      </c>
      <c r="H354" s="368" t="s">
        <v>13134</v>
      </c>
      <c r="I354" s="1354">
        <v>9312.48</v>
      </c>
      <c r="J354" s="1352"/>
      <c r="K354" s="1200">
        <v>0</v>
      </c>
      <c r="L354" s="1199">
        <v>0</v>
      </c>
    </row>
    <row r="355" spans="1:12" x14ac:dyDescent="0.25">
      <c r="A355" s="1201" t="s">
        <v>14002</v>
      </c>
      <c r="B355" s="1201" t="s">
        <v>13585</v>
      </c>
      <c r="C355" s="1201" t="s">
        <v>13518</v>
      </c>
      <c r="D355" s="1201">
        <v>3005</v>
      </c>
      <c r="E355" s="368" t="s">
        <v>14001</v>
      </c>
      <c r="F355" s="368"/>
      <c r="G355" s="368" t="s">
        <v>14000</v>
      </c>
      <c r="H355" s="368" t="s">
        <v>13134</v>
      </c>
      <c r="I355" s="1354">
        <v>5049.42</v>
      </c>
      <c r="J355" s="1352"/>
      <c r="K355" s="1200">
        <v>0</v>
      </c>
      <c r="L355" s="1199">
        <v>0</v>
      </c>
    </row>
    <row r="356" spans="1:12" x14ac:dyDescent="0.25">
      <c r="A356" s="1201" t="s">
        <v>13999</v>
      </c>
      <c r="B356" s="1201" t="s">
        <v>13585</v>
      </c>
      <c r="C356" s="1201" t="s">
        <v>13518</v>
      </c>
      <c r="D356" s="1201">
        <v>1363</v>
      </c>
      <c r="E356" s="368" t="s">
        <v>13998</v>
      </c>
      <c r="F356" s="368"/>
      <c r="G356" s="368" t="s">
        <v>13997</v>
      </c>
      <c r="H356" s="368" t="s">
        <v>13134</v>
      </c>
      <c r="I356" s="1354">
        <v>50494.22</v>
      </c>
      <c r="J356" s="1352"/>
      <c r="K356" s="1200">
        <v>0</v>
      </c>
      <c r="L356" s="1199">
        <v>0</v>
      </c>
    </row>
    <row r="357" spans="1:12" x14ac:dyDescent="0.25">
      <c r="A357" s="1201" t="s">
        <v>13996</v>
      </c>
      <c r="B357" s="1201" t="s">
        <v>13585</v>
      </c>
      <c r="C357" s="1201" t="s">
        <v>13518</v>
      </c>
      <c r="D357" s="1201">
        <v>324</v>
      </c>
      <c r="E357" s="368" t="s">
        <v>13995</v>
      </c>
      <c r="F357" s="368"/>
      <c r="G357" s="368" t="s">
        <v>13994</v>
      </c>
      <c r="H357" s="368" t="s">
        <v>13134</v>
      </c>
      <c r="I357" s="1354">
        <v>6059.31</v>
      </c>
      <c r="J357" s="1352"/>
      <c r="K357" s="1200">
        <v>0</v>
      </c>
      <c r="L357" s="1199">
        <v>0</v>
      </c>
    </row>
    <row r="358" spans="1:12" x14ac:dyDescent="0.25">
      <c r="A358" s="1201" t="s">
        <v>13993</v>
      </c>
      <c r="B358" s="1201" t="s">
        <v>13585</v>
      </c>
      <c r="C358" s="1201" t="s">
        <v>13518</v>
      </c>
      <c r="D358" s="1201">
        <v>2951</v>
      </c>
      <c r="E358" s="368" t="s">
        <v>13992</v>
      </c>
      <c r="F358" s="368"/>
      <c r="G358" s="368" t="s">
        <v>13991</v>
      </c>
      <c r="H358" s="368" t="s">
        <v>13134</v>
      </c>
      <c r="I358" s="1354">
        <v>2019.77</v>
      </c>
      <c r="J358" s="1352"/>
      <c r="K358" s="1200">
        <v>0</v>
      </c>
      <c r="L358" s="1199">
        <v>0</v>
      </c>
    </row>
    <row r="359" spans="1:12" x14ac:dyDescent="0.25">
      <c r="A359" s="1201" t="s">
        <v>13990</v>
      </c>
      <c r="B359" s="1201" t="s">
        <v>13585</v>
      </c>
      <c r="C359" s="1201" t="s">
        <v>13518</v>
      </c>
      <c r="D359" s="1201">
        <v>908</v>
      </c>
      <c r="E359" s="368" t="s">
        <v>13989</v>
      </c>
      <c r="F359" s="368"/>
      <c r="G359" s="368" t="s">
        <v>13988</v>
      </c>
      <c r="H359" s="368" t="s">
        <v>13134</v>
      </c>
      <c r="I359" s="1354">
        <v>5049.42</v>
      </c>
      <c r="J359" s="1352"/>
      <c r="K359" s="1200">
        <v>0</v>
      </c>
      <c r="L359" s="1199">
        <v>0</v>
      </c>
    </row>
    <row r="360" spans="1:12" x14ac:dyDescent="0.25">
      <c r="A360" s="1201" t="s">
        <v>13987</v>
      </c>
      <c r="B360" s="1201" t="s">
        <v>13585</v>
      </c>
      <c r="C360" s="1201" t="s">
        <v>13518</v>
      </c>
      <c r="D360" s="1201">
        <v>2284</v>
      </c>
      <c r="E360" s="368" t="s">
        <v>13986</v>
      </c>
      <c r="F360" s="368"/>
      <c r="G360" s="368" t="s">
        <v>13985</v>
      </c>
      <c r="H360" s="368" t="s">
        <v>13134</v>
      </c>
      <c r="I360" s="1354">
        <v>2019.77</v>
      </c>
      <c r="J360" s="1352"/>
      <c r="K360" s="1200">
        <v>0</v>
      </c>
      <c r="L360" s="1199">
        <v>0</v>
      </c>
    </row>
    <row r="361" spans="1:12" ht="24" x14ac:dyDescent="0.25">
      <c r="A361" s="1201" t="s">
        <v>13984</v>
      </c>
      <c r="B361" s="1201" t="s">
        <v>13719</v>
      </c>
      <c r="C361" s="1201" t="s">
        <v>13518</v>
      </c>
      <c r="D361" s="1201">
        <v>1882</v>
      </c>
      <c r="E361" s="368" t="s">
        <v>13983</v>
      </c>
      <c r="F361" s="368"/>
      <c r="G361" s="368"/>
      <c r="H361" s="368" t="s">
        <v>13139</v>
      </c>
      <c r="I361" s="1354">
        <v>0</v>
      </c>
      <c r="J361" s="1352"/>
      <c r="K361" s="1200">
        <v>0</v>
      </c>
      <c r="L361" s="1199">
        <v>833.55</v>
      </c>
    </row>
    <row r="362" spans="1:12" ht="24" x14ac:dyDescent="0.25">
      <c r="A362" s="1201" t="s">
        <v>13982</v>
      </c>
      <c r="B362" s="1201" t="s">
        <v>13722</v>
      </c>
      <c r="C362" s="1201" t="s">
        <v>13518</v>
      </c>
      <c r="D362" s="1201">
        <v>714</v>
      </c>
      <c r="E362" s="368" t="s">
        <v>13176</v>
      </c>
      <c r="F362" s="368"/>
      <c r="G362" s="368"/>
      <c r="H362" s="368" t="s">
        <v>13139</v>
      </c>
      <c r="I362" s="1354">
        <v>0</v>
      </c>
      <c r="J362" s="1352"/>
      <c r="K362" s="1200">
        <v>0</v>
      </c>
      <c r="L362" s="1199">
        <v>14128.04</v>
      </c>
    </row>
    <row r="363" spans="1:12" ht="24" x14ac:dyDescent="0.25">
      <c r="A363" s="1201" t="s">
        <v>13981</v>
      </c>
      <c r="B363" s="1201" t="s">
        <v>13722</v>
      </c>
      <c r="C363" s="1201" t="s">
        <v>13518</v>
      </c>
      <c r="D363" s="1201">
        <v>2770</v>
      </c>
      <c r="E363" s="368" t="s">
        <v>13340</v>
      </c>
      <c r="F363" s="368"/>
      <c r="G363" s="368"/>
      <c r="H363" s="368" t="s">
        <v>13139</v>
      </c>
      <c r="I363" s="1354">
        <v>0</v>
      </c>
      <c r="J363" s="1352"/>
      <c r="K363" s="1200">
        <v>0</v>
      </c>
      <c r="L363" s="1199">
        <v>12211.22</v>
      </c>
    </row>
    <row r="364" spans="1:12" ht="24" x14ac:dyDescent="0.25">
      <c r="A364" s="1201" t="s">
        <v>13980</v>
      </c>
      <c r="B364" s="1201" t="s">
        <v>13722</v>
      </c>
      <c r="C364" s="1201" t="s">
        <v>13518</v>
      </c>
      <c r="D364" s="1201">
        <v>1870</v>
      </c>
      <c r="E364" s="368" t="s">
        <v>13979</v>
      </c>
      <c r="F364" s="368"/>
      <c r="G364" s="368"/>
      <c r="H364" s="368" t="s">
        <v>13139</v>
      </c>
      <c r="I364" s="1354">
        <v>0</v>
      </c>
      <c r="J364" s="1352"/>
      <c r="K364" s="1200">
        <v>0</v>
      </c>
      <c r="L364" s="1199">
        <v>17205.189999999999</v>
      </c>
    </row>
    <row r="365" spans="1:12" ht="24" x14ac:dyDescent="0.25">
      <c r="A365" s="1201" t="s">
        <v>13978</v>
      </c>
      <c r="B365" s="1201" t="s">
        <v>13722</v>
      </c>
      <c r="C365" s="1201" t="s">
        <v>13518</v>
      </c>
      <c r="D365" s="1201">
        <v>1765</v>
      </c>
      <c r="E365" s="368" t="s">
        <v>13977</v>
      </c>
      <c r="F365" s="368"/>
      <c r="G365" s="368"/>
      <c r="H365" s="368" t="s">
        <v>13139</v>
      </c>
      <c r="I365" s="1354">
        <v>0</v>
      </c>
      <c r="J365" s="1352"/>
      <c r="K365" s="1200">
        <v>0</v>
      </c>
      <c r="L365" s="1199">
        <v>14998.8</v>
      </c>
    </row>
    <row r="366" spans="1:12" ht="24" x14ac:dyDescent="0.25">
      <c r="A366" s="1201" t="s">
        <v>13976</v>
      </c>
      <c r="B366" s="1201" t="s">
        <v>13719</v>
      </c>
      <c r="C366" s="1201" t="s">
        <v>13518</v>
      </c>
      <c r="D366" s="1201">
        <v>2899</v>
      </c>
      <c r="E366" s="368" t="s">
        <v>13379</v>
      </c>
      <c r="F366" s="368"/>
      <c r="G366" s="368"/>
      <c r="H366" s="368" t="s">
        <v>13139</v>
      </c>
      <c r="I366" s="1354">
        <v>0</v>
      </c>
      <c r="J366" s="1352"/>
      <c r="K366" s="1200">
        <v>0</v>
      </c>
      <c r="L366" s="1199">
        <v>3781.7</v>
      </c>
    </row>
    <row r="367" spans="1:12" ht="24" x14ac:dyDescent="0.25">
      <c r="A367" s="1201" t="s">
        <v>13513</v>
      </c>
      <c r="B367" s="1201" t="s">
        <v>13719</v>
      </c>
      <c r="C367" s="1201" t="s">
        <v>13518</v>
      </c>
      <c r="D367" s="1201">
        <v>459</v>
      </c>
      <c r="E367" s="368" t="s">
        <v>13512</v>
      </c>
      <c r="F367" s="368"/>
      <c r="G367" s="368"/>
      <c r="H367" s="368" t="s">
        <v>13139</v>
      </c>
      <c r="I367" s="1354">
        <v>0</v>
      </c>
      <c r="J367" s="1352"/>
      <c r="K367" s="1200">
        <v>0</v>
      </c>
      <c r="L367" s="1199">
        <v>3000</v>
      </c>
    </row>
    <row r="368" spans="1:12" ht="24" x14ac:dyDescent="0.25">
      <c r="A368" s="1201" t="s">
        <v>13975</v>
      </c>
      <c r="B368" s="1201" t="s">
        <v>13719</v>
      </c>
      <c r="C368" s="1201" t="s">
        <v>13518</v>
      </c>
      <c r="D368" s="1201">
        <v>896</v>
      </c>
      <c r="E368" s="368" t="s">
        <v>13974</v>
      </c>
      <c r="F368" s="368"/>
      <c r="G368" s="368"/>
      <c r="H368" s="368" t="s">
        <v>13139</v>
      </c>
      <c r="I368" s="1354">
        <v>0</v>
      </c>
      <c r="J368" s="1352"/>
      <c r="K368" s="1200">
        <v>0</v>
      </c>
      <c r="L368" s="1199">
        <v>10253.61</v>
      </c>
    </row>
    <row r="369" spans="1:12" ht="24" x14ac:dyDescent="0.25">
      <c r="A369" s="1201" t="s">
        <v>13973</v>
      </c>
      <c r="B369" s="1201" t="s">
        <v>13719</v>
      </c>
      <c r="C369" s="1201" t="s">
        <v>13518</v>
      </c>
      <c r="D369" s="1201">
        <v>2040</v>
      </c>
      <c r="E369" s="368" t="s">
        <v>13972</v>
      </c>
      <c r="F369" s="368"/>
      <c r="G369" s="368"/>
      <c r="H369" s="368" t="s">
        <v>13139</v>
      </c>
      <c r="I369" s="1354">
        <v>0</v>
      </c>
      <c r="J369" s="1352"/>
      <c r="K369" s="1200">
        <v>0</v>
      </c>
      <c r="L369" s="1199">
        <v>6977.4</v>
      </c>
    </row>
    <row r="370" spans="1:12" ht="24" x14ac:dyDescent="0.25">
      <c r="A370" s="1201" t="s">
        <v>13971</v>
      </c>
      <c r="B370" s="1201" t="s">
        <v>13719</v>
      </c>
      <c r="C370" s="1201" t="s">
        <v>13518</v>
      </c>
      <c r="D370" s="1201">
        <v>2200</v>
      </c>
      <c r="E370" s="368" t="s">
        <v>13970</v>
      </c>
      <c r="F370" s="368"/>
      <c r="G370" s="368"/>
      <c r="H370" s="368" t="s">
        <v>13139</v>
      </c>
      <c r="I370" s="1354">
        <v>0</v>
      </c>
      <c r="J370" s="1352"/>
      <c r="K370" s="1200">
        <v>0</v>
      </c>
      <c r="L370" s="1199">
        <v>9588.4699999999993</v>
      </c>
    </row>
    <row r="371" spans="1:12" ht="24" x14ac:dyDescent="0.25">
      <c r="A371" s="1201" t="s">
        <v>13969</v>
      </c>
      <c r="B371" s="1201" t="s">
        <v>13719</v>
      </c>
      <c r="C371" s="1201" t="s">
        <v>13518</v>
      </c>
      <c r="D371" s="1201">
        <v>339</v>
      </c>
      <c r="E371" s="368" t="s">
        <v>13968</v>
      </c>
      <c r="F371" s="368"/>
      <c r="G371" s="368"/>
      <c r="H371" s="368" t="s">
        <v>13139</v>
      </c>
      <c r="I371" s="1354">
        <v>0</v>
      </c>
      <c r="J371" s="1352"/>
      <c r="K371" s="1200">
        <v>0</v>
      </c>
      <c r="L371" s="1199">
        <v>17514.650000000001</v>
      </c>
    </row>
    <row r="372" spans="1:12" ht="24" x14ac:dyDescent="0.25">
      <c r="A372" s="1201" t="s">
        <v>13967</v>
      </c>
      <c r="B372" s="1201" t="s">
        <v>13719</v>
      </c>
      <c r="C372" s="1201" t="s">
        <v>13518</v>
      </c>
      <c r="D372" s="1201">
        <v>1334</v>
      </c>
      <c r="E372" s="368" t="s">
        <v>13966</v>
      </c>
      <c r="F372" s="368"/>
      <c r="G372" s="368"/>
      <c r="H372" s="368" t="s">
        <v>13139</v>
      </c>
      <c r="I372" s="1354">
        <v>0</v>
      </c>
      <c r="J372" s="1352"/>
      <c r="K372" s="1200">
        <v>0</v>
      </c>
      <c r="L372" s="1199">
        <v>13920.02</v>
      </c>
    </row>
    <row r="373" spans="1:12" ht="24" x14ac:dyDescent="0.25">
      <c r="A373" s="1201" t="s">
        <v>13965</v>
      </c>
      <c r="B373" s="1201" t="s">
        <v>13719</v>
      </c>
      <c r="C373" s="1201" t="s">
        <v>13518</v>
      </c>
      <c r="D373" s="1201">
        <v>208</v>
      </c>
      <c r="E373" s="368" t="s">
        <v>13964</v>
      </c>
      <c r="F373" s="368"/>
      <c r="G373" s="368"/>
      <c r="H373" s="368" t="s">
        <v>13139</v>
      </c>
      <c r="I373" s="1354">
        <v>0</v>
      </c>
      <c r="J373" s="1352"/>
      <c r="K373" s="1200">
        <v>0</v>
      </c>
      <c r="L373" s="1199">
        <v>5765.75</v>
      </c>
    </row>
    <row r="374" spans="1:12" ht="24" x14ac:dyDescent="0.25">
      <c r="A374" s="1201" t="s">
        <v>13963</v>
      </c>
      <c r="B374" s="1201" t="s">
        <v>13719</v>
      </c>
      <c r="C374" s="1201" t="s">
        <v>13518</v>
      </c>
      <c r="D374" s="1201">
        <v>1454</v>
      </c>
      <c r="E374" s="368" t="s">
        <v>13687</v>
      </c>
      <c r="F374" s="368"/>
      <c r="G374" s="368"/>
      <c r="H374" s="368" t="s">
        <v>13139</v>
      </c>
      <c r="I374" s="1354">
        <v>0</v>
      </c>
      <c r="J374" s="1352"/>
      <c r="K374" s="1200">
        <v>0</v>
      </c>
      <c r="L374" s="1199">
        <v>17075.490000000002</v>
      </c>
    </row>
    <row r="375" spans="1:12" ht="24" x14ac:dyDescent="0.25">
      <c r="A375" s="1201" t="s">
        <v>13962</v>
      </c>
      <c r="B375" s="1201" t="s">
        <v>13719</v>
      </c>
      <c r="C375" s="1201" t="s">
        <v>13518</v>
      </c>
      <c r="D375" s="1201">
        <v>1736</v>
      </c>
      <c r="E375" s="368" t="s">
        <v>13961</v>
      </c>
      <c r="F375" s="368"/>
      <c r="G375" s="368"/>
      <c r="H375" s="368" t="s">
        <v>13139</v>
      </c>
      <c r="I375" s="1354">
        <v>0</v>
      </c>
      <c r="J375" s="1352"/>
      <c r="K375" s="1200">
        <v>0</v>
      </c>
      <c r="L375" s="1199">
        <v>20920.29</v>
      </c>
    </row>
    <row r="376" spans="1:12" ht="24" x14ac:dyDescent="0.25">
      <c r="A376" s="1201" t="s">
        <v>13960</v>
      </c>
      <c r="B376" s="1201" t="s">
        <v>13719</v>
      </c>
      <c r="C376" s="1201" t="s">
        <v>13518</v>
      </c>
      <c r="D376" s="1201">
        <v>204</v>
      </c>
      <c r="E376" s="368" t="s">
        <v>13959</v>
      </c>
      <c r="F376" s="368"/>
      <c r="G376" s="368"/>
      <c r="H376" s="368" t="s">
        <v>13139</v>
      </c>
      <c r="I376" s="1354">
        <v>0</v>
      </c>
      <c r="J376" s="1352"/>
      <c r="K376" s="1200">
        <v>0</v>
      </c>
      <c r="L376" s="1199">
        <v>3829.76</v>
      </c>
    </row>
    <row r="377" spans="1:12" ht="24" x14ac:dyDescent="0.25">
      <c r="A377" s="1201" t="s">
        <v>13958</v>
      </c>
      <c r="B377" s="1201" t="s">
        <v>13719</v>
      </c>
      <c r="C377" s="1201" t="s">
        <v>13518</v>
      </c>
      <c r="D377" s="1201">
        <v>1585</v>
      </c>
      <c r="E377" s="368" t="s">
        <v>13760</v>
      </c>
      <c r="F377" s="368"/>
      <c r="G377" s="368"/>
      <c r="H377" s="368" t="s">
        <v>13139</v>
      </c>
      <c r="I377" s="1354">
        <v>0</v>
      </c>
      <c r="J377" s="1352"/>
      <c r="K377" s="1200">
        <v>0</v>
      </c>
      <c r="L377" s="1199">
        <v>6272.67</v>
      </c>
    </row>
    <row r="378" spans="1:12" ht="24" x14ac:dyDescent="0.25">
      <c r="A378" s="1201" t="s">
        <v>13957</v>
      </c>
      <c r="B378" s="1201" t="s">
        <v>13719</v>
      </c>
      <c r="C378" s="1201" t="s">
        <v>13518</v>
      </c>
      <c r="D378" s="1201">
        <v>1032</v>
      </c>
      <c r="E378" s="368" t="s">
        <v>13293</v>
      </c>
      <c r="F378" s="368"/>
      <c r="G378" s="368"/>
      <c r="H378" s="368" t="s">
        <v>13139</v>
      </c>
      <c r="I378" s="1354">
        <v>0</v>
      </c>
      <c r="J378" s="1352"/>
      <c r="K378" s="1200">
        <v>0</v>
      </c>
      <c r="L378" s="1199">
        <v>30373.13</v>
      </c>
    </row>
    <row r="379" spans="1:12" ht="24" x14ac:dyDescent="0.25">
      <c r="A379" s="1201" t="s">
        <v>13956</v>
      </c>
      <c r="B379" s="1201" t="s">
        <v>13719</v>
      </c>
      <c r="C379" s="1201" t="s">
        <v>13518</v>
      </c>
      <c r="D379" s="1201">
        <v>2825</v>
      </c>
      <c r="E379" s="368" t="s">
        <v>13783</v>
      </c>
      <c r="F379" s="368"/>
      <c r="G379" s="368"/>
      <c r="H379" s="368" t="s">
        <v>13139</v>
      </c>
      <c r="I379" s="1354">
        <v>0</v>
      </c>
      <c r="J379" s="1352"/>
      <c r="K379" s="1200">
        <v>0</v>
      </c>
      <c r="L379" s="1199">
        <v>13804.02</v>
      </c>
    </row>
    <row r="380" spans="1:12" ht="24" x14ac:dyDescent="0.25">
      <c r="A380" s="1201" t="s">
        <v>13955</v>
      </c>
      <c r="B380" s="1201" t="s">
        <v>13719</v>
      </c>
      <c r="C380" s="1201" t="s">
        <v>13518</v>
      </c>
      <c r="D380" s="1201">
        <v>909</v>
      </c>
      <c r="E380" s="368" t="s">
        <v>13954</v>
      </c>
      <c r="F380" s="368"/>
      <c r="G380" s="368"/>
      <c r="H380" s="368" t="s">
        <v>13139</v>
      </c>
      <c r="I380" s="1354">
        <v>0</v>
      </c>
      <c r="J380" s="1352"/>
      <c r="K380" s="1200">
        <v>0</v>
      </c>
      <c r="L380" s="1199">
        <v>5054.47</v>
      </c>
    </row>
    <row r="381" spans="1:12" ht="24" x14ac:dyDescent="0.25">
      <c r="A381" s="1201" t="s">
        <v>13953</v>
      </c>
      <c r="B381" s="1201" t="s">
        <v>13719</v>
      </c>
      <c r="C381" s="1201" t="s">
        <v>13518</v>
      </c>
      <c r="D381" s="1201">
        <v>589</v>
      </c>
      <c r="E381" s="368" t="s">
        <v>13952</v>
      </c>
      <c r="F381" s="368"/>
      <c r="G381" s="368"/>
      <c r="H381" s="368" t="s">
        <v>13139</v>
      </c>
      <c r="I381" s="1354">
        <v>0</v>
      </c>
      <c r="J381" s="1352"/>
      <c r="K381" s="1200">
        <v>0</v>
      </c>
      <c r="L381" s="1199">
        <v>10567.6</v>
      </c>
    </row>
    <row r="382" spans="1:12" ht="24" x14ac:dyDescent="0.25">
      <c r="A382" s="1201" t="s">
        <v>13951</v>
      </c>
      <c r="B382" s="1201" t="s">
        <v>13719</v>
      </c>
      <c r="C382" s="1201" t="s">
        <v>13518</v>
      </c>
      <c r="D382" s="1201">
        <v>205</v>
      </c>
      <c r="E382" s="368" t="s">
        <v>13950</v>
      </c>
      <c r="F382" s="368"/>
      <c r="G382" s="368"/>
      <c r="H382" s="368" t="s">
        <v>13139</v>
      </c>
      <c r="I382" s="1354">
        <v>0</v>
      </c>
      <c r="J382" s="1352"/>
      <c r="K382" s="1200">
        <v>0</v>
      </c>
      <c r="L382" s="1199">
        <v>9303.2000000000007</v>
      </c>
    </row>
    <row r="383" spans="1:12" ht="24" x14ac:dyDescent="0.25">
      <c r="A383" s="1201" t="s">
        <v>13949</v>
      </c>
      <c r="B383" s="1201" t="s">
        <v>13714</v>
      </c>
      <c r="C383" s="1201" t="s">
        <v>13518</v>
      </c>
      <c r="D383" s="1201">
        <v>2673</v>
      </c>
      <c r="E383" s="368" t="s">
        <v>13321</v>
      </c>
      <c r="F383" s="368"/>
      <c r="G383" s="368"/>
      <c r="H383" s="368" t="s">
        <v>13139</v>
      </c>
      <c r="I383" s="1354">
        <v>0</v>
      </c>
      <c r="J383" s="1352"/>
      <c r="K383" s="1200">
        <v>0</v>
      </c>
      <c r="L383" s="1199">
        <v>270.91000000000003</v>
      </c>
    </row>
    <row r="384" spans="1:12" ht="24" x14ac:dyDescent="0.25">
      <c r="A384" s="1201" t="s">
        <v>13948</v>
      </c>
      <c r="B384" s="1201" t="s">
        <v>13714</v>
      </c>
      <c r="C384" s="1201" t="s">
        <v>13518</v>
      </c>
      <c r="D384" s="1201">
        <v>1706</v>
      </c>
      <c r="E384" s="368" t="s">
        <v>13648</v>
      </c>
      <c r="F384" s="368"/>
      <c r="G384" s="368"/>
      <c r="H384" s="368" t="s">
        <v>13139</v>
      </c>
      <c r="I384" s="1354">
        <v>0</v>
      </c>
      <c r="J384" s="1352"/>
      <c r="K384" s="1200">
        <v>0</v>
      </c>
      <c r="L384" s="1199">
        <v>13889.86</v>
      </c>
    </row>
    <row r="385" spans="1:12" ht="24" x14ac:dyDescent="0.25">
      <c r="A385" s="1201" t="s">
        <v>13947</v>
      </c>
      <c r="B385" s="1201" t="s">
        <v>13714</v>
      </c>
      <c r="C385" s="1201" t="s">
        <v>13518</v>
      </c>
      <c r="D385" s="1201">
        <v>3130</v>
      </c>
      <c r="E385" s="368" t="s">
        <v>13178</v>
      </c>
      <c r="F385" s="368"/>
      <c r="G385" s="368"/>
      <c r="H385" s="368" t="s">
        <v>13139</v>
      </c>
      <c r="I385" s="1354">
        <v>0</v>
      </c>
      <c r="J385" s="1352"/>
      <c r="K385" s="1200">
        <v>0</v>
      </c>
      <c r="L385" s="1199">
        <v>2032.3</v>
      </c>
    </row>
    <row r="386" spans="1:12" ht="24" x14ac:dyDescent="0.25">
      <c r="A386" s="1201" t="s">
        <v>13946</v>
      </c>
      <c r="B386" s="1201" t="s">
        <v>13714</v>
      </c>
      <c r="C386" s="1201" t="s">
        <v>13518</v>
      </c>
      <c r="D386" s="1201">
        <v>2902</v>
      </c>
      <c r="E386" s="368" t="s">
        <v>13346</v>
      </c>
      <c r="F386" s="368"/>
      <c r="G386" s="368"/>
      <c r="H386" s="368" t="s">
        <v>13139</v>
      </c>
      <c r="I386" s="1354">
        <v>0</v>
      </c>
      <c r="J386" s="1352"/>
      <c r="K386" s="1200">
        <v>0</v>
      </c>
      <c r="L386" s="1199">
        <v>2219.1799999999998</v>
      </c>
    </row>
    <row r="387" spans="1:12" ht="24" x14ac:dyDescent="0.25">
      <c r="A387" s="1201" t="s">
        <v>13945</v>
      </c>
      <c r="B387" s="1201" t="s">
        <v>13714</v>
      </c>
      <c r="C387" s="1201" t="s">
        <v>13518</v>
      </c>
      <c r="D387" s="1201">
        <v>785</v>
      </c>
      <c r="E387" s="368" t="s">
        <v>13732</v>
      </c>
      <c r="F387" s="368"/>
      <c r="G387" s="368"/>
      <c r="H387" s="368" t="s">
        <v>13139</v>
      </c>
      <c r="I387" s="1354">
        <v>0</v>
      </c>
      <c r="J387" s="1352"/>
      <c r="K387" s="1200">
        <v>0</v>
      </c>
      <c r="L387" s="1199">
        <v>9798.51</v>
      </c>
    </row>
    <row r="388" spans="1:12" ht="24" x14ac:dyDescent="0.25">
      <c r="A388" s="1201" t="s">
        <v>13944</v>
      </c>
      <c r="B388" s="1201" t="s">
        <v>13714</v>
      </c>
      <c r="C388" s="1201" t="s">
        <v>13518</v>
      </c>
      <c r="D388" s="1201">
        <v>422</v>
      </c>
      <c r="E388" s="368" t="s">
        <v>13635</v>
      </c>
      <c r="F388" s="368"/>
      <c r="G388" s="368"/>
      <c r="H388" s="368" t="s">
        <v>13139</v>
      </c>
      <c r="I388" s="1354">
        <v>0</v>
      </c>
      <c r="J388" s="1352"/>
      <c r="K388" s="1200">
        <v>0</v>
      </c>
      <c r="L388" s="1199">
        <v>15676.46</v>
      </c>
    </row>
    <row r="389" spans="1:12" ht="24" x14ac:dyDescent="0.25">
      <c r="A389" s="1201" t="s">
        <v>13943</v>
      </c>
      <c r="B389" s="1201" t="s">
        <v>13714</v>
      </c>
      <c r="C389" s="1201" t="s">
        <v>13518</v>
      </c>
      <c r="D389" s="1201">
        <v>2918</v>
      </c>
      <c r="E389" s="368" t="s">
        <v>13942</v>
      </c>
      <c r="F389" s="368"/>
      <c r="G389" s="368"/>
      <c r="H389" s="368" t="s">
        <v>13139</v>
      </c>
      <c r="I389" s="1354">
        <v>0</v>
      </c>
      <c r="J389" s="1352"/>
      <c r="K389" s="1200">
        <v>0</v>
      </c>
      <c r="L389" s="1199">
        <v>1056.76</v>
      </c>
    </row>
    <row r="390" spans="1:12" ht="24" x14ac:dyDescent="0.25">
      <c r="A390" s="1201" t="s">
        <v>13941</v>
      </c>
      <c r="B390" s="1201" t="s">
        <v>13275</v>
      </c>
      <c r="C390" s="1201" t="s">
        <v>13518</v>
      </c>
      <c r="D390" s="1201">
        <v>215</v>
      </c>
      <c r="E390" s="368" t="s">
        <v>13940</v>
      </c>
      <c r="F390" s="368"/>
      <c r="G390" s="368"/>
      <c r="H390" s="368" t="s">
        <v>13139</v>
      </c>
      <c r="I390" s="1354">
        <v>0</v>
      </c>
      <c r="J390" s="1352"/>
      <c r="K390" s="1200">
        <v>0</v>
      </c>
      <c r="L390" s="1199">
        <v>8506.93</v>
      </c>
    </row>
    <row r="391" spans="1:12" ht="24" x14ac:dyDescent="0.25">
      <c r="A391" s="1201" t="s">
        <v>13939</v>
      </c>
      <c r="B391" s="1201" t="s">
        <v>13275</v>
      </c>
      <c r="C391" s="1201" t="s">
        <v>13518</v>
      </c>
      <c r="D391" s="1201">
        <v>700</v>
      </c>
      <c r="E391" s="368" t="s">
        <v>13938</v>
      </c>
      <c r="F391" s="368"/>
      <c r="G391" s="368"/>
      <c r="H391" s="368" t="s">
        <v>13139</v>
      </c>
      <c r="I391" s="1354">
        <v>0</v>
      </c>
      <c r="J391" s="1352"/>
      <c r="K391" s="1200">
        <v>0</v>
      </c>
      <c r="L391" s="1199">
        <v>5245.75</v>
      </c>
    </row>
    <row r="392" spans="1:12" ht="24" x14ac:dyDescent="0.25">
      <c r="A392" s="1201" t="s">
        <v>13937</v>
      </c>
      <c r="B392" s="1201" t="s">
        <v>13275</v>
      </c>
      <c r="C392" s="1201" t="s">
        <v>13518</v>
      </c>
      <c r="D392" s="1201">
        <v>2770</v>
      </c>
      <c r="E392" s="368" t="s">
        <v>13340</v>
      </c>
      <c r="F392" s="368"/>
      <c r="G392" s="368"/>
      <c r="H392" s="368" t="s">
        <v>13139</v>
      </c>
      <c r="I392" s="1354">
        <v>0</v>
      </c>
      <c r="J392" s="1352"/>
      <c r="K392" s="1200">
        <v>0</v>
      </c>
      <c r="L392" s="1199">
        <v>36087.58</v>
      </c>
    </row>
    <row r="393" spans="1:12" ht="24" x14ac:dyDescent="0.25">
      <c r="A393" s="1201" t="s">
        <v>13936</v>
      </c>
      <c r="B393" s="1201" t="s">
        <v>13275</v>
      </c>
      <c r="C393" s="1201" t="s">
        <v>13518</v>
      </c>
      <c r="D393" s="1201">
        <v>630</v>
      </c>
      <c r="E393" s="368" t="s">
        <v>13935</v>
      </c>
      <c r="F393" s="368"/>
      <c r="G393" s="368"/>
      <c r="H393" s="368" t="s">
        <v>13139</v>
      </c>
      <c r="I393" s="1354">
        <v>0</v>
      </c>
      <c r="J393" s="1352"/>
      <c r="K393" s="1200">
        <v>0</v>
      </c>
      <c r="L393" s="1199">
        <v>4885.93</v>
      </c>
    </row>
    <row r="394" spans="1:12" ht="24" x14ac:dyDescent="0.25">
      <c r="A394" s="1201" t="s">
        <v>13934</v>
      </c>
      <c r="B394" s="1201" t="s">
        <v>13275</v>
      </c>
      <c r="C394" s="1201" t="s">
        <v>13518</v>
      </c>
      <c r="D394" s="1201">
        <v>1180</v>
      </c>
      <c r="E394" s="368" t="s">
        <v>13933</v>
      </c>
      <c r="F394" s="368"/>
      <c r="G394" s="368"/>
      <c r="H394" s="368" t="s">
        <v>13139</v>
      </c>
      <c r="I394" s="1354">
        <v>0</v>
      </c>
      <c r="J394" s="1352"/>
      <c r="K394" s="1200">
        <v>0</v>
      </c>
      <c r="L394" s="1199">
        <v>4973.3999999999996</v>
      </c>
    </row>
    <row r="395" spans="1:12" ht="24" x14ac:dyDescent="0.25">
      <c r="A395" s="1201" t="s">
        <v>13932</v>
      </c>
      <c r="B395" s="1201" t="s">
        <v>13275</v>
      </c>
      <c r="C395" s="1201" t="s">
        <v>13518</v>
      </c>
      <c r="D395" s="1201">
        <v>1181</v>
      </c>
      <c r="E395" s="368" t="s">
        <v>13931</v>
      </c>
      <c r="F395" s="368"/>
      <c r="G395" s="368"/>
      <c r="H395" s="368" t="s">
        <v>13139</v>
      </c>
      <c r="I395" s="1354">
        <v>0</v>
      </c>
      <c r="J395" s="1352"/>
      <c r="K395" s="1200">
        <v>0</v>
      </c>
      <c r="L395" s="1199">
        <v>7136.06</v>
      </c>
    </row>
    <row r="396" spans="1:12" ht="24" x14ac:dyDescent="0.25">
      <c r="A396" s="1201" t="s">
        <v>13930</v>
      </c>
      <c r="B396" s="1201" t="s">
        <v>13275</v>
      </c>
      <c r="C396" s="1201" t="s">
        <v>13518</v>
      </c>
      <c r="D396" s="1201">
        <v>1182</v>
      </c>
      <c r="E396" s="368" t="s">
        <v>13929</v>
      </c>
      <c r="F396" s="368"/>
      <c r="G396" s="368"/>
      <c r="H396" s="368" t="s">
        <v>13139</v>
      </c>
      <c r="I396" s="1354">
        <v>0</v>
      </c>
      <c r="J396" s="1352"/>
      <c r="K396" s="1200">
        <v>0</v>
      </c>
      <c r="L396" s="1199">
        <v>7477.9</v>
      </c>
    </row>
    <row r="397" spans="1:12" ht="24" x14ac:dyDescent="0.25">
      <c r="A397" s="1201" t="s">
        <v>13928</v>
      </c>
      <c r="B397" s="1201" t="s">
        <v>13275</v>
      </c>
      <c r="C397" s="1201" t="s">
        <v>13518</v>
      </c>
      <c r="D397" s="1201">
        <v>2940</v>
      </c>
      <c r="E397" s="368" t="s">
        <v>13927</v>
      </c>
      <c r="F397" s="368"/>
      <c r="G397" s="368"/>
      <c r="H397" s="368" t="s">
        <v>13139</v>
      </c>
      <c r="I397" s="1354">
        <v>0</v>
      </c>
      <c r="J397" s="1352"/>
      <c r="K397" s="1200">
        <v>0</v>
      </c>
      <c r="L397" s="1199">
        <v>1678.3</v>
      </c>
    </row>
    <row r="398" spans="1:12" ht="24" x14ac:dyDescent="0.25">
      <c r="A398" s="1201" t="s">
        <v>13926</v>
      </c>
      <c r="B398" s="1201" t="s">
        <v>13275</v>
      </c>
      <c r="C398" s="1201" t="s">
        <v>13518</v>
      </c>
      <c r="D398" s="1201">
        <v>2942</v>
      </c>
      <c r="E398" s="368" t="s">
        <v>13925</v>
      </c>
      <c r="F398" s="368"/>
      <c r="G398" s="368"/>
      <c r="H398" s="368" t="s">
        <v>13139</v>
      </c>
      <c r="I398" s="1354">
        <v>0</v>
      </c>
      <c r="J398" s="1352"/>
      <c r="K398" s="1200">
        <v>0</v>
      </c>
      <c r="L398" s="1199">
        <v>6616.09</v>
      </c>
    </row>
    <row r="399" spans="1:12" ht="24" x14ac:dyDescent="0.25">
      <c r="A399" s="1201" t="s">
        <v>13924</v>
      </c>
      <c r="B399" s="1201" t="s">
        <v>13275</v>
      </c>
      <c r="C399" s="1201" t="s">
        <v>13518</v>
      </c>
      <c r="D399" s="1201">
        <v>1186</v>
      </c>
      <c r="E399" s="368" t="s">
        <v>13923</v>
      </c>
      <c r="F399" s="368"/>
      <c r="G399" s="368"/>
      <c r="H399" s="368" t="s">
        <v>13139</v>
      </c>
      <c r="I399" s="1354">
        <v>0</v>
      </c>
      <c r="J399" s="1352"/>
      <c r="K399" s="1200">
        <v>0</v>
      </c>
      <c r="L399" s="1199">
        <v>17753.580000000002</v>
      </c>
    </row>
    <row r="400" spans="1:12" ht="24" x14ac:dyDescent="0.25">
      <c r="A400" s="1201" t="s">
        <v>13922</v>
      </c>
      <c r="B400" s="1201" t="s">
        <v>13275</v>
      </c>
      <c r="C400" s="1201" t="s">
        <v>13518</v>
      </c>
      <c r="D400" s="1201">
        <v>1382</v>
      </c>
      <c r="E400" s="368" t="s">
        <v>13921</v>
      </c>
      <c r="F400" s="368"/>
      <c r="G400" s="368"/>
      <c r="H400" s="368" t="s">
        <v>13139</v>
      </c>
      <c r="I400" s="1354">
        <v>0</v>
      </c>
      <c r="J400" s="1352"/>
      <c r="K400" s="1200">
        <v>0</v>
      </c>
      <c r="L400" s="1199">
        <v>12708.86</v>
      </c>
    </row>
    <row r="401" spans="1:12" ht="24" x14ac:dyDescent="0.25">
      <c r="A401" s="1201" t="s">
        <v>13920</v>
      </c>
      <c r="B401" s="1201" t="s">
        <v>13275</v>
      </c>
      <c r="C401" s="1201" t="s">
        <v>13518</v>
      </c>
      <c r="D401" s="1201">
        <v>2980</v>
      </c>
      <c r="E401" s="368" t="s">
        <v>13919</v>
      </c>
      <c r="F401" s="368"/>
      <c r="G401" s="368"/>
      <c r="H401" s="368" t="s">
        <v>13139</v>
      </c>
      <c r="I401" s="1354">
        <v>0</v>
      </c>
      <c r="J401" s="1352"/>
      <c r="K401" s="1200">
        <v>0</v>
      </c>
      <c r="L401" s="1199">
        <v>11075.95</v>
      </c>
    </row>
    <row r="402" spans="1:12" ht="24" x14ac:dyDescent="0.25">
      <c r="A402" s="1201" t="s">
        <v>13918</v>
      </c>
      <c r="B402" s="1201" t="s">
        <v>13275</v>
      </c>
      <c r="C402" s="1201" t="s">
        <v>13518</v>
      </c>
      <c r="D402" s="1201">
        <v>2981</v>
      </c>
      <c r="E402" s="368" t="s">
        <v>13917</v>
      </c>
      <c r="F402" s="368"/>
      <c r="G402" s="368"/>
      <c r="H402" s="368" t="s">
        <v>13139</v>
      </c>
      <c r="I402" s="1354">
        <v>0</v>
      </c>
      <c r="J402" s="1352"/>
      <c r="K402" s="1200">
        <v>0</v>
      </c>
      <c r="L402" s="1199">
        <v>2431.62</v>
      </c>
    </row>
    <row r="403" spans="1:12" ht="24" x14ac:dyDescent="0.25">
      <c r="A403" s="1201" t="s">
        <v>13916</v>
      </c>
      <c r="B403" s="1201" t="s">
        <v>13275</v>
      </c>
      <c r="C403" s="1201" t="s">
        <v>13518</v>
      </c>
      <c r="D403" s="1201">
        <v>2982</v>
      </c>
      <c r="E403" s="368" t="s">
        <v>13915</v>
      </c>
      <c r="F403" s="368"/>
      <c r="G403" s="368"/>
      <c r="H403" s="368" t="s">
        <v>13139</v>
      </c>
      <c r="I403" s="1354">
        <v>0</v>
      </c>
      <c r="J403" s="1352"/>
      <c r="K403" s="1200">
        <v>0</v>
      </c>
      <c r="L403" s="1199">
        <v>9310.7999999999993</v>
      </c>
    </row>
    <row r="404" spans="1:12" ht="24" x14ac:dyDescent="0.25">
      <c r="A404" s="1201" t="s">
        <v>13914</v>
      </c>
      <c r="B404" s="1201" t="s">
        <v>13275</v>
      </c>
      <c r="C404" s="1201" t="s">
        <v>13518</v>
      </c>
      <c r="D404" s="1201">
        <v>2983</v>
      </c>
      <c r="E404" s="368" t="s">
        <v>13913</v>
      </c>
      <c r="F404" s="368"/>
      <c r="G404" s="368"/>
      <c r="H404" s="368" t="s">
        <v>13139</v>
      </c>
      <c r="I404" s="1354">
        <v>0</v>
      </c>
      <c r="J404" s="1352"/>
      <c r="K404" s="1200">
        <v>0</v>
      </c>
      <c r="L404" s="1199">
        <v>6092.8</v>
      </c>
    </row>
    <row r="405" spans="1:12" ht="24" x14ac:dyDescent="0.25">
      <c r="A405" s="1201" t="s">
        <v>13912</v>
      </c>
      <c r="B405" s="1201" t="s">
        <v>13275</v>
      </c>
      <c r="C405" s="1201" t="s">
        <v>13518</v>
      </c>
      <c r="D405" s="1201">
        <v>3128</v>
      </c>
      <c r="E405" s="368" t="s">
        <v>13911</v>
      </c>
      <c r="F405" s="368"/>
      <c r="G405" s="368"/>
      <c r="H405" s="368" t="s">
        <v>13139</v>
      </c>
      <c r="I405" s="1354">
        <v>0</v>
      </c>
      <c r="J405" s="1352"/>
      <c r="K405" s="1200">
        <v>0</v>
      </c>
      <c r="L405" s="1199">
        <v>2708.62</v>
      </c>
    </row>
    <row r="406" spans="1:12" ht="24" x14ac:dyDescent="0.25">
      <c r="A406" s="1201" t="s">
        <v>13910</v>
      </c>
      <c r="B406" s="1201" t="s">
        <v>13275</v>
      </c>
      <c r="C406" s="1201" t="s">
        <v>13518</v>
      </c>
      <c r="D406" s="1201">
        <v>1399</v>
      </c>
      <c r="E406" s="368" t="s">
        <v>13909</v>
      </c>
      <c r="F406" s="368"/>
      <c r="G406" s="368"/>
      <c r="H406" s="368" t="s">
        <v>13139</v>
      </c>
      <c r="I406" s="1354">
        <v>0</v>
      </c>
      <c r="J406" s="1352"/>
      <c r="K406" s="1200">
        <v>0</v>
      </c>
      <c r="L406" s="1199">
        <v>10920.4</v>
      </c>
    </row>
    <row r="407" spans="1:12" ht="24" x14ac:dyDescent="0.25">
      <c r="A407" s="1201" t="s">
        <v>13908</v>
      </c>
      <c r="B407" s="1201" t="s">
        <v>13275</v>
      </c>
      <c r="C407" s="1201" t="s">
        <v>13518</v>
      </c>
      <c r="D407" s="1201">
        <v>1400</v>
      </c>
      <c r="E407" s="368" t="s">
        <v>13907</v>
      </c>
      <c r="F407" s="368"/>
      <c r="G407" s="368"/>
      <c r="H407" s="368" t="s">
        <v>13139</v>
      </c>
      <c r="I407" s="1354">
        <v>0</v>
      </c>
      <c r="J407" s="1352"/>
      <c r="K407" s="1200">
        <v>0</v>
      </c>
      <c r="L407" s="1199">
        <v>6188.39</v>
      </c>
    </row>
    <row r="408" spans="1:12" ht="24" x14ac:dyDescent="0.25">
      <c r="A408" s="1201" t="s">
        <v>13906</v>
      </c>
      <c r="B408" s="1201" t="s">
        <v>13275</v>
      </c>
      <c r="C408" s="1201" t="s">
        <v>13518</v>
      </c>
      <c r="D408" s="1201">
        <v>2973</v>
      </c>
      <c r="E408" s="368" t="s">
        <v>13905</v>
      </c>
      <c r="F408" s="368"/>
      <c r="G408" s="368"/>
      <c r="H408" s="368" t="s">
        <v>13139</v>
      </c>
      <c r="I408" s="1354">
        <v>0</v>
      </c>
      <c r="J408" s="1352"/>
      <c r="K408" s="1200">
        <v>0</v>
      </c>
      <c r="L408" s="1199">
        <v>8631.36</v>
      </c>
    </row>
    <row r="409" spans="1:12" ht="24" x14ac:dyDescent="0.25">
      <c r="A409" s="1201" t="s">
        <v>13904</v>
      </c>
      <c r="B409" s="1201" t="s">
        <v>13275</v>
      </c>
      <c r="C409" s="1201" t="s">
        <v>13518</v>
      </c>
      <c r="D409" s="1201">
        <v>2974</v>
      </c>
      <c r="E409" s="368" t="s">
        <v>13903</v>
      </c>
      <c r="F409" s="368"/>
      <c r="G409" s="368"/>
      <c r="H409" s="368" t="s">
        <v>13139</v>
      </c>
      <c r="I409" s="1354">
        <v>0</v>
      </c>
      <c r="J409" s="1352"/>
      <c r="K409" s="1200">
        <v>0</v>
      </c>
      <c r="L409" s="1199">
        <v>10938.83</v>
      </c>
    </row>
    <row r="410" spans="1:12" ht="24" x14ac:dyDescent="0.25">
      <c r="A410" s="1201" t="s">
        <v>13902</v>
      </c>
      <c r="B410" s="1201" t="s">
        <v>13275</v>
      </c>
      <c r="C410" s="1201" t="s">
        <v>13518</v>
      </c>
      <c r="D410" s="1201">
        <v>2978</v>
      </c>
      <c r="E410" s="368" t="s">
        <v>13901</v>
      </c>
      <c r="F410" s="368"/>
      <c r="G410" s="368"/>
      <c r="H410" s="368" t="s">
        <v>13139</v>
      </c>
      <c r="I410" s="1354">
        <v>0</v>
      </c>
      <c r="J410" s="1352"/>
      <c r="K410" s="1200">
        <v>0</v>
      </c>
      <c r="L410" s="1199">
        <v>19730.62</v>
      </c>
    </row>
    <row r="411" spans="1:12" ht="24" x14ac:dyDescent="0.25">
      <c r="A411" s="1201" t="s">
        <v>13900</v>
      </c>
      <c r="B411" s="1201" t="s">
        <v>13275</v>
      </c>
      <c r="C411" s="1201" t="s">
        <v>13518</v>
      </c>
      <c r="D411" s="1201">
        <v>2979</v>
      </c>
      <c r="E411" s="368" t="s">
        <v>13899</v>
      </c>
      <c r="F411" s="368"/>
      <c r="G411" s="368"/>
      <c r="H411" s="368" t="s">
        <v>13139</v>
      </c>
      <c r="I411" s="1354">
        <v>0</v>
      </c>
      <c r="J411" s="1352"/>
      <c r="K411" s="1200">
        <v>0</v>
      </c>
      <c r="L411" s="1199">
        <v>6641.96</v>
      </c>
    </row>
    <row r="412" spans="1:12" ht="24" x14ac:dyDescent="0.25">
      <c r="A412" s="1201" t="s">
        <v>13898</v>
      </c>
      <c r="B412" s="1201" t="s">
        <v>13275</v>
      </c>
      <c r="C412" s="1201" t="s">
        <v>13518</v>
      </c>
      <c r="D412" s="1201">
        <v>1154</v>
      </c>
      <c r="E412" s="368" t="s">
        <v>13897</v>
      </c>
      <c r="F412" s="368"/>
      <c r="G412" s="368"/>
      <c r="H412" s="368" t="s">
        <v>13139</v>
      </c>
      <c r="I412" s="1354">
        <v>0</v>
      </c>
      <c r="J412" s="1352"/>
      <c r="K412" s="1200">
        <v>0</v>
      </c>
      <c r="L412" s="1199">
        <v>3803.76</v>
      </c>
    </row>
    <row r="413" spans="1:12" ht="24" x14ac:dyDescent="0.25">
      <c r="A413" s="1201" t="s">
        <v>13896</v>
      </c>
      <c r="B413" s="1201" t="s">
        <v>13275</v>
      </c>
      <c r="C413" s="1201" t="s">
        <v>13518</v>
      </c>
      <c r="D413" s="1201">
        <v>1378</v>
      </c>
      <c r="E413" s="368" t="s">
        <v>13895</v>
      </c>
      <c r="F413" s="368"/>
      <c r="G413" s="368"/>
      <c r="H413" s="368" t="s">
        <v>13139</v>
      </c>
      <c r="I413" s="1354">
        <v>0</v>
      </c>
      <c r="J413" s="1352"/>
      <c r="K413" s="1200">
        <v>0</v>
      </c>
      <c r="L413" s="1199">
        <v>12257.51</v>
      </c>
    </row>
    <row r="414" spans="1:12" ht="24" x14ac:dyDescent="0.25">
      <c r="A414" s="1201" t="s">
        <v>13894</v>
      </c>
      <c r="B414" s="1201" t="s">
        <v>13275</v>
      </c>
      <c r="C414" s="1201" t="s">
        <v>13518</v>
      </c>
      <c r="D414" s="1201">
        <v>2971</v>
      </c>
      <c r="E414" s="368" t="s">
        <v>13893</v>
      </c>
      <c r="F414" s="368"/>
      <c r="G414" s="368"/>
      <c r="H414" s="368" t="s">
        <v>13139</v>
      </c>
      <c r="I414" s="1354">
        <v>0</v>
      </c>
      <c r="J414" s="1352"/>
      <c r="K414" s="1200">
        <v>0</v>
      </c>
      <c r="L414" s="1199">
        <v>12482.12</v>
      </c>
    </row>
    <row r="415" spans="1:12" ht="24" x14ac:dyDescent="0.25">
      <c r="A415" s="1201" t="s">
        <v>13892</v>
      </c>
      <c r="B415" s="1201" t="s">
        <v>13275</v>
      </c>
      <c r="C415" s="1201" t="s">
        <v>13518</v>
      </c>
      <c r="D415" s="1201">
        <v>1117</v>
      </c>
      <c r="E415" s="368" t="s">
        <v>13891</v>
      </c>
      <c r="F415" s="368"/>
      <c r="G415" s="368"/>
      <c r="H415" s="368" t="s">
        <v>13139</v>
      </c>
      <c r="I415" s="1354">
        <v>0</v>
      </c>
      <c r="J415" s="1352"/>
      <c r="K415" s="1200">
        <v>0</v>
      </c>
      <c r="L415" s="1199">
        <v>9099.48</v>
      </c>
    </row>
    <row r="416" spans="1:12" ht="24" x14ac:dyDescent="0.25">
      <c r="A416" s="1201" t="s">
        <v>13890</v>
      </c>
      <c r="B416" s="1201" t="s">
        <v>13275</v>
      </c>
      <c r="C416" s="1201" t="s">
        <v>13518</v>
      </c>
      <c r="D416" s="1201">
        <v>1376</v>
      </c>
      <c r="E416" s="368" t="s">
        <v>13889</v>
      </c>
      <c r="F416" s="368"/>
      <c r="G416" s="368"/>
      <c r="H416" s="368" t="s">
        <v>13139</v>
      </c>
      <c r="I416" s="1354">
        <v>0</v>
      </c>
      <c r="J416" s="1352"/>
      <c r="K416" s="1200">
        <v>0</v>
      </c>
      <c r="L416" s="1199">
        <v>10037.549999999999</v>
      </c>
    </row>
    <row r="417" spans="1:12" ht="24" x14ac:dyDescent="0.25">
      <c r="A417" s="1201" t="s">
        <v>13888</v>
      </c>
      <c r="B417" s="1201" t="s">
        <v>13275</v>
      </c>
      <c r="C417" s="1201" t="s">
        <v>13518</v>
      </c>
      <c r="D417" s="1201">
        <v>1377</v>
      </c>
      <c r="E417" s="368" t="s">
        <v>13887</v>
      </c>
      <c r="F417" s="368"/>
      <c r="G417" s="368"/>
      <c r="H417" s="368" t="s">
        <v>13139</v>
      </c>
      <c r="I417" s="1354">
        <v>0</v>
      </c>
      <c r="J417" s="1352"/>
      <c r="K417" s="1200">
        <v>0</v>
      </c>
      <c r="L417" s="1199">
        <v>13246.7</v>
      </c>
    </row>
    <row r="418" spans="1:12" ht="24" x14ac:dyDescent="0.25">
      <c r="A418" s="1201" t="s">
        <v>13886</v>
      </c>
      <c r="B418" s="1201" t="s">
        <v>13275</v>
      </c>
      <c r="C418" s="1201" t="s">
        <v>13518</v>
      </c>
      <c r="D418" s="1201">
        <v>2977</v>
      </c>
      <c r="E418" s="368" t="s">
        <v>13885</v>
      </c>
      <c r="F418" s="368"/>
      <c r="G418" s="368"/>
      <c r="H418" s="368" t="s">
        <v>13139</v>
      </c>
      <c r="I418" s="1354">
        <v>0</v>
      </c>
      <c r="J418" s="1352"/>
      <c r="K418" s="1200">
        <v>0</v>
      </c>
      <c r="L418" s="1199">
        <v>6928.75</v>
      </c>
    </row>
    <row r="419" spans="1:12" ht="24" x14ac:dyDescent="0.25">
      <c r="A419" s="1201" t="s">
        <v>13884</v>
      </c>
      <c r="B419" s="1201" t="s">
        <v>13275</v>
      </c>
      <c r="C419" s="1201" t="s">
        <v>13518</v>
      </c>
      <c r="D419" s="1201">
        <v>1005</v>
      </c>
      <c r="E419" s="368" t="s">
        <v>13883</v>
      </c>
      <c r="F419" s="368"/>
      <c r="G419" s="368"/>
      <c r="H419" s="368" t="s">
        <v>13139</v>
      </c>
      <c r="I419" s="1354">
        <v>0</v>
      </c>
      <c r="J419" s="1352"/>
      <c r="K419" s="1200">
        <v>0</v>
      </c>
      <c r="L419" s="1199">
        <v>11414.51</v>
      </c>
    </row>
    <row r="420" spans="1:12" ht="24" x14ac:dyDescent="0.25">
      <c r="A420" s="1201" t="s">
        <v>13882</v>
      </c>
      <c r="B420" s="1201" t="s">
        <v>13275</v>
      </c>
      <c r="C420" s="1201" t="s">
        <v>13518</v>
      </c>
      <c r="D420" s="1201">
        <v>1391</v>
      </c>
      <c r="E420" s="368" t="s">
        <v>13881</v>
      </c>
      <c r="F420" s="368"/>
      <c r="G420" s="368"/>
      <c r="H420" s="368" t="s">
        <v>13139</v>
      </c>
      <c r="I420" s="1354">
        <v>0</v>
      </c>
      <c r="J420" s="1352"/>
      <c r="K420" s="1200">
        <v>0</v>
      </c>
      <c r="L420" s="1199">
        <v>8851.7000000000007</v>
      </c>
    </row>
    <row r="421" spans="1:12" ht="24" x14ac:dyDescent="0.25">
      <c r="A421" s="1201" t="s">
        <v>13880</v>
      </c>
      <c r="B421" s="1201" t="s">
        <v>13275</v>
      </c>
      <c r="C421" s="1201" t="s">
        <v>13518</v>
      </c>
      <c r="D421" s="1201">
        <v>1392</v>
      </c>
      <c r="E421" s="368" t="s">
        <v>13879</v>
      </c>
      <c r="F421" s="368"/>
      <c r="G421" s="368"/>
      <c r="H421" s="368" t="s">
        <v>13139</v>
      </c>
      <c r="I421" s="1354">
        <v>0</v>
      </c>
      <c r="J421" s="1352"/>
      <c r="K421" s="1200">
        <v>0</v>
      </c>
      <c r="L421" s="1199">
        <v>11918.32</v>
      </c>
    </row>
    <row r="422" spans="1:12" ht="24" x14ac:dyDescent="0.25">
      <c r="A422" s="1201" t="s">
        <v>13878</v>
      </c>
      <c r="B422" s="1201" t="s">
        <v>13275</v>
      </c>
      <c r="C422" s="1201" t="s">
        <v>13518</v>
      </c>
      <c r="D422" s="1201">
        <v>1393</v>
      </c>
      <c r="E422" s="368" t="s">
        <v>13877</v>
      </c>
      <c r="F422" s="368"/>
      <c r="G422" s="368"/>
      <c r="H422" s="368" t="s">
        <v>13139</v>
      </c>
      <c r="I422" s="1354">
        <v>0</v>
      </c>
      <c r="J422" s="1352"/>
      <c r="K422" s="1200">
        <v>0</v>
      </c>
      <c r="L422" s="1199">
        <v>11314.09</v>
      </c>
    </row>
    <row r="423" spans="1:12" ht="24" x14ac:dyDescent="0.25">
      <c r="A423" s="1201" t="s">
        <v>13876</v>
      </c>
      <c r="B423" s="1201" t="s">
        <v>13275</v>
      </c>
      <c r="C423" s="1201" t="s">
        <v>13518</v>
      </c>
      <c r="D423" s="1201">
        <v>2991</v>
      </c>
      <c r="E423" s="368" t="s">
        <v>13875</v>
      </c>
      <c r="F423" s="368"/>
      <c r="G423" s="368"/>
      <c r="H423" s="368" t="s">
        <v>13139</v>
      </c>
      <c r="I423" s="1354">
        <v>0</v>
      </c>
      <c r="J423" s="1352"/>
      <c r="K423" s="1200">
        <v>0</v>
      </c>
      <c r="L423" s="1199">
        <v>7988.22</v>
      </c>
    </row>
    <row r="424" spans="1:12" ht="24" x14ac:dyDescent="0.25">
      <c r="A424" s="1201" t="s">
        <v>13874</v>
      </c>
      <c r="B424" s="1201" t="s">
        <v>13275</v>
      </c>
      <c r="C424" s="1201" t="s">
        <v>13518</v>
      </c>
      <c r="D424" s="1201">
        <v>840</v>
      </c>
      <c r="E424" s="368" t="s">
        <v>13873</v>
      </c>
      <c r="F424" s="368"/>
      <c r="G424" s="368"/>
      <c r="H424" s="368" t="s">
        <v>13139</v>
      </c>
      <c r="I424" s="1354">
        <v>0</v>
      </c>
      <c r="J424" s="1352"/>
      <c r="K424" s="1200">
        <v>0</v>
      </c>
      <c r="L424" s="1199">
        <v>5721.83</v>
      </c>
    </row>
    <row r="425" spans="1:12" ht="24" x14ac:dyDescent="0.25">
      <c r="A425" s="1201" t="s">
        <v>13872</v>
      </c>
      <c r="B425" s="1201" t="s">
        <v>13275</v>
      </c>
      <c r="C425" s="1201" t="s">
        <v>13518</v>
      </c>
      <c r="D425" s="1201">
        <v>1372</v>
      </c>
      <c r="E425" s="368" t="s">
        <v>13871</v>
      </c>
      <c r="F425" s="368"/>
      <c r="G425" s="368"/>
      <c r="H425" s="368" t="s">
        <v>13139</v>
      </c>
      <c r="I425" s="1354">
        <v>0</v>
      </c>
      <c r="J425" s="1352"/>
      <c r="K425" s="1200">
        <v>0</v>
      </c>
      <c r="L425" s="1199">
        <v>10321.65</v>
      </c>
    </row>
    <row r="426" spans="1:12" ht="24" x14ac:dyDescent="0.25">
      <c r="A426" s="1201" t="s">
        <v>13870</v>
      </c>
      <c r="B426" s="1201" t="s">
        <v>13275</v>
      </c>
      <c r="C426" s="1201" t="s">
        <v>13518</v>
      </c>
      <c r="D426" s="1201">
        <v>1373</v>
      </c>
      <c r="E426" s="368" t="s">
        <v>13869</v>
      </c>
      <c r="F426" s="368"/>
      <c r="G426" s="368"/>
      <c r="H426" s="368" t="s">
        <v>13139</v>
      </c>
      <c r="I426" s="1354">
        <v>0</v>
      </c>
      <c r="J426" s="1352"/>
      <c r="K426" s="1200">
        <v>0</v>
      </c>
      <c r="L426" s="1199">
        <v>8820.85</v>
      </c>
    </row>
    <row r="427" spans="1:12" ht="24" x14ac:dyDescent="0.25">
      <c r="A427" s="1201" t="s">
        <v>13868</v>
      </c>
      <c r="B427" s="1201" t="s">
        <v>13275</v>
      </c>
      <c r="C427" s="1201" t="s">
        <v>13518</v>
      </c>
      <c r="D427" s="1201">
        <v>581</v>
      </c>
      <c r="E427" s="368" t="s">
        <v>13867</v>
      </c>
      <c r="F427" s="368"/>
      <c r="G427" s="368"/>
      <c r="H427" s="368" t="s">
        <v>13139</v>
      </c>
      <c r="I427" s="1354">
        <v>0</v>
      </c>
      <c r="J427" s="1352"/>
      <c r="K427" s="1200">
        <v>0</v>
      </c>
      <c r="L427" s="1199">
        <v>5058.9399999999996</v>
      </c>
    </row>
    <row r="428" spans="1:12" ht="24" x14ac:dyDescent="0.25">
      <c r="A428" s="1201" t="s">
        <v>13866</v>
      </c>
      <c r="B428" s="1201" t="s">
        <v>13275</v>
      </c>
      <c r="C428" s="1201" t="s">
        <v>13518</v>
      </c>
      <c r="D428" s="1201">
        <v>2987</v>
      </c>
      <c r="E428" s="368" t="s">
        <v>13865</v>
      </c>
      <c r="F428" s="368"/>
      <c r="G428" s="368"/>
      <c r="H428" s="368" t="s">
        <v>13139</v>
      </c>
      <c r="I428" s="1354">
        <v>0</v>
      </c>
      <c r="J428" s="1352"/>
      <c r="K428" s="1200">
        <v>0</v>
      </c>
      <c r="L428" s="1199">
        <v>1918.08</v>
      </c>
    </row>
    <row r="429" spans="1:12" ht="24" x14ac:dyDescent="0.25">
      <c r="A429" s="1201" t="s">
        <v>13864</v>
      </c>
      <c r="B429" s="1201" t="s">
        <v>13275</v>
      </c>
      <c r="C429" s="1201" t="s">
        <v>13518</v>
      </c>
      <c r="D429" s="1201">
        <v>2988</v>
      </c>
      <c r="E429" s="368" t="s">
        <v>13863</v>
      </c>
      <c r="F429" s="368"/>
      <c r="G429" s="368"/>
      <c r="H429" s="368" t="s">
        <v>13139</v>
      </c>
      <c r="I429" s="1354">
        <v>0</v>
      </c>
      <c r="J429" s="1352"/>
      <c r="K429" s="1200">
        <v>0</v>
      </c>
      <c r="L429" s="1199">
        <v>5388.8</v>
      </c>
    </row>
    <row r="430" spans="1:12" ht="24" x14ac:dyDescent="0.25">
      <c r="A430" s="1201" t="s">
        <v>13862</v>
      </c>
      <c r="B430" s="1201" t="s">
        <v>13275</v>
      </c>
      <c r="C430" s="1201" t="s">
        <v>13518</v>
      </c>
      <c r="D430" s="1201">
        <v>2990</v>
      </c>
      <c r="E430" s="368" t="s">
        <v>13861</v>
      </c>
      <c r="F430" s="368"/>
      <c r="G430" s="368"/>
      <c r="H430" s="368" t="s">
        <v>13139</v>
      </c>
      <c r="I430" s="1354">
        <v>0</v>
      </c>
      <c r="J430" s="1352"/>
      <c r="K430" s="1200">
        <v>0</v>
      </c>
      <c r="L430" s="1199">
        <v>3175.21</v>
      </c>
    </row>
    <row r="431" spans="1:12" ht="24" x14ac:dyDescent="0.25">
      <c r="A431" s="1201" t="s">
        <v>13860</v>
      </c>
      <c r="B431" s="1201" t="s">
        <v>13275</v>
      </c>
      <c r="C431" s="1201" t="s">
        <v>13266</v>
      </c>
      <c r="D431" s="1201">
        <v>579</v>
      </c>
      <c r="E431" s="368" t="s">
        <v>13859</v>
      </c>
      <c r="F431" s="368"/>
      <c r="G431" s="368"/>
      <c r="H431" s="368" t="s">
        <v>13139</v>
      </c>
      <c r="I431" s="1354">
        <v>0</v>
      </c>
      <c r="J431" s="1352"/>
      <c r="K431" s="1200">
        <v>0</v>
      </c>
      <c r="L431" s="1199">
        <v>3881.51</v>
      </c>
    </row>
    <row r="432" spans="1:12" ht="24" x14ac:dyDescent="0.25">
      <c r="A432" s="1201" t="s">
        <v>13858</v>
      </c>
      <c r="B432" s="1201" t="s">
        <v>13275</v>
      </c>
      <c r="C432" s="1201" t="s">
        <v>13266</v>
      </c>
      <c r="D432" s="1201">
        <v>2975</v>
      </c>
      <c r="E432" s="368" t="s">
        <v>13857</v>
      </c>
      <c r="F432" s="368"/>
      <c r="G432" s="368"/>
      <c r="H432" s="368" t="s">
        <v>13139</v>
      </c>
      <c r="I432" s="1354">
        <v>0</v>
      </c>
      <c r="J432" s="1352"/>
      <c r="K432" s="1200">
        <v>0</v>
      </c>
      <c r="L432" s="1199">
        <v>5009.01</v>
      </c>
    </row>
    <row r="433" spans="1:12" ht="24" x14ac:dyDescent="0.25">
      <c r="A433" s="1201" t="s">
        <v>13856</v>
      </c>
      <c r="B433" s="1201" t="s">
        <v>13275</v>
      </c>
      <c r="C433" s="1201" t="s">
        <v>13266</v>
      </c>
      <c r="D433" s="1201">
        <v>2976</v>
      </c>
      <c r="E433" s="368" t="s">
        <v>13855</v>
      </c>
      <c r="F433" s="368"/>
      <c r="G433" s="368"/>
      <c r="H433" s="368" t="s">
        <v>13139</v>
      </c>
      <c r="I433" s="1354">
        <v>0</v>
      </c>
      <c r="J433" s="1352"/>
      <c r="K433" s="1200">
        <v>0</v>
      </c>
      <c r="L433" s="1199">
        <v>3097.43</v>
      </c>
    </row>
    <row r="434" spans="1:12" ht="24" x14ac:dyDescent="0.25">
      <c r="A434" s="1201" t="s">
        <v>13854</v>
      </c>
      <c r="B434" s="1201" t="s">
        <v>13275</v>
      </c>
      <c r="C434" s="1201" t="s">
        <v>13266</v>
      </c>
      <c r="D434" s="1201">
        <v>2989</v>
      </c>
      <c r="E434" s="368" t="s">
        <v>13853</v>
      </c>
      <c r="F434" s="368"/>
      <c r="G434" s="368"/>
      <c r="H434" s="368" t="s">
        <v>13139</v>
      </c>
      <c r="I434" s="1354">
        <v>0</v>
      </c>
      <c r="J434" s="1352"/>
      <c r="K434" s="1200">
        <v>0</v>
      </c>
      <c r="L434" s="1199">
        <v>5316.79</v>
      </c>
    </row>
    <row r="435" spans="1:12" ht="24" x14ac:dyDescent="0.25">
      <c r="A435" s="1201" t="s">
        <v>13852</v>
      </c>
      <c r="B435" s="1201" t="s">
        <v>13275</v>
      </c>
      <c r="C435" s="1201" t="s">
        <v>13266</v>
      </c>
      <c r="D435" s="1201">
        <v>509</v>
      </c>
      <c r="E435" s="368" t="s">
        <v>13851</v>
      </c>
      <c r="F435" s="368"/>
      <c r="G435" s="368"/>
      <c r="H435" s="368" t="s">
        <v>13139</v>
      </c>
      <c r="I435" s="1354">
        <v>0</v>
      </c>
      <c r="J435" s="1352"/>
      <c r="K435" s="1200">
        <v>0</v>
      </c>
      <c r="L435" s="1199">
        <v>6123.55</v>
      </c>
    </row>
    <row r="436" spans="1:12" ht="24" x14ac:dyDescent="0.25">
      <c r="A436" s="1201" t="s">
        <v>13850</v>
      </c>
      <c r="B436" s="1201" t="s">
        <v>13275</v>
      </c>
      <c r="C436" s="1201" t="s">
        <v>13266</v>
      </c>
      <c r="D436" s="1201">
        <v>2972</v>
      </c>
      <c r="E436" s="368" t="s">
        <v>13849</v>
      </c>
      <c r="F436" s="368"/>
      <c r="G436" s="368"/>
      <c r="H436" s="368" t="s">
        <v>13139</v>
      </c>
      <c r="I436" s="1354">
        <v>0</v>
      </c>
      <c r="J436" s="1352"/>
      <c r="K436" s="1200">
        <v>0</v>
      </c>
      <c r="L436" s="1199">
        <v>7649.63</v>
      </c>
    </row>
    <row r="437" spans="1:12" ht="24" x14ac:dyDescent="0.25">
      <c r="A437" s="1201" t="s">
        <v>13848</v>
      </c>
      <c r="B437" s="1201" t="s">
        <v>13275</v>
      </c>
      <c r="C437" s="1201" t="s">
        <v>13266</v>
      </c>
      <c r="D437" s="1201">
        <v>2992</v>
      </c>
      <c r="E437" s="368" t="s">
        <v>13847</v>
      </c>
      <c r="F437" s="368"/>
      <c r="G437" s="368"/>
      <c r="H437" s="368" t="s">
        <v>13139</v>
      </c>
      <c r="I437" s="1354">
        <v>0</v>
      </c>
      <c r="J437" s="1352"/>
      <c r="K437" s="1200">
        <v>0</v>
      </c>
      <c r="L437" s="1199">
        <v>4756.33</v>
      </c>
    </row>
    <row r="438" spans="1:12" ht="24" x14ac:dyDescent="0.25">
      <c r="A438" s="1201" t="s">
        <v>13846</v>
      </c>
      <c r="B438" s="1201" t="s">
        <v>13275</v>
      </c>
      <c r="C438" s="1201" t="s">
        <v>13266</v>
      </c>
      <c r="D438" s="1201">
        <v>1365</v>
      </c>
      <c r="E438" s="368" t="s">
        <v>13845</v>
      </c>
      <c r="F438" s="368"/>
      <c r="G438" s="368"/>
      <c r="H438" s="368" t="s">
        <v>13139</v>
      </c>
      <c r="I438" s="1354">
        <v>0</v>
      </c>
      <c r="J438" s="1352"/>
      <c r="K438" s="1200">
        <v>0</v>
      </c>
      <c r="L438" s="1199">
        <v>20655.009999999998</v>
      </c>
    </row>
    <row r="439" spans="1:12" ht="24" x14ac:dyDescent="0.25">
      <c r="A439" s="1201" t="s">
        <v>13844</v>
      </c>
      <c r="B439" s="1201" t="s">
        <v>13275</v>
      </c>
      <c r="C439" s="1201" t="s">
        <v>13266</v>
      </c>
      <c r="D439" s="1201">
        <v>1366</v>
      </c>
      <c r="E439" s="368" t="s">
        <v>13843</v>
      </c>
      <c r="F439" s="368"/>
      <c r="G439" s="368"/>
      <c r="H439" s="368" t="s">
        <v>13139</v>
      </c>
      <c r="I439" s="1354">
        <v>0</v>
      </c>
      <c r="J439" s="1352"/>
      <c r="K439" s="1200">
        <v>0</v>
      </c>
      <c r="L439" s="1199">
        <v>12610.03</v>
      </c>
    </row>
    <row r="440" spans="1:12" ht="24" x14ac:dyDescent="0.25">
      <c r="A440" s="1201" t="s">
        <v>13842</v>
      </c>
      <c r="B440" s="1201" t="s">
        <v>13275</v>
      </c>
      <c r="C440" s="1201" t="s">
        <v>13266</v>
      </c>
      <c r="D440" s="1201">
        <v>1367</v>
      </c>
      <c r="E440" s="368" t="s">
        <v>13841</v>
      </c>
      <c r="F440" s="368"/>
      <c r="G440" s="368"/>
      <c r="H440" s="368" t="s">
        <v>13139</v>
      </c>
      <c r="I440" s="1354">
        <v>0</v>
      </c>
      <c r="J440" s="1352"/>
      <c r="K440" s="1200">
        <v>0</v>
      </c>
      <c r="L440" s="1199">
        <v>10375.780000000001</v>
      </c>
    </row>
    <row r="441" spans="1:12" ht="24" x14ac:dyDescent="0.25">
      <c r="A441" s="1201" t="s">
        <v>13840</v>
      </c>
      <c r="B441" s="1201" t="s">
        <v>13275</v>
      </c>
      <c r="C441" s="1201" t="s">
        <v>13266</v>
      </c>
      <c r="D441" s="1201">
        <v>1368</v>
      </c>
      <c r="E441" s="368" t="s">
        <v>13839</v>
      </c>
      <c r="F441" s="368"/>
      <c r="G441" s="368"/>
      <c r="H441" s="368" t="s">
        <v>13139</v>
      </c>
      <c r="I441" s="1354">
        <v>0</v>
      </c>
      <c r="J441" s="1352"/>
      <c r="K441" s="1200">
        <v>0</v>
      </c>
      <c r="L441" s="1199">
        <v>7613.04</v>
      </c>
    </row>
    <row r="442" spans="1:12" ht="24" x14ac:dyDescent="0.25">
      <c r="A442" s="1201" t="s">
        <v>13838</v>
      </c>
      <c r="B442" s="1201" t="s">
        <v>13275</v>
      </c>
      <c r="C442" s="1201" t="s">
        <v>13266</v>
      </c>
      <c r="D442" s="1201">
        <v>2985</v>
      </c>
      <c r="E442" s="368" t="s">
        <v>13837</v>
      </c>
      <c r="F442" s="368"/>
      <c r="G442" s="368"/>
      <c r="H442" s="368" t="s">
        <v>13139</v>
      </c>
      <c r="I442" s="1354">
        <v>0</v>
      </c>
      <c r="J442" s="1352"/>
      <c r="K442" s="1200">
        <v>0</v>
      </c>
      <c r="L442" s="1199">
        <v>3013.2</v>
      </c>
    </row>
    <row r="443" spans="1:12" ht="24" x14ac:dyDescent="0.25">
      <c r="A443" s="1201" t="s">
        <v>13836</v>
      </c>
      <c r="B443" s="1201" t="s">
        <v>13275</v>
      </c>
      <c r="C443" s="1201" t="s">
        <v>13266</v>
      </c>
      <c r="D443" s="1201">
        <v>2986</v>
      </c>
      <c r="E443" s="368" t="s">
        <v>13835</v>
      </c>
      <c r="F443" s="368"/>
      <c r="G443" s="368"/>
      <c r="H443" s="368" t="s">
        <v>13139</v>
      </c>
      <c r="I443" s="1354">
        <v>0</v>
      </c>
      <c r="J443" s="1352"/>
      <c r="K443" s="1200">
        <v>0</v>
      </c>
      <c r="L443" s="1199">
        <v>3745.43</v>
      </c>
    </row>
    <row r="444" spans="1:12" ht="24" x14ac:dyDescent="0.25">
      <c r="A444" s="1201" t="s">
        <v>13834</v>
      </c>
      <c r="B444" s="1201" t="s">
        <v>13275</v>
      </c>
      <c r="C444" s="1201" t="s">
        <v>13266</v>
      </c>
      <c r="D444" s="1201">
        <v>445</v>
      </c>
      <c r="E444" s="368" t="s">
        <v>13319</v>
      </c>
      <c r="F444" s="368"/>
      <c r="G444" s="368"/>
      <c r="H444" s="368" t="s">
        <v>13139</v>
      </c>
      <c r="I444" s="1354">
        <v>0</v>
      </c>
      <c r="J444" s="1352"/>
      <c r="K444" s="1200">
        <v>0</v>
      </c>
      <c r="L444" s="1199">
        <v>109815.87</v>
      </c>
    </row>
    <row r="445" spans="1:12" ht="24" x14ac:dyDescent="0.25">
      <c r="A445" s="1201" t="s">
        <v>13833</v>
      </c>
      <c r="B445" s="1201" t="s">
        <v>13275</v>
      </c>
      <c r="C445" s="1201" t="s">
        <v>13266</v>
      </c>
      <c r="D445" s="1201">
        <v>1866</v>
      </c>
      <c r="E445" s="368" t="s">
        <v>13313</v>
      </c>
      <c r="F445" s="368"/>
      <c r="G445" s="368"/>
      <c r="H445" s="368" t="s">
        <v>13139</v>
      </c>
      <c r="I445" s="1354">
        <v>0</v>
      </c>
      <c r="J445" s="1352"/>
      <c r="K445" s="1200">
        <v>0</v>
      </c>
      <c r="L445" s="1199">
        <v>4173.1000000000004</v>
      </c>
    </row>
    <row r="446" spans="1:12" ht="24" x14ac:dyDescent="0.25">
      <c r="A446" s="1201" t="s">
        <v>13832</v>
      </c>
      <c r="B446" s="1201" t="s">
        <v>13275</v>
      </c>
      <c r="C446" s="1201" t="s">
        <v>13266</v>
      </c>
      <c r="D446" s="1201">
        <v>98</v>
      </c>
      <c r="E446" s="368" t="s">
        <v>13342</v>
      </c>
      <c r="F446" s="368"/>
      <c r="G446" s="368"/>
      <c r="H446" s="368" t="s">
        <v>13139</v>
      </c>
      <c r="I446" s="1354">
        <v>0</v>
      </c>
      <c r="J446" s="1352"/>
      <c r="K446" s="1200">
        <v>0</v>
      </c>
      <c r="L446" s="1199">
        <v>37000.980000000003</v>
      </c>
    </row>
    <row r="447" spans="1:12" ht="24" x14ac:dyDescent="0.25">
      <c r="A447" s="1201" t="s">
        <v>13831</v>
      </c>
      <c r="B447" s="1201" t="s">
        <v>13275</v>
      </c>
      <c r="C447" s="1201" t="s">
        <v>13266</v>
      </c>
      <c r="D447" s="1201">
        <v>14</v>
      </c>
      <c r="E447" s="368" t="s">
        <v>13830</v>
      </c>
      <c r="F447" s="368"/>
      <c r="G447" s="368"/>
      <c r="H447" s="368" t="s">
        <v>13139</v>
      </c>
      <c r="I447" s="1354">
        <v>0</v>
      </c>
      <c r="J447" s="1352"/>
      <c r="K447" s="1200">
        <v>0</v>
      </c>
      <c r="L447" s="1199">
        <v>27352.07</v>
      </c>
    </row>
    <row r="448" spans="1:12" ht="24" x14ac:dyDescent="0.25">
      <c r="A448" s="1201" t="s">
        <v>13829</v>
      </c>
      <c r="B448" s="1201" t="s">
        <v>13821</v>
      </c>
      <c r="C448" s="1201" t="s">
        <v>13266</v>
      </c>
      <c r="D448" s="1201">
        <v>1282</v>
      </c>
      <c r="E448" s="368" t="s">
        <v>13828</v>
      </c>
      <c r="F448" s="368"/>
      <c r="G448" s="368"/>
      <c r="H448" s="368" t="s">
        <v>13139</v>
      </c>
      <c r="I448" s="1354">
        <v>0</v>
      </c>
      <c r="J448" s="1352"/>
      <c r="K448" s="1200">
        <v>0</v>
      </c>
      <c r="L448" s="1199">
        <v>9890.7099999999991</v>
      </c>
    </row>
    <row r="449" spans="1:12" ht="24" x14ac:dyDescent="0.25">
      <c r="A449" s="1201" t="s">
        <v>13827</v>
      </c>
      <c r="B449" s="1201" t="s">
        <v>13821</v>
      </c>
      <c r="C449" s="1201" t="s">
        <v>13266</v>
      </c>
      <c r="D449" s="1201">
        <v>1071</v>
      </c>
      <c r="E449" s="368" t="s">
        <v>13826</v>
      </c>
      <c r="F449" s="368"/>
      <c r="G449" s="368"/>
      <c r="H449" s="368" t="s">
        <v>13139</v>
      </c>
      <c r="I449" s="1354">
        <v>0</v>
      </c>
      <c r="J449" s="1352"/>
      <c r="K449" s="1200">
        <v>0</v>
      </c>
      <c r="L449" s="1199">
        <v>811.86</v>
      </c>
    </row>
    <row r="450" spans="1:12" ht="24" x14ac:dyDescent="0.25">
      <c r="A450" s="1201" t="s">
        <v>13825</v>
      </c>
      <c r="B450" s="1201" t="s">
        <v>13821</v>
      </c>
      <c r="C450" s="1201" t="s">
        <v>13266</v>
      </c>
      <c r="D450" s="1201">
        <v>1706</v>
      </c>
      <c r="E450" s="368" t="s">
        <v>13648</v>
      </c>
      <c r="F450" s="368"/>
      <c r="G450" s="368"/>
      <c r="H450" s="368" t="s">
        <v>13139</v>
      </c>
      <c r="I450" s="1354">
        <v>0</v>
      </c>
      <c r="J450" s="1352"/>
      <c r="K450" s="1200">
        <v>0</v>
      </c>
      <c r="L450" s="1199">
        <v>12122.02</v>
      </c>
    </row>
    <row r="451" spans="1:12" ht="24" x14ac:dyDescent="0.25">
      <c r="A451" s="1201" t="s">
        <v>13824</v>
      </c>
      <c r="B451" s="1201" t="s">
        <v>13821</v>
      </c>
      <c r="C451" s="1201" t="s">
        <v>13266</v>
      </c>
      <c r="D451" s="1201">
        <v>2714</v>
      </c>
      <c r="E451" s="368" t="s">
        <v>13823</v>
      </c>
      <c r="F451" s="368"/>
      <c r="G451" s="368"/>
      <c r="H451" s="368" t="s">
        <v>13139</v>
      </c>
      <c r="I451" s="1354">
        <v>0</v>
      </c>
      <c r="J451" s="1352"/>
      <c r="K451" s="1200">
        <v>0</v>
      </c>
      <c r="L451" s="1199">
        <v>164316.64000000001</v>
      </c>
    </row>
    <row r="452" spans="1:12" ht="24" x14ac:dyDescent="0.25">
      <c r="A452" s="1201" t="s">
        <v>13822</v>
      </c>
      <c r="B452" s="1201" t="s">
        <v>13821</v>
      </c>
      <c r="C452" s="1201" t="s">
        <v>13266</v>
      </c>
      <c r="D452" s="1201">
        <v>704</v>
      </c>
      <c r="E452" s="368" t="s">
        <v>13820</v>
      </c>
      <c r="F452" s="368"/>
      <c r="G452" s="368"/>
      <c r="H452" s="368" t="s">
        <v>13139</v>
      </c>
      <c r="I452" s="1354">
        <v>0</v>
      </c>
      <c r="J452" s="1352"/>
      <c r="K452" s="1200">
        <v>0</v>
      </c>
      <c r="L452" s="1199">
        <v>10567.6</v>
      </c>
    </row>
    <row r="453" spans="1:12" ht="24" x14ac:dyDescent="0.25">
      <c r="A453" s="1201" t="s">
        <v>13819</v>
      </c>
      <c r="B453" s="1201" t="s">
        <v>13607</v>
      </c>
      <c r="C453" s="1201" t="s">
        <v>13266</v>
      </c>
      <c r="D453" s="1201">
        <v>853</v>
      </c>
      <c r="E453" s="368" t="s">
        <v>13818</v>
      </c>
      <c r="F453" s="368"/>
      <c r="G453" s="368"/>
      <c r="H453" s="368" t="s">
        <v>13139</v>
      </c>
      <c r="I453" s="1354">
        <v>0</v>
      </c>
      <c r="J453" s="1352"/>
      <c r="K453" s="1200">
        <v>0</v>
      </c>
      <c r="L453" s="1199">
        <v>2861.95</v>
      </c>
    </row>
    <row r="454" spans="1:12" ht="24" x14ac:dyDescent="0.25">
      <c r="A454" s="1201" t="s">
        <v>13817</v>
      </c>
      <c r="B454" s="1201" t="s">
        <v>13607</v>
      </c>
      <c r="C454" s="1201" t="s">
        <v>13266</v>
      </c>
      <c r="D454" s="1201">
        <v>3154</v>
      </c>
      <c r="E454" s="368" t="s">
        <v>13738</v>
      </c>
      <c r="F454" s="368"/>
      <c r="G454" s="368"/>
      <c r="H454" s="368" t="s">
        <v>13139</v>
      </c>
      <c r="I454" s="1354">
        <v>0</v>
      </c>
      <c r="J454" s="1352"/>
      <c r="K454" s="1200">
        <v>0</v>
      </c>
      <c r="L454" s="1199">
        <v>15275.62</v>
      </c>
    </row>
    <row r="455" spans="1:12" ht="24" x14ac:dyDescent="0.25">
      <c r="A455" s="1201" t="s">
        <v>13816</v>
      </c>
      <c r="B455" s="1201" t="s">
        <v>13607</v>
      </c>
      <c r="C455" s="1201" t="s">
        <v>13266</v>
      </c>
      <c r="D455" s="1201">
        <v>1706</v>
      </c>
      <c r="E455" s="368" t="s">
        <v>13648</v>
      </c>
      <c r="F455" s="368"/>
      <c r="G455" s="368"/>
      <c r="H455" s="368" t="s">
        <v>13139</v>
      </c>
      <c r="I455" s="1354">
        <v>0</v>
      </c>
      <c r="J455" s="1352"/>
      <c r="K455" s="1200">
        <v>0</v>
      </c>
      <c r="L455" s="1199">
        <v>12122.02</v>
      </c>
    </row>
    <row r="456" spans="1:12" ht="24" x14ac:dyDescent="0.25">
      <c r="A456" s="1201" t="s">
        <v>13815</v>
      </c>
      <c r="B456" s="1201" t="s">
        <v>13607</v>
      </c>
      <c r="C456" s="1201" t="s">
        <v>13266</v>
      </c>
      <c r="D456" s="1201">
        <v>1752</v>
      </c>
      <c r="E456" s="368" t="s">
        <v>13287</v>
      </c>
      <c r="F456" s="368"/>
      <c r="G456" s="368"/>
      <c r="H456" s="368" t="s">
        <v>13139</v>
      </c>
      <c r="I456" s="1354">
        <v>0</v>
      </c>
      <c r="J456" s="1352"/>
      <c r="K456" s="1200">
        <v>0</v>
      </c>
      <c r="L456" s="1199">
        <v>16374.94</v>
      </c>
    </row>
    <row r="457" spans="1:12" ht="24" x14ac:dyDescent="0.25">
      <c r="A457" s="1201" t="s">
        <v>13368</v>
      </c>
      <c r="B457" s="1201" t="s">
        <v>13607</v>
      </c>
      <c r="C457" s="1201" t="s">
        <v>13266</v>
      </c>
      <c r="D457" s="1201">
        <v>291</v>
      </c>
      <c r="E457" s="368" t="s">
        <v>13366</v>
      </c>
      <c r="F457" s="368" t="s">
        <v>13814</v>
      </c>
      <c r="G457" s="368"/>
      <c r="H457" s="368" t="s">
        <v>13134</v>
      </c>
      <c r="I457" s="1354">
        <v>5000</v>
      </c>
      <c r="J457" s="1352"/>
      <c r="K457" s="1200">
        <v>0</v>
      </c>
      <c r="L457" s="1199">
        <v>0</v>
      </c>
    </row>
    <row r="458" spans="1:12" ht="24" x14ac:dyDescent="0.25">
      <c r="A458" s="1201" t="s">
        <v>13813</v>
      </c>
      <c r="B458" s="1201" t="s">
        <v>13607</v>
      </c>
      <c r="C458" s="1201" t="s">
        <v>13266</v>
      </c>
      <c r="D458" s="1201">
        <v>1646</v>
      </c>
      <c r="E458" s="368" t="s">
        <v>13356</v>
      </c>
      <c r="F458" s="368"/>
      <c r="G458" s="368"/>
      <c r="H458" s="368" t="s">
        <v>13139</v>
      </c>
      <c r="I458" s="1354">
        <v>0</v>
      </c>
      <c r="J458" s="1352"/>
      <c r="K458" s="1200">
        <v>0</v>
      </c>
      <c r="L458" s="1199">
        <v>7027.53</v>
      </c>
    </row>
    <row r="459" spans="1:12" ht="24" x14ac:dyDescent="0.25">
      <c r="A459" s="1201" t="s">
        <v>13812</v>
      </c>
      <c r="B459" s="1201" t="s">
        <v>13603</v>
      </c>
      <c r="C459" s="1201" t="s">
        <v>13266</v>
      </c>
      <c r="D459" s="1201">
        <v>1758</v>
      </c>
      <c r="E459" s="368" t="s">
        <v>13811</v>
      </c>
      <c r="F459" s="368"/>
      <c r="G459" s="368"/>
      <c r="H459" s="368" t="s">
        <v>13139</v>
      </c>
      <c r="I459" s="1354">
        <v>0</v>
      </c>
      <c r="J459" s="1352"/>
      <c r="K459" s="1200">
        <v>0</v>
      </c>
      <c r="L459" s="1199">
        <v>6026.65</v>
      </c>
    </row>
    <row r="460" spans="1:12" ht="24" x14ac:dyDescent="0.25">
      <c r="A460" s="1201" t="s">
        <v>13810</v>
      </c>
      <c r="B460" s="1201" t="s">
        <v>13603</v>
      </c>
      <c r="C460" s="1201" t="s">
        <v>13266</v>
      </c>
      <c r="D460" s="1201">
        <v>281</v>
      </c>
      <c r="E460" s="368" t="s">
        <v>13809</v>
      </c>
      <c r="F460" s="368"/>
      <c r="G460" s="368"/>
      <c r="H460" s="368" t="s">
        <v>13139</v>
      </c>
      <c r="I460" s="1354">
        <v>0</v>
      </c>
      <c r="J460" s="1352"/>
      <c r="K460" s="1200">
        <v>0</v>
      </c>
      <c r="L460" s="1199">
        <v>18887.64</v>
      </c>
    </row>
    <row r="461" spans="1:12" ht="24" x14ac:dyDescent="0.25">
      <c r="A461" s="1201" t="s">
        <v>13808</v>
      </c>
      <c r="B461" s="1201" t="s">
        <v>13603</v>
      </c>
      <c r="C461" s="1201" t="s">
        <v>13266</v>
      </c>
      <c r="D461" s="1201">
        <v>1142</v>
      </c>
      <c r="E461" s="368" t="s">
        <v>13798</v>
      </c>
      <c r="F461" s="368"/>
      <c r="G461" s="368"/>
      <c r="H461" s="368" t="s">
        <v>13139</v>
      </c>
      <c r="I461" s="1354">
        <v>0</v>
      </c>
      <c r="J461" s="1352"/>
      <c r="K461" s="1200">
        <v>0</v>
      </c>
      <c r="L461" s="1199">
        <v>241551.31</v>
      </c>
    </row>
    <row r="462" spans="1:12" ht="24" x14ac:dyDescent="0.25">
      <c r="A462" s="1201" t="s">
        <v>13807</v>
      </c>
      <c r="B462" s="1201" t="s">
        <v>13603</v>
      </c>
      <c r="C462" s="1201" t="s">
        <v>13266</v>
      </c>
      <c r="D462" s="1201">
        <v>1649</v>
      </c>
      <c r="E462" s="368" t="s">
        <v>13806</v>
      </c>
      <c r="F462" s="368" t="s">
        <v>13805</v>
      </c>
      <c r="G462" s="368"/>
      <c r="H462" s="368" t="s">
        <v>13134</v>
      </c>
      <c r="I462" s="1354">
        <v>696.74</v>
      </c>
      <c r="J462" s="1352"/>
      <c r="K462" s="1200">
        <v>0</v>
      </c>
      <c r="L462" s="1199">
        <v>0</v>
      </c>
    </row>
    <row r="463" spans="1:12" ht="24" x14ac:dyDescent="0.25">
      <c r="A463" s="1201" t="s">
        <v>13804</v>
      </c>
      <c r="B463" s="1201" t="s">
        <v>13603</v>
      </c>
      <c r="C463" s="1201" t="s">
        <v>13266</v>
      </c>
      <c r="D463" s="1201">
        <v>3156</v>
      </c>
      <c r="E463" s="368" t="s">
        <v>13803</v>
      </c>
      <c r="F463" s="368"/>
      <c r="G463" s="368"/>
      <c r="H463" s="368" t="s">
        <v>13139</v>
      </c>
      <c r="I463" s="1354">
        <v>0</v>
      </c>
      <c r="J463" s="1352"/>
      <c r="K463" s="1200">
        <v>0</v>
      </c>
      <c r="L463" s="1199">
        <v>2019.77</v>
      </c>
    </row>
    <row r="464" spans="1:12" ht="24" x14ac:dyDescent="0.25">
      <c r="A464" s="1201" t="s">
        <v>13802</v>
      </c>
      <c r="B464" s="1201" t="s">
        <v>13603</v>
      </c>
      <c r="C464" s="1201" t="s">
        <v>13266</v>
      </c>
      <c r="D464" s="1201">
        <v>3096</v>
      </c>
      <c r="E464" s="368" t="s">
        <v>13801</v>
      </c>
      <c r="F464" s="368"/>
      <c r="G464" s="368"/>
      <c r="H464" s="368" t="s">
        <v>13139</v>
      </c>
      <c r="I464" s="1354">
        <v>0</v>
      </c>
      <c r="J464" s="1352"/>
      <c r="K464" s="1200">
        <v>0</v>
      </c>
      <c r="L464" s="1199">
        <v>17587.43</v>
      </c>
    </row>
    <row r="465" spans="1:12" ht="24" x14ac:dyDescent="0.25">
      <c r="A465" s="1201" t="s">
        <v>13800</v>
      </c>
      <c r="B465" s="1201" t="s">
        <v>13603</v>
      </c>
      <c r="C465" s="1201" t="s">
        <v>13266</v>
      </c>
      <c r="D465" s="1201">
        <v>477</v>
      </c>
      <c r="E465" s="368" t="s">
        <v>13770</v>
      </c>
      <c r="F465" s="368"/>
      <c r="G465" s="368"/>
      <c r="H465" s="368" t="s">
        <v>13139</v>
      </c>
      <c r="I465" s="1354">
        <v>0</v>
      </c>
      <c r="J465" s="1352"/>
      <c r="K465" s="1200">
        <v>0</v>
      </c>
      <c r="L465" s="1199">
        <v>596.61</v>
      </c>
    </row>
    <row r="466" spans="1:12" ht="24" x14ac:dyDescent="0.25">
      <c r="A466" s="1201" t="s">
        <v>13799</v>
      </c>
      <c r="B466" s="1201" t="s">
        <v>13603</v>
      </c>
      <c r="C466" s="1201" t="s">
        <v>13266</v>
      </c>
      <c r="D466" s="1201">
        <v>1142</v>
      </c>
      <c r="E466" s="368" t="s">
        <v>13798</v>
      </c>
      <c r="F466" s="368"/>
      <c r="G466" s="368"/>
      <c r="H466" s="368" t="s">
        <v>13139</v>
      </c>
      <c r="I466" s="1354">
        <v>0</v>
      </c>
      <c r="J466" s="1352"/>
      <c r="K466" s="1200">
        <v>0</v>
      </c>
      <c r="L466" s="1199">
        <v>80790.75</v>
      </c>
    </row>
    <row r="467" spans="1:12" ht="24" x14ac:dyDescent="0.25">
      <c r="A467" s="1201" t="s">
        <v>13797</v>
      </c>
      <c r="B467" s="1201" t="s">
        <v>13603</v>
      </c>
      <c r="C467" s="1201" t="s">
        <v>13266</v>
      </c>
      <c r="D467" s="1201">
        <v>640</v>
      </c>
      <c r="E467" s="368" t="s">
        <v>13796</v>
      </c>
      <c r="F467" s="368"/>
      <c r="G467" s="368"/>
      <c r="H467" s="368" t="s">
        <v>13139</v>
      </c>
      <c r="I467" s="1354">
        <v>0</v>
      </c>
      <c r="J467" s="1352"/>
      <c r="K467" s="1200">
        <v>0</v>
      </c>
      <c r="L467" s="1199">
        <v>4634.92</v>
      </c>
    </row>
    <row r="468" spans="1:12" ht="24" x14ac:dyDescent="0.25">
      <c r="A468" s="1201" t="s">
        <v>13795</v>
      </c>
      <c r="B468" s="1201" t="s">
        <v>13603</v>
      </c>
      <c r="C468" s="1201" t="s">
        <v>13266</v>
      </c>
      <c r="D468" s="1201">
        <v>1624</v>
      </c>
      <c r="E468" s="368" t="s">
        <v>13794</v>
      </c>
      <c r="F468" s="368"/>
      <c r="G468" s="368"/>
      <c r="H468" s="368" t="s">
        <v>13139</v>
      </c>
      <c r="I468" s="1354">
        <v>0</v>
      </c>
      <c r="J468" s="1352"/>
      <c r="K468" s="1200">
        <v>0</v>
      </c>
      <c r="L468" s="1199">
        <v>50494.22</v>
      </c>
    </row>
    <row r="469" spans="1:12" ht="24" x14ac:dyDescent="0.25">
      <c r="A469" s="1201" t="s">
        <v>13793</v>
      </c>
      <c r="B469" s="1201" t="s">
        <v>13603</v>
      </c>
      <c r="C469" s="1201" t="s">
        <v>13266</v>
      </c>
      <c r="D469" s="1201">
        <v>836</v>
      </c>
      <c r="E469" s="368" t="s">
        <v>13792</v>
      </c>
      <c r="F469" s="368"/>
      <c r="G469" s="368"/>
      <c r="H469" s="368" t="s">
        <v>13139</v>
      </c>
      <c r="I469" s="1354">
        <v>0</v>
      </c>
      <c r="J469" s="1352"/>
      <c r="K469" s="1200">
        <v>0</v>
      </c>
      <c r="L469" s="1199">
        <v>15148.27</v>
      </c>
    </row>
    <row r="470" spans="1:12" ht="24" x14ac:dyDescent="0.25">
      <c r="A470" s="1201" t="s">
        <v>13791</v>
      </c>
      <c r="B470" s="1201" t="s">
        <v>13603</v>
      </c>
      <c r="C470" s="1201" t="s">
        <v>13266</v>
      </c>
      <c r="D470" s="1201">
        <v>1002</v>
      </c>
      <c r="E470" s="368" t="s">
        <v>13787</v>
      </c>
      <c r="F470" s="368"/>
      <c r="G470" s="368"/>
      <c r="H470" s="368" t="s">
        <v>13139</v>
      </c>
      <c r="I470" s="1354">
        <v>0</v>
      </c>
      <c r="J470" s="1352"/>
      <c r="K470" s="1200">
        <v>0</v>
      </c>
      <c r="L470" s="1199">
        <v>6257.99</v>
      </c>
    </row>
    <row r="471" spans="1:12" ht="24" x14ac:dyDescent="0.25">
      <c r="A471" s="1201" t="s">
        <v>13790</v>
      </c>
      <c r="B471" s="1201" t="s">
        <v>13603</v>
      </c>
      <c r="C471" s="1201" t="s">
        <v>13266</v>
      </c>
      <c r="D471" s="1201">
        <v>1002</v>
      </c>
      <c r="E471" s="368" t="s">
        <v>13787</v>
      </c>
      <c r="F471" s="368"/>
      <c r="G471" s="368"/>
      <c r="H471" s="368" t="s">
        <v>13139</v>
      </c>
      <c r="I471" s="1354">
        <v>0</v>
      </c>
      <c r="J471" s="1352"/>
      <c r="K471" s="1200">
        <v>0</v>
      </c>
      <c r="L471" s="1199">
        <v>17290.5</v>
      </c>
    </row>
    <row r="472" spans="1:12" ht="24" x14ac:dyDescent="0.25">
      <c r="A472" s="1201" t="s">
        <v>13789</v>
      </c>
      <c r="B472" s="1201" t="s">
        <v>13603</v>
      </c>
      <c r="C472" s="1201" t="s">
        <v>13266</v>
      </c>
      <c r="D472" s="1201">
        <v>1002</v>
      </c>
      <c r="E472" s="368" t="s">
        <v>13787</v>
      </c>
      <c r="F472" s="368"/>
      <c r="G472" s="368"/>
      <c r="H472" s="368" t="s">
        <v>13139</v>
      </c>
      <c r="I472" s="1354">
        <v>0</v>
      </c>
      <c r="J472" s="1352"/>
      <c r="K472" s="1200">
        <v>0</v>
      </c>
      <c r="L472" s="1199">
        <v>4343.43</v>
      </c>
    </row>
    <row r="473" spans="1:12" ht="24" x14ac:dyDescent="0.25">
      <c r="A473" s="1201" t="s">
        <v>13788</v>
      </c>
      <c r="B473" s="1201" t="s">
        <v>13603</v>
      </c>
      <c r="C473" s="1201" t="s">
        <v>13266</v>
      </c>
      <c r="D473" s="1201">
        <v>1002</v>
      </c>
      <c r="E473" s="368" t="s">
        <v>13787</v>
      </c>
      <c r="F473" s="368"/>
      <c r="G473" s="368"/>
      <c r="H473" s="368" t="s">
        <v>13139</v>
      </c>
      <c r="I473" s="1354">
        <v>0</v>
      </c>
      <c r="J473" s="1352"/>
      <c r="K473" s="1200">
        <v>0</v>
      </c>
      <c r="L473" s="1199">
        <v>9038.11</v>
      </c>
    </row>
    <row r="474" spans="1:12" ht="24" x14ac:dyDescent="0.25">
      <c r="A474" s="1201" t="s">
        <v>13786</v>
      </c>
      <c r="B474" s="1201" t="s">
        <v>13603</v>
      </c>
      <c r="C474" s="1201" t="s">
        <v>13266</v>
      </c>
      <c r="D474" s="1201">
        <v>1960</v>
      </c>
      <c r="E474" s="368" t="s">
        <v>13785</v>
      </c>
      <c r="F474" s="368"/>
      <c r="G474" s="368"/>
      <c r="H474" s="368" t="s">
        <v>13139</v>
      </c>
      <c r="I474" s="1354">
        <v>0</v>
      </c>
      <c r="J474" s="1352"/>
      <c r="K474" s="1200">
        <v>0</v>
      </c>
      <c r="L474" s="1199">
        <v>14077.37</v>
      </c>
    </row>
    <row r="475" spans="1:12" ht="24" x14ac:dyDescent="0.25">
      <c r="A475" s="1201" t="s">
        <v>13784</v>
      </c>
      <c r="B475" s="1201" t="s">
        <v>13603</v>
      </c>
      <c r="C475" s="1201" t="s">
        <v>13266</v>
      </c>
      <c r="D475" s="1201">
        <v>2825</v>
      </c>
      <c r="E475" s="368" t="s">
        <v>13783</v>
      </c>
      <c r="F475" s="368"/>
      <c r="G475" s="368"/>
      <c r="H475" s="368" t="s">
        <v>13139</v>
      </c>
      <c r="I475" s="1354">
        <v>0</v>
      </c>
      <c r="J475" s="1352"/>
      <c r="K475" s="1200">
        <v>0</v>
      </c>
      <c r="L475" s="1199">
        <v>14083.58</v>
      </c>
    </row>
    <row r="476" spans="1:12" ht="24" x14ac:dyDescent="0.25">
      <c r="A476" s="1201" t="s">
        <v>13782</v>
      </c>
      <c r="B476" s="1201" t="s">
        <v>13603</v>
      </c>
      <c r="C476" s="1201" t="s">
        <v>13266</v>
      </c>
      <c r="D476" s="1201">
        <v>2280</v>
      </c>
      <c r="E476" s="368" t="s">
        <v>13781</v>
      </c>
      <c r="F476" s="368"/>
      <c r="G476" s="368"/>
      <c r="H476" s="368" t="s">
        <v>13139</v>
      </c>
      <c r="I476" s="1354">
        <v>0</v>
      </c>
      <c r="J476" s="1352"/>
      <c r="K476" s="1200">
        <v>0</v>
      </c>
      <c r="L476" s="1199">
        <v>8079.08</v>
      </c>
    </row>
    <row r="477" spans="1:12" ht="24" x14ac:dyDescent="0.25">
      <c r="A477" s="1201" t="s">
        <v>13780</v>
      </c>
      <c r="B477" s="1201" t="s">
        <v>13603</v>
      </c>
      <c r="C477" s="1201" t="s">
        <v>13266</v>
      </c>
      <c r="D477" s="1201">
        <v>1722</v>
      </c>
      <c r="E477" s="368" t="s">
        <v>13779</v>
      </c>
      <c r="F477" s="368"/>
      <c r="G477" s="368"/>
      <c r="H477" s="368" t="s">
        <v>13139</v>
      </c>
      <c r="I477" s="1354">
        <v>0</v>
      </c>
      <c r="J477" s="1352"/>
      <c r="K477" s="1200">
        <v>0</v>
      </c>
      <c r="L477" s="1199">
        <v>25247.11</v>
      </c>
    </row>
    <row r="478" spans="1:12" ht="24" x14ac:dyDescent="0.25">
      <c r="A478" s="1201" t="s">
        <v>13778</v>
      </c>
      <c r="B478" s="1201" t="s">
        <v>13603</v>
      </c>
      <c r="C478" s="1201" t="s">
        <v>13266</v>
      </c>
      <c r="D478" s="1201">
        <v>403</v>
      </c>
      <c r="E478" s="368" t="s">
        <v>13777</v>
      </c>
      <c r="F478" s="368"/>
      <c r="G478" s="368"/>
      <c r="H478" s="368" t="s">
        <v>13139</v>
      </c>
      <c r="I478" s="1354">
        <v>0</v>
      </c>
      <c r="J478" s="1352"/>
      <c r="K478" s="1200">
        <v>0</v>
      </c>
      <c r="L478" s="1199">
        <v>1117</v>
      </c>
    </row>
    <row r="479" spans="1:12" ht="24" x14ac:dyDescent="0.25">
      <c r="A479" s="1201" t="s">
        <v>13776</v>
      </c>
      <c r="B479" s="1201" t="s">
        <v>13585</v>
      </c>
      <c r="C479" s="1201" t="s">
        <v>13266</v>
      </c>
      <c r="D479" s="1201">
        <v>3158</v>
      </c>
      <c r="E479" s="368" t="s">
        <v>13768</v>
      </c>
      <c r="F479" s="368"/>
      <c r="G479" s="368"/>
      <c r="H479" s="368" t="s">
        <v>13139</v>
      </c>
      <c r="I479" s="1354">
        <v>0</v>
      </c>
      <c r="J479" s="1352"/>
      <c r="K479" s="1200">
        <v>0</v>
      </c>
      <c r="L479" s="1199">
        <v>1009.88</v>
      </c>
    </row>
    <row r="480" spans="1:12" ht="24" x14ac:dyDescent="0.25">
      <c r="A480" s="1201" t="s">
        <v>13775</v>
      </c>
      <c r="B480" s="1201" t="s">
        <v>13585</v>
      </c>
      <c r="C480" s="1201" t="s">
        <v>13266</v>
      </c>
      <c r="D480" s="1201">
        <v>3158</v>
      </c>
      <c r="E480" s="368" t="s">
        <v>13768</v>
      </c>
      <c r="F480" s="368"/>
      <c r="G480" s="368"/>
      <c r="H480" s="368" t="s">
        <v>13139</v>
      </c>
      <c r="I480" s="1354">
        <v>0</v>
      </c>
      <c r="J480" s="1352"/>
      <c r="K480" s="1200">
        <v>0</v>
      </c>
      <c r="L480" s="1199">
        <v>994.49</v>
      </c>
    </row>
    <row r="481" spans="1:12" ht="24" x14ac:dyDescent="0.25">
      <c r="A481" s="1201" t="s">
        <v>13774</v>
      </c>
      <c r="B481" s="1201" t="s">
        <v>13585</v>
      </c>
      <c r="C481" s="1201" t="s">
        <v>13266</v>
      </c>
      <c r="D481" s="1201">
        <v>3158</v>
      </c>
      <c r="E481" s="368" t="s">
        <v>13768</v>
      </c>
      <c r="F481" s="368"/>
      <c r="G481" s="368"/>
      <c r="H481" s="368" t="s">
        <v>13139</v>
      </c>
      <c r="I481" s="1354">
        <v>0</v>
      </c>
      <c r="J481" s="1352"/>
      <c r="K481" s="1200">
        <v>0</v>
      </c>
      <c r="L481" s="1199">
        <v>1061.82</v>
      </c>
    </row>
    <row r="482" spans="1:12" ht="24" x14ac:dyDescent="0.25">
      <c r="A482" s="1201" t="s">
        <v>13773</v>
      </c>
      <c r="B482" s="1201" t="s">
        <v>13585</v>
      </c>
      <c r="C482" s="1201" t="s">
        <v>13266</v>
      </c>
      <c r="D482" s="1201">
        <v>2762</v>
      </c>
      <c r="E482" s="368" t="s">
        <v>13772</v>
      </c>
      <c r="F482" s="368"/>
      <c r="G482" s="368"/>
      <c r="H482" s="368" t="s">
        <v>13139</v>
      </c>
      <c r="I482" s="1354">
        <v>0</v>
      </c>
      <c r="J482" s="1352"/>
      <c r="K482" s="1200">
        <v>0</v>
      </c>
      <c r="L482" s="1199">
        <v>5049.42</v>
      </c>
    </row>
    <row r="483" spans="1:12" ht="24" x14ac:dyDescent="0.25">
      <c r="A483" s="1201" t="s">
        <v>13771</v>
      </c>
      <c r="B483" s="1201" t="s">
        <v>13585</v>
      </c>
      <c r="C483" s="1201" t="s">
        <v>13266</v>
      </c>
      <c r="D483" s="1201">
        <v>477</v>
      </c>
      <c r="E483" s="368" t="s">
        <v>13770</v>
      </c>
      <c r="F483" s="368"/>
      <c r="G483" s="368"/>
      <c r="H483" s="368" t="s">
        <v>13139</v>
      </c>
      <c r="I483" s="1354">
        <v>0</v>
      </c>
      <c r="J483" s="1352"/>
      <c r="K483" s="1200">
        <v>0</v>
      </c>
      <c r="L483" s="1199">
        <v>1142.53</v>
      </c>
    </row>
    <row r="484" spans="1:12" ht="24" x14ac:dyDescent="0.25">
      <c r="A484" s="1201" t="s">
        <v>13769</v>
      </c>
      <c r="B484" s="1201" t="s">
        <v>13585</v>
      </c>
      <c r="C484" s="1201" t="s">
        <v>13266</v>
      </c>
      <c r="D484" s="1201">
        <v>3158</v>
      </c>
      <c r="E484" s="368" t="s">
        <v>13768</v>
      </c>
      <c r="F484" s="368"/>
      <c r="G484" s="368"/>
      <c r="H484" s="368" t="s">
        <v>13139</v>
      </c>
      <c r="I484" s="1354">
        <v>0</v>
      </c>
      <c r="J484" s="1352"/>
      <c r="K484" s="1200">
        <v>0</v>
      </c>
      <c r="L484" s="1199">
        <v>2019.76</v>
      </c>
    </row>
    <row r="485" spans="1:12" ht="24" x14ac:dyDescent="0.25">
      <c r="A485" s="1201" t="s">
        <v>13767</v>
      </c>
      <c r="B485" s="1201" t="s">
        <v>13585</v>
      </c>
      <c r="C485" s="1201" t="s">
        <v>13266</v>
      </c>
      <c r="D485" s="1201">
        <v>541</v>
      </c>
      <c r="E485" s="368" t="s">
        <v>13765</v>
      </c>
      <c r="F485" s="368"/>
      <c r="G485" s="368"/>
      <c r="H485" s="368" t="s">
        <v>13139</v>
      </c>
      <c r="I485" s="1354">
        <v>0</v>
      </c>
      <c r="J485" s="1352"/>
      <c r="K485" s="1200">
        <v>0</v>
      </c>
      <c r="L485" s="1199">
        <v>2540.66</v>
      </c>
    </row>
    <row r="486" spans="1:12" ht="24" x14ac:dyDescent="0.25">
      <c r="A486" s="1201" t="s">
        <v>13766</v>
      </c>
      <c r="B486" s="1201" t="s">
        <v>13585</v>
      </c>
      <c r="C486" s="1201" t="s">
        <v>13266</v>
      </c>
      <c r="D486" s="1201">
        <v>541</v>
      </c>
      <c r="E486" s="368" t="s">
        <v>13765</v>
      </c>
      <c r="F486" s="368"/>
      <c r="G486" s="368"/>
      <c r="H486" s="368" t="s">
        <v>13139</v>
      </c>
      <c r="I486" s="1354">
        <v>0</v>
      </c>
      <c r="J486" s="1352"/>
      <c r="K486" s="1200">
        <v>0</v>
      </c>
      <c r="L486" s="1199">
        <v>673.04</v>
      </c>
    </row>
    <row r="487" spans="1:12" ht="24" x14ac:dyDescent="0.25">
      <c r="A487" s="1201" t="s">
        <v>13764</v>
      </c>
      <c r="B487" s="1201" t="s">
        <v>13585</v>
      </c>
      <c r="C487" s="1201" t="s">
        <v>13266</v>
      </c>
      <c r="D487" s="1201">
        <v>3075</v>
      </c>
      <c r="E487" s="368" t="s">
        <v>13763</v>
      </c>
      <c r="F487" s="368"/>
      <c r="G487" s="368"/>
      <c r="H487" s="368" t="s">
        <v>13139</v>
      </c>
      <c r="I487" s="1354">
        <v>0</v>
      </c>
      <c r="J487" s="1352"/>
      <c r="K487" s="1200">
        <v>0</v>
      </c>
      <c r="L487" s="1199">
        <v>40600</v>
      </c>
    </row>
    <row r="488" spans="1:12" ht="24" x14ac:dyDescent="0.25">
      <c r="A488" s="1201" t="s">
        <v>13762</v>
      </c>
      <c r="B488" s="1201" t="s">
        <v>13585</v>
      </c>
      <c r="C488" s="1201" t="s">
        <v>13266</v>
      </c>
      <c r="D488" s="1201">
        <v>1032</v>
      </c>
      <c r="E488" s="368" t="s">
        <v>13293</v>
      </c>
      <c r="F488" s="368"/>
      <c r="G488" s="368"/>
      <c r="H488" s="368" t="s">
        <v>13139</v>
      </c>
      <c r="I488" s="1354">
        <v>0</v>
      </c>
      <c r="J488" s="1352"/>
      <c r="K488" s="1200">
        <v>0</v>
      </c>
      <c r="L488" s="1199">
        <v>51615.12</v>
      </c>
    </row>
    <row r="489" spans="1:12" ht="24" x14ac:dyDescent="0.25">
      <c r="A489" s="1201" t="s">
        <v>13761</v>
      </c>
      <c r="B489" s="1201" t="s">
        <v>13585</v>
      </c>
      <c r="C489" s="1201" t="s">
        <v>13266</v>
      </c>
      <c r="D489" s="1201">
        <v>1585</v>
      </c>
      <c r="E489" s="368" t="s">
        <v>13760</v>
      </c>
      <c r="F489" s="368"/>
      <c r="G489" s="368"/>
      <c r="H489" s="368" t="s">
        <v>13139</v>
      </c>
      <c r="I489" s="1354">
        <v>0</v>
      </c>
      <c r="J489" s="1352"/>
      <c r="K489" s="1200">
        <v>0</v>
      </c>
      <c r="L489" s="1199">
        <v>3918.85</v>
      </c>
    </row>
    <row r="490" spans="1:12" ht="24" x14ac:dyDescent="0.25">
      <c r="A490" s="1201" t="s">
        <v>13759</v>
      </c>
      <c r="B490" s="1201" t="s">
        <v>13585</v>
      </c>
      <c r="C490" s="1201" t="s">
        <v>13266</v>
      </c>
      <c r="D490" s="1201">
        <v>1812</v>
      </c>
      <c r="E490" s="368" t="s">
        <v>13758</v>
      </c>
      <c r="F490" s="368"/>
      <c r="G490" s="368"/>
      <c r="H490" s="368" t="s">
        <v>13139</v>
      </c>
      <c r="I490" s="1354">
        <v>0</v>
      </c>
      <c r="J490" s="1352"/>
      <c r="K490" s="1200">
        <v>0</v>
      </c>
      <c r="L490" s="1199">
        <v>3068.22</v>
      </c>
    </row>
    <row r="491" spans="1:12" ht="24" x14ac:dyDescent="0.25">
      <c r="A491" s="1201" t="s">
        <v>13757</v>
      </c>
      <c r="B491" s="1201" t="s">
        <v>13585</v>
      </c>
      <c r="C491" s="1201" t="s">
        <v>13266</v>
      </c>
      <c r="D491" s="1201">
        <v>1675</v>
      </c>
      <c r="E491" s="368" t="s">
        <v>13756</v>
      </c>
      <c r="F491" s="368"/>
      <c r="G491" s="368"/>
      <c r="H491" s="368" t="s">
        <v>13139</v>
      </c>
      <c r="I491" s="1354">
        <v>0</v>
      </c>
      <c r="J491" s="1352"/>
      <c r="K491" s="1200">
        <v>0</v>
      </c>
      <c r="L491" s="1199">
        <v>5049.42</v>
      </c>
    </row>
    <row r="492" spans="1:12" ht="24" x14ac:dyDescent="0.25">
      <c r="A492" s="1201" t="s">
        <v>13755</v>
      </c>
      <c r="B492" s="1201" t="s">
        <v>13585</v>
      </c>
      <c r="C492" s="1201" t="s">
        <v>13266</v>
      </c>
      <c r="D492" s="1201">
        <v>2806</v>
      </c>
      <c r="E492" s="368" t="s">
        <v>13754</v>
      </c>
      <c r="F492" s="368"/>
      <c r="G492" s="368"/>
      <c r="H492" s="368" t="s">
        <v>13139</v>
      </c>
      <c r="I492" s="1354">
        <v>0</v>
      </c>
      <c r="J492" s="1352"/>
      <c r="K492" s="1200">
        <v>0</v>
      </c>
      <c r="L492" s="1199">
        <v>20137.62</v>
      </c>
    </row>
    <row r="493" spans="1:12" x14ac:dyDescent="0.25">
      <c r="A493" s="1201" t="s">
        <v>13753</v>
      </c>
      <c r="B493" s="1201" t="s">
        <v>13585</v>
      </c>
      <c r="C493" s="1201" t="s">
        <v>13266</v>
      </c>
      <c r="D493" s="1201">
        <v>682</v>
      </c>
      <c r="E493" s="368" t="s">
        <v>13752</v>
      </c>
      <c r="F493" s="368" t="s">
        <v>13751</v>
      </c>
      <c r="G493" s="368" t="s">
        <v>13133</v>
      </c>
      <c r="H493" s="368" t="s">
        <v>13181</v>
      </c>
      <c r="I493" s="1354">
        <v>0</v>
      </c>
      <c r="J493" s="1352"/>
      <c r="K493" s="1200">
        <v>2303.71</v>
      </c>
      <c r="L493" s="1199">
        <v>0</v>
      </c>
    </row>
    <row r="494" spans="1:12" ht="24" x14ac:dyDescent="0.25">
      <c r="A494" s="1201" t="s">
        <v>13750</v>
      </c>
      <c r="B494" s="1201" t="s">
        <v>13585</v>
      </c>
      <c r="C494" s="1201" t="s">
        <v>13266</v>
      </c>
      <c r="D494" s="1201">
        <v>2673</v>
      </c>
      <c r="E494" s="368" t="s">
        <v>13321</v>
      </c>
      <c r="F494" s="368"/>
      <c r="G494" s="368"/>
      <c r="H494" s="368" t="s">
        <v>13139</v>
      </c>
      <c r="I494" s="1354">
        <v>0</v>
      </c>
      <c r="J494" s="1352"/>
      <c r="K494" s="1200">
        <v>0</v>
      </c>
      <c r="L494" s="1199">
        <v>12218.75</v>
      </c>
    </row>
    <row r="495" spans="1:12" ht="24" x14ac:dyDescent="0.25">
      <c r="A495" s="1201" t="s">
        <v>13749</v>
      </c>
      <c r="B495" s="1201" t="s">
        <v>13585</v>
      </c>
      <c r="C495" s="1201" t="s">
        <v>13266</v>
      </c>
      <c r="D495" s="1201">
        <v>2673</v>
      </c>
      <c r="E495" s="368" t="s">
        <v>13321</v>
      </c>
      <c r="F495" s="368"/>
      <c r="G495" s="368"/>
      <c r="H495" s="368" t="s">
        <v>13139</v>
      </c>
      <c r="I495" s="1354">
        <v>0</v>
      </c>
      <c r="J495" s="1352"/>
      <c r="K495" s="1200">
        <v>0</v>
      </c>
      <c r="L495" s="1199">
        <v>4439.43</v>
      </c>
    </row>
    <row r="496" spans="1:12" ht="24" x14ac:dyDescent="0.25">
      <c r="A496" s="1201" t="s">
        <v>13748</v>
      </c>
      <c r="B496" s="1201" t="s">
        <v>13585</v>
      </c>
      <c r="C496" s="1201" t="s">
        <v>13266</v>
      </c>
      <c r="D496" s="1201">
        <v>3159</v>
      </c>
      <c r="E496" s="368" t="s">
        <v>13747</v>
      </c>
      <c r="F496" s="368"/>
      <c r="G496" s="368"/>
      <c r="H496" s="368" t="s">
        <v>13139</v>
      </c>
      <c r="I496" s="1354">
        <v>0</v>
      </c>
      <c r="J496" s="1352"/>
      <c r="K496" s="1200">
        <v>0</v>
      </c>
      <c r="L496" s="1199">
        <v>93414.31</v>
      </c>
    </row>
    <row r="497" spans="1:12" ht="24" x14ac:dyDescent="0.25">
      <c r="A497" s="1201" t="s">
        <v>13746</v>
      </c>
      <c r="B497" s="1201" t="s">
        <v>13585</v>
      </c>
      <c r="C497" s="1201" t="s">
        <v>13266</v>
      </c>
      <c r="D497" s="1201">
        <v>2694</v>
      </c>
      <c r="E497" s="368" t="s">
        <v>13745</v>
      </c>
      <c r="F497" s="368"/>
      <c r="G497" s="368"/>
      <c r="H497" s="368" t="s">
        <v>13139</v>
      </c>
      <c r="I497" s="1354">
        <v>0</v>
      </c>
      <c r="J497" s="1352"/>
      <c r="K497" s="1200">
        <v>0</v>
      </c>
      <c r="L497" s="1199">
        <v>7184.01</v>
      </c>
    </row>
    <row r="498" spans="1:12" ht="24" x14ac:dyDescent="0.25">
      <c r="A498" s="1201" t="s">
        <v>13744</v>
      </c>
      <c r="B498" s="1201" t="s">
        <v>13585</v>
      </c>
      <c r="C498" s="1201" t="s">
        <v>13266</v>
      </c>
      <c r="D498" s="1201">
        <v>2756</v>
      </c>
      <c r="E498" s="368" t="s">
        <v>13743</v>
      </c>
      <c r="F498" s="368"/>
      <c r="G498" s="368"/>
      <c r="H498" s="368" t="s">
        <v>13139</v>
      </c>
      <c r="I498" s="1354">
        <v>0</v>
      </c>
      <c r="J498" s="1352"/>
      <c r="K498" s="1200">
        <v>0</v>
      </c>
      <c r="L498" s="1199">
        <v>14102.48</v>
      </c>
    </row>
    <row r="499" spans="1:12" ht="24" x14ac:dyDescent="0.25">
      <c r="A499" s="1201" t="s">
        <v>13742</v>
      </c>
      <c r="B499" s="1201" t="s">
        <v>13518</v>
      </c>
      <c r="C499" s="1201" t="s">
        <v>13266</v>
      </c>
      <c r="D499" s="1201">
        <v>25</v>
      </c>
      <c r="E499" s="368" t="s">
        <v>13741</v>
      </c>
      <c r="F499" s="368"/>
      <c r="G499" s="368"/>
      <c r="H499" s="368" t="s">
        <v>13139</v>
      </c>
      <c r="I499" s="1354">
        <v>0</v>
      </c>
      <c r="J499" s="1352"/>
      <c r="K499" s="1200">
        <v>0</v>
      </c>
      <c r="L499" s="1199">
        <v>1647.5</v>
      </c>
    </row>
    <row r="500" spans="1:12" ht="24" x14ac:dyDescent="0.25">
      <c r="A500" s="1201" t="s">
        <v>13740</v>
      </c>
      <c r="B500" s="1201" t="s">
        <v>13585</v>
      </c>
      <c r="C500" s="1201" t="s">
        <v>13266</v>
      </c>
      <c r="D500" s="1201">
        <v>504</v>
      </c>
      <c r="E500" s="368" t="s">
        <v>13629</v>
      </c>
      <c r="F500" s="368"/>
      <c r="G500" s="368"/>
      <c r="H500" s="368" t="s">
        <v>13139</v>
      </c>
      <c r="I500" s="1354">
        <v>0</v>
      </c>
      <c r="J500" s="1352"/>
      <c r="K500" s="1200">
        <v>0</v>
      </c>
      <c r="L500" s="1199">
        <v>3242.94</v>
      </c>
    </row>
    <row r="501" spans="1:12" ht="24" x14ac:dyDescent="0.25">
      <c r="A501" s="1201" t="s">
        <v>13739</v>
      </c>
      <c r="B501" s="1201" t="s">
        <v>13518</v>
      </c>
      <c r="C501" s="1201" t="s">
        <v>13266</v>
      </c>
      <c r="D501" s="1201">
        <v>3154</v>
      </c>
      <c r="E501" s="368" t="s">
        <v>13738</v>
      </c>
      <c r="F501" s="368"/>
      <c r="G501" s="368"/>
      <c r="H501" s="368" t="s">
        <v>13139</v>
      </c>
      <c r="I501" s="1354">
        <v>0</v>
      </c>
      <c r="J501" s="1352"/>
      <c r="K501" s="1200">
        <v>0</v>
      </c>
      <c r="L501" s="1199">
        <v>13832.34</v>
      </c>
    </row>
    <row r="502" spans="1:12" ht="24" x14ac:dyDescent="0.25">
      <c r="A502" s="1201" t="s">
        <v>13737</v>
      </c>
      <c r="B502" s="1201" t="s">
        <v>13518</v>
      </c>
      <c r="C502" s="1201" t="s">
        <v>13266</v>
      </c>
      <c r="D502" s="1201">
        <v>1897</v>
      </c>
      <c r="E502" s="368" t="s">
        <v>13736</v>
      </c>
      <c r="F502" s="368"/>
      <c r="G502" s="368"/>
      <c r="H502" s="368" t="s">
        <v>13139</v>
      </c>
      <c r="I502" s="1354">
        <v>0</v>
      </c>
      <c r="J502" s="1352"/>
      <c r="K502" s="1200">
        <v>0</v>
      </c>
      <c r="L502" s="1199">
        <v>27833.55</v>
      </c>
    </row>
    <row r="503" spans="1:12" ht="24" x14ac:dyDescent="0.25">
      <c r="A503" s="1201" t="s">
        <v>13735</v>
      </c>
      <c r="B503" s="1201" t="s">
        <v>13518</v>
      </c>
      <c r="C503" s="1201" t="s">
        <v>13266</v>
      </c>
      <c r="D503" s="1201">
        <v>406</v>
      </c>
      <c r="E503" s="368" t="s">
        <v>13734</v>
      </c>
      <c r="F503" s="368"/>
      <c r="G503" s="368"/>
      <c r="H503" s="368" t="s">
        <v>13139</v>
      </c>
      <c r="I503" s="1354">
        <v>0</v>
      </c>
      <c r="J503" s="1352"/>
      <c r="K503" s="1200">
        <v>0</v>
      </c>
      <c r="L503" s="1199">
        <v>2071.04</v>
      </c>
    </row>
    <row r="504" spans="1:12" ht="24" x14ac:dyDescent="0.25">
      <c r="A504" s="1201" t="s">
        <v>13733</v>
      </c>
      <c r="B504" s="1201" t="s">
        <v>13518</v>
      </c>
      <c r="C504" s="1201" t="s">
        <v>13266</v>
      </c>
      <c r="D504" s="1201">
        <v>785</v>
      </c>
      <c r="E504" s="368" t="s">
        <v>13732</v>
      </c>
      <c r="F504" s="368"/>
      <c r="G504" s="368"/>
      <c r="H504" s="368" t="s">
        <v>13139</v>
      </c>
      <c r="I504" s="1354">
        <v>0</v>
      </c>
      <c r="J504" s="1352"/>
      <c r="K504" s="1200">
        <v>0</v>
      </c>
      <c r="L504" s="1199">
        <v>57933.56</v>
      </c>
    </row>
    <row r="505" spans="1:12" ht="24" x14ac:dyDescent="0.25">
      <c r="A505" s="1201" t="s">
        <v>13731</v>
      </c>
      <c r="B505" s="1201" t="s">
        <v>13266</v>
      </c>
      <c r="C505" s="1201" t="s">
        <v>13266</v>
      </c>
      <c r="D505" s="1201">
        <v>1102</v>
      </c>
      <c r="E505" s="368" t="s">
        <v>13730</v>
      </c>
      <c r="F505" s="368"/>
      <c r="G505" s="368"/>
      <c r="H505" s="368" t="s">
        <v>13139</v>
      </c>
      <c r="I505" s="1354">
        <v>0</v>
      </c>
      <c r="J505" s="1352"/>
      <c r="K505" s="1200">
        <v>0</v>
      </c>
      <c r="L505" s="1199">
        <v>25347.39</v>
      </c>
    </row>
    <row r="506" spans="1:12" ht="24" x14ac:dyDescent="0.25">
      <c r="A506" s="1201" t="s">
        <v>13729</v>
      </c>
      <c r="B506" s="1201" t="s">
        <v>13266</v>
      </c>
      <c r="C506" s="1201" t="s">
        <v>13266</v>
      </c>
      <c r="D506" s="1201">
        <v>2776</v>
      </c>
      <c r="E506" s="368" t="s">
        <v>13728</v>
      </c>
      <c r="F506" s="368"/>
      <c r="G506" s="368"/>
      <c r="H506" s="368" t="s">
        <v>13139</v>
      </c>
      <c r="I506" s="1354">
        <v>0</v>
      </c>
      <c r="J506" s="1352"/>
      <c r="K506" s="1200">
        <v>0</v>
      </c>
      <c r="L506" s="1199">
        <v>2019.77</v>
      </c>
    </row>
    <row r="507" spans="1:12" ht="24" x14ac:dyDescent="0.25">
      <c r="A507" s="1201" t="s">
        <v>13727</v>
      </c>
      <c r="B507" s="1201" t="s">
        <v>13266</v>
      </c>
      <c r="C507" s="1201" t="s">
        <v>13266</v>
      </c>
      <c r="D507" s="1201">
        <v>2770</v>
      </c>
      <c r="E507" s="368" t="s">
        <v>13340</v>
      </c>
      <c r="F507" s="368"/>
      <c r="G507" s="368"/>
      <c r="H507" s="368" t="s">
        <v>13139</v>
      </c>
      <c r="I507" s="1354">
        <v>0</v>
      </c>
      <c r="J507" s="1352"/>
      <c r="K507" s="1200">
        <v>0</v>
      </c>
      <c r="L507" s="1199">
        <v>77076.88</v>
      </c>
    </row>
    <row r="508" spans="1:12" ht="24" x14ac:dyDescent="0.25">
      <c r="A508" s="1201" t="s">
        <v>13726</v>
      </c>
      <c r="B508" s="1201" t="s">
        <v>13722</v>
      </c>
      <c r="C508" s="1201" t="s">
        <v>13266</v>
      </c>
      <c r="D508" s="1201">
        <v>280</v>
      </c>
      <c r="E508" s="368" t="s">
        <v>13725</v>
      </c>
      <c r="F508" s="368" t="s">
        <v>13724</v>
      </c>
      <c r="G508" s="368"/>
      <c r="H508" s="368" t="s">
        <v>13134</v>
      </c>
      <c r="I508" s="1354">
        <v>2113.52</v>
      </c>
      <c r="J508" s="1352"/>
      <c r="K508" s="1200">
        <v>0</v>
      </c>
      <c r="L508" s="1199">
        <v>0</v>
      </c>
    </row>
    <row r="509" spans="1:12" ht="24" x14ac:dyDescent="0.25">
      <c r="A509" s="1201" t="s">
        <v>13723</v>
      </c>
      <c r="B509" s="1201" t="s">
        <v>13722</v>
      </c>
      <c r="C509" s="1201" t="s">
        <v>13266</v>
      </c>
      <c r="D509" s="1201">
        <v>1107</v>
      </c>
      <c r="E509" s="368" t="s">
        <v>13721</v>
      </c>
      <c r="F509" s="368"/>
      <c r="G509" s="368"/>
      <c r="H509" s="368" t="s">
        <v>13139</v>
      </c>
      <c r="I509" s="1354">
        <v>0</v>
      </c>
      <c r="J509" s="1352"/>
      <c r="K509" s="1200">
        <v>0</v>
      </c>
      <c r="L509" s="1199">
        <v>18028.72</v>
      </c>
    </row>
    <row r="510" spans="1:12" ht="24" x14ac:dyDescent="0.25">
      <c r="A510" s="1201" t="s">
        <v>13720</v>
      </c>
      <c r="B510" s="1201" t="s">
        <v>13719</v>
      </c>
      <c r="C510" s="1201" t="s">
        <v>13266</v>
      </c>
      <c r="D510" s="1201">
        <v>714</v>
      </c>
      <c r="E510" s="368" t="s">
        <v>13176</v>
      </c>
      <c r="F510" s="368"/>
      <c r="G510" s="368"/>
      <c r="H510" s="368" t="s">
        <v>13139</v>
      </c>
      <c r="I510" s="1354">
        <v>0</v>
      </c>
      <c r="J510" s="1352"/>
      <c r="K510" s="1200">
        <v>0</v>
      </c>
      <c r="L510" s="1199">
        <v>13510.35</v>
      </c>
    </row>
    <row r="511" spans="1:12" ht="24" x14ac:dyDescent="0.25">
      <c r="A511" s="1201" t="s">
        <v>13718</v>
      </c>
      <c r="B511" s="1201" t="s">
        <v>13714</v>
      </c>
      <c r="C511" s="1201" t="s">
        <v>13266</v>
      </c>
      <c r="D511" s="1201">
        <v>873</v>
      </c>
      <c r="E511" s="368" t="s">
        <v>13717</v>
      </c>
      <c r="F511" s="368"/>
      <c r="G511" s="368"/>
      <c r="H511" s="368" t="s">
        <v>13139</v>
      </c>
      <c r="I511" s="1354">
        <v>0</v>
      </c>
      <c r="J511" s="1352"/>
      <c r="K511" s="1200">
        <v>0</v>
      </c>
      <c r="L511" s="1199">
        <v>526.70000000000005</v>
      </c>
    </row>
    <row r="512" spans="1:12" ht="24" x14ac:dyDescent="0.25">
      <c r="A512" s="1201" t="s">
        <v>13716</v>
      </c>
      <c r="B512" s="1201" t="s">
        <v>13714</v>
      </c>
      <c r="C512" s="1201" t="s">
        <v>13266</v>
      </c>
      <c r="D512" s="1201">
        <v>1720</v>
      </c>
      <c r="E512" s="368" t="s">
        <v>13713</v>
      </c>
      <c r="F512" s="368"/>
      <c r="G512" s="368"/>
      <c r="H512" s="368" t="s">
        <v>13139</v>
      </c>
      <c r="I512" s="1354">
        <v>0</v>
      </c>
      <c r="J512" s="1352"/>
      <c r="K512" s="1200">
        <v>0</v>
      </c>
      <c r="L512" s="1199">
        <v>6108.4</v>
      </c>
    </row>
    <row r="513" spans="1:12" ht="24" x14ac:dyDescent="0.25">
      <c r="A513" s="1201" t="s">
        <v>13715</v>
      </c>
      <c r="B513" s="1201" t="s">
        <v>13714</v>
      </c>
      <c r="C513" s="1201" t="s">
        <v>13266</v>
      </c>
      <c r="D513" s="1201">
        <v>1720</v>
      </c>
      <c r="E513" s="368" t="s">
        <v>13713</v>
      </c>
      <c r="F513" s="368"/>
      <c r="G513" s="368"/>
      <c r="H513" s="368" t="s">
        <v>13139</v>
      </c>
      <c r="I513" s="1354">
        <v>0</v>
      </c>
      <c r="J513" s="1352"/>
      <c r="K513" s="1200">
        <v>0</v>
      </c>
      <c r="L513" s="1199">
        <v>4442.6499999999996</v>
      </c>
    </row>
    <row r="514" spans="1:12" ht="24" x14ac:dyDescent="0.25">
      <c r="A514" s="1201" t="s">
        <v>13712</v>
      </c>
      <c r="B514" s="1201" t="s">
        <v>13275</v>
      </c>
      <c r="C514" s="1201" t="s">
        <v>13266</v>
      </c>
      <c r="D514" s="1201">
        <v>272</v>
      </c>
      <c r="E514" s="368" t="s">
        <v>13170</v>
      </c>
      <c r="F514" s="368"/>
      <c r="G514" s="368"/>
      <c r="H514" s="368" t="s">
        <v>13139</v>
      </c>
      <c r="I514" s="1354">
        <v>0</v>
      </c>
      <c r="J514" s="1352"/>
      <c r="K514" s="1200">
        <v>0</v>
      </c>
      <c r="L514" s="1199">
        <v>2690.42</v>
      </c>
    </row>
    <row r="515" spans="1:12" ht="24" x14ac:dyDescent="0.25">
      <c r="A515" s="1201" t="s">
        <v>13711</v>
      </c>
      <c r="B515" s="1201" t="s">
        <v>13275</v>
      </c>
      <c r="C515" s="1201" t="s">
        <v>13266</v>
      </c>
      <c r="D515" s="1201">
        <v>329</v>
      </c>
      <c r="E515" s="368" t="s">
        <v>13710</v>
      </c>
      <c r="F515" s="368"/>
      <c r="G515" s="368"/>
      <c r="H515" s="368" t="s">
        <v>13139</v>
      </c>
      <c r="I515" s="1354">
        <v>0</v>
      </c>
      <c r="J515" s="1352"/>
      <c r="K515" s="1200">
        <v>0</v>
      </c>
      <c r="L515" s="1199">
        <v>9327.58</v>
      </c>
    </row>
    <row r="516" spans="1:12" ht="24" x14ac:dyDescent="0.25">
      <c r="A516" s="1201" t="s">
        <v>13709</v>
      </c>
      <c r="B516" s="1201" t="s">
        <v>13275</v>
      </c>
      <c r="C516" s="1201" t="s">
        <v>13266</v>
      </c>
      <c r="D516" s="1201">
        <v>330</v>
      </c>
      <c r="E516" s="368" t="s">
        <v>13708</v>
      </c>
      <c r="F516" s="368"/>
      <c r="G516" s="368"/>
      <c r="H516" s="368" t="s">
        <v>13139</v>
      </c>
      <c r="I516" s="1354">
        <v>0</v>
      </c>
      <c r="J516" s="1352"/>
      <c r="K516" s="1200">
        <v>0</v>
      </c>
      <c r="L516" s="1199">
        <v>10957.62</v>
      </c>
    </row>
    <row r="517" spans="1:12" ht="24" x14ac:dyDescent="0.25">
      <c r="A517" s="1201" t="s">
        <v>13707</v>
      </c>
      <c r="B517" s="1201" t="s">
        <v>13275</v>
      </c>
      <c r="C517" s="1201" t="s">
        <v>13266</v>
      </c>
      <c r="D517" s="1201">
        <v>2970</v>
      </c>
      <c r="E517" s="368" t="s">
        <v>13706</v>
      </c>
      <c r="F517" s="368"/>
      <c r="G517" s="368"/>
      <c r="H517" s="368" t="s">
        <v>13139</v>
      </c>
      <c r="I517" s="1354">
        <v>0</v>
      </c>
      <c r="J517" s="1352"/>
      <c r="K517" s="1200">
        <v>0</v>
      </c>
      <c r="L517" s="1199">
        <v>5872.5</v>
      </c>
    </row>
    <row r="518" spans="1:12" ht="24" x14ac:dyDescent="0.25">
      <c r="A518" s="1201" t="s">
        <v>13705</v>
      </c>
      <c r="B518" s="1201" t="s">
        <v>13275</v>
      </c>
      <c r="C518" s="1201" t="s">
        <v>13266</v>
      </c>
      <c r="D518" s="1201">
        <v>540</v>
      </c>
      <c r="E518" s="368" t="s">
        <v>13704</v>
      </c>
      <c r="F518" s="368"/>
      <c r="G518" s="368"/>
      <c r="H518" s="368" t="s">
        <v>13139</v>
      </c>
      <c r="I518" s="1354">
        <v>0</v>
      </c>
      <c r="J518" s="1352"/>
      <c r="K518" s="1200">
        <v>0</v>
      </c>
      <c r="L518" s="1199">
        <v>6101.41</v>
      </c>
    </row>
    <row r="519" spans="1:12" ht="24" x14ac:dyDescent="0.25">
      <c r="A519" s="1201" t="s">
        <v>13703</v>
      </c>
      <c r="B519" s="1201" t="s">
        <v>13603</v>
      </c>
      <c r="C519" s="1201" t="s">
        <v>13266</v>
      </c>
      <c r="D519" s="1201">
        <v>1695</v>
      </c>
      <c r="E519" s="368" t="s">
        <v>13702</v>
      </c>
      <c r="F519" s="368"/>
      <c r="G519" s="368"/>
      <c r="H519" s="368" t="s">
        <v>13139</v>
      </c>
      <c r="I519" s="1354">
        <v>0</v>
      </c>
      <c r="J519" s="1352"/>
      <c r="K519" s="1200">
        <v>0</v>
      </c>
      <c r="L519" s="1199">
        <v>26029.64</v>
      </c>
    </row>
    <row r="520" spans="1:12" ht="24" x14ac:dyDescent="0.25">
      <c r="A520" s="1201" t="s">
        <v>13701</v>
      </c>
      <c r="B520" s="1201" t="s">
        <v>13603</v>
      </c>
      <c r="C520" s="1201" t="s">
        <v>13266</v>
      </c>
      <c r="D520" s="1201">
        <v>1255</v>
      </c>
      <c r="E520" s="368" t="s">
        <v>13140</v>
      </c>
      <c r="F520" s="368"/>
      <c r="G520" s="368"/>
      <c r="H520" s="368" t="s">
        <v>13139</v>
      </c>
      <c r="I520" s="1354">
        <v>0</v>
      </c>
      <c r="J520" s="1352"/>
      <c r="K520" s="1200">
        <v>0</v>
      </c>
      <c r="L520" s="1199">
        <v>28132.65</v>
      </c>
    </row>
    <row r="521" spans="1:12" ht="24" x14ac:dyDescent="0.25">
      <c r="A521" s="1201" t="s">
        <v>13700</v>
      </c>
      <c r="B521" s="1201" t="s">
        <v>13585</v>
      </c>
      <c r="C521" s="1201" t="s">
        <v>13266</v>
      </c>
      <c r="D521" s="1201">
        <v>2009</v>
      </c>
      <c r="E521" s="368" t="s">
        <v>13699</v>
      </c>
      <c r="F521" s="368"/>
      <c r="G521" s="368"/>
      <c r="H521" s="368" t="s">
        <v>13139</v>
      </c>
      <c r="I521" s="1354">
        <v>0</v>
      </c>
      <c r="J521" s="1352"/>
      <c r="K521" s="1200">
        <v>0</v>
      </c>
      <c r="L521" s="1199">
        <v>3391.77</v>
      </c>
    </row>
    <row r="522" spans="1:12" ht="24" x14ac:dyDescent="0.25">
      <c r="A522" s="1201" t="s">
        <v>13698</v>
      </c>
      <c r="B522" s="1201" t="s">
        <v>13585</v>
      </c>
      <c r="C522" s="1201" t="s">
        <v>13266</v>
      </c>
      <c r="D522" s="1201">
        <v>887</v>
      </c>
      <c r="E522" s="368" t="s">
        <v>13697</v>
      </c>
      <c r="F522" s="368"/>
      <c r="G522" s="368"/>
      <c r="H522" s="368" t="s">
        <v>13139</v>
      </c>
      <c r="I522" s="1354">
        <v>0</v>
      </c>
      <c r="J522" s="1352"/>
      <c r="K522" s="1200">
        <v>0</v>
      </c>
      <c r="L522" s="1199">
        <v>19763.02</v>
      </c>
    </row>
    <row r="523" spans="1:12" ht="24" x14ac:dyDescent="0.25">
      <c r="A523" s="1201" t="s">
        <v>13696</v>
      </c>
      <c r="B523" s="1201" t="s">
        <v>13585</v>
      </c>
      <c r="C523" s="1201" t="s">
        <v>13266</v>
      </c>
      <c r="D523" s="1201">
        <v>2471</v>
      </c>
      <c r="E523" s="368" t="s">
        <v>13695</v>
      </c>
      <c r="F523" s="368"/>
      <c r="G523" s="368"/>
      <c r="H523" s="368" t="s">
        <v>13139</v>
      </c>
      <c r="I523" s="1354">
        <v>0</v>
      </c>
      <c r="J523" s="1352"/>
      <c r="K523" s="1200">
        <v>0</v>
      </c>
      <c r="L523" s="1199">
        <v>46469.279999999999</v>
      </c>
    </row>
    <row r="524" spans="1:12" ht="24" x14ac:dyDescent="0.25">
      <c r="A524" s="1201" t="s">
        <v>13694</v>
      </c>
      <c r="B524" s="1201" t="s">
        <v>13585</v>
      </c>
      <c r="C524" s="1201" t="s">
        <v>13266</v>
      </c>
      <c r="D524" s="1201">
        <v>886</v>
      </c>
      <c r="E524" s="368" t="s">
        <v>13693</v>
      </c>
      <c r="F524" s="368"/>
      <c r="G524" s="368"/>
      <c r="H524" s="368" t="s">
        <v>13139</v>
      </c>
      <c r="I524" s="1354">
        <v>0</v>
      </c>
      <c r="J524" s="1352"/>
      <c r="K524" s="1200">
        <v>0</v>
      </c>
      <c r="L524" s="1199">
        <v>14245.47</v>
      </c>
    </row>
    <row r="525" spans="1:12" ht="24" x14ac:dyDescent="0.25">
      <c r="A525" s="1201" t="s">
        <v>13692</v>
      </c>
      <c r="B525" s="1201" t="s">
        <v>13585</v>
      </c>
      <c r="C525" s="1201" t="s">
        <v>13266</v>
      </c>
      <c r="D525" s="1201">
        <v>897</v>
      </c>
      <c r="E525" s="368" t="s">
        <v>13691</v>
      </c>
      <c r="F525" s="368"/>
      <c r="G525" s="368"/>
      <c r="H525" s="368" t="s">
        <v>13139</v>
      </c>
      <c r="I525" s="1354">
        <v>0</v>
      </c>
      <c r="J525" s="1352"/>
      <c r="K525" s="1200">
        <v>0</v>
      </c>
      <c r="L525" s="1199">
        <v>38079.410000000003</v>
      </c>
    </row>
    <row r="526" spans="1:12" ht="24" x14ac:dyDescent="0.25">
      <c r="A526" s="1201" t="s">
        <v>13690</v>
      </c>
      <c r="B526" s="1201" t="s">
        <v>13585</v>
      </c>
      <c r="C526" s="1201" t="s">
        <v>13266</v>
      </c>
      <c r="D526" s="1201">
        <v>110</v>
      </c>
      <c r="E526" s="368" t="s">
        <v>13689</v>
      </c>
      <c r="F526" s="368"/>
      <c r="G526" s="368"/>
      <c r="H526" s="368" t="s">
        <v>13139</v>
      </c>
      <c r="I526" s="1354">
        <v>0</v>
      </c>
      <c r="J526" s="1352"/>
      <c r="K526" s="1200">
        <v>0</v>
      </c>
      <c r="L526" s="1199">
        <v>22103.57</v>
      </c>
    </row>
    <row r="527" spans="1:12" ht="24" x14ac:dyDescent="0.25">
      <c r="A527" s="1201" t="s">
        <v>13688</v>
      </c>
      <c r="B527" s="1201" t="s">
        <v>13585</v>
      </c>
      <c r="C527" s="1201" t="s">
        <v>13266</v>
      </c>
      <c r="D527" s="1201">
        <v>1454</v>
      </c>
      <c r="E527" s="368" t="s">
        <v>13687</v>
      </c>
      <c r="F527" s="368"/>
      <c r="G527" s="368"/>
      <c r="H527" s="368" t="s">
        <v>13139</v>
      </c>
      <c r="I527" s="1354">
        <v>0</v>
      </c>
      <c r="J527" s="1352"/>
      <c r="K527" s="1200">
        <v>0</v>
      </c>
      <c r="L527" s="1199">
        <v>1663.2</v>
      </c>
    </row>
    <row r="528" spans="1:12" ht="24" x14ac:dyDescent="0.25">
      <c r="A528" s="1201" t="s">
        <v>13686</v>
      </c>
      <c r="B528" s="1201" t="s">
        <v>13585</v>
      </c>
      <c r="C528" s="1201" t="s">
        <v>13266</v>
      </c>
      <c r="D528" s="1201">
        <v>1143</v>
      </c>
      <c r="E528" s="368" t="s">
        <v>13685</v>
      </c>
      <c r="F528" s="368"/>
      <c r="G528" s="368"/>
      <c r="H528" s="368" t="s">
        <v>13139</v>
      </c>
      <c r="I528" s="1354">
        <v>0</v>
      </c>
      <c r="J528" s="1352"/>
      <c r="K528" s="1200">
        <v>0</v>
      </c>
      <c r="L528" s="1199">
        <v>25688.1</v>
      </c>
    </row>
    <row r="529" spans="1:12" ht="24" x14ac:dyDescent="0.25">
      <c r="A529" s="1201" t="s">
        <v>13684</v>
      </c>
      <c r="B529" s="1201" t="s">
        <v>13585</v>
      </c>
      <c r="C529" s="1201" t="s">
        <v>13266</v>
      </c>
      <c r="D529" s="1201">
        <v>2068</v>
      </c>
      <c r="E529" s="368" t="s">
        <v>13683</v>
      </c>
      <c r="F529" s="368"/>
      <c r="G529" s="368"/>
      <c r="H529" s="368" t="s">
        <v>13139</v>
      </c>
      <c r="I529" s="1354">
        <v>0</v>
      </c>
      <c r="J529" s="1352"/>
      <c r="K529" s="1200">
        <v>0</v>
      </c>
      <c r="L529" s="1199">
        <v>10488.95</v>
      </c>
    </row>
    <row r="530" spans="1:12" ht="24" x14ac:dyDescent="0.25">
      <c r="A530" s="1201" t="s">
        <v>13682</v>
      </c>
      <c r="B530" s="1201" t="s">
        <v>13518</v>
      </c>
      <c r="C530" s="1201" t="s">
        <v>13367</v>
      </c>
      <c r="D530" s="1201">
        <v>68</v>
      </c>
      <c r="E530" s="368" t="s">
        <v>13681</v>
      </c>
      <c r="F530" s="368"/>
      <c r="G530" s="368"/>
      <c r="H530" s="368" t="s">
        <v>13139</v>
      </c>
      <c r="I530" s="1354">
        <v>0</v>
      </c>
      <c r="J530" s="1352"/>
      <c r="K530" s="1200">
        <v>0</v>
      </c>
      <c r="L530" s="1199">
        <v>2667.46</v>
      </c>
    </row>
    <row r="531" spans="1:12" ht="24" x14ac:dyDescent="0.25">
      <c r="A531" s="1201" t="s">
        <v>13680</v>
      </c>
      <c r="B531" s="1201" t="s">
        <v>13518</v>
      </c>
      <c r="C531" s="1201" t="s">
        <v>13367</v>
      </c>
      <c r="D531" s="1201">
        <v>203</v>
      </c>
      <c r="E531" s="368" t="s">
        <v>13679</v>
      </c>
      <c r="F531" s="368"/>
      <c r="G531" s="368"/>
      <c r="H531" s="368" t="s">
        <v>13139</v>
      </c>
      <c r="I531" s="1354">
        <v>0</v>
      </c>
      <c r="J531" s="1352"/>
      <c r="K531" s="1200">
        <v>0</v>
      </c>
      <c r="L531" s="1199">
        <v>10520.38</v>
      </c>
    </row>
    <row r="532" spans="1:12" ht="24" x14ac:dyDescent="0.25">
      <c r="A532" s="1201" t="s">
        <v>13678</v>
      </c>
      <c r="B532" s="1201" t="s">
        <v>13518</v>
      </c>
      <c r="C532" s="1201" t="s">
        <v>13367</v>
      </c>
      <c r="D532" s="1201">
        <v>1268</v>
      </c>
      <c r="E532" s="368" t="s">
        <v>13146</v>
      </c>
      <c r="F532" s="368"/>
      <c r="G532" s="368"/>
      <c r="H532" s="368" t="s">
        <v>13139</v>
      </c>
      <c r="I532" s="1354">
        <v>0</v>
      </c>
      <c r="J532" s="1352"/>
      <c r="K532" s="1200">
        <v>0</v>
      </c>
      <c r="L532" s="1199">
        <v>46032.81</v>
      </c>
    </row>
    <row r="533" spans="1:12" ht="24" x14ac:dyDescent="0.25">
      <c r="A533" s="1201" t="s">
        <v>13677</v>
      </c>
      <c r="B533" s="1201" t="s">
        <v>13518</v>
      </c>
      <c r="C533" s="1201" t="s">
        <v>13367</v>
      </c>
      <c r="D533" s="1201">
        <v>2873</v>
      </c>
      <c r="E533" s="368" t="s">
        <v>13676</v>
      </c>
      <c r="F533" s="368"/>
      <c r="G533" s="368"/>
      <c r="H533" s="368" t="s">
        <v>13139</v>
      </c>
      <c r="I533" s="1354">
        <v>0</v>
      </c>
      <c r="J533" s="1352"/>
      <c r="K533" s="1200">
        <v>0</v>
      </c>
      <c r="L533" s="1199">
        <v>13340</v>
      </c>
    </row>
    <row r="534" spans="1:12" ht="24" x14ac:dyDescent="0.25">
      <c r="A534" s="1201" t="s">
        <v>13675</v>
      </c>
      <c r="B534" s="1201" t="s">
        <v>13266</v>
      </c>
      <c r="C534" s="1201" t="s">
        <v>13367</v>
      </c>
      <c r="D534" s="1201">
        <v>516</v>
      </c>
      <c r="E534" s="368" t="s">
        <v>13673</v>
      </c>
      <c r="F534" s="368"/>
      <c r="G534" s="368"/>
      <c r="H534" s="368" t="s">
        <v>13139</v>
      </c>
      <c r="I534" s="1354">
        <v>0</v>
      </c>
      <c r="J534" s="1352"/>
      <c r="K534" s="1200">
        <v>0</v>
      </c>
      <c r="L534" s="1199">
        <v>31084.39</v>
      </c>
    </row>
    <row r="535" spans="1:12" ht="24" x14ac:dyDescent="0.25">
      <c r="A535" s="1201" t="s">
        <v>13674</v>
      </c>
      <c r="B535" s="1201" t="s">
        <v>13266</v>
      </c>
      <c r="C535" s="1201" t="s">
        <v>13367</v>
      </c>
      <c r="D535" s="1201">
        <v>516</v>
      </c>
      <c r="E535" s="368" t="s">
        <v>13673</v>
      </c>
      <c r="F535" s="368"/>
      <c r="G535" s="368"/>
      <c r="H535" s="368" t="s">
        <v>13139</v>
      </c>
      <c r="I535" s="1354">
        <v>0</v>
      </c>
      <c r="J535" s="1352"/>
      <c r="K535" s="1200">
        <v>0</v>
      </c>
      <c r="L535" s="1199">
        <v>9302.44</v>
      </c>
    </row>
    <row r="536" spans="1:12" ht="24" x14ac:dyDescent="0.25">
      <c r="A536" s="1201" t="s">
        <v>13672</v>
      </c>
      <c r="B536" s="1201" t="s">
        <v>13266</v>
      </c>
      <c r="C536" s="1201" t="s">
        <v>13367</v>
      </c>
      <c r="D536" s="1201">
        <v>1193</v>
      </c>
      <c r="E536" s="368" t="s">
        <v>13671</v>
      </c>
      <c r="F536" s="368"/>
      <c r="G536" s="368"/>
      <c r="H536" s="368" t="s">
        <v>13139</v>
      </c>
      <c r="I536" s="1354">
        <v>0</v>
      </c>
      <c r="J536" s="1352"/>
      <c r="K536" s="1200">
        <v>0</v>
      </c>
      <c r="L536" s="1199">
        <v>3926.98</v>
      </c>
    </row>
    <row r="537" spans="1:12" ht="24" x14ac:dyDescent="0.25">
      <c r="A537" s="1201" t="s">
        <v>13670</v>
      </c>
      <c r="B537" s="1201" t="s">
        <v>13266</v>
      </c>
      <c r="C537" s="1201" t="s">
        <v>13367</v>
      </c>
      <c r="D537" s="1201">
        <v>512</v>
      </c>
      <c r="E537" s="368" t="s">
        <v>13669</v>
      </c>
      <c r="F537" s="368"/>
      <c r="G537" s="368"/>
      <c r="H537" s="368" t="s">
        <v>13139</v>
      </c>
      <c r="I537" s="1354">
        <v>0</v>
      </c>
      <c r="J537" s="1352"/>
      <c r="K537" s="1200">
        <v>0</v>
      </c>
      <c r="L537" s="1199">
        <v>14942.98</v>
      </c>
    </row>
    <row r="538" spans="1:12" ht="24" x14ac:dyDescent="0.25">
      <c r="A538" s="1201" t="s">
        <v>13668</v>
      </c>
      <c r="B538" s="1201" t="s">
        <v>13266</v>
      </c>
      <c r="C538" s="1201" t="s">
        <v>13367</v>
      </c>
      <c r="D538" s="1201">
        <v>1191</v>
      </c>
      <c r="E538" s="368" t="s">
        <v>13667</v>
      </c>
      <c r="F538" s="368"/>
      <c r="G538" s="368"/>
      <c r="H538" s="368" t="s">
        <v>13139</v>
      </c>
      <c r="I538" s="1354">
        <v>0</v>
      </c>
      <c r="J538" s="1352"/>
      <c r="K538" s="1200">
        <v>0</v>
      </c>
      <c r="L538" s="1199">
        <v>16840.2</v>
      </c>
    </row>
    <row r="539" spans="1:12" ht="24" x14ac:dyDescent="0.25">
      <c r="A539" s="1201" t="s">
        <v>13666</v>
      </c>
      <c r="B539" s="1201" t="s">
        <v>13266</v>
      </c>
      <c r="C539" s="1201" t="s">
        <v>13367</v>
      </c>
      <c r="D539" s="1201">
        <v>511</v>
      </c>
      <c r="E539" s="368" t="s">
        <v>13665</v>
      </c>
      <c r="F539" s="368"/>
      <c r="G539" s="368"/>
      <c r="H539" s="368" t="s">
        <v>13139</v>
      </c>
      <c r="I539" s="1354">
        <v>0</v>
      </c>
      <c r="J539" s="1352"/>
      <c r="K539" s="1200">
        <v>0</v>
      </c>
      <c r="L539" s="1199">
        <v>10006.18</v>
      </c>
    </row>
    <row r="540" spans="1:12" ht="24" x14ac:dyDescent="0.25">
      <c r="A540" s="1201" t="s">
        <v>13664</v>
      </c>
      <c r="B540" s="1201" t="s">
        <v>13266</v>
      </c>
      <c r="C540" s="1201" t="s">
        <v>13367</v>
      </c>
      <c r="D540" s="1201">
        <v>1485</v>
      </c>
      <c r="E540" s="368" t="s">
        <v>13662</v>
      </c>
      <c r="F540" s="368"/>
      <c r="G540" s="368"/>
      <c r="H540" s="368" t="s">
        <v>13139</v>
      </c>
      <c r="I540" s="1354">
        <v>0</v>
      </c>
      <c r="J540" s="1352"/>
      <c r="K540" s="1200">
        <v>0</v>
      </c>
      <c r="L540" s="1199">
        <v>13056.02</v>
      </c>
    </row>
    <row r="541" spans="1:12" ht="24" x14ac:dyDescent="0.25">
      <c r="A541" s="1201" t="s">
        <v>13663</v>
      </c>
      <c r="B541" s="1201" t="s">
        <v>13266</v>
      </c>
      <c r="C541" s="1201" t="s">
        <v>13367</v>
      </c>
      <c r="D541" s="1201">
        <v>1485</v>
      </c>
      <c r="E541" s="368" t="s">
        <v>13662</v>
      </c>
      <c r="F541" s="368"/>
      <c r="G541" s="368"/>
      <c r="H541" s="368" t="s">
        <v>13139</v>
      </c>
      <c r="I541" s="1354">
        <v>0</v>
      </c>
      <c r="J541" s="1352"/>
      <c r="K541" s="1200">
        <v>0</v>
      </c>
      <c r="L541" s="1199">
        <v>13193.67</v>
      </c>
    </row>
    <row r="542" spans="1:12" ht="36" x14ac:dyDescent="0.25">
      <c r="A542" s="1201" t="s">
        <v>13661</v>
      </c>
      <c r="B542" s="1201" t="s">
        <v>13266</v>
      </c>
      <c r="C542" s="1201" t="s">
        <v>13367</v>
      </c>
      <c r="D542" s="1201">
        <v>1167</v>
      </c>
      <c r="E542" s="368" t="s">
        <v>13660</v>
      </c>
      <c r="F542" s="368"/>
      <c r="G542" s="368"/>
      <c r="H542" s="368" t="s">
        <v>13139</v>
      </c>
      <c r="I542" s="1354">
        <v>0</v>
      </c>
      <c r="J542" s="1352"/>
      <c r="K542" s="1200">
        <v>0</v>
      </c>
      <c r="L542" s="1199">
        <v>4222.78</v>
      </c>
    </row>
    <row r="543" spans="1:12" ht="24" x14ac:dyDescent="0.25">
      <c r="A543" s="1201" t="s">
        <v>13659</v>
      </c>
      <c r="B543" s="1201" t="s">
        <v>13266</v>
      </c>
      <c r="C543" s="1201" t="s">
        <v>13367</v>
      </c>
      <c r="D543" s="1201">
        <v>1194</v>
      </c>
      <c r="E543" s="368" t="s">
        <v>13658</v>
      </c>
      <c r="F543" s="368"/>
      <c r="G543" s="368"/>
      <c r="H543" s="368" t="s">
        <v>13139</v>
      </c>
      <c r="I543" s="1354">
        <v>0</v>
      </c>
      <c r="J543" s="1352"/>
      <c r="K543" s="1200">
        <v>0</v>
      </c>
      <c r="L543" s="1199">
        <v>1723.81</v>
      </c>
    </row>
    <row r="544" spans="1:12" ht="24" x14ac:dyDescent="0.25">
      <c r="A544" s="1201" t="s">
        <v>13657</v>
      </c>
      <c r="B544" s="1201" t="s">
        <v>13266</v>
      </c>
      <c r="C544" s="1201" t="s">
        <v>13367</v>
      </c>
      <c r="D544" s="1201">
        <v>510</v>
      </c>
      <c r="E544" s="368" t="s">
        <v>13656</v>
      </c>
      <c r="F544" s="368"/>
      <c r="G544" s="368"/>
      <c r="H544" s="368" t="s">
        <v>13139</v>
      </c>
      <c r="I544" s="1354">
        <v>0</v>
      </c>
      <c r="J544" s="1352"/>
      <c r="K544" s="1200">
        <v>0</v>
      </c>
      <c r="L544" s="1199">
        <v>3304.79</v>
      </c>
    </row>
    <row r="545" spans="1:12" ht="24" x14ac:dyDescent="0.25">
      <c r="A545" s="1201" t="s">
        <v>13655</v>
      </c>
      <c r="B545" s="1201" t="s">
        <v>13266</v>
      </c>
      <c r="C545" s="1201" t="s">
        <v>13367</v>
      </c>
      <c r="D545" s="1201">
        <v>508</v>
      </c>
      <c r="E545" s="368" t="s">
        <v>13654</v>
      </c>
      <c r="F545" s="368"/>
      <c r="G545" s="368"/>
      <c r="H545" s="368" t="s">
        <v>13139</v>
      </c>
      <c r="I545" s="1354">
        <v>0</v>
      </c>
      <c r="J545" s="1352"/>
      <c r="K545" s="1200">
        <v>0</v>
      </c>
      <c r="L545" s="1199">
        <v>7073.67</v>
      </c>
    </row>
    <row r="546" spans="1:12" ht="24" x14ac:dyDescent="0.25">
      <c r="A546" s="1201" t="s">
        <v>13653</v>
      </c>
      <c r="B546" s="1201" t="s">
        <v>13367</v>
      </c>
      <c r="C546" s="1201" t="s">
        <v>13367</v>
      </c>
      <c r="D546" s="1201">
        <v>1934</v>
      </c>
      <c r="E546" s="368" t="s">
        <v>13652</v>
      </c>
      <c r="F546" s="368"/>
      <c r="G546" s="368"/>
      <c r="H546" s="368" t="s">
        <v>13139</v>
      </c>
      <c r="I546" s="1354">
        <v>0</v>
      </c>
      <c r="J546" s="1352"/>
      <c r="K546" s="1200">
        <v>0</v>
      </c>
      <c r="L546" s="1199">
        <v>7335.1</v>
      </c>
    </row>
    <row r="547" spans="1:12" ht="24" x14ac:dyDescent="0.25">
      <c r="A547" s="1201" t="s">
        <v>13651</v>
      </c>
      <c r="B547" s="1201" t="s">
        <v>13266</v>
      </c>
      <c r="C547" s="1201" t="s">
        <v>13367</v>
      </c>
      <c r="D547" s="1201">
        <v>1598</v>
      </c>
      <c r="E547" s="368" t="s">
        <v>13650</v>
      </c>
      <c r="F547" s="368"/>
      <c r="G547" s="368"/>
      <c r="H547" s="368" t="s">
        <v>13139</v>
      </c>
      <c r="I547" s="1354">
        <v>0</v>
      </c>
      <c r="J547" s="1352"/>
      <c r="K547" s="1200">
        <v>0</v>
      </c>
      <c r="L547" s="1199">
        <v>4227.04</v>
      </c>
    </row>
    <row r="548" spans="1:12" ht="24" x14ac:dyDescent="0.25">
      <c r="A548" s="1201" t="s">
        <v>13649</v>
      </c>
      <c r="B548" s="1201" t="s">
        <v>13266</v>
      </c>
      <c r="C548" s="1201" t="s">
        <v>13367</v>
      </c>
      <c r="D548" s="1201">
        <v>1706</v>
      </c>
      <c r="E548" s="368" t="s">
        <v>13648</v>
      </c>
      <c r="F548" s="368"/>
      <c r="G548" s="368"/>
      <c r="H548" s="368" t="s">
        <v>13139</v>
      </c>
      <c r="I548" s="1354">
        <v>0</v>
      </c>
      <c r="J548" s="1352"/>
      <c r="K548" s="1200">
        <v>0</v>
      </c>
      <c r="L548" s="1199">
        <v>30546.86</v>
      </c>
    </row>
    <row r="549" spans="1:12" x14ac:dyDescent="0.25">
      <c r="A549" s="1201" t="s">
        <v>13647</v>
      </c>
      <c r="B549" s="1201" t="s">
        <v>13266</v>
      </c>
      <c r="C549" s="1201" t="s">
        <v>13367</v>
      </c>
      <c r="D549" s="1201">
        <v>1421</v>
      </c>
      <c r="E549" s="368" t="s">
        <v>13646</v>
      </c>
      <c r="F549" s="368" t="s">
        <v>13645</v>
      </c>
      <c r="G549" s="368"/>
      <c r="H549" s="368" t="s">
        <v>13181</v>
      </c>
      <c r="I549" s="1354">
        <v>0</v>
      </c>
      <c r="J549" s="1352"/>
      <c r="K549" s="1200">
        <v>3833.17</v>
      </c>
      <c r="L549" s="1199">
        <v>0</v>
      </c>
    </row>
    <row r="550" spans="1:12" ht="24" x14ac:dyDescent="0.25">
      <c r="A550" s="1201" t="s">
        <v>13644</v>
      </c>
      <c r="B550" s="1201" t="s">
        <v>13266</v>
      </c>
      <c r="C550" s="1201" t="s">
        <v>13367</v>
      </c>
      <c r="D550" s="1201">
        <v>698</v>
      </c>
      <c r="E550" s="368" t="s">
        <v>13643</v>
      </c>
      <c r="F550" s="368"/>
      <c r="G550" s="368"/>
      <c r="H550" s="368" t="s">
        <v>13139</v>
      </c>
      <c r="I550" s="1354">
        <v>0</v>
      </c>
      <c r="J550" s="1352"/>
      <c r="K550" s="1200">
        <v>0</v>
      </c>
      <c r="L550" s="1199">
        <v>2104.75</v>
      </c>
    </row>
    <row r="551" spans="1:12" ht="24" x14ac:dyDescent="0.25">
      <c r="A551" s="1201" t="s">
        <v>13642</v>
      </c>
      <c r="B551" s="1201" t="s">
        <v>13266</v>
      </c>
      <c r="C551" s="1201" t="s">
        <v>13367</v>
      </c>
      <c r="D551" s="1201">
        <v>445</v>
      </c>
      <c r="E551" s="368" t="s">
        <v>13319</v>
      </c>
      <c r="F551" s="368"/>
      <c r="G551" s="368"/>
      <c r="H551" s="368" t="s">
        <v>13139</v>
      </c>
      <c r="I551" s="1354">
        <v>0</v>
      </c>
      <c r="J551" s="1352"/>
      <c r="K551" s="1200">
        <v>0</v>
      </c>
      <c r="L551" s="1199">
        <v>59006.65</v>
      </c>
    </row>
    <row r="552" spans="1:12" ht="24" x14ac:dyDescent="0.25">
      <c r="A552" s="1201" t="s">
        <v>13641</v>
      </c>
      <c r="B552" s="1201" t="s">
        <v>13266</v>
      </c>
      <c r="C552" s="1201" t="s">
        <v>13367</v>
      </c>
      <c r="D552" s="1201">
        <v>2522</v>
      </c>
      <c r="E552" s="368" t="s">
        <v>13282</v>
      </c>
      <c r="F552" s="368"/>
      <c r="G552" s="368"/>
      <c r="H552" s="368" t="s">
        <v>13139</v>
      </c>
      <c r="I552" s="1354">
        <v>0</v>
      </c>
      <c r="J552" s="1352"/>
      <c r="K552" s="1200">
        <v>0</v>
      </c>
      <c r="L552" s="1199">
        <v>75450.73</v>
      </c>
    </row>
    <row r="553" spans="1:12" ht="24" x14ac:dyDescent="0.25">
      <c r="A553" s="1201" t="s">
        <v>13640</v>
      </c>
      <c r="B553" s="1201" t="s">
        <v>13266</v>
      </c>
      <c r="C553" s="1201" t="s">
        <v>13367</v>
      </c>
      <c r="D553" s="1201">
        <v>1256</v>
      </c>
      <c r="E553" s="368" t="s">
        <v>13639</v>
      </c>
      <c r="F553" s="368"/>
      <c r="G553" s="368"/>
      <c r="H553" s="368" t="s">
        <v>13139</v>
      </c>
      <c r="I553" s="1354">
        <v>0</v>
      </c>
      <c r="J553" s="1352"/>
      <c r="K553" s="1200">
        <v>0</v>
      </c>
      <c r="L553" s="1199">
        <v>9306.16</v>
      </c>
    </row>
    <row r="554" spans="1:12" ht="24" x14ac:dyDescent="0.25">
      <c r="A554" s="1201" t="s">
        <v>13638</v>
      </c>
      <c r="B554" s="1201" t="s">
        <v>13266</v>
      </c>
      <c r="C554" s="1201" t="s">
        <v>13367</v>
      </c>
      <c r="D554" s="1201">
        <v>2949</v>
      </c>
      <c r="E554" s="368" t="s">
        <v>13637</v>
      </c>
      <c r="F554" s="368"/>
      <c r="G554" s="368"/>
      <c r="H554" s="368" t="s">
        <v>13139</v>
      </c>
      <c r="I554" s="1354">
        <v>0</v>
      </c>
      <c r="J554" s="1352"/>
      <c r="K554" s="1200">
        <v>0</v>
      </c>
      <c r="L554" s="1199">
        <v>14876.41</v>
      </c>
    </row>
    <row r="555" spans="1:12" ht="24" x14ac:dyDescent="0.25">
      <c r="A555" s="1201" t="s">
        <v>13636</v>
      </c>
      <c r="B555" s="1201" t="s">
        <v>13266</v>
      </c>
      <c r="C555" s="1201" t="s">
        <v>13367</v>
      </c>
      <c r="D555" s="1201">
        <v>422</v>
      </c>
      <c r="E555" s="368" t="s">
        <v>13635</v>
      </c>
      <c r="F555" s="368"/>
      <c r="G555" s="368"/>
      <c r="H555" s="368" t="s">
        <v>13139</v>
      </c>
      <c r="I555" s="1354">
        <v>0</v>
      </c>
      <c r="J555" s="1352"/>
      <c r="K555" s="1200">
        <v>0</v>
      </c>
      <c r="L555" s="1199">
        <v>2013.88</v>
      </c>
    </row>
    <row r="556" spans="1:12" ht="24" x14ac:dyDescent="0.25">
      <c r="A556" s="1201" t="s">
        <v>13634</v>
      </c>
      <c r="B556" s="1201" t="s">
        <v>13266</v>
      </c>
      <c r="C556" s="1201" t="s">
        <v>13367</v>
      </c>
      <c r="D556" s="1201">
        <v>2506</v>
      </c>
      <c r="E556" s="368" t="s">
        <v>13633</v>
      </c>
      <c r="F556" s="368"/>
      <c r="G556" s="368"/>
      <c r="H556" s="368" t="s">
        <v>13139</v>
      </c>
      <c r="I556" s="1354">
        <v>0</v>
      </c>
      <c r="J556" s="1352"/>
      <c r="K556" s="1200">
        <v>0</v>
      </c>
      <c r="L556" s="1199">
        <v>16498.07</v>
      </c>
    </row>
    <row r="557" spans="1:12" ht="24" x14ac:dyDescent="0.25">
      <c r="A557" s="1201" t="s">
        <v>13632</v>
      </c>
      <c r="B557" s="1201" t="s">
        <v>13266</v>
      </c>
      <c r="C557" s="1201" t="s">
        <v>13367</v>
      </c>
      <c r="D557" s="1201">
        <v>1016</v>
      </c>
      <c r="E557" s="368" t="s">
        <v>13631</v>
      </c>
      <c r="F557" s="368"/>
      <c r="G557" s="368"/>
      <c r="H557" s="368" t="s">
        <v>13139</v>
      </c>
      <c r="I557" s="1354">
        <v>0</v>
      </c>
      <c r="J557" s="1352"/>
      <c r="K557" s="1200">
        <v>0</v>
      </c>
      <c r="L557" s="1199">
        <v>18894.080000000002</v>
      </c>
    </row>
    <row r="558" spans="1:12" ht="24" x14ac:dyDescent="0.25">
      <c r="A558" s="1201" t="s">
        <v>13630</v>
      </c>
      <c r="B558" s="1201" t="s">
        <v>13367</v>
      </c>
      <c r="C558" s="1201" t="s">
        <v>13367</v>
      </c>
      <c r="D558" s="1201">
        <v>504</v>
      </c>
      <c r="E558" s="368" t="s">
        <v>13629</v>
      </c>
      <c r="F558" s="368"/>
      <c r="G558" s="368"/>
      <c r="H558" s="368" t="s">
        <v>13139</v>
      </c>
      <c r="I558" s="1354">
        <v>0</v>
      </c>
      <c r="J558" s="1352"/>
      <c r="K558" s="1200">
        <v>0</v>
      </c>
      <c r="L558" s="1199">
        <v>1622.24</v>
      </c>
    </row>
    <row r="559" spans="1:12" x14ac:dyDescent="0.25">
      <c r="A559" s="1201" t="s">
        <v>13628</v>
      </c>
      <c r="B559" s="1201" t="s">
        <v>13266</v>
      </c>
      <c r="C559" s="1201" t="s">
        <v>13164</v>
      </c>
      <c r="D559" s="1201">
        <v>921</v>
      </c>
      <c r="E559" s="368" t="s">
        <v>13627</v>
      </c>
      <c r="F559" s="368" t="s">
        <v>13626</v>
      </c>
      <c r="G559" s="368" t="s">
        <v>13625</v>
      </c>
      <c r="H559" s="368" t="s">
        <v>13181</v>
      </c>
      <c r="I559" s="1354">
        <v>0</v>
      </c>
      <c r="J559" s="1352"/>
      <c r="K559" s="1200">
        <v>10567.6</v>
      </c>
      <c r="L559" s="1199">
        <v>0</v>
      </c>
    </row>
    <row r="560" spans="1:12" x14ac:dyDescent="0.25">
      <c r="A560" s="1201" t="s">
        <v>13611</v>
      </c>
      <c r="B560" s="1201" t="s">
        <v>13607</v>
      </c>
      <c r="C560" s="1201" t="s">
        <v>13151</v>
      </c>
      <c r="D560" s="1201">
        <v>900</v>
      </c>
      <c r="E560" s="368" t="s">
        <v>13610</v>
      </c>
      <c r="F560" s="368"/>
      <c r="G560" s="368" t="s">
        <v>13624</v>
      </c>
      <c r="H560" s="368" t="s">
        <v>13134</v>
      </c>
      <c r="I560" s="1354">
        <v>750</v>
      </c>
      <c r="J560" s="1352"/>
      <c r="K560" s="1200">
        <v>0</v>
      </c>
      <c r="L560" s="1199">
        <v>0</v>
      </c>
    </row>
    <row r="561" spans="1:12" x14ac:dyDescent="0.25">
      <c r="A561" s="1201" t="s">
        <v>13623</v>
      </c>
      <c r="B561" s="1201" t="s">
        <v>13607</v>
      </c>
      <c r="C561" s="1201" t="s">
        <v>13151</v>
      </c>
      <c r="D561" s="1201">
        <v>1019</v>
      </c>
      <c r="E561" s="368" t="s">
        <v>13622</v>
      </c>
      <c r="F561" s="368"/>
      <c r="G561" s="368" t="s">
        <v>13621</v>
      </c>
      <c r="H561" s="368" t="s">
        <v>13134</v>
      </c>
      <c r="I561" s="1354">
        <v>9129.07</v>
      </c>
      <c r="J561" s="1352"/>
      <c r="K561" s="1200">
        <v>0</v>
      </c>
      <c r="L561" s="1199">
        <v>0</v>
      </c>
    </row>
    <row r="562" spans="1:12" x14ac:dyDescent="0.25">
      <c r="A562" s="1201" t="s">
        <v>13620</v>
      </c>
      <c r="B562" s="1201" t="s">
        <v>13603</v>
      </c>
      <c r="C562" s="1201" t="s">
        <v>13151</v>
      </c>
      <c r="D562" s="1201">
        <v>1896</v>
      </c>
      <c r="E562" s="368" t="s">
        <v>13619</v>
      </c>
      <c r="F562" s="368"/>
      <c r="G562" s="368" t="s">
        <v>13618</v>
      </c>
      <c r="H562" s="368" t="s">
        <v>13134</v>
      </c>
      <c r="I562" s="1354">
        <v>2335.14</v>
      </c>
      <c r="J562" s="1352"/>
      <c r="K562" s="1200">
        <v>0</v>
      </c>
      <c r="L562" s="1199">
        <v>0</v>
      </c>
    </row>
    <row r="563" spans="1:12" x14ac:dyDescent="0.25">
      <c r="A563" s="1201" t="s">
        <v>13617</v>
      </c>
      <c r="B563" s="1201" t="s">
        <v>13603</v>
      </c>
      <c r="C563" s="1201" t="s">
        <v>13151</v>
      </c>
      <c r="D563" s="1201">
        <v>1333</v>
      </c>
      <c r="E563" s="368" t="s">
        <v>13616</v>
      </c>
      <c r="F563" s="368"/>
      <c r="G563" s="368" t="s">
        <v>13615</v>
      </c>
      <c r="H563" s="368" t="s">
        <v>13134</v>
      </c>
      <c r="I563" s="1354">
        <v>20000</v>
      </c>
      <c r="J563" s="1352"/>
      <c r="K563" s="1200">
        <v>0</v>
      </c>
      <c r="L563" s="1199">
        <v>0</v>
      </c>
    </row>
    <row r="564" spans="1:12" x14ac:dyDescent="0.25">
      <c r="A564" s="1201" t="s">
        <v>13614</v>
      </c>
      <c r="B564" s="1201" t="s">
        <v>13603</v>
      </c>
      <c r="C564" s="1201" t="s">
        <v>13151</v>
      </c>
      <c r="D564" s="1201">
        <v>2319</v>
      </c>
      <c r="E564" s="368" t="s">
        <v>13613</v>
      </c>
      <c r="F564" s="368"/>
      <c r="G564" s="368" t="s">
        <v>13612</v>
      </c>
      <c r="H564" s="368" t="s">
        <v>13134</v>
      </c>
      <c r="I564" s="1354">
        <v>4424.3</v>
      </c>
      <c r="J564" s="1352"/>
      <c r="K564" s="1200">
        <v>0</v>
      </c>
      <c r="L564" s="1199">
        <v>0</v>
      </c>
    </row>
    <row r="565" spans="1:12" x14ac:dyDescent="0.25">
      <c r="A565" s="1201" t="s">
        <v>13611</v>
      </c>
      <c r="B565" s="1201" t="s">
        <v>13585</v>
      </c>
      <c r="C565" s="1201" t="s">
        <v>13151</v>
      </c>
      <c r="D565" s="1201">
        <v>900</v>
      </c>
      <c r="E565" s="368" t="s">
        <v>13610</v>
      </c>
      <c r="F565" s="368"/>
      <c r="G565" s="368" t="s">
        <v>13609</v>
      </c>
      <c r="H565" s="368" t="s">
        <v>13134</v>
      </c>
      <c r="I565" s="1354">
        <v>1500</v>
      </c>
      <c r="J565" s="1352"/>
      <c r="K565" s="1200">
        <v>0</v>
      </c>
      <c r="L565" s="1199">
        <v>0</v>
      </c>
    </row>
    <row r="566" spans="1:12" x14ac:dyDescent="0.25">
      <c r="A566" s="1201" t="s">
        <v>13608</v>
      </c>
      <c r="B566" s="1201" t="s">
        <v>13607</v>
      </c>
      <c r="C566" s="1201" t="s">
        <v>13151</v>
      </c>
      <c r="D566" s="1201">
        <v>2764</v>
      </c>
      <c r="E566" s="368" t="s">
        <v>13606</v>
      </c>
      <c r="F566" s="368"/>
      <c r="G566" s="368" t="s">
        <v>13605</v>
      </c>
      <c r="H566" s="368" t="s">
        <v>13134</v>
      </c>
      <c r="I566" s="1354">
        <v>2019.77</v>
      </c>
      <c r="J566" s="1352"/>
      <c r="K566" s="1200">
        <v>0</v>
      </c>
      <c r="L566" s="1199">
        <v>0</v>
      </c>
    </row>
    <row r="567" spans="1:12" x14ac:dyDescent="0.25">
      <c r="A567" s="1201" t="s">
        <v>13604</v>
      </c>
      <c r="B567" s="1201" t="s">
        <v>13603</v>
      </c>
      <c r="C567" s="1201" t="s">
        <v>13151</v>
      </c>
      <c r="D567" s="1201">
        <v>1756</v>
      </c>
      <c r="E567" s="368" t="s">
        <v>13602</v>
      </c>
      <c r="F567" s="368"/>
      <c r="G567" s="368" t="s">
        <v>13601</v>
      </c>
      <c r="H567" s="368" t="s">
        <v>13134</v>
      </c>
      <c r="I567" s="1354">
        <v>10098.84</v>
      </c>
      <c r="J567" s="1352"/>
      <c r="K567" s="1200">
        <v>0</v>
      </c>
      <c r="L567" s="1199">
        <v>0</v>
      </c>
    </row>
    <row r="568" spans="1:12" x14ac:dyDescent="0.25">
      <c r="A568" s="1201" t="s">
        <v>13600</v>
      </c>
      <c r="B568" s="1201" t="s">
        <v>13585</v>
      </c>
      <c r="C568" s="1201" t="s">
        <v>13151</v>
      </c>
      <c r="D568" s="1201">
        <v>2131</v>
      </c>
      <c r="E568" s="368" t="s">
        <v>13599</v>
      </c>
      <c r="F568" s="368"/>
      <c r="G568" s="368" t="s">
        <v>13598</v>
      </c>
      <c r="H568" s="368" t="s">
        <v>13134</v>
      </c>
      <c r="I568" s="1354">
        <v>1009.88</v>
      </c>
      <c r="J568" s="1352"/>
      <c r="K568" s="1200">
        <v>0</v>
      </c>
      <c r="L568" s="1199">
        <v>0</v>
      </c>
    </row>
    <row r="569" spans="1:12" x14ac:dyDescent="0.25">
      <c r="A569" s="1201" t="s">
        <v>13597</v>
      </c>
      <c r="B569" s="1201" t="s">
        <v>13585</v>
      </c>
      <c r="C569" s="1201" t="s">
        <v>13151</v>
      </c>
      <c r="D569" s="1201">
        <v>2765</v>
      </c>
      <c r="E569" s="368" t="s">
        <v>13596</v>
      </c>
      <c r="F569" s="368"/>
      <c r="G569" s="368" t="s">
        <v>13595</v>
      </c>
      <c r="H569" s="368" t="s">
        <v>13134</v>
      </c>
      <c r="I569" s="1354">
        <v>7704.35</v>
      </c>
      <c r="J569" s="1352"/>
      <c r="K569" s="1200">
        <v>0</v>
      </c>
      <c r="L569" s="1199">
        <v>0</v>
      </c>
    </row>
    <row r="570" spans="1:12" ht="24" x14ac:dyDescent="0.25">
      <c r="A570" s="1201" t="s">
        <v>13594</v>
      </c>
      <c r="B570" s="1201" t="s">
        <v>13518</v>
      </c>
      <c r="C570" s="1201" t="s">
        <v>13151</v>
      </c>
      <c r="D570" s="1201">
        <v>2668</v>
      </c>
      <c r="E570" s="368" t="s">
        <v>13593</v>
      </c>
      <c r="F570" s="368"/>
      <c r="G570" s="368" t="s">
        <v>13592</v>
      </c>
      <c r="H570" s="368" t="s">
        <v>13261</v>
      </c>
      <c r="I570" s="1354">
        <v>0</v>
      </c>
      <c r="J570" s="1352"/>
      <c r="K570" s="1200">
        <v>0</v>
      </c>
      <c r="L570" s="1199">
        <v>1383.23</v>
      </c>
    </row>
    <row r="571" spans="1:12" x14ac:dyDescent="0.25">
      <c r="A571" s="1201" t="s">
        <v>13591</v>
      </c>
      <c r="B571" s="1201" t="s">
        <v>13518</v>
      </c>
      <c r="C571" s="1201" t="s">
        <v>13151</v>
      </c>
      <c r="D571" s="1201">
        <v>1059</v>
      </c>
      <c r="E571" s="368" t="s">
        <v>13358</v>
      </c>
      <c r="F571" s="368"/>
      <c r="G571" s="368" t="s">
        <v>13590</v>
      </c>
      <c r="H571" s="368" t="s">
        <v>13134</v>
      </c>
      <c r="I571" s="1354">
        <v>545.07000000000005</v>
      </c>
      <c r="J571" s="1352"/>
      <c r="K571" s="1200">
        <v>0</v>
      </c>
      <c r="L571" s="1199">
        <v>0</v>
      </c>
    </row>
    <row r="572" spans="1:12" x14ac:dyDescent="0.25">
      <c r="A572" s="1201" t="s">
        <v>13589</v>
      </c>
      <c r="B572" s="1201" t="s">
        <v>13585</v>
      </c>
      <c r="C572" s="1201" t="s">
        <v>13151</v>
      </c>
      <c r="D572" s="1201">
        <v>1042</v>
      </c>
      <c r="E572" s="368" t="s">
        <v>13588</v>
      </c>
      <c r="F572" s="368"/>
      <c r="G572" s="368" t="s">
        <v>13587</v>
      </c>
      <c r="H572" s="368" t="s">
        <v>13134</v>
      </c>
      <c r="I572" s="1354">
        <v>1000</v>
      </c>
      <c r="J572" s="1352"/>
      <c r="K572" s="1200">
        <v>0</v>
      </c>
      <c r="L572" s="1199">
        <v>0</v>
      </c>
    </row>
    <row r="573" spans="1:12" ht="24" x14ac:dyDescent="0.25">
      <c r="A573" s="1201" t="s">
        <v>13586</v>
      </c>
      <c r="B573" s="1201" t="s">
        <v>13585</v>
      </c>
      <c r="C573" s="1201" t="s">
        <v>13151</v>
      </c>
      <c r="D573" s="1201">
        <v>956</v>
      </c>
      <c r="E573" s="368" t="s">
        <v>13584</v>
      </c>
      <c r="F573" s="368"/>
      <c r="G573" s="368" t="s">
        <v>13583</v>
      </c>
      <c r="H573" s="368" t="s">
        <v>13134</v>
      </c>
      <c r="I573" s="1354">
        <v>4404.54</v>
      </c>
      <c r="J573" s="1352"/>
      <c r="K573" s="1200">
        <v>0</v>
      </c>
      <c r="L573" s="1199">
        <v>0</v>
      </c>
    </row>
    <row r="574" spans="1:12" x14ac:dyDescent="0.25">
      <c r="A574" s="1201" t="s">
        <v>13582</v>
      </c>
      <c r="B574" s="1201" t="s">
        <v>13518</v>
      </c>
      <c r="C574" s="1201" t="s">
        <v>13151</v>
      </c>
      <c r="D574" s="1201">
        <v>1234</v>
      </c>
      <c r="E574" s="368" t="s">
        <v>13581</v>
      </c>
      <c r="F574" s="368" t="s">
        <v>13580</v>
      </c>
      <c r="G574" s="368" t="s">
        <v>13579</v>
      </c>
      <c r="H574" s="368" t="s">
        <v>13181</v>
      </c>
      <c r="I574" s="1354">
        <v>0</v>
      </c>
      <c r="J574" s="1352"/>
      <c r="K574" s="1200">
        <v>20988.39</v>
      </c>
      <c r="L574" s="1199">
        <v>0</v>
      </c>
    </row>
    <row r="575" spans="1:12" x14ac:dyDescent="0.25">
      <c r="A575" s="1201" t="s">
        <v>13578</v>
      </c>
      <c r="B575" s="1201" t="s">
        <v>13266</v>
      </c>
      <c r="C575" s="1201" t="s">
        <v>13151</v>
      </c>
      <c r="D575" s="1201">
        <v>1229</v>
      </c>
      <c r="E575" s="368" t="s">
        <v>13577</v>
      </c>
      <c r="F575" s="368" t="s">
        <v>13576</v>
      </c>
      <c r="G575" s="368" t="s">
        <v>13575</v>
      </c>
      <c r="H575" s="368" t="s">
        <v>13181</v>
      </c>
      <c r="I575" s="1354">
        <v>0</v>
      </c>
      <c r="J575" s="1352"/>
      <c r="K575" s="1200">
        <v>20250.68</v>
      </c>
      <c r="L575" s="1199">
        <v>0</v>
      </c>
    </row>
    <row r="576" spans="1:12" x14ac:dyDescent="0.25">
      <c r="A576" s="1201" t="s">
        <v>13574</v>
      </c>
      <c r="B576" s="1201" t="s">
        <v>13266</v>
      </c>
      <c r="C576" s="1201" t="s">
        <v>13151</v>
      </c>
      <c r="D576" s="1201">
        <v>1166</v>
      </c>
      <c r="E576" s="368" t="s">
        <v>13567</v>
      </c>
      <c r="F576" s="368" t="s">
        <v>13573</v>
      </c>
      <c r="G576" s="368" t="s">
        <v>13572</v>
      </c>
      <c r="H576" s="368" t="s">
        <v>13181</v>
      </c>
      <c r="I576" s="1354">
        <v>0</v>
      </c>
      <c r="J576" s="1352"/>
      <c r="K576" s="1200">
        <v>36847.599999999999</v>
      </c>
      <c r="L576" s="1199">
        <v>0</v>
      </c>
    </row>
    <row r="577" spans="1:12" x14ac:dyDescent="0.25">
      <c r="A577" s="1201" t="s">
        <v>13571</v>
      </c>
      <c r="B577" s="1201" t="s">
        <v>13266</v>
      </c>
      <c r="C577" s="1201" t="s">
        <v>13151</v>
      </c>
      <c r="D577" s="1201">
        <v>1166</v>
      </c>
      <c r="E577" s="368" t="s">
        <v>13567</v>
      </c>
      <c r="F577" s="368" t="s">
        <v>13570</v>
      </c>
      <c r="G577" s="368" t="s">
        <v>13569</v>
      </c>
      <c r="H577" s="368" t="s">
        <v>13181</v>
      </c>
      <c r="I577" s="1354">
        <v>0</v>
      </c>
      <c r="J577" s="1352"/>
      <c r="K577" s="1200">
        <v>59014.5</v>
      </c>
      <c r="L577" s="1199">
        <v>0</v>
      </c>
    </row>
    <row r="578" spans="1:12" x14ac:dyDescent="0.25">
      <c r="A578" s="1201" t="s">
        <v>13568</v>
      </c>
      <c r="B578" s="1201" t="s">
        <v>13266</v>
      </c>
      <c r="C578" s="1201" t="s">
        <v>13151</v>
      </c>
      <c r="D578" s="1201">
        <v>1166</v>
      </c>
      <c r="E578" s="368" t="s">
        <v>13567</v>
      </c>
      <c r="F578" s="368" t="s">
        <v>13566</v>
      </c>
      <c r="G578" s="368" t="s">
        <v>13565</v>
      </c>
      <c r="H578" s="368" t="s">
        <v>13181</v>
      </c>
      <c r="I578" s="1354">
        <v>0</v>
      </c>
      <c r="J578" s="1352"/>
      <c r="K578" s="1200">
        <v>15497.97</v>
      </c>
      <c r="L578" s="1199">
        <v>0</v>
      </c>
    </row>
    <row r="579" spans="1:12" ht="24" x14ac:dyDescent="0.25">
      <c r="A579" s="1201" t="s">
        <v>13564</v>
      </c>
      <c r="B579" s="1201" t="s">
        <v>13266</v>
      </c>
      <c r="C579" s="1201" t="s">
        <v>13151</v>
      </c>
      <c r="D579" s="1201">
        <v>1110</v>
      </c>
      <c r="E579" s="368" t="s">
        <v>13560</v>
      </c>
      <c r="F579" s="368" t="s">
        <v>13563</v>
      </c>
      <c r="G579" s="368" t="s">
        <v>13562</v>
      </c>
      <c r="H579" s="368" t="s">
        <v>13181</v>
      </c>
      <c r="I579" s="1354">
        <v>0</v>
      </c>
      <c r="J579" s="1352"/>
      <c r="K579" s="1200">
        <v>43817.5</v>
      </c>
      <c r="L579" s="1199">
        <v>0</v>
      </c>
    </row>
    <row r="580" spans="1:12" ht="24" x14ac:dyDescent="0.25">
      <c r="A580" s="1201" t="s">
        <v>13561</v>
      </c>
      <c r="B580" s="1201" t="s">
        <v>13266</v>
      </c>
      <c r="C580" s="1201" t="s">
        <v>13151</v>
      </c>
      <c r="D580" s="1201">
        <v>1110</v>
      </c>
      <c r="E580" s="368" t="s">
        <v>13560</v>
      </c>
      <c r="F580" s="368" t="s">
        <v>13559</v>
      </c>
      <c r="G580" s="368" t="s">
        <v>13558</v>
      </c>
      <c r="H580" s="368" t="s">
        <v>13181</v>
      </c>
      <c r="I580" s="1354">
        <v>0</v>
      </c>
      <c r="J580" s="1352"/>
      <c r="K580" s="1200">
        <v>61436.01</v>
      </c>
      <c r="L580" s="1199">
        <v>0</v>
      </c>
    </row>
    <row r="581" spans="1:12" x14ac:dyDescent="0.25">
      <c r="A581" s="1201" t="s">
        <v>13557</v>
      </c>
      <c r="B581" s="1201" t="s">
        <v>13266</v>
      </c>
      <c r="C581" s="1201" t="s">
        <v>13151</v>
      </c>
      <c r="D581" s="1201">
        <v>39</v>
      </c>
      <c r="E581" s="368" t="s">
        <v>13556</v>
      </c>
      <c r="F581" s="368"/>
      <c r="G581" s="368" t="s">
        <v>13555</v>
      </c>
      <c r="H581" s="368" t="s">
        <v>13134</v>
      </c>
      <c r="I581" s="1354">
        <v>10098.84</v>
      </c>
      <c r="J581" s="1352"/>
      <c r="K581" s="1200">
        <v>0</v>
      </c>
      <c r="L581" s="1199">
        <v>0</v>
      </c>
    </row>
    <row r="582" spans="1:12" x14ac:dyDescent="0.25">
      <c r="A582" s="1201" t="s">
        <v>13554</v>
      </c>
      <c r="B582" s="1201" t="s">
        <v>13266</v>
      </c>
      <c r="C582" s="1201" t="s">
        <v>13151</v>
      </c>
      <c r="D582" s="1201">
        <v>2616</v>
      </c>
      <c r="E582" s="368" t="s">
        <v>13250</v>
      </c>
      <c r="F582" s="368"/>
      <c r="G582" s="368" t="s">
        <v>13553</v>
      </c>
      <c r="H582" s="368" t="s">
        <v>13134</v>
      </c>
      <c r="I582" s="1354">
        <v>1009.88</v>
      </c>
      <c r="J582" s="1352"/>
      <c r="K582" s="1200">
        <v>0</v>
      </c>
      <c r="L582" s="1199">
        <v>0</v>
      </c>
    </row>
    <row r="583" spans="1:12" ht="24" x14ac:dyDescent="0.25">
      <c r="A583" s="1201" t="s">
        <v>13552</v>
      </c>
      <c r="B583" s="1201" t="s">
        <v>13518</v>
      </c>
      <c r="C583" s="1201" t="s">
        <v>13151</v>
      </c>
      <c r="D583" s="1201">
        <v>2132</v>
      </c>
      <c r="E583" s="368" t="s">
        <v>13551</v>
      </c>
      <c r="F583" s="368"/>
      <c r="G583" s="368" t="s">
        <v>13550</v>
      </c>
      <c r="H583" s="368" t="s">
        <v>13134</v>
      </c>
      <c r="I583" s="1354">
        <v>9703.18</v>
      </c>
      <c r="J583" s="1352"/>
      <c r="K583" s="1200">
        <v>0</v>
      </c>
      <c r="L583" s="1199">
        <v>0</v>
      </c>
    </row>
    <row r="584" spans="1:12" x14ac:dyDescent="0.25">
      <c r="A584" s="1201" t="s">
        <v>13549</v>
      </c>
      <c r="B584" s="1201" t="s">
        <v>13518</v>
      </c>
      <c r="C584" s="1201" t="s">
        <v>13151</v>
      </c>
      <c r="D584" s="1201">
        <v>2453</v>
      </c>
      <c r="E584" s="368" t="s">
        <v>13548</v>
      </c>
      <c r="F584" s="368"/>
      <c r="G584" s="368" t="s">
        <v>13547</v>
      </c>
      <c r="H584" s="368" t="s">
        <v>13134</v>
      </c>
      <c r="I584" s="1354">
        <v>6059.31</v>
      </c>
      <c r="J584" s="1352"/>
      <c r="K584" s="1200">
        <v>0</v>
      </c>
      <c r="L584" s="1199">
        <v>0</v>
      </c>
    </row>
    <row r="585" spans="1:12" x14ac:dyDescent="0.25">
      <c r="A585" s="1201" t="s">
        <v>13546</v>
      </c>
      <c r="B585" s="1201" t="s">
        <v>13518</v>
      </c>
      <c r="C585" s="1201" t="s">
        <v>13151</v>
      </c>
      <c r="D585" s="1201">
        <v>2810</v>
      </c>
      <c r="E585" s="368" t="s">
        <v>13545</v>
      </c>
      <c r="F585" s="368"/>
      <c r="G585" s="368" t="s">
        <v>13544</v>
      </c>
      <c r="H585" s="368" t="s">
        <v>13134</v>
      </c>
      <c r="I585" s="1354">
        <v>1009.88</v>
      </c>
      <c r="J585" s="1352"/>
      <c r="K585" s="1200">
        <v>0</v>
      </c>
      <c r="L585" s="1199">
        <v>0</v>
      </c>
    </row>
    <row r="586" spans="1:12" x14ac:dyDescent="0.25">
      <c r="A586" s="1201" t="s">
        <v>13543</v>
      </c>
      <c r="B586" s="1201" t="s">
        <v>13518</v>
      </c>
      <c r="C586" s="1201" t="s">
        <v>13151</v>
      </c>
      <c r="D586" s="1201">
        <v>2552</v>
      </c>
      <c r="E586" s="368" t="s">
        <v>13542</v>
      </c>
      <c r="F586" s="368"/>
      <c r="G586" s="368" t="s">
        <v>13541</v>
      </c>
      <c r="H586" s="368" t="s">
        <v>13134</v>
      </c>
      <c r="I586" s="1354">
        <v>2019.77</v>
      </c>
      <c r="J586" s="1352"/>
      <c r="K586" s="1200">
        <v>0</v>
      </c>
      <c r="L586" s="1199">
        <v>0</v>
      </c>
    </row>
    <row r="587" spans="1:12" x14ac:dyDescent="0.25">
      <c r="A587" s="1201" t="s">
        <v>13540</v>
      </c>
      <c r="B587" s="1201" t="s">
        <v>13518</v>
      </c>
      <c r="C587" s="1201" t="s">
        <v>13151</v>
      </c>
      <c r="D587" s="1201">
        <v>2812</v>
      </c>
      <c r="E587" s="368" t="s">
        <v>13539</v>
      </c>
      <c r="F587" s="368"/>
      <c r="G587" s="368" t="s">
        <v>13538</v>
      </c>
      <c r="H587" s="368" t="s">
        <v>13134</v>
      </c>
      <c r="I587" s="1354">
        <v>3029.65</v>
      </c>
      <c r="J587" s="1352"/>
      <c r="K587" s="1200">
        <v>0</v>
      </c>
      <c r="L587" s="1199">
        <v>0</v>
      </c>
    </row>
    <row r="588" spans="1:12" x14ac:dyDescent="0.25">
      <c r="A588" s="1201" t="s">
        <v>13537</v>
      </c>
      <c r="B588" s="1201" t="s">
        <v>13518</v>
      </c>
      <c r="C588" s="1201" t="s">
        <v>13151</v>
      </c>
      <c r="D588" s="1201">
        <v>2376</v>
      </c>
      <c r="E588" s="368" t="s">
        <v>13536</v>
      </c>
      <c r="F588" s="368"/>
      <c r="G588" s="368" t="s">
        <v>13535</v>
      </c>
      <c r="H588" s="368" t="s">
        <v>13134</v>
      </c>
      <c r="I588" s="1354">
        <v>1009.88</v>
      </c>
      <c r="J588" s="1352"/>
      <c r="K588" s="1200">
        <v>0</v>
      </c>
      <c r="L588" s="1199">
        <v>0</v>
      </c>
    </row>
    <row r="589" spans="1:12" x14ac:dyDescent="0.25">
      <c r="A589" s="1201" t="s">
        <v>13534</v>
      </c>
      <c r="B589" s="1201" t="s">
        <v>13518</v>
      </c>
      <c r="C589" s="1201" t="s">
        <v>13151</v>
      </c>
      <c r="D589" s="1201">
        <v>2965</v>
      </c>
      <c r="E589" s="368" t="s">
        <v>13533</v>
      </c>
      <c r="F589" s="368"/>
      <c r="G589" s="368" t="s">
        <v>13532</v>
      </c>
      <c r="H589" s="368" t="s">
        <v>13134</v>
      </c>
      <c r="I589" s="1354">
        <v>5318.11</v>
      </c>
      <c r="J589" s="1352"/>
      <c r="K589" s="1200">
        <v>0</v>
      </c>
      <c r="L589" s="1199">
        <v>0</v>
      </c>
    </row>
    <row r="590" spans="1:12" x14ac:dyDescent="0.25">
      <c r="A590" s="1201" t="s">
        <v>13531</v>
      </c>
      <c r="B590" s="1201" t="s">
        <v>13518</v>
      </c>
      <c r="C590" s="1201" t="s">
        <v>13151</v>
      </c>
      <c r="D590" s="1201">
        <v>1241</v>
      </c>
      <c r="E590" s="368" t="s">
        <v>13530</v>
      </c>
      <c r="F590" s="368"/>
      <c r="G590" s="368" t="s">
        <v>13529</v>
      </c>
      <c r="H590" s="368" t="s">
        <v>13134</v>
      </c>
      <c r="I590" s="1354">
        <v>2019.77</v>
      </c>
      <c r="J590" s="1352"/>
      <c r="K590" s="1200">
        <v>0</v>
      </c>
      <c r="L590" s="1199">
        <v>0</v>
      </c>
    </row>
    <row r="591" spans="1:12" x14ac:dyDescent="0.25">
      <c r="A591" s="1201" t="s">
        <v>13528</v>
      </c>
      <c r="B591" s="1201" t="s">
        <v>13518</v>
      </c>
      <c r="C591" s="1201" t="s">
        <v>13151</v>
      </c>
      <c r="D591" s="1201">
        <v>2229</v>
      </c>
      <c r="E591" s="368" t="s">
        <v>13527</v>
      </c>
      <c r="F591" s="368"/>
      <c r="G591" s="368" t="s">
        <v>13526</v>
      </c>
      <c r="H591" s="368" t="s">
        <v>13134</v>
      </c>
      <c r="I591" s="1354">
        <v>5049.42</v>
      </c>
      <c r="J591" s="1352"/>
      <c r="K591" s="1200">
        <v>0</v>
      </c>
      <c r="L591" s="1199">
        <v>0</v>
      </c>
    </row>
    <row r="592" spans="1:12" x14ac:dyDescent="0.25">
      <c r="A592" s="1201" t="s">
        <v>13525</v>
      </c>
      <c r="B592" s="1201" t="s">
        <v>13518</v>
      </c>
      <c r="C592" s="1201" t="s">
        <v>13151</v>
      </c>
      <c r="D592" s="1201">
        <v>2204</v>
      </c>
      <c r="E592" s="368" t="s">
        <v>13524</v>
      </c>
      <c r="F592" s="368"/>
      <c r="G592" s="368" t="s">
        <v>13523</v>
      </c>
      <c r="H592" s="368" t="s">
        <v>13134</v>
      </c>
      <c r="I592" s="1354">
        <v>4039.54</v>
      </c>
      <c r="J592" s="1352"/>
      <c r="K592" s="1200">
        <v>0</v>
      </c>
      <c r="L592" s="1199">
        <v>0</v>
      </c>
    </row>
    <row r="593" spans="1:12" x14ac:dyDescent="0.25">
      <c r="A593" s="1201" t="s">
        <v>13522</v>
      </c>
      <c r="B593" s="1201" t="s">
        <v>13518</v>
      </c>
      <c r="C593" s="1201" t="s">
        <v>13151</v>
      </c>
      <c r="D593" s="1201">
        <v>3161</v>
      </c>
      <c r="E593" s="368" t="s">
        <v>13521</v>
      </c>
      <c r="F593" s="368"/>
      <c r="G593" s="368" t="s">
        <v>13520</v>
      </c>
      <c r="H593" s="368" t="s">
        <v>13134</v>
      </c>
      <c r="I593" s="1354">
        <v>1009.88</v>
      </c>
      <c r="J593" s="1352"/>
      <c r="K593" s="1200">
        <v>0</v>
      </c>
      <c r="L593" s="1199">
        <v>0</v>
      </c>
    </row>
    <row r="594" spans="1:12" x14ac:dyDescent="0.25">
      <c r="A594" s="1201" t="s">
        <v>13519</v>
      </c>
      <c r="B594" s="1201" t="s">
        <v>13518</v>
      </c>
      <c r="C594" s="1201" t="s">
        <v>13151</v>
      </c>
      <c r="D594" s="1201">
        <v>2276</v>
      </c>
      <c r="E594" s="368" t="s">
        <v>13517</v>
      </c>
      <c r="F594" s="368"/>
      <c r="G594" s="368" t="s">
        <v>13516</v>
      </c>
      <c r="H594" s="368" t="s">
        <v>13134</v>
      </c>
      <c r="I594" s="1354">
        <v>1009.88</v>
      </c>
      <c r="J594" s="1352"/>
      <c r="K594" s="1200">
        <v>0</v>
      </c>
      <c r="L594" s="1199">
        <v>0</v>
      </c>
    </row>
    <row r="595" spans="1:12" x14ac:dyDescent="0.25">
      <c r="A595" s="1201" t="s">
        <v>13515</v>
      </c>
      <c r="B595" s="1201" t="s">
        <v>13266</v>
      </c>
      <c r="C595" s="1201" t="s">
        <v>13151</v>
      </c>
      <c r="D595" s="1201">
        <v>291</v>
      </c>
      <c r="E595" s="368" t="s">
        <v>13366</v>
      </c>
      <c r="F595" s="368"/>
      <c r="G595" s="368" t="s">
        <v>13514</v>
      </c>
      <c r="H595" s="368" t="s">
        <v>13134</v>
      </c>
      <c r="I595" s="1354">
        <v>10535.2</v>
      </c>
      <c r="J595" s="1352"/>
      <c r="K595" s="1200">
        <v>0</v>
      </c>
      <c r="L595" s="1199">
        <v>0</v>
      </c>
    </row>
    <row r="596" spans="1:12" x14ac:dyDescent="0.25">
      <c r="A596" s="1201" t="s">
        <v>13513</v>
      </c>
      <c r="B596" s="1201" t="s">
        <v>13266</v>
      </c>
      <c r="C596" s="1201" t="s">
        <v>13151</v>
      </c>
      <c r="D596" s="1201">
        <v>459</v>
      </c>
      <c r="E596" s="368" t="s">
        <v>13512</v>
      </c>
      <c r="F596" s="368"/>
      <c r="G596" s="368" t="s">
        <v>13511</v>
      </c>
      <c r="H596" s="368" t="s">
        <v>13134</v>
      </c>
      <c r="I596" s="1354">
        <v>3000</v>
      </c>
      <c r="J596" s="1352"/>
      <c r="K596" s="1200">
        <v>0</v>
      </c>
      <c r="L596" s="1199">
        <v>0</v>
      </c>
    </row>
    <row r="597" spans="1:12" x14ac:dyDescent="0.25">
      <c r="A597" s="1201" t="s">
        <v>13510</v>
      </c>
      <c r="B597" s="1201" t="s">
        <v>13266</v>
      </c>
      <c r="C597" s="1201" t="s">
        <v>13151</v>
      </c>
      <c r="D597" s="1201">
        <v>1425</v>
      </c>
      <c r="E597" s="368" t="s">
        <v>13509</v>
      </c>
      <c r="F597" s="368" t="s">
        <v>13508</v>
      </c>
      <c r="G597" s="368" t="s">
        <v>13507</v>
      </c>
      <c r="H597" s="368" t="s">
        <v>13181</v>
      </c>
      <c r="I597" s="1354">
        <v>0</v>
      </c>
      <c r="J597" s="1352"/>
      <c r="K597" s="1200">
        <v>6711.86</v>
      </c>
      <c r="L597" s="1199">
        <v>0</v>
      </c>
    </row>
    <row r="598" spans="1:12" ht="24" x14ac:dyDescent="0.25">
      <c r="A598" s="1201" t="s">
        <v>13506</v>
      </c>
      <c r="B598" s="1201" t="s">
        <v>13266</v>
      </c>
      <c r="C598" s="1201" t="s">
        <v>13151</v>
      </c>
      <c r="D598" s="1201">
        <v>1529</v>
      </c>
      <c r="E598" s="368" t="s">
        <v>13505</v>
      </c>
      <c r="F598" s="368" t="s">
        <v>13504</v>
      </c>
      <c r="G598" s="368" t="s">
        <v>13503</v>
      </c>
      <c r="H598" s="368" t="s">
        <v>13181</v>
      </c>
      <c r="I598" s="1354">
        <v>0</v>
      </c>
      <c r="J598" s="1352"/>
      <c r="K598" s="1200">
        <v>17458.12</v>
      </c>
      <c r="L598" s="1199">
        <v>0</v>
      </c>
    </row>
    <row r="599" spans="1:12" x14ac:dyDescent="0.25">
      <c r="A599" s="1201" t="s">
        <v>13502</v>
      </c>
      <c r="B599" s="1201" t="s">
        <v>13367</v>
      </c>
      <c r="C599" s="1201" t="s">
        <v>13151</v>
      </c>
      <c r="D599" s="1201">
        <v>2501</v>
      </c>
      <c r="E599" s="368" t="s">
        <v>13501</v>
      </c>
      <c r="F599" s="368"/>
      <c r="G599" s="368" t="s">
        <v>13500</v>
      </c>
      <c r="H599" s="368" t="s">
        <v>13134</v>
      </c>
      <c r="I599" s="1354">
        <v>5049.3999999999996</v>
      </c>
      <c r="J599" s="1352"/>
      <c r="K599" s="1200">
        <v>0</v>
      </c>
      <c r="L599" s="1199">
        <v>0</v>
      </c>
    </row>
    <row r="600" spans="1:12" x14ac:dyDescent="0.25">
      <c r="A600" s="1201" t="s">
        <v>13499</v>
      </c>
      <c r="B600" s="1201" t="s">
        <v>13367</v>
      </c>
      <c r="C600" s="1201" t="s">
        <v>13151</v>
      </c>
      <c r="D600" s="1201">
        <v>2499</v>
      </c>
      <c r="E600" s="368" t="s">
        <v>13498</v>
      </c>
      <c r="F600" s="368"/>
      <c r="G600" s="368" t="s">
        <v>13497</v>
      </c>
      <c r="H600" s="368" t="s">
        <v>13134</v>
      </c>
      <c r="I600" s="1354">
        <v>1009.88</v>
      </c>
      <c r="J600" s="1352"/>
      <c r="K600" s="1200">
        <v>0</v>
      </c>
      <c r="L600" s="1199">
        <v>0</v>
      </c>
    </row>
    <row r="601" spans="1:12" x14ac:dyDescent="0.25">
      <c r="A601" s="1201" t="s">
        <v>13496</v>
      </c>
      <c r="B601" s="1201" t="s">
        <v>13266</v>
      </c>
      <c r="C601" s="1201" t="s">
        <v>13151</v>
      </c>
      <c r="D601" s="1201">
        <v>309</v>
      </c>
      <c r="E601" s="368" t="s">
        <v>13495</v>
      </c>
      <c r="F601" s="368"/>
      <c r="G601" s="368" t="s">
        <v>13494</v>
      </c>
      <c r="H601" s="368" t="s">
        <v>13134</v>
      </c>
      <c r="I601" s="1354">
        <v>1009.88</v>
      </c>
      <c r="J601" s="1352"/>
      <c r="K601" s="1200">
        <v>0</v>
      </c>
      <c r="L601" s="1199">
        <v>0</v>
      </c>
    </row>
    <row r="602" spans="1:12" x14ac:dyDescent="0.25">
      <c r="A602" s="1201" t="s">
        <v>13493</v>
      </c>
      <c r="B602" s="1201" t="s">
        <v>13266</v>
      </c>
      <c r="C602" s="1201" t="s">
        <v>13151</v>
      </c>
      <c r="D602" s="1201">
        <v>1218</v>
      </c>
      <c r="E602" s="368" t="s">
        <v>13492</v>
      </c>
      <c r="F602" s="368"/>
      <c r="G602" s="368" t="s">
        <v>13491</v>
      </c>
      <c r="H602" s="368" t="s">
        <v>13134</v>
      </c>
      <c r="I602" s="1354">
        <v>2139.9899999999998</v>
      </c>
      <c r="J602" s="1352"/>
      <c r="K602" s="1200">
        <v>0</v>
      </c>
      <c r="L602" s="1199">
        <v>0</v>
      </c>
    </row>
    <row r="603" spans="1:12" x14ac:dyDescent="0.25">
      <c r="A603" s="1201" t="s">
        <v>13490</v>
      </c>
      <c r="B603" s="1201" t="s">
        <v>13266</v>
      </c>
      <c r="C603" s="1201" t="s">
        <v>13151</v>
      </c>
      <c r="D603" s="1201">
        <v>2145</v>
      </c>
      <c r="E603" s="368" t="s">
        <v>13489</v>
      </c>
      <c r="F603" s="368"/>
      <c r="G603" s="368" t="s">
        <v>13488</v>
      </c>
      <c r="H603" s="368" t="s">
        <v>13134</v>
      </c>
      <c r="I603" s="1354">
        <v>8079.08</v>
      </c>
      <c r="J603" s="1352"/>
      <c r="K603" s="1200">
        <v>0</v>
      </c>
      <c r="L603" s="1199">
        <v>0</v>
      </c>
    </row>
    <row r="604" spans="1:12" x14ac:dyDescent="0.25">
      <c r="A604" s="1201" t="s">
        <v>13487</v>
      </c>
      <c r="B604" s="1201" t="s">
        <v>13266</v>
      </c>
      <c r="C604" s="1201" t="s">
        <v>13151</v>
      </c>
      <c r="D604" s="1201">
        <v>1283</v>
      </c>
      <c r="E604" s="368" t="s">
        <v>13486</v>
      </c>
      <c r="F604" s="368"/>
      <c r="G604" s="368" t="s">
        <v>13485</v>
      </c>
      <c r="H604" s="368" t="s">
        <v>13134</v>
      </c>
      <c r="I604" s="1354">
        <v>4972.41</v>
      </c>
      <c r="J604" s="1352"/>
      <c r="K604" s="1200">
        <v>0</v>
      </c>
      <c r="L604" s="1199">
        <v>0</v>
      </c>
    </row>
    <row r="605" spans="1:12" x14ac:dyDescent="0.25">
      <c r="A605" s="1201" t="s">
        <v>13484</v>
      </c>
      <c r="B605" s="1201" t="s">
        <v>13266</v>
      </c>
      <c r="C605" s="1201" t="s">
        <v>13151</v>
      </c>
      <c r="D605" s="1201">
        <v>2686</v>
      </c>
      <c r="E605" s="368" t="s">
        <v>13483</v>
      </c>
      <c r="F605" s="368"/>
      <c r="G605" s="368" t="s">
        <v>13482</v>
      </c>
      <c r="H605" s="368" t="s">
        <v>13134</v>
      </c>
      <c r="I605" s="1354">
        <v>1009.88</v>
      </c>
      <c r="J605" s="1352"/>
      <c r="K605" s="1200">
        <v>0</v>
      </c>
      <c r="L605" s="1199">
        <v>0</v>
      </c>
    </row>
    <row r="606" spans="1:12" ht="24" x14ac:dyDescent="0.25">
      <c r="A606" s="1201" t="s">
        <v>13481</v>
      </c>
      <c r="B606" s="1201" t="s">
        <v>13266</v>
      </c>
      <c r="C606" s="1201" t="s">
        <v>13151</v>
      </c>
      <c r="D606" s="1201">
        <v>2198</v>
      </c>
      <c r="E606" s="368" t="s">
        <v>13480</v>
      </c>
      <c r="F606" s="368"/>
      <c r="G606" s="368" t="s">
        <v>13479</v>
      </c>
      <c r="H606" s="368" t="s">
        <v>13134</v>
      </c>
      <c r="I606" s="1354">
        <v>6059.31</v>
      </c>
      <c r="J606" s="1352"/>
      <c r="K606" s="1200">
        <v>0</v>
      </c>
      <c r="L606" s="1199">
        <v>0</v>
      </c>
    </row>
    <row r="607" spans="1:12" ht="24" x14ac:dyDescent="0.25">
      <c r="A607" s="1201" t="s">
        <v>13478</v>
      </c>
      <c r="B607" s="1201" t="s">
        <v>13266</v>
      </c>
      <c r="C607" s="1201" t="s">
        <v>13151</v>
      </c>
      <c r="D607" s="1201">
        <v>1709</v>
      </c>
      <c r="E607" s="368" t="s">
        <v>13477</v>
      </c>
      <c r="F607" s="368"/>
      <c r="G607" s="368" t="s">
        <v>13476</v>
      </c>
      <c r="H607" s="368" t="s">
        <v>13134</v>
      </c>
      <c r="I607" s="1354">
        <v>5049.42</v>
      </c>
      <c r="J607" s="1352"/>
      <c r="K607" s="1200">
        <v>0</v>
      </c>
      <c r="L607" s="1199">
        <v>0</v>
      </c>
    </row>
    <row r="608" spans="1:12" x14ac:dyDescent="0.25">
      <c r="A608" s="1201" t="s">
        <v>13475</v>
      </c>
      <c r="B608" s="1201" t="s">
        <v>13266</v>
      </c>
      <c r="C608" s="1201" t="s">
        <v>13151</v>
      </c>
      <c r="D608" s="1201">
        <v>2264</v>
      </c>
      <c r="E608" s="368" t="s">
        <v>13474</v>
      </c>
      <c r="F608" s="368"/>
      <c r="G608" s="368" t="s">
        <v>13473</v>
      </c>
      <c r="H608" s="368" t="s">
        <v>13134</v>
      </c>
      <c r="I608" s="1354">
        <v>4008.73</v>
      </c>
      <c r="J608" s="1352"/>
      <c r="K608" s="1200">
        <v>0</v>
      </c>
      <c r="L608" s="1199">
        <v>0</v>
      </c>
    </row>
    <row r="609" spans="1:12" x14ac:dyDescent="0.25">
      <c r="A609" s="1201" t="s">
        <v>13472</v>
      </c>
      <c r="B609" s="1201" t="s">
        <v>13164</v>
      </c>
      <c r="C609" s="1201" t="s">
        <v>13151</v>
      </c>
      <c r="D609" s="1201">
        <v>2014</v>
      </c>
      <c r="E609" s="368" t="s">
        <v>13471</v>
      </c>
      <c r="F609" s="368"/>
      <c r="G609" s="368" t="s">
        <v>13470</v>
      </c>
      <c r="H609" s="368" t="s">
        <v>13134</v>
      </c>
      <c r="I609" s="1354">
        <v>2000</v>
      </c>
      <c r="J609" s="1352"/>
      <c r="K609" s="1200">
        <v>0</v>
      </c>
      <c r="L609" s="1199">
        <v>0</v>
      </c>
    </row>
    <row r="610" spans="1:12" ht="24" x14ac:dyDescent="0.25">
      <c r="A610" s="1201" t="s">
        <v>13469</v>
      </c>
      <c r="B610" s="1201" t="s">
        <v>13367</v>
      </c>
      <c r="C610" s="1201" t="s">
        <v>13151</v>
      </c>
      <c r="D610" s="1201">
        <v>3129</v>
      </c>
      <c r="E610" s="368" t="s">
        <v>13468</v>
      </c>
      <c r="F610" s="368"/>
      <c r="G610" s="368" t="s">
        <v>13467</v>
      </c>
      <c r="H610" s="368" t="s">
        <v>13134</v>
      </c>
      <c r="I610" s="1354">
        <v>28620</v>
      </c>
      <c r="J610" s="1352"/>
      <c r="K610" s="1200">
        <v>0</v>
      </c>
      <c r="L610" s="1199">
        <v>0</v>
      </c>
    </row>
    <row r="611" spans="1:12" ht="24" x14ac:dyDescent="0.25">
      <c r="A611" s="1201" t="s">
        <v>13466</v>
      </c>
      <c r="B611" s="1201" t="s">
        <v>13266</v>
      </c>
      <c r="C611" s="1201" t="s">
        <v>13151</v>
      </c>
      <c r="D611" s="1201">
        <v>1095</v>
      </c>
      <c r="E611" s="368" t="s">
        <v>13465</v>
      </c>
      <c r="F611" s="368"/>
      <c r="G611" s="368" t="s">
        <v>13464</v>
      </c>
      <c r="H611" s="368" t="s">
        <v>13134</v>
      </c>
      <c r="I611" s="1354">
        <v>417.31</v>
      </c>
      <c r="J611" s="1352"/>
      <c r="K611" s="1200">
        <v>0</v>
      </c>
      <c r="L611" s="1199">
        <v>0</v>
      </c>
    </row>
    <row r="612" spans="1:12" x14ac:dyDescent="0.25">
      <c r="A612" s="1201" t="s">
        <v>13463</v>
      </c>
      <c r="B612" s="1201" t="s">
        <v>13266</v>
      </c>
      <c r="C612" s="1201" t="s">
        <v>13151</v>
      </c>
      <c r="D612" s="1201">
        <v>655</v>
      </c>
      <c r="E612" s="368" t="s">
        <v>13462</v>
      </c>
      <c r="F612" s="368"/>
      <c r="G612" s="368" t="s">
        <v>13461</v>
      </c>
      <c r="H612" s="368" t="s">
        <v>13134</v>
      </c>
      <c r="I612" s="1354">
        <v>3170.28</v>
      </c>
      <c r="J612" s="1352"/>
      <c r="K612" s="1200">
        <v>0</v>
      </c>
      <c r="L612" s="1199">
        <v>0</v>
      </c>
    </row>
    <row r="613" spans="1:12" x14ac:dyDescent="0.25">
      <c r="A613" s="1201" t="s">
        <v>13460</v>
      </c>
      <c r="B613" s="1201" t="s">
        <v>13266</v>
      </c>
      <c r="C613" s="1201" t="s">
        <v>13151</v>
      </c>
      <c r="D613" s="1201">
        <v>3012</v>
      </c>
      <c r="E613" s="368" t="s">
        <v>13448</v>
      </c>
      <c r="F613" s="368"/>
      <c r="G613" s="368" t="s">
        <v>13459</v>
      </c>
      <c r="H613" s="368" t="s">
        <v>13134</v>
      </c>
      <c r="I613" s="1354">
        <v>10098.84</v>
      </c>
      <c r="J613" s="1352"/>
      <c r="K613" s="1200">
        <v>0</v>
      </c>
      <c r="L613" s="1199">
        <v>0</v>
      </c>
    </row>
    <row r="614" spans="1:12" x14ac:dyDescent="0.25">
      <c r="A614" s="1201" t="s">
        <v>13458</v>
      </c>
      <c r="B614" s="1201" t="s">
        <v>13266</v>
      </c>
      <c r="C614" s="1201" t="s">
        <v>13151</v>
      </c>
      <c r="D614" s="1201">
        <v>47</v>
      </c>
      <c r="E614" s="368" t="s">
        <v>13457</v>
      </c>
      <c r="F614" s="368"/>
      <c r="G614" s="368" t="s">
        <v>13456</v>
      </c>
      <c r="H614" s="368" t="s">
        <v>13134</v>
      </c>
      <c r="I614" s="1354">
        <v>2019.76</v>
      </c>
      <c r="J614" s="1352"/>
      <c r="K614" s="1200">
        <v>0</v>
      </c>
      <c r="L614" s="1199">
        <v>0</v>
      </c>
    </row>
    <row r="615" spans="1:12" x14ac:dyDescent="0.25">
      <c r="A615" s="1201" t="s">
        <v>13455</v>
      </c>
      <c r="B615" s="1201" t="s">
        <v>13164</v>
      </c>
      <c r="C615" s="1201" t="s">
        <v>13151</v>
      </c>
      <c r="D615" s="1201">
        <v>2634</v>
      </c>
      <c r="E615" s="368" t="s">
        <v>13454</v>
      </c>
      <c r="F615" s="368"/>
      <c r="G615" s="368" t="s">
        <v>13453</v>
      </c>
      <c r="H615" s="368" t="s">
        <v>13134</v>
      </c>
      <c r="I615" s="1354">
        <v>2019.77</v>
      </c>
      <c r="J615" s="1352"/>
      <c r="K615" s="1200">
        <v>0</v>
      </c>
      <c r="L615" s="1199">
        <v>0</v>
      </c>
    </row>
    <row r="616" spans="1:12" x14ac:dyDescent="0.25">
      <c r="A616" s="1201" t="s">
        <v>13452</v>
      </c>
      <c r="B616" s="1201" t="s">
        <v>13164</v>
      </c>
      <c r="C616" s="1201" t="s">
        <v>13151</v>
      </c>
      <c r="D616" s="1201">
        <v>427</v>
      </c>
      <c r="E616" s="368" t="s">
        <v>13451</v>
      </c>
      <c r="F616" s="368"/>
      <c r="G616" s="368" t="s">
        <v>13450</v>
      </c>
      <c r="H616" s="368" t="s">
        <v>13134</v>
      </c>
      <c r="I616" s="1354">
        <v>5282.57</v>
      </c>
      <c r="J616" s="1352"/>
      <c r="K616" s="1200">
        <v>0</v>
      </c>
      <c r="L616" s="1199">
        <v>0</v>
      </c>
    </row>
    <row r="617" spans="1:12" x14ac:dyDescent="0.25">
      <c r="A617" s="1201" t="s">
        <v>13449</v>
      </c>
      <c r="B617" s="1201" t="s">
        <v>13164</v>
      </c>
      <c r="C617" s="1201" t="s">
        <v>13151</v>
      </c>
      <c r="D617" s="1201">
        <v>3012</v>
      </c>
      <c r="E617" s="368" t="s">
        <v>13448</v>
      </c>
      <c r="F617" s="368"/>
      <c r="G617" s="368" t="s">
        <v>13447</v>
      </c>
      <c r="H617" s="368" t="s">
        <v>13134</v>
      </c>
      <c r="I617" s="1354">
        <v>20197.689999999999</v>
      </c>
      <c r="J617" s="1352"/>
      <c r="K617" s="1200">
        <v>0</v>
      </c>
      <c r="L617" s="1199">
        <v>0</v>
      </c>
    </row>
    <row r="618" spans="1:12" x14ac:dyDescent="0.25">
      <c r="A618" s="1201" t="s">
        <v>13446</v>
      </c>
      <c r="B618" s="1201" t="s">
        <v>13151</v>
      </c>
      <c r="C618" s="1201" t="s">
        <v>13151</v>
      </c>
      <c r="D618" s="1201">
        <v>2835</v>
      </c>
      <c r="E618" s="368" t="s">
        <v>13445</v>
      </c>
      <c r="F618" s="368"/>
      <c r="G618" s="368" t="s">
        <v>13444</v>
      </c>
      <c r="H618" s="368" t="s">
        <v>13134</v>
      </c>
      <c r="I618" s="1354">
        <v>8885.0400000000009</v>
      </c>
      <c r="J618" s="1352"/>
      <c r="K618" s="1200">
        <v>0</v>
      </c>
      <c r="L618" s="1199">
        <v>0</v>
      </c>
    </row>
    <row r="619" spans="1:12" ht="24" x14ac:dyDescent="0.25">
      <c r="A619" s="1201" t="s">
        <v>13443</v>
      </c>
      <c r="B619" s="1201" t="s">
        <v>13151</v>
      </c>
      <c r="C619" s="1201" t="s">
        <v>13151</v>
      </c>
      <c r="D619" s="1201">
        <v>818</v>
      </c>
      <c r="E619" s="368" t="s">
        <v>13442</v>
      </c>
      <c r="F619" s="368" t="s">
        <v>13441</v>
      </c>
      <c r="G619" s="368" t="s">
        <v>13440</v>
      </c>
      <c r="H619" s="368" t="s">
        <v>13181</v>
      </c>
      <c r="I619" s="1354">
        <v>0</v>
      </c>
      <c r="J619" s="1352"/>
      <c r="K619" s="1200">
        <v>7087.61</v>
      </c>
      <c r="L619" s="1199">
        <v>0</v>
      </c>
    </row>
    <row r="620" spans="1:12" x14ac:dyDescent="0.25">
      <c r="A620" s="1201" t="s">
        <v>13439</v>
      </c>
      <c r="B620" s="1201" t="s">
        <v>13151</v>
      </c>
      <c r="C620" s="1201" t="s">
        <v>13137</v>
      </c>
      <c r="D620" s="1201">
        <v>1136</v>
      </c>
      <c r="E620" s="368" t="s">
        <v>13438</v>
      </c>
      <c r="F620" s="368" t="s">
        <v>13437</v>
      </c>
      <c r="G620" s="368" t="s">
        <v>13436</v>
      </c>
      <c r="H620" s="368" t="s">
        <v>13181</v>
      </c>
      <c r="I620" s="1354">
        <v>0</v>
      </c>
      <c r="J620" s="1352"/>
      <c r="K620" s="1200">
        <v>12721.41</v>
      </c>
      <c r="L620" s="1199">
        <v>0</v>
      </c>
    </row>
    <row r="621" spans="1:12" x14ac:dyDescent="0.25">
      <c r="A621" s="1201" t="s">
        <v>13435</v>
      </c>
      <c r="B621" s="1201" t="s">
        <v>13151</v>
      </c>
      <c r="C621" s="1201" t="s">
        <v>13137</v>
      </c>
      <c r="D621" s="1201">
        <v>817</v>
      </c>
      <c r="E621" s="368" t="s">
        <v>13434</v>
      </c>
      <c r="F621" s="368"/>
      <c r="G621" s="368" t="s">
        <v>13433</v>
      </c>
      <c r="H621" s="368" t="s">
        <v>13134</v>
      </c>
      <c r="I621" s="1354">
        <v>11466.86</v>
      </c>
      <c r="J621" s="1352"/>
      <c r="K621" s="1200">
        <v>0</v>
      </c>
      <c r="L621" s="1199">
        <v>0</v>
      </c>
    </row>
    <row r="622" spans="1:12" ht="24" x14ac:dyDescent="0.25">
      <c r="A622" s="1201" t="s">
        <v>13432</v>
      </c>
      <c r="B622" s="1201" t="s">
        <v>13151</v>
      </c>
      <c r="C622" s="1201" t="s">
        <v>13137</v>
      </c>
      <c r="D622" s="1201">
        <v>2311</v>
      </c>
      <c r="E622" s="368" t="s">
        <v>13431</v>
      </c>
      <c r="F622" s="368"/>
      <c r="G622" s="368" t="s">
        <v>13430</v>
      </c>
      <c r="H622" s="368" t="s">
        <v>13134</v>
      </c>
      <c r="I622" s="1354">
        <v>1049.1500000000001</v>
      </c>
      <c r="J622" s="1352"/>
      <c r="K622" s="1200">
        <v>0</v>
      </c>
      <c r="L622" s="1199">
        <v>0</v>
      </c>
    </row>
    <row r="623" spans="1:12" x14ac:dyDescent="0.25">
      <c r="A623" s="1201" t="s">
        <v>13429</v>
      </c>
      <c r="B623" s="1201" t="s">
        <v>13151</v>
      </c>
      <c r="C623" s="1201" t="s">
        <v>13137</v>
      </c>
      <c r="D623" s="1201">
        <v>1414</v>
      </c>
      <c r="E623" s="368" t="s">
        <v>13428</v>
      </c>
      <c r="F623" s="368"/>
      <c r="G623" s="368" t="s">
        <v>13427</v>
      </c>
      <c r="H623" s="368" t="s">
        <v>13134</v>
      </c>
      <c r="I623" s="1354">
        <v>8155.05</v>
      </c>
      <c r="J623" s="1352"/>
      <c r="K623" s="1200">
        <v>0</v>
      </c>
      <c r="L623" s="1199">
        <v>0</v>
      </c>
    </row>
    <row r="624" spans="1:12" x14ac:dyDescent="0.25">
      <c r="A624" s="1201" t="s">
        <v>13426</v>
      </c>
      <c r="B624" s="1201" t="s">
        <v>13164</v>
      </c>
      <c r="C624" s="1201" t="s">
        <v>13137</v>
      </c>
      <c r="D624" s="1201">
        <v>1321</v>
      </c>
      <c r="E624" s="368" t="s">
        <v>13425</v>
      </c>
      <c r="F624" s="368"/>
      <c r="G624" s="368" t="s">
        <v>13424</v>
      </c>
      <c r="H624" s="368" t="s">
        <v>13134</v>
      </c>
      <c r="I624" s="1354">
        <v>5049.42</v>
      </c>
      <c r="J624" s="1352"/>
      <c r="K624" s="1200">
        <v>0</v>
      </c>
      <c r="L624" s="1199">
        <v>0</v>
      </c>
    </row>
    <row r="625" spans="1:12" x14ac:dyDescent="0.25">
      <c r="A625" s="1201" t="s">
        <v>13423</v>
      </c>
      <c r="B625" s="1201" t="s">
        <v>13164</v>
      </c>
      <c r="C625" s="1201" t="s">
        <v>13137</v>
      </c>
      <c r="D625" s="1201">
        <v>1120</v>
      </c>
      <c r="E625" s="368" t="s">
        <v>13422</v>
      </c>
      <c r="F625" s="368"/>
      <c r="G625" s="368" t="s">
        <v>13421</v>
      </c>
      <c r="H625" s="368" t="s">
        <v>13134</v>
      </c>
      <c r="I625" s="1354">
        <v>3626.48</v>
      </c>
      <c r="J625" s="1352"/>
      <c r="K625" s="1200">
        <v>0</v>
      </c>
      <c r="L625" s="1199">
        <v>0</v>
      </c>
    </row>
    <row r="626" spans="1:12" x14ac:dyDescent="0.25">
      <c r="A626" s="1201" t="s">
        <v>13420</v>
      </c>
      <c r="B626" s="1201" t="s">
        <v>13151</v>
      </c>
      <c r="C626" s="1201" t="s">
        <v>13137</v>
      </c>
      <c r="D626" s="1201">
        <v>2844</v>
      </c>
      <c r="E626" s="368" t="s">
        <v>13419</v>
      </c>
      <c r="F626" s="368"/>
      <c r="G626" s="368" t="s">
        <v>13418</v>
      </c>
      <c r="H626" s="368" t="s">
        <v>13134</v>
      </c>
      <c r="I626" s="1354">
        <v>9934.07</v>
      </c>
      <c r="J626" s="1352"/>
      <c r="K626" s="1200">
        <v>0</v>
      </c>
      <c r="L626" s="1199">
        <v>0</v>
      </c>
    </row>
    <row r="627" spans="1:12" x14ac:dyDescent="0.25">
      <c r="A627" s="1201" t="s">
        <v>13417</v>
      </c>
      <c r="B627" s="1201" t="s">
        <v>13164</v>
      </c>
      <c r="C627" s="1201" t="s">
        <v>13137</v>
      </c>
      <c r="D627" s="1201">
        <v>1317</v>
      </c>
      <c r="E627" s="368" t="s">
        <v>13416</v>
      </c>
      <c r="F627" s="368"/>
      <c r="G627" s="368" t="s">
        <v>13415</v>
      </c>
      <c r="H627" s="368" t="s">
        <v>13134</v>
      </c>
      <c r="I627" s="1354">
        <v>10098.84</v>
      </c>
      <c r="J627" s="1352"/>
      <c r="K627" s="1200">
        <v>0</v>
      </c>
      <c r="L627" s="1199">
        <v>0</v>
      </c>
    </row>
    <row r="628" spans="1:12" ht="24" x14ac:dyDescent="0.25">
      <c r="A628" s="1201" t="s">
        <v>13414</v>
      </c>
      <c r="B628" s="1201" t="s">
        <v>13151</v>
      </c>
      <c r="C628" s="1201" t="s">
        <v>13137</v>
      </c>
      <c r="D628" s="1201">
        <v>2071</v>
      </c>
      <c r="E628" s="368" t="s">
        <v>13413</v>
      </c>
      <c r="F628" s="368"/>
      <c r="G628" s="368" t="s">
        <v>13412</v>
      </c>
      <c r="H628" s="368" t="s">
        <v>13134</v>
      </c>
      <c r="I628" s="1354">
        <v>1751.42</v>
      </c>
      <c r="J628" s="1352"/>
      <c r="K628" s="1200">
        <v>0</v>
      </c>
      <c r="L628" s="1199">
        <v>0</v>
      </c>
    </row>
    <row r="629" spans="1:12" x14ac:dyDescent="0.25">
      <c r="A629" s="1201" t="s">
        <v>13411</v>
      </c>
      <c r="B629" s="1201" t="s">
        <v>13151</v>
      </c>
      <c r="C629" s="1201" t="s">
        <v>13137</v>
      </c>
      <c r="D629" s="1201">
        <v>1724</v>
      </c>
      <c r="E629" s="368" t="s">
        <v>13410</v>
      </c>
      <c r="F629" s="368"/>
      <c r="G629" s="368" t="s">
        <v>13409</v>
      </c>
      <c r="H629" s="368" t="s">
        <v>13134</v>
      </c>
      <c r="I629" s="1354">
        <v>3413.64</v>
      </c>
      <c r="J629" s="1352"/>
      <c r="K629" s="1200">
        <v>0</v>
      </c>
      <c r="L629" s="1199">
        <v>0</v>
      </c>
    </row>
    <row r="630" spans="1:12" x14ac:dyDescent="0.25">
      <c r="A630" s="1201" t="s">
        <v>13408</v>
      </c>
      <c r="B630" s="1201" t="s">
        <v>13151</v>
      </c>
      <c r="C630" s="1201" t="s">
        <v>13137</v>
      </c>
      <c r="D630" s="1201">
        <v>974</v>
      </c>
      <c r="E630" s="368" t="s">
        <v>13407</v>
      </c>
      <c r="F630" s="368"/>
      <c r="G630" s="368" t="s">
        <v>13406</v>
      </c>
      <c r="H630" s="368" t="s">
        <v>13134</v>
      </c>
      <c r="I630" s="1354">
        <v>1266.67</v>
      </c>
      <c r="J630" s="1352"/>
      <c r="K630" s="1200">
        <v>0</v>
      </c>
      <c r="L630" s="1199">
        <v>0</v>
      </c>
    </row>
    <row r="631" spans="1:12" x14ac:dyDescent="0.25">
      <c r="A631" s="1201" t="s">
        <v>13405</v>
      </c>
      <c r="B631" s="1201" t="s">
        <v>13151</v>
      </c>
      <c r="C631" s="1201" t="s">
        <v>13137</v>
      </c>
      <c r="D631" s="1201">
        <v>2652</v>
      </c>
      <c r="E631" s="368" t="s">
        <v>13404</v>
      </c>
      <c r="F631" s="368"/>
      <c r="G631" s="368" t="s">
        <v>13403</v>
      </c>
      <c r="H631" s="368" t="s">
        <v>13134</v>
      </c>
      <c r="I631" s="1354">
        <v>15562.32</v>
      </c>
      <c r="J631" s="1352"/>
      <c r="K631" s="1200">
        <v>0</v>
      </c>
      <c r="L631" s="1199">
        <v>0</v>
      </c>
    </row>
    <row r="632" spans="1:12" x14ac:dyDescent="0.25">
      <c r="A632" s="1201" t="s">
        <v>13402</v>
      </c>
      <c r="B632" s="1201" t="s">
        <v>13151</v>
      </c>
      <c r="C632" s="1201" t="s">
        <v>13137</v>
      </c>
      <c r="D632" s="1201">
        <v>515</v>
      </c>
      <c r="E632" s="368" t="s">
        <v>13401</v>
      </c>
      <c r="F632" s="368" t="s">
        <v>13400</v>
      </c>
      <c r="G632" s="368" t="s">
        <v>13399</v>
      </c>
      <c r="H632" s="368" t="s">
        <v>13181</v>
      </c>
      <c r="I632" s="1354">
        <v>0</v>
      </c>
      <c r="J632" s="1352"/>
      <c r="K632" s="1200">
        <v>26287.52</v>
      </c>
      <c r="L632" s="1199">
        <v>0</v>
      </c>
    </row>
    <row r="633" spans="1:12" x14ac:dyDescent="0.25">
      <c r="A633" s="1201" t="s">
        <v>13398</v>
      </c>
      <c r="B633" s="1201" t="s">
        <v>13151</v>
      </c>
      <c r="C633" s="1201" t="s">
        <v>13137</v>
      </c>
      <c r="D633" s="1201">
        <v>521</v>
      </c>
      <c r="E633" s="368" t="s">
        <v>13394</v>
      </c>
      <c r="F633" s="368" t="s">
        <v>13397</v>
      </c>
      <c r="G633" s="368" t="s">
        <v>13396</v>
      </c>
      <c r="H633" s="368" t="s">
        <v>13181</v>
      </c>
      <c r="I633" s="1354">
        <v>0</v>
      </c>
      <c r="J633" s="1352"/>
      <c r="K633" s="1200">
        <v>30577.84</v>
      </c>
      <c r="L633" s="1199">
        <v>0</v>
      </c>
    </row>
    <row r="634" spans="1:12" x14ac:dyDescent="0.25">
      <c r="A634" s="1201" t="s">
        <v>13395</v>
      </c>
      <c r="B634" s="1201" t="s">
        <v>13151</v>
      </c>
      <c r="C634" s="1201" t="s">
        <v>13137</v>
      </c>
      <c r="D634" s="1201">
        <v>521</v>
      </c>
      <c r="E634" s="368" t="s">
        <v>13394</v>
      </c>
      <c r="F634" s="368" t="s">
        <v>13393</v>
      </c>
      <c r="G634" s="368" t="s">
        <v>13392</v>
      </c>
      <c r="H634" s="368" t="s">
        <v>13181</v>
      </c>
      <c r="I634" s="1354">
        <v>0</v>
      </c>
      <c r="J634" s="1352"/>
      <c r="K634" s="1200">
        <v>16272.86</v>
      </c>
      <c r="L634" s="1199">
        <v>0</v>
      </c>
    </row>
    <row r="635" spans="1:12" ht="24" x14ac:dyDescent="0.25">
      <c r="A635" s="1201" t="s">
        <v>13391</v>
      </c>
      <c r="B635" s="1201" t="s">
        <v>13151</v>
      </c>
      <c r="C635" s="1201" t="s">
        <v>13137</v>
      </c>
      <c r="D635" s="1201">
        <v>210</v>
      </c>
      <c r="E635" s="368" t="s">
        <v>13390</v>
      </c>
      <c r="F635" s="368" t="s">
        <v>13389</v>
      </c>
      <c r="G635" s="368" t="s">
        <v>13388</v>
      </c>
      <c r="H635" s="368" t="s">
        <v>13181</v>
      </c>
      <c r="I635" s="1354">
        <v>0</v>
      </c>
      <c r="J635" s="1352"/>
      <c r="K635" s="1200">
        <v>23515.09</v>
      </c>
      <c r="L635" s="1199">
        <v>0</v>
      </c>
    </row>
    <row r="636" spans="1:12" ht="24" x14ac:dyDescent="0.25">
      <c r="A636" s="1201" t="s">
        <v>13387</v>
      </c>
      <c r="B636" s="1201" t="s">
        <v>13151</v>
      </c>
      <c r="C636" s="1201" t="s">
        <v>13137</v>
      </c>
      <c r="D636" s="1201">
        <v>211</v>
      </c>
      <c r="E636" s="368" t="s">
        <v>13386</v>
      </c>
      <c r="F636" s="368" t="s">
        <v>13385</v>
      </c>
      <c r="G636" s="368" t="s">
        <v>13384</v>
      </c>
      <c r="H636" s="368" t="s">
        <v>13181</v>
      </c>
      <c r="I636" s="1354">
        <v>0</v>
      </c>
      <c r="J636" s="1352"/>
      <c r="K636" s="1200">
        <v>64011.56</v>
      </c>
      <c r="L636" s="1199">
        <v>0</v>
      </c>
    </row>
    <row r="637" spans="1:12" ht="24" x14ac:dyDescent="0.25">
      <c r="A637" s="1201" t="s">
        <v>13383</v>
      </c>
      <c r="B637" s="1201" t="s">
        <v>13164</v>
      </c>
      <c r="C637" s="1201" t="s">
        <v>13137</v>
      </c>
      <c r="D637" s="1201">
        <v>3079</v>
      </c>
      <c r="E637" s="368" t="s">
        <v>13382</v>
      </c>
      <c r="F637" s="368"/>
      <c r="G637" s="368" t="s">
        <v>13381</v>
      </c>
      <c r="H637" s="368" t="s">
        <v>13261</v>
      </c>
      <c r="I637" s="1354">
        <v>0</v>
      </c>
      <c r="J637" s="1352"/>
      <c r="K637" s="1200">
        <v>0</v>
      </c>
      <c r="L637" s="1199">
        <v>3382.48</v>
      </c>
    </row>
    <row r="638" spans="1:12" ht="24" x14ac:dyDescent="0.25">
      <c r="A638" s="1201" t="s">
        <v>13380</v>
      </c>
      <c r="B638" s="1201" t="s">
        <v>13151</v>
      </c>
      <c r="C638" s="1201" t="s">
        <v>13137</v>
      </c>
      <c r="D638" s="1201">
        <v>2899</v>
      </c>
      <c r="E638" s="368" t="s">
        <v>13379</v>
      </c>
      <c r="F638" s="368"/>
      <c r="G638" s="368" t="s">
        <v>13378</v>
      </c>
      <c r="H638" s="368" t="s">
        <v>13303</v>
      </c>
      <c r="I638" s="1354">
        <v>0</v>
      </c>
      <c r="J638" s="1352"/>
      <c r="K638" s="1200">
        <v>0</v>
      </c>
      <c r="L638" s="1199">
        <v>1715.03</v>
      </c>
    </row>
    <row r="639" spans="1:12" ht="24" x14ac:dyDescent="0.25">
      <c r="A639" s="1201" t="s">
        <v>13377</v>
      </c>
      <c r="B639" s="1201" t="s">
        <v>13137</v>
      </c>
      <c r="C639" s="1201" t="s">
        <v>13137</v>
      </c>
      <c r="D639" s="1201">
        <v>3165</v>
      </c>
      <c r="E639" s="368" t="s">
        <v>13376</v>
      </c>
      <c r="F639" s="368"/>
      <c r="G639" s="368" t="s">
        <v>13375</v>
      </c>
      <c r="H639" s="368" t="s">
        <v>13261</v>
      </c>
      <c r="I639" s="1354">
        <v>0</v>
      </c>
      <c r="J639" s="1352"/>
      <c r="K639" s="1200">
        <v>0</v>
      </c>
      <c r="L639" s="1199">
        <v>4468.32</v>
      </c>
    </row>
    <row r="640" spans="1:12" ht="24" x14ac:dyDescent="0.25">
      <c r="A640" s="1201" t="s">
        <v>13374</v>
      </c>
      <c r="B640" s="1201" t="s">
        <v>13367</v>
      </c>
      <c r="C640" s="1201" t="s">
        <v>13137</v>
      </c>
      <c r="D640" s="1201">
        <v>356</v>
      </c>
      <c r="E640" s="368" t="s">
        <v>13373</v>
      </c>
      <c r="F640" s="368"/>
      <c r="G640" s="368"/>
      <c r="H640" s="368" t="s">
        <v>13139</v>
      </c>
      <c r="I640" s="1354">
        <v>0</v>
      </c>
      <c r="J640" s="1352"/>
      <c r="K640" s="1200">
        <v>0</v>
      </c>
      <c r="L640" s="1199">
        <v>6281.14</v>
      </c>
    </row>
    <row r="641" spans="1:12" ht="24" x14ac:dyDescent="0.25">
      <c r="A641" s="1201" t="s">
        <v>13372</v>
      </c>
      <c r="B641" s="1201" t="s">
        <v>13370</v>
      </c>
      <c r="C641" s="1201" t="s">
        <v>13137</v>
      </c>
      <c r="D641" s="1201">
        <v>2690</v>
      </c>
      <c r="E641" s="368" t="s">
        <v>13369</v>
      </c>
      <c r="F641" s="368"/>
      <c r="G641" s="368"/>
      <c r="H641" s="368" t="s">
        <v>13139</v>
      </c>
      <c r="I641" s="1354">
        <v>0</v>
      </c>
      <c r="J641" s="1352"/>
      <c r="K641" s="1200">
        <v>0</v>
      </c>
      <c r="L641" s="1199">
        <v>22266.82</v>
      </c>
    </row>
    <row r="642" spans="1:12" ht="24" x14ac:dyDescent="0.25">
      <c r="A642" s="1201" t="s">
        <v>13371</v>
      </c>
      <c r="B642" s="1201" t="s">
        <v>13370</v>
      </c>
      <c r="C642" s="1201" t="s">
        <v>13137</v>
      </c>
      <c r="D642" s="1201">
        <v>2690</v>
      </c>
      <c r="E642" s="368" t="s">
        <v>13369</v>
      </c>
      <c r="F642" s="368"/>
      <c r="G642" s="368"/>
      <c r="H642" s="368" t="s">
        <v>13139</v>
      </c>
      <c r="I642" s="1354">
        <v>0</v>
      </c>
      <c r="J642" s="1352"/>
      <c r="K642" s="1200">
        <v>0</v>
      </c>
      <c r="L642" s="1199">
        <v>23861.87</v>
      </c>
    </row>
    <row r="643" spans="1:12" ht="24" x14ac:dyDescent="0.25">
      <c r="A643" s="1201" t="s">
        <v>13368</v>
      </c>
      <c r="B643" s="1201" t="s">
        <v>13367</v>
      </c>
      <c r="C643" s="1201" t="s">
        <v>13137</v>
      </c>
      <c r="D643" s="1201">
        <v>291</v>
      </c>
      <c r="E643" s="368" t="s">
        <v>13366</v>
      </c>
      <c r="F643" s="368"/>
      <c r="G643" s="368"/>
      <c r="H643" s="368" t="s">
        <v>13303</v>
      </c>
      <c r="I643" s="1354">
        <v>0</v>
      </c>
      <c r="J643" s="1352"/>
      <c r="K643" s="1200">
        <v>0</v>
      </c>
      <c r="L643" s="1199">
        <v>5600</v>
      </c>
    </row>
    <row r="644" spans="1:12" ht="24" x14ac:dyDescent="0.25">
      <c r="A644" s="1201" t="s">
        <v>13365</v>
      </c>
      <c r="B644" s="1201" t="s">
        <v>13164</v>
      </c>
      <c r="C644" s="1201" t="s">
        <v>13137</v>
      </c>
      <c r="D644" s="1201">
        <v>2736</v>
      </c>
      <c r="E644" s="368" t="s">
        <v>13364</v>
      </c>
      <c r="F644" s="368"/>
      <c r="G644" s="368"/>
      <c r="H644" s="368" t="s">
        <v>13139</v>
      </c>
      <c r="I644" s="1354">
        <v>0</v>
      </c>
      <c r="J644" s="1352"/>
      <c r="K644" s="1200">
        <v>0</v>
      </c>
      <c r="L644" s="1199">
        <v>11707.84</v>
      </c>
    </row>
    <row r="645" spans="1:12" ht="24" x14ac:dyDescent="0.25">
      <c r="A645" s="1201" t="s">
        <v>13363</v>
      </c>
      <c r="B645" s="1201" t="s">
        <v>13164</v>
      </c>
      <c r="C645" s="1201" t="s">
        <v>13137</v>
      </c>
      <c r="D645" s="1201">
        <v>1747</v>
      </c>
      <c r="E645" s="368" t="s">
        <v>13362</v>
      </c>
      <c r="F645" s="368"/>
      <c r="G645" s="368"/>
      <c r="H645" s="368" t="s">
        <v>13139</v>
      </c>
      <c r="I645" s="1354">
        <v>0</v>
      </c>
      <c r="J645" s="1352"/>
      <c r="K645" s="1200">
        <v>0</v>
      </c>
      <c r="L645" s="1199">
        <v>5918.55</v>
      </c>
    </row>
    <row r="646" spans="1:12" ht="24" x14ac:dyDescent="0.25">
      <c r="A646" s="1201" t="s">
        <v>13361</v>
      </c>
      <c r="B646" s="1201" t="s">
        <v>13164</v>
      </c>
      <c r="C646" s="1201" t="s">
        <v>13137</v>
      </c>
      <c r="D646" s="1201">
        <v>1757</v>
      </c>
      <c r="E646" s="368" t="s">
        <v>13360</v>
      </c>
      <c r="F646" s="368"/>
      <c r="G646" s="368"/>
      <c r="H646" s="368" t="s">
        <v>13139</v>
      </c>
      <c r="I646" s="1354">
        <v>0</v>
      </c>
      <c r="J646" s="1352"/>
      <c r="K646" s="1200">
        <v>0</v>
      </c>
      <c r="L646" s="1199">
        <v>11292.29</v>
      </c>
    </row>
    <row r="647" spans="1:12" ht="24" x14ac:dyDescent="0.25">
      <c r="A647" s="1201" t="s">
        <v>13359</v>
      </c>
      <c r="B647" s="1201" t="s">
        <v>13164</v>
      </c>
      <c r="C647" s="1201" t="s">
        <v>13137</v>
      </c>
      <c r="D647" s="1201">
        <v>1059</v>
      </c>
      <c r="E647" s="368" t="s">
        <v>13358</v>
      </c>
      <c r="F647" s="368"/>
      <c r="G647" s="368"/>
      <c r="H647" s="368" t="s">
        <v>13139</v>
      </c>
      <c r="I647" s="1354">
        <v>0</v>
      </c>
      <c r="J647" s="1352"/>
      <c r="K647" s="1200">
        <v>0</v>
      </c>
      <c r="L647" s="1199">
        <v>18278.57</v>
      </c>
    </row>
    <row r="648" spans="1:12" ht="24" x14ac:dyDescent="0.25">
      <c r="A648" s="1201" t="s">
        <v>13357</v>
      </c>
      <c r="B648" s="1201" t="s">
        <v>13164</v>
      </c>
      <c r="C648" s="1201" t="s">
        <v>13137</v>
      </c>
      <c r="D648" s="1201">
        <v>1646</v>
      </c>
      <c r="E648" s="368" t="s">
        <v>13356</v>
      </c>
      <c r="F648" s="368"/>
      <c r="G648" s="368"/>
      <c r="H648" s="368" t="s">
        <v>13139</v>
      </c>
      <c r="I648" s="1354">
        <v>0</v>
      </c>
      <c r="J648" s="1352"/>
      <c r="K648" s="1200">
        <v>0</v>
      </c>
      <c r="L648" s="1199">
        <v>868.61</v>
      </c>
    </row>
    <row r="649" spans="1:12" ht="24" x14ac:dyDescent="0.25">
      <c r="A649" s="1201" t="s">
        <v>13355</v>
      </c>
      <c r="B649" s="1201" t="s">
        <v>13164</v>
      </c>
      <c r="C649" s="1201" t="s">
        <v>13137</v>
      </c>
      <c r="D649" s="1201">
        <v>214</v>
      </c>
      <c r="E649" s="368" t="s">
        <v>13354</v>
      </c>
      <c r="F649" s="368"/>
      <c r="G649" s="368"/>
      <c r="H649" s="368" t="s">
        <v>13139</v>
      </c>
      <c r="I649" s="1354">
        <v>0</v>
      </c>
      <c r="J649" s="1352"/>
      <c r="K649" s="1200">
        <v>0</v>
      </c>
      <c r="L649" s="1199">
        <v>27779.73</v>
      </c>
    </row>
    <row r="650" spans="1:12" ht="24" x14ac:dyDescent="0.25">
      <c r="A650" s="1201" t="s">
        <v>13353</v>
      </c>
      <c r="B650" s="1201" t="s">
        <v>13164</v>
      </c>
      <c r="C650" s="1201" t="s">
        <v>13137</v>
      </c>
      <c r="D650" s="1201">
        <v>2948</v>
      </c>
      <c r="E650" s="368" t="s">
        <v>13351</v>
      </c>
      <c r="F650" s="368"/>
      <c r="G650" s="368"/>
      <c r="H650" s="368" t="s">
        <v>13139</v>
      </c>
      <c r="I650" s="1354">
        <v>0</v>
      </c>
      <c r="J650" s="1352"/>
      <c r="K650" s="1200">
        <v>0</v>
      </c>
      <c r="L650" s="1199">
        <v>36656.230000000003</v>
      </c>
    </row>
    <row r="651" spans="1:12" ht="24" x14ac:dyDescent="0.25">
      <c r="A651" s="1201" t="s">
        <v>13352</v>
      </c>
      <c r="B651" s="1201" t="s">
        <v>13164</v>
      </c>
      <c r="C651" s="1201" t="s">
        <v>13137</v>
      </c>
      <c r="D651" s="1201">
        <v>2948</v>
      </c>
      <c r="E651" s="368" t="s">
        <v>13351</v>
      </c>
      <c r="F651" s="368"/>
      <c r="G651" s="368"/>
      <c r="H651" s="368" t="s">
        <v>13139</v>
      </c>
      <c r="I651" s="1354">
        <v>0</v>
      </c>
      <c r="J651" s="1352"/>
      <c r="K651" s="1200">
        <v>0</v>
      </c>
      <c r="L651" s="1199">
        <v>4170.43</v>
      </c>
    </row>
    <row r="652" spans="1:12" ht="24" x14ac:dyDescent="0.25">
      <c r="A652" s="1201" t="s">
        <v>13350</v>
      </c>
      <c r="B652" s="1201" t="s">
        <v>13164</v>
      </c>
      <c r="C652" s="1201" t="s">
        <v>13137</v>
      </c>
      <c r="D652" s="1201">
        <v>445</v>
      </c>
      <c r="E652" s="368" t="s">
        <v>13319</v>
      </c>
      <c r="F652" s="368"/>
      <c r="G652" s="368"/>
      <c r="H652" s="368" t="s">
        <v>13139</v>
      </c>
      <c r="I652" s="1354">
        <v>0</v>
      </c>
      <c r="J652" s="1352"/>
      <c r="K652" s="1200">
        <v>0</v>
      </c>
      <c r="L652" s="1199">
        <v>74044.94</v>
      </c>
    </row>
    <row r="653" spans="1:12" ht="24" x14ac:dyDescent="0.25">
      <c r="A653" s="1201" t="s">
        <v>13349</v>
      </c>
      <c r="B653" s="1201" t="s">
        <v>13164</v>
      </c>
      <c r="C653" s="1201" t="s">
        <v>13137</v>
      </c>
      <c r="D653" s="1201">
        <v>3116</v>
      </c>
      <c r="E653" s="368" t="s">
        <v>13348</v>
      </c>
      <c r="F653" s="368"/>
      <c r="G653" s="368"/>
      <c r="H653" s="368" t="s">
        <v>13139</v>
      </c>
      <c r="I653" s="1354">
        <v>0</v>
      </c>
      <c r="J653" s="1352"/>
      <c r="K653" s="1200">
        <v>0</v>
      </c>
      <c r="L653" s="1199">
        <v>10886.56</v>
      </c>
    </row>
    <row r="654" spans="1:12" ht="24" x14ac:dyDescent="0.25">
      <c r="A654" s="1201" t="s">
        <v>13347</v>
      </c>
      <c r="B654" s="1201" t="s">
        <v>13164</v>
      </c>
      <c r="C654" s="1201" t="s">
        <v>13137</v>
      </c>
      <c r="D654" s="1201">
        <v>2902</v>
      </c>
      <c r="E654" s="368" t="s">
        <v>13346</v>
      </c>
      <c r="F654" s="368"/>
      <c r="G654" s="368"/>
      <c r="H654" s="368" t="s">
        <v>13139</v>
      </c>
      <c r="I654" s="1354">
        <v>0</v>
      </c>
      <c r="J654" s="1352"/>
      <c r="K654" s="1200">
        <v>0</v>
      </c>
      <c r="L654" s="1199">
        <v>3661.9</v>
      </c>
    </row>
    <row r="655" spans="1:12" ht="24" x14ac:dyDescent="0.25">
      <c r="A655" s="1201" t="s">
        <v>13345</v>
      </c>
      <c r="B655" s="1201" t="s">
        <v>13164</v>
      </c>
      <c r="C655" s="1201" t="s">
        <v>13137</v>
      </c>
      <c r="D655" s="1201">
        <v>1034</v>
      </c>
      <c r="E655" s="368" t="s">
        <v>13344</v>
      </c>
      <c r="F655" s="368"/>
      <c r="G655" s="368"/>
      <c r="H655" s="368" t="s">
        <v>13139</v>
      </c>
      <c r="I655" s="1354">
        <v>0</v>
      </c>
      <c r="J655" s="1352"/>
      <c r="K655" s="1200">
        <v>0</v>
      </c>
      <c r="L655" s="1199">
        <v>21351.5</v>
      </c>
    </row>
    <row r="656" spans="1:12" ht="24" x14ac:dyDescent="0.25">
      <c r="A656" s="1201" t="s">
        <v>13343</v>
      </c>
      <c r="B656" s="1201" t="s">
        <v>13164</v>
      </c>
      <c r="C656" s="1201" t="s">
        <v>13137</v>
      </c>
      <c r="D656" s="1201">
        <v>98</v>
      </c>
      <c r="E656" s="368" t="s">
        <v>13342</v>
      </c>
      <c r="F656" s="368"/>
      <c r="G656" s="368"/>
      <c r="H656" s="368" t="s">
        <v>13139</v>
      </c>
      <c r="I656" s="1354">
        <v>0</v>
      </c>
      <c r="J656" s="1352"/>
      <c r="K656" s="1200">
        <v>0</v>
      </c>
      <c r="L656" s="1199">
        <v>41442.620000000003</v>
      </c>
    </row>
    <row r="657" spans="1:12" ht="24" x14ac:dyDescent="0.25">
      <c r="A657" s="1201" t="s">
        <v>13341</v>
      </c>
      <c r="B657" s="1201" t="s">
        <v>13164</v>
      </c>
      <c r="C657" s="1201" t="s">
        <v>13137</v>
      </c>
      <c r="D657" s="1201">
        <v>2770</v>
      </c>
      <c r="E657" s="368" t="s">
        <v>13340</v>
      </c>
      <c r="F657" s="368"/>
      <c r="G657" s="368"/>
      <c r="H657" s="368" t="s">
        <v>13139</v>
      </c>
      <c r="I657" s="1354">
        <v>0</v>
      </c>
      <c r="J657" s="1352"/>
      <c r="K657" s="1200">
        <v>0</v>
      </c>
      <c r="L657" s="1199">
        <v>45912.57</v>
      </c>
    </row>
    <row r="658" spans="1:12" ht="24" x14ac:dyDescent="0.25">
      <c r="A658" s="1201" t="s">
        <v>13339</v>
      </c>
      <c r="B658" s="1201" t="s">
        <v>13164</v>
      </c>
      <c r="C658" s="1201" t="s">
        <v>13137</v>
      </c>
      <c r="D658" s="1201">
        <v>2615</v>
      </c>
      <c r="E658" s="368" t="s">
        <v>13338</v>
      </c>
      <c r="F658" s="368"/>
      <c r="G658" s="368"/>
      <c r="H658" s="368" t="s">
        <v>13139</v>
      </c>
      <c r="I658" s="1354">
        <v>0</v>
      </c>
      <c r="J658" s="1352"/>
      <c r="K658" s="1200">
        <v>0</v>
      </c>
      <c r="L658" s="1199">
        <v>9095.94</v>
      </c>
    </row>
    <row r="659" spans="1:12" ht="24" x14ac:dyDescent="0.25">
      <c r="A659" s="1201" t="s">
        <v>13337</v>
      </c>
      <c r="B659" s="1201" t="s">
        <v>13151</v>
      </c>
      <c r="C659" s="1201" t="s">
        <v>13137</v>
      </c>
      <c r="D659" s="1201">
        <v>32</v>
      </c>
      <c r="E659" s="368" t="s">
        <v>13336</v>
      </c>
      <c r="F659" s="368"/>
      <c r="G659" s="368"/>
      <c r="H659" s="368" t="s">
        <v>13139</v>
      </c>
      <c r="I659" s="1354">
        <v>0</v>
      </c>
      <c r="J659" s="1352"/>
      <c r="K659" s="1200">
        <v>0</v>
      </c>
      <c r="L659" s="1199">
        <v>66212.679999999993</v>
      </c>
    </row>
    <row r="660" spans="1:12" ht="24" x14ac:dyDescent="0.25">
      <c r="A660" s="1201" t="s">
        <v>13335</v>
      </c>
      <c r="B660" s="1201" t="s">
        <v>13151</v>
      </c>
      <c r="C660" s="1201" t="s">
        <v>13137</v>
      </c>
      <c r="D660" s="1201">
        <v>186</v>
      </c>
      <c r="E660" s="368" t="s">
        <v>13334</v>
      </c>
      <c r="F660" s="368"/>
      <c r="G660" s="368"/>
      <c r="H660" s="368" t="s">
        <v>13139</v>
      </c>
      <c r="I660" s="1354">
        <v>0</v>
      </c>
      <c r="J660" s="1352"/>
      <c r="K660" s="1200">
        <v>0</v>
      </c>
      <c r="L660" s="1199">
        <v>10098.84</v>
      </c>
    </row>
    <row r="661" spans="1:12" ht="24" x14ac:dyDescent="0.25">
      <c r="A661" s="1201" t="s">
        <v>13333</v>
      </c>
      <c r="B661" s="1201" t="s">
        <v>13151</v>
      </c>
      <c r="C661" s="1201" t="s">
        <v>13137</v>
      </c>
      <c r="D661" s="1201">
        <v>3109</v>
      </c>
      <c r="E661" s="368" t="s">
        <v>13332</v>
      </c>
      <c r="F661" s="368"/>
      <c r="G661" s="368"/>
      <c r="H661" s="368" t="s">
        <v>13139</v>
      </c>
      <c r="I661" s="1354">
        <v>0</v>
      </c>
      <c r="J661" s="1352"/>
      <c r="K661" s="1200">
        <v>0</v>
      </c>
      <c r="L661" s="1199">
        <v>42261.63</v>
      </c>
    </row>
    <row r="662" spans="1:12" ht="24" x14ac:dyDescent="0.25">
      <c r="A662" s="1201" t="s">
        <v>13331</v>
      </c>
      <c r="B662" s="1201" t="s">
        <v>13151</v>
      </c>
      <c r="C662" s="1201" t="s">
        <v>13137</v>
      </c>
      <c r="D662" s="1201">
        <v>3008</v>
      </c>
      <c r="E662" s="368" t="s">
        <v>13330</v>
      </c>
      <c r="F662" s="368"/>
      <c r="G662" s="368"/>
      <c r="H662" s="368" t="s">
        <v>13139</v>
      </c>
      <c r="I662" s="1354">
        <v>0</v>
      </c>
      <c r="J662" s="1352"/>
      <c r="K662" s="1200">
        <v>0</v>
      </c>
      <c r="L662" s="1199">
        <v>8294.99</v>
      </c>
    </row>
    <row r="663" spans="1:12" ht="24" x14ac:dyDescent="0.25">
      <c r="A663" s="1201" t="s">
        <v>13329</v>
      </c>
      <c r="B663" s="1201" t="s">
        <v>13151</v>
      </c>
      <c r="C663" s="1201" t="s">
        <v>13137</v>
      </c>
      <c r="D663" s="1201">
        <v>2227</v>
      </c>
      <c r="E663" s="368" t="s">
        <v>13328</v>
      </c>
      <c r="F663" s="368"/>
      <c r="G663" s="368"/>
      <c r="H663" s="368" t="s">
        <v>13139</v>
      </c>
      <c r="I663" s="1354">
        <v>0</v>
      </c>
      <c r="J663" s="1352"/>
      <c r="K663" s="1200">
        <v>0</v>
      </c>
      <c r="L663" s="1199">
        <v>5161.46</v>
      </c>
    </row>
    <row r="664" spans="1:12" ht="24" x14ac:dyDescent="0.25">
      <c r="A664" s="1201" t="s">
        <v>13327</v>
      </c>
      <c r="B664" s="1201" t="s">
        <v>13151</v>
      </c>
      <c r="C664" s="1201" t="s">
        <v>13137</v>
      </c>
      <c r="D664" s="1201">
        <v>3024</v>
      </c>
      <c r="E664" s="368" t="s">
        <v>13326</v>
      </c>
      <c r="F664" s="368"/>
      <c r="G664" s="368"/>
      <c r="H664" s="368" t="s">
        <v>13139</v>
      </c>
      <c r="I664" s="1354">
        <v>0</v>
      </c>
      <c r="J664" s="1352"/>
      <c r="K664" s="1200">
        <v>0</v>
      </c>
      <c r="L664" s="1199">
        <v>14311.74</v>
      </c>
    </row>
    <row r="665" spans="1:12" ht="24" x14ac:dyDescent="0.25">
      <c r="A665" s="1201" t="s">
        <v>13325</v>
      </c>
      <c r="B665" s="1201" t="s">
        <v>13151</v>
      </c>
      <c r="C665" s="1201" t="s">
        <v>13137</v>
      </c>
      <c r="D665" s="1201">
        <v>2941</v>
      </c>
      <c r="E665" s="368" t="s">
        <v>13324</v>
      </c>
      <c r="F665" s="368"/>
      <c r="G665" s="368"/>
      <c r="H665" s="368" t="s">
        <v>13139</v>
      </c>
      <c r="I665" s="1354">
        <v>0</v>
      </c>
      <c r="J665" s="1352"/>
      <c r="K665" s="1200">
        <v>0</v>
      </c>
      <c r="L665" s="1199">
        <v>25097.09</v>
      </c>
    </row>
    <row r="666" spans="1:12" ht="24" x14ac:dyDescent="0.25">
      <c r="A666" s="1201" t="s">
        <v>13323</v>
      </c>
      <c r="B666" s="1201" t="s">
        <v>13151</v>
      </c>
      <c r="C666" s="1201" t="s">
        <v>13137</v>
      </c>
      <c r="D666" s="1201">
        <v>2673</v>
      </c>
      <c r="E666" s="368" t="s">
        <v>13321</v>
      </c>
      <c r="F666" s="368"/>
      <c r="G666" s="368"/>
      <c r="H666" s="368" t="s">
        <v>13139</v>
      </c>
      <c r="I666" s="1354">
        <v>0</v>
      </c>
      <c r="J666" s="1352"/>
      <c r="K666" s="1200">
        <v>0</v>
      </c>
      <c r="L666" s="1199">
        <v>324.18</v>
      </c>
    </row>
    <row r="667" spans="1:12" ht="24" x14ac:dyDescent="0.25">
      <c r="A667" s="1201" t="s">
        <v>13322</v>
      </c>
      <c r="B667" s="1201" t="s">
        <v>13151</v>
      </c>
      <c r="C667" s="1201" t="s">
        <v>13137</v>
      </c>
      <c r="D667" s="1201">
        <v>2673</v>
      </c>
      <c r="E667" s="368" t="s">
        <v>13321</v>
      </c>
      <c r="F667" s="368"/>
      <c r="G667" s="368"/>
      <c r="H667" s="368" t="s">
        <v>13139</v>
      </c>
      <c r="I667" s="1354">
        <v>0</v>
      </c>
      <c r="J667" s="1352"/>
      <c r="K667" s="1200">
        <v>0</v>
      </c>
      <c r="L667" s="1199">
        <v>422.03</v>
      </c>
    </row>
    <row r="668" spans="1:12" ht="24" x14ac:dyDescent="0.25">
      <c r="A668" s="1201" t="s">
        <v>13320</v>
      </c>
      <c r="B668" s="1201" t="s">
        <v>13151</v>
      </c>
      <c r="C668" s="1201" t="s">
        <v>13137</v>
      </c>
      <c r="D668" s="1201">
        <v>445</v>
      </c>
      <c r="E668" s="368" t="s">
        <v>13319</v>
      </c>
      <c r="F668" s="368"/>
      <c r="G668" s="368"/>
      <c r="H668" s="368" t="s">
        <v>13139</v>
      </c>
      <c r="I668" s="1354">
        <v>0</v>
      </c>
      <c r="J668" s="1352"/>
      <c r="K668" s="1200">
        <v>0</v>
      </c>
      <c r="L668" s="1199">
        <v>152734.29999999999</v>
      </c>
    </row>
    <row r="669" spans="1:12" ht="24" x14ac:dyDescent="0.25">
      <c r="A669" s="1201" t="s">
        <v>13318</v>
      </c>
      <c r="B669" s="1201" t="s">
        <v>13151</v>
      </c>
      <c r="C669" s="1201" t="s">
        <v>13137</v>
      </c>
      <c r="D669" s="1201">
        <v>1203</v>
      </c>
      <c r="E669" s="368" t="s">
        <v>13317</v>
      </c>
      <c r="F669" s="368"/>
      <c r="G669" s="368"/>
      <c r="H669" s="368" t="s">
        <v>13139</v>
      </c>
      <c r="I669" s="1354">
        <v>0</v>
      </c>
      <c r="J669" s="1352"/>
      <c r="K669" s="1200">
        <v>0</v>
      </c>
      <c r="L669" s="1199">
        <v>15274.11</v>
      </c>
    </row>
    <row r="670" spans="1:12" ht="24" x14ac:dyDescent="0.25">
      <c r="A670" s="1201" t="s">
        <v>13316</v>
      </c>
      <c r="B670" s="1201" t="s">
        <v>13151</v>
      </c>
      <c r="C670" s="1201" t="s">
        <v>13137</v>
      </c>
      <c r="D670" s="1201">
        <v>2774</v>
      </c>
      <c r="E670" s="368" t="s">
        <v>13315</v>
      </c>
      <c r="F670" s="368"/>
      <c r="G670" s="368"/>
      <c r="H670" s="368" t="s">
        <v>13139</v>
      </c>
      <c r="I670" s="1354">
        <v>0</v>
      </c>
      <c r="J670" s="1352"/>
      <c r="K670" s="1200">
        <v>0</v>
      </c>
      <c r="L670" s="1199">
        <v>1007.34</v>
      </c>
    </row>
    <row r="671" spans="1:12" ht="24" x14ac:dyDescent="0.25">
      <c r="A671" s="1201" t="s">
        <v>13314</v>
      </c>
      <c r="B671" s="1201" t="s">
        <v>13151</v>
      </c>
      <c r="C671" s="1201" t="s">
        <v>13137</v>
      </c>
      <c r="D671" s="1201">
        <v>1866</v>
      </c>
      <c r="E671" s="368" t="s">
        <v>13313</v>
      </c>
      <c r="F671" s="368"/>
      <c r="G671" s="368"/>
      <c r="H671" s="368" t="s">
        <v>13139</v>
      </c>
      <c r="I671" s="1354">
        <v>0</v>
      </c>
      <c r="J671" s="1352"/>
      <c r="K671" s="1200">
        <v>0</v>
      </c>
      <c r="L671" s="1199">
        <v>4173.1000000000004</v>
      </c>
    </row>
    <row r="672" spans="1:12" ht="24" x14ac:dyDescent="0.25">
      <c r="A672" s="1201" t="s">
        <v>13312</v>
      </c>
      <c r="B672" s="1201" t="s">
        <v>13151</v>
      </c>
      <c r="C672" s="1201" t="s">
        <v>13137</v>
      </c>
      <c r="D672" s="1201">
        <v>586</v>
      </c>
      <c r="E672" s="368" t="s">
        <v>13311</v>
      </c>
      <c r="F672" s="368"/>
      <c r="G672" s="368"/>
      <c r="H672" s="368" t="s">
        <v>13139</v>
      </c>
      <c r="I672" s="1354">
        <v>0</v>
      </c>
      <c r="J672" s="1352"/>
      <c r="K672" s="1200">
        <v>0</v>
      </c>
      <c r="L672" s="1199">
        <v>30191.14</v>
      </c>
    </row>
    <row r="673" spans="1:12" ht="24" x14ac:dyDescent="0.25">
      <c r="A673" s="1201" t="s">
        <v>13310</v>
      </c>
      <c r="B673" s="1201" t="s">
        <v>13151</v>
      </c>
      <c r="C673" s="1201" t="s">
        <v>13137</v>
      </c>
      <c r="D673" s="1201">
        <v>714</v>
      </c>
      <c r="E673" s="368" t="s">
        <v>13176</v>
      </c>
      <c r="F673" s="368"/>
      <c r="G673" s="368"/>
      <c r="H673" s="368" t="s">
        <v>13139</v>
      </c>
      <c r="I673" s="1354">
        <v>0</v>
      </c>
      <c r="J673" s="1352"/>
      <c r="K673" s="1200">
        <v>0</v>
      </c>
      <c r="L673" s="1199">
        <v>7132.23</v>
      </c>
    </row>
    <row r="674" spans="1:12" ht="24" x14ac:dyDescent="0.25">
      <c r="A674" s="1201" t="s">
        <v>13309</v>
      </c>
      <c r="B674" s="1201" t="s">
        <v>13151</v>
      </c>
      <c r="C674" s="1201" t="s">
        <v>13137</v>
      </c>
      <c r="D674" s="1201">
        <v>1327</v>
      </c>
      <c r="E674" s="368" t="s">
        <v>13308</v>
      </c>
      <c r="F674" s="368"/>
      <c r="G674" s="368"/>
      <c r="H674" s="368" t="s">
        <v>13139</v>
      </c>
      <c r="I674" s="1354">
        <v>0</v>
      </c>
      <c r="J674" s="1352"/>
      <c r="K674" s="1200">
        <v>0</v>
      </c>
      <c r="L674" s="1199">
        <v>286018.33</v>
      </c>
    </row>
    <row r="675" spans="1:12" ht="24" x14ac:dyDescent="0.25">
      <c r="A675" s="1201" t="s">
        <v>13307</v>
      </c>
      <c r="B675" s="1201" t="s">
        <v>13151</v>
      </c>
      <c r="C675" s="1201" t="s">
        <v>13137</v>
      </c>
      <c r="D675" s="1201">
        <v>1702</v>
      </c>
      <c r="E675" s="368" t="s">
        <v>13306</v>
      </c>
      <c r="F675" s="368"/>
      <c r="G675" s="368"/>
      <c r="H675" s="368" t="s">
        <v>13139</v>
      </c>
      <c r="I675" s="1354">
        <v>0</v>
      </c>
      <c r="J675" s="1352"/>
      <c r="K675" s="1200">
        <v>0</v>
      </c>
      <c r="L675" s="1199">
        <v>5091.13</v>
      </c>
    </row>
    <row r="676" spans="1:12" ht="24" x14ac:dyDescent="0.25">
      <c r="A676" s="1201" t="s">
        <v>13305</v>
      </c>
      <c r="B676" s="1201" t="s">
        <v>13151</v>
      </c>
      <c r="C676" s="1201" t="s">
        <v>13137</v>
      </c>
      <c r="D676" s="1201">
        <v>1499</v>
      </c>
      <c r="E676" s="368" t="s">
        <v>13304</v>
      </c>
      <c r="F676" s="368"/>
      <c r="G676" s="368"/>
      <c r="H676" s="368" t="s">
        <v>13303</v>
      </c>
      <c r="I676" s="1354">
        <v>0</v>
      </c>
      <c r="J676" s="1352"/>
      <c r="K676" s="1200">
        <v>0</v>
      </c>
      <c r="L676" s="1199">
        <v>802.17</v>
      </c>
    </row>
    <row r="677" spans="1:12" ht="24" x14ac:dyDescent="0.25">
      <c r="A677" s="1201" t="s">
        <v>13302</v>
      </c>
      <c r="B677" s="1201" t="s">
        <v>13137</v>
      </c>
      <c r="C677" s="1201" t="s">
        <v>13137</v>
      </c>
      <c r="D677" s="1201">
        <v>1663</v>
      </c>
      <c r="E677" s="368" t="s">
        <v>13301</v>
      </c>
      <c r="F677" s="368"/>
      <c r="G677" s="368"/>
      <c r="H677" s="368" t="s">
        <v>13139</v>
      </c>
      <c r="I677" s="1354">
        <v>0</v>
      </c>
      <c r="J677" s="1352"/>
      <c r="K677" s="1200">
        <v>0</v>
      </c>
      <c r="L677" s="1199">
        <v>15244.62</v>
      </c>
    </row>
    <row r="678" spans="1:12" ht="24" x14ac:dyDescent="0.25">
      <c r="A678" s="1201" t="s">
        <v>13300</v>
      </c>
      <c r="B678" s="1201" t="s">
        <v>13137</v>
      </c>
      <c r="C678" s="1201" t="s">
        <v>13137</v>
      </c>
      <c r="D678" s="1201">
        <v>1708</v>
      </c>
      <c r="E678" s="368" t="s">
        <v>13299</v>
      </c>
      <c r="F678" s="368"/>
      <c r="G678" s="368"/>
      <c r="H678" s="368" t="s">
        <v>13139</v>
      </c>
      <c r="I678" s="1354">
        <v>0</v>
      </c>
      <c r="J678" s="1352"/>
      <c r="K678" s="1200">
        <v>0</v>
      </c>
      <c r="L678" s="1199">
        <v>11766.86</v>
      </c>
    </row>
    <row r="679" spans="1:12" ht="24" x14ac:dyDescent="0.25">
      <c r="A679" s="1201" t="s">
        <v>13298</v>
      </c>
      <c r="B679" s="1201" t="s">
        <v>13137</v>
      </c>
      <c r="C679" s="1201" t="s">
        <v>13137</v>
      </c>
      <c r="D679" s="1201">
        <v>1532</v>
      </c>
      <c r="E679" s="368" t="s">
        <v>13297</v>
      </c>
      <c r="F679" s="368"/>
      <c r="G679" s="368"/>
      <c r="H679" s="368" t="s">
        <v>13139</v>
      </c>
      <c r="I679" s="1354">
        <v>0</v>
      </c>
      <c r="J679" s="1352"/>
      <c r="K679" s="1200">
        <v>0</v>
      </c>
      <c r="L679" s="1199">
        <v>16193.27</v>
      </c>
    </row>
    <row r="680" spans="1:12" ht="24" x14ac:dyDescent="0.25">
      <c r="A680" s="1201" t="s">
        <v>13296</v>
      </c>
      <c r="B680" s="1201" t="s">
        <v>13137</v>
      </c>
      <c r="C680" s="1201" t="s">
        <v>13137</v>
      </c>
      <c r="D680" s="1201">
        <v>1486</v>
      </c>
      <c r="E680" s="368" t="s">
        <v>13295</v>
      </c>
      <c r="F680" s="368"/>
      <c r="G680" s="368"/>
      <c r="H680" s="368" t="s">
        <v>13139</v>
      </c>
      <c r="I680" s="1354">
        <v>0</v>
      </c>
      <c r="J680" s="1352"/>
      <c r="K680" s="1200">
        <v>0</v>
      </c>
      <c r="L680" s="1199">
        <v>3344.92</v>
      </c>
    </row>
    <row r="681" spans="1:12" ht="24" x14ac:dyDescent="0.25">
      <c r="A681" s="1201" t="s">
        <v>13294</v>
      </c>
      <c r="B681" s="1201" t="s">
        <v>13137</v>
      </c>
      <c r="C681" s="1201" t="s">
        <v>13137</v>
      </c>
      <c r="D681" s="1201">
        <v>1032</v>
      </c>
      <c r="E681" s="368" t="s">
        <v>13293</v>
      </c>
      <c r="F681" s="368"/>
      <c r="G681" s="368"/>
      <c r="H681" s="368" t="s">
        <v>13139</v>
      </c>
      <c r="I681" s="1354">
        <v>0</v>
      </c>
      <c r="J681" s="1352"/>
      <c r="K681" s="1200">
        <v>0</v>
      </c>
      <c r="L681" s="1199">
        <v>518.54999999999995</v>
      </c>
    </row>
    <row r="682" spans="1:12" ht="24" x14ac:dyDescent="0.25">
      <c r="A682" s="1201" t="s">
        <v>13292</v>
      </c>
      <c r="B682" s="1201" t="s">
        <v>13137</v>
      </c>
      <c r="C682" s="1201" t="s">
        <v>13137</v>
      </c>
      <c r="D682" s="1201">
        <v>1082</v>
      </c>
      <c r="E682" s="368" t="s">
        <v>13291</v>
      </c>
      <c r="F682" s="368"/>
      <c r="G682" s="368"/>
      <c r="H682" s="368" t="s">
        <v>13139</v>
      </c>
      <c r="I682" s="1354">
        <v>0</v>
      </c>
      <c r="J682" s="1352"/>
      <c r="K682" s="1200">
        <v>0</v>
      </c>
      <c r="L682" s="1199">
        <v>35728</v>
      </c>
    </row>
    <row r="683" spans="1:12" ht="24" x14ac:dyDescent="0.25">
      <c r="A683" s="1201" t="s">
        <v>13290</v>
      </c>
      <c r="B683" s="1201" t="s">
        <v>13137</v>
      </c>
      <c r="C683" s="1201" t="s">
        <v>13137</v>
      </c>
      <c r="D683" s="1201">
        <v>2682</v>
      </c>
      <c r="E683" s="368" t="s">
        <v>13289</v>
      </c>
      <c r="F683" s="368"/>
      <c r="G683" s="368"/>
      <c r="H683" s="368" t="s">
        <v>13139</v>
      </c>
      <c r="I683" s="1354">
        <v>0</v>
      </c>
      <c r="J683" s="1352"/>
      <c r="K683" s="1200">
        <v>0</v>
      </c>
      <c r="L683" s="1199">
        <v>24825.82</v>
      </c>
    </row>
    <row r="684" spans="1:12" ht="24" x14ac:dyDescent="0.25">
      <c r="A684" s="1201" t="s">
        <v>13288</v>
      </c>
      <c r="B684" s="1201" t="s">
        <v>13137</v>
      </c>
      <c r="C684" s="1201" t="s">
        <v>13137</v>
      </c>
      <c r="D684" s="1201">
        <v>1752</v>
      </c>
      <c r="E684" s="368" t="s">
        <v>13287</v>
      </c>
      <c r="F684" s="368"/>
      <c r="G684" s="368"/>
      <c r="H684" s="368" t="s">
        <v>13139</v>
      </c>
      <c r="I684" s="1354">
        <v>0</v>
      </c>
      <c r="J684" s="1352"/>
      <c r="K684" s="1200">
        <v>0</v>
      </c>
      <c r="L684" s="1199">
        <v>7757.53</v>
      </c>
    </row>
    <row r="685" spans="1:12" ht="24" x14ac:dyDescent="0.25">
      <c r="A685" s="1201" t="s">
        <v>13286</v>
      </c>
      <c r="B685" s="1201" t="s">
        <v>13137</v>
      </c>
      <c r="C685" s="1201" t="s">
        <v>13137</v>
      </c>
      <c r="D685" s="1201">
        <v>2444</v>
      </c>
      <c r="E685" s="368" t="s">
        <v>13285</v>
      </c>
      <c r="F685" s="368"/>
      <c r="G685" s="368"/>
      <c r="H685" s="368" t="s">
        <v>13139</v>
      </c>
      <c r="I685" s="1354">
        <v>0</v>
      </c>
      <c r="J685" s="1352"/>
      <c r="K685" s="1200">
        <v>0</v>
      </c>
      <c r="L685" s="1199">
        <v>50494.22</v>
      </c>
    </row>
    <row r="686" spans="1:12" ht="24" x14ac:dyDescent="0.25">
      <c r="A686" s="1201" t="s">
        <v>13284</v>
      </c>
      <c r="B686" s="1201" t="s">
        <v>13137</v>
      </c>
      <c r="C686" s="1201" t="s">
        <v>13137</v>
      </c>
      <c r="D686" s="1201">
        <v>2522</v>
      </c>
      <c r="E686" s="368" t="s">
        <v>13282</v>
      </c>
      <c r="F686" s="368"/>
      <c r="G686" s="368"/>
      <c r="H686" s="368" t="s">
        <v>13139</v>
      </c>
      <c r="I686" s="1354">
        <v>0</v>
      </c>
      <c r="J686" s="1352"/>
      <c r="K686" s="1200">
        <v>0</v>
      </c>
      <c r="L686" s="1199">
        <v>77373.039999999994</v>
      </c>
    </row>
    <row r="687" spans="1:12" ht="24" x14ac:dyDescent="0.25">
      <c r="A687" s="1201" t="s">
        <v>13283</v>
      </c>
      <c r="B687" s="1201" t="s">
        <v>13137</v>
      </c>
      <c r="C687" s="1201" t="s">
        <v>13137</v>
      </c>
      <c r="D687" s="1201">
        <v>2522</v>
      </c>
      <c r="E687" s="368" t="s">
        <v>13282</v>
      </c>
      <c r="F687" s="368"/>
      <c r="G687" s="368"/>
      <c r="H687" s="368" t="s">
        <v>13139</v>
      </c>
      <c r="I687" s="1354">
        <v>0</v>
      </c>
      <c r="J687" s="1352"/>
      <c r="K687" s="1200">
        <v>0</v>
      </c>
      <c r="L687" s="1199">
        <v>28175.77</v>
      </c>
    </row>
    <row r="688" spans="1:12" ht="24" x14ac:dyDescent="0.25">
      <c r="A688" s="1201" t="s">
        <v>13281</v>
      </c>
      <c r="B688" s="1201" t="s">
        <v>13137</v>
      </c>
      <c r="C688" s="1201" t="s">
        <v>13137</v>
      </c>
      <c r="D688" s="1201">
        <v>979</v>
      </c>
      <c r="E688" s="368" t="s">
        <v>13280</v>
      </c>
      <c r="F688" s="368"/>
      <c r="G688" s="368"/>
      <c r="H688" s="368" t="s">
        <v>13139</v>
      </c>
      <c r="I688" s="1354">
        <v>0</v>
      </c>
      <c r="J688" s="1352"/>
      <c r="K688" s="1200">
        <v>0</v>
      </c>
      <c r="L688" s="1199">
        <v>15244.62</v>
      </c>
    </row>
    <row r="689" spans="1:13" ht="24" x14ac:dyDescent="0.25">
      <c r="A689" s="1206" t="s">
        <v>13279</v>
      </c>
      <c r="B689" s="1206" t="s">
        <v>13275</v>
      </c>
      <c r="C689" s="1206" t="s">
        <v>13137</v>
      </c>
      <c r="D689" s="1206">
        <v>1559</v>
      </c>
      <c r="E689" s="1205" t="s">
        <v>13278</v>
      </c>
      <c r="F689" s="1205"/>
      <c r="G689" s="1205"/>
      <c r="H689" s="1205" t="s">
        <v>13139</v>
      </c>
      <c r="I689" s="1358">
        <v>0</v>
      </c>
      <c r="J689" s="1359"/>
      <c r="K689" s="1204">
        <v>0</v>
      </c>
      <c r="L689" s="1203">
        <v>14628.03</v>
      </c>
    </row>
    <row r="690" spans="1:13" ht="24" x14ac:dyDescent="0.25">
      <c r="A690" s="1206" t="s">
        <v>13277</v>
      </c>
      <c r="B690" s="1206" t="s">
        <v>13275</v>
      </c>
      <c r="C690" s="1206" t="s">
        <v>13137</v>
      </c>
      <c r="D690" s="1206">
        <v>1433</v>
      </c>
      <c r="E690" s="1205" t="s">
        <v>13272</v>
      </c>
      <c r="F690" s="1205"/>
      <c r="G690" s="1205"/>
      <c r="H690" s="1205" t="s">
        <v>13139</v>
      </c>
      <c r="I690" s="1358">
        <v>0</v>
      </c>
      <c r="J690" s="1359"/>
      <c r="K690" s="1204">
        <v>0</v>
      </c>
      <c r="L690" s="1203">
        <v>17362.88</v>
      </c>
    </row>
    <row r="691" spans="1:13" ht="24" x14ac:dyDescent="0.25">
      <c r="A691" s="1206" t="s">
        <v>13276</v>
      </c>
      <c r="B691" s="1206" t="s">
        <v>13275</v>
      </c>
      <c r="C691" s="1206" t="s">
        <v>13137</v>
      </c>
      <c r="D691" s="1206">
        <v>1430</v>
      </c>
      <c r="E691" s="1205" t="s">
        <v>13274</v>
      </c>
      <c r="F691" s="1205"/>
      <c r="G691" s="1205"/>
      <c r="H691" s="1205" t="s">
        <v>13139</v>
      </c>
      <c r="I691" s="1358">
        <v>0</v>
      </c>
      <c r="J691" s="1359"/>
      <c r="K691" s="1204">
        <v>0</v>
      </c>
      <c r="L691" s="1203">
        <v>2170.36</v>
      </c>
    </row>
    <row r="692" spans="1:13" ht="24" x14ac:dyDescent="0.25">
      <c r="A692" s="1206" t="s">
        <v>13273</v>
      </c>
      <c r="B692" s="1206" t="s">
        <v>13266</v>
      </c>
      <c r="C692" s="1206" t="s">
        <v>13137</v>
      </c>
      <c r="D692" s="1206">
        <v>1433</v>
      </c>
      <c r="E692" s="1205" t="s">
        <v>13272</v>
      </c>
      <c r="F692" s="1205"/>
      <c r="G692" s="1205"/>
      <c r="H692" s="1205" t="s">
        <v>13139</v>
      </c>
      <c r="I692" s="1358">
        <v>0</v>
      </c>
      <c r="J692" s="1359"/>
      <c r="K692" s="1204">
        <v>0</v>
      </c>
      <c r="L692" s="1203">
        <v>13026.34</v>
      </c>
    </row>
    <row r="693" spans="1:13" ht="24" x14ac:dyDescent="0.25">
      <c r="A693" s="1206" t="s">
        <v>13271</v>
      </c>
      <c r="B693" s="1206" t="s">
        <v>13266</v>
      </c>
      <c r="C693" s="1206" t="s">
        <v>13137</v>
      </c>
      <c r="D693" s="1206">
        <v>1432</v>
      </c>
      <c r="E693" s="1205" t="s">
        <v>13270</v>
      </c>
      <c r="F693" s="1205"/>
      <c r="G693" s="1205"/>
      <c r="H693" s="1205" t="s">
        <v>13139</v>
      </c>
      <c r="I693" s="1358">
        <v>0</v>
      </c>
      <c r="J693" s="1359"/>
      <c r="K693" s="1204">
        <v>0</v>
      </c>
      <c r="L693" s="1203">
        <v>7441.5</v>
      </c>
    </row>
    <row r="694" spans="1:13" ht="24" x14ac:dyDescent="0.25">
      <c r="A694" s="1206" t="s">
        <v>13269</v>
      </c>
      <c r="B694" s="1206" t="s">
        <v>13266</v>
      </c>
      <c r="C694" s="1206" t="s">
        <v>13137</v>
      </c>
      <c r="D694" s="1206">
        <v>1435</v>
      </c>
      <c r="E694" s="1205" t="s">
        <v>13268</v>
      </c>
      <c r="F694" s="1205"/>
      <c r="G694" s="1205"/>
      <c r="H694" s="1205" t="s">
        <v>13139</v>
      </c>
      <c r="I694" s="1358">
        <v>0</v>
      </c>
      <c r="J694" s="1359"/>
      <c r="K694" s="1204">
        <v>0</v>
      </c>
      <c r="L694" s="1203">
        <v>15634.43</v>
      </c>
    </row>
    <row r="695" spans="1:13" ht="24" x14ac:dyDescent="0.25">
      <c r="A695" s="1206" t="s">
        <v>13267</v>
      </c>
      <c r="B695" s="1206" t="s">
        <v>13266</v>
      </c>
      <c r="C695" s="1206" t="s">
        <v>13137</v>
      </c>
      <c r="D695" s="1206">
        <v>1484</v>
      </c>
      <c r="E695" s="1205" t="s">
        <v>13265</v>
      </c>
      <c r="F695" s="1205"/>
      <c r="G695" s="1205"/>
      <c r="H695" s="1205" t="s">
        <v>13139</v>
      </c>
      <c r="I695" s="1358">
        <v>0</v>
      </c>
      <c r="J695" s="1359"/>
      <c r="K695" s="1204">
        <v>0</v>
      </c>
      <c r="L695" s="1203">
        <v>25700.99</v>
      </c>
      <c r="M695" s="1202">
        <f>SUM(L689:L695)</f>
        <v>95964.530000000013</v>
      </c>
    </row>
    <row r="696" spans="1:13" ht="24" x14ac:dyDescent="0.25">
      <c r="A696" s="1201" t="s">
        <v>13264</v>
      </c>
      <c r="B696" s="1201" t="s">
        <v>13137</v>
      </c>
      <c r="C696" s="1201" t="s">
        <v>13144</v>
      </c>
      <c r="D696" s="1201">
        <v>3164</v>
      </c>
      <c r="E696" s="368" t="s">
        <v>13263</v>
      </c>
      <c r="F696" s="368"/>
      <c r="G696" s="368" t="s">
        <v>13262</v>
      </c>
      <c r="H696" s="368" t="s">
        <v>13261</v>
      </c>
      <c r="I696" s="1354">
        <v>0</v>
      </c>
      <c r="J696" s="1352"/>
      <c r="K696" s="1200">
        <v>0</v>
      </c>
      <c r="L696" s="1199">
        <v>1861.23</v>
      </c>
    </row>
    <row r="697" spans="1:13" x14ac:dyDescent="0.25">
      <c r="A697" s="1201" t="s">
        <v>13260</v>
      </c>
      <c r="B697" s="1201" t="s">
        <v>13137</v>
      </c>
      <c r="C697" s="1201" t="s">
        <v>13144</v>
      </c>
      <c r="D697" s="1201">
        <v>2968</v>
      </c>
      <c r="E697" s="368" t="s">
        <v>13259</v>
      </c>
      <c r="F697" s="368"/>
      <c r="G697" s="368" t="s">
        <v>13258</v>
      </c>
      <c r="H697" s="368" t="s">
        <v>13134</v>
      </c>
      <c r="I697" s="1354">
        <v>3029.65</v>
      </c>
      <c r="J697" s="1352"/>
      <c r="K697" s="1200">
        <v>0</v>
      </c>
      <c r="L697" s="1199">
        <v>0</v>
      </c>
    </row>
    <row r="698" spans="1:13" x14ac:dyDescent="0.25">
      <c r="A698" s="1201" t="s">
        <v>13257</v>
      </c>
      <c r="B698" s="1201" t="s">
        <v>13137</v>
      </c>
      <c r="C698" s="1201" t="s">
        <v>13144</v>
      </c>
      <c r="D698" s="1201">
        <v>3162</v>
      </c>
      <c r="E698" s="368" t="s">
        <v>13256</v>
      </c>
      <c r="F698" s="368"/>
      <c r="G698" s="368" t="s">
        <v>13255</v>
      </c>
      <c r="H698" s="368" t="s">
        <v>13134</v>
      </c>
      <c r="I698" s="1354">
        <v>1009.88</v>
      </c>
      <c r="J698" s="1352"/>
      <c r="K698" s="1200">
        <v>0</v>
      </c>
      <c r="L698" s="1199">
        <v>0</v>
      </c>
    </row>
    <row r="699" spans="1:13" x14ac:dyDescent="0.25">
      <c r="A699" s="1201" t="s">
        <v>13254</v>
      </c>
      <c r="B699" s="1201" t="s">
        <v>13137</v>
      </c>
      <c r="C699" s="1201" t="s">
        <v>13144</v>
      </c>
      <c r="D699" s="1201">
        <v>2663</v>
      </c>
      <c r="E699" s="368" t="s">
        <v>13253</v>
      </c>
      <c r="F699" s="368"/>
      <c r="G699" s="368" t="s">
        <v>13252</v>
      </c>
      <c r="H699" s="368" t="s">
        <v>13134</v>
      </c>
      <c r="I699" s="1354">
        <v>2019.76</v>
      </c>
      <c r="J699" s="1352"/>
      <c r="K699" s="1200">
        <v>0</v>
      </c>
      <c r="L699" s="1199">
        <v>0</v>
      </c>
    </row>
    <row r="700" spans="1:13" x14ac:dyDescent="0.25">
      <c r="A700" s="1201" t="s">
        <v>13251</v>
      </c>
      <c r="B700" s="1201" t="s">
        <v>13137</v>
      </c>
      <c r="C700" s="1201" t="s">
        <v>13144</v>
      </c>
      <c r="D700" s="1201">
        <v>2616</v>
      </c>
      <c r="E700" s="368" t="s">
        <v>13250</v>
      </c>
      <c r="F700" s="368"/>
      <c r="G700" s="368" t="s">
        <v>13249</v>
      </c>
      <c r="H700" s="368" t="s">
        <v>13134</v>
      </c>
      <c r="I700" s="1354">
        <v>1009.88</v>
      </c>
      <c r="J700" s="1352"/>
      <c r="K700" s="1200">
        <v>0</v>
      </c>
      <c r="L700" s="1199">
        <v>0</v>
      </c>
    </row>
    <row r="701" spans="1:13" x14ac:dyDescent="0.25">
      <c r="A701" s="1201" t="s">
        <v>13248</v>
      </c>
      <c r="B701" s="1201" t="s">
        <v>13137</v>
      </c>
      <c r="C701" s="1201" t="s">
        <v>13144</v>
      </c>
      <c r="D701" s="1201">
        <v>262</v>
      </c>
      <c r="E701" s="368" t="s">
        <v>13247</v>
      </c>
      <c r="F701" s="368"/>
      <c r="G701" s="368" t="s">
        <v>13246</v>
      </c>
      <c r="H701" s="368" t="s">
        <v>13134</v>
      </c>
      <c r="I701" s="1354">
        <v>6059.31</v>
      </c>
      <c r="J701" s="1352"/>
      <c r="K701" s="1200">
        <v>0</v>
      </c>
      <c r="L701" s="1199">
        <v>0</v>
      </c>
    </row>
    <row r="702" spans="1:13" x14ac:dyDescent="0.25">
      <c r="A702" s="1201" t="s">
        <v>13245</v>
      </c>
      <c r="B702" s="1201" t="s">
        <v>13137</v>
      </c>
      <c r="C702" s="1201" t="s">
        <v>13144</v>
      </c>
      <c r="D702" s="1201">
        <v>2640</v>
      </c>
      <c r="E702" s="368" t="s">
        <v>13244</v>
      </c>
      <c r="F702" s="368"/>
      <c r="G702" s="368" t="s">
        <v>13243</v>
      </c>
      <c r="H702" s="368" t="s">
        <v>13134</v>
      </c>
      <c r="I702" s="1354">
        <v>5049.42</v>
      </c>
      <c r="J702" s="1352"/>
      <c r="K702" s="1200">
        <v>0</v>
      </c>
      <c r="L702" s="1199">
        <v>0</v>
      </c>
    </row>
    <row r="703" spans="1:13" x14ac:dyDescent="0.25">
      <c r="A703" s="1201" t="s">
        <v>13242</v>
      </c>
      <c r="B703" s="1201" t="s">
        <v>13137</v>
      </c>
      <c r="C703" s="1201" t="s">
        <v>13144</v>
      </c>
      <c r="D703" s="1201">
        <v>3163</v>
      </c>
      <c r="E703" s="368" t="s">
        <v>13241</v>
      </c>
      <c r="F703" s="368"/>
      <c r="G703" s="368" t="s">
        <v>13240</v>
      </c>
      <c r="H703" s="368" t="s">
        <v>13134</v>
      </c>
      <c r="I703" s="1354">
        <v>3029.64</v>
      </c>
      <c r="J703" s="1352"/>
      <c r="K703" s="1200">
        <v>0</v>
      </c>
      <c r="L703" s="1199">
        <v>0</v>
      </c>
    </row>
    <row r="704" spans="1:13" ht="24" x14ac:dyDescent="0.25">
      <c r="A704" s="1201" t="s">
        <v>13239</v>
      </c>
      <c r="B704" s="1201" t="s">
        <v>13137</v>
      </c>
      <c r="C704" s="1201" t="s">
        <v>13144</v>
      </c>
      <c r="D704" s="1201">
        <v>1118</v>
      </c>
      <c r="E704" s="368" t="s">
        <v>13238</v>
      </c>
      <c r="F704" s="368"/>
      <c r="G704" s="368" t="s">
        <v>13237</v>
      </c>
      <c r="H704" s="368" t="s">
        <v>13134</v>
      </c>
      <c r="I704" s="1354">
        <v>15789.64</v>
      </c>
      <c r="J704" s="1352"/>
      <c r="K704" s="1200">
        <v>0</v>
      </c>
      <c r="L704" s="1199">
        <v>0</v>
      </c>
    </row>
    <row r="705" spans="1:12" x14ac:dyDescent="0.25">
      <c r="A705" s="1201" t="s">
        <v>13236</v>
      </c>
      <c r="B705" s="1201" t="s">
        <v>13137</v>
      </c>
      <c r="C705" s="1201" t="s">
        <v>13144</v>
      </c>
      <c r="D705" s="1201">
        <v>3157</v>
      </c>
      <c r="E705" s="368" t="s">
        <v>13235</v>
      </c>
      <c r="F705" s="368"/>
      <c r="G705" s="368" t="s">
        <v>13234</v>
      </c>
      <c r="H705" s="368" t="s">
        <v>13134</v>
      </c>
      <c r="I705" s="1354">
        <v>1627.5</v>
      </c>
      <c r="J705" s="1352"/>
      <c r="K705" s="1200">
        <v>0</v>
      </c>
      <c r="L705" s="1199">
        <v>0</v>
      </c>
    </row>
    <row r="706" spans="1:12" x14ac:dyDescent="0.25">
      <c r="A706" s="1201" t="s">
        <v>13233</v>
      </c>
      <c r="B706" s="1201" t="s">
        <v>13137</v>
      </c>
      <c r="C706" s="1201" t="s">
        <v>13144</v>
      </c>
      <c r="D706" s="1201">
        <v>2731</v>
      </c>
      <c r="E706" s="368" t="s">
        <v>13232</v>
      </c>
      <c r="F706" s="368"/>
      <c r="G706" s="368" t="s">
        <v>13231</v>
      </c>
      <c r="H706" s="368" t="s">
        <v>13134</v>
      </c>
      <c r="I706" s="1354">
        <v>3170.28</v>
      </c>
      <c r="J706" s="1352"/>
      <c r="K706" s="1200">
        <v>0</v>
      </c>
      <c r="L706" s="1199">
        <v>0</v>
      </c>
    </row>
    <row r="707" spans="1:12" x14ac:dyDescent="0.25">
      <c r="A707" s="1201" t="s">
        <v>13230</v>
      </c>
      <c r="B707" s="1201" t="s">
        <v>13137</v>
      </c>
      <c r="C707" s="1201" t="s">
        <v>13144</v>
      </c>
      <c r="D707" s="1201">
        <v>1353</v>
      </c>
      <c r="E707" s="368" t="s">
        <v>13229</v>
      </c>
      <c r="F707" s="368"/>
      <c r="G707" s="368" t="s">
        <v>13228</v>
      </c>
      <c r="H707" s="368" t="s">
        <v>13134</v>
      </c>
      <c r="I707" s="1354">
        <v>1534.11</v>
      </c>
      <c r="J707" s="1352"/>
      <c r="K707" s="1200">
        <v>0</v>
      </c>
      <c r="L707" s="1199">
        <v>0</v>
      </c>
    </row>
    <row r="708" spans="1:12" x14ac:dyDescent="0.25">
      <c r="A708" s="1201" t="s">
        <v>13227</v>
      </c>
      <c r="B708" s="1201" t="s">
        <v>13137</v>
      </c>
      <c r="C708" s="1201" t="s">
        <v>13144</v>
      </c>
      <c r="D708" s="1201">
        <v>2926</v>
      </c>
      <c r="E708" s="368" t="s">
        <v>13226</v>
      </c>
      <c r="F708" s="368"/>
      <c r="G708" s="368" t="s">
        <v>13225</v>
      </c>
      <c r="H708" s="368" t="s">
        <v>13134</v>
      </c>
      <c r="I708" s="1354">
        <v>31642.47</v>
      </c>
      <c r="J708" s="1352"/>
      <c r="K708" s="1200">
        <v>0</v>
      </c>
      <c r="L708" s="1199">
        <v>0</v>
      </c>
    </row>
    <row r="709" spans="1:12" x14ac:dyDescent="0.25">
      <c r="A709" s="1201" t="s">
        <v>13224</v>
      </c>
      <c r="B709" s="1201" t="s">
        <v>13137</v>
      </c>
      <c r="C709" s="1201" t="s">
        <v>13144</v>
      </c>
      <c r="D709" s="1201">
        <v>2515</v>
      </c>
      <c r="E709" s="368" t="s">
        <v>13223</v>
      </c>
      <c r="F709" s="368"/>
      <c r="G709" s="368" t="s">
        <v>13222</v>
      </c>
      <c r="H709" s="368" t="s">
        <v>13134</v>
      </c>
      <c r="I709" s="1354">
        <v>3330.36</v>
      </c>
      <c r="J709" s="1352"/>
      <c r="K709" s="1200">
        <v>0</v>
      </c>
      <c r="L709" s="1199">
        <v>0</v>
      </c>
    </row>
    <row r="710" spans="1:12" ht="24" x14ac:dyDescent="0.25">
      <c r="A710" s="1201" t="s">
        <v>13221</v>
      </c>
      <c r="B710" s="1201" t="s">
        <v>13137</v>
      </c>
      <c r="C710" s="1201" t="s">
        <v>13144</v>
      </c>
      <c r="D710" s="1201">
        <v>2208</v>
      </c>
      <c r="E710" s="368" t="s">
        <v>13220</v>
      </c>
      <c r="F710" s="368"/>
      <c r="G710" s="368" t="s">
        <v>13219</v>
      </c>
      <c r="H710" s="368" t="s">
        <v>13134</v>
      </c>
      <c r="I710" s="1354">
        <v>10098.84</v>
      </c>
      <c r="J710" s="1352"/>
      <c r="K710" s="1200">
        <v>0</v>
      </c>
      <c r="L710" s="1199">
        <v>0</v>
      </c>
    </row>
    <row r="711" spans="1:12" x14ac:dyDescent="0.25">
      <c r="A711" s="1201" t="s">
        <v>13218</v>
      </c>
      <c r="B711" s="1201" t="s">
        <v>13137</v>
      </c>
      <c r="C711" s="1201" t="s">
        <v>13144</v>
      </c>
      <c r="D711" s="1201">
        <v>2363</v>
      </c>
      <c r="E711" s="368" t="s">
        <v>13217</v>
      </c>
      <c r="F711" s="368"/>
      <c r="G711" s="368" t="s">
        <v>13216</v>
      </c>
      <c r="H711" s="368" t="s">
        <v>13134</v>
      </c>
      <c r="I711" s="1354">
        <v>2220.2399999999998</v>
      </c>
      <c r="J711" s="1352"/>
      <c r="K711" s="1200">
        <v>0</v>
      </c>
      <c r="L711" s="1199">
        <v>0</v>
      </c>
    </row>
    <row r="712" spans="1:12" x14ac:dyDescent="0.25">
      <c r="A712" s="1201" t="s">
        <v>13215</v>
      </c>
      <c r="B712" s="1201" t="s">
        <v>13137</v>
      </c>
      <c r="C712" s="1201" t="s">
        <v>13144</v>
      </c>
      <c r="D712" s="1201">
        <v>1929</v>
      </c>
      <c r="E712" s="368" t="s">
        <v>13214</v>
      </c>
      <c r="F712" s="368"/>
      <c r="G712" s="368" t="s">
        <v>13213</v>
      </c>
      <c r="H712" s="368" t="s">
        <v>13134</v>
      </c>
      <c r="I712" s="1354">
        <v>6267.05</v>
      </c>
      <c r="J712" s="1352"/>
      <c r="K712" s="1200">
        <v>0</v>
      </c>
      <c r="L712" s="1199">
        <v>0</v>
      </c>
    </row>
    <row r="713" spans="1:12" x14ac:dyDescent="0.25">
      <c r="A713" s="1201" t="s">
        <v>13212</v>
      </c>
      <c r="B713" s="1201" t="s">
        <v>13137</v>
      </c>
      <c r="C713" s="1201" t="s">
        <v>13144</v>
      </c>
      <c r="D713" s="1201">
        <v>2182</v>
      </c>
      <c r="E713" s="368" t="s">
        <v>13211</v>
      </c>
      <c r="F713" s="368"/>
      <c r="G713" s="368" t="s">
        <v>13210</v>
      </c>
      <c r="H713" s="368" t="s">
        <v>13134</v>
      </c>
      <c r="I713" s="1354">
        <v>3029.65</v>
      </c>
      <c r="J713" s="1352"/>
      <c r="K713" s="1200">
        <v>0</v>
      </c>
      <c r="L713" s="1199">
        <v>0</v>
      </c>
    </row>
    <row r="714" spans="1:12" x14ac:dyDescent="0.25">
      <c r="A714" s="1201" t="s">
        <v>13209</v>
      </c>
      <c r="B714" s="1201" t="s">
        <v>13137</v>
      </c>
      <c r="C714" s="1201" t="s">
        <v>13144</v>
      </c>
      <c r="D714" s="1201">
        <v>2651</v>
      </c>
      <c r="E714" s="368" t="s">
        <v>13208</v>
      </c>
      <c r="F714" s="368"/>
      <c r="G714" s="368" t="s">
        <v>13207</v>
      </c>
      <c r="H714" s="368" t="s">
        <v>13134</v>
      </c>
      <c r="I714" s="1354">
        <v>3029.65</v>
      </c>
      <c r="J714" s="1352"/>
      <c r="K714" s="1200">
        <v>0</v>
      </c>
      <c r="L714" s="1199">
        <v>0</v>
      </c>
    </row>
    <row r="715" spans="1:12" x14ac:dyDescent="0.25">
      <c r="A715" s="1201" t="s">
        <v>13206</v>
      </c>
      <c r="B715" s="1201" t="s">
        <v>13137</v>
      </c>
      <c r="C715" s="1201" t="s">
        <v>13144</v>
      </c>
      <c r="D715" s="1201">
        <v>2270</v>
      </c>
      <c r="E715" s="368" t="s">
        <v>13205</v>
      </c>
      <c r="F715" s="368"/>
      <c r="G715" s="368" t="s">
        <v>13204</v>
      </c>
      <c r="H715" s="368" t="s">
        <v>13134</v>
      </c>
      <c r="I715" s="1354">
        <v>3029.65</v>
      </c>
      <c r="J715" s="1352"/>
      <c r="K715" s="1200">
        <v>0</v>
      </c>
      <c r="L715" s="1199">
        <v>0</v>
      </c>
    </row>
    <row r="716" spans="1:12" x14ac:dyDescent="0.25">
      <c r="A716" s="1201" t="s">
        <v>13203</v>
      </c>
      <c r="B716" s="1201" t="s">
        <v>13137</v>
      </c>
      <c r="C716" s="1201" t="s">
        <v>13144</v>
      </c>
      <c r="D716" s="1201">
        <v>194</v>
      </c>
      <c r="E716" s="368" t="s">
        <v>13202</v>
      </c>
      <c r="F716" s="368"/>
      <c r="G716" s="368" t="s">
        <v>13201</v>
      </c>
      <c r="H716" s="368" t="s">
        <v>13134</v>
      </c>
      <c r="I716" s="1354">
        <v>2019.77</v>
      </c>
      <c r="J716" s="1352"/>
      <c r="K716" s="1200">
        <v>0</v>
      </c>
      <c r="L716" s="1199">
        <v>0</v>
      </c>
    </row>
    <row r="717" spans="1:12" x14ac:dyDescent="0.25">
      <c r="A717" s="1201" t="s">
        <v>13200</v>
      </c>
      <c r="B717" s="1201" t="s">
        <v>13137</v>
      </c>
      <c r="C717" s="1201" t="s">
        <v>13144</v>
      </c>
      <c r="D717" s="1201">
        <v>2206</v>
      </c>
      <c r="E717" s="368" t="s">
        <v>13199</v>
      </c>
      <c r="F717" s="368"/>
      <c r="G717" s="368" t="s">
        <v>13198</v>
      </c>
      <c r="H717" s="368" t="s">
        <v>13134</v>
      </c>
      <c r="I717" s="1354">
        <v>4039.54</v>
      </c>
      <c r="J717" s="1352"/>
      <c r="K717" s="1200">
        <v>0</v>
      </c>
      <c r="L717" s="1199">
        <v>0</v>
      </c>
    </row>
    <row r="718" spans="1:12" ht="24" x14ac:dyDescent="0.25">
      <c r="A718" s="1201" t="s">
        <v>13197</v>
      </c>
      <c r="B718" s="1201" t="s">
        <v>13137</v>
      </c>
      <c r="C718" s="1201" t="s">
        <v>13144</v>
      </c>
      <c r="D718" s="1201">
        <v>527</v>
      </c>
      <c r="E718" s="368" t="s">
        <v>13196</v>
      </c>
      <c r="F718" s="368" t="s">
        <v>13195</v>
      </c>
      <c r="G718" s="368" t="s">
        <v>13194</v>
      </c>
      <c r="H718" s="368" t="s">
        <v>13181</v>
      </c>
      <c r="I718" s="1354">
        <v>0</v>
      </c>
      <c r="J718" s="1352"/>
      <c r="K718" s="1200">
        <v>1809.22</v>
      </c>
      <c r="L718" s="1199">
        <v>0</v>
      </c>
    </row>
    <row r="719" spans="1:12" ht="24" x14ac:dyDescent="0.25">
      <c r="A719" s="1201" t="s">
        <v>13193</v>
      </c>
      <c r="B719" s="1201" t="s">
        <v>13137</v>
      </c>
      <c r="C719" s="1201" t="s">
        <v>13144</v>
      </c>
      <c r="D719" s="1201">
        <v>525</v>
      </c>
      <c r="E719" s="368" t="s">
        <v>13192</v>
      </c>
      <c r="F719" s="368" t="s">
        <v>13191</v>
      </c>
      <c r="G719" s="368" t="s">
        <v>13190</v>
      </c>
      <c r="H719" s="368" t="s">
        <v>13181</v>
      </c>
      <c r="I719" s="1354">
        <v>0</v>
      </c>
      <c r="J719" s="1352"/>
      <c r="K719" s="1200">
        <v>2715.84</v>
      </c>
      <c r="L719" s="1199">
        <v>0</v>
      </c>
    </row>
    <row r="720" spans="1:12" ht="24" x14ac:dyDescent="0.25">
      <c r="A720" s="1201" t="s">
        <v>13189</v>
      </c>
      <c r="B720" s="1201" t="s">
        <v>13137</v>
      </c>
      <c r="C720" s="1201" t="s">
        <v>13144</v>
      </c>
      <c r="D720" s="1201">
        <v>526</v>
      </c>
      <c r="E720" s="368" t="s">
        <v>13188</v>
      </c>
      <c r="F720" s="368" t="s">
        <v>13187</v>
      </c>
      <c r="G720" s="368" t="s">
        <v>13186</v>
      </c>
      <c r="H720" s="368" t="s">
        <v>13181</v>
      </c>
      <c r="I720" s="1354">
        <v>0</v>
      </c>
      <c r="J720" s="1352"/>
      <c r="K720" s="1200">
        <v>12802.32</v>
      </c>
      <c r="L720" s="1199">
        <v>0</v>
      </c>
    </row>
    <row r="721" spans="1:12" ht="24" x14ac:dyDescent="0.25">
      <c r="A721" s="1201" t="s">
        <v>13185</v>
      </c>
      <c r="B721" s="1201" t="s">
        <v>13137</v>
      </c>
      <c r="C721" s="1201" t="s">
        <v>13144</v>
      </c>
      <c r="D721" s="1201">
        <v>524</v>
      </c>
      <c r="E721" s="368" t="s">
        <v>13184</v>
      </c>
      <c r="F721" s="368" t="s">
        <v>13183</v>
      </c>
      <c r="G721" s="368" t="s">
        <v>13182</v>
      </c>
      <c r="H721" s="368" t="s">
        <v>13181</v>
      </c>
      <c r="I721" s="1354">
        <v>0</v>
      </c>
      <c r="J721" s="1352"/>
      <c r="K721" s="1200">
        <v>3886.81</v>
      </c>
      <c r="L721" s="1199">
        <v>0</v>
      </c>
    </row>
    <row r="722" spans="1:12" ht="24" x14ac:dyDescent="0.25">
      <c r="A722" s="1201" t="s">
        <v>13180</v>
      </c>
      <c r="B722" s="1201" t="s">
        <v>13137</v>
      </c>
      <c r="C722" s="1201" t="s">
        <v>13144</v>
      </c>
      <c r="D722" s="1201">
        <v>3130</v>
      </c>
      <c r="E722" s="368" t="s">
        <v>13178</v>
      </c>
      <c r="F722" s="368"/>
      <c r="G722" s="368"/>
      <c r="H722" s="368" t="s">
        <v>13139</v>
      </c>
      <c r="I722" s="1354">
        <v>0</v>
      </c>
      <c r="J722" s="1352"/>
      <c r="K722" s="1200">
        <v>0</v>
      </c>
      <c r="L722" s="1199">
        <v>5886.02</v>
      </c>
    </row>
    <row r="723" spans="1:12" ht="24" x14ac:dyDescent="0.25">
      <c r="A723" s="1201" t="s">
        <v>13179</v>
      </c>
      <c r="B723" s="1201" t="s">
        <v>13137</v>
      </c>
      <c r="C723" s="1201" t="s">
        <v>13144</v>
      </c>
      <c r="D723" s="1201">
        <v>3130</v>
      </c>
      <c r="E723" s="368" t="s">
        <v>13178</v>
      </c>
      <c r="F723" s="368"/>
      <c r="G723" s="368"/>
      <c r="H723" s="368" t="s">
        <v>13139</v>
      </c>
      <c r="I723" s="1354">
        <v>0</v>
      </c>
      <c r="J723" s="1352"/>
      <c r="K723" s="1200">
        <v>0</v>
      </c>
      <c r="L723" s="1199">
        <v>2746.68</v>
      </c>
    </row>
    <row r="724" spans="1:12" ht="24" x14ac:dyDescent="0.25">
      <c r="A724" s="1201" t="s">
        <v>13177</v>
      </c>
      <c r="B724" s="1201" t="s">
        <v>13137</v>
      </c>
      <c r="C724" s="1201" t="s">
        <v>13144</v>
      </c>
      <c r="D724" s="1201">
        <v>714</v>
      </c>
      <c r="E724" s="368" t="s">
        <v>13176</v>
      </c>
      <c r="F724" s="368"/>
      <c r="G724" s="368"/>
      <c r="H724" s="368" t="s">
        <v>13139</v>
      </c>
      <c r="I724" s="1354">
        <v>0</v>
      </c>
      <c r="J724" s="1352"/>
      <c r="K724" s="1200">
        <v>0</v>
      </c>
      <c r="L724" s="1199">
        <v>5389.64</v>
      </c>
    </row>
    <row r="725" spans="1:12" ht="24" x14ac:dyDescent="0.25">
      <c r="A725" s="1201" t="s">
        <v>13175</v>
      </c>
      <c r="B725" s="1201" t="s">
        <v>13137</v>
      </c>
      <c r="C725" s="1201" t="s">
        <v>13144</v>
      </c>
      <c r="D725" s="1201">
        <v>3167</v>
      </c>
      <c r="E725" s="368" t="s">
        <v>13174</v>
      </c>
      <c r="F725" s="368"/>
      <c r="G725" s="368"/>
      <c r="H725" s="368" t="s">
        <v>13139</v>
      </c>
      <c r="I725" s="1354">
        <v>0</v>
      </c>
      <c r="J725" s="1352"/>
      <c r="K725" s="1200">
        <v>0</v>
      </c>
      <c r="L725" s="1199">
        <v>165958.01</v>
      </c>
    </row>
    <row r="726" spans="1:12" ht="24" x14ac:dyDescent="0.25">
      <c r="A726" s="1201" t="s">
        <v>13173</v>
      </c>
      <c r="B726" s="1201" t="s">
        <v>13164</v>
      </c>
      <c r="C726" s="1201" t="s">
        <v>13144</v>
      </c>
      <c r="D726" s="1201">
        <v>2564</v>
      </c>
      <c r="E726" s="368" t="s">
        <v>13172</v>
      </c>
      <c r="F726" s="368"/>
      <c r="G726" s="368"/>
      <c r="H726" s="368" t="s">
        <v>13139</v>
      </c>
      <c r="I726" s="1354">
        <v>0</v>
      </c>
      <c r="J726" s="1352"/>
      <c r="K726" s="1200">
        <v>0</v>
      </c>
      <c r="L726" s="1199">
        <v>15148.27</v>
      </c>
    </row>
    <row r="727" spans="1:12" ht="24" x14ac:dyDescent="0.25">
      <c r="A727" s="1201" t="s">
        <v>13171</v>
      </c>
      <c r="B727" s="1201" t="s">
        <v>13164</v>
      </c>
      <c r="C727" s="1201" t="s">
        <v>13144</v>
      </c>
      <c r="D727" s="1201">
        <v>272</v>
      </c>
      <c r="E727" s="368" t="s">
        <v>13170</v>
      </c>
      <c r="F727" s="368"/>
      <c r="G727" s="368"/>
      <c r="H727" s="368" t="s">
        <v>13139</v>
      </c>
      <c r="I727" s="1354">
        <v>0</v>
      </c>
      <c r="J727" s="1352"/>
      <c r="K727" s="1200">
        <v>0</v>
      </c>
      <c r="L727" s="1199">
        <v>748.2</v>
      </c>
    </row>
    <row r="728" spans="1:12" ht="24" x14ac:dyDescent="0.25">
      <c r="A728" s="1201" t="s">
        <v>13169</v>
      </c>
      <c r="B728" s="1201" t="s">
        <v>13164</v>
      </c>
      <c r="C728" s="1201" t="s">
        <v>13144</v>
      </c>
      <c r="D728" s="1201">
        <v>1375</v>
      </c>
      <c r="E728" s="368" t="s">
        <v>13168</v>
      </c>
      <c r="F728" s="368"/>
      <c r="G728" s="368"/>
      <c r="H728" s="368" t="s">
        <v>13139</v>
      </c>
      <c r="I728" s="1354">
        <v>0</v>
      </c>
      <c r="J728" s="1352"/>
      <c r="K728" s="1200">
        <v>0</v>
      </c>
      <c r="L728" s="1199">
        <v>20089.32</v>
      </c>
    </row>
    <row r="729" spans="1:12" ht="24" x14ac:dyDescent="0.25">
      <c r="A729" s="1201" t="s">
        <v>13167</v>
      </c>
      <c r="B729" s="1201" t="s">
        <v>13164</v>
      </c>
      <c r="C729" s="1201" t="s">
        <v>13144</v>
      </c>
      <c r="D729" s="1201">
        <v>1033</v>
      </c>
      <c r="E729" s="368" t="s">
        <v>13166</v>
      </c>
      <c r="F729" s="368"/>
      <c r="G729" s="368"/>
      <c r="H729" s="368" t="s">
        <v>13139</v>
      </c>
      <c r="I729" s="1354">
        <v>0</v>
      </c>
      <c r="J729" s="1352"/>
      <c r="K729" s="1200">
        <v>0</v>
      </c>
      <c r="L729" s="1199">
        <v>15338.4</v>
      </c>
    </row>
    <row r="730" spans="1:12" ht="24" x14ac:dyDescent="0.25">
      <c r="A730" s="1201" t="s">
        <v>13165</v>
      </c>
      <c r="B730" s="1201" t="s">
        <v>13164</v>
      </c>
      <c r="C730" s="1201" t="s">
        <v>13144</v>
      </c>
      <c r="D730" s="1201">
        <v>544</v>
      </c>
      <c r="E730" s="368" t="s">
        <v>13163</v>
      </c>
      <c r="F730" s="368"/>
      <c r="G730" s="368"/>
      <c r="H730" s="368" t="s">
        <v>13139</v>
      </c>
      <c r="I730" s="1354">
        <v>0</v>
      </c>
      <c r="J730" s="1352"/>
      <c r="K730" s="1200">
        <v>0</v>
      </c>
      <c r="L730" s="1199">
        <v>17127.95</v>
      </c>
    </row>
    <row r="731" spans="1:12" ht="24" x14ac:dyDescent="0.25">
      <c r="A731" s="1201" t="s">
        <v>13162</v>
      </c>
      <c r="B731" s="1201" t="s">
        <v>13151</v>
      </c>
      <c r="C731" s="1201" t="s">
        <v>13144</v>
      </c>
      <c r="D731" s="1201">
        <v>1123</v>
      </c>
      <c r="E731" s="368" t="s">
        <v>13161</v>
      </c>
      <c r="F731" s="368"/>
      <c r="G731" s="368"/>
      <c r="H731" s="368" t="s">
        <v>13139</v>
      </c>
      <c r="I731" s="1354">
        <v>0</v>
      </c>
      <c r="J731" s="1352"/>
      <c r="K731" s="1200">
        <v>0</v>
      </c>
      <c r="L731" s="1199">
        <v>3000</v>
      </c>
    </row>
    <row r="732" spans="1:12" ht="24" x14ac:dyDescent="0.25">
      <c r="A732" s="1201" t="s">
        <v>13160</v>
      </c>
      <c r="B732" s="1201" t="s">
        <v>13151</v>
      </c>
      <c r="C732" s="1201" t="s">
        <v>13144</v>
      </c>
      <c r="D732" s="1201">
        <v>1255</v>
      </c>
      <c r="E732" s="368" t="s">
        <v>13140</v>
      </c>
      <c r="F732" s="368"/>
      <c r="G732" s="368"/>
      <c r="H732" s="368" t="s">
        <v>13139</v>
      </c>
      <c r="I732" s="1354">
        <v>0</v>
      </c>
      <c r="J732" s="1352"/>
      <c r="K732" s="1200">
        <v>0</v>
      </c>
      <c r="L732" s="1199">
        <v>48207.83</v>
      </c>
    </row>
    <row r="733" spans="1:12" ht="24" x14ac:dyDescent="0.25">
      <c r="A733" s="1201" t="s">
        <v>13159</v>
      </c>
      <c r="B733" s="1201" t="s">
        <v>13151</v>
      </c>
      <c r="C733" s="1201" t="s">
        <v>13144</v>
      </c>
      <c r="D733" s="1201">
        <v>1137</v>
      </c>
      <c r="E733" s="368" t="s">
        <v>13158</v>
      </c>
      <c r="F733" s="368"/>
      <c r="G733" s="368"/>
      <c r="H733" s="368" t="s">
        <v>13139</v>
      </c>
      <c r="I733" s="1354">
        <v>0</v>
      </c>
      <c r="J733" s="1352"/>
      <c r="K733" s="1200">
        <v>0</v>
      </c>
      <c r="L733" s="1199">
        <v>7266.85</v>
      </c>
    </row>
    <row r="734" spans="1:12" ht="24" x14ac:dyDescent="0.25">
      <c r="A734" s="1201" t="s">
        <v>13157</v>
      </c>
      <c r="B734" s="1201" t="s">
        <v>13151</v>
      </c>
      <c r="C734" s="1201" t="s">
        <v>13144</v>
      </c>
      <c r="D734" s="1201">
        <v>2004</v>
      </c>
      <c r="E734" s="368" t="s">
        <v>13155</v>
      </c>
      <c r="F734" s="368"/>
      <c r="G734" s="368"/>
      <c r="H734" s="368" t="s">
        <v>13139</v>
      </c>
      <c r="I734" s="1354">
        <v>0</v>
      </c>
      <c r="J734" s="1352"/>
      <c r="K734" s="1200">
        <v>0</v>
      </c>
      <c r="L734" s="1199">
        <v>2017.2</v>
      </c>
    </row>
    <row r="735" spans="1:12" ht="24" x14ac:dyDescent="0.25">
      <c r="A735" s="1201" t="s">
        <v>13156</v>
      </c>
      <c r="B735" s="1201" t="s">
        <v>13151</v>
      </c>
      <c r="C735" s="1201" t="s">
        <v>13144</v>
      </c>
      <c r="D735" s="1201">
        <v>2004</v>
      </c>
      <c r="E735" s="368" t="s">
        <v>13155</v>
      </c>
      <c r="F735" s="368"/>
      <c r="G735" s="368"/>
      <c r="H735" s="368" t="s">
        <v>13139</v>
      </c>
      <c r="I735" s="1354">
        <v>0</v>
      </c>
      <c r="J735" s="1352"/>
      <c r="K735" s="1200">
        <v>0</v>
      </c>
      <c r="L735" s="1199">
        <v>26946.03</v>
      </c>
    </row>
    <row r="736" spans="1:12" ht="24" x14ac:dyDescent="0.25">
      <c r="A736" s="1201" t="s">
        <v>13154</v>
      </c>
      <c r="B736" s="1201" t="s">
        <v>13151</v>
      </c>
      <c r="C736" s="1201" t="s">
        <v>13144</v>
      </c>
      <c r="D736" s="1201">
        <v>409</v>
      </c>
      <c r="E736" s="368" t="s">
        <v>13150</v>
      </c>
      <c r="F736" s="368"/>
      <c r="G736" s="368"/>
      <c r="H736" s="368" t="s">
        <v>13139</v>
      </c>
      <c r="I736" s="1354">
        <v>0</v>
      </c>
      <c r="J736" s="1352"/>
      <c r="K736" s="1200">
        <v>0</v>
      </c>
      <c r="L736" s="1199">
        <v>4880.6400000000003</v>
      </c>
    </row>
    <row r="737" spans="1:14" ht="24" x14ac:dyDescent="0.25">
      <c r="A737" s="1201" t="s">
        <v>13153</v>
      </c>
      <c r="B737" s="1201" t="s">
        <v>13151</v>
      </c>
      <c r="C737" s="1201" t="s">
        <v>13144</v>
      </c>
      <c r="D737" s="1201">
        <v>409</v>
      </c>
      <c r="E737" s="368" t="s">
        <v>13150</v>
      </c>
      <c r="F737" s="368"/>
      <c r="G737" s="368"/>
      <c r="H737" s="368" t="s">
        <v>13139</v>
      </c>
      <c r="I737" s="1354">
        <v>0</v>
      </c>
      <c r="J737" s="1352"/>
      <c r="K737" s="1200">
        <v>0</v>
      </c>
      <c r="L737" s="1199">
        <v>11657.16</v>
      </c>
    </row>
    <row r="738" spans="1:14" ht="24" x14ac:dyDescent="0.25">
      <c r="A738" s="1201" t="s">
        <v>13152</v>
      </c>
      <c r="B738" s="1201" t="s">
        <v>13151</v>
      </c>
      <c r="C738" s="1201" t="s">
        <v>13144</v>
      </c>
      <c r="D738" s="1201">
        <v>409</v>
      </c>
      <c r="E738" s="368" t="s">
        <v>13150</v>
      </c>
      <c r="F738" s="368"/>
      <c r="G738" s="368"/>
      <c r="H738" s="368" t="s">
        <v>13139</v>
      </c>
      <c r="I738" s="1354">
        <v>0</v>
      </c>
      <c r="J738" s="1352"/>
      <c r="K738" s="1200">
        <v>0</v>
      </c>
      <c r="L738" s="1199">
        <v>3488.28</v>
      </c>
    </row>
    <row r="739" spans="1:14" ht="24" x14ac:dyDescent="0.25">
      <c r="A739" s="1201" t="s">
        <v>13149</v>
      </c>
      <c r="B739" s="1201" t="s">
        <v>13137</v>
      </c>
      <c r="C739" s="1201" t="s">
        <v>13144</v>
      </c>
      <c r="D739" s="1201">
        <v>2572</v>
      </c>
      <c r="E739" s="368" t="s">
        <v>13148</v>
      </c>
      <c r="F739" s="368"/>
      <c r="G739" s="368"/>
      <c r="H739" s="368" t="s">
        <v>13139</v>
      </c>
      <c r="I739" s="1354">
        <v>0</v>
      </c>
      <c r="J739" s="1352"/>
      <c r="K739" s="1200">
        <v>0</v>
      </c>
      <c r="L739" s="1199">
        <v>6741.11</v>
      </c>
    </row>
    <row r="740" spans="1:14" ht="24" x14ac:dyDescent="0.25">
      <c r="A740" s="1201" t="s">
        <v>13147</v>
      </c>
      <c r="B740" s="1201" t="s">
        <v>13137</v>
      </c>
      <c r="C740" s="1201" t="s">
        <v>13144</v>
      </c>
      <c r="D740" s="1201">
        <v>1268</v>
      </c>
      <c r="E740" s="368" t="s">
        <v>13146</v>
      </c>
      <c r="F740" s="368"/>
      <c r="G740" s="368"/>
      <c r="H740" s="368" t="s">
        <v>13139</v>
      </c>
      <c r="I740" s="1354">
        <v>0</v>
      </c>
      <c r="J740" s="1352"/>
      <c r="K740" s="1200">
        <v>0</v>
      </c>
      <c r="L740" s="1199">
        <v>4075.01</v>
      </c>
    </row>
    <row r="741" spans="1:14" ht="24" x14ac:dyDescent="0.25">
      <c r="A741" s="1201" t="s">
        <v>13145</v>
      </c>
      <c r="B741" s="1201" t="s">
        <v>13137</v>
      </c>
      <c r="C741" s="1201" t="s">
        <v>13144</v>
      </c>
      <c r="D741" s="1201">
        <v>307</v>
      </c>
      <c r="E741" s="368" t="s">
        <v>13143</v>
      </c>
      <c r="F741" s="368"/>
      <c r="G741" s="368"/>
      <c r="H741" s="368" t="s">
        <v>13139</v>
      </c>
      <c r="I741" s="1354">
        <v>0</v>
      </c>
      <c r="J741" s="1352"/>
      <c r="K741" s="1200">
        <v>0</v>
      </c>
      <c r="L741" s="1199">
        <v>1009.88</v>
      </c>
    </row>
    <row r="742" spans="1:14" ht="24" x14ac:dyDescent="0.25">
      <c r="A742" s="1201" t="s">
        <v>13142</v>
      </c>
      <c r="B742" s="1201" t="s">
        <v>13137</v>
      </c>
      <c r="C742" s="1201" t="s">
        <v>13141</v>
      </c>
      <c r="D742" s="1201">
        <v>1255</v>
      </c>
      <c r="E742" s="368" t="s">
        <v>13140</v>
      </c>
      <c r="F742" s="368"/>
      <c r="G742" s="368"/>
      <c r="H742" s="368" t="s">
        <v>13139</v>
      </c>
      <c r="I742" s="1354">
        <v>0</v>
      </c>
      <c r="J742" s="1352"/>
      <c r="K742" s="1200">
        <v>0</v>
      </c>
      <c r="L742" s="1199">
        <v>58063.39</v>
      </c>
    </row>
    <row r="743" spans="1:14" x14ac:dyDescent="0.25">
      <c r="A743" s="1201" t="s">
        <v>13138</v>
      </c>
      <c r="B743" s="1201" t="s">
        <v>13137</v>
      </c>
      <c r="C743" s="1201" t="s">
        <v>13136</v>
      </c>
      <c r="D743" s="1201">
        <v>3155</v>
      </c>
      <c r="E743" s="368" t="s">
        <v>13135</v>
      </c>
      <c r="F743" s="368"/>
      <c r="G743" s="368"/>
      <c r="H743" s="368" t="s">
        <v>13134</v>
      </c>
      <c r="I743" s="1354">
        <v>0.05</v>
      </c>
      <c r="J743" s="1352"/>
      <c r="K743" s="1200">
        <v>0</v>
      </c>
      <c r="L743" s="1199">
        <v>0</v>
      </c>
    </row>
    <row r="744" spans="1:14" x14ac:dyDescent="0.25">
      <c r="A744" s="414" t="s">
        <v>13133</v>
      </c>
      <c r="B744" s="1177" t="s">
        <v>13133</v>
      </c>
      <c r="C744" s="1177" t="s">
        <v>13133</v>
      </c>
      <c r="D744" s="1177" t="s">
        <v>13133</v>
      </c>
      <c r="E744" s="414" t="s">
        <v>13133</v>
      </c>
      <c r="F744" s="414" t="s">
        <v>13133</v>
      </c>
      <c r="G744" s="414" t="s">
        <v>13133</v>
      </c>
      <c r="H744" s="414" t="s">
        <v>13133</v>
      </c>
      <c r="I744" s="1360">
        <v>1454772.94</v>
      </c>
      <c r="J744" s="1361"/>
      <c r="K744" s="1198">
        <v>665272.62</v>
      </c>
      <c r="L744" s="1197">
        <v>7361278.0300000003</v>
      </c>
      <c r="M744" s="1182">
        <f>SUM(M11:M743)</f>
        <v>233321.68</v>
      </c>
      <c r="N744" s="987" t="s">
        <v>13132</v>
      </c>
    </row>
    <row r="745" spans="1:14" ht="0" hidden="1" customHeight="1" x14ac:dyDescent="0.25"/>
    <row r="746" spans="1:14" ht="21.75" customHeight="1" x14ac:dyDescent="0.25">
      <c r="K746" s="1196" t="s">
        <v>13131</v>
      </c>
      <c r="L746" s="1194">
        <f>+I744+K744+L744</f>
        <v>9481323.5899999999</v>
      </c>
    </row>
    <row r="747" spans="1:14" x14ac:dyDescent="0.25">
      <c r="K747" s="1193" t="s">
        <v>13130</v>
      </c>
      <c r="L747" s="1182">
        <v>11756734.439999999</v>
      </c>
    </row>
    <row r="748" spans="1:14" x14ac:dyDescent="0.25">
      <c r="K748" s="1193" t="s">
        <v>13129</v>
      </c>
      <c r="L748" s="1182">
        <v>-2570000</v>
      </c>
    </row>
    <row r="749" spans="1:14" x14ac:dyDescent="0.25">
      <c r="K749" s="1184"/>
      <c r="L749" s="1195">
        <f>SUM(L747:L748)</f>
        <v>9186734.4399999995</v>
      </c>
    </row>
    <row r="750" spans="1:14" x14ac:dyDescent="0.25">
      <c r="K750" s="1193" t="s">
        <v>13128</v>
      </c>
      <c r="L750" s="1182">
        <f>+M744</f>
        <v>233321.68</v>
      </c>
    </row>
    <row r="751" spans="1:14" x14ac:dyDescent="0.25">
      <c r="K751" s="1184"/>
      <c r="L751" s="1194">
        <f>+L749+L750</f>
        <v>9420056.1199999992</v>
      </c>
    </row>
    <row r="752" spans="1:14" x14ac:dyDescent="0.25">
      <c r="K752" s="1193"/>
      <c r="L752" s="1192">
        <f>+L746-L751</f>
        <v>61267.470000000671</v>
      </c>
    </row>
    <row r="753" spans="10:13" x14ac:dyDescent="0.25">
      <c r="J753" s="1191">
        <v>45486</v>
      </c>
      <c r="K753" s="1190" t="s">
        <v>13127</v>
      </c>
      <c r="L753" s="1189">
        <v>3000</v>
      </c>
      <c r="M753" s="1190"/>
    </row>
    <row r="754" spans="10:13" x14ac:dyDescent="0.25">
      <c r="J754" s="1188">
        <v>45495</v>
      </c>
      <c r="K754" s="1187" t="s">
        <v>13126</v>
      </c>
      <c r="L754" s="1186">
        <v>3000</v>
      </c>
      <c r="M754" s="1004"/>
    </row>
    <row r="755" spans="10:13" x14ac:dyDescent="0.25">
      <c r="J755" s="1188">
        <v>45488</v>
      </c>
      <c r="K755" s="1187" t="s">
        <v>13125</v>
      </c>
      <c r="L755" s="1186">
        <v>3449</v>
      </c>
      <c r="M755" s="1190"/>
    </row>
    <row r="756" spans="10:13" x14ac:dyDescent="0.25">
      <c r="J756" s="1191">
        <v>45490</v>
      </c>
      <c r="K756" s="1190" t="s">
        <v>13088</v>
      </c>
      <c r="L756" s="1189">
        <v>1640</v>
      </c>
      <c r="M756" s="1190"/>
    </row>
    <row r="757" spans="10:13" x14ac:dyDescent="0.25">
      <c r="J757" s="1191">
        <v>45490</v>
      </c>
      <c r="K757" s="1190" t="s">
        <v>13088</v>
      </c>
      <c r="L757" s="1189">
        <v>873</v>
      </c>
    </row>
    <row r="758" spans="10:13" x14ac:dyDescent="0.25">
      <c r="J758" s="1188">
        <v>45504</v>
      </c>
      <c r="K758" s="1187" t="s">
        <v>13125</v>
      </c>
      <c r="L758" s="1186">
        <v>3635</v>
      </c>
    </row>
    <row r="759" spans="10:13" x14ac:dyDescent="0.25">
      <c r="K759" s="987" t="s">
        <v>13124</v>
      </c>
      <c r="L759" s="1182">
        <v>45863.96</v>
      </c>
    </row>
    <row r="760" spans="10:13" x14ac:dyDescent="0.25">
      <c r="L760" s="1185">
        <f>SUM(L753:L759)</f>
        <v>61460.959999999999</v>
      </c>
    </row>
    <row r="761" spans="10:13" ht="15.75" thickBot="1" x14ac:dyDescent="0.3">
      <c r="K761" s="1184" t="s">
        <v>13123</v>
      </c>
      <c r="L761" s="1183">
        <f>+L752-L760</f>
        <v>-193.48999999932857</v>
      </c>
    </row>
    <row r="762" spans="10:13" ht="15.75" thickTop="1" x14ac:dyDescent="0.25"/>
  </sheetData>
  <mergeCells count="740">
    <mergeCell ref="I740:J740"/>
    <mergeCell ref="I741:J741"/>
    <mergeCell ref="I742:J742"/>
    <mergeCell ref="I743:J743"/>
    <mergeCell ref="I744:J744"/>
    <mergeCell ref="I735:J735"/>
    <mergeCell ref="I736:J736"/>
    <mergeCell ref="I737:J737"/>
    <mergeCell ref="I738:J738"/>
    <mergeCell ref="I739:J739"/>
    <mergeCell ref="I730:J730"/>
    <mergeCell ref="I731:J731"/>
    <mergeCell ref="I732:J732"/>
    <mergeCell ref="I733:J733"/>
    <mergeCell ref="I734:J734"/>
    <mergeCell ref="I725:J725"/>
    <mergeCell ref="I726:J726"/>
    <mergeCell ref="I727:J727"/>
    <mergeCell ref="I728:J728"/>
    <mergeCell ref="I729:J729"/>
    <mergeCell ref="I720:J720"/>
    <mergeCell ref="I721:J721"/>
    <mergeCell ref="I722:J722"/>
    <mergeCell ref="I723:J723"/>
    <mergeCell ref="I724:J724"/>
    <mergeCell ref="I715:J715"/>
    <mergeCell ref="I716:J716"/>
    <mergeCell ref="I717:J717"/>
    <mergeCell ref="I718:J718"/>
    <mergeCell ref="I719:J719"/>
    <mergeCell ref="I710:J710"/>
    <mergeCell ref="I711:J711"/>
    <mergeCell ref="I712:J712"/>
    <mergeCell ref="I713:J713"/>
    <mergeCell ref="I714:J714"/>
    <mergeCell ref="I705:J705"/>
    <mergeCell ref="I706:J706"/>
    <mergeCell ref="I707:J707"/>
    <mergeCell ref="I708:J708"/>
    <mergeCell ref="I709:J709"/>
    <mergeCell ref="I700:J700"/>
    <mergeCell ref="I701:J701"/>
    <mergeCell ref="I702:J702"/>
    <mergeCell ref="I703:J703"/>
    <mergeCell ref="I704:J704"/>
    <mergeCell ref="I695:J695"/>
    <mergeCell ref="I696:J696"/>
    <mergeCell ref="I697:J697"/>
    <mergeCell ref="I698:J698"/>
    <mergeCell ref="I699:J699"/>
    <mergeCell ref="I690:J690"/>
    <mergeCell ref="I691:J691"/>
    <mergeCell ref="I692:J692"/>
    <mergeCell ref="I693:J693"/>
    <mergeCell ref="I694:J694"/>
    <mergeCell ref="I685:J685"/>
    <mergeCell ref="I686:J686"/>
    <mergeCell ref="I687:J687"/>
    <mergeCell ref="I688:J688"/>
    <mergeCell ref="I689:J689"/>
    <mergeCell ref="I680:J680"/>
    <mergeCell ref="I681:J681"/>
    <mergeCell ref="I682:J682"/>
    <mergeCell ref="I683:J683"/>
    <mergeCell ref="I684:J684"/>
    <mergeCell ref="I675:J675"/>
    <mergeCell ref="I676:J676"/>
    <mergeCell ref="I677:J677"/>
    <mergeCell ref="I678:J678"/>
    <mergeCell ref="I679:J679"/>
    <mergeCell ref="I670:J670"/>
    <mergeCell ref="I671:J671"/>
    <mergeCell ref="I672:J672"/>
    <mergeCell ref="I673:J673"/>
    <mergeCell ref="I674:J674"/>
    <mergeCell ref="I665:J665"/>
    <mergeCell ref="I666:J666"/>
    <mergeCell ref="I667:J667"/>
    <mergeCell ref="I668:J668"/>
    <mergeCell ref="I669:J669"/>
    <mergeCell ref="I660:J660"/>
    <mergeCell ref="I661:J661"/>
    <mergeCell ref="I662:J662"/>
    <mergeCell ref="I663:J663"/>
    <mergeCell ref="I664:J664"/>
    <mergeCell ref="I655:J655"/>
    <mergeCell ref="I656:J656"/>
    <mergeCell ref="I657:J657"/>
    <mergeCell ref="I658:J658"/>
    <mergeCell ref="I659:J659"/>
    <mergeCell ref="I650:J650"/>
    <mergeCell ref="I651:J651"/>
    <mergeCell ref="I652:J652"/>
    <mergeCell ref="I653:J653"/>
    <mergeCell ref="I654:J654"/>
    <mergeCell ref="I645:J645"/>
    <mergeCell ref="I646:J646"/>
    <mergeCell ref="I647:J647"/>
    <mergeCell ref="I648:J648"/>
    <mergeCell ref="I649:J649"/>
    <mergeCell ref="I640:J640"/>
    <mergeCell ref="I641:J641"/>
    <mergeCell ref="I642:J642"/>
    <mergeCell ref="I643:J643"/>
    <mergeCell ref="I644:J644"/>
    <mergeCell ref="I635:J635"/>
    <mergeCell ref="I636:J636"/>
    <mergeCell ref="I637:J637"/>
    <mergeCell ref="I638:J638"/>
    <mergeCell ref="I639:J639"/>
    <mergeCell ref="I630:J630"/>
    <mergeCell ref="I631:J631"/>
    <mergeCell ref="I632:J632"/>
    <mergeCell ref="I633:J633"/>
    <mergeCell ref="I634:J634"/>
    <mergeCell ref="I625:J625"/>
    <mergeCell ref="I626:J626"/>
    <mergeCell ref="I627:J627"/>
    <mergeCell ref="I628:J628"/>
    <mergeCell ref="I629:J629"/>
    <mergeCell ref="I620:J620"/>
    <mergeCell ref="I621:J621"/>
    <mergeCell ref="I622:J622"/>
    <mergeCell ref="I623:J623"/>
    <mergeCell ref="I624:J624"/>
    <mergeCell ref="I615:J615"/>
    <mergeCell ref="I616:J616"/>
    <mergeCell ref="I617:J617"/>
    <mergeCell ref="I618:J618"/>
    <mergeCell ref="I619:J619"/>
    <mergeCell ref="I610:J610"/>
    <mergeCell ref="I611:J611"/>
    <mergeCell ref="I612:J612"/>
    <mergeCell ref="I613:J613"/>
    <mergeCell ref="I614:J614"/>
    <mergeCell ref="I605:J605"/>
    <mergeCell ref="I606:J606"/>
    <mergeCell ref="I607:J607"/>
    <mergeCell ref="I608:J608"/>
    <mergeCell ref="I609:J609"/>
    <mergeCell ref="I600:J600"/>
    <mergeCell ref="I601:J601"/>
    <mergeCell ref="I602:J602"/>
    <mergeCell ref="I603:J603"/>
    <mergeCell ref="I604:J604"/>
    <mergeCell ref="I595:J595"/>
    <mergeCell ref="I596:J596"/>
    <mergeCell ref="I597:J597"/>
    <mergeCell ref="I598:J598"/>
    <mergeCell ref="I599:J599"/>
    <mergeCell ref="I590:J590"/>
    <mergeCell ref="I591:J591"/>
    <mergeCell ref="I592:J592"/>
    <mergeCell ref="I593:J593"/>
    <mergeCell ref="I594:J594"/>
    <mergeCell ref="I585:J585"/>
    <mergeCell ref="I586:J586"/>
    <mergeCell ref="I587:J587"/>
    <mergeCell ref="I588:J588"/>
    <mergeCell ref="I589:J589"/>
    <mergeCell ref="I580:J580"/>
    <mergeCell ref="I581:J581"/>
    <mergeCell ref="I582:J582"/>
    <mergeCell ref="I583:J583"/>
    <mergeCell ref="I584:J584"/>
    <mergeCell ref="I575:J575"/>
    <mergeCell ref="I576:J576"/>
    <mergeCell ref="I577:J577"/>
    <mergeCell ref="I578:J578"/>
    <mergeCell ref="I579:J579"/>
    <mergeCell ref="I570:J570"/>
    <mergeCell ref="I571:J571"/>
    <mergeCell ref="I572:J572"/>
    <mergeCell ref="I573:J573"/>
    <mergeCell ref="I574:J574"/>
    <mergeCell ref="I565:J565"/>
    <mergeCell ref="I566:J566"/>
    <mergeCell ref="I567:J567"/>
    <mergeCell ref="I568:J568"/>
    <mergeCell ref="I569:J569"/>
    <mergeCell ref="I560:J560"/>
    <mergeCell ref="I561:J561"/>
    <mergeCell ref="I562:J562"/>
    <mergeCell ref="I563:J563"/>
    <mergeCell ref="I564:J564"/>
    <mergeCell ref="I555:J555"/>
    <mergeCell ref="I556:J556"/>
    <mergeCell ref="I557:J557"/>
    <mergeCell ref="I558:J558"/>
    <mergeCell ref="I559:J559"/>
    <mergeCell ref="I550:J550"/>
    <mergeCell ref="I551:J551"/>
    <mergeCell ref="I552:J552"/>
    <mergeCell ref="I553:J553"/>
    <mergeCell ref="I554:J554"/>
    <mergeCell ref="I545:J545"/>
    <mergeCell ref="I546:J546"/>
    <mergeCell ref="I547:J547"/>
    <mergeCell ref="I548:J548"/>
    <mergeCell ref="I549:J549"/>
    <mergeCell ref="I540:J540"/>
    <mergeCell ref="I541:J541"/>
    <mergeCell ref="I542:J542"/>
    <mergeCell ref="I543:J543"/>
    <mergeCell ref="I544:J544"/>
    <mergeCell ref="I535:J535"/>
    <mergeCell ref="I536:J536"/>
    <mergeCell ref="I537:J537"/>
    <mergeCell ref="I538:J538"/>
    <mergeCell ref="I539:J539"/>
    <mergeCell ref="I530:J530"/>
    <mergeCell ref="I531:J531"/>
    <mergeCell ref="I532:J532"/>
    <mergeCell ref="I533:J533"/>
    <mergeCell ref="I534:J534"/>
    <mergeCell ref="I525:J525"/>
    <mergeCell ref="I526:J526"/>
    <mergeCell ref="I527:J527"/>
    <mergeCell ref="I528:J528"/>
    <mergeCell ref="I529:J529"/>
    <mergeCell ref="I520:J520"/>
    <mergeCell ref="I521:J521"/>
    <mergeCell ref="I522:J522"/>
    <mergeCell ref="I523:J523"/>
    <mergeCell ref="I524:J524"/>
    <mergeCell ref="I515:J515"/>
    <mergeCell ref="I516:J516"/>
    <mergeCell ref="I517:J517"/>
    <mergeCell ref="I518:J518"/>
    <mergeCell ref="I519:J519"/>
    <mergeCell ref="I510:J510"/>
    <mergeCell ref="I511:J511"/>
    <mergeCell ref="I512:J512"/>
    <mergeCell ref="I513:J513"/>
    <mergeCell ref="I514:J514"/>
    <mergeCell ref="I505:J505"/>
    <mergeCell ref="I506:J506"/>
    <mergeCell ref="I507:J507"/>
    <mergeCell ref="I508:J508"/>
    <mergeCell ref="I509:J509"/>
    <mergeCell ref="I500:J500"/>
    <mergeCell ref="I501:J501"/>
    <mergeCell ref="I502:J502"/>
    <mergeCell ref="I503:J503"/>
    <mergeCell ref="I504:J504"/>
    <mergeCell ref="I495:J495"/>
    <mergeCell ref="I496:J496"/>
    <mergeCell ref="I497:J497"/>
    <mergeCell ref="I498:J498"/>
    <mergeCell ref="I499:J499"/>
    <mergeCell ref="I490:J490"/>
    <mergeCell ref="I491:J491"/>
    <mergeCell ref="I492:J492"/>
    <mergeCell ref="I493:J493"/>
    <mergeCell ref="I494:J494"/>
    <mergeCell ref="I485:J485"/>
    <mergeCell ref="I486:J486"/>
    <mergeCell ref="I487:J487"/>
    <mergeCell ref="I488:J488"/>
    <mergeCell ref="I489:J489"/>
    <mergeCell ref="I480:J480"/>
    <mergeCell ref="I481:J481"/>
    <mergeCell ref="I482:J482"/>
    <mergeCell ref="I483:J483"/>
    <mergeCell ref="I484:J484"/>
    <mergeCell ref="I475:J475"/>
    <mergeCell ref="I476:J476"/>
    <mergeCell ref="I477:J477"/>
    <mergeCell ref="I478:J478"/>
    <mergeCell ref="I479:J479"/>
    <mergeCell ref="I470:J470"/>
    <mergeCell ref="I471:J471"/>
    <mergeCell ref="I472:J472"/>
    <mergeCell ref="I473:J473"/>
    <mergeCell ref="I474:J474"/>
    <mergeCell ref="I465:J465"/>
    <mergeCell ref="I466:J466"/>
    <mergeCell ref="I467:J467"/>
    <mergeCell ref="I468:J468"/>
    <mergeCell ref="I469:J469"/>
    <mergeCell ref="I460:J460"/>
    <mergeCell ref="I461:J461"/>
    <mergeCell ref="I462:J462"/>
    <mergeCell ref="I463:J463"/>
    <mergeCell ref="I464:J464"/>
    <mergeCell ref="I455:J455"/>
    <mergeCell ref="I456:J456"/>
    <mergeCell ref="I457:J457"/>
    <mergeCell ref="I458:J458"/>
    <mergeCell ref="I459:J459"/>
    <mergeCell ref="I450:J450"/>
    <mergeCell ref="I451:J451"/>
    <mergeCell ref="I452:J452"/>
    <mergeCell ref="I453:J453"/>
    <mergeCell ref="I454:J454"/>
    <mergeCell ref="I445:J445"/>
    <mergeCell ref="I446:J446"/>
    <mergeCell ref="I447:J447"/>
    <mergeCell ref="I448:J448"/>
    <mergeCell ref="I449:J449"/>
    <mergeCell ref="I440:J440"/>
    <mergeCell ref="I441:J441"/>
    <mergeCell ref="I442:J442"/>
    <mergeCell ref="I443:J443"/>
    <mergeCell ref="I444:J444"/>
    <mergeCell ref="I435:J435"/>
    <mergeCell ref="I436:J436"/>
    <mergeCell ref="I437:J437"/>
    <mergeCell ref="I438:J438"/>
    <mergeCell ref="I439:J439"/>
    <mergeCell ref="I430:J430"/>
    <mergeCell ref="I431:J431"/>
    <mergeCell ref="I432:J432"/>
    <mergeCell ref="I433:J433"/>
    <mergeCell ref="I434:J434"/>
    <mergeCell ref="I425:J425"/>
    <mergeCell ref="I426:J426"/>
    <mergeCell ref="I427:J427"/>
    <mergeCell ref="I428:J428"/>
    <mergeCell ref="I429:J429"/>
    <mergeCell ref="I420:J420"/>
    <mergeCell ref="I421:J421"/>
    <mergeCell ref="I422:J422"/>
    <mergeCell ref="I423:J423"/>
    <mergeCell ref="I424:J424"/>
    <mergeCell ref="I415:J415"/>
    <mergeCell ref="I416:J416"/>
    <mergeCell ref="I417:J417"/>
    <mergeCell ref="I418:J418"/>
    <mergeCell ref="I419:J419"/>
    <mergeCell ref="I410:J410"/>
    <mergeCell ref="I411:J411"/>
    <mergeCell ref="I412:J412"/>
    <mergeCell ref="I413:J413"/>
    <mergeCell ref="I414:J414"/>
    <mergeCell ref="I405:J405"/>
    <mergeCell ref="I406:J406"/>
    <mergeCell ref="I407:J407"/>
    <mergeCell ref="I408:J408"/>
    <mergeCell ref="I409:J409"/>
    <mergeCell ref="I400:J400"/>
    <mergeCell ref="I401:J401"/>
    <mergeCell ref="I402:J402"/>
    <mergeCell ref="I403:J403"/>
    <mergeCell ref="I404:J404"/>
    <mergeCell ref="I395:J395"/>
    <mergeCell ref="I396:J396"/>
    <mergeCell ref="I397:J397"/>
    <mergeCell ref="I398:J398"/>
    <mergeCell ref="I399:J399"/>
    <mergeCell ref="I390:J390"/>
    <mergeCell ref="I391:J391"/>
    <mergeCell ref="I392:J392"/>
    <mergeCell ref="I393:J393"/>
    <mergeCell ref="I394:J394"/>
    <mergeCell ref="I385:J385"/>
    <mergeCell ref="I386:J386"/>
    <mergeCell ref="I387:J387"/>
    <mergeCell ref="I388:J388"/>
    <mergeCell ref="I389:J389"/>
    <mergeCell ref="I380:J380"/>
    <mergeCell ref="I381:J381"/>
    <mergeCell ref="I382:J382"/>
    <mergeCell ref="I383:J383"/>
    <mergeCell ref="I384:J384"/>
    <mergeCell ref="I375:J375"/>
    <mergeCell ref="I376:J376"/>
    <mergeCell ref="I377:J377"/>
    <mergeCell ref="I378:J378"/>
    <mergeCell ref="I379:J379"/>
    <mergeCell ref="I370:J370"/>
    <mergeCell ref="I371:J371"/>
    <mergeCell ref="I372:J372"/>
    <mergeCell ref="I373:J373"/>
    <mergeCell ref="I374:J374"/>
    <mergeCell ref="I365:J365"/>
    <mergeCell ref="I366:J366"/>
    <mergeCell ref="I367:J367"/>
    <mergeCell ref="I368:J368"/>
    <mergeCell ref="I369:J369"/>
    <mergeCell ref="I360:J360"/>
    <mergeCell ref="I361:J361"/>
    <mergeCell ref="I362:J362"/>
    <mergeCell ref="I363:J363"/>
    <mergeCell ref="I364:J364"/>
    <mergeCell ref="I355:J355"/>
    <mergeCell ref="I356:J356"/>
    <mergeCell ref="I357:J357"/>
    <mergeCell ref="I358:J358"/>
    <mergeCell ref="I359:J359"/>
    <mergeCell ref="I350:J350"/>
    <mergeCell ref="I351:J351"/>
    <mergeCell ref="I352:J352"/>
    <mergeCell ref="I353:J353"/>
    <mergeCell ref="I354:J354"/>
    <mergeCell ref="I345:J345"/>
    <mergeCell ref="I346:J346"/>
    <mergeCell ref="I347:J347"/>
    <mergeCell ref="I348:J348"/>
    <mergeCell ref="I349:J349"/>
    <mergeCell ref="I340:J340"/>
    <mergeCell ref="I341:J341"/>
    <mergeCell ref="I342:J342"/>
    <mergeCell ref="I343:J343"/>
    <mergeCell ref="I344:J344"/>
    <mergeCell ref="I335:J335"/>
    <mergeCell ref="I336:J336"/>
    <mergeCell ref="I337:J337"/>
    <mergeCell ref="I338:J338"/>
    <mergeCell ref="I339:J339"/>
    <mergeCell ref="I330:J330"/>
    <mergeCell ref="I331:J331"/>
    <mergeCell ref="I332:J332"/>
    <mergeCell ref="I333:J333"/>
    <mergeCell ref="I334:J334"/>
    <mergeCell ref="I325:J325"/>
    <mergeCell ref="I326:J326"/>
    <mergeCell ref="I327:J327"/>
    <mergeCell ref="I328:J328"/>
    <mergeCell ref="I329:J329"/>
    <mergeCell ref="I320:J320"/>
    <mergeCell ref="I321:J321"/>
    <mergeCell ref="I322:J322"/>
    <mergeCell ref="I323:J323"/>
    <mergeCell ref="I324:J324"/>
    <mergeCell ref="I315:J315"/>
    <mergeCell ref="I316:J316"/>
    <mergeCell ref="I317:J317"/>
    <mergeCell ref="I318:J318"/>
    <mergeCell ref="I319:J319"/>
    <mergeCell ref="I310:J310"/>
    <mergeCell ref="I311:J311"/>
    <mergeCell ref="I312:J312"/>
    <mergeCell ref="I313:J313"/>
    <mergeCell ref="I314:J314"/>
    <mergeCell ref="I305:J305"/>
    <mergeCell ref="I306:J306"/>
    <mergeCell ref="I307:J307"/>
    <mergeCell ref="I308:J308"/>
    <mergeCell ref="I309:J309"/>
    <mergeCell ref="I300:J300"/>
    <mergeCell ref="I301:J301"/>
    <mergeCell ref="I302:J302"/>
    <mergeCell ref="I303:J303"/>
    <mergeCell ref="I304:J304"/>
    <mergeCell ref="I295:J295"/>
    <mergeCell ref="I296:J296"/>
    <mergeCell ref="I297:J297"/>
    <mergeCell ref="I298:J298"/>
    <mergeCell ref="I299:J299"/>
    <mergeCell ref="I290:J290"/>
    <mergeCell ref="I291:J291"/>
    <mergeCell ref="I292:J292"/>
    <mergeCell ref="I293:J293"/>
    <mergeCell ref="I294:J294"/>
    <mergeCell ref="I285:J285"/>
    <mergeCell ref="I286:J286"/>
    <mergeCell ref="I287:J287"/>
    <mergeCell ref="I288:J288"/>
    <mergeCell ref="I289:J289"/>
    <mergeCell ref="I280:J280"/>
    <mergeCell ref="I281:J281"/>
    <mergeCell ref="I282:J282"/>
    <mergeCell ref="I283:J283"/>
    <mergeCell ref="I284:J284"/>
    <mergeCell ref="I275:J275"/>
    <mergeCell ref="I276:J276"/>
    <mergeCell ref="I277:J277"/>
    <mergeCell ref="I278:J278"/>
    <mergeCell ref="I279:J279"/>
    <mergeCell ref="I270:J270"/>
    <mergeCell ref="I271:J271"/>
    <mergeCell ref="I272:J272"/>
    <mergeCell ref="I273:J273"/>
    <mergeCell ref="I274:J274"/>
    <mergeCell ref="I265:J265"/>
    <mergeCell ref="I266:J266"/>
    <mergeCell ref="I267:J267"/>
    <mergeCell ref="I268:J268"/>
    <mergeCell ref="I269:J269"/>
    <mergeCell ref="I260:J260"/>
    <mergeCell ref="I261:J261"/>
    <mergeCell ref="I262:J262"/>
    <mergeCell ref="I263:J263"/>
    <mergeCell ref="I264:J264"/>
    <mergeCell ref="I255:J255"/>
    <mergeCell ref="I256:J256"/>
    <mergeCell ref="I257:J257"/>
    <mergeCell ref="I258:J258"/>
    <mergeCell ref="I259:J259"/>
    <mergeCell ref="I250:J250"/>
    <mergeCell ref="I251:J251"/>
    <mergeCell ref="I252:J252"/>
    <mergeCell ref="I253:J253"/>
    <mergeCell ref="I254:J254"/>
    <mergeCell ref="I245:J245"/>
    <mergeCell ref="I246:J246"/>
    <mergeCell ref="I247:J247"/>
    <mergeCell ref="I248:J248"/>
    <mergeCell ref="I249:J249"/>
    <mergeCell ref="I240:J240"/>
    <mergeCell ref="I241:J241"/>
    <mergeCell ref="I242:J242"/>
    <mergeCell ref="I243:J243"/>
    <mergeCell ref="I244:J244"/>
    <mergeCell ref="I235:J235"/>
    <mergeCell ref="I236:J236"/>
    <mergeCell ref="I237:J237"/>
    <mergeCell ref="I238:J238"/>
    <mergeCell ref="I239:J239"/>
    <mergeCell ref="I230:J230"/>
    <mergeCell ref="I231:J231"/>
    <mergeCell ref="I232:J232"/>
    <mergeCell ref="I233:J233"/>
    <mergeCell ref="I234:J234"/>
    <mergeCell ref="I225:J225"/>
    <mergeCell ref="I226:J226"/>
    <mergeCell ref="I227:J227"/>
    <mergeCell ref="I228:J228"/>
    <mergeCell ref="I229:J229"/>
    <mergeCell ref="I220:J220"/>
    <mergeCell ref="I221:J221"/>
    <mergeCell ref="I222:J222"/>
    <mergeCell ref="I223:J223"/>
    <mergeCell ref="I224:J224"/>
    <mergeCell ref="I215:J215"/>
    <mergeCell ref="I216:J216"/>
    <mergeCell ref="I217:J217"/>
    <mergeCell ref="I218:J218"/>
    <mergeCell ref="I219:J219"/>
    <mergeCell ref="I210:J210"/>
    <mergeCell ref="I211:J211"/>
    <mergeCell ref="I212:J212"/>
    <mergeCell ref="I213:J213"/>
    <mergeCell ref="I214:J214"/>
    <mergeCell ref="I205:J205"/>
    <mergeCell ref="I206:J206"/>
    <mergeCell ref="I207:J207"/>
    <mergeCell ref="I208:J208"/>
    <mergeCell ref="I209:J209"/>
    <mergeCell ref="I200:J200"/>
    <mergeCell ref="I201:J201"/>
    <mergeCell ref="I202:J202"/>
    <mergeCell ref="I203:J203"/>
    <mergeCell ref="I204:J204"/>
    <mergeCell ref="I195:J195"/>
    <mergeCell ref="I196:J196"/>
    <mergeCell ref="I197:J197"/>
    <mergeCell ref="I198:J198"/>
    <mergeCell ref="I199:J199"/>
    <mergeCell ref="I190:J190"/>
    <mergeCell ref="I191:J191"/>
    <mergeCell ref="I192:J192"/>
    <mergeCell ref="I193:J193"/>
    <mergeCell ref="I194:J194"/>
    <mergeCell ref="I185:J185"/>
    <mergeCell ref="I186:J186"/>
    <mergeCell ref="I187:J187"/>
    <mergeCell ref="I188:J188"/>
    <mergeCell ref="I189:J189"/>
    <mergeCell ref="I180:J180"/>
    <mergeCell ref="I181:J181"/>
    <mergeCell ref="I182:J182"/>
    <mergeCell ref="I183:J183"/>
    <mergeCell ref="I184:J184"/>
    <mergeCell ref="I175:J175"/>
    <mergeCell ref="I176:J176"/>
    <mergeCell ref="I177:J177"/>
    <mergeCell ref="I178:J178"/>
    <mergeCell ref="I179:J179"/>
    <mergeCell ref="I170:J170"/>
    <mergeCell ref="I171:J171"/>
    <mergeCell ref="I172:J172"/>
    <mergeCell ref="I173:J173"/>
    <mergeCell ref="I174:J174"/>
    <mergeCell ref="I165:J165"/>
    <mergeCell ref="I166:J166"/>
    <mergeCell ref="I167:J167"/>
    <mergeCell ref="I168:J168"/>
    <mergeCell ref="I169:J169"/>
    <mergeCell ref="I160:J160"/>
    <mergeCell ref="I161:J161"/>
    <mergeCell ref="I162:J162"/>
    <mergeCell ref="I163:J163"/>
    <mergeCell ref="I164:J164"/>
    <mergeCell ref="I155:J155"/>
    <mergeCell ref="I156:J156"/>
    <mergeCell ref="I157:J157"/>
    <mergeCell ref="I158:J158"/>
    <mergeCell ref="I159:J159"/>
    <mergeCell ref="I150:J150"/>
    <mergeCell ref="I151:J151"/>
    <mergeCell ref="I152:J152"/>
    <mergeCell ref="I153:J153"/>
    <mergeCell ref="I154:J154"/>
    <mergeCell ref="I145:J145"/>
    <mergeCell ref="I146:J146"/>
    <mergeCell ref="I147:J147"/>
    <mergeCell ref="I148:J148"/>
    <mergeCell ref="I149:J149"/>
    <mergeCell ref="I140:J140"/>
    <mergeCell ref="I141:J141"/>
    <mergeCell ref="I142:J142"/>
    <mergeCell ref="I143:J143"/>
    <mergeCell ref="I144:J144"/>
    <mergeCell ref="I135:J135"/>
    <mergeCell ref="I136:J136"/>
    <mergeCell ref="I137:J137"/>
    <mergeCell ref="I138:J138"/>
    <mergeCell ref="I139:J139"/>
    <mergeCell ref="I130:J130"/>
    <mergeCell ref="I131:J131"/>
    <mergeCell ref="I132:J132"/>
    <mergeCell ref="I133:J133"/>
    <mergeCell ref="I134:J134"/>
    <mergeCell ref="I125:J125"/>
    <mergeCell ref="I126:J126"/>
    <mergeCell ref="I127:J127"/>
    <mergeCell ref="I128:J128"/>
    <mergeCell ref="I129:J129"/>
    <mergeCell ref="I120:J120"/>
    <mergeCell ref="I121:J121"/>
    <mergeCell ref="I122:J122"/>
    <mergeCell ref="I123:J123"/>
    <mergeCell ref="I124:J124"/>
    <mergeCell ref="I115:J115"/>
    <mergeCell ref="I116:J116"/>
    <mergeCell ref="I117:J117"/>
    <mergeCell ref="I118:J118"/>
    <mergeCell ref="I119:J119"/>
    <mergeCell ref="I110:J110"/>
    <mergeCell ref="I111:J111"/>
    <mergeCell ref="I112:J112"/>
    <mergeCell ref="I113:J113"/>
    <mergeCell ref="I114:J114"/>
    <mergeCell ref="I105:J105"/>
    <mergeCell ref="I106:J106"/>
    <mergeCell ref="I107:J107"/>
    <mergeCell ref="I108:J108"/>
    <mergeCell ref="I109:J109"/>
    <mergeCell ref="I100:J100"/>
    <mergeCell ref="I101:J101"/>
    <mergeCell ref="I102:J102"/>
    <mergeCell ref="I103:J103"/>
    <mergeCell ref="I104:J104"/>
    <mergeCell ref="I95:J95"/>
    <mergeCell ref="I96:J96"/>
    <mergeCell ref="I97:J97"/>
    <mergeCell ref="I98:J98"/>
    <mergeCell ref="I99:J99"/>
    <mergeCell ref="I90:J90"/>
    <mergeCell ref="I91:J91"/>
    <mergeCell ref="I92:J92"/>
    <mergeCell ref="I93:J93"/>
    <mergeCell ref="I94:J94"/>
    <mergeCell ref="I85:J85"/>
    <mergeCell ref="I86:J86"/>
    <mergeCell ref="I87:J87"/>
    <mergeCell ref="I88:J88"/>
    <mergeCell ref="I89:J89"/>
    <mergeCell ref="I80:J80"/>
    <mergeCell ref="I81:J81"/>
    <mergeCell ref="I82:J82"/>
    <mergeCell ref="I83:J83"/>
    <mergeCell ref="I84:J84"/>
    <mergeCell ref="I75:J75"/>
    <mergeCell ref="I76:J76"/>
    <mergeCell ref="I77:J77"/>
    <mergeCell ref="I78:J78"/>
    <mergeCell ref="I79:J79"/>
    <mergeCell ref="I70:J70"/>
    <mergeCell ref="I71:J71"/>
    <mergeCell ref="I72:J72"/>
    <mergeCell ref="I73:J73"/>
    <mergeCell ref="I74:J74"/>
    <mergeCell ref="I65:J65"/>
    <mergeCell ref="I66:J66"/>
    <mergeCell ref="I67:J67"/>
    <mergeCell ref="I68:J68"/>
    <mergeCell ref="I69:J69"/>
    <mergeCell ref="I60:J60"/>
    <mergeCell ref="I61:J61"/>
    <mergeCell ref="I62:J62"/>
    <mergeCell ref="I63:J63"/>
    <mergeCell ref="I64:J64"/>
    <mergeCell ref="I55:J55"/>
    <mergeCell ref="I56:J56"/>
    <mergeCell ref="I57:J57"/>
    <mergeCell ref="I58:J58"/>
    <mergeCell ref="I59:J59"/>
    <mergeCell ref="I50:J50"/>
    <mergeCell ref="I51:J51"/>
    <mergeCell ref="I52:J52"/>
    <mergeCell ref="I53:J53"/>
    <mergeCell ref="I54:J54"/>
    <mergeCell ref="I45:J45"/>
    <mergeCell ref="I46:J46"/>
    <mergeCell ref="I47:J47"/>
    <mergeCell ref="I48:J48"/>
    <mergeCell ref="I49:J49"/>
    <mergeCell ref="I40:J40"/>
    <mergeCell ref="I41:J41"/>
    <mergeCell ref="I42:J42"/>
    <mergeCell ref="I43:J43"/>
    <mergeCell ref="I44:J44"/>
    <mergeCell ref="I35:J35"/>
    <mergeCell ref="I36:J36"/>
    <mergeCell ref="I37:J37"/>
    <mergeCell ref="I38:J38"/>
    <mergeCell ref="I39:J39"/>
    <mergeCell ref="I30:J30"/>
    <mergeCell ref="I31:J31"/>
    <mergeCell ref="I32:J32"/>
    <mergeCell ref="I33:J33"/>
    <mergeCell ref="I34:J34"/>
    <mergeCell ref="I25:J25"/>
    <mergeCell ref="I26:J26"/>
    <mergeCell ref="I27:J27"/>
    <mergeCell ref="I28:J28"/>
    <mergeCell ref="I29:J29"/>
    <mergeCell ref="I20:J20"/>
    <mergeCell ref="I21:J21"/>
    <mergeCell ref="I22:J22"/>
    <mergeCell ref="I23:J23"/>
    <mergeCell ref="I24:J24"/>
    <mergeCell ref="I15:J15"/>
    <mergeCell ref="I16:J16"/>
    <mergeCell ref="I17:J17"/>
    <mergeCell ref="I18:J18"/>
    <mergeCell ref="I19:J19"/>
    <mergeCell ref="J8:L8"/>
    <mergeCell ref="I11:J11"/>
    <mergeCell ref="I12:J12"/>
    <mergeCell ref="I13:J13"/>
    <mergeCell ref="I14:J14"/>
    <mergeCell ref="A1:L1"/>
    <mergeCell ref="A3:L3"/>
    <mergeCell ref="A4:L4"/>
    <mergeCell ref="A5:L5"/>
    <mergeCell ref="A6:L6"/>
  </mergeCells>
  <pageMargins left="0.78740157480314998" right="0.78740157480314998" top="0.78740157480314998" bottom="1.22490157480315" header="0.78740157480314998" footer="0.78740157480314998"/>
  <pageSetup paperSize="9" orientation="portrait" horizontalDpi="300" verticalDpi="300"/>
  <headerFooter alignWithMargins="0">
    <oddFooter>&amp;C&amp;"Arial,Regular"&amp;10&amp;P</oddFooter>
  </headerFooter>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DE9FB-B9DD-4B55-BDDD-05BEA7CBFFAC}">
  <dimension ref="A1:M597"/>
  <sheetViews>
    <sheetView showGridLines="0" workbookViewId="0">
      <pane ySplit="9" topLeftCell="A577" activePane="bottomLeft" state="frozen"/>
      <selection pane="bottomLeft" activeCell="M581" sqref="M581"/>
    </sheetView>
  </sheetViews>
  <sheetFormatPr baseColWidth="10" defaultColWidth="11.42578125" defaultRowHeight="15" x14ac:dyDescent="0.25"/>
  <cols>
    <col min="1" max="4" width="15.42578125" style="1240" customWidth="1"/>
    <col min="5" max="5" width="43.28515625" style="1240" customWidth="1"/>
    <col min="6" max="6" width="15.42578125" style="1240" customWidth="1"/>
    <col min="7" max="7" width="18.28515625" style="1240" customWidth="1"/>
    <col min="8" max="9" width="15.42578125" style="1240" customWidth="1"/>
    <col min="10" max="10" width="24.7109375" style="1240" customWidth="1"/>
    <col min="11" max="11" width="15.42578125" style="1252" customWidth="1"/>
    <col min="12" max="12" width="0.42578125" style="1240" customWidth="1"/>
    <col min="13" max="13" width="12.7109375" style="1240" bestFit="1" customWidth="1"/>
    <col min="14" max="16384" width="11.42578125" style="1240"/>
  </cols>
  <sheetData>
    <row r="1" spans="1:12" ht="21" customHeight="1" x14ac:dyDescent="0.25">
      <c r="A1" s="1366" t="s">
        <v>227</v>
      </c>
      <c r="B1" s="1363"/>
      <c r="C1" s="1363"/>
      <c r="D1" s="1363"/>
      <c r="E1" s="1363"/>
      <c r="F1" s="1363"/>
      <c r="G1" s="1363"/>
      <c r="H1" s="1363"/>
      <c r="I1" s="1363"/>
      <c r="J1" s="1363"/>
      <c r="K1" s="1363"/>
    </row>
    <row r="2" spans="1:12" ht="0.95" customHeight="1" x14ac:dyDescent="0.25"/>
    <row r="3" spans="1:12" ht="23.1" customHeight="1" x14ac:dyDescent="0.25">
      <c r="A3" s="1366" t="s">
        <v>3158</v>
      </c>
      <c r="B3" s="1363"/>
      <c r="C3" s="1363"/>
      <c r="D3" s="1363"/>
      <c r="E3" s="1363"/>
      <c r="F3" s="1363"/>
      <c r="G3" s="1363"/>
      <c r="H3" s="1363"/>
      <c r="I3" s="1363"/>
      <c r="J3" s="1363"/>
      <c r="K3" s="1363"/>
    </row>
    <row r="4" spans="1:12" ht="27" customHeight="1" x14ac:dyDescent="0.25">
      <c r="A4" s="1367" t="s">
        <v>3157</v>
      </c>
      <c r="B4" s="1363"/>
      <c r="C4" s="1363"/>
      <c r="D4" s="1363"/>
      <c r="E4" s="1363"/>
      <c r="F4" s="1363"/>
      <c r="G4" s="1363"/>
      <c r="H4" s="1363"/>
      <c r="I4" s="1363"/>
      <c r="J4" s="1363"/>
      <c r="K4" s="1363"/>
    </row>
    <row r="5" spans="1:12" ht="17.100000000000001" customHeight="1" x14ac:dyDescent="0.25">
      <c r="A5" s="1368" t="s">
        <v>14796</v>
      </c>
      <c r="B5" s="1363"/>
      <c r="C5" s="1363"/>
      <c r="D5" s="1363"/>
      <c r="E5" s="1363"/>
      <c r="F5" s="1363"/>
      <c r="G5" s="1363"/>
      <c r="H5" s="1363"/>
      <c r="I5" s="1363"/>
      <c r="J5" s="1363"/>
      <c r="K5" s="1363"/>
    </row>
    <row r="6" spans="1:12" ht="20.100000000000001" customHeight="1" x14ac:dyDescent="0.25">
      <c r="A6" s="1369" t="s">
        <v>13144</v>
      </c>
      <c r="B6" s="1363"/>
      <c r="C6" s="1363"/>
      <c r="D6" s="1363"/>
      <c r="E6" s="1363"/>
      <c r="F6" s="1363"/>
      <c r="G6" s="1363"/>
      <c r="H6" s="1363"/>
      <c r="I6" s="1363"/>
      <c r="J6" s="1363"/>
      <c r="K6" s="1363"/>
    </row>
    <row r="7" spans="1:12" ht="0" hidden="1" customHeight="1" x14ac:dyDescent="0.25"/>
    <row r="8" spans="1:12" ht="18.95" customHeight="1" x14ac:dyDescent="0.25">
      <c r="I8" s="1362" t="s">
        <v>15329</v>
      </c>
      <c r="J8" s="1363"/>
      <c r="K8" s="1363"/>
    </row>
    <row r="9" spans="1:12" ht="3" customHeight="1" x14ac:dyDescent="0.25">
      <c r="A9" s="1248"/>
      <c r="B9" s="1248"/>
      <c r="C9" s="1248"/>
      <c r="D9" s="1248"/>
      <c r="E9" s="1248"/>
      <c r="F9" s="1248"/>
      <c r="G9" s="1248"/>
      <c r="H9" s="1248"/>
      <c r="I9" s="1248"/>
      <c r="J9" s="1248"/>
      <c r="K9" s="1257"/>
      <c r="L9" s="1248"/>
    </row>
    <row r="10" spans="1:12" ht="12.95" customHeight="1" x14ac:dyDescent="0.25"/>
    <row r="11" spans="1:12" ht="24" x14ac:dyDescent="0.25">
      <c r="A11" s="1246" t="s">
        <v>240</v>
      </c>
      <c r="B11" s="1246" t="s">
        <v>14795</v>
      </c>
      <c r="C11" s="1246" t="s">
        <v>14794</v>
      </c>
      <c r="D11" s="1246" t="s">
        <v>14793</v>
      </c>
      <c r="E11" s="1247" t="s">
        <v>13133</v>
      </c>
      <c r="F11" s="1246" t="s">
        <v>14791</v>
      </c>
      <c r="G11" s="1246" t="s">
        <v>14790</v>
      </c>
      <c r="H11" s="1364" t="s">
        <v>178</v>
      </c>
      <c r="I11" s="1363"/>
      <c r="J11" s="1246" t="s">
        <v>14789</v>
      </c>
      <c r="K11" s="1258" t="s">
        <v>14788</v>
      </c>
    </row>
    <row r="12" spans="1:12" ht="16.5" customHeight="1" x14ac:dyDescent="0.25">
      <c r="A12" s="1245">
        <v>61703</v>
      </c>
      <c r="B12" s="1245" t="s">
        <v>13144</v>
      </c>
      <c r="C12" s="1245" t="s">
        <v>13136</v>
      </c>
      <c r="D12" s="1245">
        <v>458</v>
      </c>
      <c r="E12" s="1244" t="s">
        <v>14224</v>
      </c>
      <c r="F12" s="1244" t="s">
        <v>15773</v>
      </c>
      <c r="G12" s="1244" t="s">
        <v>13134</v>
      </c>
      <c r="H12" s="1365">
        <v>400</v>
      </c>
      <c r="I12" s="1363"/>
      <c r="J12" s="1243">
        <v>0</v>
      </c>
      <c r="K12" s="1259">
        <v>0</v>
      </c>
    </row>
    <row r="13" spans="1:12" ht="16.5" customHeight="1" x14ac:dyDescent="0.25">
      <c r="A13" s="1245">
        <v>62115</v>
      </c>
      <c r="B13" s="1245" t="s">
        <v>13144</v>
      </c>
      <c r="C13" s="1245" t="s">
        <v>13136</v>
      </c>
      <c r="D13" s="1245">
        <v>651</v>
      </c>
      <c r="E13" s="1244" t="s">
        <v>14228</v>
      </c>
      <c r="F13" s="1244" t="s">
        <v>15772</v>
      </c>
      <c r="G13" s="1244" t="s">
        <v>13134</v>
      </c>
      <c r="H13" s="1365">
        <v>5000</v>
      </c>
      <c r="I13" s="1363"/>
      <c r="J13" s="1243">
        <v>0</v>
      </c>
      <c r="K13" s="1259">
        <v>0</v>
      </c>
    </row>
    <row r="14" spans="1:12" ht="16.5" customHeight="1" x14ac:dyDescent="0.25">
      <c r="A14" s="1245">
        <v>62838</v>
      </c>
      <c r="B14" s="1245" t="s">
        <v>13144</v>
      </c>
      <c r="C14" s="1245" t="s">
        <v>13136</v>
      </c>
      <c r="D14" s="1245">
        <v>2712</v>
      </c>
      <c r="E14" s="1244" t="s">
        <v>15771</v>
      </c>
      <c r="F14" s="1244" t="s">
        <v>15770</v>
      </c>
      <c r="G14" s="1244" t="s">
        <v>13134</v>
      </c>
      <c r="H14" s="1365">
        <v>5049.42</v>
      </c>
      <c r="I14" s="1363"/>
      <c r="J14" s="1243">
        <v>0</v>
      </c>
      <c r="K14" s="1259">
        <v>0</v>
      </c>
    </row>
    <row r="15" spans="1:12" ht="16.5" customHeight="1" x14ac:dyDescent="0.25">
      <c r="A15" s="1245">
        <v>62839</v>
      </c>
      <c r="B15" s="1245" t="s">
        <v>13144</v>
      </c>
      <c r="C15" s="1245" t="s">
        <v>13136</v>
      </c>
      <c r="D15" s="1245">
        <v>2307</v>
      </c>
      <c r="E15" s="1244" t="s">
        <v>14688</v>
      </c>
      <c r="F15" s="1244" t="s">
        <v>15769</v>
      </c>
      <c r="G15" s="1244" t="s">
        <v>13134</v>
      </c>
      <c r="H15" s="1365">
        <v>2019.77</v>
      </c>
      <c r="I15" s="1363"/>
      <c r="J15" s="1243">
        <v>0</v>
      </c>
      <c r="K15" s="1259">
        <v>0</v>
      </c>
    </row>
    <row r="16" spans="1:12" ht="16.5" customHeight="1" x14ac:dyDescent="0.25">
      <c r="A16" s="1245">
        <v>62841</v>
      </c>
      <c r="B16" s="1245" t="s">
        <v>13144</v>
      </c>
      <c r="C16" s="1245" t="s">
        <v>13136</v>
      </c>
      <c r="D16" s="1245">
        <v>1682</v>
      </c>
      <c r="E16" s="1244" t="s">
        <v>14218</v>
      </c>
      <c r="F16" s="1244" t="s">
        <v>15768</v>
      </c>
      <c r="G16" s="1244" t="s">
        <v>13134</v>
      </c>
      <c r="H16" s="1365">
        <v>3029.65</v>
      </c>
      <c r="I16" s="1363"/>
      <c r="J16" s="1243">
        <v>0</v>
      </c>
      <c r="K16" s="1259">
        <v>0</v>
      </c>
    </row>
    <row r="17" spans="1:11" ht="16.5" customHeight="1" x14ac:dyDescent="0.25">
      <c r="A17" s="1245">
        <v>62843</v>
      </c>
      <c r="B17" s="1245" t="s">
        <v>13144</v>
      </c>
      <c r="C17" s="1245" t="s">
        <v>13136</v>
      </c>
      <c r="D17" s="1245">
        <v>93</v>
      </c>
      <c r="E17" s="1244" t="s">
        <v>15697</v>
      </c>
      <c r="F17" s="1244" t="s">
        <v>15767</v>
      </c>
      <c r="G17" s="1244" t="s">
        <v>13134</v>
      </c>
      <c r="H17" s="1365">
        <v>2019.76</v>
      </c>
      <c r="I17" s="1363"/>
      <c r="J17" s="1243">
        <v>0</v>
      </c>
      <c r="K17" s="1259">
        <v>0</v>
      </c>
    </row>
    <row r="18" spans="1:11" ht="16.5" customHeight="1" x14ac:dyDescent="0.25">
      <c r="A18" s="1245">
        <v>61599</v>
      </c>
      <c r="B18" s="1245" t="s">
        <v>13144</v>
      </c>
      <c r="C18" s="1245" t="s">
        <v>13136</v>
      </c>
      <c r="D18" s="1245">
        <v>1042</v>
      </c>
      <c r="E18" s="1244" t="s">
        <v>13588</v>
      </c>
      <c r="F18" s="1244" t="s">
        <v>15766</v>
      </c>
      <c r="G18" s="1244" t="s">
        <v>13134</v>
      </c>
      <c r="H18" s="1365">
        <v>1000</v>
      </c>
      <c r="I18" s="1363"/>
      <c r="J18" s="1243">
        <v>0</v>
      </c>
      <c r="K18" s="1259">
        <v>0</v>
      </c>
    </row>
    <row r="19" spans="1:11" ht="16.5" customHeight="1" x14ac:dyDescent="0.25">
      <c r="A19" s="1245">
        <v>62640</v>
      </c>
      <c r="B19" s="1245" t="s">
        <v>13144</v>
      </c>
      <c r="C19" s="1245" t="s">
        <v>13136</v>
      </c>
      <c r="D19" s="1245">
        <v>2165</v>
      </c>
      <c r="E19" s="1244" t="s">
        <v>15765</v>
      </c>
      <c r="F19" s="1244" t="s">
        <v>15764</v>
      </c>
      <c r="G19" s="1244" t="s">
        <v>13134</v>
      </c>
      <c r="H19" s="1365">
        <v>5049.42</v>
      </c>
      <c r="I19" s="1363"/>
      <c r="J19" s="1243">
        <v>0</v>
      </c>
      <c r="K19" s="1259">
        <v>0</v>
      </c>
    </row>
    <row r="20" spans="1:11" ht="16.5" customHeight="1" x14ac:dyDescent="0.25">
      <c r="A20" s="1245">
        <v>62678</v>
      </c>
      <c r="B20" s="1245" t="s">
        <v>13144</v>
      </c>
      <c r="C20" s="1245" t="s">
        <v>13136</v>
      </c>
      <c r="D20" s="1245">
        <v>2578</v>
      </c>
      <c r="E20" s="1244" t="s">
        <v>15357</v>
      </c>
      <c r="F20" s="1244" t="s">
        <v>15763</v>
      </c>
      <c r="G20" s="1244" t="s">
        <v>13134</v>
      </c>
      <c r="H20" s="1365">
        <v>2019.77</v>
      </c>
      <c r="I20" s="1363"/>
      <c r="J20" s="1243">
        <v>0</v>
      </c>
      <c r="K20" s="1259">
        <v>0</v>
      </c>
    </row>
    <row r="21" spans="1:11" ht="16.5" customHeight="1" x14ac:dyDescent="0.25">
      <c r="A21" s="1245">
        <v>62890</v>
      </c>
      <c r="B21" s="1245" t="s">
        <v>13144</v>
      </c>
      <c r="C21" s="1245" t="s">
        <v>13136</v>
      </c>
      <c r="D21" s="1245">
        <v>2713</v>
      </c>
      <c r="E21" s="1244" t="s">
        <v>14669</v>
      </c>
      <c r="F21" s="1244" t="s">
        <v>15762</v>
      </c>
      <c r="G21" s="1244" t="s">
        <v>13134</v>
      </c>
      <c r="H21" s="1365">
        <v>19188.02</v>
      </c>
      <c r="I21" s="1363"/>
      <c r="J21" s="1243">
        <v>0</v>
      </c>
      <c r="K21" s="1259">
        <v>0</v>
      </c>
    </row>
    <row r="22" spans="1:11" ht="16.5" customHeight="1" x14ac:dyDescent="0.25">
      <c r="A22" s="1245">
        <v>63082</v>
      </c>
      <c r="B22" s="1245" t="s">
        <v>13144</v>
      </c>
      <c r="C22" s="1245" t="s">
        <v>13136</v>
      </c>
      <c r="D22" s="1245">
        <v>1614</v>
      </c>
      <c r="E22" s="1244" t="s">
        <v>15761</v>
      </c>
      <c r="F22" s="1244" t="s">
        <v>15760</v>
      </c>
      <c r="G22" s="1244" t="s">
        <v>13134</v>
      </c>
      <c r="H22" s="1365">
        <v>1177.6300000000001</v>
      </c>
      <c r="I22" s="1363"/>
      <c r="J22" s="1243">
        <v>0</v>
      </c>
      <c r="K22" s="1259">
        <v>0</v>
      </c>
    </row>
    <row r="23" spans="1:11" ht="16.5" customHeight="1" x14ac:dyDescent="0.25">
      <c r="A23" s="1245">
        <v>63071</v>
      </c>
      <c r="B23" s="1245" t="s">
        <v>13144</v>
      </c>
      <c r="C23" s="1245" t="s">
        <v>13136</v>
      </c>
      <c r="D23" s="1245">
        <v>2902</v>
      </c>
      <c r="E23" s="1244" t="s">
        <v>13346</v>
      </c>
      <c r="F23" s="1244" t="s">
        <v>15759</v>
      </c>
      <c r="G23" s="1244" t="s">
        <v>13134</v>
      </c>
      <c r="H23" s="1365">
        <v>914.36</v>
      </c>
      <c r="I23" s="1363"/>
      <c r="J23" s="1243">
        <v>0</v>
      </c>
      <c r="K23" s="1259">
        <v>0</v>
      </c>
    </row>
    <row r="24" spans="1:11" ht="16.5" customHeight="1" x14ac:dyDescent="0.25">
      <c r="A24" s="1245">
        <v>63083</v>
      </c>
      <c r="B24" s="1245" t="s">
        <v>13141</v>
      </c>
      <c r="C24" s="1245" t="s">
        <v>13136</v>
      </c>
      <c r="D24" s="1245">
        <v>2458</v>
      </c>
      <c r="E24" s="1244" t="s">
        <v>15449</v>
      </c>
      <c r="F24" s="1244" t="s">
        <v>15758</v>
      </c>
      <c r="G24" s="1244" t="s">
        <v>13134</v>
      </c>
      <c r="H24" s="1365">
        <v>2459.7800000000002</v>
      </c>
      <c r="I24" s="1363"/>
      <c r="J24" s="1243">
        <v>0</v>
      </c>
      <c r="K24" s="1259">
        <v>0</v>
      </c>
    </row>
    <row r="25" spans="1:11" ht="16.5" customHeight="1" x14ac:dyDescent="0.25">
      <c r="A25" s="1245">
        <v>63073</v>
      </c>
      <c r="B25" s="1245" t="s">
        <v>13144</v>
      </c>
      <c r="C25" s="1245" t="s">
        <v>13136</v>
      </c>
      <c r="D25" s="1245">
        <v>3041</v>
      </c>
      <c r="E25" s="1244" t="s">
        <v>15636</v>
      </c>
      <c r="F25" s="1244"/>
      <c r="G25" s="1244" t="s">
        <v>13139</v>
      </c>
      <c r="H25" s="1365">
        <v>0</v>
      </c>
      <c r="I25" s="1363"/>
      <c r="J25" s="1243">
        <v>0</v>
      </c>
      <c r="K25" s="1259">
        <v>7701.38</v>
      </c>
    </row>
    <row r="26" spans="1:11" ht="16.5" customHeight="1" x14ac:dyDescent="0.25">
      <c r="A26" s="1245">
        <v>61883</v>
      </c>
      <c r="B26" s="1245" t="s">
        <v>13144</v>
      </c>
      <c r="C26" s="1245" t="s">
        <v>13136</v>
      </c>
      <c r="D26" s="1245">
        <v>1037</v>
      </c>
      <c r="E26" s="1244" t="s">
        <v>15757</v>
      </c>
      <c r="F26" s="1244"/>
      <c r="G26" s="1244" t="s">
        <v>13139</v>
      </c>
      <c r="H26" s="1365">
        <v>0</v>
      </c>
      <c r="I26" s="1363"/>
      <c r="J26" s="1243">
        <v>0</v>
      </c>
      <c r="K26" s="1259">
        <v>21487.07</v>
      </c>
    </row>
    <row r="27" spans="1:11" ht="16.5" customHeight="1" x14ac:dyDescent="0.25">
      <c r="A27" s="1245">
        <v>63079</v>
      </c>
      <c r="B27" s="1245" t="s">
        <v>13144</v>
      </c>
      <c r="C27" s="1245" t="s">
        <v>13136</v>
      </c>
      <c r="D27" s="1245">
        <v>267</v>
      </c>
      <c r="E27" s="1244" t="s">
        <v>14503</v>
      </c>
      <c r="F27" s="1244"/>
      <c r="G27" s="1244" t="s">
        <v>13139</v>
      </c>
      <c r="H27" s="1365">
        <v>0</v>
      </c>
      <c r="I27" s="1363"/>
      <c r="J27" s="1243">
        <v>0</v>
      </c>
      <c r="K27" s="1259">
        <v>3812.39</v>
      </c>
    </row>
    <row r="28" spans="1:11" ht="16.5" customHeight="1" x14ac:dyDescent="0.25">
      <c r="A28" s="1245">
        <v>62000</v>
      </c>
      <c r="B28" s="1245" t="s">
        <v>13144</v>
      </c>
      <c r="C28" s="1245" t="s">
        <v>13136</v>
      </c>
      <c r="D28" s="1245">
        <v>280</v>
      </c>
      <c r="E28" s="1244" t="s">
        <v>13725</v>
      </c>
      <c r="F28" s="1244" t="s">
        <v>13133</v>
      </c>
      <c r="G28" s="1244" t="s">
        <v>13134</v>
      </c>
      <c r="H28" s="1365">
        <v>2113.52</v>
      </c>
      <c r="I28" s="1363"/>
      <c r="J28" s="1243">
        <v>0</v>
      </c>
      <c r="K28" s="1259">
        <v>0</v>
      </c>
    </row>
    <row r="29" spans="1:11" ht="16.5" customHeight="1" x14ac:dyDescent="0.25">
      <c r="A29" s="1245">
        <v>62876</v>
      </c>
      <c r="B29" s="1245" t="s">
        <v>13144</v>
      </c>
      <c r="C29" s="1245" t="s">
        <v>13136</v>
      </c>
      <c r="D29" s="1245">
        <v>2564</v>
      </c>
      <c r="E29" s="1244" t="s">
        <v>13172</v>
      </c>
      <c r="F29" s="1244"/>
      <c r="G29" s="1244" t="s">
        <v>13139</v>
      </c>
      <c r="H29" s="1365">
        <v>0</v>
      </c>
      <c r="I29" s="1363"/>
      <c r="J29" s="1243">
        <v>0</v>
      </c>
      <c r="K29" s="1259">
        <v>10567.6</v>
      </c>
    </row>
    <row r="30" spans="1:11" ht="16.5" customHeight="1" x14ac:dyDescent="0.25">
      <c r="A30" s="1245">
        <v>61956</v>
      </c>
      <c r="B30" s="1245" t="s">
        <v>13141</v>
      </c>
      <c r="C30" s="1245" t="s">
        <v>13136</v>
      </c>
      <c r="D30" s="1245">
        <v>1295</v>
      </c>
      <c r="E30" s="1244" t="s">
        <v>15756</v>
      </c>
      <c r="F30" s="1244"/>
      <c r="G30" s="1244" t="s">
        <v>13139</v>
      </c>
      <c r="H30" s="1365">
        <v>0</v>
      </c>
      <c r="I30" s="1363"/>
      <c r="J30" s="1243">
        <v>0</v>
      </c>
      <c r="K30" s="1259">
        <v>52457.52</v>
      </c>
    </row>
    <row r="31" spans="1:11" ht="16.5" customHeight="1" x14ac:dyDescent="0.25">
      <c r="A31" s="1245">
        <v>61925</v>
      </c>
      <c r="B31" s="1245" t="s">
        <v>13141</v>
      </c>
      <c r="C31" s="1245" t="s">
        <v>13136</v>
      </c>
      <c r="D31" s="1245">
        <v>1102</v>
      </c>
      <c r="E31" s="1244" t="s">
        <v>13730</v>
      </c>
      <c r="F31" s="1244"/>
      <c r="G31" s="1244" t="s">
        <v>13139</v>
      </c>
      <c r="H31" s="1365">
        <v>0</v>
      </c>
      <c r="I31" s="1363"/>
      <c r="J31" s="1243">
        <v>0</v>
      </c>
      <c r="K31" s="1259">
        <v>5507.26</v>
      </c>
    </row>
    <row r="32" spans="1:11" ht="16.5" customHeight="1" x14ac:dyDescent="0.25">
      <c r="A32" s="1245">
        <v>61783</v>
      </c>
      <c r="B32" s="1245" t="s">
        <v>13141</v>
      </c>
      <c r="C32" s="1245" t="s">
        <v>13136</v>
      </c>
      <c r="D32" s="1245">
        <v>2770</v>
      </c>
      <c r="E32" s="1244" t="s">
        <v>13340</v>
      </c>
      <c r="F32" s="1244"/>
      <c r="G32" s="1244" t="s">
        <v>13139</v>
      </c>
      <c r="H32" s="1365">
        <v>0</v>
      </c>
      <c r="I32" s="1363"/>
      <c r="J32" s="1243">
        <v>0</v>
      </c>
      <c r="K32" s="1259">
        <v>99020.73</v>
      </c>
    </row>
    <row r="33" spans="1:11" ht="16.5" customHeight="1" x14ac:dyDescent="0.25">
      <c r="A33" s="1245">
        <v>62873</v>
      </c>
      <c r="B33" s="1245" t="s">
        <v>13141</v>
      </c>
      <c r="C33" s="1245" t="s">
        <v>13136</v>
      </c>
      <c r="D33" s="1245">
        <v>2311</v>
      </c>
      <c r="E33" s="1244" t="s">
        <v>13431</v>
      </c>
      <c r="F33" s="1244"/>
      <c r="G33" s="1244" t="s">
        <v>13139</v>
      </c>
      <c r="H33" s="1365">
        <v>0</v>
      </c>
      <c r="I33" s="1363"/>
      <c r="J33" s="1243">
        <v>0</v>
      </c>
      <c r="K33" s="1259">
        <v>1049.1500000000001</v>
      </c>
    </row>
    <row r="34" spans="1:11" ht="16.5" customHeight="1" x14ac:dyDescent="0.25">
      <c r="A34" s="1245">
        <v>61510</v>
      </c>
      <c r="B34" s="1245" t="s">
        <v>13141</v>
      </c>
      <c r="C34" s="1245" t="s">
        <v>13136</v>
      </c>
      <c r="D34" s="1245">
        <v>866</v>
      </c>
      <c r="E34" s="1244" t="s">
        <v>15755</v>
      </c>
      <c r="F34" s="1244"/>
      <c r="G34" s="1244" t="s">
        <v>13139</v>
      </c>
      <c r="H34" s="1365">
        <v>0</v>
      </c>
      <c r="I34" s="1363"/>
      <c r="J34" s="1243">
        <v>0</v>
      </c>
      <c r="K34" s="1259">
        <v>3185.97</v>
      </c>
    </row>
    <row r="35" spans="1:11" ht="16.5" customHeight="1" x14ac:dyDescent="0.25">
      <c r="A35" s="1245">
        <v>62133</v>
      </c>
      <c r="B35" s="1245" t="s">
        <v>13141</v>
      </c>
      <c r="C35" s="1245" t="s">
        <v>13136</v>
      </c>
      <c r="D35" s="1245">
        <v>1034</v>
      </c>
      <c r="E35" s="1244" t="s">
        <v>13344</v>
      </c>
      <c r="F35" s="1244"/>
      <c r="G35" s="1244" t="s">
        <v>13139</v>
      </c>
      <c r="H35" s="1365">
        <v>0</v>
      </c>
      <c r="I35" s="1363"/>
      <c r="J35" s="1243">
        <v>0</v>
      </c>
      <c r="K35" s="1259">
        <v>2113.2199999999998</v>
      </c>
    </row>
    <row r="36" spans="1:11" ht="16.5" customHeight="1" x14ac:dyDescent="0.25">
      <c r="A36" s="1245">
        <v>63075</v>
      </c>
      <c r="B36" s="1245" t="s">
        <v>13144</v>
      </c>
      <c r="C36" s="1245" t="s">
        <v>13136</v>
      </c>
      <c r="D36" s="1245">
        <v>2562</v>
      </c>
      <c r="E36" s="1244" t="s">
        <v>15754</v>
      </c>
      <c r="F36" s="1244"/>
      <c r="G36" s="1244" t="s">
        <v>13139</v>
      </c>
      <c r="H36" s="1365">
        <v>0</v>
      </c>
      <c r="I36" s="1363"/>
      <c r="J36" s="1243">
        <v>0</v>
      </c>
      <c r="K36" s="1259">
        <v>662.49</v>
      </c>
    </row>
    <row r="37" spans="1:11" ht="16.5" customHeight="1" x14ac:dyDescent="0.25">
      <c r="A37" s="1245">
        <v>61965</v>
      </c>
      <c r="B37" s="1245" t="s">
        <v>13141</v>
      </c>
      <c r="C37" s="1245" t="s">
        <v>13136</v>
      </c>
      <c r="D37" s="1245">
        <v>1375</v>
      </c>
      <c r="E37" s="1244" t="s">
        <v>13168</v>
      </c>
      <c r="F37" s="1244"/>
      <c r="G37" s="1244" t="s">
        <v>13139</v>
      </c>
      <c r="H37" s="1365">
        <v>0</v>
      </c>
      <c r="I37" s="1363"/>
      <c r="J37" s="1243">
        <v>0</v>
      </c>
      <c r="K37" s="1259">
        <v>5482.98</v>
      </c>
    </row>
    <row r="38" spans="1:11" ht="16.5" customHeight="1" x14ac:dyDescent="0.25">
      <c r="A38" s="1245">
        <v>61966</v>
      </c>
      <c r="B38" s="1245" t="s">
        <v>13141</v>
      </c>
      <c r="C38" s="1245" t="s">
        <v>13136</v>
      </c>
      <c r="D38" s="1245">
        <v>1033</v>
      </c>
      <c r="E38" s="1244" t="s">
        <v>13166</v>
      </c>
      <c r="F38" s="1244"/>
      <c r="G38" s="1244" t="s">
        <v>13139</v>
      </c>
      <c r="H38" s="1365">
        <v>0</v>
      </c>
      <c r="I38" s="1363"/>
      <c r="J38" s="1243">
        <v>0</v>
      </c>
      <c r="K38" s="1259">
        <v>3107.52</v>
      </c>
    </row>
    <row r="39" spans="1:11" ht="16.5" customHeight="1" x14ac:dyDescent="0.25">
      <c r="A39" s="1245">
        <v>61759</v>
      </c>
      <c r="B39" s="1245" t="s">
        <v>13141</v>
      </c>
      <c r="C39" s="1245" t="s">
        <v>13136</v>
      </c>
      <c r="D39" s="1245">
        <v>2687</v>
      </c>
      <c r="E39" s="1244" t="s">
        <v>15588</v>
      </c>
      <c r="F39" s="1244"/>
      <c r="G39" s="1244" t="s">
        <v>13139</v>
      </c>
      <c r="H39" s="1365">
        <v>0</v>
      </c>
      <c r="I39" s="1363"/>
      <c r="J39" s="1243">
        <v>0</v>
      </c>
      <c r="K39" s="1259">
        <v>7053.45</v>
      </c>
    </row>
    <row r="40" spans="1:11" ht="16.5" customHeight="1" x14ac:dyDescent="0.25">
      <c r="A40" s="1245">
        <v>61654</v>
      </c>
      <c r="B40" s="1245" t="s">
        <v>13141</v>
      </c>
      <c r="C40" s="1245" t="s">
        <v>13136</v>
      </c>
      <c r="D40" s="1245">
        <v>107</v>
      </c>
      <c r="E40" s="1244" t="s">
        <v>15753</v>
      </c>
      <c r="F40" s="1244"/>
      <c r="G40" s="1244" t="s">
        <v>13139</v>
      </c>
      <c r="H40" s="1365">
        <v>0</v>
      </c>
      <c r="I40" s="1363"/>
      <c r="J40" s="1243">
        <v>0</v>
      </c>
      <c r="K40" s="1259">
        <v>34473.06</v>
      </c>
    </row>
    <row r="41" spans="1:11" ht="16.5" customHeight="1" x14ac:dyDescent="0.25">
      <c r="A41" s="1245">
        <v>62794</v>
      </c>
      <c r="B41" s="1245" t="s">
        <v>13136</v>
      </c>
      <c r="C41" s="1245" t="s">
        <v>13136</v>
      </c>
      <c r="D41" s="1245">
        <v>2663</v>
      </c>
      <c r="E41" s="1244" t="s">
        <v>13253</v>
      </c>
      <c r="F41" s="1244"/>
      <c r="G41" s="1244" t="s">
        <v>13134</v>
      </c>
      <c r="H41" s="1365">
        <v>0.01</v>
      </c>
      <c r="I41" s="1363"/>
      <c r="J41" s="1243">
        <v>0</v>
      </c>
      <c r="K41" s="1259">
        <v>0</v>
      </c>
    </row>
    <row r="42" spans="1:11" ht="16.5" customHeight="1" x14ac:dyDescent="0.25">
      <c r="A42" s="1245">
        <v>62458</v>
      </c>
      <c r="B42" s="1245" t="s">
        <v>15594</v>
      </c>
      <c r="C42" s="1245" t="s">
        <v>15594</v>
      </c>
      <c r="D42" s="1245">
        <v>336</v>
      </c>
      <c r="E42" s="1244" t="s">
        <v>15397</v>
      </c>
      <c r="F42" s="1244"/>
      <c r="G42" s="1244" t="s">
        <v>13134</v>
      </c>
      <c r="H42" s="1365">
        <v>0.03</v>
      </c>
      <c r="I42" s="1363"/>
      <c r="J42" s="1243">
        <v>0</v>
      </c>
      <c r="K42" s="1259">
        <v>0</v>
      </c>
    </row>
    <row r="43" spans="1:11" ht="16.5" customHeight="1" x14ac:dyDescent="0.25">
      <c r="A43" s="1245">
        <v>63152</v>
      </c>
      <c r="B43" s="1245" t="s">
        <v>15594</v>
      </c>
      <c r="C43" s="1245" t="s">
        <v>15594</v>
      </c>
      <c r="D43" s="1245">
        <v>2829</v>
      </c>
      <c r="E43" s="1244" t="s">
        <v>15752</v>
      </c>
      <c r="F43" s="1244"/>
      <c r="G43" s="1244" t="s">
        <v>13134</v>
      </c>
      <c r="H43" s="1365">
        <v>0.05</v>
      </c>
      <c r="I43" s="1363"/>
      <c r="J43" s="1243">
        <v>0</v>
      </c>
      <c r="K43" s="1259">
        <v>0</v>
      </c>
    </row>
    <row r="44" spans="1:11" ht="16.5" customHeight="1" x14ac:dyDescent="0.25">
      <c r="A44" s="1245">
        <v>62823</v>
      </c>
      <c r="B44" s="1245" t="s">
        <v>13136</v>
      </c>
      <c r="C44" s="1245" t="s">
        <v>15591</v>
      </c>
      <c r="D44" s="1245">
        <v>2164</v>
      </c>
      <c r="E44" s="1244" t="s">
        <v>15751</v>
      </c>
      <c r="F44" s="1244" t="s">
        <v>15750</v>
      </c>
      <c r="G44" s="1244" t="s">
        <v>13134</v>
      </c>
      <c r="H44" s="1365">
        <v>3029.65</v>
      </c>
      <c r="I44" s="1363"/>
      <c r="J44" s="1243">
        <v>0</v>
      </c>
      <c r="K44" s="1259">
        <v>0</v>
      </c>
    </row>
    <row r="45" spans="1:11" ht="16.5" customHeight="1" x14ac:dyDescent="0.25">
      <c r="A45" s="1245">
        <v>63057</v>
      </c>
      <c r="B45" s="1245" t="s">
        <v>13136</v>
      </c>
      <c r="C45" s="1245" t="s">
        <v>15591</v>
      </c>
      <c r="D45" s="1245">
        <v>2616</v>
      </c>
      <c r="E45" s="1244" t="s">
        <v>13250</v>
      </c>
      <c r="F45" s="1244" t="s">
        <v>15749</v>
      </c>
      <c r="G45" s="1244" t="s">
        <v>13134</v>
      </c>
      <c r="H45" s="1365">
        <v>1360.82</v>
      </c>
      <c r="I45" s="1363"/>
      <c r="J45" s="1243">
        <v>0</v>
      </c>
      <c r="K45" s="1259">
        <v>0</v>
      </c>
    </row>
    <row r="46" spans="1:11" ht="16.5" customHeight="1" x14ac:dyDescent="0.25">
      <c r="A46" s="1245">
        <v>58456</v>
      </c>
      <c r="B46" s="1245" t="s">
        <v>13141</v>
      </c>
      <c r="C46" s="1245" t="s">
        <v>15591</v>
      </c>
      <c r="D46" s="1245">
        <v>1821</v>
      </c>
      <c r="E46" s="1244" t="s">
        <v>14537</v>
      </c>
      <c r="F46" s="1244" t="s">
        <v>15748</v>
      </c>
      <c r="G46" s="1244" t="s">
        <v>13134</v>
      </c>
      <c r="H46" s="1365">
        <v>700</v>
      </c>
      <c r="I46" s="1363"/>
      <c r="J46" s="1243">
        <v>0</v>
      </c>
      <c r="K46" s="1259">
        <v>0</v>
      </c>
    </row>
    <row r="47" spans="1:11" ht="16.5" customHeight="1" x14ac:dyDescent="0.25">
      <c r="A47" s="1245">
        <v>61877</v>
      </c>
      <c r="B47" s="1245" t="s">
        <v>13141</v>
      </c>
      <c r="C47" s="1245" t="s">
        <v>15591</v>
      </c>
      <c r="D47" s="1245">
        <v>2503</v>
      </c>
      <c r="E47" s="1244" t="s">
        <v>14014</v>
      </c>
      <c r="F47" s="1244" t="s">
        <v>15747</v>
      </c>
      <c r="G47" s="1244" t="s">
        <v>13134</v>
      </c>
      <c r="H47" s="1365">
        <v>3451.02</v>
      </c>
      <c r="I47" s="1363"/>
      <c r="J47" s="1243">
        <v>0</v>
      </c>
      <c r="K47" s="1259">
        <v>0</v>
      </c>
    </row>
    <row r="48" spans="1:11" ht="16.5" customHeight="1" x14ac:dyDescent="0.25">
      <c r="A48" s="1245">
        <v>62911</v>
      </c>
      <c r="B48" s="1245" t="s">
        <v>13141</v>
      </c>
      <c r="C48" s="1245" t="s">
        <v>15591</v>
      </c>
      <c r="D48" s="1245">
        <v>1597</v>
      </c>
      <c r="E48" s="1244" t="s">
        <v>15746</v>
      </c>
      <c r="F48" s="1244" t="s">
        <v>15745</v>
      </c>
      <c r="G48" s="1244" t="s">
        <v>13134</v>
      </c>
      <c r="H48" s="1365">
        <v>5245.75</v>
      </c>
      <c r="I48" s="1363"/>
      <c r="J48" s="1243">
        <v>0</v>
      </c>
      <c r="K48" s="1259">
        <v>0</v>
      </c>
    </row>
    <row r="49" spans="1:11" ht="16.5" customHeight="1" x14ac:dyDescent="0.25">
      <c r="A49" s="1245">
        <v>62835</v>
      </c>
      <c r="B49" s="1245" t="s">
        <v>13136</v>
      </c>
      <c r="C49" s="1245" t="s">
        <v>15591</v>
      </c>
      <c r="D49" s="1245">
        <v>1988</v>
      </c>
      <c r="E49" s="1244" t="s">
        <v>15744</v>
      </c>
      <c r="F49" s="1244" t="s">
        <v>15743</v>
      </c>
      <c r="G49" s="1244" t="s">
        <v>13134</v>
      </c>
      <c r="H49" s="1365">
        <v>3029.65</v>
      </c>
      <c r="I49" s="1363"/>
      <c r="J49" s="1243">
        <v>0</v>
      </c>
      <c r="K49" s="1259">
        <v>0</v>
      </c>
    </row>
    <row r="50" spans="1:11" ht="16.5" customHeight="1" x14ac:dyDescent="0.25">
      <c r="A50" s="1245">
        <v>62827</v>
      </c>
      <c r="B50" s="1245" t="s">
        <v>13136</v>
      </c>
      <c r="C50" s="1245" t="s">
        <v>15591</v>
      </c>
      <c r="D50" s="1245">
        <v>3051</v>
      </c>
      <c r="E50" s="1244" t="s">
        <v>14105</v>
      </c>
      <c r="F50" s="1244" t="s">
        <v>15742</v>
      </c>
      <c r="G50" s="1244" t="s">
        <v>13134</v>
      </c>
      <c r="H50" s="1365">
        <v>2019.77</v>
      </c>
      <c r="I50" s="1363"/>
      <c r="J50" s="1243">
        <v>0</v>
      </c>
      <c r="K50" s="1259">
        <v>0</v>
      </c>
    </row>
    <row r="51" spans="1:11" ht="16.5" customHeight="1" x14ac:dyDescent="0.25">
      <c r="A51" s="1245">
        <v>62781</v>
      </c>
      <c r="B51" s="1245" t="s">
        <v>13136</v>
      </c>
      <c r="C51" s="1245" t="s">
        <v>15591</v>
      </c>
      <c r="D51" s="1245">
        <v>2292</v>
      </c>
      <c r="E51" s="1244" t="s">
        <v>14040</v>
      </c>
      <c r="F51" s="1244" t="s">
        <v>15741</v>
      </c>
      <c r="G51" s="1244" t="s">
        <v>13134</v>
      </c>
      <c r="H51" s="1365">
        <v>10098.84</v>
      </c>
      <c r="I51" s="1363"/>
      <c r="J51" s="1243">
        <v>0</v>
      </c>
      <c r="K51" s="1259">
        <v>0</v>
      </c>
    </row>
    <row r="52" spans="1:11" ht="16.5" customHeight="1" x14ac:dyDescent="0.25">
      <c r="A52" s="1245">
        <v>62340</v>
      </c>
      <c r="B52" s="1245" t="s">
        <v>13136</v>
      </c>
      <c r="C52" s="1245" t="s">
        <v>15591</v>
      </c>
      <c r="D52" s="1245">
        <v>2222</v>
      </c>
      <c r="E52" s="1244" t="s">
        <v>15740</v>
      </c>
      <c r="F52" s="1244" t="s">
        <v>15739</v>
      </c>
      <c r="G52" s="1244" t="s">
        <v>13134</v>
      </c>
      <c r="H52" s="1365">
        <v>5283.8</v>
      </c>
      <c r="I52" s="1363"/>
      <c r="J52" s="1243">
        <v>0</v>
      </c>
      <c r="K52" s="1259">
        <v>0</v>
      </c>
    </row>
    <row r="53" spans="1:11" ht="16.5" customHeight="1" x14ac:dyDescent="0.25">
      <c r="A53" s="1245">
        <v>62754</v>
      </c>
      <c r="B53" s="1245" t="s">
        <v>13141</v>
      </c>
      <c r="C53" s="1245" t="s">
        <v>15591</v>
      </c>
      <c r="D53" s="1245">
        <v>1316</v>
      </c>
      <c r="E53" s="1244" t="s">
        <v>15738</v>
      </c>
      <c r="F53" s="1244" t="s">
        <v>15737</v>
      </c>
      <c r="G53" s="1244" t="s">
        <v>13134</v>
      </c>
      <c r="H53" s="1365">
        <v>1841.96</v>
      </c>
      <c r="I53" s="1363"/>
      <c r="J53" s="1243">
        <v>0</v>
      </c>
      <c r="K53" s="1259">
        <v>0</v>
      </c>
    </row>
    <row r="54" spans="1:11" ht="16.5" customHeight="1" x14ac:dyDescent="0.25">
      <c r="A54" s="1245">
        <v>62563</v>
      </c>
      <c r="B54" s="1245" t="s">
        <v>13141</v>
      </c>
      <c r="C54" s="1245" t="s">
        <v>15591</v>
      </c>
      <c r="D54" s="1245">
        <v>2927</v>
      </c>
      <c r="E54" s="1244" t="s">
        <v>14203</v>
      </c>
      <c r="F54" s="1244" t="s">
        <v>15736</v>
      </c>
      <c r="G54" s="1244" t="s">
        <v>13134</v>
      </c>
      <c r="H54" s="1365">
        <v>8079.08</v>
      </c>
      <c r="I54" s="1363"/>
      <c r="J54" s="1243">
        <v>0</v>
      </c>
      <c r="K54" s="1259">
        <v>0</v>
      </c>
    </row>
    <row r="55" spans="1:11" ht="16.5" customHeight="1" x14ac:dyDescent="0.25">
      <c r="A55" s="1245">
        <v>62743</v>
      </c>
      <c r="B55" s="1245" t="s">
        <v>13141</v>
      </c>
      <c r="C55" s="1245" t="s">
        <v>15591</v>
      </c>
      <c r="D55" s="1245">
        <v>2298</v>
      </c>
      <c r="E55" s="1244" t="s">
        <v>14206</v>
      </c>
      <c r="F55" s="1244" t="s">
        <v>15735</v>
      </c>
      <c r="G55" s="1244" t="s">
        <v>13134</v>
      </c>
      <c r="H55" s="1365">
        <v>50494.22</v>
      </c>
      <c r="I55" s="1363"/>
      <c r="J55" s="1243">
        <v>0</v>
      </c>
      <c r="K55" s="1259">
        <v>0</v>
      </c>
    </row>
    <row r="56" spans="1:11" ht="16.5" customHeight="1" x14ac:dyDescent="0.25">
      <c r="A56" s="1245">
        <v>62564</v>
      </c>
      <c r="B56" s="1245" t="s">
        <v>13141</v>
      </c>
      <c r="C56" s="1245" t="s">
        <v>15591</v>
      </c>
      <c r="D56" s="1245">
        <v>1948</v>
      </c>
      <c r="E56" s="1244" t="s">
        <v>15734</v>
      </c>
      <c r="F56" s="1244" t="s">
        <v>15733</v>
      </c>
      <c r="G56" s="1244" t="s">
        <v>13134</v>
      </c>
      <c r="H56" s="1365">
        <v>10098.84</v>
      </c>
      <c r="I56" s="1363"/>
      <c r="J56" s="1243">
        <v>0</v>
      </c>
      <c r="K56" s="1259">
        <v>0</v>
      </c>
    </row>
    <row r="57" spans="1:11" ht="16.5" customHeight="1" x14ac:dyDescent="0.25">
      <c r="A57" s="1245">
        <v>62861</v>
      </c>
      <c r="B57" s="1245" t="s">
        <v>13141</v>
      </c>
      <c r="C57" s="1245" t="s">
        <v>15591</v>
      </c>
      <c r="D57" s="1245">
        <v>3118</v>
      </c>
      <c r="E57" s="1244" t="s">
        <v>14211</v>
      </c>
      <c r="F57" s="1244" t="s">
        <v>15732</v>
      </c>
      <c r="G57" s="1244" t="s">
        <v>13134</v>
      </c>
      <c r="H57" s="1365">
        <v>1142.53</v>
      </c>
      <c r="I57" s="1363"/>
      <c r="J57" s="1243">
        <v>0</v>
      </c>
      <c r="K57" s="1259">
        <v>0</v>
      </c>
    </row>
    <row r="58" spans="1:11" ht="16.5" customHeight="1" x14ac:dyDescent="0.25">
      <c r="A58" s="1245">
        <v>62798</v>
      </c>
      <c r="B58" s="1245" t="s">
        <v>13141</v>
      </c>
      <c r="C58" s="1245" t="s">
        <v>15591</v>
      </c>
      <c r="D58" s="1245">
        <v>2502</v>
      </c>
      <c r="E58" s="1244" t="s">
        <v>15728</v>
      </c>
      <c r="F58" s="1244" t="s">
        <v>15731</v>
      </c>
      <c r="G58" s="1244" t="s">
        <v>13134</v>
      </c>
      <c r="H58" s="1365">
        <v>20197.689999999999</v>
      </c>
      <c r="I58" s="1363"/>
      <c r="J58" s="1243">
        <v>0</v>
      </c>
      <c r="K58" s="1259">
        <v>0</v>
      </c>
    </row>
    <row r="59" spans="1:11" ht="16.5" customHeight="1" x14ac:dyDescent="0.25">
      <c r="A59" s="1245">
        <v>62837</v>
      </c>
      <c r="B59" s="1245" t="s">
        <v>13141</v>
      </c>
      <c r="C59" s="1245" t="s">
        <v>15591</v>
      </c>
      <c r="D59" s="1245">
        <v>2417</v>
      </c>
      <c r="E59" s="1244" t="s">
        <v>15730</v>
      </c>
      <c r="F59" s="1244" t="s">
        <v>15729</v>
      </c>
      <c r="G59" s="1244" t="s">
        <v>13134</v>
      </c>
      <c r="H59" s="1365">
        <v>5049.42</v>
      </c>
      <c r="I59" s="1363"/>
      <c r="J59" s="1243">
        <v>0</v>
      </c>
      <c r="K59" s="1259">
        <v>0</v>
      </c>
    </row>
    <row r="60" spans="1:11" ht="16.5" customHeight="1" x14ac:dyDescent="0.25">
      <c r="A60" s="1245">
        <v>62574</v>
      </c>
      <c r="B60" s="1245" t="s">
        <v>13141</v>
      </c>
      <c r="C60" s="1245" t="s">
        <v>15591</v>
      </c>
      <c r="D60" s="1245">
        <v>2502</v>
      </c>
      <c r="E60" s="1244" t="s">
        <v>15728</v>
      </c>
      <c r="F60" s="1244" t="s">
        <v>15727</v>
      </c>
      <c r="G60" s="1244" t="s">
        <v>13134</v>
      </c>
      <c r="H60" s="1365">
        <v>30296.53</v>
      </c>
      <c r="I60" s="1363"/>
      <c r="J60" s="1243">
        <v>0</v>
      </c>
      <c r="K60" s="1259">
        <v>0</v>
      </c>
    </row>
    <row r="61" spans="1:11" ht="16.5" customHeight="1" x14ac:dyDescent="0.25">
      <c r="A61" s="1245">
        <v>62976</v>
      </c>
      <c r="B61" s="1245" t="s">
        <v>13136</v>
      </c>
      <c r="C61" s="1245" t="s">
        <v>15591</v>
      </c>
      <c r="D61" s="1245">
        <v>3082</v>
      </c>
      <c r="E61" s="1244" t="s">
        <v>14096</v>
      </c>
      <c r="F61" s="1244" t="s">
        <v>15726</v>
      </c>
      <c r="G61" s="1244" t="s">
        <v>13134</v>
      </c>
      <c r="H61" s="1365">
        <v>1436.8</v>
      </c>
      <c r="I61" s="1363"/>
      <c r="J61" s="1243">
        <v>0</v>
      </c>
      <c r="K61" s="1259">
        <v>0</v>
      </c>
    </row>
    <row r="62" spans="1:11" ht="16.5" customHeight="1" x14ac:dyDescent="0.25">
      <c r="A62" s="1245">
        <v>63101</v>
      </c>
      <c r="B62" s="1245" t="s">
        <v>15596</v>
      </c>
      <c r="C62" s="1245" t="s">
        <v>15591</v>
      </c>
      <c r="D62" s="1245">
        <v>2209</v>
      </c>
      <c r="E62" s="1244" t="s">
        <v>14099</v>
      </c>
      <c r="F62" s="1244" t="s">
        <v>15725</v>
      </c>
      <c r="G62" s="1244" t="s">
        <v>13303</v>
      </c>
      <c r="H62" s="1365">
        <v>0</v>
      </c>
      <c r="I62" s="1363"/>
      <c r="J62" s="1243">
        <v>0</v>
      </c>
      <c r="K62" s="1259">
        <v>1908.81</v>
      </c>
    </row>
    <row r="63" spans="1:11" ht="16.5" customHeight="1" x14ac:dyDescent="0.25">
      <c r="A63" s="1245">
        <v>62512</v>
      </c>
      <c r="B63" s="1245" t="s">
        <v>15596</v>
      </c>
      <c r="C63" s="1245" t="s">
        <v>15591</v>
      </c>
      <c r="D63" s="1245">
        <v>3150</v>
      </c>
      <c r="E63" s="1244" t="s">
        <v>14516</v>
      </c>
      <c r="F63" s="1244" t="s">
        <v>15724</v>
      </c>
      <c r="G63" s="1244" t="s">
        <v>13134</v>
      </c>
      <c r="H63" s="1365">
        <v>1009.88</v>
      </c>
      <c r="I63" s="1363"/>
      <c r="J63" s="1243">
        <v>0</v>
      </c>
      <c r="K63" s="1259">
        <v>0</v>
      </c>
    </row>
    <row r="64" spans="1:11" ht="16.5" customHeight="1" x14ac:dyDescent="0.25">
      <c r="A64" s="1245">
        <v>62828</v>
      </c>
      <c r="B64" s="1245" t="s">
        <v>15596</v>
      </c>
      <c r="C64" s="1245" t="s">
        <v>15591</v>
      </c>
      <c r="D64" s="1245">
        <v>2848</v>
      </c>
      <c r="E64" s="1244" t="s">
        <v>14508</v>
      </c>
      <c r="F64" s="1244" t="s">
        <v>15723</v>
      </c>
      <c r="G64" s="1244" t="s">
        <v>13134</v>
      </c>
      <c r="H64" s="1365">
        <v>3456.57</v>
      </c>
      <c r="I64" s="1363"/>
      <c r="J64" s="1243">
        <v>0</v>
      </c>
      <c r="K64" s="1259">
        <v>0</v>
      </c>
    </row>
    <row r="65" spans="1:11" ht="16.5" customHeight="1" x14ac:dyDescent="0.25">
      <c r="A65" s="1245">
        <v>62067</v>
      </c>
      <c r="B65" s="1245" t="s">
        <v>15649</v>
      </c>
      <c r="C65" s="1245" t="s">
        <v>15591</v>
      </c>
      <c r="D65" s="1245">
        <v>480</v>
      </c>
      <c r="E65" s="1244" t="s">
        <v>15722</v>
      </c>
      <c r="F65" s="1244" t="s">
        <v>15721</v>
      </c>
      <c r="G65" s="1244" t="s">
        <v>13181</v>
      </c>
      <c r="H65" s="1365">
        <v>0</v>
      </c>
      <c r="I65" s="1363"/>
      <c r="J65" s="1243">
        <v>27599.919999999998</v>
      </c>
      <c r="K65" s="1259">
        <v>0</v>
      </c>
    </row>
    <row r="66" spans="1:11" ht="16.5" customHeight="1" x14ac:dyDescent="0.25">
      <c r="A66" s="1245">
        <v>62106</v>
      </c>
      <c r="B66" s="1245" t="s">
        <v>15649</v>
      </c>
      <c r="C66" s="1245" t="s">
        <v>15591</v>
      </c>
      <c r="D66" s="1245">
        <v>1013</v>
      </c>
      <c r="E66" s="1244" t="s">
        <v>14714</v>
      </c>
      <c r="F66" s="1244" t="s">
        <v>15720</v>
      </c>
      <c r="G66" s="1244" t="s">
        <v>13134</v>
      </c>
      <c r="H66" s="1365">
        <v>3272.81</v>
      </c>
      <c r="I66" s="1363"/>
      <c r="J66" s="1243">
        <v>0</v>
      </c>
      <c r="K66" s="1259">
        <v>0</v>
      </c>
    </row>
    <row r="67" spans="1:11" ht="16.5" customHeight="1" x14ac:dyDescent="0.25">
      <c r="A67" s="1245">
        <v>62741</v>
      </c>
      <c r="B67" s="1245" t="s">
        <v>15649</v>
      </c>
      <c r="C67" s="1245" t="s">
        <v>15591</v>
      </c>
      <c r="D67" s="1245">
        <v>297</v>
      </c>
      <c r="E67" s="1244" t="s">
        <v>15719</v>
      </c>
      <c r="F67" s="1244" t="s">
        <v>15718</v>
      </c>
      <c r="G67" s="1244" t="s">
        <v>13134</v>
      </c>
      <c r="H67" s="1365">
        <v>10098.84</v>
      </c>
      <c r="I67" s="1363"/>
      <c r="J67" s="1243">
        <v>0</v>
      </c>
      <c r="K67" s="1259">
        <v>0</v>
      </c>
    </row>
    <row r="68" spans="1:11" ht="16.5" customHeight="1" x14ac:dyDescent="0.25">
      <c r="A68" s="1245">
        <v>62772</v>
      </c>
      <c r="B68" s="1245" t="s">
        <v>15649</v>
      </c>
      <c r="C68" s="1245" t="s">
        <v>15591</v>
      </c>
      <c r="D68" s="1245">
        <v>2907</v>
      </c>
      <c r="E68" s="1244" t="s">
        <v>15717</v>
      </c>
      <c r="F68" s="1244" t="s">
        <v>15716</v>
      </c>
      <c r="G68" s="1244" t="s">
        <v>13134</v>
      </c>
      <c r="H68" s="1365">
        <v>5049.42</v>
      </c>
      <c r="I68" s="1363"/>
      <c r="J68" s="1243">
        <v>0</v>
      </c>
      <c r="K68" s="1259">
        <v>0</v>
      </c>
    </row>
    <row r="69" spans="1:11" ht="16.5" customHeight="1" x14ac:dyDescent="0.25">
      <c r="A69" s="1245">
        <v>62615</v>
      </c>
      <c r="B69" s="1245" t="s">
        <v>15649</v>
      </c>
      <c r="C69" s="1245" t="s">
        <v>15591</v>
      </c>
      <c r="D69" s="1245">
        <v>2181</v>
      </c>
      <c r="E69" s="1244" t="s">
        <v>15715</v>
      </c>
      <c r="F69" s="1244" t="s">
        <v>15714</v>
      </c>
      <c r="G69" s="1244" t="s">
        <v>13134</v>
      </c>
      <c r="H69" s="1365">
        <v>2019.77</v>
      </c>
      <c r="I69" s="1363"/>
      <c r="J69" s="1243">
        <v>0</v>
      </c>
      <c r="K69" s="1259">
        <v>0</v>
      </c>
    </row>
    <row r="70" spans="1:11" ht="16.5" customHeight="1" x14ac:dyDescent="0.25">
      <c r="A70" s="1245">
        <v>63129</v>
      </c>
      <c r="B70" s="1245" t="s">
        <v>15594</v>
      </c>
      <c r="C70" s="1245" t="s">
        <v>15591</v>
      </c>
      <c r="D70" s="1245">
        <v>2413</v>
      </c>
      <c r="E70" s="1244" t="s">
        <v>15713</v>
      </c>
      <c r="F70" s="1244" t="s">
        <v>15712</v>
      </c>
      <c r="G70" s="1244" t="s">
        <v>13134</v>
      </c>
      <c r="H70" s="1365">
        <v>4767.53</v>
      </c>
      <c r="I70" s="1363"/>
      <c r="J70" s="1243">
        <v>0</v>
      </c>
      <c r="K70" s="1259">
        <v>0</v>
      </c>
    </row>
    <row r="71" spans="1:11" ht="16.5" customHeight="1" x14ac:dyDescent="0.25">
      <c r="A71" s="1245">
        <v>63066</v>
      </c>
      <c r="B71" s="1245" t="s">
        <v>15594</v>
      </c>
      <c r="C71" s="1245" t="s">
        <v>15591</v>
      </c>
      <c r="D71" s="1245">
        <v>1414</v>
      </c>
      <c r="E71" s="1244" t="s">
        <v>13428</v>
      </c>
      <c r="F71" s="1244" t="s">
        <v>15711</v>
      </c>
      <c r="G71" s="1244" t="s">
        <v>13134</v>
      </c>
      <c r="H71" s="1365">
        <v>1656</v>
      </c>
      <c r="I71" s="1363"/>
      <c r="J71" s="1243">
        <v>0</v>
      </c>
      <c r="K71" s="1259">
        <v>0</v>
      </c>
    </row>
    <row r="72" spans="1:11" ht="16.5" customHeight="1" x14ac:dyDescent="0.25">
      <c r="A72" s="1245">
        <v>62632</v>
      </c>
      <c r="B72" s="1245" t="s">
        <v>15594</v>
      </c>
      <c r="C72" s="1245" t="s">
        <v>15591</v>
      </c>
      <c r="D72" s="1245">
        <v>2633</v>
      </c>
      <c r="E72" s="1244" t="s">
        <v>15710</v>
      </c>
      <c r="F72" s="1244" t="s">
        <v>15709</v>
      </c>
      <c r="G72" s="1244" t="s">
        <v>13134</v>
      </c>
      <c r="H72" s="1365">
        <v>2019.77</v>
      </c>
      <c r="I72" s="1363"/>
      <c r="J72" s="1243">
        <v>0</v>
      </c>
      <c r="K72" s="1259">
        <v>0</v>
      </c>
    </row>
    <row r="73" spans="1:11" ht="16.5" customHeight="1" x14ac:dyDescent="0.25">
      <c r="A73" s="1245">
        <v>61287</v>
      </c>
      <c r="B73" s="1245" t="s">
        <v>15594</v>
      </c>
      <c r="C73" s="1245" t="s">
        <v>15591</v>
      </c>
      <c r="D73" s="1245">
        <v>164</v>
      </c>
      <c r="E73" s="1244" t="s">
        <v>15708</v>
      </c>
      <c r="F73" s="1244" t="s">
        <v>15707</v>
      </c>
      <c r="G73" s="1244" t="s">
        <v>13134</v>
      </c>
      <c r="H73" s="1365">
        <v>5000</v>
      </c>
      <c r="I73" s="1363"/>
      <c r="J73" s="1243">
        <v>0</v>
      </c>
      <c r="K73" s="1259">
        <v>0</v>
      </c>
    </row>
    <row r="74" spans="1:11" ht="16.5" customHeight="1" x14ac:dyDescent="0.25">
      <c r="A74" s="1245">
        <v>62054</v>
      </c>
      <c r="B74" s="1245" t="s">
        <v>15594</v>
      </c>
      <c r="C74" s="1245" t="s">
        <v>15591</v>
      </c>
      <c r="D74" s="1245">
        <v>2553</v>
      </c>
      <c r="E74" s="1244" t="s">
        <v>14461</v>
      </c>
      <c r="F74" s="1244" t="s">
        <v>15706</v>
      </c>
      <c r="G74" s="1244" t="s">
        <v>13134</v>
      </c>
      <c r="H74" s="1365">
        <v>2171.52</v>
      </c>
      <c r="I74" s="1363"/>
      <c r="J74" s="1243">
        <v>0</v>
      </c>
      <c r="K74" s="1259">
        <v>0</v>
      </c>
    </row>
    <row r="75" spans="1:11" ht="16.5" customHeight="1" x14ac:dyDescent="0.25">
      <c r="A75" s="1245">
        <v>62582</v>
      </c>
      <c r="B75" s="1245" t="s">
        <v>15594</v>
      </c>
      <c r="C75" s="1245" t="s">
        <v>15591</v>
      </c>
      <c r="D75" s="1245">
        <v>309</v>
      </c>
      <c r="E75" s="1244" t="s">
        <v>13495</v>
      </c>
      <c r="F75" s="1244" t="s">
        <v>15705</v>
      </c>
      <c r="G75" s="1244" t="s">
        <v>13134</v>
      </c>
      <c r="H75" s="1365">
        <v>1009.89</v>
      </c>
      <c r="I75" s="1363"/>
      <c r="J75" s="1243">
        <v>0</v>
      </c>
      <c r="K75" s="1259">
        <v>0</v>
      </c>
    </row>
    <row r="76" spans="1:11" ht="16.5" customHeight="1" x14ac:dyDescent="0.25">
      <c r="A76" s="1245">
        <v>63102</v>
      </c>
      <c r="B76" s="1245" t="s">
        <v>15594</v>
      </c>
      <c r="C76" s="1245" t="s">
        <v>15591</v>
      </c>
      <c r="D76" s="1245">
        <v>377</v>
      </c>
      <c r="E76" s="1244" t="s">
        <v>14777</v>
      </c>
      <c r="F76" s="1244" t="s">
        <v>15704</v>
      </c>
      <c r="G76" s="1244" t="s">
        <v>13134</v>
      </c>
      <c r="H76" s="1365">
        <v>921.94</v>
      </c>
      <c r="I76" s="1363"/>
      <c r="J76" s="1243">
        <v>0</v>
      </c>
      <c r="K76" s="1259">
        <v>0</v>
      </c>
    </row>
    <row r="77" spans="1:11" ht="16.5" customHeight="1" x14ac:dyDescent="0.25">
      <c r="A77" s="1245">
        <v>62753</v>
      </c>
      <c r="B77" s="1245" t="s">
        <v>15596</v>
      </c>
      <c r="C77" s="1245" t="s">
        <v>15591</v>
      </c>
      <c r="D77" s="1245">
        <v>1974</v>
      </c>
      <c r="E77" s="1244" t="s">
        <v>15703</v>
      </c>
      <c r="F77" s="1244" t="s">
        <v>15702</v>
      </c>
      <c r="G77" s="1244" t="s">
        <v>13134</v>
      </c>
      <c r="H77" s="1365">
        <v>2090.86</v>
      </c>
      <c r="I77" s="1363"/>
      <c r="J77" s="1243">
        <v>0</v>
      </c>
      <c r="K77" s="1259">
        <v>0</v>
      </c>
    </row>
    <row r="78" spans="1:11" ht="16.5" customHeight="1" x14ac:dyDescent="0.25">
      <c r="A78" s="1245">
        <v>61490</v>
      </c>
      <c r="B78" s="1245" t="s">
        <v>15649</v>
      </c>
      <c r="C78" s="1245" t="s">
        <v>15591</v>
      </c>
      <c r="D78" s="1245">
        <v>1333</v>
      </c>
      <c r="E78" s="1244" t="s">
        <v>13616</v>
      </c>
      <c r="F78" s="1244" t="s">
        <v>15701</v>
      </c>
      <c r="G78" s="1244" t="s">
        <v>13134</v>
      </c>
      <c r="H78" s="1365">
        <v>20000</v>
      </c>
      <c r="I78" s="1363"/>
      <c r="J78" s="1243">
        <v>0</v>
      </c>
      <c r="K78" s="1259">
        <v>0</v>
      </c>
    </row>
    <row r="79" spans="1:11" ht="16.5" customHeight="1" x14ac:dyDescent="0.25">
      <c r="A79" s="1245">
        <v>62508</v>
      </c>
      <c r="B79" s="1245" t="s">
        <v>15596</v>
      </c>
      <c r="C79" s="1245" t="s">
        <v>15591</v>
      </c>
      <c r="D79" s="1245">
        <v>2131</v>
      </c>
      <c r="E79" s="1244" t="s">
        <v>13599</v>
      </c>
      <c r="F79" s="1244" t="s">
        <v>15700</v>
      </c>
      <c r="G79" s="1244" t="s">
        <v>13134</v>
      </c>
      <c r="H79" s="1365">
        <v>1009.89</v>
      </c>
      <c r="I79" s="1363"/>
      <c r="J79" s="1243">
        <v>0</v>
      </c>
      <c r="K79" s="1259">
        <v>0</v>
      </c>
    </row>
    <row r="80" spans="1:11" ht="16.5" customHeight="1" x14ac:dyDescent="0.25">
      <c r="A80" s="1245">
        <v>62279</v>
      </c>
      <c r="B80" s="1245" t="s">
        <v>15596</v>
      </c>
      <c r="C80" s="1245" t="s">
        <v>15591</v>
      </c>
      <c r="D80" s="1245">
        <v>1019</v>
      </c>
      <c r="E80" s="1244" t="s">
        <v>13622</v>
      </c>
      <c r="F80" s="1244" t="s">
        <v>15699</v>
      </c>
      <c r="G80" s="1244" t="s">
        <v>13134</v>
      </c>
      <c r="H80" s="1365">
        <v>4321.2700000000004</v>
      </c>
      <c r="I80" s="1363"/>
      <c r="J80" s="1243">
        <v>0</v>
      </c>
      <c r="K80" s="1259">
        <v>0</v>
      </c>
    </row>
    <row r="81" spans="1:11" ht="16.5" customHeight="1" x14ac:dyDescent="0.25">
      <c r="A81" s="1245">
        <v>62281</v>
      </c>
      <c r="B81" s="1245" t="s">
        <v>15649</v>
      </c>
      <c r="C81" s="1245" t="s">
        <v>15591</v>
      </c>
      <c r="D81" s="1245">
        <v>2319</v>
      </c>
      <c r="E81" s="1244" t="s">
        <v>13613</v>
      </c>
      <c r="F81" s="1244" t="s">
        <v>15698</v>
      </c>
      <c r="G81" s="1244" t="s">
        <v>13134</v>
      </c>
      <c r="H81" s="1365">
        <v>7000</v>
      </c>
      <c r="I81" s="1363"/>
      <c r="J81" s="1243">
        <v>0</v>
      </c>
      <c r="K81" s="1259">
        <v>0</v>
      </c>
    </row>
    <row r="82" spans="1:11" ht="16.5" customHeight="1" x14ac:dyDescent="0.25">
      <c r="A82" s="1245">
        <v>62843</v>
      </c>
      <c r="B82" s="1245" t="s">
        <v>15596</v>
      </c>
      <c r="C82" s="1245" t="s">
        <v>15591</v>
      </c>
      <c r="D82" s="1245">
        <v>93</v>
      </c>
      <c r="E82" s="1244" t="s">
        <v>15697</v>
      </c>
      <c r="F82" s="1244" t="s">
        <v>15696</v>
      </c>
      <c r="G82" s="1244" t="s">
        <v>13134</v>
      </c>
      <c r="H82" s="1365">
        <v>1009.89</v>
      </c>
      <c r="I82" s="1363"/>
      <c r="J82" s="1243">
        <v>0</v>
      </c>
      <c r="K82" s="1259">
        <v>0</v>
      </c>
    </row>
    <row r="83" spans="1:11" ht="16.5" customHeight="1" x14ac:dyDescent="0.25">
      <c r="A83" s="1245">
        <v>62764</v>
      </c>
      <c r="B83" s="1245" t="s">
        <v>15594</v>
      </c>
      <c r="C83" s="1245" t="s">
        <v>15591</v>
      </c>
      <c r="D83" s="1245">
        <v>1023</v>
      </c>
      <c r="E83" s="1244" t="s">
        <v>15695</v>
      </c>
      <c r="F83" s="1244" t="s">
        <v>15694</v>
      </c>
      <c r="G83" s="1244" t="s">
        <v>13134</v>
      </c>
      <c r="H83" s="1365">
        <v>12118.61</v>
      </c>
      <c r="I83" s="1363"/>
      <c r="J83" s="1243">
        <v>0</v>
      </c>
      <c r="K83" s="1259">
        <v>0</v>
      </c>
    </row>
    <row r="84" spans="1:11" ht="16.5" customHeight="1" x14ac:dyDescent="0.25">
      <c r="A84" s="1245">
        <v>61900</v>
      </c>
      <c r="B84" s="1245" t="s">
        <v>15594</v>
      </c>
      <c r="C84" s="1245" t="s">
        <v>15591</v>
      </c>
      <c r="D84" s="1245">
        <v>900</v>
      </c>
      <c r="E84" s="1244" t="s">
        <v>13610</v>
      </c>
      <c r="F84" s="1244" t="s">
        <v>15693</v>
      </c>
      <c r="G84" s="1244" t="s">
        <v>13134</v>
      </c>
      <c r="H84" s="1365">
        <v>1068.22</v>
      </c>
      <c r="I84" s="1363"/>
      <c r="J84" s="1243">
        <v>0</v>
      </c>
      <c r="K84" s="1259">
        <v>0</v>
      </c>
    </row>
    <row r="85" spans="1:11" ht="16.5" customHeight="1" x14ac:dyDescent="0.25">
      <c r="A85" s="1245">
        <v>61913</v>
      </c>
      <c r="B85" s="1245" t="s">
        <v>15644</v>
      </c>
      <c r="C85" s="1245" t="s">
        <v>15591</v>
      </c>
      <c r="D85" s="1245">
        <v>1197</v>
      </c>
      <c r="E85" s="1244" t="s">
        <v>15692</v>
      </c>
      <c r="F85" s="1244" t="s">
        <v>15691</v>
      </c>
      <c r="G85" s="1244" t="s">
        <v>13134</v>
      </c>
      <c r="H85" s="1365">
        <v>5283.8</v>
      </c>
      <c r="I85" s="1363"/>
      <c r="J85" s="1243">
        <v>0</v>
      </c>
      <c r="K85" s="1259">
        <v>0</v>
      </c>
    </row>
    <row r="86" spans="1:11" ht="16.5" customHeight="1" x14ac:dyDescent="0.25">
      <c r="A86" s="1245">
        <v>61958</v>
      </c>
      <c r="B86" s="1245" t="s">
        <v>15644</v>
      </c>
      <c r="C86" s="1245" t="s">
        <v>15591</v>
      </c>
      <c r="D86" s="1245">
        <v>291</v>
      </c>
      <c r="E86" s="1244" t="s">
        <v>13366</v>
      </c>
      <c r="F86" s="1244" t="s">
        <v>15690</v>
      </c>
      <c r="G86" s="1244" t="s">
        <v>13134</v>
      </c>
      <c r="H86" s="1365">
        <v>5067.6000000000004</v>
      </c>
      <c r="I86" s="1363"/>
      <c r="J86" s="1243">
        <v>0</v>
      </c>
      <c r="K86" s="1259">
        <v>0</v>
      </c>
    </row>
    <row r="87" spans="1:11" ht="16.5" customHeight="1" x14ac:dyDescent="0.25">
      <c r="A87" s="1245">
        <v>61914</v>
      </c>
      <c r="B87" s="1245" t="s">
        <v>15644</v>
      </c>
      <c r="C87" s="1245" t="s">
        <v>15591</v>
      </c>
      <c r="D87" s="1245">
        <v>459</v>
      </c>
      <c r="E87" s="1244" t="s">
        <v>13512</v>
      </c>
      <c r="F87" s="1244" t="s">
        <v>15689</v>
      </c>
      <c r="G87" s="1244" t="s">
        <v>13134</v>
      </c>
      <c r="H87" s="1365">
        <v>7737.88</v>
      </c>
      <c r="I87" s="1363"/>
      <c r="J87" s="1243">
        <v>0</v>
      </c>
      <c r="K87" s="1259">
        <v>0</v>
      </c>
    </row>
    <row r="88" spans="1:11" ht="16.5" customHeight="1" x14ac:dyDescent="0.25">
      <c r="A88" s="1245">
        <v>62840</v>
      </c>
      <c r="B88" s="1245" t="s">
        <v>15596</v>
      </c>
      <c r="C88" s="1245" t="s">
        <v>15591</v>
      </c>
      <c r="D88" s="1245">
        <v>1426</v>
      </c>
      <c r="E88" s="1244" t="s">
        <v>14693</v>
      </c>
      <c r="F88" s="1244" t="s">
        <v>15688</v>
      </c>
      <c r="G88" s="1244" t="s">
        <v>13134</v>
      </c>
      <c r="H88" s="1365">
        <v>3029.65</v>
      </c>
      <c r="I88" s="1363"/>
      <c r="J88" s="1243">
        <v>0</v>
      </c>
      <c r="K88" s="1259">
        <v>0</v>
      </c>
    </row>
    <row r="89" spans="1:11" ht="16.5" customHeight="1" x14ac:dyDescent="0.25">
      <c r="A89" s="1245">
        <v>63066</v>
      </c>
      <c r="B89" s="1245" t="s">
        <v>15644</v>
      </c>
      <c r="C89" s="1245" t="s">
        <v>15591</v>
      </c>
      <c r="D89" s="1245">
        <v>1414</v>
      </c>
      <c r="E89" s="1244" t="s">
        <v>13428</v>
      </c>
      <c r="F89" s="1244" t="s">
        <v>15687</v>
      </c>
      <c r="G89" s="1244" t="s">
        <v>13134</v>
      </c>
      <c r="H89" s="1365">
        <v>1656</v>
      </c>
      <c r="I89" s="1363"/>
      <c r="J89" s="1243">
        <v>0</v>
      </c>
      <c r="K89" s="1259">
        <v>0</v>
      </c>
    </row>
    <row r="90" spans="1:11" ht="16.5" customHeight="1" x14ac:dyDescent="0.25">
      <c r="A90" s="1245">
        <v>62680</v>
      </c>
      <c r="B90" s="1245" t="s">
        <v>15594</v>
      </c>
      <c r="C90" s="1245" t="s">
        <v>15591</v>
      </c>
      <c r="D90" s="1245">
        <v>1026</v>
      </c>
      <c r="E90" s="1244" t="s">
        <v>14298</v>
      </c>
      <c r="F90" s="1244" t="s">
        <v>15686</v>
      </c>
      <c r="G90" s="1244" t="s">
        <v>13134</v>
      </c>
      <c r="H90" s="1365">
        <v>2000</v>
      </c>
      <c r="I90" s="1363"/>
      <c r="J90" s="1243">
        <v>0</v>
      </c>
      <c r="K90" s="1259">
        <v>0</v>
      </c>
    </row>
    <row r="91" spans="1:11" ht="16.5" customHeight="1" x14ac:dyDescent="0.25">
      <c r="A91" s="1245">
        <v>62847</v>
      </c>
      <c r="B91" s="1245" t="s">
        <v>15644</v>
      </c>
      <c r="C91" s="1245" t="s">
        <v>15591</v>
      </c>
      <c r="D91" s="1245">
        <v>2299</v>
      </c>
      <c r="E91" s="1244" t="s">
        <v>15685</v>
      </c>
      <c r="F91" s="1244" t="s">
        <v>15684</v>
      </c>
      <c r="G91" s="1244" t="s">
        <v>13134</v>
      </c>
      <c r="H91" s="1365">
        <v>10098.84</v>
      </c>
      <c r="I91" s="1363"/>
      <c r="J91" s="1243">
        <v>0</v>
      </c>
      <c r="K91" s="1259">
        <v>0</v>
      </c>
    </row>
    <row r="92" spans="1:11" ht="16.5" customHeight="1" x14ac:dyDescent="0.25">
      <c r="A92" s="1245">
        <v>63167</v>
      </c>
      <c r="B92" s="1245" t="s">
        <v>15593</v>
      </c>
      <c r="C92" s="1245" t="s">
        <v>15591</v>
      </c>
      <c r="D92" s="1245">
        <v>3043</v>
      </c>
      <c r="E92" s="1244" t="s">
        <v>15683</v>
      </c>
      <c r="F92" s="1244" t="s">
        <v>15682</v>
      </c>
      <c r="G92" s="1244" t="s">
        <v>13134</v>
      </c>
      <c r="H92" s="1365">
        <v>1256.78</v>
      </c>
      <c r="I92" s="1363"/>
      <c r="J92" s="1243">
        <v>0</v>
      </c>
      <c r="K92" s="1259">
        <v>0</v>
      </c>
    </row>
    <row r="93" spans="1:11" ht="16.5" customHeight="1" x14ac:dyDescent="0.25">
      <c r="A93" s="1245">
        <v>63160</v>
      </c>
      <c r="B93" s="1245" t="s">
        <v>15593</v>
      </c>
      <c r="C93" s="1245" t="s">
        <v>15591</v>
      </c>
      <c r="D93" s="1245">
        <v>1488</v>
      </c>
      <c r="E93" s="1244" t="s">
        <v>15681</v>
      </c>
      <c r="F93" s="1244" t="s">
        <v>15680</v>
      </c>
      <c r="G93" s="1244" t="s">
        <v>13134</v>
      </c>
      <c r="H93" s="1365">
        <v>1256.78</v>
      </c>
      <c r="I93" s="1363"/>
      <c r="J93" s="1243">
        <v>0</v>
      </c>
      <c r="K93" s="1259">
        <v>0</v>
      </c>
    </row>
    <row r="94" spans="1:11" ht="16.5" customHeight="1" x14ac:dyDescent="0.25">
      <c r="A94" s="1245">
        <v>63089</v>
      </c>
      <c r="B94" s="1245" t="s">
        <v>15593</v>
      </c>
      <c r="C94" s="1245" t="s">
        <v>15591</v>
      </c>
      <c r="D94" s="1245">
        <v>2450</v>
      </c>
      <c r="E94" s="1244" t="s">
        <v>15679</v>
      </c>
      <c r="F94" s="1244" t="s">
        <v>15678</v>
      </c>
      <c r="G94" s="1244" t="s">
        <v>13134</v>
      </c>
      <c r="H94" s="1365">
        <v>1173.3399999999999</v>
      </c>
      <c r="I94" s="1363"/>
      <c r="J94" s="1243">
        <v>0</v>
      </c>
      <c r="K94" s="1259">
        <v>0</v>
      </c>
    </row>
    <row r="95" spans="1:11" ht="16.5" customHeight="1" x14ac:dyDescent="0.25">
      <c r="A95" s="1245">
        <v>62579</v>
      </c>
      <c r="B95" s="1245" t="s">
        <v>15593</v>
      </c>
      <c r="C95" s="1245" t="s">
        <v>15591</v>
      </c>
      <c r="D95" s="1245">
        <v>2289</v>
      </c>
      <c r="E95" s="1244" t="s">
        <v>15677</v>
      </c>
      <c r="F95" s="1244" t="s">
        <v>15676</v>
      </c>
      <c r="G95" s="1244" t="s">
        <v>13134</v>
      </c>
      <c r="H95" s="1365">
        <v>2019.77</v>
      </c>
      <c r="I95" s="1363"/>
      <c r="J95" s="1243">
        <v>0</v>
      </c>
      <c r="K95" s="1259">
        <v>0</v>
      </c>
    </row>
    <row r="96" spans="1:11" ht="16.5" customHeight="1" x14ac:dyDescent="0.25">
      <c r="A96" s="1245">
        <v>63215</v>
      </c>
      <c r="B96" s="1245" t="s">
        <v>15593</v>
      </c>
      <c r="C96" s="1245" t="s">
        <v>15591</v>
      </c>
      <c r="D96" s="1245">
        <v>2209</v>
      </c>
      <c r="E96" s="1244" t="s">
        <v>14099</v>
      </c>
      <c r="F96" s="1244" t="s">
        <v>15675</v>
      </c>
      <c r="G96" s="1244" t="s">
        <v>13303</v>
      </c>
      <c r="H96" s="1365">
        <v>0</v>
      </c>
      <c r="I96" s="1363"/>
      <c r="J96" s="1243">
        <v>0</v>
      </c>
      <c r="K96" s="1259">
        <v>2785.97</v>
      </c>
    </row>
    <row r="97" spans="1:11" ht="16.5" customHeight="1" x14ac:dyDescent="0.25">
      <c r="A97" s="1245">
        <v>63170</v>
      </c>
      <c r="B97" s="1245" t="s">
        <v>15644</v>
      </c>
      <c r="C97" s="1245" t="s">
        <v>15591</v>
      </c>
      <c r="D97" s="1245">
        <v>2789</v>
      </c>
      <c r="E97" s="1244" t="s">
        <v>14581</v>
      </c>
      <c r="F97" s="1244" t="s">
        <v>15674</v>
      </c>
      <c r="G97" s="1244" t="s">
        <v>13261</v>
      </c>
      <c r="H97" s="1365">
        <v>0</v>
      </c>
      <c r="I97" s="1363"/>
      <c r="J97" s="1243">
        <v>0</v>
      </c>
      <c r="K97" s="1259">
        <v>1592.98</v>
      </c>
    </row>
    <row r="98" spans="1:11" ht="16.5" customHeight="1" x14ac:dyDescent="0.25">
      <c r="A98" s="1245">
        <v>62116</v>
      </c>
      <c r="B98" s="1245" t="s">
        <v>15593</v>
      </c>
      <c r="C98" s="1245" t="s">
        <v>15590</v>
      </c>
      <c r="D98" s="1245">
        <v>395</v>
      </c>
      <c r="E98" s="1244" t="s">
        <v>15672</v>
      </c>
      <c r="F98" s="1244" t="s">
        <v>15673</v>
      </c>
      <c r="G98" s="1244" t="s">
        <v>13181</v>
      </c>
      <c r="H98" s="1365">
        <v>0</v>
      </c>
      <c r="I98" s="1363"/>
      <c r="J98" s="1243">
        <v>6652.75</v>
      </c>
      <c r="K98" s="1259">
        <v>0</v>
      </c>
    </row>
    <row r="99" spans="1:11" ht="16.5" customHeight="1" x14ac:dyDescent="0.25">
      <c r="A99" s="1245">
        <v>62330</v>
      </c>
      <c r="B99" s="1245" t="s">
        <v>15593</v>
      </c>
      <c r="C99" s="1245" t="s">
        <v>15590</v>
      </c>
      <c r="D99" s="1245">
        <v>395</v>
      </c>
      <c r="E99" s="1244" t="s">
        <v>15672</v>
      </c>
      <c r="F99" s="1244" t="s">
        <v>15671</v>
      </c>
      <c r="G99" s="1244" t="s">
        <v>13181</v>
      </c>
      <c r="H99" s="1365">
        <v>0</v>
      </c>
      <c r="I99" s="1363"/>
      <c r="J99" s="1243">
        <v>3968.85</v>
      </c>
      <c r="K99" s="1259">
        <v>0</v>
      </c>
    </row>
    <row r="100" spans="1:11" ht="16.5" customHeight="1" x14ac:dyDescent="0.25">
      <c r="A100" s="1245">
        <v>62109</v>
      </c>
      <c r="B100" s="1245" t="s">
        <v>15638</v>
      </c>
      <c r="C100" s="1245" t="s">
        <v>15590</v>
      </c>
      <c r="D100" s="1245">
        <v>2367</v>
      </c>
      <c r="E100" s="1244" t="s">
        <v>14304</v>
      </c>
      <c r="F100" s="1244" t="s">
        <v>15670</v>
      </c>
      <c r="G100" s="1244" t="s">
        <v>13134</v>
      </c>
      <c r="H100" s="1365">
        <v>1104</v>
      </c>
      <c r="I100" s="1363"/>
      <c r="J100" s="1243">
        <v>0</v>
      </c>
      <c r="K100" s="1259">
        <v>0</v>
      </c>
    </row>
    <row r="101" spans="1:11" ht="16.5" customHeight="1" x14ac:dyDescent="0.25">
      <c r="A101" s="1245">
        <v>63222</v>
      </c>
      <c r="B101" s="1245" t="s">
        <v>15638</v>
      </c>
      <c r="C101" s="1245" t="s">
        <v>15590</v>
      </c>
      <c r="D101" s="1245">
        <v>1131</v>
      </c>
      <c r="E101" s="1244" t="s">
        <v>14363</v>
      </c>
      <c r="F101" s="1244" t="s">
        <v>15669</v>
      </c>
      <c r="G101" s="1244" t="s">
        <v>13134</v>
      </c>
      <c r="H101" s="1365">
        <v>1194.19</v>
      </c>
      <c r="I101" s="1363"/>
      <c r="J101" s="1243">
        <v>0</v>
      </c>
      <c r="K101" s="1259">
        <v>0</v>
      </c>
    </row>
    <row r="102" spans="1:11" ht="16.5" customHeight="1" x14ac:dyDescent="0.25">
      <c r="A102" s="1245">
        <v>61623</v>
      </c>
      <c r="B102" s="1245" t="s">
        <v>15591</v>
      </c>
      <c r="C102" s="1245" t="s">
        <v>15590</v>
      </c>
      <c r="D102" s="1245">
        <v>524</v>
      </c>
      <c r="E102" s="1244" t="s">
        <v>13184</v>
      </c>
      <c r="F102" s="1244" t="s">
        <v>15668</v>
      </c>
      <c r="G102" s="1244" t="s">
        <v>13181</v>
      </c>
      <c r="H102" s="1365">
        <v>0</v>
      </c>
      <c r="I102" s="1363"/>
      <c r="J102" s="1243">
        <v>1544.2</v>
      </c>
      <c r="K102" s="1259">
        <v>0</v>
      </c>
    </row>
    <row r="103" spans="1:11" ht="16.5" customHeight="1" x14ac:dyDescent="0.25">
      <c r="A103" s="1245">
        <v>61863</v>
      </c>
      <c r="B103" s="1245" t="s">
        <v>15591</v>
      </c>
      <c r="C103" s="1245" t="s">
        <v>15590</v>
      </c>
      <c r="D103" s="1245">
        <v>528</v>
      </c>
      <c r="E103" s="1244" t="s">
        <v>15667</v>
      </c>
      <c r="F103" s="1244" t="s">
        <v>15666</v>
      </c>
      <c r="G103" s="1244" t="s">
        <v>13181</v>
      </c>
      <c r="H103" s="1365">
        <v>0</v>
      </c>
      <c r="I103" s="1363"/>
      <c r="J103" s="1243">
        <v>2626.62</v>
      </c>
      <c r="K103" s="1259">
        <v>0</v>
      </c>
    </row>
    <row r="104" spans="1:11" ht="16.5" customHeight="1" x14ac:dyDescent="0.25">
      <c r="A104" s="1245">
        <v>61862</v>
      </c>
      <c r="B104" s="1245" t="s">
        <v>15591</v>
      </c>
      <c r="C104" s="1245" t="s">
        <v>15590</v>
      </c>
      <c r="D104" s="1245">
        <v>522</v>
      </c>
      <c r="E104" s="1244" t="s">
        <v>15665</v>
      </c>
      <c r="F104" s="1244" t="s">
        <v>15664</v>
      </c>
      <c r="G104" s="1244" t="s">
        <v>13181</v>
      </c>
      <c r="H104" s="1365">
        <v>0</v>
      </c>
      <c r="I104" s="1363"/>
      <c r="J104" s="1243">
        <v>3099.58</v>
      </c>
      <c r="K104" s="1259">
        <v>0</v>
      </c>
    </row>
    <row r="105" spans="1:11" ht="16.5" customHeight="1" x14ac:dyDescent="0.25">
      <c r="A105" s="1245">
        <v>62011</v>
      </c>
      <c r="B105" s="1245" t="s">
        <v>15591</v>
      </c>
      <c r="C105" s="1245" t="s">
        <v>15590</v>
      </c>
      <c r="D105" s="1245">
        <v>1147</v>
      </c>
      <c r="E105" s="1244" t="s">
        <v>15663</v>
      </c>
      <c r="F105" s="1244" t="s">
        <v>15662</v>
      </c>
      <c r="G105" s="1244" t="s">
        <v>13181</v>
      </c>
      <c r="H105" s="1365">
        <v>0</v>
      </c>
      <c r="I105" s="1363"/>
      <c r="J105" s="1243">
        <v>8300.0499999999993</v>
      </c>
      <c r="K105" s="1259">
        <v>0</v>
      </c>
    </row>
    <row r="106" spans="1:11" ht="16.5" customHeight="1" x14ac:dyDescent="0.25">
      <c r="A106" s="1245">
        <v>61861</v>
      </c>
      <c r="B106" s="1245" t="s">
        <v>15591</v>
      </c>
      <c r="C106" s="1245" t="s">
        <v>15590</v>
      </c>
      <c r="D106" s="1245">
        <v>758</v>
      </c>
      <c r="E106" s="1244" t="s">
        <v>14082</v>
      </c>
      <c r="F106" s="1244" t="s">
        <v>15661</v>
      </c>
      <c r="G106" s="1244" t="s">
        <v>13181</v>
      </c>
      <c r="H106" s="1365">
        <v>0</v>
      </c>
      <c r="I106" s="1363"/>
      <c r="J106" s="1243">
        <v>2310.16</v>
      </c>
      <c r="K106" s="1259">
        <v>0</v>
      </c>
    </row>
    <row r="107" spans="1:11" ht="16.5" customHeight="1" x14ac:dyDescent="0.25">
      <c r="A107" s="1245">
        <v>61620</v>
      </c>
      <c r="B107" s="1245" t="s">
        <v>15591</v>
      </c>
      <c r="C107" s="1245" t="s">
        <v>15590</v>
      </c>
      <c r="D107" s="1245">
        <v>529</v>
      </c>
      <c r="E107" s="1244" t="s">
        <v>15660</v>
      </c>
      <c r="F107" s="1244" t="s">
        <v>15659</v>
      </c>
      <c r="G107" s="1244" t="s">
        <v>13181</v>
      </c>
      <c r="H107" s="1365">
        <v>0</v>
      </c>
      <c r="I107" s="1363"/>
      <c r="J107" s="1243">
        <v>3689.32</v>
      </c>
      <c r="K107" s="1259">
        <v>0</v>
      </c>
    </row>
    <row r="108" spans="1:11" ht="16.5" customHeight="1" x14ac:dyDescent="0.25">
      <c r="A108" s="1245">
        <v>63267</v>
      </c>
      <c r="B108" s="1245" t="s">
        <v>15591</v>
      </c>
      <c r="C108" s="1245" t="s">
        <v>15590</v>
      </c>
      <c r="D108" s="1245">
        <v>2697</v>
      </c>
      <c r="E108" s="1244" t="s">
        <v>15658</v>
      </c>
      <c r="F108" s="1244" t="s">
        <v>15657</v>
      </c>
      <c r="G108" s="1244" t="s">
        <v>13303</v>
      </c>
      <c r="H108" s="1365">
        <v>0</v>
      </c>
      <c r="I108" s="1363"/>
      <c r="J108" s="1243">
        <v>0</v>
      </c>
      <c r="K108" s="1259">
        <v>3703.86</v>
      </c>
    </row>
    <row r="109" spans="1:11" ht="16.5" customHeight="1" x14ac:dyDescent="0.25">
      <c r="A109" s="1245">
        <v>63229</v>
      </c>
      <c r="B109" s="1245" t="s">
        <v>15591</v>
      </c>
      <c r="C109" s="1245" t="s">
        <v>15590</v>
      </c>
      <c r="D109" s="1245">
        <v>3148</v>
      </c>
      <c r="E109" s="1244" t="s">
        <v>14568</v>
      </c>
      <c r="F109" s="1244" t="s">
        <v>15656</v>
      </c>
      <c r="G109" s="1244" t="s">
        <v>13134</v>
      </c>
      <c r="H109" s="1365">
        <v>3007.58</v>
      </c>
      <c r="I109" s="1363"/>
      <c r="J109" s="1243">
        <v>0</v>
      </c>
      <c r="K109" s="1259">
        <v>0</v>
      </c>
    </row>
    <row r="110" spans="1:11" ht="16.5" customHeight="1" x14ac:dyDescent="0.25">
      <c r="A110" s="1245">
        <v>63257</v>
      </c>
      <c r="B110" s="1245" t="s">
        <v>15591</v>
      </c>
      <c r="C110" s="1245" t="s">
        <v>15590</v>
      </c>
      <c r="D110" s="1245">
        <v>3064</v>
      </c>
      <c r="E110" s="1244" t="s">
        <v>14391</v>
      </c>
      <c r="F110" s="1244" t="s">
        <v>15655</v>
      </c>
      <c r="G110" s="1244" t="s">
        <v>13134</v>
      </c>
      <c r="H110" s="1365">
        <v>756.45</v>
      </c>
      <c r="I110" s="1363"/>
      <c r="J110" s="1243">
        <v>0</v>
      </c>
      <c r="K110" s="1259">
        <v>0</v>
      </c>
    </row>
    <row r="111" spans="1:11" ht="16.5" customHeight="1" x14ac:dyDescent="0.25">
      <c r="A111" s="1245">
        <v>63168</v>
      </c>
      <c r="B111" s="1245" t="s">
        <v>15591</v>
      </c>
      <c r="C111" s="1245" t="s">
        <v>15590</v>
      </c>
      <c r="D111" s="1245">
        <v>1209</v>
      </c>
      <c r="E111" s="1244" t="s">
        <v>15654</v>
      </c>
      <c r="F111" s="1244" t="s">
        <v>15653</v>
      </c>
      <c r="G111" s="1244" t="s">
        <v>13134</v>
      </c>
      <c r="H111" s="1365">
        <v>2906.31</v>
      </c>
      <c r="I111" s="1363"/>
      <c r="J111" s="1243">
        <v>0</v>
      </c>
      <c r="K111" s="1259">
        <v>0</v>
      </c>
    </row>
    <row r="112" spans="1:11" ht="16.5" customHeight="1" x14ac:dyDescent="0.25">
      <c r="A112" s="1245">
        <v>63280</v>
      </c>
      <c r="B112" s="1245" t="s">
        <v>15590</v>
      </c>
      <c r="C112" s="1245" t="s">
        <v>15590</v>
      </c>
      <c r="D112" s="1245">
        <v>3023</v>
      </c>
      <c r="E112" s="1244" t="s">
        <v>14603</v>
      </c>
      <c r="F112" s="1244"/>
      <c r="G112" s="1244" t="s">
        <v>13139</v>
      </c>
      <c r="H112" s="1365">
        <v>0</v>
      </c>
      <c r="I112" s="1363"/>
      <c r="J112" s="1243">
        <v>0</v>
      </c>
      <c r="K112" s="1259">
        <v>322.72000000000003</v>
      </c>
    </row>
    <row r="113" spans="1:11" ht="16.5" customHeight="1" x14ac:dyDescent="0.25">
      <c r="A113" s="1245">
        <v>60457</v>
      </c>
      <c r="B113" s="1245" t="s">
        <v>13136</v>
      </c>
      <c r="C113" s="1245" t="s">
        <v>15590</v>
      </c>
      <c r="D113" s="1245">
        <v>119</v>
      </c>
      <c r="E113" s="1244" t="s">
        <v>15652</v>
      </c>
      <c r="F113" s="1244"/>
      <c r="G113" s="1244" t="s">
        <v>13139</v>
      </c>
      <c r="H113" s="1365">
        <v>0</v>
      </c>
      <c r="I113" s="1363"/>
      <c r="J113" s="1243">
        <v>0</v>
      </c>
      <c r="K113" s="1259">
        <v>2416.3000000000002</v>
      </c>
    </row>
    <row r="114" spans="1:11" ht="16.5" customHeight="1" x14ac:dyDescent="0.25">
      <c r="A114" s="1245">
        <v>61694</v>
      </c>
      <c r="B114" s="1245" t="s">
        <v>13136</v>
      </c>
      <c r="C114" s="1245" t="s">
        <v>15590</v>
      </c>
      <c r="D114" s="1245">
        <v>1071</v>
      </c>
      <c r="E114" s="1244" t="s">
        <v>13826</v>
      </c>
      <c r="F114" s="1244"/>
      <c r="G114" s="1244" t="s">
        <v>13139</v>
      </c>
      <c r="H114" s="1365">
        <v>0</v>
      </c>
      <c r="I114" s="1363"/>
      <c r="J114" s="1243">
        <v>0</v>
      </c>
      <c r="K114" s="1259">
        <v>5000</v>
      </c>
    </row>
    <row r="115" spans="1:11" ht="16.5" customHeight="1" x14ac:dyDescent="0.25">
      <c r="A115" s="1245">
        <v>62820</v>
      </c>
      <c r="B115" s="1245" t="s">
        <v>13136</v>
      </c>
      <c r="C115" s="1245" t="s">
        <v>15590</v>
      </c>
      <c r="D115" s="1245">
        <v>1722</v>
      </c>
      <c r="E115" s="1244" t="s">
        <v>13779</v>
      </c>
      <c r="F115" s="1244"/>
      <c r="G115" s="1244" t="s">
        <v>13139</v>
      </c>
      <c r="H115" s="1365">
        <v>0</v>
      </c>
      <c r="I115" s="1363"/>
      <c r="J115" s="1243">
        <v>0</v>
      </c>
      <c r="K115" s="1259">
        <v>25247.11</v>
      </c>
    </row>
    <row r="116" spans="1:11" ht="16.5" customHeight="1" x14ac:dyDescent="0.25">
      <c r="A116" s="1245">
        <v>63099</v>
      </c>
      <c r="B116" s="1245" t="s">
        <v>15596</v>
      </c>
      <c r="C116" s="1245" t="s">
        <v>15590</v>
      </c>
      <c r="D116" s="1245">
        <v>2902</v>
      </c>
      <c r="E116" s="1244" t="s">
        <v>13346</v>
      </c>
      <c r="F116" s="1244"/>
      <c r="G116" s="1244" t="s">
        <v>13139</v>
      </c>
      <c r="H116" s="1365">
        <v>0</v>
      </c>
      <c r="I116" s="1363"/>
      <c r="J116" s="1243">
        <v>0</v>
      </c>
      <c r="K116" s="1259">
        <v>785.46</v>
      </c>
    </row>
    <row r="117" spans="1:11" ht="16.5" customHeight="1" x14ac:dyDescent="0.25">
      <c r="A117" s="1245">
        <v>61960</v>
      </c>
      <c r="B117" s="1245" t="s">
        <v>15596</v>
      </c>
      <c r="C117" s="1245" t="s">
        <v>15590</v>
      </c>
      <c r="D117" s="1245">
        <v>2714</v>
      </c>
      <c r="E117" s="1244" t="s">
        <v>13823</v>
      </c>
      <c r="F117" s="1244"/>
      <c r="G117" s="1244" t="s">
        <v>13139</v>
      </c>
      <c r="H117" s="1365">
        <v>0</v>
      </c>
      <c r="I117" s="1363"/>
      <c r="J117" s="1243">
        <v>0</v>
      </c>
      <c r="K117" s="1259">
        <v>158448.29</v>
      </c>
    </row>
    <row r="118" spans="1:11" ht="16.5" customHeight="1" x14ac:dyDescent="0.25">
      <c r="A118" s="1245">
        <v>61958</v>
      </c>
      <c r="B118" s="1245" t="s">
        <v>15596</v>
      </c>
      <c r="C118" s="1245" t="s">
        <v>15590</v>
      </c>
      <c r="D118" s="1245">
        <v>291</v>
      </c>
      <c r="E118" s="1244" t="s">
        <v>13366</v>
      </c>
      <c r="F118" s="1244"/>
      <c r="G118" s="1244" t="s">
        <v>13134</v>
      </c>
      <c r="H118" s="1365">
        <v>5000</v>
      </c>
      <c r="I118" s="1363"/>
      <c r="J118" s="1243">
        <v>0</v>
      </c>
      <c r="K118" s="1259">
        <v>0</v>
      </c>
    </row>
    <row r="119" spans="1:11" ht="16.5" customHeight="1" x14ac:dyDescent="0.25">
      <c r="A119" s="1245">
        <v>62769</v>
      </c>
      <c r="B119" s="1245" t="s">
        <v>15596</v>
      </c>
      <c r="C119" s="1245" t="s">
        <v>15590</v>
      </c>
      <c r="D119" s="1245">
        <v>1501</v>
      </c>
      <c r="E119" s="1244" t="s">
        <v>15381</v>
      </c>
      <c r="F119" s="1244"/>
      <c r="G119" s="1244" t="s">
        <v>13139</v>
      </c>
      <c r="H119" s="1365">
        <v>0</v>
      </c>
      <c r="I119" s="1363"/>
      <c r="J119" s="1243">
        <v>0</v>
      </c>
      <c r="K119" s="1259">
        <v>3029.65</v>
      </c>
    </row>
    <row r="120" spans="1:11" ht="16.5" customHeight="1" x14ac:dyDescent="0.25">
      <c r="A120" s="1245">
        <v>61745</v>
      </c>
      <c r="B120" s="1245" t="s">
        <v>15596</v>
      </c>
      <c r="C120" s="1245" t="s">
        <v>15590</v>
      </c>
      <c r="D120" s="1245">
        <v>853</v>
      </c>
      <c r="E120" s="1244" t="s">
        <v>13818</v>
      </c>
      <c r="F120" s="1244"/>
      <c r="G120" s="1244" t="s">
        <v>13139</v>
      </c>
      <c r="H120" s="1365">
        <v>0</v>
      </c>
      <c r="I120" s="1363"/>
      <c r="J120" s="1243">
        <v>0</v>
      </c>
      <c r="K120" s="1259">
        <v>2220.04</v>
      </c>
    </row>
    <row r="121" spans="1:11" ht="16.5" customHeight="1" x14ac:dyDescent="0.25">
      <c r="A121" s="1245">
        <v>61685</v>
      </c>
      <c r="B121" s="1245" t="s">
        <v>15596</v>
      </c>
      <c r="C121" s="1245" t="s">
        <v>15590</v>
      </c>
      <c r="D121" s="1245">
        <v>1052</v>
      </c>
      <c r="E121" s="1244" t="s">
        <v>15651</v>
      </c>
      <c r="F121" s="1244"/>
      <c r="G121" s="1244" t="s">
        <v>13139</v>
      </c>
      <c r="H121" s="1365">
        <v>0</v>
      </c>
      <c r="I121" s="1363"/>
      <c r="J121" s="1243">
        <v>0</v>
      </c>
      <c r="K121" s="1259">
        <v>10685.88</v>
      </c>
    </row>
    <row r="122" spans="1:11" ht="16.5" customHeight="1" x14ac:dyDescent="0.25">
      <c r="A122" s="1245">
        <v>62408</v>
      </c>
      <c r="B122" s="1245" t="s">
        <v>15596</v>
      </c>
      <c r="C122" s="1245" t="s">
        <v>15590</v>
      </c>
      <c r="D122" s="1245">
        <v>2928</v>
      </c>
      <c r="E122" s="1244" t="s">
        <v>14316</v>
      </c>
      <c r="F122" s="1244"/>
      <c r="G122" s="1244" t="s">
        <v>13139</v>
      </c>
      <c r="H122" s="1365">
        <v>0</v>
      </c>
      <c r="I122" s="1363"/>
      <c r="J122" s="1243">
        <v>0</v>
      </c>
      <c r="K122" s="1259">
        <v>141900.70000000001</v>
      </c>
    </row>
    <row r="123" spans="1:11" ht="16.5" customHeight="1" x14ac:dyDescent="0.25">
      <c r="A123" s="1245">
        <v>62034</v>
      </c>
      <c r="B123" s="1245" t="s">
        <v>15596</v>
      </c>
      <c r="C123" s="1245" t="s">
        <v>15590</v>
      </c>
      <c r="D123" s="1245">
        <v>1258</v>
      </c>
      <c r="E123" s="1244" t="s">
        <v>14654</v>
      </c>
      <c r="F123" s="1244"/>
      <c r="G123" s="1244" t="s">
        <v>13139</v>
      </c>
      <c r="H123" s="1365">
        <v>0</v>
      </c>
      <c r="I123" s="1363"/>
      <c r="J123" s="1243">
        <v>0</v>
      </c>
      <c r="K123" s="1259">
        <v>3187.68</v>
      </c>
    </row>
    <row r="124" spans="1:11" ht="16.5" customHeight="1" x14ac:dyDescent="0.25">
      <c r="A124" s="1245">
        <v>61959</v>
      </c>
      <c r="B124" s="1245" t="s">
        <v>15596</v>
      </c>
      <c r="C124" s="1245" t="s">
        <v>15590</v>
      </c>
      <c r="D124" s="1245">
        <v>1563</v>
      </c>
      <c r="E124" s="1244" t="s">
        <v>14583</v>
      </c>
      <c r="F124" s="1244"/>
      <c r="G124" s="1244" t="s">
        <v>13139</v>
      </c>
      <c r="H124" s="1365">
        <v>0</v>
      </c>
      <c r="I124" s="1363"/>
      <c r="J124" s="1243">
        <v>0</v>
      </c>
      <c r="K124" s="1259">
        <v>7808.72</v>
      </c>
    </row>
    <row r="125" spans="1:11" ht="16.5" customHeight="1" x14ac:dyDescent="0.25">
      <c r="A125" s="1245">
        <v>61997</v>
      </c>
      <c r="B125" s="1245" t="s">
        <v>15649</v>
      </c>
      <c r="C125" s="1245" t="s">
        <v>15590</v>
      </c>
      <c r="D125" s="1245">
        <v>165</v>
      </c>
      <c r="E125" s="1244" t="s">
        <v>15375</v>
      </c>
      <c r="F125" s="1244"/>
      <c r="G125" s="1244" t="s">
        <v>13139</v>
      </c>
      <c r="H125" s="1365">
        <v>0</v>
      </c>
      <c r="I125" s="1363"/>
      <c r="J125" s="1243">
        <v>0</v>
      </c>
      <c r="K125" s="1259">
        <v>4387.72</v>
      </c>
    </row>
    <row r="126" spans="1:11" ht="16.5" customHeight="1" x14ac:dyDescent="0.25">
      <c r="A126" s="1245">
        <v>62149</v>
      </c>
      <c r="B126" s="1245" t="s">
        <v>15649</v>
      </c>
      <c r="C126" s="1245" t="s">
        <v>15590</v>
      </c>
      <c r="D126" s="1245">
        <v>1002</v>
      </c>
      <c r="E126" s="1244" t="s">
        <v>13787</v>
      </c>
      <c r="F126" s="1244"/>
      <c r="G126" s="1244" t="s">
        <v>13139</v>
      </c>
      <c r="H126" s="1365">
        <v>0</v>
      </c>
      <c r="I126" s="1363"/>
      <c r="J126" s="1243">
        <v>0</v>
      </c>
      <c r="K126" s="1259">
        <v>14915.84</v>
      </c>
    </row>
    <row r="127" spans="1:11" ht="16.5" customHeight="1" x14ac:dyDescent="0.25">
      <c r="A127" s="1245">
        <v>61042</v>
      </c>
      <c r="B127" s="1245" t="s">
        <v>15649</v>
      </c>
      <c r="C127" s="1245" t="s">
        <v>15590</v>
      </c>
      <c r="D127" s="1245">
        <v>1640</v>
      </c>
      <c r="E127" s="1244" t="s">
        <v>15650</v>
      </c>
      <c r="F127" s="1244"/>
      <c r="G127" s="1244" t="s">
        <v>13139</v>
      </c>
      <c r="H127" s="1365">
        <v>0</v>
      </c>
      <c r="I127" s="1363"/>
      <c r="J127" s="1243">
        <v>0</v>
      </c>
      <c r="K127" s="1259">
        <v>9723.06</v>
      </c>
    </row>
    <row r="128" spans="1:11" ht="16.5" customHeight="1" x14ac:dyDescent="0.25">
      <c r="A128" s="1245">
        <v>61830</v>
      </c>
      <c r="B128" s="1245" t="s">
        <v>15649</v>
      </c>
      <c r="C128" s="1245" t="s">
        <v>15590</v>
      </c>
      <c r="D128" s="1245">
        <v>2040</v>
      </c>
      <c r="E128" s="1244" t="s">
        <v>13972</v>
      </c>
      <c r="F128" s="1244"/>
      <c r="G128" s="1244" t="s">
        <v>13139</v>
      </c>
      <c r="H128" s="1365">
        <v>0</v>
      </c>
      <c r="I128" s="1363"/>
      <c r="J128" s="1243">
        <v>0</v>
      </c>
      <c r="K128" s="1259">
        <v>18606.400000000001</v>
      </c>
    </row>
    <row r="129" spans="1:11" ht="16.5" customHeight="1" x14ac:dyDescent="0.25">
      <c r="A129" s="1245">
        <v>62072</v>
      </c>
      <c r="B129" s="1245" t="s">
        <v>15649</v>
      </c>
      <c r="C129" s="1245" t="s">
        <v>15590</v>
      </c>
      <c r="D129" s="1245">
        <v>1765</v>
      </c>
      <c r="E129" s="1244" t="s">
        <v>13977</v>
      </c>
      <c r="F129" s="1244"/>
      <c r="G129" s="1244" t="s">
        <v>13139</v>
      </c>
      <c r="H129" s="1365">
        <v>0</v>
      </c>
      <c r="I129" s="1363"/>
      <c r="J129" s="1243">
        <v>0</v>
      </c>
      <c r="K129" s="1259">
        <v>8763.61</v>
      </c>
    </row>
    <row r="130" spans="1:11" ht="16.5" customHeight="1" x14ac:dyDescent="0.25">
      <c r="A130" s="1245">
        <v>62197</v>
      </c>
      <c r="B130" s="1245" t="s">
        <v>15649</v>
      </c>
      <c r="C130" s="1245" t="s">
        <v>15590</v>
      </c>
      <c r="D130" s="1245">
        <v>1076</v>
      </c>
      <c r="E130" s="1244" t="s">
        <v>14267</v>
      </c>
      <c r="F130" s="1244"/>
      <c r="G130" s="1244" t="s">
        <v>13139</v>
      </c>
      <c r="H130" s="1365">
        <v>0</v>
      </c>
      <c r="I130" s="1363"/>
      <c r="J130" s="1243">
        <v>0</v>
      </c>
      <c r="K130" s="1259">
        <v>4424.3</v>
      </c>
    </row>
    <row r="131" spans="1:11" ht="16.5" customHeight="1" x14ac:dyDescent="0.25">
      <c r="A131" s="1245">
        <v>61943</v>
      </c>
      <c r="B131" s="1245" t="s">
        <v>15649</v>
      </c>
      <c r="C131" s="1245" t="s">
        <v>15590</v>
      </c>
      <c r="D131" s="1245">
        <v>205</v>
      </c>
      <c r="E131" s="1244" t="s">
        <v>13950</v>
      </c>
      <c r="F131" s="1244"/>
      <c r="G131" s="1244" t="s">
        <v>13139</v>
      </c>
      <c r="H131" s="1365">
        <v>0</v>
      </c>
      <c r="I131" s="1363"/>
      <c r="J131" s="1243">
        <v>0</v>
      </c>
      <c r="K131" s="1259">
        <v>11629</v>
      </c>
    </row>
    <row r="132" spans="1:11" ht="16.5" customHeight="1" x14ac:dyDescent="0.25">
      <c r="A132" s="1245">
        <v>62679</v>
      </c>
      <c r="B132" s="1245" t="s">
        <v>15594</v>
      </c>
      <c r="C132" s="1245" t="s">
        <v>15590</v>
      </c>
      <c r="D132" s="1245">
        <v>2859</v>
      </c>
      <c r="E132" s="1244" t="s">
        <v>15648</v>
      </c>
      <c r="F132" s="1244"/>
      <c r="G132" s="1244" t="s">
        <v>13139</v>
      </c>
      <c r="H132" s="1365">
        <v>0</v>
      </c>
      <c r="I132" s="1363"/>
      <c r="J132" s="1243">
        <v>0</v>
      </c>
      <c r="K132" s="1259">
        <v>4039.54</v>
      </c>
    </row>
    <row r="133" spans="1:11" ht="16.5" customHeight="1" x14ac:dyDescent="0.25">
      <c r="A133" s="1245">
        <v>61961</v>
      </c>
      <c r="B133" s="1245" t="s">
        <v>15594</v>
      </c>
      <c r="C133" s="1245" t="s">
        <v>15590</v>
      </c>
      <c r="D133" s="1245">
        <v>2825</v>
      </c>
      <c r="E133" s="1244" t="s">
        <v>13783</v>
      </c>
      <c r="F133" s="1244"/>
      <c r="G133" s="1244" t="s">
        <v>13139</v>
      </c>
      <c r="H133" s="1365">
        <v>0</v>
      </c>
      <c r="I133" s="1363"/>
      <c r="J133" s="1243">
        <v>0</v>
      </c>
      <c r="K133" s="1259">
        <v>27277.67</v>
      </c>
    </row>
    <row r="134" spans="1:11" ht="16.5" customHeight="1" x14ac:dyDescent="0.25">
      <c r="A134" s="1245">
        <v>61694</v>
      </c>
      <c r="B134" s="1245" t="s">
        <v>15594</v>
      </c>
      <c r="C134" s="1245" t="s">
        <v>15590</v>
      </c>
      <c r="D134" s="1245">
        <v>1071</v>
      </c>
      <c r="E134" s="1244" t="s">
        <v>13826</v>
      </c>
      <c r="F134" s="1244"/>
      <c r="G134" s="1244" t="s">
        <v>13139</v>
      </c>
      <c r="H134" s="1365">
        <v>0</v>
      </c>
      <c r="I134" s="1363"/>
      <c r="J134" s="1243">
        <v>0</v>
      </c>
      <c r="K134" s="1259">
        <v>13328.12</v>
      </c>
    </row>
    <row r="135" spans="1:11" ht="16.5" customHeight="1" x14ac:dyDescent="0.25">
      <c r="A135" s="1245">
        <v>62028</v>
      </c>
      <c r="B135" s="1245" t="s">
        <v>15594</v>
      </c>
      <c r="C135" s="1245" t="s">
        <v>15590</v>
      </c>
      <c r="D135" s="1245">
        <v>1032</v>
      </c>
      <c r="E135" s="1244" t="s">
        <v>13293</v>
      </c>
      <c r="F135" s="1244"/>
      <c r="G135" s="1244" t="s">
        <v>13139</v>
      </c>
      <c r="H135" s="1365">
        <v>0</v>
      </c>
      <c r="I135" s="1363"/>
      <c r="J135" s="1243">
        <v>0</v>
      </c>
      <c r="K135" s="1259">
        <v>19059.169999999998</v>
      </c>
    </row>
    <row r="136" spans="1:11" ht="16.5" customHeight="1" x14ac:dyDescent="0.25">
      <c r="A136" s="1245">
        <v>62068</v>
      </c>
      <c r="B136" s="1245" t="s">
        <v>15594</v>
      </c>
      <c r="C136" s="1245" t="s">
        <v>15590</v>
      </c>
      <c r="D136" s="1245">
        <v>1585</v>
      </c>
      <c r="E136" s="1244" t="s">
        <v>13760</v>
      </c>
      <c r="F136" s="1244"/>
      <c r="G136" s="1244" t="s">
        <v>13139</v>
      </c>
      <c r="H136" s="1365">
        <v>0</v>
      </c>
      <c r="I136" s="1363"/>
      <c r="J136" s="1243">
        <v>0</v>
      </c>
      <c r="K136" s="1259">
        <v>4839.0600000000004</v>
      </c>
    </row>
    <row r="137" spans="1:11" ht="16.5" customHeight="1" x14ac:dyDescent="0.25">
      <c r="A137" s="1245">
        <v>62941</v>
      </c>
      <c r="B137" s="1245" t="s">
        <v>15594</v>
      </c>
      <c r="C137" s="1245" t="s">
        <v>15590</v>
      </c>
      <c r="D137" s="1245">
        <v>3075</v>
      </c>
      <c r="E137" s="1244" t="s">
        <v>13763</v>
      </c>
      <c r="F137" s="1244"/>
      <c r="G137" s="1244" t="s">
        <v>13139</v>
      </c>
      <c r="H137" s="1365">
        <v>0</v>
      </c>
      <c r="I137" s="1363"/>
      <c r="J137" s="1243">
        <v>0</v>
      </c>
      <c r="K137" s="1259">
        <v>40600</v>
      </c>
    </row>
    <row r="138" spans="1:11" ht="16.5" customHeight="1" x14ac:dyDescent="0.25">
      <c r="A138" s="1245">
        <v>62201</v>
      </c>
      <c r="B138" s="1245" t="s">
        <v>15594</v>
      </c>
      <c r="C138" s="1245" t="s">
        <v>15590</v>
      </c>
      <c r="D138" s="1245">
        <v>2612</v>
      </c>
      <c r="E138" s="1244" t="s">
        <v>14531</v>
      </c>
      <c r="F138" s="1244"/>
      <c r="G138" s="1244" t="s">
        <v>13139</v>
      </c>
      <c r="H138" s="1365">
        <v>0</v>
      </c>
      <c r="I138" s="1363"/>
      <c r="J138" s="1243">
        <v>0</v>
      </c>
      <c r="K138" s="1259">
        <v>10567.6</v>
      </c>
    </row>
    <row r="139" spans="1:11" ht="16.5" customHeight="1" x14ac:dyDescent="0.25">
      <c r="A139" s="1245">
        <v>62036</v>
      </c>
      <c r="B139" s="1245" t="s">
        <v>15594</v>
      </c>
      <c r="C139" s="1245" t="s">
        <v>15590</v>
      </c>
      <c r="D139" s="1245">
        <v>1069</v>
      </c>
      <c r="E139" s="1244" t="s">
        <v>15488</v>
      </c>
      <c r="F139" s="1244"/>
      <c r="G139" s="1244" t="s">
        <v>13139</v>
      </c>
      <c r="H139" s="1365">
        <v>0</v>
      </c>
      <c r="I139" s="1363"/>
      <c r="J139" s="1243">
        <v>0</v>
      </c>
      <c r="K139" s="1259">
        <v>20983.01</v>
      </c>
    </row>
    <row r="140" spans="1:11" ht="16.5" customHeight="1" x14ac:dyDescent="0.25">
      <c r="A140" s="1245">
        <v>61823</v>
      </c>
      <c r="B140" s="1245" t="s">
        <v>15594</v>
      </c>
      <c r="C140" s="1245" t="s">
        <v>15590</v>
      </c>
      <c r="D140" s="1245">
        <v>838</v>
      </c>
      <c r="E140" s="1244" t="s">
        <v>15647</v>
      </c>
      <c r="F140" s="1244"/>
      <c r="G140" s="1244" t="s">
        <v>13139</v>
      </c>
      <c r="H140" s="1365">
        <v>0</v>
      </c>
      <c r="I140" s="1363"/>
      <c r="J140" s="1243">
        <v>0</v>
      </c>
      <c r="K140" s="1259">
        <v>6364.78</v>
      </c>
    </row>
    <row r="141" spans="1:11" ht="16.5" customHeight="1" x14ac:dyDescent="0.25">
      <c r="A141" s="1245">
        <v>62320</v>
      </c>
      <c r="B141" s="1245" t="s">
        <v>15644</v>
      </c>
      <c r="C141" s="1245" t="s">
        <v>15590</v>
      </c>
      <c r="D141" s="1245">
        <v>179</v>
      </c>
      <c r="E141" s="1244" t="s">
        <v>15646</v>
      </c>
      <c r="F141" s="1244"/>
      <c r="G141" s="1244" t="s">
        <v>13139</v>
      </c>
      <c r="H141" s="1365">
        <v>0</v>
      </c>
      <c r="I141" s="1363"/>
      <c r="J141" s="1243">
        <v>0</v>
      </c>
      <c r="K141" s="1259">
        <v>7954.21</v>
      </c>
    </row>
    <row r="142" spans="1:11" ht="16.5" customHeight="1" x14ac:dyDescent="0.25">
      <c r="A142" s="1245">
        <v>63058</v>
      </c>
      <c r="B142" s="1245" t="s">
        <v>15644</v>
      </c>
      <c r="C142" s="1245" t="s">
        <v>15590</v>
      </c>
      <c r="D142" s="1245">
        <v>2684</v>
      </c>
      <c r="E142" s="1244" t="s">
        <v>15645</v>
      </c>
      <c r="F142" s="1244"/>
      <c r="G142" s="1244" t="s">
        <v>13139</v>
      </c>
      <c r="H142" s="1365">
        <v>0</v>
      </c>
      <c r="I142" s="1363"/>
      <c r="J142" s="1243">
        <v>0</v>
      </c>
      <c r="K142" s="1259">
        <v>7184.01</v>
      </c>
    </row>
    <row r="143" spans="1:11" ht="16.5" customHeight="1" x14ac:dyDescent="0.25">
      <c r="A143" s="1245">
        <v>61999</v>
      </c>
      <c r="B143" s="1245" t="s">
        <v>15644</v>
      </c>
      <c r="C143" s="1245" t="s">
        <v>15590</v>
      </c>
      <c r="D143" s="1245">
        <v>2902</v>
      </c>
      <c r="E143" s="1244" t="s">
        <v>13346</v>
      </c>
      <c r="F143" s="1244"/>
      <c r="G143" s="1244" t="s">
        <v>13139</v>
      </c>
      <c r="H143" s="1365">
        <v>0</v>
      </c>
      <c r="I143" s="1363"/>
      <c r="J143" s="1243">
        <v>0</v>
      </c>
      <c r="K143" s="1259">
        <v>3759.68</v>
      </c>
    </row>
    <row r="144" spans="1:11" ht="16.5" customHeight="1" x14ac:dyDescent="0.25">
      <c r="A144" s="1245">
        <v>61720</v>
      </c>
      <c r="B144" s="1245" t="s">
        <v>15593</v>
      </c>
      <c r="C144" s="1245" t="s">
        <v>15590</v>
      </c>
      <c r="D144" s="1245">
        <v>1231</v>
      </c>
      <c r="E144" s="1244" t="s">
        <v>15587</v>
      </c>
      <c r="F144" s="1244"/>
      <c r="G144" s="1244" t="s">
        <v>13139</v>
      </c>
      <c r="H144" s="1365">
        <v>0</v>
      </c>
      <c r="I144" s="1363"/>
      <c r="J144" s="1243">
        <v>0</v>
      </c>
      <c r="K144" s="1259">
        <v>41540.76</v>
      </c>
    </row>
    <row r="145" spans="1:11" ht="16.5" customHeight="1" x14ac:dyDescent="0.25">
      <c r="A145" s="1245">
        <v>63188</v>
      </c>
      <c r="B145" s="1245" t="s">
        <v>15593</v>
      </c>
      <c r="C145" s="1245" t="s">
        <v>15590</v>
      </c>
      <c r="D145" s="1245">
        <v>2723</v>
      </c>
      <c r="E145" s="1244" t="s">
        <v>15643</v>
      </c>
      <c r="F145" s="1244"/>
      <c r="G145" s="1244" t="s">
        <v>13139</v>
      </c>
      <c r="H145" s="1365">
        <v>0</v>
      </c>
      <c r="I145" s="1363"/>
      <c r="J145" s="1243">
        <v>0</v>
      </c>
      <c r="K145" s="1259">
        <v>4275.6099999999997</v>
      </c>
    </row>
    <row r="146" spans="1:11" ht="16.5" customHeight="1" x14ac:dyDescent="0.25">
      <c r="A146" s="1245">
        <v>61845</v>
      </c>
      <c r="B146" s="1245" t="s">
        <v>15593</v>
      </c>
      <c r="C146" s="1245" t="s">
        <v>15590</v>
      </c>
      <c r="D146" s="1245">
        <v>445</v>
      </c>
      <c r="E146" s="1244" t="s">
        <v>13319</v>
      </c>
      <c r="F146" s="1244"/>
      <c r="G146" s="1244" t="s">
        <v>13139</v>
      </c>
      <c r="H146" s="1365">
        <v>0</v>
      </c>
      <c r="I146" s="1363"/>
      <c r="J146" s="1243">
        <v>0</v>
      </c>
      <c r="K146" s="1259">
        <v>190310.42</v>
      </c>
    </row>
    <row r="147" spans="1:11" ht="16.5" customHeight="1" x14ac:dyDescent="0.25">
      <c r="A147" s="1245">
        <v>61462</v>
      </c>
      <c r="B147" s="1245" t="s">
        <v>15593</v>
      </c>
      <c r="C147" s="1245" t="s">
        <v>15590</v>
      </c>
      <c r="D147" s="1245">
        <v>2174</v>
      </c>
      <c r="E147" s="1244" t="s">
        <v>14628</v>
      </c>
      <c r="F147" s="1244"/>
      <c r="G147" s="1244" t="s">
        <v>13139</v>
      </c>
      <c r="H147" s="1365">
        <v>0</v>
      </c>
      <c r="I147" s="1363"/>
      <c r="J147" s="1243">
        <v>0</v>
      </c>
      <c r="K147" s="1259">
        <v>19174.8</v>
      </c>
    </row>
    <row r="148" spans="1:11" ht="16.5" customHeight="1" x14ac:dyDescent="0.25">
      <c r="A148" s="1245">
        <v>62144</v>
      </c>
      <c r="B148" s="1245" t="s">
        <v>15593</v>
      </c>
      <c r="C148" s="1245" t="s">
        <v>15590</v>
      </c>
      <c r="D148" s="1245">
        <v>2690</v>
      </c>
      <c r="E148" s="1244" t="s">
        <v>13369</v>
      </c>
      <c r="F148" s="1244"/>
      <c r="G148" s="1244" t="s">
        <v>13139</v>
      </c>
      <c r="H148" s="1365">
        <v>0</v>
      </c>
      <c r="I148" s="1363"/>
      <c r="J148" s="1243">
        <v>0</v>
      </c>
      <c r="K148" s="1259">
        <v>30546.83</v>
      </c>
    </row>
    <row r="149" spans="1:11" ht="16.5" customHeight="1" x14ac:dyDescent="0.25">
      <c r="A149" s="1245">
        <v>62154</v>
      </c>
      <c r="B149" s="1245" t="s">
        <v>15593</v>
      </c>
      <c r="C149" s="1245" t="s">
        <v>15590</v>
      </c>
      <c r="D149" s="1245">
        <v>2770</v>
      </c>
      <c r="E149" s="1244" t="s">
        <v>13340</v>
      </c>
      <c r="F149" s="1244"/>
      <c r="G149" s="1244" t="s">
        <v>13139</v>
      </c>
      <c r="H149" s="1365">
        <v>0</v>
      </c>
      <c r="I149" s="1363"/>
      <c r="J149" s="1243">
        <v>0</v>
      </c>
      <c r="K149" s="1259">
        <v>19045.07</v>
      </c>
    </row>
    <row r="150" spans="1:11" ht="16.5" customHeight="1" x14ac:dyDescent="0.25">
      <c r="A150" s="1245">
        <v>63232</v>
      </c>
      <c r="B150" s="1245" t="s">
        <v>15638</v>
      </c>
      <c r="C150" s="1245" t="s">
        <v>15590</v>
      </c>
      <c r="D150" s="1245">
        <v>477</v>
      </c>
      <c r="E150" s="1244" t="s">
        <v>13770</v>
      </c>
      <c r="F150" s="1244"/>
      <c r="G150" s="1244" t="s">
        <v>13139</v>
      </c>
      <c r="H150" s="1365">
        <v>0</v>
      </c>
      <c r="I150" s="1363"/>
      <c r="J150" s="1243">
        <v>0</v>
      </c>
      <c r="K150" s="1259">
        <v>6034.69</v>
      </c>
    </row>
    <row r="151" spans="1:11" ht="16.5" customHeight="1" x14ac:dyDescent="0.25">
      <c r="A151" s="1245">
        <v>61881</v>
      </c>
      <c r="B151" s="1245" t="s">
        <v>15638</v>
      </c>
      <c r="C151" s="1245" t="s">
        <v>15590</v>
      </c>
      <c r="D151" s="1245">
        <v>400</v>
      </c>
      <c r="E151" s="1244" t="s">
        <v>15642</v>
      </c>
      <c r="F151" s="1244"/>
      <c r="G151" s="1244" t="s">
        <v>13139</v>
      </c>
      <c r="H151" s="1365">
        <v>0</v>
      </c>
      <c r="I151" s="1363"/>
      <c r="J151" s="1243">
        <v>0</v>
      </c>
      <c r="K151" s="1259">
        <v>7546.37</v>
      </c>
    </row>
    <row r="152" spans="1:11" ht="16.5" customHeight="1" x14ac:dyDescent="0.25">
      <c r="A152" s="1245">
        <v>62310</v>
      </c>
      <c r="B152" s="1245" t="s">
        <v>15638</v>
      </c>
      <c r="C152" s="1245" t="s">
        <v>15590</v>
      </c>
      <c r="D152" s="1245">
        <v>2098</v>
      </c>
      <c r="E152" s="1244" t="s">
        <v>15641</v>
      </c>
      <c r="F152" s="1244"/>
      <c r="G152" s="1244" t="s">
        <v>13139</v>
      </c>
      <c r="H152" s="1365">
        <v>0</v>
      </c>
      <c r="I152" s="1363"/>
      <c r="J152" s="1243">
        <v>0</v>
      </c>
      <c r="K152" s="1259">
        <v>29563.32</v>
      </c>
    </row>
    <row r="153" spans="1:11" ht="16.5" customHeight="1" x14ac:dyDescent="0.25">
      <c r="A153" s="1245">
        <v>63251</v>
      </c>
      <c r="B153" s="1245" t="s">
        <v>15638</v>
      </c>
      <c r="C153" s="1245" t="s">
        <v>15590</v>
      </c>
      <c r="D153" s="1245">
        <v>2838</v>
      </c>
      <c r="E153" s="1244" t="s">
        <v>15640</v>
      </c>
      <c r="F153" s="1244"/>
      <c r="G153" s="1244" t="s">
        <v>13139</v>
      </c>
      <c r="H153" s="1365">
        <v>0</v>
      </c>
      <c r="I153" s="1363"/>
      <c r="J153" s="1243">
        <v>0</v>
      </c>
      <c r="K153" s="1259">
        <v>3709.68</v>
      </c>
    </row>
    <row r="154" spans="1:11" ht="16.5" customHeight="1" x14ac:dyDescent="0.25">
      <c r="A154" s="1245">
        <v>62278</v>
      </c>
      <c r="B154" s="1245" t="s">
        <v>15638</v>
      </c>
      <c r="C154" s="1245" t="s">
        <v>15590</v>
      </c>
      <c r="D154" s="1245">
        <v>1563</v>
      </c>
      <c r="E154" s="1244" t="s">
        <v>14583</v>
      </c>
      <c r="F154" s="1244"/>
      <c r="G154" s="1244" t="s">
        <v>13139</v>
      </c>
      <c r="H154" s="1365">
        <v>0</v>
      </c>
      <c r="I154" s="1363"/>
      <c r="J154" s="1243">
        <v>0</v>
      </c>
      <c r="K154" s="1259">
        <v>5404.91</v>
      </c>
    </row>
    <row r="155" spans="1:11" ht="16.5" customHeight="1" x14ac:dyDescent="0.25">
      <c r="A155" s="1245">
        <v>62294</v>
      </c>
      <c r="B155" s="1245" t="s">
        <v>15638</v>
      </c>
      <c r="C155" s="1245" t="s">
        <v>15590</v>
      </c>
      <c r="D155" s="1245">
        <v>2682</v>
      </c>
      <c r="E155" s="1244" t="s">
        <v>13289</v>
      </c>
      <c r="F155" s="1244"/>
      <c r="G155" s="1244" t="s">
        <v>13139</v>
      </c>
      <c r="H155" s="1365">
        <v>0</v>
      </c>
      <c r="I155" s="1363"/>
      <c r="J155" s="1243">
        <v>0</v>
      </c>
      <c r="K155" s="1259">
        <v>48708.4</v>
      </c>
    </row>
    <row r="156" spans="1:11" ht="16.5" customHeight="1" x14ac:dyDescent="0.25">
      <c r="A156" s="1245">
        <v>62675</v>
      </c>
      <c r="B156" s="1245" t="s">
        <v>15638</v>
      </c>
      <c r="C156" s="1245" t="s">
        <v>15590</v>
      </c>
      <c r="D156" s="1245">
        <v>2302</v>
      </c>
      <c r="E156" s="1244" t="s">
        <v>15639</v>
      </c>
      <c r="F156" s="1244"/>
      <c r="G156" s="1244" t="s">
        <v>13139</v>
      </c>
      <c r="H156" s="1365">
        <v>0</v>
      </c>
      <c r="I156" s="1363"/>
      <c r="J156" s="1243">
        <v>0</v>
      </c>
      <c r="K156" s="1259">
        <v>10098.84</v>
      </c>
    </row>
    <row r="157" spans="1:11" ht="16.5" customHeight="1" x14ac:dyDescent="0.25">
      <c r="A157" s="1245">
        <v>62745</v>
      </c>
      <c r="B157" s="1245" t="s">
        <v>15638</v>
      </c>
      <c r="C157" s="1245" t="s">
        <v>15590</v>
      </c>
      <c r="D157" s="1245">
        <v>2664</v>
      </c>
      <c r="E157" s="1244" t="s">
        <v>15637</v>
      </c>
      <c r="F157" s="1244"/>
      <c r="G157" s="1244" t="s">
        <v>13303</v>
      </c>
      <c r="H157" s="1365">
        <v>0</v>
      </c>
      <c r="I157" s="1363"/>
      <c r="J157" s="1243">
        <v>0</v>
      </c>
      <c r="K157" s="1259">
        <v>10098.84</v>
      </c>
    </row>
    <row r="158" spans="1:11" ht="16.5" customHeight="1" x14ac:dyDescent="0.25">
      <c r="A158" s="1245">
        <v>63256</v>
      </c>
      <c r="B158" s="1245" t="s">
        <v>15591</v>
      </c>
      <c r="C158" s="1245" t="s">
        <v>15590</v>
      </c>
      <c r="D158" s="1245">
        <v>3041</v>
      </c>
      <c r="E158" s="1244" t="s">
        <v>15636</v>
      </c>
      <c r="F158" s="1244"/>
      <c r="G158" s="1244" t="s">
        <v>13139</v>
      </c>
      <c r="H158" s="1365">
        <v>0</v>
      </c>
      <c r="I158" s="1363"/>
      <c r="J158" s="1243">
        <v>0</v>
      </c>
      <c r="K158" s="1259">
        <v>7085.25</v>
      </c>
    </row>
    <row r="159" spans="1:11" ht="16.5" customHeight="1" x14ac:dyDescent="0.25">
      <c r="A159" s="1245">
        <v>62160</v>
      </c>
      <c r="B159" s="1245" t="s">
        <v>15591</v>
      </c>
      <c r="C159" s="1245" t="s">
        <v>15590</v>
      </c>
      <c r="D159" s="1245">
        <v>896</v>
      </c>
      <c r="E159" s="1244" t="s">
        <v>13974</v>
      </c>
      <c r="F159" s="1244"/>
      <c r="G159" s="1244" t="s">
        <v>13139</v>
      </c>
      <c r="H159" s="1365">
        <v>0</v>
      </c>
      <c r="I159" s="1363"/>
      <c r="J159" s="1243">
        <v>0</v>
      </c>
      <c r="K159" s="1259">
        <v>15890.03</v>
      </c>
    </row>
    <row r="160" spans="1:11" ht="16.5" customHeight="1" x14ac:dyDescent="0.25">
      <c r="A160" s="1245">
        <v>63261</v>
      </c>
      <c r="B160" s="1245" t="s">
        <v>15591</v>
      </c>
      <c r="C160" s="1245" t="s">
        <v>15590</v>
      </c>
      <c r="D160" s="1245">
        <v>1812</v>
      </c>
      <c r="E160" s="1244" t="s">
        <v>13758</v>
      </c>
      <c r="F160" s="1244"/>
      <c r="G160" s="1244" t="s">
        <v>13139</v>
      </c>
      <c r="H160" s="1365">
        <v>0</v>
      </c>
      <c r="I160" s="1363"/>
      <c r="J160" s="1243">
        <v>0</v>
      </c>
      <c r="K160" s="1259">
        <v>1687.95</v>
      </c>
    </row>
    <row r="161" spans="1:11" ht="16.5" customHeight="1" x14ac:dyDescent="0.25">
      <c r="A161" s="1245">
        <v>63263</v>
      </c>
      <c r="B161" s="1245" t="s">
        <v>15591</v>
      </c>
      <c r="C161" s="1245" t="s">
        <v>15590</v>
      </c>
      <c r="D161" s="1245">
        <v>3145</v>
      </c>
      <c r="E161" s="1244" t="s">
        <v>15633</v>
      </c>
      <c r="F161" s="1244"/>
      <c r="G161" s="1244" t="s">
        <v>13139</v>
      </c>
      <c r="H161" s="1365">
        <v>0</v>
      </c>
      <c r="I161" s="1363"/>
      <c r="J161" s="1243">
        <v>0</v>
      </c>
      <c r="K161" s="1259">
        <v>7014.03</v>
      </c>
    </row>
    <row r="162" spans="1:11" ht="16.5" customHeight="1" x14ac:dyDescent="0.25">
      <c r="A162" s="1245">
        <v>62301</v>
      </c>
      <c r="B162" s="1245" t="s">
        <v>15591</v>
      </c>
      <c r="C162" s="1245" t="s">
        <v>15590</v>
      </c>
      <c r="D162" s="1245">
        <v>714</v>
      </c>
      <c r="E162" s="1244" t="s">
        <v>13176</v>
      </c>
      <c r="F162" s="1244"/>
      <c r="G162" s="1244" t="s">
        <v>13139</v>
      </c>
      <c r="H162" s="1365">
        <v>0</v>
      </c>
      <c r="I162" s="1363"/>
      <c r="J162" s="1243">
        <v>0</v>
      </c>
      <c r="K162" s="1259">
        <v>14836.21</v>
      </c>
    </row>
    <row r="163" spans="1:11" ht="16.5" customHeight="1" x14ac:dyDescent="0.25">
      <c r="A163" s="1245">
        <v>62158</v>
      </c>
      <c r="B163" s="1245" t="s">
        <v>15591</v>
      </c>
      <c r="C163" s="1245" t="s">
        <v>15590</v>
      </c>
      <c r="D163" s="1245">
        <v>2427</v>
      </c>
      <c r="E163" s="1244" t="s">
        <v>15635</v>
      </c>
      <c r="F163" s="1244"/>
      <c r="G163" s="1244" t="s">
        <v>13139</v>
      </c>
      <c r="H163" s="1365">
        <v>0</v>
      </c>
      <c r="I163" s="1363"/>
      <c r="J163" s="1243">
        <v>0</v>
      </c>
      <c r="K163" s="1259">
        <v>7923.53</v>
      </c>
    </row>
    <row r="164" spans="1:11" ht="16.5" customHeight="1" x14ac:dyDescent="0.25">
      <c r="A164" s="1245">
        <v>62156</v>
      </c>
      <c r="B164" s="1245" t="s">
        <v>15591</v>
      </c>
      <c r="C164" s="1245" t="s">
        <v>15590</v>
      </c>
      <c r="D164" s="1245">
        <v>201</v>
      </c>
      <c r="E164" s="1244" t="s">
        <v>15634</v>
      </c>
      <c r="F164" s="1244"/>
      <c r="G164" s="1244" t="s">
        <v>13139</v>
      </c>
      <c r="H164" s="1365">
        <v>0</v>
      </c>
      <c r="I164" s="1363"/>
      <c r="J164" s="1243">
        <v>0</v>
      </c>
      <c r="K164" s="1259">
        <v>16704.18</v>
      </c>
    </row>
    <row r="165" spans="1:11" ht="16.5" customHeight="1" x14ac:dyDescent="0.25">
      <c r="A165" s="1245">
        <v>62289</v>
      </c>
      <c r="B165" s="1245" t="s">
        <v>15591</v>
      </c>
      <c r="C165" s="1245" t="s">
        <v>15590</v>
      </c>
      <c r="D165" s="1245">
        <v>1454</v>
      </c>
      <c r="E165" s="1244" t="s">
        <v>13687</v>
      </c>
      <c r="F165" s="1244"/>
      <c r="G165" s="1244" t="s">
        <v>13139</v>
      </c>
      <c r="H165" s="1365">
        <v>0</v>
      </c>
      <c r="I165" s="1363"/>
      <c r="J165" s="1243">
        <v>0</v>
      </c>
      <c r="K165" s="1259">
        <v>17733.759999999998</v>
      </c>
    </row>
    <row r="166" spans="1:11" ht="16.5" customHeight="1" x14ac:dyDescent="0.25">
      <c r="A166" s="1245">
        <v>62259</v>
      </c>
      <c r="B166" s="1245" t="s">
        <v>15591</v>
      </c>
      <c r="C166" s="1245" t="s">
        <v>15590</v>
      </c>
      <c r="D166" s="1245">
        <v>403</v>
      </c>
      <c r="E166" s="1244" t="s">
        <v>13777</v>
      </c>
      <c r="F166" s="1244"/>
      <c r="G166" s="1244" t="s">
        <v>13139</v>
      </c>
      <c r="H166" s="1365">
        <v>0</v>
      </c>
      <c r="I166" s="1363"/>
      <c r="J166" s="1243">
        <v>0</v>
      </c>
      <c r="K166" s="1259">
        <v>2234</v>
      </c>
    </row>
    <row r="167" spans="1:11" ht="16.5" customHeight="1" x14ac:dyDescent="0.25">
      <c r="A167" s="1245">
        <v>62268</v>
      </c>
      <c r="B167" s="1245" t="s">
        <v>15591</v>
      </c>
      <c r="C167" s="1245" t="s">
        <v>15590</v>
      </c>
      <c r="D167" s="1245">
        <v>2246</v>
      </c>
      <c r="E167" s="1244" t="s">
        <v>14620</v>
      </c>
      <c r="F167" s="1244"/>
      <c r="G167" s="1244" t="s">
        <v>13139</v>
      </c>
      <c r="H167" s="1365">
        <v>0</v>
      </c>
      <c r="I167" s="1363"/>
      <c r="J167" s="1243">
        <v>0</v>
      </c>
      <c r="K167" s="1259">
        <v>9494.17</v>
      </c>
    </row>
    <row r="168" spans="1:11" ht="16.5" customHeight="1" x14ac:dyDescent="0.25">
      <c r="A168" s="1245">
        <v>62303</v>
      </c>
      <c r="B168" s="1245" t="s">
        <v>15590</v>
      </c>
      <c r="C168" s="1245" t="s">
        <v>15582</v>
      </c>
      <c r="D168" s="1245">
        <v>32</v>
      </c>
      <c r="E168" s="1244" t="s">
        <v>13336</v>
      </c>
      <c r="F168" s="1244"/>
      <c r="G168" s="1244" t="s">
        <v>13139</v>
      </c>
      <c r="H168" s="1365">
        <v>0</v>
      </c>
      <c r="I168" s="1363"/>
      <c r="J168" s="1243">
        <v>0</v>
      </c>
      <c r="K168" s="1259">
        <v>123035.91</v>
      </c>
    </row>
    <row r="169" spans="1:11" ht="16.5" customHeight="1" x14ac:dyDescent="0.25">
      <c r="A169" s="1245">
        <v>62362</v>
      </c>
      <c r="B169" s="1245" t="s">
        <v>15590</v>
      </c>
      <c r="C169" s="1245" t="s">
        <v>15582</v>
      </c>
      <c r="D169" s="1245">
        <v>2902</v>
      </c>
      <c r="E169" s="1244" t="s">
        <v>13346</v>
      </c>
      <c r="F169" s="1244"/>
      <c r="G169" s="1244" t="s">
        <v>13139</v>
      </c>
      <c r="H169" s="1365">
        <v>0</v>
      </c>
      <c r="I169" s="1363"/>
      <c r="J169" s="1243">
        <v>0</v>
      </c>
      <c r="K169" s="1259">
        <v>12166.96</v>
      </c>
    </row>
    <row r="170" spans="1:11" ht="16.5" customHeight="1" x14ac:dyDescent="0.25">
      <c r="A170" s="1245">
        <v>63280</v>
      </c>
      <c r="B170" s="1245" t="s">
        <v>15590</v>
      </c>
      <c r="C170" s="1245" t="s">
        <v>15582</v>
      </c>
      <c r="D170" s="1245">
        <v>3023</v>
      </c>
      <c r="E170" s="1244" t="s">
        <v>14603</v>
      </c>
      <c r="F170" s="1244"/>
      <c r="G170" s="1244" t="s">
        <v>13139</v>
      </c>
      <c r="H170" s="1365">
        <v>0</v>
      </c>
      <c r="I170" s="1363"/>
      <c r="J170" s="1243">
        <v>0</v>
      </c>
      <c r="K170" s="1259">
        <v>3023.89</v>
      </c>
    </row>
    <row r="171" spans="1:11" ht="16.5" customHeight="1" x14ac:dyDescent="0.25">
      <c r="A171" s="1245">
        <v>63264</v>
      </c>
      <c r="B171" s="1245" t="s">
        <v>15590</v>
      </c>
      <c r="C171" s="1245" t="s">
        <v>15582</v>
      </c>
      <c r="D171" s="1245">
        <v>3145</v>
      </c>
      <c r="E171" s="1244" t="s">
        <v>15633</v>
      </c>
      <c r="F171" s="1244"/>
      <c r="G171" s="1244" t="s">
        <v>13139</v>
      </c>
      <c r="H171" s="1365">
        <v>0</v>
      </c>
      <c r="I171" s="1363"/>
      <c r="J171" s="1243">
        <v>0</v>
      </c>
      <c r="K171" s="1259">
        <v>26.72</v>
      </c>
    </row>
    <row r="172" spans="1:11" ht="16.5" customHeight="1" x14ac:dyDescent="0.25">
      <c r="A172" s="1245">
        <v>62152</v>
      </c>
      <c r="B172" s="1245" t="s">
        <v>15590</v>
      </c>
      <c r="C172" s="1245" t="s">
        <v>15582</v>
      </c>
      <c r="D172" s="1245">
        <v>1032</v>
      </c>
      <c r="E172" s="1244" t="s">
        <v>13293</v>
      </c>
      <c r="F172" s="1244"/>
      <c r="G172" s="1244" t="s">
        <v>13139</v>
      </c>
      <c r="H172" s="1365">
        <v>0</v>
      </c>
      <c r="I172" s="1363"/>
      <c r="J172" s="1243">
        <v>0</v>
      </c>
      <c r="K172" s="1259">
        <v>51181.1</v>
      </c>
    </row>
    <row r="173" spans="1:11" ht="16.5" customHeight="1" x14ac:dyDescent="0.25">
      <c r="A173" s="1245">
        <v>63288</v>
      </c>
      <c r="B173" s="1245" t="s">
        <v>15590</v>
      </c>
      <c r="C173" s="1245" t="s">
        <v>15582</v>
      </c>
      <c r="D173" s="1245">
        <v>1893</v>
      </c>
      <c r="E173" s="1244" t="s">
        <v>15632</v>
      </c>
      <c r="F173" s="1244"/>
      <c r="G173" s="1244" t="s">
        <v>13139</v>
      </c>
      <c r="H173" s="1365">
        <v>0</v>
      </c>
      <c r="I173" s="1363"/>
      <c r="J173" s="1243">
        <v>0</v>
      </c>
      <c r="K173" s="1259">
        <v>14856.07</v>
      </c>
    </row>
    <row r="174" spans="1:11" ht="16.5" customHeight="1" x14ac:dyDescent="0.25">
      <c r="A174" s="1245">
        <v>62277</v>
      </c>
      <c r="B174" s="1245" t="s">
        <v>15590</v>
      </c>
      <c r="C174" s="1245" t="s">
        <v>15582</v>
      </c>
      <c r="D174" s="1245">
        <v>1563</v>
      </c>
      <c r="E174" s="1244" t="s">
        <v>14583</v>
      </c>
      <c r="F174" s="1244"/>
      <c r="G174" s="1244" t="s">
        <v>13139</v>
      </c>
      <c r="H174" s="1365">
        <v>0</v>
      </c>
      <c r="I174" s="1363"/>
      <c r="J174" s="1243">
        <v>0</v>
      </c>
      <c r="K174" s="1259">
        <v>4516.0200000000004</v>
      </c>
    </row>
    <row r="175" spans="1:11" ht="16.5" customHeight="1" x14ac:dyDescent="0.25">
      <c r="A175" s="1245">
        <v>63154</v>
      </c>
      <c r="B175" s="1245" t="s">
        <v>15590</v>
      </c>
      <c r="C175" s="1245" t="s">
        <v>15582</v>
      </c>
      <c r="D175" s="1245">
        <v>1563</v>
      </c>
      <c r="E175" s="1244" t="s">
        <v>14583</v>
      </c>
      <c r="F175" s="1244"/>
      <c r="G175" s="1244" t="s">
        <v>13139</v>
      </c>
      <c r="H175" s="1365">
        <v>0</v>
      </c>
      <c r="I175" s="1363"/>
      <c r="J175" s="1243">
        <v>0</v>
      </c>
      <c r="K175" s="1259">
        <v>3445.09</v>
      </c>
    </row>
    <row r="176" spans="1:11" ht="16.5" customHeight="1" x14ac:dyDescent="0.25">
      <c r="A176" s="1245">
        <v>62352</v>
      </c>
      <c r="B176" s="1245" t="s">
        <v>15590</v>
      </c>
      <c r="C176" s="1245" t="s">
        <v>15582</v>
      </c>
      <c r="D176" s="1245">
        <v>1002</v>
      </c>
      <c r="E176" s="1244" t="s">
        <v>13787</v>
      </c>
      <c r="F176" s="1244"/>
      <c r="G176" s="1244" t="s">
        <v>13139</v>
      </c>
      <c r="H176" s="1365">
        <v>0</v>
      </c>
      <c r="I176" s="1363"/>
      <c r="J176" s="1243">
        <v>0</v>
      </c>
      <c r="K176" s="1259">
        <v>9842.2000000000007</v>
      </c>
    </row>
    <row r="177" spans="1:11" ht="16.5" customHeight="1" x14ac:dyDescent="0.25">
      <c r="A177" s="1245">
        <v>63243</v>
      </c>
      <c r="B177" s="1245" t="s">
        <v>15582</v>
      </c>
      <c r="C177" s="1245" t="s">
        <v>15582</v>
      </c>
      <c r="D177" s="1245">
        <v>2785</v>
      </c>
      <c r="E177" s="1244" t="s">
        <v>14557</v>
      </c>
      <c r="F177" s="1244"/>
      <c r="G177" s="1244" t="s">
        <v>13139</v>
      </c>
      <c r="H177" s="1365">
        <v>0</v>
      </c>
      <c r="I177" s="1363"/>
      <c r="J177" s="1243">
        <v>0</v>
      </c>
      <c r="K177" s="1259">
        <v>15607.32</v>
      </c>
    </row>
    <row r="178" spans="1:11" ht="16.5" customHeight="1" x14ac:dyDescent="0.25">
      <c r="A178" s="1245">
        <v>62327</v>
      </c>
      <c r="B178" s="1245" t="s">
        <v>15582</v>
      </c>
      <c r="C178" s="1245" t="s">
        <v>15582</v>
      </c>
      <c r="D178" s="1245">
        <v>2714</v>
      </c>
      <c r="E178" s="1244" t="s">
        <v>13823</v>
      </c>
      <c r="F178" s="1244"/>
      <c r="G178" s="1244" t="s">
        <v>13139</v>
      </c>
      <c r="H178" s="1365">
        <v>0</v>
      </c>
      <c r="I178" s="1363"/>
      <c r="J178" s="1243">
        <v>0</v>
      </c>
      <c r="K178" s="1259">
        <v>155059.6</v>
      </c>
    </row>
    <row r="179" spans="1:11" ht="16.5" customHeight="1" x14ac:dyDescent="0.25">
      <c r="A179" s="1245">
        <v>62114</v>
      </c>
      <c r="B179" s="1245" t="s">
        <v>15582</v>
      </c>
      <c r="C179" s="1245" t="s">
        <v>15582</v>
      </c>
      <c r="D179" s="1245">
        <v>541</v>
      </c>
      <c r="E179" s="1244" t="s">
        <v>13765</v>
      </c>
      <c r="F179" s="1244"/>
      <c r="G179" s="1244" t="s">
        <v>13139</v>
      </c>
      <c r="H179" s="1365">
        <v>0</v>
      </c>
      <c r="I179" s="1363"/>
      <c r="J179" s="1243">
        <v>0</v>
      </c>
      <c r="K179" s="1259">
        <v>2616.42</v>
      </c>
    </row>
    <row r="180" spans="1:11" ht="16.5" customHeight="1" x14ac:dyDescent="0.25">
      <c r="A180" s="1245">
        <v>62281</v>
      </c>
      <c r="B180" s="1245" t="s">
        <v>15591</v>
      </c>
      <c r="C180" s="1245" t="s">
        <v>15582</v>
      </c>
      <c r="D180" s="1245">
        <v>2319</v>
      </c>
      <c r="E180" s="1244" t="s">
        <v>13613</v>
      </c>
      <c r="F180" s="1244" t="s">
        <v>15631</v>
      </c>
      <c r="G180" s="1244" t="s">
        <v>13134</v>
      </c>
      <c r="H180" s="1365">
        <v>2000</v>
      </c>
      <c r="I180" s="1363"/>
      <c r="J180" s="1243">
        <v>0</v>
      </c>
      <c r="K180" s="1259">
        <v>0</v>
      </c>
    </row>
    <row r="181" spans="1:11" ht="16.5" customHeight="1" x14ac:dyDescent="0.25">
      <c r="A181" s="1245">
        <v>63133</v>
      </c>
      <c r="B181" s="1245" t="s">
        <v>15590</v>
      </c>
      <c r="C181" s="1245" t="s">
        <v>15582</v>
      </c>
      <c r="D181" s="1245">
        <v>673</v>
      </c>
      <c r="E181" s="1244" t="s">
        <v>15630</v>
      </c>
      <c r="F181" s="1244" t="s">
        <v>15629</v>
      </c>
      <c r="G181" s="1244" t="s">
        <v>13134</v>
      </c>
      <c r="H181" s="1365">
        <v>2071.7600000000002</v>
      </c>
      <c r="I181" s="1363"/>
      <c r="J181" s="1243">
        <v>0</v>
      </c>
      <c r="K181" s="1259">
        <v>0</v>
      </c>
    </row>
    <row r="182" spans="1:11" ht="16.5" customHeight="1" x14ac:dyDescent="0.25">
      <c r="A182" s="1245">
        <v>63181</v>
      </c>
      <c r="B182" s="1245" t="s">
        <v>15591</v>
      </c>
      <c r="C182" s="1245" t="s">
        <v>15582</v>
      </c>
      <c r="D182" s="1245">
        <v>1120</v>
      </c>
      <c r="E182" s="1244" t="s">
        <v>13422</v>
      </c>
      <c r="F182" s="1244" t="s">
        <v>15628</v>
      </c>
      <c r="G182" s="1244" t="s">
        <v>13134</v>
      </c>
      <c r="H182" s="1365">
        <v>2503.2600000000002</v>
      </c>
      <c r="I182" s="1363"/>
      <c r="J182" s="1243">
        <v>0</v>
      </c>
      <c r="K182" s="1259">
        <v>0</v>
      </c>
    </row>
    <row r="183" spans="1:11" ht="16.5" customHeight="1" x14ac:dyDescent="0.25">
      <c r="A183" s="1245">
        <v>63184</v>
      </c>
      <c r="B183" s="1245" t="s">
        <v>15591</v>
      </c>
      <c r="C183" s="1245" t="s">
        <v>15582</v>
      </c>
      <c r="D183" s="1245">
        <v>2071</v>
      </c>
      <c r="E183" s="1244" t="s">
        <v>13413</v>
      </c>
      <c r="F183" s="1244" t="s">
        <v>15627</v>
      </c>
      <c r="G183" s="1244" t="s">
        <v>13134</v>
      </c>
      <c r="H183" s="1365">
        <v>2181.98</v>
      </c>
      <c r="I183" s="1363"/>
      <c r="J183" s="1243">
        <v>0</v>
      </c>
      <c r="K183" s="1259">
        <v>0</v>
      </c>
    </row>
    <row r="184" spans="1:11" ht="16.5" customHeight="1" x14ac:dyDescent="0.25">
      <c r="A184" s="1245">
        <v>63217</v>
      </c>
      <c r="B184" s="1245" t="s">
        <v>15591</v>
      </c>
      <c r="C184" s="1245" t="s">
        <v>15582</v>
      </c>
      <c r="D184" s="1245">
        <v>974</v>
      </c>
      <c r="E184" s="1244" t="s">
        <v>13407</v>
      </c>
      <c r="F184" s="1244" t="s">
        <v>15626</v>
      </c>
      <c r="G184" s="1244" t="s">
        <v>13134</v>
      </c>
      <c r="H184" s="1365">
        <v>619.20000000000005</v>
      </c>
      <c r="I184" s="1363"/>
      <c r="J184" s="1243">
        <v>0</v>
      </c>
      <c r="K184" s="1259">
        <v>0</v>
      </c>
    </row>
    <row r="185" spans="1:11" ht="16.5" customHeight="1" x14ac:dyDescent="0.25">
      <c r="A185" s="1245">
        <v>63132</v>
      </c>
      <c r="B185" s="1245" t="s">
        <v>15590</v>
      </c>
      <c r="C185" s="1245" t="s">
        <v>15582</v>
      </c>
      <c r="D185" s="1245">
        <v>2809</v>
      </c>
      <c r="E185" s="1244" t="s">
        <v>14200</v>
      </c>
      <c r="F185" s="1244" t="s">
        <v>15625</v>
      </c>
      <c r="G185" s="1244" t="s">
        <v>13134</v>
      </c>
      <c r="H185" s="1365">
        <v>2291.96</v>
      </c>
      <c r="I185" s="1363"/>
      <c r="J185" s="1243">
        <v>0</v>
      </c>
      <c r="K185" s="1259">
        <v>0</v>
      </c>
    </row>
    <row r="186" spans="1:11" ht="16.5" customHeight="1" x14ac:dyDescent="0.25">
      <c r="A186" s="1245">
        <v>63130</v>
      </c>
      <c r="B186" s="1245" t="s">
        <v>15590</v>
      </c>
      <c r="C186" s="1245" t="s">
        <v>15582</v>
      </c>
      <c r="D186" s="1245">
        <v>2740</v>
      </c>
      <c r="E186" s="1244" t="s">
        <v>15624</v>
      </c>
      <c r="F186" s="1244" t="s">
        <v>15623</v>
      </c>
      <c r="G186" s="1244" t="s">
        <v>13134</v>
      </c>
      <c r="H186" s="1365">
        <v>1035.8699999999999</v>
      </c>
      <c r="I186" s="1363"/>
      <c r="J186" s="1243">
        <v>0</v>
      </c>
      <c r="K186" s="1259">
        <v>0</v>
      </c>
    </row>
    <row r="187" spans="1:11" ht="16.5" customHeight="1" x14ac:dyDescent="0.25">
      <c r="A187" s="1245">
        <v>63128</v>
      </c>
      <c r="B187" s="1245" t="s">
        <v>15590</v>
      </c>
      <c r="C187" s="1245" t="s">
        <v>15582</v>
      </c>
      <c r="D187" s="1245">
        <v>2453</v>
      </c>
      <c r="E187" s="1244" t="s">
        <v>13548</v>
      </c>
      <c r="F187" s="1244" t="s">
        <v>15622</v>
      </c>
      <c r="G187" s="1244" t="s">
        <v>13134</v>
      </c>
      <c r="H187" s="1365">
        <v>2071.7600000000002</v>
      </c>
      <c r="I187" s="1363"/>
      <c r="J187" s="1243">
        <v>0</v>
      </c>
      <c r="K187" s="1259">
        <v>0</v>
      </c>
    </row>
    <row r="188" spans="1:11" ht="16.5" customHeight="1" x14ac:dyDescent="0.25">
      <c r="A188" s="1245">
        <v>63131</v>
      </c>
      <c r="B188" s="1245" t="s">
        <v>15590</v>
      </c>
      <c r="C188" s="1245" t="s">
        <v>15582</v>
      </c>
      <c r="D188" s="1245">
        <v>2787</v>
      </c>
      <c r="E188" s="1244" t="s">
        <v>15621</v>
      </c>
      <c r="F188" s="1244" t="s">
        <v>15620</v>
      </c>
      <c r="G188" s="1244" t="s">
        <v>13134</v>
      </c>
      <c r="H188" s="1365">
        <v>1036.04</v>
      </c>
      <c r="I188" s="1363"/>
      <c r="J188" s="1243">
        <v>0</v>
      </c>
      <c r="K188" s="1259">
        <v>0</v>
      </c>
    </row>
    <row r="189" spans="1:11" ht="16.5" customHeight="1" x14ac:dyDescent="0.25">
      <c r="A189" s="1245">
        <v>63183</v>
      </c>
      <c r="B189" s="1245" t="s">
        <v>15591</v>
      </c>
      <c r="C189" s="1245" t="s">
        <v>15582</v>
      </c>
      <c r="D189" s="1245">
        <v>2202</v>
      </c>
      <c r="E189" s="1244" t="s">
        <v>14309</v>
      </c>
      <c r="F189" s="1244" t="s">
        <v>15619</v>
      </c>
      <c r="G189" s="1244" t="s">
        <v>13134</v>
      </c>
      <c r="H189" s="1365">
        <v>1125.94</v>
      </c>
      <c r="I189" s="1363"/>
      <c r="J189" s="1243">
        <v>0</v>
      </c>
      <c r="K189" s="1259">
        <v>0</v>
      </c>
    </row>
    <row r="190" spans="1:11" ht="16.5" customHeight="1" x14ac:dyDescent="0.25">
      <c r="A190" s="1245">
        <v>58984</v>
      </c>
      <c r="B190" s="1245" t="s">
        <v>15590</v>
      </c>
      <c r="C190" s="1245" t="s">
        <v>15582</v>
      </c>
      <c r="D190" s="1245">
        <v>2887</v>
      </c>
      <c r="E190" s="1244" t="s">
        <v>15618</v>
      </c>
      <c r="F190" s="1244" t="s">
        <v>15617</v>
      </c>
      <c r="G190" s="1244" t="s">
        <v>13134</v>
      </c>
      <c r="H190" s="1365">
        <v>883.39</v>
      </c>
      <c r="I190" s="1363"/>
      <c r="J190" s="1243">
        <v>0</v>
      </c>
      <c r="K190" s="1259">
        <v>0</v>
      </c>
    </row>
    <row r="191" spans="1:11" ht="16.5" customHeight="1" x14ac:dyDescent="0.25">
      <c r="A191" s="1245">
        <v>63297</v>
      </c>
      <c r="B191" s="1245" t="s">
        <v>15582</v>
      </c>
      <c r="C191" s="1245" t="s">
        <v>15582</v>
      </c>
      <c r="D191" s="1245">
        <v>1353</v>
      </c>
      <c r="E191" s="1244" t="s">
        <v>13229</v>
      </c>
      <c r="F191" s="1244" t="s">
        <v>15616</v>
      </c>
      <c r="G191" s="1244" t="s">
        <v>13303</v>
      </c>
      <c r="H191" s="1365">
        <v>0</v>
      </c>
      <c r="I191" s="1363"/>
      <c r="J191" s="1243">
        <v>0</v>
      </c>
      <c r="K191" s="1259">
        <v>2254.7399999999998</v>
      </c>
    </row>
    <row r="192" spans="1:11" ht="16.5" customHeight="1" x14ac:dyDescent="0.25">
      <c r="A192" s="1245">
        <v>62561</v>
      </c>
      <c r="B192" s="1245" t="s">
        <v>15590</v>
      </c>
      <c r="C192" s="1245" t="s">
        <v>15484</v>
      </c>
      <c r="D192" s="1245">
        <v>299</v>
      </c>
      <c r="E192" s="1244" t="s">
        <v>15615</v>
      </c>
      <c r="F192" s="1244" t="s">
        <v>15614</v>
      </c>
      <c r="G192" s="1244" t="s">
        <v>13134</v>
      </c>
      <c r="H192" s="1365">
        <v>1009.88</v>
      </c>
      <c r="I192" s="1363"/>
      <c r="J192" s="1243">
        <v>0</v>
      </c>
      <c r="K192" s="1259">
        <v>0</v>
      </c>
    </row>
    <row r="193" spans="1:11" ht="16.5" customHeight="1" x14ac:dyDescent="0.25">
      <c r="A193" s="1245">
        <v>61851</v>
      </c>
      <c r="B193" s="1245" t="s">
        <v>15590</v>
      </c>
      <c r="C193" s="1245" t="s">
        <v>15484</v>
      </c>
      <c r="D193" s="1245">
        <v>750</v>
      </c>
      <c r="E193" s="1244" t="s">
        <v>14412</v>
      </c>
      <c r="F193" s="1244" t="s">
        <v>15613</v>
      </c>
      <c r="G193" s="1244" t="s">
        <v>13134</v>
      </c>
      <c r="H193" s="1365">
        <v>2191.1</v>
      </c>
      <c r="I193" s="1363"/>
      <c r="J193" s="1243">
        <v>0</v>
      </c>
      <c r="K193" s="1259">
        <v>0</v>
      </c>
    </row>
    <row r="194" spans="1:11" ht="16.5" customHeight="1" x14ac:dyDescent="0.25">
      <c r="A194" s="1245">
        <v>61923</v>
      </c>
      <c r="B194" s="1245" t="s">
        <v>15590</v>
      </c>
      <c r="C194" s="1245" t="s">
        <v>15484</v>
      </c>
      <c r="D194" s="1245">
        <v>943</v>
      </c>
      <c r="E194" s="1244" t="s">
        <v>15612</v>
      </c>
      <c r="F194" s="1244" t="s">
        <v>15611</v>
      </c>
      <c r="G194" s="1244" t="s">
        <v>13134</v>
      </c>
      <c r="H194" s="1365">
        <v>4840.88</v>
      </c>
      <c r="I194" s="1363"/>
      <c r="J194" s="1243">
        <v>0</v>
      </c>
      <c r="K194" s="1259">
        <v>0</v>
      </c>
    </row>
    <row r="195" spans="1:11" ht="16.5" customHeight="1" x14ac:dyDescent="0.25">
      <c r="A195" s="1245">
        <v>61703</v>
      </c>
      <c r="B195" s="1245" t="s">
        <v>15590</v>
      </c>
      <c r="C195" s="1245" t="s">
        <v>15484</v>
      </c>
      <c r="D195" s="1245">
        <v>458</v>
      </c>
      <c r="E195" s="1244" t="s">
        <v>14224</v>
      </c>
      <c r="F195" s="1244" t="s">
        <v>15610</v>
      </c>
      <c r="G195" s="1244" t="s">
        <v>13134</v>
      </c>
      <c r="H195" s="1365">
        <v>943.81</v>
      </c>
      <c r="I195" s="1363"/>
      <c r="J195" s="1243">
        <v>0</v>
      </c>
      <c r="K195" s="1259">
        <v>0</v>
      </c>
    </row>
    <row r="196" spans="1:11" ht="16.5" customHeight="1" x14ac:dyDescent="0.25">
      <c r="A196" s="1245">
        <v>62524</v>
      </c>
      <c r="B196" s="1245" t="s">
        <v>15590</v>
      </c>
      <c r="C196" s="1245" t="s">
        <v>15484</v>
      </c>
      <c r="D196" s="1245">
        <v>1086</v>
      </c>
      <c r="E196" s="1244" t="s">
        <v>14221</v>
      </c>
      <c r="F196" s="1244" t="s">
        <v>15609</v>
      </c>
      <c r="G196" s="1244" t="s">
        <v>13134</v>
      </c>
      <c r="H196" s="1365">
        <v>2000</v>
      </c>
      <c r="I196" s="1363"/>
      <c r="J196" s="1243">
        <v>0</v>
      </c>
      <c r="K196" s="1259">
        <v>0</v>
      </c>
    </row>
    <row r="197" spans="1:11" ht="16.5" customHeight="1" x14ac:dyDescent="0.25">
      <c r="A197" s="1245">
        <v>62115</v>
      </c>
      <c r="B197" s="1245" t="s">
        <v>15590</v>
      </c>
      <c r="C197" s="1245" t="s">
        <v>15484</v>
      </c>
      <c r="D197" s="1245">
        <v>651</v>
      </c>
      <c r="E197" s="1244" t="s">
        <v>14228</v>
      </c>
      <c r="F197" s="1244" t="s">
        <v>15608</v>
      </c>
      <c r="G197" s="1244" t="s">
        <v>13134</v>
      </c>
      <c r="H197" s="1365">
        <v>5567.6</v>
      </c>
      <c r="I197" s="1363"/>
      <c r="J197" s="1243">
        <v>0</v>
      </c>
      <c r="K197" s="1259">
        <v>0</v>
      </c>
    </row>
    <row r="198" spans="1:11" ht="16.5" customHeight="1" x14ac:dyDescent="0.25">
      <c r="A198" s="1245">
        <v>62840</v>
      </c>
      <c r="B198" s="1245" t="s">
        <v>15590</v>
      </c>
      <c r="C198" s="1245" t="s">
        <v>15484</v>
      </c>
      <c r="D198" s="1245">
        <v>1426</v>
      </c>
      <c r="E198" s="1244" t="s">
        <v>14693</v>
      </c>
      <c r="F198" s="1244" t="s">
        <v>15607</v>
      </c>
      <c r="G198" s="1244" t="s">
        <v>13134</v>
      </c>
      <c r="H198" s="1365">
        <v>5049.42</v>
      </c>
      <c r="I198" s="1363"/>
      <c r="J198" s="1243">
        <v>0</v>
      </c>
      <c r="K198" s="1259">
        <v>0</v>
      </c>
    </row>
    <row r="199" spans="1:11" ht="16.5" customHeight="1" x14ac:dyDescent="0.25">
      <c r="A199" s="1245">
        <v>62284</v>
      </c>
      <c r="B199" s="1245" t="s">
        <v>15582</v>
      </c>
      <c r="C199" s="1245" t="s">
        <v>15484</v>
      </c>
      <c r="D199" s="1245">
        <v>921</v>
      </c>
      <c r="E199" s="1244" t="s">
        <v>13627</v>
      </c>
      <c r="F199" s="1244" t="s">
        <v>15606</v>
      </c>
      <c r="G199" s="1244" t="s">
        <v>13181</v>
      </c>
      <c r="H199" s="1365">
        <v>0</v>
      </c>
      <c r="I199" s="1363"/>
      <c r="J199" s="1243">
        <v>3533.55</v>
      </c>
      <c r="K199" s="1259">
        <v>0</v>
      </c>
    </row>
    <row r="200" spans="1:11" ht="16.5" customHeight="1" x14ac:dyDescent="0.25">
      <c r="A200" s="1245">
        <v>63281</v>
      </c>
      <c r="B200" s="1245" t="s">
        <v>15582</v>
      </c>
      <c r="C200" s="1245" t="s">
        <v>15484</v>
      </c>
      <c r="D200" s="1245">
        <v>2322</v>
      </c>
      <c r="E200" s="1244" t="s">
        <v>15605</v>
      </c>
      <c r="F200" s="1244" t="s">
        <v>15604</v>
      </c>
      <c r="G200" s="1244" t="s">
        <v>13134</v>
      </c>
      <c r="H200" s="1365">
        <v>2388.9299999999998</v>
      </c>
      <c r="I200" s="1363"/>
      <c r="J200" s="1243">
        <v>0</v>
      </c>
      <c r="K200" s="1259">
        <v>0</v>
      </c>
    </row>
    <row r="201" spans="1:11" ht="16.5" customHeight="1" x14ac:dyDescent="0.25">
      <c r="A201" s="1245">
        <v>63295</v>
      </c>
      <c r="B201" s="1245" t="s">
        <v>15582</v>
      </c>
      <c r="C201" s="1245" t="s">
        <v>15484</v>
      </c>
      <c r="D201" s="1245">
        <v>2233</v>
      </c>
      <c r="E201" s="1244" t="s">
        <v>15603</v>
      </c>
      <c r="F201" s="1244" t="s">
        <v>15602</v>
      </c>
      <c r="G201" s="1244" t="s">
        <v>13134</v>
      </c>
      <c r="H201" s="1365">
        <v>1336.78</v>
      </c>
      <c r="I201" s="1363"/>
      <c r="J201" s="1243">
        <v>0</v>
      </c>
      <c r="K201" s="1259">
        <v>0</v>
      </c>
    </row>
    <row r="202" spans="1:11" ht="16.5" customHeight="1" x14ac:dyDescent="0.25">
      <c r="A202" s="1245">
        <v>63284</v>
      </c>
      <c r="B202" s="1245" t="s">
        <v>15582</v>
      </c>
      <c r="C202" s="1245" t="s">
        <v>15484</v>
      </c>
      <c r="D202" s="1245">
        <v>2944</v>
      </c>
      <c r="E202" s="1244" t="s">
        <v>14053</v>
      </c>
      <c r="F202" s="1244" t="s">
        <v>15601</v>
      </c>
      <c r="G202" s="1244" t="s">
        <v>13134</v>
      </c>
      <c r="H202" s="1365">
        <v>2388.37</v>
      </c>
      <c r="I202" s="1363"/>
      <c r="J202" s="1243">
        <v>0</v>
      </c>
      <c r="K202" s="1259">
        <v>0</v>
      </c>
    </row>
    <row r="203" spans="1:11" ht="16.5" customHeight="1" x14ac:dyDescent="0.25">
      <c r="A203" s="1245">
        <v>63278</v>
      </c>
      <c r="B203" s="1245" t="s">
        <v>15582</v>
      </c>
      <c r="C203" s="1245" t="s">
        <v>15484</v>
      </c>
      <c r="D203" s="1245">
        <v>2745</v>
      </c>
      <c r="E203" s="1244" t="s">
        <v>15506</v>
      </c>
      <c r="F203" s="1244" t="s">
        <v>15600</v>
      </c>
      <c r="G203" s="1244" t="s">
        <v>13134</v>
      </c>
      <c r="H203" s="1365">
        <v>623.38</v>
      </c>
      <c r="I203" s="1363"/>
      <c r="J203" s="1243">
        <v>0</v>
      </c>
      <c r="K203" s="1259">
        <v>0</v>
      </c>
    </row>
    <row r="204" spans="1:11" ht="16.5" customHeight="1" x14ac:dyDescent="0.25">
      <c r="A204" s="1245">
        <v>62031</v>
      </c>
      <c r="B204" s="1245" t="s">
        <v>15582</v>
      </c>
      <c r="C204" s="1245" t="s">
        <v>15484</v>
      </c>
      <c r="D204" s="1245">
        <v>3142</v>
      </c>
      <c r="E204" s="1244" t="s">
        <v>14561</v>
      </c>
      <c r="F204" s="1244"/>
      <c r="G204" s="1244" t="s">
        <v>13139</v>
      </c>
      <c r="H204" s="1365">
        <v>0</v>
      </c>
      <c r="I204" s="1363"/>
      <c r="J204" s="1243">
        <v>0</v>
      </c>
      <c r="K204" s="1259">
        <v>3986.13</v>
      </c>
    </row>
    <row r="205" spans="1:11" ht="16.5" customHeight="1" x14ac:dyDescent="0.25">
      <c r="A205" s="1245">
        <v>63323</v>
      </c>
      <c r="B205" s="1245" t="s">
        <v>15582</v>
      </c>
      <c r="C205" s="1245" t="s">
        <v>15484</v>
      </c>
      <c r="D205" s="1245">
        <v>2814</v>
      </c>
      <c r="E205" s="1244" t="s">
        <v>15599</v>
      </c>
      <c r="F205" s="1244"/>
      <c r="G205" s="1244" t="s">
        <v>13139</v>
      </c>
      <c r="H205" s="1365">
        <v>0</v>
      </c>
      <c r="I205" s="1363"/>
      <c r="J205" s="1243">
        <v>0</v>
      </c>
      <c r="K205" s="1259">
        <v>25056</v>
      </c>
    </row>
    <row r="206" spans="1:11" ht="16.5" customHeight="1" x14ac:dyDescent="0.25">
      <c r="A206" s="1245">
        <v>63322</v>
      </c>
      <c r="B206" s="1245" t="s">
        <v>15582</v>
      </c>
      <c r="C206" s="1245" t="s">
        <v>15484</v>
      </c>
      <c r="D206" s="1245">
        <v>2814</v>
      </c>
      <c r="E206" s="1244" t="s">
        <v>15599</v>
      </c>
      <c r="F206" s="1244"/>
      <c r="G206" s="1244" t="s">
        <v>13139</v>
      </c>
      <c r="H206" s="1365">
        <v>0</v>
      </c>
      <c r="I206" s="1363"/>
      <c r="J206" s="1243">
        <v>0</v>
      </c>
      <c r="K206" s="1259">
        <v>19488</v>
      </c>
    </row>
    <row r="207" spans="1:11" ht="16.5" customHeight="1" x14ac:dyDescent="0.25">
      <c r="A207" s="1245">
        <v>62516</v>
      </c>
      <c r="B207" s="1245" t="s">
        <v>15582</v>
      </c>
      <c r="C207" s="1245" t="s">
        <v>15484</v>
      </c>
      <c r="D207" s="1245">
        <v>1034</v>
      </c>
      <c r="E207" s="1244" t="s">
        <v>13344</v>
      </c>
      <c r="F207" s="1244"/>
      <c r="G207" s="1244" t="s">
        <v>13139</v>
      </c>
      <c r="H207" s="1365">
        <v>0</v>
      </c>
      <c r="I207" s="1363"/>
      <c r="J207" s="1243">
        <v>0</v>
      </c>
      <c r="K207" s="1259">
        <v>17817.599999999999</v>
      </c>
    </row>
    <row r="208" spans="1:11" ht="16.5" customHeight="1" x14ac:dyDescent="0.25">
      <c r="A208" s="1245">
        <v>62399</v>
      </c>
      <c r="B208" s="1245" t="s">
        <v>15582</v>
      </c>
      <c r="C208" s="1245" t="s">
        <v>15484</v>
      </c>
      <c r="D208" s="1245">
        <v>422</v>
      </c>
      <c r="E208" s="1244" t="s">
        <v>13635</v>
      </c>
      <c r="F208" s="1244"/>
      <c r="G208" s="1244" t="s">
        <v>13139</v>
      </c>
      <c r="H208" s="1365">
        <v>0</v>
      </c>
      <c r="I208" s="1363"/>
      <c r="J208" s="1243">
        <v>0</v>
      </c>
      <c r="K208" s="1259">
        <v>2433.31</v>
      </c>
    </row>
    <row r="209" spans="1:11" ht="16.5" customHeight="1" x14ac:dyDescent="0.25">
      <c r="A209" s="1245">
        <v>62493</v>
      </c>
      <c r="B209" s="1245" t="s">
        <v>15582</v>
      </c>
      <c r="C209" s="1245" t="s">
        <v>15484</v>
      </c>
      <c r="D209" s="1245">
        <v>1646</v>
      </c>
      <c r="E209" s="1244" t="s">
        <v>13356</v>
      </c>
      <c r="F209" s="1244"/>
      <c r="G209" s="1244" t="s">
        <v>13139</v>
      </c>
      <c r="H209" s="1365">
        <v>0</v>
      </c>
      <c r="I209" s="1363"/>
      <c r="J209" s="1243">
        <v>0</v>
      </c>
      <c r="K209" s="1259">
        <v>7574.25</v>
      </c>
    </row>
    <row r="210" spans="1:11" ht="16.5" customHeight="1" x14ac:dyDescent="0.25">
      <c r="A210" s="1245">
        <v>62198</v>
      </c>
      <c r="B210" s="1245" t="s">
        <v>15484</v>
      </c>
      <c r="C210" s="1245" t="s">
        <v>15484</v>
      </c>
      <c r="D210" s="1245">
        <v>586</v>
      </c>
      <c r="E210" s="1244" t="s">
        <v>13311</v>
      </c>
      <c r="F210" s="1244"/>
      <c r="G210" s="1244" t="s">
        <v>13139</v>
      </c>
      <c r="H210" s="1365">
        <v>0</v>
      </c>
      <c r="I210" s="1363"/>
      <c r="J210" s="1243">
        <v>0</v>
      </c>
      <c r="K210" s="1259">
        <v>24152.89</v>
      </c>
    </row>
    <row r="211" spans="1:11" ht="16.5" customHeight="1" x14ac:dyDescent="0.25">
      <c r="A211" s="1245">
        <v>62120</v>
      </c>
      <c r="B211" s="1245" t="s">
        <v>15484</v>
      </c>
      <c r="C211" s="1245" t="s">
        <v>15484</v>
      </c>
      <c r="D211" s="1245">
        <v>2969</v>
      </c>
      <c r="E211" s="1244" t="s">
        <v>15598</v>
      </c>
      <c r="F211" s="1244"/>
      <c r="G211" s="1244" t="s">
        <v>13139</v>
      </c>
      <c r="H211" s="1365">
        <v>0</v>
      </c>
      <c r="I211" s="1363"/>
      <c r="J211" s="1243">
        <v>0</v>
      </c>
      <c r="K211" s="1259">
        <v>2080.0700000000002</v>
      </c>
    </row>
    <row r="212" spans="1:11" ht="16.5" customHeight="1" x14ac:dyDescent="0.25">
      <c r="A212" s="1245">
        <v>61763</v>
      </c>
      <c r="B212" s="1245" t="s">
        <v>15484</v>
      </c>
      <c r="C212" s="1245" t="s">
        <v>15484</v>
      </c>
      <c r="D212" s="1245">
        <v>630</v>
      </c>
      <c r="E212" s="1244" t="s">
        <v>13935</v>
      </c>
      <c r="F212" s="1244"/>
      <c r="G212" s="1244" t="s">
        <v>13139</v>
      </c>
      <c r="H212" s="1365">
        <v>0</v>
      </c>
      <c r="I212" s="1363"/>
      <c r="J212" s="1243">
        <v>0</v>
      </c>
      <c r="K212" s="1259">
        <v>8550.35</v>
      </c>
    </row>
    <row r="213" spans="1:11" ht="16.5" customHeight="1" x14ac:dyDescent="0.25">
      <c r="A213" s="1245">
        <v>61767</v>
      </c>
      <c r="B213" s="1245" t="s">
        <v>15484</v>
      </c>
      <c r="C213" s="1245" t="s">
        <v>15484</v>
      </c>
      <c r="D213" s="1245">
        <v>1180</v>
      </c>
      <c r="E213" s="1244" t="s">
        <v>13933</v>
      </c>
      <c r="F213" s="1244"/>
      <c r="G213" s="1244" t="s">
        <v>13139</v>
      </c>
      <c r="H213" s="1365">
        <v>0</v>
      </c>
      <c r="I213" s="1363"/>
      <c r="J213" s="1243">
        <v>0</v>
      </c>
      <c r="K213" s="1259">
        <v>7792.18</v>
      </c>
    </row>
    <row r="214" spans="1:11" ht="16.5" customHeight="1" x14ac:dyDescent="0.25">
      <c r="A214" s="1245">
        <v>61795</v>
      </c>
      <c r="B214" s="1245" t="s">
        <v>15484</v>
      </c>
      <c r="C214" s="1245" t="s">
        <v>15484</v>
      </c>
      <c r="D214" s="1245">
        <v>1182</v>
      </c>
      <c r="E214" s="1244" t="s">
        <v>13929</v>
      </c>
      <c r="F214" s="1244"/>
      <c r="G214" s="1244" t="s">
        <v>13139</v>
      </c>
      <c r="H214" s="1365">
        <v>0</v>
      </c>
      <c r="I214" s="1363"/>
      <c r="J214" s="1243">
        <v>0</v>
      </c>
      <c r="K214" s="1259">
        <v>7030.8</v>
      </c>
    </row>
    <row r="215" spans="1:11" ht="16.5" customHeight="1" x14ac:dyDescent="0.25">
      <c r="A215" s="1245">
        <v>61760</v>
      </c>
      <c r="B215" s="1245" t="s">
        <v>15484</v>
      </c>
      <c r="C215" s="1245" t="s">
        <v>15484</v>
      </c>
      <c r="D215" s="1245">
        <v>2940</v>
      </c>
      <c r="E215" s="1244" t="s">
        <v>13927</v>
      </c>
      <c r="F215" s="1244"/>
      <c r="G215" s="1244" t="s">
        <v>13139</v>
      </c>
      <c r="H215" s="1365">
        <v>0</v>
      </c>
      <c r="I215" s="1363"/>
      <c r="J215" s="1243">
        <v>0</v>
      </c>
      <c r="K215" s="1259">
        <v>3897.72</v>
      </c>
    </row>
    <row r="216" spans="1:11" ht="16.5" customHeight="1" x14ac:dyDescent="0.25">
      <c r="A216" s="1245">
        <v>62089</v>
      </c>
      <c r="B216" s="1245" t="s">
        <v>15484</v>
      </c>
      <c r="C216" s="1245" t="s">
        <v>15484</v>
      </c>
      <c r="D216" s="1245">
        <v>2942</v>
      </c>
      <c r="E216" s="1244" t="s">
        <v>13925</v>
      </c>
      <c r="F216" s="1244"/>
      <c r="G216" s="1244" t="s">
        <v>13139</v>
      </c>
      <c r="H216" s="1365">
        <v>0</v>
      </c>
      <c r="I216" s="1363"/>
      <c r="J216" s="1243">
        <v>0</v>
      </c>
      <c r="K216" s="1259">
        <v>4364.92</v>
      </c>
    </row>
    <row r="217" spans="1:11" ht="16.5" customHeight="1" x14ac:dyDescent="0.25">
      <c r="A217" s="1245">
        <v>61727</v>
      </c>
      <c r="B217" s="1245" t="s">
        <v>15484</v>
      </c>
      <c r="C217" s="1245" t="s">
        <v>15484</v>
      </c>
      <c r="D217" s="1245">
        <v>1186</v>
      </c>
      <c r="E217" s="1244" t="s">
        <v>13923</v>
      </c>
      <c r="F217" s="1244"/>
      <c r="G217" s="1244" t="s">
        <v>13139</v>
      </c>
      <c r="H217" s="1365">
        <v>0</v>
      </c>
      <c r="I217" s="1363"/>
      <c r="J217" s="1243">
        <v>0</v>
      </c>
      <c r="K217" s="1259">
        <v>7776.01</v>
      </c>
    </row>
    <row r="218" spans="1:11" ht="16.5" customHeight="1" x14ac:dyDescent="0.25">
      <c r="A218" s="1245">
        <v>61790</v>
      </c>
      <c r="B218" s="1245" t="s">
        <v>15484</v>
      </c>
      <c r="C218" s="1245" t="s">
        <v>15484</v>
      </c>
      <c r="D218" s="1245">
        <v>1382</v>
      </c>
      <c r="E218" s="1244" t="s">
        <v>13921</v>
      </c>
      <c r="F218" s="1244"/>
      <c r="G218" s="1244" t="s">
        <v>13139</v>
      </c>
      <c r="H218" s="1365">
        <v>0</v>
      </c>
      <c r="I218" s="1363"/>
      <c r="J218" s="1243">
        <v>0</v>
      </c>
      <c r="K218" s="1259">
        <v>15419.19</v>
      </c>
    </row>
    <row r="219" spans="1:11" ht="16.5" customHeight="1" x14ac:dyDescent="0.25">
      <c r="A219" s="1245">
        <v>61754</v>
      </c>
      <c r="B219" s="1245" t="s">
        <v>15484</v>
      </c>
      <c r="C219" s="1245" t="s">
        <v>15484</v>
      </c>
      <c r="D219" s="1245">
        <v>2980</v>
      </c>
      <c r="E219" s="1244" t="s">
        <v>13919</v>
      </c>
      <c r="F219" s="1244"/>
      <c r="G219" s="1244" t="s">
        <v>13139</v>
      </c>
      <c r="H219" s="1365">
        <v>0</v>
      </c>
      <c r="I219" s="1363"/>
      <c r="J219" s="1243">
        <v>0</v>
      </c>
      <c r="K219" s="1259">
        <v>6772.9</v>
      </c>
    </row>
    <row r="220" spans="1:11" ht="16.5" customHeight="1" x14ac:dyDescent="0.25">
      <c r="A220" s="1245">
        <v>62176</v>
      </c>
      <c r="B220" s="1245" t="s">
        <v>15484</v>
      </c>
      <c r="C220" s="1245" t="s">
        <v>15484</v>
      </c>
      <c r="D220" s="1245">
        <v>2981</v>
      </c>
      <c r="E220" s="1244" t="s">
        <v>13917</v>
      </c>
      <c r="F220" s="1244"/>
      <c r="G220" s="1244" t="s">
        <v>13139</v>
      </c>
      <c r="H220" s="1365">
        <v>0</v>
      </c>
      <c r="I220" s="1363"/>
      <c r="J220" s="1243">
        <v>0</v>
      </c>
      <c r="K220" s="1259">
        <v>1944</v>
      </c>
    </row>
    <row r="221" spans="1:11" ht="16.5" customHeight="1" x14ac:dyDescent="0.25">
      <c r="A221" s="1245">
        <v>61726</v>
      </c>
      <c r="B221" s="1245" t="s">
        <v>15484</v>
      </c>
      <c r="C221" s="1245" t="s">
        <v>15484</v>
      </c>
      <c r="D221" s="1245">
        <v>2982</v>
      </c>
      <c r="E221" s="1244" t="s">
        <v>13915</v>
      </c>
      <c r="F221" s="1244"/>
      <c r="G221" s="1244" t="s">
        <v>13139</v>
      </c>
      <c r="H221" s="1365">
        <v>0</v>
      </c>
      <c r="I221" s="1363"/>
      <c r="J221" s="1243">
        <v>0</v>
      </c>
      <c r="K221" s="1259">
        <v>5987.53</v>
      </c>
    </row>
    <row r="222" spans="1:11" ht="16.5" customHeight="1" x14ac:dyDescent="0.25">
      <c r="A222" s="1245">
        <v>61775</v>
      </c>
      <c r="B222" s="1245" t="s">
        <v>15484</v>
      </c>
      <c r="C222" s="1245" t="s">
        <v>15484</v>
      </c>
      <c r="D222" s="1245">
        <v>2983</v>
      </c>
      <c r="E222" s="1244" t="s">
        <v>13913</v>
      </c>
      <c r="F222" s="1244"/>
      <c r="G222" s="1244" t="s">
        <v>13139</v>
      </c>
      <c r="H222" s="1365">
        <v>0</v>
      </c>
      <c r="I222" s="1363"/>
      <c r="J222" s="1243">
        <v>0</v>
      </c>
      <c r="K222" s="1259">
        <v>2641.27</v>
      </c>
    </row>
    <row r="223" spans="1:11" ht="16.5" customHeight="1" x14ac:dyDescent="0.25">
      <c r="A223" s="1245">
        <v>61758</v>
      </c>
      <c r="B223" s="1245" t="s">
        <v>15484</v>
      </c>
      <c r="C223" s="1245" t="s">
        <v>15484</v>
      </c>
      <c r="D223" s="1245">
        <v>1400</v>
      </c>
      <c r="E223" s="1244" t="s">
        <v>13907</v>
      </c>
      <c r="F223" s="1244"/>
      <c r="G223" s="1244" t="s">
        <v>13139</v>
      </c>
      <c r="H223" s="1365">
        <v>0</v>
      </c>
      <c r="I223" s="1363"/>
      <c r="J223" s="1243">
        <v>0</v>
      </c>
      <c r="K223" s="1259">
        <v>5854.63</v>
      </c>
    </row>
    <row r="224" spans="1:11" ht="16.5" customHeight="1" x14ac:dyDescent="0.25">
      <c r="A224" s="1245">
        <v>62164</v>
      </c>
      <c r="B224" s="1245" t="s">
        <v>15484</v>
      </c>
      <c r="C224" s="1245" t="s">
        <v>15484</v>
      </c>
      <c r="D224" s="1245">
        <v>2973</v>
      </c>
      <c r="E224" s="1244" t="s">
        <v>13905</v>
      </c>
      <c r="F224" s="1244"/>
      <c r="G224" s="1244" t="s">
        <v>13139</v>
      </c>
      <c r="H224" s="1365">
        <v>0</v>
      </c>
      <c r="I224" s="1363"/>
      <c r="J224" s="1243">
        <v>0</v>
      </c>
      <c r="K224" s="1259">
        <v>3189.77</v>
      </c>
    </row>
    <row r="225" spans="1:11" ht="16.5" customHeight="1" x14ac:dyDescent="0.25">
      <c r="A225" s="1245">
        <v>62177</v>
      </c>
      <c r="B225" s="1245" t="s">
        <v>15484</v>
      </c>
      <c r="C225" s="1245" t="s">
        <v>15484</v>
      </c>
      <c r="D225" s="1245">
        <v>2974</v>
      </c>
      <c r="E225" s="1244" t="s">
        <v>13903</v>
      </c>
      <c r="F225" s="1244"/>
      <c r="G225" s="1244" t="s">
        <v>13139</v>
      </c>
      <c r="H225" s="1365">
        <v>0</v>
      </c>
      <c r="I225" s="1363"/>
      <c r="J225" s="1243">
        <v>0</v>
      </c>
      <c r="K225" s="1259">
        <v>1950.48</v>
      </c>
    </row>
    <row r="226" spans="1:11" ht="16.5" customHeight="1" x14ac:dyDescent="0.25">
      <c r="A226" s="1245">
        <v>61779</v>
      </c>
      <c r="B226" s="1245" t="s">
        <v>15484</v>
      </c>
      <c r="C226" s="1245" t="s">
        <v>15484</v>
      </c>
      <c r="D226" s="1245">
        <v>2978</v>
      </c>
      <c r="E226" s="1244" t="s">
        <v>13901</v>
      </c>
      <c r="F226" s="1244"/>
      <c r="G226" s="1244" t="s">
        <v>13139</v>
      </c>
      <c r="H226" s="1365">
        <v>0</v>
      </c>
      <c r="I226" s="1363"/>
      <c r="J226" s="1243">
        <v>0</v>
      </c>
      <c r="K226" s="1259">
        <v>11446.9</v>
      </c>
    </row>
    <row r="227" spans="1:11" ht="16.5" customHeight="1" x14ac:dyDescent="0.25">
      <c r="A227" s="1245">
        <v>61764</v>
      </c>
      <c r="B227" s="1245" t="s">
        <v>15484</v>
      </c>
      <c r="C227" s="1245" t="s">
        <v>15484</v>
      </c>
      <c r="D227" s="1245">
        <v>2979</v>
      </c>
      <c r="E227" s="1244" t="s">
        <v>13899</v>
      </c>
      <c r="F227" s="1244"/>
      <c r="G227" s="1244" t="s">
        <v>13139</v>
      </c>
      <c r="H227" s="1365">
        <v>0</v>
      </c>
      <c r="I227" s="1363"/>
      <c r="J227" s="1243">
        <v>0</v>
      </c>
      <c r="K227" s="1259">
        <v>5542</v>
      </c>
    </row>
    <row r="228" spans="1:11" ht="16.5" customHeight="1" x14ac:dyDescent="0.25">
      <c r="A228" s="1245">
        <v>61773</v>
      </c>
      <c r="B228" s="1245" t="s">
        <v>15484</v>
      </c>
      <c r="C228" s="1245" t="s">
        <v>15484</v>
      </c>
      <c r="D228" s="1245">
        <v>579</v>
      </c>
      <c r="E228" s="1244" t="s">
        <v>13859</v>
      </c>
      <c r="F228" s="1244"/>
      <c r="G228" s="1244" t="s">
        <v>13139</v>
      </c>
      <c r="H228" s="1365">
        <v>0</v>
      </c>
      <c r="I228" s="1363"/>
      <c r="J228" s="1243">
        <v>0</v>
      </c>
      <c r="K228" s="1259">
        <v>1717.18</v>
      </c>
    </row>
    <row r="229" spans="1:11" ht="16.5" customHeight="1" x14ac:dyDescent="0.25">
      <c r="A229" s="1245">
        <v>59206</v>
      </c>
      <c r="B229" s="1245" t="s">
        <v>15484</v>
      </c>
      <c r="C229" s="1245" t="s">
        <v>15484</v>
      </c>
      <c r="D229" s="1245">
        <v>2975</v>
      </c>
      <c r="E229" s="1244" t="s">
        <v>13857</v>
      </c>
      <c r="F229" s="1244"/>
      <c r="G229" s="1244" t="s">
        <v>13139</v>
      </c>
      <c r="H229" s="1365">
        <v>0</v>
      </c>
      <c r="I229" s="1363"/>
      <c r="J229" s="1243">
        <v>0</v>
      </c>
      <c r="K229" s="1259">
        <v>6126.08</v>
      </c>
    </row>
    <row r="230" spans="1:11" ht="16.5" customHeight="1" x14ac:dyDescent="0.25">
      <c r="A230" s="1245">
        <v>59238</v>
      </c>
      <c r="B230" s="1245" t="s">
        <v>15484</v>
      </c>
      <c r="C230" s="1245" t="s">
        <v>15484</v>
      </c>
      <c r="D230" s="1245">
        <v>2976</v>
      </c>
      <c r="E230" s="1244" t="s">
        <v>13855</v>
      </c>
      <c r="F230" s="1244"/>
      <c r="G230" s="1244" t="s">
        <v>13139</v>
      </c>
      <c r="H230" s="1365">
        <v>0</v>
      </c>
      <c r="I230" s="1363"/>
      <c r="J230" s="1243">
        <v>0</v>
      </c>
      <c r="K230" s="1259">
        <v>11045.11</v>
      </c>
    </row>
    <row r="231" spans="1:11" ht="16.5" customHeight="1" x14ac:dyDescent="0.25">
      <c r="A231" s="1245">
        <v>61781</v>
      </c>
      <c r="B231" s="1245" t="s">
        <v>15484</v>
      </c>
      <c r="C231" s="1245" t="s">
        <v>15484</v>
      </c>
      <c r="D231" s="1245">
        <v>2989</v>
      </c>
      <c r="E231" s="1244" t="s">
        <v>13853</v>
      </c>
      <c r="F231" s="1244"/>
      <c r="G231" s="1244" t="s">
        <v>13139</v>
      </c>
      <c r="H231" s="1365">
        <v>0</v>
      </c>
      <c r="I231" s="1363"/>
      <c r="J231" s="1243">
        <v>0</v>
      </c>
      <c r="K231" s="1259">
        <v>9117.36</v>
      </c>
    </row>
    <row r="232" spans="1:11" ht="16.5" customHeight="1" x14ac:dyDescent="0.25">
      <c r="A232" s="1245">
        <v>61868</v>
      </c>
      <c r="B232" s="1245" t="s">
        <v>15484</v>
      </c>
      <c r="C232" s="1245" t="s">
        <v>15484</v>
      </c>
      <c r="D232" s="1245">
        <v>2972</v>
      </c>
      <c r="E232" s="1244" t="s">
        <v>13849</v>
      </c>
      <c r="F232" s="1244"/>
      <c r="G232" s="1244" t="s">
        <v>13139</v>
      </c>
      <c r="H232" s="1365">
        <v>0</v>
      </c>
      <c r="I232" s="1363"/>
      <c r="J232" s="1243">
        <v>0</v>
      </c>
      <c r="K232" s="1259">
        <v>5590.5</v>
      </c>
    </row>
    <row r="233" spans="1:11" ht="16.5" customHeight="1" x14ac:dyDescent="0.25">
      <c r="A233" s="1245">
        <v>62165</v>
      </c>
      <c r="B233" s="1245" t="s">
        <v>15484</v>
      </c>
      <c r="C233" s="1245" t="s">
        <v>15484</v>
      </c>
      <c r="D233" s="1245">
        <v>509</v>
      </c>
      <c r="E233" s="1244" t="s">
        <v>13851</v>
      </c>
      <c r="F233" s="1244"/>
      <c r="G233" s="1244" t="s">
        <v>13139</v>
      </c>
      <c r="H233" s="1365">
        <v>0</v>
      </c>
      <c r="I233" s="1363"/>
      <c r="J233" s="1243">
        <v>0</v>
      </c>
      <c r="K233" s="1259">
        <v>5989.14</v>
      </c>
    </row>
    <row r="234" spans="1:11" ht="16.5" customHeight="1" x14ac:dyDescent="0.25">
      <c r="A234" s="1245">
        <v>62095</v>
      </c>
      <c r="B234" s="1245" t="s">
        <v>15484</v>
      </c>
      <c r="C234" s="1245" t="s">
        <v>15484</v>
      </c>
      <c r="D234" s="1245">
        <v>1365</v>
      </c>
      <c r="E234" s="1244" t="s">
        <v>13845</v>
      </c>
      <c r="F234" s="1244"/>
      <c r="G234" s="1244" t="s">
        <v>13139</v>
      </c>
      <c r="H234" s="1365">
        <v>0</v>
      </c>
      <c r="I234" s="1363"/>
      <c r="J234" s="1243">
        <v>0</v>
      </c>
      <c r="K234" s="1259">
        <v>4202.2700000000004</v>
      </c>
    </row>
    <row r="235" spans="1:11" ht="16.5" customHeight="1" x14ac:dyDescent="0.25">
      <c r="A235" s="1245">
        <v>61792</v>
      </c>
      <c r="B235" s="1245" t="s">
        <v>15484</v>
      </c>
      <c r="C235" s="1245" t="s">
        <v>15484</v>
      </c>
      <c r="D235" s="1245">
        <v>1366</v>
      </c>
      <c r="E235" s="1244" t="s">
        <v>13843</v>
      </c>
      <c r="F235" s="1244"/>
      <c r="G235" s="1244" t="s">
        <v>13139</v>
      </c>
      <c r="H235" s="1365">
        <v>0</v>
      </c>
      <c r="I235" s="1363"/>
      <c r="J235" s="1243">
        <v>0</v>
      </c>
      <c r="K235" s="1259">
        <v>13454.45</v>
      </c>
    </row>
    <row r="236" spans="1:11" ht="16.5" customHeight="1" x14ac:dyDescent="0.25">
      <c r="A236" s="1245">
        <v>61798</v>
      </c>
      <c r="B236" s="1245" t="s">
        <v>15484</v>
      </c>
      <c r="C236" s="1245" t="s">
        <v>15484</v>
      </c>
      <c r="D236" s="1245">
        <v>1367</v>
      </c>
      <c r="E236" s="1244" t="s">
        <v>13841</v>
      </c>
      <c r="F236" s="1244"/>
      <c r="G236" s="1244" t="s">
        <v>13139</v>
      </c>
      <c r="H236" s="1365">
        <v>0</v>
      </c>
      <c r="I236" s="1363"/>
      <c r="J236" s="1243">
        <v>0</v>
      </c>
      <c r="K236" s="1259">
        <v>10419.83</v>
      </c>
    </row>
    <row r="237" spans="1:11" ht="16.5" customHeight="1" x14ac:dyDescent="0.25">
      <c r="A237" s="1245">
        <v>61729</v>
      </c>
      <c r="B237" s="1245" t="s">
        <v>15484</v>
      </c>
      <c r="C237" s="1245" t="s">
        <v>15484</v>
      </c>
      <c r="D237" s="1245">
        <v>1368</v>
      </c>
      <c r="E237" s="1244" t="s">
        <v>13839</v>
      </c>
      <c r="F237" s="1244"/>
      <c r="G237" s="1244" t="s">
        <v>13139</v>
      </c>
      <c r="H237" s="1365">
        <v>0</v>
      </c>
      <c r="I237" s="1363"/>
      <c r="J237" s="1243">
        <v>0</v>
      </c>
      <c r="K237" s="1259">
        <v>6742.43</v>
      </c>
    </row>
    <row r="238" spans="1:11" ht="16.5" customHeight="1" x14ac:dyDescent="0.25">
      <c r="A238" s="1245">
        <v>62186</v>
      </c>
      <c r="B238" s="1245" t="s">
        <v>15484</v>
      </c>
      <c r="C238" s="1245" t="s">
        <v>15484</v>
      </c>
      <c r="D238" s="1245">
        <v>2985</v>
      </c>
      <c r="E238" s="1244" t="s">
        <v>13837</v>
      </c>
      <c r="F238" s="1244"/>
      <c r="G238" s="1244" t="s">
        <v>13139</v>
      </c>
      <c r="H238" s="1365">
        <v>0</v>
      </c>
      <c r="I238" s="1363"/>
      <c r="J238" s="1243">
        <v>0</v>
      </c>
      <c r="K238" s="1259">
        <v>11516.95</v>
      </c>
    </row>
    <row r="239" spans="1:11" ht="16.5" customHeight="1" x14ac:dyDescent="0.25">
      <c r="A239" s="1245">
        <v>61757</v>
      </c>
      <c r="B239" s="1245" t="s">
        <v>15484</v>
      </c>
      <c r="C239" s="1245" t="s">
        <v>15484</v>
      </c>
      <c r="D239" s="1245">
        <v>2986</v>
      </c>
      <c r="E239" s="1244" t="s">
        <v>13835</v>
      </c>
      <c r="F239" s="1244"/>
      <c r="G239" s="1244" t="s">
        <v>13139</v>
      </c>
      <c r="H239" s="1365">
        <v>0</v>
      </c>
      <c r="I239" s="1363"/>
      <c r="J239" s="1243">
        <v>0</v>
      </c>
      <c r="K239" s="1259">
        <v>9376.5499999999993</v>
      </c>
    </row>
    <row r="240" spans="1:11" ht="16.5" customHeight="1" x14ac:dyDescent="0.25">
      <c r="A240" s="1245">
        <v>61755</v>
      </c>
      <c r="B240" s="1245" t="s">
        <v>15484</v>
      </c>
      <c r="C240" s="1245" t="s">
        <v>15484</v>
      </c>
      <c r="D240" s="1245">
        <v>1378</v>
      </c>
      <c r="E240" s="1244" t="s">
        <v>13895</v>
      </c>
      <c r="F240" s="1244"/>
      <c r="G240" s="1244" t="s">
        <v>13139</v>
      </c>
      <c r="H240" s="1365">
        <v>0</v>
      </c>
      <c r="I240" s="1363"/>
      <c r="J240" s="1243">
        <v>0</v>
      </c>
      <c r="K240" s="1259">
        <v>2747.53</v>
      </c>
    </row>
    <row r="241" spans="1:11" ht="16.5" customHeight="1" x14ac:dyDescent="0.25">
      <c r="A241" s="1245">
        <v>61765</v>
      </c>
      <c r="B241" s="1245" t="s">
        <v>15484</v>
      </c>
      <c r="C241" s="1245" t="s">
        <v>15484</v>
      </c>
      <c r="D241" s="1245">
        <v>1154</v>
      </c>
      <c r="E241" s="1244" t="s">
        <v>13897</v>
      </c>
      <c r="F241" s="1244"/>
      <c r="G241" s="1244" t="s">
        <v>13139</v>
      </c>
      <c r="H241" s="1365">
        <v>0</v>
      </c>
      <c r="I241" s="1363"/>
      <c r="J241" s="1243">
        <v>0</v>
      </c>
      <c r="K241" s="1259">
        <v>7717.68</v>
      </c>
    </row>
    <row r="242" spans="1:11" ht="16.5" customHeight="1" x14ac:dyDescent="0.25">
      <c r="A242" s="1245">
        <v>62190</v>
      </c>
      <c r="B242" s="1245" t="s">
        <v>15484</v>
      </c>
      <c r="C242" s="1245" t="s">
        <v>15484</v>
      </c>
      <c r="D242" s="1245">
        <v>2971</v>
      </c>
      <c r="E242" s="1244" t="s">
        <v>13893</v>
      </c>
      <c r="F242" s="1244"/>
      <c r="G242" s="1244" t="s">
        <v>13139</v>
      </c>
      <c r="H242" s="1365">
        <v>0</v>
      </c>
      <c r="I242" s="1363"/>
      <c r="J242" s="1243">
        <v>0</v>
      </c>
      <c r="K242" s="1259">
        <v>3862.08</v>
      </c>
    </row>
    <row r="243" spans="1:11" ht="16.5" customHeight="1" x14ac:dyDescent="0.25">
      <c r="A243" s="1245">
        <v>62096</v>
      </c>
      <c r="B243" s="1245" t="s">
        <v>15484</v>
      </c>
      <c r="C243" s="1245" t="s">
        <v>15484</v>
      </c>
      <c r="D243" s="1245">
        <v>1117</v>
      </c>
      <c r="E243" s="1244" t="s">
        <v>13891</v>
      </c>
      <c r="F243" s="1244"/>
      <c r="G243" s="1244" t="s">
        <v>13139</v>
      </c>
      <c r="H243" s="1365">
        <v>0</v>
      </c>
      <c r="I243" s="1363"/>
      <c r="J243" s="1243">
        <v>0</v>
      </c>
      <c r="K243" s="1259">
        <v>6766.73</v>
      </c>
    </row>
    <row r="244" spans="1:11" ht="16.5" customHeight="1" x14ac:dyDescent="0.25">
      <c r="A244" s="1245">
        <v>62099</v>
      </c>
      <c r="B244" s="1245" t="s">
        <v>15484</v>
      </c>
      <c r="C244" s="1245" t="s">
        <v>15484</v>
      </c>
      <c r="D244" s="1245">
        <v>1376</v>
      </c>
      <c r="E244" s="1244" t="s">
        <v>13889</v>
      </c>
      <c r="F244" s="1244"/>
      <c r="G244" s="1244" t="s">
        <v>13139</v>
      </c>
      <c r="H244" s="1365">
        <v>0</v>
      </c>
      <c r="I244" s="1363"/>
      <c r="J244" s="1243">
        <v>0</v>
      </c>
      <c r="K244" s="1259">
        <v>4913.12</v>
      </c>
    </row>
    <row r="245" spans="1:11" ht="16.5" customHeight="1" x14ac:dyDescent="0.25">
      <c r="A245" s="1245">
        <v>61794</v>
      </c>
      <c r="B245" s="1245" t="s">
        <v>15484</v>
      </c>
      <c r="C245" s="1245" t="s">
        <v>15484</v>
      </c>
      <c r="D245" s="1245">
        <v>1377</v>
      </c>
      <c r="E245" s="1244" t="s">
        <v>13887</v>
      </c>
      <c r="F245" s="1244"/>
      <c r="G245" s="1244" t="s">
        <v>13139</v>
      </c>
      <c r="H245" s="1365">
        <v>0</v>
      </c>
      <c r="I245" s="1363"/>
      <c r="J245" s="1243">
        <v>0</v>
      </c>
      <c r="K245" s="1259">
        <v>6834.79</v>
      </c>
    </row>
    <row r="246" spans="1:11" ht="16.5" customHeight="1" x14ac:dyDescent="0.25">
      <c r="A246" s="1245">
        <v>61777</v>
      </c>
      <c r="B246" s="1245" t="s">
        <v>15484</v>
      </c>
      <c r="C246" s="1245" t="s">
        <v>15484</v>
      </c>
      <c r="D246" s="1245">
        <v>2977</v>
      </c>
      <c r="E246" s="1244" t="s">
        <v>13885</v>
      </c>
      <c r="F246" s="1244"/>
      <c r="G246" s="1244" t="s">
        <v>13139</v>
      </c>
      <c r="H246" s="1365">
        <v>0</v>
      </c>
      <c r="I246" s="1363"/>
      <c r="J246" s="1243">
        <v>0</v>
      </c>
      <c r="K246" s="1259">
        <v>4983.07</v>
      </c>
    </row>
    <row r="247" spans="1:11" ht="16.5" customHeight="1" x14ac:dyDescent="0.25">
      <c r="A247" s="1245">
        <v>61778</v>
      </c>
      <c r="B247" s="1245" t="s">
        <v>15484</v>
      </c>
      <c r="C247" s="1245" t="s">
        <v>15484</v>
      </c>
      <c r="D247" s="1245">
        <v>1005</v>
      </c>
      <c r="E247" s="1244" t="s">
        <v>13883</v>
      </c>
      <c r="F247" s="1244"/>
      <c r="G247" s="1244" t="s">
        <v>13139</v>
      </c>
      <c r="H247" s="1365">
        <v>0</v>
      </c>
      <c r="I247" s="1363"/>
      <c r="J247" s="1243">
        <v>0</v>
      </c>
      <c r="K247" s="1259">
        <v>4662.3500000000004</v>
      </c>
    </row>
    <row r="248" spans="1:11" ht="16.5" customHeight="1" x14ac:dyDescent="0.25">
      <c r="A248" s="1245">
        <v>61774</v>
      </c>
      <c r="B248" s="1245" t="s">
        <v>15484</v>
      </c>
      <c r="C248" s="1245" t="s">
        <v>15484</v>
      </c>
      <c r="D248" s="1245">
        <v>1391</v>
      </c>
      <c r="E248" s="1244" t="s">
        <v>13881</v>
      </c>
      <c r="F248" s="1244"/>
      <c r="G248" s="1244" t="s">
        <v>13139</v>
      </c>
      <c r="H248" s="1365">
        <v>0</v>
      </c>
      <c r="I248" s="1363"/>
      <c r="J248" s="1243">
        <v>0</v>
      </c>
      <c r="K248" s="1259">
        <v>1401.3</v>
      </c>
    </row>
    <row r="249" spans="1:11" ht="16.5" customHeight="1" x14ac:dyDescent="0.25">
      <c r="A249" s="1245">
        <v>62178</v>
      </c>
      <c r="B249" s="1245" t="s">
        <v>15484</v>
      </c>
      <c r="C249" s="1245" t="s">
        <v>15484</v>
      </c>
      <c r="D249" s="1245">
        <v>1392</v>
      </c>
      <c r="E249" s="1244" t="s">
        <v>13879</v>
      </c>
      <c r="F249" s="1244"/>
      <c r="G249" s="1244" t="s">
        <v>13139</v>
      </c>
      <c r="H249" s="1365">
        <v>0</v>
      </c>
      <c r="I249" s="1363"/>
      <c r="J249" s="1243">
        <v>0</v>
      </c>
      <c r="K249" s="1259">
        <v>10716.64</v>
      </c>
    </row>
    <row r="250" spans="1:11" ht="16.5" customHeight="1" x14ac:dyDescent="0.25">
      <c r="A250" s="1245">
        <v>62167</v>
      </c>
      <c r="B250" s="1245" t="s">
        <v>15484</v>
      </c>
      <c r="C250" s="1245" t="s">
        <v>15484</v>
      </c>
      <c r="D250" s="1245">
        <v>1393</v>
      </c>
      <c r="E250" s="1244" t="s">
        <v>13877</v>
      </c>
      <c r="F250" s="1244"/>
      <c r="G250" s="1244" t="s">
        <v>13139</v>
      </c>
      <c r="H250" s="1365">
        <v>0</v>
      </c>
      <c r="I250" s="1363"/>
      <c r="J250" s="1243">
        <v>0</v>
      </c>
      <c r="K250" s="1259">
        <v>4139.07</v>
      </c>
    </row>
    <row r="251" spans="1:11" ht="16.5" customHeight="1" x14ac:dyDescent="0.25">
      <c r="A251" s="1245">
        <v>62174</v>
      </c>
      <c r="B251" s="1245" t="s">
        <v>15484</v>
      </c>
      <c r="C251" s="1245" t="s">
        <v>15484</v>
      </c>
      <c r="D251" s="1245">
        <v>2991</v>
      </c>
      <c r="E251" s="1244" t="s">
        <v>13875</v>
      </c>
      <c r="F251" s="1244"/>
      <c r="G251" s="1244" t="s">
        <v>13139</v>
      </c>
      <c r="H251" s="1365">
        <v>0</v>
      </c>
      <c r="I251" s="1363"/>
      <c r="J251" s="1243">
        <v>0</v>
      </c>
      <c r="K251" s="1259">
        <v>6214.32</v>
      </c>
    </row>
    <row r="252" spans="1:11" ht="16.5" customHeight="1" x14ac:dyDescent="0.25">
      <c r="A252" s="1245">
        <v>61796</v>
      </c>
      <c r="B252" s="1245" t="s">
        <v>15484</v>
      </c>
      <c r="C252" s="1245" t="s">
        <v>15484</v>
      </c>
      <c r="D252" s="1245">
        <v>840</v>
      </c>
      <c r="E252" s="1244" t="s">
        <v>13873</v>
      </c>
      <c r="F252" s="1244"/>
      <c r="G252" s="1244" t="s">
        <v>13139</v>
      </c>
      <c r="H252" s="1365">
        <v>0</v>
      </c>
      <c r="I252" s="1363"/>
      <c r="J252" s="1243">
        <v>0</v>
      </c>
      <c r="K252" s="1259">
        <v>7486.03</v>
      </c>
    </row>
    <row r="253" spans="1:11" ht="16.5" customHeight="1" x14ac:dyDescent="0.25">
      <c r="A253" s="1245">
        <v>62168</v>
      </c>
      <c r="B253" s="1245" t="s">
        <v>15484</v>
      </c>
      <c r="C253" s="1245" t="s">
        <v>15484</v>
      </c>
      <c r="D253" s="1245">
        <v>1372</v>
      </c>
      <c r="E253" s="1244" t="s">
        <v>13871</v>
      </c>
      <c r="F253" s="1244"/>
      <c r="G253" s="1244" t="s">
        <v>13139</v>
      </c>
      <c r="H253" s="1365">
        <v>0</v>
      </c>
      <c r="I253" s="1363"/>
      <c r="J253" s="1243">
        <v>0</v>
      </c>
      <c r="K253" s="1259">
        <v>5465.89</v>
      </c>
    </row>
    <row r="254" spans="1:11" ht="16.5" customHeight="1" x14ac:dyDescent="0.25">
      <c r="A254" s="1245">
        <v>61797</v>
      </c>
      <c r="B254" s="1245" t="s">
        <v>15484</v>
      </c>
      <c r="C254" s="1245" t="s">
        <v>15484</v>
      </c>
      <c r="D254" s="1245">
        <v>1373</v>
      </c>
      <c r="E254" s="1244" t="s">
        <v>13869</v>
      </c>
      <c r="F254" s="1244"/>
      <c r="G254" s="1244" t="s">
        <v>13139</v>
      </c>
      <c r="H254" s="1365">
        <v>0</v>
      </c>
      <c r="I254" s="1363"/>
      <c r="J254" s="1243">
        <v>0</v>
      </c>
      <c r="K254" s="1259">
        <v>4348.09</v>
      </c>
    </row>
    <row r="255" spans="1:11" ht="16.5" customHeight="1" x14ac:dyDescent="0.25">
      <c r="A255" s="1245">
        <v>62123</v>
      </c>
      <c r="B255" s="1245" t="s">
        <v>15484</v>
      </c>
      <c r="C255" s="1245" t="s">
        <v>15484</v>
      </c>
      <c r="D255" s="1245">
        <v>1389</v>
      </c>
      <c r="E255" s="1244" t="s">
        <v>15597</v>
      </c>
      <c r="F255" s="1244"/>
      <c r="G255" s="1244" t="s">
        <v>13139</v>
      </c>
      <c r="H255" s="1365">
        <v>0</v>
      </c>
      <c r="I255" s="1363"/>
      <c r="J255" s="1243">
        <v>0</v>
      </c>
      <c r="K255" s="1259">
        <v>6202.65</v>
      </c>
    </row>
    <row r="256" spans="1:11" ht="16.5" customHeight="1" x14ac:dyDescent="0.25">
      <c r="A256" s="1245">
        <v>61761</v>
      </c>
      <c r="B256" s="1245" t="s">
        <v>15484</v>
      </c>
      <c r="C256" s="1245" t="s">
        <v>15484</v>
      </c>
      <c r="D256" s="1245">
        <v>2987</v>
      </c>
      <c r="E256" s="1244" t="s">
        <v>13865</v>
      </c>
      <c r="F256" s="1244"/>
      <c r="G256" s="1244" t="s">
        <v>13139</v>
      </c>
      <c r="H256" s="1365">
        <v>0</v>
      </c>
      <c r="I256" s="1363"/>
      <c r="J256" s="1243">
        <v>0</v>
      </c>
      <c r="K256" s="1259">
        <v>5220.93</v>
      </c>
    </row>
    <row r="257" spans="1:11" ht="16.5" customHeight="1" x14ac:dyDescent="0.25">
      <c r="A257" s="1245">
        <v>62093</v>
      </c>
      <c r="B257" s="1245" t="s">
        <v>15484</v>
      </c>
      <c r="C257" s="1245" t="s">
        <v>15484</v>
      </c>
      <c r="D257" s="1245">
        <v>2988</v>
      </c>
      <c r="E257" s="1244" t="s">
        <v>13863</v>
      </c>
      <c r="F257" s="1244"/>
      <c r="G257" s="1244" t="s">
        <v>13139</v>
      </c>
      <c r="H257" s="1365">
        <v>0</v>
      </c>
      <c r="I257" s="1363"/>
      <c r="J257" s="1243">
        <v>0</v>
      </c>
      <c r="K257" s="1259">
        <v>4665.58</v>
      </c>
    </row>
    <row r="258" spans="1:11" ht="16.5" customHeight="1" x14ac:dyDescent="0.25">
      <c r="A258" s="1245">
        <v>62100</v>
      </c>
      <c r="B258" s="1245" t="s">
        <v>15484</v>
      </c>
      <c r="C258" s="1245" t="s">
        <v>15484</v>
      </c>
      <c r="D258" s="1245">
        <v>2990</v>
      </c>
      <c r="E258" s="1244" t="s">
        <v>13861</v>
      </c>
      <c r="F258" s="1244"/>
      <c r="G258" s="1244" t="s">
        <v>13139</v>
      </c>
      <c r="H258" s="1365">
        <v>0</v>
      </c>
      <c r="I258" s="1363"/>
      <c r="J258" s="1243">
        <v>0</v>
      </c>
      <c r="K258" s="1259">
        <v>3351.78</v>
      </c>
    </row>
    <row r="259" spans="1:11" ht="16.5" customHeight="1" x14ac:dyDescent="0.25">
      <c r="A259" s="1245">
        <v>62356</v>
      </c>
      <c r="B259" s="1245" t="s">
        <v>15484</v>
      </c>
      <c r="C259" s="1245" t="s">
        <v>15484</v>
      </c>
      <c r="D259" s="1245">
        <v>2673</v>
      </c>
      <c r="E259" s="1244" t="s">
        <v>13321</v>
      </c>
      <c r="F259" s="1244"/>
      <c r="G259" s="1244" t="s">
        <v>13139</v>
      </c>
      <c r="H259" s="1365">
        <v>0</v>
      </c>
      <c r="I259" s="1363"/>
      <c r="J259" s="1243">
        <v>0</v>
      </c>
      <c r="K259" s="1259">
        <v>3995.7</v>
      </c>
    </row>
    <row r="260" spans="1:11" ht="16.5" customHeight="1" x14ac:dyDescent="0.25">
      <c r="A260" s="1245">
        <v>63350</v>
      </c>
      <c r="B260" s="1245" t="s">
        <v>15484</v>
      </c>
      <c r="C260" s="1245" t="s">
        <v>15484</v>
      </c>
      <c r="D260" s="1245">
        <v>3171</v>
      </c>
      <c r="E260" s="1244" t="s">
        <v>15491</v>
      </c>
      <c r="F260" s="1244"/>
      <c r="G260" s="1244" t="s">
        <v>13139</v>
      </c>
      <c r="H260" s="1365">
        <v>0</v>
      </c>
      <c r="I260" s="1363"/>
      <c r="J260" s="1243">
        <v>0</v>
      </c>
      <c r="K260" s="1259">
        <v>1585.14</v>
      </c>
    </row>
    <row r="261" spans="1:11" ht="16.5" customHeight="1" x14ac:dyDescent="0.25">
      <c r="A261" s="1245">
        <v>62347</v>
      </c>
      <c r="B261" s="1245" t="s">
        <v>15484</v>
      </c>
      <c r="C261" s="1245" t="s">
        <v>15484</v>
      </c>
      <c r="D261" s="1245">
        <v>2506</v>
      </c>
      <c r="E261" s="1244" t="s">
        <v>13633</v>
      </c>
      <c r="F261" s="1244"/>
      <c r="G261" s="1244" t="s">
        <v>13139</v>
      </c>
      <c r="H261" s="1365">
        <v>0</v>
      </c>
      <c r="I261" s="1363"/>
      <c r="J261" s="1243">
        <v>0</v>
      </c>
      <c r="K261" s="1259">
        <v>90000</v>
      </c>
    </row>
    <row r="262" spans="1:11" ht="16.5" customHeight="1" x14ac:dyDescent="0.25">
      <c r="A262" s="1245">
        <v>62346</v>
      </c>
      <c r="B262" s="1245" t="s">
        <v>15484</v>
      </c>
      <c r="C262" s="1245" t="s">
        <v>15484</v>
      </c>
      <c r="D262" s="1245">
        <v>2506</v>
      </c>
      <c r="E262" s="1244" t="s">
        <v>13633</v>
      </c>
      <c r="F262" s="1244"/>
      <c r="G262" s="1244" t="s">
        <v>13139</v>
      </c>
      <c r="H262" s="1365">
        <v>0</v>
      </c>
      <c r="I262" s="1363"/>
      <c r="J262" s="1243">
        <v>0</v>
      </c>
      <c r="K262" s="1259">
        <v>12692.59</v>
      </c>
    </row>
    <row r="263" spans="1:11" ht="16.5" customHeight="1" x14ac:dyDescent="0.25">
      <c r="A263" s="1245">
        <v>63195</v>
      </c>
      <c r="B263" s="1245" t="s">
        <v>15484</v>
      </c>
      <c r="C263" s="1245" t="s">
        <v>15484</v>
      </c>
      <c r="D263" s="1245">
        <v>2476</v>
      </c>
      <c r="E263" s="1244" t="s">
        <v>14338</v>
      </c>
      <c r="F263" s="1244"/>
      <c r="G263" s="1244" t="s">
        <v>13139</v>
      </c>
      <c r="H263" s="1365">
        <v>0</v>
      </c>
      <c r="I263" s="1363"/>
      <c r="J263" s="1243">
        <v>0</v>
      </c>
      <c r="K263" s="1259">
        <v>4081.77</v>
      </c>
    </row>
    <row r="264" spans="1:11" ht="16.5" customHeight="1" x14ac:dyDescent="0.25">
      <c r="A264" s="1245">
        <v>62293</v>
      </c>
      <c r="B264" s="1245" t="s">
        <v>15484</v>
      </c>
      <c r="C264" s="1245" t="s">
        <v>15484</v>
      </c>
      <c r="D264" s="1245">
        <v>1034</v>
      </c>
      <c r="E264" s="1244" t="s">
        <v>13344</v>
      </c>
      <c r="F264" s="1244"/>
      <c r="G264" s="1244" t="s">
        <v>13139</v>
      </c>
      <c r="H264" s="1365">
        <v>0</v>
      </c>
      <c r="I264" s="1363"/>
      <c r="J264" s="1243">
        <v>0</v>
      </c>
      <c r="K264" s="1259">
        <v>10257.81</v>
      </c>
    </row>
    <row r="265" spans="1:11" ht="16.5" customHeight="1" x14ac:dyDescent="0.25">
      <c r="A265" s="1245">
        <v>63315</v>
      </c>
      <c r="B265" s="1245" t="s">
        <v>15484</v>
      </c>
      <c r="C265" s="1245" t="s">
        <v>15484</v>
      </c>
      <c r="D265" s="1245">
        <v>2636</v>
      </c>
      <c r="E265" s="1244" t="s">
        <v>14370</v>
      </c>
      <c r="F265" s="1244"/>
      <c r="G265" s="1244" t="s">
        <v>13139</v>
      </c>
      <c r="H265" s="1365">
        <v>0</v>
      </c>
      <c r="I265" s="1363"/>
      <c r="J265" s="1243">
        <v>0</v>
      </c>
      <c r="K265" s="1259">
        <v>3582.56</v>
      </c>
    </row>
    <row r="266" spans="1:11" ht="16.5" customHeight="1" x14ac:dyDescent="0.25">
      <c r="A266" s="1245">
        <v>62170</v>
      </c>
      <c r="B266" s="1245" t="s">
        <v>15484</v>
      </c>
      <c r="C266" s="1245" t="s">
        <v>15484</v>
      </c>
      <c r="D266" s="1245">
        <v>1069</v>
      </c>
      <c r="E266" s="1244" t="s">
        <v>15488</v>
      </c>
      <c r="F266" s="1244"/>
      <c r="G266" s="1244" t="s">
        <v>13139</v>
      </c>
      <c r="H266" s="1365">
        <v>0</v>
      </c>
      <c r="I266" s="1363"/>
      <c r="J266" s="1243">
        <v>0</v>
      </c>
      <c r="K266" s="1259">
        <v>18371.169999999998</v>
      </c>
    </row>
    <row r="267" spans="1:11" ht="16.5" customHeight="1" x14ac:dyDescent="0.25">
      <c r="A267" s="1245">
        <v>61786</v>
      </c>
      <c r="B267" s="1245" t="s">
        <v>15596</v>
      </c>
      <c r="C267" s="1245" t="s">
        <v>15484</v>
      </c>
      <c r="D267" s="1245">
        <v>3138</v>
      </c>
      <c r="E267" s="1244" t="s">
        <v>15327</v>
      </c>
      <c r="F267" s="1244"/>
      <c r="G267" s="1244" t="s">
        <v>13139</v>
      </c>
      <c r="H267" s="1365">
        <v>0</v>
      </c>
      <c r="I267" s="1363"/>
      <c r="J267" s="1243">
        <v>0</v>
      </c>
      <c r="K267" s="1259">
        <v>9234.82</v>
      </c>
    </row>
    <row r="268" spans="1:11" ht="16.5" customHeight="1" x14ac:dyDescent="0.25">
      <c r="A268" s="1245">
        <v>63086</v>
      </c>
      <c r="B268" s="1245" t="s">
        <v>15596</v>
      </c>
      <c r="C268" s="1245" t="s">
        <v>15484</v>
      </c>
      <c r="D268" s="1245">
        <v>1250</v>
      </c>
      <c r="E268" s="1244" t="s">
        <v>15595</v>
      </c>
      <c r="F268" s="1244"/>
      <c r="G268" s="1244" t="s">
        <v>13139</v>
      </c>
      <c r="H268" s="1365">
        <v>0</v>
      </c>
      <c r="I268" s="1363"/>
      <c r="J268" s="1243">
        <v>0</v>
      </c>
      <c r="K268" s="1259">
        <v>3491.14</v>
      </c>
    </row>
    <row r="269" spans="1:11" ht="16.5" customHeight="1" x14ac:dyDescent="0.25">
      <c r="A269" s="1245">
        <v>61911</v>
      </c>
      <c r="B269" s="1245" t="s">
        <v>15594</v>
      </c>
      <c r="C269" s="1245" t="s">
        <v>15484</v>
      </c>
      <c r="D269" s="1245">
        <v>272</v>
      </c>
      <c r="E269" s="1244" t="s">
        <v>13170</v>
      </c>
      <c r="F269" s="1244"/>
      <c r="G269" s="1244" t="s">
        <v>13139</v>
      </c>
      <c r="H269" s="1365">
        <v>0</v>
      </c>
      <c r="I269" s="1363"/>
      <c r="J269" s="1243">
        <v>0</v>
      </c>
      <c r="K269" s="1259">
        <v>3532.48</v>
      </c>
    </row>
    <row r="270" spans="1:11" ht="16.5" customHeight="1" x14ac:dyDescent="0.25">
      <c r="A270" s="1245">
        <v>61990</v>
      </c>
      <c r="B270" s="1245" t="s">
        <v>15593</v>
      </c>
      <c r="C270" s="1245" t="s">
        <v>15483</v>
      </c>
      <c r="D270" s="1245">
        <v>393</v>
      </c>
      <c r="E270" s="1244" t="s">
        <v>14548</v>
      </c>
      <c r="F270" s="1244"/>
      <c r="G270" s="1244" t="s">
        <v>13139</v>
      </c>
      <c r="H270" s="1365">
        <v>0</v>
      </c>
      <c r="I270" s="1363"/>
      <c r="J270" s="1243">
        <v>0</v>
      </c>
      <c r="K270" s="1259">
        <v>14175.22</v>
      </c>
    </row>
    <row r="271" spans="1:11" ht="16.5" customHeight="1" x14ac:dyDescent="0.25">
      <c r="A271" s="1245">
        <v>63150</v>
      </c>
      <c r="B271" s="1245" t="s">
        <v>15593</v>
      </c>
      <c r="C271" s="1245" t="s">
        <v>15483</v>
      </c>
      <c r="D271" s="1245">
        <v>1773</v>
      </c>
      <c r="E271" s="1244" t="s">
        <v>14546</v>
      </c>
      <c r="F271" s="1244"/>
      <c r="G271" s="1244" t="s">
        <v>13139</v>
      </c>
      <c r="H271" s="1365">
        <v>0</v>
      </c>
      <c r="I271" s="1363"/>
      <c r="J271" s="1243">
        <v>0</v>
      </c>
      <c r="K271" s="1259">
        <v>14479.12</v>
      </c>
    </row>
    <row r="272" spans="1:11" ht="16.5" customHeight="1" x14ac:dyDescent="0.25">
      <c r="A272" s="1245">
        <v>63179</v>
      </c>
      <c r="B272" s="1245" t="s">
        <v>15593</v>
      </c>
      <c r="C272" s="1245" t="s">
        <v>15483</v>
      </c>
      <c r="D272" s="1245">
        <v>2808</v>
      </c>
      <c r="E272" s="1244" t="s">
        <v>15592</v>
      </c>
      <c r="F272" s="1244"/>
      <c r="G272" s="1244" t="s">
        <v>13139</v>
      </c>
      <c r="H272" s="1365">
        <v>0</v>
      </c>
      <c r="I272" s="1363"/>
      <c r="J272" s="1243">
        <v>0</v>
      </c>
      <c r="K272" s="1259">
        <v>49184.37</v>
      </c>
    </row>
    <row r="273" spans="1:11" ht="16.5" customHeight="1" x14ac:dyDescent="0.25">
      <c r="A273" s="1245">
        <v>62792</v>
      </c>
      <c r="B273" s="1245" t="s">
        <v>15591</v>
      </c>
      <c r="C273" s="1245" t="s">
        <v>15483</v>
      </c>
      <c r="D273" s="1245">
        <v>1720</v>
      </c>
      <c r="E273" s="1244" t="s">
        <v>13713</v>
      </c>
      <c r="F273" s="1244"/>
      <c r="G273" s="1244" t="s">
        <v>13139</v>
      </c>
      <c r="H273" s="1365">
        <v>0</v>
      </c>
      <c r="I273" s="1363"/>
      <c r="J273" s="1243">
        <v>0</v>
      </c>
      <c r="K273" s="1259">
        <v>3941.88</v>
      </c>
    </row>
    <row r="274" spans="1:11" ht="16.5" customHeight="1" x14ac:dyDescent="0.25">
      <c r="A274" s="1245">
        <v>62502</v>
      </c>
      <c r="B274" s="1245" t="s">
        <v>15591</v>
      </c>
      <c r="C274" s="1245" t="s">
        <v>15483</v>
      </c>
      <c r="D274" s="1245">
        <v>1720</v>
      </c>
      <c r="E274" s="1244" t="s">
        <v>13713</v>
      </c>
      <c r="F274" s="1244"/>
      <c r="G274" s="1244" t="s">
        <v>13139</v>
      </c>
      <c r="H274" s="1365">
        <v>0</v>
      </c>
      <c r="I274" s="1363"/>
      <c r="J274" s="1243">
        <v>0</v>
      </c>
      <c r="K274" s="1259">
        <v>2282.85</v>
      </c>
    </row>
    <row r="275" spans="1:11" ht="16.5" customHeight="1" x14ac:dyDescent="0.25">
      <c r="A275" s="1245">
        <v>62887</v>
      </c>
      <c r="B275" s="1245" t="s">
        <v>15591</v>
      </c>
      <c r="C275" s="1245" t="s">
        <v>15483</v>
      </c>
      <c r="D275" s="1245">
        <v>1720</v>
      </c>
      <c r="E275" s="1244" t="s">
        <v>13713</v>
      </c>
      <c r="F275" s="1244"/>
      <c r="G275" s="1244" t="s">
        <v>13139</v>
      </c>
      <c r="H275" s="1365">
        <v>0</v>
      </c>
      <c r="I275" s="1363"/>
      <c r="J275" s="1243">
        <v>0</v>
      </c>
      <c r="K275" s="1259">
        <v>4501.3100000000004</v>
      </c>
    </row>
    <row r="276" spans="1:11" ht="16.5" customHeight="1" x14ac:dyDescent="0.25">
      <c r="A276" s="1245">
        <v>62904</v>
      </c>
      <c r="B276" s="1245" t="s">
        <v>15591</v>
      </c>
      <c r="C276" s="1245" t="s">
        <v>15483</v>
      </c>
      <c r="D276" s="1245">
        <v>1720</v>
      </c>
      <c r="E276" s="1244" t="s">
        <v>13713</v>
      </c>
      <c r="F276" s="1244"/>
      <c r="G276" s="1244" t="s">
        <v>13139</v>
      </c>
      <c r="H276" s="1365">
        <v>0</v>
      </c>
      <c r="I276" s="1363"/>
      <c r="J276" s="1243">
        <v>0</v>
      </c>
      <c r="K276" s="1259">
        <v>3299.08</v>
      </c>
    </row>
    <row r="277" spans="1:11" ht="16.5" customHeight="1" x14ac:dyDescent="0.25">
      <c r="A277" s="1245">
        <v>62877</v>
      </c>
      <c r="B277" s="1245" t="s">
        <v>15591</v>
      </c>
      <c r="C277" s="1245" t="s">
        <v>15483</v>
      </c>
      <c r="D277" s="1245">
        <v>1720</v>
      </c>
      <c r="E277" s="1244" t="s">
        <v>13713</v>
      </c>
      <c r="F277" s="1244"/>
      <c r="G277" s="1244" t="s">
        <v>13139</v>
      </c>
      <c r="H277" s="1365">
        <v>0</v>
      </c>
      <c r="I277" s="1363"/>
      <c r="J277" s="1243">
        <v>0</v>
      </c>
      <c r="K277" s="1259">
        <v>12307.43</v>
      </c>
    </row>
    <row r="278" spans="1:11" ht="16.5" customHeight="1" x14ac:dyDescent="0.25">
      <c r="A278" s="1245">
        <v>62809</v>
      </c>
      <c r="B278" s="1245" t="s">
        <v>15590</v>
      </c>
      <c r="C278" s="1245" t="s">
        <v>15483</v>
      </c>
      <c r="D278" s="1245">
        <v>1255</v>
      </c>
      <c r="E278" s="1244" t="s">
        <v>13140</v>
      </c>
      <c r="F278" s="1244"/>
      <c r="G278" s="1244" t="s">
        <v>13139</v>
      </c>
      <c r="H278" s="1365">
        <v>0</v>
      </c>
      <c r="I278" s="1363"/>
      <c r="J278" s="1243">
        <v>0</v>
      </c>
      <c r="K278" s="1259">
        <v>15054.51</v>
      </c>
    </row>
    <row r="279" spans="1:11" ht="16.5" customHeight="1" x14ac:dyDescent="0.25">
      <c r="A279" s="1245">
        <v>63249</v>
      </c>
      <c r="B279" s="1245" t="s">
        <v>15590</v>
      </c>
      <c r="C279" s="1245" t="s">
        <v>15483</v>
      </c>
      <c r="D279" s="1245">
        <v>2730</v>
      </c>
      <c r="E279" s="1244" t="s">
        <v>14656</v>
      </c>
      <c r="F279" s="1244"/>
      <c r="G279" s="1244" t="s">
        <v>13139</v>
      </c>
      <c r="H279" s="1365">
        <v>0</v>
      </c>
      <c r="I279" s="1363"/>
      <c r="J279" s="1243">
        <v>0</v>
      </c>
      <c r="K279" s="1259">
        <v>13108</v>
      </c>
    </row>
    <row r="280" spans="1:11" ht="16.5" customHeight="1" x14ac:dyDescent="0.25">
      <c r="A280" s="1245">
        <v>63298</v>
      </c>
      <c r="B280" s="1245" t="s">
        <v>15582</v>
      </c>
      <c r="C280" s="1245" t="s">
        <v>15483</v>
      </c>
      <c r="D280" s="1245">
        <v>3169</v>
      </c>
      <c r="E280" s="1244" t="s">
        <v>15486</v>
      </c>
      <c r="F280" s="1244"/>
      <c r="G280" s="1244" t="s">
        <v>13139</v>
      </c>
      <c r="H280" s="1365">
        <v>0</v>
      </c>
      <c r="I280" s="1363"/>
      <c r="J280" s="1243">
        <v>0</v>
      </c>
      <c r="K280" s="1259">
        <v>8839.7800000000007</v>
      </c>
    </row>
    <row r="281" spans="1:11" ht="16.5" customHeight="1" x14ac:dyDescent="0.25">
      <c r="A281" s="1245">
        <v>62455</v>
      </c>
      <c r="B281" s="1245" t="s">
        <v>15590</v>
      </c>
      <c r="C281" s="1245" t="s">
        <v>15483</v>
      </c>
      <c r="D281" s="1245">
        <v>1006</v>
      </c>
      <c r="E281" s="1244" t="s">
        <v>15589</v>
      </c>
      <c r="F281" s="1244"/>
      <c r="G281" s="1244" t="s">
        <v>13139</v>
      </c>
      <c r="H281" s="1365">
        <v>0</v>
      </c>
      <c r="I281" s="1363"/>
      <c r="J281" s="1243">
        <v>0</v>
      </c>
      <c r="K281" s="1259">
        <v>12086.4</v>
      </c>
    </row>
    <row r="282" spans="1:11" ht="16.5" customHeight="1" x14ac:dyDescent="0.25">
      <c r="A282" s="1245">
        <v>62348</v>
      </c>
      <c r="B282" s="1245" t="s">
        <v>15590</v>
      </c>
      <c r="C282" s="1245" t="s">
        <v>15483</v>
      </c>
      <c r="D282" s="1245">
        <v>1006</v>
      </c>
      <c r="E282" s="1244" t="s">
        <v>15589</v>
      </c>
      <c r="F282" s="1244"/>
      <c r="G282" s="1244" t="s">
        <v>13139</v>
      </c>
      <c r="H282" s="1365">
        <v>0</v>
      </c>
      <c r="I282" s="1363"/>
      <c r="J282" s="1243">
        <v>0</v>
      </c>
      <c r="K282" s="1259">
        <v>14951.86</v>
      </c>
    </row>
    <row r="283" spans="1:11" ht="16.5" customHeight="1" x14ac:dyDescent="0.25">
      <c r="A283" s="1245">
        <v>62740</v>
      </c>
      <c r="B283" s="1245" t="s">
        <v>15590</v>
      </c>
      <c r="C283" s="1245" t="s">
        <v>15483</v>
      </c>
      <c r="D283" s="1245">
        <v>1006</v>
      </c>
      <c r="E283" s="1244" t="s">
        <v>15589</v>
      </c>
      <c r="F283" s="1244"/>
      <c r="G283" s="1244" t="s">
        <v>13139</v>
      </c>
      <c r="H283" s="1365">
        <v>0</v>
      </c>
      <c r="I283" s="1363"/>
      <c r="J283" s="1243">
        <v>0</v>
      </c>
      <c r="K283" s="1259">
        <v>4506.74</v>
      </c>
    </row>
    <row r="284" spans="1:11" ht="16.5" customHeight="1" x14ac:dyDescent="0.25">
      <c r="A284" s="1245">
        <v>62471</v>
      </c>
      <c r="B284" s="1245" t="s">
        <v>15582</v>
      </c>
      <c r="C284" s="1245" t="s">
        <v>15483</v>
      </c>
      <c r="D284" s="1245">
        <v>2873</v>
      </c>
      <c r="E284" s="1244" t="s">
        <v>13676</v>
      </c>
      <c r="F284" s="1244"/>
      <c r="G284" s="1244" t="s">
        <v>13139</v>
      </c>
      <c r="H284" s="1365">
        <v>0</v>
      </c>
      <c r="I284" s="1363"/>
      <c r="J284" s="1243">
        <v>0</v>
      </c>
      <c r="K284" s="1259">
        <v>13340</v>
      </c>
    </row>
    <row r="285" spans="1:11" ht="16.5" customHeight="1" x14ac:dyDescent="0.25">
      <c r="A285" s="1245">
        <v>62860</v>
      </c>
      <c r="B285" s="1245" t="s">
        <v>15582</v>
      </c>
      <c r="C285" s="1245" t="s">
        <v>15483</v>
      </c>
      <c r="D285" s="1245">
        <v>1706</v>
      </c>
      <c r="E285" s="1244" t="s">
        <v>13648</v>
      </c>
      <c r="F285" s="1244"/>
      <c r="G285" s="1244" t="s">
        <v>13139</v>
      </c>
      <c r="H285" s="1365">
        <v>0</v>
      </c>
      <c r="I285" s="1363"/>
      <c r="J285" s="1243">
        <v>0</v>
      </c>
      <c r="K285" s="1259">
        <v>16888.32</v>
      </c>
    </row>
    <row r="286" spans="1:11" ht="16.5" customHeight="1" x14ac:dyDescent="0.25">
      <c r="A286" s="1245">
        <v>62445</v>
      </c>
      <c r="B286" s="1245" t="s">
        <v>15582</v>
      </c>
      <c r="C286" s="1245" t="s">
        <v>15483</v>
      </c>
      <c r="D286" s="1245">
        <v>2687</v>
      </c>
      <c r="E286" s="1244" t="s">
        <v>15588</v>
      </c>
      <c r="F286" s="1244"/>
      <c r="G286" s="1244" t="s">
        <v>13139</v>
      </c>
      <c r="H286" s="1365">
        <v>0</v>
      </c>
      <c r="I286" s="1363"/>
      <c r="J286" s="1243">
        <v>0</v>
      </c>
      <c r="K286" s="1259">
        <v>7204.36</v>
      </c>
    </row>
    <row r="287" spans="1:11" ht="16.5" customHeight="1" x14ac:dyDescent="0.25">
      <c r="A287" s="1245">
        <v>62017</v>
      </c>
      <c r="B287" s="1245" t="s">
        <v>15484</v>
      </c>
      <c r="C287" s="1245" t="s">
        <v>15483</v>
      </c>
      <c r="D287" s="1245">
        <v>1231</v>
      </c>
      <c r="E287" s="1244" t="s">
        <v>15587</v>
      </c>
      <c r="F287" s="1244"/>
      <c r="G287" s="1244" t="s">
        <v>13139</v>
      </c>
      <c r="H287" s="1365">
        <v>0</v>
      </c>
      <c r="I287" s="1363"/>
      <c r="J287" s="1243">
        <v>0</v>
      </c>
      <c r="K287" s="1259">
        <v>41540.76</v>
      </c>
    </row>
    <row r="288" spans="1:11" ht="16.5" customHeight="1" x14ac:dyDescent="0.25">
      <c r="A288" s="1245">
        <v>62917</v>
      </c>
      <c r="B288" s="1245" t="s">
        <v>15484</v>
      </c>
      <c r="C288" s="1245" t="s">
        <v>15483</v>
      </c>
      <c r="D288" s="1245">
        <v>873</v>
      </c>
      <c r="E288" s="1244" t="s">
        <v>13717</v>
      </c>
      <c r="F288" s="1244"/>
      <c r="G288" s="1244" t="s">
        <v>13139</v>
      </c>
      <c r="H288" s="1365">
        <v>0</v>
      </c>
      <c r="I288" s="1363"/>
      <c r="J288" s="1243">
        <v>0</v>
      </c>
      <c r="K288" s="1259">
        <v>54743.23</v>
      </c>
    </row>
    <row r="289" spans="1:11" ht="16.5" customHeight="1" x14ac:dyDescent="0.25">
      <c r="A289" s="1245">
        <v>63327</v>
      </c>
      <c r="B289" s="1245" t="s">
        <v>15582</v>
      </c>
      <c r="C289" s="1245" t="s">
        <v>15482</v>
      </c>
      <c r="D289" s="1245">
        <v>1932</v>
      </c>
      <c r="E289" s="1244" t="s">
        <v>14650</v>
      </c>
      <c r="F289" s="1244" t="s">
        <v>15586</v>
      </c>
      <c r="G289" s="1244" t="s">
        <v>13134</v>
      </c>
      <c r="H289" s="1365">
        <v>692.57</v>
      </c>
      <c r="I289" s="1363"/>
      <c r="J289" s="1243">
        <v>0</v>
      </c>
      <c r="K289" s="1259">
        <v>0</v>
      </c>
    </row>
    <row r="290" spans="1:11" ht="16.5" customHeight="1" x14ac:dyDescent="0.25">
      <c r="A290" s="1245">
        <v>63304</v>
      </c>
      <c r="B290" s="1245" t="s">
        <v>15582</v>
      </c>
      <c r="C290" s="1245" t="s">
        <v>15482</v>
      </c>
      <c r="D290" s="1245">
        <v>1853</v>
      </c>
      <c r="E290" s="1244" t="s">
        <v>15585</v>
      </c>
      <c r="F290" s="1244" t="s">
        <v>15584</v>
      </c>
      <c r="G290" s="1244" t="s">
        <v>13134</v>
      </c>
      <c r="H290" s="1365">
        <v>11662.64</v>
      </c>
      <c r="I290" s="1363"/>
      <c r="J290" s="1243">
        <v>0</v>
      </c>
      <c r="K290" s="1259">
        <v>0</v>
      </c>
    </row>
    <row r="291" spans="1:11" ht="16.5" customHeight="1" x14ac:dyDescent="0.25">
      <c r="A291" s="1245">
        <v>63348</v>
      </c>
      <c r="B291" s="1245" t="s">
        <v>15484</v>
      </c>
      <c r="C291" s="1245" t="s">
        <v>15482</v>
      </c>
      <c r="D291" s="1245">
        <v>2763</v>
      </c>
      <c r="E291" s="1244" t="s">
        <v>14279</v>
      </c>
      <c r="F291" s="1244" t="s">
        <v>15583</v>
      </c>
      <c r="G291" s="1244" t="s">
        <v>13303</v>
      </c>
      <c r="H291" s="1365">
        <v>0</v>
      </c>
      <c r="I291" s="1363"/>
      <c r="J291" s="1243">
        <v>0</v>
      </c>
      <c r="K291" s="1259">
        <v>663.2</v>
      </c>
    </row>
    <row r="292" spans="1:11" ht="16.5" customHeight="1" x14ac:dyDescent="0.25">
      <c r="A292" s="1245">
        <v>63276</v>
      </c>
      <c r="B292" s="1245" t="s">
        <v>15582</v>
      </c>
      <c r="C292" s="1245" t="s">
        <v>15482</v>
      </c>
      <c r="D292" s="1245">
        <v>2458</v>
      </c>
      <c r="E292" s="1244" t="s">
        <v>15449</v>
      </c>
      <c r="F292" s="1244" t="s">
        <v>15581</v>
      </c>
      <c r="G292" s="1244" t="s">
        <v>13134</v>
      </c>
      <c r="H292" s="1365">
        <v>2459.7800000000002</v>
      </c>
      <c r="I292" s="1363"/>
      <c r="J292" s="1243">
        <v>0</v>
      </c>
      <c r="K292" s="1259">
        <v>0</v>
      </c>
    </row>
    <row r="293" spans="1:11" ht="16.5" customHeight="1" x14ac:dyDescent="0.25">
      <c r="A293" s="1245">
        <v>63305</v>
      </c>
      <c r="B293" s="1245" t="s">
        <v>15484</v>
      </c>
      <c r="C293" s="1245" t="s">
        <v>15482</v>
      </c>
      <c r="D293" s="1245">
        <v>2893</v>
      </c>
      <c r="E293" s="1244" t="s">
        <v>14772</v>
      </c>
      <c r="F293" s="1244" t="s">
        <v>15580</v>
      </c>
      <c r="G293" s="1244" t="s">
        <v>13134</v>
      </c>
      <c r="H293" s="1365">
        <v>1194.17</v>
      </c>
      <c r="I293" s="1363"/>
      <c r="J293" s="1243">
        <v>0</v>
      </c>
      <c r="K293" s="1259">
        <v>0</v>
      </c>
    </row>
    <row r="294" spans="1:11" ht="16.5" customHeight="1" x14ac:dyDescent="0.25">
      <c r="A294" s="1245">
        <v>63305</v>
      </c>
      <c r="B294" s="1245" t="s">
        <v>15484</v>
      </c>
      <c r="C294" s="1245" t="s">
        <v>15482</v>
      </c>
      <c r="D294" s="1245">
        <v>2893</v>
      </c>
      <c r="E294" s="1244" t="s">
        <v>14772</v>
      </c>
      <c r="F294" s="1244" t="s">
        <v>15579</v>
      </c>
      <c r="G294" s="1244" t="s">
        <v>13134</v>
      </c>
      <c r="H294" s="1365">
        <v>2388.37</v>
      </c>
      <c r="I294" s="1363"/>
      <c r="J294" s="1243">
        <v>0</v>
      </c>
      <c r="K294" s="1259">
        <v>0</v>
      </c>
    </row>
    <row r="295" spans="1:11" ht="16.5" customHeight="1" x14ac:dyDescent="0.25">
      <c r="A295" s="1245">
        <v>63312</v>
      </c>
      <c r="B295" s="1245" t="s">
        <v>15484</v>
      </c>
      <c r="C295" s="1245" t="s">
        <v>15482</v>
      </c>
      <c r="D295" s="1245">
        <v>84</v>
      </c>
      <c r="E295" s="1244" t="s">
        <v>14111</v>
      </c>
      <c r="F295" s="1244" t="s">
        <v>15578</v>
      </c>
      <c r="G295" s="1244" t="s">
        <v>13134</v>
      </c>
      <c r="H295" s="1365">
        <v>3582.56</v>
      </c>
      <c r="I295" s="1363"/>
      <c r="J295" s="1243">
        <v>0</v>
      </c>
      <c r="K295" s="1259">
        <v>0</v>
      </c>
    </row>
    <row r="296" spans="1:11" ht="16.5" customHeight="1" x14ac:dyDescent="0.25">
      <c r="A296" s="1245">
        <v>63308</v>
      </c>
      <c r="B296" s="1245" t="s">
        <v>15484</v>
      </c>
      <c r="C296" s="1245" t="s">
        <v>15482</v>
      </c>
      <c r="D296" s="1245">
        <v>3015</v>
      </c>
      <c r="E296" s="1244" t="s">
        <v>15577</v>
      </c>
      <c r="F296" s="1244" t="s">
        <v>15576</v>
      </c>
      <c r="G296" s="1244" t="s">
        <v>13134</v>
      </c>
      <c r="H296" s="1365">
        <v>1194.19</v>
      </c>
      <c r="I296" s="1363"/>
      <c r="J296" s="1243">
        <v>0</v>
      </c>
      <c r="K296" s="1259">
        <v>0</v>
      </c>
    </row>
    <row r="297" spans="1:11" ht="16.5" customHeight="1" x14ac:dyDescent="0.25">
      <c r="A297" s="1245">
        <v>63306</v>
      </c>
      <c r="B297" s="1245" t="s">
        <v>15484</v>
      </c>
      <c r="C297" s="1245" t="s">
        <v>15482</v>
      </c>
      <c r="D297" s="1245">
        <v>2513</v>
      </c>
      <c r="E297" s="1244" t="s">
        <v>15367</v>
      </c>
      <c r="F297" s="1244" t="s">
        <v>15575</v>
      </c>
      <c r="G297" s="1244" t="s">
        <v>13134</v>
      </c>
      <c r="H297" s="1365">
        <v>2388.37</v>
      </c>
      <c r="I297" s="1363"/>
      <c r="J297" s="1243">
        <v>0</v>
      </c>
      <c r="K297" s="1259">
        <v>0</v>
      </c>
    </row>
    <row r="298" spans="1:11" ht="16.5" customHeight="1" x14ac:dyDescent="0.25">
      <c r="A298" s="1245">
        <v>63314</v>
      </c>
      <c r="B298" s="1245" t="s">
        <v>15484</v>
      </c>
      <c r="C298" s="1245" t="s">
        <v>15482</v>
      </c>
      <c r="D298" s="1245">
        <v>2813</v>
      </c>
      <c r="E298" s="1244" t="s">
        <v>15574</v>
      </c>
      <c r="F298" s="1244" t="s">
        <v>15573</v>
      </c>
      <c r="G298" s="1244" t="s">
        <v>13134</v>
      </c>
      <c r="H298" s="1365">
        <v>5015.0200000000004</v>
      </c>
      <c r="I298" s="1363"/>
      <c r="J298" s="1243">
        <v>0</v>
      </c>
      <c r="K298" s="1259">
        <v>0</v>
      </c>
    </row>
    <row r="299" spans="1:11" ht="16.5" customHeight="1" x14ac:dyDescent="0.25">
      <c r="A299" s="1245">
        <v>63307</v>
      </c>
      <c r="B299" s="1245" t="s">
        <v>15484</v>
      </c>
      <c r="C299" s="1245" t="s">
        <v>15482</v>
      </c>
      <c r="D299" s="1245">
        <v>2195</v>
      </c>
      <c r="E299" s="1244" t="s">
        <v>14124</v>
      </c>
      <c r="F299" s="1244" t="s">
        <v>15572</v>
      </c>
      <c r="G299" s="1244" t="s">
        <v>13134</v>
      </c>
      <c r="H299" s="1365">
        <v>2298.06</v>
      </c>
      <c r="I299" s="1363"/>
      <c r="J299" s="1243">
        <v>0</v>
      </c>
      <c r="K299" s="1259">
        <v>0</v>
      </c>
    </row>
    <row r="300" spans="1:11" ht="16.5" customHeight="1" x14ac:dyDescent="0.25">
      <c r="A300" s="1245">
        <v>63309</v>
      </c>
      <c r="B300" s="1245" t="s">
        <v>15484</v>
      </c>
      <c r="C300" s="1245" t="s">
        <v>15482</v>
      </c>
      <c r="D300" s="1245">
        <v>2296</v>
      </c>
      <c r="E300" s="1244" t="s">
        <v>15571</v>
      </c>
      <c r="F300" s="1244" t="s">
        <v>15570</v>
      </c>
      <c r="G300" s="1244" t="s">
        <v>13134</v>
      </c>
      <c r="H300" s="1365">
        <v>1194.19</v>
      </c>
      <c r="I300" s="1363"/>
      <c r="J300" s="1243">
        <v>0</v>
      </c>
      <c r="K300" s="1259">
        <v>0</v>
      </c>
    </row>
    <row r="301" spans="1:11" ht="16.5" customHeight="1" x14ac:dyDescent="0.25">
      <c r="A301" s="1245">
        <v>63310</v>
      </c>
      <c r="B301" s="1245" t="s">
        <v>15484</v>
      </c>
      <c r="C301" s="1245" t="s">
        <v>15482</v>
      </c>
      <c r="D301" s="1245">
        <v>2264</v>
      </c>
      <c r="E301" s="1244" t="s">
        <v>13474</v>
      </c>
      <c r="F301" s="1244" t="s">
        <v>15569</v>
      </c>
      <c r="G301" s="1244" t="s">
        <v>13134</v>
      </c>
      <c r="H301" s="1365">
        <v>6713.54</v>
      </c>
      <c r="I301" s="1363"/>
      <c r="J301" s="1243">
        <v>0</v>
      </c>
      <c r="K301" s="1259">
        <v>0</v>
      </c>
    </row>
    <row r="302" spans="1:11" ht="16.5" customHeight="1" x14ac:dyDescent="0.25">
      <c r="A302" s="1245">
        <v>63113</v>
      </c>
      <c r="B302" s="1245" t="s">
        <v>15484</v>
      </c>
      <c r="C302" s="1245" t="s">
        <v>15482</v>
      </c>
      <c r="D302" s="1245">
        <v>2722</v>
      </c>
      <c r="E302" s="1244" t="s">
        <v>15568</v>
      </c>
      <c r="F302" s="1244" t="s">
        <v>15567</v>
      </c>
      <c r="G302" s="1244" t="s">
        <v>13134</v>
      </c>
      <c r="H302" s="1365">
        <v>2766.17</v>
      </c>
      <c r="I302" s="1363"/>
      <c r="J302" s="1243">
        <v>0</v>
      </c>
      <c r="K302" s="1259">
        <v>0</v>
      </c>
    </row>
    <row r="303" spans="1:11" ht="16.5" customHeight="1" x14ac:dyDescent="0.25">
      <c r="A303" s="1245">
        <v>62425</v>
      </c>
      <c r="B303" s="1245" t="s">
        <v>15483</v>
      </c>
      <c r="C303" s="1245" t="s">
        <v>15482</v>
      </c>
      <c r="D303" s="1245">
        <v>613</v>
      </c>
      <c r="E303" s="1244" t="s">
        <v>15566</v>
      </c>
      <c r="F303" s="1244" t="s">
        <v>15565</v>
      </c>
      <c r="G303" s="1244" t="s">
        <v>13181</v>
      </c>
      <c r="H303" s="1365">
        <v>0</v>
      </c>
      <c r="I303" s="1363"/>
      <c r="J303" s="1243">
        <v>7631.62</v>
      </c>
      <c r="K303" s="1259">
        <v>0</v>
      </c>
    </row>
    <row r="304" spans="1:11" ht="16.5" customHeight="1" x14ac:dyDescent="0.25">
      <c r="A304" s="1245">
        <v>63106</v>
      </c>
      <c r="B304" s="1245" t="s">
        <v>15483</v>
      </c>
      <c r="C304" s="1245" t="s">
        <v>15482</v>
      </c>
      <c r="D304" s="1245">
        <v>1608</v>
      </c>
      <c r="E304" s="1244" t="s">
        <v>14172</v>
      </c>
      <c r="F304" s="1244" t="s">
        <v>15564</v>
      </c>
      <c r="G304" s="1244" t="s">
        <v>13181</v>
      </c>
      <c r="H304" s="1365">
        <v>0</v>
      </c>
      <c r="I304" s="1363"/>
      <c r="J304" s="1243">
        <v>5042.62</v>
      </c>
      <c r="K304" s="1259">
        <v>0</v>
      </c>
    </row>
    <row r="305" spans="1:11" ht="16.5" customHeight="1" x14ac:dyDescent="0.25">
      <c r="A305" s="1245">
        <v>62435</v>
      </c>
      <c r="B305" s="1245" t="s">
        <v>15483</v>
      </c>
      <c r="C305" s="1245" t="s">
        <v>15482</v>
      </c>
      <c r="D305" s="1245">
        <v>1529</v>
      </c>
      <c r="E305" s="1244" t="s">
        <v>13505</v>
      </c>
      <c r="F305" s="1244" t="s">
        <v>15563</v>
      </c>
      <c r="G305" s="1244" t="s">
        <v>13181</v>
      </c>
      <c r="H305" s="1365">
        <v>0</v>
      </c>
      <c r="I305" s="1363"/>
      <c r="J305" s="1243">
        <v>13821.27</v>
      </c>
      <c r="K305" s="1259">
        <v>0</v>
      </c>
    </row>
    <row r="306" spans="1:11" ht="16.5" customHeight="1" x14ac:dyDescent="0.25">
      <c r="A306" s="1245">
        <v>63356</v>
      </c>
      <c r="B306" s="1245" t="s">
        <v>15483</v>
      </c>
      <c r="C306" s="1245" t="s">
        <v>15482</v>
      </c>
      <c r="D306" s="1245">
        <v>1901</v>
      </c>
      <c r="E306" s="1244" t="s">
        <v>14624</v>
      </c>
      <c r="F306" s="1244" t="s">
        <v>15562</v>
      </c>
      <c r="G306" s="1244" t="s">
        <v>13134</v>
      </c>
      <c r="H306" s="1365">
        <v>281.68</v>
      </c>
      <c r="I306" s="1363"/>
      <c r="J306" s="1243">
        <v>0</v>
      </c>
      <c r="K306" s="1259">
        <v>0</v>
      </c>
    </row>
    <row r="307" spans="1:11" ht="16.5" customHeight="1" x14ac:dyDescent="0.25">
      <c r="A307" s="1245">
        <v>62366</v>
      </c>
      <c r="B307" s="1245" t="s">
        <v>15483</v>
      </c>
      <c r="C307" s="1245" t="s">
        <v>15468</v>
      </c>
      <c r="D307" s="1245">
        <v>2367</v>
      </c>
      <c r="E307" s="1244" t="s">
        <v>14304</v>
      </c>
      <c r="F307" s="1244" t="s">
        <v>15561</v>
      </c>
      <c r="G307" s="1244" t="s">
        <v>13134</v>
      </c>
      <c r="H307" s="1365">
        <v>1104</v>
      </c>
      <c r="I307" s="1363"/>
      <c r="J307" s="1243">
        <v>0</v>
      </c>
      <c r="K307" s="1259">
        <v>0</v>
      </c>
    </row>
    <row r="308" spans="1:11" ht="16.5" customHeight="1" x14ac:dyDescent="0.25">
      <c r="A308" s="1245">
        <v>63377</v>
      </c>
      <c r="B308" s="1245" t="s">
        <v>15473</v>
      </c>
      <c r="C308" s="1245" t="s">
        <v>15468</v>
      </c>
      <c r="D308" s="1245">
        <v>3082</v>
      </c>
      <c r="E308" s="1244" t="s">
        <v>14096</v>
      </c>
      <c r="F308" s="1244" t="s">
        <v>15560</v>
      </c>
      <c r="G308" s="1244" t="s">
        <v>13134</v>
      </c>
      <c r="H308" s="1365">
        <v>538.77</v>
      </c>
      <c r="I308" s="1363"/>
      <c r="J308" s="1243">
        <v>0</v>
      </c>
      <c r="K308" s="1259">
        <v>0</v>
      </c>
    </row>
    <row r="309" spans="1:11" ht="16.5" customHeight="1" x14ac:dyDescent="0.25">
      <c r="A309" s="1245">
        <v>63381</v>
      </c>
      <c r="B309" s="1245" t="s">
        <v>15473</v>
      </c>
      <c r="C309" s="1245" t="s">
        <v>15468</v>
      </c>
      <c r="D309" s="1245">
        <v>1790</v>
      </c>
      <c r="E309" s="1244" t="s">
        <v>15559</v>
      </c>
      <c r="F309" s="1244" t="s">
        <v>15558</v>
      </c>
      <c r="G309" s="1244" t="s">
        <v>13134</v>
      </c>
      <c r="H309" s="1365">
        <v>806.03</v>
      </c>
      <c r="I309" s="1363"/>
      <c r="J309" s="1243">
        <v>0</v>
      </c>
      <c r="K309" s="1259">
        <v>0</v>
      </c>
    </row>
    <row r="310" spans="1:11" ht="16.5" customHeight="1" x14ac:dyDescent="0.25">
      <c r="A310" s="1245">
        <v>63379</v>
      </c>
      <c r="B310" s="1245" t="s">
        <v>15473</v>
      </c>
      <c r="C310" s="1245" t="s">
        <v>15468</v>
      </c>
      <c r="D310" s="1245">
        <v>2694</v>
      </c>
      <c r="E310" s="1244" t="s">
        <v>13745</v>
      </c>
      <c r="F310" s="1244" t="s">
        <v>15557</v>
      </c>
      <c r="G310" s="1244" t="s">
        <v>13134</v>
      </c>
      <c r="H310" s="1365">
        <v>3456.76</v>
      </c>
      <c r="I310" s="1363"/>
      <c r="J310" s="1243">
        <v>0</v>
      </c>
      <c r="K310" s="1259">
        <v>0</v>
      </c>
    </row>
    <row r="311" spans="1:11" ht="16.5" customHeight="1" x14ac:dyDescent="0.25">
      <c r="A311" s="1245">
        <v>63378</v>
      </c>
      <c r="B311" s="1245" t="s">
        <v>15483</v>
      </c>
      <c r="C311" s="1245" t="s">
        <v>15468</v>
      </c>
      <c r="D311" s="1245">
        <v>2909</v>
      </c>
      <c r="E311" s="1244" t="s">
        <v>15556</v>
      </c>
      <c r="F311" s="1244" t="s">
        <v>15555</v>
      </c>
      <c r="G311" s="1244" t="s">
        <v>13303</v>
      </c>
      <c r="H311" s="1365">
        <v>0</v>
      </c>
      <c r="I311" s="1363"/>
      <c r="J311" s="1243">
        <v>0</v>
      </c>
      <c r="K311" s="1259">
        <v>5015.6099999999997</v>
      </c>
    </row>
    <row r="312" spans="1:11" ht="16.5" customHeight="1" x14ac:dyDescent="0.25">
      <c r="A312" s="1245">
        <v>63396</v>
      </c>
      <c r="B312" s="1245" t="s">
        <v>15473</v>
      </c>
      <c r="C312" s="1245" t="s">
        <v>15468</v>
      </c>
      <c r="D312" s="1245">
        <v>1353</v>
      </c>
      <c r="E312" s="1244" t="s">
        <v>13229</v>
      </c>
      <c r="F312" s="1244" t="s">
        <v>15554</v>
      </c>
      <c r="G312" s="1244" t="s">
        <v>13303</v>
      </c>
      <c r="H312" s="1365">
        <v>0</v>
      </c>
      <c r="I312" s="1363"/>
      <c r="J312" s="1243">
        <v>0</v>
      </c>
      <c r="K312" s="1259">
        <v>1637.42</v>
      </c>
    </row>
    <row r="313" spans="1:11" ht="16.5" customHeight="1" x14ac:dyDescent="0.25">
      <c r="A313" s="1245">
        <v>63408</v>
      </c>
      <c r="B313" s="1245" t="s">
        <v>15473</v>
      </c>
      <c r="C313" s="1245" t="s">
        <v>15468</v>
      </c>
      <c r="D313" s="1245">
        <v>3071</v>
      </c>
      <c r="E313" s="1244" t="s">
        <v>15350</v>
      </c>
      <c r="F313" s="1244" t="s">
        <v>15553</v>
      </c>
      <c r="G313" s="1244" t="s">
        <v>13134</v>
      </c>
      <c r="H313" s="1365">
        <v>2514.9</v>
      </c>
      <c r="I313" s="1363"/>
      <c r="J313" s="1243">
        <v>0</v>
      </c>
      <c r="K313" s="1259">
        <v>0</v>
      </c>
    </row>
    <row r="314" spans="1:11" ht="16.5" customHeight="1" x14ac:dyDescent="0.25">
      <c r="A314" s="1245">
        <v>63337</v>
      </c>
      <c r="B314" s="1245" t="s">
        <v>15473</v>
      </c>
      <c r="C314" s="1245" t="s">
        <v>15468</v>
      </c>
      <c r="D314" s="1245">
        <v>3170</v>
      </c>
      <c r="E314" s="1244" t="s">
        <v>15552</v>
      </c>
      <c r="F314" s="1244" t="s">
        <v>15551</v>
      </c>
      <c r="G314" s="1244" t="s">
        <v>13134</v>
      </c>
      <c r="H314" s="1365">
        <v>2560.61</v>
      </c>
      <c r="I314" s="1363"/>
      <c r="J314" s="1243">
        <v>0</v>
      </c>
      <c r="K314" s="1259">
        <v>0</v>
      </c>
    </row>
    <row r="315" spans="1:11" ht="16.5" customHeight="1" x14ac:dyDescent="0.25">
      <c r="A315" s="1245">
        <v>63336</v>
      </c>
      <c r="B315" s="1245" t="s">
        <v>15473</v>
      </c>
      <c r="C315" s="1245" t="s">
        <v>15468</v>
      </c>
      <c r="D315" s="1245">
        <v>2966</v>
      </c>
      <c r="E315" s="1244" t="s">
        <v>15550</v>
      </c>
      <c r="F315" s="1244" t="s">
        <v>15549</v>
      </c>
      <c r="G315" s="1244" t="s">
        <v>13134</v>
      </c>
      <c r="H315" s="1365">
        <v>3504.06</v>
      </c>
      <c r="I315" s="1363"/>
      <c r="J315" s="1243">
        <v>0</v>
      </c>
      <c r="K315" s="1259">
        <v>0</v>
      </c>
    </row>
    <row r="316" spans="1:11" ht="16.5" customHeight="1" x14ac:dyDescent="0.25">
      <c r="A316" s="1245">
        <v>63273</v>
      </c>
      <c r="B316" s="1245" t="s">
        <v>15473</v>
      </c>
      <c r="C316" s="1245" t="s">
        <v>15468</v>
      </c>
      <c r="D316" s="1245">
        <v>707</v>
      </c>
      <c r="E316" s="1244" t="s">
        <v>15548</v>
      </c>
      <c r="F316" s="1244" t="s">
        <v>15547</v>
      </c>
      <c r="G316" s="1244" t="s">
        <v>13134</v>
      </c>
      <c r="H316" s="1365">
        <v>1999.19</v>
      </c>
      <c r="I316" s="1363"/>
      <c r="J316" s="1243">
        <v>0</v>
      </c>
      <c r="K316" s="1259">
        <v>0</v>
      </c>
    </row>
    <row r="317" spans="1:11" ht="16.5" customHeight="1" x14ac:dyDescent="0.25">
      <c r="A317" s="1245">
        <v>63335</v>
      </c>
      <c r="B317" s="1245" t="s">
        <v>15473</v>
      </c>
      <c r="C317" s="1245" t="s">
        <v>15468</v>
      </c>
      <c r="D317" s="1245">
        <v>424</v>
      </c>
      <c r="E317" s="1244" t="s">
        <v>14519</v>
      </c>
      <c r="F317" s="1244" t="s">
        <v>15546</v>
      </c>
      <c r="G317" s="1244" t="s">
        <v>13134</v>
      </c>
      <c r="H317" s="1365">
        <v>3486.77</v>
      </c>
      <c r="I317" s="1363"/>
      <c r="J317" s="1243">
        <v>0</v>
      </c>
      <c r="K317" s="1259">
        <v>0</v>
      </c>
    </row>
    <row r="318" spans="1:11" ht="16.5" customHeight="1" x14ac:dyDescent="0.25">
      <c r="A318" s="1245">
        <v>63334</v>
      </c>
      <c r="B318" s="1245" t="s">
        <v>15473</v>
      </c>
      <c r="C318" s="1245" t="s">
        <v>15468</v>
      </c>
      <c r="D318" s="1245">
        <v>3044</v>
      </c>
      <c r="E318" s="1244" t="s">
        <v>15545</v>
      </c>
      <c r="F318" s="1244" t="s">
        <v>15544</v>
      </c>
      <c r="G318" s="1244" t="s">
        <v>13134</v>
      </c>
      <c r="H318" s="1365">
        <v>2320.5500000000002</v>
      </c>
      <c r="I318" s="1363"/>
      <c r="J318" s="1243">
        <v>0</v>
      </c>
      <c r="K318" s="1259">
        <v>0</v>
      </c>
    </row>
    <row r="319" spans="1:11" ht="16.5" customHeight="1" x14ac:dyDescent="0.25">
      <c r="A319" s="1245">
        <v>63364</v>
      </c>
      <c r="B319" s="1245" t="s">
        <v>15473</v>
      </c>
      <c r="C319" s="1245" t="s">
        <v>15468</v>
      </c>
      <c r="D319" s="1245">
        <v>3121</v>
      </c>
      <c r="E319" s="1244" t="s">
        <v>15543</v>
      </c>
      <c r="F319" s="1244" t="s">
        <v>15542</v>
      </c>
      <c r="G319" s="1244" t="s">
        <v>13134</v>
      </c>
      <c r="H319" s="1365">
        <v>1194.19</v>
      </c>
      <c r="I319" s="1363"/>
      <c r="J319" s="1243">
        <v>0</v>
      </c>
      <c r="K319" s="1259">
        <v>0</v>
      </c>
    </row>
    <row r="320" spans="1:11" ht="16.5" customHeight="1" x14ac:dyDescent="0.25">
      <c r="A320" s="1245">
        <v>63362</v>
      </c>
      <c r="B320" s="1245" t="s">
        <v>15473</v>
      </c>
      <c r="C320" s="1245" t="s">
        <v>15468</v>
      </c>
      <c r="D320" s="1245">
        <v>1219</v>
      </c>
      <c r="E320" s="1244" t="s">
        <v>15541</v>
      </c>
      <c r="F320" s="1244" t="s">
        <v>15540</v>
      </c>
      <c r="G320" s="1244" t="s">
        <v>13134</v>
      </c>
      <c r="H320" s="1365">
        <v>2298.06</v>
      </c>
      <c r="I320" s="1363"/>
      <c r="J320" s="1243">
        <v>0</v>
      </c>
      <c r="K320" s="1259">
        <v>0</v>
      </c>
    </row>
    <row r="321" spans="1:11" ht="16.5" customHeight="1" x14ac:dyDescent="0.25">
      <c r="A321" s="1245">
        <v>63351</v>
      </c>
      <c r="B321" s="1245" t="s">
        <v>15473</v>
      </c>
      <c r="C321" s="1245" t="s">
        <v>15468</v>
      </c>
      <c r="D321" s="1245">
        <v>3086</v>
      </c>
      <c r="E321" s="1244" t="s">
        <v>14513</v>
      </c>
      <c r="F321" s="1244" t="s">
        <v>15539</v>
      </c>
      <c r="G321" s="1244" t="s">
        <v>13134</v>
      </c>
      <c r="H321" s="1365">
        <v>1194.19</v>
      </c>
      <c r="I321" s="1363"/>
      <c r="J321" s="1243">
        <v>0</v>
      </c>
      <c r="K321" s="1259">
        <v>0</v>
      </c>
    </row>
    <row r="322" spans="1:11" ht="16.5" customHeight="1" x14ac:dyDescent="0.25">
      <c r="A322" s="1245">
        <v>63355</v>
      </c>
      <c r="B322" s="1245" t="s">
        <v>15473</v>
      </c>
      <c r="C322" s="1245" t="s">
        <v>15468</v>
      </c>
      <c r="D322" s="1245">
        <v>2284</v>
      </c>
      <c r="E322" s="1244" t="s">
        <v>13986</v>
      </c>
      <c r="F322" s="1244" t="s">
        <v>15538</v>
      </c>
      <c r="G322" s="1244" t="s">
        <v>13134</v>
      </c>
      <c r="H322" s="1365">
        <v>2388.37</v>
      </c>
      <c r="I322" s="1363"/>
      <c r="J322" s="1243">
        <v>0</v>
      </c>
      <c r="K322" s="1259">
        <v>0</v>
      </c>
    </row>
    <row r="323" spans="1:11" ht="16.5" customHeight="1" x14ac:dyDescent="0.25">
      <c r="A323" s="1245">
        <v>63412</v>
      </c>
      <c r="B323" s="1245" t="s">
        <v>15482</v>
      </c>
      <c r="C323" s="1245" t="s">
        <v>15468</v>
      </c>
      <c r="D323" s="1245">
        <v>2661</v>
      </c>
      <c r="E323" s="1244" t="s">
        <v>14031</v>
      </c>
      <c r="F323" s="1244" t="s">
        <v>15537</v>
      </c>
      <c r="G323" s="1244" t="s">
        <v>13134</v>
      </c>
      <c r="H323" s="1365">
        <v>4776.74</v>
      </c>
      <c r="I323" s="1363"/>
      <c r="J323" s="1243">
        <v>0</v>
      </c>
      <c r="K323" s="1259">
        <v>0</v>
      </c>
    </row>
    <row r="324" spans="1:11" ht="16.5" customHeight="1" x14ac:dyDescent="0.25">
      <c r="A324" s="1245">
        <v>63410</v>
      </c>
      <c r="B324" s="1245" t="s">
        <v>15473</v>
      </c>
      <c r="C324" s="1245" t="s">
        <v>15468</v>
      </c>
      <c r="D324" s="1245">
        <v>2997</v>
      </c>
      <c r="E324" s="1244" t="s">
        <v>15348</v>
      </c>
      <c r="F324" s="1244" t="s">
        <v>15536</v>
      </c>
      <c r="G324" s="1244" t="s">
        <v>13303</v>
      </c>
      <c r="H324" s="1365">
        <v>0</v>
      </c>
      <c r="I324" s="1363"/>
      <c r="J324" s="1243">
        <v>0</v>
      </c>
      <c r="K324" s="1259">
        <v>18035.650000000001</v>
      </c>
    </row>
    <row r="325" spans="1:11" ht="16.5" customHeight="1" x14ac:dyDescent="0.25">
      <c r="A325" s="1245">
        <v>62604</v>
      </c>
      <c r="B325" s="1245" t="s">
        <v>15482</v>
      </c>
      <c r="C325" s="1245" t="s">
        <v>15468</v>
      </c>
      <c r="D325" s="1245">
        <v>1076</v>
      </c>
      <c r="E325" s="1244" t="s">
        <v>14267</v>
      </c>
      <c r="F325" s="1244" t="s">
        <v>15535</v>
      </c>
      <c r="G325" s="1244" t="s">
        <v>13134</v>
      </c>
      <c r="H325" s="1365">
        <v>5049.42</v>
      </c>
      <c r="I325" s="1363"/>
      <c r="J325" s="1243">
        <v>0</v>
      </c>
      <c r="K325" s="1259">
        <v>0</v>
      </c>
    </row>
    <row r="326" spans="1:11" ht="16.5" customHeight="1" x14ac:dyDescent="0.25">
      <c r="A326" s="1245">
        <v>62448</v>
      </c>
      <c r="B326" s="1245" t="s">
        <v>15482</v>
      </c>
      <c r="C326" s="1245" t="s">
        <v>15468</v>
      </c>
      <c r="D326" s="1245">
        <v>2546</v>
      </c>
      <c r="E326" s="1244" t="s">
        <v>15534</v>
      </c>
      <c r="F326" s="1244" t="s">
        <v>15533</v>
      </c>
      <c r="G326" s="1244" t="s">
        <v>13134</v>
      </c>
      <c r="H326" s="1365">
        <v>7953.96</v>
      </c>
      <c r="I326" s="1363"/>
      <c r="J326" s="1243">
        <v>0</v>
      </c>
      <c r="K326" s="1259">
        <v>0</v>
      </c>
    </row>
    <row r="327" spans="1:11" ht="16.5" customHeight="1" x14ac:dyDescent="0.25">
      <c r="A327" s="1245">
        <v>61989</v>
      </c>
      <c r="B327" s="1245" t="s">
        <v>15482</v>
      </c>
      <c r="C327" s="1245" t="s">
        <v>15468</v>
      </c>
      <c r="D327" s="1245">
        <v>2503</v>
      </c>
      <c r="E327" s="1244" t="s">
        <v>14014</v>
      </c>
      <c r="F327" s="1244" t="s">
        <v>15532</v>
      </c>
      <c r="G327" s="1244" t="s">
        <v>13134</v>
      </c>
      <c r="H327" s="1365">
        <v>3185.42</v>
      </c>
      <c r="I327" s="1363"/>
      <c r="J327" s="1243">
        <v>0</v>
      </c>
      <c r="K327" s="1259">
        <v>0</v>
      </c>
    </row>
    <row r="328" spans="1:11" ht="16.5" customHeight="1" x14ac:dyDescent="0.25">
      <c r="A328" s="1245">
        <v>63391</v>
      </c>
      <c r="B328" s="1245" t="s">
        <v>15482</v>
      </c>
      <c r="C328" s="1245" t="s">
        <v>15468</v>
      </c>
      <c r="D328" s="1245">
        <v>505</v>
      </c>
      <c r="E328" s="1244" t="s">
        <v>15362</v>
      </c>
      <c r="F328" s="1244" t="s">
        <v>15531</v>
      </c>
      <c r="G328" s="1244" t="s">
        <v>13134</v>
      </c>
      <c r="H328" s="1365">
        <v>2507.8000000000002</v>
      </c>
      <c r="I328" s="1363"/>
      <c r="J328" s="1243">
        <v>0</v>
      </c>
      <c r="K328" s="1259">
        <v>0</v>
      </c>
    </row>
    <row r="329" spans="1:11" ht="16.5" customHeight="1" x14ac:dyDescent="0.25">
      <c r="A329" s="1245">
        <v>62603</v>
      </c>
      <c r="B329" s="1245" t="s">
        <v>15482</v>
      </c>
      <c r="C329" s="1245" t="s">
        <v>15468</v>
      </c>
      <c r="D329" s="1245">
        <v>1013</v>
      </c>
      <c r="E329" s="1244" t="s">
        <v>14714</v>
      </c>
      <c r="F329" s="1244" t="s">
        <v>15530</v>
      </c>
      <c r="G329" s="1244" t="s">
        <v>13134</v>
      </c>
      <c r="H329" s="1365">
        <v>5049.42</v>
      </c>
      <c r="I329" s="1363"/>
      <c r="J329" s="1243">
        <v>0</v>
      </c>
      <c r="K329" s="1259">
        <v>0</v>
      </c>
    </row>
    <row r="330" spans="1:11" ht="16.5" customHeight="1" x14ac:dyDescent="0.25">
      <c r="A330" s="1245">
        <v>62453</v>
      </c>
      <c r="B330" s="1245" t="s">
        <v>15482</v>
      </c>
      <c r="C330" s="1245" t="s">
        <v>15468</v>
      </c>
      <c r="D330" s="1245">
        <v>160</v>
      </c>
      <c r="E330" s="1244" t="s">
        <v>14253</v>
      </c>
      <c r="F330" s="1244" t="s">
        <v>15529</v>
      </c>
      <c r="G330" s="1244" t="s">
        <v>13134</v>
      </c>
      <c r="H330" s="1365">
        <v>1581.67</v>
      </c>
      <c r="I330" s="1363"/>
      <c r="J330" s="1243">
        <v>0</v>
      </c>
      <c r="K330" s="1259">
        <v>0</v>
      </c>
    </row>
    <row r="331" spans="1:11" ht="16.5" customHeight="1" x14ac:dyDescent="0.25">
      <c r="A331" s="1245">
        <v>61665</v>
      </c>
      <c r="B331" s="1245" t="s">
        <v>15482</v>
      </c>
      <c r="C331" s="1245" t="s">
        <v>15468</v>
      </c>
      <c r="D331" s="1245">
        <v>741</v>
      </c>
      <c r="E331" s="1244" t="s">
        <v>15528</v>
      </c>
      <c r="F331" s="1244" t="s">
        <v>15527</v>
      </c>
      <c r="G331" s="1244" t="s">
        <v>13134</v>
      </c>
      <c r="H331" s="1365">
        <v>6146.42</v>
      </c>
      <c r="I331" s="1363"/>
      <c r="J331" s="1243">
        <v>0</v>
      </c>
      <c r="K331" s="1259">
        <v>0</v>
      </c>
    </row>
    <row r="332" spans="1:11" ht="16.5" customHeight="1" x14ac:dyDescent="0.25">
      <c r="A332" s="1245">
        <v>62220</v>
      </c>
      <c r="B332" s="1245" t="s">
        <v>15482</v>
      </c>
      <c r="C332" s="1245" t="s">
        <v>15468</v>
      </c>
      <c r="D332" s="1245">
        <v>115</v>
      </c>
      <c r="E332" s="1244" t="s">
        <v>15411</v>
      </c>
      <c r="F332" s="1244" t="s">
        <v>15526</v>
      </c>
      <c r="G332" s="1244" t="s">
        <v>13134</v>
      </c>
      <c r="H332" s="1365">
        <v>20977.9</v>
      </c>
      <c r="I332" s="1363"/>
      <c r="J332" s="1243">
        <v>0</v>
      </c>
      <c r="K332" s="1259">
        <v>0</v>
      </c>
    </row>
    <row r="333" spans="1:11" ht="16.5" customHeight="1" x14ac:dyDescent="0.25">
      <c r="A333" s="1245">
        <v>57723</v>
      </c>
      <c r="B333" s="1245" t="s">
        <v>15482</v>
      </c>
      <c r="C333" s="1245" t="s">
        <v>15468</v>
      </c>
      <c r="D333" s="1245">
        <v>852</v>
      </c>
      <c r="E333" s="1244" t="s">
        <v>15525</v>
      </c>
      <c r="F333" s="1244" t="s">
        <v>15524</v>
      </c>
      <c r="G333" s="1244" t="s">
        <v>13134</v>
      </c>
      <c r="H333" s="1365">
        <v>2000</v>
      </c>
      <c r="I333" s="1363"/>
      <c r="J333" s="1243">
        <v>0</v>
      </c>
      <c r="K333" s="1259">
        <v>0</v>
      </c>
    </row>
    <row r="334" spans="1:11" ht="16.5" customHeight="1" x14ac:dyDescent="0.25">
      <c r="A334" s="1245">
        <v>63415</v>
      </c>
      <c r="B334" s="1245" t="s">
        <v>15482</v>
      </c>
      <c r="C334" s="1245" t="s">
        <v>15468</v>
      </c>
      <c r="D334" s="1245">
        <v>2411</v>
      </c>
      <c r="E334" s="1244" t="s">
        <v>15523</v>
      </c>
      <c r="F334" s="1244" t="s">
        <v>15522</v>
      </c>
      <c r="G334" s="1244" t="s">
        <v>13134</v>
      </c>
      <c r="H334" s="1365">
        <v>1194.19</v>
      </c>
      <c r="I334" s="1363"/>
      <c r="J334" s="1243">
        <v>0</v>
      </c>
      <c r="K334" s="1259">
        <v>0</v>
      </c>
    </row>
    <row r="335" spans="1:11" ht="16.5" customHeight="1" x14ac:dyDescent="0.25">
      <c r="A335" s="1245">
        <v>63305</v>
      </c>
      <c r="B335" s="1245" t="s">
        <v>15482</v>
      </c>
      <c r="C335" s="1245" t="s">
        <v>15468</v>
      </c>
      <c r="D335" s="1245">
        <v>2893</v>
      </c>
      <c r="E335" s="1244" t="s">
        <v>14772</v>
      </c>
      <c r="F335" s="1244" t="s">
        <v>15521</v>
      </c>
      <c r="G335" s="1244" t="s">
        <v>13134</v>
      </c>
      <c r="H335" s="1365">
        <v>1194.2</v>
      </c>
      <c r="I335" s="1363"/>
      <c r="J335" s="1243">
        <v>0</v>
      </c>
      <c r="K335" s="1259">
        <v>0</v>
      </c>
    </row>
    <row r="336" spans="1:11" ht="16.5" customHeight="1" x14ac:dyDescent="0.25">
      <c r="A336" s="1245">
        <v>59772</v>
      </c>
      <c r="B336" s="1245" t="s">
        <v>15468</v>
      </c>
      <c r="C336" s="1245" t="s">
        <v>15468</v>
      </c>
      <c r="D336" s="1245">
        <v>2014</v>
      </c>
      <c r="E336" s="1244" t="s">
        <v>13471</v>
      </c>
      <c r="F336" s="1244" t="s">
        <v>15520</v>
      </c>
      <c r="G336" s="1244" t="s">
        <v>13134</v>
      </c>
      <c r="H336" s="1365">
        <v>571.04</v>
      </c>
      <c r="I336" s="1363"/>
      <c r="J336" s="1243">
        <v>0</v>
      </c>
      <c r="K336" s="1259">
        <v>0</v>
      </c>
    </row>
    <row r="337" spans="1:11" ht="16.5" customHeight="1" x14ac:dyDescent="0.25">
      <c r="A337" s="1245">
        <v>63428</v>
      </c>
      <c r="B337" s="1245" t="s">
        <v>15468</v>
      </c>
      <c r="C337" s="1245" t="s">
        <v>15468</v>
      </c>
      <c r="D337" s="1245">
        <v>826</v>
      </c>
      <c r="E337" s="1244" t="s">
        <v>15519</v>
      </c>
      <c r="F337" s="1244" t="s">
        <v>15518</v>
      </c>
      <c r="G337" s="1244" t="s">
        <v>13181</v>
      </c>
      <c r="H337" s="1365">
        <v>0</v>
      </c>
      <c r="I337" s="1363"/>
      <c r="J337" s="1243">
        <v>10184.549999999999</v>
      </c>
      <c r="K337" s="1259">
        <v>0</v>
      </c>
    </row>
    <row r="338" spans="1:11" ht="16.5" customHeight="1" x14ac:dyDescent="0.25">
      <c r="A338" s="1245">
        <v>63356</v>
      </c>
      <c r="B338" s="1245" t="s">
        <v>15468</v>
      </c>
      <c r="C338" s="1245" t="s">
        <v>15468</v>
      </c>
      <c r="D338" s="1245">
        <v>1901</v>
      </c>
      <c r="E338" s="1244" t="s">
        <v>14624</v>
      </c>
      <c r="F338" s="1244" t="s">
        <v>15517</v>
      </c>
      <c r="G338" s="1244" t="s">
        <v>13134</v>
      </c>
      <c r="H338" s="1365">
        <v>214.99</v>
      </c>
      <c r="I338" s="1363"/>
      <c r="J338" s="1243">
        <v>0</v>
      </c>
      <c r="K338" s="1259">
        <v>0</v>
      </c>
    </row>
    <row r="339" spans="1:11" ht="16.5" customHeight="1" x14ac:dyDescent="0.25">
      <c r="A339" s="1245">
        <v>63198</v>
      </c>
      <c r="B339" s="1245" t="s">
        <v>15468</v>
      </c>
      <c r="C339" s="1245" t="s">
        <v>15468</v>
      </c>
      <c r="D339" s="1245">
        <v>3168</v>
      </c>
      <c r="E339" s="1244" t="s">
        <v>15516</v>
      </c>
      <c r="F339" s="1244"/>
      <c r="G339" s="1244" t="s">
        <v>13134</v>
      </c>
      <c r="H339" s="1365">
        <v>0.03</v>
      </c>
      <c r="I339" s="1363"/>
      <c r="J339" s="1243">
        <v>0</v>
      </c>
      <c r="K339" s="1259">
        <v>0</v>
      </c>
    </row>
    <row r="340" spans="1:11" ht="16.5" customHeight="1" x14ac:dyDescent="0.25">
      <c r="A340" s="1245">
        <v>63199</v>
      </c>
      <c r="B340" s="1245" t="s">
        <v>15468</v>
      </c>
      <c r="C340" s="1245" t="s">
        <v>15468</v>
      </c>
      <c r="D340" s="1245">
        <v>3024</v>
      </c>
      <c r="E340" s="1244" t="s">
        <v>13326</v>
      </c>
      <c r="F340" s="1244"/>
      <c r="G340" s="1244" t="s">
        <v>13134</v>
      </c>
      <c r="H340" s="1365">
        <v>0.05</v>
      </c>
      <c r="I340" s="1363"/>
      <c r="J340" s="1243">
        <v>0</v>
      </c>
      <c r="K340" s="1259">
        <v>0</v>
      </c>
    </row>
    <row r="341" spans="1:11" ht="16.5" customHeight="1" x14ac:dyDescent="0.25">
      <c r="A341" s="1245">
        <v>63287</v>
      </c>
      <c r="B341" s="1245" t="s">
        <v>15468</v>
      </c>
      <c r="C341" s="1245" t="s">
        <v>15468</v>
      </c>
      <c r="D341" s="1245">
        <v>1667</v>
      </c>
      <c r="E341" s="1244" t="s">
        <v>15515</v>
      </c>
      <c r="F341" s="1244" t="s">
        <v>15514</v>
      </c>
      <c r="G341" s="1244" t="s">
        <v>13134</v>
      </c>
      <c r="H341" s="1365">
        <v>3104.59</v>
      </c>
      <c r="I341" s="1363"/>
      <c r="J341" s="1243">
        <v>0</v>
      </c>
      <c r="K341" s="1259">
        <v>0</v>
      </c>
    </row>
    <row r="342" spans="1:11" ht="16.5" customHeight="1" x14ac:dyDescent="0.25">
      <c r="A342" s="1245">
        <v>63285</v>
      </c>
      <c r="B342" s="1245" t="s">
        <v>15468</v>
      </c>
      <c r="C342" s="1245" t="s">
        <v>15468</v>
      </c>
      <c r="D342" s="1245">
        <v>2781</v>
      </c>
      <c r="E342" s="1244" t="s">
        <v>14452</v>
      </c>
      <c r="F342" s="1244" t="s">
        <v>15513</v>
      </c>
      <c r="G342" s="1244" t="s">
        <v>13134</v>
      </c>
      <c r="H342" s="1365">
        <v>1562.7</v>
      </c>
      <c r="I342" s="1363"/>
      <c r="J342" s="1243">
        <v>0</v>
      </c>
      <c r="K342" s="1259">
        <v>0</v>
      </c>
    </row>
    <row r="343" spans="1:11" ht="16.5" customHeight="1" x14ac:dyDescent="0.25">
      <c r="A343" s="1245">
        <v>63294</v>
      </c>
      <c r="B343" s="1245" t="s">
        <v>15468</v>
      </c>
      <c r="C343" s="1245" t="s">
        <v>15468</v>
      </c>
      <c r="D343" s="1245">
        <v>2784</v>
      </c>
      <c r="E343" s="1244" t="s">
        <v>15512</v>
      </c>
      <c r="F343" s="1244" t="s">
        <v>15511</v>
      </c>
      <c r="G343" s="1244" t="s">
        <v>13134</v>
      </c>
      <c r="H343" s="1365">
        <v>2298.06</v>
      </c>
      <c r="I343" s="1363"/>
      <c r="J343" s="1243">
        <v>0</v>
      </c>
      <c r="K343" s="1259">
        <v>0</v>
      </c>
    </row>
    <row r="344" spans="1:11" ht="16.5" customHeight="1" x14ac:dyDescent="0.25">
      <c r="A344" s="1245">
        <v>63283</v>
      </c>
      <c r="B344" s="1245" t="s">
        <v>15468</v>
      </c>
      <c r="C344" s="1245" t="s">
        <v>15468</v>
      </c>
      <c r="D344" s="1245">
        <v>802</v>
      </c>
      <c r="E344" s="1244" t="s">
        <v>15510</v>
      </c>
      <c r="F344" s="1244" t="s">
        <v>15509</v>
      </c>
      <c r="G344" s="1244" t="s">
        <v>13134</v>
      </c>
      <c r="H344" s="1365">
        <v>1194.19</v>
      </c>
      <c r="I344" s="1363"/>
      <c r="J344" s="1243">
        <v>0</v>
      </c>
      <c r="K344" s="1259">
        <v>0</v>
      </c>
    </row>
    <row r="345" spans="1:11" ht="16.5" customHeight="1" x14ac:dyDescent="0.25">
      <c r="A345" s="1245">
        <v>63405</v>
      </c>
      <c r="B345" s="1245" t="s">
        <v>15468</v>
      </c>
      <c r="C345" s="1245" t="s">
        <v>15468</v>
      </c>
      <c r="D345" s="1245">
        <v>1845</v>
      </c>
      <c r="E345" s="1244" t="s">
        <v>15508</v>
      </c>
      <c r="F345" s="1244" t="s">
        <v>15507</v>
      </c>
      <c r="G345" s="1244" t="s">
        <v>13134</v>
      </c>
      <c r="H345" s="1365">
        <v>15089.42</v>
      </c>
      <c r="I345" s="1363"/>
      <c r="J345" s="1243">
        <v>0</v>
      </c>
      <c r="K345" s="1259">
        <v>0</v>
      </c>
    </row>
    <row r="346" spans="1:11" ht="16.5" customHeight="1" x14ac:dyDescent="0.25">
      <c r="A346" s="1245">
        <v>63399</v>
      </c>
      <c r="B346" s="1245" t="s">
        <v>15468</v>
      </c>
      <c r="C346" s="1245" t="s">
        <v>15468</v>
      </c>
      <c r="D346" s="1245">
        <v>2745</v>
      </c>
      <c r="E346" s="1244" t="s">
        <v>15506</v>
      </c>
      <c r="F346" s="1244" t="s">
        <v>15505</v>
      </c>
      <c r="G346" s="1244" t="s">
        <v>13134</v>
      </c>
      <c r="H346" s="1365">
        <v>1654.04</v>
      </c>
      <c r="I346" s="1363"/>
      <c r="J346" s="1243">
        <v>0</v>
      </c>
      <c r="K346" s="1259">
        <v>0</v>
      </c>
    </row>
    <row r="347" spans="1:11" ht="16.5" customHeight="1" x14ac:dyDescent="0.25">
      <c r="A347" s="1245">
        <v>63398</v>
      </c>
      <c r="B347" s="1245" t="s">
        <v>15468</v>
      </c>
      <c r="C347" s="1245" t="s">
        <v>15468</v>
      </c>
      <c r="D347" s="1245">
        <v>2485</v>
      </c>
      <c r="E347" s="1244" t="s">
        <v>15504</v>
      </c>
      <c r="F347" s="1244" t="s">
        <v>15503</v>
      </c>
      <c r="G347" s="1244" t="s">
        <v>13134</v>
      </c>
      <c r="H347" s="1365">
        <v>538.77</v>
      </c>
      <c r="I347" s="1363"/>
      <c r="J347" s="1243">
        <v>0</v>
      </c>
      <c r="K347" s="1259">
        <v>0</v>
      </c>
    </row>
    <row r="348" spans="1:11" ht="16.5" customHeight="1" x14ac:dyDescent="0.25">
      <c r="A348" s="1245">
        <v>63448</v>
      </c>
      <c r="B348" s="1245" t="s">
        <v>15468</v>
      </c>
      <c r="C348" s="1245" t="s">
        <v>15468</v>
      </c>
      <c r="D348" s="1245">
        <v>3144</v>
      </c>
      <c r="E348" s="1244" t="s">
        <v>14404</v>
      </c>
      <c r="F348" s="1244" t="s">
        <v>15502</v>
      </c>
      <c r="G348" s="1244" t="s">
        <v>13134</v>
      </c>
      <c r="H348" s="1365">
        <v>4455.08</v>
      </c>
      <c r="I348" s="1363"/>
      <c r="J348" s="1243">
        <v>0</v>
      </c>
      <c r="K348" s="1259">
        <v>0</v>
      </c>
    </row>
    <row r="349" spans="1:11" ht="16.5" customHeight="1" x14ac:dyDescent="0.25">
      <c r="A349" s="1245">
        <v>63486</v>
      </c>
      <c r="B349" s="1245" t="s">
        <v>15468</v>
      </c>
      <c r="C349" s="1245" t="s">
        <v>15468</v>
      </c>
      <c r="D349" s="1245">
        <v>2175</v>
      </c>
      <c r="E349" s="1244" t="s">
        <v>15501</v>
      </c>
      <c r="F349" s="1244" t="s">
        <v>15500</v>
      </c>
      <c r="G349" s="1244" t="s">
        <v>13134</v>
      </c>
      <c r="H349" s="1365">
        <v>929.77</v>
      </c>
      <c r="I349" s="1363"/>
      <c r="J349" s="1243">
        <v>0</v>
      </c>
      <c r="K349" s="1259">
        <v>0</v>
      </c>
    </row>
    <row r="350" spans="1:11" ht="16.5" customHeight="1" x14ac:dyDescent="0.25">
      <c r="A350" s="1245">
        <v>62350</v>
      </c>
      <c r="B350" s="1245" t="s">
        <v>15484</v>
      </c>
      <c r="C350" s="1245" t="s">
        <v>15341</v>
      </c>
      <c r="D350" s="1245">
        <v>2682</v>
      </c>
      <c r="E350" s="1244" t="s">
        <v>13289</v>
      </c>
      <c r="F350" s="1244"/>
      <c r="G350" s="1244" t="s">
        <v>13139</v>
      </c>
      <c r="H350" s="1365">
        <v>0</v>
      </c>
      <c r="I350" s="1363"/>
      <c r="J350" s="1243">
        <v>0</v>
      </c>
      <c r="K350" s="1259">
        <v>65669.350000000006</v>
      </c>
    </row>
    <row r="351" spans="1:11" ht="16.5" customHeight="1" x14ac:dyDescent="0.25">
      <c r="A351" s="1245">
        <v>61842</v>
      </c>
      <c r="B351" s="1245" t="s">
        <v>15484</v>
      </c>
      <c r="C351" s="1245" t="s">
        <v>15341</v>
      </c>
      <c r="D351" s="1245">
        <v>1123</v>
      </c>
      <c r="E351" s="1244" t="s">
        <v>13161</v>
      </c>
      <c r="F351" s="1244"/>
      <c r="G351" s="1244" t="s">
        <v>13139</v>
      </c>
      <c r="H351" s="1365">
        <v>0</v>
      </c>
      <c r="I351" s="1363"/>
      <c r="J351" s="1243">
        <v>0</v>
      </c>
      <c r="K351" s="1259">
        <v>2404.91</v>
      </c>
    </row>
    <row r="352" spans="1:11" ht="16.5" customHeight="1" x14ac:dyDescent="0.25">
      <c r="A352" s="1245">
        <v>62313</v>
      </c>
      <c r="B352" s="1245" t="s">
        <v>15499</v>
      </c>
      <c r="C352" s="1245" t="s">
        <v>15341</v>
      </c>
      <c r="D352" s="1245">
        <v>857</v>
      </c>
      <c r="E352" s="1244" t="s">
        <v>14373</v>
      </c>
      <c r="F352" s="1244"/>
      <c r="G352" s="1244" t="s">
        <v>13139</v>
      </c>
      <c r="H352" s="1365">
        <v>0</v>
      </c>
      <c r="I352" s="1363"/>
      <c r="J352" s="1243">
        <v>0</v>
      </c>
      <c r="K352" s="1259">
        <v>19570.72</v>
      </c>
    </row>
    <row r="353" spans="1:11" ht="16.5" customHeight="1" x14ac:dyDescent="0.25">
      <c r="A353" s="1245">
        <v>63373</v>
      </c>
      <c r="B353" s="1245" t="s">
        <v>15483</v>
      </c>
      <c r="C353" s="1245" t="s">
        <v>15341</v>
      </c>
      <c r="D353" s="1245">
        <v>2504</v>
      </c>
      <c r="E353" s="1244" t="s">
        <v>14344</v>
      </c>
      <c r="F353" s="1244"/>
      <c r="G353" s="1244" t="s">
        <v>13139</v>
      </c>
      <c r="H353" s="1365">
        <v>0</v>
      </c>
      <c r="I353" s="1363"/>
      <c r="J353" s="1243">
        <v>0</v>
      </c>
      <c r="K353" s="1259">
        <v>12574.52</v>
      </c>
    </row>
    <row r="354" spans="1:11" ht="16.5" customHeight="1" x14ac:dyDescent="0.25">
      <c r="A354" s="1245">
        <v>63375</v>
      </c>
      <c r="B354" s="1245" t="s">
        <v>15483</v>
      </c>
      <c r="C354" s="1245" t="s">
        <v>15341</v>
      </c>
      <c r="D354" s="1245">
        <v>1680</v>
      </c>
      <c r="E354" s="1244" t="s">
        <v>14184</v>
      </c>
      <c r="F354" s="1244"/>
      <c r="G354" s="1244" t="s">
        <v>13139</v>
      </c>
      <c r="H354" s="1365">
        <v>0</v>
      </c>
      <c r="I354" s="1363"/>
      <c r="J354" s="1243">
        <v>0</v>
      </c>
      <c r="K354" s="1259">
        <v>2815.39</v>
      </c>
    </row>
    <row r="355" spans="1:11" ht="16.5" customHeight="1" x14ac:dyDescent="0.25">
      <c r="A355" s="1245">
        <v>61116</v>
      </c>
      <c r="B355" s="1245" t="s">
        <v>15483</v>
      </c>
      <c r="C355" s="1245" t="s">
        <v>15341</v>
      </c>
      <c r="D355" s="1245">
        <v>2112</v>
      </c>
      <c r="E355" s="1244" t="s">
        <v>15498</v>
      </c>
      <c r="F355" s="1244"/>
      <c r="G355" s="1244" t="s">
        <v>13139</v>
      </c>
      <c r="H355" s="1365">
        <v>0</v>
      </c>
      <c r="I355" s="1363"/>
      <c r="J355" s="1243">
        <v>0</v>
      </c>
      <c r="K355" s="1259">
        <v>7622.31</v>
      </c>
    </row>
    <row r="356" spans="1:11" ht="16.5" customHeight="1" x14ac:dyDescent="0.25">
      <c r="A356" s="1245">
        <v>62884</v>
      </c>
      <c r="B356" s="1245" t="s">
        <v>15483</v>
      </c>
      <c r="C356" s="1245" t="s">
        <v>15341</v>
      </c>
      <c r="D356" s="1245">
        <v>1706</v>
      </c>
      <c r="E356" s="1244" t="s">
        <v>13648</v>
      </c>
      <c r="F356" s="1244"/>
      <c r="G356" s="1244" t="s">
        <v>13139</v>
      </c>
      <c r="H356" s="1365">
        <v>0</v>
      </c>
      <c r="I356" s="1363"/>
      <c r="J356" s="1243">
        <v>0</v>
      </c>
      <c r="K356" s="1259">
        <v>19395.22</v>
      </c>
    </row>
    <row r="357" spans="1:11" ht="16.5" customHeight="1" x14ac:dyDescent="0.25">
      <c r="A357" s="1245">
        <v>60046</v>
      </c>
      <c r="B357" s="1245" t="s">
        <v>15483</v>
      </c>
      <c r="C357" s="1245" t="s">
        <v>15341</v>
      </c>
      <c r="D357" s="1245">
        <v>662</v>
      </c>
      <c r="E357" s="1244" t="s">
        <v>15497</v>
      </c>
      <c r="F357" s="1244"/>
      <c r="G357" s="1244" t="s">
        <v>13139</v>
      </c>
      <c r="H357" s="1365">
        <v>0</v>
      </c>
      <c r="I357" s="1363"/>
      <c r="J357" s="1243">
        <v>0</v>
      </c>
      <c r="K357" s="1259">
        <v>18977.599999999999</v>
      </c>
    </row>
    <row r="358" spans="1:11" ht="16.5" customHeight="1" x14ac:dyDescent="0.25">
      <c r="A358" s="1245">
        <v>62510</v>
      </c>
      <c r="B358" s="1245" t="s">
        <v>15483</v>
      </c>
      <c r="C358" s="1245" t="s">
        <v>15341</v>
      </c>
      <c r="D358" s="1245">
        <v>589</v>
      </c>
      <c r="E358" s="1244" t="s">
        <v>13952</v>
      </c>
      <c r="F358" s="1244"/>
      <c r="G358" s="1244" t="s">
        <v>13139</v>
      </c>
      <c r="H358" s="1365">
        <v>0</v>
      </c>
      <c r="I358" s="1363"/>
      <c r="J358" s="1243">
        <v>0</v>
      </c>
      <c r="K358" s="1259">
        <v>20197.68</v>
      </c>
    </row>
    <row r="359" spans="1:11" ht="16.5" customHeight="1" x14ac:dyDescent="0.25">
      <c r="A359" s="1245">
        <v>62359</v>
      </c>
      <c r="B359" s="1245" t="s">
        <v>15483</v>
      </c>
      <c r="C359" s="1245" t="s">
        <v>15341</v>
      </c>
      <c r="D359" s="1245">
        <v>2446</v>
      </c>
      <c r="E359" s="1244" t="s">
        <v>14618</v>
      </c>
      <c r="F359" s="1244"/>
      <c r="G359" s="1244" t="s">
        <v>13139</v>
      </c>
      <c r="H359" s="1365">
        <v>0</v>
      </c>
      <c r="I359" s="1363"/>
      <c r="J359" s="1243">
        <v>0</v>
      </c>
      <c r="K359" s="1259">
        <v>10567.6</v>
      </c>
    </row>
    <row r="360" spans="1:11" ht="16.5" customHeight="1" x14ac:dyDescent="0.25">
      <c r="A360" s="1245">
        <v>63383</v>
      </c>
      <c r="B360" s="1245" t="s">
        <v>15483</v>
      </c>
      <c r="C360" s="1245" t="s">
        <v>15341</v>
      </c>
      <c r="D360" s="1245">
        <v>3074</v>
      </c>
      <c r="E360" s="1244" t="s">
        <v>15496</v>
      </c>
      <c r="F360" s="1244"/>
      <c r="G360" s="1244" t="s">
        <v>13139</v>
      </c>
      <c r="H360" s="1365">
        <v>0</v>
      </c>
      <c r="I360" s="1363"/>
      <c r="J360" s="1243">
        <v>0</v>
      </c>
      <c r="K360" s="1259">
        <v>1598.52</v>
      </c>
    </row>
    <row r="361" spans="1:11" ht="16.5" customHeight="1" x14ac:dyDescent="0.25">
      <c r="A361" s="1245">
        <v>62850</v>
      </c>
      <c r="B361" s="1245" t="s">
        <v>15483</v>
      </c>
      <c r="C361" s="1245" t="s">
        <v>15341</v>
      </c>
      <c r="D361" s="1245">
        <v>2714</v>
      </c>
      <c r="E361" s="1244" t="s">
        <v>13823</v>
      </c>
      <c r="F361" s="1244"/>
      <c r="G361" s="1244" t="s">
        <v>13139</v>
      </c>
      <c r="H361" s="1365">
        <v>0</v>
      </c>
      <c r="I361" s="1363"/>
      <c r="J361" s="1243">
        <v>0</v>
      </c>
      <c r="K361" s="1259">
        <v>80381.759999999995</v>
      </c>
    </row>
    <row r="362" spans="1:11" ht="16.5" customHeight="1" x14ac:dyDescent="0.25">
      <c r="A362" s="1245">
        <v>62766</v>
      </c>
      <c r="B362" s="1245" t="s">
        <v>15483</v>
      </c>
      <c r="C362" s="1245" t="s">
        <v>15341</v>
      </c>
      <c r="D362" s="1245">
        <v>291</v>
      </c>
      <c r="E362" s="1244" t="s">
        <v>13366</v>
      </c>
      <c r="F362" s="1244"/>
      <c r="G362" s="1244" t="s">
        <v>13134</v>
      </c>
      <c r="H362" s="1365">
        <v>5000</v>
      </c>
      <c r="I362" s="1363"/>
      <c r="J362" s="1243">
        <v>0</v>
      </c>
      <c r="K362" s="1259">
        <v>0</v>
      </c>
    </row>
    <row r="363" spans="1:11" ht="16.5" customHeight="1" x14ac:dyDescent="0.25">
      <c r="A363" s="1245">
        <v>63330</v>
      </c>
      <c r="B363" s="1245" t="s">
        <v>15483</v>
      </c>
      <c r="C363" s="1245" t="s">
        <v>15341</v>
      </c>
      <c r="D363" s="1245">
        <v>2560</v>
      </c>
      <c r="E363" s="1244" t="s">
        <v>15495</v>
      </c>
      <c r="F363" s="1244"/>
      <c r="G363" s="1244" t="s">
        <v>13139</v>
      </c>
      <c r="H363" s="1365">
        <v>0</v>
      </c>
      <c r="I363" s="1363"/>
      <c r="J363" s="1243">
        <v>0</v>
      </c>
      <c r="K363" s="1259">
        <v>1194.19</v>
      </c>
    </row>
    <row r="364" spans="1:11" ht="16.5" customHeight="1" x14ac:dyDescent="0.25">
      <c r="A364" s="1245">
        <v>62790</v>
      </c>
      <c r="B364" s="1245" t="s">
        <v>15473</v>
      </c>
      <c r="C364" s="1245" t="s">
        <v>15341</v>
      </c>
      <c r="D364" s="1245">
        <v>2823</v>
      </c>
      <c r="E364" s="1244" t="s">
        <v>15494</v>
      </c>
      <c r="F364" s="1244"/>
      <c r="G364" s="1244" t="s">
        <v>13139</v>
      </c>
      <c r="H364" s="1365">
        <v>0</v>
      </c>
      <c r="I364" s="1363"/>
      <c r="J364" s="1243">
        <v>0</v>
      </c>
      <c r="K364" s="1259">
        <v>7231.88</v>
      </c>
    </row>
    <row r="365" spans="1:11" ht="16.5" customHeight="1" x14ac:dyDescent="0.25">
      <c r="A365" s="1245">
        <v>63397</v>
      </c>
      <c r="B365" s="1245" t="s">
        <v>15473</v>
      </c>
      <c r="C365" s="1245" t="s">
        <v>15341</v>
      </c>
      <c r="D365" s="1245">
        <v>3023</v>
      </c>
      <c r="E365" s="1244" t="s">
        <v>14603</v>
      </c>
      <c r="F365" s="1244"/>
      <c r="G365" s="1244" t="s">
        <v>13139</v>
      </c>
      <c r="H365" s="1365">
        <v>0</v>
      </c>
      <c r="I365" s="1363"/>
      <c r="J365" s="1243">
        <v>0</v>
      </c>
      <c r="K365" s="1259">
        <v>538.77</v>
      </c>
    </row>
    <row r="366" spans="1:11" ht="16.5" customHeight="1" x14ac:dyDescent="0.25">
      <c r="A366" s="1245">
        <v>62468</v>
      </c>
      <c r="B366" s="1245" t="s">
        <v>15473</v>
      </c>
      <c r="C366" s="1245" t="s">
        <v>15341</v>
      </c>
      <c r="D366" s="1245">
        <v>1690</v>
      </c>
      <c r="E366" s="1244" t="s">
        <v>14601</v>
      </c>
      <c r="F366" s="1244"/>
      <c r="G366" s="1244" t="s">
        <v>13139</v>
      </c>
      <c r="H366" s="1365">
        <v>0</v>
      </c>
      <c r="I366" s="1363"/>
      <c r="J366" s="1243">
        <v>0</v>
      </c>
      <c r="K366" s="1259">
        <v>5014.1000000000004</v>
      </c>
    </row>
    <row r="367" spans="1:11" ht="16.5" customHeight="1" x14ac:dyDescent="0.25">
      <c r="A367" s="1245">
        <v>62402</v>
      </c>
      <c r="B367" s="1245" t="s">
        <v>15473</v>
      </c>
      <c r="C367" s="1245" t="s">
        <v>15341</v>
      </c>
      <c r="D367" s="1245">
        <v>209</v>
      </c>
      <c r="E367" s="1244" t="s">
        <v>15493</v>
      </c>
      <c r="F367" s="1244"/>
      <c r="G367" s="1244" t="s">
        <v>13139</v>
      </c>
      <c r="H367" s="1365">
        <v>0</v>
      </c>
      <c r="I367" s="1363"/>
      <c r="J367" s="1243">
        <v>0</v>
      </c>
      <c r="K367" s="1259">
        <v>10834.58</v>
      </c>
    </row>
    <row r="368" spans="1:11" ht="16.5" customHeight="1" x14ac:dyDescent="0.25">
      <c r="A368" s="1245">
        <v>62400</v>
      </c>
      <c r="B368" s="1245" t="s">
        <v>15473</v>
      </c>
      <c r="C368" s="1245" t="s">
        <v>15341</v>
      </c>
      <c r="D368" s="1245">
        <v>520</v>
      </c>
      <c r="E368" s="1244" t="s">
        <v>15492</v>
      </c>
      <c r="F368" s="1244"/>
      <c r="G368" s="1244" t="s">
        <v>13139</v>
      </c>
      <c r="H368" s="1365">
        <v>0</v>
      </c>
      <c r="I368" s="1363"/>
      <c r="J368" s="1243">
        <v>0</v>
      </c>
      <c r="K368" s="1259">
        <v>8247.35</v>
      </c>
    </row>
    <row r="369" spans="1:11" ht="16.5" customHeight="1" x14ac:dyDescent="0.25">
      <c r="A369" s="1245">
        <v>62525</v>
      </c>
      <c r="B369" s="1245" t="s">
        <v>15473</v>
      </c>
      <c r="C369" s="1245" t="s">
        <v>15341</v>
      </c>
      <c r="D369" s="1245">
        <v>541</v>
      </c>
      <c r="E369" s="1244" t="s">
        <v>13765</v>
      </c>
      <c r="F369" s="1244"/>
      <c r="G369" s="1244" t="s">
        <v>13139</v>
      </c>
      <c r="H369" s="1365">
        <v>0</v>
      </c>
      <c r="I369" s="1363"/>
      <c r="J369" s="1243">
        <v>0</v>
      </c>
      <c r="K369" s="1259">
        <v>2540.66</v>
      </c>
    </row>
    <row r="370" spans="1:11" ht="16.5" customHeight="1" x14ac:dyDescent="0.25">
      <c r="A370" s="1245">
        <v>62898</v>
      </c>
      <c r="B370" s="1245" t="s">
        <v>15473</v>
      </c>
      <c r="C370" s="1245" t="s">
        <v>15341</v>
      </c>
      <c r="D370" s="1245">
        <v>117</v>
      </c>
      <c r="E370" s="1244" t="s">
        <v>15489</v>
      </c>
      <c r="F370" s="1244"/>
      <c r="G370" s="1244" t="s">
        <v>13139</v>
      </c>
      <c r="H370" s="1365">
        <v>0</v>
      </c>
      <c r="I370" s="1363"/>
      <c r="J370" s="1243">
        <v>0</v>
      </c>
      <c r="K370" s="1259">
        <v>4424.3</v>
      </c>
    </row>
    <row r="371" spans="1:11" ht="16.5" customHeight="1" x14ac:dyDescent="0.25">
      <c r="A371" s="1245">
        <v>62297</v>
      </c>
      <c r="B371" s="1245" t="s">
        <v>15473</v>
      </c>
      <c r="C371" s="1245" t="s">
        <v>15341</v>
      </c>
      <c r="D371" s="1245">
        <v>117</v>
      </c>
      <c r="E371" s="1244" t="s">
        <v>15489</v>
      </c>
      <c r="F371" s="1244"/>
      <c r="G371" s="1244" t="s">
        <v>13139</v>
      </c>
      <c r="H371" s="1365">
        <v>0</v>
      </c>
      <c r="I371" s="1363"/>
      <c r="J371" s="1243">
        <v>0</v>
      </c>
      <c r="K371" s="1259">
        <v>10488.72</v>
      </c>
    </row>
    <row r="372" spans="1:11" ht="16.5" customHeight="1" x14ac:dyDescent="0.25">
      <c r="A372" s="1245">
        <v>63422</v>
      </c>
      <c r="B372" s="1245" t="s">
        <v>15482</v>
      </c>
      <c r="C372" s="1245" t="s">
        <v>15341</v>
      </c>
      <c r="D372" s="1245">
        <v>1702</v>
      </c>
      <c r="E372" s="1244" t="s">
        <v>13306</v>
      </c>
      <c r="F372" s="1244"/>
      <c r="G372" s="1244" t="s">
        <v>13139</v>
      </c>
      <c r="H372" s="1365">
        <v>0</v>
      </c>
      <c r="I372" s="1363"/>
      <c r="J372" s="1243">
        <v>0</v>
      </c>
      <c r="K372" s="1259">
        <v>16710.330000000002</v>
      </c>
    </row>
    <row r="373" spans="1:11" ht="16.5" customHeight="1" x14ac:dyDescent="0.25">
      <c r="A373" s="1245">
        <v>63426</v>
      </c>
      <c r="B373" s="1245" t="s">
        <v>15482</v>
      </c>
      <c r="C373" s="1245" t="s">
        <v>15341</v>
      </c>
      <c r="D373" s="1245">
        <v>3171</v>
      </c>
      <c r="E373" s="1244" t="s">
        <v>15491</v>
      </c>
      <c r="F373" s="1244"/>
      <c r="G373" s="1244" t="s">
        <v>13139</v>
      </c>
      <c r="H373" s="1365">
        <v>0</v>
      </c>
      <c r="I373" s="1363"/>
      <c r="J373" s="1243">
        <v>0</v>
      </c>
      <c r="K373" s="1259">
        <v>6415.42</v>
      </c>
    </row>
    <row r="374" spans="1:11" ht="16.5" customHeight="1" x14ac:dyDescent="0.25">
      <c r="A374" s="1245">
        <v>62587</v>
      </c>
      <c r="B374" s="1245" t="s">
        <v>15473</v>
      </c>
      <c r="C374" s="1245" t="s">
        <v>15341</v>
      </c>
      <c r="D374" s="1245">
        <v>1649</v>
      </c>
      <c r="E374" s="1244" t="s">
        <v>13806</v>
      </c>
      <c r="F374" s="1244"/>
      <c r="G374" s="1244" t="s">
        <v>13139</v>
      </c>
      <c r="H374" s="1365">
        <v>0</v>
      </c>
      <c r="I374" s="1363"/>
      <c r="J374" s="1243">
        <v>0</v>
      </c>
      <c r="K374" s="1259">
        <v>15148.27</v>
      </c>
    </row>
    <row r="375" spans="1:11" ht="16.5" customHeight="1" x14ac:dyDescent="0.25">
      <c r="A375" s="1245">
        <v>62591</v>
      </c>
      <c r="B375" s="1245" t="s">
        <v>15482</v>
      </c>
      <c r="C375" s="1245" t="s">
        <v>15341</v>
      </c>
      <c r="D375" s="1245">
        <v>2612</v>
      </c>
      <c r="E375" s="1244" t="s">
        <v>14531</v>
      </c>
      <c r="F375" s="1244"/>
      <c r="G375" s="1244" t="s">
        <v>13139</v>
      </c>
      <c r="H375" s="1365">
        <v>0</v>
      </c>
      <c r="I375" s="1363"/>
      <c r="J375" s="1243">
        <v>0</v>
      </c>
      <c r="K375" s="1259">
        <v>10500</v>
      </c>
    </row>
    <row r="376" spans="1:11" ht="16.5" customHeight="1" x14ac:dyDescent="0.25">
      <c r="A376" s="1245">
        <v>63431</v>
      </c>
      <c r="B376" s="1245" t="s">
        <v>15482</v>
      </c>
      <c r="C376" s="1245" t="s">
        <v>15341</v>
      </c>
      <c r="D376" s="1245">
        <v>1841</v>
      </c>
      <c r="E376" s="1244" t="s">
        <v>15490</v>
      </c>
      <c r="F376" s="1244"/>
      <c r="G376" s="1244" t="s">
        <v>13139</v>
      </c>
      <c r="H376" s="1365">
        <v>0</v>
      </c>
      <c r="I376" s="1363"/>
      <c r="J376" s="1243">
        <v>0</v>
      </c>
      <c r="K376" s="1259">
        <v>2633.07</v>
      </c>
    </row>
    <row r="377" spans="1:11" ht="16.5" customHeight="1" x14ac:dyDescent="0.25">
      <c r="A377" s="1245">
        <v>62428</v>
      </c>
      <c r="B377" s="1245" t="s">
        <v>15482</v>
      </c>
      <c r="C377" s="1245" t="s">
        <v>15341</v>
      </c>
      <c r="D377" s="1245">
        <v>919</v>
      </c>
      <c r="E377" s="1244" t="s">
        <v>14357</v>
      </c>
      <c r="F377" s="1244"/>
      <c r="G377" s="1244" t="s">
        <v>13139</v>
      </c>
      <c r="H377" s="1365">
        <v>0</v>
      </c>
      <c r="I377" s="1363"/>
      <c r="J377" s="1243">
        <v>0</v>
      </c>
      <c r="K377" s="1259">
        <v>135913.14000000001</v>
      </c>
    </row>
    <row r="378" spans="1:11" ht="16.5" customHeight="1" x14ac:dyDescent="0.25">
      <c r="A378" s="1245">
        <v>63435</v>
      </c>
      <c r="B378" s="1245" t="s">
        <v>15482</v>
      </c>
      <c r="C378" s="1245" t="s">
        <v>15341</v>
      </c>
      <c r="D378" s="1245">
        <v>3075</v>
      </c>
      <c r="E378" s="1244" t="s">
        <v>13763</v>
      </c>
      <c r="F378" s="1244"/>
      <c r="G378" s="1244" t="s">
        <v>13139</v>
      </c>
      <c r="H378" s="1365">
        <v>0</v>
      </c>
      <c r="I378" s="1363"/>
      <c r="J378" s="1243">
        <v>0</v>
      </c>
      <c r="K378" s="1259">
        <v>42630</v>
      </c>
    </row>
    <row r="379" spans="1:11" ht="16.5" customHeight="1" x14ac:dyDescent="0.25">
      <c r="A379" s="1245">
        <v>61785</v>
      </c>
      <c r="B379" s="1245" t="s">
        <v>15482</v>
      </c>
      <c r="C379" s="1245" t="s">
        <v>15341</v>
      </c>
      <c r="D379" s="1245">
        <v>3138</v>
      </c>
      <c r="E379" s="1244" t="s">
        <v>15327</v>
      </c>
      <c r="F379" s="1244"/>
      <c r="G379" s="1244" t="s">
        <v>13139</v>
      </c>
      <c r="H379" s="1365">
        <v>0</v>
      </c>
      <c r="I379" s="1363"/>
      <c r="J379" s="1243">
        <v>0</v>
      </c>
      <c r="K379" s="1259">
        <v>41846.31</v>
      </c>
    </row>
    <row r="380" spans="1:11" ht="16.5" customHeight="1" x14ac:dyDescent="0.25">
      <c r="A380" s="1245">
        <v>62406</v>
      </c>
      <c r="B380" s="1245" t="s">
        <v>15482</v>
      </c>
      <c r="C380" s="1245" t="s">
        <v>15341</v>
      </c>
      <c r="D380" s="1245">
        <v>1032</v>
      </c>
      <c r="E380" s="1244" t="s">
        <v>13293</v>
      </c>
      <c r="F380" s="1244"/>
      <c r="G380" s="1244" t="s">
        <v>13139</v>
      </c>
      <c r="H380" s="1365">
        <v>0</v>
      </c>
      <c r="I380" s="1363"/>
      <c r="J380" s="1243">
        <v>0</v>
      </c>
      <c r="K380" s="1259">
        <v>52580.07</v>
      </c>
    </row>
    <row r="381" spans="1:11" ht="16.5" customHeight="1" x14ac:dyDescent="0.25">
      <c r="A381" s="1245">
        <v>62708</v>
      </c>
      <c r="B381" s="1245" t="s">
        <v>15482</v>
      </c>
      <c r="C381" s="1245" t="s">
        <v>15341</v>
      </c>
      <c r="D381" s="1245">
        <v>1585</v>
      </c>
      <c r="E381" s="1244" t="s">
        <v>13760</v>
      </c>
      <c r="F381" s="1244"/>
      <c r="G381" s="1244" t="s">
        <v>13139</v>
      </c>
      <c r="H381" s="1365">
        <v>0</v>
      </c>
      <c r="I381" s="1363"/>
      <c r="J381" s="1243">
        <v>0</v>
      </c>
      <c r="K381" s="1259">
        <v>1754.38</v>
      </c>
    </row>
    <row r="382" spans="1:11" ht="16.5" customHeight="1" x14ac:dyDescent="0.25">
      <c r="A382" s="1245">
        <v>62560</v>
      </c>
      <c r="B382" s="1245" t="s">
        <v>15482</v>
      </c>
      <c r="C382" s="1245" t="s">
        <v>15341</v>
      </c>
      <c r="D382" s="1245">
        <v>117</v>
      </c>
      <c r="E382" s="1244" t="s">
        <v>15489</v>
      </c>
      <c r="F382" s="1244"/>
      <c r="G382" s="1244" t="s">
        <v>13139</v>
      </c>
      <c r="H382" s="1365">
        <v>0</v>
      </c>
      <c r="I382" s="1363"/>
      <c r="J382" s="1243">
        <v>0</v>
      </c>
      <c r="K382" s="1259">
        <v>80790.75</v>
      </c>
    </row>
    <row r="383" spans="1:11" ht="16.5" customHeight="1" x14ac:dyDescent="0.25">
      <c r="A383" s="1245">
        <v>62530</v>
      </c>
      <c r="B383" s="1245" t="s">
        <v>15482</v>
      </c>
      <c r="C383" s="1245" t="s">
        <v>15341</v>
      </c>
      <c r="D383" s="1245">
        <v>821</v>
      </c>
      <c r="E383" s="1244" t="s">
        <v>14395</v>
      </c>
      <c r="F383" s="1244"/>
      <c r="G383" s="1244" t="s">
        <v>13139</v>
      </c>
      <c r="H383" s="1365">
        <v>0</v>
      </c>
      <c r="I383" s="1363"/>
      <c r="J383" s="1243">
        <v>0</v>
      </c>
      <c r="K383" s="1259">
        <v>100988.44</v>
      </c>
    </row>
    <row r="384" spans="1:11" ht="16.5" customHeight="1" x14ac:dyDescent="0.25">
      <c r="A384" s="1245">
        <v>61054</v>
      </c>
      <c r="B384" s="1245" t="s">
        <v>15468</v>
      </c>
      <c r="C384" s="1245" t="s">
        <v>15341</v>
      </c>
      <c r="D384" s="1245">
        <v>1870</v>
      </c>
      <c r="E384" s="1244" t="s">
        <v>13979</v>
      </c>
      <c r="F384" s="1244"/>
      <c r="G384" s="1244" t="s">
        <v>13139</v>
      </c>
      <c r="H384" s="1365">
        <v>0</v>
      </c>
      <c r="I384" s="1363"/>
      <c r="J384" s="1243">
        <v>0</v>
      </c>
      <c r="K384" s="1259">
        <v>7622.31</v>
      </c>
    </row>
    <row r="385" spans="1:13" ht="16.5" customHeight="1" x14ac:dyDescent="0.25">
      <c r="A385" s="1245">
        <v>61939</v>
      </c>
      <c r="B385" s="1245" t="s">
        <v>15468</v>
      </c>
      <c r="C385" s="1245" t="s">
        <v>15341</v>
      </c>
      <c r="D385" s="1245">
        <v>2948</v>
      </c>
      <c r="E385" s="1244" t="s">
        <v>13351</v>
      </c>
      <c r="F385" s="1244"/>
      <c r="G385" s="1244" t="s">
        <v>13139</v>
      </c>
      <c r="H385" s="1365">
        <v>0</v>
      </c>
      <c r="I385" s="1363"/>
      <c r="J385" s="1243">
        <v>0</v>
      </c>
      <c r="K385" s="1259">
        <v>15244.62</v>
      </c>
    </row>
    <row r="386" spans="1:13" ht="16.5" customHeight="1" x14ac:dyDescent="0.25">
      <c r="A386" s="1245">
        <v>62658</v>
      </c>
      <c r="B386" s="1245" t="s">
        <v>15468</v>
      </c>
      <c r="C386" s="1245" t="s">
        <v>15341</v>
      </c>
      <c r="D386" s="1245">
        <v>1069</v>
      </c>
      <c r="E386" s="1244" t="s">
        <v>15488</v>
      </c>
      <c r="F386" s="1244"/>
      <c r="G386" s="1244" t="s">
        <v>13139</v>
      </c>
      <c r="H386" s="1365">
        <v>0</v>
      </c>
      <c r="I386" s="1363"/>
      <c r="J386" s="1243">
        <v>0</v>
      </c>
      <c r="K386" s="1259">
        <v>80790.75</v>
      </c>
    </row>
    <row r="387" spans="1:13" ht="16.5" customHeight="1" x14ac:dyDescent="0.25">
      <c r="A387" s="1245">
        <v>63421</v>
      </c>
      <c r="B387" s="1245" t="s">
        <v>15468</v>
      </c>
      <c r="C387" s="1245" t="s">
        <v>15341</v>
      </c>
      <c r="D387" s="1245">
        <v>3172</v>
      </c>
      <c r="E387" s="1244" t="s">
        <v>15487</v>
      </c>
      <c r="F387" s="1244"/>
      <c r="G387" s="1244" t="s">
        <v>13139</v>
      </c>
      <c r="H387" s="1365">
        <v>0</v>
      </c>
      <c r="I387" s="1363"/>
      <c r="J387" s="1243">
        <v>0</v>
      </c>
      <c r="K387" s="1259">
        <v>3867.66</v>
      </c>
    </row>
    <row r="388" spans="1:13" ht="16.5" customHeight="1" x14ac:dyDescent="0.25">
      <c r="A388" s="1245">
        <v>63500</v>
      </c>
      <c r="B388" s="1245" t="s">
        <v>15468</v>
      </c>
      <c r="C388" s="1245" t="s">
        <v>15341</v>
      </c>
      <c r="D388" s="1245">
        <v>3169</v>
      </c>
      <c r="E388" s="1244" t="s">
        <v>15486</v>
      </c>
      <c r="F388" s="1244"/>
      <c r="G388" s="1244" t="s">
        <v>13139</v>
      </c>
      <c r="H388" s="1365">
        <v>0</v>
      </c>
      <c r="I388" s="1363"/>
      <c r="J388" s="1243">
        <v>0</v>
      </c>
      <c r="K388" s="1259">
        <v>19147.560000000001</v>
      </c>
    </row>
    <row r="389" spans="1:13" ht="16.5" customHeight="1" x14ac:dyDescent="0.25">
      <c r="A389" s="1245">
        <v>63480</v>
      </c>
      <c r="B389" s="1245" t="s">
        <v>15468</v>
      </c>
      <c r="C389" s="1245" t="s">
        <v>15341</v>
      </c>
      <c r="D389" s="1245">
        <v>3023</v>
      </c>
      <c r="E389" s="1244" t="s">
        <v>14603</v>
      </c>
      <c r="F389" s="1244"/>
      <c r="G389" s="1244" t="s">
        <v>13139</v>
      </c>
      <c r="H389" s="1365">
        <v>0</v>
      </c>
      <c r="I389" s="1363"/>
      <c r="J389" s="1243">
        <v>0</v>
      </c>
      <c r="K389" s="1259">
        <v>18029.919999999998</v>
      </c>
    </row>
    <row r="390" spans="1:13" ht="16.5" customHeight="1" x14ac:dyDescent="0.25">
      <c r="A390" s="1245">
        <v>63492</v>
      </c>
      <c r="B390" s="1245" t="s">
        <v>15468</v>
      </c>
      <c r="C390" s="1245" t="s">
        <v>15341</v>
      </c>
      <c r="D390" s="1245">
        <v>2937</v>
      </c>
      <c r="E390" s="1244" t="s">
        <v>14387</v>
      </c>
      <c r="F390" s="1244"/>
      <c r="G390" s="1244" t="s">
        <v>13139</v>
      </c>
      <c r="H390" s="1365">
        <v>0</v>
      </c>
      <c r="I390" s="1363"/>
      <c r="J390" s="1243">
        <v>0</v>
      </c>
      <c r="K390" s="1259">
        <v>4165.6099999999997</v>
      </c>
    </row>
    <row r="391" spans="1:13" ht="16.5" customHeight="1" x14ac:dyDescent="0.25">
      <c r="A391" s="1245">
        <v>63506</v>
      </c>
      <c r="B391" s="1245" t="s">
        <v>15341</v>
      </c>
      <c r="C391" s="1245" t="s">
        <v>15341</v>
      </c>
      <c r="D391" s="1245">
        <v>3114</v>
      </c>
      <c r="E391" s="1244" t="s">
        <v>15485</v>
      </c>
      <c r="F391" s="1244"/>
      <c r="G391" s="1244" t="s">
        <v>13139</v>
      </c>
      <c r="H391" s="1365">
        <v>0</v>
      </c>
      <c r="I391" s="1363"/>
      <c r="J391" s="1243">
        <v>0</v>
      </c>
      <c r="K391" s="1259">
        <v>12313.89</v>
      </c>
    </row>
    <row r="392" spans="1:13" ht="16.5" customHeight="1" x14ac:dyDescent="0.25">
      <c r="A392" s="1245">
        <v>63505</v>
      </c>
      <c r="B392" s="1245" t="s">
        <v>15341</v>
      </c>
      <c r="C392" s="1245" t="s">
        <v>15341</v>
      </c>
      <c r="D392" s="1245">
        <v>3114</v>
      </c>
      <c r="E392" s="1244" t="s">
        <v>15485</v>
      </c>
      <c r="F392" s="1244"/>
      <c r="G392" s="1244" t="s">
        <v>13139</v>
      </c>
      <c r="H392" s="1365">
        <v>0</v>
      </c>
      <c r="I392" s="1363"/>
      <c r="J392" s="1243">
        <v>0</v>
      </c>
      <c r="K392" s="1259">
        <v>27758.86</v>
      </c>
    </row>
    <row r="393" spans="1:13" ht="16.5" customHeight="1" x14ac:dyDescent="0.25">
      <c r="A393" s="1245">
        <v>63511</v>
      </c>
      <c r="B393" s="1245" t="s">
        <v>15341</v>
      </c>
      <c r="C393" s="1245" t="s">
        <v>15341</v>
      </c>
      <c r="D393" s="1245">
        <v>2870</v>
      </c>
      <c r="E393" s="1244" t="s">
        <v>15384</v>
      </c>
      <c r="F393" s="1244"/>
      <c r="G393" s="1244" t="s">
        <v>13139</v>
      </c>
      <c r="H393" s="1365">
        <v>0</v>
      </c>
      <c r="I393" s="1363"/>
      <c r="J393" s="1243">
        <v>0</v>
      </c>
      <c r="K393" s="1259">
        <v>3194.64</v>
      </c>
    </row>
    <row r="394" spans="1:13" ht="16.5" customHeight="1" x14ac:dyDescent="0.25">
      <c r="A394" s="1245">
        <v>62529</v>
      </c>
      <c r="B394" s="1245" t="s">
        <v>15473</v>
      </c>
      <c r="C394" s="1245" t="s">
        <v>15341</v>
      </c>
      <c r="D394" s="1245">
        <v>1199</v>
      </c>
      <c r="E394" s="1244" t="s">
        <v>14594</v>
      </c>
      <c r="F394" s="1244"/>
      <c r="G394" s="1244" t="s">
        <v>13139</v>
      </c>
      <c r="H394" s="1365">
        <v>0</v>
      </c>
      <c r="I394" s="1363"/>
      <c r="J394" s="1243">
        <v>0</v>
      </c>
      <c r="K394" s="1259">
        <v>5049.42</v>
      </c>
    </row>
    <row r="395" spans="1:13" ht="16.5" customHeight="1" x14ac:dyDescent="0.25">
      <c r="A395" s="1253">
        <v>61460</v>
      </c>
      <c r="B395" s="1253" t="s">
        <v>15484</v>
      </c>
      <c r="C395" s="1253" t="s">
        <v>15341</v>
      </c>
      <c r="D395" s="1253">
        <v>1484</v>
      </c>
      <c r="E395" s="1254" t="s">
        <v>13265</v>
      </c>
      <c r="F395" s="1254"/>
      <c r="G395" s="1254" t="s">
        <v>13139</v>
      </c>
      <c r="H395" s="1370">
        <v>0</v>
      </c>
      <c r="I395" s="1371"/>
      <c r="J395" s="1255">
        <v>0</v>
      </c>
      <c r="K395" s="1260">
        <v>22091.49</v>
      </c>
    </row>
    <row r="396" spans="1:13" ht="16.5" customHeight="1" x14ac:dyDescent="0.25">
      <c r="A396" s="1253">
        <v>61606</v>
      </c>
      <c r="B396" s="1253" t="s">
        <v>15484</v>
      </c>
      <c r="C396" s="1253" t="s">
        <v>15341</v>
      </c>
      <c r="D396" s="1253">
        <v>1433</v>
      </c>
      <c r="E396" s="1254" t="s">
        <v>13272</v>
      </c>
      <c r="F396" s="1254"/>
      <c r="G396" s="1254" t="s">
        <v>13139</v>
      </c>
      <c r="H396" s="1370">
        <v>0</v>
      </c>
      <c r="I396" s="1371"/>
      <c r="J396" s="1255">
        <v>0</v>
      </c>
      <c r="K396" s="1260">
        <v>17362.88</v>
      </c>
    </row>
    <row r="397" spans="1:13" ht="16.5" customHeight="1" x14ac:dyDescent="0.25">
      <c r="A397" s="1253">
        <v>61625</v>
      </c>
      <c r="B397" s="1253" t="s">
        <v>15484</v>
      </c>
      <c r="C397" s="1253" t="s">
        <v>15341</v>
      </c>
      <c r="D397" s="1253">
        <v>1559</v>
      </c>
      <c r="E397" s="1254" t="s">
        <v>13278</v>
      </c>
      <c r="F397" s="1254"/>
      <c r="G397" s="1254" t="s">
        <v>13139</v>
      </c>
      <c r="H397" s="1370">
        <v>0</v>
      </c>
      <c r="I397" s="1371"/>
      <c r="J397" s="1255">
        <v>0</v>
      </c>
      <c r="K397" s="1260">
        <v>91454.64</v>
      </c>
    </row>
    <row r="398" spans="1:13" ht="16.5" customHeight="1" x14ac:dyDescent="0.25">
      <c r="A398" s="1253">
        <v>61459</v>
      </c>
      <c r="B398" s="1253" t="s">
        <v>15484</v>
      </c>
      <c r="C398" s="1253" t="s">
        <v>15341</v>
      </c>
      <c r="D398" s="1253">
        <v>1427</v>
      </c>
      <c r="E398" s="1254" t="s">
        <v>14590</v>
      </c>
      <c r="F398" s="1254"/>
      <c r="G398" s="1254" t="s">
        <v>13139</v>
      </c>
      <c r="H398" s="1370">
        <v>0</v>
      </c>
      <c r="I398" s="1371"/>
      <c r="J398" s="1255">
        <v>0</v>
      </c>
      <c r="K398" s="1260">
        <v>5583.31</v>
      </c>
      <c r="M398" s="1256">
        <f>SUM(K395:K398)</f>
        <v>136492.32</v>
      </c>
    </row>
    <row r="399" spans="1:13" ht="16.5" customHeight="1" x14ac:dyDescent="0.25">
      <c r="A399" s="1245">
        <v>61768</v>
      </c>
      <c r="B399" s="1245" t="s">
        <v>15484</v>
      </c>
      <c r="C399" s="1245" t="s">
        <v>15341</v>
      </c>
      <c r="D399" s="1245">
        <v>329</v>
      </c>
      <c r="E399" s="1244" t="s">
        <v>13710</v>
      </c>
      <c r="F399" s="1244"/>
      <c r="G399" s="1244" t="s">
        <v>13139</v>
      </c>
      <c r="H399" s="1365">
        <v>0</v>
      </c>
      <c r="I399" s="1363"/>
      <c r="J399" s="1243">
        <v>0</v>
      </c>
      <c r="K399" s="1259">
        <v>4108.32</v>
      </c>
    </row>
    <row r="400" spans="1:13" ht="16.5" customHeight="1" x14ac:dyDescent="0.25">
      <c r="A400" s="1245">
        <v>63403</v>
      </c>
      <c r="B400" s="1245" t="s">
        <v>15473</v>
      </c>
      <c r="C400" s="1245" t="s">
        <v>15341</v>
      </c>
      <c r="D400" s="1245">
        <v>2091</v>
      </c>
      <c r="E400" s="1244" t="s">
        <v>14378</v>
      </c>
      <c r="F400" s="1244"/>
      <c r="G400" s="1244" t="s">
        <v>13139</v>
      </c>
      <c r="H400" s="1365">
        <v>0</v>
      </c>
      <c r="I400" s="1363"/>
      <c r="J400" s="1243">
        <v>0</v>
      </c>
      <c r="K400" s="1259">
        <v>326.81</v>
      </c>
    </row>
    <row r="401" spans="1:11" ht="16.5" customHeight="1" x14ac:dyDescent="0.25">
      <c r="A401" s="1245">
        <v>62394</v>
      </c>
      <c r="B401" s="1245" t="s">
        <v>15483</v>
      </c>
      <c r="C401" s="1245" t="s">
        <v>15341</v>
      </c>
      <c r="D401" s="1245">
        <v>393</v>
      </c>
      <c r="E401" s="1244" t="s">
        <v>14548</v>
      </c>
      <c r="F401" s="1244"/>
      <c r="G401" s="1244" t="s">
        <v>13139</v>
      </c>
      <c r="H401" s="1365">
        <v>0</v>
      </c>
      <c r="I401" s="1363"/>
      <c r="J401" s="1243">
        <v>0</v>
      </c>
      <c r="K401" s="1259">
        <v>15433.32</v>
      </c>
    </row>
    <row r="402" spans="1:11" ht="16.5" customHeight="1" x14ac:dyDescent="0.25">
      <c r="A402" s="1245">
        <v>61977</v>
      </c>
      <c r="B402" s="1245" t="s">
        <v>15483</v>
      </c>
      <c r="C402" s="1245" t="s">
        <v>15341</v>
      </c>
      <c r="D402" s="1245">
        <v>445</v>
      </c>
      <c r="E402" s="1244" t="s">
        <v>13319</v>
      </c>
      <c r="F402" s="1244"/>
      <c r="G402" s="1244" t="s">
        <v>13139</v>
      </c>
      <c r="H402" s="1365">
        <v>0</v>
      </c>
      <c r="I402" s="1363"/>
      <c r="J402" s="1243">
        <v>0</v>
      </c>
      <c r="K402" s="1259">
        <v>139780.23000000001</v>
      </c>
    </row>
    <row r="403" spans="1:11" ht="16.5" customHeight="1" x14ac:dyDescent="0.25">
      <c r="A403" s="1245">
        <v>63404</v>
      </c>
      <c r="B403" s="1245" t="s">
        <v>15473</v>
      </c>
      <c r="C403" s="1245" t="s">
        <v>15341</v>
      </c>
      <c r="D403" s="1245">
        <v>1866</v>
      </c>
      <c r="E403" s="1244" t="s">
        <v>13313</v>
      </c>
      <c r="F403" s="1244"/>
      <c r="G403" s="1244" t="s">
        <v>13139</v>
      </c>
      <c r="H403" s="1365">
        <v>0</v>
      </c>
      <c r="I403" s="1363"/>
      <c r="J403" s="1243">
        <v>0</v>
      </c>
      <c r="K403" s="1259">
        <v>11234.32</v>
      </c>
    </row>
    <row r="404" spans="1:11" ht="16.5" customHeight="1" x14ac:dyDescent="0.25">
      <c r="A404" s="1245">
        <v>62515</v>
      </c>
      <c r="B404" s="1245" t="s">
        <v>15473</v>
      </c>
      <c r="C404" s="1245" t="s">
        <v>15341</v>
      </c>
      <c r="D404" s="1245">
        <v>2785</v>
      </c>
      <c r="E404" s="1244" t="s">
        <v>14557</v>
      </c>
      <c r="F404" s="1244"/>
      <c r="G404" s="1244" t="s">
        <v>13139</v>
      </c>
      <c r="H404" s="1365">
        <v>0</v>
      </c>
      <c r="I404" s="1363"/>
      <c r="J404" s="1243">
        <v>0</v>
      </c>
      <c r="K404" s="1259">
        <v>14507.57</v>
      </c>
    </row>
    <row r="405" spans="1:11" ht="16.5" customHeight="1" x14ac:dyDescent="0.25">
      <c r="A405" s="1245">
        <v>63072</v>
      </c>
      <c r="B405" s="1245" t="s">
        <v>15473</v>
      </c>
      <c r="C405" s="1245" t="s">
        <v>15341</v>
      </c>
      <c r="D405" s="1245">
        <v>2785</v>
      </c>
      <c r="E405" s="1244" t="s">
        <v>14557</v>
      </c>
      <c r="F405" s="1244"/>
      <c r="G405" s="1244" t="s">
        <v>13139</v>
      </c>
      <c r="H405" s="1365">
        <v>0</v>
      </c>
      <c r="I405" s="1363"/>
      <c r="J405" s="1243">
        <v>0</v>
      </c>
      <c r="K405" s="1259">
        <v>7162.77</v>
      </c>
    </row>
    <row r="406" spans="1:11" ht="16.5" customHeight="1" x14ac:dyDescent="0.25">
      <c r="A406" s="1245">
        <v>62618</v>
      </c>
      <c r="B406" s="1245" t="s">
        <v>15482</v>
      </c>
      <c r="C406" s="1245" t="s">
        <v>15341</v>
      </c>
      <c r="D406" s="1245">
        <v>2083</v>
      </c>
      <c r="E406" s="1244" t="s">
        <v>15481</v>
      </c>
      <c r="F406" s="1244"/>
      <c r="G406" s="1244" t="s">
        <v>13139</v>
      </c>
      <c r="H406" s="1365">
        <v>0</v>
      </c>
      <c r="I406" s="1363"/>
      <c r="J406" s="1243">
        <v>0</v>
      </c>
      <c r="K406" s="1259">
        <v>6059.31</v>
      </c>
    </row>
    <row r="407" spans="1:11" ht="16.5" customHeight="1" x14ac:dyDescent="0.25">
      <c r="A407" s="1245">
        <v>62489</v>
      </c>
      <c r="B407" s="1245" t="s">
        <v>15468</v>
      </c>
      <c r="C407" s="1245" t="s">
        <v>15341</v>
      </c>
      <c r="D407" s="1245">
        <v>454</v>
      </c>
      <c r="E407" s="1244" t="s">
        <v>15374</v>
      </c>
      <c r="F407" s="1244"/>
      <c r="G407" s="1244" t="s">
        <v>13139</v>
      </c>
      <c r="H407" s="1365">
        <v>0</v>
      </c>
      <c r="I407" s="1363"/>
      <c r="J407" s="1243">
        <v>0</v>
      </c>
      <c r="K407" s="1259">
        <v>13139.04</v>
      </c>
    </row>
    <row r="408" spans="1:11" ht="16.5" customHeight="1" x14ac:dyDescent="0.25">
      <c r="A408" s="1245">
        <v>61946</v>
      </c>
      <c r="B408" s="1245" t="s">
        <v>15341</v>
      </c>
      <c r="C408" s="1245" t="s">
        <v>15341</v>
      </c>
      <c r="D408" s="1245">
        <v>2174</v>
      </c>
      <c r="E408" s="1244" t="s">
        <v>14628</v>
      </c>
      <c r="F408" s="1244"/>
      <c r="G408" s="1244" t="s">
        <v>13139</v>
      </c>
      <c r="H408" s="1365">
        <v>0</v>
      </c>
      <c r="I408" s="1363"/>
      <c r="J408" s="1243">
        <v>0</v>
      </c>
      <c r="K408" s="1259">
        <v>19174.8</v>
      </c>
    </row>
    <row r="409" spans="1:11" ht="16.5" customHeight="1" x14ac:dyDescent="0.25">
      <c r="A409" s="1245">
        <v>62283</v>
      </c>
      <c r="B409" s="1245" t="s">
        <v>15468</v>
      </c>
      <c r="C409" s="1245" t="s">
        <v>15387</v>
      </c>
      <c r="D409" s="1245">
        <v>921</v>
      </c>
      <c r="E409" s="1244" t="s">
        <v>13627</v>
      </c>
      <c r="F409" s="1244" t="s">
        <v>15480</v>
      </c>
      <c r="G409" s="1244" t="s">
        <v>13181</v>
      </c>
      <c r="H409" s="1365">
        <v>0</v>
      </c>
      <c r="I409" s="1363"/>
      <c r="J409" s="1243">
        <v>10567.6</v>
      </c>
      <c r="K409" s="1259">
        <v>0</v>
      </c>
    </row>
    <row r="410" spans="1:11" ht="16.5" customHeight="1" x14ac:dyDescent="0.25">
      <c r="A410" s="1245">
        <v>62535</v>
      </c>
      <c r="B410" s="1245" t="s">
        <v>15468</v>
      </c>
      <c r="C410" s="1245" t="s">
        <v>15387</v>
      </c>
      <c r="D410" s="1245">
        <v>1136</v>
      </c>
      <c r="E410" s="1244" t="s">
        <v>13438</v>
      </c>
      <c r="F410" s="1244" t="s">
        <v>15479</v>
      </c>
      <c r="G410" s="1244" t="s">
        <v>13181</v>
      </c>
      <c r="H410" s="1365">
        <v>0</v>
      </c>
      <c r="I410" s="1363"/>
      <c r="J410" s="1243">
        <v>4566.21</v>
      </c>
      <c r="K410" s="1259">
        <v>0</v>
      </c>
    </row>
    <row r="411" spans="1:11" ht="16.5" customHeight="1" x14ac:dyDescent="0.25">
      <c r="A411" s="1245">
        <v>62281</v>
      </c>
      <c r="B411" s="1245" t="s">
        <v>15473</v>
      </c>
      <c r="C411" s="1245" t="s">
        <v>15387</v>
      </c>
      <c r="D411" s="1245">
        <v>2319</v>
      </c>
      <c r="E411" s="1244" t="s">
        <v>13613</v>
      </c>
      <c r="F411" s="1244" t="s">
        <v>15478</v>
      </c>
      <c r="G411" s="1244" t="s">
        <v>13134</v>
      </c>
      <c r="H411" s="1365">
        <v>2000</v>
      </c>
      <c r="I411" s="1363"/>
      <c r="J411" s="1243">
        <v>0</v>
      </c>
      <c r="K411" s="1259">
        <v>0</v>
      </c>
    </row>
    <row r="412" spans="1:11" ht="16.5" customHeight="1" x14ac:dyDescent="0.25">
      <c r="A412" s="1245">
        <v>62566</v>
      </c>
      <c r="B412" s="1245" t="s">
        <v>15468</v>
      </c>
      <c r="C412" s="1245" t="s">
        <v>15387</v>
      </c>
      <c r="D412" s="1245">
        <v>1499</v>
      </c>
      <c r="E412" s="1244" t="s">
        <v>13304</v>
      </c>
      <c r="F412" s="1244" t="s">
        <v>15477</v>
      </c>
      <c r="G412" s="1244" t="s">
        <v>13134</v>
      </c>
      <c r="H412" s="1365">
        <v>10098.84</v>
      </c>
      <c r="I412" s="1363"/>
      <c r="J412" s="1243">
        <v>0</v>
      </c>
      <c r="K412" s="1259">
        <v>0</v>
      </c>
    </row>
    <row r="413" spans="1:11" ht="16.5" customHeight="1" x14ac:dyDescent="0.25">
      <c r="A413" s="1245">
        <v>62766</v>
      </c>
      <c r="B413" s="1245" t="s">
        <v>15468</v>
      </c>
      <c r="C413" s="1245" t="s">
        <v>15387</v>
      </c>
      <c r="D413" s="1245">
        <v>291</v>
      </c>
      <c r="E413" s="1244" t="s">
        <v>13366</v>
      </c>
      <c r="F413" s="1244" t="s">
        <v>15476</v>
      </c>
      <c r="G413" s="1244" t="s">
        <v>13134</v>
      </c>
      <c r="H413" s="1365">
        <v>5098.84</v>
      </c>
      <c r="I413" s="1363"/>
      <c r="J413" s="1243">
        <v>0</v>
      </c>
      <c r="K413" s="1259">
        <v>0</v>
      </c>
    </row>
    <row r="414" spans="1:11" ht="16.5" customHeight="1" x14ac:dyDescent="0.25">
      <c r="A414" s="1245">
        <v>62840</v>
      </c>
      <c r="B414" s="1245" t="s">
        <v>15473</v>
      </c>
      <c r="C414" s="1245" t="s">
        <v>15387</v>
      </c>
      <c r="D414" s="1245">
        <v>1426</v>
      </c>
      <c r="E414" s="1244" t="s">
        <v>14693</v>
      </c>
      <c r="F414" s="1244" t="s">
        <v>15475</v>
      </c>
      <c r="G414" s="1244" t="s">
        <v>13134</v>
      </c>
      <c r="H414" s="1365">
        <v>2019.77</v>
      </c>
      <c r="I414" s="1363"/>
      <c r="J414" s="1243">
        <v>0</v>
      </c>
      <c r="K414" s="1259">
        <v>0</v>
      </c>
    </row>
    <row r="415" spans="1:11" ht="16.5" customHeight="1" x14ac:dyDescent="0.25">
      <c r="A415" s="1245">
        <v>62571</v>
      </c>
      <c r="B415" s="1245" t="s">
        <v>15473</v>
      </c>
      <c r="C415" s="1245" t="s">
        <v>15387</v>
      </c>
      <c r="D415" s="1245">
        <v>1019</v>
      </c>
      <c r="E415" s="1244" t="s">
        <v>13622</v>
      </c>
      <c r="F415" s="1244" t="s">
        <v>15474</v>
      </c>
      <c r="G415" s="1244" t="s">
        <v>13134</v>
      </c>
      <c r="H415" s="1365">
        <v>50494.22</v>
      </c>
      <c r="I415" s="1363"/>
      <c r="J415" s="1243">
        <v>0</v>
      </c>
      <c r="K415" s="1259">
        <v>0</v>
      </c>
    </row>
    <row r="416" spans="1:11" ht="16.5" customHeight="1" x14ac:dyDescent="0.25">
      <c r="A416" s="1245">
        <v>61490</v>
      </c>
      <c r="B416" s="1245" t="s">
        <v>15473</v>
      </c>
      <c r="C416" s="1245" t="s">
        <v>15387</v>
      </c>
      <c r="D416" s="1245">
        <v>1333</v>
      </c>
      <c r="E416" s="1244" t="s">
        <v>13616</v>
      </c>
      <c r="F416" s="1244" t="s">
        <v>15472</v>
      </c>
      <c r="G416" s="1244" t="s">
        <v>13134</v>
      </c>
      <c r="H416" s="1365">
        <v>36627.54</v>
      </c>
      <c r="I416" s="1363"/>
      <c r="J416" s="1243">
        <v>0</v>
      </c>
      <c r="K416" s="1259">
        <v>0</v>
      </c>
    </row>
    <row r="417" spans="1:11" ht="16.5" customHeight="1" x14ac:dyDescent="0.25">
      <c r="A417" s="1245">
        <v>61920</v>
      </c>
      <c r="B417" s="1245" t="s">
        <v>15468</v>
      </c>
      <c r="C417" s="1245" t="s">
        <v>15387</v>
      </c>
      <c r="D417" s="1245">
        <v>2196</v>
      </c>
      <c r="E417" s="1244" t="s">
        <v>15471</v>
      </c>
      <c r="F417" s="1244" t="s">
        <v>15470</v>
      </c>
      <c r="G417" s="1244" t="s">
        <v>13134</v>
      </c>
      <c r="H417" s="1365">
        <v>5338.26</v>
      </c>
      <c r="I417" s="1363"/>
      <c r="J417" s="1243">
        <v>0</v>
      </c>
      <c r="K417" s="1259">
        <v>0</v>
      </c>
    </row>
    <row r="418" spans="1:11" ht="16.5" customHeight="1" x14ac:dyDescent="0.25">
      <c r="A418" s="1245">
        <v>62746</v>
      </c>
      <c r="B418" s="1245" t="s">
        <v>15468</v>
      </c>
      <c r="C418" s="1245" t="s">
        <v>15387</v>
      </c>
      <c r="D418" s="1245">
        <v>472</v>
      </c>
      <c r="E418" s="1244" t="s">
        <v>14050</v>
      </c>
      <c r="F418" s="1244" t="s">
        <v>15469</v>
      </c>
      <c r="G418" s="1244" t="s">
        <v>13134</v>
      </c>
      <c r="H418" s="1365">
        <v>4000</v>
      </c>
      <c r="I418" s="1363"/>
      <c r="J418" s="1243">
        <v>0</v>
      </c>
      <c r="K418" s="1259">
        <v>0</v>
      </c>
    </row>
    <row r="419" spans="1:11" ht="16.5" customHeight="1" x14ac:dyDescent="0.25">
      <c r="A419" s="1245">
        <v>63400</v>
      </c>
      <c r="B419" s="1245" t="s">
        <v>15468</v>
      </c>
      <c r="C419" s="1245" t="s">
        <v>15387</v>
      </c>
      <c r="D419" s="1245">
        <v>2737</v>
      </c>
      <c r="E419" s="1244" t="s">
        <v>15467</v>
      </c>
      <c r="F419" s="1244" t="s">
        <v>15466</v>
      </c>
      <c r="G419" s="1244" t="s">
        <v>13134</v>
      </c>
      <c r="H419" s="1365">
        <v>2388.37</v>
      </c>
      <c r="I419" s="1363"/>
      <c r="J419" s="1243">
        <v>0</v>
      </c>
      <c r="K419" s="1259">
        <v>0</v>
      </c>
    </row>
    <row r="420" spans="1:11" ht="16.5" customHeight="1" x14ac:dyDescent="0.25">
      <c r="A420" s="1245">
        <v>63313</v>
      </c>
      <c r="B420" s="1245" t="s">
        <v>15341</v>
      </c>
      <c r="C420" s="1245" t="s">
        <v>15387</v>
      </c>
      <c r="D420" s="1245">
        <v>2583</v>
      </c>
      <c r="E420" s="1244" t="s">
        <v>15465</v>
      </c>
      <c r="F420" s="1244" t="s">
        <v>15464</v>
      </c>
      <c r="G420" s="1244" t="s">
        <v>13134</v>
      </c>
      <c r="H420" s="1365">
        <v>3401.93</v>
      </c>
      <c r="I420" s="1363"/>
      <c r="J420" s="1243">
        <v>0</v>
      </c>
      <c r="K420" s="1259">
        <v>0</v>
      </c>
    </row>
    <row r="421" spans="1:11" ht="16.5" customHeight="1" x14ac:dyDescent="0.25">
      <c r="A421" s="1245">
        <v>63509</v>
      </c>
      <c r="B421" s="1245" t="s">
        <v>15341</v>
      </c>
      <c r="C421" s="1245" t="s">
        <v>15331</v>
      </c>
      <c r="D421" s="1245">
        <v>3174</v>
      </c>
      <c r="E421" s="1244" t="s">
        <v>15463</v>
      </c>
      <c r="F421" s="1244" t="s">
        <v>15462</v>
      </c>
      <c r="G421" s="1244" t="s">
        <v>13303</v>
      </c>
      <c r="H421" s="1365">
        <v>0</v>
      </c>
      <c r="I421" s="1363"/>
      <c r="J421" s="1243">
        <v>0</v>
      </c>
      <c r="K421" s="1259">
        <v>4024.57</v>
      </c>
    </row>
    <row r="422" spans="1:11" ht="16.5" customHeight="1" x14ac:dyDescent="0.25">
      <c r="A422" s="1245">
        <v>63056</v>
      </c>
      <c r="B422" s="1245" t="s">
        <v>15341</v>
      </c>
      <c r="C422" s="1245" t="s">
        <v>15331</v>
      </c>
      <c r="D422" s="1245">
        <v>399</v>
      </c>
      <c r="E422" s="1244" t="s">
        <v>14264</v>
      </c>
      <c r="F422" s="1244" t="s">
        <v>15461</v>
      </c>
      <c r="G422" s="1244" t="s">
        <v>13134</v>
      </c>
      <c r="H422" s="1365">
        <v>34399.629999999997</v>
      </c>
      <c r="I422" s="1363"/>
      <c r="J422" s="1243">
        <v>0</v>
      </c>
      <c r="K422" s="1259">
        <v>0</v>
      </c>
    </row>
    <row r="423" spans="1:11" ht="16.5" customHeight="1" x14ac:dyDescent="0.25">
      <c r="A423" s="1245">
        <v>63066</v>
      </c>
      <c r="B423" s="1245" t="s">
        <v>15341</v>
      </c>
      <c r="C423" s="1245" t="s">
        <v>15331</v>
      </c>
      <c r="D423" s="1245">
        <v>1414</v>
      </c>
      <c r="E423" s="1244" t="s">
        <v>13428</v>
      </c>
      <c r="F423" s="1244" t="s">
        <v>15460</v>
      </c>
      <c r="G423" s="1244" t="s">
        <v>13134</v>
      </c>
      <c r="H423" s="1365">
        <v>4000</v>
      </c>
      <c r="I423" s="1363"/>
      <c r="J423" s="1243">
        <v>0</v>
      </c>
      <c r="K423" s="1259">
        <v>0</v>
      </c>
    </row>
    <row r="424" spans="1:11" ht="16.5" customHeight="1" x14ac:dyDescent="0.25">
      <c r="A424" s="1245">
        <v>63441</v>
      </c>
      <c r="B424" s="1245" t="s">
        <v>15341</v>
      </c>
      <c r="C424" s="1245" t="s">
        <v>15331</v>
      </c>
      <c r="D424" s="1245">
        <v>2344</v>
      </c>
      <c r="E424" s="1244" t="s">
        <v>14069</v>
      </c>
      <c r="F424" s="1244" t="s">
        <v>15459</v>
      </c>
      <c r="G424" s="1244" t="s">
        <v>13134</v>
      </c>
      <c r="H424" s="1365">
        <v>5487.17</v>
      </c>
      <c r="I424" s="1363"/>
      <c r="J424" s="1243">
        <v>0</v>
      </c>
      <c r="K424" s="1259">
        <v>0</v>
      </c>
    </row>
    <row r="425" spans="1:11" ht="16.5" customHeight="1" x14ac:dyDescent="0.25">
      <c r="A425" s="1245">
        <v>63446</v>
      </c>
      <c r="B425" s="1245" t="s">
        <v>15341</v>
      </c>
      <c r="C425" s="1245" t="s">
        <v>15331</v>
      </c>
      <c r="D425" s="1245">
        <v>2914</v>
      </c>
      <c r="E425" s="1244" t="s">
        <v>14066</v>
      </c>
      <c r="F425" s="1244" t="s">
        <v>15458</v>
      </c>
      <c r="G425" s="1244" t="s">
        <v>13134</v>
      </c>
      <c r="H425" s="1365">
        <v>2594.42</v>
      </c>
      <c r="I425" s="1363"/>
      <c r="J425" s="1243">
        <v>0</v>
      </c>
      <c r="K425" s="1259">
        <v>0</v>
      </c>
    </row>
    <row r="426" spans="1:11" ht="16.5" customHeight="1" x14ac:dyDescent="0.25">
      <c r="A426" s="1245">
        <v>63469</v>
      </c>
      <c r="B426" s="1245" t="s">
        <v>15341</v>
      </c>
      <c r="C426" s="1245" t="s">
        <v>15331</v>
      </c>
      <c r="D426" s="1245">
        <v>2686</v>
      </c>
      <c r="E426" s="1244" t="s">
        <v>13483</v>
      </c>
      <c r="F426" s="1244" t="s">
        <v>15457</v>
      </c>
      <c r="G426" s="1244" t="s">
        <v>13134</v>
      </c>
      <c r="H426" s="1365">
        <v>1103.8699999999999</v>
      </c>
      <c r="I426" s="1363"/>
      <c r="J426" s="1243">
        <v>0</v>
      </c>
      <c r="K426" s="1259">
        <v>0</v>
      </c>
    </row>
    <row r="427" spans="1:11" ht="16.5" customHeight="1" x14ac:dyDescent="0.25">
      <c r="A427" s="1245">
        <v>63471</v>
      </c>
      <c r="B427" s="1245" t="s">
        <v>15341</v>
      </c>
      <c r="C427" s="1245" t="s">
        <v>15331</v>
      </c>
      <c r="D427" s="1245">
        <v>3051</v>
      </c>
      <c r="E427" s="1244" t="s">
        <v>14105</v>
      </c>
      <c r="F427" s="1244" t="s">
        <v>15456</v>
      </c>
      <c r="G427" s="1244" t="s">
        <v>13134</v>
      </c>
      <c r="H427" s="1365">
        <v>2388.37</v>
      </c>
      <c r="I427" s="1363"/>
      <c r="J427" s="1243">
        <v>0</v>
      </c>
      <c r="K427" s="1259">
        <v>0</v>
      </c>
    </row>
    <row r="428" spans="1:11" ht="16.5" customHeight="1" x14ac:dyDescent="0.25">
      <c r="A428" s="1245">
        <v>63479</v>
      </c>
      <c r="B428" s="1245" t="s">
        <v>15341</v>
      </c>
      <c r="C428" s="1245" t="s">
        <v>15331</v>
      </c>
      <c r="D428" s="1245">
        <v>1039</v>
      </c>
      <c r="E428" s="1244" t="s">
        <v>14121</v>
      </c>
      <c r="F428" s="1244" t="s">
        <v>15455</v>
      </c>
      <c r="G428" s="1244" t="s">
        <v>13134</v>
      </c>
      <c r="H428" s="1365">
        <v>1194.19</v>
      </c>
      <c r="I428" s="1363"/>
      <c r="J428" s="1243">
        <v>0</v>
      </c>
      <c r="K428" s="1259">
        <v>0</v>
      </c>
    </row>
    <row r="429" spans="1:11" ht="16.5" customHeight="1" x14ac:dyDescent="0.25">
      <c r="A429" s="1245">
        <v>63495</v>
      </c>
      <c r="B429" s="1245" t="s">
        <v>15341</v>
      </c>
      <c r="C429" s="1245" t="s">
        <v>15331</v>
      </c>
      <c r="D429" s="1245">
        <v>2514</v>
      </c>
      <c r="E429" s="1244" t="s">
        <v>15454</v>
      </c>
      <c r="F429" s="1244" t="s">
        <v>15453</v>
      </c>
      <c r="G429" s="1244" t="s">
        <v>13134</v>
      </c>
      <c r="H429" s="1365">
        <v>2388.37</v>
      </c>
      <c r="I429" s="1363"/>
      <c r="J429" s="1243">
        <v>0</v>
      </c>
      <c r="K429" s="1259">
        <v>0</v>
      </c>
    </row>
    <row r="430" spans="1:11" ht="16.5" customHeight="1" x14ac:dyDescent="0.25">
      <c r="A430" s="1245">
        <v>63496</v>
      </c>
      <c r="B430" s="1245" t="s">
        <v>15387</v>
      </c>
      <c r="C430" s="1245" t="s">
        <v>15331</v>
      </c>
      <c r="D430" s="1245">
        <v>3042</v>
      </c>
      <c r="E430" s="1244" t="s">
        <v>15452</v>
      </c>
      <c r="F430" s="1244" t="s">
        <v>15451</v>
      </c>
      <c r="G430" s="1244" t="s">
        <v>13134</v>
      </c>
      <c r="H430" s="1365">
        <v>1194.19</v>
      </c>
      <c r="I430" s="1363"/>
      <c r="J430" s="1243">
        <v>0</v>
      </c>
      <c r="K430" s="1259">
        <v>0</v>
      </c>
    </row>
    <row r="431" spans="1:11" ht="16.5" customHeight="1" x14ac:dyDescent="0.25">
      <c r="A431" s="1245">
        <v>63497</v>
      </c>
      <c r="B431" s="1245" t="s">
        <v>15341</v>
      </c>
      <c r="C431" s="1245" t="s">
        <v>15331</v>
      </c>
      <c r="D431" s="1245">
        <v>470</v>
      </c>
      <c r="E431" s="1244" t="s">
        <v>14133</v>
      </c>
      <c r="F431" s="1244" t="s">
        <v>15450</v>
      </c>
      <c r="G431" s="1244" t="s">
        <v>13134</v>
      </c>
      <c r="H431" s="1365">
        <v>1194.19</v>
      </c>
      <c r="I431" s="1363"/>
      <c r="J431" s="1243">
        <v>0</v>
      </c>
      <c r="K431" s="1259">
        <v>0</v>
      </c>
    </row>
    <row r="432" spans="1:11" ht="16.5" customHeight="1" x14ac:dyDescent="0.25">
      <c r="A432" s="1245">
        <v>63512</v>
      </c>
      <c r="B432" s="1245" t="s">
        <v>15387</v>
      </c>
      <c r="C432" s="1245" t="s">
        <v>15331</v>
      </c>
      <c r="D432" s="1245">
        <v>2458</v>
      </c>
      <c r="E432" s="1244" t="s">
        <v>15449</v>
      </c>
      <c r="F432" s="1244" t="s">
        <v>15448</v>
      </c>
      <c r="G432" s="1244" t="s">
        <v>13134</v>
      </c>
      <c r="H432" s="1365">
        <v>3504.02</v>
      </c>
      <c r="I432" s="1363"/>
      <c r="J432" s="1243">
        <v>0</v>
      </c>
      <c r="K432" s="1259">
        <v>0</v>
      </c>
    </row>
    <row r="433" spans="1:11" ht="16.5" customHeight="1" x14ac:dyDescent="0.25">
      <c r="A433" s="1245">
        <v>62681</v>
      </c>
      <c r="B433" s="1245" t="s">
        <v>15339</v>
      </c>
      <c r="C433" s="1245" t="s">
        <v>15331</v>
      </c>
      <c r="D433" s="1245">
        <v>2367</v>
      </c>
      <c r="E433" s="1244" t="s">
        <v>14304</v>
      </c>
      <c r="F433" s="1244" t="s">
        <v>15447</v>
      </c>
      <c r="G433" s="1244" t="s">
        <v>13134</v>
      </c>
      <c r="H433" s="1365">
        <v>1009.88</v>
      </c>
      <c r="I433" s="1363"/>
      <c r="J433" s="1243">
        <v>0</v>
      </c>
      <c r="K433" s="1259">
        <v>0</v>
      </c>
    </row>
    <row r="434" spans="1:11" ht="16.5" customHeight="1" x14ac:dyDescent="0.25">
      <c r="A434" s="1245">
        <v>62619</v>
      </c>
      <c r="B434" s="1245" t="s">
        <v>15339</v>
      </c>
      <c r="C434" s="1245" t="s">
        <v>15331</v>
      </c>
      <c r="D434" s="1245">
        <v>295</v>
      </c>
      <c r="E434" s="1244" t="s">
        <v>15446</v>
      </c>
      <c r="F434" s="1244" t="s">
        <v>15445</v>
      </c>
      <c r="G434" s="1244" t="s">
        <v>13134</v>
      </c>
      <c r="H434" s="1365">
        <v>6251.92</v>
      </c>
      <c r="I434" s="1363"/>
      <c r="J434" s="1243">
        <v>0</v>
      </c>
      <c r="K434" s="1259">
        <v>0</v>
      </c>
    </row>
    <row r="435" spans="1:11" ht="16.5" customHeight="1" x14ac:dyDescent="0.25">
      <c r="A435" s="1245">
        <v>63553</v>
      </c>
      <c r="B435" s="1245" t="s">
        <v>15337</v>
      </c>
      <c r="C435" s="1245" t="s">
        <v>15331</v>
      </c>
      <c r="D435" s="1245">
        <v>2835</v>
      </c>
      <c r="E435" s="1244" t="s">
        <v>13445</v>
      </c>
      <c r="F435" s="1244" t="s">
        <v>15444</v>
      </c>
      <c r="G435" s="1244" t="s">
        <v>13134</v>
      </c>
      <c r="H435" s="1365">
        <v>5063.8500000000004</v>
      </c>
      <c r="I435" s="1363"/>
      <c r="J435" s="1243">
        <v>0</v>
      </c>
      <c r="K435" s="1259">
        <v>0</v>
      </c>
    </row>
    <row r="436" spans="1:11" ht="16.5" customHeight="1" x14ac:dyDescent="0.25">
      <c r="A436" s="1245">
        <v>63565</v>
      </c>
      <c r="B436" s="1245" t="s">
        <v>15337</v>
      </c>
      <c r="C436" s="1245" t="s">
        <v>15331</v>
      </c>
      <c r="D436" s="1245">
        <v>3144</v>
      </c>
      <c r="E436" s="1244" t="s">
        <v>14404</v>
      </c>
      <c r="F436" s="1244" t="s">
        <v>15443</v>
      </c>
      <c r="G436" s="1244" t="s">
        <v>13134</v>
      </c>
      <c r="H436" s="1365">
        <v>1945.68</v>
      </c>
      <c r="I436" s="1363"/>
      <c r="J436" s="1243">
        <v>0</v>
      </c>
      <c r="K436" s="1259">
        <v>0</v>
      </c>
    </row>
    <row r="437" spans="1:11" ht="16.5" customHeight="1" x14ac:dyDescent="0.25">
      <c r="A437" s="1245">
        <v>63545</v>
      </c>
      <c r="B437" s="1245" t="s">
        <v>15339</v>
      </c>
      <c r="C437" s="1245" t="s">
        <v>15331</v>
      </c>
      <c r="D437" s="1245">
        <v>2209</v>
      </c>
      <c r="E437" s="1244" t="s">
        <v>14099</v>
      </c>
      <c r="F437" s="1244" t="s">
        <v>15442</v>
      </c>
      <c r="G437" s="1244" t="s">
        <v>13303</v>
      </c>
      <c r="H437" s="1365">
        <v>0</v>
      </c>
      <c r="I437" s="1363"/>
      <c r="J437" s="1243">
        <v>0</v>
      </c>
      <c r="K437" s="1259">
        <v>4543.58</v>
      </c>
    </row>
    <row r="438" spans="1:11" ht="16.5" customHeight="1" x14ac:dyDescent="0.25">
      <c r="A438" s="1245">
        <v>63566</v>
      </c>
      <c r="B438" s="1245" t="s">
        <v>15337</v>
      </c>
      <c r="C438" s="1245" t="s">
        <v>15331</v>
      </c>
      <c r="D438" s="1245">
        <v>2789</v>
      </c>
      <c r="E438" s="1244" t="s">
        <v>14581</v>
      </c>
      <c r="F438" s="1244" t="s">
        <v>15441</v>
      </c>
      <c r="G438" s="1244" t="s">
        <v>13134</v>
      </c>
      <c r="H438" s="1365">
        <v>4347.29</v>
      </c>
      <c r="I438" s="1363"/>
      <c r="J438" s="1243">
        <v>0</v>
      </c>
      <c r="K438" s="1259">
        <v>0</v>
      </c>
    </row>
    <row r="439" spans="1:11" ht="16.5" customHeight="1" x14ac:dyDescent="0.25">
      <c r="A439" s="1245">
        <v>63591</v>
      </c>
      <c r="B439" s="1245" t="s">
        <v>15335</v>
      </c>
      <c r="C439" s="1245" t="s">
        <v>15331</v>
      </c>
      <c r="D439" s="1245">
        <v>2525</v>
      </c>
      <c r="E439" s="1244" t="s">
        <v>14439</v>
      </c>
      <c r="F439" s="1244" t="s">
        <v>15440</v>
      </c>
      <c r="G439" s="1244" t="s">
        <v>13303</v>
      </c>
      <c r="H439" s="1365">
        <v>0</v>
      </c>
      <c r="I439" s="1363"/>
      <c r="J439" s="1243">
        <v>0</v>
      </c>
      <c r="K439" s="1259">
        <v>5529.4</v>
      </c>
    </row>
    <row r="440" spans="1:11" ht="16.5" customHeight="1" x14ac:dyDescent="0.25">
      <c r="A440" s="1245">
        <v>63598</v>
      </c>
      <c r="B440" s="1245" t="s">
        <v>15335</v>
      </c>
      <c r="C440" s="1245" t="s">
        <v>15331</v>
      </c>
      <c r="D440" s="1245">
        <v>2525</v>
      </c>
      <c r="E440" s="1244" t="s">
        <v>14439</v>
      </c>
      <c r="F440" s="1244" t="s">
        <v>15439</v>
      </c>
      <c r="G440" s="1244" t="s">
        <v>13303</v>
      </c>
      <c r="H440" s="1365">
        <v>0</v>
      </c>
      <c r="I440" s="1363"/>
      <c r="J440" s="1243">
        <v>0</v>
      </c>
      <c r="K440" s="1259">
        <v>824.34</v>
      </c>
    </row>
    <row r="441" spans="1:11" ht="16.5" customHeight="1" x14ac:dyDescent="0.25">
      <c r="A441" s="1245">
        <v>63599</v>
      </c>
      <c r="B441" s="1245" t="s">
        <v>15335</v>
      </c>
      <c r="C441" s="1245" t="s">
        <v>15331</v>
      </c>
      <c r="D441" s="1245">
        <v>2525</v>
      </c>
      <c r="E441" s="1244" t="s">
        <v>14439</v>
      </c>
      <c r="F441" s="1244" t="s">
        <v>15439</v>
      </c>
      <c r="G441" s="1244" t="s">
        <v>13303</v>
      </c>
      <c r="H441" s="1365">
        <v>0</v>
      </c>
      <c r="I441" s="1363"/>
      <c r="J441" s="1243">
        <v>0</v>
      </c>
      <c r="K441" s="1259">
        <v>504.6</v>
      </c>
    </row>
    <row r="442" spans="1:11" ht="16.5" customHeight="1" x14ac:dyDescent="0.25">
      <c r="A442" s="1245">
        <v>63513</v>
      </c>
      <c r="B442" s="1245" t="s">
        <v>15335</v>
      </c>
      <c r="C442" s="1245" t="s">
        <v>15331</v>
      </c>
      <c r="D442" s="1245">
        <v>2694</v>
      </c>
      <c r="E442" s="1244" t="s">
        <v>13745</v>
      </c>
      <c r="F442" s="1244" t="s">
        <v>15438</v>
      </c>
      <c r="G442" s="1244" t="s">
        <v>13134</v>
      </c>
      <c r="H442" s="1365">
        <v>3995.53</v>
      </c>
      <c r="I442" s="1363"/>
      <c r="J442" s="1243">
        <v>0</v>
      </c>
      <c r="K442" s="1259">
        <v>0</v>
      </c>
    </row>
    <row r="443" spans="1:11" ht="16.5" customHeight="1" x14ac:dyDescent="0.25">
      <c r="A443" s="1245">
        <v>62479</v>
      </c>
      <c r="B443" s="1245" t="s">
        <v>15335</v>
      </c>
      <c r="C443" s="1245" t="s">
        <v>15331</v>
      </c>
      <c r="D443" s="1245">
        <v>518</v>
      </c>
      <c r="E443" s="1244" t="s">
        <v>15371</v>
      </c>
      <c r="F443" s="1244" t="s">
        <v>15437</v>
      </c>
      <c r="G443" s="1244" t="s">
        <v>13181</v>
      </c>
      <c r="H443" s="1365">
        <v>0</v>
      </c>
      <c r="I443" s="1363"/>
      <c r="J443" s="1243">
        <v>7236</v>
      </c>
      <c r="K443" s="1259">
        <v>0</v>
      </c>
    </row>
    <row r="444" spans="1:11" ht="16.5" customHeight="1" x14ac:dyDescent="0.25">
      <c r="A444" s="1245">
        <v>63546</v>
      </c>
      <c r="B444" s="1245" t="s">
        <v>15335</v>
      </c>
      <c r="C444" s="1245" t="s">
        <v>15331</v>
      </c>
      <c r="D444" s="1245">
        <v>2833</v>
      </c>
      <c r="E444" s="1244" t="s">
        <v>15436</v>
      </c>
      <c r="F444" s="1244" t="s">
        <v>15435</v>
      </c>
      <c r="G444" s="1244" t="s">
        <v>13134</v>
      </c>
      <c r="H444" s="1365">
        <v>2184.59</v>
      </c>
      <c r="I444" s="1363"/>
      <c r="J444" s="1243">
        <v>0</v>
      </c>
      <c r="K444" s="1259">
        <v>0</v>
      </c>
    </row>
    <row r="445" spans="1:11" ht="16.5" customHeight="1" x14ac:dyDescent="0.25">
      <c r="A445" s="1245">
        <v>63452</v>
      </c>
      <c r="B445" s="1245" t="s">
        <v>15337</v>
      </c>
      <c r="C445" s="1245" t="s">
        <v>15331</v>
      </c>
      <c r="D445" s="1245">
        <v>2399</v>
      </c>
      <c r="E445" s="1244" t="s">
        <v>14675</v>
      </c>
      <c r="F445" s="1244" t="s">
        <v>15434</v>
      </c>
      <c r="G445" s="1244" t="s">
        <v>13134</v>
      </c>
      <c r="H445" s="1365">
        <v>1194.18</v>
      </c>
      <c r="I445" s="1363"/>
      <c r="J445" s="1243">
        <v>0</v>
      </c>
      <c r="K445" s="1259">
        <v>0</v>
      </c>
    </row>
    <row r="446" spans="1:11" ht="16.5" customHeight="1" x14ac:dyDescent="0.25">
      <c r="A446" s="1245">
        <v>63459</v>
      </c>
      <c r="B446" s="1245" t="s">
        <v>15337</v>
      </c>
      <c r="C446" s="1245" t="s">
        <v>15331</v>
      </c>
      <c r="D446" s="1245">
        <v>2070</v>
      </c>
      <c r="E446" s="1244" t="s">
        <v>15433</v>
      </c>
      <c r="F446" s="1244" t="s">
        <v>15432</v>
      </c>
      <c r="G446" s="1244" t="s">
        <v>13134</v>
      </c>
      <c r="H446" s="1365">
        <v>5831.32</v>
      </c>
      <c r="I446" s="1363"/>
      <c r="J446" s="1243">
        <v>0</v>
      </c>
      <c r="K446" s="1259">
        <v>0</v>
      </c>
    </row>
    <row r="447" spans="1:11" ht="16.5" customHeight="1" x14ac:dyDescent="0.25">
      <c r="A447" s="1245">
        <v>63455</v>
      </c>
      <c r="B447" s="1245" t="s">
        <v>15337</v>
      </c>
      <c r="C447" s="1245" t="s">
        <v>15331</v>
      </c>
      <c r="D447" s="1245">
        <v>906</v>
      </c>
      <c r="E447" s="1244" t="s">
        <v>15431</v>
      </c>
      <c r="F447" s="1244" t="s">
        <v>15430</v>
      </c>
      <c r="G447" s="1244" t="s">
        <v>13134</v>
      </c>
      <c r="H447" s="1365">
        <v>22736.92</v>
      </c>
      <c r="I447" s="1363"/>
      <c r="J447" s="1243">
        <v>0</v>
      </c>
      <c r="K447" s="1259">
        <v>0</v>
      </c>
    </row>
    <row r="448" spans="1:11" ht="16.5" customHeight="1" x14ac:dyDescent="0.25">
      <c r="A448" s="1245">
        <v>63461</v>
      </c>
      <c r="B448" s="1245" t="s">
        <v>15337</v>
      </c>
      <c r="C448" s="1245" t="s">
        <v>15331</v>
      </c>
      <c r="D448" s="1245">
        <v>2998</v>
      </c>
      <c r="E448" s="1244" t="s">
        <v>15429</v>
      </c>
      <c r="F448" s="1244" t="s">
        <v>15428</v>
      </c>
      <c r="G448" s="1244" t="s">
        <v>13134</v>
      </c>
      <c r="H448" s="1365">
        <v>1194.19</v>
      </c>
      <c r="I448" s="1363"/>
      <c r="J448" s="1243">
        <v>0</v>
      </c>
      <c r="K448" s="1259">
        <v>0</v>
      </c>
    </row>
    <row r="449" spans="1:11" ht="16.5" customHeight="1" x14ac:dyDescent="0.25">
      <c r="A449" s="1245">
        <v>63456</v>
      </c>
      <c r="B449" s="1245" t="s">
        <v>15337</v>
      </c>
      <c r="C449" s="1245" t="s">
        <v>15331</v>
      </c>
      <c r="D449" s="1245">
        <v>2258</v>
      </c>
      <c r="E449" s="1244" t="s">
        <v>15427</v>
      </c>
      <c r="F449" s="1244" t="s">
        <v>15426</v>
      </c>
      <c r="G449" s="1244" t="s">
        <v>13134</v>
      </c>
      <c r="H449" s="1365">
        <v>22736.92</v>
      </c>
      <c r="I449" s="1363"/>
      <c r="J449" s="1243">
        <v>0</v>
      </c>
      <c r="K449" s="1259">
        <v>0</v>
      </c>
    </row>
    <row r="450" spans="1:11" ht="16.5" customHeight="1" x14ac:dyDescent="0.25">
      <c r="A450" s="1245">
        <v>63520</v>
      </c>
      <c r="B450" s="1245" t="s">
        <v>15337</v>
      </c>
      <c r="C450" s="1245" t="s">
        <v>15331</v>
      </c>
      <c r="D450" s="1245">
        <v>2803</v>
      </c>
      <c r="E450" s="1244" t="s">
        <v>15425</v>
      </c>
      <c r="F450" s="1244" t="s">
        <v>15424</v>
      </c>
      <c r="G450" s="1244" t="s">
        <v>13134</v>
      </c>
      <c r="H450" s="1365">
        <v>2134.5700000000002</v>
      </c>
      <c r="I450" s="1363"/>
      <c r="J450" s="1243">
        <v>0</v>
      </c>
      <c r="K450" s="1259">
        <v>0</v>
      </c>
    </row>
    <row r="451" spans="1:11" ht="16.5" customHeight="1" x14ac:dyDescent="0.25">
      <c r="A451" s="1245">
        <v>63467</v>
      </c>
      <c r="B451" s="1245" t="s">
        <v>15337</v>
      </c>
      <c r="C451" s="1245" t="s">
        <v>15331</v>
      </c>
      <c r="D451" s="1245">
        <v>3173</v>
      </c>
      <c r="E451" s="1244" t="s">
        <v>15423</v>
      </c>
      <c r="F451" s="1244" t="s">
        <v>15422</v>
      </c>
      <c r="G451" s="1244" t="s">
        <v>13134</v>
      </c>
      <c r="H451" s="1365">
        <v>6380.01</v>
      </c>
      <c r="I451" s="1363"/>
      <c r="J451" s="1243">
        <v>0</v>
      </c>
      <c r="K451" s="1259">
        <v>0</v>
      </c>
    </row>
    <row r="452" spans="1:11" ht="16.5" customHeight="1" x14ac:dyDescent="0.25">
      <c r="A452" s="1245">
        <v>63460</v>
      </c>
      <c r="B452" s="1245" t="s">
        <v>15337</v>
      </c>
      <c r="C452" s="1245" t="s">
        <v>15331</v>
      </c>
      <c r="D452" s="1245">
        <v>1756</v>
      </c>
      <c r="E452" s="1244" t="s">
        <v>13602</v>
      </c>
      <c r="F452" s="1244" t="s">
        <v>15421</v>
      </c>
      <c r="G452" s="1244" t="s">
        <v>13134</v>
      </c>
      <c r="H452" s="1365">
        <v>11662.64</v>
      </c>
      <c r="I452" s="1363"/>
      <c r="J452" s="1243">
        <v>0</v>
      </c>
      <c r="K452" s="1259">
        <v>0</v>
      </c>
    </row>
    <row r="453" spans="1:11" ht="16.5" customHeight="1" x14ac:dyDescent="0.25">
      <c r="A453" s="1245">
        <v>63458</v>
      </c>
      <c r="B453" s="1245" t="s">
        <v>15337</v>
      </c>
      <c r="C453" s="1245" t="s">
        <v>15331</v>
      </c>
      <c r="D453" s="1245">
        <v>1574</v>
      </c>
      <c r="E453" s="1244" t="s">
        <v>14747</v>
      </c>
      <c r="F453" s="1244" t="s">
        <v>15420</v>
      </c>
      <c r="G453" s="1244" t="s">
        <v>13134</v>
      </c>
      <c r="H453" s="1365">
        <v>1360.74</v>
      </c>
      <c r="I453" s="1363"/>
      <c r="J453" s="1243">
        <v>0</v>
      </c>
      <c r="K453" s="1259">
        <v>0</v>
      </c>
    </row>
    <row r="454" spans="1:11" ht="16.5" customHeight="1" x14ac:dyDescent="0.25">
      <c r="A454" s="1245">
        <v>63457</v>
      </c>
      <c r="B454" s="1245" t="s">
        <v>15337</v>
      </c>
      <c r="C454" s="1245" t="s">
        <v>15331</v>
      </c>
      <c r="D454" s="1245">
        <v>2202</v>
      </c>
      <c r="E454" s="1244" t="s">
        <v>14309</v>
      </c>
      <c r="F454" s="1244" t="s">
        <v>15419</v>
      </c>
      <c r="G454" s="1244" t="s">
        <v>13134</v>
      </c>
      <c r="H454" s="1365">
        <v>1103.8699999999999</v>
      </c>
      <c r="I454" s="1363"/>
      <c r="J454" s="1243">
        <v>0</v>
      </c>
      <c r="K454" s="1259">
        <v>0</v>
      </c>
    </row>
    <row r="455" spans="1:11" ht="16.5" customHeight="1" x14ac:dyDescent="0.25">
      <c r="A455" s="1245">
        <v>63453</v>
      </c>
      <c r="B455" s="1245" t="s">
        <v>15337</v>
      </c>
      <c r="C455" s="1245" t="s">
        <v>15331</v>
      </c>
      <c r="D455" s="1245">
        <v>1120</v>
      </c>
      <c r="E455" s="1244" t="s">
        <v>13422</v>
      </c>
      <c r="F455" s="1244" t="s">
        <v>15418</v>
      </c>
      <c r="G455" s="1244" t="s">
        <v>13134</v>
      </c>
      <c r="H455" s="1365">
        <v>2143.6799999999998</v>
      </c>
      <c r="I455" s="1363"/>
      <c r="J455" s="1243">
        <v>0</v>
      </c>
      <c r="K455" s="1259">
        <v>0</v>
      </c>
    </row>
    <row r="456" spans="1:11" ht="16.5" customHeight="1" x14ac:dyDescent="0.25">
      <c r="A456" s="1245">
        <v>63462</v>
      </c>
      <c r="B456" s="1245" t="s">
        <v>15337</v>
      </c>
      <c r="C456" s="1245" t="s">
        <v>15331</v>
      </c>
      <c r="D456" s="1245">
        <v>2001</v>
      </c>
      <c r="E456" s="1244" t="s">
        <v>15417</v>
      </c>
      <c r="F456" s="1244" t="s">
        <v>15416</v>
      </c>
      <c r="G456" s="1244" t="s">
        <v>13134</v>
      </c>
      <c r="H456" s="1365">
        <v>5970.95</v>
      </c>
      <c r="I456" s="1363"/>
      <c r="J456" s="1243">
        <v>0</v>
      </c>
      <c r="K456" s="1259">
        <v>0</v>
      </c>
    </row>
    <row r="457" spans="1:11" ht="16.5" customHeight="1" x14ac:dyDescent="0.25">
      <c r="A457" s="1245">
        <v>61599</v>
      </c>
      <c r="B457" s="1245" t="s">
        <v>15335</v>
      </c>
      <c r="C457" s="1245" t="s">
        <v>15331</v>
      </c>
      <c r="D457" s="1245">
        <v>1042</v>
      </c>
      <c r="E457" s="1244" t="s">
        <v>13588</v>
      </c>
      <c r="F457" s="1244" t="s">
        <v>15415</v>
      </c>
      <c r="G457" s="1244" t="s">
        <v>13134</v>
      </c>
      <c r="H457" s="1365">
        <v>1006.56</v>
      </c>
      <c r="I457" s="1363"/>
      <c r="J457" s="1243">
        <v>0</v>
      </c>
      <c r="K457" s="1259">
        <v>0</v>
      </c>
    </row>
    <row r="458" spans="1:11" ht="16.5" customHeight="1" x14ac:dyDescent="0.25">
      <c r="A458" s="1245">
        <v>62783</v>
      </c>
      <c r="B458" s="1245" t="s">
        <v>15335</v>
      </c>
      <c r="C458" s="1245" t="s">
        <v>15331</v>
      </c>
      <c r="D458" s="1245">
        <v>956</v>
      </c>
      <c r="E458" s="1244" t="s">
        <v>13584</v>
      </c>
      <c r="F458" s="1244" t="s">
        <v>15414</v>
      </c>
      <c r="G458" s="1244" t="s">
        <v>13134</v>
      </c>
      <c r="H458" s="1365">
        <v>3300</v>
      </c>
      <c r="I458" s="1363"/>
      <c r="J458" s="1243">
        <v>0</v>
      </c>
      <c r="K458" s="1259">
        <v>0</v>
      </c>
    </row>
    <row r="459" spans="1:11" ht="16.5" customHeight="1" x14ac:dyDescent="0.25">
      <c r="A459" s="1245">
        <v>62833</v>
      </c>
      <c r="B459" s="1245" t="s">
        <v>15335</v>
      </c>
      <c r="C459" s="1245" t="s">
        <v>15331</v>
      </c>
      <c r="D459" s="1245">
        <v>1095</v>
      </c>
      <c r="E459" s="1244" t="s">
        <v>13465</v>
      </c>
      <c r="F459" s="1244" t="s">
        <v>15413</v>
      </c>
      <c r="G459" s="1244" t="s">
        <v>13134</v>
      </c>
      <c r="H459" s="1365">
        <v>2019.77</v>
      </c>
      <c r="I459" s="1363"/>
      <c r="J459" s="1243">
        <v>0</v>
      </c>
      <c r="K459" s="1259">
        <v>0</v>
      </c>
    </row>
    <row r="460" spans="1:11" ht="16.5" customHeight="1" x14ac:dyDescent="0.25">
      <c r="A460" s="1245">
        <v>62335</v>
      </c>
      <c r="B460" s="1245" t="s">
        <v>15335</v>
      </c>
      <c r="C460" s="1245" t="s">
        <v>15331</v>
      </c>
      <c r="D460" s="1245">
        <v>2355</v>
      </c>
      <c r="E460" s="1244" t="s">
        <v>14181</v>
      </c>
      <c r="F460" s="1244" t="s">
        <v>15412</v>
      </c>
      <c r="G460" s="1244" t="s">
        <v>13134</v>
      </c>
      <c r="H460" s="1365">
        <v>10567.6</v>
      </c>
      <c r="I460" s="1363"/>
      <c r="J460" s="1243">
        <v>0</v>
      </c>
      <c r="K460" s="1259">
        <v>0</v>
      </c>
    </row>
    <row r="461" spans="1:11" ht="16.5" customHeight="1" x14ac:dyDescent="0.25">
      <c r="A461" s="1245">
        <v>62592</v>
      </c>
      <c r="B461" s="1245" t="s">
        <v>15335</v>
      </c>
      <c r="C461" s="1245" t="s">
        <v>15331</v>
      </c>
      <c r="D461" s="1245">
        <v>115</v>
      </c>
      <c r="E461" s="1244" t="s">
        <v>15411</v>
      </c>
      <c r="F461" s="1244" t="s">
        <v>15410</v>
      </c>
      <c r="G461" s="1244" t="s">
        <v>13134</v>
      </c>
      <c r="H461" s="1365">
        <v>20197.689999999999</v>
      </c>
      <c r="I461" s="1363"/>
      <c r="J461" s="1243">
        <v>0</v>
      </c>
      <c r="K461" s="1259">
        <v>0</v>
      </c>
    </row>
    <row r="462" spans="1:11" ht="16.5" customHeight="1" x14ac:dyDescent="0.25">
      <c r="A462" s="1245">
        <v>63578</v>
      </c>
      <c r="B462" s="1245" t="s">
        <v>15335</v>
      </c>
      <c r="C462" s="1245" t="s">
        <v>15331</v>
      </c>
      <c r="D462" s="1245">
        <v>2264</v>
      </c>
      <c r="E462" s="1244" t="s">
        <v>13474</v>
      </c>
      <c r="F462" s="1244" t="s">
        <v>15409</v>
      </c>
      <c r="G462" s="1244" t="s">
        <v>13134</v>
      </c>
      <c r="H462" s="1365">
        <v>6221.95</v>
      </c>
      <c r="I462" s="1363"/>
      <c r="J462" s="1243">
        <v>0</v>
      </c>
      <c r="K462" s="1259">
        <v>0</v>
      </c>
    </row>
    <row r="463" spans="1:11" ht="16.5" customHeight="1" x14ac:dyDescent="0.25">
      <c r="A463" s="1245">
        <v>63589</v>
      </c>
      <c r="B463" s="1245" t="s">
        <v>15335</v>
      </c>
      <c r="C463" s="1245" t="s">
        <v>15331</v>
      </c>
      <c r="D463" s="1245">
        <v>2908</v>
      </c>
      <c r="E463" s="1244" t="s">
        <v>15408</v>
      </c>
      <c r="F463" s="1244" t="s">
        <v>15407</v>
      </c>
      <c r="G463" s="1244" t="s">
        <v>13134</v>
      </c>
      <c r="H463" s="1365">
        <v>1675.53</v>
      </c>
      <c r="I463" s="1363"/>
      <c r="J463" s="1243">
        <v>0</v>
      </c>
      <c r="K463" s="1259">
        <v>0</v>
      </c>
    </row>
    <row r="464" spans="1:11" ht="16.5" customHeight="1" x14ac:dyDescent="0.25">
      <c r="A464" s="1245">
        <v>62081</v>
      </c>
      <c r="B464" s="1245" t="s">
        <v>15335</v>
      </c>
      <c r="C464" s="1245" t="s">
        <v>15331</v>
      </c>
      <c r="D464" s="1245">
        <v>847</v>
      </c>
      <c r="E464" s="1244" t="s">
        <v>14046</v>
      </c>
      <c r="F464" s="1244" t="s">
        <v>15406</v>
      </c>
      <c r="G464" s="1244" t="s">
        <v>13134</v>
      </c>
      <c r="H464" s="1365">
        <v>13092.71</v>
      </c>
      <c r="I464" s="1363"/>
      <c r="J464" s="1243">
        <v>0</v>
      </c>
      <c r="K464" s="1259">
        <v>0</v>
      </c>
    </row>
    <row r="465" spans="1:11" ht="16.5" customHeight="1" x14ac:dyDescent="0.25">
      <c r="A465" s="1245">
        <v>63595</v>
      </c>
      <c r="B465" s="1245" t="s">
        <v>15334</v>
      </c>
      <c r="C465" s="1245" t="s">
        <v>15331</v>
      </c>
      <c r="D465" s="1245">
        <v>2219</v>
      </c>
      <c r="E465" s="1244" t="s">
        <v>14525</v>
      </c>
      <c r="F465" s="1244" t="s">
        <v>15405</v>
      </c>
      <c r="G465" s="1244" t="s">
        <v>13134</v>
      </c>
      <c r="H465" s="1365">
        <v>2391.04</v>
      </c>
      <c r="I465" s="1363"/>
      <c r="J465" s="1243">
        <v>0</v>
      </c>
      <c r="K465" s="1259">
        <v>0</v>
      </c>
    </row>
    <row r="466" spans="1:11" ht="16.5" customHeight="1" x14ac:dyDescent="0.25">
      <c r="A466" s="1245">
        <v>63592</v>
      </c>
      <c r="B466" s="1245" t="s">
        <v>15334</v>
      </c>
      <c r="C466" s="1245" t="s">
        <v>15331</v>
      </c>
      <c r="D466" s="1245">
        <v>1933</v>
      </c>
      <c r="E466" s="1244" t="s">
        <v>14455</v>
      </c>
      <c r="F466" s="1244" t="s">
        <v>15404</v>
      </c>
      <c r="G466" s="1244" t="s">
        <v>13134</v>
      </c>
      <c r="H466" s="1365">
        <v>1103.8699999999999</v>
      </c>
      <c r="I466" s="1363"/>
      <c r="J466" s="1243">
        <v>0</v>
      </c>
      <c r="K466" s="1259">
        <v>0</v>
      </c>
    </row>
    <row r="467" spans="1:11" ht="16.5" customHeight="1" x14ac:dyDescent="0.25">
      <c r="A467" s="1245">
        <v>63594</v>
      </c>
      <c r="B467" s="1245" t="s">
        <v>15334</v>
      </c>
      <c r="C467" s="1245" t="s">
        <v>15331</v>
      </c>
      <c r="D467" s="1245">
        <v>2553</v>
      </c>
      <c r="E467" s="1244" t="s">
        <v>14461</v>
      </c>
      <c r="F467" s="1244" t="s">
        <v>15403</v>
      </c>
      <c r="G467" s="1244" t="s">
        <v>13134</v>
      </c>
      <c r="H467" s="1365">
        <v>2388.37</v>
      </c>
      <c r="I467" s="1363"/>
      <c r="J467" s="1243">
        <v>0</v>
      </c>
      <c r="K467" s="1259">
        <v>0</v>
      </c>
    </row>
    <row r="468" spans="1:11" ht="16.5" customHeight="1" x14ac:dyDescent="0.25">
      <c r="A468" s="1245">
        <v>63590</v>
      </c>
      <c r="B468" s="1245" t="s">
        <v>15334</v>
      </c>
      <c r="C468" s="1245" t="s">
        <v>15331</v>
      </c>
      <c r="D468" s="1245">
        <v>2453</v>
      </c>
      <c r="E468" s="1244" t="s">
        <v>13548</v>
      </c>
      <c r="F468" s="1244" t="s">
        <v>15402</v>
      </c>
      <c r="G468" s="1244" t="s">
        <v>13134</v>
      </c>
      <c r="H468" s="1365">
        <v>3582.56</v>
      </c>
      <c r="I468" s="1363"/>
      <c r="J468" s="1243">
        <v>0</v>
      </c>
      <c r="K468" s="1259">
        <v>0</v>
      </c>
    </row>
    <row r="469" spans="1:11" ht="16.5" customHeight="1" x14ac:dyDescent="0.25">
      <c r="A469" s="1245">
        <v>63601</v>
      </c>
      <c r="B469" s="1245" t="s">
        <v>15334</v>
      </c>
      <c r="C469" s="1245" t="s">
        <v>15331</v>
      </c>
      <c r="D469" s="1245">
        <v>2376</v>
      </c>
      <c r="E469" s="1244" t="s">
        <v>13536</v>
      </c>
      <c r="F469" s="1244" t="s">
        <v>15401</v>
      </c>
      <c r="G469" s="1244" t="s">
        <v>13134</v>
      </c>
      <c r="H469" s="1365">
        <v>1194.19</v>
      </c>
      <c r="I469" s="1363"/>
      <c r="J469" s="1243">
        <v>0</v>
      </c>
      <c r="K469" s="1259">
        <v>0</v>
      </c>
    </row>
    <row r="470" spans="1:11" ht="16.5" customHeight="1" x14ac:dyDescent="0.25">
      <c r="A470" s="1245">
        <v>63602</v>
      </c>
      <c r="B470" s="1245" t="s">
        <v>15334</v>
      </c>
      <c r="C470" s="1245" t="s">
        <v>15331</v>
      </c>
      <c r="D470" s="1245">
        <v>2594</v>
      </c>
      <c r="E470" s="1244" t="s">
        <v>14478</v>
      </c>
      <c r="F470" s="1244" t="s">
        <v>15400</v>
      </c>
      <c r="G470" s="1244" t="s">
        <v>13134</v>
      </c>
      <c r="H470" s="1365">
        <v>1194.19</v>
      </c>
      <c r="I470" s="1363"/>
      <c r="J470" s="1243">
        <v>0</v>
      </c>
      <c r="K470" s="1259">
        <v>0</v>
      </c>
    </row>
    <row r="471" spans="1:11" ht="16.5" customHeight="1" x14ac:dyDescent="0.25">
      <c r="A471" s="1245">
        <v>63202</v>
      </c>
      <c r="B471" s="1245" t="s">
        <v>15334</v>
      </c>
      <c r="C471" s="1245" t="s">
        <v>15331</v>
      </c>
      <c r="D471" s="1245">
        <v>680</v>
      </c>
      <c r="E471" s="1244" t="s">
        <v>15399</v>
      </c>
      <c r="F471" s="1244" t="s">
        <v>15398</v>
      </c>
      <c r="G471" s="1244" t="s">
        <v>13181</v>
      </c>
      <c r="H471" s="1365">
        <v>0</v>
      </c>
      <c r="I471" s="1363"/>
      <c r="J471" s="1243">
        <v>7017.34</v>
      </c>
      <c r="K471" s="1259">
        <v>0</v>
      </c>
    </row>
    <row r="472" spans="1:11" ht="16.5" customHeight="1" x14ac:dyDescent="0.25">
      <c r="A472" s="1245">
        <v>61080</v>
      </c>
      <c r="B472" s="1245" t="s">
        <v>15334</v>
      </c>
      <c r="C472" s="1245" t="s">
        <v>15331</v>
      </c>
      <c r="D472" s="1245">
        <v>336</v>
      </c>
      <c r="E472" s="1244" t="s">
        <v>15397</v>
      </c>
      <c r="F472" s="1244" t="s">
        <v>15396</v>
      </c>
      <c r="G472" s="1244" t="s">
        <v>13181</v>
      </c>
      <c r="H472" s="1365">
        <v>0</v>
      </c>
      <c r="I472" s="1363"/>
      <c r="J472" s="1243">
        <v>3158.65</v>
      </c>
      <c r="K472" s="1259">
        <v>0</v>
      </c>
    </row>
    <row r="473" spans="1:11" ht="16.5" customHeight="1" x14ac:dyDescent="0.25">
      <c r="A473" s="1245">
        <v>62734</v>
      </c>
      <c r="B473" s="1245" t="s">
        <v>15334</v>
      </c>
      <c r="C473" s="1245" t="s">
        <v>15331</v>
      </c>
      <c r="D473" s="1245">
        <v>2551</v>
      </c>
      <c r="E473" s="1244" t="s">
        <v>14017</v>
      </c>
      <c r="F473" s="1244" t="s">
        <v>15395</v>
      </c>
      <c r="G473" s="1244" t="s">
        <v>13134</v>
      </c>
      <c r="H473" s="1365">
        <v>2000</v>
      </c>
      <c r="I473" s="1363"/>
      <c r="J473" s="1243">
        <v>0</v>
      </c>
      <c r="K473" s="1259">
        <v>0</v>
      </c>
    </row>
    <row r="474" spans="1:11" ht="16.5" customHeight="1" x14ac:dyDescent="0.25">
      <c r="A474" s="1245">
        <v>63583</v>
      </c>
      <c r="B474" s="1245" t="s">
        <v>15335</v>
      </c>
      <c r="C474" s="1245" t="s">
        <v>15331</v>
      </c>
      <c r="D474" s="1245">
        <v>1756</v>
      </c>
      <c r="E474" s="1244" t="s">
        <v>13602</v>
      </c>
      <c r="F474" s="1244" t="s">
        <v>15394</v>
      </c>
      <c r="G474" s="1244" t="s">
        <v>13134</v>
      </c>
      <c r="H474" s="1365">
        <v>3498.79</v>
      </c>
      <c r="I474" s="1363"/>
      <c r="J474" s="1243">
        <v>0</v>
      </c>
      <c r="K474" s="1259">
        <v>0</v>
      </c>
    </row>
    <row r="475" spans="1:11" ht="16.5" customHeight="1" x14ac:dyDescent="0.25">
      <c r="A475" s="1245">
        <v>62526</v>
      </c>
      <c r="B475" s="1245" t="s">
        <v>15335</v>
      </c>
      <c r="C475" s="1245" t="s">
        <v>15331</v>
      </c>
      <c r="D475" s="1245">
        <v>651</v>
      </c>
      <c r="E475" s="1244" t="s">
        <v>14228</v>
      </c>
      <c r="F475" s="1244" t="s">
        <v>15393</v>
      </c>
      <c r="G475" s="1244" t="s">
        <v>13134</v>
      </c>
      <c r="H475" s="1365">
        <v>10098.84</v>
      </c>
      <c r="I475" s="1363"/>
      <c r="J475" s="1243">
        <v>0</v>
      </c>
      <c r="K475" s="1259">
        <v>0</v>
      </c>
    </row>
    <row r="476" spans="1:11" ht="16.5" customHeight="1" x14ac:dyDescent="0.25">
      <c r="A476" s="1245">
        <v>62524</v>
      </c>
      <c r="B476" s="1245" t="s">
        <v>15335</v>
      </c>
      <c r="C476" s="1245" t="s">
        <v>15331</v>
      </c>
      <c r="D476" s="1245">
        <v>1086</v>
      </c>
      <c r="E476" s="1244" t="s">
        <v>14221</v>
      </c>
      <c r="F476" s="1244" t="s">
        <v>15392</v>
      </c>
      <c r="G476" s="1244" t="s">
        <v>13134</v>
      </c>
      <c r="H476" s="1365">
        <v>3049.42</v>
      </c>
      <c r="I476" s="1363"/>
      <c r="J476" s="1243">
        <v>0</v>
      </c>
      <c r="K476" s="1259">
        <v>0</v>
      </c>
    </row>
    <row r="477" spans="1:11" ht="16.5" customHeight="1" x14ac:dyDescent="0.25">
      <c r="A477" s="1245">
        <v>62895</v>
      </c>
      <c r="B477" s="1245" t="s">
        <v>15331</v>
      </c>
      <c r="C477" s="1245" t="s">
        <v>15331</v>
      </c>
      <c r="D477" s="1245">
        <v>1529</v>
      </c>
      <c r="E477" s="1244" t="s">
        <v>13505</v>
      </c>
      <c r="F477" s="1244" t="s">
        <v>15391</v>
      </c>
      <c r="G477" s="1244" t="s">
        <v>13181</v>
      </c>
      <c r="H477" s="1365">
        <v>0</v>
      </c>
      <c r="I477" s="1363"/>
      <c r="J477" s="1243">
        <v>4420.71</v>
      </c>
      <c r="K477" s="1259">
        <v>0</v>
      </c>
    </row>
    <row r="478" spans="1:11" ht="16.5" customHeight="1" x14ac:dyDescent="0.25">
      <c r="A478" s="1245">
        <v>63588</v>
      </c>
      <c r="B478" s="1245" t="s">
        <v>15335</v>
      </c>
      <c r="C478" s="1245" t="s">
        <v>15331</v>
      </c>
      <c r="D478" s="1245">
        <v>1380</v>
      </c>
      <c r="E478" s="1244" t="s">
        <v>14612</v>
      </c>
      <c r="F478" s="1244"/>
      <c r="G478" s="1244" t="s">
        <v>13139</v>
      </c>
      <c r="H478" s="1365">
        <v>0</v>
      </c>
      <c r="I478" s="1363"/>
      <c r="J478" s="1243">
        <v>0</v>
      </c>
      <c r="K478" s="1259">
        <v>11037.92</v>
      </c>
    </row>
    <row r="479" spans="1:11" ht="16.5" customHeight="1" x14ac:dyDescent="0.25">
      <c r="A479" s="1245">
        <v>63587</v>
      </c>
      <c r="B479" s="1245" t="s">
        <v>15335</v>
      </c>
      <c r="C479" s="1245" t="s">
        <v>15331</v>
      </c>
      <c r="D479" s="1245">
        <v>1380</v>
      </c>
      <c r="E479" s="1244" t="s">
        <v>14612</v>
      </c>
      <c r="F479" s="1244"/>
      <c r="G479" s="1244" t="s">
        <v>13139</v>
      </c>
      <c r="H479" s="1365">
        <v>0</v>
      </c>
      <c r="I479" s="1363"/>
      <c r="J479" s="1243">
        <v>0</v>
      </c>
      <c r="K479" s="1259">
        <v>4398.22</v>
      </c>
    </row>
    <row r="480" spans="1:11" ht="16.5" customHeight="1" x14ac:dyDescent="0.25">
      <c r="A480" s="1245">
        <v>61886</v>
      </c>
      <c r="B480" s="1245" t="s">
        <v>15341</v>
      </c>
      <c r="C480" s="1245" t="s">
        <v>15331</v>
      </c>
      <c r="D480" s="1245">
        <v>3024</v>
      </c>
      <c r="E480" s="1244" t="s">
        <v>13326</v>
      </c>
      <c r="F480" s="1244"/>
      <c r="G480" s="1244" t="s">
        <v>13139</v>
      </c>
      <c r="H480" s="1365">
        <v>0</v>
      </c>
      <c r="I480" s="1363"/>
      <c r="J480" s="1243">
        <v>0</v>
      </c>
      <c r="K480" s="1259">
        <v>19169.47</v>
      </c>
    </row>
    <row r="481" spans="1:11" ht="16.5" customHeight="1" x14ac:dyDescent="0.25">
      <c r="A481" s="1245">
        <v>61884</v>
      </c>
      <c r="B481" s="1245" t="s">
        <v>15341</v>
      </c>
      <c r="C481" s="1245" t="s">
        <v>15331</v>
      </c>
      <c r="D481" s="1245">
        <v>3110</v>
      </c>
      <c r="E481" s="1244" t="s">
        <v>15390</v>
      </c>
      <c r="F481" s="1244"/>
      <c r="G481" s="1244" t="s">
        <v>13139</v>
      </c>
      <c r="H481" s="1365">
        <v>0</v>
      </c>
      <c r="I481" s="1363"/>
      <c r="J481" s="1243">
        <v>0</v>
      </c>
      <c r="K481" s="1259">
        <v>9217.77</v>
      </c>
    </row>
    <row r="482" spans="1:11" ht="16.5" customHeight="1" x14ac:dyDescent="0.25">
      <c r="A482" s="1245">
        <v>61888</v>
      </c>
      <c r="B482" s="1245" t="s">
        <v>15341</v>
      </c>
      <c r="C482" s="1245" t="s">
        <v>15331</v>
      </c>
      <c r="D482" s="1245">
        <v>3008</v>
      </c>
      <c r="E482" s="1244" t="s">
        <v>13330</v>
      </c>
      <c r="F482" s="1244"/>
      <c r="G482" s="1244" t="s">
        <v>13139</v>
      </c>
      <c r="H482" s="1365">
        <v>0</v>
      </c>
      <c r="I482" s="1363"/>
      <c r="J482" s="1243">
        <v>0</v>
      </c>
      <c r="K482" s="1259">
        <v>9810.67</v>
      </c>
    </row>
    <row r="483" spans="1:11" ht="16.5" customHeight="1" x14ac:dyDescent="0.25">
      <c r="A483" s="1245">
        <v>62404</v>
      </c>
      <c r="B483" s="1245" t="s">
        <v>15341</v>
      </c>
      <c r="C483" s="1245" t="s">
        <v>15331</v>
      </c>
      <c r="D483" s="1245">
        <v>3109</v>
      </c>
      <c r="E483" s="1244" t="s">
        <v>13332</v>
      </c>
      <c r="F483" s="1244"/>
      <c r="G483" s="1244" t="s">
        <v>13139</v>
      </c>
      <c r="H483" s="1365">
        <v>0</v>
      </c>
      <c r="I483" s="1363"/>
      <c r="J483" s="1243">
        <v>0</v>
      </c>
      <c r="K483" s="1259">
        <v>9975.9699999999993</v>
      </c>
    </row>
    <row r="484" spans="1:11" ht="16.5" customHeight="1" x14ac:dyDescent="0.25">
      <c r="A484" s="1245">
        <v>63527</v>
      </c>
      <c r="B484" s="1245" t="s">
        <v>15387</v>
      </c>
      <c r="C484" s="1245" t="s">
        <v>15331</v>
      </c>
      <c r="D484" s="1245">
        <v>1246</v>
      </c>
      <c r="E484" s="1244" t="s">
        <v>15389</v>
      </c>
      <c r="F484" s="1244"/>
      <c r="G484" s="1244" t="s">
        <v>13139</v>
      </c>
      <c r="H484" s="1365">
        <v>0</v>
      </c>
      <c r="I484" s="1363"/>
      <c r="J484" s="1243">
        <v>0</v>
      </c>
      <c r="K484" s="1259">
        <v>21949.78</v>
      </c>
    </row>
    <row r="485" spans="1:11" ht="16.5" customHeight="1" x14ac:dyDescent="0.25">
      <c r="A485" s="1245">
        <v>62569</v>
      </c>
      <c r="B485" s="1245" t="s">
        <v>15387</v>
      </c>
      <c r="C485" s="1245" t="s">
        <v>15331</v>
      </c>
      <c r="D485" s="1245">
        <v>280</v>
      </c>
      <c r="E485" s="1244" t="s">
        <v>13725</v>
      </c>
      <c r="F485" s="1244"/>
      <c r="G485" s="1244" t="s">
        <v>13134</v>
      </c>
      <c r="H485" s="1365">
        <v>4039.54</v>
      </c>
      <c r="I485" s="1363"/>
      <c r="J485" s="1243">
        <v>0</v>
      </c>
      <c r="K485" s="1259">
        <v>0</v>
      </c>
    </row>
    <row r="486" spans="1:11" ht="16.5" customHeight="1" x14ac:dyDescent="0.25">
      <c r="A486" s="1245">
        <v>62527</v>
      </c>
      <c r="B486" s="1245" t="s">
        <v>15387</v>
      </c>
      <c r="C486" s="1245" t="s">
        <v>15331</v>
      </c>
      <c r="D486" s="1245">
        <v>1731</v>
      </c>
      <c r="E486" s="1244" t="s">
        <v>15388</v>
      </c>
      <c r="F486" s="1244"/>
      <c r="G486" s="1244" t="s">
        <v>13139</v>
      </c>
      <c r="H486" s="1365">
        <v>0</v>
      </c>
      <c r="I486" s="1363"/>
      <c r="J486" s="1243">
        <v>0</v>
      </c>
      <c r="K486" s="1259">
        <v>13703.85</v>
      </c>
    </row>
    <row r="487" spans="1:11" ht="16.5" customHeight="1" x14ac:dyDescent="0.25">
      <c r="A487" s="1245">
        <v>62702</v>
      </c>
      <c r="B487" s="1245" t="s">
        <v>15387</v>
      </c>
      <c r="C487" s="1245" t="s">
        <v>15331</v>
      </c>
      <c r="D487" s="1245">
        <v>1291</v>
      </c>
      <c r="E487" s="1244" t="s">
        <v>14178</v>
      </c>
      <c r="F487" s="1244"/>
      <c r="G487" s="1244" t="s">
        <v>13139</v>
      </c>
      <c r="H487" s="1365">
        <v>0</v>
      </c>
      <c r="I487" s="1363"/>
      <c r="J487" s="1243">
        <v>0</v>
      </c>
      <c r="K487" s="1259">
        <v>15148.27</v>
      </c>
    </row>
    <row r="488" spans="1:11" ht="16.5" customHeight="1" x14ac:dyDescent="0.25">
      <c r="A488" s="1245">
        <v>63282</v>
      </c>
      <c r="B488" s="1245" t="s">
        <v>15339</v>
      </c>
      <c r="C488" s="1245" t="s">
        <v>15331</v>
      </c>
      <c r="D488" s="1245">
        <v>2875</v>
      </c>
      <c r="E488" s="1244" t="s">
        <v>14458</v>
      </c>
      <c r="F488" s="1244"/>
      <c r="G488" s="1244" t="s">
        <v>13139</v>
      </c>
      <c r="H488" s="1365">
        <v>0</v>
      </c>
      <c r="I488" s="1363"/>
      <c r="J488" s="1243">
        <v>0</v>
      </c>
      <c r="K488" s="1259">
        <v>1194.19</v>
      </c>
    </row>
    <row r="489" spans="1:11" ht="16.5" customHeight="1" x14ac:dyDescent="0.25">
      <c r="A489" s="1245">
        <v>63427</v>
      </c>
      <c r="B489" s="1245" t="s">
        <v>15339</v>
      </c>
      <c r="C489" s="1245" t="s">
        <v>15331</v>
      </c>
      <c r="D489" s="1245">
        <v>1580</v>
      </c>
      <c r="E489" s="1244" t="s">
        <v>15386</v>
      </c>
      <c r="F489" s="1244"/>
      <c r="G489" s="1244" t="s">
        <v>13139</v>
      </c>
      <c r="H489" s="1365">
        <v>0</v>
      </c>
      <c r="I489" s="1363"/>
      <c r="J489" s="1243">
        <v>0</v>
      </c>
      <c r="K489" s="1259">
        <v>5972.32</v>
      </c>
    </row>
    <row r="490" spans="1:11" ht="16.5" customHeight="1" x14ac:dyDescent="0.25">
      <c r="A490" s="1245">
        <v>63540</v>
      </c>
      <c r="B490" s="1245" t="s">
        <v>15339</v>
      </c>
      <c r="C490" s="1245" t="s">
        <v>15331</v>
      </c>
      <c r="D490" s="1245">
        <v>3151</v>
      </c>
      <c r="E490" s="1244" t="s">
        <v>14340</v>
      </c>
      <c r="F490" s="1244"/>
      <c r="G490" s="1244" t="s">
        <v>13139</v>
      </c>
      <c r="H490" s="1365">
        <v>0</v>
      </c>
      <c r="I490" s="1363"/>
      <c r="J490" s="1243">
        <v>0</v>
      </c>
      <c r="K490" s="1259">
        <v>7085.25</v>
      </c>
    </row>
    <row r="491" spans="1:11" ht="16.5" customHeight="1" x14ac:dyDescent="0.25">
      <c r="A491" s="1245">
        <v>62568</v>
      </c>
      <c r="B491" s="1245" t="s">
        <v>15339</v>
      </c>
      <c r="C491" s="1245" t="s">
        <v>15331</v>
      </c>
      <c r="D491" s="1245">
        <v>215</v>
      </c>
      <c r="E491" s="1244" t="s">
        <v>13940</v>
      </c>
      <c r="F491" s="1244"/>
      <c r="G491" s="1244" t="s">
        <v>13139</v>
      </c>
      <c r="H491" s="1365">
        <v>0</v>
      </c>
      <c r="I491" s="1363"/>
      <c r="J491" s="1243">
        <v>0</v>
      </c>
      <c r="K491" s="1259">
        <v>5590.27</v>
      </c>
    </row>
    <row r="492" spans="1:11" ht="16.5" customHeight="1" x14ac:dyDescent="0.25">
      <c r="A492" s="1245">
        <v>46416</v>
      </c>
      <c r="B492" s="1245" t="s">
        <v>15339</v>
      </c>
      <c r="C492" s="1245" t="s">
        <v>15331</v>
      </c>
      <c r="D492" s="1245">
        <v>981</v>
      </c>
      <c r="E492" s="1244" t="s">
        <v>15385</v>
      </c>
      <c r="F492" s="1244"/>
      <c r="G492" s="1244" t="s">
        <v>13139</v>
      </c>
      <c r="H492" s="1365">
        <v>0</v>
      </c>
      <c r="I492" s="1363"/>
      <c r="J492" s="1243">
        <v>0</v>
      </c>
      <c r="K492" s="1259">
        <v>6500</v>
      </c>
    </row>
    <row r="493" spans="1:11" ht="16.5" customHeight="1" x14ac:dyDescent="0.25">
      <c r="A493" s="1245">
        <v>63556</v>
      </c>
      <c r="B493" s="1245" t="s">
        <v>15337</v>
      </c>
      <c r="C493" s="1245" t="s">
        <v>15331</v>
      </c>
      <c r="D493" s="1245">
        <v>3130</v>
      </c>
      <c r="E493" s="1244" t="s">
        <v>13178</v>
      </c>
      <c r="F493" s="1244"/>
      <c r="G493" s="1244" t="s">
        <v>13139</v>
      </c>
      <c r="H493" s="1365">
        <v>0</v>
      </c>
      <c r="I493" s="1363"/>
      <c r="J493" s="1243">
        <v>0</v>
      </c>
      <c r="K493" s="1259">
        <v>1234.1500000000001</v>
      </c>
    </row>
    <row r="494" spans="1:11" ht="16.5" customHeight="1" x14ac:dyDescent="0.25">
      <c r="A494" s="1245">
        <v>63552</v>
      </c>
      <c r="B494" s="1245" t="s">
        <v>15337</v>
      </c>
      <c r="C494" s="1245" t="s">
        <v>15331</v>
      </c>
      <c r="D494" s="1245">
        <v>2870</v>
      </c>
      <c r="E494" s="1244" t="s">
        <v>15384</v>
      </c>
      <c r="F494" s="1244"/>
      <c r="G494" s="1244" t="s">
        <v>13139</v>
      </c>
      <c r="H494" s="1365">
        <v>0</v>
      </c>
      <c r="I494" s="1363"/>
      <c r="J494" s="1243">
        <v>0</v>
      </c>
      <c r="K494" s="1259">
        <v>938.13</v>
      </c>
    </row>
    <row r="495" spans="1:11" ht="16.5" customHeight="1" x14ac:dyDescent="0.25">
      <c r="A495" s="1245">
        <v>62747</v>
      </c>
      <c r="B495" s="1245" t="s">
        <v>15339</v>
      </c>
      <c r="C495" s="1245" t="s">
        <v>15331</v>
      </c>
      <c r="D495" s="1245">
        <v>2068</v>
      </c>
      <c r="E495" s="1244" t="s">
        <v>13683</v>
      </c>
      <c r="F495" s="1244"/>
      <c r="G495" s="1244" t="s">
        <v>13139</v>
      </c>
      <c r="H495" s="1365">
        <v>0</v>
      </c>
      <c r="I495" s="1363"/>
      <c r="J495" s="1243">
        <v>0</v>
      </c>
      <c r="K495" s="1259">
        <v>10098.84</v>
      </c>
    </row>
    <row r="496" spans="1:11" ht="16.5" customHeight="1" x14ac:dyDescent="0.25">
      <c r="A496" s="1245">
        <v>62718</v>
      </c>
      <c r="B496" s="1245" t="s">
        <v>15339</v>
      </c>
      <c r="C496" s="1245" t="s">
        <v>15331</v>
      </c>
      <c r="D496" s="1245">
        <v>1016</v>
      </c>
      <c r="E496" s="1244" t="s">
        <v>13631</v>
      </c>
      <c r="F496" s="1244"/>
      <c r="G496" s="1244" t="s">
        <v>13139</v>
      </c>
      <c r="H496" s="1365">
        <v>0</v>
      </c>
      <c r="I496" s="1363"/>
      <c r="J496" s="1243">
        <v>0</v>
      </c>
      <c r="K496" s="1259">
        <v>4069.3</v>
      </c>
    </row>
    <row r="497" spans="1:11" ht="16.5" customHeight="1" x14ac:dyDescent="0.25">
      <c r="A497" s="1245">
        <v>63074</v>
      </c>
      <c r="B497" s="1245" t="s">
        <v>15339</v>
      </c>
      <c r="C497" s="1245" t="s">
        <v>15331</v>
      </c>
      <c r="D497" s="1245">
        <v>2615</v>
      </c>
      <c r="E497" s="1244" t="s">
        <v>13338</v>
      </c>
      <c r="F497" s="1244"/>
      <c r="G497" s="1244" t="s">
        <v>13139</v>
      </c>
      <c r="H497" s="1365">
        <v>0</v>
      </c>
      <c r="I497" s="1363"/>
      <c r="J497" s="1243">
        <v>0</v>
      </c>
      <c r="K497" s="1259">
        <v>6413.3</v>
      </c>
    </row>
    <row r="498" spans="1:11" ht="16.5" customHeight="1" x14ac:dyDescent="0.25">
      <c r="A498" s="1245">
        <v>62909</v>
      </c>
      <c r="B498" s="1245" t="s">
        <v>15337</v>
      </c>
      <c r="C498" s="1245" t="s">
        <v>15331</v>
      </c>
      <c r="D498" s="1245">
        <v>1646</v>
      </c>
      <c r="E498" s="1244" t="s">
        <v>13356</v>
      </c>
      <c r="F498" s="1244"/>
      <c r="G498" s="1244" t="s">
        <v>13139</v>
      </c>
      <c r="H498" s="1365">
        <v>0</v>
      </c>
      <c r="I498" s="1363"/>
      <c r="J498" s="1243">
        <v>0</v>
      </c>
      <c r="K498" s="1259">
        <v>16517.86</v>
      </c>
    </row>
    <row r="499" spans="1:11" ht="16.5" customHeight="1" x14ac:dyDescent="0.25">
      <c r="A499" s="1245">
        <v>62126</v>
      </c>
      <c r="B499" s="1245" t="s">
        <v>15337</v>
      </c>
      <c r="C499" s="1245" t="s">
        <v>15331</v>
      </c>
      <c r="D499" s="1245">
        <v>3138</v>
      </c>
      <c r="E499" s="1244" t="s">
        <v>15327</v>
      </c>
      <c r="F499" s="1244"/>
      <c r="G499" s="1244" t="s">
        <v>13139</v>
      </c>
      <c r="H499" s="1365">
        <v>0</v>
      </c>
      <c r="I499" s="1363"/>
      <c r="J499" s="1243">
        <v>0</v>
      </c>
      <c r="K499" s="1259">
        <v>13784.69</v>
      </c>
    </row>
    <row r="500" spans="1:11" ht="16.5" customHeight="1" x14ac:dyDescent="0.25">
      <c r="A500" s="1245">
        <v>62029</v>
      </c>
      <c r="B500" s="1245" t="s">
        <v>15337</v>
      </c>
      <c r="C500" s="1245" t="s">
        <v>15331</v>
      </c>
      <c r="D500" s="1245">
        <v>2538</v>
      </c>
      <c r="E500" s="1244" t="s">
        <v>15383</v>
      </c>
      <c r="F500" s="1244"/>
      <c r="G500" s="1244" t="s">
        <v>13139</v>
      </c>
      <c r="H500" s="1365">
        <v>0</v>
      </c>
      <c r="I500" s="1363"/>
      <c r="J500" s="1243">
        <v>0</v>
      </c>
      <c r="K500" s="1259">
        <v>111619.9</v>
      </c>
    </row>
    <row r="501" spans="1:11" ht="16.5" customHeight="1" x14ac:dyDescent="0.25">
      <c r="A501" s="1245">
        <v>62345</v>
      </c>
      <c r="B501" s="1245" t="s">
        <v>15337</v>
      </c>
      <c r="C501" s="1245" t="s">
        <v>15331</v>
      </c>
      <c r="D501" s="1245">
        <v>445</v>
      </c>
      <c r="E501" s="1244" t="s">
        <v>13319</v>
      </c>
      <c r="F501" s="1244"/>
      <c r="G501" s="1244" t="s">
        <v>13139</v>
      </c>
      <c r="H501" s="1365">
        <v>0</v>
      </c>
      <c r="I501" s="1363"/>
      <c r="J501" s="1243">
        <v>0</v>
      </c>
      <c r="K501" s="1259">
        <v>6217.93</v>
      </c>
    </row>
    <row r="502" spans="1:11" ht="16.5" customHeight="1" x14ac:dyDescent="0.25">
      <c r="A502" s="1245">
        <v>62851</v>
      </c>
      <c r="B502" s="1245" t="s">
        <v>15337</v>
      </c>
      <c r="C502" s="1245" t="s">
        <v>15331</v>
      </c>
      <c r="D502" s="1245">
        <v>32</v>
      </c>
      <c r="E502" s="1244" t="s">
        <v>13336</v>
      </c>
      <c r="F502" s="1244"/>
      <c r="G502" s="1244" t="s">
        <v>13139</v>
      </c>
      <c r="H502" s="1365">
        <v>0</v>
      </c>
      <c r="I502" s="1363"/>
      <c r="J502" s="1243">
        <v>0</v>
      </c>
      <c r="K502" s="1259">
        <v>129025.8</v>
      </c>
    </row>
    <row r="503" spans="1:11" ht="16.5" customHeight="1" x14ac:dyDescent="0.25">
      <c r="A503" s="1245">
        <v>62372</v>
      </c>
      <c r="B503" s="1245" t="s">
        <v>15337</v>
      </c>
      <c r="C503" s="1245" t="s">
        <v>15331</v>
      </c>
      <c r="D503" s="1245">
        <v>1848</v>
      </c>
      <c r="E503" s="1244" t="s">
        <v>15382</v>
      </c>
      <c r="F503" s="1244"/>
      <c r="G503" s="1244" t="s">
        <v>13139</v>
      </c>
      <c r="H503" s="1365">
        <v>0</v>
      </c>
      <c r="I503" s="1363"/>
      <c r="J503" s="1243">
        <v>0</v>
      </c>
      <c r="K503" s="1259">
        <v>7157.04</v>
      </c>
    </row>
    <row r="504" spans="1:11" ht="16.5" customHeight="1" x14ac:dyDescent="0.25">
      <c r="A504" s="1245">
        <v>62596</v>
      </c>
      <c r="B504" s="1245" t="s">
        <v>15337</v>
      </c>
      <c r="C504" s="1245" t="s">
        <v>15331</v>
      </c>
      <c r="D504" s="1245">
        <v>68</v>
      </c>
      <c r="E504" s="1244" t="s">
        <v>13681</v>
      </c>
      <c r="F504" s="1244"/>
      <c r="G504" s="1244" t="s">
        <v>13139</v>
      </c>
      <c r="H504" s="1365">
        <v>0</v>
      </c>
      <c r="I504" s="1363"/>
      <c r="J504" s="1243">
        <v>0</v>
      </c>
      <c r="K504" s="1259">
        <v>22589.3</v>
      </c>
    </row>
    <row r="505" spans="1:11" ht="16.5" customHeight="1" x14ac:dyDescent="0.25">
      <c r="A505" s="1245">
        <v>62163</v>
      </c>
      <c r="B505" s="1245" t="s">
        <v>15335</v>
      </c>
      <c r="C505" s="1245" t="s">
        <v>15331</v>
      </c>
      <c r="D505" s="1245">
        <v>1258</v>
      </c>
      <c r="E505" s="1244" t="s">
        <v>14654</v>
      </c>
      <c r="F505" s="1244"/>
      <c r="G505" s="1244" t="s">
        <v>13139</v>
      </c>
      <c r="H505" s="1365">
        <v>0</v>
      </c>
      <c r="I505" s="1363"/>
      <c r="J505" s="1243">
        <v>0</v>
      </c>
      <c r="K505" s="1259">
        <v>2125.12</v>
      </c>
    </row>
    <row r="506" spans="1:11" ht="16.5" customHeight="1" x14ac:dyDescent="0.25">
      <c r="A506" s="1245">
        <v>62357</v>
      </c>
      <c r="B506" s="1245" t="s">
        <v>15335</v>
      </c>
      <c r="C506" s="1245" t="s">
        <v>15331</v>
      </c>
      <c r="D506" s="1245">
        <v>2673</v>
      </c>
      <c r="E506" s="1244" t="s">
        <v>13321</v>
      </c>
      <c r="F506" s="1244"/>
      <c r="G506" s="1244" t="s">
        <v>13139</v>
      </c>
      <c r="H506" s="1365">
        <v>0</v>
      </c>
      <c r="I506" s="1363"/>
      <c r="J506" s="1243">
        <v>0</v>
      </c>
      <c r="K506" s="1259">
        <v>5156.4799999999996</v>
      </c>
    </row>
    <row r="507" spans="1:11" ht="16.5" customHeight="1" x14ac:dyDescent="0.25">
      <c r="A507" s="1245">
        <v>63473</v>
      </c>
      <c r="B507" s="1245" t="s">
        <v>15335</v>
      </c>
      <c r="C507" s="1245" t="s">
        <v>15331</v>
      </c>
      <c r="D507" s="1245">
        <v>1501</v>
      </c>
      <c r="E507" s="1244" t="s">
        <v>15381</v>
      </c>
      <c r="F507" s="1244"/>
      <c r="G507" s="1244" t="s">
        <v>13139</v>
      </c>
      <c r="H507" s="1365">
        <v>0</v>
      </c>
      <c r="I507" s="1363"/>
      <c r="J507" s="1243">
        <v>0</v>
      </c>
      <c r="K507" s="1259">
        <v>12232.07</v>
      </c>
    </row>
    <row r="508" spans="1:11" ht="16.5" customHeight="1" x14ac:dyDescent="0.25">
      <c r="A508" s="1245">
        <v>62793</v>
      </c>
      <c r="B508" s="1245" t="s">
        <v>15335</v>
      </c>
      <c r="C508" s="1245" t="s">
        <v>15331</v>
      </c>
      <c r="D508" s="1245">
        <v>1032</v>
      </c>
      <c r="E508" s="1244" t="s">
        <v>13293</v>
      </c>
      <c r="F508" s="1244"/>
      <c r="G508" s="1244" t="s">
        <v>13139</v>
      </c>
      <c r="H508" s="1365">
        <v>0</v>
      </c>
      <c r="I508" s="1363"/>
      <c r="J508" s="1243">
        <v>0</v>
      </c>
      <c r="K508" s="1259">
        <v>60641.95</v>
      </c>
    </row>
    <row r="509" spans="1:11" ht="16.5" customHeight="1" x14ac:dyDescent="0.25">
      <c r="A509" s="1245">
        <v>62864</v>
      </c>
      <c r="B509" s="1245" t="s">
        <v>15335</v>
      </c>
      <c r="C509" s="1245" t="s">
        <v>15331</v>
      </c>
      <c r="D509" s="1245">
        <v>1585</v>
      </c>
      <c r="E509" s="1244" t="s">
        <v>13760</v>
      </c>
      <c r="F509" s="1244"/>
      <c r="G509" s="1244" t="s">
        <v>13139</v>
      </c>
      <c r="H509" s="1365">
        <v>0</v>
      </c>
      <c r="I509" s="1363"/>
      <c r="J509" s="1243">
        <v>0</v>
      </c>
      <c r="K509" s="1259">
        <v>1959.43</v>
      </c>
    </row>
    <row r="510" spans="1:11" ht="16.5" customHeight="1" x14ac:dyDescent="0.25">
      <c r="A510" s="1245">
        <v>61347</v>
      </c>
      <c r="B510" s="1245" t="s">
        <v>15335</v>
      </c>
      <c r="C510" s="1245" t="s">
        <v>15331</v>
      </c>
      <c r="D510" s="1245">
        <v>979</v>
      </c>
      <c r="E510" s="1244" t="s">
        <v>13280</v>
      </c>
      <c r="F510" s="1244"/>
      <c r="G510" s="1244" t="s">
        <v>13139</v>
      </c>
      <c r="H510" s="1365">
        <v>0</v>
      </c>
      <c r="I510" s="1363"/>
      <c r="J510" s="1243">
        <v>0</v>
      </c>
      <c r="K510" s="1259">
        <v>15244.62</v>
      </c>
    </row>
    <row r="511" spans="1:11" ht="16.5" customHeight="1" x14ac:dyDescent="0.25">
      <c r="A511" s="1245">
        <v>63699</v>
      </c>
      <c r="B511" s="1245" t="s">
        <v>15331</v>
      </c>
      <c r="C511" s="1245" t="s">
        <v>15331</v>
      </c>
      <c r="D511" s="1245">
        <v>477</v>
      </c>
      <c r="E511" s="1244" t="s">
        <v>13770</v>
      </c>
      <c r="F511" s="1244"/>
      <c r="G511" s="1244" t="s">
        <v>13139</v>
      </c>
      <c r="H511" s="1365">
        <v>0</v>
      </c>
      <c r="I511" s="1363"/>
      <c r="J511" s="1243">
        <v>0</v>
      </c>
      <c r="K511" s="1259">
        <v>2047.88</v>
      </c>
    </row>
    <row r="512" spans="1:11" ht="16.5" customHeight="1" x14ac:dyDescent="0.25">
      <c r="A512" s="1245">
        <v>63700</v>
      </c>
      <c r="B512" s="1245" t="s">
        <v>15331</v>
      </c>
      <c r="C512" s="1245" t="s">
        <v>15331</v>
      </c>
      <c r="D512" s="1245">
        <v>477</v>
      </c>
      <c r="E512" s="1244" t="s">
        <v>13770</v>
      </c>
      <c r="F512" s="1244"/>
      <c r="G512" s="1244" t="s">
        <v>13139</v>
      </c>
      <c r="H512" s="1365">
        <v>0</v>
      </c>
      <c r="I512" s="1363"/>
      <c r="J512" s="1243">
        <v>0</v>
      </c>
      <c r="K512" s="1259">
        <v>2047.88</v>
      </c>
    </row>
    <row r="513" spans="1:11" ht="16.5" customHeight="1" x14ac:dyDescent="0.25">
      <c r="A513" s="1245">
        <v>62533</v>
      </c>
      <c r="B513" s="1245" t="s">
        <v>15335</v>
      </c>
      <c r="C513" s="1245" t="s">
        <v>15331</v>
      </c>
      <c r="D513" s="1245">
        <v>821</v>
      </c>
      <c r="E513" s="1244" t="s">
        <v>14395</v>
      </c>
      <c r="F513" s="1244"/>
      <c r="G513" s="1244" t="s">
        <v>13139</v>
      </c>
      <c r="H513" s="1365">
        <v>0</v>
      </c>
      <c r="I513" s="1363"/>
      <c r="J513" s="1243">
        <v>0</v>
      </c>
      <c r="K513" s="1259">
        <v>100988.44</v>
      </c>
    </row>
    <row r="514" spans="1:11" ht="16.5" customHeight="1" x14ac:dyDescent="0.25">
      <c r="A514" s="1245">
        <v>62770</v>
      </c>
      <c r="B514" s="1245" t="s">
        <v>15335</v>
      </c>
      <c r="C514" s="1245" t="s">
        <v>15331</v>
      </c>
      <c r="D514" s="1245">
        <v>1563</v>
      </c>
      <c r="E514" s="1244" t="s">
        <v>14583</v>
      </c>
      <c r="F514" s="1244"/>
      <c r="G514" s="1244" t="s">
        <v>13139</v>
      </c>
      <c r="H514" s="1365">
        <v>0</v>
      </c>
      <c r="I514" s="1363"/>
      <c r="J514" s="1243">
        <v>0</v>
      </c>
      <c r="K514" s="1259">
        <v>10809.83</v>
      </c>
    </row>
    <row r="515" spans="1:11" ht="16.5" customHeight="1" x14ac:dyDescent="0.25">
      <c r="A515" s="1245">
        <v>62652</v>
      </c>
      <c r="B515" s="1245" t="s">
        <v>15335</v>
      </c>
      <c r="C515" s="1245" t="s">
        <v>15331</v>
      </c>
      <c r="D515" s="1245">
        <v>2186</v>
      </c>
      <c r="E515" s="1244" t="s">
        <v>14384</v>
      </c>
      <c r="F515" s="1244"/>
      <c r="G515" s="1244" t="s">
        <v>13139</v>
      </c>
      <c r="H515" s="1365">
        <v>0</v>
      </c>
      <c r="I515" s="1363"/>
      <c r="J515" s="1243">
        <v>0</v>
      </c>
      <c r="K515" s="1259">
        <v>1000</v>
      </c>
    </row>
    <row r="516" spans="1:11" ht="16.5" customHeight="1" x14ac:dyDescent="0.25">
      <c r="A516" s="1245">
        <v>62298</v>
      </c>
      <c r="B516" s="1245" t="s">
        <v>15335</v>
      </c>
      <c r="C516" s="1245" t="s">
        <v>15331</v>
      </c>
      <c r="D516" s="1245">
        <v>1708</v>
      </c>
      <c r="E516" s="1244" t="s">
        <v>13299</v>
      </c>
      <c r="F516" s="1244"/>
      <c r="G516" s="1244" t="s">
        <v>13139</v>
      </c>
      <c r="H516" s="1365">
        <v>0</v>
      </c>
      <c r="I516" s="1363"/>
      <c r="J516" s="1243">
        <v>0</v>
      </c>
      <c r="K516" s="1259">
        <v>3735.08</v>
      </c>
    </row>
    <row r="517" spans="1:11" ht="16.5" customHeight="1" x14ac:dyDescent="0.25">
      <c r="A517" s="1245">
        <v>63606</v>
      </c>
      <c r="B517" s="1245" t="s">
        <v>15334</v>
      </c>
      <c r="C517" s="1245" t="s">
        <v>15331</v>
      </c>
      <c r="D517" s="1245">
        <v>2454</v>
      </c>
      <c r="E517" s="1244" t="s">
        <v>15380</v>
      </c>
      <c r="F517" s="1244"/>
      <c r="G517" s="1244" t="s">
        <v>13139</v>
      </c>
      <c r="H517" s="1365">
        <v>0</v>
      </c>
      <c r="I517" s="1363"/>
      <c r="J517" s="1243">
        <v>0</v>
      </c>
      <c r="K517" s="1259">
        <v>2504.79</v>
      </c>
    </row>
    <row r="518" spans="1:11" ht="16.5" customHeight="1" x14ac:dyDescent="0.25">
      <c r="A518" s="1245">
        <v>63607</v>
      </c>
      <c r="B518" s="1245" t="s">
        <v>15334</v>
      </c>
      <c r="C518" s="1245" t="s">
        <v>15331</v>
      </c>
      <c r="D518" s="1245">
        <v>3075</v>
      </c>
      <c r="E518" s="1244" t="s">
        <v>13763</v>
      </c>
      <c r="F518" s="1244"/>
      <c r="G518" s="1244" t="s">
        <v>13139</v>
      </c>
      <c r="H518" s="1365">
        <v>0</v>
      </c>
      <c r="I518" s="1363"/>
      <c r="J518" s="1243">
        <v>0</v>
      </c>
      <c r="K518" s="1259">
        <v>42630</v>
      </c>
    </row>
    <row r="519" spans="1:11" ht="16.5" customHeight="1" x14ac:dyDescent="0.25">
      <c r="A519" s="1245">
        <v>62588</v>
      </c>
      <c r="B519" s="1245" t="s">
        <v>15334</v>
      </c>
      <c r="C519" s="1245" t="s">
        <v>15331</v>
      </c>
      <c r="D519" s="1245">
        <v>700</v>
      </c>
      <c r="E519" s="1244" t="s">
        <v>13938</v>
      </c>
      <c r="F519" s="1244"/>
      <c r="G519" s="1244" t="s">
        <v>13139</v>
      </c>
      <c r="H519" s="1365">
        <v>0</v>
      </c>
      <c r="I519" s="1363"/>
      <c r="J519" s="1243">
        <v>0</v>
      </c>
      <c r="K519" s="1259">
        <v>10098.84</v>
      </c>
    </row>
    <row r="520" spans="1:11" ht="16.5" customHeight="1" x14ac:dyDescent="0.25">
      <c r="A520" s="1245">
        <v>63163</v>
      </c>
      <c r="B520" s="1245" t="s">
        <v>15334</v>
      </c>
      <c r="C520" s="1245" t="s">
        <v>15331</v>
      </c>
      <c r="D520" s="1245">
        <v>1002</v>
      </c>
      <c r="E520" s="1244" t="s">
        <v>13787</v>
      </c>
      <c r="F520" s="1244"/>
      <c r="G520" s="1244" t="s">
        <v>13139</v>
      </c>
      <c r="H520" s="1365">
        <v>0</v>
      </c>
      <c r="I520" s="1363"/>
      <c r="J520" s="1243">
        <v>0</v>
      </c>
      <c r="K520" s="1259">
        <v>10921.03</v>
      </c>
    </row>
    <row r="521" spans="1:11" ht="16.5" customHeight="1" x14ac:dyDescent="0.25">
      <c r="A521" s="1245">
        <v>63078</v>
      </c>
      <c r="B521" s="1245" t="s">
        <v>15334</v>
      </c>
      <c r="C521" s="1245" t="s">
        <v>15331</v>
      </c>
      <c r="D521" s="1245">
        <v>1059</v>
      </c>
      <c r="E521" s="1244" t="s">
        <v>13358</v>
      </c>
      <c r="F521" s="1244"/>
      <c r="G521" s="1244" t="s">
        <v>13139</v>
      </c>
      <c r="H521" s="1365">
        <v>0</v>
      </c>
      <c r="I521" s="1363"/>
      <c r="J521" s="1243">
        <v>0</v>
      </c>
      <c r="K521" s="1259">
        <v>5932.4</v>
      </c>
    </row>
    <row r="522" spans="1:11" ht="16.5" customHeight="1" x14ac:dyDescent="0.25">
      <c r="A522" s="1245">
        <v>62939</v>
      </c>
      <c r="B522" s="1245" t="s">
        <v>15334</v>
      </c>
      <c r="C522" s="1245" t="s">
        <v>15331</v>
      </c>
      <c r="D522" s="1245">
        <v>2690</v>
      </c>
      <c r="E522" s="1244" t="s">
        <v>13369</v>
      </c>
      <c r="F522" s="1244"/>
      <c r="G522" s="1244" t="s">
        <v>13139</v>
      </c>
      <c r="H522" s="1365">
        <v>0</v>
      </c>
      <c r="I522" s="1363"/>
      <c r="J522" s="1243">
        <v>0</v>
      </c>
      <c r="K522" s="1259">
        <v>30546.81</v>
      </c>
    </row>
    <row r="523" spans="1:11" ht="16.5" customHeight="1" x14ac:dyDescent="0.25">
      <c r="A523" s="1245">
        <v>63104</v>
      </c>
      <c r="B523" s="1245" t="s">
        <v>15334</v>
      </c>
      <c r="C523" s="1245" t="s">
        <v>15331</v>
      </c>
      <c r="D523" s="1245">
        <v>1759</v>
      </c>
      <c r="E523" s="1244" t="s">
        <v>15379</v>
      </c>
      <c r="F523" s="1244"/>
      <c r="G523" s="1244" t="s">
        <v>13139</v>
      </c>
      <c r="H523" s="1365">
        <v>0</v>
      </c>
      <c r="I523" s="1363"/>
      <c r="J523" s="1243">
        <v>0</v>
      </c>
      <c r="K523" s="1259">
        <v>44879.3</v>
      </c>
    </row>
    <row r="524" spans="1:11" ht="16.5" customHeight="1" x14ac:dyDescent="0.25">
      <c r="A524" s="1245">
        <v>62733</v>
      </c>
      <c r="B524" s="1245" t="s">
        <v>15334</v>
      </c>
      <c r="C524" s="1245" t="s">
        <v>15329</v>
      </c>
      <c r="D524" s="1245">
        <v>403</v>
      </c>
      <c r="E524" s="1244" t="s">
        <v>13777</v>
      </c>
      <c r="F524" s="1244"/>
      <c r="G524" s="1244" t="s">
        <v>13139</v>
      </c>
      <c r="H524" s="1365">
        <v>0</v>
      </c>
      <c r="I524" s="1363"/>
      <c r="J524" s="1243">
        <v>0</v>
      </c>
      <c r="K524" s="1259">
        <v>4039.54</v>
      </c>
    </row>
    <row r="525" spans="1:11" ht="16.5" customHeight="1" x14ac:dyDescent="0.25">
      <c r="A525" s="1245">
        <v>62659</v>
      </c>
      <c r="B525" s="1245" t="s">
        <v>15334</v>
      </c>
      <c r="C525" s="1245" t="s">
        <v>15329</v>
      </c>
      <c r="D525" s="1245">
        <v>144</v>
      </c>
      <c r="E525" s="1244" t="s">
        <v>15378</v>
      </c>
      <c r="F525" s="1244"/>
      <c r="G525" s="1244" t="s">
        <v>13139</v>
      </c>
      <c r="H525" s="1365">
        <v>0</v>
      </c>
      <c r="I525" s="1363"/>
      <c r="J525" s="1243">
        <v>0</v>
      </c>
      <c r="K525" s="1259">
        <v>50494.22</v>
      </c>
    </row>
    <row r="526" spans="1:11" ht="16.5" customHeight="1" x14ac:dyDescent="0.25">
      <c r="A526" s="1245">
        <v>62866</v>
      </c>
      <c r="B526" s="1245" t="s">
        <v>15334</v>
      </c>
      <c r="C526" s="1245" t="s">
        <v>15329</v>
      </c>
      <c r="D526" s="1245">
        <v>356</v>
      </c>
      <c r="E526" s="1244" t="s">
        <v>13373</v>
      </c>
      <c r="F526" s="1244"/>
      <c r="G526" s="1244" t="s">
        <v>13139</v>
      </c>
      <c r="H526" s="1365">
        <v>0</v>
      </c>
      <c r="I526" s="1363"/>
      <c r="J526" s="1243">
        <v>0</v>
      </c>
      <c r="K526" s="1259">
        <v>7296.45</v>
      </c>
    </row>
    <row r="527" spans="1:11" ht="16.5" customHeight="1" x14ac:dyDescent="0.25">
      <c r="A527" s="1245">
        <v>63081</v>
      </c>
      <c r="B527" s="1245" t="s">
        <v>15331</v>
      </c>
      <c r="C527" s="1245" t="s">
        <v>15329</v>
      </c>
      <c r="D527" s="1245">
        <v>98</v>
      </c>
      <c r="E527" s="1244" t="s">
        <v>13342</v>
      </c>
      <c r="F527" s="1244"/>
      <c r="G527" s="1244" t="s">
        <v>13139</v>
      </c>
      <c r="H527" s="1365">
        <v>0</v>
      </c>
      <c r="I527" s="1363"/>
      <c r="J527" s="1243">
        <v>0</v>
      </c>
      <c r="K527" s="1259">
        <v>39098.339999999997</v>
      </c>
    </row>
    <row r="528" spans="1:11" ht="16.5" customHeight="1" x14ac:dyDescent="0.25">
      <c r="A528" s="1245">
        <v>62398</v>
      </c>
      <c r="B528" s="1245" t="s">
        <v>15331</v>
      </c>
      <c r="C528" s="1245" t="s">
        <v>15329</v>
      </c>
      <c r="D528" s="1245">
        <v>165</v>
      </c>
      <c r="E528" s="1244" t="s">
        <v>15375</v>
      </c>
      <c r="F528" s="1244"/>
      <c r="G528" s="1244" t="s">
        <v>13139</v>
      </c>
      <c r="H528" s="1365">
        <v>0</v>
      </c>
      <c r="I528" s="1363"/>
      <c r="J528" s="1243">
        <v>0</v>
      </c>
      <c r="K528" s="1259">
        <v>4429.3900000000003</v>
      </c>
    </row>
    <row r="529" spans="1:11" ht="16.5" customHeight="1" x14ac:dyDescent="0.25">
      <c r="A529" s="1245">
        <v>63588</v>
      </c>
      <c r="B529" s="1245" t="s">
        <v>15331</v>
      </c>
      <c r="C529" s="1245" t="s">
        <v>15329</v>
      </c>
      <c r="D529" s="1245">
        <v>1380</v>
      </c>
      <c r="E529" s="1244" t="s">
        <v>14612</v>
      </c>
      <c r="F529" s="1244"/>
      <c r="G529" s="1244" t="s">
        <v>13139</v>
      </c>
      <c r="H529" s="1365">
        <v>0</v>
      </c>
      <c r="I529" s="1363"/>
      <c r="J529" s="1243">
        <v>0</v>
      </c>
      <c r="K529" s="1259">
        <v>712.84</v>
      </c>
    </row>
    <row r="530" spans="1:11" ht="16.5" customHeight="1" x14ac:dyDescent="0.25">
      <c r="A530" s="1245">
        <v>62353</v>
      </c>
      <c r="B530" s="1245" t="s">
        <v>15331</v>
      </c>
      <c r="C530" s="1245" t="s">
        <v>15329</v>
      </c>
      <c r="D530" s="1245">
        <v>1071</v>
      </c>
      <c r="E530" s="1244" t="s">
        <v>13826</v>
      </c>
      <c r="F530" s="1244"/>
      <c r="G530" s="1244" t="s">
        <v>13139</v>
      </c>
      <c r="H530" s="1365">
        <v>0</v>
      </c>
      <c r="I530" s="1363"/>
      <c r="J530" s="1243">
        <v>0</v>
      </c>
      <c r="K530" s="1259">
        <v>1522.36</v>
      </c>
    </row>
    <row r="531" spans="1:11" ht="16.5" customHeight="1" x14ac:dyDescent="0.25">
      <c r="A531" s="1245">
        <v>63701</v>
      </c>
      <c r="B531" s="1245" t="s">
        <v>15331</v>
      </c>
      <c r="C531" s="1245" t="s">
        <v>15329</v>
      </c>
      <c r="D531" s="1245">
        <v>3130</v>
      </c>
      <c r="E531" s="1244" t="s">
        <v>13178</v>
      </c>
      <c r="F531" s="1244"/>
      <c r="G531" s="1244" t="s">
        <v>13139</v>
      </c>
      <c r="H531" s="1365">
        <v>0</v>
      </c>
      <c r="I531" s="1363"/>
      <c r="J531" s="1243">
        <v>0</v>
      </c>
      <c r="K531" s="1259">
        <v>924.45</v>
      </c>
    </row>
    <row r="532" spans="1:11" ht="16.5" customHeight="1" x14ac:dyDescent="0.25">
      <c r="A532" s="1245">
        <v>61433</v>
      </c>
      <c r="B532" s="1245" t="s">
        <v>15331</v>
      </c>
      <c r="C532" s="1245" t="s">
        <v>15329</v>
      </c>
      <c r="D532" s="1245">
        <v>1450</v>
      </c>
      <c r="E532" s="1244" t="s">
        <v>15377</v>
      </c>
      <c r="F532" s="1244"/>
      <c r="G532" s="1244" t="s">
        <v>13139</v>
      </c>
      <c r="H532" s="1365">
        <v>0</v>
      </c>
      <c r="I532" s="1363"/>
      <c r="J532" s="1243">
        <v>0</v>
      </c>
      <c r="K532" s="1259">
        <v>6999.46</v>
      </c>
    </row>
    <row r="533" spans="1:11" ht="16.5" customHeight="1" x14ac:dyDescent="0.25">
      <c r="A533" s="1245">
        <v>62575</v>
      </c>
      <c r="B533" s="1245" t="s">
        <v>15331</v>
      </c>
      <c r="C533" s="1245" t="s">
        <v>15329</v>
      </c>
      <c r="D533" s="1245">
        <v>1548</v>
      </c>
      <c r="E533" s="1244" t="s">
        <v>15376</v>
      </c>
      <c r="F533" s="1244"/>
      <c r="G533" s="1244" t="s">
        <v>13139</v>
      </c>
      <c r="H533" s="1365">
        <v>0</v>
      </c>
      <c r="I533" s="1363"/>
      <c r="J533" s="1243">
        <v>0</v>
      </c>
      <c r="K533" s="1259">
        <v>16482.66</v>
      </c>
    </row>
    <row r="534" spans="1:11" ht="16.5" customHeight="1" x14ac:dyDescent="0.25">
      <c r="A534" s="1245">
        <v>62653</v>
      </c>
      <c r="B534" s="1245" t="s">
        <v>15331</v>
      </c>
      <c r="C534" s="1245" t="s">
        <v>15329</v>
      </c>
      <c r="D534" s="1245">
        <v>884</v>
      </c>
      <c r="E534" s="1244" t="s">
        <v>14393</v>
      </c>
      <c r="F534" s="1244"/>
      <c r="G534" s="1244" t="s">
        <v>13139</v>
      </c>
      <c r="H534" s="1365">
        <v>0</v>
      </c>
      <c r="I534" s="1363"/>
      <c r="J534" s="1243">
        <v>0</v>
      </c>
      <c r="K534" s="1259">
        <v>5049.42</v>
      </c>
    </row>
    <row r="535" spans="1:11" ht="16.5" customHeight="1" x14ac:dyDescent="0.25">
      <c r="A535" s="1245">
        <v>61348</v>
      </c>
      <c r="B535" s="1245" t="s">
        <v>15331</v>
      </c>
      <c r="C535" s="1245" t="s">
        <v>15329</v>
      </c>
      <c r="D535" s="1245">
        <v>979</v>
      </c>
      <c r="E535" s="1244" t="s">
        <v>13280</v>
      </c>
      <c r="F535" s="1244"/>
      <c r="G535" s="1244" t="s">
        <v>13139</v>
      </c>
      <c r="H535" s="1365">
        <v>0</v>
      </c>
      <c r="I535" s="1363"/>
      <c r="J535" s="1243">
        <v>0</v>
      </c>
      <c r="K535" s="1259">
        <v>2085.56</v>
      </c>
    </row>
    <row r="536" spans="1:11" ht="16.5" customHeight="1" x14ac:dyDescent="0.25">
      <c r="A536" s="1245">
        <v>62655</v>
      </c>
      <c r="B536" s="1245" t="s">
        <v>15331</v>
      </c>
      <c r="C536" s="1245" t="s">
        <v>15329</v>
      </c>
      <c r="D536" s="1245">
        <v>165</v>
      </c>
      <c r="E536" s="1244" t="s">
        <v>15375</v>
      </c>
      <c r="F536" s="1244"/>
      <c r="G536" s="1244" t="s">
        <v>13139</v>
      </c>
      <c r="H536" s="1365">
        <v>0</v>
      </c>
      <c r="I536" s="1363"/>
      <c r="J536" s="1243">
        <v>0</v>
      </c>
      <c r="K536" s="1259">
        <v>5049.42</v>
      </c>
    </row>
    <row r="537" spans="1:11" ht="16.5" customHeight="1" x14ac:dyDescent="0.25">
      <c r="A537" s="1245">
        <v>63510</v>
      </c>
      <c r="B537" s="1245" t="s">
        <v>15331</v>
      </c>
      <c r="C537" s="1245" t="s">
        <v>15329</v>
      </c>
      <c r="D537" s="1245">
        <v>1327</v>
      </c>
      <c r="E537" s="1244" t="s">
        <v>13308</v>
      </c>
      <c r="F537" s="1244"/>
      <c r="G537" s="1244" t="s">
        <v>13139</v>
      </c>
      <c r="H537" s="1365">
        <v>0</v>
      </c>
      <c r="I537" s="1363"/>
      <c r="J537" s="1243">
        <v>0</v>
      </c>
      <c r="K537" s="1259">
        <v>100793.3</v>
      </c>
    </row>
    <row r="538" spans="1:11" ht="16.5" customHeight="1" x14ac:dyDescent="0.25">
      <c r="A538" s="1245">
        <v>62683</v>
      </c>
      <c r="B538" s="1245" t="s">
        <v>15329</v>
      </c>
      <c r="C538" s="1245" t="s">
        <v>15329</v>
      </c>
      <c r="D538" s="1245">
        <v>165</v>
      </c>
      <c r="E538" s="1244" t="s">
        <v>15375</v>
      </c>
      <c r="F538" s="1244"/>
      <c r="G538" s="1244" t="s">
        <v>13139</v>
      </c>
      <c r="H538" s="1365">
        <v>0</v>
      </c>
      <c r="I538" s="1363"/>
      <c r="J538" s="1243">
        <v>0</v>
      </c>
      <c r="K538" s="1259">
        <v>5049.42</v>
      </c>
    </row>
    <row r="539" spans="1:11" ht="16.5" customHeight="1" x14ac:dyDescent="0.25">
      <c r="A539" s="1245">
        <v>62814</v>
      </c>
      <c r="B539" s="1245" t="s">
        <v>15331</v>
      </c>
      <c r="C539" s="1245" t="s">
        <v>15329</v>
      </c>
      <c r="D539" s="1245">
        <v>454</v>
      </c>
      <c r="E539" s="1244" t="s">
        <v>15374</v>
      </c>
      <c r="F539" s="1244"/>
      <c r="G539" s="1244" t="s">
        <v>13139</v>
      </c>
      <c r="H539" s="1365">
        <v>0</v>
      </c>
      <c r="I539" s="1363"/>
      <c r="J539" s="1243">
        <v>0</v>
      </c>
      <c r="K539" s="1259">
        <v>2503.79</v>
      </c>
    </row>
    <row r="540" spans="1:11" ht="16.5" customHeight="1" x14ac:dyDescent="0.25">
      <c r="A540" s="1245">
        <v>62844</v>
      </c>
      <c r="B540" s="1245" t="s">
        <v>15329</v>
      </c>
      <c r="C540" s="1245" t="s">
        <v>15333</v>
      </c>
      <c r="D540" s="1245">
        <v>2259</v>
      </c>
      <c r="E540" s="1244" t="s">
        <v>14398</v>
      </c>
      <c r="F540" s="1244"/>
      <c r="G540" s="1244" t="s">
        <v>13134</v>
      </c>
      <c r="H540" s="1365">
        <v>2019.77</v>
      </c>
      <c r="I540" s="1363"/>
      <c r="J540" s="1243">
        <v>0</v>
      </c>
      <c r="K540" s="1259">
        <v>0</v>
      </c>
    </row>
    <row r="541" spans="1:11" ht="16.5" customHeight="1" x14ac:dyDescent="0.25">
      <c r="A541" s="1245">
        <v>61060</v>
      </c>
      <c r="B541" s="1245" t="s">
        <v>15331</v>
      </c>
      <c r="C541" s="1245" t="s">
        <v>15333</v>
      </c>
      <c r="D541" s="1245">
        <v>1652</v>
      </c>
      <c r="E541" s="1244" t="s">
        <v>15373</v>
      </c>
      <c r="F541" s="1244" t="s">
        <v>15372</v>
      </c>
      <c r="G541" s="1244" t="s">
        <v>13134</v>
      </c>
      <c r="H541" s="1365">
        <v>2626.82</v>
      </c>
      <c r="I541" s="1363"/>
      <c r="J541" s="1243">
        <v>0</v>
      </c>
      <c r="K541" s="1259">
        <v>0</v>
      </c>
    </row>
    <row r="542" spans="1:11" ht="16.5" customHeight="1" x14ac:dyDescent="0.25">
      <c r="A542" s="1245">
        <v>62480</v>
      </c>
      <c r="B542" s="1245" t="s">
        <v>15331</v>
      </c>
      <c r="C542" s="1245" t="s">
        <v>15333</v>
      </c>
      <c r="D542" s="1245">
        <v>518</v>
      </c>
      <c r="E542" s="1244" t="s">
        <v>15371</v>
      </c>
      <c r="F542" s="1244" t="s">
        <v>15370</v>
      </c>
      <c r="G542" s="1244" t="s">
        <v>13181</v>
      </c>
      <c r="H542" s="1365">
        <v>0</v>
      </c>
      <c r="I542" s="1363"/>
      <c r="J542" s="1243">
        <v>7171.23</v>
      </c>
      <c r="K542" s="1259">
        <v>0</v>
      </c>
    </row>
    <row r="543" spans="1:11" ht="16.5" customHeight="1" x14ac:dyDescent="0.25">
      <c r="A543" s="1245">
        <v>63621</v>
      </c>
      <c r="B543" s="1245" t="s">
        <v>15331</v>
      </c>
      <c r="C543" s="1245" t="s">
        <v>15333</v>
      </c>
      <c r="D543" s="1245">
        <v>1131</v>
      </c>
      <c r="E543" s="1244" t="s">
        <v>14363</v>
      </c>
      <c r="F543" s="1244" t="s">
        <v>15369</v>
      </c>
      <c r="G543" s="1244" t="s">
        <v>13134</v>
      </c>
      <c r="H543" s="1365">
        <v>1103.8699999999999</v>
      </c>
      <c r="I543" s="1363"/>
      <c r="J543" s="1243">
        <v>0</v>
      </c>
      <c r="K543" s="1259">
        <v>0</v>
      </c>
    </row>
    <row r="544" spans="1:11" ht="16.5" customHeight="1" x14ac:dyDescent="0.25">
      <c r="A544" s="1245">
        <v>63597</v>
      </c>
      <c r="B544" s="1245" t="s">
        <v>15331</v>
      </c>
      <c r="C544" s="1245" t="s">
        <v>15333</v>
      </c>
      <c r="D544" s="1245">
        <v>2093</v>
      </c>
      <c r="E544" s="1244" t="s">
        <v>14140</v>
      </c>
      <c r="F544" s="1244" t="s">
        <v>15368</v>
      </c>
      <c r="G544" s="1244" t="s">
        <v>13181</v>
      </c>
      <c r="H544" s="1365">
        <v>0</v>
      </c>
      <c r="I544" s="1363"/>
      <c r="J544" s="1243">
        <v>17353.689999999999</v>
      </c>
      <c r="K544" s="1259">
        <v>0</v>
      </c>
    </row>
    <row r="545" spans="1:11" ht="16.5" customHeight="1" x14ac:dyDescent="0.25">
      <c r="A545" s="1245">
        <v>63628</v>
      </c>
      <c r="B545" s="1245" t="s">
        <v>15331</v>
      </c>
      <c r="C545" s="1245" t="s">
        <v>15333</v>
      </c>
      <c r="D545" s="1245">
        <v>2513</v>
      </c>
      <c r="E545" s="1244" t="s">
        <v>15367</v>
      </c>
      <c r="F545" s="1244" t="s">
        <v>15366</v>
      </c>
      <c r="G545" s="1244" t="s">
        <v>13134</v>
      </c>
      <c r="H545" s="1365">
        <v>2388.37</v>
      </c>
      <c r="I545" s="1363"/>
      <c r="J545" s="1243">
        <v>0</v>
      </c>
      <c r="K545" s="1259">
        <v>0</v>
      </c>
    </row>
    <row r="546" spans="1:11" ht="16.5" customHeight="1" x14ac:dyDescent="0.25">
      <c r="A546" s="1245">
        <v>63627</v>
      </c>
      <c r="B546" s="1245" t="s">
        <v>15331</v>
      </c>
      <c r="C546" s="1245" t="s">
        <v>15333</v>
      </c>
      <c r="D546" s="1245">
        <v>2769</v>
      </c>
      <c r="E546" s="1244" t="s">
        <v>14043</v>
      </c>
      <c r="F546" s="1244" t="s">
        <v>15365</v>
      </c>
      <c r="G546" s="1244" t="s">
        <v>13134</v>
      </c>
      <c r="H546" s="1365">
        <v>2388.37</v>
      </c>
      <c r="I546" s="1363"/>
      <c r="J546" s="1243">
        <v>0</v>
      </c>
      <c r="K546" s="1259">
        <v>0</v>
      </c>
    </row>
    <row r="547" spans="1:11" ht="16.5" customHeight="1" x14ac:dyDescent="0.25">
      <c r="A547" s="1245">
        <v>63663</v>
      </c>
      <c r="B547" s="1245" t="s">
        <v>15331</v>
      </c>
      <c r="C547" s="1245" t="s">
        <v>15333</v>
      </c>
      <c r="D547" s="1245">
        <v>1039</v>
      </c>
      <c r="E547" s="1244" t="s">
        <v>14121</v>
      </c>
      <c r="F547" s="1244" t="s">
        <v>15364</v>
      </c>
      <c r="G547" s="1244" t="s">
        <v>13134</v>
      </c>
      <c r="H547" s="1365">
        <v>1194.19</v>
      </c>
      <c r="I547" s="1363"/>
      <c r="J547" s="1243">
        <v>0</v>
      </c>
      <c r="K547" s="1259">
        <v>0</v>
      </c>
    </row>
    <row r="548" spans="1:11" ht="16.5" customHeight="1" x14ac:dyDescent="0.25">
      <c r="A548" s="1245">
        <v>63664</v>
      </c>
      <c r="B548" s="1245" t="s">
        <v>15331</v>
      </c>
      <c r="C548" s="1245" t="s">
        <v>15333</v>
      </c>
      <c r="D548" s="1245">
        <v>1039</v>
      </c>
      <c r="E548" s="1244" t="s">
        <v>14121</v>
      </c>
      <c r="F548" s="1244" t="s">
        <v>15363</v>
      </c>
      <c r="G548" s="1244" t="s">
        <v>13134</v>
      </c>
      <c r="H548" s="1365">
        <v>1194.19</v>
      </c>
      <c r="I548" s="1363"/>
      <c r="J548" s="1243">
        <v>0</v>
      </c>
      <c r="K548" s="1259">
        <v>0</v>
      </c>
    </row>
    <row r="549" spans="1:11" ht="16.5" customHeight="1" x14ac:dyDescent="0.25">
      <c r="A549" s="1245">
        <v>63620</v>
      </c>
      <c r="B549" s="1245" t="s">
        <v>15331</v>
      </c>
      <c r="C549" s="1245" t="s">
        <v>15333</v>
      </c>
      <c r="D549" s="1245">
        <v>505</v>
      </c>
      <c r="E549" s="1244" t="s">
        <v>15362</v>
      </c>
      <c r="F549" s="1244" t="s">
        <v>15361</v>
      </c>
      <c r="G549" s="1244" t="s">
        <v>13134</v>
      </c>
      <c r="H549" s="1365">
        <v>5310.81</v>
      </c>
      <c r="I549" s="1363"/>
      <c r="J549" s="1243">
        <v>0</v>
      </c>
      <c r="K549" s="1259">
        <v>0</v>
      </c>
    </row>
    <row r="550" spans="1:11" ht="16.5" customHeight="1" x14ac:dyDescent="0.25">
      <c r="A550" s="1245">
        <v>63604</v>
      </c>
      <c r="B550" s="1245" t="s">
        <v>15329</v>
      </c>
      <c r="C550" s="1245" t="s">
        <v>15333</v>
      </c>
      <c r="D550" s="1245">
        <v>1901</v>
      </c>
      <c r="E550" s="1244" t="s">
        <v>14624</v>
      </c>
      <c r="F550" s="1244" t="s">
        <v>15360</v>
      </c>
      <c r="G550" s="1244" t="s">
        <v>13134</v>
      </c>
      <c r="H550" s="1365">
        <v>980.7</v>
      </c>
      <c r="I550" s="1363"/>
      <c r="J550" s="1243">
        <v>0</v>
      </c>
      <c r="K550" s="1259">
        <v>0</v>
      </c>
    </row>
    <row r="551" spans="1:11" ht="16.5" customHeight="1" x14ac:dyDescent="0.25">
      <c r="A551" s="1245">
        <v>62846</v>
      </c>
      <c r="B551" s="1245" t="s">
        <v>15331</v>
      </c>
      <c r="C551" s="1245" t="s">
        <v>15333</v>
      </c>
      <c r="D551" s="1245">
        <v>2662</v>
      </c>
      <c r="E551" s="1244" t="s">
        <v>15359</v>
      </c>
      <c r="F551" s="1244" t="s">
        <v>15358</v>
      </c>
      <c r="G551" s="1244" t="s">
        <v>13134</v>
      </c>
      <c r="H551" s="1365">
        <v>1009.88</v>
      </c>
      <c r="I551" s="1363"/>
      <c r="J551" s="1243">
        <v>0</v>
      </c>
      <c r="K551" s="1259">
        <v>0</v>
      </c>
    </row>
    <row r="552" spans="1:11" ht="16.5" customHeight="1" x14ac:dyDescent="0.25">
      <c r="A552" s="1245">
        <v>63573</v>
      </c>
      <c r="B552" s="1245" t="s">
        <v>15331</v>
      </c>
      <c r="C552" s="1245" t="s">
        <v>15333</v>
      </c>
      <c r="D552" s="1245">
        <v>2578</v>
      </c>
      <c r="E552" s="1244" t="s">
        <v>15357</v>
      </c>
      <c r="F552" s="1244" t="s">
        <v>15356</v>
      </c>
      <c r="G552" s="1244" t="s">
        <v>13134</v>
      </c>
      <c r="H552" s="1365">
        <v>1194.46</v>
      </c>
      <c r="I552" s="1363"/>
      <c r="J552" s="1243">
        <v>0</v>
      </c>
      <c r="K552" s="1259">
        <v>0</v>
      </c>
    </row>
    <row r="553" spans="1:11" ht="16.5" customHeight="1" x14ac:dyDescent="0.25">
      <c r="A553" s="1245">
        <v>63066</v>
      </c>
      <c r="B553" s="1245" t="s">
        <v>15331</v>
      </c>
      <c r="C553" s="1245" t="s">
        <v>15333</v>
      </c>
      <c r="D553" s="1245">
        <v>1414</v>
      </c>
      <c r="E553" s="1244" t="s">
        <v>13428</v>
      </c>
      <c r="F553" s="1244" t="s">
        <v>15355</v>
      </c>
      <c r="G553" s="1244" t="s">
        <v>13134</v>
      </c>
      <c r="H553" s="1365">
        <v>5520.8</v>
      </c>
      <c r="I553" s="1363"/>
      <c r="J553" s="1243">
        <v>0</v>
      </c>
      <c r="K553" s="1259">
        <v>0</v>
      </c>
    </row>
    <row r="554" spans="1:11" ht="16.5" customHeight="1" x14ac:dyDescent="0.25">
      <c r="A554" s="1245">
        <v>62651</v>
      </c>
      <c r="B554" s="1245" t="s">
        <v>15331</v>
      </c>
      <c r="C554" s="1245" t="s">
        <v>15333</v>
      </c>
      <c r="D554" s="1245">
        <v>745</v>
      </c>
      <c r="E554" s="1244" t="s">
        <v>15354</v>
      </c>
      <c r="F554" s="1244" t="s">
        <v>15353</v>
      </c>
      <c r="G554" s="1244" t="s">
        <v>13134</v>
      </c>
      <c r="H554" s="1365">
        <v>2019.77</v>
      </c>
      <c r="I554" s="1363"/>
      <c r="J554" s="1243">
        <v>0</v>
      </c>
      <c r="K554" s="1259">
        <v>0</v>
      </c>
    </row>
    <row r="555" spans="1:11" ht="16.5" customHeight="1" x14ac:dyDescent="0.25">
      <c r="A555" s="1245">
        <v>63703</v>
      </c>
      <c r="B555" s="1245" t="s">
        <v>15331</v>
      </c>
      <c r="C555" s="1245" t="s">
        <v>15333</v>
      </c>
      <c r="D555" s="1245">
        <v>2126</v>
      </c>
      <c r="E555" s="1244" t="s">
        <v>15352</v>
      </c>
      <c r="F555" s="1244" t="s">
        <v>15351</v>
      </c>
      <c r="G555" s="1244" t="s">
        <v>13134</v>
      </c>
      <c r="H555" s="1365">
        <v>1469.57</v>
      </c>
      <c r="I555" s="1363"/>
      <c r="J555" s="1243">
        <v>0</v>
      </c>
      <c r="K555" s="1259">
        <v>0</v>
      </c>
    </row>
    <row r="556" spans="1:11" ht="16.5" customHeight="1" x14ac:dyDescent="0.25">
      <c r="A556" s="1245">
        <v>63693</v>
      </c>
      <c r="B556" s="1245" t="s">
        <v>15331</v>
      </c>
      <c r="C556" s="1245" t="s">
        <v>15333</v>
      </c>
      <c r="D556" s="1245">
        <v>3071</v>
      </c>
      <c r="E556" s="1244" t="s">
        <v>15350</v>
      </c>
      <c r="F556" s="1244" t="s">
        <v>15349</v>
      </c>
      <c r="G556" s="1244" t="s">
        <v>13261</v>
      </c>
      <c r="H556" s="1365">
        <v>0</v>
      </c>
      <c r="I556" s="1363"/>
      <c r="J556" s="1243">
        <v>0</v>
      </c>
      <c r="K556" s="1259">
        <v>5553.27</v>
      </c>
    </row>
    <row r="557" spans="1:11" ht="16.5" customHeight="1" x14ac:dyDescent="0.25">
      <c r="A557" s="1245">
        <v>63747</v>
      </c>
      <c r="B557" s="1245" t="s">
        <v>15329</v>
      </c>
      <c r="C557" s="1245" t="s">
        <v>15333</v>
      </c>
      <c r="D557" s="1245">
        <v>2997</v>
      </c>
      <c r="E557" s="1244" t="s">
        <v>15348</v>
      </c>
      <c r="F557" s="1244" t="s">
        <v>15347</v>
      </c>
      <c r="G557" s="1244" t="s">
        <v>13303</v>
      </c>
      <c r="H557" s="1365">
        <v>0</v>
      </c>
      <c r="I557" s="1363"/>
      <c r="J557" s="1243">
        <v>0</v>
      </c>
      <c r="K557" s="1259">
        <v>6011.94</v>
      </c>
    </row>
    <row r="558" spans="1:11" ht="16.5" customHeight="1" x14ac:dyDescent="0.25">
      <c r="A558" s="1245">
        <v>63631</v>
      </c>
      <c r="B558" s="1245" t="s">
        <v>15331</v>
      </c>
      <c r="C558" s="1245" t="s">
        <v>15333</v>
      </c>
      <c r="D558" s="1245">
        <v>3012</v>
      </c>
      <c r="E558" s="1244" t="s">
        <v>13448</v>
      </c>
      <c r="F558" s="1244" t="s">
        <v>15346</v>
      </c>
      <c r="G558" s="1244" t="s">
        <v>13134</v>
      </c>
      <c r="H558" s="1365">
        <v>27284.400000000001</v>
      </c>
      <c r="I558" s="1363"/>
      <c r="J558" s="1243">
        <v>0</v>
      </c>
      <c r="K558" s="1259">
        <v>0</v>
      </c>
    </row>
    <row r="559" spans="1:11" ht="16.5" customHeight="1" x14ac:dyDescent="0.25">
      <c r="A559" s="1245">
        <v>62547</v>
      </c>
      <c r="B559" s="1245" t="s">
        <v>15331</v>
      </c>
      <c r="C559" s="1245" t="s">
        <v>15333</v>
      </c>
      <c r="D559" s="1245">
        <v>1653</v>
      </c>
      <c r="E559" s="1244" t="s">
        <v>14709</v>
      </c>
      <c r="F559" s="1244" t="s">
        <v>15345</v>
      </c>
      <c r="G559" s="1244" t="s">
        <v>13134</v>
      </c>
      <c r="H559" s="1365">
        <v>2019.77</v>
      </c>
      <c r="I559" s="1363"/>
      <c r="J559" s="1243">
        <v>0</v>
      </c>
      <c r="K559" s="1259">
        <v>0</v>
      </c>
    </row>
    <row r="560" spans="1:11" ht="16.5" customHeight="1" x14ac:dyDescent="0.25">
      <c r="A560" s="1245">
        <v>63596</v>
      </c>
      <c r="B560" s="1245" t="s">
        <v>15331</v>
      </c>
      <c r="C560" s="1245" t="s">
        <v>15333</v>
      </c>
      <c r="D560" s="1245">
        <v>2855</v>
      </c>
      <c r="E560" s="1244" t="s">
        <v>14259</v>
      </c>
      <c r="F560" s="1244" t="s">
        <v>15344</v>
      </c>
      <c r="G560" s="1244" t="s">
        <v>13134</v>
      </c>
      <c r="H560" s="1365">
        <v>972.28</v>
      </c>
      <c r="I560" s="1363"/>
      <c r="J560" s="1243">
        <v>0</v>
      </c>
      <c r="K560" s="1259">
        <v>0</v>
      </c>
    </row>
    <row r="561" spans="1:13" ht="16.5" customHeight="1" x14ac:dyDescent="0.25">
      <c r="A561" s="1245">
        <v>63438</v>
      </c>
      <c r="B561" s="1245" t="s">
        <v>15329</v>
      </c>
      <c r="C561" s="1245" t="s">
        <v>15333</v>
      </c>
      <c r="D561" s="1245">
        <v>2314</v>
      </c>
      <c r="E561" s="1244" t="s">
        <v>14729</v>
      </c>
      <c r="F561" s="1244" t="s">
        <v>15343</v>
      </c>
      <c r="G561" s="1244" t="s">
        <v>13134</v>
      </c>
      <c r="H561" s="1365">
        <v>1360.74</v>
      </c>
      <c r="I561" s="1363"/>
      <c r="J561" s="1243">
        <v>0</v>
      </c>
      <c r="K561" s="1259">
        <v>0</v>
      </c>
    </row>
    <row r="562" spans="1:13" ht="16.5" customHeight="1" x14ac:dyDescent="0.25">
      <c r="A562" s="1253">
        <v>61458</v>
      </c>
      <c r="B562" s="1253" t="s">
        <v>15341</v>
      </c>
      <c r="C562" s="1253" t="s">
        <v>15333</v>
      </c>
      <c r="D562" s="1253">
        <v>1431</v>
      </c>
      <c r="E562" s="1254" t="s">
        <v>15342</v>
      </c>
      <c r="F562" s="1254"/>
      <c r="G562" s="1254" t="s">
        <v>13139</v>
      </c>
      <c r="H562" s="1370">
        <v>0</v>
      </c>
      <c r="I562" s="1371"/>
      <c r="J562" s="1255">
        <v>0</v>
      </c>
      <c r="K562" s="1260">
        <v>3930.82</v>
      </c>
    </row>
    <row r="563" spans="1:13" ht="16.5" customHeight="1" x14ac:dyDescent="0.25">
      <c r="A563" s="1253">
        <v>61457</v>
      </c>
      <c r="B563" s="1253" t="s">
        <v>15341</v>
      </c>
      <c r="C563" s="1253" t="s">
        <v>15333</v>
      </c>
      <c r="D563" s="1253">
        <v>1430</v>
      </c>
      <c r="E563" s="1254" t="s">
        <v>13274</v>
      </c>
      <c r="F563" s="1254"/>
      <c r="G563" s="1254" t="s">
        <v>13139</v>
      </c>
      <c r="H563" s="1370">
        <v>0</v>
      </c>
      <c r="I563" s="1371"/>
      <c r="J563" s="1255">
        <v>0</v>
      </c>
      <c r="K563" s="1260">
        <v>19368.419999999998</v>
      </c>
    </row>
    <row r="564" spans="1:13" ht="16.5" customHeight="1" x14ac:dyDescent="0.25">
      <c r="A564" s="1253">
        <v>61456</v>
      </c>
      <c r="B564" s="1253" t="s">
        <v>15341</v>
      </c>
      <c r="C564" s="1253" t="s">
        <v>15333</v>
      </c>
      <c r="D564" s="1253">
        <v>1430</v>
      </c>
      <c r="E564" s="1254" t="s">
        <v>13274</v>
      </c>
      <c r="F564" s="1254"/>
      <c r="G564" s="1254" t="s">
        <v>13139</v>
      </c>
      <c r="H564" s="1370">
        <v>0</v>
      </c>
      <c r="I564" s="1371"/>
      <c r="J564" s="1255">
        <v>0</v>
      </c>
      <c r="K564" s="1260">
        <v>13131.1</v>
      </c>
    </row>
    <row r="565" spans="1:13" ht="16.5" customHeight="1" x14ac:dyDescent="0.25">
      <c r="A565" s="1253">
        <v>62104</v>
      </c>
      <c r="B565" s="1253" t="s">
        <v>15331</v>
      </c>
      <c r="C565" s="1253" t="s">
        <v>15333</v>
      </c>
      <c r="D565" s="1253">
        <v>1433</v>
      </c>
      <c r="E565" s="1254" t="s">
        <v>13272</v>
      </c>
      <c r="F565" s="1254"/>
      <c r="G565" s="1254" t="s">
        <v>13139</v>
      </c>
      <c r="H565" s="1370">
        <v>0</v>
      </c>
      <c r="I565" s="1371"/>
      <c r="J565" s="1255">
        <v>0</v>
      </c>
      <c r="K565" s="1260">
        <v>13022.16</v>
      </c>
    </row>
    <row r="566" spans="1:13" ht="16.5" customHeight="1" x14ac:dyDescent="0.25">
      <c r="A566" s="1253">
        <v>62243</v>
      </c>
      <c r="B566" s="1253" t="s">
        <v>15331</v>
      </c>
      <c r="C566" s="1253" t="s">
        <v>15333</v>
      </c>
      <c r="D566" s="1253">
        <v>1433</v>
      </c>
      <c r="E566" s="1254" t="s">
        <v>13272</v>
      </c>
      <c r="F566" s="1254"/>
      <c r="G566" s="1254" t="s">
        <v>13139</v>
      </c>
      <c r="H566" s="1370">
        <v>0</v>
      </c>
      <c r="I566" s="1371"/>
      <c r="J566" s="1255">
        <v>0</v>
      </c>
      <c r="K566" s="1260">
        <v>5515.94</v>
      </c>
      <c r="M566" s="1256">
        <f>SUM(K562:K566)</f>
        <v>54968.44</v>
      </c>
    </row>
    <row r="567" spans="1:13" ht="16.5" customHeight="1" x14ac:dyDescent="0.25">
      <c r="A567" s="1245">
        <v>61867</v>
      </c>
      <c r="B567" s="1245" t="s">
        <v>15341</v>
      </c>
      <c r="C567" s="1245" t="s">
        <v>15333</v>
      </c>
      <c r="D567" s="1245">
        <v>2571</v>
      </c>
      <c r="E567" s="1244" t="s">
        <v>14334</v>
      </c>
      <c r="F567" s="1244"/>
      <c r="G567" s="1244" t="s">
        <v>13139</v>
      </c>
      <c r="H567" s="1365">
        <v>0</v>
      </c>
      <c r="I567" s="1363"/>
      <c r="J567" s="1243">
        <v>0</v>
      </c>
      <c r="K567" s="1259">
        <v>14507.57</v>
      </c>
    </row>
    <row r="568" spans="1:13" ht="16.5" customHeight="1" x14ac:dyDescent="0.25">
      <c r="A568" s="1245">
        <v>62943</v>
      </c>
      <c r="B568" s="1245" t="s">
        <v>15339</v>
      </c>
      <c r="C568" s="1245" t="s">
        <v>15333</v>
      </c>
      <c r="D568" s="1245">
        <v>664</v>
      </c>
      <c r="E568" s="1244" t="s">
        <v>15340</v>
      </c>
      <c r="F568" s="1244"/>
      <c r="G568" s="1244" t="s">
        <v>13139</v>
      </c>
      <c r="H568" s="1365">
        <v>0</v>
      </c>
      <c r="I568" s="1363"/>
      <c r="J568" s="1243">
        <v>0</v>
      </c>
      <c r="K568" s="1259">
        <v>13178.42</v>
      </c>
    </row>
    <row r="569" spans="1:13" ht="16.5" customHeight="1" x14ac:dyDescent="0.25">
      <c r="A569" s="1245">
        <v>62817</v>
      </c>
      <c r="B569" s="1245" t="s">
        <v>15339</v>
      </c>
      <c r="C569" s="1245" t="s">
        <v>15333</v>
      </c>
      <c r="D569" s="1245">
        <v>544</v>
      </c>
      <c r="E569" s="1244" t="s">
        <v>13163</v>
      </c>
      <c r="F569" s="1244"/>
      <c r="G569" s="1244" t="s">
        <v>13139</v>
      </c>
      <c r="H569" s="1365">
        <v>0</v>
      </c>
      <c r="I569" s="1363"/>
      <c r="J569" s="1243">
        <v>0</v>
      </c>
      <c r="K569" s="1259">
        <v>25247.11</v>
      </c>
    </row>
    <row r="570" spans="1:13" ht="16.5" customHeight="1" x14ac:dyDescent="0.25">
      <c r="A570" s="1245">
        <v>62855</v>
      </c>
      <c r="B570" s="1245" t="s">
        <v>15339</v>
      </c>
      <c r="C570" s="1245" t="s">
        <v>15333</v>
      </c>
      <c r="D570" s="1245">
        <v>665</v>
      </c>
      <c r="E570" s="1244" t="s">
        <v>15338</v>
      </c>
      <c r="F570" s="1244"/>
      <c r="G570" s="1244" t="s">
        <v>13139</v>
      </c>
      <c r="H570" s="1365">
        <v>0</v>
      </c>
      <c r="I570" s="1363"/>
      <c r="J570" s="1243">
        <v>0</v>
      </c>
      <c r="K570" s="1259">
        <v>15455.52</v>
      </c>
    </row>
    <row r="571" spans="1:13" ht="16.5" customHeight="1" x14ac:dyDescent="0.25">
      <c r="A571" s="1245">
        <v>62752</v>
      </c>
      <c r="B571" s="1245" t="s">
        <v>15337</v>
      </c>
      <c r="C571" s="1245" t="s">
        <v>15333</v>
      </c>
      <c r="D571" s="1245">
        <v>393</v>
      </c>
      <c r="E571" s="1244" t="s">
        <v>14548</v>
      </c>
      <c r="F571" s="1244"/>
      <c r="G571" s="1244" t="s">
        <v>13139</v>
      </c>
      <c r="H571" s="1365">
        <v>0</v>
      </c>
      <c r="I571" s="1363"/>
      <c r="J571" s="1243">
        <v>0</v>
      </c>
      <c r="K571" s="1259">
        <v>8352</v>
      </c>
    </row>
    <row r="572" spans="1:13" ht="16.5" customHeight="1" x14ac:dyDescent="0.25">
      <c r="A572" s="1245">
        <v>62473</v>
      </c>
      <c r="B572" s="1245" t="s">
        <v>15337</v>
      </c>
      <c r="C572" s="1245" t="s">
        <v>15333</v>
      </c>
      <c r="D572" s="1245">
        <v>1362</v>
      </c>
      <c r="E572" s="1244" t="s">
        <v>15336</v>
      </c>
      <c r="F572" s="1244"/>
      <c r="G572" s="1244" t="s">
        <v>13139</v>
      </c>
      <c r="H572" s="1365">
        <v>0</v>
      </c>
      <c r="I572" s="1363"/>
      <c r="J572" s="1243">
        <v>0</v>
      </c>
      <c r="K572" s="1259">
        <v>5292.48</v>
      </c>
    </row>
    <row r="573" spans="1:13" ht="22.5" customHeight="1" x14ac:dyDescent="0.25">
      <c r="A573" s="1245">
        <v>62690</v>
      </c>
      <c r="B573" s="1245" t="s">
        <v>15335</v>
      </c>
      <c r="C573" s="1245" t="s">
        <v>15333</v>
      </c>
      <c r="D573" s="1245">
        <v>1002</v>
      </c>
      <c r="E573" s="1244" t="s">
        <v>13787</v>
      </c>
      <c r="F573" s="1244"/>
      <c r="G573" s="1244" t="s">
        <v>13139</v>
      </c>
      <c r="H573" s="1365">
        <v>0</v>
      </c>
      <c r="I573" s="1363"/>
      <c r="J573" s="1243">
        <v>0</v>
      </c>
      <c r="K573" s="1259">
        <v>14408.73</v>
      </c>
    </row>
    <row r="574" spans="1:13" ht="28.5" customHeight="1" x14ac:dyDescent="0.25">
      <c r="A574" s="1245">
        <v>62691</v>
      </c>
      <c r="B574" s="1245" t="s">
        <v>15335</v>
      </c>
      <c r="C574" s="1245" t="s">
        <v>15333</v>
      </c>
      <c r="D574" s="1245">
        <v>1002</v>
      </c>
      <c r="E574" s="1244" t="s">
        <v>13787</v>
      </c>
      <c r="F574" s="1244"/>
      <c r="G574" s="1244" t="s">
        <v>13139</v>
      </c>
      <c r="H574" s="1365">
        <v>0</v>
      </c>
      <c r="I574" s="1363"/>
      <c r="J574" s="1243">
        <v>0</v>
      </c>
      <c r="K574" s="1259">
        <v>19140.05</v>
      </c>
    </row>
    <row r="575" spans="1:13" ht="27.75" customHeight="1" x14ac:dyDescent="0.25">
      <c r="A575" s="1245">
        <v>63302</v>
      </c>
      <c r="B575" s="1245" t="s">
        <v>15334</v>
      </c>
      <c r="C575" s="1245" t="s">
        <v>15333</v>
      </c>
      <c r="D575" s="1245">
        <v>1255</v>
      </c>
      <c r="E575" s="1244" t="s">
        <v>13140</v>
      </c>
      <c r="F575" s="1244"/>
      <c r="G575" s="1244" t="s">
        <v>13139</v>
      </c>
      <c r="H575" s="1365">
        <v>0</v>
      </c>
      <c r="I575" s="1363"/>
      <c r="J575" s="1243">
        <v>0</v>
      </c>
      <c r="K575" s="1259">
        <v>14512.33</v>
      </c>
    </row>
    <row r="576" spans="1:13" ht="16.5" customHeight="1" x14ac:dyDescent="0.25">
      <c r="A576" s="1245">
        <v>62897</v>
      </c>
      <c r="B576" s="1245" t="s">
        <v>15334</v>
      </c>
      <c r="C576" s="1245" t="s">
        <v>15333</v>
      </c>
      <c r="D576" s="1245">
        <v>393</v>
      </c>
      <c r="E576" s="1244" t="s">
        <v>14548</v>
      </c>
      <c r="F576" s="1244"/>
      <c r="G576" s="1244" t="s">
        <v>13139</v>
      </c>
      <c r="H576" s="1365">
        <v>0</v>
      </c>
      <c r="I576" s="1363"/>
      <c r="J576" s="1243">
        <v>0</v>
      </c>
      <c r="K576" s="1259">
        <v>13821.27</v>
      </c>
    </row>
    <row r="577" spans="1:13" ht="16.5" customHeight="1" x14ac:dyDescent="0.25">
      <c r="A577" s="1245">
        <v>62902</v>
      </c>
      <c r="B577" s="1245" t="s">
        <v>15334</v>
      </c>
      <c r="C577" s="1245" t="s">
        <v>15333</v>
      </c>
      <c r="D577" s="1245">
        <v>2873</v>
      </c>
      <c r="E577" s="1244" t="s">
        <v>13676</v>
      </c>
      <c r="F577" s="1244"/>
      <c r="G577" s="1244" t="s">
        <v>13139</v>
      </c>
      <c r="H577" s="1365">
        <v>0</v>
      </c>
      <c r="I577" s="1363"/>
      <c r="J577" s="1243">
        <v>0</v>
      </c>
      <c r="K577" s="1259">
        <v>13340</v>
      </c>
    </row>
    <row r="578" spans="1:13" ht="16.5" customHeight="1" x14ac:dyDescent="0.25">
      <c r="A578" s="1245">
        <v>63272</v>
      </c>
      <c r="B578" s="1245" t="s">
        <v>15331</v>
      </c>
      <c r="C578" s="1245" t="s">
        <v>15333</v>
      </c>
      <c r="D578" s="1245">
        <v>1706</v>
      </c>
      <c r="E578" s="1244" t="s">
        <v>13648</v>
      </c>
      <c r="F578" s="1244"/>
      <c r="G578" s="1244" t="s">
        <v>13139</v>
      </c>
      <c r="H578" s="1365">
        <v>0</v>
      </c>
      <c r="I578" s="1363"/>
      <c r="J578" s="1243">
        <v>0</v>
      </c>
      <c r="K578" s="1259">
        <v>13316.24</v>
      </c>
    </row>
    <row r="579" spans="1:13" ht="16.5" customHeight="1" x14ac:dyDescent="0.25">
      <c r="A579" s="1245">
        <v>62731</v>
      </c>
      <c r="B579" s="1245" t="s">
        <v>15331</v>
      </c>
      <c r="C579" s="1245" t="s">
        <v>15328</v>
      </c>
      <c r="D579" s="1245">
        <v>142</v>
      </c>
      <c r="E579" s="1244" t="s">
        <v>15332</v>
      </c>
      <c r="F579" s="1244"/>
      <c r="G579" s="1244" t="s">
        <v>13139</v>
      </c>
      <c r="H579" s="1365">
        <v>0</v>
      </c>
      <c r="I579" s="1363"/>
      <c r="J579" s="1243">
        <v>0</v>
      </c>
      <c r="K579" s="1259">
        <v>176119.25</v>
      </c>
    </row>
    <row r="580" spans="1:13" ht="16.5" customHeight="1" x14ac:dyDescent="0.25">
      <c r="A580" s="1245">
        <v>55698</v>
      </c>
      <c r="B580" s="1245" t="s">
        <v>15331</v>
      </c>
      <c r="C580" s="1245" t="s">
        <v>15328</v>
      </c>
      <c r="D580" s="1245">
        <v>2308</v>
      </c>
      <c r="E580" s="1244" t="s">
        <v>15330</v>
      </c>
      <c r="F580" s="1244"/>
      <c r="G580" s="1244" t="s">
        <v>13139</v>
      </c>
      <c r="H580" s="1365">
        <v>0</v>
      </c>
      <c r="I580" s="1363"/>
      <c r="J580" s="1243">
        <v>0</v>
      </c>
      <c r="K580" s="1259">
        <v>40000</v>
      </c>
    </row>
    <row r="581" spans="1:13" ht="16.5" customHeight="1" x14ac:dyDescent="0.25">
      <c r="A581" s="1245">
        <v>63321</v>
      </c>
      <c r="B581" s="1245" t="s">
        <v>15329</v>
      </c>
      <c r="C581" s="1245" t="s">
        <v>15328</v>
      </c>
      <c r="D581" s="1245">
        <v>1706</v>
      </c>
      <c r="E581" s="1244" t="s">
        <v>13648</v>
      </c>
      <c r="F581" s="1244"/>
      <c r="G581" s="1244" t="s">
        <v>13139</v>
      </c>
      <c r="H581" s="1365">
        <v>0</v>
      </c>
      <c r="I581" s="1363"/>
      <c r="J581" s="1243">
        <v>0</v>
      </c>
      <c r="K581" s="1259">
        <v>17732.689999999999</v>
      </c>
    </row>
    <row r="582" spans="1:13" ht="16.5" customHeight="1" x14ac:dyDescent="0.25">
      <c r="A582" s="1245">
        <v>62355</v>
      </c>
      <c r="B582" s="1245" t="s">
        <v>15329</v>
      </c>
      <c r="C582" s="1245" t="s">
        <v>15328</v>
      </c>
      <c r="D582" s="1245">
        <v>3138</v>
      </c>
      <c r="E582" s="1244" t="s">
        <v>15327</v>
      </c>
      <c r="F582" s="1244"/>
      <c r="G582" s="1244" t="s">
        <v>13139</v>
      </c>
      <c r="H582" s="1365">
        <v>0</v>
      </c>
      <c r="I582" s="1363"/>
      <c r="J582" s="1243">
        <v>0</v>
      </c>
      <c r="K582" s="1259">
        <v>93830.83</v>
      </c>
    </row>
    <row r="583" spans="1:13" x14ac:dyDescent="0.25">
      <c r="A583" s="1241" t="s">
        <v>13133</v>
      </c>
      <c r="B583" s="1242" t="s">
        <v>13133</v>
      </c>
      <c r="C583" s="1242" t="s">
        <v>13133</v>
      </c>
      <c r="D583" s="1242" t="s">
        <v>13133</v>
      </c>
      <c r="E583" s="1241" t="s">
        <v>13133</v>
      </c>
      <c r="F583" s="1241" t="s">
        <v>13133</v>
      </c>
      <c r="G583" s="1241" t="s">
        <v>13133</v>
      </c>
      <c r="H583" s="1372">
        <v>1022354.45</v>
      </c>
      <c r="I583" s="1373"/>
      <c r="J583" s="1249">
        <v>161496.49</v>
      </c>
      <c r="K583" s="1261">
        <v>5737256.8399999999</v>
      </c>
    </row>
    <row r="584" spans="1:13" ht="18" customHeight="1" x14ac:dyDescent="0.25">
      <c r="J584" s="1193" t="s">
        <v>15774</v>
      </c>
      <c r="K584" s="1262">
        <f>+H583+J583+K583</f>
        <v>6921107.7799999993</v>
      </c>
    </row>
    <row r="585" spans="1:13" x14ac:dyDescent="0.25">
      <c r="J585" s="1193" t="s">
        <v>15775</v>
      </c>
      <c r="K585" s="1252">
        <v>6609164.8499999996</v>
      </c>
    </row>
    <row r="586" spans="1:13" x14ac:dyDescent="0.25">
      <c r="J586" s="1193" t="s">
        <v>13128</v>
      </c>
      <c r="K586" s="1252">
        <f>+M566+M398</f>
        <v>191460.76</v>
      </c>
      <c r="M586" s="1250"/>
    </row>
    <row r="587" spans="1:13" x14ac:dyDescent="0.25">
      <c r="J587" s="1193" t="s">
        <v>15776</v>
      </c>
      <c r="K587" s="1252">
        <v>50000</v>
      </c>
    </row>
    <row r="588" spans="1:13" x14ac:dyDescent="0.25">
      <c r="J588" s="1251"/>
      <c r="K588" s="1262">
        <f>+K585+K586+K587</f>
        <v>6850625.6099999994</v>
      </c>
    </row>
    <row r="589" spans="1:13" x14ac:dyDescent="0.25">
      <c r="J589" s="1193" t="s">
        <v>27</v>
      </c>
      <c r="K589" s="1263">
        <f>+K584-K588</f>
        <v>70482.169999999925</v>
      </c>
    </row>
    <row r="590" spans="1:13" x14ac:dyDescent="0.25">
      <c r="J590" s="1193" t="s">
        <v>15777</v>
      </c>
      <c r="K590" s="1252">
        <v>2846.5</v>
      </c>
    </row>
    <row r="591" spans="1:13" x14ac:dyDescent="0.25">
      <c r="J591" s="1193" t="s">
        <v>15778</v>
      </c>
      <c r="K591" s="1252">
        <v>18647.05</v>
      </c>
    </row>
    <row r="592" spans="1:13" x14ac:dyDescent="0.25">
      <c r="J592" s="1193" t="s">
        <v>15779</v>
      </c>
      <c r="K592" s="1252">
        <v>3730.69</v>
      </c>
    </row>
    <row r="593" spans="10:11" x14ac:dyDescent="0.25">
      <c r="J593" s="1193" t="s">
        <v>15780</v>
      </c>
      <c r="K593" s="1252">
        <v>51472.06</v>
      </c>
    </row>
    <row r="594" spans="10:11" x14ac:dyDescent="0.25">
      <c r="K594" s="1264">
        <f>SUM(K590:K593)</f>
        <v>76696.299999999988</v>
      </c>
    </row>
    <row r="595" spans="10:11" x14ac:dyDescent="0.25">
      <c r="J595" s="1193" t="s">
        <v>15782</v>
      </c>
      <c r="K595" s="1265">
        <v>6329.55</v>
      </c>
    </row>
    <row r="596" spans="10:11" x14ac:dyDescent="0.25">
      <c r="K596" s="1263">
        <f>+K594-K595</f>
        <v>70366.749999999985</v>
      </c>
    </row>
    <row r="597" spans="10:11" x14ac:dyDescent="0.25">
      <c r="J597" s="1184" t="s">
        <v>27</v>
      </c>
      <c r="K597" s="1266">
        <f>+K589-K596</f>
        <v>115.41999999994005</v>
      </c>
    </row>
  </sheetData>
  <mergeCells count="579">
    <mergeCell ref="H580:I580"/>
    <mergeCell ref="H581:I581"/>
    <mergeCell ref="H582:I582"/>
    <mergeCell ref="H583:I583"/>
    <mergeCell ref="H575:I575"/>
    <mergeCell ref="H576:I576"/>
    <mergeCell ref="H577:I577"/>
    <mergeCell ref="H578:I578"/>
    <mergeCell ref="H579:I579"/>
    <mergeCell ref="H570:I570"/>
    <mergeCell ref="H571:I571"/>
    <mergeCell ref="H572:I572"/>
    <mergeCell ref="H573:I573"/>
    <mergeCell ref="H574:I574"/>
    <mergeCell ref="H565:I565"/>
    <mergeCell ref="H566:I566"/>
    <mergeCell ref="H567:I567"/>
    <mergeCell ref="H568:I568"/>
    <mergeCell ref="H569:I569"/>
    <mergeCell ref="H560:I560"/>
    <mergeCell ref="H561:I561"/>
    <mergeCell ref="H562:I562"/>
    <mergeCell ref="H563:I563"/>
    <mergeCell ref="H564:I564"/>
    <mergeCell ref="H555:I555"/>
    <mergeCell ref="H556:I556"/>
    <mergeCell ref="H557:I557"/>
    <mergeCell ref="H558:I558"/>
    <mergeCell ref="H559:I559"/>
    <mergeCell ref="H550:I550"/>
    <mergeCell ref="H551:I551"/>
    <mergeCell ref="H552:I552"/>
    <mergeCell ref="H553:I553"/>
    <mergeCell ref="H554:I554"/>
    <mergeCell ref="H545:I545"/>
    <mergeCell ref="H546:I546"/>
    <mergeCell ref="H547:I547"/>
    <mergeCell ref="H548:I548"/>
    <mergeCell ref="H549:I549"/>
    <mergeCell ref="H540:I540"/>
    <mergeCell ref="H541:I541"/>
    <mergeCell ref="H542:I542"/>
    <mergeCell ref="H543:I543"/>
    <mergeCell ref="H544:I544"/>
    <mergeCell ref="H535:I535"/>
    <mergeCell ref="H536:I536"/>
    <mergeCell ref="H537:I537"/>
    <mergeCell ref="H538:I538"/>
    <mergeCell ref="H539:I539"/>
    <mergeCell ref="H530:I530"/>
    <mergeCell ref="H531:I531"/>
    <mergeCell ref="H532:I532"/>
    <mergeCell ref="H533:I533"/>
    <mergeCell ref="H534:I534"/>
    <mergeCell ref="H525:I525"/>
    <mergeCell ref="H526:I526"/>
    <mergeCell ref="H527:I527"/>
    <mergeCell ref="H528:I528"/>
    <mergeCell ref="H529:I529"/>
    <mergeCell ref="H520:I520"/>
    <mergeCell ref="H521:I521"/>
    <mergeCell ref="H522:I522"/>
    <mergeCell ref="H523:I523"/>
    <mergeCell ref="H524:I524"/>
    <mergeCell ref="H515:I515"/>
    <mergeCell ref="H516:I516"/>
    <mergeCell ref="H517:I517"/>
    <mergeCell ref="H518:I518"/>
    <mergeCell ref="H519:I519"/>
    <mergeCell ref="H510:I510"/>
    <mergeCell ref="H511:I511"/>
    <mergeCell ref="H512:I512"/>
    <mergeCell ref="H513:I513"/>
    <mergeCell ref="H514:I514"/>
    <mergeCell ref="H505:I505"/>
    <mergeCell ref="H506:I506"/>
    <mergeCell ref="H507:I507"/>
    <mergeCell ref="H508:I508"/>
    <mergeCell ref="H509:I509"/>
    <mergeCell ref="H500:I500"/>
    <mergeCell ref="H501:I501"/>
    <mergeCell ref="H502:I502"/>
    <mergeCell ref="H503:I503"/>
    <mergeCell ref="H504:I504"/>
    <mergeCell ref="H495:I495"/>
    <mergeCell ref="H496:I496"/>
    <mergeCell ref="H497:I497"/>
    <mergeCell ref="H498:I498"/>
    <mergeCell ref="H499:I499"/>
    <mergeCell ref="H490:I490"/>
    <mergeCell ref="H491:I491"/>
    <mergeCell ref="H492:I492"/>
    <mergeCell ref="H493:I493"/>
    <mergeCell ref="H494:I494"/>
    <mergeCell ref="H485:I485"/>
    <mergeCell ref="H486:I486"/>
    <mergeCell ref="H487:I487"/>
    <mergeCell ref="H488:I488"/>
    <mergeCell ref="H489:I489"/>
    <mergeCell ref="H480:I480"/>
    <mergeCell ref="H481:I481"/>
    <mergeCell ref="H482:I482"/>
    <mergeCell ref="H483:I483"/>
    <mergeCell ref="H484:I484"/>
    <mergeCell ref="H475:I475"/>
    <mergeCell ref="H476:I476"/>
    <mergeCell ref="H477:I477"/>
    <mergeCell ref="H478:I478"/>
    <mergeCell ref="H479:I479"/>
    <mergeCell ref="H470:I470"/>
    <mergeCell ref="H471:I471"/>
    <mergeCell ref="H472:I472"/>
    <mergeCell ref="H473:I473"/>
    <mergeCell ref="H474:I474"/>
    <mergeCell ref="H465:I465"/>
    <mergeCell ref="H466:I466"/>
    <mergeCell ref="H467:I467"/>
    <mergeCell ref="H468:I468"/>
    <mergeCell ref="H469:I469"/>
    <mergeCell ref="H460:I460"/>
    <mergeCell ref="H461:I461"/>
    <mergeCell ref="H462:I462"/>
    <mergeCell ref="H463:I463"/>
    <mergeCell ref="H464:I464"/>
    <mergeCell ref="H455:I455"/>
    <mergeCell ref="H456:I456"/>
    <mergeCell ref="H457:I457"/>
    <mergeCell ref="H458:I458"/>
    <mergeCell ref="H459:I459"/>
    <mergeCell ref="H450:I450"/>
    <mergeCell ref="H451:I451"/>
    <mergeCell ref="H452:I452"/>
    <mergeCell ref="H453:I453"/>
    <mergeCell ref="H454:I454"/>
    <mergeCell ref="H445:I445"/>
    <mergeCell ref="H446:I446"/>
    <mergeCell ref="H447:I447"/>
    <mergeCell ref="H448:I448"/>
    <mergeCell ref="H449:I449"/>
    <mergeCell ref="H440:I440"/>
    <mergeCell ref="H441:I441"/>
    <mergeCell ref="H442:I442"/>
    <mergeCell ref="H443:I443"/>
    <mergeCell ref="H444:I444"/>
    <mergeCell ref="H435:I435"/>
    <mergeCell ref="H436:I436"/>
    <mergeCell ref="H437:I437"/>
    <mergeCell ref="H438:I438"/>
    <mergeCell ref="H439:I439"/>
    <mergeCell ref="H430:I430"/>
    <mergeCell ref="H431:I431"/>
    <mergeCell ref="H432:I432"/>
    <mergeCell ref="H433:I433"/>
    <mergeCell ref="H434:I434"/>
    <mergeCell ref="H425:I425"/>
    <mergeCell ref="H426:I426"/>
    <mergeCell ref="H427:I427"/>
    <mergeCell ref="H428:I428"/>
    <mergeCell ref="H429:I429"/>
    <mergeCell ref="H420:I420"/>
    <mergeCell ref="H421:I421"/>
    <mergeCell ref="H422:I422"/>
    <mergeCell ref="H423:I423"/>
    <mergeCell ref="H424:I424"/>
    <mergeCell ref="H415:I415"/>
    <mergeCell ref="H416:I416"/>
    <mergeCell ref="H417:I417"/>
    <mergeCell ref="H418:I418"/>
    <mergeCell ref="H419:I419"/>
    <mergeCell ref="H410:I410"/>
    <mergeCell ref="H411:I411"/>
    <mergeCell ref="H412:I412"/>
    <mergeCell ref="H413:I413"/>
    <mergeCell ref="H414:I414"/>
    <mergeCell ref="H405:I405"/>
    <mergeCell ref="H406:I406"/>
    <mergeCell ref="H407:I407"/>
    <mergeCell ref="H408:I408"/>
    <mergeCell ref="H409:I409"/>
    <mergeCell ref="H400:I400"/>
    <mergeCell ref="H401:I401"/>
    <mergeCell ref="H402:I402"/>
    <mergeCell ref="H403:I403"/>
    <mergeCell ref="H404:I404"/>
    <mergeCell ref="H395:I395"/>
    <mergeCell ref="H396:I396"/>
    <mergeCell ref="H397:I397"/>
    <mergeCell ref="H398:I398"/>
    <mergeCell ref="H399:I399"/>
    <mergeCell ref="H390:I390"/>
    <mergeCell ref="H391:I391"/>
    <mergeCell ref="H392:I392"/>
    <mergeCell ref="H393:I393"/>
    <mergeCell ref="H394:I394"/>
    <mergeCell ref="H385:I385"/>
    <mergeCell ref="H386:I386"/>
    <mergeCell ref="H387:I387"/>
    <mergeCell ref="H388:I388"/>
    <mergeCell ref="H389:I389"/>
    <mergeCell ref="H380:I380"/>
    <mergeCell ref="H381:I381"/>
    <mergeCell ref="H382:I382"/>
    <mergeCell ref="H383:I383"/>
    <mergeCell ref="H384:I384"/>
    <mergeCell ref="H375:I375"/>
    <mergeCell ref="H376:I376"/>
    <mergeCell ref="H377:I377"/>
    <mergeCell ref="H378:I378"/>
    <mergeCell ref="H379:I379"/>
    <mergeCell ref="H370:I370"/>
    <mergeCell ref="H371:I371"/>
    <mergeCell ref="H372:I372"/>
    <mergeCell ref="H373:I373"/>
    <mergeCell ref="H374:I374"/>
    <mergeCell ref="H365:I365"/>
    <mergeCell ref="H366:I366"/>
    <mergeCell ref="H367:I367"/>
    <mergeCell ref="H368:I368"/>
    <mergeCell ref="H369:I369"/>
    <mergeCell ref="H360:I360"/>
    <mergeCell ref="H361:I361"/>
    <mergeCell ref="H362:I362"/>
    <mergeCell ref="H363:I363"/>
    <mergeCell ref="H364:I364"/>
    <mergeCell ref="H355:I355"/>
    <mergeCell ref="H356:I356"/>
    <mergeCell ref="H357:I357"/>
    <mergeCell ref="H358:I358"/>
    <mergeCell ref="H359:I359"/>
    <mergeCell ref="H350:I350"/>
    <mergeCell ref="H351:I351"/>
    <mergeCell ref="H352:I352"/>
    <mergeCell ref="H353:I353"/>
    <mergeCell ref="H354:I354"/>
    <mergeCell ref="H345:I345"/>
    <mergeCell ref="H346:I346"/>
    <mergeCell ref="H347:I347"/>
    <mergeCell ref="H348:I348"/>
    <mergeCell ref="H349:I349"/>
    <mergeCell ref="H340:I340"/>
    <mergeCell ref="H341:I341"/>
    <mergeCell ref="H342:I342"/>
    <mergeCell ref="H343:I343"/>
    <mergeCell ref="H344:I344"/>
    <mergeCell ref="H335:I335"/>
    <mergeCell ref="H336:I336"/>
    <mergeCell ref="H337:I337"/>
    <mergeCell ref="H338:I338"/>
    <mergeCell ref="H339:I339"/>
    <mergeCell ref="H330:I330"/>
    <mergeCell ref="H331:I331"/>
    <mergeCell ref="H332:I332"/>
    <mergeCell ref="H333:I333"/>
    <mergeCell ref="H334:I334"/>
    <mergeCell ref="H325:I325"/>
    <mergeCell ref="H326:I326"/>
    <mergeCell ref="H327:I327"/>
    <mergeCell ref="H328:I328"/>
    <mergeCell ref="H329:I329"/>
    <mergeCell ref="H320:I320"/>
    <mergeCell ref="H321:I321"/>
    <mergeCell ref="H322:I322"/>
    <mergeCell ref="H323:I323"/>
    <mergeCell ref="H324:I324"/>
    <mergeCell ref="H315:I315"/>
    <mergeCell ref="H316:I316"/>
    <mergeCell ref="H317:I317"/>
    <mergeCell ref="H318:I318"/>
    <mergeCell ref="H319:I319"/>
    <mergeCell ref="H310:I310"/>
    <mergeCell ref="H311:I311"/>
    <mergeCell ref="H312:I312"/>
    <mergeCell ref="H313:I313"/>
    <mergeCell ref="H314:I314"/>
    <mergeCell ref="H305:I305"/>
    <mergeCell ref="H306:I306"/>
    <mergeCell ref="H307:I307"/>
    <mergeCell ref="H308:I308"/>
    <mergeCell ref="H309:I309"/>
    <mergeCell ref="H300:I300"/>
    <mergeCell ref="H301:I301"/>
    <mergeCell ref="H302:I302"/>
    <mergeCell ref="H303:I303"/>
    <mergeCell ref="H304:I304"/>
    <mergeCell ref="H295:I295"/>
    <mergeCell ref="H296:I296"/>
    <mergeCell ref="H297:I297"/>
    <mergeCell ref="H298:I298"/>
    <mergeCell ref="H299:I299"/>
    <mergeCell ref="H290:I290"/>
    <mergeCell ref="H291:I291"/>
    <mergeCell ref="H292:I292"/>
    <mergeCell ref="H293:I293"/>
    <mergeCell ref="H294:I294"/>
    <mergeCell ref="H285:I285"/>
    <mergeCell ref="H286:I286"/>
    <mergeCell ref="H287:I287"/>
    <mergeCell ref="H288:I288"/>
    <mergeCell ref="H289:I289"/>
    <mergeCell ref="H280:I280"/>
    <mergeCell ref="H281:I281"/>
    <mergeCell ref="H282:I282"/>
    <mergeCell ref="H283:I283"/>
    <mergeCell ref="H284:I284"/>
    <mergeCell ref="H275:I275"/>
    <mergeCell ref="H276:I276"/>
    <mergeCell ref="H277:I277"/>
    <mergeCell ref="H278:I278"/>
    <mergeCell ref="H279:I279"/>
    <mergeCell ref="H270:I270"/>
    <mergeCell ref="H271:I271"/>
    <mergeCell ref="H272:I272"/>
    <mergeCell ref="H273:I273"/>
    <mergeCell ref="H274:I274"/>
    <mergeCell ref="H265:I265"/>
    <mergeCell ref="H266:I266"/>
    <mergeCell ref="H267:I267"/>
    <mergeCell ref="H268:I268"/>
    <mergeCell ref="H269:I269"/>
    <mergeCell ref="H260:I260"/>
    <mergeCell ref="H261:I261"/>
    <mergeCell ref="H262:I262"/>
    <mergeCell ref="H263:I263"/>
    <mergeCell ref="H264:I264"/>
    <mergeCell ref="H255:I255"/>
    <mergeCell ref="H256:I256"/>
    <mergeCell ref="H257:I257"/>
    <mergeCell ref="H258:I258"/>
    <mergeCell ref="H259:I259"/>
    <mergeCell ref="H250:I250"/>
    <mergeCell ref="H251:I251"/>
    <mergeCell ref="H252:I252"/>
    <mergeCell ref="H253:I253"/>
    <mergeCell ref="H254:I254"/>
    <mergeCell ref="H245:I245"/>
    <mergeCell ref="H246:I246"/>
    <mergeCell ref="H247:I247"/>
    <mergeCell ref="H248:I248"/>
    <mergeCell ref="H249:I249"/>
    <mergeCell ref="H240:I240"/>
    <mergeCell ref="H241:I241"/>
    <mergeCell ref="H242:I242"/>
    <mergeCell ref="H243:I243"/>
    <mergeCell ref="H244:I244"/>
    <mergeCell ref="H235:I235"/>
    <mergeCell ref="H236:I236"/>
    <mergeCell ref="H237:I237"/>
    <mergeCell ref="H238:I238"/>
    <mergeCell ref="H239:I239"/>
    <mergeCell ref="H230:I230"/>
    <mergeCell ref="H231:I231"/>
    <mergeCell ref="H232:I232"/>
    <mergeCell ref="H233:I233"/>
    <mergeCell ref="H234:I234"/>
    <mergeCell ref="H225:I225"/>
    <mergeCell ref="H226:I226"/>
    <mergeCell ref="H227:I227"/>
    <mergeCell ref="H228:I228"/>
    <mergeCell ref="H229:I229"/>
    <mergeCell ref="H220:I220"/>
    <mergeCell ref="H221:I221"/>
    <mergeCell ref="H222:I222"/>
    <mergeCell ref="H223:I223"/>
    <mergeCell ref="H224:I224"/>
    <mergeCell ref="H215:I215"/>
    <mergeCell ref="H216:I216"/>
    <mergeCell ref="H217:I217"/>
    <mergeCell ref="H218:I218"/>
    <mergeCell ref="H219:I219"/>
    <mergeCell ref="H210:I210"/>
    <mergeCell ref="H211:I211"/>
    <mergeCell ref="H212:I212"/>
    <mergeCell ref="H213:I213"/>
    <mergeCell ref="H214:I214"/>
    <mergeCell ref="H205:I205"/>
    <mergeCell ref="H206:I206"/>
    <mergeCell ref="H207:I207"/>
    <mergeCell ref="H208:I208"/>
    <mergeCell ref="H209:I209"/>
    <mergeCell ref="H200:I200"/>
    <mergeCell ref="H201:I201"/>
    <mergeCell ref="H202:I202"/>
    <mergeCell ref="H203:I203"/>
    <mergeCell ref="H204:I204"/>
    <mergeCell ref="H195:I195"/>
    <mergeCell ref="H196:I196"/>
    <mergeCell ref="H197:I197"/>
    <mergeCell ref="H198:I198"/>
    <mergeCell ref="H199:I199"/>
    <mergeCell ref="H190:I190"/>
    <mergeCell ref="H191:I191"/>
    <mergeCell ref="H192:I192"/>
    <mergeCell ref="H193:I193"/>
    <mergeCell ref="H194:I194"/>
    <mergeCell ref="H185:I185"/>
    <mergeCell ref="H186:I186"/>
    <mergeCell ref="H187:I187"/>
    <mergeCell ref="H188:I188"/>
    <mergeCell ref="H189:I189"/>
    <mergeCell ref="H180:I180"/>
    <mergeCell ref="H181:I181"/>
    <mergeCell ref="H182:I182"/>
    <mergeCell ref="H183:I183"/>
    <mergeCell ref="H184:I184"/>
    <mergeCell ref="H175:I175"/>
    <mergeCell ref="H176:I176"/>
    <mergeCell ref="H177:I177"/>
    <mergeCell ref="H178:I178"/>
    <mergeCell ref="H179:I179"/>
    <mergeCell ref="H170:I170"/>
    <mergeCell ref="H171:I171"/>
    <mergeCell ref="H172:I172"/>
    <mergeCell ref="H173:I173"/>
    <mergeCell ref="H174:I174"/>
    <mergeCell ref="H165:I165"/>
    <mergeCell ref="H166:I166"/>
    <mergeCell ref="H167:I167"/>
    <mergeCell ref="H168:I168"/>
    <mergeCell ref="H169:I169"/>
    <mergeCell ref="H160:I160"/>
    <mergeCell ref="H161:I161"/>
    <mergeCell ref="H162:I162"/>
    <mergeCell ref="H163:I163"/>
    <mergeCell ref="H164:I164"/>
    <mergeCell ref="H155:I155"/>
    <mergeCell ref="H156:I156"/>
    <mergeCell ref="H157:I157"/>
    <mergeCell ref="H158:I158"/>
    <mergeCell ref="H159:I159"/>
    <mergeCell ref="H150:I150"/>
    <mergeCell ref="H151:I151"/>
    <mergeCell ref="H152:I152"/>
    <mergeCell ref="H153:I153"/>
    <mergeCell ref="H154:I154"/>
    <mergeCell ref="H145:I145"/>
    <mergeCell ref="H146:I146"/>
    <mergeCell ref="H147:I147"/>
    <mergeCell ref="H148:I148"/>
    <mergeCell ref="H149:I149"/>
    <mergeCell ref="H140:I140"/>
    <mergeCell ref="H141:I141"/>
    <mergeCell ref="H142:I142"/>
    <mergeCell ref="H143:I143"/>
    <mergeCell ref="H144:I144"/>
    <mergeCell ref="H135:I135"/>
    <mergeCell ref="H136:I136"/>
    <mergeCell ref="H137:I137"/>
    <mergeCell ref="H138:I138"/>
    <mergeCell ref="H139:I139"/>
    <mergeCell ref="H130:I130"/>
    <mergeCell ref="H131:I131"/>
    <mergeCell ref="H132:I132"/>
    <mergeCell ref="H133:I133"/>
    <mergeCell ref="H134:I134"/>
    <mergeCell ref="H125:I125"/>
    <mergeCell ref="H126:I126"/>
    <mergeCell ref="H127:I127"/>
    <mergeCell ref="H128:I128"/>
    <mergeCell ref="H129:I129"/>
    <mergeCell ref="H120:I120"/>
    <mergeCell ref="H121:I121"/>
    <mergeCell ref="H122:I122"/>
    <mergeCell ref="H123:I123"/>
    <mergeCell ref="H124:I124"/>
    <mergeCell ref="H115:I115"/>
    <mergeCell ref="H116:I116"/>
    <mergeCell ref="H117:I117"/>
    <mergeCell ref="H118:I118"/>
    <mergeCell ref="H119:I119"/>
    <mergeCell ref="H110:I110"/>
    <mergeCell ref="H111:I111"/>
    <mergeCell ref="H112:I112"/>
    <mergeCell ref="H113:I113"/>
    <mergeCell ref="H114:I114"/>
    <mergeCell ref="H105:I105"/>
    <mergeCell ref="H106:I106"/>
    <mergeCell ref="H107:I107"/>
    <mergeCell ref="H108:I108"/>
    <mergeCell ref="H109:I109"/>
    <mergeCell ref="H100:I100"/>
    <mergeCell ref="H101:I101"/>
    <mergeCell ref="H102:I102"/>
    <mergeCell ref="H103:I103"/>
    <mergeCell ref="H104:I104"/>
    <mergeCell ref="H95:I95"/>
    <mergeCell ref="H96:I96"/>
    <mergeCell ref="H97:I97"/>
    <mergeCell ref="H98:I98"/>
    <mergeCell ref="H99:I99"/>
    <mergeCell ref="H90:I90"/>
    <mergeCell ref="H91:I91"/>
    <mergeCell ref="H92:I92"/>
    <mergeCell ref="H93:I93"/>
    <mergeCell ref="H94:I94"/>
    <mergeCell ref="H85:I85"/>
    <mergeCell ref="H86:I86"/>
    <mergeCell ref="H87:I87"/>
    <mergeCell ref="H88:I88"/>
    <mergeCell ref="H89:I89"/>
    <mergeCell ref="H80:I80"/>
    <mergeCell ref="H81:I81"/>
    <mergeCell ref="H82:I82"/>
    <mergeCell ref="H83:I83"/>
    <mergeCell ref="H84:I84"/>
    <mergeCell ref="H75:I75"/>
    <mergeCell ref="H76:I76"/>
    <mergeCell ref="H77:I77"/>
    <mergeCell ref="H78:I78"/>
    <mergeCell ref="H79:I79"/>
    <mergeCell ref="H70:I70"/>
    <mergeCell ref="H71:I71"/>
    <mergeCell ref="H72:I72"/>
    <mergeCell ref="H73:I73"/>
    <mergeCell ref="H74:I74"/>
    <mergeCell ref="H65:I65"/>
    <mergeCell ref="H66:I66"/>
    <mergeCell ref="H67:I67"/>
    <mergeCell ref="H68:I68"/>
    <mergeCell ref="H69:I69"/>
    <mergeCell ref="H60:I60"/>
    <mergeCell ref="H61:I61"/>
    <mergeCell ref="H62:I62"/>
    <mergeCell ref="H63:I63"/>
    <mergeCell ref="H64:I64"/>
    <mergeCell ref="H55:I55"/>
    <mergeCell ref="H56:I56"/>
    <mergeCell ref="H57:I57"/>
    <mergeCell ref="H58:I58"/>
    <mergeCell ref="H59:I59"/>
    <mergeCell ref="H50:I50"/>
    <mergeCell ref="H51:I51"/>
    <mergeCell ref="H52:I52"/>
    <mergeCell ref="H53:I53"/>
    <mergeCell ref="H54:I54"/>
    <mergeCell ref="H45:I45"/>
    <mergeCell ref="H46:I46"/>
    <mergeCell ref="H47:I47"/>
    <mergeCell ref="H48:I48"/>
    <mergeCell ref="H49:I49"/>
    <mergeCell ref="H40:I40"/>
    <mergeCell ref="H41:I41"/>
    <mergeCell ref="H42:I42"/>
    <mergeCell ref="H43:I43"/>
    <mergeCell ref="H44:I44"/>
    <mergeCell ref="H35:I35"/>
    <mergeCell ref="H36:I36"/>
    <mergeCell ref="H37:I37"/>
    <mergeCell ref="H38:I38"/>
    <mergeCell ref="H39:I39"/>
    <mergeCell ref="H30:I30"/>
    <mergeCell ref="H31:I31"/>
    <mergeCell ref="H32:I32"/>
    <mergeCell ref="H33:I33"/>
    <mergeCell ref="H34:I34"/>
    <mergeCell ref="H25:I25"/>
    <mergeCell ref="H26:I26"/>
    <mergeCell ref="H27:I27"/>
    <mergeCell ref="H28:I28"/>
    <mergeCell ref="H29:I29"/>
    <mergeCell ref="H20:I20"/>
    <mergeCell ref="H21:I21"/>
    <mergeCell ref="H22:I22"/>
    <mergeCell ref="H23:I23"/>
    <mergeCell ref="H24:I24"/>
    <mergeCell ref="H15:I15"/>
    <mergeCell ref="H16:I16"/>
    <mergeCell ref="H17:I17"/>
    <mergeCell ref="H18:I18"/>
    <mergeCell ref="H19:I19"/>
    <mergeCell ref="I8:K8"/>
    <mergeCell ref="H11:I11"/>
    <mergeCell ref="H12:I12"/>
    <mergeCell ref="H13:I13"/>
    <mergeCell ref="H14:I14"/>
    <mergeCell ref="A1:K1"/>
    <mergeCell ref="A3:K3"/>
    <mergeCell ref="A4:K4"/>
    <mergeCell ref="A5:K5"/>
    <mergeCell ref="A6:K6"/>
  </mergeCells>
  <pageMargins left="0.78740157480314998" right="0.78740157480314998" top="0.78740157480314998" bottom="1.22490157480315" header="0.78740157480314998" footer="0.78740157480314998"/>
  <pageSetup paperSize="9" orientation="portrait" horizontalDpi="300" verticalDpi="300"/>
  <headerFooter alignWithMargins="0">
    <oddFooter>&amp;C&amp;"Arial,Regular"&amp;10&amp;P</oddFooter>
  </headerFooter>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91021-7FDB-40C9-B5FD-DD54CD38ECF6}">
  <sheetPr codeName="Hoja54">
    <tabColor rgb="FFFFCCFF"/>
    <pageSetUpPr fitToPage="1"/>
  </sheetPr>
  <dimension ref="B1:H77"/>
  <sheetViews>
    <sheetView topLeftCell="A46" zoomScaleNormal="100" workbookViewId="0">
      <selection activeCell="H81" sqref="H81"/>
    </sheetView>
  </sheetViews>
  <sheetFormatPr baseColWidth="10" defaultColWidth="11.42578125" defaultRowHeight="12.75" x14ac:dyDescent="0.2"/>
  <cols>
    <col min="1" max="1" width="6" style="92" customWidth="1"/>
    <col min="2" max="2" width="14.42578125" style="89" bestFit="1" customWidth="1"/>
    <col min="3" max="3" width="6.42578125" style="89" customWidth="1"/>
    <col min="4" max="4" width="14.42578125" style="89" customWidth="1"/>
    <col min="5" max="5" width="11.42578125" style="89"/>
    <col min="6" max="6" width="7.42578125" style="89" customWidth="1"/>
    <col min="7" max="7" width="14.42578125" style="91" bestFit="1" customWidth="1"/>
    <col min="8" max="8" width="44.28515625" style="92" customWidth="1"/>
    <col min="9" max="16384" width="11.42578125" style="92"/>
  </cols>
  <sheetData>
    <row r="1" spans="2:8" x14ac:dyDescent="0.2">
      <c r="D1" s="90" t="s">
        <v>227</v>
      </c>
    </row>
    <row r="2" spans="2:8" x14ac:dyDescent="0.2">
      <c r="D2" s="90" t="s">
        <v>228</v>
      </c>
    </row>
    <row r="3" spans="2:8" x14ac:dyDescent="0.2">
      <c r="D3" s="90" t="s">
        <v>229</v>
      </c>
    </row>
    <row r="4" spans="2:8" x14ac:dyDescent="0.2">
      <c r="D4" s="90" t="s">
        <v>8635</v>
      </c>
    </row>
    <row r="6" spans="2:8" x14ac:dyDescent="0.2">
      <c r="B6" s="93" t="s">
        <v>230</v>
      </c>
      <c r="C6" s="93" t="s">
        <v>231</v>
      </c>
      <c r="D6" s="93" t="s">
        <v>232</v>
      </c>
      <c r="E6" s="93" t="s">
        <v>233</v>
      </c>
      <c r="F6" s="93" t="s">
        <v>234</v>
      </c>
      <c r="G6" s="94" t="s">
        <v>235</v>
      </c>
      <c r="H6" s="93" t="s">
        <v>236</v>
      </c>
    </row>
    <row r="7" spans="2:8" x14ac:dyDescent="0.2">
      <c r="B7" s="934"/>
      <c r="C7" s="934"/>
      <c r="D7" s="934"/>
      <c r="E7" s="934"/>
      <c r="F7" s="934"/>
      <c r="G7" s="935"/>
      <c r="H7" s="936"/>
    </row>
    <row r="12" spans="2:8" x14ac:dyDescent="0.2">
      <c r="D12" s="90" t="s">
        <v>227</v>
      </c>
      <c r="G12" s="961"/>
    </row>
    <row r="13" spans="2:8" x14ac:dyDescent="0.2">
      <c r="D13" s="90" t="s">
        <v>228</v>
      </c>
      <c r="G13" s="961"/>
    </row>
    <row r="14" spans="2:8" x14ac:dyDescent="0.2">
      <c r="D14" s="90" t="s">
        <v>229</v>
      </c>
      <c r="G14" s="961"/>
    </row>
    <row r="15" spans="2:8" x14ac:dyDescent="0.2">
      <c r="D15" s="90" t="s">
        <v>9918</v>
      </c>
      <c r="G15" s="961"/>
    </row>
    <row r="16" spans="2:8" x14ac:dyDescent="0.2">
      <c r="G16" s="961"/>
    </row>
    <row r="17" spans="2:8" x14ac:dyDescent="0.2">
      <c r="B17" s="93" t="s">
        <v>230</v>
      </c>
      <c r="C17" s="93" t="s">
        <v>231</v>
      </c>
      <c r="D17" s="93" t="s">
        <v>232</v>
      </c>
      <c r="E17" s="93" t="s">
        <v>233</v>
      </c>
      <c r="F17" s="93" t="s">
        <v>234</v>
      </c>
      <c r="G17" s="962" t="s">
        <v>235</v>
      </c>
      <c r="H17" s="93" t="s">
        <v>236</v>
      </c>
    </row>
    <row r="18" spans="2:8" x14ac:dyDescent="0.2">
      <c r="B18" s="89" t="s">
        <v>9919</v>
      </c>
      <c r="D18" s="89" t="s">
        <v>9921</v>
      </c>
      <c r="G18" s="961">
        <v>4756</v>
      </c>
      <c r="H18" s="92" t="s">
        <v>9920</v>
      </c>
    </row>
    <row r="19" spans="2:8" x14ac:dyDescent="0.2">
      <c r="G19" s="961"/>
    </row>
    <row r="20" spans="2:8" x14ac:dyDescent="0.2">
      <c r="G20" s="961"/>
    </row>
    <row r="21" spans="2:8" x14ac:dyDescent="0.2">
      <c r="D21" s="90" t="s">
        <v>227</v>
      </c>
      <c r="G21" s="961"/>
    </row>
    <row r="22" spans="2:8" x14ac:dyDescent="0.2">
      <c r="D22" s="90" t="s">
        <v>228</v>
      </c>
      <c r="G22" s="961"/>
    </row>
    <row r="23" spans="2:8" x14ac:dyDescent="0.2">
      <c r="D23" s="90" t="s">
        <v>229</v>
      </c>
      <c r="G23" s="961"/>
    </row>
    <row r="24" spans="2:8" x14ac:dyDescent="0.2">
      <c r="D24" s="90" t="s">
        <v>11295</v>
      </c>
      <c r="G24" s="961"/>
    </row>
    <row r="25" spans="2:8" x14ac:dyDescent="0.2">
      <c r="G25" s="961"/>
    </row>
    <row r="26" spans="2:8" x14ac:dyDescent="0.2">
      <c r="B26" s="93" t="s">
        <v>230</v>
      </c>
      <c r="C26" s="93" t="s">
        <v>231</v>
      </c>
      <c r="D26" s="93" t="s">
        <v>232</v>
      </c>
      <c r="E26" s="93" t="s">
        <v>233</v>
      </c>
      <c r="F26" s="93" t="s">
        <v>234</v>
      </c>
      <c r="G26" s="962" t="s">
        <v>235</v>
      </c>
      <c r="H26" s="93" t="s">
        <v>236</v>
      </c>
    </row>
    <row r="27" spans="2:8" x14ac:dyDescent="0.2">
      <c r="B27" s="89" t="s">
        <v>11296</v>
      </c>
      <c r="D27" s="89" t="s">
        <v>9921</v>
      </c>
      <c r="G27" s="961">
        <v>1160</v>
      </c>
      <c r="H27" s="92" t="s">
        <v>11293</v>
      </c>
    </row>
    <row r="28" spans="2:8" x14ac:dyDescent="0.2">
      <c r="H28" s="92" t="s">
        <v>11294</v>
      </c>
    </row>
    <row r="30" spans="2:8" x14ac:dyDescent="0.2">
      <c r="B30" s="89" t="s">
        <v>11299</v>
      </c>
      <c r="D30" s="89" t="s">
        <v>9921</v>
      </c>
      <c r="G30" s="91">
        <v>1334</v>
      </c>
      <c r="H30" s="92" t="s">
        <v>11293</v>
      </c>
    </row>
    <row r="31" spans="2:8" x14ac:dyDescent="0.2">
      <c r="H31" s="92" t="s">
        <v>11297</v>
      </c>
    </row>
    <row r="32" spans="2:8" x14ac:dyDescent="0.2">
      <c r="H32" s="92" t="s">
        <v>11298</v>
      </c>
    </row>
    <row r="35" spans="2:8" x14ac:dyDescent="0.2">
      <c r="D35" s="90" t="s">
        <v>227</v>
      </c>
      <c r="G35" s="961"/>
    </row>
    <row r="36" spans="2:8" x14ac:dyDescent="0.2">
      <c r="D36" s="90" t="s">
        <v>228</v>
      </c>
      <c r="G36" s="961"/>
    </row>
    <row r="37" spans="2:8" x14ac:dyDescent="0.2">
      <c r="D37" s="90" t="s">
        <v>229</v>
      </c>
      <c r="G37" s="961"/>
    </row>
    <row r="38" spans="2:8" x14ac:dyDescent="0.2">
      <c r="D38" s="90" t="s">
        <v>11988</v>
      </c>
      <c r="G38" s="961"/>
    </row>
    <row r="39" spans="2:8" x14ac:dyDescent="0.2">
      <c r="G39" s="961"/>
    </row>
    <row r="40" spans="2:8" x14ac:dyDescent="0.2">
      <c r="B40" s="93" t="s">
        <v>230</v>
      </c>
      <c r="C40" s="93" t="s">
        <v>231</v>
      </c>
      <c r="D40" s="93" t="s">
        <v>232</v>
      </c>
      <c r="E40" s="93" t="s">
        <v>233</v>
      </c>
      <c r="F40" s="93" t="s">
        <v>234</v>
      </c>
      <c r="G40" s="962" t="s">
        <v>235</v>
      </c>
      <c r="H40" s="93" t="s">
        <v>236</v>
      </c>
    </row>
    <row r="42" spans="2:8" x14ac:dyDescent="0.2">
      <c r="B42" s="89" t="s">
        <v>11989</v>
      </c>
      <c r="C42" s="1374" t="s">
        <v>9921</v>
      </c>
      <c r="D42" s="1374"/>
      <c r="E42" s="1374"/>
      <c r="G42" s="91">
        <v>464</v>
      </c>
      <c r="H42" s="92" t="s">
        <v>11990</v>
      </c>
    </row>
    <row r="46" spans="2:8" x14ac:dyDescent="0.2">
      <c r="D46" s="90" t="s">
        <v>227</v>
      </c>
      <c r="G46" s="961"/>
    </row>
    <row r="47" spans="2:8" x14ac:dyDescent="0.2">
      <c r="D47" s="90" t="s">
        <v>228</v>
      </c>
      <c r="G47" s="961"/>
    </row>
    <row r="48" spans="2:8" x14ac:dyDescent="0.2">
      <c r="D48" s="90" t="s">
        <v>229</v>
      </c>
      <c r="G48" s="961"/>
    </row>
    <row r="49" spans="2:8" x14ac:dyDescent="0.2">
      <c r="D49" s="90" t="s">
        <v>12613</v>
      </c>
      <c r="G49" s="961"/>
    </row>
    <row r="50" spans="2:8" x14ac:dyDescent="0.2">
      <c r="G50" s="961"/>
    </row>
    <row r="51" spans="2:8" x14ac:dyDescent="0.2">
      <c r="B51" s="93" t="s">
        <v>230</v>
      </c>
      <c r="C51" s="93" t="s">
        <v>231</v>
      </c>
      <c r="D51" s="93" t="s">
        <v>232</v>
      </c>
      <c r="E51" s="93" t="s">
        <v>233</v>
      </c>
      <c r="F51" s="93" t="s">
        <v>234</v>
      </c>
      <c r="G51" s="962" t="s">
        <v>235</v>
      </c>
      <c r="H51" s="93" t="s">
        <v>236</v>
      </c>
    </row>
    <row r="52" spans="2:8" x14ac:dyDescent="0.2">
      <c r="B52" s="934"/>
      <c r="C52" s="934"/>
      <c r="D52" s="934"/>
      <c r="E52" s="934"/>
      <c r="F52" s="934"/>
      <c r="G52" s="935"/>
      <c r="H52" s="936"/>
    </row>
    <row r="56" spans="2:8" x14ac:dyDescent="0.2">
      <c r="D56" s="90" t="s">
        <v>227</v>
      </c>
      <c r="G56" s="961"/>
    </row>
    <row r="57" spans="2:8" x14ac:dyDescent="0.2">
      <c r="D57" s="90" t="s">
        <v>228</v>
      </c>
      <c r="G57" s="961"/>
    </row>
    <row r="58" spans="2:8" x14ac:dyDescent="0.2">
      <c r="D58" s="90" t="s">
        <v>229</v>
      </c>
      <c r="G58" s="961"/>
    </row>
    <row r="59" spans="2:8" x14ac:dyDescent="0.2">
      <c r="D59" s="90" t="s">
        <v>14901</v>
      </c>
      <c r="G59" s="961"/>
    </row>
    <row r="60" spans="2:8" x14ac:dyDescent="0.2">
      <c r="G60" s="961"/>
    </row>
    <row r="61" spans="2:8" x14ac:dyDescent="0.2">
      <c r="B61" s="93" t="s">
        <v>230</v>
      </c>
      <c r="C61" s="93" t="s">
        <v>231</v>
      </c>
      <c r="D61" s="93" t="s">
        <v>232</v>
      </c>
      <c r="E61" s="93" t="s">
        <v>233</v>
      </c>
      <c r="F61" s="93" t="s">
        <v>234</v>
      </c>
      <c r="G61" s="962" t="s">
        <v>235</v>
      </c>
      <c r="H61" s="93" t="s">
        <v>236</v>
      </c>
    </row>
    <row r="62" spans="2:8" x14ac:dyDescent="0.2">
      <c r="B62" s="89" t="s">
        <v>14902</v>
      </c>
      <c r="C62" s="1374" t="s">
        <v>9921</v>
      </c>
      <c r="D62" s="1374"/>
      <c r="E62" s="1374"/>
      <c r="G62" s="91">
        <v>2378</v>
      </c>
      <c r="H62" s="92" t="s">
        <v>14905</v>
      </c>
    </row>
    <row r="64" spans="2:8" x14ac:dyDescent="0.2">
      <c r="B64" s="89" t="s">
        <v>14903</v>
      </c>
      <c r="C64" s="1374" t="s">
        <v>9921</v>
      </c>
      <c r="D64" s="1374"/>
      <c r="E64" s="1374"/>
      <c r="G64" s="91">
        <v>1902.4</v>
      </c>
      <c r="H64" s="92" t="s">
        <v>14906</v>
      </c>
    </row>
    <row r="66" spans="2:8" x14ac:dyDescent="0.2">
      <c r="B66" s="89" t="s">
        <v>14904</v>
      </c>
      <c r="C66" s="1374" t="s">
        <v>9921</v>
      </c>
      <c r="D66" s="1374"/>
      <c r="E66" s="1374"/>
      <c r="G66" s="91">
        <v>1012.08</v>
      </c>
      <c r="H66" s="92" t="s">
        <v>14906</v>
      </c>
    </row>
    <row r="69" spans="2:8" x14ac:dyDescent="0.2">
      <c r="D69" s="90" t="s">
        <v>227</v>
      </c>
      <c r="G69" s="961"/>
    </row>
    <row r="70" spans="2:8" x14ac:dyDescent="0.2">
      <c r="D70" s="90" t="s">
        <v>228</v>
      </c>
      <c r="G70" s="961"/>
    </row>
    <row r="71" spans="2:8" x14ac:dyDescent="0.2">
      <c r="D71" s="90" t="s">
        <v>229</v>
      </c>
      <c r="G71" s="961"/>
    </row>
    <row r="72" spans="2:8" x14ac:dyDescent="0.2">
      <c r="D72" s="90" t="s">
        <v>16341</v>
      </c>
      <c r="G72" s="961"/>
    </row>
    <row r="73" spans="2:8" x14ac:dyDescent="0.2">
      <c r="G73" s="961"/>
    </row>
    <row r="74" spans="2:8" x14ac:dyDescent="0.2">
      <c r="B74" s="93" t="s">
        <v>230</v>
      </c>
      <c r="C74" s="93" t="s">
        <v>231</v>
      </c>
      <c r="D74" s="93" t="s">
        <v>232</v>
      </c>
      <c r="E74" s="93" t="s">
        <v>233</v>
      </c>
      <c r="F74" s="93" t="s">
        <v>234</v>
      </c>
      <c r="G74" s="962" t="s">
        <v>235</v>
      </c>
      <c r="H74" s="93" t="s">
        <v>236</v>
      </c>
    </row>
    <row r="75" spans="2:8" x14ac:dyDescent="0.2">
      <c r="B75" s="89" t="s">
        <v>16342</v>
      </c>
      <c r="C75" s="1374" t="s">
        <v>9921</v>
      </c>
      <c r="D75" s="1374"/>
      <c r="E75" s="1374"/>
      <c r="G75" s="91">
        <v>9280</v>
      </c>
      <c r="H75" s="92" t="s">
        <v>16344</v>
      </c>
    </row>
    <row r="77" spans="2:8" x14ac:dyDescent="0.2">
      <c r="B77" s="89" t="s">
        <v>16343</v>
      </c>
      <c r="C77" s="1374" t="s">
        <v>9921</v>
      </c>
      <c r="D77" s="1374"/>
      <c r="E77" s="1374"/>
      <c r="G77" s="91">
        <v>4756</v>
      </c>
      <c r="H77" s="92" t="s">
        <v>16345</v>
      </c>
    </row>
  </sheetData>
  <mergeCells count="6">
    <mergeCell ref="C77:E77"/>
    <mergeCell ref="C66:E66"/>
    <mergeCell ref="C42:E42"/>
    <mergeCell ref="C64:E64"/>
    <mergeCell ref="C62:E62"/>
    <mergeCell ref="C75:E75"/>
  </mergeCells>
  <pageMargins left="0.7" right="0.7" top="0.75" bottom="0.75" header="0.3" footer="0.3"/>
  <pageSetup scale="60" orientation="portrait" horizontalDpi="0" verticalDpi="0"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A2EF2-458A-4B02-9DAB-3CB277A1A72B}">
  <sheetPr codeName="Hoja55">
    <tabColor theme="5" tint="0.39997558519241921"/>
    <pageSetUpPr fitToPage="1"/>
  </sheetPr>
  <dimension ref="B1:J275"/>
  <sheetViews>
    <sheetView topLeftCell="A250" zoomScale="80" zoomScaleNormal="80" workbookViewId="0">
      <selection activeCell="J270" sqref="J270"/>
    </sheetView>
  </sheetViews>
  <sheetFormatPr baseColWidth="10" defaultColWidth="10.85546875" defaultRowHeight="15" x14ac:dyDescent="0.25"/>
  <cols>
    <col min="1" max="1" width="5.42578125" customWidth="1"/>
    <col min="2" max="2" width="11.7109375" bestFit="1" customWidth="1"/>
    <col min="3" max="3" width="13.28515625" customWidth="1"/>
    <col min="4" max="4" width="15" customWidth="1"/>
    <col min="5" max="5" width="16.140625" customWidth="1"/>
    <col min="6" max="6" width="14.42578125" customWidth="1"/>
    <col min="7" max="7" width="15.7109375" style="2" customWidth="1"/>
    <col min="8" max="8" width="13.85546875" style="2" customWidth="1"/>
    <col min="9" max="9" width="16.42578125" style="2" customWidth="1"/>
    <col min="10" max="10" width="180" style="850" customWidth="1"/>
    <col min="13" max="13" width="14" bestFit="1" customWidth="1"/>
  </cols>
  <sheetData>
    <row r="1" spans="2:10" x14ac:dyDescent="0.25">
      <c r="B1" s="1375" t="s">
        <v>237</v>
      </c>
      <c r="C1" s="1376"/>
      <c r="D1" s="1376"/>
      <c r="E1" s="1376"/>
      <c r="F1" s="1376"/>
      <c r="G1" s="1376"/>
      <c r="H1" s="1376"/>
      <c r="I1" s="1376"/>
      <c r="J1" s="1377"/>
    </row>
    <row r="2" spans="2:10" ht="15.75" thickBot="1" x14ac:dyDescent="0.3">
      <c r="B2" s="1378" t="s">
        <v>8636</v>
      </c>
      <c r="C2" s="1379"/>
      <c r="D2" s="1379"/>
      <c r="E2" s="1379"/>
      <c r="F2" s="1379"/>
      <c r="G2" s="1379"/>
      <c r="H2" s="1379"/>
      <c r="I2" s="1379"/>
      <c r="J2" s="1380"/>
    </row>
    <row r="3" spans="2:10" x14ac:dyDescent="0.25">
      <c r="B3" s="858" t="s">
        <v>238</v>
      </c>
      <c r="C3" s="859" t="s">
        <v>239</v>
      </c>
      <c r="D3" s="859" t="s">
        <v>240</v>
      </c>
      <c r="E3" s="859" t="s">
        <v>241</v>
      </c>
      <c r="F3" s="859" t="s">
        <v>3652</v>
      </c>
      <c r="G3" s="860" t="s">
        <v>242</v>
      </c>
      <c r="H3" s="860" t="s">
        <v>14</v>
      </c>
      <c r="I3" s="860" t="s">
        <v>15</v>
      </c>
      <c r="J3" s="861" t="s">
        <v>243</v>
      </c>
    </row>
    <row r="4" spans="2:10" ht="25.5" customHeight="1" x14ac:dyDescent="0.25">
      <c r="B4" s="854">
        <v>461271</v>
      </c>
      <c r="C4" s="855">
        <v>45322</v>
      </c>
      <c r="D4" s="856" t="s">
        <v>8639</v>
      </c>
      <c r="E4" s="857">
        <v>61298.93</v>
      </c>
      <c r="F4" s="856"/>
      <c r="G4" s="862">
        <f t="shared" ref="G4:G12" si="0">+E4-F4</f>
        <v>61298.93</v>
      </c>
      <c r="H4" s="851">
        <f>+G4*0.16</f>
        <v>9807.8288000000011</v>
      </c>
      <c r="I4" s="851">
        <f>+G4+H4</f>
        <v>71106.758799999996</v>
      </c>
      <c r="J4" s="409" t="s">
        <v>8663</v>
      </c>
    </row>
    <row r="5" spans="2:10" ht="25.5" customHeight="1" x14ac:dyDescent="0.25">
      <c r="B5" s="854">
        <v>461243</v>
      </c>
      <c r="C5" s="855">
        <v>45322</v>
      </c>
      <c r="D5" s="856" t="s">
        <v>8640</v>
      </c>
      <c r="E5" s="857">
        <v>44637.279999999999</v>
      </c>
      <c r="F5" s="863">
        <f>+E5*0.245</f>
        <v>10936.133599999999</v>
      </c>
      <c r="G5" s="862">
        <f t="shared" si="0"/>
        <v>33701.146399999998</v>
      </c>
      <c r="H5" s="851">
        <f t="shared" ref="H5:H27" si="1">+G5*0.16</f>
        <v>5392.1834239999998</v>
      </c>
      <c r="I5" s="851">
        <f t="shared" ref="I5:I27" si="2">+G5+H5</f>
        <v>39093.329824</v>
      </c>
      <c r="J5" s="852" t="s">
        <v>8664</v>
      </c>
    </row>
    <row r="6" spans="2:10" ht="25.5" customHeight="1" x14ac:dyDescent="0.25">
      <c r="B6" s="854">
        <v>461198</v>
      </c>
      <c r="C6" s="855">
        <v>45322</v>
      </c>
      <c r="D6" s="856" t="s">
        <v>8641</v>
      </c>
      <c r="E6" s="857">
        <v>40673.300000000003</v>
      </c>
      <c r="F6" s="856"/>
      <c r="G6" s="862">
        <f t="shared" si="0"/>
        <v>40673.300000000003</v>
      </c>
      <c r="H6" s="851">
        <f t="shared" si="1"/>
        <v>6507.728000000001</v>
      </c>
      <c r="I6" s="930">
        <f t="shared" si="2"/>
        <v>47181.028000000006</v>
      </c>
      <c r="J6" s="409" t="s">
        <v>1976</v>
      </c>
    </row>
    <row r="7" spans="2:10" ht="25.5" customHeight="1" x14ac:dyDescent="0.25">
      <c r="B7" s="854">
        <v>461167</v>
      </c>
      <c r="C7" s="855">
        <v>45322</v>
      </c>
      <c r="D7" s="856" t="s">
        <v>8642</v>
      </c>
      <c r="E7" s="857">
        <v>1696.21</v>
      </c>
      <c r="F7" s="856"/>
      <c r="G7" s="862">
        <f t="shared" si="0"/>
        <v>1696.21</v>
      </c>
      <c r="H7" s="851">
        <f t="shared" si="1"/>
        <v>271.39359999999999</v>
      </c>
      <c r="I7" s="851">
        <f t="shared" si="2"/>
        <v>1967.6035999999999</v>
      </c>
      <c r="J7" s="409" t="s">
        <v>8664</v>
      </c>
    </row>
    <row r="8" spans="2:10" ht="25.5" customHeight="1" x14ac:dyDescent="0.25">
      <c r="B8" s="854">
        <v>460953</v>
      </c>
      <c r="C8" s="855">
        <v>45321</v>
      </c>
      <c r="D8" s="856" t="s">
        <v>8643</v>
      </c>
      <c r="E8" s="857">
        <v>856.64</v>
      </c>
      <c r="F8" s="856"/>
      <c r="G8" s="862">
        <f t="shared" si="0"/>
        <v>856.64</v>
      </c>
      <c r="H8" s="851">
        <f t="shared" si="1"/>
        <v>137.0624</v>
      </c>
      <c r="I8" s="932">
        <f t="shared" si="2"/>
        <v>993.70240000000001</v>
      </c>
      <c r="J8" s="409" t="s">
        <v>8665</v>
      </c>
    </row>
    <row r="9" spans="2:10" ht="25.5" customHeight="1" x14ac:dyDescent="0.25">
      <c r="B9" s="854">
        <v>460854</v>
      </c>
      <c r="C9" s="855">
        <v>45320</v>
      </c>
      <c r="D9" s="856" t="s">
        <v>8644</v>
      </c>
      <c r="E9" s="857">
        <v>59126.95</v>
      </c>
      <c r="F9" s="856"/>
      <c r="G9" s="862">
        <f t="shared" si="0"/>
        <v>59126.95</v>
      </c>
      <c r="H9" s="851">
        <f t="shared" si="1"/>
        <v>9460.3119999999999</v>
      </c>
      <c r="I9" s="930">
        <f t="shared" si="2"/>
        <v>68587.262000000002</v>
      </c>
      <c r="J9" s="409" t="s">
        <v>1976</v>
      </c>
    </row>
    <row r="10" spans="2:10" ht="25.5" customHeight="1" x14ac:dyDescent="0.25">
      <c r="B10" s="854">
        <v>460815</v>
      </c>
      <c r="C10" s="855">
        <v>45320</v>
      </c>
      <c r="D10" s="856" t="s">
        <v>8645</v>
      </c>
      <c r="E10" s="857">
        <v>0.47</v>
      </c>
      <c r="F10" s="856"/>
      <c r="G10" s="862">
        <f t="shared" si="0"/>
        <v>0.47</v>
      </c>
      <c r="H10" s="851">
        <f t="shared" si="1"/>
        <v>7.5200000000000003E-2</v>
      </c>
      <c r="I10" s="851">
        <f t="shared" si="2"/>
        <v>0.54520000000000002</v>
      </c>
      <c r="J10" s="409" t="s">
        <v>8667</v>
      </c>
    </row>
    <row r="11" spans="2:10" ht="25.5" customHeight="1" x14ac:dyDescent="0.25">
      <c r="B11" s="854">
        <v>460813</v>
      </c>
      <c r="C11" s="855">
        <v>45320</v>
      </c>
      <c r="D11" s="856" t="s">
        <v>8646</v>
      </c>
      <c r="E11" s="857">
        <v>1.68</v>
      </c>
      <c r="F11" s="856"/>
      <c r="G11" s="862">
        <f t="shared" si="0"/>
        <v>1.68</v>
      </c>
      <c r="H11" s="851">
        <f t="shared" si="1"/>
        <v>0.26879999999999998</v>
      </c>
      <c r="I11" s="851">
        <f t="shared" si="2"/>
        <v>1.9487999999999999</v>
      </c>
      <c r="J11" s="409" t="s">
        <v>8666</v>
      </c>
    </row>
    <row r="12" spans="2:10" ht="25.5" customHeight="1" x14ac:dyDescent="0.25">
      <c r="B12" s="854">
        <v>460531</v>
      </c>
      <c r="C12" s="855">
        <v>45316</v>
      </c>
      <c r="D12" s="856" t="s">
        <v>8647</v>
      </c>
      <c r="E12" s="857">
        <v>74168.92</v>
      </c>
      <c r="F12" s="856"/>
      <c r="G12" s="862">
        <f t="shared" si="0"/>
        <v>74168.92</v>
      </c>
      <c r="H12" s="851">
        <f t="shared" si="1"/>
        <v>11867.0272</v>
      </c>
      <c r="I12" s="930">
        <f t="shared" si="2"/>
        <v>86035.947199999995</v>
      </c>
      <c r="J12" s="409" t="s">
        <v>1976</v>
      </c>
    </row>
    <row r="13" spans="2:10" ht="25.5" customHeight="1" x14ac:dyDescent="0.25">
      <c r="B13" s="854">
        <v>460497</v>
      </c>
      <c r="C13" s="855">
        <v>45316</v>
      </c>
      <c r="D13" s="856" t="s">
        <v>8648</v>
      </c>
      <c r="E13" s="857">
        <v>1744.05</v>
      </c>
      <c r="F13" s="863">
        <f>+E13*0.245</f>
        <v>427.29224999999997</v>
      </c>
      <c r="G13" s="862">
        <f>+E13-F13</f>
        <v>1316.75775</v>
      </c>
      <c r="H13" s="851">
        <f t="shared" si="1"/>
        <v>210.68124</v>
      </c>
      <c r="I13" s="932">
        <f t="shared" si="2"/>
        <v>1527.4389900000001</v>
      </c>
      <c r="J13" s="409" t="s">
        <v>8668</v>
      </c>
    </row>
    <row r="14" spans="2:10" ht="25.5" customHeight="1" x14ac:dyDescent="0.25">
      <c r="B14" s="854">
        <v>460488</v>
      </c>
      <c r="C14" s="855">
        <v>45316</v>
      </c>
      <c r="D14" s="856" t="s">
        <v>8649</v>
      </c>
      <c r="E14" s="857">
        <v>34192</v>
      </c>
      <c r="F14" s="856"/>
      <c r="G14" s="862">
        <f t="shared" ref="G14:G27" si="3">+E14-F14</f>
        <v>34192</v>
      </c>
      <c r="H14" s="851">
        <f t="shared" si="1"/>
        <v>5470.72</v>
      </c>
      <c r="I14" s="931">
        <f t="shared" si="2"/>
        <v>39662.720000000001</v>
      </c>
      <c r="J14" s="409" t="s">
        <v>8669</v>
      </c>
    </row>
    <row r="15" spans="2:10" ht="25.5" customHeight="1" x14ac:dyDescent="0.25">
      <c r="B15" s="854">
        <v>460152</v>
      </c>
      <c r="C15" s="855">
        <v>45313</v>
      </c>
      <c r="D15" s="856" t="s">
        <v>8650</v>
      </c>
      <c r="E15" s="857">
        <v>24568.34</v>
      </c>
      <c r="F15" s="856"/>
      <c r="G15" s="862">
        <f t="shared" si="3"/>
        <v>24568.34</v>
      </c>
      <c r="H15" s="851">
        <f t="shared" si="1"/>
        <v>3930.9344000000001</v>
      </c>
      <c r="I15" s="930">
        <f t="shared" si="2"/>
        <v>28499.274400000002</v>
      </c>
      <c r="J15" s="409" t="s">
        <v>1976</v>
      </c>
    </row>
    <row r="16" spans="2:10" ht="25.5" customHeight="1" x14ac:dyDescent="0.25">
      <c r="B16" s="854">
        <v>459979</v>
      </c>
      <c r="C16" s="855">
        <v>45310</v>
      </c>
      <c r="D16" s="856" t="s">
        <v>8651</v>
      </c>
      <c r="E16" s="857">
        <v>68951.77</v>
      </c>
      <c r="F16" s="856"/>
      <c r="G16" s="862">
        <f t="shared" si="3"/>
        <v>68951.77</v>
      </c>
      <c r="H16" s="851">
        <f t="shared" si="1"/>
        <v>11032.283200000002</v>
      </c>
      <c r="I16" s="933">
        <f t="shared" si="2"/>
        <v>79984.053200000009</v>
      </c>
      <c r="J16" s="409" t="s">
        <v>8670</v>
      </c>
    </row>
    <row r="17" spans="2:10" ht="25.5" customHeight="1" x14ac:dyDescent="0.25">
      <c r="B17" s="854">
        <v>459832</v>
      </c>
      <c r="C17" s="855">
        <v>45308</v>
      </c>
      <c r="D17" s="856" t="s">
        <v>8652</v>
      </c>
      <c r="E17" s="857">
        <v>2442</v>
      </c>
      <c r="F17" s="856"/>
      <c r="G17" s="862">
        <f t="shared" si="3"/>
        <v>2442</v>
      </c>
      <c r="H17" s="851">
        <f t="shared" si="1"/>
        <v>390.72</v>
      </c>
      <c r="I17" s="851">
        <f t="shared" si="2"/>
        <v>2832.7200000000003</v>
      </c>
      <c r="J17" s="409" t="s">
        <v>8671</v>
      </c>
    </row>
    <row r="18" spans="2:10" ht="25.5" customHeight="1" x14ac:dyDescent="0.25">
      <c r="B18" s="854">
        <v>459774</v>
      </c>
      <c r="C18" s="855">
        <v>45308</v>
      </c>
      <c r="D18" s="856" t="s">
        <v>8653</v>
      </c>
      <c r="E18" s="857">
        <v>58015.3</v>
      </c>
      <c r="F18" s="856"/>
      <c r="G18" s="862">
        <f t="shared" si="3"/>
        <v>58015.3</v>
      </c>
      <c r="H18" s="851">
        <f t="shared" si="1"/>
        <v>9282.4480000000003</v>
      </c>
      <c r="I18" s="930">
        <f t="shared" si="2"/>
        <v>67297.748000000007</v>
      </c>
      <c r="J18" s="409" t="s">
        <v>1976</v>
      </c>
    </row>
    <row r="19" spans="2:10" ht="25.5" customHeight="1" x14ac:dyDescent="0.25">
      <c r="B19" s="854">
        <v>459575</v>
      </c>
      <c r="C19" s="855">
        <v>45306</v>
      </c>
      <c r="D19" s="856" t="s">
        <v>8654</v>
      </c>
      <c r="E19" s="857">
        <v>33315.56</v>
      </c>
      <c r="F19" s="856"/>
      <c r="G19" s="862">
        <f t="shared" si="3"/>
        <v>33315.56</v>
      </c>
      <c r="H19" s="851">
        <f t="shared" si="1"/>
        <v>5330.4895999999999</v>
      </c>
      <c r="I19" s="930">
        <f t="shared" si="2"/>
        <v>38646.049599999998</v>
      </c>
      <c r="J19" s="409" t="s">
        <v>1976</v>
      </c>
    </row>
    <row r="20" spans="2:10" ht="25.5" customHeight="1" x14ac:dyDescent="0.25">
      <c r="B20" s="854">
        <v>459367</v>
      </c>
      <c r="C20" s="855">
        <v>45302</v>
      </c>
      <c r="D20" s="856" t="s">
        <v>8655</v>
      </c>
      <c r="E20" s="857">
        <v>9474.58</v>
      </c>
      <c r="F20" s="856"/>
      <c r="G20" s="862">
        <f t="shared" si="3"/>
        <v>9474.58</v>
      </c>
      <c r="H20" s="851">
        <f t="shared" si="1"/>
        <v>1515.9328</v>
      </c>
      <c r="I20" s="930">
        <f t="shared" si="2"/>
        <v>10990.5128</v>
      </c>
      <c r="J20" s="409" t="s">
        <v>1976</v>
      </c>
    </row>
    <row r="21" spans="2:10" ht="25.5" customHeight="1" x14ac:dyDescent="0.25">
      <c r="B21" s="854">
        <v>459300</v>
      </c>
      <c r="C21" s="855">
        <v>45301</v>
      </c>
      <c r="D21" s="856" t="s">
        <v>8656</v>
      </c>
      <c r="E21" s="857">
        <v>29918</v>
      </c>
      <c r="F21" s="856"/>
      <c r="G21" s="862">
        <f t="shared" si="3"/>
        <v>29918</v>
      </c>
      <c r="H21" s="851">
        <f t="shared" si="1"/>
        <v>4786.88</v>
      </c>
      <c r="I21" s="931">
        <f t="shared" si="2"/>
        <v>34704.879999999997</v>
      </c>
      <c r="J21" s="409" t="s">
        <v>8672</v>
      </c>
    </row>
    <row r="22" spans="2:10" ht="25.5" customHeight="1" x14ac:dyDescent="0.25">
      <c r="B22" s="854">
        <v>459299</v>
      </c>
      <c r="C22" s="855">
        <v>45301</v>
      </c>
      <c r="D22" s="856" t="s">
        <v>8657</v>
      </c>
      <c r="E22" s="857">
        <v>0.02</v>
      </c>
      <c r="F22" s="856"/>
      <c r="G22" s="862">
        <f t="shared" si="3"/>
        <v>0.02</v>
      </c>
      <c r="H22" s="851">
        <f t="shared" si="1"/>
        <v>3.2000000000000002E-3</v>
      </c>
      <c r="I22" s="851">
        <f t="shared" si="2"/>
        <v>2.3200000000000002E-2</v>
      </c>
      <c r="J22" s="409" t="s">
        <v>8673</v>
      </c>
    </row>
    <row r="23" spans="2:10" ht="25.5" customHeight="1" x14ac:dyDescent="0.25">
      <c r="B23" s="854">
        <v>459285</v>
      </c>
      <c r="C23" s="855">
        <v>45301</v>
      </c>
      <c r="D23" s="856" t="s">
        <v>8658</v>
      </c>
      <c r="E23" s="857">
        <v>4274</v>
      </c>
      <c r="F23" s="856"/>
      <c r="G23" s="862">
        <f t="shared" si="3"/>
        <v>4274</v>
      </c>
      <c r="H23" s="851">
        <f t="shared" si="1"/>
        <v>683.84</v>
      </c>
      <c r="I23" s="931">
        <f t="shared" si="2"/>
        <v>4957.84</v>
      </c>
      <c r="J23" s="409" t="s">
        <v>8674</v>
      </c>
    </row>
    <row r="24" spans="2:10" ht="25.5" customHeight="1" x14ac:dyDescent="0.25">
      <c r="B24" s="854">
        <v>459268</v>
      </c>
      <c r="C24" s="855">
        <v>45301</v>
      </c>
      <c r="D24" s="856" t="s">
        <v>8659</v>
      </c>
      <c r="E24" s="857">
        <v>4274</v>
      </c>
      <c r="F24" s="856"/>
      <c r="G24" s="862">
        <f t="shared" si="3"/>
        <v>4274</v>
      </c>
      <c r="H24" s="851">
        <f t="shared" si="1"/>
        <v>683.84</v>
      </c>
      <c r="I24" s="932">
        <f t="shared" si="2"/>
        <v>4957.84</v>
      </c>
      <c r="J24" s="409" t="s">
        <v>8675</v>
      </c>
    </row>
    <row r="25" spans="2:10" ht="25.5" customHeight="1" x14ac:dyDescent="0.25">
      <c r="B25" s="854">
        <v>459104</v>
      </c>
      <c r="C25" s="855">
        <v>45299</v>
      </c>
      <c r="D25" s="856" t="s">
        <v>8660</v>
      </c>
      <c r="E25" s="857">
        <v>4439.45</v>
      </c>
      <c r="F25" s="856"/>
      <c r="G25" s="862">
        <f t="shared" si="3"/>
        <v>4439.45</v>
      </c>
      <c r="H25" s="851">
        <f t="shared" si="1"/>
        <v>710.31200000000001</v>
      </c>
      <c r="I25" s="930">
        <f t="shared" si="2"/>
        <v>5149.7619999999997</v>
      </c>
      <c r="J25" s="409" t="s">
        <v>1976</v>
      </c>
    </row>
    <row r="26" spans="2:10" ht="25.5" customHeight="1" x14ac:dyDescent="0.25">
      <c r="B26" s="854">
        <v>458997</v>
      </c>
      <c r="C26" s="855">
        <v>45296</v>
      </c>
      <c r="D26" s="856" t="s">
        <v>8661</v>
      </c>
      <c r="E26" s="857">
        <v>37138.839999999997</v>
      </c>
      <c r="F26" s="856"/>
      <c r="G26" s="862">
        <f t="shared" si="3"/>
        <v>37138.839999999997</v>
      </c>
      <c r="H26" s="851">
        <f t="shared" si="1"/>
        <v>5942.2143999999998</v>
      </c>
      <c r="I26" s="930">
        <f t="shared" si="2"/>
        <v>43081.054399999994</v>
      </c>
      <c r="J26" s="409" t="s">
        <v>1976</v>
      </c>
    </row>
    <row r="27" spans="2:10" ht="25.5" customHeight="1" x14ac:dyDescent="0.25">
      <c r="B27" s="854">
        <v>458799</v>
      </c>
      <c r="C27" s="855">
        <v>45293</v>
      </c>
      <c r="D27" s="856" t="s">
        <v>8662</v>
      </c>
      <c r="E27" s="857">
        <v>2502.14</v>
      </c>
      <c r="F27" s="853"/>
      <c r="G27" s="862">
        <f t="shared" si="3"/>
        <v>2502.14</v>
      </c>
      <c r="H27" s="851">
        <f t="shared" si="1"/>
        <v>400.3424</v>
      </c>
      <c r="I27" s="930">
        <f t="shared" si="2"/>
        <v>2902.4823999999999</v>
      </c>
      <c r="J27" s="409" t="s">
        <v>1976</v>
      </c>
    </row>
    <row r="28" spans="2:10" x14ac:dyDescent="0.25">
      <c r="G28" s="34"/>
      <c r="H28" s="34"/>
      <c r="I28" s="34"/>
    </row>
    <row r="29" spans="2:10" ht="15.75" thickBot="1" x14ac:dyDescent="0.3">
      <c r="G29" s="34"/>
      <c r="H29" s="34"/>
      <c r="I29" s="34"/>
    </row>
    <row r="30" spans="2:10" x14ac:dyDescent="0.25">
      <c r="B30" s="1375" t="s">
        <v>237</v>
      </c>
      <c r="C30" s="1376"/>
      <c r="D30" s="1376"/>
      <c r="E30" s="1376"/>
      <c r="F30" s="1376"/>
      <c r="G30" s="1376"/>
      <c r="H30" s="1376"/>
      <c r="I30" s="1376"/>
      <c r="J30" s="1377"/>
    </row>
    <row r="31" spans="2:10" ht="15.75" thickBot="1" x14ac:dyDescent="0.3">
      <c r="B31" s="1381" t="s">
        <v>9877</v>
      </c>
      <c r="C31" s="1382"/>
      <c r="D31" s="1382"/>
      <c r="E31" s="1382"/>
      <c r="F31" s="1382"/>
      <c r="G31" s="1382"/>
      <c r="H31" s="1382"/>
      <c r="I31" s="1382"/>
      <c r="J31" s="1383"/>
    </row>
    <row r="32" spans="2:10" ht="15.75" thickBot="1" x14ac:dyDescent="0.3">
      <c r="B32" s="95" t="s">
        <v>238</v>
      </c>
      <c r="C32" s="96" t="s">
        <v>239</v>
      </c>
      <c r="D32" s="96" t="s">
        <v>240</v>
      </c>
      <c r="E32" s="96" t="s">
        <v>241</v>
      </c>
      <c r="F32" s="96" t="s">
        <v>3652</v>
      </c>
      <c r="G32" s="958" t="s">
        <v>242</v>
      </c>
      <c r="H32" s="958" t="s">
        <v>14</v>
      </c>
      <c r="I32" s="958" t="s">
        <v>15</v>
      </c>
      <c r="J32" s="959" t="s">
        <v>243</v>
      </c>
    </row>
    <row r="33" spans="2:10" ht="30" customHeight="1" x14ac:dyDescent="0.25">
      <c r="B33" s="951">
        <v>463742</v>
      </c>
      <c r="C33" s="952">
        <v>45351</v>
      </c>
      <c r="D33" s="953" t="s">
        <v>9878</v>
      </c>
      <c r="E33" s="954">
        <v>3998.28</v>
      </c>
      <c r="F33" s="953"/>
      <c r="G33" s="955">
        <f t="shared" ref="G33:G57" si="4">+E33-F33</f>
        <v>3998.28</v>
      </c>
      <c r="H33" s="956">
        <f t="shared" ref="H33:H57" si="5">+G33*0.16</f>
        <v>639.72480000000007</v>
      </c>
      <c r="I33" s="956">
        <f t="shared" ref="I33:I57" si="6">+G33+H33</f>
        <v>4638.0048000000006</v>
      </c>
      <c r="J33" s="957" t="s">
        <v>9903</v>
      </c>
    </row>
    <row r="34" spans="2:10" ht="30" customHeight="1" x14ac:dyDescent="0.25">
      <c r="B34" s="854">
        <v>463718</v>
      </c>
      <c r="C34" s="855">
        <v>45351</v>
      </c>
      <c r="D34" s="856" t="s">
        <v>9879</v>
      </c>
      <c r="E34" s="857">
        <v>10795.35</v>
      </c>
      <c r="F34" s="856"/>
      <c r="G34" s="862">
        <f t="shared" si="4"/>
        <v>10795.35</v>
      </c>
      <c r="H34" s="851">
        <f t="shared" si="5"/>
        <v>1727.2560000000001</v>
      </c>
      <c r="I34" s="851">
        <f t="shared" si="6"/>
        <v>12522.606</v>
      </c>
      <c r="J34" s="409" t="s">
        <v>9904</v>
      </c>
    </row>
    <row r="35" spans="2:10" ht="30" customHeight="1" x14ac:dyDescent="0.25">
      <c r="B35" s="854">
        <v>463704</v>
      </c>
      <c r="C35" s="855">
        <v>45351</v>
      </c>
      <c r="D35" s="856" t="s">
        <v>9880</v>
      </c>
      <c r="E35" s="857">
        <v>50539.55</v>
      </c>
      <c r="F35" s="856"/>
      <c r="G35" s="862">
        <f t="shared" si="4"/>
        <v>50539.55</v>
      </c>
      <c r="H35" s="851">
        <f t="shared" si="5"/>
        <v>8086.3280000000004</v>
      </c>
      <c r="I35" s="930">
        <f t="shared" si="6"/>
        <v>58625.878000000004</v>
      </c>
      <c r="J35" s="409" t="s">
        <v>1976</v>
      </c>
    </row>
    <row r="36" spans="2:10" ht="30" customHeight="1" x14ac:dyDescent="0.25">
      <c r="B36" s="854">
        <v>463659</v>
      </c>
      <c r="C36" s="855">
        <v>45351</v>
      </c>
      <c r="D36" s="856" t="s">
        <v>9881</v>
      </c>
      <c r="E36" s="857">
        <v>1713.28</v>
      </c>
      <c r="F36" s="856"/>
      <c r="G36" s="862">
        <f t="shared" si="4"/>
        <v>1713.28</v>
      </c>
      <c r="H36" s="851">
        <f t="shared" si="5"/>
        <v>274.12479999999999</v>
      </c>
      <c r="I36" s="851">
        <f t="shared" si="6"/>
        <v>1987.4048</v>
      </c>
      <c r="J36" s="409" t="s">
        <v>9905</v>
      </c>
    </row>
    <row r="37" spans="2:10" ht="30" customHeight="1" x14ac:dyDescent="0.25">
      <c r="B37" s="854">
        <v>463619</v>
      </c>
      <c r="C37" s="855">
        <v>45351</v>
      </c>
      <c r="D37" s="856" t="s">
        <v>9882</v>
      </c>
      <c r="E37" s="857">
        <v>2311.21</v>
      </c>
      <c r="F37" s="856"/>
      <c r="G37" s="862">
        <f t="shared" si="4"/>
        <v>2311.21</v>
      </c>
      <c r="H37" s="851">
        <f t="shared" si="5"/>
        <v>369.79360000000003</v>
      </c>
      <c r="I37" s="851">
        <f t="shared" si="6"/>
        <v>2681.0036</v>
      </c>
      <c r="J37" s="409" t="s">
        <v>9906</v>
      </c>
    </row>
    <row r="38" spans="2:10" ht="30" customHeight="1" x14ac:dyDescent="0.25">
      <c r="B38" s="854">
        <v>463443</v>
      </c>
      <c r="C38" s="855">
        <v>45350</v>
      </c>
      <c r="D38" s="856" t="s">
        <v>9883</v>
      </c>
      <c r="E38" s="857">
        <v>46953.64</v>
      </c>
      <c r="F38" s="856"/>
      <c r="G38" s="862">
        <f t="shared" si="4"/>
        <v>46953.64</v>
      </c>
      <c r="H38" s="851">
        <f t="shared" si="5"/>
        <v>7512.5824000000002</v>
      </c>
      <c r="I38" s="930">
        <f t="shared" si="6"/>
        <v>54466.222399999999</v>
      </c>
      <c r="J38" s="409" t="s">
        <v>1976</v>
      </c>
    </row>
    <row r="39" spans="2:10" ht="30" customHeight="1" x14ac:dyDescent="0.25">
      <c r="B39" s="854">
        <v>463433</v>
      </c>
      <c r="C39" s="855">
        <v>45350</v>
      </c>
      <c r="D39" s="856" t="s">
        <v>9884</v>
      </c>
      <c r="E39" s="857">
        <v>524.78</v>
      </c>
      <c r="F39" s="856"/>
      <c r="G39" s="862">
        <f t="shared" si="4"/>
        <v>524.78</v>
      </c>
      <c r="H39" s="851">
        <f t="shared" si="5"/>
        <v>83.964799999999997</v>
      </c>
      <c r="I39" s="968">
        <f t="shared" si="6"/>
        <v>608.74479999999994</v>
      </c>
      <c r="J39" t="s">
        <v>9916</v>
      </c>
    </row>
    <row r="40" spans="2:10" ht="30" customHeight="1" x14ac:dyDescent="0.25">
      <c r="B40" s="854">
        <v>463432</v>
      </c>
      <c r="C40" s="855">
        <v>45350</v>
      </c>
      <c r="D40" s="856" t="s">
        <v>9885</v>
      </c>
      <c r="E40" s="857">
        <v>13810.2</v>
      </c>
      <c r="F40" s="863">
        <f>+E40*0.245</f>
        <v>3383.4990000000003</v>
      </c>
      <c r="G40" s="862">
        <f t="shared" si="4"/>
        <v>10426.701000000001</v>
      </c>
      <c r="H40" s="851">
        <f t="shared" si="5"/>
        <v>1668.2721600000002</v>
      </c>
      <c r="I40" s="851">
        <f t="shared" si="6"/>
        <v>12094.973160000001</v>
      </c>
      <c r="J40" s="960" t="s">
        <v>9915</v>
      </c>
    </row>
    <row r="41" spans="2:10" ht="30" customHeight="1" x14ac:dyDescent="0.25">
      <c r="B41" s="854">
        <v>463075</v>
      </c>
      <c r="C41" s="855">
        <v>45348</v>
      </c>
      <c r="D41" s="856" t="s">
        <v>9886</v>
      </c>
      <c r="E41" s="857">
        <v>92347.04</v>
      </c>
      <c r="F41" s="856"/>
      <c r="G41" s="862">
        <f t="shared" si="4"/>
        <v>92347.04</v>
      </c>
      <c r="H41" s="851">
        <f t="shared" si="5"/>
        <v>14775.526399999999</v>
      </c>
      <c r="I41" s="930">
        <f t="shared" si="6"/>
        <v>107122.5664</v>
      </c>
      <c r="J41" s="409" t="s">
        <v>1976</v>
      </c>
    </row>
    <row r="42" spans="2:10" ht="30" customHeight="1" x14ac:dyDescent="0.25">
      <c r="B42" s="854">
        <v>462672</v>
      </c>
      <c r="C42" s="855">
        <v>45342</v>
      </c>
      <c r="D42" s="856" t="s">
        <v>9887</v>
      </c>
      <c r="E42" s="857">
        <v>4785.22</v>
      </c>
      <c r="F42" s="856"/>
      <c r="G42" s="862">
        <f t="shared" si="4"/>
        <v>4785.22</v>
      </c>
      <c r="H42" s="851">
        <f t="shared" si="5"/>
        <v>765.63520000000005</v>
      </c>
      <c r="I42" s="930">
        <f t="shared" si="6"/>
        <v>5550.8552</v>
      </c>
      <c r="J42" s="409" t="s">
        <v>1976</v>
      </c>
    </row>
    <row r="43" spans="2:10" ht="30" customHeight="1" x14ac:dyDescent="0.25">
      <c r="B43" s="854">
        <v>462634</v>
      </c>
      <c r="C43" s="855">
        <v>45342</v>
      </c>
      <c r="D43" s="856" t="s">
        <v>9888</v>
      </c>
      <c r="E43" s="857">
        <v>28208.54</v>
      </c>
      <c r="F43" s="863">
        <f>+E43*0.245</f>
        <v>6911.0923000000003</v>
      </c>
      <c r="G43" s="862">
        <f t="shared" si="4"/>
        <v>21297.447700000001</v>
      </c>
      <c r="H43" s="851">
        <f t="shared" si="5"/>
        <v>3407.5916320000001</v>
      </c>
      <c r="I43" s="851">
        <f t="shared" si="6"/>
        <v>24705.039332</v>
      </c>
      <c r="J43" s="960" t="s">
        <v>9907</v>
      </c>
    </row>
    <row r="44" spans="2:10" ht="30" customHeight="1" x14ac:dyDescent="0.25">
      <c r="B44" s="854">
        <v>462624</v>
      </c>
      <c r="C44" s="855">
        <v>45342</v>
      </c>
      <c r="D44" s="856" t="s">
        <v>9889</v>
      </c>
      <c r="E44" s="857">
        <v>1064.8699999999999</v>
      </c>
      <c r="F44" s="856"/>
      <c r="G44" s="862">
        <f t="shared" si="4"/>
        <v>1064.8699999999999</v>
      </c>
      <c r="H44" s="851">
        <f t="shared" si="5"/>
        <v>170.3792</v>
      </c>
      <c r="I44" s="968">
        <f t="shared" si="6"/>
        <v>1235.2492</v>
      </c>
      <c r="J44" t="s">
        <v>9917</v>
      </c>
    </row>
    <row r="45" spans="2:10" ht="30" customHeight="1" x14ac:dyDescent="0.25">
      <c r="B45" s="854">
        <v>462530</v>
      </c>
      <c r="C45" s="855">
        <v>45341</v>
      </c>
      <c r="D45" s="856" t="s">
        <v>9890</v>
      </c>
      <c r="E45" s="857">
        <v>68400.960000000006</v>
      </c>
      <c r="F45" s="856"/>
      <c r="G45" s="862">
        <f t="shared" si="4"/>
        <v>68400.960000000006</v>
      </c>
      <c r="H45" s="851">
        <f t="shared" si="5"/>
        <v>10944.153600000001</v>
      </c>
      <c r="I45" s="930">
        <f t="shared" si="6"/>
        <v>79345.113600000012</v>
      </c>
      <c r="J45" s="409" t="s">
        <v>1976</v>
      </c>
    </row>
    <row r="46" spans="2:10" ht="30" customHeight="1" x14ac:dyDescent="0.25">
      <c r="B46" s="854">
        <v>462453</v>
      </c>
      <c r="C46" s="855">
        <v>45340</v>
      </c>
      <c r="D46" s="856" t="s">
        <v>9891</v>
      </c>
      <c r="E46" s="857">
        <v>17979.18</v>
      </c>
      <c r="F46" s="856"/>
      <c r="G46" s="862">
        <f t="shared" si="4"/>
        <v>17979.18</v>
      </c>
      <c r="H46" s="851">
        <f t="shared" si="5"/>
        <v>2876.6687999999999</v>
      </c>
      <c r="I46" s="851">
        <f t="shared" si="6"/>
        <v>20855.8488</v>
      </c>
      <c r="J46" s="409" t="s">
        <v>9908</v>
      </c>
    </row>
    <row r="47" spans="2:10" ht="30" customHeight="1" x14ac:dyDescent="0.25">
      <c r="B47" s="854">
        <v>462311</v>
      </c>
      <c r="C47" s="855">
        <v>45337</v>
      </c>
      <c r="D47" s="856" t="s">
        <v>9892</v>
      </c>
      <c r="E47" s="857">
        <v>8098.21</v>
      </c>
      <c r="F47" s="856"/>
      <c r="G47" s="862">
        <f t="shared" si="4"/>
        <v>8098.21</v>
      </c>
      <c r="H47" s="851">
        <f t="shared" si="5"/>
        <v>1295.7136</v>
      </c>
      <c r="I47" s="932">
        <f t="shared" si="6"/>
        <v>9393.9236000000001</v>
      </c>
      <c r="J47" s="409" t="s">
        <v>9909</v>
      </c>
    </row>
    <row r="48" spans="2:10" ht="30" customHeight="1" x14ac:dyDescent="0.25">
      <c r="B48" s="854">
        <v>462310</v>
      </c>
      <c r="C48" s="855">
        <v>45337</v>
      </c>
      <c r="D48" s="856" t="s">
        <v>9893</v>
      </c>
      <c r="E48" s="857">
        <v>67504.3</v>
      </c>
      <c r="F48" s="856"/>
      <c r="G48" s="862">
        <f t="shared" si="4"/>
        <v>67504.3</v>
      </c>
      <c r="H48" s="851">
        <f t="shared" si="5"/>
        <v>10800.688</v>
      </c>
      <c r="I48" s="932">
        <f t="shared" si="6"/>
        <v>78304.987999999998</v>
      </c>
      <c r="J48" s="409" t="s">
        <v>9910</v>
      </c>
    </row>
    <row r="49" spans="2:10" ht="30" customHeight="1" x14ac:dyDescent="0.25">
      <c r="B49" s="854">
        <v>462309</v>
      </c>
      <c r="C49" s="855">
        <v>45337</v>
      </c>
      <c r="D49" s="856" t="s">
        <v>9894</v>
      </c>
      <c r="E49" s="857">
        <v>167.73</v>
      </c>
      <c r="F49" s="856"/>
      <c r="G49" s="862">
        <f t="shared" si="4"/>
        <v>167.73</v>
      </c>
      <c r="H49" s="851">
        <f t="shared" si="5"/>
        <v>26.8368</v>
      </c>
      <c r="I49" s="932">
        <f t="shared" si="6"/>
        <v>194.5668</v>
      </c>
      <c r="J49" s="409" t="s">
        <v>9910</v>
      </c>
    </row>
    <row r="50" spans="2:10" ht="30" customHeight="1" x14ac:dyDescent="0.25">
      <c r="B50" s="854">
        <v>462302</v>
      </c>
      <c r="C50" s="855">
        <v>45337</v>
      </c>
      <c r="D50" s="856" t="s">
        <v>9895</v>
      </c>
      <c r="E50" s="857">
        <v>32.840000000000003</v>
      </c>
      <c r="F50" s="856"/>
      <c r="G50" s="862">
        <f t="shared" si="4"/>
        <v>32.840000000000003</v>
      </c>
      <c r="H50" s="851">
        <f t="shared" si="5"/>
        <v>5.2544000000000004</v>
      </c>
      <c r="I50" s="851">
        <f t="shared" si="6"/>
        <v>38.094400000000007</v>
      </c>
      <c r="J50" s="409" t="s">
        <v>9911</v>
      </c>
    </row>
    <row r="51" spans="2:10" ht="30" customHeight="1" x14ac:dyDescent="0.25">
      <c r="B51" s="854">
        <v>462236</v>
      </c>
      <c r="C51" s="855">
        <v>45337</v>
      </c>
      <c r="D51" s="856" t="s">
        <v>9896</v>
      </c>
      <c r="E51" s="857">
        <v>206896.55</v>
      </c>
      <c r="F51" s="856"/>
      <c r="G51" s="862">
        <f t="shared" si="4"/>
        <v>206896.55</v>
      </c>
      <c r="H51" s="851">
        <f t="shared" si="5"/>
        <v>33103.447999999997</v>
      </c>
      <c r="I51" s="851">
        <f t="shared" si="6"/>
        <v>239999.99799999999</v>
      </c>
      <c r="J51" s="409" t="s">
        <v>9912</v>
      </c>
    </row>
    <row r="52" spans="2:10" ht="30" customHeight="1" x14ac:dyDescent="0.25">
      <c r="B52" s="854">
        <v>462130</v>
      </c>
      <c r="C52" s="855">
        <v>45336</v>
      </c>
      <c r="D52" s="856" t="s">
        <v>9897</v>
      </c>
      <c r="E52" s="857">
        <v>2520.44</v>
      </c>
      <c r="F52" s="856"/>
      <c r="G52" s="862">
        <f t="shared" si="4"/>
        <v>2520.44</v>
      </c>
      <c r="H52" s="851">
        <f t="shared" si="5"/>
        <v>403.2704</v>
      </c>
      <c r="I52" s="968">
        <f t="shared" si="6"/>
        <v>2923.7103999999999</v>
      </c>
      <c r="J52" s="409" t="s">
        <v>9913</v>
      </c>
    </row>
    <row r="53" spans="2:10" ht="30" customHeight="1" x14ac:dyDescent="0.25">
      <c r="B53" s="854">
        <v>462083</v>
      </c>
      <c r="C53" s="855">
        <v>45335</v>
      </c>
      <c r="D53" s="856" t="s">
        <v>9898</v>
      </c>
      <c r="E53" s="857">
        <v>8548</v>
      </c>
      <c r="F53" s="856"/>
      <c r="G53" s="862">
        <f t="shared" si="4"/>
        <v>8548</v>
      </c>
      <c r="H53" s="851">
        <f t="shared" si="5"/>
        <v>1367.68</v>
      </c>
      <c r="I53" s="851">
        <f t="shared" si="6"/>
        <v>9915.68</v>
      </c>
      <c r="J53" s="409" t="s">
        <v>9914</v>
      </c>
    </row>
    <row r="54" spans="2:10" ht="30" customHeight="1" x14ac:dyDescent="0.25">
      <c r="B54" s="854">
        <v>462068</v>
      </c>
      <c r="C54" s="855">
        <v>45335</v>
      </c>
      <c r="D54" s="856" t="s">
        <v>9899</v>
      </c>
      <c r="E54" s="857">
        <v>64146.6</v>
      </c>
      <c r="F54" s="856"/>
      <c r="G54" s="862">
        <f t="shared" si="4"/>
        <v>64146.6</v>
      </c>
      <c r="H54" s="851">
        <f t="shared" si="5"/>
        <v>10263.456</v>
      </c>
      <c r="I54" s="930">
        <f t="shared" si="6"/>
        <v>74410.055999999997</v>
      </c>
      <c r="J54" s="409" t="s">
        <v>1976</v>
      </c>
    </row>
    <row r="55" spans="2:10" ht="30" customHeight="1" x14ac:dyDescent="0.25">
      <c r="B55" s="854">
        <v>461936</v>
      </c>
      <c r="C55" s="855">
        <v>45334</v>
      </c>
      <c r="D55" s="856" t="s">
        <v>9900</v>
      </c>
      <c r="E55" s="857">
        <v>9718.57</v>
      </c>
      <c r="F55" s="856"/>
      <c r="G55" s="862">
        <f t="shared" si="4"/>
        <v>9718.57</v>
      </c>
      <c r="H55" s="851">
        <f t="shared" si="5"/>
        <v>1554.9712</v>
      </c>
      <c r="I55" s="930">
        <f t="shared" si="6"/>
        <v>11273.5412</v>
      </c>
      <c r="J55" s="409" t="s">
        <v>1976</v>
      </c>
    </row>
    <row r="56" spans="2:10" ht="30" customHeight="1" x14ac:dyDescent="0.25">
      <c r="B56" s="854">
        <v>461647</v>
      </c>
      <c r="C56" s="855">
        <v>45329</v>
      </c>
      <c r="D56" s="856" t="s">
        <v>9901</v>
      </c>
      <c r="E56" s="857">
        <v>36828.559999999998</v>
      </c>
      <c r="F56" s="856"/>
      <c r="G56" s="862">
        <f t="shared" si="4"/>
        <v>36828.559999999998</v>
      </c>
      <c r="H56" s="851">
        <f t="shared" si="5"/>
        <v>5892.5695999999998</v>
      </c>
      <c r="I56" s="930">
        <f t="shared" si="6"/>
        <v>42721.1296</v>
      </c>
      <c r="J56" s="409" t="s">
        <v>1976</v>
      </c>
    </row>
    <row r="57" spans="2:10" ht="30" customHeight="1" x14ac:dyDescent="0.25">
      <c r="B57" s="854">
        <v>461371</v>
      </c>
      <c r="C57" s="855">
        <v>45323</v>
      </c>
      <c r="D57" s="856" t="s">
        <v>9902</v>
      </c>
      <c r="E57" s="857">
        <v>28218.84</v>
      </c>
      <c r="F57" s="856"/>
      <c r="G57" s="862">
        <f t="shared" si="4"/>
        <v>28218.84</v>
      </c>
      <c r="H57" s="851">
        <f t="shared" si="5"/>
        <v>4515.0144</v>
      </c>
      <c r="I57" s="930">
        <f t="shared" si="6"/>
        <v>32733.8544</v>
      </c>
      <c r="J57" s="409" t="s">
        <v>1976</v>
      </c>
    </row>
    <row r="60" spans="2:10" ht="15.75" thickBot="1" x14ac:dyDescent="0.3"/>
    <row r="61" spans="2:10" x14ac:dyDescent="0.25">
      <c r="B61" s="1375" t="s">
        <v>237</v>
      </c>
      <c r="C61" s="1376"/>
      <c r="D61" s="1376"/>
      <c r="E61" s="1376"/>
      <c r="F61" s="1376"/>
      <c r="G61" s="1376"/>
      <c r="H61" s="1376"/>
      <c r="I61" s="1376"/>
      <c r="J61" s="1377"/>
    </row>
    <row r="62" spans="2:10" ht="15.75" thickBot="1" x14ac:dyDescent="0.3">
      <c r="B62" s="1381" t="s">
        <v>10569</v>
      </c>
      <c r="C62" s="1382"/>
      <c r="D62" s="1382"/>
      <c r="E62" s="1382"/>
      <c r="F62" s="1382"/>
      <c r="G62" s="1382"/>
      <c r="H62" s="1382"/>
      <c r="I62" s="1382"/>
      <c r="J62" s="1383"/>
    </row>
    <row r="63" spans="2:10" x14ac:dyDescent="0.25">
      <c r="B63" s="858" t="s">
        <v>238</v>
      </c>
      <c r="C63" s="859" t="s">
        <v>239</v>
      </c>
      <c r="D63" s="859" t="s">
        <v>240</v>
      </c>
      <c r="E63" s="859" t="s">
        <v>241</v>
      </c>
      <c r="F63" s="859" t="s">
        <v>3652</v>
      </c>
      <c r="G63" s="860" t="s">
        <v>242</v>
      </c>
      <c r="H63" s="860" t="s">
        <v>14</v>
      </c>
      <c r="I63" s="860" t="s">
        <v>15</v>
      </c>
      <c r="J63" s="861" t="s">
        <v>243</v>
      </c>
    </row>
    <row r="64" spans="2:10" ht="32.25" customHeight="1" x14ac:dyDescent="0.25">
      <c r="B64" s="854">
        <v>466494</v>
      </c>
      <c r="C64" s="855">
        <v>45378</v>
      </c>
      <c r="D64" s="856" t="s">
        <v>10570</v>
      </c>
      <c r="E64" s="857">
        <v>41151.370000000003</v>
      </c>
      <c r="F64" s="856"/>
      <c r="G64" s="862">
        <f t="shared" ref="G64:G85" si="7">+E64-F64</f>
        <v>41151.370000000003</v>
      </c>
      <c r="H64" s="851">
        <f t="shared" ref="H64:H85" si="8">+G64*0.16</f>
        <v>6584.2192000000005</v>
      </c>
      <c r="I64" s="930">
        <f t="shared" ref="I64:I85" si="9">+G64+H64</f>
        <v>47735.589200000002</v>
      </c>
      <c r="J64" s="409" t="s">
        <v>1976</v>
      </c>
    </row>
    <row r="65" spans="2:10" ht="32.25" customHeight="1" x14ac:dyDescent="0.25">
      <c r="B65" s="854">
        <v>466397</v>
      </c>
      <c r="C65" s="855">
        <v>45378</v>
      </c>
      <c r="D65" s="856" t="s">
        <v>10571</v>
      </c>
      <c r="E65" s="857">
        <v>12822</v>
      </c>
      <c r="F65" s="856"/>
      <c r="G65" s="862">
        <f t="shared" si="7"/>
        <v>12822</v>
      </c>
      <c r="H65" s="851">
        <f t="shared" si="8"/>
        <v>2051.52</v>
      </c>
      <c r="I65" s="968">
        <f t="shared" si="9"/>
        <v>14873.52</v>
      </c>
      <c r="J65" s="409" t="s">
        <v>10593</v>
      </c>
    </row>
    <row r="66" spans="2:10" ht="32.25" customHeight="1" x14ac:dyDescent="0.25">
      <c r="B66" s="854">
        <v>466149</v>
      </c>
      <c r="C66" s="855">
        <v>45377</v>
      </c>
      <c r="D66" s="856" t="s">
        <v>10572</v>
      </c>
      <c r="E66" s="857">
        <v>134857.07</v>
      </c>
      <c r="F66" s="856"/>
      <c r="G66" s="862">
        <f t="shared" si="7"/>
        <v>134857.07</v>
      </c>
      <c r="H66" s="851">
        <f t="shared" si="8"/>
        <v>21577.1312</v>
      </c>
      <c r="I66" s="930">
        <f t="shared" si="9"/>
        <v>156434.20120000001</v>
      </c>
      <c r="J66" s="409" t="s">
        <v>1976</v>
      </c>
    </row>
    <row r="67" spans="2:10" ht="32.25" customHeight="1" x14ac:dyDescent="0.25">
      <c r="B67" s="854">
        <v>466083</v>
      </c>
      <c r="C67" s="855">
        <v>45377</v>
      </c>
      <c r="D67" s="856" t="s">
        <v>10573</v>
      </c>
      <c r="E67" s="857">
        <v>151959.51999999999</v>
      </c>
      <c r="F67" s="856"/>
      <c r="G67" s="862">
        <f t="shared" si="7"/>
        <v>151959.51999999999</v>
      </c>
      <c r="H67" s="851">
        <f t="shared" si="8"/>
        <v>24313.5232</v>
      </c>
      <c r="I67" s="931">
        <f t="shared" si="9"/>
        <v>176273.04319999999</v>
      </c>
      <c r="J67" s="409" t="s">
        <v>10594</v>
      </c>
    </row>
    <row r="68" spans="2:10" ht="32.25" customHeight="1" x14ac:dyDescent="0.25">
      <c r="B68" s="854">
        <v>466082</v>
      </c>
      <c r="C68" s="855">
        <v>45377</v>
      </c>
      <c r="D68" s="856" t="s">
        <v>10574</v>
      </c>
      <c r="E68" s="857">
        <v>18231.439999999999</v>
      </c>
      <c r="F68" s="856"/>
      <c r="G68" s="862">
        <f t="shared" si="7"/>
        <v>18231.439999999999</v>
      </c>
      <c r="H68" s="851">
        <f t="shared" si="8"/>
        <v>2917.0303999999996</v>
      </c>
      <c r="I68" s="932">
        <f t="shared" si="9"/>
        <v>21148.470399999998</v>
      </c>
      <c r="J68" s="409" t="s">
        <v>10595</v>
      </c>
    </row>
    <row r="69" spans="2:10" ht="32.25" customHeight="1" x14ac:dyDescent="0.25">
      <c r="B69" s="854">
        <v>465974</v>
      </c>
      <c r="C69" s="855">
        <v>45376</v>
      </c>
      <c r="D69" s="856" t="s">
        <v>10575</v>
      </c>
      <c r="E69" s="857">
        <v>3998.28</v>
      </c>
      <c r="F69" s="856"/>
      <c r="G69" s="862">
        <f t="shared" si="7"/>
        <v>3998.28</v>
      </c>
      <c r="H69" s="851">
        <f t="shared" si="8"/>
        <v>639.72480000000007</v>
      </c>
      <c r="I69" s="1012">
        <f t="shared" si="9"/>
        <v>4638.0048000000006</v>
      </c>
      <c r="J69" s="409" t="s">
        <v>10596</v>
      </c>
    </row>
    <row r="70" spans="2:10" ht="32.25" customHeight="1" x14ac:dyDescent="0.25">
      <c r="B70" s="1014">
        <v>465464</v>
      </c>
      <c r="C70" s="1015">
        <v>45372</v>
      </c>
      <c r="D70" s="1010" t="s">
        <v>10576</v>
      </c>
      <c r="E70" s="1016">
        <v>57693.8</v>
      </c>
      <c r="F70" s="1010"/>
      <c r="G70" s="1017">
        <f t="shared" si="7"/>
        <v>57693.8</v>
      </c>
      <c r="H70" s="1018">
        <f t="shared" si="8"/>
        <v>9231.0079999999998</v>
      </c>
      <c r="I70" s="1018">
        <f t="shared" si="9"/>
        <v>66924.808000000005</v>
      </c>
      <c r="J70" s="1011"/>
    </row>
    <row r="71" spans="2:10" ht="32.25" customHeight="1" x14ac:dyDescent="0.25">
      <c r="B71" s="854">
        <v>465462</v>
      </c>
      <c r="C71" s="855">
        <v>45372</v>
      </c>
      <c r="D71" s="856" t="s">
        <v>10577</v>
      </c>
      <c r="E71" s="857">
        <v>2258.31</v>
      </c>
      <c r="F71" s="856"/>
      <c r="G71" s="862">
        <f t="shared" si="7"/>
        <v>2258.31</v>
      </c>
      <c r="H71" s="851">
        <f t="shared" si="8"/>
        <v>361.32959999999997</v>
      </c>
      <c r="I71" s="851">
        <f t="shared" si="9"/>
        <v>2619.6396</v>
      </c>
      <c r="J71" s="409" t="s">
        <v>10597</v>
      </c>
    </row>
    <row r="72" spans="2:10" ht="32.25" customHeight="1" x14ac:dyDescent="0.25">
      <c r="B72" s="854">
        <v>465384</v>
      </c>
      <c r="C72" s="855">
        <v>45371</v>
      </c>
      <c r="D72" s="856" t="s">
        <v>10578</v>
      </c>
      <c r="E72" s="857">
        <v>7554.28</v>
      </c>
      <c r="F72" s="856"/>
      <c r="G72" s="862">
        <f t="shared" si="7"/>
        <v>7554.28</v>
      </c>
      <c r="H72" s="851">
        <f t="shared" si="8"/>
        <v>1208.6848</v>
      </c>
      <c r="I72" s="930">
        <f t="shared" si="9"/>
        <v>8762.9647999999997</v>
      </c>
      <c r="J72" s="409" t="s">
        <v>1976</v>
      </c>
    </row>
    <row r="73" spans="2:10" ht="32.25" customHeight="1" x14ac:dyDescent="0.25">
      <c r="B73" s="854">
        <v>465110</v>
      </c>
      <c r="C73" s="855">
        <v>45367</v>
      </c>
      <c r="D73" s="856" t="s">
        <v>10579</v>
      </c>
      <c r="E73" s="857">
        <v>173589.98</v>
      </c>
      <c r="F73" s="856"/>
      <c r="G73" s="862">
        <f t="shared" si="7"/>
        <v>173589.98</v>
      </c>
      <c r="H73" s="851">
        <f t="shared" si="8"/>
        <v>27774.396800000002</v>
      </c>
      <c r="I73" s="851">
        <f t="shared" si="9"/>
        <v>201364.37680000003</v>
      </c>
      <c r="J73" s="409" t="s">
        <v>10598</v>
      </c>
    </row>
    <row r="74" spans="2:10" ht="32.25" customHeight="1" x14ac:dyDescent="0.25">
      <c r="B74" s="854">
        <v>465109</v>
      </c>
      <c r="C74" s="855">
        <v>45367</v>
      </c>
      <c r="D74" s="856" t="s">
        <v>10580</v>
      </c>
      <c r="E74" s="857">
        <v>48095.19</v>
      </c>
      <c r="F74" s="856"/>
      <c r="G74" s="862">
        <f t="shared" si="7"/>
        <v>48095.19</v>
      </c>
      <c r="H74" s="851">
        <f t="shared" si="8"/>
        <v>7695.2304000000004</v>
      </c>
      <c r="I74" s="851">
        <f t="shared" si="9"/>
        <v>55790.420400000003</v>
      </c>
      <c r="J74" s="409" t="s">
        <v>10599</v>
      </c>
    </row>
    <row r="75" spans="2:10" ht="32.25" customHeight="1" x14ac:dyDescent="0.25">
      <c r="B75" s="854">
        <v>464907</v>
      </c>
      <c r="C75" s="855">
        <v>45366</v>
      </c>
      <c r="D75" s="856" t="s">
        <v>10581</v>
      </c>
      <c r="E75" s="857">
        <v>31619.68</v>
      </c>
      <c r="F75" s="856"/>
      <c r="G75" s="862">
        <f t="shared" si="7"/>
        <v>31619.68</v>
      </c>
      <c r="H75" s="851">
        <f t="shared" si="8"/>
        <v>5059.1487999999999</v>
      </c>
      <c r="I75" s="930">
        <f t="shared" si="9"/>
        <v>36678.828800000003</v>
      </c>
      <c r="J75" s="409" t="s">
        <v>1976</v>
      </c>
    </row>
    <row r="76" spans="2:10" ht="32.25" customHeight="1" x14ac:dyDescent="0.25">
      <c r="B76" s="854">
        <v>464776</v>
      </c>
      <c r="C76" s="855">
        <v>45365</v>
      </c>
      <c r="D76" s="856" t="s">
        <v>10582</v>
      </c>
      <c r="E76" s="857">
        <v>54405.31</v>
      </c>
      <c r="F76" s="856"/>
      <c r="G76" s="862">
        <f t="shared" si="7"/>
        <v>54405.31</v>
      </c>
      <c r="H76" s="851">
        <f t="shared" si="8"/>
        <v>8704.8495999999996</v>
      </c>
      <c r="I76" s="1013">
        <f t="shared" si="9"/>
        <v>63110.159599999999</v>
      </c>
      <c r="J76" s="409" t="s">
        <v>10600</v>
      </c>
    </row>
    <row r="77" spans="2:10" ht="32.25" customHeight="1" x14ac:dyDescent="0.25">
      <c r="B77" s="854">
        <v>464775</v>
      </c>
      <c r="C77" s="855">
        <v>45365</v>
      </c>
      <c r="D77" s="856" t="s">
        <v>10583</v>
      </c>
      <c r="E77" s="857">
        <v>13236.88</v>
      </c>
      <c r="F77" s="856"/>
      <c r="G77" s="862">
        <f t="shared" si="7"/>
        <v>13236.88</v>
      </c>
      <c r="H77" s="851">
        <f t="shared" si="8"/>
        <v>2117.9007999999999</v>
      </c>
      <c r="I77" s="1012">
        <f t="shared" si="9"/>
        <v>15354.780799999999</v>
      </c>
      <c r="J77" s="409" t="s">
        <v>10601</v>
      </c>
    </row>
    <row r="78" spans="2:10" ht="32.25" customHeight="1" x14ac:dyDescent="0.25">
      <c r="B78" s="854">
        <v>464671</v>
      </c>
      <c r="C78" s="855">
        <v>45363</v>
      </c>
      <c r="D78" s="856" t="s">
        <v>10584</v>
      </c>
      <c r="E78" s="857">
        <v>116425.74</v>
      </c>
      <c r="F78" s="856"/>
      <c r="G78" s="862">
        <f t="shared" si="7"/>
        <v>116425.74</v>
      </c>
      <c r="H78" s="851">
        <f t="shared" si="8"/>
        <v>18628.118400000003</v>
      </c>
      <c r="I78" s="1013">
        <f t="shared" si="9"/>
        <v>135053.8584</v>
      </c>
      <c r="J78" s="409" t="s">
        <v>10602</v>
      </c>
    </row>
    <row r="79" spans="2:10" ht="32.25" customHeight="1" x14ac:dyDescent="0.25">
      <c r="B79" s="854">
        <v>464632</v>
      </c>
      <c r="C79" s="855">
        <v>45363</v>
      </c>
      <c r="D79" s="856" t="s">
        <v>10585</v>
      </c>
      <c r="E79" s="857">
        <v>51288</v>
      </c>
      <c r="F79" s="856"/>
      <c r="G79" s="862">
        <f t="shared" si="7"/>
        <v>51288</v>
      </c>
      <c r="H79" s="851">
        <f t="shared" si="8"/>
        <v>8206.08</v>
      </c>
      <c r="I79" s="968">
        <f t="shared" si="9"/>
        <v>59494.080000000002</v>
      </c>
      <c r="J79" s="409" t="s">
        <v>10603</v>
      </c>
    </row>
    <row r="80" spans="2:10" ht="32.25" customHeight="1" x14ac:dyDescent="0.25">
      <c r="B80" s="854">
        <v>464479</v>
      </c>
      <c r="C80" s="855">
        <v>45362</v>
      </c>
      <c r="D80" s="856" t="s">
        <v>10586</v>
      </c>
      <c r="E80" s="857">
        <v>110290.42</v>
      </c>
      <c r="F80" s="856"/>
      <c r="G80" s="862">
        <f t="shared" si="7"/>
        <v>110290.42</v>
      </c>
      <c r="H80" s="851">
        <f t="shared" si="8"/>
        <v>17646.467199999999</v>
      </c>
      <c r="I80" s="930">
        <f t="shared" si="9"/>
        <v>127936.8872</v>
      </c>
      <c r="J80" s="409" t="s">
        <v>1976</v>
      </c>
    </row>
    <row r="81" spans="2:10" ht="32.25" customHeight="1" x14ac:dyDescent="0.25">
      <c r="B81" s="854">
        <v>464442</v>
      </c>
      <c r="C81" s="855">
        <v>45362</v>
      </c>
      <c r="D81" s="856" t="s">
        <v>10587</v>
      </c>
      <c r="E81" s="857">
        <v>12394.67</v>
      </c>
      <c r="F81" s="856"/>
      <c r="G81" s="862">
        <f t="shared" si="7"/>
        <v>12394.67</v>
      </c>
      <c r="H81" s="851">
        <f t="shared" si="8"/>
        <v>1983.1472000000001</v>
      </c>
      <c r="I81" s="1013">
        <f t="shared" si="9"/>
        <v>14377.8172</v>
      </c>
      <c r="J81" s="409" t="s">
        <v>10604</v>
      </c>
    </row>
    <row r="82" spans="2:10" ht="32.25" customHeight="1" x14ac:dyDescent="0.25">
      <c r="B82" s="854">
        <v>464344</v>
      </c>
      <c r="C82" s="855">
        <v>45359</v>
      </c>
      <c r="D82" s="856" t="s">
        <v>10588</v>
      </c>
      <c r="E82" s="857">
        <v>116231.64</v>
      </c>
      <c r="F82" s="856"/>
      <c r="G82" s="862">
        <f t="shared" si="7"/>
        <v>116231.64</v>
      </c>
      <c r="H82" s="851">
        <f t="shared" si="8"/>
        <v>18597.062399999999</v>
      </c>
      <c r="I82" s="931">
        <f t="shared" si="9"/>
        <v>134828.70240000001</v>
      </c>
      <c r="J82" s="409" t="s">
        <v>10605</v>
      </c>
    </row>
    <row r="83" spans="2:10" ht="32.25" customHeight="1" x14ac:dyDescent="0.25">
      <c r="B83" s="854">
        <v>464343</v>
      </c>
      <c r="C83" s="855">
        <v>45359</v>
      </c>
      <c r="D83" s="856" t="s">
        <v>10589</v>
      </c>
      <c r="E83" s="857">
        <v>17872.23</v>
      </c>
      <c r="F83" s="856"/>
      <c r="G83" s="862">
        <f t="shared" si="7"/>
        <v>17872.23</v>
      </c>
      <c r="H83" s="851">
        <f t="shared" si="8"/>
        <v>2859.5567999999998</v>
      </c>
      <c r="I83" s="932">
        <f t="shared" si="9"/>
        <v>20731.786799999998</v>
      </c>
      <c r="J83" s="409" t="s">
        <v>10606</v>
      </c>
    </row>
    <row r="84" spans="2:10" ht="32.25" customHeight="1" x14ac:dyDescent="0.25">
      <c r="B84" s="854">
        <v>464341</v>
      </c>
      <c r="C84" s="855">
        <v>45359</v>
      </c>
      <c r="D84" s="856" t="s">
        <v>10590</v>
      </c>
      <c r="E84" s="857">
        <v>156666.98000000001</v>
      </c>
      <c r="F84" s="856"/>
      <c r="G84" s="862">
        <f t="shared" si="7"/>
        <v>156666.98000000001</v>
      </c>
      <c r="H84" s="851">
        <f t="shared" si="8"/>
        <v>25066.716800000002</v>
      </c>
      <c r="I84" s="931">
        <f t="shared" si="9"/>
        <v>181733.69680000001</v>
      </c>
      <c r="J84" s="409" t="s">
        <v>10607</v>
      </c>
    </row>
    <row r="85" spans="2:10" ht="32.25" customHeight="1" x14ac:dyDescent="0.25">
      <c r="B85" s="854">
        <v>464329</v>
      </c>
      <c r="C85" s="855">
        <v>45359</v>
      </c>
      <c r="D85" s="856" t="s">
        <v>10591</v>
      </c>
      <c r="E85" s="857">
        <v>19770.919999999998</v>
      </c>
      <c r="F85" s="856"/>
      <c r="G85" s="862">
        <f t="shared" si="7"/>
        <v>19770.919999999998</v>
      </c>
      <c r="H85" s="851">
        <f t="shared" si="8"/>
        <v>3163.3471999999997</v>
      </c>
      <c r="I85" s="851">
        <f t="shared" si="9"/>
        <v>22934.267199999998</v>
      </c>
      <c r="J85" s="409" t="s">
        <v>10608</v>
      </c>
    </row>
    <row r="86" spans="2:10" ht="32.25" customHeight="1" x14ac:dyDescent="0.25">
      <c r="B86" s="854">
        <v>463972</v>
      </c>
      <c r="C86" s="855">
        <v>45355</v>
      </c>
      <c r="D86" s="856" t="s">
        <v>10592</v>
      </c>
      <c r="E86" s="857">
        <v>69046.320000000007</v>
      </c>
      <c r="F86" s="863">
        <f>+E86*0.245</f>
        <v>16916.348400000003</v>
      </c>
      <c r="G86" s="862">
        <f t="shared" ref="G86" si="10">+E86-F86</f>
        <v>52129.971600000004</v>
      </c>
      <c r="H86" s="851">
        <f t="shared" ref="H86" si="11">+G86*0.16</f>
        <v>8340.7954560000016</v>
      </c>
      <c r="I86" s="851">
        <f t="shared" ref="I86" si="12">+G86+H86</f>
        <v>60470.767056000004</v>
      </c>
      <c r="J86" s="409" t="s">
        <v>10609</v>
      </c>
    </row>
    <row r="89" spans="2:10" ht="15.75" thickBot="1" x14ac:dyDescent="0.3"/>
    <row r="90" spans="2:10" x14ac:dyDescent="0.25">
      <c r="B90" s="1375" t="s">
        <v>237</v>
      </c>
      <c r="C90" s="1376"/>
      <c r="D90" s="1376"/>
      <c r="E90" s="1376"/>
      <c r="F90" s="1376"/>
      <c r="G90" s="1376"/>
      <c r="H90" s="1376"/>
      <c r="I90" s="1376"/>
      <c r="J90" s="1377"/>
    </row>
    <row r="91" spans="2:10" ht="15.75" thickBot="1" x14ac:dyDescent="0.3">
      <c r="B91" s="1381" t="s">
        <v>11081</v>
      </c>
      <c r="C91" s="1382"/>
      <c r="D91" s="1382"/>
      <c r="E91" s="1382"/>
      <c r="F91" s="1382"/>
      <c r="G91" s="1382"/>
      <c r="H91" s="1382"/>
      <c r="I91" s="1382"/>
      <c r="J91" s="1383"/>
    </row>
    <row r="92" spans="2:10" x14ac:dyDescent="0.25">
      <c r="B92" s="858" t="s">
        <v>238</v>
      </c>
      <c r="C92" s="859" t="s">
        <v>239</v>
      </c>
      <c r="D92" s="859" t="s">
        <v>240</v>
      </c>
      <c r="E92" s="859" t="s">
        <v>241</v>
      </c>
      <c r="F92" s="859" t="s">
        <v>3652</v>
      </c>
      <c r="G92" s="860" t="s">
        <v>242</v>
      </c>
      <c r="H92" s="860" t="s">
        <v>14</v>
      </c>
      <c r="I92" s="860" t="s">
        <v>15</v>
      </c>
      <c r="J92" s="1059" t="s">
        <v>243</v>
      </c>
    </row>
    <row r="93" spans="2:10" ht="35.25" customHeight="1" x14ac:dyDescent="0.25">
      <c r="B93" s="854">
        <v>469699</v>
      </c>
      <c r="C93" s="855">
        <v>45412</v>
      </c>
      <c r="D93" s="856" t="s">
        <v>11082</v>
      </c>
      <c r="E93" s="857">
        <v>17096</v>
      </c>
      <c r="F93" s="856"/>
      <c r="G93" s="862">
        <f t="shared" ref="G93:G117" si="13">+E93-F93</f>
        <v>17096</v>
      </c>
      <c r="H93" s="851">
        <f t="shared" ref="H93:H117" si="14">+G93*0.16</f>
        <v>2735.36</v>
      </c>
      <c r="I93" s="931">
        <f t="shared" ref="I93:I117" si="15">+G93+H93</f>
        <v>19831.36</v>
      </c>
      <c r="J93" s="409" t="s">
        <v>11107</v>
      </c>
    </row>
    <row r="94" spans="2:10" ht="35.25" customHeight="1" x14ac:dyDescent="0.25">
      <c r="B94" s="854">
        <v>469659</v>
      </c>
      <c r="C94" s="855">
        <v>45412</v>
      </c>
      <c r="D94" s="856" t="s">
        <v>11083</v>
      </c>
      <c r="E94" s="857">
        <v>28280.1</v>
      </c>
      <c r="F94" s="856"/>
      <c r="G94" s="862">
        <f t="shared" si="13"/>
        <v>28280.1</v>
      </c>
      <c r="H94" s="851">
        <f t="shared" si="14"/>
        <v>4524.8159999999998</v>
      </c>
      <c r="I94" s="930">
        <f t="shared" si="15"/>
        <v>32804.915999999997</v>
      </c>
      <c r="J94" s="409" t="s">
        <v>1976</v>
      </c>
    </row>
    <row r="95" spans="2:10" ht="35.25" customHeight="1" x14ac:dyDescent="0.25">
      <c r="B95" s="854">
        <v>469614</v>
      </c>
      <c r="C95" s="855">
        <v>45412</v>
      </c>
      <c r="D95" s="856" t="s">
        <v>11084</v>
      </c>
      <c r="E95" s="857">
        <v>17096</v>
      </c>
      <c r="F95" s="856"/>
      <c r="G95" s="862">
        <f t="shared" si="13"/>
        <v>17096</v>
      </c>
      <c r="H95" s="851">
        <f t="shared" si="14"/>
        <v>2735.36</v>
      </c>
      <c r="I95" s="931">
        <f t="shared" si="15"/>
        <v>19831.36</v>
      </c>
      <c r="J95" s="409" t="s">
        <v>11108</v>
      </c>
    </row>
    <row r="96" spans="2:10" ht="35.25" customHeight="1" x14ac:dyDescent="0.25">
      <c r="B96" s="854">
        <v>469262</v>
      </c>
      <c r="C96" s="855">
        <v>45411</v>
      </c>
      <c r="D96" s="856" t="s">
        <v>11085</v>
      </c>
      <c r="E96" s="857">
        <v>97464.14</v>
      </c>
      <c r="F96" s="856"/>
      <c r="G96" s="862">
        <f t="shared" si="13"/>
        <v>97464.14</v>
      </c>
      <c r="H96" s="851">
        <f t="shared" si="14"/>
        <v>15594.2624</v>
      </c>
      <c r="I96" s="930">
        <f t="shared" si="15"/>
        <v>113058.40239999999</v>
      </c>
      <c r="J96" s="409" t="s">
        <v>1976</v>
      </c>
    </row>
    <row r="97" spans="2:10" ht="35.25" customHeight="1" x14ac:dyDescent="0.25">
      <c r="B97" s="854">
        <v>469096</v>
      </c>
      <c r="C97" s="855">
        <v>45410</v>
      </c>
      <c r="D97" s="856" t="s">
        <v>11086</v>
      </c>
      <c r="E97" s="857">
        <v>16598.71</v>
      </c>
      <c r="F97" s="856"/>
      <c r="G97" s="862">
        <f t="shared" si="13"/>
        <v>16598.71</v>
      </c>
      <c r="H97" s="851">
        <f t="shared" si="14"/>
        <v>2655.7936</v>
      </c>
      <c r="I97" s="1060">
        <f t="shared" si="15"/>
        <v>19254.5036</v>
      </c>
      <c r="J97" s="409" t="s">
        <v>11109</v>
      </c>
    </row>
    <row r="98" spans="2:10" ht="35.25" customHeight="1" x14ac:dyDescent="0.25">
      <c r="B98" s="854">
        <v>469095</v>
      </c>
      <c r="C98" s="855">
        <v>45410</v>
      </c>
      <c r="D98" s="856" t="s">
        <v>11087</v>
      </c>
      <c r="E98" s="857">
        <v>14393.82</v>
      </c>
      <c r="F98" s="856"/>
      <c r="G98" s="862">
        <f t="shared" si="13"/>
        <v>14393.82</v>
      </c>
      <c r="H98" s="851">
        <f t="shared" si="14"/>
        <v>2303.0111999999999</v>
      </c>
      <c r="I98" s="1060">
        <f t="shared" si="15"/>
        <v>16696.831200000001</v>
      </c>
      <c r="J98" s="409" t="s">
        <v>11110</v>
      </c>
    </row>
    <row r="99" spans="2:10" ht="35.25" customHeight="1" x14ac:dyDescent="0.25">
      <c r="B99" s="854">
        <v>468625</v>
      </c>
      <c r="C99" s="855">
        <v>45406</v>
      </c>
      <c r="D99" s="856" t="s">
        <v>11088</v>
      </c>
      <c r="E99" s="857">
        <v>51941.99</v>
      </c>
      <c r="F99" s="856"/>
      <c r="G99" s="862">
        <f t="shared" si="13"/>
        <v>51941.99</v>
      </c>
      <c r="H99" s="851">
        <f t="shared" si="14"/>
        <v>8310.7183999999997</v>
      </c>
      <c r="I99" s="932">
        <f t="shared" si="15"/>
        <v>60252.708399999996</v>
      </c>
      <c r="J99" s="409" t="s">
        <v>11111</v>
      </c>
    </row>
    <row r="100" spans="2:10" ht="35.25" customHeight="1" x14ac:dyDescent="0.25">
      <c r="B100" s="854">
        <v>468624</v>
      </c>
      <c r="C100" s="855">
        <v>45406</v>
      </c>
      <c r="D100" s="856" t="s">
        <v>11089</v>
      </c>
      <c r="E100" s="857">
        <v>84824.37</v>
      </c>
      <c r="F100" s="856"/>
      <c r="G100" s="862">
        <f t="shared" si="13"/>
        <v>84824.37</v>
      </c>
      <c r="H100" s="851">
        <f t="shared" si="14"/>
        <v>13571.8992</v>
      </c>
      <c r="I100" s="932">
        <f t="shared" si="15"/>
        <v>98396.269199999995</v>
      </c>
      <c r="J100" s="409" t="s">
        <v>11112</v>
      </c>
    </row>
    <row r="101" spans="2:10" ht="35.25" customHeight="1" x14ac:dyDescent="0.25">
      <c r="B101" s="854">
        <v>468542</v>
      </c>
      <c r="C101" s="855">
        <v>45405</v>
      </c>
      <c r="D101" s="856" t="s">
        <v>11090</v>
      </c>
      <c r="E101" s="857">
        <v>13630.15</v>
      </c>
      <c r="F101" s="856"/>
      <c r="G101" s="862">
        <f t="shared" si="13"/>
        <v>13630.15</v>
      </c>
      <c r="H101" s="851">
        <f t="shared" si="14"/>
        <v>2180.8240000000001</v>
      </c>
      <c r="I101" s="930">
        <f t="shared" si="15"/>
        <v>15810.974</v>
      </c>
      <c r="J101" s="409" t="s">
        <v>1976</v>
      </c>
    </row>
    <row r="102" spans="2:10" ht="35.25" customHeight="1" x14ac:dyDescent="0.25">
      <c r="B102" s="854">
        <v>468268</v>
      </c>
      <c r="C102" s="855">
        <v>45401</v>
      </c>
      <c r="D102" s="856" t="s">
        <v>11091</v>
      </c>
      <c r="E102" s="857">
        <v>46250.29</v>
      </c>
      <c r="F102" s="856"/>
      <c r="G102" s="862">
        <f t="shared" si="13"/>
        <v>46250.29</v>
      </c>
      <c r="H102" s="851">
        <f t="shared" si="14"/>
        <v>7400.0464000000002</v>
      </c>
      <c r="I102" s="930">
        <f t="shared" si="15"/>
        <v>53650.3364</v>
      </c>
      <c r="J102" s="409" t="s">
        <v>1976</v>
      </c>
    </row>
    <row r="103" spans="2:10" ht="35.25" customHeight="1" x14ac:dyDescent="0.25">
      <c r="B103" s="854">
        <v>467984</v>
      </c>
      <c r="C103" s="855">
        <v>45399</v>
      </c>
      <c r="D103" s="856" t="s">
        <v>11092</v>
      </c>
      <c r="E103" s="857">
        <v>37861.69</v>
      </c>
      <c r="F103" s="856"/>
      <c r="G103" s="862">
        <f t="shared" si="13"/>
        <v>37861.69</v>
      </c>
      <c r="H103" s="851">
        <f t="shared" si="14"/>
        <v>6057.8704000000007</v>
      </c>
      <c r="I103" s="930">
        <f t="shared" si="15"/>
        <v>43919.560400000002</v>
      </c>
      <c r="J103" s="409" t="s">
        <v>1976</v>
      </c>
    </row>
    <row r="104" spans="2:10" ht="35.25" customHeight="1" x14ac:dyDescent="0.25">
      <c r="B104" s="854">
        <v>467951</v>
      </c>
      <c r="C104" s="855">
        <v>45398</v>
      </c>
      <c r="D104" s="856" t="s">
        <v>11093</v>
      </c>
      <c r="E104" s="857">
        <v>4274</v>
      </c>
      <c r="F104" s="856"/>
      <c r="G104" s="862">
        <f t="shared" si="13"/>
        <v>4274</v>
      </c>
      <c r="H104" s="851">
        <f t="shared" si="14"/>
        <v>683.84</v>
      </c>
      <c r="I104" s="851">
        <f t="shared" si="15"/>
        <v>4957.84</v>
      </c>
      <c r="J104" s="409" t="s">
        <v>11113</v>
      </c>
    </row>
    <row r="105" spans="2:10" ht="35.25" customHeight="1" x14ac:dyDescent="0.25">
      <c r="B105" s="854">
        <v>467948</v>
      </c>
      <c r="C105" s="855">
        <v>45398</v>
      </c>
      <c r="D105" s="856" t="s">
        <v>11094</v>
      </c>
      <c r="E105" s="857">
        <v>34192</v>
      </c>
      <c r="F105" s="856"/>
      <c r="G105" s="862">
        <f t="shared" si="13"/>
        <v>34192</v>
      </c>
      <c r="H105" s="851">
        <f t="shared" si="14"/>
        <v>5470.72</v>
      </c>
      <c r="I105" s="931">
        <f t="shared" si="15"/>
        <v>39662.720000000001</v>
      </c>
      <c r="J105" s="409" t="s">
        <v>11114</v>
      </c>
    </row>
    <row r="106" spans="2:10" ht="35.25" customHeight="1" x14ac:dyDescent="0.25">
      <c r="B106" s="854">
        <v>467940</v>
      </c>
      <c r="C106" s="855">
        <v>45398</v>
      </c>
      <c r="D106" s="856" t="s">
        <v>11095</v>
      </c>
      <c r="E106" s="857">
        <v>25644</v>
      </c>
      <c r="F106" s="856"/>
      <c r="G106" s="862">
        <f t="shared" si="13"/>
        <v>25644</v>
      </c>
      <c r="H106" s="851">
        <f t="shared" si="14"/>
        <v>4103.04</v>
      </c>
      <c r="I106" s="931">
        <f t="shared" si="15"/>
        <v>29747.040000000001</v>
      </c>
      <c r="J106" s="409" t="s">
        <v>11115</v>
      </c>
    </row>
    <row r="107" spans="2:10" ht="35.25" customHeight="1" x14ac:dyDescent="0.25">
      <c r="B107" s="854">
        <v>467906</v>
      </c>
      <c r="C107" s="855">
        <v>45398</v>
      </c>
      <c r="D107" s="856" t="s">
        <v>11096</v>
      </c>
      <c r="E107" s="857">
        <v>39032.589999999997</v>
      </c>
      <c r="F107" s="856"/>
      <c r="G107" s="862">
        <f t="shared" si="13"/>
        <v>39032.589999999997</v>
      </c>
      <c r="H107" s="851">
        <f t="shared" si="14"/>
        <v>6245.2143999999998</v>
      </c>
      <c r="I107" s="930">
        <f t="shared" si="15"/>
        <v>45277.804399999994</v>
      </c>
      <c r="J107" s="409" t="s">
        <v>1976</v>
      </c>
    </row>
    <row r="108" spans="2:10" ht="35.25" customHeight="1" x14ac:dyDescent="0.25">
      <c r="B108" s="854">
        <v>467811</v>
      </c>
      <c r="C108" s="855">
        <v>45397</v>
      </c>
      <c r="D108" s="856" t="s">
        <v>11097</v>
      </c>
      <c r="E108" s="857">
        <v>5858.53</v>
      </c>
      <c r="F108" s="856"/>
      <c r="G108" s="862">
        <f t="shared" si="13"/>
        <v>5858.53</v>
      </c>
      <c r="H108" s="851">
        <f t="shared" si="14"/>
        <v>937.36479999999995</v>
      </c>
      <c r="I108" s="932">
        <f t="shared" si="15"/>
        <v>6795.8948</v>
      </c>
      <c r="J108" s="409" t="s">
        <v>11116</v>
      </c>
    </row>
    <row r="109" spans="2:10" ht="35.25" customHeight="1" x14ac:dyDescent="0.25">
      <c r="B109" s="854">
        <v>467810</v>
      </c>
      <c r="C109" s="855">
        <v>45397</v>
      </c>
      <c r="D109" s="856" t="s">
        <v>11098</v>
      </c>
      <c r="E109" s="857">
        <v>47712.3</v>
      </c>
      <c r="F109" s="856"/>
      <c r="G109" s="862">
        <f t="shared" si="13"/>
        <v>47712.3</v>
      </c>
      <c r="H109" s="851">
        <f t="shared" si="14"/>
        <v>7633.9680000000008</v>
      </c>
      <c r="I109" s="1060">
        <f t="shared" si="15"/>
        <v>55346.268000000004</v>
      </c>
      <c r="J109" s="409" t="s">
        <v>11117</v>
      </c>
    </row>
    <row r="110" spans="2:10" ht="35.25" customHeight="1" x14ac:dyDescent="0.25">
      <c r="B110" s="854">
        <v>467779</v>
      </c>
      <c r="C110" s="855">
        <v>45397</v>
      </c>
      <c r="D110" s="856" t="s">
        <v>11099</v>
      </c>
      <c r="E110" s="857">
        <v>47692.18</v>
      </c>
      <c r="F110" s="856"/>
      <c r="G110" s="862">
        <f t="shared" si="13"/>
        <v>47692.18</v>
      </c>
      <c r="H110" s="851">
        <f t="shared" si="14"/>
        <v>7630.7488000000003</v>
      </c>
      <c r="I110" s="851">
        <f t="shared" si="15"/>
        <v>55322.928800000002</v>
      </c>
      <c r="J110" s="409" t="s">
        <v>11118</v>
      </c>
    </row>
    <row r="111" spans="2:10" ht="35.25" customHeight="1" x14ac:dyDescent="0.25">
      <c r="B111" s="1014">
        <v>467594</v>
      </c>
      <c r="C111" s="1015">
        <v>45394</v>
      </c>
      <c r="D111" s="1010" t="s">
        <v>11100</v>
      </c>
      <c r="E111" s="1016">
        <v>53642.720000000001</v>
      </c>
      <c r="F111" s="1010"/>
      <c r="G111" s="1017">
        <f t="shared" si="13"/>
        <v>53642.720000000001</v>
      </c>
      <c r="H111" s="1018">
        <f t="shared" si="14"/>
        <v>8582.8351999999995</v>
      </c>
      <c r="I111" s="1018">
        <f t="shared" si="15"/>
        <v>62225.555200000003</v>
      </c>
      <c r="J111" s="1011"/>
    </row>
    <row r="112" spans="2:10" ht="35.25" customHeight="1" x14ac:dyDescent="0.25">
      <c r="B112" s="854">
        <v>467593</v>
      </c>
      <c r="C112" s="855">
        <v>45394</v>
      </c>
      <c r="D112" s="856" t="s">
        <v>11101</v>
      </c>
      <c r="E112" s="857">
        <v>1998.19</v>
      </c>
      <c r="F112" s="856"/>
      <c r="G112" s="862">
        <f t="shared" si="13"/>
        <v>1998.19</v>
      </c>
      <c r="H112" s="851">
        <f t="shared" si="14"/>
        <v>319.71039999999999</v>
      </c>
      <c r="I112" s="1061">
        <f t="shared" si="15"/>
        <v>2317.9004</v>
      </c>
      <c r="J112" s="409" t="s">
        <v>11119</v>
      </c>
    </row>
    <row r="113" spans="2:10" ht="35.25" customHeight="1" x14ac:dyDescent="0.25">
      <c r="B113" s="854">
        <v>467564</v>
      </c>
      <c r="C113" s="855">
        <v>45394</v>
      </c>
      <c r="D113" s="856" t="s">
        <v>11102</v>
      </c>
      <c r="E113" s="857">
        <v>79515.55</v>
      </c>
      <c r="F113" s="856"/>
      <c r="G113" s="862">
        <f t="shared" si="13"/>
        <v>79515.55</v>
      </c>
      <c r="H113" s="851">
        <f t="shared" si="14"/>
        <v>12722.488000000001</v>
      </c>
      <c r="I113" s="930">
        <f t="shared" si="15"/>
        <v>92238.038</v>
      </c>
      <c r="J113" s="409" t="s">
        <v>1976</v>
      </c>
    </row>
    <row r="114" spans="2:10" ht="35.25" customHeight="1" x14ac:dyDescent="0.25">
      <c r="B114" s="854">
        <v>467488</v>
      </c>
      <c r="C114" s="855">
        <v>45393</v>
      </c>
      <c r="D114" s="856" t="s">
        <v>11103</v>
      </c>
      <c r="E114" s="857">
        <v>2492.0300000000002</v>
      </c>
      <c r="F114" s="856"/>
      <c r="G114" s="862">
        <f t="shared" si="13"/>
        <v>2492.0300000000002</v>
      </c>
      <c r="H114" s="851">
        <f t="shared" si="14"/>
        <v>398.72480000000002</v>
      </c>
      <c r="I114" s="930">
        <f t="shared" si="15"/>
        <v>2890.7548000000002</v>
      </c>
      <c r="J114" s="409" t="s">
        <v>1976</v>
      </c>
    </row>
    <row r="115" spans="2:10" ht="35.25" customHeight="1" x14ac:dyDescent="0.25">
      <c r="B115" s="854">
        <v>467407</v>
      </c>
      <c r="C115" s="855">
        <v>45392</v>
      </c>
      <c r="D115" s="856" t="s">
        <v>11104</v>
      </c>
      <c r="E115" s="857">
        <v>1369.05</v>
      </c>
      <c r="F115" s="856"/>
      <c r="G115" s="862">
        <f t="shared" si="13"/>
        <v>1369.05</v>
      </c>
      <c r="H115" s="851">
        <f t="shared" si="14"/>
        <v>219.048</v>
      </c>
      <c r="I115" s="1061">
        <f t="shared" si="15"/>
        <v>1588.098</v>
      </c>
      <c r="J115" s="409" t="s">
        <v>11120</v>
      </c>
    </row>
    <row r="116" spans="2:10" ht="35.25" customHeight="1" x14ac:dyDescent="0.25">
      <c r="B116" s="854">
        <v>466829</v>
      </c>
      <c r="C116" s="855">
        <v>45385</v>
      </c>
      <c r="D116" s="856" t="s">
        <v>11105</v>
      </c>
      <c r="E116" s="857">
        <v>0.21</v>
      </c>
      <c r="F116" s="856"/>
      <c r="G116" s="862">
        <f t="shared" si="13"/>
        <v>0.21</v>
      </c>
      <c r="H116" s="851">
        <f t="shared" si="14"/>
        <v>3.3599999999999998E-2</v>
      </c>
      <c r="I116" s="851">
        <f t="shared" si="15"/>
        <v>0.24359999999999998</v>
      </c>
      <c r="J116" s="409" t="s">
        <v>11121</v>
      </c>
    </row>
    <row r="117" spans="2:10" ht="35.25" customHeight="1" x14ac:dyDescent="0.25">
      <c r="B117" s="854">
        <v>466687</v>
      </c>
      <c r="C117" s="855">
        <v>45383</v>
      </c>
      <c r="D117" s="856" t="s">
        <v>11106</v>
      </c>
      <c r="E117" s="857">
        <v>6658.07</v>
      </c>
      <c r="F117" s="856"/>
      <c r="G117" s="862">
        <f t="shared" si="13"/>
        <v>6658.07</v>
      </c>
      <c r="H117" s="851">
        <f t="shared" si="14"/>
        <v>1065.2911999999999</v>
      </c>
      <c r="I117" s="930">
        <f t="shared" si="15"/>
        <v>7723.3611999999994</v>
      </c>
      <c r="J117" s="409" t="s">
        <v>1976</v>
      </c>
    </row>
    <row r="118" spans="2:10" x14ac:dyDescent="0.25">
      <c r="G118" s="36"/>
    </row>
    <row r="119" spans="2:10" ht="15.75" thickBot="1" x14ac:dyDescent="0.3">
      <c r="G119" s="36"/>
    </row>
    <row r="120" spans="2:10" x14ac:dyDescent="0.25">
      <c r="B120" s="1375" t="s">
        <v>237</v>
      </c>
      <c r="C120" s="1376"/>
      <c r="D120" s="1376"/>
      <c r="E120" s="1376"/>
      <c r="F120" s="1376"/>
      <c r="G120" s="1376"/>
      <c r="H120" s="1376"/>
      <c r="I120" s="1376"/>
      <c r="J120" s="1377"/>
    </row>
    <row r="121" spans="2:10" x14ac:dyDescent="0.25">
      <c r="B121" s="1381" t="s">
        <v>11404</v>
      </c>
      <c r="C121" s="1382"/>
      <c r="D121" s="1382"/>
      <c r="E121" s="1382"/>
      <c r="F121" s="1382"/>
      <c r="G121" s="1382"/>
      <c r="H121" s="1382"/>
      <c r="I121" s="1382"/>
      <c r="J121" s="1383"/>
    </row>
    <row r="122" spans="2:10" x14ac:dyDescent="0.25">
      <c r="B122" s="22" t="s">
        <v>238</v>
      </c>
      <c r="C122" s="22" t="s">
        <v>239</v>
      </c>
      <c r="D122" s="22" t="s">
        <v>240</v>
      </c>
      <c r="E122" s="22" t="s">
        <v>241</v>
      </c>
      <c r="F122" s="22" t="s">
        <v>3652</v>
      </c>
      <c r="G122" s="23" t="s">
        <v>242</v>
      </c>
      <c r="H122" s="23" t="s">
        <v>14</v>
      </c>
      <c r="I122" s="23" t="s">
        <v>15</v>
      </c>
      <c r="J122" s="22" t="s">
        <v>243</v>
      </c>
    </row>
    <row r="123" spans="2:10" ht="40.5" customHeight="1" x14ac:dyDescent="0.25">
      <c r="B123" s="854">
        <v>473285</v>
      </c>
      <c r="C123" s="855">
        <v>45443</v>
      </c>
      <c r="D123" s="856" t="s">
        <v>11405</v>
      </c>
      <c r="E123" s="857">
        <v>86206.9</v>
      </c>
      <c r="F123" s="856"/>
      <c r="G123" s="862">
        <f t="shared" ref="G123:G148" si="16">+E123-F123</f>
        <v>86206.9</v>
      </c>
      <c r="H123" s="851">
        <f t="shared" ref="H123:H148" si="17">+G123*0.16</f>
        <v>13793.103999999999</v>
      </c>
      <c r="I123" s="932">
        <f t="shared" ref="I123:I148" si="18">+G123+H123</f>
        <v>100000.00399999999</v>
      </c>
      <c r="J123" s="409" t="s">
        <v>11431</v>
      </c>
    </row>
    <row r="124" spans="2:10" ht="40.5" customHeight="1" x14ac:dyDescent="0.25">
      <c r="B124" s="854">
        <v>473113</v>
      </c>
      <c r="C124" s="855">
        <v>45442</v>
      </c>
      <c r="D124" s="856" t="s">
        <v>11406</v>
      </c>
      <c r="E124" s="857">
        <v>37084.65</v>
      </c>
      <c r="F124" s="856"/>
      <c r="G124" s="862">
        <f t="shared" si="16"/>
        <v>37084.65</v>
      </c>
      <c r="H124" s="851">
        <f t="shared" si="17"/>
        <v>5933.5440000000008</v>
      </c>
      <c r="I124" s="930">
        <f t="shared" si="18"/>
        <v>43018.194000000003</v>
      </c>
      <c r="J124" s="409" t="s">
        <v>1976</v>
      </c>
    </row>
    <row r="125" spans="2:10" ht="40.5" customHeight="1" x14ac:dyDescent="0.25">
      <c r="B125" s="854">
        <v>473101</v>
      </c>
      <c r="C125" s="855">
        <v>45442</v>
      </c>
      <c r="D125" s="856" t="s">
        <v>11407</v>
      </c>
      <c r="E125" s="857">
        <v>737.21</v>
      </c>
      <c r="F125" s="856"/>
      <c r="G125" s="862">
        <f t="shared" si="16"/>
        <v>737.21</v>
      </c>
      <c r="H125" s="851">
        <f t="shared" si="17"/>
        <v>117.95360000000001</v>
      </c>
      <c r="I125" s="1088">
        <f t="shared" si="18"/>
        <v>855.16360000000009</v>
      </c>
      <c r="J125" s="409" t="s">
        <v>11432</v>
      </c>
    </row>
    <row r="126" spans="2:10" ht="40.5" customHeight="1" x14ac:dyDescent="0.25">
      <c r="B126" s="854">
        <v>473079</v>
      </c>
      <c r="C126" s="855">
        <v>45442</v>
      </c>
      <c r="D126" s="856" t="s">
        <v>11408</v>
      </c>
      <c r="E126" s="857">
        <v>42740</v>
      </c>
      <c r="F126" s="856"/>
      <c r="G126" s="862">
        <f t="shared" si="16"/>
        <v>42740</v>
      </c>
      <c r="H126" s="851">
        <f t="shared" si="17"/>
        <v>6838.4000000000005</v>
      </c>
      <c r="I126" s="1089">
        <f t="shared" si="18"/>
        <v>49578.400000000001</v>
      </c>
      <c r="J126" s="409" t="s">
        <v>11433</v>
      </c>
    </row>
    <row r="127" spans="2:10" ht="40.5" customHeight="1" x14ac:dyDescent="0.25">
      <c r="B127" s="854">
        <v>473071</v>
      </c>
      <c r="C127" s="855">
        <v>45442</v>
      </c>
      <c r="D127" s="856" t="s">
        <v>11409</v>
      </c>
      <c r="E127" s="857">
        <v>12822</v>
      </c>
      <c r="F127" s="856"/>
      <c r="G127" s="862">
        <f t="shared" si="16"/>
        <v>12822</v>
      </c>
      <c r="H127" s="851">
        <f t="shared" si="17"/>
        <v>2051.52</v>
      </c>
      <c r="I127" s="1089">
        <f t="shared" si="18"/>
        <v>14873.52</v>
      </c>
      <c r="J127" s="409" t="s">
        <v>11434</v>
      </c>
    </row>
    <row r="128" spans="2:10" ht="40.5" customHeight="1" x14ac:dyDescent="0.25">
      <c r="B128" s="854">
        <v>472787</v>
      </c>
      <c r="C128" s="855">
        <v>45440</v>
      </c>
      <c r="D128" s="856" t="s">
        <v>11410</v>
      </c>
      <c r="E128" s="857">
        <v>15821.41</v>
      </c>
      <c r="F128" s="856"/>
      <c r="G128" s="862">
        <f t="shared" si="16"/>
        <v>15821.41</v>
      </c>
      <c r="H128" s="851">
        <f t="shared" si="17"/>
        <v>2531.4256</v>
      </c>
      <c r="I128" s="1090">
        <f t="shared" si="18"/>
        <v>18352.835599999999</v>
      </c>
      <c r="J128" s="409" t="s">
        <v>11435</v>
      </c>
    </row>
    <row r="129" spans="2:10" ht="40.5" customHeight="1" x14ac:dyDescent="0.25">
      <c r="B129" s="854">
        <v>472786</v>
      </c>
      <c r="C129" s="855">
        <v>45440</v>
      </c>
      <c r="D129" s="856" t="s">
        <v>11411</v>
      </c>
      <c r="E129" s="857">
        <v>24307.03</v>
      </c>
      <c r="F129" s="856"/>
      <c r="G129" s="862">
        <f t="shared" si="16"/>
        <v>24307.03</v>
      </c>
      <c r="H129" s="851">
        <f t="shared" si="17"/>
        <v>3889.1248000000001</v>
      </c>
      <c r="I129" s="1090">
        <f t="shared" si="18"/>
        <v>28196.1548</v>
      </c>
      <c r="J129" s="409" t="s">
        <v>11436</v>
      </c>
    </row>
    <row r="130" spans="2:10" ht="40.5" customHeight="1" x14ac:dyDescent="0.25">
      <c r="B130" s="854">
        <v>472777</v>
      </c>
      <c r="C130" s="855">
        <v>45440</v>
      </c>
      <c r="D130" s="856" t="s">
        <v>11412</v>
      </c>
      <c r="E130" s="857">
        <v>113822.54</v>
      </c>
      <c r="F130" s="856"/>
      <c r="G130" s="862">
        <f t="shared" si="16"/>
        <v>113822.54</v>
      </c>
      <c r="H130" s="851">
        <f t="shared" si="17"/>
        <v>18211.606400000001</v>
      </c>
      <c r="I130" s="1090">
        <f t="shared" si="18"/>
        <v>132034.1464</v>
      </c>
      <c r="J130" s="409" t="s">
        <v>11437</v>
      </c>
    </row>
    <row r="131" spans="2:10" ht="40.5" customHeight="1" x14ac:dyDescent="0.25">
      <c r="B131" s="854">
        <v>472776</v>
      </c>
      <c r="C131" s="855">
        <v>45440</v>
      </c>
      <c r="D131" s="856" t="s">
        <v>11413</v>
      </c>
      <c r="E131" s="857">
        <v>121819.02</v>
      </c>
      <c r="F131" s="856"/>
      <c r="G131" s="862">
        <f t="shared" si="16"/>
        <v>121819.02</v>
      </c>
      <c r="H131" s="851">
        <f t="shared" si="17"/>
        <v>19491.0432</v>
      </c>
      <c r="I131" s="1090">
        <f t="shared" si="18"/>
        <v>141310.0632</v>
      </c>
      <c r="J131" s="409" t="s">
        <v>11438</v>
      </c>
    </row>
    <row r="132" spans="2:10" ht="40.5" customHeight="1" x14ac:dyDescent="0.25">
      <c r="B132" s="854">
        <v>472775</v>
      </c>
      <c r="C132" s="855">
        <v>45440</v>
      </c>
      <c r="D132" s="856" t="s">
        <v>11414</v>
      </c>
      <c r="E132" s="857">
        <v>10717.25</v>
      </c>
      <c r="F132" s="856"/>
      <c r="G132" s="862">
        <f t="shared" si="16"/>
        <v>10717.25</v>
      </c>
      <c r="H132" s="851">
        <f t="shared" si="17"/>
        <v>1714.76</v>
      </c>
      <c r="I132" s="930">
        <f t="shared" si="18"/>
        <v>12432.01</v>
      </c>
      <c r="J132" s="409" t="s">
        <v>1976</v>
      </c>
    </row>
    <row r="133" spans="2:10" ht="40.5" customHeight="1" x14ac:dyDescent="0.25">
      <c r="B133" s="854">
        <v>472545</v>
      </c>
      <c r="C133" s="855">
        <v>45437</v>
      </c>
      <c r="D133" s="856" t="s">
        <v>11415</v>
      </c>
      <c r="E133" s="857">
        <v>12822</v>
      </c>
      <c r="F133" s="856"/>
      <c r="G133" s="862">
        <f t="shared" si="16"/>
        <v>12822</v>
      </c>
      <c r="H133" s="851">
        <f t="shared" si="17"/>
        <v>2051.52</v>
      </c>
      <c r="I133" s="1089">
        <f t="shared" si="18"/>
        <v>14873.52</v>
      </c>
      <c r="J133" s="409" t="s">
        <v>11439</v>
      </c>
    </row>
    <row r="134" spans="2:10" ht="40.5" customHeight="1" x14ac:dyDescent="0.25">
      <c r="B134" s="854">
        <v>472542</v>
      </c>
      <c r="C134" s="855">
        <v>45437</v>
      </c>
      <c r="D134" s="856" t="s">
        <v>11416</v>
      </c>
      <c r="E134" s="857">
        <v>1713.28</v>
      </c>
      <c r="F134" s="856"/>
      <c r="G134" s="862">
        <f t="shared" si="16"/>
        <v>1713.28</v>
      </c>
      <c r="H134" s="851">
        <f t="shared" si="17"/>
        <v>274.12479999999999</v>
      </c>
      <c r="I134" s="1088">
        <f t="shared" si="18"/>
        <v>1987.4048</v>
      </c>
      <c r="J134" s="409" t="s">
        <v>11440</v>
      </c>
    </row>
    <row r="135" spans="2:10" ht="40.5" customHeight="1" x14ac:dyDescent="0.25">
      <c r="B135" s="854">
        <v>472442</v>
      </c>
      <c r="C135" s="855">
        <v>45436</v>
      </c>
      <c r="D135" s="856" t="s">
        <v>11417</v>
      </c>
      <c r="E135" s="857">
        <v>63385.35</v>
      </c>
      <c r="F135" s="856"/>
      <c r="G135" s="862">
        <f t="shared" si="16"/>
        <v>63385.35</v>
      </c>
      <c r="H135" s="851">
        <f t="shared" si="17"/>
        <v>10141.656000000001</v>
      </c>
      <c r="I135" s="930">
        <f t="shared" si="18"/>
        <v>73527.005999999994</v>
      </c>
      <c r="J135" s="409" t="s">
        <v>1976</v>
      </c>
    </row>
    <row r="136" spans="2:10" ht="40.5" customHeight="1" x14ac:dyDescent="0.25">
      <c r="B136" s="854">
        <v>472214</v>
      </c>
      <c r="C136" s="855">
        <v>45434</v>
      </c>
      <c r="D136" s="856" t="s">
        <v>11418</v>
      </c>
      <c r="E136" s="857">
        <v>50919.88</v>
      </c>
      <c r="F136" s="856"/>
      <c r="G136" s="862">
        <f t="shared" si="16"/>
        <v>50919.88</v>
      </c>
      <c r="H136" s="851">
        <f t="shared" si="17"/>
        <v>8147.1808000000001</v>
      </c>
      <c r="I136" s="930">
        <f t="shared" si="18"/>
        <v>59067.060799999999</v>
      </c>
      <c r="J136" s="409" t="s">
        <v>1976</v>
      </c>
    </row>
    <row r="137" spans="2:10" ht="40.5" customHeight="1" x14ac:dyDescent="0.25">
      <c r="B137" s="854">
        <v>472048</v>
      </c>
      <c r="C137" s="855">
        <v>45432</v>
      </c>
      <c r="D137" s="856" t="s">
        <v>11419</v>
      </c>
      <c r="E137" s="857">
        <v>12030.09</v>
      </c>
      <c r="F137" s="856"/>
      <c r="G137" s="862">
        <f t="shared" si="16"/>
        <v>12030.09</v>
      </c>
      <c r="H137" s="851">
        <f t="shared" si="17"/>
        <v>1924.8144</v>
      </c>
      <c r="I137" s="932">
        <f t="shared" si="18"/>
        <v>13954.904399999999</v>
      </c>
      <c r="J137" s="409" t="s">
        <v>11441</v>
      </c>
    </row>
    <row r="138" spans="2:10" ht="40.5" customHeight="1" x14ac:dyDescent="0.25">
      <c r="B138" s="854">
        <v>472047</v>
      </c>
      <c r="C138" s="855">
        <v>45432</v>
      </c>
      <c r="D138" s="856" t="s">
        <v>11420</v>
      </c>
      <c r="E138" s="857">
        <v>20525.599999999999</v>
      </c>
      <c r="F138" s="856"/>
      <c r="G138" s="862">
        <f t="shared" si="16"/>
        <v>20525.599999999999</v>
      </c>
      <c r="H138" s="851">
        <f t="shared" si="17"/>
        <v>3284.096</v>
      </c>
      <c r="I138" s="851">
        <f t="shared" si="18"/>
        <v>23809.696</v>
      </c>
      <c r="J138" s="409" t="s">
        <v>11442</v>
      </c>
    </row>
    <row r="139" spans="2:10" ht="40.5" customHeight="1" x14ac:dyDescent="0.25">
      <c r="B139" s="854">
        <v>471955</v>
      </c>
      <c r="C139" s="855">
        <v>45432</v>
      </c>
      <c r="D139" s="856" t="s">
        <v>11421</v>
      </c>
      <c r="E139" s="857">
        <v>110189.07</v>
      </c>
      <c r="F139" s="856"/>
      <c r="G139" s="862">
        <f t="shared" si="16"/>
        <v>110189.07</v>
      </c>
      <c r="H139" s="851">
        <f t="shared" si="17"/>
        <v>17630.251200000002</v>
      </c>
      <c r="I139" s="930">
        <f t="shared" si="18"/>
        <v>127819.32120000001</v>
      </c>
      <c r="J139" s="409" t="s">
        <v>1976</v>
      </c>
    </row>
    <row r="140" spans="2:10" ht="40.5" customHeight="1" x14ac:dyDescent="0.25">
      <c r="B140" s="854">
        <v>471922</v>
      </c>
      <c r="C140" s="855">
        <v>45431</v>
      </c>
      <c r="D140" s="856" t="s">
        <v>11422</v>
      </c>
      <c r="E140" s="857">
        <v>7196.9</v>
      </c>
      <c r="F140" s="856"/>
      <c r="G140" s="862">
        <f t="shared" si="16"/>
        <v>7196.9</v>
      </c>
      <c r="H140" s="851">
        <f t="shared" si="17"/>
        <v>1151.5039999999999</v>
      </c>
      <c r="I140" s="1061">
        <f t="shared" si="18"/>
        <v>8348.4039999999986</v>
      </c>
      <c r="J140" s="409" t="s">
        <v>11443</v>
      </c>
    </row>
    <row r="141" spans="2:10" ht="40.5" customHeight="1" x14ac:dyDescent="0.25">
      <c r="B141" s="854">
        <v>471920</v>
      </c>
      <c r="C141" s="855">
        <v>45431</v>
      </c>
      <c r="D141" s="856" t="s">
        <v>11423</v>
      </c>
      <c r="E141" s="857">
        <v>11040.78</v>
      </c>
      <c r="F141" s="856"/>
      <c r="G141" s="862">
        <f t="shared" si="16"/>
        <v>11040.78</v>
      </c>
      <c r="H141" s="851">
        <f t="shared" si="17"/>
        <v>1766.5248000000001</v>
      </c>
      <c r="I141" s="1061">
        <f t="shared" si="18"/>
        <v>12807.304800000002</v>
      </c>
      <c r="J141" s="409" t="s">
        <v>11444</v>
      </c>
    </row>
    <row r="142" spans="2:10" ht="40.5" customHeight="1" x14ac:dyDescent="0.25">
      <c r="B142" s="854">
        <v>471713</v>
      </c>
      <c r="C142" s="855">
        <v>45429</v>
      </c>
      <c r="D142" s="856" t="s">
        <v>11424</v>
      </c>
      <c r="E142" s="857">
        <v>2116.6</v>
      </c>
      <c r="F142" s="856"/>
      <c r="G142" s="862">
        <f t="shared" si="16"/>
        <v>2116.6</v>
      </c>
      <c r="H142" s="851">
        <f t="shared" si="17"/>
        <v>338.65600000000001</v>
      </c>
      <c r="I142" s="851">
        <f t="shared" si="18"/>
        <v>2455.2559999999999</v>
      </c>
      <c r="J142" s="409" t="s">
        <v>11445</v>
      </c>
    </row>
    <row r="143" spans="2:10" ht="40.5" customHeight="1" x14ac:dyDescent="0.25">
      <c r="B143" s="854">
        <v>471502</v>
      </c>
      <c r="C143" s="855">
        <v>45427</v>
      </c>
      <c r="D143" s="856" t="s">
        <v>11425</v>
      </c>
      <c r="E143" s="857">
        <v>63945.84</v>
      </c>
      <c r="F143" s="856"/>
      <c r="G143" s="862">
        <f t="shared" si="16"/>
        <v>63945.84</v>
      </c>
      <c r="H143" s="851">
        <f t="shared" si="17"/>
        <v>10231.3344</v>
      </c>
      <c r="I143" s="930">
        <f t="shared" si="18"/>
        <v>74177.174399999989</v>
      </c>
      <c r="J143" s="409" t="s">
        <v>1976</v>
      </c>
    </row>
    <row r="144" spans="2:10" ht="40.5" customHeight="1" x14ac:dyDescent="0.25">
      <c r="B144" s="854">
        <v>471483</v>
      </c>
      <c r="C144" s="855">
        <v>45426</v>
      </c>
      <c r="D144" s="856" t="s">
        <v>11426</v>
      </c>
      <c r="E144" s="857">
        <v>53791.82</v>
      </c>
      <c r="F144" s="856"/>
      <c r="G144" s="862">
        <f t="shared" si="16"/>
        <v>53791.82</v>
      </c>
      <c r="H144" s="851">
        <f t="shared" si="17"/>
        <v>8606.6911999999993</v>
      </c>
      <c r="I144" s="931">
        <f t="shared" si="18"/>
        <v>62398.511200000001</v>
      </c>
      <c r="J144" s="409" t="s">
        <v>11446</v>
      </c>
    </row>
    <row r="145" spans="2:10" ht="40.5" customHeight="1" x14ac:dyDescent="0.25">
      <c r="B145" s="854">
        <v>471482</v>
      </c>
      <c r="C145" s="855">
        <v>45426</v>
      </c>
      <c r="D145" s="856" t="s">
        <v>11427</v>
      </c>
      <c r="E145" s="857">
        <v>42113.66</v>
      </c>
      <c r="F145" s="856"/>
      <c r="G145" s="862">
        <f t="shared" si="16"/>
        <v>42113.66</v>
      </c>
      <c r="H145" s="851">
        <f t="shared" si="17"/>
        <v>6738.1856000000007</v>
      </c>
      <c r="I145" s="931">
        <f t="shared" si="18"/>
        <v>48851.845600000001</v>
      </c>
      <c r="J145" s="409" t="s">
        <v>11447</v>
      </c>
    </row>
    <row r="146" spans="2:10" ht="40.5" customHeight="1" x14ac:dyDescent="0.25">
      <c r="B146" s="1082">
        <v>471255</v>
      </c>
      <c r="C146" s="1083">
        <v>45423</v>
      </c>
      <c r="D146" s="1084" t="s">
        <v>11428</v>
      </c>
      <c r="E146" s="1085">
        <v>39041.879999999997</v>
      </c>
      <c r="F146" s="1084"/>
      <c r="G146" s="1086">
        <f t="shared" si="16"/>
        <v>39041.879999999997</v>
      </c>
      <c r="H146" s="968">
        <f t="shared" si="17"/>
        <v>6246.7007999999996</v>
      </c>
      <c r="I146" s="968">
        <f t="shared" si="18"/>
        <v>45288.580799999996</v>
      </c>
      <c r="J146" s="1087"/>
    </row>
    <row r="147" spans="2:10" ht="40.5" customHeight="1" x14ac:dyDescent="0.25">
      <c r="B147" s="854">
        <v>471254</v>
      </c>
      <c r="C147" s="855">
        <v>45423</v>
      </c>
      <c r="D147" s="856" t="s">
        <v>11429</v>
      </c>
      <c r="E147" s="857">
        <v>1454.31</v>
      </c>
      <c r="F147" s="856"/>
      <c r="G147" s="862">
        <f t="shared" si="16"/>
        <v>1454.31</v>
      </c>
      <c r="H147" s="851">
        <f t="shared" si="17"/>
        <v>232.68959999999998</v>
      </c>
      <c r="I147" s="851">
        <f t="shared" si="18"/>
        <v>1686.9995999999999</v>
      </c>
      <c r="J147" s="409" t="s">
        <v>11448</v>
      </c>
    </row>
    <row r="148" spans="2:10" ht="40.5" customHeight="1" x14ac:dyDescent="0.25">
      <c r="B148" s="854">
        <v>471114</v>
      </c>
      <c r="C148" s="855">
        <v>45422</v>
      </c>
      <c r="D148" s="856" t="s">
        <v>11430</v>
      </c>
      <c r="E148" s="857">
        <v>129310.34</v>
      </c>
      <c r="F148" s="856"/>
      <c r="G148" s="862">
        <f t="shared" si="16"/>
        <v>129310.34</v>
      </c>
      <c r="H148" s="851">
        <f t="shared" si="17"/>
        <v>20689.654399999999</v>
      </c>
      <c r="I148" s="932">
        <f t="shared" si="18"/>
        <v>149999.9944</v>
      </c>
      <c r="J148" s="409" t="s">
        <v>11449</v>
      </c>
    </row>
    <row r="152" spans="2:10" ht="15.75" thickBot="1" x14ac:dyDescent="0.3"/>
    <row r="153" spans="2:10" x14ac:dyDescent="0.25">
      <c r="B153" s="1375" t="s">
        <v>237</v>
      </c>
      <c r="C153" s="1376"/>
      <c r="D153" s="1376"/>
      <c r="E153" s="1376"/>
      <c r="F153" s="1376"/>
      <c r="G153" s="1376"/>
      <c r="H153" s="1376"/>
      <c r="I153" s="1376"/>
      <c r="J153" s="1377"/>
    </row>
    <row r="154" spans="2:10" ht="15.75" thickBot="1" x14ac:dyDescent="0.3">
      <c r="B154" s="1378" t="s">
        <v>11991</v>
      </c>
      <c r="C154" s="1379"/>
      <c r="D154" s="1379"/>
      <c r="E154" s="1379"/>
      <c r="F154" s="1379"/>
      <c r="G154" s="1379"/>
      <c r="H154" s="1379"/>
      <c r="I154" s="1379"/>
      <c r="J154" s="1380"/>
    </row>
    <row r="155" spans="2:10" x14ac:dyDescent="0.25">
      <c r="B155" s="1124" t="s">
        <v>238</v>
      </c>
      <c r="C155" s="1124" t="s">
        <v>239</v>
      </c>
      <c r="D155" s="1124" t="s">
        <v>240</v>
      </c>
      <c r="E155" s="1124" t="s">
        <v>241</v>
      </c>
      <c r="F155" s="1124" t="s">
        <v>3652</v>
      </c>
      <c r="G155" s="1125" t="s">
        <v>242</v>
      </c>
      <c r="H155" s="1125" t="s">
        <v>14</v>
      </c>
      <c r="I155" s="1125" t="s">
        <v>15</v>
      </c>
      <c r="J155" s="1124" t="s">
        <v>243</v>
      </c>
    </row>
    <row r="156" spans="2:10" ht="32.25" customHeight="1" x14ac:dyDescent="0.25">
      <c r="B156" s="854">
        <v>476310</v>
      </c>
      <c r="C156" s="855">
        <v>45471</v>
      </c>
      <c r="D156" s="856" t="s">
        <v>11992</v>
      </c>
      <c r="E156" s="857">
        <v>92991.99</v>
      </c>
      <c r="F156" s="856"/>
      <c r="G156" s="862">
        <f t="shared" ref="G156:G183" si="19">+E156-F156</f>
        <v>92991.99</v>
      </c>
      <c r="H156" s="851">
        <f t="shared" ref="H156:H183" si="20">+G156*0.16</f>
        <v>14878.718400000002</v>
      </c>
      <c r="I156" s="930">
        <f t="shared" ref="I156:I183" si="21">+G156+H156</f>
        <v>107870.7084</v>
      </c>
      <c r="J156" s="1123" t="s">
        <v>1976</v>
      </c>
    </row>
    <row r="157" spans="2:10" ht="32.25" customHeight="1" x14ac:dyDescent="0.25">
      <c r="B157" s="854">
        <v>476186</v>
      </c>
      <c r="C157" s="855">
        <v>45471</v>
      </c>
      <c r="D157" s="856" t="s">
        <v>11993</v>
      </c>
      <c r="E157" s="857">
        <v>1427.51</v>
      </c>
      <c r="F157" s="863">
        <f>+E157*0.245</f>
        <v>349.73994999999996</v>
      </c>
      <c r="G157" s="862">
        <f t="shared" si="19"/>
        <v>1077.7700500000001</v>
      </c>
      <c r="H157" s="851">
        <f t="shared" si="20"/>
        <v>172.44320800000003</v>
      </c>
      <c r="I157" s="968">
        <f t="shared" si="21"/>
        <v>1250.2132580000002</v>
      </c>
      <c r="J157" s="1123" t="s">
        <v>12020</v>
      </c>
    </row>
    <row r="158" spans="2:10" ht="32.25" customHeight="1" x14ac:dyDescent="0.25">
      <c r="B158" s="854">
        <v>476185</v>
      </c>
      <c r="C158" s="855">
        <v>45471</v>
      </c>
      <c r="D158" s="856" t="s">
        <v>11994</v>
      </c>
      <c r="E158" s="857">
        <v>856.64</v>
      </c>
      <c r="F158" s="856"/>
      <c r="G158" s="862">
        <f t="shared" si="19"/>
        <v>856.64</v>
      </c>
      <c r="H158" s="851">
        <f t="shared" si="20"/>
        <v>137.0624</v>
      </c>
      <c r="I158" s="968">
        <f t="shared" si="21"/>
        <v>993.70240000000001</v>
      </c>
      <c r="J158" s="1123" t="s">
        <v>12021</v>
      </c>
    </row>
    <row r="159" spans="2:10" ht="32.25" customHeight="1" x14ac:dyDescent="0.25">
      <c r="B159" s="854">
        <v>476138</v>
      </c>
      <c r="C159" s="855">
        <v>45471</v>
      </c>
      <c r="D159" s="856" t="s">
        <v>11995</v>
      </c>
      <c r="E159" s="857">
        <v>17096</v>
      </c>
      <c r="F159" s="856"/>
      <c r="G159" s="862">
        <f t="shared" si="19"/>
        <v>17096</v>
      </c>
      <c r="H159" s="851">
        <f t="shared" si="20"/>
        <v>2735.36</v>
      </c>
      <c r="I159" s="1126">
        <f t="shared" si="21"/>
        <v>19831.36</v>
      </c>
      <c r="J159" s="1123" t="s">
        <v>12022</v>
      </c>
    </row>
    <row r="160" spans="2:10" ht="32.25" customHeight="1" x14ac:dyDescent="0.25">
      <c r="B160" s="854">
        <v>476078</v>
      </c>
      <c r="C160" s="855">
        <v>45471</v>
      </c>
      <c r="D160" s="856" t="s">
        <v>11996</v>
      </c>
      <c r="E160" s="857">
        <v>15279.31</v>
      </c>
      <c r="F160" s="856"/>
      <c r="G160" s="862">
        <f t="shared" si="19"/>
        <v>15279.31</v>
      </c>
      <c r="H160" s="851">
        <f t="shared" si="20"/>
        <v>2444.6896000000002</v>
      </c>
      <c r="I160" s="851">
        <f t="shared" si="21"/>
        <v>17723.999599999999</v>
      </c>
      <c r="J160" s="1123" t="s">
        <v>12023</v>
      </c>
    </row>
    <row r="161" spans="2:10" ht="32.25" customHeight="1" x14ac:dyDescent="0.25">
      <c r="B161" s="854">
        <v>476068</v>
      </c>
      <c r="C161" s="855">
        <v>45471</v>
      </c>
      <c r="D161" s="856" t="s">
        <v>11997</v>
      </c>
      <c r="E161" s="857">
        <v>1272.0899999999999</v>
      </c>
      <c r="F161" s="863">
        <f>+E161*0.245</f>
        <v>311.66204999999997</v>
      </c>
      <c r="G161" s="862">
        <f t="shared" si="19"/>
        <v>960.42795000000001</v>
      </c>
      <c r="H161" s="851">
        <f t="shared" si="20"/>
        <v>153.66847200000001</v>
      </c>
      <c r="I161" s="1126">
        <f t="shared" si="21"/>
        <v>1114.0964220000001</v>
      </c>
      <c r="J161" s="1123" t="s">
        <v>12523</v>
      </c>
    </row>
    <row r="162" spans="2:10" ht="32.25" customHeight="1" x14ac:dyDescent="0.25">
      <c r="B162" s="854">
        <v>476067</v>
      </c>
      <c r="C162" s="855">
        <v>45471</v>
      </c>
      <c r="D162" s="856" t="s">
        <v>11998</v>
      </c>
      <c r="E162" s="857">
        <v>9422.0499999999993</v>
      </c>
      <c r="F162" s="863">
        <f>+E162*0.245</f>
        <v>2308.4022499999996</v>
      </c>
      <c r="G162" s="862">
        <f t="shared" si="19"/>
        <v>7113.6477500000001</v>
      </c>
      <c r="H162" s="851">
        <f t="shared" si="20"/>
        <v>1138.18364</v>
      </c>
      <c r="I162" s="1126">
        <f t="shared" si="21"/>
        <v>8251.8313899999994</v>
      </c>
      <c r="J162" s="1123" t="s">
        <v>12524</v>
      </c>
    </row>
    <row r="163" spans="2:10" ht="32.25" customHeight="1" x14ac:dyDescent="0.25">
      <c r="B163" s="854">
        <v>476066</v>
      </c>
      <c r="C163" s="855">
        <v>45471</v>
      </c>
      <c r="D163" s="856" t="s">
        <v>11999</v>
      </c>
      <c r="E163" s="857">
        <v>160164.24</v>
      </c>
      <c r="F163" s="856"/>
      <c r="G163" s="862">
        <f t="shared" si="19"/>
        <v>160164.24</v>
      </c>
      <c r="H163" s="851">
        <f t="shared" si="20"/>
        <v>25626.278399999999</v>
      </c>
      <c r="I163" s="851">
        <f t="shared" si="21"/>
        <v>185790.5184</v>
      </c>
      <c r="J163" s="1123" t="s">
        <v>12024</v>
      </c>
    </row>
    <row r="164" spans="2:10" ht="32.25" customHeight="1" x14ac:dyDescent="0.25">
      <c r="B164" s="854">
        <v>475776</v>
      </c>
      <c r="C164" s="855">
        <v>45470</v>
      </c>
      <c r="D164" s="856" t="s">
        <v>12000</v>
      </c>
      <c r="E164" s="857">
        <v>32050.07</v>
      </c>
      <c r="F164" s="856"/>
      <c r="G164" s="862">
        <f t="shared" si="19"/>
        <v>32050.07</v>
      </c>
      <c r="H164" s="851">
        <f t="shared" si="20"/>
        <v>5128.0111999999999</v>
      </c>
      <c r="I164" s="1090">
        <f t="shared" si="21"/>
        <v>37178.081200000001</v>
      </c>
      <c r="J164" s="1123" t="s">
        <v>12025</v>
      </c>
    </row>
    <row r="165" spans="2:10" ht="32.25" customHeight="1" x14ac:dyDescent="0.25">
      <c r="B165" s="854">
        <v>475379</v>
      </c>
      <c r="C165" s="855">
        <v>45467</v>
      </c>
      <c r="D165" s="856" t="s">
        <v>12001</v>
      </c>
      <c r="E165" s="857">
        <v>71632.009999999995</v>
      </c>
      <c r="F165" s="856"/>
      <c r="G165" s="862">
        <f t="shared" si="19"/>
        <v>71632.009999999995</v>
      </c>
      <c r="H165" s="851">
        <f t="shared" si="20"/>
        <v>11461.121599999999</v>
      </c>
      <c r="I165" s="930">
        <f t="shared" si="21"/>
        <v>83093.131599999993</v>
      </c>
      <c r="J165" s="1123" t="s">
        <v>1976</v>
      </c>
    </row>
    <row r="166" spans="2:10" ht="32.25" customHeight="1" x14ac:dyDescent="0.25">
      <c r="B166" s="854">
        <v>475277</v>
      </c>
      <c r="C166" s="855">
        <v>45466</v>
      </c>
      <c r="D166" s="856" t="s">
        <v>12002</v>
      </c>
      <c r="E166" s="857">
        <v>201472.88</v>
      </c>
      <c r="F166" s="856"/>
      <c r="G166" s="862">
        <f t="shared" si="19"/>
        <v>201472.88</v>
      </c>
      <c r="H166" s="851">
        <f t="shared" si="20"/>
        <v>32235.660800000001</v>
      </c>
      <c r="I166" s="851">
        <f t="shared" si="21"/>
        <v>233708.54080000002</v>
      </c>
      <c r="J166" s="1123" t="s">
        <v>12026</v>
      </c>
    </row>
    <row r="167" spans="2:10" ht="32.25" customHeight="1" x14ac:dyDescent="0.25">
      <c r="B167" s="854">
        <v>475276</v>
      </c>
      <c r="C167" s="855">
        <v>45466</v>
      </c>
      <c r="D167" s="856" t="s">
        <v>12003</v>
      </c>
      <c r="E167" s="857">
        <v>49790.82</v>
      </c>
      <c r="F167" s="856"/>
      <c r="G167" s="862">
        <f t="shared" si="19"/>
        <v>49790.82</v>
      </c>
      <c r="H167" s="851">
        <f t="shared" si="20"/>
        <v>7966.5312000000004</v>
      </c>
      <c r="I167" s="851">
        <f t="shared" si="21"/>
        <v>57757.351199999997</v>
      </c>
      <c r="J167" s="1123" t="s">
        <v>12027</v>
      </c>
    </row>
    <row r="168" spans="2:10" ht="32.25" customHeight="1" x14ac:dyDescent="0.25">
      <c r="B168" s="854">
        <v>475140</v>
      </c>
      <c r="C168" s="855">
        <v>45465</v>
      </c>
      <c r="D168" s="856" t="s">
        <v>12004</v>
      </c>
      <c r="E168" s="857">
        <v>21370</v>
      </c>
      <c r="F168" s="856"/>
      <c r="G168" s="862">
        <f t="shared" si="19"/>
        <v>21370</v>
      </c>
      <c r="H168" s="851">
        <f t="shared" si="20"/>
        <v>3419.2000000000003</v>
      </c>
      <c r="I168" s="1126">
        <f t="shared" si="21"/>
        <v>24789.200000000001</v>
      </c>
      <c r="J168" s="1123" t="s">
        <v>12028</v>
      </c>
    </row>
    <row r="169" spans="2:10" ht="32.25" customHeight="1" x14ac:dyDescent="0.25">
      <c r="B169" s="854">
        <v>475134</v>
      </c>
      <c r="C169" s="855">
        <v>45465</v>
      </c>
      <c r="D169" s="856" t="s">
        <v>12005</v>
      </c>
      <c r="E169" s="857">
        <v>1213</v>
      </c>
      <c r="F169" s="863">
        <f>+E169*0.255</f>
        <v>309.315</v>
      </c>
      <c r="G169" s="862">
        <f t="shared" si="19"/>
        <v>903.68499999999995</v>
      </c>
      <c r="H169" s="851">
        <f t="shared" si="20"/>
        <v>144.58959999999999</v>
      </c>
      <c r="I169" s="968">
        <f t="shared" si="21"/>
        <v>1048.2746</v>
      </c>
      <c r="J169" s="1123" t="s">
        <v>12029</v>
      </c>
    </row>
    <row r="170" spans="2:10" ht="32.25" customHeight="1" x14ac:dyDescent="0.25">
      <c r="B170" s="854">
        <v>475133</v>
      </c>
      <c r="C170" s="855">
        <v>45465</v>
      </c>
      <c r="D170" s="856" t="s">
        <v>12006</v>
      </c>
      <c r="E170" s="857">
        <v>5667.85</v>
      </c>
      <c r="F170" s="856"/>
      <c r="G170" s="862">
        <f t="shared" si="19"/>
        <v>5667.85</v>
      </c>
      <c r="H170" s="851">
        <f t="shared" si="20"/>
        <v>906.85600000000011</v>
      </c>
      <c r="I170" s="968">
        <f t="shared" si="21"/>
        <v>6574.7060000000001</v>
      </c>
      <c r="J170" s="1123" t="s">
        <v>12030</v>
      </c>
    </row>
    <row r="171" spans="2:10" ht="32.25" customHeight="1" x14ac:dyDescent="0.25">
      <c r="B171" s="854">
        <v>475126</v>
      </c>
      <c r="C171" s="855">
        <v>45465</v>
      </c>
      <c r="D171" s="856" t="s">
        <v>12007</v>
      </c>
      <c r="E171" s="857">
        <v>24992.81</v>
      </c>
      <c r="F171" s="856"/>
      <c r="G171" s="862">
        <f t="shared" si="19"/>
        <v>24992.81</v>
      </c>
      <c r="H171" s="851">
        <f t="shared" si="20"/>
        <v>3998.8496000000005</v>
      </c>
      <c r="I171" s="1126">
        <f t="shared" si="21"/>
        <v>28991.659600000003</v>
      </c>
      <c r="J171" s="1123" t="s">
        <v>12031</v>
      </c>
    </row>
    <row r="172" spans="2:10" ht="32.25" customHeight="1" x14ac:dyDescent="0.25">
      <c r="B172" s="854">
        <v>475076</v>
      </c>
      <c r="C172" s="855">
        <v>45464</v>
      </c>
      <c r="D172" s="856" t="s">
        <v>12008</v>
      </c>
      <c r="E172" s="857">
        <v>10017.59</v>
      </c>
      <c r="F172" s="856"/>
      <c r="G172" s="862">
        <f t="shared" si="19"/>
        <v>10017.59</v>
      </c>
      <c r="H172" s="851">
        <f t="shared" si="20"/>
        <v>1602.8144</v>
      </c>
      <c r="I172" s="931">
        <f t="shared" si="21"/>
        <v>11620.404399999999</v>
      </c>
      <c r="J172" s="1123" t="s">
        <v>12034</v>
      </c>
    </row>
    <row r="173" spans="2:10" ht="32.25" customHeight="1" x14ac:dyDescent="0.25">
      <c r="B173" s="854">
        <v>475075</v>
      </c>
      <c r="C173" s="855">
        <v>45464</v>
      </c>
      <c r="D173" s="856" t="s">
        <v>12009</v>
      </c>
      <c r="E173" s="857">
        <v>10395.530000000001</v>
      </c>
      <c r="F173" s="856"/>
      <c r="G173" s="862">
        <f t="shared" si="19"/>
        <v>10395.530000000001</v>
      </c>
      <c r="H173" s="851">
        <f t="shared" si="20"/>
        <v>1663.2848000000001</v>
      </c>
      <c r="I173" s="931">
        <f t="shared" si="21"/>
        <v>12058.8148</v>
      </c>
      <c r="J173" s="1123" t="s">
        <v>12032</v>
      </c>
    </row>
    <row r="174" spans="2:10" ht="32.25" customHeight="1" x14ac:dyDescent="0.25">
      <c r="B174" s="854">
        <v>475034</v>
      </c>
      <c r="C174" s="855">
        <v>45463</v>
      </c>
      <c r="D174" s="856" t="s">
        <v>12010</v>
      </c>
      <c r="E174" s="857">
        <v>31987.67</v>
      </c>
      <c r="F174" s="856"/>
      <c r="G174" s="862">
        <f t="shared" si="19"/>
        <v>31987.67</v>
      </c>
      <c r="H174" s="851">
        <f t="shared" si="20"/>
        <v>5118.0271999999995</v>
      </c>
      <c r="I174" s="930">
        <f t="shared" si="21"/>
        <v>37105.697199999995</v>
      </c>
      <c r="J174" s="1123" t="s">
        <v>1976</v>
      </c>
    </row>
    <row r="175" spans="2:10" ht="32.25" customHeight="1" x14ac:dyDescent="0.25">
      <c r="B175" s="854">
        <v>474464</v>
      </c>
      <c r="C175" s="855">
        <v>45456</v>
      </c>
      <c r="D175" s="856" t="s">
        <v>12011</v>
      </c>
      <c r="E175" s="857">
        <v>66476.320000000007</v>
      </c>
      <c r="F175" s="856"/>
      <c r="G175" s="862">
        <f t="shared" si="19"/>
        <v>66476.320000000007</v>
      </c>
      <c r="H175" s="851">
        <f t="shared" si="20"/>
        <v>10636.211200000002</v>
      </c>
      <c r="I175" s="1090">
        <f t="shared" si="21"/>
        <v>77112.531200000012</v>
      </c>
      <c r="J175" s="1123" t="s">
        <v>12033</v>
      </c>
    </row>
    <row r="176" spans="2:10" ht="32.25" customHeight="1" x14ac:dyDescent="0.25">
      <c r="B176" s="854">
        <v>474423</v>
      </c>
      <c r="C176" s="855">
        <v>45456</v>
      </c>
      <c r="D176" s="856" t="s">
        <v>12012</v>
      </c>
      <c r="E176" s="857">
        <v>84310.36</v>
      </c>
      <c r="F176" s="856"/>
      <c r="G176" s="862">
        <f t="shared" si="19"/>
        <v>84310.36</v>
      </c>
      <c r="H176" s="851">
        <f t="shared" si="20"/>
        <v>13489.6576</v>
      </c>
      <c r="I176" s="930">
        <f t="shared" si="21"/>
        <v>97800.017600000006</v>
      </c>
      <c r="J176" s="1123" t="s">
        <v>1976</v>
      </c>
    </row>
    <row r="177" spans="2:10" ht="32.25" customHeight="1" x14ac:dyDescent="0.25">
      <c r="B177" s="854">
        <v>474364</v>
      </c>
      <c r="C177" s="855">
        <v>45455</v>
      </c>
      <c r="D177" s="856" t="s">
        <v>12013</v>
      </c>
      <c r="E177" s="857">
        <v>7304.84</v>
      </c>
      <c r="F177" s="856"/>
      <c r="G177" s="862">
        <f t="shared" si="19"/>
        <v>7304.84</v>
      </c>
      <c r="H177" s="851">
        <f t="shared" si="20"/>
        <v>1168.7744</v>
      </c>
      <c r="I177" s="930">
        <f t="shared" si="21"/>
        <v>8473.6144000000004</v>
      </c>
      <c r="J177" s="1123" t="s">
        <v>1976</v>
      </c>
    </row>
    <row r="178" spans="2:10" ht="32.25" customHeight="1" x14ac:dyDescent="0.25">
      <c r="B178" s="854">
        <v>474144</v>
      </c>
      <c r="C178" s="855">
        <v>45453</v>
      </c>
      <c r="D178" s="856" t="s">
        <v>12014</v>
      </c>
      <c r="E178" s="857">
        <v>37058.17</v>
      </c>
      <c r="F178" s="856"/>
      <c r="G178" s="862">
        <f t="shared" si="19"/>
        <v>37058.17</v>
      </c>
      <c r="H178" s="851">
        <f t="shared" si="20"/>
        <v>5929.3072000000002</v>
      </c>
      <c r="I178" s="930">
        <f t="shared" si="21"/>
        <v>42987.477200000001</v>
      </c>
      <c r="J178" s="1123" t="s">
        <v>1976</v>
      </c>
    </row>
    <row r="179" spans="2:10" ht="32.25" customHeight="1" x14ac:dyDescent="0.25">
      <c r="B179" s="854">
        <v>473786</v>
      </c>
      <c r="C179" s="855">
        <v>45447</v>
      </c>
      <c r="D179" s="856" t="s">
        <v>12015</v>
      </c>
      <c r="E179" s="857">
        <v>5619.76</v>
      </c>
      <c r="F179" s="856"/>
      <c r="G179" s="862">
        <f t="shared" si="19"/>
        <v>5619.76</v>
      </c>
      <c r="H179" s="851">
        <f t="shared" si="20"/>
        <v>899.16160000000002</v>
      </c>
      <c r="I179" s="930">
        <f t="shared" si="21"/>
        <v>6518.9216000000006</v>
      </c>
      <c r="J179" s="1123" t="s">
        <v>1976</v>
      </c>
    </row>
    <row r="180" spans="2:10" ht="32.25" customHeight="1" x14ac:dyDescent="0.25">
      <c r="B180" s="854">
        <v>473668</v>
      </c>
      <c r="C180" s="855">
        <v>45446</v>
      </c>
      <c r="D180" s="856" t="s">
        <v>12016</v>
      </c>
      <c r="E180" s="857">
        <v>13796.72</v>
      </c>
      <c r="F180" s="856"/>
      <c r="G180" s="862">
        <f t="shared" si="19"/>
        <v>13796.72</v>
      </c>
      <c r="H180" s="851">
        <f t="shared" si="20"/>
        <v>2207.4751999999999</v>
      </c>
      <c r="I180" s="930">
        <f t="shared" si="21"/>
        <v>16004.195199999998</v>
      </c>
      <c r="J180" s="1123" t="s">
        <v>1976</v>
      </c>
    </row>
    <row r="181" spans="2:10" ht="32.25" customHeight="1" x14ac:dyDescent="0.25">
      <c r="B181" s="854">
        <v>473666</v>
      </c>
      <c r="C181" s="855">
        <v>45446</v>
      </c>
      <c r="D181" s="856" t="s">
        <v>12017</v>
      </c>
      <c r="E181" s="857">
        <v>1435.66</v>
      </c>
      <c r="F181" s="856"/>
      <c r="G181" s="862">
        <f t="shared" si="19"/>
        <v>1435.66</v>
      </c>
      <c r="H181" s="851">
        <f t="shared" si="20"/>
        <v>229.7056</v>
      </c>
      <c r="I181" s="930">
        <f t="shared" si="21"/>
        <v>1665.3656000000001</v>
      </c>
      <c r="J181" s="1123" t="s">
        <v>1976</v>
      </c>
    </row>
    <row r="182" spans="2:10" ht="32.25" customHeight="1" x14ac:dyDescent="0.25">
      <c r="B182" s="854">
        <v>473651</v>
      </c>
      <c r="C182" s="855">
        <v>45446</v>
      </c>
      <c r="D182" s="856" t="s">
        <v>12018</v>
      </c>
      <c r="E182" s="857">
        <v>6853.12</v>
      </c>
      <c r="F182" s="856"/>
      <c r="G182" s="862">
        <f t="shared" si="19"/>
        <v>6853.12</v>
      </c>
      <c r="H182" s="851">
        <f t="shared" si="20"/>
        <v>1096.4992</v>
      </c>
      <c r="I182" s="930">
        <f t="shared" si="21"/>
        <v>7949.6192000000001</v>
      </c>
      <c r="J182" s="1123" t="s">
        <v>1976</v>
      </c>
    </row>
    <row r="183" spans="2:10" ht="32.25" customHeight="1" x14ac:dyDescent="0.25">
      <c r="B183" s="854">
        <v>473650</v>
      </c>
      <c r="C183" s="855">
        <v>45446</v>
      </c>
      <c r="D183" s="856" t="s">
        <v>12019</v>
      </c>
      <c r="E183" s="857">
        <v>36210.21</v>
      </c>
      <c r="F183" s="856"/>
      <c r="G183" s="862">
        <f t="shared" si="19"/>
        <v>36210.21</v>
      </c>
      <c r="H183" s="851">
        <f t="shared" si="20"/>
        <v>5793.6336000000001</v>
      </c>
      <c r="I183" s="930">
        <f t="shared" si="21"/>
        <v>42003.8436</v>
      </c>
      <c r="J183" s="1123" t="s">
        <v>1976</v>
      </c>
    </row>
    <row r="187" spans="2:10" ht="15.75" thickBot="1" x14ac:dyDescent="0.3"/>
    <row r="188" spans="2:10" x14ac:dyDescent="0.25">
      <c r="B188" s="1375" t="s">
        <v>237</v>
      </c>
      <c r="C188" s="1376"/>
      <c r="D188" s="1376"/>
      <c r="E188" s="1376"/>
      <c r="F188" s="1376"/>
      <c r="G188" s="1376"/>
      <c r="H188" s="1376"/>
      <c r="I188" s="1376"/>
      <c r="J188" s="1377"/>
    </row>
    <row r="189" spans="2:10" ht="15.75" thickBot="1" x14ac:dyDescent="0.3">
      <c r="B189" s="1378" t="s">
        <v>12571</v>
      </c>
      <c r="C189" s="1379"/>
      <c r="D189" s="1379"/>
      <c r="E189" s="1379"/>
      <c r="F189" s="1379"/>
      <c r="G189" s="1379"/>
      <c r="H189" s="1379"/>
      <c r="I189" s="1379"/>
      <c r="J189" s="1380"/>
    </row>
    <row r="190" spans="2:10" x14ac:dyDescent="0.25">
      <c r="B190" s="1124" t="s">
        <v>238</v>
      </c>
      <c r="C190" s="1124" t="s">
        <v>239</v>
      </c>
      <c r="D190" s="1124" t="s">
        <v>240</v>
      </c>
      <c r="E190" s="1124" t="s">
        <v>241</v>
      </c>
      <c r="F190" s="1124" t="s">
        <v>3652</v>
      </c>
      <c r="G190" s="1125" t="s">
        <v>242</v>
      </c>
      <c r="H190" s="1125" t="s">
        <v>14</v>
      </c>
      <c r="I190" s="1125" t="s">
        <v>15</v>
      </c>
      <c r="J190" s="1124" t="s">
        <v>243</v>
      </c>
    </row>
    <row r="191" spans="2:10" ht="34.5" customHeight="1" x14ac:dyDescent="0.25">
      <c r="B191" s="1147">
        <v>479301</v>
      </c>
      <c r="C191" s="1149">
        <v>45504</v>
      </c>
      <c r="D191" s="1153" t="s">
        <v>12572</v>
      </c>
      <c r="E191" s="1152">
        <v>26477.32</v>
      </c>
      <c r="F191" s="1153"/>
      <c r="G191" s="1150">
        <f t="shared" ref="G191:G216" si="22">+E191-F191</f>
        <v>26477.32</v>
      </c>
      <c r="H191" s="1154">
        <f t="shared" ref="H191:H216" si="23">+G191*0.16</f>
        <v>4236.3711999999996</v>
      </c>
      <c r="I191" s="1148">
        <f t="shared" ref="I191:I216" si="24">+G191+H191</f>
        <v>30713.691200000001</v>
      </c>
      <c r="J191" s="1123" t="s">
        <v>1976</v>
      </c>
    </row>
    <row r="192" spans="2:10" ht="34.5" customHeight="1" x14ac:dyDescent="0.25">
      <c r="B192" s="1147">
        <v>479299</v>
      </c>
      <c r="C192" s="1149">
        <v>45504</v>
      </c>
      <c r="D192" s="1153" t="s">
        <v>12573</v>
      </c>
      <c r="E192" s="1152">
        <v>13508.16</v>
      </c>
      <c r="F192" s="1151">
        <f>+E192*0.24</f>
        <v>3241.9584</v>
      </c>
      <c r="G192" s="1150">
        <f t="shared" si="22"/>
        <v>10266.2016</v>
      </c>
      <c r="H192" s="1154">
        <f t="shared" si="23"/>
        <v>1642.5922560000001</v>
      </c>
      <c r="I192" s="1154">
        <f t="shared" si="24"/>
        <v>11908.793856</v>
      </c>
      <c r="J192" s="1123" t="s">
        <v>13095</v>
      </c>
    </row>
    <row r="193" spans="2:10" ht="34.5" customHeight="1" x14ac:dyDescent="0.25">
      <c r="B193" s="1147">
        <v>479298</v>
      </c>
      <c r="C193" s="1149">
        <v>45504</v>
      </c>
      <c r="D193" s="1153" t="s">
        <v>12574</v>
      </c>
      <c r="E193" s="1152">
        <v>513.30999999999995</v>
      </c>
      <c r="F193" s="1153"/>
      <c r="G193" s="1150">
        <f t="shared" si="22"/>
        <v>513.30999999999995</v>
      </c>
      <c r="H193" s="1154">
        <f t="shared" si="23"/>
        <v>82.129599999999996</v>
      </c>
      <c r="I193" s="1154">
        <f t="shared" si="24"/>
        <v>595.43959999999993</v>
      </c>
      <c r="J193" s="1123" t="s">
        <v>12598</v>
      </c>
    </row>
    <row r="194" spans="2:10" ht="34.5" customHeight="1" x14ac:dyDescent="0.25">
      <c r="B194" s="1147">
        <v>479111</v>
      </c>
      <c r="C194" s="1149">
        <v>45504</v>
      </c>
      <c r="D194" s="1153" t="s">
        <v>12575</v>
      </c>
      <c r="E194" s="1152">
        <v>122067.35</v>
      </c>
      <c r="F194" s="1153"/>
      <c r="G194" s="1150">
        <f t="shared" si="22"/>
        <v>122067.35</v>
      </c>
      <c r="H194" s="1154">
        <f t="shared" si="23"/>
        <v>19530.776000000002</v>
      </c>
      <c r="I194" s="1154">
        <f t="shared" si="24"/>
        <v>141598.12600000002</v>
      </c>
      <c r="J194" s="1123" t="s">
        <v>12599</v>
      </c>
    </row>
    <row r="195" spans="2:10" ht="34.5" customHeight="1" x14ac:dyDescent="0.25">
      <c r="B195" s="1147">
        <v>479098</v>
      </c>
      <c r="C195" s="1149">
        <v>45504</v>
      </c>
      <c r="D195" s="1153" t="s">
        <v>12576</v>
      </c>
      <c r="E195" s="1152">
        <v>75932.149999999994</v>
      </c>
      <c r="F195" s="1153"/>
      <c r="G195" s="1150">
        <f t="shared" si="22"/>
        <v>75932.149999999994</v>
      </c>
      <c r="H195" s="1154">
        <f t="shared" si="23"/>
        <v>12149.143999999998</v>
      </c>
      <c r="I195" s="1148">
        <f t="shared" si="24"/>
        <v>88081.293999999994</v>
      </c>
      <c r="J195" s="1123" t="s">
        <v>1976</v>
      </c>
    </row>
    <row r="196" spans="2:10" ht="34.5" customHeight="1" x14ac:dyDescent="0.25">
      <c r="B196" s="1147">
        <v>478806</v>
      </c>
      <c r="C196" s="1149">
        <v>45503</v>
      </c>
      <c r="D196" s="1153" t="s">
        <v>12577</v>
      </c>
      <c r="E196" s="1152">
        <v>1291.6500000000001</v>
      </c>
      <c r="F196" s="1151">
        <f>+E196*0.24</f>
        <v>309.99600000000004</v>
      </c>
      <c r="G196" s="1150">
        <f t="shared" si="22"/>
        <v>981.654</v>
      </c>
      <c r="H196" s="1154">
        <f t="shared" si="23"/>
        <v>157.06464</v>
      </c>
      <c r="I196" s="1154">
        <f t="shared" si="24"/>
        <v>1138.7186400000001</v>
      </c>
      <c r="J196" s="1123" t="s">
        <v>12600</v>
      </c>
    </row>
    <row r="197" spans="2:10" ht="34.5" customHeight="1" x14ac:dyDescent="0.25">
      <c r="B197" s="1147">
        <v>478755</v>
      </c>
      <c r="C197" s="1149">
        <v>45503</v>
      </c>
      <c r="D197" s="1153" t="s">
        <v>12578</v>
      </c>
      <c r="E197" s="1152">
        <v>108319.27</v>
      </c>
      <c r="F197" s="1153"/>
      <c r="G197" s="1150">
        <f t="shared" si="22"/>
        <v>108319.27</v>
      </c>
      <c r="H197" s="1154">
        <f t="shared" si="23"/>
        <v>17331.083200000001</v>
      </c>
      <c r="I197" s="1154">
        <f t="shared" si="24"/>
        <v>125650.35320000001</v>
      </c>
      <c r="J197" s="1123" t="s">
        <v>12601</v>
      </c>
    </row>
    <row r="198" spans="2:10" ht="34.5" customHeight="1" x14ac:dyDescent="0.25">
      <c r="B198" s="1147">
        <v>478754</v>
      </c>
      <c r="C198" s="1149">
        <v>45503</v>
      </c>
      <c r="D198" s="1153" t="s">
        <v>12579</v>
      </c>
      <c r="E198" s="1152">
        <v>22355.29</v>
      </c>
      <c r="F198" s="1153"/>
      <c r="G198" s="1150">
        <f t="shared" si="22"/>
        <v>22355.29</v>
      </c>
      <c r="H198" s="1154">
        <f t="shared" si="23"/>
        <v>3576.8464000000004</v>
      </c>
      <c r="I198" s="1154">
        <f t="shared" si="24"/>
        <v>25932.136400000003</v>
      </c>
      <c r="J198" s="1123" t="s">
        <v>12602</v>
      </c>
    </row>
    <row r="199" spans="2:10" ht="34.5" customHeight="1" x14ac:dyDescent="0.25">
      <c r="B199" s="1147">
        <v>478669</v>
      </c>
      <c r="C199" s="1149">
        <v>45502</v>
      </c>
      <c r="D199" s="1153" t="s">
        <v>12580</v>
      </c>
      <c r="E199" s="1152">
        <v>80817.11</v>
      </c>
      <c r="F199" s="1153"/>
      <c r="G199" s="1150">
        <f t="shared" si="22"/>
        <v>80817.11</v>
      </c>
      <c r="H199" s="1154">
        <f t="shared" si="23"/>
        <v>12930.7376</v>
      </c>
      <c r="I199" s="1148">
        <f t="shared" si="24"/>
        <v>93747.847600000008</v>
      </c>
      <c r="J199" s="1123" t="s">
        <v>1976</v>
      </c>
    </row>
    <row r="200" spans="2:10" ht="34.5" customHeight="1" x14ac:dyDescent="0.25">
      <c r="B200" s="1147">
        <v>478211</v>
      </c>
      <c r="C200" s="1149">
        <v>45497</v>
      </c>
      <c r="D200" s="1153" t="s">
        <v>12581</v>
      </c>
      <c r="E200" s="1152">
        <v>26295.85</v>
      </c>
      <c r="F200" s="1153"/>
      <c r="G200" s="1150">
        <f t="shared" si="22"/>
        <v>26295.85</v>
      </c>
      <c r="H200" s="1154">
        <f t="shared" si="23"/>
        <v>4207.3360000000002</v>
      </c>
      <c r="I200" s="1148">
        <f t="shared" si="24"/>
        <v>30503.185999999998</v>
      </c>
      <c r="J200" s="1123" t="s">
        <v>1976</v>
      </c>
    </row>
    <row r="201" spans="2:10" ht="34.5" customHeight="1" x14ac:dyDescent="0.25">
      <c r="B201" s="1147">
        <v>478197</v>
      </c>
      <c r="C201" s="1149">
        <v>45497</v>
      </c>
      <c r="D201" s="1153" t="s">
        <v>12582</v>
      </c>
      <c r="E201" s="1152">
        <v>45009.98</v>
      </c>
      <c r="F201" s="1153"/>
      <c r="G201" s="1150">
        <f t="shared" si="22"/>
        <v>45009.98</v>
      </c>
      <c r="H201" s="1154">
        <f t="shared" si="23"/>
        <v>7201.5968000000003</v>
      </c>
      <c r="I201" s="1148">
        <f t="shared" si="24"/>
        <v>52211.576800000003</v>
      </c>
      <c r="J201" s="1123" t="s">
        <v>1976</v>
      </c>
    </row>
    <row r="202" spans="2:10" ht="34.5" customHeight="1" x14ac:dyDescent="0.25">
      <c r="B202" s="1147">
        <v>477820</v>
      </c>
      <c r="C202" s="1149">
        <v>45492</v>
      </c>
      <c r="D202" s="1153" t="s">
        <v>12583</v>
      </c>
      <c r="E202" s="1152">
        <v>32412.6</v>
      </c>
      <c r="F202" s="1153"/>
      <c r="G202" s="1150">
        <f t="shared" si="22"/>
        <v>32412.6</v>
      </c>
      <c r="H202" s="1154">
        <f t="shared" si="23"/>
        <v>5186.0159999999996</v>
      </c>
      <c r="I202" s="1148">
        <f t="shared" si="24"/>
        <v>37598.615999999995</v>
      </c>
      <c r="J202" s="1123" t="s">
        <v>1976</v>
      </c>
    </row>
    <row r="203" spans="2:10" ht="34.5" customHeight="1" x14ac:dyDescent="0.25">
      <c r="B203" s="1147">
        <v>477721</v>
      </c>
      <c r="C203" s="1149">
        <v>45491</v>
      </c>
      <c r="D203" s="1153" t="s">
        <v>12584</v>
      </c>
      <c r="E203" s="1152">
        <v>25644</v>
      </c>
      <c r="F203" s="1153"/>
      <c r="G203" s="1150">
        <f t="shared" si="22"/>
        <v>25644</v>
      </c>
      <c r="H203" s="1154">
        <f t="shared" si="23"/>
        <v>4103.04</v>
      </c>
      <c r="I203" s="1154">
        <f t="shared" si="24"/>
        <v>29747.040000000001</v>
      </c>
      <c r="J203" s="1123" t="s">
        <v>12603</v>
      </c>
    </row>
    <row r="204" spans="2:10" ht="34.5" customHeight="1" x14ac:dyDescent="0.25">
      <c r="B204" s="1147">
        <v>477711</v>
      </c>
      <c r="C204" s="1149">
        <v>45491</v>
      </c>
      <c r="D204" s="1153" t="s">
        <v>12585</v>
      </c>
      <c r="E204" s="1152">
        <v>8548</v>
      </c>
      <c r="F204" s="1153"/>
      <c r="G204" s="1150">
        <f t="shared" si="22"/>
        <v>8548</v>
      </c>
      <c r="H204" s="1154">
        <f t="shared" si="23"/>
        <v>1367.68</v>
      </c>
      <c r="I204" s="1154">
        <f t="shared" si="24"/>
        <v>9915.68</v>
      </c>
      <c r="J204" s="1123" t="s">
        <v>12604</v>
      </c>
    </row>
    <row r="205" spans="2:10" ht="34.5" customHeight="1" x14ac:dyDescent="0.25">
      <c r="B205" s="1147">
        <v>477666</v>
      </c>
      <c r="C205" s="1149">
        <v>45491</v>
      </c>
      <c r="D205" s="1153" t="s">
        <v>12586</v>
      </c>
      <c r="E205" s="1152">
        <v>14393.8</v>
      </c>
      <c r="F205" s="1153"/>
      <c r="G205" s="1150">
        <f t="shared" si="22"/>
        <v>14393.8</v>
      </c>
      <c r="H205" s="1154">
        <f t="shared" si="23"/>
        <v>2303.0079999999998</v>
      </c>
      <c r="I205" s="1146">
        <f t="shared" si="24"/>
        <v>16696.807999999997</v>
      </c>
      <c r="J205" s="1123" t="s">
        <v>12605</v>
      </c>
    </row>
    <row r="206" spans="2:10" ht="34.5" customHeight="1" x14ac:dyDescent="0.25">
      <c r="B206" s="1147">
        <v>477665</v>
      </c>
      <c r="C206" s="1149">
        <v>45491</v>
      </c>
      <c r="D206" s="1153" t="s">
        <v>12587</v>
      </c>
      <c r="E206" s="1152">
        <v>17992.259999999998</v>
      </c>
      <c r="F206" s="1153"/>
      <c r="G206" s="1150">
        <f t="shared" si="22"/>
        <v>17992.259999999998</v>
      </c>
      <c r="H206" s="1154">
        <f t="shared" si="23"/>
        <v>2878.7615999999998</v>
      </c>
      <c r="I206" s="1146">
        <f t="shared" si="24"/>
        <v>20871.0216</v>
      </c>
      <c r="J206" s="1123" t="s">
        <v>12606</v>
      </c>
    </row>
    <row r="207" spans="2:10" ht="34.5" customHeight="1" x14ac:dyDescent="0.25">
      <c r="B207" s="1147">
        <v>477642</v>
      </c>
      <c r="C207" s="1149">
        <v>45491</v>
      </c>
      <c r="D207" s="1153" t="s">
        <v>12588</v>
      </c>
      <c r="E207" s="1152">
        <v>65480.46</v>
      </c>
      <c r="F207" s="1153"/>
      <c r="G207" s="1150">
        <f t="shared" si="22"/>
        <v>65480.46</v>
      </c>
      <c r="H207" s="1154">
        <f t="shared" si="23"/>
        <v>10476.873600000001</v>
      </c>
      <c r="I207" s="1155">
        <f t="shared" si="24"/>
        <v>75957.333599999998</v>
      </c>
      <c r="J207" s="1123" t="s">
        <v>12607</v>
      </c>
    </row>
    <row r="208" spans="2:10" ht="34.5" customHeight="1" x14ac:dyDescent="0.25">
      <c r="B208" s="1147">
        <v>477640</v>
      </c>
      <c r="C208" s="1149">
        <v>45491</v>
      </c>
      <c r="D208" s="1153" t="s">
        <v>12589</v>
      </c>
      <c r="E208" s="1152">
        <v>66771.399999999994</v>
      </c>
      <c r="F208" s="1153"/>
      <c r="G208" s="1150">
        <f t="shared" si="22"/>
        <v>66771.399999999994</v>
      </c>
      <c r="H208" s="1154">
        <f t="shared" si="23"/>
        <v>10683.423999999999</v>
      </c>
      <c r="I208" s="1155">
        <f t="shared" si="24"/>
        <v>77454.823999999993</v>
      </c>
      <c r="J208" s="1123" t="s">
        <v>12608</v>
      </c>
    </row>
    <row r="209" spans="2:10" ht="34.5" customHeight="1" x14ac:dyDescent="0.25">
      <c r="B209" s="1147">
        <v>477629</v>
      </c>
      <c r="C209" s="1149">
        <v>45491</v>
      </c>
      <c r="D209" s="1153" t="s">
        <v>12590</v>
      </c>
      <c r="E209" s="1152">
        <v>8714.5499999999993</v>
      </c>
      <c r="F209" s="1153"/>
      <c r="G209" s="1150">
        <f t="shared" si="22"/>
        <v>8714.5499999999993</v>
      </c>
      <c r="H209" s="1154">
        <f t="shared" si="23"/>
        <v>1394.328</v>
      </c>
      <c r="I209" s="1155">
        <f t="shared" si="24"/>
        <v>10108.877999999999</v>
      </c>
      <c r="J209" s="1123" t="s">
        <v>12609</v>
      </c>
    </row>
    <row r="210" spans="2:10" ht="34.5" customHeight="1" x14ac:dyDescent="0.25">
      <c r="B210" s="1147">
        <v>477587</v>
      </c>
      <c r="C210" s="1149">
        <v>45490</v>
      </c>
      <c r="D210" s="1153" t="s">
        <v>12591</v>
      </c>
      <c r="E210" s="1152">
        <v>70447.100000000006</v>
      </c>
      <c r="F210" s="1153"/>
      <c r="G210" s="1150">
        <f t="shared" si="22"/>
        <v>70447.100000000006</v>
      </c>
      <c r="H210" s="1154">
        <f t="shared" si="23"/>
        <v>11271.536000000002</v>
      </c>
      <c r="I210" s="1148">
        <f t="shared" si="24"/>
        <v>81718.636000000013</v>
      </c>
      <c r="J210" s="1123" t="s">
        <v>1976</v>
      </c>
    </row>
    <row r="211" spans="2:10" ht="34.5" customHeight="1" x14ac:dyDescent="0.25">
      <c r="B211" s="1147">
        <v>477272</v>
      </c>
      <c r="C211" s="1149">
        <v>45485</v>
      </c>
      <c r="D211" s="1153" t="s">
        <v>12592</v>
      </c>
      <c r="E211" s="1152">
        <v>33629.629999999997</v>
      </c>
      <c r="F211" s="1153"/>
      <c r="G211" s="1150">
        <f t="shared" si="22"/>
        <v>33629.629999999997</v>
      </c>
      <c r="H211" s="1154">
        <f t="shared" si="23"/>
        <v>5380.7407999999996</v>
      </c>
      <c r="I211" s="1148">
        <f t="shared" si="24"/>
        <v>39010.370799999997</v>
      </c>
      <c r="J211" s="1123" t="s">
        <v>1976</v>
      </c>
    </row>
    <row r="212" spans="2:10" ht="34.5" customHeight="1" x14ac:dyDescent="0.25">
      <c r="B212" s="1147">
        <v>477022</v>
      </c>
      <c r="C212" s="1149">
        <v>45482</v>
      </c>
      <c r="D212" s="1153" t="s">
        <v>12593</v>
      </c>
      <c r="E212" s="1152">
        <v>5894.47</v>
      </c>
      <c r="F212" s="1153"/>
      <c r="G212" s="1150">
        <f t="shared" si="22"/>
        <v>5894.47</v>
      </c>
      <c r="H212" s="1154">
        <f t="shared" si="23"/>
        <v>943.11520000000007</v>
      </c>
      <c r="I212" s="1154">
        <f t="shared" si="24"/>
        <v>6837.5852000000004</v>
      </c>
      <c r="J212" s="1123" t="s">
        <v>12610</v>
      </c>
    </row>
    <row r="213" spans="2:10" ht="34.5" customHeight="1" x14ac:dyDescent="0.25">
      <c r="B213" s="1147">
        <v>477020</v>
      </c>
      <c r="C213" s="1149">
        <v>45482</v>
      </c>
      <c r="D213" s="1153" t="s">
        <v>12594</v>
      </c>
      <c r="E213" s="1152">
        <v>3318.37</v>
      </c>
      <c r="F213" s="1153"/>
      <c r="G213" s="1150">
        <f t="shared" si="22"/>
        <v>3318.37</v>
      </c>
      <c r="H213" s="1154">
        <f t="shared" si="23"/>
        <v>530.93920000000003</v>
      </c>
      <c r="I213" s="1154">
        <f t="shared" si="24"/>
        <v>3849.3091999999997</v>
      </c>
      <c r="J213" s="1123" t="s">
        <v>12611</v>
      </c>
    </row>
    <row r="214" spans="2:10" ht="34.5" customHeight="1" x14ac:dyDescent="0.25">
      <c r="B214" s="1147">
        <v>476666</v>
      </c>
      <c r="C214" s="1149">
        <v>45477</v>
      </c>
      <c r="D214" s="1153" t="s">
        <v>12595</v>
      </c>
      <c r="E214" s="1152">
        <v>7963.62</v>
      </c>
      <c r="F214" s="1153"/>
      <c r="G214" s="1150">
        <f t="shared" si="22"/>
        <v>7963.62</v>
      </c>
      <c r="H214" s="1154">
        <f t="shared" si="23"/>
        <v>1274.1792</v>
      </c>
      <c r="I214" s="1148">
        <f t="shared" si="24"/>
        <v>9237.7991999999995</v>
      </c>
      <c r="J214" s="1123" t="s">
        <v>1976</v>
      </c>
    </row>
    <row r="215" spans="2:10" ht="34.5" customHeight="1" x14ac:dyDescent="0.25">
      <c r="B215" s="1147">
        <v>476572</v>
      </c>
      <c r="C215" s="1149">
        <v>45475</v>
      </c>
      <c r="D215" s="1153" t="s">
        <v>12596</v>
      </c>
      <c r="E215" s="1152">
        <v>20685.599999999999</v>
      </c>
      <c r="F215" s="1151">
        <f>+E215*0.245</f>
        <v>5067.9719999999998</v>
      </c>
      <c r="G215" s="1150">
        <f t="shared" si="22"/>
        <v>15617.627999999999</v>
      </c>
      <c r="H215" s="1154">
        <f t="shared" si="23"/>
        <v>2498.8204799999999</v>
      </c>
      <c r="I215" s="1154">
        <f t="shared" si="24"/>
        <v>18116.448479999999</v>
      </c>
      <c r="J215" s="1123" t="s">
        <v>12612</v>
      </c>
    </row>
    <row r="216" spans="2:10" ht="34.5" customHeight="1" x14ac:dyDescent="0.25">
      <c r="B216" s="1147">
        <v>476496</v>
      </c>
      <c r="C216" s="1149">
        <v>45474</v>
      </c>
      <c r="D216" s="1153" t="s">
        <v>12597</v>
      </c>
      <c r="E216" s="1152">
        <v>10611.91</v>
      </c>
      <c r="F216" s="1153"/>
      <c r="G216" s="1150">
        <f t="shared" si="22"/>
        <v>10611.91</v>
      </c>
      <c r="H216" s="1154">
        <f t="shared" si="23"/>
        <v>1697.9056</v>
      </c>
      <c r="I216" s="1148">
        <f t="shared" si="24"/>
        <v>12309.8156</v>
      </c>
      <c r="J216" s="1123" t="s">
        <v>1976</v>
      </c>
    </row>
    <row r="219" spans="2:10" ht="15.75" thickBot="1" x14ac:dyDescent="0.3"/>
    <row r="220" spans="2:10" x14ac:dyDescent="0.25">
      <c r="B220" s="1375" t="s">
        <v>237</v>
      </c>
      <c r="C220" s="1376"/>
      <c r="D220" s="1376"/>
      <c r="E220" s="1376"/>
      <c r="F220" s="1376"/>
      <c r="G220" s="1376"/>
      <c r="H220" s="1376"/>
      <c r="I220" s="1376"/>
      <c r="J220" s="1377"/>
    </row>
    <row r="221" spans="2:10" ht="15.75" thickBot="1" x14ac:dyDescent="0.3">
      <c r="B221" s="1378" t="s">
        <v>14824</v>
      </c>
      <c r="C221" s="1379"/>
      <c r="D221" s="1379"/>
      <c r="E221" s="1379"/>
      <c r="F221" s="1379"/>
      <c r="G221" s="1379"/>
      <c r="H221" s="1379"/>
      <c r="I221" s="1379"/>
      <c r="J221" s="1380"/>
    </row>
    <row r="222" spans="2:10" x14ac:dyDescent="0.25">
      <c r="B222" s="858" t="s">
        <v>238</v>
      </c>
      <c r="C222" s="859" t="s">
        <v>239</v>
      </c>
      <c r="D222" s="859" t="s">
        <v>240</v>
      </c>
      <c r="E222" s="859" t="s">
        <v>241</v>
      </c>
      <c r="F222" s="859" t="s">
        <v>3652</v>
      </c>
      <c r="G222" s="860" t="s">
        <v>242</v>
      </c>
      <c r="H222" s="860" t="s">
        <v>14</v>
      </c>
      <c r="I222" s="860" t="s">
        <v>15</v>
      </c>
      <c r="J222" s="861" t="s">
        <v>243</v>
      </c>
    </row>
    <row r="223" spans="2:10" ht="32.25" customHeight="1" x14ac:dyDescent="0.25">
      <c r="B223" s="1147">
        <v>481494</v>
      </c>
      <c r="C223" s="1149">
        <v>45533</v>
      </c>
      <c r="D223" s="1153" t="s">
        <v>14825</v>
      </c>
      <c r="E223" s="1152">
        <v>58467.72</v>
      </c>
      <c r="F223" s="1151">
        <f>+E223*0.245</f>
        <v>14324.591399999999</v>
      </c>
      <c r="G223" s="1150">
        <f t="shared" ref="G223" si="25">+E223-F223</f>
        <v>44143.128600000004</v>
      </c>
      <c r="H223" s="1154">
        <f t="shared" ref="H223" si="26">+G223*0.16</f>
        <v>7062.9005760000009</v>
      </c>
      <c r="I223" s="1155">
        <f t="shared" ref="I223" si="27">+G223+H223</f>
        <v>51206.029176000004</v>
      </c>
      <c r="J223" s="1123" t="s">
        <v>14847</v>
      </c>
    </row>
    <row r="224" spans="2:10" ht="32.25" customHeight="1" x14ac:dyDescent="0.25">
      <c r="B224" s="1147">
        <v>481370</v>
      </c>
      <c r="C224" s="1149">
        <v>45532</v>
      </c>
      <c r="D224" s="1153" t="s">
        <v>14826</v>
      </c>
      <c r="E224" s="1152">
        <v>54878.16</v>
      </c>
      <c r="F224" s="1153"/>
      <c r="G224" s="1150">
        <f t="shared" ref="G224:G244" si="28">+E224-F224</f>
        <v>54878.16</v>
      </c>
      <c r="H224" s="1154">
        <f t="shared" ref="H224:H244" si="29">+G224*0.16</f>
        <v>8780.5056000000004</v>
      </c>
      <c r="I224" s="1155">
        <f t="shared" ref="I224:I244" si="30">+G224+H224</f>
        <v>63658.665600000008</v>
      </c>
      <c r="J224" s="1123" t="s">
        <v>14848</v>
      </c>
    </row>
    <row r="225" spans="2:10" ht="32.25" customHeight="1" x14ac:dyDescent="0.25">
      <c r="B225" s="1147">
        <v>481248</v>
      </c>
      <c r="C225" s="1149">
        <v>45531</v>
      </c>
      <c r="D225" s="1153" t="s">
        <v>14827</v>
      </c>
      <c r="E225" s="1152">
        <v>20572.96</v>
      </c>
      <c r="F225" s="1153"/>
      <c r="G225" s="1150">
        <f t="shared" si="28"/>
        <v>20572.96</v>
      </c>
      <c r="H225" s="1154">
        <f t="shared" si="29"/>
        <v>3291.6736000000001</v>
      </c>
      <c r="I225" s="1148">
        <f t="shared" si="30"/>
        <v>23864.633600000001</v>
      </c>
      <c r="J225" s="1123" t="s">
        <v>1976</v>
      </c>
    </row>
    <row r="226" spans="2:10" ht="32.25" customHeight="1" x14ac:dyDescent="0.25">
      <c r="B226" s="1147">
        <v>480689</v>
      </c>
      <c r="C226" s="1149">
        <v>45524</v>
      </c>
      <c r="D226" s="1153" t="s">
        <v>14828</v>
      </c>
      <c r="E226" s="1152">
        <v>90783.86</v>
      </c>
      <c r="F226" s="1153"/>
      <c r="G226" s="1150">
        <f t="shared" si="28"/>
        <v>90783.86</v>
      </c>
      <c r="H226" s="1154">
        <f t="shared" si="29"/>
        <v>14525.417600000001</v>
      </c>
      <c r="I226" s="1148">
        <f t="shared" si="30"/>
        <v>105309.2776</v>
      </c>
      <c r="J226" s="1123" t="s">
        <v>1976</v>
      </c>
    </row>
    <row r="227" spans="2:10" ht="32.25" customHeight="1" x14ac:dyDescent="0.25">
      <c r="B227" s="1147">
        <v>480603</v>
      </c>
      <c r="C227" s="1149">
        <v>45524</v>
      </c>
      <c r="D227" s="1153" t="s">
        <v>14829</v>
      </c>
      <c r="E227" s="1152">
        <v>507706.56</v>
      </c>
      <c r="F227" s="1153"/>
      <c r="G227" s="1150">
        <f t="shared" si="28"/>
        <v>507706.56</v>
      </c>
      <c r="H227" s="1154">
        <f t="shared" si="29"/>
        <v>81233.049599999998</v>
      </c>
      <c r="I227" s="1146">
        <f t="shared" si="30"/>
        <v>588939.60959999997</v>
      </c>
      <c r="J227" s="1123" t="s">
        <v>14849</v>
      </c>
    </row>
    <row r="228" spans="2:10" ht="32.25" customHeight="1" x14ac:dyDescent="0.25">
      <c r="B228" s="1147">
        <v>480602</v>
      </c>
      <c r="C228" s="1149">
        <v>45524</v>
      </c>
      <c r="D228" s="1153" t="s">
        <v>14830</v>
      </c>
      <c r="E228" s="1152">
        <v>157380.24</v>
      </c>
      <c r="F228" s="1153"/>
      <c r="G228" s="1150">
        <f t="shared" si="28"/>
        <v>157380.24</v>
      </c>
      <c r="H228" s="1154">
        <f t="shared" si="29"/>
        <v>25180.838400000001</v>
      </c>
      <c r="I228" s="1154">
        <f t="shared" si="30"/>
        <v>182561.0784</v>
      </c>
      <c r="J228" s="1123" t="s">
        <v>14850</v>
      </c>
    </row>
    <row r="229" spans="2:10" ht="32.25" customHeight="1" x14ac:dyDescent="0.25">
      <c r="B229" s="1147">
        <v>480457</v>
      </c>
      <c r="C229" s="1149">
        <v>45520</v>
      </c>
      <c r="D229" s="1153" t="s">
        <v>14831</v>
      </c>
      <c r="E229" s="1152">
        <v>22034.95</v>
      </c>
      <c r="F229" s="1151">
        <f>+E229*0.245</f>
        <v>5398.5627500000001</v>
      </c>
      <c r="G229" s="1150">
        <f t="shared" si="28"/>
        <v>16636.38725</v>
      </c>
      <c r="H229" s="1154">
        <f t="shared" si="29"/>
        <v>2661.8219600000002</v>
      </c>
      <c r="I229" s="1154">
        <f t="shared" si="30"/>
        <v>19298.209210000001</v>
      </c>
      <c r="J229" s="1123" t="s">
        <v>14851</v>
      </c>
    </row>
    <row r="230" spans="2:10" ht="32.25" customHeight="1" x14ac:dyDescent="0.25">
      <c r="B230" s="1147">
        <v>480456</v>
      </c>
      <c r="C230" s="1149">
        <v>45520</v>
      </c>
      <c r="D230" s="1153" t="s">
        <v>14832</v>
      </c>
      <c r="E230" s="1152">
        <v>831.81</v>
      </c>
      <c r="F230" s="1153"/>
      <c r="G230" s="1150">
        <f t="shared" si="28"/>
        <v>831.81</v>
      </c>
      <c r="H230" s="1154">
        <f t="shared" si="29"/>
        <v>133.08959999999999</v>
      </c>
      <c r="I230" s="1214">
        <f t="shared" si="30"/>
        <v>964.89959999999996</v>
      </c>
      <c r="J230" s="1123" t="s">
        <v>14851</v>
      </c>
    </row>
    <row r="231" spans="2:10" ht="32.25" customHeight="1" x14ac:dyDescent="0.25">
      <c r="B231" s="1147">
        <v>480450</v>
      </c>
      <c r="C231" s="1149">
        <v>45520</v>
      </c>
      <c r="D231" s="1153" t="s">
        <v>14833</v>
      </c>
      <c r="E231" s="1152">
        <v>30562.36</v>
      </c>
      <c r="F231" s="1151">
        <f>+E231*0.245</f>
        <v>7487.7781999999997</v>
      </c>
      <c r="G231" s="1150">
        <f t="shared" si="28"/>
        <v>23074.5818</v>
      </c>
      <c r="H231" s="1154">
        <f t="shared" si="29"/>
        <v>3691.9330880000002</v>
      </c>
      <c r="I231" s="1154">
        <f t="shared" si="30"/>
        <v>26766.514888000002</v>
      </c>
      <c r="J231" s="1123" t="s">
        <v>14851</v>
      </c>
    </row>
    <row r="232" spans="2:10" ht="32.25" customHeight="1" x14ac:dyDescent="0.25">
      <c r="B232" s="1147">
        <v>480449</v>
      </c>
      <c r="C232" s="1149">
        <v>45520</v>
      </c>
      <c r="D232" s="1153" t="s">
        <v>14834</v>
      </c>
      <c r="E232" s="1152">
        <v>1153.72</v>
      </c>
      <c r="F232" s="1153"/>
      <c r="G232" s="1150">
        <f t="shared" si="28"/>
        <v>1153.72</v>
      </c>
      <c r="H232" s="1154">
        <f t="shared" si="29"/>
        <v>184.59520000000001</v>
      </c>
      <c r="I232" s="1214">
        <f t="shared" si="30"/>
        <v>1338.3152</v>
      </c>
      <c r="J232" s="1123" t="s">
        <v>14851</v>
      </c>
    </row>
    <row r="233" spans="2:10" ht="32.25" customHeight="1" x14ac:dyDescent="0.25">
      <c r="B233" s="1147">
        <v>480251</v>
      </c>
      <c r="C233" s="1149">
        <v>45517</v>
      </c>
      <c r="D233" s="1153" t="s">
        <v>14835</v>
      </c>
      <c r="E233" s="1152">
        <v>54698.77</v>
      </c>
      <c r="F233" s="1153"/>
      <c r="G233" s="1150">
        <f t="shared" si="28"/>
        <v>54698.77</v>
      </c>
      <c r="H233" s="1154">
        <f t="shared" si="29"/>
        <v>8751.8032000000003</v>
      </c>
      <c r="I233" s="1148">
        <f t="shared" si="30"/>
        <v>63450.573199999999</v>
      </c>
      <c r="J233" s="1123" t="s">
        <v>1976</v>
      </c>
    </row>
    <row r="234" spans="2:10" ht="32.25" customHeight="1" x14ac:dyDescent="0.25">
      <c r="B234" s="1147">
        <v>480217</v>
      </c>
      <c r="C234" s="1149">
        <v>45517</v>
      </c>
      <c r="D234" s="1153" t="s">
        <v>14836</v>
      </c>
      <c r="E234" s="1152">
        <v>29331.43</v>
      </c>
      <c r="F234" s="1153"/>
      <c r="G234" s="1150">
        <f t="shared" si="28"/>
        <v>29331.43</v>
      </c>
      <c r="H234" s="1154">
        <f t="shared" si="29"/>
        <v>4693.0288</v>
      </c>
      <c r="I234" s="1219">
        <f t="shared" si="30"/>
        <v>34024.4588</v>
      </c>
      <c r="J234" s="1123" t="s">
        <v>14852</v>
      </c>
    </row>
    <row r="235" spans="2:10" ht="32.25" customHeight="1" x14ac:dyDescent="0.25">
      <c r="B235" s="1147">
        <v>480216</v>
      </c>
      <c r="C235" s="1149">
        <v>45517</v>
      </c>
      <c r="D235" s="1153" t="s">
        <v>14837</v>
      </c>
      <c r="E235" s="1152">
        <v>59061.23</v>
      </c>
      <c r="F235" s="1153"/>
      <c r="G235" s="1150">
        <f t="shared" si="28"/>
        <v>59061.23</v>
      </c>
      <c r="H235" s="1154">
        <f t="shared" si="29"/>
        <v>9449.7968000000001</v>
      </c>
      <c r="I235" s="1219">
        <f t="shared" si="30"/>
        <v>68511.026800000007</v>
      </c>
      <c r="J235" s="1123" t="s">
        <v>14853</v>
      </c>
    </row>
    <row r="236" spans="2:10" ht="32.25" customHeight="1" x14ac:dyDescent="0.25">
      <c r="B236" s="1147">
        <v>480144</v>
      </c>
      <c r="C236" s="1149">
        <v>45516</v>
      </c>
      <c r="D236" s="1153" t="s">
        <v>14838</v>
      </c>
      <c r="E236" s="1152">
        <v>14367.98</v>
      </c>
      <c r="F236" s="1151">
        <f>+E236*0.245</f>
        <v>3520.1550999999999</v>
      </c>
      <c r="G236" s="1150">
        <f t="shared" si="28"/>
        <v>10847.8249</v>
      </c>
      <c r="H236" s="1154">
        <f t="shared" si="29"/>
        <v>1735.6519840000001</v>
      </c>
      <c r="I236" s="1154">
        <f t="shared" si="30"/>
        <v>12583.476884</v>
      </c>
      <c r="J236" s="1123" t="s">
        <v>14859</v>
      </c>
    </row>
    <row r="237" spans="2:10" ht="32.25" customHeight="1" x14ac:dyDescent="0.25">
      <c r="B237" s="1147">
        <v>480143</v>
      </c>
      <c r="C237" s="1149">
        <v>45516</v>
      </c>
      <c r="D237" s="1153" t="s">
        <v>14839</v>
      </c>
      <c r="E237" s="1152">
        <v>542.39</v>
      </c>
      <c r="F237" s="1153"/>
      <c r="G237" s="1150">
        <f t="shared" si="28"/>
        <v>542.39</v>
      </c>
      <c r="H237" s="1154">
        <f t="shared" si="29"/>
        <v>86.782399999999996</v>
      </c>
      <c r="I237" s="1154">
        <f t="shared" si="30"/>
        <v>629.17239999999993</v>
      </c>
      <c r="J237" s="1123" t="s">
        <v>14854</v>
      </c>
    </row>
    <row r="238" spans="2:10" ht="32.25" customHeight="1" x14ac:dyDescent="0.25">
      <c r="B238" s="1147">
        <v>480009</v>
      </c>
      <c r="C238" s="1149">
        <v>45512</v>
      </c>
      <c r="D238" s="1153" t="s">
        <v>14840</v>
      </c>
      <c r="E238" s="1152">
        <v>6023.73</v>
      </c>
      <c r="F238" s="1153"/>
      <c r="G238" s="1150">
        <f t="shared" si="28"/>
        <v>6023.73</v>
      </c>
      <c r="H238" s="1154">
        <f t="shared" si="29"/>
        <v>963.79679999999996</v>
      </c>
      <c r="I238" s="1220">
        <f t="shared" si="30"/>
        <v>6987.5267999999996</v>
      </c>
      <c r="J238" s="1123" t="s">
        <v>14855</v>
      </c>
    </row>
    <row r="239" spans="2:10" ht="32.25" customHeight="1" x14ac:dyDescent="0.25">
      <c r="B239" s="1147">
        <v>480008</v>
      </c>
      <c r="C239" s="1149">
        <v>45512</v>
      </c>
      <c r="D239" s="1153" t="s">
        <v>14841</v>
      </c>
      <c r="E239" s="1152">
        <v>30723.07</v>
      </c>
      <c r="F239" s="1153"/>
      <c r="G239" s="1150">
        <f t="shared" si="28"/>
        <v>30723.07</v>
      </c>
      <c r="H239" s="1154">
        <f t="shared" si="29"/>
        <v>4915.6912000000002</v>
      </c>
      <c r="I239" s="1220">
        <f t="shared" si="30"/>
        <v>35638.761200000001</v>
      </c>
      <c r="J239" s="1123" t="s">
        <v>14856</v>
      </c>
    </row>
    <row r="240" spans="2:10" ht="32.25" customHeight="1" x14ac:dyDescent="0.25">
      <c r="B240" s="1147">
        <v>479872</v>
      </c>
      <c r="C240" s="1149">
        <v>45511</v>
      </c>
      <c r="D240" s="1153" t="s">
        <v>14842</v>
      </c>
      <c r="E240" s="1152">
        <v>5882.4</v>
      </c>
      <c r="F240" s="1153"/>
      <c r="G240" s="1150">
        <f t="shared" si="28"/>
        <v>5882.4</v>
      </c>
      <c r="H240" s="1154">
        <f t="shared" si="29"/>
        <v>941.18399999999997</v>
      </c>
      <c r="I240" s="1148">
        <f t="shared" si="30"/>
        <v>6823.5839999999998</v>
      </c>
      <c r="J240" s="1123" t="s">
        <v>1976</v>
      </c>
    </row>
    <row r="241" spans="2:10" ht="32.25" customHeight="1" x14ac:dyDescent="0.25">
      <c r="B241" s="1147">
        <v>479501</v>
      </c>
      <c r="C241" s="1149">
        <v>45505</v>
      </c>
      <c r="D241" s="1153" t="s">
        <v>14843</v>
      </c>
      <c r="E241" s="1152">
        <v>357610.42</v>
      </c>
      <c r="F241" s="1153"/>
      <c r="G241" s="1150">
        <f t="shared" si="28"/>
        <v>357610.42</v>
      </c>
      <c r="H241" s="1154">
        <f t="shared" si="29"/>
        <v>57217.667199999996</v>
      </c>
      <c r="I241" s="1154">
        <f t="shared" si="30"/>
        <v>414828.08719999995</v>
      </c>
      <c r="J241" s="1123" t="s">
        <v>14857</v>
      </c>
    </row>
    <row r="242" spans="2:10" ht="32.25" customHeight="1" x14ac:dyDescent="0.25">
      <c r="B242" s="1147">
        <v>479346</v>
      </c>
      <c r="C242" s="1149">
        <v>45505</v>
      </c>
      <c r="D242" s="1153" t="s">
        <v>14844</v>
      </c>
      <c r="E242" s="1152">
        <v>46651.22</v>
      </c>
      <c r="F242" s="1213">
        <f>+E242*0.245</f>
        <v>11429.5489</v>
      </c>
      <c r="G242" s="1150">
        <f t="shared" si="28"/>
        <v>35221.6711</v>
      </c>
      <c r="H242" s="1154">
        <f t="shared" si="29"/>
        <v>5635.4673759999996</v>
      </c>
      <c r="I242" s="1154">
        <f t="shared" si="30"/>
        <v>40857.138476</v>
      </c>
      <c r="J242" s="1123" t="s">
        <v>14860</v>
      </c>
    </row>
    <row r="243" spans="2:10" ht="32.25" customHeight="1" x14ac:dyDescent="0.25">
      <c r="B243" s="1147">
        <v>479345</v>
      </c>
      <c r="C243" s="1149">
        <v>45505</v>
      </c>
      <c r="D243" s="1153" t="s">
        <v>14845</v>
      </c>
      <c r="E243" s="1152">
        <v>2107</v>
      </c>
      <c r="F243" s="1153"/>
      <c r="G243" s="1150">
        <f t="shared" si="28"/>
        <v>2107</v>
      </c>
      <c r="H243" s="1154">
        <f t="shared" si="29"/>
        <v>337.12</v>
      </c>
      <c r="I243" s="1214">
        <f t="shared" si="30"/>
        <v>2444.12</v>
      </c>
      <c r="J243" s="1123" t="s">
        <v>14858</v>
      </c>
    </row>
    <row r="244" spans="2:10" ht="32.25" customHeight="1" x14ac:dyDescent="0.25">
      <c r="B244" s="1147">
        <v>479326</v>
      </c>
      <c r="C244" s="1149">
        <v>45505</v>
      </c>
      <c r="D244" s="1153" t="s">
        <v>14846</v>
      </c>
      <c r="E244" s="1152">
        <v>28278.12</v>
      </c>
      <c r="F244" s="1153"/>
      <c r="G244" s="1150">
        <f t="shared" si="28"/>
        <v>28278.12</v>
      </c>
      <c r="H244" s="1154">
        <f t="shared" si="29"/>
        <v>4524.4992000000002</v>
      </c>
      <c r="I244" s="1148">
        <f t="shared" si="30"/>
        <v>32802.619200000001</v>
      </c>
      <c r="J244" s="1123" t="s">
        <v>1976</v>
      </c>
    </row>
    <row r="247" spans="2:10" ht="15.75" thickBot="1" x14ac:dyDescent="0.3"/>
    <row r="248" spans="2:10" x14ac:dyDescent="0.25">
      <c r="B248" s="1375" t="s">
        <v>237</v>
      </c>
      <c r="C248" s="1376"/>
      <c r="D248" s="1376"/>
      <c r="E248" s="1376"/>
      <c r="F248" s="1376"/>
      <c r="G248" s="1376"/>
      <c r="H248" s="1376"/>
      <c r="I248" s="1376"/>
      <c r="J248" s="1377"/>
    </row>
    <row r="249" spans="2:10" ht="15.75" thickBot="1" x14ac:dyDescent="0.3">
      <c r="B249" s="1378" t="s">
        <v>15788</v>
      </c>
      <c r="C249" s="1379"/>
      <c r="D249" s="1379"/>
      <c r="E249" s="1379"/>
      <c r="F249" s="1379"/>
      <c r="G249" s="1379"/>
      <c r="H249" s="1379"/>
      <c r="I249" s="1379"/>
      <c r="J249" s="1380"/>
    </row>
    <row r="250" spans="2:10" ht="15.75" thickBot="1" x14ac:dyDescent="0.3">
      <c r="B250" s="95" t="s">
        <v>238</v>
      </c>
      <c r="C250" s="96" t="s">
        <v>239</v>
      </c>
      <c r="D250" s="96" t="s">
        <v>240</v>
      </c>
      <c r="E250" s="96" t="s">
        <v>241</v>
      </c>
      <c r="F250" s="96" t="s">
        <v>3652</v>
      </c>
      <c r="G250" s="958" t="s">
        <v>242</v>
      </c>
      <c r="H250" s="958" t="s">
        <v>14</v>
      </c>
      <c r="I250" s="958" t="s">
        <v>15</v>
      </c>
      <c r="J250" s="959" t="s">
        <v>243</v>
      </c>
    </row>
    <row r="251" spans="2:10" ht="26.25" customHeight="1" x14ac:dyDescent="0.25">
      <c r="B251" s="951">
        <v>484033</v>
      </c>
      <c r="C251" s="952">
        <v>45565</v>
      </c>
      <c r="D251" s="953" t="s">
        <v>15789</v>
      </c>
      <c r="E251" s="954">
        <v>56747.4</v>
      </c>
      <c r="F251" s="953"/>
      <c r="G251" s="1150">
        <f t="shared" ref="G251:G275" si="31">+E251-F251</f>
        <v>56747.4</v>
      </c>
      <c r="H251" s="1154">
        <f t="shared" ref="H251:H275" si="32">+G251*0.16</f>
        <v>9079.5840000000007</v>
      </c>
      <c r="I251" s="1148">
        <f t="shared" ref="I251:I275" si="33">+G251+H251</f>
        <v>65826.983999999997</v>
      </c>
      <c r="J251" s="1123" t="s">
        <v>1976</v>
      </c>
    </row>
    <row r="252" spans="2:10" ht="26.25" customHeight="1" x14ac:dyDescent="0.25">
      <c r="B252" s="1147">
        <v>484004</v>
      </c>
      <c r="C252" s="1149">
        <v>45565</v>
      </c>
      <c r="D252" s="1153" t="s">
        <v>15790</v>
      </c>
      <c r="E252" s="1152">
        <v>45710.69</v>
      </c>
      <c r="F252" s="1153"/>
      <c r="G252" s="1150">
        <f t="shared" si="31"/>
        <v>45710.69</v>
      </c>
      <c r="H252" s="1154">
        <f t="shared" si="32"/>
        <v>7313.7104000000008</v>
      </c>
      <c r="I252" s="1148">
        <f t="shared" si="33"/>
        <v>53024.400400000006</v>
      </c>
      <c r="J252" s="1123" t="s">
        <v>1976</v>
      </c>
    </row>
    <row r="253" spans="2:10" ht="26.25" customHeight="1" x14ac:dyDescent="0.25">
      <c r="B253" s="1147">
        <v>483923</v>
      </c>
      <c r="C253" s="1149">
        <v>45565</v>
      </c>
      <c r="D253" s="1153" t="s">
        <v>15791</v>
      </c>
      <c r="E253" s="1152">
        <v>28839.64</v>
      </c>
      <c r="F253" s="1213">
        <v>4417.79</v>
      </c>
      <c r="G253" s="1150">
        <f t="shared" si="31"/>
        <v>24421.85</v>
      </c>
      <c r="H253" s="1154">
        <f t="shared" si="32"/>
        <v>3907.4959999999996</v>
      </c>
      <c r="I253" s="1154">
        <f t="shared" si="33"/>
        <v>28329.345999999998</v>
      </c>
      <c r="J253" s="1123" t="s">
        <v>15814</v>
      </c>
    </row>
    <row r="254" spans="2:10" ht="26.25" customHeight="1" x14ac:dyDescent="0.25">
      <c r="B254" s="1147">
        <v>483922</v>
      </c>
      <c r="C254" s="1149">
        <v>45565</v>
      </c>
      <c r="D254" s="1153" t="s">
        <v>15792</v>
      </c>
      <c r="E254" s="1152">
        <v>1221.0899999999999</v>
      </c>
      <c r="F254" s="1153"/>
      <c r="G254" s="1150">
        <f t="shared" si="31"/>
        <v>1221.0899999999999</v>
      </c>
      <c r="H254" s="1154">
        <f t="shared" si="32"/>
        <v>195.37439999999998</v>
      </c>
      <c r="I254" s="1296">
        <f t="shared" si="33"/>
        <v>1416.4643999999998</v>
      </c>
      <c r="J254" s="1123" t="s">
        <v>15829</v>
      </c>
    </row>
    <row r="255" spans="2:10" ht="26.25" customHeight="1" x14ac:dyDescent="0.25">
      <c r="B255" s="1147">
        <v>483510</v>
      </c>
      <c r="C255" s="1149">
        <v>45560</v>
      </c>
      <c r="D255" s="1153" t="s">
        <v>15793</v>
      </c>
      <c r="E255" s="1152">
        <v>65562.25</v>
      </c>
      <c r="F255" s="1153"/>
      <c r="G255" s="1150">
        <f t="shared" si="31"/>
        <v>65562.25</v>
      </c>
      <c r="H255" s="1154">
        <f t="shared" si="32"/>
        <v>10489.960000000001</v>
      </c>
      <c r="I255" s="1148">
        <f t="shared" si="33"/>
        <v>76052.210000000006</v>
      </c>
      <c r="J255" s="1123" t="s">
        <v>1976</v>
      </c>
    </row>
    <row r="256" spans="2:10" ht="26.25" customHeight="1" x14ac:dyDescent="0.25">
      <c r="B256" s="1147">
        <v>483387</v>
      </c>
      <c r="C256" s="1149">
        <v>45559</v>
      </c>
      <c r="D256" s="1153" t="s">
        <v>15794</v>
      </c>
      <c r="E256" s="1152">
        <v>32368</v>
      </c>
      <c r="F256" s="1153"/>
      <c r="G256" s="1150">
        <f t="shared" si="31"/>
        <v>32368</v>
      </c>
      <c r="H256" s="1154">
        <f t="shared" si="32"/>
        <v>5178.88</v>
      </c>
      <c r="I256" s="1297">
        <f t="shared" si="33"/>
        <v>37546.879999999997</v>
      </c>
      <c r="J256" s="1123" t="s">
        <v>15815</v>
      </c>
    </row>
    <row r="257" spans="2:10" ht="26.25" customHeight="1" x14ac:dyDescent="0.25">
      <c r="B257" s="1147">
        <v>483378</v>
      </c>
      <c r="C257" s="1149">
        <v>45559</v>
      </c>
      <c r="D257" s="1153" t="s">
        <v>15795</v>
      </c>
      <c r="E257" s="1152">
        <v>193715.65</v>
      </c>
      <c r="F257" s="1153"/>
      <c r="G257" s="1150">
        <f t="shared" si="31"/>
        <v>193715.65</v>
      </c>
      <c r="H257" s="1154">
        <f t="shared" si="32"/>
        <v>30994.504000000001</v>
      </c>
      <c r="I257" s="1146">
        <f t="shared" si="33"/>
        <v>224710.15399999998</v>
      </c>
      <c r="J257" s="1123" t="s">
        <v>15816</v>
      </c>
    </row>
    <row r="258" spans="2:10" ht="26.25" customHeight="1" x14ac:dyDescent="0.25">
      <c r="B258" s="1147">
        <v>483258</v>
      </c>
      <c r="C258" s="1149">
        <v>45558</v>
      </c>
      <c r="D258" s="1153" t="s">
        <v>15796</v>
      </c>
      <c r="E258" s="1152">
        <v>20554</v>
      </c>
      <c r="F258" s="1153"/>
      <c r="G258" s="1150">
        <f t="shared" si="31"/>
        <v>20554</v>
      </c>
      <c r="H258" s="1154">
        <f t="shared" si="32"/>
        <v>3288.64</v>
      </c>
      <c r="I258" s="1146">
        <f t="shared" si="33"/>
        <v>23842.639999999999</v>
      </c>
      <c r="J258" s="1123" t="s">
        <v>15817</v>
      </c>
    </row>
    <row r="259" spans="2:10" ht="26.25" customHeight="1" x14ac:dyDescent="0.25">
      <c r="B259" s="1147">
        <v>483257</v>
      </c>
      <c r="C259" s="1149">
        <v>45558</v>
      </c>
      <c r="D259" s="1153" t="s">
        <v>15797</v>
      </c>
      <c r="E259" s="1152">
        <v>11068</v>
      </c>
      <c r="F259" s="1153"/>
      <c r="G259" s="1150">
        <f t="shared" si="31"/>
        <v>11068</v>
      </c>
      <c r="H259" s="1154">
        <f t="shared" si="32"/>
        <v>1770.88</v>
      </c>
      <c r="I259" s="1297">
        <f t="shared" si="33"/>
        <v>12838.880000000001</v>
      </c>
      <c r="J259" s="1123" t="s">
        <v>15818</v>
      </c>
    </row>
    <row r="260" spans="2:10" ht="26.25" customHeight="1" x14ac:dyDescent="0.25">
      <c r="B260" s="1147">
        <v>483216</v>
      </c>
      <c r="C260" s="1149">
        <v>45558</v>
      </c>
      <c r="D260" s="1153" t="s">
        <v>15798</v>
      </c>
      <c r="E260" s="1152">
        <v>1457.19</v>
      </c>
      <c r="F260" s="1213">
        <f>+E260*0.245</f>
        <v>357.01155</v>
      </c>
      <c r="G260" s="1150">
        <f t="shared" si="31"/>
        <v>1100.1784500000001</v>
      </c>
      <c r="H260" s="1154">
        <f t="shared" si="32"/>
        <v>176.02855200000002</v>
      </c>
      <c r="I260" s="1220">
        <f t="shared" si="33"/>
        <v>1276.2070020000001</v>
      </c>
      <c r="J260" s="1123" t="s">
        <v>15819</v>
      </c>
    </row>
    <row r="261" spans="2:10" ht="26.25" customHeight="1" x14ac:dyDescent="0.25">
      <c r="B261" s="1147">
        <v>483174</v>
      </c>
      <c r="C261" s="1149">
        <v>45556</v>
      </c>
      <c r="D261" s="1153" t="s">
        <v>15799</v>
      </c>
      <c r="E261" s="1152">
        <v>46498.34</v>
      </c>
      <c r="F261" s="1153"/>
      <c r="G261" s="1150">
        <f t="shared" si="31"/>
        <v>46498.34</v>
      </c>
      <c r="H261" s="1154">
        <f t="shared" si="32"/>
        <v>7439.7343999999994</v>
      </c>
      <c r="I261" s="1154">
        <f t="shared" si="33"/>
        <v>53938.074399999998</v>
      </c>
      <c r="J261" s="1123" t="s">
        <v>15820</v>
      </c>
    </row>
    <row r="262" spans="2:10" ht="26.25" customHeight="1" x14ac:dyDescent="0.25">
      <c r="B262" s="1147">
        <v>483173</v>
      </c>
      <c r="C262" s="1149">
        <v>45556</v>
      </c>
      <c r="D262" s="1153" t="s">
        <v>15800</v>
      </c>
      <c r="E262" s="1152">
        <v>8200.6299999999992</v>
      </c>
      <c r="F262" s="1153"/>
      <c r="G262" s="1150">
        <f t="shared" si="31"/>
        <v>8200.6299999999992</v>
      </c>
      <c r="H262" s="1154">
        <f t="shared" si="32"/>
        <v>1312.1007999999999</v>
      </c>
      <c r="I262" s="1154">
        <f t="shared" si="33"/>
        <v>9512.7307999999994</v>
      </c>
      <c r="J262" s="1123" t="s">
        <v>15821</v>
      </c>
    </row>
    <row r="263" spans="2:10" ht="26.25" customHeight="1" x14ac:dyDescent="0.25">
      <c r="B263" s="1147">
        <v>483045</v>
      </c>
      <c r="C263" s="1149">
        <v>45555</v>
      </c>
      <c r="D263" s="1153" t="s">
        <v>15801</v>
      </c>
      <c r="E263" s="1152">
        <v>50335.54</v>
      </c>
      <c r="F263" s="1153"/>
      <c r="G263" s="1150">
        <f t="shared" si="31"/>
        <v>50335.54</v>
      </c>
      <c r="H263" s="1154">
        <f t="shared" si="32"/>
        <v>8053.6864000000005</v>
      </c>
      <c r="I263" s="1148">
        <f t="shared" si="33"/>
        <v>58389.2264</v>
      </c>
      <c r="J263" s="1123" t="s">
        <v>1976</v>
      </c>
    </row>
    <row r="264" spans="2:10" ht="26.25" customHeight="1" x14ac:dyDescent="0.25">
      <c r="B264" s="1147">
        <v>482889</v>
      </c>
      <c r="C264" s="1149">
        <v>45554</v>
      </c>
      <c r="D264" s="1153" t="s">
        <v>15802</v>
      </c>
      <c r="E264" s="1152">
        <v>85735.5</v>
      </c>
      <c r="F264" s="1153"/>
      <c r="G264" s="1150">
        <f t="shared" si="31"/>
        <v>85735.5</v>
      </c>
      <c r="H264" s="1154">
        <f t="shared" si="32"/>
        <v>13717.68</v>
      </c>
      <c r="I264" s="1298">
        <f t="shared" si="33"/>
        <v>99453.18</v>
      </c>
      <c r="J264" s="1123" t="s">
        <v>15822</v>
      </c>
    </row>
    <row r="265" spans="2:10" ht="26.25" customHeight="1" x14ac:dyDescent="0.25">
      <c r="B265" s="1147">
        <v>482888</v>
      </c>
      <c r="C265" s="1149">
        <v>45554</v>
      </c>
      <c r="D265" s="1153" t="s">
        <v>15803</v>
      </c>
      <c r="E265" s="1152">
        <v>7673.61</v>
      </c>
      <c r="F265" s="1153"/>
      <c r="G265" s="1150">
        <f t="shared" si="31"/>
        <v>7673.61</v>
      </c>
      <c r="H265" s="1154">
        <f t="shared" si="32"/>
        <v>1227.7775999999999</v>
      </c>
      <c r="I265" s="1298">
        <f t="shared" si="33"/>
        <v>8901.3876</v>
      </c>
      <c r="J265" s="1123" t="s">
        <v>15823</v>
      </c>
    </row>
    <row r="266" spans="2:10" ht="26.25" customHeight="1" x14ac:dyDescent="0.25">
      <c r="B266" s="1147">
        <v>482887</v>
      </c>
      <c r="C266" s="1149">
        <v>45554</v>
      </c>
      <c r="D266" s="1153" t="s">
        <v>15804</v>
      </c>
      <c r="E266" s="1152">
        <v>1102.26</v>
      </c>
      <c r="F266" s="1153"/>
      <c r="G266" s="1150">
        <f t="shared" si="31"/>
        <v>1102.26</v>
      </c>
      <c r="H266" s="1154">
        <f t="shared" si="32"/>
        <v>176.36160000000001</v>
      </c>
      <c r="I266" s="1154">
        <f t="shared" si="33"/>
        <v>1278.6215999999999</v>
      </c>
      <c r="J266" s="1123" t="s">
        <v>15824</v>
      </c>
    </row>
    <row r="267" spans="2:10" ht="26.25" customHeight="1" x14ac:dyDescent="0.25">
      <c r="B267" s="1147">
        <v>482879</v>
      </c>
      <c r="C267" s="1149">
        <v>45554</v>
      </c>
      <c r="D267" s="1153" t="s">
        <v>15805</v>
      </c>
      <c r="E267" s="1152">
        <v>2891.04</v>
      </c>
      <c r="F267" s="1153"/>
      <c r="G267" s="1150">
        <f t="shared" si="31"/>
        <v>2891.04</v>
      </c>
      <c r="H267" s="1154">
        <f t="shared" si="32"/>
        <v>462.56639999999999</v>
      </c>
      <c r="I267" s="1154">
        <f t="shared" si="33"/>
        <v>3353.6064000000001</v>
      </c>
      <c r="J267" s="1123" t="s">
        <v>16340</v>
      </c>
    </row>
    <row r="268" spans="2:10" ht="26.25" customHeight="1" x14ac:dyDescent="0.25">
      <c r="B268" s="1147">
        <v>482814</v>
      </c>
      <c r="C268" s="1149">
        <v>45553</v>
      </c>
      <c r="D268" s="1153" t="s">
        <v>15806</v>
      </c>
      <c r="E268" s="1152">
        <v>13974.8</v>
      </c>
      <c r="F268" s="1213">
        <f>+E268*0.245</f>
        <v>3423.8259999999996</v>
      </c>
      <c r="G268" s="1150">
        <f t="shared" si="31"/>
        <v>10550.974</v>
      </c>
      <c r="H268" s="1154">
        <f t="shared" si="32"/>
        <v>1688.1558400000001</v>
      </c>
      <c r="I268" s="1220">
        <f t="shared" si="33"/>
        <v>12239.12984</v>
      </c>
      <c r="J268" s="1123" t="s">
        <v>15825</v>
      </c>
    </row>
    <row r="269" spans="2:10" ht="26.25" customHeight="1" x14ac:dyDescent="0.25">
      <c r="B269" s="1147">
        <v>482693</v>
      </c>
      <c r="C269" s="1149">
        <v>45552</v>
      </c>
      <c r="D269" s="1153" t="s">
        <v>15807</v>
      </c>
      <c r="E269" s="1152">
        <v>43991.51</v>
      </c>
      <c r="F269" s="1153"/>
      <c r="G269" s="1150">
        <f t="shared" si="31"/>
        <v>43991.51</v>
      </c>
      <c r="H269" s="1154">
        <f t="shared" si="32"/>
        <v>7038.6416000000008</v>
      </c>
      <c r="I269" s="1148">
        <f t="shared" si="33"/>
        <v>51030.151600000005</v>
      </c>
      <c r="J269" s="1123" t="s">
        <v>1976</v>
      </c>
    </row>
    <row r="270" spans="2:10" ht="26.25" customHeight="1" x14ac:dyDescent="0.25">
      <c r="B270" s="1147">
        <v>482567</v>
      </c>
      <c r="C270" s="1149">
        <v>45548</v>
      </c>
      <c r="D270" s="1153" t="s">
        <v>15808</v>
      </c>
      <c r="E270" s="1152">
        <v>35000</v>
      </c>
      <c r="F270" s="1153"/>
      <c r="G270" s="1150">
        <f t="shared" si="31"/>
        <v>35000</v>
      </c>
      <c r="H270" s="1154">
        <f t="shared" si="32"/>
        <v>5600</v>
      </c>
      <c r="I270" s="1297">
        <f t="shared" si="33"/>
        <v>40600</v>
      </c>
      <c r="J270" s="1123" t="s">
        <v>15826</v>
      </c>
    </row>
    <row r="271" spans="2:10" ht="26.25" customHeight="1" x14ac:dyDescent="0.25">
      <c r="B271" s="1147">
        <v>482566</v>
      </c>
      <c r="C271" s="1149">
        <v>45548</v>
      </c>
      <c r="D271" s="1153" t="s">
        <v>15809</v>
      </c>
      <c r="E271" s="1152">
        <v>77535</v>
      </c>
      <c r="F271" s="1153"/>
      <c r="G271" s="1150">
        <f t="shared" si="31"/>
        <v>77535</v>
      </c>
      <c r="H271" s="1154">
        <f t="shared" si="32"/>
        <v>12405.6</v>
      </c>
      <c r="I271" s="1297">
        <f t="shared" si="33"/>
        <v>89940.6</v>
      </c>
      <c r="J271" s="1123" t="s">
        <v>15827</v>
      </c>
    </row>
    <row r="272" spans="2:10" ht="26.25" customHeight="1" x14ac:dyDescent="0.25">
      <c r="B272" s="1147">
        <v>482401</v>
      </c>
      <c r="C272" s="1149">
        <v>45547</v>
      </c>
      <c r="D272" s="1153" t="s">
        <v>15810</v>
      </c>
      <c r="E272" s="1152">
        <v>2175.42</v>
      </c>
      <c r="F272" s="1153"/>
      <c r="G272" s="1150">
        <f t="shared" si="31"/>
        <v>2175.42</v>
      </c>
      <c r="H272" s="1154">
        <f t="shared" si="32"/>
        <v>348.06720000000001</v>
      </c>
      <c r="I272" s="1220">
        <f t="shared" si="33"/>
        <v>2523.4872</v>
      </c>
      <c r="J272" s="1123" t="s">
        <v>15828</v>
      </c>
    </row>
    <row r="273" spans="2:10" ht="26.25" customHeight="1" x14ac:dyDescent="0.25">
      <c r="B273" s="1147">
        <v>482355</v>
      </c>
      <c r="C273" s="1149">
        <v>45546</v>
      </c>
      <c r="D273" s="1153" t="s">
        <v>15811</v>
      </c>
      <c r="E273" s="1152">
        <v>90819.31</v>
      </c>
      <c r="F273" s="1153"/>
      <c r="G273" s="1150">
        <f t="shared" si="31"/>
        <v>90819.31</v>
      </c>
      <c r="H273" s="1154">
        <f t="shared" si="32"/>
        <v>14531.089599999999</v>
      </c>
      <c r="I273" s="1148">
        <f t="shared" si="33"/>
        <v>105350.3996</v>
      </c>
      <c r="J273" s="1123" t="s">
        <v>1976</v>
      </c>
    </row>
    <row r="274" spans="2:10" ht="26.25" customHeight="1" x14ac:dyDescent="0.25">
      <c r="B274" s="1147">
        <v>482088</v>
      </c>
      <c r="C274" s="1149">
        <v>45540</v>
      </c>
      <c r="D274" s="1153" t="s">
        <v>15812</v>
      </c>
      <c r="E274" s="1152">
        <v>350.77</v>
      </c>
      <c r="F274" s="1153"/>
      <c r="G274" s="1150">
        <f t="shared" si="31"/>
        <v>350.77</v>
      </c>
      <c r="H274" s="1154">
        <f t="shared" si="32"/>
        <v>56.123199999999997</v>
      </c>
      <c r="I274" s="1148">
        <f t="shared" si="33"/>
        <v>406.89319999999998</v>
      </c>
      <c r="J274" s="1123" t="s">
        <v>1976</v>
      </c>
    </row>
    <row r="275" spans="2:10" ht="26.25" customHeight="1" x14ac:dyDescent="0.25">
      <c r="B275" s="1147">
        <v>481864</v>
      </c>
      <c r="C275" s="1149">
        <v>45537</v>
      </c>
      <c r="D275" s="1153" t="s">
        <v>15813</v>
      </c>
      <c r="E275" s="1152">
        <v>81040</v>
      </c>
      <c r="F275" s="1153"/>
      <c r="G275" s="1150">
        <f t="shared" si="31"/>
        <v>81040</v>
      </c>
      <c r="H275" s="1154">
        <f t="shared" si="32"/>
        <v>12966.4</v>
      </c>
      <c r="I275" s="1148">
        <f t="shared" si="33"/>
        <v>94006.399999999994</v>
      </c>
      <c r="J275" s="1123" t="s">
        <v>1976</v>
      </c>
    </row>
  </sheetData>
  <mergeCells count="18">
    <mergeCell ref="B153:J153"/>
    <mergeCell ref="B154:J154"/>
    <mergeCell ref="B1:J1"/>
    <mergeCell ref="B2:J2"/>
    <mergeCell ref="B30:J30"/>
    <mergeCell ref="B31:J31"/>
    <mergeCell ref="B61:J61"/>
    <mergeCell ref="B120:J120"/>
    <mergeCell ref="B121:J121"/>
    <mergeCell ref="B90:J90"/>
    <mergeCell ref="B91:J91"/>
    <mergeCell ref="B62:J62"/>
    <mergeCell ref="B248:J248"/>
    <mergeCell ref="B249:J249"/>
    <mergeCell ref="B220:J220"/>
    <mergeCell ref="B221:J221"/>
    <mergeCell ref="B188:J188"/>
    <mergeCell ref="B189:J189"/>
  </mergeCells>
  <pageMargins left="0.15748031496062992" right="0.15748031496062992" top="0.39370078740157483" bottom="0.31496062992125984" header="0.31496062992125984" footer="0.31496062992125984"/>
  <pageSetup paperSize="9" scale="13" orientation="portrait" horizontalDpi="300" verticalDpi="300" r:id="rId1"/>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BFCA7-5E76-4E79-857A-25E2241E4126}">
  <sheetPr codeName="Hoja56">
    <tabColor rgb="FF92D050"/>
    <pageSetUpPr fitToPage="1"/>
  </sheetPr>
  <dimension ref="A1:O211"/>
  <sheetViews>
    <sheetView showGridLines="0" showZeros="0" zoomScaleNormal="100" zoomScaleSheetLayoutView="100" workbookViewId="0">
      <pane xSplit="1" ySplit="3" topLeftCell="E9" activePane="bottomRight" state="frozen"/>
      <selection activeCell="B9" sqref="B9"/>
      <selection pane="topRight" activeCell="B9" sqref="B9"/>
      <selection pane="bottomLeft" activeCell="B9" sqref="B9"/>
      <selection pane="bottomRight" activeCell="A36" sqref="A36"/>
    </sheetView>
  </sheetViews>
  <sheetFormatPr baseColWidth="10" defaultColWidth="11.42578125" defaultRowHeight="12" x14ac:dyDescent="0.2"/>
  <cols>
    <col min="1" max="1" width="37.85546875" style="99" customWidth="1"/>
    <col min="2" max="13" width="14.28515625" style="99" customWidth="1"/>
    <col min="14" max="14" width="9.28515625" style="99" bestFit="1" customWidth="1"/>
    <col min="15" max="15" width="14.28515625" style="99" customWidth="1"/>
    <col min="16" max="16384" width="11.42578125" style="99"/>
  </cols>
  <sheetData>
    <row r="1" spans="1:15" ht="15" x14ac:dyDescent="0.2">
      <c r="A1" s="1384" t="s">
        <v>244</v>
      </c>
      <c r="B1" s="685" t="s">
        <v>46</v>
      </c>
      <c r="C1" s="97"/>
      <c r="D1" s="97"/>
      <c r="E1" s="97"/>
      <c r="F1" s="97"/>
      <c r="G1" s="97"/>
      <c r="H1" s="97"/>
      <c r="I1" s="97"/>
      <c r="J1" s="98"/>
      <c r="K1" s="98"/>
      <c r="L1" s="97"/>
      <c r="M1" s="97"/>
      <c r="N1" s="97"/>
      <c r="O1" s="97"/>
    </row>
    <row r="2" spans="1:15" x14ac:dyDescent="0.2">
      <c r="A2" s="1385"/>
    </row>
    <row r="3" spans="1:15" ht="15" customHeight="1" x14ac:dyDescent="0.2">
      <c r="A3" s="100" t="s">
        <v>42</v>
      </c>
      <c r="B3" s="101" t="s">
        <v>1</v>
      </c>
      <c r="C3" s="101" t="s">
        <v>2</v>
      </c>
      <c r="D3" s="101" t="s">
        <v>3</v>
      </c>
      <c r="E3" s="101" t="s">
        <v>4</v>
      </c>
      <c r="F3" s="102" t="s">
        <v>5</v>
      </c>
      <c r="G3" s="102" t="s">
        <v>6</v>
      </c>
      <c r="H3" s="102" t="s">
        <v>7</v>
      </c>
      <c r="I3" s="102" t="s">
        <v>8</v>
      </c>
      <c r="J3" s="102" t="s">
        <v>9</v>
      </c>
      <c r="K3" s="1299"/>
      <c r="L3" s="102" t="s">
        <v>16346</v>
      </c>
      <c r="M3" s="102" t="s">
        <v>16347</v>
      </c>
      <c r="N3" s="102" t="s">
        <v>16348</v>
      </c>
      <c r="O3" s="102" t="s">
        <v>16349</v>
      </c>
    </row>
    <row r="4" spans="1:15" s="97" customFormat="1" x14ac:dyDescent="0.2">
      <c r="A4" s="103"/>
      <c r="B4" s="104"/>
      <c r="C4" s="104"/>
      <c r="D4" s="104"/>
      <c r="E4" s="104"/>
      <c r="F4" s="104"/>
      <c r="G4" s="104"/>
      <c r="H4" s="104"/>
      <c r="I4" s="104"/>
      <c r="J4" s="104"/>
      <c r="K4" s="1300"/>
      <c r="L4" s="104"/>
      <c r="M4" s="104"/>
      <c r="N4" s="104"/>
      <c r="O4" s="104"/>
    </row>
    <row r="5" spans="1:15" s="97" customFormat="1" x14ac:dyDescent="0.2">
      <c r="A5" s="105" t="s">
        <v>245</v>
      </c>
      <c r="B5" s="104">
        <f>+'UTILIDAD VTS MERIDA'!B9</f>
        <v>7860584.4756000005</v>
      </c>
      <c r="C5" s="104">
        <f>+'UTILIDAD VTS MERIDA'!C9</f>
        <v>9056735.9616</v>
      </c>
      <c r="D5" s="104">
        <f>+'UTILIDAD VTS MERIDA'!D9</f>
        <v>7535850.3900000006</v>
      </c>
      <c r="E5" s="104">
        <f>+'UTILIDAD VTS MERIDA'!E9</f>
        <v>7595695.7208000002</v>
      </c>
      <c r="F5" s="104">
        <f>+'UTILIDAD VTS MERIDA'!F9</f>
        <v>8723762.9247999992</v>
      </c>
      <c r="G5" s="104">
        <f>+'UTILIDAD VTS MERIDA'!G9</f>
        <v>7547910.0500000007</v>
      </c>
      <c r="H5" s="104">
        <f>+'UTILIDAD VTS MERIDA'!H9</f>
        <v>9327978.0031999983</v>
      </c>
      <c r="I5" s="104">
        <f>+'UTILIDAD VTS MERIDA'!I9</f>
        <v>5159379.5119999992</v>
      </c>
      <c r="J5" s="104">
        <f>+'UTILIDAD VTS MERIDA'!J9</f>
        <v>6863005.644799999</v>
      </c>
      <c r="K5" s="1300"/>
      <c r="L5" s="104">
        <f>SUM(B5:J5)</f>
        <v>69670902.682799995</v>
      </c>
      <c r="M5" s="104">
        <f>L5/9</f>
        <v>7741211.4091999996</v>
      </c>
      <c r="N5" s="104">
        <f>+'UTILIDAD VTS MERIDA'!M9</f>
        <v>0</v>
      </c>
      <c r="O5" s="104">
        <f>M5*12</f>
        <v>92894536.910400003</v>
      </c>
    </row>
    <row r="6" spans="1:15" s="97" customFormat="1" x14ac:dyDescent="0.2">
      <c r="A6" s="105" t="s">
        <v>246</v>
      </c>
      <c r="B6" s="106">
        <f>+'UTILIDAD VTS MERIDA'!B13</f>
        <v>22728.82</v>
      </c>
      <c r="C6" s="106">
        <f>+'UTILIDAD VTS MERIDA'!C13</f>
        <v>54842.052300000003</v>
      </c>
      <c r="D6" s="106">
        <f>+'UTILIDAD VTS MERIDA'!D13</f>
        <v>87735.415200000018</v>
      </c>
      <c r="E6" s="106">
        <f>+'UTILIDAD VTS MERIDA'!E13</f>
        <v>11457.779999999999</v>
      </c>
      <c r="F6" s="106">
        <f>+'UTILIDAD VTS MERIDA'!F13</f>
        <v>126414.32829999999</v>
      </c>
      <c r="G6" s="106">
        <f>+'UTILIDAD VTS MERIDA'!G13</f>
        <v>111998.19140000001</v>
      </c>
      <c r="H6" s="106">
        <f>+'UTILIDAD VTS MERIDA'!H13</f>
        <v>35845.422399999996</v>
      </c>
      <c r="I6" s="106">
        <f>+'UTILIDAD VTS MERIDA'!I13</f>
        <v>110767.54029999999</v>
      </c>
      <c r="J6" s="106">
        <f>+'UTILIDAD VTS MERIDA'!J13</f>
        <v>136629.90230000002</v>
      </c>
      <c r="K6" s="1038"/>
      <c r="L6" s="106">
        <f t="shared" ref="L6:L56" si="0">SUM(B6:J6)</f>
        <v>698419.45219999994</v>
      </c>
      <c r="M6" s="106">
        <f t="shared" ref="M6:M56" si="1">L6/9</f>
        <v>77602.161355555552</v>
      </c>
      <c r="N6" s="106">
        <f>+'UTILIDAD VTS MERIDA'!M13</f>
        <v>0</v>
      </c>
      <c r="O6" s="106">
        <f t="shared" ref="O6:O56" si="2">M6*12</f>
        <v>931225.93626666663</v>
      </c>
    </row>
    <row r="7" spans="1:15" s="97" customFormat="1" ht="12.75" thickBot="1" x14ac:dyDescent="0.25">
      <c r="A7" s="105" t="s">
        <v>247</v>
      </c>
      <c r="B7" s="107">
        <f>+'UTILIDAD VTS MERIDA'!B14</f>
        <v>3760.34</v>
      </c>
      <c r="C7" s="107">
        <f>+'UTILIDAD VTS MERIDA'!C14</f>
        <v>17788.16</v>
      </c>
      <c r="D7" s="107">
        <f>+'UTILIDAD VTS MERIDA'!D14</f>
        <v>559.36</v>
      </c>
      <c r="E7" s="107">
        <f>+'UTILIDAD VTS MERIDA'!E14</f>
        <v>28428.27</v>
      </c>
      <c r="F7" s="107">
        <f>+'UTILIDAD VTS MERIDA'!F14</f>
        <v>11115.8</v>
      </c>
      <c r="G7" s="107">
        <f>+'UTILIDAD VTS MERIDA'!G14</f>
        <v>24231.449999999997</v>
      </c>
      <c r="H7" s="107">
        <f>+'UTILIDAD VTS MERIDA'!H14</f>
        <v>0</v>
      </c>
      <c r="I7" s="107">
        <f>+'UTILIDAD VTS MERIDA'!I14</f>
        <v>17979.16</v>
      </c>
      <c r="J7" s="107">
        <f>+'UTILIDAD VTS MERIDA'!J14</f>
        <v>2570.2299999999996</v>
      </c>
      <c r="K7" s="107"/>
      <c r="L7" s="107">
        <f t="shared" si="0"/>
        <v>106432.77</v>
      </c>
      <c r="M7" s="107">
        <f t="shared" si="1"/>
        <v>11825.863333333335</v>
      </c>
      <c r="N7" s="107">
        <f>+'UTILIDAD VTS MERIDA'!M14</f>
        <v>0</v>
      </c>
      <c r="O7" s="107">
        <f t="shared" si="2"/>
        <v>141910.36000000002</v>
      </c>
    </row>
    <row r="8" spans="1:15" s="97" customFormat="1" x14ac:dyDescent="0.2">
      <c r="A8" s="108" t="s">
        <v>248</v>
      </c>
      <c r="B8" s="104">
        <f>+B5-(B7+B6)</f>
        <v>7834095.3156000003</v>
      </c>
      <c r="C8" s="104">
        <f t="shared" ref="C8:N8" si="3">+C5-(C7+C6)</f>
        <v>8984105.7492999993</v>
      </c>
      <c r="D8" s="104">
        <f t="shared" si="3"/>
        <v>7447555.6148000006</v>
      </c>
      <c r="E8" s="104">
        <f t="shared" si="3"/>
        <v>7555809.6708000004</v>
      </c>
      <c r="F8" s="104">
        <f t="shared" si="3"/>
        <v>8586232.7964999992</v>
      </c>
      <c r="G8" s="104">
        <f t="shared" si="3"/>
        <v>7411680.4086000007</v>
      </c>
      <c r="H8" s="104">
        <f t="shared" si="3"/>
        <v>9292132.5807999987</v>
      </c>
      <c r="I8" s="104">
        <f t="shared" si="3"/>
        <v>5030632.8116999995</v>
      </c>
      <c r="J8" s="104">
        <f t="shared" si="3"/>
        <v>6723805.5124999993</v>
      </c>
      <c r="K8" s="1300"/>
      <c r="L8" s="104">
        <f t="shared" si="0"/>
        <v>68866050.460600004</v>
      </c>
      <c r="M8" s="104">
        <f t="shared" si="1"/>
        <v>7651783.3845111113</v>
      </c>
      <c r="N8" s="104">
        <f t="shared" si="3"/>
        <v>0</v>
      </c>
      <c r="O8" s="104">
        <f t="shared" si="2"/>
        <v>91821400.614133328</v>
      </c>
    </row>
    <row r="9" spans="1:15" s="97" customFormat="1" ht="12.75" thickBot="1" x14ac:dyDescent="0.25">
      <c r="A9" s="105" t="s">
        <v>249</v>
      </c>
      <c r="B9" s="109">
        <f>'UTILIDAD VTS MERIDA'!B25</f>
        <v>6450549.5179999974</v>
      </c>
      <c r="C9" s="109">
        <f>'UTILIDAD VTS MERIDA'!C25</f>
        <v>8113296.0467999987</v>
      </c>
      <c r="D9" s="109">
        <f>'UTILIDAD VTS MERIDA'!D25</f>
        <v>6205670.7687999997</v>
      </c>
      <c r="E9" s="109">
        <f>'UTILIDAD VTS MERIDA'!E25</f>
        <v>6150425.1192000005</v>
      </c>
      <c r="F9" s="109">
        <f>'UTILIDAD VTS MERIDA'!F25</f>
        <v>7157301.8711999981</v>
      </c>
      <c r="G9" s="109">
        <f>'UTILIDAD VTS MERIDA'!G25</f>
        <v>6515091.1640000017</v>
      </c>
      <c r="H9" s="109">
        <f>'UTILIDAD VTS MERIDA'!H25</f>
        <v>8023132.4019999988</v>
      </c>
      <c r="I9" s="109">
        <f>'UTILIDAD VTS MERIDA'!I25</f>
        <v>4272564.1884000013</v>
      </c>
      <c r="J9" s="109">
        <f>'UTILIDAD VTS MERIDA'!J25</f>
        <v>5782139.6192000024</v>
      </c>
      <c r="K9" s="109"/>
      <c r="L9" s="109">
        <f t="shared" si="0"/>
        <v>58670170.697600007</v>
      </c>
      <c r="M9" s="109">
        <f t="shared" si="1"/>
        <v>6518907.8552888893</v>
      </c>
      <c r="N9" s="109">
        <f>+'UTILIDAD VTS MERIDA'!M23</f>
        <v>0</v>
      </c>
      <c r="O9" s="109">
        <f t="shared" si="2"/>
        <v>78226894.263466671</v>
      </c>
    </row>
    <row r="10" spans="1:15" s="97" customFormat="1" x14ac:dyDescent="0.2">
      <c r="A10" s="108" t="s">
        <v>250</v>
      </c>
      <c r="B10" s="104">
        <f>+B8-B9</f>
        <v>1383545.797600003</v>
      </c>
      <c r="C10" s="104">
        <f t="shared" ref="C10:J10" si="4">+C8-C9</f>
        <v>870809.7025000006</v>
      </c>
      <c r="D10" s="104">
        <f t="shared" si="4"/>
        <v>1241884.8460000008</v>
      </c>
      <c r="E10" s="104">
        <f t="shared" si="4"/>
        <v>1405384.5515999999</v>
      </c>
      <c r="F10" s="104">
        <f t="shared" si="4"/>
        <v>1428930.9253000012</v>
      </c>
      <c r="G10" s="104">
        <f t="shared" si="4"/>
        <v>896589.24459999893</v>
      </c>
      <c r="H10" s="104">
        <f t="shared" si="4"/>
        <v>1269000.1787999999</v>
      </c>
      <c r="I10" s="104">
        <f t="shared" si="4"/>
        <v>758068.62329999823</v>
      </c>
      <c r="J10" s="104">
        <f t="shared" si="4"/>
        <v>941665.89329999685</v>
      </c>
      <c r="K10" s="1300"/>
      <c r="L10" s="104">
        <f t="shared" si="0"/>
        <v>10195879.763</v>
      </c>
      <c r="M10" s="104">
        <f t="shared" si="1"/>
        <v>1132875.5292222223</v>
      </c>
      <c r="N10" s="1310">
        <f>M10/$M$8</f>
        <v>0.1480537898544555</v>
      </c>
      <c r="O10" s="104">
        <f t="shared" si="2"/>
        <v>13594506.350666668</v>
      </c>
    </row>
    <row r="11" spans="1:15" s="97" customFormat="1" ht="14.25" customHeight="1" x14ac:dyDescent="0.2">
      <c r="A11" s="103"/>
      <c r="B11" s="110"/>
      <c r="C11" s="110"/>
      <c r="D11" s="110"/>
      <c r="E11" s="110"/>
      <c r="F11" s="110"/>
      <c r="G11" s="110"/>
      <c r="H11" s="110"/>
      <c r="I11" s="110"/>
      <c r="J11" s="110"/>
      <c r="K11" s="110"/>
      <c r="L11" s="110">
        <f t="shared" si="0"/>
        <v>0</v>
      </c>
      <c r="M11" s="110">
        <f t="shared" si="1"/>
        <v>0</v>
      </c>
      <c r="N11" s="1310">
        <f t="shared" ref="N11:N56" si="5">M11/$M$8</f>
        <v>0</v>
      </c>
      <c r="O11" s="110">
        <f t="shared" si="2"/>
        <v>0</v>
      </c>
    </row>
    <row r="12" spans="1:15" s="97" customFormat="1" x14ac:dyDescent="0.2">
      <c r="A12" s="108" t="s">
        <v>251</v>
      </c>
      <c r="B12" s="106"/>
      <c r="C12" s="106"/>
      <c r="D12" s="104"/>
      <c r="E12" s="104"/>
      <c r="F12" s="104"/>
      <c r="G12" s="104"/>
      <c r="H12" s="104"/>
      <c r="I12" s="104"/>
      <c r="J12" s="104"/>
      <c r="K12" s="1300"/>
      <c r="L12" s="104">
        <f t="shared" si="0"/>
        <v>0</v>
      </c>
      <c r="M12" s="104">
        <f t="shared" si="1"/>
        <v>0</v>
      </c>
      <c r="N12" s="1310">
        <f t="shared" si="5"/>
        <v>0</v>
      </c>
      <c r="O12" s="104">
        <f t="shared" si="2"/>
        <v>0</v>
      </c>
    </row>
    <row r="13" spans="1:15" s="97" customFormat="1" x14ac:dyDescent="0.2">
      <c r="A13" s="105" t="s">
        <v>252</v>
      </c>
      <c r="B13" s="111"/>
      <c r="C13" s="106"/>
      <c r="D13" s="106"/>
      <c r="E13" s="106"/>
      <c r="F13" s="106">
        <f>+'NC MEX '!I148+'NC MEX '!I123</f>
        <v>249999.99839999998</v>
      </c>
      <c r="G13" s="106"/>
      <c r="H13" s="106"/>
      <c r="I13" s="106"/>
      <c r="J13" s="106"/>
      <c r="K13" s="1038"/>
      <c r="L13" s="106">
        <f t="shared" si="0"/>
        <v>249999.99839999998</v>
      </c>
      <c r="M13" s="106">
        <f t="shared" si="1"/>
        <v>27777.777599999998</v>
      </c>
      <c r="N13" s="1310">
        <f t="shared" si="5"/>
        <v>3.6302357508222615E-3</v>
      </c>
      <c r="O13" s="106">
        <f t="shared" si="2"/>
        <v>333333.33119999996</v>
      </c>
    </row>
    <row r="14" spans="1:15" s="97" customFormat="1" x14ac:dyDescent="0.2">
      <c r="A14" s="105" t="s">
        <v>253</v>
      </c>
      <c r="B14" s="111">
        <f>+'NC MEX '!I7</f>
        <v>1967.6035999999999</v>
      </c>
      <c r="C14" s="106">
        <f>+'NC MEX '!I39+'NC MEX '!I44+'NC MEX '!I52</f>
        <v>4767.7043999999996</v>
      </c>
      <c r="D14" s="111">
        <f>+'NC MEX '!I71</f>
        <v>2619.6396</v>
      </c>
      <c r="E14" s="106">
        <f>+'NC MEX '!I112+'NC MEX '!I115</f>
        <v>3905.9983999999999</v>
      </c>
      <c r="F14" s="106">
        <f>+'NC MEX '!I147+'NC MEX '!I142</f>
        <v>4142.2555999999995</v>
      </c>
      <c r="G14" s="106">
        <v>0</v>
      </c>
      <c r="H14" s="106">
        <f>+'NC MEX '!I193</f>
        <v>595.43959999999993</v>
      </c>
      <c r="I14" s="106">
        <f>+'NC MEX '!I230+'NC MEX '!I232+'NC MEX '!I243</f>
        <v>4747.3347999999996</v>
      </c>
      <c r="J14" s="106">
        <f>+'NC MEX '!I254</f>
        <v>1416.4643999999998</v>
      </c>
      <c r="K14" s="1038"/>
      <c r="L14" s="106">
        <f t="shared" si="0"/>
        <v>24162.440400000003</v>
      </c>
      <c r="M14" s="106">
        <f t="shared" si="1"/>
        <v>2684.7156000000004</v>
      </c>
      <c r="N14" s="1310">
        <f t="shared" si="5"/>
        <v>3.5086142211428173E-4</v>
      </c>
      <c r="O14" s="106">
        <f t="shared" si="2"/>
        <v>32216.587200000005</v>
      </c>
    </row>
    <row r="15" spans="1:15" s="97" customFormat="1" x14ac:dyDescent="0.2">
      <c r="A15" s="105" t="s">
        <v>57</v>
      </c>
      <c r="B15" s="111">
        <f>+'NC MEX '!I16</f>
        <v>79984.053200000009</v>
      </c>
      <c r="C15" s="106">
        <f>+'NC MEX '!I46</f>
        <v>20855.8488</v>
      </c>
      <c r="D15" s="111">
        <f>+'NC MEX '!I73+'NC MEX '!I85</f>
        <v>224298.64400000003</v>
      </c>
      <c r="E15" s="106">
        <f>+'NC MEX '!I110</f>
        <v>55322.928800000002</v>
      </c>
      <c r="F15" s="106">
        <f>+'NC MEX '!I137</f>
        <v>13954.904399999999</v>
      </c>
      <c r="G15" s="106">
        <f>+'NC MEX '!I166+'BONIFICACIONES MEX'!G42</f>
        <v>234172.54080000002</v>
      </c>
      <c r="H15" s="106">
        <f>+'NC MEX '!I212</f>
        <v>6837.5852000000004</v>
      </c>
      <c r="I15" s="106">
        <f>+'NC MEX '!I227</f>
        <v>588939.60959999997</v>
      </c>
      <c r="J15" s="106">
        <f>+'NC MEX '!I261+'BONIFICACIONES MEX'!G75+'BONIFICACIONES MEX'!G77</f>
        <v>67974.074399999998</v>
      </c>
      <c r="K15" s="1038"/>
      <c r="L15" s="106">
        <f t="shared" si="0"/>
        <v>1292340.1892000001</v>
      </c>
      <c r="M15" s="106">
        <f t="shared" si="1"/>
        <v>143593.35435555558</v>
      </c>
      <c r="N15" s="1310">
        <f t="shared" si="5"/>
        <v>1.8765998348335373E-2</v>
      </c>
      <c r="O15" s="106">
        <f t="shared" si="2"/>
        <v>1723120.2522666669</v>
      </c>
    </row>
    <row r="16" spans="1:15" s="97" customFormat="1" x14ac:dyDescent="0.2">
      <c r="A16" s="105" t="s">
        <v>254</v>
      </c>
      <c r="B16" s="111"/>
      <c r="C16" s="106"/>
      <c r="D16" s="106"/>
      <c r="E16" s="106"/>
      <c r="F16" s="106"/>
      <c r="G16" s="106"/>
      <c r="H16" s="106"/>
      <c r="I16" s="112"/>
      <c r="J16" s="106"/>
      <c r="K16" s="1038"/>
      <c r="L16" s="106">
        <f t="shared" si="0"/>
        <v>0</v>
      </c>
      <c r="M16" s="106">
        <f t="shared" si="1"/>
        <v>0</v>
      </c>
      <c r="N16" s="1310">
        <f t="shared" si="5"/>
        <v>0</v>
      </c>
      <c r="O16" s="106">
        <f t="shared" si="2"/>
        <v>0</v>
      </c>
    </row>
    <row r="17" spans="1:15" s="97" customFormat="1" x14ac:dyDescent="0.2">
      <c r="A17" s="105" t="s">
        <v>255</v>
      </c>
      <c r="B17" s="111"/>
      <c r="C17" s="106"/>
      <c r="D17" s="111"/>
      <c r="E17" s="106"/>
      <c r="F17" s="106"/>
      <c r="G17" s="106"/>
      <c r="H17" s="106"/>
      <c r="I17" s="106"/>
      <c r="J17" s="106"/>
      <c r="K17" s="1038"/>
      <c r="L17" s="106">
        <f t="shared" si="0"/>
        <v>0</v>
      </c>
      <c r="M17" s="106">
        <f t="shared" si="1"/>
        <v>0</v>
      </c>
      <c r="N17" s="1310">
        <f t="shared" si="5"/>
        <v>0</v>
      </c>
      <c r="O17" s="106">
        <f t="shared" si="2"/>
        <v>0</v>
      </c>
    </row>
    <row r="18" spans="1:15" s="97" customFormat="1" x14ac:dyDescent="0.2">
      <c r="A18" s="105" t="s">
        <v>256</v>
      </c>
      <c r="B18" s="111">
        <f>+'NC MEX '!I4</f>
        <v>71106.758799999996</v>
      </c>
      <c r="C18" s="106">
        <f>+'NC MEX '!I47+'NC MEX '!I48+'NC MEX '!I49</f>
        <v>87893.478399999993</v>
      </c>
      <c r="D18" s="111">
        <f>+'NC MEX '!I76+'NC MEX '!I78+'NC MEX '!I81</f>
        <v>212541.83519999997</v>
      </c>
      <c r="E18" s="106">
        <f>+'NC MEX '!I99+'NC MEX '!I100+'NC MEX '!I108</f>
        <v>165444.87239999999</v>
      </c>
      <c r="F18" s="106">
        <f>+'NC MEX '!I144+'NC MEX '!I145</f>
        <v>111250.35680000001</v>
      </c>
      <c r="G18" s="113">
        <f>+'NC MEX '!I164+'NC MEX '!I175</f>
        <v>114290.61240000001</v>
      </c>
      <c r="H18" s="106">
        <f>+'NC MEX '!I207+'NC MEX '!I208+'NC MEX '!I209</f>
        <v>163521.03559999997</v>
      </c>
      <c r="I18" s="106">
        <f>+'NC MEX '!I234+'NC MEX '!I235</f>
        <v>102535.48560000001</v>
      </c>
      <c r="J18" s="106">
        <f>+'NC MEX '!I264+'NC MEX '!I265</f>
        <v>108354.56759999999</v>
      </c>
      <c r="K18" s="1038"/>
      <c r="L18" s="106">
        <f t="shared" si="0"/>
        <v>1136939.0027999999</v>
      </c>
      <c r="M18" s="106">
        <f t="shared" si="1"/>
        <v>126326.55586666666</v>
      </c>
      <c r="N18" s="1310">
        <f t="shared" si="5"/>
        <v>1.6509426563535413E-2</v>
      </c>
      <c r="O18" s="106">
        <f t="shared" si="2"/>
        <v>1515918.6703999999</v>
      </c>
    </row>
    <row r="19" spans="1:15" s="97" customFormat="1" x14ac:dyDescent="0.2">
      <c r="A19" s="105" t="s">
        <v>257</v>
      </c>
      <c r="B19" s="111"/>
      <c r="C19" s="106">
        <f>+'NC MEX '!I37</f>
        <v>2681.0036</v>
      </c>
      <c r="D19" s="111">
        <f>+'NC MEX '!I68+'NC MEX '!I83</f>
        <v>41880.257199999993</v>
      </c>
      <c r="E19" s="106"/>
      <c r="F19" s="113">
        <f>+'NC MEX '!I128+'NC MEX '!I129</f>
        <v>46548.990399999995</v>
      </c>
      <c r="G19" s="113">
        <f>+'NC MEX '!I160</f>
        <v>17723.999599999999</v>
      </c>
      <c r="H19" s="113">
        <f>+'NC MEX '!I198</f>
        <v>25932.136400000003</v>
      </c>
      <c r="I19" s="106"/>
      <c r="J19" s="106">
        <f>+'NC MEX '!I256+'NC MEX '!I259+'NC MEX '!I270+'NC MEX '!I271</f>
        <v>180926.36</v>
      </c>
      <c r="K19" s="1038"/>
      <c r="L19" s="106">
        <f t="shared" si="0"/>
        <v>315692.74719999998</v>
      </c>
      <c r="M19" s="106">
        <f t="shared" si="1"/>
        <v>35076.971911111112</v>
      </c>
      <c r="N19" s="1310">
        <f t="shared" si="5"/>
        <v>4.584156417981539E-3</v>
      </c>
      <c r="O19" s="106">
        <f t="shared" si="2"/>
        <v>420923.66293333331</v>
      </c>
    </row>
    <row r="20" spans="1:15" s="97" customFormat="1" x14ac:dyDescent="0.2">
      <c r="A20" s="105" t="s">
        <v>258</v>
      </c>
      <c r="B20" s="111"/>
      <c r="C20" s="106">
        <f>+'NC MEX '!I51</f>
        <v>239999.99799999999</v>
      </c>
      <c r="D20" s="106">
        <f>+'NC MEX '!I67+'NC MEX '!I82+'NC MEX '!I84</f>
        <v>492835.44240000006</v>
      </c>
      <c r="E20" s="106"/>
      <c r="F20" s="113">
        <f>+'NC MEX '!I130+'NC MEX '!I131</f>
        <v>273344.2096</v>
      </c>
      <c r="G20" s="114">
        <f>+'NC MEX '!I163</f>
        <v>185790.5184</v>
      </c>
      <c r="H20" s="113">
        <f>+'NC MEX '!I197</f>
        <v>125650.35320000001</v>
      </c>
      <c r="I20" s="106"/>
      <c r="J20" s="106">
        <f>+'NC MEX '!I257+'NC MEX '!I258</f>
        <v>248552.79399999999</v>
      </c>
      <c r="K20" s="1038"/>
      <c r="L20" s="106">
        <f t="shared" si="0"/>
        <v>1566173.3156000001</v>
      </c>
      <c r="M20" s="106">
        <f t="shared" si="1"/>
        <v>174019.25728888891</v>
      </c>
      <c r="N20" s="1310">
        <f t="shared" si="5"/>
        <v>2.2742313594650638E-2</v>
      </c>
      <c r="O20" s="106">
        <f t="shared" si="2"/>
        <v>2088231.0874666669</v>
      </c>
    </row>
    <row r="21" spans="1:15" s="97" customFormat="1" x14ac:dyDescent="0.2">
      <c r="A21" s="105" t="s">
        <v>259</v>
      </c>
      <c r="B21" s="115">
        <f>+'NC MEX '!I14+'NC MEX '!I21+'NC MEX '!I23</f>
        <v>79325.440000000002</v>
      </c>
      <c r="C21" s="113">
        <f>+'NC MEX '!I53</f>
        <v>9915.68</v>
      </c>
      <c r="D21" s="113">
        <f>+'NC MEX '!I79+'NC MEX '!I65+'NC MEX '!I86</f>
        <v>134838.36705600002</v>
      </c>
      <c r="E21" s="113">
        <f>+'NC MEX '!I93+'NC MEX '!I95+'NC MEX '!I105+'NC MEX '!I106</f>
        <v>109072.48000000001</v>
      </c>
      <c r="F21" s="113">
        <f>+'NC MEX '!I126+'NC MEX '!I127+'NC MEX '!I133</f>
        <v>79325.440000000002</v>
      </c>
      <c r="G21" s="116">
        <f>+'NC MEX '!I159+'NC MEX '!I168+'NC MEX '!I171+'NC MEX '!I161+'NC MEX '!I162</f>
        <v>82978.147411999991</v>
      </c>
      <c r="H21" s="113">
        <f>+'NC MEX '!I203+'NC MEX '!I204+'NC MEX '!I215</f>
        <v>57779.16848</v>
      </c>
      <c r="I21" s="106">
        <f>+'NC MEX '!I223+'NC MEX '!I224+'NC MEX '!I241</f>
        <v>529692.78197599994</v>
      </c>
      <c r="J21" s="106"/>
      <c r="K21" s="1038"/>
      <c r="L21" s="106">
        <f t="shared" si="0"/>
        <v>1082927.504924</v>
      </c>
      <c r="M21" s="106">
        <f t="shared" si="1"/>
        <v>120325.27832488889</v>
      </c>
      <c r="N21" s="1310">
        <f t="shared" si="5"/>
        <v>1.5725128676336245E-2</v>
      </c>
      <c r="O21" s="106">
        <f t="shared" si="2"/>
        <v>1443903.3398986666</v>
      </c>
    </row>
    <row r="22" spans="1:15" s="97" customFormat="1" x14ac:dyDescent="0.2">
      <c r="A22" s="105" t="s">
        <v>260</v>
      </c>
      <c r="B22" s="117"/>
      <c r="C22" s="113">
        <f>+'BONIFICACIONES MEX'!G18</f>
        <v>4756</v>
      </c>
      <c r="D22" s="113"/>
      <c r="E22" s="113"/>
      <c r="F22" s="113"/>
      <c r="G22" s="113"/>
      <c r="H22" s="113">
        <f>+'NC MEX '!I194</f>
        <v>141598.12600000002</v>
      </c>
      <c r="I22" s="106">
        <f>+'BONIFICACIONES MEX'!G62+'BONIFICACIONES MEX'!G64+'BONIFICACIONES MEX'!G66</f>
        <v>5292.48</v>
      </c>
      <c r="J22" s="106"/>
      <c r="K22" s="1038"/>
      <c r="L22" s="106">
        <f t="shared" si="0"/>
        <v>151646.60600000003</v>
      </c>
      <c r="M22" s="106">
        <f t="shared" si="1"/>
        <v>16849.622888888891</v>
      </c>
      <c r="N22" s="1310">
        <f t="shared" si="5"/>
        <v>2.202051736461362E-3</v>
      </c>
      <c r="O22" s="106">
        <f t="shared" si="2"/>
        <v>202195.47466666671</v>
      </c>
    </row>
    <row r="23" spans="1:15" s="97" customFormat="1" x14ac:dyDescent="0.2">
      <c r="A23" s="118" t="s">
        <v>261</v>
      </c>
      <c r="B23" s="119">
        <f t="shared" ref="B23:J23" si="6">SUM(B13:B22)</f>
        <v>232383.85560000001</v>
      </c>
      <c r="C23" s="119">
        <f t="shared" si="6"/>
        <v>370869.71319999994</v>
      </c>
      <c r="D23" s="119">
        <f t="shared" si="6"/>
        <v>1109014.185456</v>
      </c>
      <c r="E23" s="119">
        <f t="shared" si="6"/>
        <v>333746.27960000001</v>
      </c>
      <c r="F23" s="119">
        <f t="shared" si="6"/>
        <v>778566.15519999992</v>
      </c>
      <c r="G23" s="119">
        <f t="shared" si="6"/>
        <v>634955.81861199997</v>
      </c>
      <c r="H23" s="119">
        <f t="shared" si="6"/>
        <v>521913.84447999997</v>
      </c>
      <c r="I23" s="119">
        <f t="shared" si="6"/>
        <v>1231207.6919759999</v>
      </c>
      <c r="J23" s="119">
        <f t="shared" si="6"/>
        <v>607224.26040000003</v>
      </c>
      <c r="K23" s="1301"/>
      <c r="L23" s="119">
        <f t="shared" si="0"/>
        <v>5819881.8045239998</v>
      </c>
      <c r="M23" s="119">
        <f t="shared" si="1"/>
        <v>646653.53383600002</v>
      </c>
      <c r="N23" s="1310">
        <f t="shared" si="5"/>
        <v>8.4510172510237111E-2</v>
      </c>
      <c r="O23" s="119">
        <f t="shared" si="2"/>
        <v>7759842.4060319997</v>
      </c>
    </row>
    <row r="24" spans="1:15" s="97" customFormat="1" x14ac:dyDescent="0.2">
      <c r="A24" s="120"/>
      <c r="B24" s="106"/>
      <c r="C24" s="106"/>
      <c r="D24" s="104"/>
      <c r="E24" s="104"/>
      <c r="F24" s="104"/>
      <c r="G24" s="104"/>
      <c r="H24" s="104"/>
      <c r="I24" s="104"/>
      <c r="J24" s="104"/>
      <c r="K24" s="1300"/>
      <c r="L24" s="104">
        <f t="shared" si="0"/>
        <v>0</v>
      </c>
      <c r="M24" s="104">
        <f t="shared" si="1"/>
        <v>0</v>
      </c>
      <c r="N24" s="1310">
        <f t="shared" si="5"/>
        <v>0</v>
      </c>
      <c r="O24" s="104">
        <f t="shared" si="2"/>
        <v>0</v>
      </c>
    </row>
    <row r="25" spans="1:15" s="97" customFormat="1" ht="11.1" customHeight="1" x14ac:dyDescent="0.2">
      <c r="A25" s="108" t="s">
        <v>262</v>
      </c>
      <c r="B25" s="106"/>
      <c r="C25" s="106"/>
      <c r="E25" s="121"/>
      <c r="F25" s="104"/>
      <c r="G25" s="104"/>
      <c r="H25" s="104"/>
      <c r="I25" s="104"/>
      <c r="J25" s="104"/>
      <c r="K25" s="1300"/>
      <c r="L25" s="104">
        <f t="shared" si="0"/>
        <v>0</v>
      </c>
      <c r="M25" s="104">
        <f t="shared" si="1"/>
        <v>0</v>
      </c>
      <c r="N25" s="1310">
        <f t="shared" si="5"/>
        <v>0</v>
      </c>
      <c r="O25" s="104">
        <f t="shared" si="2"/>
        <v>0</v>
      </c>
    </row>
    <row r="26" spans="1:15" s="97" customFormat="1" ht="23.1" customHeight="1" x14ac:dyDescent="0.2">
      <c r="A26" s="105" t="s">
        <v>263</v>
      </c>
      <c r="B26" s="106">
        <f>+'UTILIDAD VTS MERIDA'!B33</f>
        <v>270799.27400000009</v>
      </c>
      <c r="C26" s="106">
        <f>+'UTILIDAD VTS MERIDA'!C33</f>
        <v>197629.54800000001</v>
      </c>
      <c r="D26" s="106">
        <f>+'UTILIDAD VTS MERIDA'!D33</f>
        <v>218827.22560000012</v>
      </c>
      <c r="E26" s="106">
        <f>+'UTILIDAD VTS MERIDA'!E33</f>
        <v>176437.85600000003</v>
      </c>
      <c r="F26" s="106">
        <f>+'UTILIDAD VTS MERIDA'!F33</f>
        <v>174399.57360000003</v>
      </c>
      <c r="G26" s="106">
        <f>+'UTILIDAD VTS MERIDA'!G33</f>
        <v>231319.9152000001</v>
      </c>
      <c r="H26" s="106">
        <f>+'UTILIDAD VTS MERIDA'!H33</f>
        <v>137824.33279999997</v>
      </c>
      <c r="I26" s="106">
        <f>+'UTILIDAD VTS MERIDA'!I33</f>
        <v>191747.8028</v>
      </c>
      <c r="J26" s="106">
        <f>+'UTILIDAD VTS MERIDA'!J33</f>
        <v>137805.21600000004</v>
      </c>
      <c r="K26" s="1038"/>
      <c r="L26" s="106">
        <f t="shared" si="0"/>
        <v>1736790.7440000002</v>
      </c>
      <c r="M26" s="106">
        <f t="shared" si="1"/>
        <v>192976.74933333334</v>
      </c>
      <c r="N26" s="1310">
        <f t="shared" si="5"/>
        <v>2.5219839563670951E-2</v>
      </c>
      <c r="O26" s="106">
        <f t="shared" si="2"/>
        <v>2315720.9920000001</v>
      </c>
    </row>
    <row r="27" spans="1:15" s="97" customFormat="1" ht="23.1" customHeight="1" x14ac:dyDescent="0.2">
      <c r="A27" s="105" t="s">
        <v>5195</v>
      </c>
      <c r="B27" s="645"/>
      <c r="C27" s="645"/>
      <c r="D27" s="645"/>
      <c r="E27" s="645"/>
      <c r="F27" s="645"/>
      <c r="G27" s="645"/>
      <c r="H27" s="645"/>
      <c r="I27" s="645"/>
      <c r="J27" s="645"/>
      <c r="K27" s="1038"/>
      <c r="L27" s="645">
        <f t="shared" si="0"/>
        <v>0</v>
      </c>
      <c r="M27" s="645">
        <f t="shared" si="1"/>
        <v>0</v>
      </c>
      <c r="N27" s="1310">
        <f t="shared" si="5"/>
        <v>0</v>
      </c>
      <c r="O27" s="645">
        <f t="shared" si="2"/>
        <v>0</v>
      </c>
    </row>
    <row r="28" spans="1:15" s="97" customFormat="1" ht="23.1" customHeight="1" x14ac:dyDescent="0.2">
      <c r="A28" s="105" t="s">
        <v>264</v>
      </c>
      <c r="B28" s="106"/>
      <c r="C28" s="106"/>
      <c r="D28" s="106"/>
      <c r="E28" s="106"/>
      <c r="F28" s="106"/>
      <c r="G28" s="106"/>
      <c r="H28" s="106"/>
      <c r="I28" s="106"/>
      <c r="J28" s="106"/>
      <c r="K28" s="1038"/>
      <c r="L28" s="106">
        <f t="shared" si="0"/>
        <v>0</v>
      </c>
      <c r="M28" s="106">
        <f t="shared" si="1"/>
        <v>0</v>
      </c>
      <c r="N28" s="1310">
        <f t="shared" si="5"/>
        <v>0</v>
      </c>
      <c r="O28" s="106">
        <f t="shared" si="2"/>
        <v>0</v>
      </c>
    </row>
    <row r="29" spans="1:15" s="97" customFormat="1" ht="23.1" customHeight="1" x14ac:dyDescent="0.2">
      <c r="A29" s="105" t="s">
        <v>265</v>
      </c>
      <c r="B29" s="106"/>
      <c r="C29" s="106">
        <f>7320.16+60127.35</f>
        <v>67447.509999999995</v>
      </c>
      <c r="D29" s="106"/>
      <c r="E29" s="106"/>
      <c r="F29" s="112">
        <f>54098+18033</f>
        <v>72131</v>
      </c>
      <c r="G29" s="106"/>
      <c r="H29" s="106"/>
      <c r="I29" s="106">
        <v>43452.87</v>
      </c>
      <c r="J29" s="106"/>
      <c r="K29" s="1038"/>
      <c r="L29" s="106">
        <f t="shared" si="0"/>
        <v>183031.38</v>
      </c>
      <c r="M29" s="106">
        <f t="shared" si="1"/>
        <v>20336.82</v>
      </c>
      <c r="N29" s="1310">
        <f t="shared" si="5"/>
        <v>2.6577882538031837E-3</v>
      </c>
      <c r="O29" s="106">
        <f t="shared" si="2"/>
        <v>244041.84</v>
      </c>
    </row>
    <row r="30" spans="1:15" s="97" customFormat="1" ht="15" customHeight="1" thickBot="1" x14ac:dyDescent="0.25">
      <c r="A30" s="122" t="s">
        <v>266</v>
      </c>
      <c r="B30" s="123">
        <f t="shared" ref="B30:J30" si="7">SUM(B26:B29)</f>
        <v>270799.27400000009</v>
      </c>
      <c r="C30" s="123">
        <f t="shared" si="7"/>
        <v>265077.05800000002</v>
      </c>
      <c r="D30" s="123">
        <f t="shared" si="7"/>
        <v>218827.22560000012</v>
      </c>
      <c r="E30" s="123">
        <f t="shared" si="7"/>
        <v>176437.85600000003</v>
      </c>
      <c r="F30" s="123">
        <f t="shared" si="7"/>
        <v>246530.57360000003</v>
      </c>
      <c r="G30" s="123">
        <f t="shared" si="7"/>
        <v>231319.9152000001</v>
      </c>
      <c r="H30" s="123">
        <f t="shared" si="7"/>
        <v>137824.33279999997</v>
      </c>
      <c r="I30" s="123">
        <f t="shared" si="7"/>
        <v>235200.6728</v>
      </c>
      <c r="J30" s="123">
        <f t="shared" si="7"/>
        <v>137805.21600000004</v>
      </c>
      <c r="K30" s="123"/>
      <c r="L30" s="123">
        <f t="shared" si="0"/>
        <v>1919822.1240000005</v>
      </c>
      <c r="M30" s="123">
        <f t="shared" si="1"/>
        <v>213313.56933333341</v>
      </c>
      <c r="N30" s="1310">
        <f t="shared" si="5"/>
        <v>2.7877627817474143E-2</v>
      </c>
      <c r="O30" s="123">
        <f t="shared" si="2"/>
        <v>2559762.8320000009</v>
      </c>
    </row>
    <row r="31" spans="1:15" s="97" customFormat="1" x14ac:dyDescent="0.2">
      <c r="A31" s="124" t="s">
        <v>267</v>
      </c>
      <c r="B31" s="104">
        <f t="shared" ref="B31:J31" si="8">+B10+B23+B30</f>
        <v>1886728.9272000031</v>
      </c>
      <c r="C31" s="104">
        <f t="shared" si="8"/>
        <v>1506756.4737000004</v>
      </c>
      <c r="D31" s="104">
        <f t="shared" si="8"/>
        <v>2569726.2570560011</v>
      </c>
      <c r="E31" s="104">
        <f t="shared" si="8"/>
        <v>1915568.6872</v>
      </c>
      <c r="F31" s="104">
        <f t="shared" si="8"/>
        <v>2454027.6541000013</v>
      </c>
      <c r="G31" s="104">
        <f t="shared" si="8"/>
        <v>1762864.9784119991</v>
      </c>
      <c r="H31" s="104">
        <f t="shared" si="8"/>
        <v>1928738.3560799998</v>
      </c>
      <c r="I31" s="104">
        <f t="shared" si="8"/>
        <v>2224476.9880759981</v>
      </c>
      <c r="J31" s="104">
        <f t="shared" si="8"/>
        <v>1686695.3696999969</v>
      </c>
      <c r="K31" s="1300"/>
      <c r="L31" s="104">
        <f t="shared" si="0"/>
        <v>17935583.691523999</v>
      </c>
      <c r="M31" s="104">
        <f t="shared" si="1"/>
        <v>1992842.6323915555</v>
      </c>
      <c r="N31" s="1310">
        <f t="shared" si="5"/>
        <v>0.26044159018216673</v>
      </c>
      <c r="O31" s="104">
        <f t="shared" si="2"/>
        <v>23914111.588698667</v>
      </c>
    </row>
    <row r="32" spans="1:15" s="97" customFormat="1" x14ac:dyDescent="0.2">
      <c r="A32" s="125"/>
      <c r="B32" s="106"/>
      <c r="C32" s="106"/>
      <c r="D32" s="104"/>
      <c r="E32" s="104"/>
      <c r="F32" s="104"/>
      <c r="G32" s="104"/>
      <c r="H32" s="104"/>
      <c r="I32" s="104"/>
      <c r="J32" s="104"/>
      <c r="K32" s="1300"/>
      <c r="L32" s="104">
        <f t="shared" si="0"/>
        <v>0</v>
      </c>
      <c r="M32" s="104">
        <f t="shared" si="1"/>
        <v>0</v>
      </c>
      <c r="N32" s="1310">
        <f t="shared" si="5"/>
        <v>0</v>
      </c>
      <c r="O32" s="104">
        <f t="shared" si="2"/>
        <v>0</v>
      </c>
    </row>
    <row r="33" spans="1:15" s="97" customFormat="1" x14ac:dyDescent="0.2">
      <c r="A33" s="108" t="s">
        <v>268</v>
      </c>
      <c r="B33" s="106"/>
      <c r="C33" s="106"/>
      <c r="D33" s="104"/>
      <c r="E33" s="104"/>
      <c r="F33" s="104"/>
      <c r="G33" s="104"/>
      <c r="H33" s="104"/>
      <c r="I33" s="104"/>
      <c r="J33" s="104"/>
      <c r="K33" s="1300"/>
      <c r="L33" s="104">
        <f t="shared" si="0"/>
        <v>0</v>
      </c>
      <c r="M33" s="104">
        <f t="shared" si="1"/>
        <v>0</v>
      </c>
      <c r="N33" s="1310">
        <f t="shared" si="5"/>
        <v>0</v>
      </c>
      <c r="O33" s="104">
        <f t="shared" si="2"/>
        <v>0</v>
      </c>
    </row>
    <row r="34" spans="1:15" s="97" customFormat="1" x14ac:dyDescent="0.2">
      <c r="A34" s="105" t="s">
        <v>269</v>
      </c>
      <c r="B34" s="106">
        <f>+'GTOS OPERATIVOS DIRAC MID'!B29</f>
        <v>14036</v>
      </c>
      <c r="C34" s="106">
        <f>+'GTOS OPERATIVOS DIRAC MID'!C29</f>
        <v>4176</v>
      </c>
      <c r="D34" s="106">
        <f>+'GTOS OPERATIVOS DIRAC MID'!D29</f>
        <v>27260</v>
      </c>
      <c r="E34" s="106">
        <f>+'GTOS OPERATIVOS DIRAC MID'!E29</f>
        <v>28008.48</v>
      </c>
      <c r="F34" s="106">
        <f>+'GTOS OPERATIVOS DIRAC MID'!F29</f>
        <v>28040</v>
      </c>
      <c r="G34" s="106">
        <f>+'GTOS OPERATIVOS DIRAC MID'!G29</f>
        <v>11948</v>
      </c>
      <c r="H34" s="106">
        <f>+'GTOS OPERATIVOS DIRAC MID'!H29</f>
        <v>0</v>
      </c>
      <c r="I34" s="106">
        <f>+'GTOS OPERATIVOS DIRAC MID'!I29</f>
        <v>22968</v>
      </c>
      <c r="J34" s="106">
        <f>+'GTOS OPERATIVOS DIRAC MID'!J29</f>
        <v>40102.01</v>
      </c>
      <c r="K34" s="1038"/>
      <c r="L34" s="106">
        <f t="shared" si="0"/>
        <v>176538.49</v>
      </c>
      <c r="M34" s="106">
        <f t="shared" si="1"/>
        <v>19615.387777777778</v>
      </c>
      <c r="N34" s="1310">
        <f t="shared" si="5"/>
        <v>2.5635053675831477E-3</v>
      </c>
      <c r="O34" s="106">
        <f t="shared" si="2"/>
        <v>235384.65333333332</v>
      </c>
    </row>
    <row r="35" spans="1:15" s="97" customFormat="1" x14ac:dyDescent="0.2">
      <c r="A35" s="105" t="s">
        <v>47</v>
      </c>
      <c r="B35" s="106">
        <f>+'GTOS OPERATIVOS DIRAC MID'!B22</f>
        <v>391699.55156950006</v>
      </c>
      <c r="C35" s="106">
        <f>+'GTOS OPERATIVOS DIRAC MID'!C22</f>
        <v>446373.47480999999</v>
      </c>
      <c r="D35" s="106">
        <f>+'GTOS OPERATIVOS DIRAC MID'!D22</f>
        <v>443623.15193250001</v>
      </c>
      <c r="E35" s="106">
        <f>+'GTOS OPERATIVOS DIRAC MID'!E22</f>
        <v>436518.26599999995</v>
      </c>
      <c r="F35" s="106">
        <f>+'GTOS OPERATIVOS DIRAC MID'!F22</f>
        <v>474461.12733333337</v>
      </c>
      <c r="G35" s="106">
        <f>+'GTOS OPERATIVOS DIRAC MID'!G22</f>
        <v>500738.44136450009</v>
      </c>
      <c r="H35" s="106">
        <f>+'GTOS OPERATIVOS DIRAC MID'!H22</f>
        <v>422363.96549999993</v>
      </c>
      <c r="I35" s="106">
        <f>+'GTOS OPERATIVOS DIRAC MID'!I22</f>
        <v>488156.35344500007</v>
      </c>
      <c r="J35" s="106">
        <f>+'GTOS OPERATIVOS DIRAC MID'!J22</f>
        <v>421279.74649999995</v>
      </c>
      <c r="K35" s="1038"/>
      <c r="L35" s="106">
        <f t="shared" si="0"/>
        <v>4025214.0784548335</v>
      </c>
      <c r="M35" s="106">
        <f t="shared" si="1"/>
        <v>447246.00871720375</v>
      </c>
      <c r="N35" s="1310">
        <f t="shared" si="5"/>
        <v>5.8449904583358671E-2</v>
      </c>
      <c r="O35" s="106">
        <f t="shared" si="2"/>
        <v>5366952.1046064449</v>
      </c>
    </row>
    <row r="36" spans="1:15" s="97" customFormat="1" x14ac:dyDescent="0.2">
      <c r="A36" s="105" t="s">
        <v>270</v>
      </c>
      <c r="B36" s="106">
        <f>+'GTOS OPERATIVOS DIRAC MID'!B24</f>
        <v>72762.316000000006</v>
      </c>
      <c r="C36" s="106">
        <f>+'GTOS OPERATIVOS DIRAC MID'!C24</f>
        <v>19337.527000000002</v>
      </c>
      <c r="D36" s="106">
        <f>+'GTOS OPERATIVOS DIRAC MID'!D24</f>
        <v>80297.448000000004</v>
      </c>
      <c r="E36" s="106">
        <f>+'GTOS OPERATIVOS DIRAC MID'!E24</f>
        <v>0</v>
      </c>
      <c r="F36" s="106">
        <f>+'GTOS OPERATIVOS DIRAC MID'!F24</f>
        <v>80650.08600000001</v>
      </c>
      <c r="G36" s="106">
        <f>+'GTOS OPERATIVOS DIRAC MID'!G24</f>
        <v>19184.291499999999</v>
      </c>
      <c r="H36" s="106">
        <f>+'GTOS OPERATIVOS DIRAC MID'!H24</f>
        <v>76709.517500000016</v>
      </c>
      <c r="I36" s="106">
        <f>+'GTOS OPERATIVOS DIRAC MID'!I24</f>
        <v>19184.291499999999</v>
      </c>
      <c r="J36" s="106">
        <f>+'GTOS OPERATIVOS DIRAC MID'!J24</f>
        <v>76575.399999999994</v>
      </c>
      <c r="K36" s="1038"/>
      <c r="L36" s="106">
        <f t="shared" si="0"/>
        <v>444700.87750000006</v>
      </c>
      <c r="M36" s="106">
        <f t="shared" si="1"/>
        <v>49411.20861111112</v>
      </c>
      <c r="N36" s="1310">
        <f t="shared" si="5"/>
        <v>6.4574761370179727E-3</v>
      </c>
      <c r="O36" s="106">
        <f t="shared" si="2"/>
        <v>592934.50333333341</v>
      </c>
    </row>
    <row r="37" spans="1:15" s="97" customFormat="1" x14ac:dyDescent="0.2">
      <c r="A37" s="105" t="s">
        <v>70</v>
      </c>
      <c r="B37" s="106">
        <f>+'GTOS OPERATIVOS DIRAC MID'!B35</f>
        <v>0</v>
      </c>
      <c r="C37" s="106">
        <f>+'GTOS OPERATIVOS DIRAC MID'!C35</f>
        <v>278558.01</v>
      </c>
      <c r="D37" s="106">
        <f>+'GTOS OPERATIVOS DIRAC MID'!D35</f>
        <v>137385.58000000002</v>
      </c>
      <c r="E37" s="106">
        <f>+'GTOS OPERATIVOS DIRAC MID'!E35</f>
        <v>16055.079999999998</v>
      </c>
      <c r="F37" s="106">
        <f>+'GTOS OPERATIVOS DIRAC MID'!F35</f>
        <v>34367.65</v>
      </c>
      <c r="G37" s="106">
        <f>+'GTOS OPERATIVOS DIRAC MID'!G35</f>
        <v>136832.35999999999</v>
      </c>
      <c r="H37" s="106">
        <f>+'GTOS OPERATIVOS DIRAC MID'!H35</f>
        <v>430843.59</v>
      </c>
      <c r="I37" s="106">
        <f>+'GTOS OPERATIVOS DIRAC MID'!I35</f>
        <v>125183.89</v>
      </c>
      <c r="J37" s="106">
        <f>+'GTOS OPERATIVOS DIRAC MID'!J35</f>
        <v>174667.22</v>
      </c>
      <c r="K37" s="1038"/>
      <c r="L37" s="106">
        <f t="shared" si="0"/>
        <v>1333893.3799999999</v>
      </c>
      <c r="M37" s="106">
        <f t="shared" si="1"/>
        <v>148210.37555555554</v>
      </c>
      <c r="N37" s="1310">
        <f t="shared" si="5"/>
        <v>1.936938986740867E-2</v>
      </c>
      <c r="O37" s="106">
        <f t="shared" si="2"/>
        <v>1778524.5066666664</v>
      </c>
    </row>
    <row r="38" spans="1:15" s="97" customFormat="1" x14ac:dyDescent="0.2">
      <c r="A38" s="105" t="s">
        <v>81</v>
      </c>
      <c r="B38" s="106">
        <f>+'GTOS OPERATIVOS DIRAC MID'!B51</f>
        <v>114936.57</v>
      </c>
      <c r="C38" s="106">
        <f>+'GTOS OPERATIVOS DIRAC MID'!C51</f>
        <v>199550.96399999998</v>
      </c>
      <c r="D38" s="106">
        <f>+'GTOS OPERATIVOS DIRAC MID'!D51</f>
        <v>265292.21999999997</v>
      </c>
      <c r="E38" s="106">
        <f>+'GTOS OPERATIVOS DIRAC MID'!E51</f>
        <v>165372.45000000001</v>
      </c>
      <c r="F38" s="106">
        <f>+'GTOS OPERATIVOS DIRAC MID'!F51</f>
        <v>334886.44</v>
      </c>
      <c r="G38" s="106">
        <f>+'GTOS OPERATIVOS DIRAC MID'!G51</f>
        <v>236707.34</v>
      </c>
      <c r="H38" s="106">
        <f>+'GTOS OPERATIVOS DIRAC MID'!H51</f>
        <v>396645.6</v>
      </c>
      <c r="I38" s="106">
        <f>+'GTOS OPERATIVOS DIRAC MID'!I51</f>
        <v>139399.67000000001</v>
      </c>
      <c r="J38" s="106">
        <f>+'GTOS OPERATIVOS DIRAC MID'!J51</f>
        <v>226435.03999999998</v>
      </c>
      <c r="K38" s="1038"/>
      <c r="L38" s="106">
        <f t="shared" si="0"/>
        <v>2079226.2939999998</v>
      </c>
      <c r="M38" s="106">
        <f t="shared" si="1"/>
        <v>231025.14377777776</v>
      </c>
      <c r="N38" s="1310">
        <f t="shared" si="5"/>
        <v>3.0192326699344803E-2</v>
      </c>
      <c r="O38" s="106">
        <f t="shared" si="2"/>
        <v>2772301.725333333</v>
      </c>
    </row>
    <row r="39" spans="1:15" s="97" customFormat="1" x14ac:dyDescent="0.2">
      <c r="A39" s="105" t="s">
        <v>121</v>
      </c>
      <c r="B39" s="106">
        <f>+'GTOS OPERATIVOS DIRAC MID'!B106</f>
        <v>400000</v>
      </c>
      <c r="C39" s="106">
        <f>+'GTOS OPERATIVOS DIRAC MID'!C106</f>
        <v>291854.62</v>
      </c>
      <c r="D39" s="106">
        <f>+'GTOS OPERATIVOS DIRAC MID'!D106</f>
        <v>928</v>
      </c>
      <c r="E39" s="106">
        <f>+'GTOS OPERATIVOS DIRAC MID'!E106</f>
        <v>0</v>
      </c>
      <c r="F39" s="106">
        <f>+'GTOS OPERATIVOS DIRAC MID'!F106</f>
        <v>0</v>
      </c>
      <c r="G39" s="106">
        <f>+'GTOS OPERATIVOS DIRAC MID'!G106</f>
        <v>6264</v>
      </c>
      <c r="H39" s="106">
        <f>+'GTOS OPERATIVOS DIRAC MID'!H106</f>
        <v>300928</v>
      </c>
      <c r="I39" s="106">
        <f>+'GTOS OPERATIVOS DIRAC MID'!I106</f>
        <v>187034</v>
      </c>
      <c r="J39" s="106">
        <f>+'GTOS OPERATIVOS DIRAC MID'!J106</f>
        <v>106728</v>
      </c>
      <c r="K39" s="1038"/>
      <c r="L39" s="106">
        <f t="shared" si="0"/>
        <v>1293736.6200000001</v>
      </c>
      <c r="M39" s="106">
        <f t="shared" si="1"/>
        <v>143748.51333333334</v>
      </c>
      <c r="N39" s="1310">
        <f t="shared" si="5"/>
        <v>1.8786275840519985E-2</v>
      </c>
      <c r="O39" s="106">
        <f t="shared" si="2"/>
        <v>1724982.1600000001</v>
      </c>
    </row>
    <row r="40" spans="1:15" s="97" customFormat="1" x14ac:dyDescent="0.2">
      <c r="A40" s="105" t="s">
        <v>139</v>
      </c>
      <c r="B40" s="106">
        <f>+'GTOS OPERATIVOS DIRAC MID'!B131</f>
        <v>72384.820000000007</v>
      </c>
      <c r="C40" s="106">
        <f>+'GTOS OPERATIVOS DIRAC MID'!C131</f>
        <v>72384.820000000007</v>
      </c>
      <c r="D40" s="106">
        <f>+'GTOS OPERATIVOS DIRAC MID'!D131</f>
        <v>72384.820000000007</v>
      </c>
      <c r="E40" s="106">
        <f>+'GTOS OPERATIVOS DIRAC MID'!E131</f>
        <v>150878.02000000002</v>
      </c>
      <c r="F40" s="106">
        <f>+'GTOS OPERATIVOS DIRAC MID'!F131</f>
        <v>84640.48000000001</v>
      </c>
      <c r="G40" s="106">
        <f>+'GTOS OPERATIVOS DIRAC MID'!G131</f>
        <v>88183.37</v>
      </c>
      <c r="H40" s="106">
        <f>+'GTOS OPERATIVOS DIRAC MID'!H131</f>
        <v>267131.58999999997</v>
      </c>
      <c r="I40" s="106">
        <f>+'GTOS OPERATIVOS DIRAC MID'!I131</f>
        <v>80357.48</v>
      </c>
      <c r="J40" s="106">
        <f>+'GTOS OPERATIVOS DIRAC MID'!J131</f>
        <v>80357.48</v>
      </c>
      <c r="K40" s="1038"/>
      <c r="L40" s="106">
        <f t="shared" si="0"/>
        <v>968702.88</v>
      </c>
      <c r="M40" s="106">
        <f t="shared" si="1"/>
        <v>107633.65333333334</v>
      </c>
      <c r="N40" s="1310">
        <f t="shared" si="5"/>
        <v>1.4066479397627417E-2</v>
      </c>
      <c r="O40" s="106">
        <f t="shared" si="2"/>
        <v>1291603.8400000001</v>
      </c>
    </row>
    <row r="41" spans="1:15" s="97" customFormat="1" x14ac:dyDescent="0.2">
      <c r="A41" s="105" t="s">
        <v>271</v>
      </c>
      <c r="B41" s="106">
        <f>+'GTOS OPERATIVOS DIRAC MID'!B155</f>
        <v>20373</v>
      </c>
      <c r="C41" s="106">
        <f>+'GTOS OPERATIVOS DIRAC MID'!C155</f>
        <v>16067.4</v>
      </c>
      <c r="D41" s="106">
        <f>+'GTOS OPERATIVOS DIRAC MID'!D155</f>
        <v>26644.239999999998</v>
      </c>
      <c r="E41" s="106">
        <f>+'GTOS OPERATIVOS DIRAC MID'!E155</f>
        <v>93936.85</v>
      </c>
      <c r="F41" s="106">
        <f>+'GTOS OPERATIVOS DIRAC MID'!F155</f>
        <v>132347.65</v>
      </c>
      <c r="G41" s="106">
        <f>+'GTOS OPERATIVOS DIRAC MID'!G155</f>
        <v>10990</v>
      </c>
      <c r="H41" s="106">
        <f>+'GTOS OPERATIVOS DIRAC MID'!H155</f>
        <v>37595</v>
      </c>
      <c r="I41" s="106">
        <f>+'GTOS OPERATIVOS DIRAC MID'!I155</f>
        <v>44497</v>
      </c>
      <c r="J41" s="106">
        <f>+'GTOS OPERATIVOS DIRAC MID'!J155</f>
        <v>68490</v>
      </c>
      <c r="K41" s="1038"/>
      <c r="L41" s="106">
        <f t="shared" si="0"/>
        <v>450941.14</v>
      </c>
      <c r="M41" s="106">
        <f t="shared" si="1"/>
        <v>50104.571111111116</v>
      </c>
      <c r="N41" s="1310">
        <f t="shared" si="5"/>
        <v>6.5480906336859669E-3</v>
      </c>
      <c r="O41" s="106">
        <f t="shared" si="2"/>
        <v>601254.85333333339</v>
      </c>
    </row>
    <row r="42" spans="1:15" s="97" customFormat="1" x14ac:dyDescent="0.2">
      <c r="A42" s="1267" t="s">
        <v>15783</v>
      </c>
      <c r="B42" s="1268"/>
      <c r="C42" s="1268"/>
      <c r="D42" s="1268"/>
      <c r="E42" s="1268"/>
      <c r="F42" s="1268"/>
      <c r="G42" s="1268"/>
      <c r="H42" s="1268">
        <f>+'GTOS OPERATIVOS DIRAC MID'!H164</f>
        <v>0</v>
      </c>
      <c r="I42" s="1268">
        <f>+'GTOS OPERATIVOS DIRAC MID'!I164</f>
        <v>0</v>
      </c>
      <c r="J42" s="1268">
        <f>+'GTOS OPERATIVOS DIRAC MID'!J164</f>
        <v>0</v>
      </c>
      <c r="K42" s="1268"/>
      <c r="L42" s="1268">
        <f t="shared" si="0"/>
        <v>0</v>
      </c>
      <c r="M42" s="1268">
        <f t="shared" si="1"/>
        <v>0</v>
      </c>
      <c r="N42" s="1310">
        <f t="shared" si="5"/>
        <v>0</v>
      </c>
      <c r="O42" s="1268">
        <f t="shared" si="2"/>
        <v>0</v>
      </c>
    </row>
    <row r="43" spans="1:15" ht="12.75" thickBot="1" x14ac:dyDescent="0.25">
      <c r="A43" s="108" t="s">
        <v>272</v>
      </c>
      <c r="B43" s="126">
        <f t="shared" ref="B43:J43" si="9">SUM(B34:B42)</f>
        <v>1086192.2575695</v>
      </c>
      <c r="C43" s="126">
        <f t="shared" si="9"/>
        <v>1328302.8158099998</v>
      </c>
      <c r="D43" s="126">
        <f t="shared" si="9"/>
        <v>1053815.4599325</v>
      </c>
      <c r="E43" s="126">
        <f t="shared" si="9"/>
        <v>890769.14599999995</v>
      </c>
      <c r="F43" s="126">
        <f t="shared" si="9"/>
        <v>1169393.4333333333</v>
      </c>
      <c r="G43" s="126">
        <f t="shared" si="9"/>
        <v>1010847.8028645001</v>
      </c>
      <c r="H43" s="126">
        <f t="shared" si="9"/>
        <v>1932217.2629999998</v>
      </c>
      <c r="I43" s="126">
        <f t="shared" si="9"/>
        <v>1106780.6849450001</v>
      </c>
      <c r="J43" s="126">
        <f t="shared" si="9"/>
        <v>1194634.8964999998</v>
      </c>
      <c r="K43" s="1302"/>
      <c r="L43" s="126">
        <f t="shared" si="0"/>
        <v>10772953.759954832</v>
      </c>
      <c r="M43" s="126">
        <f t="shared" si="1"/>
        <v>1196994.8622172037</v>
      </c>
      <c r="N43" s="1310">
        <f t="shared" si="5"/>
        <v>0.15643344852654664</v>
      </c>
      <c r="O43" s="126">
        <f t="shared" si="2"/>
        <v>14363938.346606445</v>
      </c>
    </row>
    <row r="44" spans="1:15" x14ac:dyDescent="0.2">
      <c r="A44" s="103"/>
      <c r="B44" s="106"/>
      <c r="C44" s="106"/>
      <c r="D44" s="104"/>
      <c r="E44" s="104"/>
      <c r="F44" s="104"/>
      <c r="G44" s="104"/>
      <c r="H44" s="104"/>
      <c r="I44" s="104"/>
      <c r="J44" s="104"/>
      <c r="K44" s="1300"/>
      <c r="L44" s="104">
        <f t="shared" si="0"/>
        <v>0</v>
      </c>
      <c r="M44" s="104">
        <f t="shared" si="1"/>
        <v>0</v>
      </c>
      <c r="N44" s="1310">
        <f t="shared" si="5"/>
        <v>0</v>
      </c>
      <c r="O44" s="104">
        <f t="shared" si="2"/>
        <v>0</v>
      </c>
    </row>
    <row r="45" spans="1:15" x14ac:dyDescent="0.2">
      <c r="A45" s="108" t="s">
        <v>273</v>
      </c>
      <c r="B45" s="127">
        <f t="shared" ref="B45:J45" si="10">B31-B43</f>
        <v>800536.66963050305</v>
      </c>
      <c r="C45" s="127">
        <f t="shared" si="10"/>
        <v>178453.65789000061</v>
      </c>
      <c r="D45" s="127">
        <f t="shared" si="10"/>
        <v>1515910.7971235011</v>
      </c>
      <c r="E45" s="127">
        <f t="shared" si="10"/>
        <v>1024799.5412000001</v>
      </c>
      <c r="F45" s="127">
        <f t="shared" si="10"/>
        <v>1284634.220766668</v>
      </c>
      <c r="G45" s="127">
        <f t="shared" si="10"/>
        <v>752017.17554749898</v>
      </c>
      <c r="H45" s="127">
        <f t="shared" si="10"/>
        <v>-3478.9069199999794</v>
      </c>
      <c r="I45" s="127">
        <f t="shared" si="10"/>
        <v>1117696.303130998</v>
      </c>
      <c r="J45" s="127">
        <f t="shared" si="10"/>
        <v>492060.4731999971</v>
      </c>
      <c r="K45" s="1303"/>
      <c r="L45" s="127">
        <f t="shared" si="0"/>
        <v>7162629.9315691674</v>
      </c>
      <c r="M45" s="127">
        <f t="shared" si="1"/>
        <v>795847.77017435199</v>
      </c>
      <c r="N45" s="1310">
        <f t="shared" si="5"/>
        <v>0.10400814165562011</v>
      </c>
      <c r="O45" s="127">
        <f t="shared" si="2"/>
        <v>9550173.2420922238</v>
      </c>
    </row>
    <row r="46" spans="1:15" x14ac:dyDescent="0.2">
      <c r="A46" s="128"/>
      <c r="B46" s="106"/>
      <c r="C46" s="106"/>
      <c r="D46" s="104"/>
      <c r="E46" s="104"/>
      <c r="F46" s="104"/>
      <c r="G46" s="104"/>
      <c r="H46" s="104"/>
      <c r="I46" s="104"/>
      <c r="J46" s="104"/>
      <c r="K46" s="1300"/>
      <c r="L46" s="104">
        <f t="shared" si="0"/>
        <v>0</v>
      </c>
      <c r="M46" s="104">
        <f t="shared" si="1"/>
        <v>0</v>
      </c>
      <c r="N46" s="1310">
        <f t="shared" si="5"/>
        <v>0</v>
      </c>
      <c r="O46" s="104">
        <f t="shared" si="2"/>
        <v>0</v>
      </c>
    </row>
    <row r="47" spans="1:15" x14ac:dyDescent="0.2">
      <c r="A47" s="128" t="s">
        <v>274</v>
      </c>
      <c r="B47" s="106"/>
      <c r="C47" s="106"/>
      <c r="D47" s="104"/>
      <c r="E47" s="104"/>
      <c r="F47" s="104"/>
      <c r="G47" s="104"/>
      <c r="H47" s="104"/>
      <c r="I47" s="104"/>
      <c r="J47" s="104"/>
      <c r="K47" s="1300"/>
      <c r="L47" s="104">
        <f t="shared" si="0"/>
        <v>0</v>
      </c>
      <c r="M47" s="104">
        <f t="shared" si="1"/>
        <v>0</v>
      </c>
      <c r="N47" s="1310">
        <f t="shared" si="5"/>
        <v>0</v>
      </c>
      <c r="O47" s="104">
        <f t="shared" si="2"/>
        <v>0</v>
      </c>
    </row>
    <row r="48" spans="1:15" x14ac:dyDescent="0.2">
      <c r="A48" s="103" t="s">
        <v>275</v>
      </c>
      <c r="B48" s="106">
        <f>+'GTOS OPERATIVOS DIRAC MID'!B140</f>
        <v>145610.70000000001</v>
      </c>
      <c r="C48" s="106">
        <f>+'GTOS OPERATIVOS DIRAC MID'!C140</f>
        <v>141389.06</v>
      </c>
      <c r="D48" s="106">
        <f>+'GTOS OPERATIVOS DIRAC MID'!D140</f>
        <v>133552.42000000001</v>
      </c>
      <c r="E48" s="106">
        <f>+'GTOS OPERATIVOS DIRAC MID'!E140</f>
        <v>138110.96</v>
      </c>
      <c r="F48" s="106">
        <f>+'GTOS OPERATIVOS DIRAC MID'!F140</f>
        <v>73734.23000000001</v>
      </c>
      <c r="G48" s="106">
        <f>+'GTOS OPERATIVOS DIRAC MID'!G140</f>
        <v>115298.35</v>
      </c>
      <c r="H48" s="106">
        <f>+'GTOS OPERATIVOS DIRAC MID'!H140</f>
        <v>81452.37</v>
      </c>
      <c r="I48" s="106">
        <f>+'GTOS OPERATIVOS DIRAC MID'!I140</f>
        <v>116552.21</v>
      </c>
      <c r="J48" s="106">
        <f>+'GTOS OPERATIVOS DIRAC MID'!J140</f>
        <v>269152.64000000001</v>
      </c>
      <c r="K48" s="1038"/>
      <c r="L48" s="106">
        <f t="shared" si="0"/>
        <v>1214852.94</v>
      </c>
      <c r="M48" s="106">
        <f t="shared" si="1"/>
        <v>134983.66</v>
      </c>
      <c r="N48" s="1310">
        <f t="shared" si="5"/>
        <v>1.7640810412019314E-2</v>
      </c>
      <c r="O48" s="106">
        <f t="shared" si="2"/>
        <v>1619803.92</v>
      </c>
    </row>
    <row r="49" spans="1:15" x14ac:dyDescent="0.2">
      <c r="A49" s="105" t="s">
        <v>10615</v>
      </c>
      <c r="B49" s="106">
        <v>7105.5</v>
      </c>
      <c r="C49" s="106"/>
      <c r="D49" s="106">
        <v>5605.42</v>
      </c>
      <c r="E49" s="1038"/>
      <c r="F49" s="1038"/>
      <c r="G49" s="1038">
        <v>8823.4500000000007</v>
      </c>
      <c r="H49" s="1038"/>
      <c r="I49" s="1038"/>
      <c r="J49" s="1038"/>
      <c r="K49" s="1038"/>
      <c r="L49" s="1038">
        <f t="shared" si="0"/>
        <v>21534.370000000003</v>
      </c>
      <c r="M49" s="1038">
        <f t="shared" si="1"/>
        <v>2392.7077777777781</v>
      </c>
      <c r="N49" s="1310">
        <f t="shared" si="5"/>
        <v>3.1269936138301352E-4</v>
      </c>
      <c r="O49" s="1038">
        <f t="shared" si="2"/>
        <v>28712.493333333339</v>
      </c>
    </row>
    <row r="50" spans="1:15" x14ac:dyDescent="0.2">
      <c r="A50" s="454" t="s">
        <v>276</v>
      </c>
      <c r="B50" s="455">
        <f>+'NC MEX '!I6+'NC MEX '!I9+'NC MEX '!I12+'NC MEX '!I15+'NC MEX '!I18+'NC MEX '!I19+'NC MEX '!I20+'NC MEX '!I25+'NC MEX '!I26+'NC MEX '!I27</f>
        <v>398371.12080000003</v>
      </c>
      <c r="C50" s="455">
        <f>+'NC MEX '!I35+'NC MEX '!I38+'NC MEX '!I41+'NC MEX '!I42+'NC MEX '!I45+'NC MEX '!I54+'NC MEX '!I55+'NC MEX '!I56+'NC MEX '!I57</f>
        <v>466249.21679999999</v>
      </c>
      <c r="D50" s="455">
        <f>+'NC MEX '!I64+'NC MEX '!I66+'NC MEX '!I72+'NC MEX '!I75+'NC MEX '!I80</f>
        <v>377548.47119999997</v>
      </c>
      <c r="E50" s="455">
        <f>+'NC MEX '!I94+'NC MEX '!I96+'NC MEX '!I101+'NC MEX '!I102+'NC MEX '!I103+'NC MEX '!I107+'NC MEX '!I113+'NC MEX '!I114+'NC MEX '!I117</f>
        <v>407374.14759999991</v>
      </c>
      <c r="F50" s="455">
        <f>+'NC MEX '!I124+'NC MEX '!I132+'NC MEX '!I135+'NC MEX '!I136+'NC MEX '!I139+'NC MEX '!I143</f>
        <v>390040.76639999996</v>
      </c>
      <c r="G50" s="455">
        <f>+'NC MEX '!I156+'NC MEX '!I165+'NC MEX '!I174+'NC MEX '!I176+'NC MEX '!I177+'NC MEX '!I178+'NC MEX '!I179+'NC MEX '!I180+'NC MEX '!I181+'NC MEX '!I182+'NC MEX '!I183</f>
        <v>451472.5916000001</v>
      </c>
      <c r="H50" s="455">
        <f>+'NC MEX '!I191+'NC MEX '!I195+'NC MEX '!I199+'NC MEX '!I200+'NC MEX '!I201+'NC MEX '!I202+'NC MEX '!I210+'NC MEX '!I211+'NC MEX '!I214+'NC MEX '!I216</f>
        <v>475132.83319999994</v>
      </c>
      <c r="I50" s="455">
        <f>+'NC MEX '!I225+'NC MEX '!I226+'NC MEX '!I233+'NC MEX '!I240+'NC MEX '!I244</f>
        <v>232250.6876</v>
      </c>
      <c r="J50" s="455">
        <f>+'NC MEX '!I251+'NC MEX '!I252+'NC MEX '!I255+'NC MEX '!I263+'NC MEX '!I269+'NC MEX '!I273+'NC MEX '!I274+'NC MEX '!I275</f>
        <v>504086.66519999993</v>
      </c>
      <c r="K50" s="1304"/>
      <c r="L50" s="455">
        <f t="shared" si="0"/>
        <v>3702526.5003999993</v>
      </c>
      <c r="M50" s="455">
        <f t="shared" si="1"/>
        <v>411391.83337777772</v>
      </c>
      <c r="N50" s="1310">
        <f t="shared" si="5"/>
        <v>5.3764176624566382E-2</v>
      </c>
      <c r="O50" s="455">
        <f t="shared" si="2"/>
        <v>4936702.000533333</v>
      </c>
    </row>
    <row r="51" spans="1:15" s="97" customFormat="1" x14ac:dyDescent="0.2">
      <c r="A51" s="103"/>
      <c r="B51" s="106"/>
      <c r="C51" s="106"/>
      <c r="D51" s="104"/>
      <c r="E51" s="104"/>
      <c r="F51" s="104"/>
      <c r="G51" s="104"/>
      <c r="H51" s="104"/>
      <c r="I51" s="104"/>
      <c r="J51" s="104"/>
      <c r="K51" s="1300"/>
      <c r="L51" s="104">
        <f t="shared" si="0"/>
        <v>0</v>
      </c>
      <c r="M51" s="104">
        <f t="shared" si="1"/>
        <v>0</v>
      </c>
      <c r="N51" s="1310">
        <f t="shared" si="5"/>
        <v>0</v>
      </c>
      <c r="O51" s="104">
        <f t="shared" si="2"/>
        <v>0</v>
      </c>
    </row>
    <row r="52" spans="1:15" s="97" customFormat="1" x14ac:dyDescent="0.2">
      <c r="A52" s="128" t="s">
        <v>277</v>
      </c>
      <c r="B52" s="129">
        <f>+B45-B48+B50+B49</f>
        <v>1060402.5904305032</v>
      </c>
      <c r="C52" s="129">
        <f t="shared" ref="C52:J52" si="11">+C45-C48+C50+C49</f>
        <v>503313.81469000061</v>
      </c>
      <c r="D52" s="129">
        <f t="shared" si="11"/>
        <v>1765512.2683235011</v>
      </c>
      <c r="E52" s="129">
        <f t="shared" si="11"/>
        <v>1294062.7288000002</v>
      </c>
      <c r="F52" s="129">
        <f t="shared" si="11"/>
        <v>1600940.7571666678</v>
      </c>
      <c r="G52" s="129">
        <f t="shared" si="11"/>
        <v>1097014.867147499</v>
      </c>
      <c r="H52" s="129">
        <f t="shared" si="11"/>
        <v>390201.55627999996</v>
      </c>
      <c r="I52" s="129">
        <f t="shared" si="11"/>
        <v>1233394.7807309981</v>
      </c>
      <c r="J52" s="129">
        <f t="shared" si="11"/>
        <v>726994.49839999701</v>
      </c>
      <c r="K52" s="1305"/>
      <c r="L52" s="129">
        <f t="shared" si="0"/>
        <v>9671837.8619691674</v>
      </c>
      <c r="M52" s="129">
        <f t="shared" si="1"/>
        <v>1074648.6513299076</v>
      </c>
      <c r="N52" s="1310">
        <f t="shared" si="5"/>
        <v>0.1404442072295502</v>
      </c>
      <c r="O52" s="129">
        <f t="shared" si="2"/>
        <v>12895783.815958891</v>
      </c>
    </row>
    <row r="53" spans="1:15" s="97" customFormat="1" x14ac:dyDescent="0.2">
      <c r="A53" s="103" t="s">
        <v>278</v>
      </c>
      <c r="B53" s="106">
        <f>+B52*0.1</f>
        <v>106040.25904305033</v>
      </c>
      <c r="C53" s="106">
        <f t="shared" ref="C53:J53" si="12">+C52*0.1</f>
        <v>50331.381469000065</v>
      </c>
      <c r="D53" s="106">
        <f t="shared" si="12"/>
        <v>176551.22683235013</v>
      </c>
      <c r="E53" s="106">
        <f t="shared" si="12"/>
        <v>129406.27288000002</v>
      </c>
      <c r="F53" s="106">
        <f t="shared" si="12"/>
        <v>160094.07571666679</v>
      </c>
      <c r="G53" s="106">
        <f t="shared" si="12"/>
        <v>109701.4867147499</v>
      </c>
      <c r="H53" s="106">
        <f t="shared" si="12"/>
        <v>39020.155628</v>
      </c>
      <c r="I53" s="106">
        <f t="shared" si="12"/>
        <v>123339.47807309982</v>
      </c>
      <c r="J53" s="106">
        <f t="shared" si="12"/>
        <v>72699.44983999971</v>
      </c>
      <c r="K53" s="1038"/>
      <c r="L53" s="106">
        <f t="shared" si="0"/>
        <v>967183.78619691683</v>
      </c>
      <c r="M53" s="106">
        <f t="shared" si="1"/>
        <v>107464.86513299076</v>
      </c>
      <c r="N53" s="1310">
        <f t="shared" si="5"/>
        <v>1.4044420722955021E-2</v>
      </c>
      <c r="O53" s="106">
        <f t="shared" si="2"/>
        <v>1289578.3815958891</v>
      </c>
    </row>
    <row r="54" spans="1:15" s="97" customFormat="1" x14ac:dyDescent="0.2">
      <c r="A54" s="103" t="s">
        <v>279</v>
      </c>
      <c r="B54" s="106">
        <f>+B52*0.28</f>
        <v>296912.72532054095</v>
      </c>
      <c r="C54" s="106">
        <f t="shared" ref="C54:J54" si="13">+C52*0.28</f>
        <v>140927.86811320018</v>
      </c>
      <c r="D54" s="106">
        <f t="shared" si="13"/>
        <v>494343.43513058033</v>
      </c>
      <c r="E54" s="106">
        <f t="shared" si="13"/>
        <v>362337.56406400009</v>
      </c>
      <c r="F54" s="106">
        <f t="shared" si="13"/>
        <v>448263.41200666706</v>
      </c>
      <c r="G54" s="106">
        <f t="shared" si="13"/>
        <v>307164.16280129977</v>
      </c>
      <c r="H54" s="106">
        <f t="shared" si="13"/>
        <v>109256.4357584</v>
      </c>
      <c r="I54" s="106">
        <f t="shared" si="13"/>
        <v>345350.53860467952</v>
      </c>
      <c r="J54" s="106">
        <f t="shared" si="13"/>
        <v>203558.45955199917</v>
      </c>
      <c r="K54" s="1038"/>
      <c r="L54" s="106">
        <f t="shared" si="0"/>
        <v>2708114.6013513673</v>
      </c>
      <c r="M54" s="106">
        <f t="shared" si="1"/>
        <v>300901.62237237417</v>
      </c>
      <c r="N54" s="1310">
        <f t="shared" si="5"/>
        <v>3.9324378024274062E-2</v>
      </c>
      <c r="O54" s="106">
        <f t="shared" si="2"/>
        <v>3610819.4684684901</v>
      </c>
    </row>
    <row r="55" spans="1:15" s="97" customFormat="1" ht="12.75" thickBot="1" x14ac:dyDescent="0.25">
      <c r="A55" s="103"/>
      <c r="B55" s="107"/>
      <c r="C55" s="107"/>
      <c r="D55" s="107"/>
      <c r="E55" s="107"/>
      <c r="F55" s="107"/>
      <c r="G55" s="107"/>
      <c r="H55" s="107"/>
      <c r="I55" s="107"/>
      <c r="J55" s="107"/>
      <c r="K55" s="107"/>
      <c r="L55" s="107">
        <f t="shared" si="0"/>
        <v>0</v>
      </c>
      <c r="M55" s="107">
        <f t="shared" si="1"/>
        <v>0</v>
      </c>
      <c r="N55" s="1310">
        <f t="shared" si="5"/>
        <v>0</v>
      </c>
      <c r="O55" s="107">
        <f t="shared" si="2"/>
        <v>0</v>
      </c>
    </row>
    <row r="56" spans="1:15" s="97" customFormat="1" x14ac:dyDescent="0.2">
      <c r="A56" s="128" t="s">
        <v>280</v>
      </c>
      <c r="B56" s="127">
        <f>+B52-B53-B54</f>
        <v>657449.60606691195</v>
      </c>
      <c r="C56" s="127">
        <f t="shared" ref="C56:J56" si="14">+C52-C53-C54</f>
        <v>312054.56510780036</v>
      </c>
      <c r="D56" s="127">
        <f t="shared" si="14"/>
        <v>1094617.6063605705</v>
      </c>
      <c r="E56" s="127">
        <f t="shared" si="14"/>
        <v>802318.89185600006</v>
      </c>
      <c r="F56" s="127">
        <f t="shared" si="14"/>
        <v>992583.26944333385</v>
      </c>
      <c r="G56" s="127">
        <f t="shared" si="14"/>
        <v>680149.21763144922</v>
      </c>
      <c r="H56" s="127">
        <f t="shared" si="14"/>
        <v>241924.96489359997</v>
      </c>
      <c r="I56" s="127">
        <f t="shared" si="14"/>
        <v>764704.76405321877</v>
      </c>
      <c r="J56" s="127">
        <f t="shared" si="14"/>
        <v>450736.58900799818</v>
      </c>
      <c r="K56" s="1303"/>
      <c r="L56" s="127">
        <f t="shared" si="0"/>
        <v>5996539.4744208828</v>
      </c>
      <c r="M56" s="127">
        <f t="shared" si="1"/>
        <v>666282.16382454254</v>
      </c>
      <c r="N56" s="1310">
        <f t="shared" si="5"/>
        <v>8.7075408482321107E-2</v>
      </c>
      <c r="O56" s="127">
        <f t="shared" si="2"/>
        <v>7995385.965894511</v>
      </c>
    </row>
    <row r="57" spans="1:15" s="97" customFormat="1" ht="12.75" thickBot="1" x14ac:dyDescent="0.25">
      <c r="A57" s="103"/>
      <c r="B57" s="104"/>
      <c r="C57" s="104"/>
      <c r="D57" s="104"/>
      <c r="E57" s="104"/>
      <c r="F57" s="104"/>
      <c r="G57" s="104"/>
      <c r="H57" s="104"/>
      <c r="I57" s="104"/>
      <c r="J57" s="104"/>
      <c r="K57" s="1300"/>
      <c r="L57" s="104"/>
      <c r="M57" s="104"/>
      <c r="N57" s="104"/>
      <c r="O57" s="104"/>
    </row>
    <row r="58" spans="1:15" s="97" customFormat="1" ht="12.75" thickBot="1" x14ac:dyDescent="0.25">
      <c r="A58" s="130"/>
      <c r="B58" s="131"/>
      <c r="C58" s="131"/>
      <c r="D58" s="131"/>
      <c r="E58" s="131"/>
      <c r="F58" s="131"/>
      <c r="G58" s="131"/>
      <c r="H58" s="1272"/>
      <c r="I58" s="1272"/>
      <c r="J58" s="131"/>
      <c r="K58" s="131"/>
      <c r="L58" s="131"/>
      <c r="M58" s="131"/>
      <c r="N58" s="131"/>
      <c r="O58" s="131"/>
    </row>
    <row r="59" spans="1:15" s="97" customFormat="1" x14ac:dyDescent="0.2">
      <c r="A59" s="132"/>
      <c r="B59" s="133"/>
      <c r="C59" s="133"/>
      <c r="D59" s="133"/>
      <c r="E59" s="133"/>
      <c r="F59" s="133"/>
      <c r="G59" s="133"/>
      <c r="H59" s="133"/>
      <c r="I59" s="133"/>
      <c r="J59" s="134"/>
      <c r="K59" s="134"/>
    </row>
    <row r="60" spans="1:15" s="97" customFormat="1" hidden="1" x14ac:dyDescent="0.2">
      <c r="A60" s="132"/>
      <c r="B60" s="133"/>
      <c r="C60" s="133"/>
      <c r="D60" s="133"/>
      <c r="E60" s="133"/>
      <c r="F60" s="133"/>
      <c r="G60" s="133"/>
      <c r="H60" s="133"/>
      <c r="I60" s="133"/>
      <c r="J60" s="134"/>
      <c r="K60" s="134"/>
    </row>
    <row r="61" spans="1:15" s="97" customFormat="1" hidden="1" x14ac:dyDescent="0.2">
      <c r="A61" s="135" t="s">
        <v>281</v>
      </c>
      <c r="B61" s="136"/>
      <c r="C61" s="136"/>
      <c r="D61" s="136"/>
      <c r="E61" s="136"/>
      <c r="F61" s="136"/>
      <c r="G61" s="136"/>
      <c r="H61" s="136"/>
      <c r="I61" s="136"/>
      <c r="J61" s="134"/>
      <c r="K61" s="134"/>
    </row>
    <row r="62" spans="1:15" s="97" customFormat="1" hidden="1" x14ac:dyDescent="0.2">
      <c r="A62" s="137" t="s">
        <v>42</v>
      </c>
      <c r="B62" s="133"/>
      <c r="C62" s="133"/>
      <c r="D62" s="133"/>
      <c r="E62" s="133"/>
      <c r="F62" s="133"/>
      <c r="G62" s="133"/>
      <c r="H62" s="133"/>
      <c r="I62" s="133"/>
      <c r="J62" s="134"/>
      <c r="K62" s="134"/>
    </row>
    <row r="63" spans="1:15" s="97" customFormat="1" hidden="1" x14ac:dyDescent="0.2">
      <c r="A63" s="137" t="s">
        <v>282</v>
      </c>
      <c r="B63" s="138" t="s">
        <v>1</v>
      </c>
      <c r="C63" s="138" t="s">
        <v>2</v>
      </c>
      <c r="D63" s="138" t="s">
        <v>3</v>
      </c>
      <c r="E63" s="138" t="s">
        <v>4</v>
      </c>
      <c r="F63" s="139" t="s">
        <v>5</v>
      </c>
      <c r="G63" s="139" t="s">
        <v>6</v>
      </c>
      <c r="H63" s="139" t="s">
        <v>7</v>
      </c>
      <c r="I63" s="139" t="s">
        <v>8</v>
      </c>
      <c r="J63" s="140" t="s">
        <v>9</v>
      </c>
      <c r="K63" s="1306"/>
      <c r="L63" s="139" t="s">
        <v>10</v>
      </c>
      <c r="M63" s="139" t="s">
        <v>11</v>
      </c>
      <c r="N63" s="139" t="s">
        <v>12</v>
      </c>
      <c r="O63" s="139"/>
    </row>
    <row r="64" spans="1:15" s="97" customFormat="1" hidden="1" x14ac:dyDescent="0.2">
      <c r="A64" s="128" t="s">
        <v>283</v>
      </c>
      <c r="B64" s="104"/>
      <c r="C64" s="104"/>
      <c r="D64" s="104"/>
      <c r="E64" s="104"/>
      <c r="F64" s="104"/>
      <c r="G64" s="104"/>
      <c r="H64" s="104"/>
      <c r="I64" s="104"/>
      <c r="J64" s="141"/>
      <c r="K64" s="1307"/>
      <c r="L64" s="141"/>
      <c r="M64" s="141"/>
      <c r="N64" s="141"/>
      <c r="O64" s="141"/>
    </row>
    <row r="65" spans="1:15" s="97" customFormat="1" hidden="1" x14ac:dyDescent="0.2">
      <c r="A65" s="128" t="s">
        <v>284</v>
      </c>
      <c r="B65" s="104">
        <f>SUM(B66:B69)</f>
        <v>419423.479999998</v>
      </c>
      <c r="C65" s="104">
        <f t="shared" ref="C65:J65" si="15">SUM(C66:C69)</f>
        <v>1424606.8140000026</v>
      </c>
      <c r="D65" s="104">
        <f t="shared" si="15"/>
        <v>228319.24000000209</v>
      </c>
      <c r="E65" s="104">
        <f t="shared" si="15"/>
        <v>364701.80000000121</v>
      </c>
      <c r="F65" s="104">
        <f t="shared" si="15"/>
        <v>757185.51000000094</v>
      </c>
      <c r="G65" s="104">
        <f t="shared" si="15"/>
        <v>2359677.2100000018</v>
      </c>
      <c r="H65" s="104">
        <f t="shared" si="15"/>
        <v>381244.08000000089</v>
      </c>
      <c r="I65" s="104">
        <f t="shared" si="15"/>
        <v>272528.19999999832</v>
      </c>
      <c r="J65" s="104">
        <f t="shared" si="15"/>
        <v>1770119.7799999998</v>
      </c>
      <c r="K65" s="1300"/>
      <c r="L65" s="111"/>
      <c r="M65" s="111"/>
      <c r="N65" s="111"/>
      <c r="O65" s="111"/>
    </row>
    <row r="66" spans="1:15" s="97" customFormat="1" hidden="1" x14ac:dyDescent="0.2">
      <c r="A66" s="103" t="s">
        <v>285</v>
      </c>
      <c r="B66" s="106">
        <v>133849.9599999981</v>
      </c>
      <c r="C66" s="106">
        <v>1254546.3900000025</v>
      </c>
      <c r="D66" s="106">
        <v>129881.7900000019</v>
      </c>
      <c r="E66" s="106">
        <v>272365.49000000115</v>
      </c>
      <c r="F66" s="106">
        <v>161981.13000000082</v>
      </c>
      <c r="G66" s="106">
        <v>2320448.4900000012</v>
      </c>
      <c r="H66" s="106">
        <v>149106.37000000104</v>
      </c>
      <c r="I66" s="106">
        <v>113060.4999999986</v>
      </c>
      <c r="J66" s="111">
        <v>1308430.76</v>
      </c>
      <c r="K66" s="1308"/>
      <c r="L66" s="111"/>
      <c r="M66" s="111"/>
      <c r="N66" s="111"/>
      <c r="O66" s="111"/>
    </row>
    <row r="67" spans="1:15" s="97" customFormat="1" hidden="1" x14ac:dyDescent="0.2">
      <c r="A67" s="103" t="s">
        <v>286</v>
      </c>
      <c r="B67" s="106">
        <v>285573.5199999999</v>
      </c>
      <c r="C67" s="106">
        <v>170060.42400000012</v>
      </c>
      <c r="D67" s="106">
        <v>98437.450000000186</v>
      </c>
      <c r="E67" s="106">
        <v>92336.310000000056</v>
      </c>
      <c r="F67" s="106">
        <v>595204.38000000012</v>
      </c>
      <c r="G67" s="106">
        <v>39228.720000000671</v>
      </c>
      <c r="H67" s="106">
        <v>232137.70999999985</v>
      </c>
      <c r="I67" s="106">
        <v>159467.69999999972</v>
      </c>
      <c r="J67" s="142">
        <f>+'[11]HSBC SEPTIEMBRE'!E250</f>
        <v>461689.01999999967</v>
      </c>
      <c r="K67" s="1309"/>
      <c r="L67" s="142"/>
      <c r="M67" s="142"/>
      <c r="N67" s="142"/>
      <c r="O67" s="142"/>
    </row>
    <row r="68" spans="1:15" s="97" customFormat="1" hidden="1" x14ac:dyDescent="0.2">
      <c r="A68" s="103" t="s">
        <v>287</v>
      </c>
      <c r="B68" s="106">
        <v>0</v>
      </c>
      <c r="C68" s="106">
        <v>0</v>
      </c>
      <c r="D68" s="106">
        <v>0</v>
      </c>
      <c r="E68" s="106">
        <v>0</v>
      </c>
      <c r="F68" s="106">
        <v>0</v>
      </c>
      <c r="G68" s="106">
        <v>0</v>
      </c>
      <c r="H68" s="106">
        <v>0</v>
      </c>
      <c r="I68" s="106">
        <v>0</v>
      </c>
      <c r="J68" s="111">
        <v>0</v>
      </c>
      <c r="K68" s="1308"/>
      <c r="L68" s="111"/>
      <c r="M68" s="111"/>
      <c r="N68" s="111"/>
      <c r="O68" s="111"/>
    </row>
    <row r="69" spans="1:15" s="97" customFormat="1" hidden="1" x14ac:dyDescent="0.2">
      <c r="A69" s="103" t="s">
        <v>288</v>
      </c>
      <c r="B69" s="106">
        <v>0</v>
      </c>
      <c r="C69" s="106">
        <v>0</v>
      </c>
      <c r="D69" s="106">
        <v>0</v>
      </c>
      <c r="E69" s="106">
        <v>0</v>
      </c>
      <c r="F69" s="106">
        <v>0</v>
      </c>
      <c r="G69" s="106">
        <v>0</v>
      </c>
      <c r="H69" s="106">
        <v>0</v>
      </c>
      <c r="I69" s="106">
        <v>0</v>
      </c>
      <c r="J69" s="111">
        <v>0</v>
      </c>
      <c r="K69" s="1308"/>
      <c r="L69" s="111"/>
      <c r="M69" s="111"/>
      <c r="N69" s="111"/>
      <c r="O69" s="111"/>
    </row>
    <row r="70" spans="1:15" s="97" customFormat="1" hidden="1" x14ac:dyDescent="0.2">
      <c r="A70" s="103"/>
      <c r="B70" s="106"/>
      <c r="C70" s="106"/>
      <c r="D70" s="106"/>
      <c r="E70" s="106"/>
      <c r="F70" s="106"/>
      <c r="G70" s="106"/>
      <c r="H70" s="106"/>
      <c r="I70" s="106"/>
      <c r="J70" s="111"/>
      <c r="K70" s="1308"/>
      <c r="L70" s="111"/>
      <c r="M70" s="111"/>
      <c r="N70" s="111"/>
      <c r="O70" s="111"/>
    </row>
    <row r="71" spans="1:15" s="97" customFormat="1" hidden="1" x14ac:dyDescent="0.2">
      <c r="A71" s="128" t="s">
        <v>289</v>
      </c>
      <c r="B71" s="143"/>
      <c r="C71" s="143"/>
      <c r="D71" s="143"/>
      <c r="E71" s="143"/>
      <c r="F71" s="143"/>
      <c r="G71" s="143"/>
      <c r="H71" s="143"/>
      <c r="I71" s="143"/>
      <c r="J71" s="144"/>
      <c r="K71" s="144"/>
      <c r="L71" s="144"/>
      <c r="M71" s="144"/>
      <c r="N71" s="144"/>
      <c r="O71" s="144"/>
    </row>
    <row r="72" spans="1:15" s="97" customFormat="1" hidden="1" x14ac:dyDescent="0.2">
      <c r="A72" s="103" t="s">
        <v>290</v>
      </c>
      <c r="B72" s="112">
        <v>64738.07</v>
      </c>
      <c r="C72" s="112">
        <v>138392.53</v>
      </c>
      <c r="D72" s="112">
        <v>125960.36</v>
      </c>
      <c r="E72" s="112">
        <v>84423.43</v>
      </c>
      <c r="F72" s="112">
        <v>145721.35999999999</v>
      </c>
      <c r="G72" s="112">
        <v>92945.73</v>
      </c>
      <c r="H72" s="112">
        <v>751859.86</v>
      </c>
      <c r="I72" s="112">
        <f>1318948.08+1118741.72</f>
        <v>2437689.7999999998</v>
      </c>
      <c r="J72" s="111">
        <v>3703854.231500003</v>
      </c>
      <c r="K72" s="1308"/>
      <c r="L72" s="111"/>
      <c r="M72" s="111"/>
      <c r="N72" s="111"/>
      <c r="O72" s="111"/>
    </row>
    <row r="73" spans="1:15" s="97" customFormat="1" hidden="1" x14ac:dyDescent="0.2">
      <c r="A73" s="103" t="s">
        <v>291</v>
      </c>
      <c r="B73" s="106">
        <v>0</v>
      </c>
      <c r="C73" s="106">
        <v>0</v>
      </c>
      <c r="D73" s="116">
        <v>0</v>
      </c>
      <c r="E73" s="114">
        <v>0</v>
      </c>
      <c r="F73" s="106">
        <v>0</v>
      </c>
      <c r="G73" s="106">
        <v>0</v>
      </c>
      <c r="H73" s="106">
        <v>0</v>
      </c>
      <c r="I73" s="106">
        <v>0</v>
      </c>
      <c r="J73" s="111">
        <v>0</v>
      </c>
      <c r="K73" s="1308"/>
      <c r="L73" s="111"/>
      <c r="M73" s="111"/>
      <c r="N73" s="111"/>
      <c r="O73" s="111"/>
    </row>
    <row r="74" spans="1:15" s="97" customFormat="1" hidden="1" x14ac:dyDescent="0.2">
      <c r="A74" s="128" t="s">
        <v>292</v>
      </c>
      <c r="B74" s="104">
        <f t="shared" ref="B74:D74" si="16">SUM(B75:B81)</f>
        <v>6993395.0800000001</v>
      </c>
      <c r="C74" s="104">
        <f t="shared" si="16"/>
        <v>7285851.7199999997</v>
      </c>
      <c r="D74" s="104">
        <f t="shared" si="16"/>
        <v>7314139.6000000006</v>
      </c>
      <c r="E74" s="104">
        <f>SUM(E75:E81)</f>
        <v>7401880.0300000003</v>
      </c>
      <c r="F74" s="104">
        <f t="shared" ref="F74:N74" si="17">SUM(F75:F81)</f>
        <v>7390987.4199999999</v>
      </c>
      <c r="G74" s="104">
        <f t="shared" si="17"/>
        <v>6329092.7700000005</v>
      </c>
      <c r="H74" s="104">
        <f t="shared" si="17"/>
        <v>7909929.46</v>
      </c>
      <c r="I74" s="104">
        <f t="shared" si="17"/>
        <v>9511864.2200000007</v>
      </c>
      <c r="J74" s="104">
        <f t="shared" si="17"/>
        <v>9136465.3099999987</v>
      </c>
      <c r="K74" s="1300"/>
      <c r="L74" s="104">
        <f t="shared" si="17"/>
        <v>0</v>
      </c>
      <c r="M74" s="104">
        <f t="shared" si="17"/>
        <v>0</v>
      </c>
      <c r="N74" s="104">
        <f t="shared" si="17"/>
        <v>0</v>
      </c>
      <c r="O74" s="104"/>
    </row>
    <row r="75" spans="1:15" s="97" customFormat="1" hidden="1" x14ac:dyDescent="0.2">
      <c r="A75" s="103" t="s">
        <v>293</v>
      </c>
      <c r="B75" s="106">
        <v>4512309.3899999997</v>
      </c>
      <c r="C75" s="106">
        <v>4803837.5999999996</v>
      </c>
      <c r="D75" s="106">
        <v>4905194.63</v>
      </c>
      <c r="E75" s="106">
        <v>5021106.76</v>
      </c>
      <c r="F75" s="106">
        <v>5038970.5</v>
      </c>
      <c r="G75" s="106">
        <v>3981714.72</v>
      </c>
      <c r="H75" s="106">
        <v>5536599.79</v>
      </c>
      <c r="I75" s="106">
        <v>6930552.9000000004</v>
      </c>
      <c r="J75" s="111">
        <v>6524923.5099999998</v>
      </c>
      <c r="K75" s="1308"/>
      <c r="L75" s="111">
        <v>0</v>
      </c>
      <c r="M75" s="111"/>
      <c r="N75" s="111"/>
      <c r="O75" s="111"/>
    </row>
    <row r="76" spans="1:15" s="97" customFormat="1" hidden="1" x14ac:dyDescent="0.2">
      <c r="A76" s="103" t="s">
        <v>294</v>
      </c>
      <c r="B76" s="106">
        <v>2389737.36</v>
      </c>
      <c r="C76" s="106">
        <v>2411015</v>
      </c>
      <c r="D76" s="106">
        <v>2240304.77</v>
      </c>
      <c r="E76" s="106">
        <v>2234880.62</v>
      </c>
      <c r="F76" s="106">
        <v>2225711.25</v>
      </c>
      <c r="G76" s="106">
        <v>2237835.25</v>
      </c>
      <c r="H76" s="106">
        <v>2283572.48</v>
      </c>
      <c r="I76" s="106">
        <v>2456913.44</v>
      </c>
      <c r="J76" s="111">
        <v>2536844.5499999998</v>
      </c>
      <c r="K76" s="1308"/>
      <c r="L76" s="111">
        <v>0</v>
      </c>
      <c r="M76" s="111"/>
      <c r="N76" s="111"/>
      <c r="O76" s="111"/>
    </row>
    <row r="77" spans="1:15" s="97" customFormat="1" hidden="1" x14ac:dyDescent="0.2">
      <c r="A77" s="103" t="s">
        <v>295</v>
      </c>
      <c r="B77" s="106">
        <v>91348.33</v>
      </c>
      <c r="C77" s="106">
        <v>70999.12</v>
      </c>
      <c r="D77" s="106">
        <v>168640.2</v>
      </c>
      <c r="E77" s="106">
        <v>145892.65</v>
      </c>
      <c r="F77" s="106">
        <v>126305.67</v>
      </c>
      <c r="G77" s="106">
        <v>109542.8</v>
      </c>
      <c r="H77" s="106">
        <v>89757.19</v>
      </c>
      <c r="I77" s="106">
        <v>124397.88</v>
      </c>
      <c r="J77" s="111">
        <v>74697.25</v>
      </c>
      <c r="K77" s="1308"/>
      <c r="L77" s="111">
        <v>0</v>
      </c>
      <c r="M77" s="111"/>
      <c r="N77" s="111"/>
      <c r="O77" s="111"/>
    </row>
    <row r="78" spans="1:15" s="97" customFormat="1" hidden="1" x14ac:dyDescent="0.2">
      <c r="A78" s="103" t="s">
        <v>296</v>
      </c>
      <c r="B78" s="106">
        <v>0</v>
      </c>
      <c r="C78" s="106">
        <v>0</v>
      </c>
      <c r="D78" s="106">
        <v>0</v>
      </c>
      <c r="E78" s="106">
        <v>0</v>
      </c>
      <c r="F78" s="106">
        <v>0</v>
      </c>
      <c r="G78" s="106">
        <v>0</v>
      </c>
      <c r="H78" s="106">
        <v>0</v>
      </c>
      <c r="I78" s="106">
        <v>0</v>
      </c>
      <c r="J78" s="111">
        <v>0</v>
      </c>
      <c r="K78" s="1308"/>
      <c r="L78" s="111">
        <v>0</v>
      </c>
      <c r="M78" s="111"/>
      <c r="N78" s="111"/>
      <c r="O78" s="111"/>
    </row>
    <row r="79" spans="1:15" s="97" customFormat="1" hidden="1" x14ac:dyDescent="0.2">
      <c r="A79" s="103" t="s">
        <v>297</v>
      </c>
      <c r="B79" s="106">
        <v>0</v>
      </c>
      <c r="C79" s="106">
        <v>0</v>
      </c>
      <c r="D79" s="106">
        <v>0</v>
      </c>
      <c r="E79" s="106">
        <v>0</v>
      </c>
      <c r="F79" s="106">
        <v>0</v>
      </c>
      <c r="G79" s="106">
        <v>0</v>
      </c>
      <c r="H79" s="106">
        <v>0</v>
      </c>
      <c r="I79" s="106">
        <v>0</v>
      </c>
      <c r="J79" s="111">
        <v>0</v>
      </c>
      <c r="K79" s="1308"/>
      <c r="L79" s="111">
        <v>0</v>
      </c>
      <c r="M79" s="111"/>
      <c r="N79" s="111"/>
      <c r="O79" s="111"/>
    </row>
    <row r="80" spans="1:15" s="97" customFormat="1" hidden="1" x14ac:dyDescent="0.2">
      <c r="A80" s="103" t="s">
        <v>298</v>
      </c>
      <c r="B80" s="106">
        <v>0</v>
      </c>
      <c r="C80" s="106">
        <v>0</v>
      </c>
      <c r="D80" s="106">
        <v>0</v>
      </c>
      <c r="E80" s="106">
        <v>0</v>
      </c>
      <c r="F80" s="106">
        <v>0</v>
      </c>
      <c r="G80" s="106">
        <v>0</v>
      </c>
      <c r="H80" s="106">
        <v>0</v>
      </c>
      <c r="I80" s="106">
        <v>0</v>
      </c>
      <c r="J80" s="111">
        <v>0</v>
      </c>
      <c r="K80" s="1308"/>
      <c r="L80" s="111">
        <v>0</v>
      </c>
      <c r="M80" s="111"/>
      <c r="N80" s="111"/>
      <c r="O80" s="111"/>
    </row>
    <row r="81" spans="1:15" s="97" customFormat="1" hidden="1" x14ac:dyDescent="0.2">
      <c r="A81" s="103" t="s">
        <v>299</v>
      </c>
      <c r="B81" s="106">
        <v>0</v>
      </c>
      <c r="C81" s="106">
        <v>0</v>
      </c>
      <c r="D81" s="106">
        <v>0</v>
      </c>
      <c r="E81" s="106">
        <v>0</v>
      </c>
      <c r="F81" s="106">
        <v>0</v>
      </c>
      <c r="G81" s="106">
        <v>0</v>
      </c>
      <c r="H81" s="106">
        <v>0</v>
      </c>
      <c r="I81" s="106">
        <v>0</v>
      </c>
      <c r="J81" s="111">
        <v>0</v>
      </c>
      <c r="K81" s="1308"/>
      <c r="L81" s="111">
        <v>0</v>
      </c>
      <c r="M81" s="111"/>
      <c r="N81" s="111"/>
      <c r="O81" s="111"/>
    </row>
    <row r="82" spans="1:15" s="97" customFormat="1" hidden="1" x14ac:dyDescent="0.2">
      <c r="A82" s="103"/>
      <c r="B82" s="106"/>
      <c r="C82" s="106"/>
      <c r="D82" s="106"/>
      <c r="E82" s="106"/>
      <c r="F82" s="106"/>
      <c r="G82" s="106"/>
      <c r="H82" s="106"/>
      <c r="I82" s="106"/>
      <c r="J82" s="111"/>
      <c r="K82" s="1308"/>
      <c r="L82" s="111"/>
      <c r="M82" s="111"/>
      <c r="N82" s="111"/>
      <c r="O82" s="111"/>
    </row>
    <row r="83" spans="1:15" s="97" customFormat="1" hidden="1" x14ac:dyDescent="0.2">
      <c r="A83" s="128" t="s">
        <v>300</v>
      </c>
      <c r="B83" s="143"/>
      <c r="C83" s="143"/>
      <c r="D83" s="143"/>
      <c r="E83" s="143"/>
      <c r="F83" s="143"/>
      <c r="G83" s="143"/>
      <c r="H83" s="143"/>
      <c r="I83" s="143"/>
      <c r="J83" s="144"/>
      <c r="K83" s="144"/>
      <c r="L83" s="144"/>
      <c r="M83" s="144"/>
      <c r="N83" s="144"/>
      <c r="O83" s="144"/>
    </row>
    <row r="84" spans="1:15" s="97" customFormat="1" hidden="1" x14ac:dyDescent="0.2">
      <c r="A84" s="128" t="s">
        <v>301</v>
      </c>
      <c r="B84" s="106"/>
      <c r="C84" s="106"/>
      <c r="D84" s="106"/>
      <c r="E84" s="106"/>
      <c r="F84" s="106"/>
      <c r="G84" s="106"/>
      <c r="H84" s="106"/>
      <c r="I84" s="106"/>
      <c r="J84" s="111"/>
      <c r="K84" s="1308"/>
      <c r="L84" s="111"/>
      <c r="M84" s="111"/>
      <c r="N84" s="111"/>
      <c r="O84" s="111"/>
    </row>
    <row r="85" spans="1:15" s="97" customFormat="1" hidden="1" x14ac:dyDescent="0.2">
      <c r="A85" s="103" t="s">
        <v>302</v>
      </c>
      <c r="B85" s="106" t="e">
        <f>+'[11]CTS BG'!B17</f>
        <v>#REF!</v>
      </c>
      <c r="C85" s="106" t="e">
        <f>+'[11]CTS BG'!C17</f>
        <v>#REF!</v>
      </c>
      <c r="D85" s="106" t="e">
        <f>+'[11]CTS BG'!D17</f>
        <v>#REF!</v>
      </c>
      <c r="E85" s="106" t="e">
        <f>+'[11]CTS BG'!E17</f>
        <v>#REF!</v>
      </c>
      <c r="F85" s="106" t="e">
        <f>+'[11]CTS BG'!F17</f>
        <v>#REF!</v>
      </c>
      <c r="G85" s="106" t="e">
        <f>+'[11]CTS BG'!G17</f>
        <v>#REF!</v>
      </c>
      <c r="H85" s="106" t="e">
        <f>+'[11]CTS BG'!H17</f>
        <v>#REF!</v>
      </c>
      <c r="I85" s="106" t="e">
        <f>+'[11]CTS BG'!I17</f>
        <v>#REF!</v>
      </c>
      <c r="J85" s="111"/>
      <c r="K85" s="1308"/>
      <c r="L85" s="111"/>
      <c r="M85" s="111"/>
      <c r="N85" s="111"/>
      <c r="O85" s="111"/>
    </row>
    <row r="86" spans="1:15" s="97" customFormat="1" hidden="1" x14ac:dyDescent="0.2">
      <c r="A86" s="103" t="s">
        <v>303</v>
      </c>
      <c r="B86" s="104">
        <f>SUM(B87:B100)</f>
        <v>2355605.16</v>
      </c>
      <c r="C86" s="104">
        <f t="shared" ref="C86:N86" si="18">SUM(C87:C100)</f>
        <v>2355605.16</v>
      </c>
      <c r="D86" s="104">
        <f t="shared" si="18"/>
        <v>2355605.16</v>
      </c>
      <c r="E86" s="104">
        <f t="shared" si="18"/>
        <v>2355605.16</v>
      </c>
      <c r="F86" s="104">
        <f t="shared" si="18"/>
        <v>2355605.16</v>
      </c>
      <c r="G86" s="104">
        <f t="shared" si="18"/>
        <v>2355605.16</v>
      </c>
      <c r="H86" s="104">
        <f t="shared" si="18"/>
        <v>2588539.64</v>
      </c>
      <c r="I86" s="104">
        <f t="shared" si="18"/>
        <v>2588539.64</v>
      </c>
      <c r="J86" s="104">
        <f t="shared" si="18"/>
        <v>2588539.64</v>
      </c>
      <c r="K86" s="1300"/>
      <c r="L86" s="104">
        <f t="shared" si="18"/>
        <v>0</v>
      </c>
      <c r="M86" s="104">
        <f t="shared" si="18"/>
        <v>0</v>
      </c>
      <c r="N86" s="104">
        <f t="shared" si="18"/>
        <v>0</v>
      </c>
      <c r="O86" s="104"/>
    </row>
    <row r="87" spans="1:15" s="97" customFormat="1" hidden="1" x14ac:dyDescent="0.2">
      <c r="A87" s="103" t="s">
        <v>304</v>
      </c>
      <c r="B87" s="106">
        <v>110086.21</v>
      </c>
      <c r="C87" s="106">
        <v>110086.21</v>
      </c>
      <c r="D87" s="106">
        <v>110086.21</v>
      </c>
      <c r="E87" s="106">
        <v>110086.21</v>
      </c>
      <c r="F87" s="106">
        <v>110086.21</v>
      </c>
      <c r="G87" s="106">
        <v>110086.21</v>
      </c>
      <c r="H87" s="106">
        <v>110086.21</v>
      </c>
      <c r="I87" s="106">
        <v>110086.21</v>
      </c>
      <c r="J87" s="106">
        <v>110086.21</v>
      </c>
      <c r="K87" s="1038"/>
      <c r="L87" s="111"/>
      <c r="M87" s="111"/>
      <c r="N87" s="111"/>
      <c r="O87" s="111"/>
    </row>
    <row r="88" spans="1:15" s="97" customFormat="1" hidden="1" x14ac:dyDescent="0.2">
      <c r="A88" s="103" t="s">
        <v>305</v>
      </c>
      <c r="B88" s="106">
        <v>110086.21</v>
      </c>
      <c r="C88" s="106">
        <v>110086.21</v>
      </c>
      <c r="D88" s="106">
        <v>110086.21</v>
      </c>
      <c r="E88" s="106">
        <v>110086.21</v>
      </c>
      <c r="F88" s="106">
        <v>110086.21</v>
      </c>
      <c r="G88" s="106">
        <v>110086.21</v>
      </c>
      <c r="H88" s="106">
        <v>110086.21</v>
      </c>
      <c r="I88" s="106">
        <v>110086.21</v>
      </c>
      <c r="J88" s="106">
        <v>110086.21</v>
      </c>
      <c r="K88" s="1038"/>
      <c r="L88" s="111"/>
      <c r="M88" s="111"/>
      <c r="N88" s="111"/>
      <c r="O88" s="111"/>
    </row>
    <row r="89" spans="1:15" s="97" customFormat="1" hidden="1" x14ac:dyDescent="0.2">
      <c r="A89" s="103" t="s">
        <v>306</v>
      </c>
      <c r="B89" s="106">
        <v>114482.76</v>
      </c>
      <c r="C89" s="106">
        <v>114482.76</v>
      </c>
      <c r="D89" s="106">
        <v>114482.76</v>
      </c>
      <c r="E89" s="106">
        <v>114482.76</v>
      </c>
      <c r="F89" s="106">
        <v>114482.76</v>
      </c>
      <c r="G89" s="106">
        <v>114482.76</v>
      </c>
      <c r="H89" s="106">
        <v>114482.76</v>
      </c>
      <c r="I89" s="106">
        <v>114482.76</v>
      </c>
      <c r="J89" s="106">
        <v>114482.76</v>
      </c>
      <c r="K89" s="1038"/>
      <c r="L89" s="111"/>
      <c r="M89" s="111"/>
      <c r="N89" s="111"/>
      <c r="O89" s="111"/>
    </row>
    <row r="90" spans="1:15" s="97" customFormat="1" hidden="1" x14ac:dyDescent="0.2">
      <c r="A90" s="103" t="s">
        <v>307</v>
      </c>
      <c r="B90" s="106">
        <v>114482.76</v>
      </c>
      <c r="C90" s="106">
        <v>114482.76</v>
      </c>
      <c r="D90" s="106">
        <v>114482.76</v>
      </c>
      <c r="E90" s="106">
        <v>114482.76</v>
      </c>
      <c r="F90" s="106">
        <v>114482.76</v>
      </c>
      <c r="G90" s="106">
        <v>114482.76</v>
      </c>
      <c r="H90" s="106">
        <v>114482.76</v>
      </c>
      <c r="I90" s="106">
        <v>114482.76</v>
      </c>
      <c r="J90" s="106">
        <v>114482.76</v>
      </c>
      <c r="K90" s="1038"/>
      <c r="L90" s="111"/>
      <c r="M90" s="111"/>
      <c r="N90" s="111"/>
      <c r="O90" s="111"/>
    </row>
    <row r="91" spans="1:15" s="97" customFormat="1" hidden="1" x14ac:dyDescent="0.2">
      <c r="A91" s="103" t="s">
        <v>308</v>
      </c>
      <c r="B91" s="106">
        <v>115396.55</v>
      </c>
      <c r="C91" s="106">
        <v>115396.55</v>
      </c>
      <c r="D91" s="106">
        <v>115396.55</v>
      </c>
      <c r="E91" s="106">
        <v>115396.55</v>
      </c>
      <c r="F91" s="106">
        <v>115396.55</v>
      </c>
      <c r="G91" s="106">
        <v>115396.55</v>
      </c>
      <c r="H91" s="106">
        <v>115396.55</v>
      </c>
      <c r="I91" s="106">
        <v>115396.55</v>
      </c>
      <c r="J91" s="106">
        <v>115396.55</v>
      </c>
      <c r="K91" s="1038"/>
      <c r="L91" s="111"/>
      <c r="M91" s="111"/>
      <c r="N91" s="111"/>
      <c r="O91" s="111"/>
    </row>
    <row r="92" spans="1:15" s="97" customFormat="1" hidden="1" x14ac:dyDescent="0.2">
      <c r="A92" s="103" t="s">
        <v>309</v>
      </c>
      <c r="B92" s="106">
        <v>115396.55</v>
      </c>
      <c r="C92" s="106">
        <v>115396.55</v>
      </c>
      <c r="D92" s="106">
        <v>115396.55</v>
      </c>
      <c r="E92" s="106">
        <v>115396.55</v>
      </c>
      <c r="F92" s="106">
        <v>115396.55</v>
      </c>
      <c r="G92" s="106">
        <v>115396.55</v>
      </c>
      <c r="H92" s="106">
        <v>115396.55</v>
      </c>
      <c r="I92" s="106">
        <v>115396.55</v>
      </c>
      <c r="J92" s="106">
        <v>115396.55</v>
      </c>
      <c r="K92" s="1038"/>
      <c r="L92" s="111"/>
      <c r="M92" s="111"/>
      <c r="N92" s="111"/>
      <c r="O92" s="111"/>
    </row>
    <row r="93" spans="1:15" s="97" customFormat="1" hidden="1" x14ac:dyDescent="0.2">
      <c r="A93" s="103" t="s">
        <v>310</v>
      </c>
      <c r="B93" s="106">
        <v>115396.55</v>
      </c>
      <c r="C93" s="106">
        <v>115396.55</v>
      </c>
      <c r="D93" s="106">
        <v>115396.55</v>
      </c>
      <c r="E93" s="106">
        <v>115396.55</v>
      </c>
      <c r="F93" s="106">
        <v>115396.55</v>
      </c>
      <c r="G93" s="106">
        <v>115396.55</v>
      </c>
      <c r="H93" s="106">
        <v>115396.55</v>
      </c>
      <c r="I93" s="106">
        <v>115396.55</v>
      </c>
      <c r="J93" s="106">
        <v>115396.55</v>
      </c>
      <c r="K93" s="1038"/>
      <c r="L93" s="111"/>
      <c r="M93" s="111"/>
      <c r="N93" s="111"/>
      <c r="O93" s="111"/>
    </row>
    <row r="94" spans="1:15" s="97" customFormat="1" hidden="1" x14ac:dyDescent="0.2">
      <c r="A94" s="103" t="s">
        <v>311</v>
      </c>
      <c r="B94" s="106">
        <v>115396.55</v>
      </c>
      <c r="C94" s="106">
        <v>115396.55</v>
      </c>
      <c r="D94" s="106">
        <v>115396.55</v>
      </c>
      <c r="E94" s="106">
        <v>115396.55</v>
      </c>
      <c r="F94" s="106">
        <v>115396.55</v>
      </c>
      <c r="G94" s="106">
        <v>115396.55</v>
      </c>
      <c r="H94" s="106">
        <v>115396.55</v>
      </c>
      <c r="I94" s="106">
        <v>115396.55</v>
      </c>
      <c r="J94" s="106">
        <v>115396.55</v>
      </c>
      <c r="K94" s="1038"/>
      <c r="L94" s="111"/>
      <c r="M94" s="111"/>
      <c r="N94" s="111"/>
      <c r="O94" s="111"/>
    </row>
    <row r="95" spans="1:15" s="97" customFormat="1" hidden="1" x14ac:dyDescent="0.2">
      <c r="A95" s="103" t="s">
        <v>312</v>
      </c>
      <c r="B95" s="106">
        <v>109137.93</v>
      </c>
      <c r="C95" s="106">
        <v>109137.93</v>
      </c>
      <c r="D95" s="106">
        <v>109137.93</v>
      </c>
      <c r="E95" s="106">
        <v>109137.93</v>
      </c>
      <c r="F95" s="106">
        <v>109137.93</v>
      </c>
      <c r="G95" s="106">
        <v>109137.93</v>
      </c>
      <c r="H95" s="106">
        <v>109137.93</v>
      </c>
      <c r="I95" s="106">
        <v>109137.93</v>
      </c>
      <c r="J95" s="106">
        <v>109137.93</v>
      </c>
      <c r="K95" s="1038"/>
      <c r="L95" s="111"/>
      <c r="M95" s="111"/>
      <c r="N95" s="111"/>
      <c r="O95" s="111"/>
    </row>
    <row r="96" spans="1:15" s="97" customFormat="1" hidden="1" x14ac:dyDescent="0.2">
      <c r="A96" s="103" t="s">
        <v>313</v>
      </c>
      <c r="B96" s="106">
        <v>195517.24</v>
      </c>
      <c r="C96" s="106">
        <v>195517.24</v>
      </c>
      <c r="D96" s="106">
        <v>195517.24</v>
      </c>
      <c r="E96" s="106">
        <v>195517.24</v>
      </c>
      <c r="F96" s="106">
        <v>195517.24</v>
      </c>
      <c r="G96" s="106">
        <v>195517.24</v>
      </c>
      <c r="H96" s="106">
        <v>195517.24</v>
      </c>
      <c r="I96" s="106">
        <v>195517.24</v>
      </c>
      <c r="J96" s="106">
        <v>195517.24</v>
      </c>
      <c r="K96" s="1038"/>
      <c r="L96" s="111"/>
      <c r="M96" s="111"/>
      <c r="N96" s="111"/>
      <c r="O96" s="111"/>
    </row>
    <row r="97" spans="1:15" s="97" customFormat="1" hidden="1" x14ac:dyDescent="0.2">
      <c r="A97" s="103" t="s">
        <v>314</v>
      </c>
      <c r="B97" s="106">
        <v>491379.31</v>
      </c>
      <c r="C97" s="106">
        <v>491379.31</v>
      </c>
      <c r="D97" s="106">
        <v>491379.31</v>
      </c>
      <c r="E97" s="106">
        <v>491379.31</v>
      </c>
      <c r="F97" s="106">
        <v>491379.31</v>
      </c>
      <c r="G97" s="106">
        <v>491379.31</v>
      </c>
      <c r="H97" s="106">
        <v>491379.31</v>
      </c>
      <c r="I97" s="106">
        <v>491379.31</v>
      </c>
      <c r="J97" s="106">
        <v>491379.31</v>
      </c>
      <c r="K97" s="1038"/>
      <c r="L97" s="111"/>
      <c r="M97" s="111"/>
      <c r="N97" s="111"/>
      <c r="O97" s="111"/>
    </row>
    <row r="98" spans="1:15" s="97" customFormat="1" hidden="1" x14ac:dyDescent="0.2">
      <c r="A98" s="103" t="s">
        <v>315</v>
      </c>
      <c r="B98" s="106">
        <v>314622.40999999997</v>
      </c>
      <c r="C98" s="106">
        <v>314622.40999999997</v>
      </c>
      <c r="D98" s="106">
        <v>314622.40999999997</v>
      </c>
      <c r="E98" s="106">
        <v>314622.40999999997</v>
      </c>
      <c r="F98" s="106">
        <v>314622.40999999997</v>
      </c>
      <c r="G98" s="106">
        <v>314622.40999999997</v>
      </c>
      <c r="H98" s="106">
        <v>314622.40999999997</v>
      </c>
      <c r="I98" s="106">
        <v>314622.40999999997</v>
      </c>
      <c r="J98" s="106">
        <v>314622.40999999997</v>
      </c>
      <c r="K98" s="1038"/>
      <c r="L98" s="111"/>
      <c r="M98" s="111"/>
      <c r="N98" s="111"/>
      <c r="O98" s="111"/>
    </row>
    <row r="99" spans="1:15" s="97" customFormat="1" hidden="1" x14ac:dyDescent="0.2">
      <c r="A99" s="103" t="s">
        <v>316</v>
      </c>
      <c r="B99" s="106">
        <v>334224.13</v>
      </c>
      <c r="C99" s="106">
        <v>334224.13</v>
      </c>
      <c r="D99" s="106">
        <v>334224.13</v>
      </c>
      <c r="E99" s="106">
        <v>334224.13</v>
      </c>
      <c r="F99" s="106">
        <v>334224.13</v>
      </c>
      <c r="G99" s="106">
        <v>334224.13</v>
      </c>
      <c r="H99" s="106">
        <v>334224.13</v>
      </c>
      <c r="I99" s="106">
        <v>334224.13</v>
      </c>
      <c r="J99" s="106">
        <v>334224.13</v>
      </c>
      <c r="K99" s="1038"/>
      <c r="L99" s="111"/>
      <c r="M99" s="111"/>
      <c r="N99" s="111"/>
      <c r="O99" s="111"/>
    </row>
    <row r="100" spans="1:15" s="97" customFormat="1" hidden="1" x14ac:dyDescent="0.2">
      <c r="A100" s="103" t="s">
        <v>317</v>
      </c>
      <c r="B100" s="106"/>
      <c r="C100" s="106">
        <v>0</v>
      </c>
      <c r="D100" s="106"/>
      <c r="E100" s="106"/>
      <c r="F100" s="106"/>
      <c r="G100" s="106"/>
      <c r="H100" s="106">
        <v>232934.48</v>
      </c>
      <c r="I100" s="106">
        <v>232934.48</v>
      </c>
      <c r="J100" s="106">
        <v>232934.48</v>
      </c>
      <c r="K100" s="1038"/>
      <c r="L100" s="111"/>
      <c r="M100" s="111"/>
      <c r="N100" s="111"/>
      <c r="O100" s="111"/>
    </row>
    <row r="101" spans="1:15" s="97" customFormat="1" hidden="1" x14ac:dyDescent="0.2">
      <c r="A101" s="103" t="s">
        <v>318</v>
      </c>
      <c r="B101" s="106" t="e">
        <f>+'[11]CTS BG'!B21</f>
        <v>#REF!</v>
      </c>
      <c r="C101" s="106" t="e">
        <f>+'[11]CTS BG'!C21</f>
        <v>#REF!</v>
      </c>
      <c r="D101" s="106" t="e">
        <f>+'[11]CTS BG'!D21</f>
        <v>#REF!</v>
      </c>
      <c r="E101" s="106" t="e">
        <f>+'[11]CTS BG'!E21</f>
        <v>#REF!</v>
      </c>
      <c r="F101" s="106" t="e">
        <f>+'[11]CTS BG'!F21</f>
        <v>#REF!</v>
      </c>
      <c r="G101" s="106" t="e">
        <f>+'[11]CTS BG'!G21</f>
        <v>#REF!</v>
      </c>
      <c r="H101" s="106" t="e">
        <f>+'[11]CTS BG'!H21</f>
        <v>#REF!</v>
      </c>
      <c r="I101" s="106" t="e">
        <f>+'[11]CTS BG'!I21</f>
        <v>#REF!</v>
      </c>
      <c r="J101" s="111"/>
      <c r="K101" s="1308"/>
      <c r="L101" s="111"/>
      <c r="M101" s="111"/>
      <c r="N101" s="111"/>
      <c r="O101" s="111"/>
    </row>
    <row r="102" spans="1:15" s="97" customFormat="1" hidden="1" x14ac:dyDescent="0.2">
      <c r="A102" s="103" t="s">
        <v>319</v>
      </c>
      <c r="B102" s="106"/>
      <c r="C102" s="106"/>
      <c r="D102" s="106"/>
      <c r="E102" s="106"/>
      <c r="F102" s="106"/>
      <c r="G102" s="106"/>
      <c r="H102" s="106"/>
      <c r="I102" s="106"/>
      <c r="J102" s="111"/>
      <c r="K102" s="1308"/>
      <c r="L102" s="111"/>
      <c r="M102" s="111"/>
      <c r="N102" s="111"/>
      <c r="O102" s="111"/>
    </row>
    <row r="103" spans="1:15" s="97" customFormat="1" hidden="1" x14ac:dyDescent="0.2">
      <c r="A103" s="103"/>
      <c r="B103" s="106"/>
      <c r="C103" s="106"/>
      <c r="D103" s="106"/>
      <c r="E103" s="106"/>
      <c r="F103" s="106"/>
      <c r="G103" s="106"/>
      <c r="H103" s="106"/>
      <c r="I103" s="106"/>
      <c r="J103" s="111"/>
      <c r="K103" s="1308"/>
      <c r="L103" s="111"/>
      <c r="M103" s="111"/>
      <c r="N103" s="111"/>
      <c r="O103" s="111"/>
    </row>
    <row r="104" spans="1:15" s="97" customFormat="1" hidden="1" x14ac:dyDescent="0.2">
      <c r="A104" s="103"/>
      <c r="B104" s="143"/>
      <c r="C104" s="143"/>
      <c r="D104" s="143"/>
      <c r="E104" s="143"/>
      <c r="F104" s="143"/>
      <c r="G104" s="143"/>
      <c r="H104" s="143"/>
      <c r="I104" s="143"/>
      <c r="J104" s="144"/>
      <c r="K104" s="144"/>
      <c r="L104" s="144"/>
      <c r="M104" s="144"/>
      <c r="N104" s="144"/>
      <c r="O104" s="144"/>
    </row>
    <row r="105" spans="1:15" s="97" customFormat="1" hidden="1" x14ac:dyDescent="0.2">
      <c r="A105" s="128" t="s">
        <v>320</v>
      </c>
      <c r="B105" s="106"/>
      <c r="C105" s="106"/>
      <c r="D105" s="106"/>
      <c r="E105" s="106"/>
      <c r="F105" s="106"/>
      <c r="G105" s="106"/>
      <c r="H105" s="106"/>
      <c r="I105" s="106"/>
      <c r="J105" s="111"/>
      <c r="K105" s="1308"/>
      <c r="L105" s="111"/>
      <c r="M105" s="111"/>
      <c r="N105" s="111"/>
      <c r="O105" s="111"/>
    </row>
    <row r="106" spans="1:15" s="97" customFormat="1" hidden="1" x14ac:dyDescent="0.2">
      <c r="A106" s="103" t="s">
        <v>321</v>
      </c>
      <c r="B106" s="106"/>
      <c r="C106" s="106"/>
      <c r="D106" s="106"/>
      <c r="E106" s="106"/>
      <c r="F106" s="106"/>
      <c r="G106" s="106"/>
      <c r="H106" s="106"/>
      <c r="I106" s="106"/>
      <c r="J106" s="111"/>
      <c r="K106" s="1308"/>
      <c r="L106" s="111"/>
      <c r="M106" s="111"/>
      <c r="N106" s="111"/>
      <c r="O106" s="111"/>
    </row>
    <row r="107" spans="1:15" s="97" customFormat="1" hidden="1" x14ac:dyDescent="0.2">
      <c r="A107" s="103" t="s">
        <v>322</v>
      </c>
      <c r="B107" s="106"/>
      <c r="C107" s="106"/>
      <c r="D107" s="106"/>
      <c r="E107" s="106"/>
      <c r="F107" s="106"/>
      <c r="G107" s="106"/>
      <c r="H107" s="106"/>
      <c r="I107" s="106"/>
      <c r="J107" s="111"/>
      <c r="K107" s="1308"/>
      <c r="L107" s="111"/>
      <c r="M107" s="111"/>
      <c r="N107" s="111"/>
      <c r="O107" s="111"/>
    </row>
    <row r="108" spans="1:15" s="97" customFormat="1" hidden="1" x14ac:dyDescent="0.2">
      <c r="A108" s="103" t="s">
        <v>323</v>
      </c>
      <c r="B108" s="106"/>
      <c r="C108" s="106"/>
      <c r="D108" s="106"/>
      <c r="E108" s="106"/>
      <c r="F108" s="106"/>
      <c r="G108" s="106"/>
      <c r="H108" s="106"/>
      <c r="I108" s="106"/>
      <c r="J108" s="111"/>
      <c r="K108" s="1308"/>
      <c r="L108" s="111"/>
      <c r="M108" s="111"/>
      <c r="N108" s="111"/>
      <c r="O108" s="111"/>
    </row>
    <row r="109" spans="1:15" s="97" customFormat="1" hidden="1" x14ac:dyDescent="0.2">
      <c r="A109" s="103" t="s">
        <v>324</v>
      </c>
      <c r="B109" s="106"/>
      <c r="C109" s="106"/>
      <c r="D109" s="106"/>
      <c r="E109" s="106"/>
      <c r="F109" s="106"/>
      <c r="G109" s="106"/>
      <c r="H109" s="106"/>
      <c r="I109" s="106"/>
      <c r="J109" s="111"/>
      <c r="K109" s="1308"/>
      <c r="L109" s="111"/>
      <c r="M109" s="111"/>
      <c r="N109" s="111"/>
      <c r="O109" s="111"/>
    </row>
    <row r="110" spans="1:15" s="97" customFormat="1" hidden="1" x14ac:dyDescent="0.2">
      <c r="A110" s="103"/>
      <c r="B110" s="106"/>
      <c r="C110" s="106"/>
      <c r="D110" s="106"/>
      <c r="E110" s="106"/>
      <c r="F110" s="106"/>
      <c r="G110" s="106"/>
      <c r="H110" s="106"/>
      <c r="I110" s="106"/>
      <c r="J110" s="111"/>
      <c r="K110" s="1308"/>
      <c r="L110" s="111"/>
      <c r="M110" s="111"/>
      <c r="N110" s="111"/>
      <c r="O110" s="111"/>
    </row>
    <row r="111" spans="1:15" s="97" customFormat="1" hidden="1" x14ac:dyDescent="0.2">
      <c r="A111" s="128" t="s">
        <v>325</v>
      </c>
      <c r="B111" s="143"/>
      <c r="C111" s="143"/>
      <c r="D111" s="143"/>
      <c r="E111" s="143"/>
      <c r="F111" s="143"/>
      <c r="G111" s="143"/>
      <c r="H111" s="143"/>
      <c r="I111" s="143"/>
      <c r="J111" s="144"/>
      <c r="K111" s="144"/>
      <c r="L111" s="144"/>
      <c r="M111" s="144"/>
      <c r="N111" s="144"/>
      <c r="O111" s="144"/>
    </row>
    <row r="112" spans="1:15" s="97" customFormat="1" hidden="1" x14ac:dyDescent="0.2">
      <c r="A112" s="103" t="s">
        <v>326</v>
      </c>
      <c r="B112" s="106"/>
      <c r="C112" s="106"/>
      <c r="D112" s="106"/>
      <c r="E112" s="106"/>
      <c r="F112" s="106"/>
      <c r="G112" s="106"/>
      <c r="H112" s="106"/>
      <c r="I112" s="106"/>
      <c r="J112" s="111"/>
      <c r="K112" s="1308"/>
      <c r="L112" s="111"/>
      <c r="M112" s="111"/>
      <c r="N112" s="111"/>
      <c r="O112" s="111"/>
    </row>
    <row r="113" spans="1:15" s="97" customFormat="1" hidden="1" x14ac:dyDescent="0.2">
      <c r="A113" s="103" t="s">
        <v>327</v>
      </c>
      <c r="B113" s="106"/>
      <c r="C113" s="106"/>
      <c r="D113" s="106"/>
      <c r="E113" s="106"/>
      <c r="F113" s="106"/>
      <c r="G113" s="106"/>
      <c r="H113" s="106"/>
      <c r="I113" s="106"/>
      <c r="J113" s="111"/>
      <c r="K113" s="1308"/>
      <c r="L113" s="111"/>
      <c r="M113" s="111"/>
      <c r="N113" s="111"/>
      <c r="O113" s="111"/>
    </row>
    <row r="114" spans="1:15" s="97" customFormat="1" hidden="1" x14ac:dyDescent="0.2">
      <c r="A114" s="103" t="s">
        <v>328</v>
      </c>
      <c r="B114" s="106"/>
      <c r="C114" s="106"/>
      <c r="D114" s="106"/>
      <c r="E114" s="106"/>
      <c r="F114" s="106"/>
      <c r="G114" s="106"/>
      <c r="H114" s="106"/>
      <c r="I114" s="106"/>
      <c r="J114" s="111"/>
      <c r="K114" s="1308"/>
      <c r="L114" s="111"/>
      <c r="M114" s="111"/>
      <c r="N114" s="111"/>
      <c r="O114" s="111"/>
    </row>
    <row r="115" spans="1:15" s="97" customFormat="1" hidden="1" x14ac:dyDescent="0.2">
      <c r="A115" s="103" t="s">
        <v>329</v>
      </c>
      <c r="B115" s="106"/>
      <c r="C115" s="106"/>
      <c r="D115" s="106"/>
      <c r="E115" s="106"/>
      <c r="F115" s="106"/>
      <c r="G115" s="106"/>
      <c r="H115" s="106"/>
      <c r="I115" s="106"/>
      <c r="J115" s="111"/>
      <c r="K115" s="1308"/>
      <c r="L115" s="111"/>
      <c r="M115" s="111"/>
      <c r="N115" s="111"/>
      <c r="O115" s="111"/>
    </row>
    <row r="116" spans="1:15" s="97" customFormat="1" hidden="1" x14ac:dyDescent="0.2">
      <c r="A116" s="103" t="s">
        <v>330</v>
      </c>
      <c r="B116" s="106"/>
      <c r="C116" s="106"/>
      <c r="D116" s="106"/>
      <c r="E116" s="106"/>
      <c r="F116" s="106"/>
      <c r="G116" s="106"/>
      <c r="H116" s="106"/>
      <c r="I116" s="106"/>
      <c r="J116" s="111"/>
      <c r="K116" s="1308"/>
      <c r="L116" s="111"/>
      <c r="M116" s="111"/>
      <c r="N116" s="111"/>
      <c r="O116" s="111"/>
    </row>
    <row r="117" spans="1:15" s="97" customFormat="1" hidden="1" x14ac:dyDescent="0.2">
      <c r="A117" s="103"/>
      <c r="B117" s="106"/>
      <c r="C117" s="106"/>
      <c r="D117" s="106"/>
      <c r="E117" s="106"/>
      <c r="F117" s="106"/>
      <c r="G117" s="106"/>
      <c r="H117" s="106"/>
      <c r="I117" s="106"/>
      <c r="J117" s="111"/>
      <c r="K117" s="1308"/>
      <c r="L117" s="111"/>
      <c r="M117" s="111"/>
      <c r="N117" s="111"/>
      <c r="O117" s="111"/>
    </row>
    <row r="118" spans="1:15" s="97" customFormat="1" hidden="1" x14ac:dyDescent="0.2">
      <c r="A118" s="128" t="s">
        <v>331</v>
      </c>
      <c r="B118" s="106"/>
      <c r="C118" s="106"/>
      <c r="D118" s="106"/>
      <c r="E118" s="106"/>
      <c r="F118" s="106"/>
      <c r="G118" s="106"/>
      <c r="H118" s="106"/>
      <c r="I118" s="106"/>
      <c r="J118" s="111"/>
      <c r="K118" s="1308"/>
      <c r="L118" s="111"/>
      <c r="M118" s="111"/>
      <c r="N118" s="111"/>
      <c r="O118" s="111"/>
    </row>
    <row r="119" spans="1:15" s="97" customFormat="1" ht="12.75" hidden="1" thickBot="1" x14ac:dyDescent="0.25">
      <c r="A119" s="103"/>
      <c r="B119" s="145"/>
      <c r="C119" s="145"/>
      <c r="D119" s="145"/>
      <c r="E119" s="145"/>
      <c r="F119" s="145"/>
      <c r="G119" s="145"/>
      <c r="H119" s="145"/>
      <c r="I119" s="145"/>
      <c r="J119" s="146"/>
      <c r="K119" s="146"/>
      <c r="L119" s="146"/>
      <c r="M119" s="146"/>
      <c r="N119" s="146"/>
      <c r="O119" s="146"/>
    </row>
    <row r="120" spans="1:15" s="97" customFormat="1" hidden="1" x14ac:dyDescent="0.2">
      <c r="A120" s="137" t="s">
        <v>332</v>
      </c>
      <c r="B120" s="106"/>
      <c r="C120" s="106"/>
      <c r="D120" s="106"/>
      <c r="E120" s="106"/>
      <c r="F120" s="106"/>
      <c r="G120" s="106"/>
      <c r="H120" s="106"/>
      <c r="I120" s="106"/>
      <c r="J120" s="111"/>
      <c r="K120" s="1308"/>
      <c r="L120" s="111"/>
      <c r="M120" s="111"/>
      <c r="N120" s="111"/>
      <c r="O120" s="111"/>
    </row>
    <row r="121" spans="1:15" s="97" customFormat="1" hidden="1" x14ac:dyDescent="0.2">
      <c r="A121" s="128" t="s">
        <v>333</v>
      </c>
      <c r="B121" s="106"/>
      <c r="C121" s="106"/>
      <c r="D121" s="106"/>
      <c r="E121" s="106"/>
      <c r="F121" s="106"/>
      <c r="G121" s="106"/>
      <c r="H121" s="106"/>
      <c r="I121" s="106"/>
      <c r="J121" s="111"/>
      <c r="K121" s="1308"/>
      <c r="L121" s="111"/>
      <c r="M121" s="111"/>
      <c r="N121" s="111"/>
      <c r="O121" s="111"/>
    </row>
    <row r="122" spans="1:15" s="97" customFormat="1" hidden="1" x14ac:dyDescent="0.2">
      <c r="A122" s="103" t="s">
        <v>334</v>
      </c>
      <c r="B122" s="106"/>
      <c r="C122" s="106"/>
      <c r="D122" s="106"/>
      <c r="E122" s="106"/>
      <c r="F122" s="106"/>
      <c r="G122" s="106"/>
      <c r="H122" s="106"/>
      <c r="I122" s="106"/>
      <c r="J122" s="111"/>
      <c r="K122" s="1308"/>
      <c r="L122" s="111"/>
      <c r="M122" s="111"/>
      <c r="N122" s="111"/>
      <c r="O122" s="111"/>
    </row>
    <row r="123" spans="1:15" s="97" customFormat="1" hidden="1" x14ac:dyDescent="0.2">
      <c r="A123" s="103" t="s">
        <v>335</v>
      </c>
      <c r="B123" s="106">
        <v>2412877.37</v>
      </c>
      <c r="C123" s="106">
        <v>1486304.7</v>
      </c>
      <c r="D123" s="106">
        <v>2563733.3099999996</v>
      </c>
      <c r="E123" s="106">
        <v>2246516.8600000003</v>
      </c>
      <c r="F123" s="106">
        <v>2761014.2499999991</v>
      </c>
      <c r="G123" s="106"/>
      <c r="H123" s="106"/>
      <c r="I123" s="106"/>
      <c r="J123" s="111"/>
      <c r="K123" s="1308"/>
      <c r="L123" s="111"/>
      <c r="M123" s="111"/>
      <c r="N123" s="111"/>
      <c r="O123" s="111"/>
    </row>
    <row r="124" spans="1:15" s="97" customFormat="1" hidden="1" x14ac:dyDescent="0.2">
      <c r="A124" s="103" t="s">
        <v>336</v>
      </c>
      <c r="B124" s="106"/>
      <c r="C124" s="106"/>
      <c r="D124" s="106"/>
      <c r="E124" s="106"/>
      <c r="F124" s="106"/>
      <c r="G124" s="106"/>
      <c r="H124" s="106"/>
      <c r="I124" s="106"/>
      <c r="J124" s="111"/>
      <c r="K124" s="1308"/>
      <c r="L124" s="111"/>
      <c r="M124" s="111"/>
      <c r="N124" s="111"/>
      <c r="O124" s="111"/>
    </row>
    <row r="125" spans="1:15" s="97" customFormat="1" hidden="1" x14ac:dyDescent="0.2">
      <c r="A125" s="103" t="s">
        <v>337</v>
      </c>
      <c r="B125" s="106"/>
      <c r="C125" s="106"/>
      <c r="D125" s="106"/>
      <c r="E125" s="106"/>
      <c r="F125" s="106"/>
      <c r="G125" s="106"/>
      <c r="H125" s="106"/>
      <c r="I125" s="106"/>
      <c r="J125" s="111"/>
      <c r="K125" s="1308"/>
      <c r="L125" s="111"/>
      <c r="M125" s="111"/>
      <c r="N125" s="111"/>
      <c r="O125" s="111"/>
    </row>
    <row r="126" spans="1:15" s="97" customFormat="1" hidden="1" x14ac:dyDescent="0.2">
      <c r="A126" s="103" t="s">
        <v>338</v>
      </c>
      <c r="B126" s="106"/>
      <c r="C126" s="106"/>
      <c r="D126" s="106"/>
      <c r="E126" s="106"/>
      <c r="F126" s="106"/>
      <c r="G126" s="106"/>
      <c r="H126" s="106"/>
      <c r="I126" s="106"/>
      <c r="J126" s="111"/>
      <c r="K126" s="1308"/>
      <c r="L126" s="111"/>
      <c r="M126" s="111"/>
      <c r="N126" s="111"/>
      <c r="O126" s="111"/>
    </row>
    <row r="127" spans="1:15" s="97" customFormat="1" hidden="1" x14ac:dyDescent="0.2">
      <c r="A127" s="103" t="s">
        <v>339</v>
      </c>
      <c r="B127" s="106"/>
      <c r="C127" s="106"/>
      <c r="D127" s="106"/>
      <c r="E127" s="106"/>
      <c r="F127" s="106"/>
      <c r="G127" s="106"/>
      <c r="H127" s="106"/>
      <c r="I127" s="106"/>
      <c r="J127" s="111"/>
      <c r="K127" s="1308"/>
      <c r="L127" s="111"/>
      <c r="M127" s="111"/>
      <c r="N127" s="111"/>
      <c r="O127" s="111"/>
    </row>
    <row r="128" spans="1:15" s="97" customFormat="1" hidden="1" x14ac:dyDescent="0.2">
      <c r="A128" s="103" t="s">
        <v>340</v>
      </c>
      <c r="B128" s="106"/>
      <c r="C128" s="106"/>
      <c r="D128" s="106"/>
      <c r="E128" s="106"/>
      <c r="F128" s="106"/>
      <c r="G128" s="106"/>
      <c r="H128" s="106"/>
      <c r="I128" s="106"/>
      <c r="J128" s="111"/>
      <c r="K128" s="1308"/>
      <c r="L128" s="111"/>
      <c r="M128" s="111"/>
      <c r="N128" s="111"/>
      <c r="O128" s="111"/>
    </row>
    <row r="129" spans="1:15" s="97" customFormat="1" hidden="1" x14ac:dyDescent="0.2">
      <c r="A129" s="103"/>
      <c r="B129" s="106"/>
      <c r="C129" s="106"/>
      <c r="D129" s="106"/>
      <c r="E129" s="106"/>
      <c r="F129" s="106"/>
      <c r="G129" s="106"/>
      <c r="H129" s="106"/>
      <c r="I129" s="106"/>
      <c r="J129" s="111"/>
      <c r="K129" s="1308"/>
      <c r="L129" s="111"/>
      <c r="M129" s="111"/>
      <c r="N129" s="111"/>
      <c r="O129" s="111"/>
    </row>
    <row r="130" spans="1:15" s="97" customFormat="1" hidden="1" x14ac:dyDescent="0.2">
      <c r="A130" s="103" t="s">
        <v>341</v>
      </c>
      <c r="B130" s="104">
        <f t="shared" ref="B130:N130" si="19">SUM(B131:B132)</f>
        <v>43368.350000000006</v>
      </c>
      <c r="C130" s="104">
        <f t="shared" si="19"/>
        <v>43368.350000000006</v>
      </c>
      <c r="D130" s="104">
        <f t="shared" si="19"/>
        <v>43368.350000000006</v>
      </c>
      <c r="E130" s="104">
        <f t="shared" si="19"/>
        <v>43368.350000000006</v>
      </c>
      <c r="F130" s="104">
        <f t="shared" si="19"/>
        <v>43368.350000000006</v>
      </c>
      <c r="G130" s="104">
        <f t="shared" si="19"/>
        <v>43368.350000000006</v>
      </c>
      <c r="H130" s="104">
        <f t="shared" si="19"/>
        <v>43368.350000000006</v>
      </c>
      <c r="I130" s="104">
        <f t="shared" si="19"/>
        <v>43368.350000000006</v>
      </c>
      <c r="J130" s="104">
        <f t="shared" si="19"/>
        <v>43368.350000000006</v>
      </c>
      <c r="K130" s="1300"/>
      <c r="L130" s="104">
        <f t="shared" si="19"/>
        <v>0</v>
      </c>
      <c r="M130" s="104">
        <f t="shared" si="19"/>
        <v>0</v>
      </c>
      <c r="N130" s="104">
        <f t="shared" si="19"/>
        <v>0</v>
      </c>
      <c r="O130" s="104"/>
    </row>
    <row r="131" spans="1:15" s="97" customFormat="1" hidden="1" x14ac:dyDescent="0.2">
      <c r="A131" s="103" t="s">
        <v>342</v>
      </c>
      <c r="B131" s="106">
        <f>+'[11]SANTANDER SEPTIEMBRE'!E55+'[11]SANTANDER SEPTIEMBRE'!E56+'[11]SANTANDER SEPTIEMBRE'!E57+'[11]SANTANDER SEPTIEMBRE'!E58+'[11]SANTANDER SEPTIEMBRE'!E59+'[11]SANTANDER SEPTIEMBRE'!E60+'[11]SANTANDER SEPTIEMBRE'!E61+'[11]SANTANDER SEPTIEMBRE'!E62</f>
        <v>29289.780000000006</v>
      </c>
      <c r="C131" s="106">
        <v>29289.780000000006</v>
      </c>
      <c r="D131" s="106">
        <v>29289.780000000006</v>
      </c>
      <c r="E131" s="106">
        <v>29289.780000000006</v>
      </c>
      <c r="F131" s="106">
        <v>29289.780000000006</v>
      </c>
      <c r="G131" s="106">
        <v>29289.780000000006</v>
      </c>
      <c r="H131" s="106">
        <v>29289.780000000006</v>
      </c>
      <c r="I131" s="106">
        <v>29289.780000000006</v>
      </c>
      <c r="J131" s="106">
        <v>29289.780000000006</v>
      </c>
      <c r="K131" s="1038"/>
      <c r="L131" s="111"/>
      <c r="M131" s="111"/>
      <c r="N131" s="111"/>
      <c r="O131" s="111"/>
    </row>
    <row r="132" spans="1:15" s="97" customFormat="1" hidden="1" x14ac:dyDescent="0.2">
      <c r="A132" s="103" t="s">
        <v>343</v>
      </c>
      <c r="B132" s="106">
        <f>+'[11]SANTANDER SEPTIEMBRE'!E24</f>
        <v>14078.57</v>
      </c>
      <c r="C132" s="106">
        <v>14078.57</v>
      </c>
      <c r="D132" s="106">
        <v>14078.57</v>
      </c>
      <c r="E132" s="106">
        <v>14078.57</v>
      </c>
      <c r="F132" s="106">
        <v>14078.57</v>
      </c>
      <c r="G132" s="106">
        <v>14078.57</v>
      </c>
      <c r="H132" s="106">
        <v>14078.57</v>
      </c>
      <c r="I132" s="106">
        <v>14078.57</v>
      </c>
      <c r="J132" s="111">
        <v>14078.57</v>
      </c>
      <c r="K132" s="1308"/>
      <c r="L132" s="111"/>
      <c r="M132" s="111"/>
      <c r="N132" s="111"/>
      <c r="O132" s="111"/>
    </row>
    <row r="133" spans="1:15" s="97" customFormat="1" hidden="1" x14ac:dyDescent="0.2">
      <c r="A133" s="103" t="s">
        <v>344</v>
      </c>
      <c r="B133" s="106"/>
      <c r="C133" s="106"/>
      <c r="D133" s="106"/>
      <c r="E133" s="106"/>
      <c r="F133" s="106"/>
      <c r="G133" s="106"/>
      <c r="H133" s="106"/>
      <c r="I133" s="106"/>
      <c r="J133" s="111"/>
      <c r="K133" s="1308"/>
      <c r="L133" s="111"/>
      <c r="M133" s="111"/>
      <c r="N133" s="111"/>
      <c r="O133" s="111"/>
    </row>
    <row r="134" spans="1:15" s="97" customFormat="1" hidden="1" x14ac:dyDescent="0.2">
      <c r="A134" s="103" t="s">
        <v>345</v>
      </c>
      <c r="B134" s="106"/>
      <c r="C134" s="106"/>
      <c r="D134" s="106"/>
      <c r="E134" s="106"/>
      <c r="F134" s="106"/>
      <c r="G134" s="106"/>
      <c r="H134" s="106"/>
      <c r="I134" s="106"/>
      <c r="J134" s="111"/>
      <c r="K134" s="1308"/>
      <c r="L134" s="111"/>
      <c r="M134" s="111"/>
      <c r="N134" s="111"/>
      <c r="O134" s="111"/>
    </row>
    <row r="135" spans="1:15" s="97" customFormat="1" hidden="1" x14ac:dyDescent="0.2">
      <c r="A135" s="103" t="s">
        <v>346</v>
      </c>
      <c r="B135" s="106"/>
      <c r="C135" s="106"/>
      <c r="D135" s="106"/>
      <c r="E135" s="106"/>
      <c r="F135" s="106"/>
      <c r="G135" s="106"/>
      <c r="H135" s="106"/>
      <c r="I135" s="106"/>
      <c r="J135" s="111"/>
      <c r="K135" s="1308"/>
      <c r="L135" s="111"/>
      <c r="M135" s="111"/>
      <c r="N135" s="111"/>
      <c r="O135" s="111"/>
    </row>
    <row r="136" spans="1:15" s="97" customFormat="1" hidden="1" x14ac:dyDescent="0.2">
      <c r="A136" s="103" t="s">
        <v>347</v>
      </c>
      <c r="B136" s="106"/>
      <c r="C136" s="106"/>
      <c r="D136" s="106"/>
      <c r="E136" s="106"/>
      <c r="F136" s="106"/>
      <c r="G136" s="106"/>
      <c r="H136" s="106"/>
      <c r="I136" s="106"/>
      <c r="J136" s="111"/>
      <c r="K136" s="1308"/>
      <c r="L136" s="111"/>
      <c r="M136" s="111"/>
      <c r="N136" s="111"/>
      <c r="O136" s="111"/>
    </row>
    <row r="137" spans="1:15" s="97" customFormat="1" hidden="1" x14ac:dyDescent="0.2">
      <c r="A137" s="103" t="s">
        <v>348</v>
      </c>
      <c r="B137" s="106"/>
      <c r="C137" s="106"/>
      <c r="D137" s="106"/>
      <c r="E137" s="106"/>
      <c r="F137" s="106"/>
      <c r="G137" s="106"/>
      <c r="H137" s="106"/>
      <c r="I137" s="106"/>
      <c r="J137" s="111"/>
      <c r="K137" s="1308"/>
      <c r="L137" s="111"/>
      <c r="M137" s="111"/>
      <c r="N137" s="111"/>
      <c r="O137" s="111"/>
    </row>
    <row r="138" spans="1:15" s="97" customFormat="1" hidden="1" x14ac:dyDescent="0.2">
      <c r="A138" s="103" t="s">
        <v>349</v>
      </c>
      <c r="B138" s="106"/>
      <c r="C138" s="106"/>
      <c r="D138" s="106"/>
      <c r="E138" s="106"/>
      <c r="F138" s="106"/>
      <c r="G138" s="106"/>
      <c r="H138" s="106"/>
      <c r="I138" s="106"/>
      <c r="J138" s="111"/>
      <c r="K138" s="1308"/>
      <c r="L138" s="111"/>
      <c r="M138" s="111"/>
      <c r="N138" s="111"/>
      <c r="O138" s="111"/>
    </row>
    <row r="139" spans="1:15" s="97" customFormat="1" hidden="1" x14ac:dyDescent="0.2">
      <c r="A139" s="103" t="s">
        <v>350</v>
      </c>
      <c r="B139" s="106"/>
      <c r="C139" s="106"/>
      <c r="D139" s="106"/>
      <c r="E139" s="106"/>
      <c r="F139" s="106"/>
      <c r="G139" s="106"/>
      <c r="H139" s="106"/>
      <c r="I139" s="106"/>
      <c r="J139" s="111"/>
      <c r="K139" s="1308"/>
      <c r="L139" s="111"/>
      <c r="M139" s="111"/>
      <c r="N139" s="111"/>
      <c r="O139" s="111"/>
    </row>
    <row r="140" spans="1:15" s="97" customFormat="1" hidden="1" x14ac:dyDescent="0.2">
      <c r="A140" s="103" t="s">
        <v>351</v>
      </c>
      <c r="B140" s="106"/>
      <c r="C140" s="106"/>
      <c r="D140" s="106"/>
      <c r="E140" s="106"/>
      <c r="F140" s="106"/>
      <c r="G140" s="106"/>
      <c r="H140" s="106"/>
      <c r="I140" s="106"/>
      <c r="J140" s="111"/>
      <c r="K140" s="1308"/>
      <c r="L140" s="111"/>
      <c r="M140" s="111"/>
      <c r="N140" s="111"/>
      <c r="O140" s="111"/>
    </row>
    <row r="141" spans="1:15" s="97" customFormat="1" hidden="1" x14ac:dyDescent="0.2">
      <c r="A141" s="128" t="s">
        <v>352</v>
      </c>
      <c r="B141" s="106"/>
      <c r="C141" s="106"/>
      <c r="D141" s="106"/>
      <c r="E141" s="106"/>
      <c r="F141" s="106"/>
      <c r="G141" s="106"/>
      <c r="H141" s="106"/>
      <c r="I141" s="106"/>
      <c r="J141" s="111"/>
      <c r="K141" s="1308"/>
      <c r="L141" s="111"/>
      <c r="M141" s="111"/>
      <c r="N141" s="111"/>
      <c r="O141" s="111"/>
    </row>
    <row r="142" spans="1:15" s="97" customFormat="1" hidden="1" x14ac:dyDescent="0.2">
      <c r="A142" s="128"/>
      <c r="B142" s="143"/>
      <c r="C142" s="143"/>
      <c r="D142" s="143"/>
      <c r="E142" s="143"/>
      <c r="F142" s="143"/>
      <c r="G142" s="143"/>
      <c r="H142" s="143"/>
      <c r="I142" s="143"/>
      <c r="J142" s="144"/>
      <c r="K142" s="144"/>
      <c r="L142" s="144"/>
      <c r="M142" s="144"/>
      <c r="N142" s="144"/>
      <c r="O142" s="144"/>
    </row>
    <row r="143" spans="1:15" s="97" customFormat="1" hidden="1" x14ac:dyDescent="0.2">
      <c r="A143" s="128" t="s">
        <v>353</v>
      </c>
      <c r="B143" s="106"/>
      <c r="C143" s="106"/>
      <c r="D143" s="106"/>
      <c r="E143" s="106"/>
      <c r="F143" s="106"/>
      <c r="G143" s="106"/>
      <c r="H143" s="106"/>
      <c r="I143" s="106"/>
      <c r="J143" s="111"/>
      <c r="K143" s="1308"/>
      <c r="L143" s="111"/>
      <c r="M143" s="111"/>
      <c r="N143" s="111"/>
      <c r="O143" s="111"/>
    </row>
    <row r="144" spans="1:15" s="97" customFormat="1" hidden="1" x14ac:dyDescent="0.2">
      <c r="A144" s="103" t="s">
        <v>354</v>
      </c>
      <c r="B144" s="106"/>
      <c r="C144" s="106"/>
      <c r="D144" s="106"/>
      <c r="E144" s="106"/>
      <c r="F144" s="106"/>
      <c r="G144" s="106"/>
      <c r="H144" s="106"/>
      <c r="I144" s="106"/>
      <c r="J144" s="111"/>
      <c r="K144" s="1308"/>
      <c r="L144" s="111"/>
      <c r="M144" s="111"/>
      <c r="N144" s="111"/>
      <c r="O144" s="111"/>
    </row>
    <row r="145" spans="1:15" s="97" customFormat="1" hidden="1" x14ac:dyDescent="0.2">
      <c r="A145" s="103" t="s">
        <v>288</v>
      </c>
      <c r="B145" s="106" t="e">
        <f>+'[11]GTOS OPERATIVOS DIRAC'!B148</f>
        <v>#REF!</v>
      </c>
      <c r="C145" s="106" t="e">
        <f>+'[11]GTOS OPERATIVOS DIRAC'!C148</f>
        <v>#REF!</v>
      </c>
      <c r="D145" s="106" t="e">
        <f>+'[11]GTOS OPERATIVOS DIRAC'!D148</f>
        <v>#REF!</v>
      </c>
      <c r="E145" s="106" t="e">
        <f>+'[11]GTOS OPERATIVOS DIRAC'!E148</f>
        <v>#REF!</v>
      </c>
      <c r="F145" s="106" t="e">
        <f>+'[11]GTOS OPERATIVOS DIRAC'!F148</f>
        <v>#REF!</v>
      </c>
      <c r="G145" s="106" t="e">
        <f>+'[11]GTOS OPERATIVOS DIRAC'!G148</f>
        <v>#REF!</v>
      </c>
      <c r="H145" s="106" t="e">
        <f>+'[11]GTOS OPERATIVOS DIRAC'!H148</f>
        <v>#REF!</v>
      </c>
      <c r="I145" s="106" t="e">
        <f>+'[11]GTOS OPERATIVOS DIRAC'!I148</f>
        <v>#REF!</v>
      </c>
      <c r="J145" s="106" t="e">
        <f>+'[11]GTOS OPERATIVOS DIRAC'!J148</f>
        <v>#REF!</v>
      </c>
      <c r="K145" s="1038"/>
      <c r="L145" s="106" t="e">
        <f>+'[11]GTOS OPERATIVOS DIRAC'!K148</f>
        <v>#REF!</v>
      </c>
      <c r="M145" s="106" t="e">
        <f>+'[11]GTOS OPERATIVOS DIRAC'!L148</f>
        <v>#REF!</v>
      </c>
      <c r="N145" s="106" t="e">
        <f>+'[11]GTOS OPERATIVOS DIRAC'!M148</f>
        <v>#REF!</v>
      </c>
      <c r="O145" s="106"/>
    </row>
    <row r="146" spans="1:15" s="97" customFormat="1" hidden="1" x14ac:dyDescent="0.2">
      <c r="A146" s="103" t="s">
        <v>287</v>
      </c>
      <c r="B146" s="106" t="e">
        <f>+'[11]GTOS OPERATIVOS DIRAC'!B150</f>
        <v>#REF!</v>
      </c>
      <c r="C146" s="106" t="e">
        <f>+'[11]GTOS OPERATIVOS DIRAC'!C150</f>
        <v>#REF!</v>
      </c>
      <c r="D146" s="106" t="e">
        <f>+'[11]GTOS OPERATIVOS DIRAC'!D150</f>
        <v>#REF!</v>
      </c>
      <c r="E146" s="106" t="e">
        <f>+'[11]GTOS OPERATIVOS DIRAC'!E150</f>
        <v>#REF!</v>
      </c>
      <c r="F146" s="106" t="e">
        <f>+'[11]GTOS OPERATIVOS DIRAC'!F150</f>
        <v>#REF!</v>
      </c>
      <c r="G146" s="106" t="e">
        <f>+'[11]GTOS OPERATIVOS DIRAC'!G150</f>
        <v>#REF!</v>
      </c>
      <c r="H146" s="106" t="e">
        <f>+'[11]GTOS OPERATIVOS DIRAC'!H150</f>
        <v>#REF!</v>
      </c>
      <c r="I146" s="106" t="e">
        <f>+'[11]GTOS OPERATIVOS DIRAC'!I150</f>
        <v>#REF!</v>
      </c>
      <c r="J146" s="106" t="e">
        <f>+'[11]GTOS OPERATIVOS CANCUN'!J143</f>
        <v>#REF!</v>
      </c>
      <c r="K146" s="1038"/>
      <c r="L146" s="106" t="e">
        <f>+'[11]GTOS OPERATIVOS CANCUN'!K143</f>
        <v>#REF!</v>
      </c>
      <c r="M146" s="106" t="e">
        <f>+'[11]GTOS OPERATIVOS CANCUN'!L143</f>
        <v>#REF!</v>
      </c>
      <c r="N146" s="106" t="e">
        <f>+'[11]GTOS OPERATIVOS CANCUN'!M143</f>
        <v>#REF!</v>
      </c>
      <c r="O146" s="106"/>
    </row>
    <row r="147" spans="1:15" s="97" customFormat="1" hidden="1" x14ac:dyDescent="0.2">
      <c r="A147" s="103" t="s">
        <v>286</v>
      </c>
      <c r="B147" s="106" t="e">
        <f>+'[11]GTOS OPERATIVOS DIRAC'!B145</f>
        <v>#REF!</v>
      </c>
      <c r="C147" s="106">
        <f>+'[11]GTOS OPERATIVOS CAMPECHE'!C145</f>
        <v>21789.05</v>
      </c>
      <c r="D147" s="106">
        <f>+'[11]GTOS OPERATIVOS CAMPECHE'!D145</f>
        <v>23381.94</v>
      </c>
      <c r="E147" s="106">
        <f>+'[11]GTOS OPERATIVOS CAMPECHE'!E145</f>
        <v>23381.94</v>
      </c>
      <c r="F147" s="106">
        <f>+'[11]GTOS OPERATIVOS CAMPECHE'!F145</f>
        <v>19770.41</v>
      </c>
      <c r="G147" s="106">
        <f>+'[11]GTOS OPERATIVOS CAMPECHE'!G145</f>
        <v>19770.41</v>
      </c>
      <c r="H147" s="106" t="e">
        <f>+'[11]GTOS OPERATIVOS CAMPECHE'!H145</f>
        <v>#REF!</v>
      </c>
      <c r="I147" s="106" t="e">
        <f>+'[11]GTOS OPERATIVOS CAMPECHE'!I145</f>
        <v>#REF!</v>
      </c>
      <c r="J147" s="106" t="e">
        <f>+'[11]GTOS OPERATIVOS CAMPECHE'!J145</f>
        <v>#REF!</v>
      </c>
      <c r="K147" s="1038"/>
      <c r="L147" s="106" t="e">
        <f>+'[11]GTOS OPERATIVOS CAMPECHE'!K145</f>
        <v>#REF!</v>
      </c>
      <c r="M147" s="106" t="e">
        <f>+'[11]GTOS OPERATIVOS CAMPECHE'!L145</f>
        <v>#REF!</v>
      </c>
      <c r="N147" s="106" t="e">
        <f>+'[11]GTOS OPERATIVOS CAMPECHE'!M145</f>
        <v>#REF!</v>
      </c>
      <c r="O147" s="106"/>
    </row>
    <row r="148" spans="1:15" s="97" customFormat="1" hidden="1" x14ac:dyDescent="0.2">
      <c r="A148" s="103" t="s">
        <v>285</v>
      </c>
      <c r="B148" s="106">
        <f>+'[11]GTOS OPERATIVOS DIRAC'!B144</f>
        <v>71780.91</v>
      </c>
      <c r="C148" s="106">
        <f>+'[11]GTOS OPERATIVOS DIRAC'!C144</f>
        <v>39187.090000000004</v>
      </c>
      <c r="D148" s="106">
        <f>+'[11]GTOS OPERATIVOS DIRAC'!D144</f>
        <v>92402.11</v>
      </c>
      <c r="E148" s="106">
        <f>+'[11]GTOS OPERATIVOS DIRAC'!E144</f>
        <v>17468.27</v>
      </c>
      <c r="F148" s="106">
        <f>+'[11]GTOS OPERATIVOS DIRAC'!F144</f>
        <v>0</v>
      </c>
      <c r="G148" s="106" t="e">
        <f>+'[11]GTOS OPERATIVOS DIRAC'!G144</f>
        <v>#REF!</v>
      </c>
      <c r="H148" s="106" t="e">
        <f>+'[11]GTOS OPERATIVOS DIRAC'!H144</f>
        <v>#REF!</v>
      </c>
      <c r="I148" s="106">
        <f>+'[11]GTOS OPERATIVOS DIRAC'!H146</f>
        <v>1716.01</v>
      </c>
      <c r="J148" s="106" t="e">
        <f>+'[11]GTOS OPERATIVOS DIRAC'!J144</f>
        <v>#REF!</v>
      </c>
      <c r="K148" s="1038"/>
      <c r="L148" s="106" t="e">
        <f>+'[11]GTOS OPERATIVOS DIRAC'!K144</f>
        <v>#REF!</v>
      </c>
      <c r="M148" s="106" t="e">
        <f>+'[11]GTOS OPERATIVOS DIRAC'!L144</f>
        <v>#REF!</v>
      </c>
      <c r="N148" s="106" t="e">
        <f>+'[11]GTOS OPERATIVOS DIRAC'!M144</f>
        <v>#REF!</v>
      </c>
      <c r="O148" s="106"/>
    </row>
    <row r="149" spans="1:15" s="97" customFormat="1" hidden="1" x14ac:dyDescent="0.2">
      <c r="A149" s="103" t="s">
        <v>355</v>
      </c>
      <c r="B149" s="106"/>
      <c r="C149" s="106"/>
      <c r="D149" s="106"/>
      <c r="E149" s="106"/>
      <c r="F149" s="106"/>
      <c r="G149" s="106"/>
      <c r="H149" s="106"/>
      <c r="I149" s="106"/>
      <c r="J149" s="111"/>
      <c r="K149" s="1308"/>
      <c r="L149" s="111"/>
      <c r="M149" s="111"/>
      <c r="N149" s="111"/>
      <c r="O149" s="111"/>
    </row>
    <row r="150" spans="1:15" s="97" customFormat="1" hidden="1" x14ac:dyDescent="0.2">
      <c r="A150" s="103" t="s">
        <v>356</v>
      </c>
      <c r="B150" s="106"/>
      <c r="C150" s="106"/>
      <c r="D150" s="106"/>
      <c r="E150" s="106"/>
      <c r="F150" s="106"/>
      <c r="G150" s="106"/>
      <c r="H150" s="106"/>
      <c r="I150" s="106"/>
      <c r="J150" s="111"/>
      <c r="K150" s="1308"/>
      <c r="L150" s="111"/>
      <c r="M150" s="111"/>
      <c r="N150" s="111"/>
      <c r="O150" s="111"/>
    </row>
    <row r="151" spans="1:15" s="97" customFormat="1" hidden="1" x14ac:dyDescent="0.2">
      <c r="A151" s="128"/>
      <c r="B151" s="106"/>
      <c r="C151" s="106"/>
      <c r="D151" s="106"/>
      <c r="E151" s="106"/>
      <c r="F151" s="106"/>
      <c r="G151" s="106"/>
      <c r="H151" s="106"/>
      <c r="I151" s="106"/>
      <c r="J151" s="111"/>
      <c r="K151" s="1308"/>
      <c r="L151" s="111"/>
      <c r="M151" s="111"/>
      <c r="N151" s="111"/>
      <c r="O151" s="111"/>
    </row>
    <row r="152" spans="1:15" s="97" customFormat="1" hidden="1" x14ac:dyDescent="0.2">
      <c r="A152" s="128"/>
      <c r="B152" s="143"/>
      <c r="C152" s="143"/>
      <c r="D152" s="143"/>
      <c r="E152" s="143"/>
      <c r="F152" s="143"/>
      <c r="G152" s="143"/>
      <c r="H152" s="143"/>
      <c r="I152" s="143"/>
      <c r="J152" s="144"/>
      <c r="K152" s="144"/>
      <c r="L152" s="144"/>
      <c r="M152" s="144"/>
      <c r="N152" s="144"/>
      <c r="O152" s="144"/>
    </row>
    <row r="153" spans="1:15" s="97" customFormat="1" hidden="1" x14ac:dyDescent="0.2">
      <c r="A153" s="128" t="s">
        <v>357</v>
      </c>
      <c r="B153" s="106"/>
      <c r="C153" s="106"/>
      <c r="D153" s="106"/>
      <c r="E153" s="106"/>
      <c r="F153" s="106"/>
      <c r="G153" s="106"/>
      <c r="H153" s="106"/>
      <c r="I153" s="106"/>
      <c r="J153" s="111"/>
      <c r="K153" s="1308"/>
      <c r="L153" s="111"/>
      <c r="M153" s="111"/>
      <c r="N153" s="111"/>
      <c r="O153" s="111"/>
    </row>
    <row r="154" spans="1:15" s="97" customFormat="1" hidden="1" x14ac:dyDescent="0.2">
      <c r="B154" s="104"/>
      <c r="C154" s="104"/>
      <c r="D154" s="104"/>
      <c r="E154" s="104"/>
      <c r="F154" s="104"/>
      <c r="G154" s="104"/>
      <c r="H154" s="104"/>
      <c r="I154" s="104"/>
      <c r="J154" s="141"/>
      <c r="K154" s="1307"/>
      <c r="L154" s="141"/>
      <c r="M154" s="141"/>
      <c r="N154" s="141"/>
      <c r="O154" s="141"/>
    </row>
    <row r="155" spans="1:15" s="97" customFormat="1" hidden="1" x14ac:dyDescent="0.2">
      <c r="A155" s="147" t="s">
        <v>358</v>
      </c>
      <c r="B155" s="106"/>
      <c r="C155" s="106"/>
      <c r="D155" s="106"/>
      <c r="E155" s="106"/>
      <c r="F155" s="106"/>
      <c r="G155" s="106"/>
      <c r="H155" s="106"/>
      <c r="I155" s="106"/>
      <c r="J155" s="111"/>
      <c r="K155" s="1308"/>
      <c r="L155" s="111"/>
      <c r="M155" s="111"/>
      <c r="N155" s="111"/>
      <c r="O155" s="111"/>
    </row>
    <row r="156" spans="1:15" s="97" customFormat="1" hidden="1" x14ac:dyDescent="0.2">
      <c r="A156" s="147"/>
      <c r="B156" s="106"/>
      <c r="C156" s="106"/>
      <c r="D156" s="106"/>
      <c r="E156" s="106"/>
      <c r="F156" s="106"/>
      <c r="G156" s="106"/>
      <c r="H156" s="106"/>
      <c r="I156" s="106"/>
      <c r="J156" s="111"/>
      <c r="K156" s="1308"/>
      <c r="L156" s="111"/>
      <c r="M156" s="111"/>
      <c r="N156" s="111"/>
      <c r="O156" s="111"/>
    </row>
    <row r="157" spans="1:15" s="97" customFormat="1" hidden="1" x14ac:dyDescent="0.2">
      <c r="A157" s="97" t="s">
        <v>359</v>
      </c>
      <c r="B157" s="106" t="e">
        <f>+'[11]CTS BG'!B12</f>
        <v>#REF!</v>
      </c>
      <c r="C157" s="106" t="e">
        <f>+'[11]CTS BG'!C12</f>
        <v>#REF!</v>
      </c>
      <c r="D157" s="106" t="e">
        <f>+'[11]CTS BG'!D12</f>
        <v>#REF!</v>
      </c>
      <c r="E157" s="106" t="e">
        <f>+'[11]CTS BG'!E12</f>
        <v>#REF!</v>
      </c>
      <c r="F157" s="106" t="e">
        <f>+'[11]CTS BG'!F12</f>
        <v>#REF!</v>
      </c>
      <c r="G157" s="106" t="e">
        <f>+'[11]CTS BG'!G12</f>
        <v>#REF!</v>
      </c>
      <c r="H157" s="106" t="e">
        <f>+'[11]CTS BG'!H12</f>
        <v>#REF!</v>
      </c>
      <c r="I157" s="106" t="e">
        <f>+'[11]CTS BG'!I12</f>
        <v>#REF!</v>
      </c>
      <c r="J157" s="111"/>
      <c r="K157" s="1308"/>
      <c r="L157" s="111"/>
      <c r="M157" s="111"/>
      <c r="N157" s="111"/>
      <c r="O157" s="111"/>
    </row>
    <row r="158" spans="1:15" s="97" customFormat="1" hidden="1" x14ac:dyDescent="0.2">
      <c r="A158" s="97" t="s">
        <v>360</v>
      </c>
      <c r="B158" s="106"/>
      <c r="C158" s="106"/>
      <c r="D158" s="106"/>
      <c r="E158" s="106"/>
      <c r="F158" s="106"/>
      <c r="G158" s="106"/>
      <c r="H158" s="106"/>
      <c r="I158" s="106"/>
      <c r="J158" s="111"/>
      <c r="K158" s="1308"/>
      <c r="L158" s="111"/>
      <c r="M158" s="111"/>
      <c r="N158" s="111"/>
      <c r="O158" s="111"/>
    </row>
    <row r="159" spans="1:15" s="97" customFormat="1" hidden="1" x14ac:dyDescent="0.2">
      <c r="B159" s="106"/>
      <c r="C159" s="106"/>
      <c r="D159" s="106"/>
      <c r="E159" s="106"/>
      <c r="F159" s="106"/>
      <c r="G159" s="106"/>
      <c r="H159" s="106"/>
      <c r="I159" s="106"/>
      <c r="J159" s="111"/>
      <c r="K159" s="1308"/>
      <c r="L159" s="111"/>
      <c r="M159" s="111"/>
      <c r="N159" s="111"/>
      <c r="O159" s="111"/>
    </row>
    <row r="160" spans="1:15" s="97" customFormat="1" hidden="1" x14ac:dyDescent="0.2">
      <c r="B160" s="106"/>
      <c r="C160" s="106"/>
      <c r="D160" s="106"/>
      <c r="E160" s="106"/>
      <c r="F160" s="106"/>
      <c r="G160" s="106"/>
      <c r="H160" s="106"/>
      <c r="I160" s="106"/>
      <c r="J160" s="111"/>
      <c r="K160" s="1308"/>
      <c r="L160" s="111"/>
      <c r="M160" s="111"/>
      <c r="N160" s="111"/>
      <c r="O160" s="111"/>
    </row>
    <row r="161" spans="1:15" s="97" customFormat="1" hidden="1" x14ac:dyDescent="0.2">
      <c r="B161" s="106"/>
      <c r="C161" s="106"/>
      <c r="D161" s="106"/>
      <c r="E161" s="106"/>
      <c r="F161" s="106"/>
      <c r="G161" s="106"/>
      <c r="H161" s="106"/>
      <c r="I161" s="106"/>
      <c r="J161" s="111"/>
      <c r="K161" s="1308"/>
      <c r="L161" s="111"/>
      <c r="M161" s="111"/>
      <c r="N161" s="111"/>
      <c r="O161" s="111"/>
    </row>
    <row r="162" spans="1:15" s="97" customFormat="1" hidden="1" x14ac:dyDescent="0.2">
      <c r="A162" s="97" t="s">
        <v>361</v>
      </c>
      <c r="B162" s="106" t="e">
        <f>+'[11]CTS BG'!B13</f>
        <v>#REF!</v>
      </c>
      <c r="C162" s="106" t="e">
        <f>+'[11]CTS BG'!C13</f>
        <v>#REF!</v>
      </c>
      <c r="D162" s="106" t="e">
        <f>+'[11]CTS BG'!D13</f>
        <v>#REF!</v>
      </c>
      <c r="E162" s="106" t="e">
        <f>+'[11]CTS BG'!E13</f>
        <v>#REF!</v>
      </c>
      <c r="F162" s="106" t="e">
        <f>+'[11]CTS BG'!F13</f>
        <v>#REF!</v>
      </c>
      <c r="G162" s="106" t="e">
        <f>+'[11]CTS BG'!G13</f>
        <v>#REF!</v>
      </c>
      <c r="H162" s="106" t="e">
        <f>+'[11]CTS BG'!H13</f>
        <v>#REF!</v>
      </c>
      <c r="I162" s="106" t="e">
        <f>+'[11]CTS BG'!I13</f>
        <v>#REF!</v>
      </c>
      <c r="J162" s="111"/>
      <c r="K162" s="1308"/>
      <c r="L162" s="111"/>
      <c r="M162" s="111"/>
      <c r="N162" s="111"/>
      <c r="O162" s="111"/>
    </row>
    <row r="163" spans="1:15" s="97" customFormat="1" hidden="1" x14ac:dyDescent="0.2">
      <c r="A163" s="97" t="s">
        <v>362</v>
      </c>
      <c r="B163" s="106" t="e">
        <f>+'[11]CTS BG'!B14</f>
        <v>#REF!</v>
      </c>
      <c r="C163" s="106" t="e">
        <f>+'[11]CTS BG'!C14</f>
        <v>#REF!</v>
      </c>
      <c r="D163" s="106" t="e">
        <f>+'[11]CTS BG'!D14</f>
        <v>#REF!</v>
      </c>
      <c r="E163" s="106" t="e">
        <f>+'[11]CTS BG'!E14</f>
        <v>#REF!</v>
      </c>
      <c r="F163" s="106" t="e">
        <f>+'[11]CTS BG'!F14</f>
        <v>#REF!</v>
      </c>
      <c r="G163" s="106" t="e">
        <f>+'[11]CTS BG'!G14</f>
        <v>#REF!</v>
      </c>
      <c r="H163" s="106" t="e">
        <f>+'[11]CTS BG'!H14</f>
        <v>#REF!</v>
      </c>
      <c r="I163" s="106" t="e">
        <f>+'[11]CTS BG'!I14</f>
        <v>#REF!</v>
      </c>
      <c r="J163" s="111"/>
      <c r="K163" s="1308"/>
      <c r="L163" s="111"/>
      <c r="M163" s="111"/>
      <c r="N163" s="111"/>
      <c r="O163" s="111"/>
    </row>
    <row r="164" spans="1:15" s="97" customFormat="1" hidden="1" x14ac:dyDescent="0.2">
      <c r="A164" s="97" t="s">
        <v>363</v>
      </c>
      <c r="B164" s="106"/>
      <c r="C164" s="106"/>
      <c r="D164" s="106"/>
      <c r="E164" s="106"/>
      <c r="F164" s="106"/>
      <c r="G164" s="106"/>
      <c r="H164" s="106"/>
      <c r="I164" s="106"/>
      <c r="J164" s="111"/>
      <c r="K164" s="1308"/>
      <c r="L164" s="111"/>
      <c r="M164" s="111"/>
      <c r="N164" s="111"/>
      <c r="O164" s="111"/>
    </row>
    <row r="165" spans="1:15" s="97" customFormat="1" hidden="1" x14ac:dyDescent="0.2">
      <c r="A165" s="97" t="s">
        <v>364</v>
      </c>
      <c r="B165" s="106"/>
      <c r="C165" s="106"/>
      <c r="D165" s="106"/>
      <c r="E165" s="106"/>
      <c r="F165" s="106"/>
      <c r="G165" s="106"/>
      <c r="H165" s="106"/>
      <c r="I165" s="106"/>
      <c r="J165" s="111"/>
      <c r="K165" s="1308"/>
      <c r="L165" s="111"/>
      <c r="M165" s="111"/>
      <c r="N165" s="111"/>
      <c r="O165" s="111"/>
    </row>
    <row r="166" spans="1:15" s="97" customFormat="1" hidden="1" x14ac:dyDescent="0.2">
      <c r="B166" s="106"/>
      <c r="C166" s="106"/>
      <c r="D166" s="106"/>
      <c r="E166" s="106"/>
      <c r="F166" s="106"/>
      <c r="G166" s="106"/>
      <c r="H166" s="106"/>
      <c r="I166" s="106"/>
      <c r="J166" s="111"/>
      <c r="K166" s="1308"/>
      <c r="L166" s="111"/>
      <c r="M166" s="111"/>
      <c r="N166" s="111"/>
      <c r="O166" s="111"/>
    </row>
    <row r="167" spans="1:15" s="97" customFormat="1" hidden="1" x14ac:dyDescent="0.2">
      <c r="B167" s="143"/>
      <c r="C167" s="143"/>
      <c r="D167" s="143"/>
      <c r="E167" s="143"/>
      <c r="F167" s="143"/>
      <c r="G167" s="143"/>
      <c r="H167" s="143"/>
      <c r="I167" s="143"/>
      <c r="J167" s="144"/>
      <c r="K167" s="144"/>
      <c r="L167" s="144"/>
      <c r="M167" s="144"/>
      <c r="N167" s="144"/>
      <c r="O167" s="144"/>
    </row>
    <row r="168" spans="1:15" s="97" customFormat="1" ht="12.75" hidden="1" thickBot="1" x14ac:dyDescent="0.25">
      <c r="A168" s="148" t="s">
        <v>365</v>
      </c>
      <c r="B168" s="107"/>
      <c r="C168" s="107"/>
      <c r="D168" s="107"/>
      <c r="E168" s="107"/>
      <c r="F168" s="107"/>
      <c r="G168" s="107"/>
      <c r="H168" s="107"/>
      <c r="I168" s="107"/>
      <c r="J168" s="149"/>
      <c r="K168" s="149"/>
      <c r="L168" s="149"/>
      <c r="M168" s="149"/>
      <c r="N168" s="149"/>
      <c r="O168" s="149"/>
    </row>
    <row r="169" spans="1:15" s="97" customFormat="1" ht="12.75" hidden="1" thickBot="1" x14ac:dyDescent="0.25">
      <c r="A169" s="148"/>
      <c r="B169" s="150"/>
      <c r="C169" s="150"/>
      <c r="D169" s="150"/>
      <c r="E169" s="150"/>
      <c r="F169" s="150"/>
      <c r="G169" s="150"/>
      <c r="H169" s="150"/>
      <c r="I169" s="150"/>
      <c r="J169" s="151"/>
      <c r="K169" s="151"/>
      <c r="L169" s="151"/>
      <c r="M169" s="151"/>
      <c r="N169" s="151"/>
      <c r="O169" s="151"/>
    </row>
    <row r="170" spans="1:15" s="97" customFormat="1" ht="12.75" hidden="1" thickTop="1" x14ac:dyDescent="0.2">
      <c r="A170" s="148" t="s">
        <v>366</v>
      </c>
      <c r="B170" s="152"/>
      <c r="C170" s="152"/>
      <c r="D170" s="152"/>
      <c r="E170" s="152"/>
      <c r="F170" s="152"/>
      <c r="G170" s="152"/>
      <c r="H170" s="152"/>
      <c r="I170" s="152"/>
      <c r="J170" s="134"/>
      <c r="K170" s="134"/>
    </row>
    <row r="171" spans="1:15" s="97" customFormat="1" hidden="1" x14ac:dyDescent="0.2">
      <c r="A171" s="148" t="s">
        <v>367</v>
      </c>
      <c r="B171" s="117"/>
      <c r="C171" s="117"/>
      <c r="D171" s="117"/>
      <c r="E171" s="117"/>
      <c r="F171" s="117"/>
      <c r="G171" s="117"/>
      <c r="H171" s="117"/>
      <c r="I171" s="117"/>
      <c r="J171" s="134"/>
      <c r="K171" s="134"/>
    </row>
    <row r="172" spans="1:15" s="97" customFormat="1" hidden="1" x14ac:dyDescent="0.2">
      <c r="A172" s="148" t="s">
        <v>368</v>
      </c>
      <c r="B172" s="117"/>
      <c r="C172" s="117"/>
      <c r="D172" s="117"/>
      <c r="E172" s="117"/>
      <c r="F172" s="117"/>
      <c r="G172" s="117"/>
      <c r="H172" s="117"/>
      <c r="I172" s="117"/>
      <c r="J172" s="134"/>
      <c r="K172" s="134"/>
    </row>
    <row r="173" spans="1:15" s="97" customFormat="1" hidden="1" x14ac:dyDescent="0.2">
      <c r="A173" s="148"/>
      <c r="B173" s="117"/>
      <c r="C173" s="117"/>
      <c r="D173" s="117"/>
      <c r="E173" s="117"/>
      <c r="F173" s="117"/>
      <c r="G173" s="117"/>
      <c r="H173" s="117"/>
      <c r="I173" s="117"/>
      <c r="J173" s="134"/>
      <c r="K173" s="134"/>
    </row>
    <row r="174" spans="1:15" s="97" customFormat="1" hidden="1" x14ac:dyDescent="0.2">
      <c r="A174" s="148"/>
      <c r="B174" s="117"/>
      <c r="C174" s="117"/>
      <c r="D174" s="117"/>
      <c r="E174" s="117"/>
      <c r="F174" s="117"/>
      <c r="G174" s="117"/>
      <c r="H174" s="117"/>
      <c r="I174" s="117"/>
      <c r="J174" s="134"/>
      <c r="K174" s="134"/>
    </row>
    <row r="175" spans="1:15" s="97" customFormat="1" ht="12.75" hidden="1" thickBot="1" x14ac:dyDescent="0.25">
      <c r="A175" s="153" t="s">
        <v>369</v>
      </c>
      <c r="B175" s="117"/>
      <c r="C175" s="117"/>
      <c r="D175" s="117"/>
      <c r="E175" s="117"/>
      <c r="F175" s="117"/>
      <c r="G175" s="117"/>
      <c r="H175" s="117"/>
      <c r="I175" s="117"/>
      <c r="J175" s="134"/>
      <c r="K175" s="134"/>
    </row>
    <row r="176" spans="1:15" s="97" customFormat="1" hidden="1" x14ac:dyDescent="0.2">
      <c r="A176" s="154" t="s">
        <v>369</v>
      </c>
      <c r="B176" s="155"/>
      <c r="C176" s="155"/>
      <c r="D176" s="155"/>
      <c r="E176" s="155"/>
      <c r="F176" s="155"/>
      <c r="G176" s="155"/>
      <c r="H176" s="155"/>
      <c r="I176" s="155"/>
      <c r="J176" s="134"/>
      <c r="K176" s="134"/>
    </row>
    <row r="177" spans="1:15" s="97" customFormat="1" hidden="1" x14ac:dyDescent="0.2">
      <c r="A177" s="156" t="s">
        <v>370</v>
      </c>
      <c r="B177" s="157"/>
      <c r="C177" s="158"/>
      <c r="D177" s="158"/>
      <c r="E177" s="158"/>
      <c r="F177" s="158"/>
      <c r="G177" s="158"/>
      <c r="H177" s="158"/>
      <c r="I177" s="158"/>
      <c r="J177" s="134"/>
      <c r="K177" s="134"/>
    </row>
    <row r="178" spans="1:15" s="97" customFormat="1" hidden="1" x14ac:dyDescent="0.2">
      <c r="A178" s="159" t="s">
        <v>371</v>
      </c>
      <c r="B178" s="160"/>
      <c r="C178" s="160"/>
      <c r="D178" s="160"/>
      <c r="E178" s="160"/>
      <c r="F178" s="160"/>
      <c r="G178" s="160"/>
      <c r="H178" s="160"/>
      <c r="I178" s="160"/>
      <c r="J178" s="134"/>
      <c r="K178" s="134"/>
    </row>
    <row r="179" spans="1:15" s="134" customFormat="1" hidden="1" x14ac:dyDescent="0.2">
      <c r="A179" s="156" t="s">
        <v>372</v>
      </c>
      <c r="B179" s="161"/>
      <c r="C179" s="161"/>
      <c r="D179" s="161"/>
      <c r="E179" s="161"/>
      <c r="F179" s="161"/>
      <c r="G179" s="161"/>
      <c r="H179" s="161"/>
      <c r="I179" s="161"/>
      <c r="J179" s="99"/>
      <c r="K179" s="99"/>
      <c r="L179" s="99"/>
      <c r="M179" s="99"/>
      <c r="N179" s="99"/>
      <c r="O179" s="99"/>
    </row>
    <row r="180" spans="1:15" s="134" customFormat="1" hidden="1" x14ac:dyDescent="0.2">
      <c r="A180" s="162" t="s">
        <v>372</v>
      </c>
      <c r="B180" s="160"/>
      <c r="C180" s="160"/>
      <c r="D180" s="160"/>
      <c r="E180" s="160"/>
      <c r="F180" s="160"/>
      <c r="G180" s="160"/>
      <c r="H180" s="160"/>
      <c r="I180" s="160"/>
      <c r="J180" s="99"/>
      <c r="K180" s="99"/>
      <c r="L180" s="99"/>
      <c r="M180" s="99"/>
      <c r="N180" s="99"/>
      <c r="O180" s="99"/>
    </row>
    <row r="181" spans="1:15" s="134" customFormat="1" hidden="1" x14ac:dyDescent="0.2">
      <c r="A181" s="156" t="s">
        <v>373</v>
      </c>
      <c r="B181" s="157"/>
      <c r="C181" s="158"/>
      <c r="D181" s="158"/>
      <c r="E181" s="158"/>
      <c r="F181" s="158"/>
      <c r="G181" s="158"/>
      <c r="H181" s="158"/>
      <c r="I181" s="158"/>
      <c r="J181" s="99"/>
      <c r="K181" s="99"/>
      <c r="L181" s="99"/>
      <c r="M181" s="99"/>
      <c r="N181" s="99"/>
      <c r="O181" s="99"/>
    </row>
    <row r="182" spans="1:15" s="134" customFormat="1" hidden="1" x14ac:dyDescent="0.2">
      <c r="A182" s="159" t="s">
        <v>374</v>
      </c>
      <c r="B182" s="160"/>
      <c r="C182" s="160"/>
      <c r="D182" s="160"/>
      <c r="E182" s="160"/>
      <c r="F182" s="160"/>
      <c r="G182" s="160"/>
      <c r="H182" s="160"/>
      <c r="I182" s="160"/>
      <c r="J182" s="99"/>
      <c r="K182" s="99"/>
      <c r="L182" s="99"/>
      <c r="M182" s="99"/>
      <c r="N182" s="99"/>
      <c r="O182" s="99"/>
    </row>
    <row r="183" spans="1:15" s="134" customFormat="1" hidden="1" x14ac:dyDescent="0.2">
      <c r="A183" s="156" t="s">
        <v>375</v>
      </c>
      <c r="B183" s="161"/>
      <c r="C183" s="161"/>
      <c r="D183" s="161"/>
      <c r="E183" s="161"/>
      <c r="F183" s="161"/>
      <c r="G183" s="161"/>
      <c r="H183" s="161"/>
      <c r="I183" s="161"/>
      <c r="J183" s="99"/>
      <c r="K183" s="99"/>
      <c r="L183" s="99"/>
      <c r="M183" s="99"/>
      <c r="N183" s="99"/>
      <c r="O183" s="99"/>
    </row>
    <row r="184" spans="1:15" s="134" customFormat="1" hidden="1" x14ac:dyDescent="0.2">
      <c r="A184" s="162" t="s">
        <v>375</v>
      </c>
      <c r="B184" s="160"/>
      <c r="C184" s="160"/>
      <c r="D184" s="160"/>
      <c r="E184" s="160"/>
      <c r="F184" s="160"/>
      <c r="G184" s="160"/>
      <c r="H184" s="160"/>
      <c r="I184" s="160"/>
      <c r="J184" s="99"/>
      <c r="K184" s="99"/>
      <c r="L184" s="99"/>
      <c r="M184" s="99"/>
      <c r="N184" s="99"/>
      <c r="O184" s="99"/>
    </row>
    <row r="185" spans="1:15" s="134" customFormat="1" hidden="1" x14ac:dyDescent="0.2">
      <c r="A185" s="154" t="s">
        <v>376</v>
      </c>
      <c r="B185" s="160"/>
      <c r="C185" s="160"/>
      <c r="D185" s="160"/>
      <c r="E185" s="160"/>
      <c r="F185" s="160"/>
      <c r="G185" s="160"/>
      <c r="H185" s="160"/>
      <c r="I185" s="160"/>
      <c r="J185" s="99"/>
      <c r="K185" s="99"/>
      <c r="L185" s="99"/>
      <c r="M185" s="99"/>
      <c r="N185" s="99"/>
      <c r="O185" s="99"/>
    </row>
    <row r="186" spans="1:15" s="134" customFormat="1" hidden="1" x14ac:dyDescent="0.2">
      <c r="A186" s="163" t="s">
        <v>377</v>
      </c>
      <c r="B186" s="160"/>
      <c r="C186" s="160"/>
      <c r="D186" s="160"/>
      <c r="E186" s="160"/>
      <c r="F186" s="160"/>
      <c r="G186" s="160"/>
      <c r="H186" s="160"/>
      <c r="I186" s="160"/>
      <c r="J186" s="99"/>
      <c r="K186" s="99"/>
      <c r="L186" s="99"/>
      <c r="M186" s="99"/>
      <c r="N186" s="99"/>
      <c r="O186" s="99"/>
    </row>
    <row r="187" spans="1:15" s="134" customFormat="1" hidden="1" x14ac:dyDescent="0.2">
      <c r="A187" s="154"/>
      <c r="B187" s="161"/>
      <c r="C187" s="161"/>
      <c r="D187" s="161"/>
      <c r="E187" s="161"/>
      <c r="F187" s="161"/>
      <c r="G187" s="161"/>
      <c r="H187" s="161"/>
      <c r="I187" s="161"/>
      <c r="J187" s="99"/>
      <c r="K187" s="99"/>
      <c r="L187" s="99"/>
      <c r="M187" s="99"/>
      <c r="N187" s="99"/>
      <c r="O187" s="99"/>
    </row>
    <row r="188" spans="1:15" s="134" customFormat="1" hidden="1" x14ac:dyDescent="0.2">
      <c r="A188" s="154"/>
      <c r="B188" s="160"/>
      <c r="C188" s="160"/>
      <c r="D188" s="160"/>
      <c r="E188" s="160"/>
      <c r="F188" s="160"/>
      <c r="G188" s="160"/>
      <c r="H188" s="160"/>
      <c r="I188" s="160"/>
      <c r="J188" s="99"/>
      <c r="K188" s="99"/>
      <c r="L188" s="99"/>
      <c r="M188" s="99"/>
      <c r="N188" s="99"/>
      <c r="O188" s="99"/>
    </row>
    <row r="189" spans="1:15" s="134" customFormat="1" hidden="1" x14ac:dyDescent="0.2">
      <c r="A189" s="154"/>
      <c r="B189" s="160"/>
      <c r="C189" s="160"/>
      <c r="D189" s="160"/>
      <c r="E189" s="160"/>
      <c r="F189" s="160"/>
      <c r="G189" s="160"/>
      <c r="H189" s="160"/>
      <c r="I189" s="160"/>
      <c r="J189" s="99"/>
      <c r="K189" s="99"/>
      <c r="L189" s="99"/>
      <c r="M189" s="99"/>
      <c r="N189" s="99"/>
      <c r="O189" s="99"/>
    </row>
    <row r="190" spans="1:15" s="134" customFormat="1" hidden="1" x14ac:dyDescent="0.2">
      <c r="A190" s="156" t="s">
        <v>378</v>
      </c>
      <c r="B190" s="160"/>
      <c r="C190" s="160"/>
      <c r="D190" s="160"/>
      <c r="E190" s="160"/>
      <c r="F190" s="160"/>
      <c r="G190" s="160"/>
      <c r="H190" s="160"/>
      <c r="I190" s="160"/>
      <c r="J190" s="99"/>
      <c r="K190" s="99"/>
      <c r="L190" s="99"/>
      <c r="M190" s="99"/>
      <c r="N190" s="99"/>
      <c r="O190" s="99"/>
    </row>
    <row r="191" spans="1:15" s="134" customFormat="1" hidden="1" x14ac:dyDescent="0.2">
      <c r="A191" s="154"/>
      <c r="B191" s="160"/>
      <c r="C191" s="160"/>
      <c r="D191" s="160"/>
      <c r="E191" s="160"/>
      <c r="F191" s="160"/>
      <c r="G191" s="160"/>
      <c r="H191" s="160"/>
      <c r="I191" s="160"/>
      <c r="J191" s="99"/>
      <c r="K191" s="99"/>
      <c r="L191" s="99"/>
      <c r="M191" s="99"/>
      <c r="N191" s="99"/>
      <c r="O191" s="99"/>
    </row>
    <row r="192" spans="1:15" s="134" customFormat="1" hidden="1" x14ac:dyDescent="0.2">
      <c r="A192" s="154" t="s">
        <v>379</v>
      </c>
      <c r="B192" s="160"/>
      <c r="C192" s="160"/>
      <c r="D192" s="160"/>
      <c r="E192" s="160"/>
      <c r="F192" s="160"/>
      <c r="G192" s="160"/>
      <c r="H192" s="160"/>
      <c r="I192" s="160"/>
      <c r="J192" s="99"/>
      <c r="K192" s="99"/>
      <c r="L192" s="99"/>
      <c r="M192" s="99"/>
      <c r="N192" s="99"/>
      <c r="O192" s="99"/>
    </row>
    <row r="193" spans="1:15" s="134" customFormat="1" hidden="1" x14ac:dyDescent="0.2">
      <c r="A193" s="154"/>
      <c r="B193" s="160"/>
      <c r="C193" s="160"/>
      <c r="D193" s="160"/>
      <c r="E193" s="160"/>
      <c r="F193" s="160"/>
      <c r="G193" s="160"/>
      <c r="H193" s="160"/>
      <c r="I193" s="160"/>
      <c r="J193" s="99"/>
      <c r="K193" s="99"/>
      <c r="L193" s="99"/>
      <c r="M193" s="99"/>
      <c r="N193" s="99"/>
      <c r="O193" s="99"/>
    </row>
    <row r="194" spans="1:15" s="134" customFormat="1" hidden="1" x14ac:dyDescent="0.2">
      <c r="A194" s="154" t="s">
        <v>380</v>
      </c>
      <c r="B194" s="160"/>
      <c r="C194" s="160"/>
      <c r="D194" s="160"/>
      <c r="E194" s="160"/>
      <c r="F194" s="160"/>
      <c r="G194" s="160"/>
      <c r="H194" s="160"/>
      <c r="I194" s="160"/>
      <c r="J194" s="99"/>
      <c r="K194" s="99"/>
      <c r="L194" s="99"/>
      <c r="M194" s="99"/>
      <c r="N194" s="99"/>
      <c r="O194" s="99"/>
    </row>
    <row r="195" spans="1:15" s="134" customFormat="1" hidden="1" x14ac:dyDescent="0.2">
      <c r="A195" s="154" t="s">
        <v>381</v>
      </c>
      <c r="B195" s="160"/>
      <c r="C195" s="160"/>
      <c r="D195" s="160"/>
      <c r="E195" s="160"/>
      <c r="F195" s="160"/>
      <c r="G195" s="160"/>
      <c r="H195" s="160"/>
      <c r="I195" s="160"/>
      <c r="J195" s="99"/>
      <c r="K195" s="99"/>
      <c r="L195" s="99"/>
      <c r="M195" s="99"/>
      <c r="N195" s="99"/>
      <c r="O195" s="99"/>
    </row>
    <row r="196" spans="1:15" s="134" customFormat="1" hidden="1" x14ac:dyDescent="0.2">
      <c r="A196" s="154" t="s">
        <v>382</v>
      </c>
      <c r="B196" s="160"/>
      <c r="C196" s="160"/>
      <c r="D196" s="160"/>
      <c r="E196" s="160"/>
      <c r="F196" s="160"/>
      <c r="G196" s="160"/>
      <c r="H196" s="160"/>
      <c r="I196" s="160"/>
      <c r="J196" s="99"/>
      <c r="K196" s="99"/>
      <c r="L196" s="99"/>
      <c r="M196" s="99"/>
      <c r="N196" s="99"/>
      <c r="O196" s="99"/>
    </row>
    <row r="197" spans="1:15" s="134" customFormat="1" hidden="1" x14ac:dyDescent="0.2">
      <c r="A197" s="97"/>
      <c r="B197" s="164"/>
      <c r="C197" s="97"/>
      <c r="D197" s="97"/>
      <c r="E197" s="97"/>
      <c r="F197" s="97"/>
      <c r="G197" s="97"/>
      <c r="H197" s="97"/>
      <c r="I197" s="97"/>
      <c r="J197" s="99"/>
      <c r="K197" s="99"/>
      <c r="L197" s="99"/>
      <c r="M197" s="99"/>
      <c r="N197" s="99"/>
      <c r="O197" s="99"/>
    </row>
    <row r="198" spans="1:15" s="134" customFormat="1" hidden="1" x14ac:dyDescent="0.2">
      <c r="A198" s="97"/>
      <c r="B198" s="133"/>
      <c r="C198" s="97"/>
      <c r="D198" s="97"/>
      <c r="E198" s="97"/>
      <c r="F198" s="97"/>
      <c r="G198" s="97"/>
      <c r="H198" s="97"/>
      <c r="I198" s="97"/>
      <c r="J198" s="99"/>
      <c r="K198" s="99"/>
      <c r="L198" s="99"/>
      <c r="M198" s="99"/>
      <c r="N198" s="99"/>
      <c r="O198" s="99"/>
    </row>
    <row r="199" spans="1:15" s="134" customFormat="1" hidden="1" x14ac:dyDescent="0.2">
      <c r="A199" s="97"/>
      <c r="B199" s="133"/>
      <c r="C199" s="97"/>
      <c r="D199" s="97"/>
      <c r="E199" s="97"/>
      <c r="F199" s="97"/>
      <c r="G199" s="97"/>
      <c r="H199" s="97"/>
      <c r="I199" s="97"/>
      <c r="J199" s="99"/>
      <c r="K199" s="99"/>
      <c r="L199" s="99"/>
      <c r="M199" s="99"/>
      <c r="N199" s="99"/>
      <c r="O199" s="99"/>
    </row>
    <row r="200" spans="1:15" s="134" customFormat="1" hidden="1" x14ac:dyDescent="0.2">
      <c r="A200" s="97"/>
      <c r="B200" s="133"/>
      <c r="C200" s="97"/>
      <c r="D200" s="97"/>
      <c r="E200" s="97"/>
      <c r="F200" s="97"/>
      <c r="G200" s="97"/>
      <c r="H200" s="97"/>
      <c r="I200" s="97"/>
      <c r="J200" s="99"/>
      <c r="K200" s="99"/>
      <c r="L200" s="99"/>
      <c r="M200" s="99"/>
      <c r="N200" s="99"/>
      <c r="O200" s="99"/>
    </row>
    <row r="201" spans="1:15" s="134" customFormat="1" x14ac:dyDescent="0.2">
      <c r="A201" s="97"/>
      <c r="B201" s="133"/>
      <c r="C201" s="97"/>
      <c r="D201" s="97"/>
      <c r="E201" s="97"/>
      <c r="F201" s="97"/>
      <c r="G201" s="97"/>
      <c r="H201" s="97"/>
      <c r="I201" s="97"/>
      <c r="J201" s="99"/>
      <c r="K201" s="99"/>
      <c r="L201" s="99"/>
      <c r="M201" s="99"/>
      <c r="N201" s="99"/>
      <c r="O201" s="99"/>
    </row>
    <row r="203" spans="1:15" hidden="1" x14ac:dyDescent="0.2"/>
    <row r="204" spans="1:15" hidden="1" x14ac:dyDescent="0.2">
      <c r="A204" s="99" t="s">
        <v>383</v>
      </c>
      <c r="B204" s="165">
        <v>99328</v>
      </c>
      <c r="C204" s="99">
        <v>0.1</v>
      </c>
      <c r="D204" s="165">
        <v>42612</v>
      </c>
      <c r="E204" s="99">
        <v>0.01</v>
      </c>
      <c r="F204" s="165">
        <v>131783</v>
      </c>
      <c r="G204" s="99">
        <v>0.01</v>
      </c>
      <c r="H204" s="165">
        <v>0.01</v>
      </c>
      <c r="I204" s="99">
        <v>0.01</v>
      </c>
      <c r="J204" s="165">
        <v>40214</v>
      </c>
      <c r="K204" s="165"/>
      <c r="L204" s="165">
        <v>104269</v>
      </c>
    </row>
    <row r="205" spans="1:15" hidden="1" x14ac:dyDescent="0.2">
      <c r="A205" s="99" t="s">
        <v>384</v>
      </c>
      <c r="F205" s="165">
        <v>210000</v>
      </c>
    </row>
    <row r="206" spans="1:15" hidden="1" x14ac:dyDescent="0.2"/>
    <row r="209" spans="2:11" ht="15" x14ac:dyDescent="0.25">
      <c r="B209" s="2">
        <f>+'SANTANDER ENE 24'!E72+'SANTANDER ENE 24'!E73</f>
        <v>35593</v>
      </c>
      <c r="C209" s="2">
        <f>+'SANTANDER FEB 24'!E92+'SANTANDER FEB 24'!E93+'SANTANDER FEB 24'!E94</f>
        <v>49611</v>
      </c>
      <c r="D209" s="2">
        <f>+'SANTANDER MZO 24'!E78+'SANTANDER MZO 24'!E79+'SANTANDER MZO 24'!E90</f>
        <v>137729.85</v>
      </c>
      <c r="E209" s="2">
        <f>+'SANTANDER ABR 24'!E83+'SANTANDER ABR 24'!E84</f>
        <v>61828</v>
      </c>
      <c r="F209" s="2">
        <f>+'SANTANDER MYO 24'!E83+'SANTANDER MYO 24'!E84</f>
        <v>95001</v>
      </c>
      <c r="G209" s="2">
        <f>+'SANTANDER JUN 24'!E82+'SANTANDER JUN 24'!E83</f>
        <v>130283</v>
      </c>
      <c r="H209" s="2">
        <f>+'SANTANDER JUL 24'!E79+'SANTANDER JUL 24'!E80</f>
        <v>69417</v>
      </c>
      <c r="I209" s="2">
        <f>+'SANTANDER AGO 24'!E73+'SANTANDER AGO 24'!E74</f>
        <v>66962</v>
      </c>
      <c r="J209" s="2">
        <f>+'SANTANDER SEPT 24'!E55+'SANTANDER SEPT 24'!E56</f>
        <v>68717</v>
      </c>
      <c r="K209" s="2"/>
    </row>
    <row r="211" spans="2:11" ht="15" x14ac:dyDescent="0.25">
      <c r="F211" s="2">
        <v>197272.57219446814</v>
      </c>
    </row>
  </sheetData>
  <mergeCells count="1">
    <mergeCell ref="A1:A2"/>
  </mergeCells>
  <printOptions horizontalCentered="1" verticalCentered="1"/>
  <pageMargins left="0.65" right="0.42" top="0.54" bottom="0.69" header="0" footer="0"/>
  <pageSetup scale="42" orientation="landscape" r:id="rId1"/>
  <headerFooter alignWithMargins="0"/>
  <legacy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4B0D9-35C6-4CAA-96F6-6936E2C6296D}">
  <sheetPr codeName="Hoja57">
    <tabColor rgb="FFFF0000"/>
    <pageSetUpPr fitToPage="1"/>
  </sheetPr>
  <dimension ref="A1:O168"/>
  <sheetViews>
    <sheetView showGridLines="0" showZeros="0" tabSelected="1" zoomScale="110" zoomScaleNormal="110" workbookViewId="0">
      <pane xSplit="1" ySplit="3" topLeftCell="B11" activePane="bottomRight" state="frozen"/>
      <selection activeCell="B9" sqref="B9"/>
      <selection pane="topRight" activeCell="B9" sqref="B9"/>
      <selection pane="bottomLeft" activeCell="B9" sqref="B9"/>
      <selection pane="bottomRight" activeCell="D20" sqref="D20"/>
    </sheetView>
  </sheetViews>
  <sheetFormatPr baseColWidth="10" defaultColWidth="11.42578125" defaultRowHeight="15" x14ac:dyDescent="0.25"/>
  <cols>
    <col min="1" max="1" width="32.42578125" customWidth="1"/>
    <col min="2" max="2" width="13.42578125" style="204" customWidth="1"/>
    <col min="3" max="3" width="12.28515625" style="204" bestFit="1" customWidth="1"/>
    <col min="4" max="4" width="12.28515625" style="204" customWidth="1"/>
    <col min="5" max="5" width="12.7109375" style="204" customWidth="1"/>
    <col min="6" max="6" width="13.42578125" style="204" customWidth="1"/>
    <col min="7" max="7" width="12.85546875" style="204" customWidth="1"/>
    <col min="8" max="8" width="13.42578125" style="204" customWidth="1"/>
    <col min="9" max="9" width="12.42578125" style="204" customWidth="1"/>
    <col min="10" max="11" width="13.85546875" style="204" customWidth="1"/>
    <col min="12" max="12" width="14.28515625" style="204" customWidth="1"/>
    <col min="13" max="13" width="12.7109375" style="204" customWidth="1"/>
    <col min="14" max="14" width="8.42578125" style="204" bestFit="1" customWidth="1"/>
    <col min="15" max="15" width="12.7109375" style="204" customWidth="1"/>
  </cols>
  <sheetData>
    <row r="1" spans="1:15" ht="15.75" x14ac:dyDescent="0.25">
      <c r="A1" s="1384" t="s">
        <v>244</v>
      </c>
      <c r="B1" s="686" t="s">
        <v>158</v>
      </c>
      <c r="C1" s="58"/>
      <c r="D1" s="58"/>
      <c r="E1" s="58"/>
      <c r="F1" s="58"/>
      <c r="G1" s="58"/>
      <c r="H1" s="58"/>
      <c r="I1" s="58"/>
      <c r="J1" s="166"/>
      <c r="K1" s="166"/>
      <c r="L1" s="58"/>
      <c r="M1" s="58"/>
      <c r="N1" s="58"/>
      <c r="O1" s="58"/>
    </row>
    <row r="2" spans="1:15" x14ac:dyDescent="0.25">
      <c r="A2" s="1385"/>
    </row>
    <row r="3" spans="1:15" ht="14.25" customHeight="1" x14ac:dyDescent="0.25">
      <c r="A3" s="167" t="s">
        <v>42</v>
      </c>
      <c r="B3" s="168" t="s">
        <v>1</v>
      </c>
      <c r="C3" s="168" t="s">
        <v>2</v>
      </c>
      <c r="D3" s="168" t="s">
        <v>3</v>
      </c>
      <c r="E3" s="168" t="s">
        <v>4</v>
      </c>
      <c r="F3" s="169" t="s">
        <v>5</v>
      </c>
      <c r="G3" s="169" t="s">
        <v>6</v>
      </c>
      <c r="H3" s="169" t="s">
        <v>7</v>
      </c>
      <c r="I3" s="169" t="s">
        <v>8</v>
      </c>
      <c r="J3" s="169" t="s">
        <v>9</v>
      </c>
      <c r="K3" s="1311"/>
      <c r="L3" s="169" t="s">
        <v>16350</v>
      </c>
      <c r="M3" s="169" t="s">
        <v>16347</v>
      </c>
      <c r="N3" s="169" t="s">
        <v>16348</v>
      </c>
      <c r="O3" s="169"/>
    </row>
    <row r="4" spans="1:15" s="58" customFormat="1" ht="11.25" x14ac:dyDescent="0.2">
      <c r="A4" s="170"/>
      <c r="B4" s="171"/>
      <c r="C4" s="171"/>
      <c r="D4" s="171"/>
      <c r="E4" s="171"/>
      <c r="F4" s="171"/>
      <c r="G4" s="171"/>
      <c r="H4" s="171"/>
      <c r="I4" s="171"/>
      <c r="J4" s="172"/>
      <c r="K4" s="1312"/>
      <c r="L4" s="172"/>
      <c r="M4" s="172"/>
      <c r="N4" s="172"/>
      <c r="O4" s="172"/>
    </row>
    <row r="5" spans="1:15" s="58" customFormat="1" ht="11.25" x14ac:dyDescent="0.2">
      <c r="A5" s="173" t="s">
        <v>245</v>
      </c>
      <c r="B5" s="171">
        <f>+'UTILIDAD VTS CAMPECHE'!B9</f>
        <v>4289496.1411999995</v>
      </c>
      <c r="C5" s="171">
        <f>+'UTILIDAD VTS CAMPECHE'!C9</f>
        <v>4121137.1735999994</v>
      </c>
      <c r="D5" s="171">
        <f>+'UTILIDAD VTS CAMPECHE'!D9</f>
        <v>4288352.2755999994</v>
      </c>
      <c r="E5" s="171">
        <f>+'UTILIDAD VTS CAMPECHE'!E9</f>
        <v>3847823.2980000009</v>
      </c>
      <c r="F5" s="171">
        <f>+'UTILIDAD VTS CAMPECHE'!F9</f>
        <v>4036699.9983999999</v>
      </c>
      <c r="G5" s="171">
        <f>+'UTILIDAD VTS CAMPECHE'!G9</f>
        <v>3981587.8976000021</v>
      </c>
      <c r="H5" s="171">
        <f>+'UTILIDAD VTS CAMPECHE'!H9</f>
        <v>4144303.591599999</v>
      </c>
      <c r="I5" s="171">
        <f>+'UTILIDAD VTS CAMPECHE'!I9</f>
        <v>2615920.7443999993</v>
      </c>
      <c r="J5" s="171">
        <f>+'UTILIDAD VTS CAMPECHE'!J9</f>
        <v>3277990.384800001</v>
      </c>
      <c r="K5" s="1037"/>
      <c r="L5" s="171">
        <f>SUM(B5:J5)</f>
        <v>34603311.505199999</v>
      </c>
      <c r="M5" s="171">
        <f>L5/9</f>
        <v>3844812.3894666666</v>
      </c>
      <c r="N5" s="171">
        <f>+'UTILIDAD VTS CAMPECHE'!M9</f>
        <v>0</v>
      </c>
      <c r="O5" s="171">
        <f>M5*12</f>
        <v>46137748.673600003</v>
      </c>
    </row>
    <row r="6" spans="1:15" s="58" customFormat="1" ht="11.25" x14ac:dyDescent="0.2">
      <c r="A6" s="173" t="s">
        <v>246</v>
      </c>
      <c r="B6" s="174">
        <f>+'UTILIDAD VTS CAMPECHE'!B13</f>
        <v>0</v>
      </c>
      <c r="C6" s="174">
        <f>+'UTILIDAD VTS CAMPECHE'!C13</f>
        <v>673253.23200000008</v>
      </c>
      <c r="D6" s="174">
        <f>+'UTILIDAD VTS CAMPECHE'!D13</f>
        <v>11793.43</v>
      </c>
      <c r="E6" s="174">
        <f>+'UTILIDAD VTS CAMPECHE'!E13</f>
        <v>8340.51</v>
      </c>
      <c r="F6" s="174">
        <f>+'UTILIDAD VTS CAMPECHE'!F13</f>
        <v>17310.55</v>
      </c>
      <c r="G6" s="174">
        <f>+'UTILIDAD VTS CAMPECHE'!G13</f>
        <v>4531.04</v>
      </c>
      <c r="H6" s="174">
        <f>+'UTILIDAD VTS CAMPECHE'!H13</f>
        <v>1425</v>
      </c>
      <c r="I6" s="174">
        <f>+'UTILIDAD VTS CAMPECHE'!I13</f>
        <v>4274</v>
      </c>
      <c r="J6" s="174">
        <f>+'UTILIDAD VTS CAMPECHE'!J13</f>
        <v>0</v>
      </c>
      <c r="K6" s="1313"/>
      <c r="L6" s="174">
        <f t="shared" ref="L6:L46" si="0">SUM(B6:J6)</f>
        <v>720927.76200000022</v>
      </c>
      <c r="M6" s="174">
        <f t="shared" ref="M6:M47" si="1">L6/9</f>
        <v>80103.084666666691</v>
      </c>
      <c r="N6" s="174">
        <f>+'UTILIDAD VTS CAMPECHE'!M13</f>
        <v>0</v>
      </c>
      <c r="O6" s="174">
        <f t="shared" ref="O6:O46" si="2">M6*12</f>
        <v>961237.01600000029</v>
      </c>
    </row>
    <row r="7" spans="1:15" s="58" customFormat="1" ht="12" thickBot="1" x14ac:dyDescent="0.25">
      <c r="A7" s="173" t="s">
        <v>247</v>
      </c>
      <c r="B7" s="175">
        <f>+'UTILIDAD VTS CAMPECHE'!B14</f>
        <v>0</v>
      </c>
      <c r="C7" s="175">
        <f>+'UTILIDAD VTS CAMPECHE'!C14</f>
        <v>5747.51</v>
      </c>
      <c r="D7" s="175">
        <f>+'UTILIDAD VTS CAMPECHE'!D14</f>
        <v>0</v>
      </c>
      <c r="E7" s="175">
        <f>+'UTILIDAD VTS CAMPECHE'!E14</f>
        <v>26890.2798</v>
      </c>
      <c r="F7" s="175">
        <f>+'UTILIDAD VTS CAMPECHE'!F14</f>
        <v>2985.24</v>
      </c>
      <c r="G7" s="175">
        <f>+'UTILIDAD VTS CAMPECHE'!G14</f>
        <v>27062.639999999999</v>
      </c>
      <c r="H7" s="175">
        <f>+'UTILIDAD VTS CAMPECHE'!H14</f>
        <v>0</v>
      </c>
      <c r="I7" s="175">
        <f>+'UTILIDAD VTS CAMPECHE'!I14</f>
        <v>0</v>
      </c>
      <c r="J7" s="175">
        <f>+'UTILIDAD VTS CAMPECHE'!J14</f>
        <v>29219.25</v>
      </c>
      <c r="K7" s="175"/>
      <c r="L7" s="175">
        <f t="shared" si="0"/>
        <v>91904.919800000003</v>
      </c>
      <c r="M7" s="175">
        <f t="shared" si="1"/>
        <v>10211.657755555556</v>
      </c>
      <c r="N7" s="175">
        <f>+'UTILIDAD VTS CAMPECHE'!M14</f>
        <v>0</v>
      </c>
      <c r="O7" s="175">
        <f t="shared" si="2"/>
        <v>122539.89306666667</v>
      </c>
    </row>
    <row r="8" spans="1:15" s="58" customFormat="1" ht="11.25" x14ac:dyDescent="0.2">
      <c r="A8" s="176" t="s">
        <v>385</v>
      </c>
      <c r="B8" s="171">
        <f>+B5-(B7+B6)</f>
        <v>4289496.1411999995</v>
      </c>
      <c r="C8" s="171">
        <f t="shared" ref="C8:N8" si="3">+C5-(C7+C6)</f>
        <v>3442136.4315999993</v>
      </c>
      <c r="D8" s="171">
        <f t="shared" si="3"/>
        <v>4276558.8455999997</v>
      </c>
      <c r="E8" s="171">
        <f t="shared" si="3"/>
        <v>3812592.508200001</v>
      </c>
      <c r="F8" s="171">
        <f t="shared" si="3"/>
        <v>4016404.2083999999</v>
      </c>
      <c r="G8" s="171">
        <f t="shared" si="3"/>
        <v>3949994.217600002</v>
      </c>
      <c r="H8" s="171">
        <f t="shared" si="3"/>
        <v>4142878.591599999</v>
      </c>
      <c r="I8" s="171">
        <f t="shared" si="3"/>
        <v>2611646.7443999993</v>
      </c>
      <c r="J8" s="171">
        <f t="shared" si="3"/>
        <v>3248771.134800001</v>
      </c>
      <c r="K8" s="1037"/>
      <c r="L8" s="171">
        <f t="shared" si="0"/>
        <v>33790478.823399998</v>
      </c>
      <c r="M8" s="171">
        <f t="shared" si="1"/>
        <v>3754497.6470444445</v>
      </c>
      <c r="N8" s="171">
        <f t="shared" si="3"/>
        <v>0</v>
      </c>
      <c r="O8" s="171">
        <f t="shared" si="2"/>
        <v>45053971.764533333</v>
      </c>
    </row>
    <row r="9" spans="1:15" s="58" customFormat="1" ht="12" thickBot="1" x14ac:dyDescent="0.25">
      <c r="A9" s="173" t="s">
        <v>249</v>
      </c>
      <c r="B9" s="177">
        <f>+'UTILIDAD VTS CAMPECHE'!B25</f>
        <v>3352854.5227999999</v>
      </c>
      <c r="C9" s="177">
        <f>+'UTILIDAD VTS CAMPECHE'!C25</f>
        <v>3545613.9384000003</v>
      </c>
      <c r="D9" s="177">
        <f>+'UTILIDAD VTS CAMPECHE'!D25</f>
        <v>3665721.4867999996</v>
      </c>
      <c r="E9" s="177">
        <f>+'UTILIDAD VTS CAMPECHE'!E25</f>
        <v>2932721.1523999991</v>
      </c>
      <c r="F9" s="177">
        <f>+'UTILIDAD VTS CAMPECHE'!F25</f>
        <v>3409659.1891999994</v>
      </c>
      <c r="G9" s="177">
        <f>+'UTILIDAD VTS CAMPECHE'!G25</f>
        <v>3373699.2240000009</v>
      </c>
      <c r="H9" s="177">
        <f>+'UTILIDAD VTS CAMPECHE'!H25</f>
        <v>3137557.0380000006</v>
      </c>
      <c r="I9" s="177">
        <f>+'UTILIDAD VTS CAMPECHE'!I25</f>
        <v>2153131.8424</v>
      </c>
      <c r="J9" s="177">
        <f>+'UTILIDAD VTS CAMPECHE'!J25</f>
        <v>2696967.2879999997</v>
      </c>
      <c r="K9" s="177"/>
      <c r="L9" s="177">
        <f t="shared" si="0"/>
        <v>28267925.682</v>
      </c>
      <c r="M9" s="177">
        <f t="shared" si="1"/>
        <v>3140880.6313333334</v>
      </c>
      <c r="N9" s="177">
        <f>+'UTILIDAD VTS CAMPECHE'!M25</f>
        <v>0</v>
      </c>
      <c r="O9" s="177">
        <f t="shared" si="2"/>
        <v>37690567.576000005</v>
      </c>
    </row>
    <row r="10" spans="1:15" s="58" customFormat="1" ht="11.25" x14ac:dyDescent="0.2">
      <c r="A10" s="178" t="s">
        <v>9949</v>
      </c>
      <c r="B10" s="171">
        <f>+B8-B9</f>
        <v>936641.61839999957</v>
      </c>
      <c r="C10" s="972">
        <f t="shared" ref="C10:J10" si="4">+C8-C9</f>
        <v>-103477.50680000102</v>
      </c>
      <c r="D10" s="171">
        <f>+D8-D9</f>
        <v>610837.35880000005</v>
      </c>
      <c r="E10" s="171">
        <f t="shared" si="4"/>
        <v>879871.35580000188</v>
      </c>
      <c r="F10" s="171">
        <f t="shared" si="4"/>
        <v>606745.01920000045</v>
      </c>
      <c r="G10" s="171">
        <f t="shared" si="4"/>
        <v>576294.99360000109</v>
      </c>
      <c r="H10" s="171">
        <f t="shared" si="4"/>
        <v>1005321.5535999984</v>
      </c>
      <c r="I10" s="171">
        <f t="shared" si="4"/>
        <v>458514.9019999993</v>
      </c>
      <c r="J10" s="171">
        <f t="shared" si="4"/>
        <v>551803.84680000134</v>
      </c>
      <c r="K10" s="1037"/>
      <c r="L10" s="171">
        <f t="shared" si="0"/>
        <v>5522553.1414000001</v>
      </c>
      <c r="M10" s="171">
        <f t="shared" si="1"/>
        <v>613617.01571111113</v>
      </c>
      <c r="N10" s="1322">
        <f>M10/$M$8</f>
        <v>0.16343518451640338</v>
      </c>
      <c r="O10" s="171">
        <f t="shared" si="2"/>
        <v>7363404.1885333341</v>
      </c>
    </row>
    <row r="11" spans="1:15" s="181" customFormat="1" ht="11.25" x14ac:dyDescent="0.2">
      <c r="A11" s="179"/>
      <c r="B11" s="180"/>
      <c r="C11" s="180"/>
      <c r="D11" s="180"/>
      <c r="E11" s="180"/>
      <c r="F11" s="180"/>
      <c r="G11" s="180"/>
      <c r="H11" s="180"/>
      <c r="I11" s="180"/>
      <c r="J11" s="180"/>
      <c r="K11" s="180"/>
      <c r="L11" s="180">
        <f t="shared" si="0"/>
        <v>0</v>
      </c>
      <c r="M11" s="180">
        <f t="shared" si="1"/>
        <v>0</v>
      </c>
      <c r="N11" s="1322">
        <f t="shared" ref="N11:N46" si="5">M11/$M$8</f>
        <v>0</v>
      </c>
      <c r="O11" s="180">
        <f t="shared" si="2"/>
        <v>0</v>
      </c>
    </row>
    <row r="12" spans="1:15" s="58" customFormat="1" ht="11.25" x14ac:dyDescent="0.2">
      <c r="A12" s="176" t="s">
        <v>251</v>
      </c>
      <c r="B12" s="174"/>
      <c r="C12" s="174"/>
      <c r="D12" s="171"/>
      <c r="E12" s="171"/>
      <c r="F12" s="171"/>
      <c r="G12" s="171"/>
      <c r="H12" s="171"/>
      <c r="I12" s="171"/>
      <c r="J12" s="171"/>
      <c r="K12" s="1037"/>
      <c r="L12" s="171">
        <f t="shared" si="0"/>
        <v>0</v>
      </c>
      <c r="M12" s="171">
        <f t="shared" si="1"/>
        <v>0</v>
      </c>
      <c r="N12" s="1322">
        <f t="shared" si="5"/>
        <v>0</v>
      </c>
      <c r="O12" s="171">
        <f t="shared" si="2"/>
        <v>0</v>
      </c>
    </row>
    <row r="13" spans="1:15" s="58" customFormat="1" ht="11.25" x14ac:dyDescent="0.2">
      <c r="A13" s="173" t="s">
        <v>252</v>
      </c>
      <c r="B13" s="174"/>
      <c r="C13" s="174"/>
      <c r="D13" s="171"/>
      <c r="E13" s="171"/>
      <c r="F13" s="171"/>
      <c r="G13" s="171"/>
      <c r="H13" s="174"/>
      <c r="I13" s="171"/>
      <c r="J13" s="171"/>
      <c r="K13" s="1037"/>
      <c r="L13" s="171">
        <f t="shared" si="0"/>
        <v>0</v>
      </c>
      <c r="M13" s="171">
        <f t="shared" si="1"/>
        <v>0</v>
      </c>
      <c r="N13" s="1322">
        <f t="shared" si="5"/>
        <v>0</v>
      </c>
      <c r="O13" s="171">
        <f t="shared" si="2"/>
        <v>0</v>
      </c>
    </row>
    <row r="14" spans="1:15" s="58" customFormat="1" ht="11.25" x14ac:dyDescent="0.2">
      <c r="A14" s="173" t="s">
        <v>253</v>
      </c>
      <c r="B14" s="182"/>
      <c r="C14" s="174"/>
      <c r="D14" s="174"/>
      <c r="E14" s="174"/>
      <c r="F14" s="183"/>
      <c r="G14" s="174"/>
      <c r="H14" s="174"/>
      <c r="I14" s="174">
        <f>+'NC MEX '!I237</f>
        <v>629.17239999999993</v>
      </c>
      <c r="J14" s="183"/>
      <c r="K14" s="1314"/>
      <c r="L14" s="183">
        <f t="shared" si="0"/>
        <v>629.17239999999993</v>
      </c>
      <c r="M14" s="183">
        <f t="shared" si="1"/>
        <v>69.908044444444442</v>
      </c>
      <c r="N14" s="1322">
        <f t="shared" si="5"/>
        <v>1.8619813092565481E-5</v>
      </c>
      <c r="O14" s="183">
        <f t="shared" si="2"/>
        <v>838.89653333333331</v>
      </c>
    </row>
    <row r="15" spans="1:15" s="58" customFormat="1" ht="11.25" x14ac:dyDescent="0.2">
      <c r="A15" s="173" t="s">
        <v>259</v>
      </c>
      <c r="B15" s="182">
        <f>+'NC MEX '!I13+'NC MEX '!I24+'NC MEX '!I8</f>
        <v>7478.9813900000008</v>
      </c>
      <c r="C15" s="174">
        <f>+'NC MEX '!I36</f>
        <v>1987.4048</v>
      </c>
      <c r="D15" s="174"/>
      <c r="E15" s="174">
        <f>+'NC MEX '!I104</f>
        <v>4957.84</v>
      </c>
      <c r="F15" s="174">
        <f>+'NC MEX '!I125+'NC MEX '!I134</f>
        <v>2842.5684000000001</v>
      </c>
      <c r="G15" s="174">
        <f>+'NC MEX '!I157+'NC MEX '!I158+'NC MEX '!I169+'NC MEX '!I170</f>
        <v>9866.8962580000007</v>
      </c>
      <c r="H15" s="174">
        <f>+'NC MEX '!I196</f>
        <v>1138.7186400000001</v>
      </c>
      <c r="I15" s="174"/>
      <c r="J15" s="174">
        <f>+'NC MEX '!I260+'NC MEX '!I268+'NC MEX '!I272</f>
        <v>16038.824042</v>
      </c>
      <c r="K15" s="1313"/>
      <c r="L15" s="174">
        <f t="shared" si="0"/>
        <v>44311.233529999998</v>
      </c>
      <c r="M15" s="174">
        <f t="shared" si="1"/>
        <v>4923.4703922222216</v>
      </c>
      <c r="N15" s="1322">
        <f t="shared" si="5"/>
        <v>1.3113526375753617E-3</v>
      </c>
      <c r="O15" s="174">
        <f t="shared" si="2"/>
        <v>59081.644706666659</v>
      </c>
    </row>
    <row r="16" spans="1:15" s="58" customFormat="1" ht="11.25" x14ac:dyDescent="0.2">
      <c r="A16" s="173" t="s">
        <v>386</v>
      </c>
      <c r="B16" s="182"/>
      <c r="C16" s="174"/>
      <c r="D16" s="182"/>
      <c r="E16" s="183"/>
      <c r="F16" s="183"/>
      <c r="G16" s="174"/>
      <c r="H16" s="174"/>
      <c r="I16" s="174"/>
      <c r="J16" s="183"/>
      <c r="K16" s="1314"/>
      <c r="L16" s="183">
        <f t="shared" si="0"/>
        <v>0</v>
      </c>
      <c r="M16" s="183">
        <f t="shared" si="1"/>
        <v>0</v>
      </c>
      <c r="N16" s="1322">
        <f t="shared" si="5"/>
        <v>0</v>
      </c>
      <c r="O16" s="183">
        <f t="shared" si="2"/>
        <v>0</v>
      </c>
    </row>
    <row r="17" spans="1:15" s="58" customFormat="1" ht="11.25" x14ac:dyDescent="0.2">
      <c r="A17" s="173" t="s">
        <v>255</v>
      </c>
      <c r="B17" s="182"/>
      <c r="C17" s="174"/>
      <c r="D17" s="174"/>
      <c r="E17" s="174"/>
      <c r="F17" s="174"/>
      <c r="G17" s="174"/>
      <c r="H17" s="174"/>
      <c r="I17" s="174"/>
      <c r="J17" s="174"/>
      <c r="K17" s="1313"/>
      <c r="L17" s="174">
        <f t="shared" si="0"/>
        <v>0</v>
      </c>
      <c r="M17" s="174">
        <f t="shared" si="1"/>
        <v>0</v>
      </c>
      <c r="N17" s="1322">
        <f t="shared" si="5"/>
        <v>0</v>
      </c>
      <c r="O17" s="174">
        <f t="shared" si="2"/>
        <v>0</v>
      </c>
    </row>
    <row r="18" spans="1:15" s="58" customFormat="1" ht="11.25" x14ac:dyDescent="0.2">
      <c r="A18" s="173" t="s">
        <v>256</v>
      </c>
      <c r="B18" s="182"/>
      <c r="C18" s="174">
        <f>+'NC MEX '!I33+'NC MEX '!I34+'NC MEX '!I50</f>
        <v>17198.705200000004</v>
      </c>
      <c r="D18" s="174">
        <f>+'NC MEX '!I69+'NC MEX '!I77</f>
        <v>19992.785599999999</v>
      </c>
      <c r="E18" s="174">
        <f>+'NC MEX '!I109+'NC MEX '!I97+'NC MEX '!I98</f>
        <v>91297.602800000008</v>
      </c>
      <c r="F18" s="174">
        <f>+'NC MEX '!I140+'NC MEX '!I141</f>
        <v>21155.7088</v>
      </c>
      <c r="G18" s="184">
        <f>+'NC MEX '!I172+'NC MEX '!I173</f>
        <v>23679.2192</v>
      </c>
      <c r="H18" s="174">
        <f>+'NC MEX '!I205+'NC MEX '!I206</f>
        <v>37567.829599999997</v>
      </c>
      <c r="I18" s="174">
        <f>+'NC MEX '!I238+'NC MEX '!I239</f>
        <v>42626.288</v>
      </c>
      <c r="J18" s="174">
        <f>+'NC MEX '!I266+'NC MEX '!I267</f>
        <v>4632.2280000000001</v>
      </c>
      <c r="K18" s="1313"/>
      <c r="L18" s="174">
        <f t="shared" si="0"/>
        <v>258150.36720000001</v>
      </c>
      <c r="M18" s="174">
        <f t="shared" si="1"/>
        <v>28683.374133333335</v>
      </c>
      <c r="N18" s="1322">
        <f t="shared" si="5"/>
        <v>7.6397368782247076E-3</v>
      </c>
      <c r="O18" s="174">
        <f t="shared" si="2"/>
        <v>344200.48960000003</v>
      </c>
    </row>
    <row r="19" spans="1:15" s="58" customFormat="1" ht="11.25" x14ac:dyDescent="0.2">
      <c r="A19" s="173" t="s">
        <v>57</v>
      </c>
      <c r="B19" s="174"/>
      <c r="C19" s="174"/>
      <c r="D19" s="174">
        <f>+'NC MEX '!I74</f>
        <v>55790.420400000003</v>
      </c>
      <c r="E19" s="174">
        <f>+'BONIFICACIONES MEX'!G27+'BONIFICACIONES MEX'!G30</f>
        <v>2494</v>
      </c>
      <c r="F19" s="184">
        <f>+'NC MEX '!I138</f>
        <v>23809.696</v>
      </c>
      <c r="G19" s="207">
        <f>+'NC MEX '!I167</f>
        <v>57757.351199999997</v>
      </c>
      <c r="H19" s="184">
        <f>+'NC MEX '!I213</f>
        <v>3849.3091999999997</v>
      </c>
      <c r="I19" s="174">
        <f>+'NC MEX '!I228</f>
        <v>182561.0784</v>
      </c>
      <c r="J19" s="174">
        <f>+'NC MEX '!I262</f>
        <v>9512.7307999999994</v>
      </c>
      <c r="K19" s="1313"/>
      <c r="L19" s="174">
        <f t="shared" si="0"/>
        <v>335774.58600000001</v>
      </c>
      <c r="M19" s="174">
        <f t="shared" si="1"/>
        <v>37308.287333333334</v>
      </c>
      <c r="N19" s="1322">
        <f t="shared" si="5"/>
        <v>9.9369585070062747E-3</v>
      </c>
      <c r="O19" s="174">
        <f t="shared" si="2"/>
        <v>447699.44799999997</v>
      </c>
    </row>
    <row r="20" spans="1:15" s="58" customFormat="1" ht="11.25" x14ac:dyDescent="0.2">
      <c r="A20" s="173" t="s">
        <v>260</v>
      </c>
      <c r="B20" s="185"/>
      <c r="C20" s="184"/>
      <c r="D20" s="184"/>
      <c r="E20" s="184"/>
      <c r="F20" s="184"/>
      <c r="G20" s="184"/>
      <c r="H20" s="184"/>
      <c r="I20" s="174"/>
      <c r="J20" s="174"/>
      <c r="K20" s="1313"/>
      <c r="L20" s="174">
        <f t="shared" si="0"/>
        <v>0</v>
      </c>
      <c r="M20" s="174">
        <f t="shared" si="1"/>
        <v>0</v>
      </c>
      <c r="N20" s="1322">
        <f t="shared" si="5"/>
        <v>0</v>
      </c>
      <c r="O20" s="174">
        <f t="shared" si="2"/>
        <v>0</v>
      </c>
    </row>
    <row r="21" spans="1:15" s="58" customFormat="1" ht="11.25" x14ac:dyDescent="0.2">
      <c r="A21" s="186" t="s">
        <v>387</v>
      </c>
      <c r="B21" s="187">
        <f t="shared" ref="B21:J21" si="6">SUM(B13:B20)</f>
        <v>7478.9813900000008</v>
      </c>
      <c r="C21" s="187">
        <f t="shared" si="6"/>
        <v>19186.110000000004</v>
      </c>
      <c r="D21" s="187">
        <f t="shared" si="6"/>
        <v>75783.206000000006</v>
      </c>
      <c r="E21" s="187">
        <f t="shared" si="6"/>
        <v>98749.442800000004</v>
      </c>
      <c r="F21" s="187">
        <f t="shared" si="6"/>
        <v>47807.9732</v>
      </c>
      <c r="G21" s="187">
        <f t="shared" si="6"/>
        <v>91303.46665799999</v>
      </c>
      <c r="H21" s="187">
        <f t="shared" si="6"/>
        <v>42555.857439999992</v>
      </c>
      <c r="I21" s="187">
        <f t="shared" si="6"/>
        <v>225816.53880000001</v>
      </c>
      <c r="J21" s="187">
        <f t="shared" si="6"/>
        <v>30183.782842000001</v>
      </c>
      <c r="K21" s="1315"/>
      <c r="L21" s="187">
        <f t="shared" si="0"/>
        <v>638865.35913</v>
      </c>
      <c r="M21" s="187">
        <f t="shared" si="1"/>
        <v>70985.039903333338</v>
      </c>
      <c r="N21" s="1322">
        <f t="shared" si="5"/>
        <v>1.8906667835898911E-2</v>
      </c>
      <c r="O21" s="187">
        <f t="shared" si="2"/>
        <v>851820.47884</v>
      </c>
    </row>
    <row r="22" spans="1:15" s="58" customFormat="1" ht="11.25" x14ac:dyDescent="0.2">
      <c r="A22" s="1036"/>
      <c r="B22" s="1037"/>
      <c r="C22" s="1037"/>
      <c r="D22" s="1037"/>
      <c r="E22" s="1037"/>
      <c r="F22" s="1037"/>
      <c r="G22" s="1037"/>
      <c r="H22" s="1037"/>
      <c r="I22" s="1037"/>
      <c r="J22" s="1037"/>
      <c r="K22" s="1037"/>
      <c r="L22" s="1037">
        <f t="shared" si="0"/>
        <v>0</v>
      </c>
      <c r="M22" s="1037">
        <f t="shared" si="1"/>
        <v>0</v>
      </c>
      <c r="N22" s="1322">
        <f t="shared" si="5"/>
        <v>0</v>
      </c>
      <c r="O22" s="1037">
        <f t="shared" si="2"/>
        <v>0</v>
      </c>
    </row>
    <row r="23" spans="1:15" s="58" customFormat="1" ht="12" x14ac:dyDescent="0.2">
      <c r="A23" s="108" t="s">
        <v>262</v>
      </c>
      <c r="B23" s="1037"/>
      <c r="C23" s="1037"/>
      <c r="D23" s="1037"/>
      <c r="E23" s="1037"/>
      <c r="F23" s="1037"/>
      <c r="G23" s="1037"/>
      <c r="H23" s="1037"/>
      <c r="I23" s="1037"/>
      <c r="J23" s="1037"/>
      <c r="K23" s="1037"/>
      <c r="L23" s="1037">
        <f t="shared" si="0"/>
        <v>0</v>
      </c>
      <c r="M23" s="1037">
        <f t="shared" si="1"/>
        <v>0</v>
      </c>
      <c r="N23" s="1322">
        <f t="shared" si="5"/>
        <v>0</v>
      </c>
      <c r="O23" s="1037">
        <f t="shared" si="2"/>
        <v>0</v>
      </c>
    </row>
    <row r="24" spans="1:15" s="58" customFormat="1" ht="24" x14ac:dyDescent="0.2">
      <c r="A24" s="105" t="s">
        <v>263</v>
      </c>
      <c r="B24" s="1037">
        <f>+'UTILIDAD VTS CAMPECHE'!B33</f>
        <v>989.89760000000001</v>
      </c>
      <c r="C24" s="1037">
        <f>+'UTILIDAD VTS CAMPECHE'!C33</f>
        <v>39399.237600000008</v>
      </c>
      <c r="D24" s="1037">
        <f>+'UTILIDAD VTS CAMPECHE'!D33</f>
        <v>18871.413600000003</v>
      </c>
      <c r="E24" s="1037">
        <f>+'UTILIDAD VTS CAMPECHE'!E33</f>
        <v>31674.496000000003</v>
      </c>
      <c r="F24" s="1037">
        <f>+'UTILIDAD VTS CAMPECHE'!F33</f>
        <v>22951.690399999999</v>
      </c>
      <c r="G24" s="1037">
        <f>+'UTILIDAD VTS CAMPECHE'!G33</f>
        <v>20723.0288</v>
      </c>
      <c r="H24" s="1037">
        <f>+'UTILIDAD VTS CAMPECHE'!H33</f>
        <v>33239.289599999996</v>
      </c>
      <c r="I24" s="1037">
        <f>+'UTILIDAD VTS CAMPECHE'!I33</f>
        <v>12381.039600000002</v>
      </c>
      <c r="J24" s="1037">
        <f>+'UTILIDAD VTS CAMPECHE'!J33</f>
        <v>5887.0115999999998</v>
      </c>
      <c r="K24" s="1037"/>
      <c r="L24" s="1037">
        <f t="shared" si="0"/>
        <v>186117.10479999997</v>
      </c>
      <c r="M24" s="1037">
        <f t="shared" si="1"/>
        <v>20679.678311111107</v>
      </c>
      <c r="N24" s="1322">
        <f t="shared" si="5"/>
        <v>5.5079747692451568E-3</v>
      </c>
      <c r="O24" s="1037">
        <f t="shared" si="2"/>
        <v>248156.13973333329</v>
      </c>
    </row>
    <row r="25" spans="1:15" s="58" customFormat="1" ht="11.25" x14ac:dyDescent="0.2">
      <c r="A25" s="188" t="s">
        <v>9946</v>
      </c>
      <c r="B25" s="1039">
        <f t="shared" ref="B25:J25" si="7">+B10+B21+B24</f>
        <v>945110.49738999957</v>
      </c>
      <c r="C25" s="1039">
        <f t="shared" si="7"/>
        <v>-44892.159200001013</v>
      </c>
      <c r="D25" s="1039">
        <f t="shared" si="7"/>
        <v>705491.97840000002</v>
      </c>
      <c r="E25" s="1039">
        <f t="shared" si="7"/>
        <v>1010295.2946000019</v>
      </c>
      <c r="F25" s="1039">
        <f t="shared" si="7"/>
        <v>677504.68280000042</v>
      </c>
      <c r="G25" s="1039">
        <f t="shared" si="7"/>
        <v>688321.48905800108</v>
      </c>
      <c r="H25" s="1039">
        <f t="shared" si="7"/>
        <v>1081116.7006399983</v>
      </c>
      <c r="I25" s="1039">
        <f t="shared" si="7"/>
        <v>696712.4803999993</v>
      </c>
      <c r="J25" s="1039">
        <f t="shared" si="7"/>
        <v>587874.64124200132</v>
      </c>
      <c r="K25" s="1316"/>
      <c r="L25" s="1039">
        <f t="shared" si="0"/>
        <v>6347535.6053300016</v>
      </c>
      <c r="M25" s="1039">
        <f t="shared" si="1"/>
        <v>705281.73392555572</v>
      </c>
      <c r="N25" s="1322">
        <f t="shared" si="5"/>
        <v>0.18784982712154749</v>
      </c>
      <c r="O25" s="1039">
        <f t="shared" si="2"/>
        <v>8463380.8071066681</v>
      </c>
    </row>
    <row r="26" spans="1:15" s="58" customFormat="1" ht="11.25" x14ac:dyDescent="0.2">
      <c r="A26" s="189"/>
      <c r="B26" s="174"/>
      <c r="C26" s="174"/>
      <c r="D26" s="171"/>
      <c r="E26" s="171"/>
      <c r="F26" s="171"/>
      <c r="G26" s="171"/>
      <c r="H26" s="171"/>
      <c r="I26" s="171"/>
      <c r="J26" s="171"/>
      <c r="K26" s="1037"/>
      <c r="L26" s="171">
        <f t="shared" si="0"/>
        <v>0</v>
      </c>
      <c r="M26" s="171">
        <f t="shared" si="1"/>
        <v>0</v>
      </c>
      <c r="N26" s="1322">
        <f t="shared" si="5"/>
        <v>0</v>
      </c>
      <c r="O26" s="171">
        <f t="shared" si="2"/>
        <v>0</v>
      </c>
    </row>
    <row r="27" spans="1:15" s="58" customFormat="1" ht="11.25" x14ac:dyDescent="0.2">
      <c r="A27" s="176" t="s">
        <v>268</v>
      </c>
      <c r="B27" s="174"/>
      <c r="C27" s="174"/>
      <c r="D27" s="171"/>
      <c r="E27" s="171"/>
      <c r="F27" s="171"/>
      <c r="G27" s="171"/>
      <c r="H27" s="171"/>
      <c r="I27" s="171"/>
      <c r="J27" s="171"/>
      <c r="K27" s="1037"/>
      <c r="L27" s="171">
        <f t="shared" si="0"/>
        <v>0</v>
      </c>
      <c r="M27" s="171">
        <f t="shared" si="1"/>
        <v>0</v>
      </c>
      <c r="N27" s="1322">
        <f t="shared" si="5"/>
        <v>0</v>
      </c>
      <c r="O27" s="171">
        <f t="shared" si="2"/>
        <v>0</v>
      </c>
    </row>
    <row r="28" spans="1:15" s="58" customFormat="1" ht="11.25" x14ac:dyDescent="0.2">
      <c r="A28" s="173" t="s">
        <v>269</v>
      </c>
      <c r="B28" s="174">
        <f>+'GTOS OPERATIVOS CAMPECHE'!B29</f>
        <v>0</v>
      </c>
      <c r="C28" s="174">
        <f>+'GTOS OPERATIVOS CAMPECHE'!C29</f>
        <v>0</v>
      </c>
      <c r="D28" s="174">
        <f>+'GTOS OPERATIVOS CAMPECHE'!D29</f>
        <v>0</v>
      </c>
      <c r="E28" s="174">
        <f>+'GTOS OPERATIVOS CAMPECHE'!E29</f>
        <v>0</v>
      </c>
      <c r="F28" s="174">
        <f>+'GTOS OPERATIVOS CAMPECHE'!F29</f>
        <v>0</v>
      </c>
      <c r="G28" s="174">
        <f>+'GTOS OPERATIVOS CAMPECHE'!G29</f>
        <v>0</v>
      </c>
      <c r="H28" s="174">
        <f>+'GTOS OPERATIVOS CAMPECHE'!H29</f>
        <v>0</v>
      </c>
      <c r="I28" s="174">
        <f>+'GTOS OPERATIVOS CAMPECHE'!I29</f>
        <v>0</v>
      </c>
      <c r="J28" s="174">
        <f>+'GTOS OPERATIVOS CAMPECHE'!J29</f>
        <v>0</v>
      </c>
      <c r="K28" s="1313"/>
      <c r="L28" s="174">
        <f t="shared" si="0"/>
        <v>0</v>
      </c>
      <c r="M28" s="174">
        <f t="shared" si="1"/>
        <v>0</v>
      </c>
      <c r="N28" s="1322">
        <f t="shared" si="5"/>
        <v>0</v>
      </c>
      <c r="O28" s="174">
        <f t="shared" si="2"/>
        <v>0</v>
      </c>
    </row>
    <row r="29" spans="1:15" s="58" customFormat="1" ht="11.25" x14ac:dyDescent="0.2">
      <c r="A29" s="173" t="s">
        <v>47</v>
      </c>
      <c r="B29" s="174">
        <f>+'GTOS OPERATIVOS CAMPECHE'!B22</f>
        <v>113133.8</v>
      </c>
      <c r="C29" s="174">
        <f>+'GTOS OPERATIVOS CAMPECHE'!C22</f>
        <v>133927.95239750002</v>
      </c>
      <c r="D29" s="174">
        <f>+'GTOS OPERATIVOS CAMPECHE'!D22</f>
        <v>119540.24949999999</v>
      </c>
      <c r="E29" s="174">
        <f>+'GTOS OPERATIVOS CAMPECHE'!E22</f>
        <v>141348.046</v>
      </c>
      <c r="F29" s="174">
        <f>+'GTOS OPERATIVOS CAMPECHE'!F22</f>
        <v>148400.8425</v>
      </c>
      <c r="G29" s="174">
        <f>+'GTOS OPERATIVOS CAMPECHE'!G22</f>
        <v>143083.10104619569</v>
      </c>
      <c r="H29" s="174">
        <f>+'GTOS OPERATIVOS CAMPECHE'!H22</f>
        <v>155784.13200000001</v>
      </c>
      <c r="I29" s="174">
        <f>+'GTOS OPERATIVOS CAMPECHE'!I22</f>
        <v>162091.43652250001</v>
      </c>
      <c r="J29" s="174">
        <f>+'GTOS OPERATIVOS CAMPECHE'!J22</f>
        <v>118093.5635</v>
      </c>
      <c r="K29" s="1313"/>
      <c r="L29" s="174">
        <f t="shared" si="0"/>
        <v>1235403.1234661958</v>
      </c>
      <c r="M29" s="174">
        <f t="shared" si="1"/>
        <v>137267.01371846619</v>
      </c>
      <c r="N29" s="1322">
        <f t="shared" si="5"/>
        <v>3.6560687107241453E-2</v>
      </c>
      <c r="O29" s="174">
        <f t="shared" si="2"/>
        <v>1647204.1646215944</v>
      </c>
    </row>
    <row r="30" spans="1:15" s="58" customFormat="1" ht="11.25" x14ac:dyDescent="0.2">
      <c r="A30" s="173" t="s">
        <v>270</v>
      </c>
      <c r="B30" s="174">
        <f>+'GTOS OPERATIVOS CAMPECHE'!B24</f>
        <v>59532.804000000004</v>
      </c>
      <c r="C30" s="174">
        <f>+'GTOS OPERATIVOS CAMPECHE'!C24</f>
        <v>15821.612999999999</v>
      </c>
      <c r="D30" s="174">
        <f>+'GTOS OPERATIVOS CAMPECHE'!D24</f>
        <v>65697.911999999997</v>
      </c>
      <c r="E30" s="174">
        <f>+'GTOS OPERATIVOS CAMPECHE'!E24</f>
        <v>0</v>
      </c>
      <c r="F30" s="174">
        <f>+'GTOS OPERATIVOS CAMPECHE'!F24</f>
        <v>65986.434000000008</v>
      </c>
      <c r="G30" s="174">
        <f>+'GTOS OPERATIVOS CAMPECHE'!G24</f>
        <v>15696.238499999999</v>
      </c>
      <c r="H30" s="174">
        <f>+'GTOS OPERATIVOS CAMPECHE'!H24</f>
        <v>62762.332500000004</v>
      </c>
      <c r="I30" s="174">
        <f>+'GTOS OPERATIVOS CAMPECHE'!I24</f>
        <v>15696.238499999999</v>
      </c>
      <c r="J30" s="174">
        <f>+'GTOS OPERATIVOS CAMPECHE'!J24</f>
        <v>62652.6</v>
      </c>
      <c r="K30" s="1313"/>
      <c r="L30" s="174">
        <f t="shared" si="0"/>
        <v>363846.17249999999</v>
      </c>
      <c r="M30" s="174">
        <f t="shared" si="1"/>
        <v>40427.352500000001</v>
      </c>
      <c r="N30" s="1322">
        <f t="shared" si="5"/>
        <v>1.0767712834185574E-2</v>
      </c>
      <c r="O30" s="174">
        <f t="shared" si="2"/>
        <v>485128.23</v>
      </c>
    </row>
    <row r="31" spans="1:15" s="58" customFormat="1" ht="11.25" x14ac:dyDescent="0.2">
      <c r="A31" s="173" t="s">
        <v>70</v>
      </c>
      <c r="B31" s="174">
        <f>+'GTOS OPERATIVOS CAMPECHE'!B35</f>
        <v>49129.599999999999</v>
      </c>
      <c r="C31" s="174">
        <f>+'GTOS OPERATIVOS CAMPECHE'!C35</f>
        <v>45000</v>
      </c>
      <c r="D31" s="174">
        <f>+'GTOS OPERATIVOS CAMPECHE'!D35</f>
        <v>45000</v>
      </c>
      <c r="E31" s="174">
        <f>+'GTOS OPERATIVOS CAMPECHE'!E35</f>
        <v>47987</v>
      </c>
      <c r="F31" s="174">
        <f>+'GTOS OPERATIVOS CAMPECHE'!F35</f>
        <v>65000</v>
      </c>
      <c r="G31" s="174">
        <f>+'GTOS OPERATIVOS CAMPECHE'!G35</f>
        <v>65000</v>
      </c>
      <c r="H31" s="174">
        <f>+'GTOS OPERATIVOS CAMPECHE'!H35</f>
        <v>50000</v>
      </c>
      <c r="I31" s="174">
        <f>+'GTOS OPERATIVOS CAMPECHE'!I35</f>
        <v>55000</v>
      </c>
      <c r="J31" s="174">
        <f>+'GTOS OPERATIVOS CAMPECHE'!J35</f>
        <v>55000</v>
      </c>
      <c r="K31" s="1313"/>
      <c r="L31" s="174">
        <f t="shared" si="0"/>
        <v>477116.6</v>
      </c>
      <c r="M31" s="174">
        <f t="shared" si="1"/>
        <v>53012.955555555556</v>
      </c>
      <c r="N31" s="1322">
        <f t="shared" si="5"/>
        <v>1.4119853183897337E-2</v>
      </c>
      <c r="O31" s="174">
        <f t="shared" si="2"/>
        <v>636155.46666666667</v>
      </c>
    </row>
    <row r="32" spans="1:15" s="58" customFormat="1" ht="11.25" x14ac:dyDescent="0.2">
      <c r="A32" s="173" t="s">
        <v>81</v>
      </c>
      <c r="B32" s="174">
        <f>+'GTOS OPERATIVOS CAMPECHE'!B51</f>
        <v>52375</v>
      </c>
      <c r="C32" s="174">
        <f>+'GTOS OPERATIVOS CAMPECHE'!C51</f>
        <v>129642.056</v>
      </c>
      <c r="D32" s="174">
        <f>+'GTOS OPERATIVOS CAMPECHE'!D51</f>
        <v>107909.46999999999</v>
      </c>
      <c r="E32" s="174">
        <f>+'GTOS OPERATIVOS CAMPECHE'!E51</f>
        <v>150028.60999999999</v>
      </c>
      <c r="F32" s="174">
        <f>+'GTOS OPERATIVOS CAMPECHE'!F51</f>
        <v>61225.34</v>
      </c>
      <c r="G32" s="174">
        <f>+'GTOS OPERATIVOS CAMPECHE'!G51</f>
        <v>71047.41</v>
      </c>
      <c r="H32" s="174">
        <f>+'GTOS OPERATIVOS CAMPECHE'!H51</f>
        <v>73750.959999999992</v>
      </c>
      <c r="I32" s="174">
        <f>+'GTOS OPERATIVOS CAMPECHE'!I51</f>
        <v>88660.86</v>
      </c>
      <c r="J32" s="174">
        <f>+'GTOS OPERATIVOS CAMPECHE'!J51</f>
        <v>67316.81</v>
      </c>
      <c r="K32" s="1313"/>
      <c r="L32" s="174">
        <f t="shared" si="0"/>
        <v>801956.51599999983</v>
      </c>
      <c r="M32" s="174">
        <f t="shared" si="1"/>
        <v>89106.279555555535</v>
      </c>
      <c r="N32" s="1322">
        <f t="shared" si="5"/>
        <v>2.3733209588158978E-2</v>
      </c>
      <c r="O32" s="174">
        <f t="shared" si="2"/>
        <v>1069275.3546666664</v>
      </c>
    </row>
    <row r="33" spans="1:15" s="58" customFormat="1" ht="11.25" x14ac:dyDescent="0.2">
      <c r="A33" s="173" t="s">
        <v>121</v>
      </c>
      <c r="B33" s="174">
        <f>+'GTOS OPERATIVOS CAMPECHE'!B105</f>
        <v>0</v>
      </c>
      <c r="C33" s="174">
        <f>+'GTOS OPERATIVOS CAMPECHE'!C105</f>
        <v>0</v>
      </c>
      <c r="D33" s="174">
        <f>+'GTOS OPERATIVOS CAMPECHE'!D105</f>
        <v>0</v>
      </c>
      <c r="E33" s="174">
        <f>+'GTOS OPERATIVOS CAMPECHE'!E105</f>
        <v>0</v>
      </c>
      <c r="F33" s="174">
        <f>+'GTOS OPERATIVOS CAMPECHE'!F105</f>
        <v>0</v>
      </c>
      <c r="G33" s="174">
        <f>+'GTOS OPERATIVOS CAMPECHE'!G105</f>
        <v>0</v>
      </c>
      <c r="H33" s="174">
        <f>+'GTOS OPERATIVOS CAMPECHE'!H105</f>
        <v>0</v>
      </c>
      <c r="I33" s="174">
        <f>+'GTOS OPERATIVOS CAMPECHE'!I105</f>
        <v>0</v>
      </c>
      <c r="J33" s="174">
        <f>+'GTOS OPERATIVOS CAMPECHE'!J105</f>
        <v>0</v>
      </c>
      <c r="K33" s="1313"/>
      <c r="L33" s="174">
        <f t="shared" si="0"/>
        <v>0</v>
      </c>
      <c r="M33" s="174">
        <f t="shared" si="1"/>
        <v>0</v>
      </c>
      <c r="N33" s="1322">
        <f t="shared" si="5"/>
        <v>0</v>
      </c>
      <c r="O33" s="174">
        <f t="shared" si="2"/>
        <v>0</v>
      </c>
    </row>
    <row r="34" spans="1:15" s="58" customFormat="1" ht="11.25" x14ac:dyDescent="0.2">
      <c r="A34" s="173" t="s">
        <v>139</v>
      </c>
      <c r="B34" s="174">
        <f>+'GTOS OPERATIVOS CAMPECHE'!B130</f>
        <v>13965.62</v>
      </c>
      <c r="C34" s="174">
        <f>+'GTOS OPERATIVOS CAMPECHE'!C130</f>
        <v>13965.62</v>
      </c>
      <c r="D34" s="174">
        <f>+'GTOS OPERATIVOS CAMPECHE'!D130</f>
        <v>13965.62</v>
      </c>
      <c r="E34" s="174">
        <f>+'GTOS OPERATIVOS CAMPECHE'!E130</f>
        <v>13965.62</v>
      </c>
      <c r="F34" s="174">
        <f>+'GTOS OPERATIVOS CAMPECHE'!F130</f>
        <v>13965.62</v>
      </c>
      <c r="G34" s="174">
        <f>+'GTOS OPERATIVOS CAMPECHE'!G130</f>
        <v>15651.78</v>
      </c>
      <c r="H34" s="174">
        <f>+'GTOS OPERATIVOS CAMPECHE'!H130</f>
        <v>15651.78</v>
      </c>
      <c r="I34" s="174">
        <f>+'GTOS OPERATIVOS CAMPECHE'!I130</f>
        <v>15651.78</v>
      </c>
      <c r="J34" s="174">
        <f>+'GTOS OPERATIVOS CAMPECHE'!J130</f>
        <v>15651.78</v>
      </c>
      <c r="K34" s="1313"/>
      <c r="L34" s="174">
        <f t="shared" si="0"/>
        <v>132435.22</v>
      </c>
      <c r="M34" s="174">
        <f t="shared" si="1"/>
        <v>14715.024444444445</v>
      </c>
      <c r="N34" s="1322">
        <f t="shared" si="5"/>
        <v>3.9193058107329405E-3</v>
      </c>
      <c r="O34" s="174">
        <f t="shared" si="2"/>
        <v>176580.29333333333</v>
      </c>
    </row>
    <row r="35" spans="1:15" s="58" customFormat="1" ht="11.25" x14ac:dyDescent="0.2">
      <c r="A35" s="173" t="s">
        <v>271</v>
      </c>
      <c r="B35" s="174">
        <f>+'GTOS OPERATIVOS CAMPECHE'!B148</f>
        <v>0</v>
      </c>
      <c r="C35" s="174">
        <f>+'GTOS OPERATIVOS CAMPECHE'!C148</f>
        <v>0</v>
      </c>
      <c r="D35" s="174">
        <f>+'GTOS OPERATIVOS CAMPECHE'!D148</f>
        <v>0</v>
      </c>
      <c r="E35" s="174">
        <f>+'GTOS OPERATIVOS CAMPECHE'!E148</f>
        <v>0</v>
      </c>
      <c r="F35" s="174">
        <f>+'GTOS OPERATIVOS CAMPECHE'!F148</f>
        <v>0</v>
      </c>
      <c r="G35" s="174">
        <f>+'GTOS OPERATIVOS CAMPECHE'!G148</f>
        <v>0</v>
      </c>
      <c r="H35" s="174">
        <f>+'GTOS OPERATIVOS CAMPECHE'!H148</f>
        <v>0</v>
      </c>
      <c r="I35" s="174">
        <f>+'GTOS OPERATIVOS CAMPECHE'!I148</f>
        <v>0</v>
      </c>
      <c r="J35" s="174">
        <f>+'GTOS OPERATIVOS CAMPECHE'!J148</f>
        <v>0</v>
      </c>
      <c r="K35" s="1313"/>
      <c r="L35" s="174">
        <f t="shared" si="0"/>
        <v>0</v>
      </c>
      <c r="M35" s="174">
        <f t="shared" si="1"/>
        <v>0</v>
      </c>
      <c r="N35" s="1322">
        <f t="shared" si="5"/>
        <v>0</v>
      </c>
      <c r="O35" s="174">
        <f t="shared" si="2"/>
        <v>0</v>
      </c>
    </row>
    <row r="36" spans="1:15" ht="15.75" thickBot="1" x14ac:dyDescent="0.3">
      <c r="A36" s="176" t="s">
        <v>388</v>
      </c>
      <c r="B36" s="190">
        <f t="shared" ref="B36:J36" si="8">SUM(B28:B35)</f>
        <v>288136.82400000002</v>
      </c>
      <c r="C36" s="190">
        <f t="shared" si="8"/>
        <v>338357.24139750004</v>
      </c>
      <c r="D36" s="190">
        <f t="shared" si="8"/>
        <v>352113.25149999995</v>
      </c>
      <c r="E36" s="190">
        <f t="shared" si="8"/>
        <v>353329.27599999995</v>
      </c>
      <c r="F36" s="190">
        <f t="shared" si="8"/>
        <v>354578.2365</v>
      </c>
      <c r="G36" s="190">
        <f t="shared" si="8"/>
        <v>310478.52954619576</v>
      </c>
      <c r="H36" s="190">
        <f t="shared" si="8"/>
        <v>357949.20449999999</v>
      </c>
      <c r="I36" s="190">
        <f t="shared" si="8"/>
        <v>337100.31502250006</v>
      </c>
      <c r="J36" s="190">
        <f t="shared" si="8"/>
        <v>318714.75349999999</v>
      </c>
      <c r="K36" s="1317"/>
      <c r="L36" s="190">
        <f t="shared" si="0"/>
        <v>3010757.631966196</v>
      </c>
      <c r="M36" s="190">
        <f t="shared" si="1"/>
        <v>334528.62577402178</v>
      </c>
      <c r="N36" s="1322">
        <f t="shared" si="5"/>
        <v>8.9100768524216292E-2</v>
      </c>
      <c r="O36" s="190">
        <f t="shared" si="2"/>
        <v>4014343.5092882616</v>
      </c>
    </row>
    <row r="37" spans="1:15" x14ac:dyDescent="0.25">
      <c r="A37" s="170"/>
      <c r="B37" s="174"/>
      <c r="C37" s="174"/>
      <c r="D37" s="171"/>
      <c r="E37" s="171"/>
      <c r="F37" s="171"/>
      <c r="G37" s="171"/>
      <c r="H37" s="171"/>
      <c r="I37" s="171"/>
      <c r="J37" s="58"/>
      <c r="K37" s="58"/>
      <c r="L37" s="58">
        <f t="shared" si="0"/>
        <v>0</v>
      </c>
      <c r="M37" s="58">
        <f t="shared" si="1"/>
        <v>0</v>
      </c>
      <c r="N37" s="1322">
        <f t="shared" si="5"/>
        <v>0</v>
      </c>
      <c r="O37" s="58">
        <f t="shared" si="2"/>
        <v>0</v>
      </c>
    </row>
    <row r="38" spans="1:15" x14ac:dyDescent="0.25">
      <c r="A38" s="176" t="s">
        <v>9948</v>
      </c>
      <c r="B38" s="191">
        <f t="shared" ref="B38:J38" si="9">B25-B36</f>
        <v>656973.67338999955</v>
      </c>
      <c r="C38" s="969">
        <f t="shared" si="9"/>
        <v>-383249.40059750108</v>
      </c>
      <c r="D38" s="191">
        <f t="shared" si="9"/>
        <v>353378.72690000007</v>
      </c>
      <c r="E38" s="191">
        <f t="shared" si="9"/>
        <v>656966.01860000193</v>
      </c>
      <c r="F38" s="191">
        <f t="shared" si="9"/>
        <v>322926.44630000042</v>
      </c>
      <c r="G38" s="191">
        <f t="shared" si="9"/>
        <v>377842.95951180533</v>
      </c>
      <c r="H38" s="191">
        <f t="shared" si="9"/>
        <v>723167.49613999831</v>
      </c>
      <c r="I38" s="191">
        <f t="shared" si="9"/>
        <v>359612.16537749924</v>
      </c>
      <c r="J38" s="191">
        <f t="shared" si="9"/>
        <v>269159.88774200133</v>
      </c>
      <c r="K38" s="1318"/>
      <c r="L38" s="191">
        <f t="shared" si="0"/>
        <v>3336777.9733638046</v>
      </c>
      <c r="M38" s="191">
        <f t="shared" si="1"/>
        <v>370753.10815153387</v>
      </c>
      <c r="N38" s="1322">
        <f t="shared" si="5"/>
        <v>9.8749058597331171E-2</v>
      </c>
      <c r="O38" s="191">
        <f t="shared" si="2"/>
        <v>4449037.2978184065</v>
      </c>
    </row>
    <row r="39" spans="1:15" x14ac:dyDescent="0.25">
      <c r="A39" s="192"/>
      <c r="B39" s="174"/>
      <c r="C39" s="174"/>
      <c r="D39" s="171"/>
      <c r="E39" s="171"/>
      <c r="F39" s="171"/>
      <c r="G39" s="171"/>
      <c r="H39" s="171"/>
      <c r="I39" s="171"/>
      <c r="J39" s="171"/>
      <c r="K39" s="1037"/>
      <c r="L39" s="171">
        <f t="shared" si="0"/>
        <v>0</v>
      </c>
      <c r="M39" s="171">
        <f t="shared" si="1"/>
        <v>0</v>
      </c>
      <c r="N39" s="1322">
        <f t="shared" si="5"/>
        <v>0</v>
      </c>
      <c r="O39" s="171">
        <f t="shared" si="2"/>
        <v>0</v>
      </c>
    </row>
    <row r="40" spans="1:15" x14ac:dyDescent="0.25">
      <c r="A40" s="192" t="s">
        <v>389</v>
      </c>
      <c r="B40" s="174"/>
      <c r="C40" s="174"/>
      <c r="D40" s="171"/>
      <c r="E40" s="171"/>
      <c r="F40" s="171"/>
      <c r="G40" s="171"/>
      <c r="H40" s="171"/>
      <c r="I40" s="171"/>
      <c r="J40" s="171"/>
      <c r="K40" s="1037"/>
      <c r="L40" s="171">
        <f t="shared" si="0"/>
        <v>0</v>
      </c>
      <c r="M40" s="171">
        <f t="shared" si="1"/>
        <v>0</v>
      </c>
      <c r="N40" s="1322">
        <f t="shared" si="5"/>
        <v>0</v>
      </c>
      <c r="O40" s="171">
        <f t="shared" si="2"/>
        <v>0</v>
      </c>
    </row>
    <row r="41" spans="1:15" x14ac:dyDescent="0.25">
      <c r="A41" s="170" t="s">
        <v>275</v>
      </c>
      <c r="B41" s="174">
        <f>+'GTOS OPERATIVOS CAMPECHE'!B137</f>
        <v>47995.71</v>
      </c>
      <c r="C41" s="174">
        <f>+'GTOS OPERATIVOS CAMPECHE'!C137</f>
        <v>48283.34</v>
      </c>
      <c r="D41" s="174">
        <f>+'GTOS OPERATIVOS CAMPECHE'!D137</f>
        <v>114212.59999999999</v>
      </c>
      <c r="E41" s="174">
        <f>+'GTOS OPERATIVOS CAMPECHE'!E137</f>
        <v>94964.010000000009</v>
      </c>
      <c r="F41" s="174">
        <f>+'GTOS OPERATIVOS CAMPECHE'!F137</f>
        <v>96909.140000000014</v>
      </c>
      <c r="G41" s="174">
        <f>+'GTOS OPERATIVOS CAMPECHE'!G137</f>
        <v>94377.98</v>
      </c>
      <c r="H41" s="174">
        <f>+'GTOS OPERATIVOS CAMPECHE'!H137</f>
        <v>93100.75</v>
      </c>
      <c r="I41" s="174">
        <f>+'GTOS OPERATIVOS CAMPECHE'!I137</f>
        <v>91801.89</v>
      </c>
      <c r="J41" s="174">
        <f>+'GTOS OPERATIVOS CAMPECHE'!J137</f>
        <v>91569.670000000013</v>
      </c>
      <c r="K41" s="1313"/>
      <c r="L41" s="174">
        <f t="shared" si="0"/>
        <v>773215.09000000008</v>
      </c>
      <c r="M41" s="174">
        <f t="shared" si="1"/>
        <v>85912.78777777779</v>
      </c>
      <c r="N41" s="1322">
        <f t="shared" si="5"/>
        <v>2.2882631940230054E-2</v>
      </c>
      <c r="O41" s="174">
        <f t="shared" si="2"/>
        <v>1030953.4533333335</v>
      </c>
    </row>
    <row r="42" spans="1:15" x14ac:dyDescent="0.25">
      <c r="A42" s="192" t="s">
        <v>9947</v>
      </c>
      <c r="B42" s="193">
        <f t="shared" ref="B42:J42" si="10">+B38-B41</f>
        <v>608977.96338999958</v>
      </c>
      <c r="C42" s="970">
        <f t="shared" si="10"/>
        <v>-431532.74059750105</v>
      </c>
      <c r="D42" s="193">
        <f t="shared" si="10"/>
        <v>239166.12690000009</v>
      </c>
      <c r="E42" s="193">
        <f t="shared" si="10"/>
        <v>562002.00860000192</v>
      </c>
      <c r="F42" s="193">
        <f t="shared" si="10"/>
        <v>226017.3063000004</v>
      </c>
      <c r="G42" s="193">
        <f t="shared" si="10"/>
        <v>283464.97951180534</v>
      </c>
      <c r="H42" s="193">
        <f t="shared" si="10"/>
        <v>630066.74613999831</v>
      </c>
      <c r="I42" s="193">
        <f t="shared" si="10"/>
        <v>267810.27537749923</v>
      </c>
      <c r="J42" s="193">
        <f t="shared" si="10"/>
        <v>177590.21774200132</v>
      </c>
      <c r="K42" s="1319"/>
      <c r="L42" s="193">
        <f t="shared" si="0"/>
        <v>2563562.8833638048</v>
      </c>
      <c r="M42" s="193">
        <f t="shared" si="1"/>
        <v>284840.32037375611</v>
      </c>
      <c r="N42" s="1322">
        <f t="shared" si="5"/>
        <v>7.5866426657101124E-2</v>
      </c>
      <c r="O42" s="193">
        <f t="shared" si="2"/>
        <v>3418083.8444850734</v>
      </c>
    </row>
    <row r="43" spans="1:15" x14ac:dyDescent="0.25">
      <c r="A43" s="170" t="s">
        <v>278</v>
      </c>
      <c r="B43" s="174">
        <f>+B42*0.1</f>
        <v>60897.796338999964</v>
      </c>
      <c r="C43" s="971">
        <f t="shared" ref="C43:J43" si="11">+C42*0.1</f>
        <v>-43153.274059750111</v>
      </c>
      <c r="D43" s="174">
        <f t="shared" si="11"/>
        <v>23916.612690000009</v>
      </c>
      <c r="E43" s="174">
        <f t="shared" si="11"/>
        <v>56200.200860000194</v>
      </c>
      <c r="F43" s="174">
        <f t="shared" si="11"/>
        <v>22601.730630000042</v>
      </c>
      <c r="G43" s="174">
        <f t="shared" si="11"/>
        <v>28346.497951180536</v>
      </c>
      <c r="H43" s="174">
        <f t="shared" si="11"/>
        <v>63006.674613999836</v>
      </c>
      <c r="I43" s="174">
        <f t="shared" si="11"/>
        <v>26781.027537749924</v>
      </c>
      <c r="J43" s="174">
        <f t="shared" si="11"/>
        <v>17759.021774200133</v>
      </c>
      <c r="K43" s="1313"/>
      <c r="L43" s="174">
        <f t="shared" si="0"/>
        <v>256356.28833638053</v>
      </c>
      <c r="M43" s="174">
        <f t="shared" si="1"/>
        <v>28484.032037375615</v>
      </c>
      <c r="N43" s="1322">
        <f t="shared" si="5"/>
        <v>7.586642665710114E-3</v>
      </c>
      <c r="O43" s="174">
        <f t="shared" si="2"/>
        <v>341808.38444850739</v>
      </c>
    </row>
    <row r="44" spans="1:15" x14ac:dyDescent="0.25">
      <c r="A44" s="170" t="s">
        <v>279</v>
      </c>
      <c r="B44" s="174">
        <f>+B42*0.28</f>
        <v>170513.82974919991</v>
      </c>
      <c r="C44" s="971">
        <f t="shared" ref="C44:J44" si="12">+C42*0.28</f>
        <v>-120829.16736730031</v>
      </c>
      <c r="D44" s="174">
        <f t="shared" si="12"/>
        <v>66966.515532000034</v>
      </c>
      <c r="E44" s="174">
        <f t="shared" si="12"/>
        <v>157360.56240800055</v>
      </c>
      <c r="F44" s="174">
        <f t="shared" si="12"/>
        <v>63284.845764000122</v>
      </c>
      <c r="G44" s="174">
        <f t="shared" si="12"/>
        <v>79370.1942633055</v>
      </c>
      <c r="H44" s="174">
        <f t="shared" si="12"/>
        <v>176418.68891919954</v>
      </c>
      <c r="I44" s="174">
        <f t="shared" si="12"/>
        <v>74986.877105699794</v>
      </c>
      <c r="J44" s="174">
        <f t="shared" si="12"/>
        <v>49725.260967760376</v>
      </c>
      <c r="K44" s="1313"/>
      <c r="L44" s="174">
        <f t="shared" si="0"/>
        <v>717797.60734186554</v>
      </c>
      <c r="M44" s="174">
        <f t="shared" si="1"/>
        <v>79755.289704651732</v>
      </c>
      <c r="N44" s="1322">
        <f t="shared" si="5"/>
        <v>2.1242599463988321E-2</v>
      </c>
      <c r="O44" s="174">
        <f t="shared" si="2"/>
        <v>957063.47645582072</v>
      </c>
    </row>
    <row r="45" spans="1:15" ht="15.75" thickBot="1" x14ac:dyDescent="0.3">
      <c r="A45" s="170"/>
      <c r="B45" s="175"/>
      <c r="C45" s="175"/>
      <c r="D45" s="175"/>
      <c r="E45" s="175"/>
      <c r="F45" s="175"/>
      <c r="G45" s="175"/>
      <c r="H45" s="175"/>
      <c r="I45" s="175"/>
      <c r="J45" s="175"/>
      <c r="K45" s="175"/>
      <c r="L45" s="175">
        <f t="shared" si="0"/>
        <v>0</v>
      </c>
      <c r="M45" s="175">
        <f t="shared" si="1"/>
        <v>0</v>
      </c>
      <c r="N45" s="1322">
        <f t="shared" si="5"/>
        <v>0</v>
      </c>
      <c r="O45" s="175">
        <f t="shared" si="2"/>
        <v>0</v>
      </c>
    </row>
    <row r="46" spans="1:15" x14ac:dyDescent="0.25">
      <c r="A46" s="192" t="s">
        <v>280</v>
      </c>
      <c r="B46" s="191">
        <f>+B42-B43-B44</f>
        <v>377566.33730179968</v>
      </c>
      <c r="C46" s="969">
        <f t="shared" ref="C46" si="13">+C42-C43-C44</f>
        <v>-267550.2991704506</v>
      </c>
      <c r="D46" s="191">
        <f>+D42-D43-D44</f>
        <v>148282.99867800006</v>
      </c>
      <c r="E46" s="191">
        <f t="shared" ref="E46:J46" si="14">+E42-E43-E44</f>
        <v>348441.24533200113</v>
      </c>
      <c r="F46" s="191">
        <f t="shared" si="14"/>
        <v>140130.72990600026</v>
      </c>
      <c r="G46" s="191">
        <f t="shared" si="14"/>
        <v>175748.28729731933</v>
      </c>
      <c r="H46" s="191">
        <f t="shared" si="14"/>
        <v>390641.38260679902</v>
      </c>
      <c r="I46" s="191">
        <f t="shared" si="14"/>
        <v>166042.3707340495</v>
      </c>
      <c r="J46" s="191">
        <f t="shared" si="14"/>
        <v>110105.9350000408</v>
      </c>
      <c r="K46" s="1318"/>
      <c r="L46" s="191">
        <f t="shared" si="0"/>
        <v>1589408.9876855591</v>
      </c>
      <c r="M46" s="191">
        <f t="shared" si="1"/>
        <v>176600.99863172878</v>
      </c>
      <c r="N46" s="1322">
        <f t="shared" si="5"/>
        <v>4.7037184527402701E-2</v>
      </c>
      <c r="O46" s="191">
        <f t="shared" si="2"/>
        <v>2119211.9835807453</v>
      </c>
    </row>
    <row r="47" spans="1:15" ht="15.75" thickBot="1" x14ac:dyDescent="0.3">
      <c r="A47" s="170"/>
      <c r="B47" s="171"/>
      <c r="C47" s="171"/>
      <c r="D47" s="171"/>
      <c r="E47" s="171"/>
      <c r="F47" s="171"/>
      <c r="G47" s="171"/>
      <c r="H47" s="171"/>
      <c r="I47" s="171"/>
      <c r="J47" s="171"/>
      <c r="K47" s="1037"/>
      <c r="L47" s="171"/>
      <c r="M47" s="171">
        <f t="shared" si="1"/>
        <v>0</v>
      </c>
      <c r="N47" s="171"/>
      <c r="O47" s="171"/>
    </row>
    <row r="48" spans="1:15" ht="15.75" thickBot="1" x14ac:dyDescent="0.3">
      <c r="A48" s="194"/>
      <c r="B48" s="195"/>
      <c r="C48" s="195"/>
      <c r="D48" s="195"/>
      <c r="E48" s="195"/>
      <c r="F48" s="195"/>
      <c r="G48" s="195"/>
      <c r="H48" s="195"/>
      <c r="I48" s="195"/>
      <c r="J48" s="195"/>
      <c r="K48" s="195"/>
      <c r="L48" s="195"/>
      <c r="M48" s="195"/>
      <c r="N48" s="195"/>
      <c r="O48" s="195"/>
    </row>
    <row r="49" spans="1:15" x14ac:dyDescent="0.25">
      <c r="A49" s="196"/>
      <c r="B49" s="197"/>
      <c r="C49" s="197"/>
      <c r="D49" s="197"/>
      <c r="E49" s="197"/>
      <c r="F49" s="197"/>
      <c r="G49" s="197"/>
      <c r="H49" s="197"/>
      <c r="I49" s="197"/>
      <c r="J49" s="58"/>
      <c r="K49" s="58"/>
      <c r="L49" s="58"/>
      <c r="M49" s="58"/>
      <c r="N49" s="58"/>
      <c r="O49" s="58"/>
    </row>
    <row r="50" spans="1:15" x14ac:dyDescent="0.25">
      <c r="A50" s="196"/>
      <c r="B50" s="197"/>
      <c r="C50" s="197"/>
      <c r="D50" s="197"/>
      <c r="E50" s="197"/>
      <c r="F50" s="197"/>
      <c r="G50" s="197"/>
      <c r="H50" s="197"/>
      <c r="I50" s="197"/>
      <c r="J50" s="58"/>
      <c r="K50" s="58"/>
      <c r="L50" s="58"/>
      <c r="M50" s="58"/>
      <c r="N50" s="58"/>
      <c r="O50" s="58"/>
    </row>
    <row r="51" spans="1:15" x14ac:dyDescent="0.25">
      <c r="A51" s="198" t="s">
        <v>281</v>
      </c>
      <c r="B51" s="199"/>
      <c r="C51" s="199"/>
      <c r="D51" s="199"/>
      <c r="E51" s="199"/>
      <c r="F51" s="199"/>
      <c r="G51" s="199"/>
      <c r="H51" s="199"/>
      <c r="I51" s="199"/>
      <c r="J51" s="58"/>
      <c r="K51" s="58"/>
      <c r="L51" s="58"/>
      <c r="M51" s="58"/>
      <c r="N51" s="58"/>
      <c r="O51" s="58"/>
    </row>
    <row r="52" spans="1:15" x14ac:dyDescent="0.25">
      <c r="A52" s="200" t="s">
        <v>42</v>
      </c>
      <c r="B52" s="197"/>
      <c r="C52" s="197"/>
      <c r="D52" s="197"/>
      <c r="E52" s="197"/>
      <c r="F52" s="197"/>
      <c r="G52" s="197"/>
      <c r="H52" s="197"/>
      <c r="I52" s="197"/>
      <c r="J52" s="58"/>
      <c r="K52" s="58"/>
      <c r="L52" s="58"/>
      <c r="M52" s="58"/>
      <c r="N52" s="58"/>
      <c r="O52" s="58"/>
    </row>
    <row r="53" spans="1:15" x14ac:dyDescent="0.25">
      <c r="A53" s="200" t="s">
        <v>282</v>
      </c>
      <c r="B53" s="201" t="s">
        <v>1</v>
      </c>
      <c r="C53" s="201" t="s">
        <v>2</v>
      </c>
      <c r="D53" s="201" t="s">
        <v>3</v>
      </c>
      <c r="E53" s="201" t="s">
        <v>4</v>
      </c>
      <c r="F53" s="202" t="s">
        <v>5</v>
      </c>
      <c r="G53" s="202" t="s">
        <v>6</v>
      </c>
      <c r="H53" s="202" t="s">
        <v>7</v>
      </c>
      <c r="I53" s="202" t="s">
        <v>8</v>
      </c>
      <c r="J53" s="202" t="s">
        <v>9</v>
      </c>
      <c r="K53" s="1320"/>
      <c r="L53" s="203" t="s">
        <v>10</v>
      </c>
      <c r="M53" s="203" t="s">
        <v>11</v>
      </c>
      <c r="N53" s="203" t="s">
        <v>12</v>
      </c>
      <c r="O53" s="203"/>
    </row>
    <row r="54" spans="1:15" x14ac:dyDescent="0.25">
      <c r="A54" s="192" t="s">
        <v>283</v>
      </c>
      <c r="B54" s="171"/>
      <c r="C54" s="171"/>
      <c r="D54" s="171"/>
      <c r="E54" s="171"/>
      <c r="F54" s="171"/>
      <c r="G54" s="171"/>
      <c r="H54" s="171"/>
      <c r="I54" s="171"/>
      <c r="J54" s="171"/>
      <c r="K54" s="1321"/>
      <c r="L54" s="58"/>
      <c r="M54" s="58"/>
      <c r="N54" s="58"/>
      <c r="O54" s="58"/>
    </row>
    <row r="55" spans="1:15" x14ac:dyDescent="0.25">
      <c r="A55" s="192" t="s">
        <v>284</v>
      </c>
      <c r="B55" s="174"/>
      <c r="C55" s="174"/>
      <c r="D55" s="174"/>
      <c r="E55" s="174"/>
      <c r="F55" s="174"/>
      <c r="G55" s="174"/>
      <c r="H55" s="174"/>
      <c r="I55" s="174"/>
      <c r="J55" s="174"/>
      <c r="K55" s="185"/>
      <c r="L55" s="58"/>
      <c r="M55" s="58"/>
      <c r="N55" s="58"/>
      <c r="O55" s="58"/>
    </row>
    <row r="56" spans="1:15" x14ac:dyDescent="0.25">
      <c r="A56" s="170" t="s">
        <v>390</v>
      </c>
      <c r="B56" s="174" t="e">
        <f>+'[11]CTS BG'!B5</f>
        <v>#REF!</v>
      </c>
      <c r="C56" s="174" t="e">
        <f>+'[11]CTS BG'!C5</f>
        <v>#REF!</v>
      </c>
      <c r="D56" s="174" t="e">
        <f>+'[11]CTS BG'!D5</f>
        <v>#REF!</v>
      </c>
      <c r="E56" s="174" t="e">
        <f>+'[11]CTS BG'!E5</f>
        <v>#REF!</v>
      </c>
      <c r="F56" s="174" t="e">
        <f>+#REF!</f>
        <v>#REF!</v>
      </c>
      <c r="G56" s="174" t="e">
        <f>+'[11]CTS BG'!G5</f>
        <v>#REF!</v>
      </c>
      <c r="H56" s="174" t="e">
        <f>+'[11]CTS BG'!H5</f>
        <v>#REF!</v>
      </c>
      <c r="I56" s="174" t="e">
        <f>+'[11]CTS BG'!I5</f>
        <v>#REF!</v>
      </c>
      <c r="J56" s="174" t="e">
        <f>SUM(B56:I56)</f>
        <v>#REF!</v>
      </c>
      <c r="K56" s="185"/>
      <c r="L56" s="58"/>
      <c r="M56" s="58"/>
      <c r="N56" s="58"/>
      <c r="O56" s="58"/>
    </row>
    <row r="57" spans="1:15" x14ac:dyDescent="0.25">
      <c r="A57" s="170" t="s">
        <v>286</v>
      </c>
      <c r="B57" s="174" t="e">
        <f>+'[11]CTS BG'!B6</f>
        <v>#REF!</v>
      </c>
      <c r="C57" s="174" t="e">
        <f>+'[11]CTS BG'!C6</f>
        <v>#REF!</v>
      </c>
      <c r="D57" s="174" t="e">
        <f>+'[11]CTS BG'!D6</f>
        <v>#REF!</v>
      </c>
      <c r="E57" s="174" t="e">
        <f>+'[11]CTS BG'!E6</f>
        <v>#REF!</v>
      </c>
      <c r="F57" s="183" t="e">
        <f>+#REF!</f>
        <v>#REF!</v>
      </c>
      <c r="G57" s="174" t="e">
        <f>+'[11]CTS BG'!G6</f>
        <v>#REF!</v>
      </c>
      <c r="H57" s="174" t="e">
        <f>+'[11]CTS BG'!H6</f>
        <v>#REF!</v>
      </c>
      <c r="I57" s="174" t="e">
        <f>+'[11]CTS BG'!I6</f>
        <v>#REF!</v>
      </c>
      <c r="J57" s="174" t="e">
        <f>SUM(B57:I57)</f>
        <v>#REF!</v>
      </c>
      <c r="K57" s="185"/>
    </row>
    <row r="58" spans="1:15" ht="15.75" thickBot="1" x14ac:dyDescent="0.3">
      <c r="A58" s="170"/>
      <c r="B58" s="174"/>
      <c r="C58" s="174"/>
      <c r="D58" s="174"/>
      <c r="E58" s="174"/>
      <c r="F58" s="174"/>
      <c r="G58" s="174"/>
      <c r="H58" s="174"/>
      <c r="I58" s="174"/>
      <c r="J58" s="174"/>
      <c r="K58" s="185"/>
    </row>
    <row r="59" spans="1:15" x14ac:dyDescent="0.25">
      <c r="A59" s="192" t="s">
        <v>289</v>
      </c>
      <c r="B59" s="205"/>
      <c r="C59" s="205"/>
      <c r="D59" s="205"/>
      <c r="E59" s="205"/>
      <c r="F59" s="205"/>
      <c r="G59" s="205"/>
      <c r="H59" s="205"/>
      <c r="I59" s="205"/>
      <c r="J59" s="205"/>
      <c r="K59" s="1321"/>
    </row>
    <row r="60" spans="1:15" x14ac:dyDescent="0.25">
      <c r="A60" s="170" t="s">
        <v>290</v>
      </c>
      <c r="B60" s="174" t="e">
        <f>+#REF!</f>
        <v>#REF!</v>
      </c>
      <c r="C60" s="174" t="e">
        <f>+#REF!</f>
        <v>#REF!</v>
      </c>
      <c r="D60" s="174" t="e">
        <f>+#REF!</f>
        <v>#REF!</v>
      </c>
      <c r="E60" s="174" t="e">
        <f>+#REF!</f>
        <v>#REF!</v>
      </c>
      <c r="F60" s="174" t="e">
        <f>+#REF!</f>
        <v>#REF!</v>
      </c>
      <c r="G60" s="174" t="e">
        <f>+#REF!</f>
        <v>#REF!</v>
      </c>
      <c r="H60" s="174"/>
      <c r="I60" s="174"/>
      <c r="J60" s="174" t="e">
        <f t="shared" ref="J60:J67" si="15">SUM(B60:I60)</f>
        <v>#REF!</v>
      </c>
      <c r="K60" s="185"/>
    </row>
    <row r="61" spans="1:15" x14ac:dyDescent="0.25">
      <c r="A61" s="170" t="s">
        <v>291</v>
      </c>
      <c r="B61" s="174" t="e">
        <f>+#REF!</f>
        <v>#REF!</v>
      </c>
      <c r="C61" s="174" t="e">
        <f>+#REF!</f>
        <v>#REF!</v>
      </c>
      <c r="D61" s="206" t="e">
        <f>+#REF!</f>
        <v>#REF!</v>
      </c>
      <c r="E61" s="207" t="e">
        <f>+#REF!</f>
        <v>#REF!</v>
      </c>
      <c r="F61" s="174" t="e">
        <f>+#REF!</f>
        <v>#REF!</v>
      </c>
      <c r="G61" s="174" t="e">
        <f>+#REF!</f>
        <v>#REF!</v>
      </c>
      <c r="H61" s="174"/>
      <c r="I61" s="174"/>
      <c r="J61" s="174" t="e">
        <f t="shared" si="15"/>
        <v>#REF!</v>
      </c>
      <c r="K61" s="185"/>
    </row>
    <row r="62" spans="1:15" x14ac:dyDescent="0.25">
      <c r="A62" s="170" t="s">
        <v>391</v>
      </c>
      <c r="B62" s="174">
        <f>+B21</f>
        <v>7478.9813900000008</v>
      </c>
      <c r="C62" s="174">
        <f t="shared" ref="C62:I62" si="16">+C21</f>
        <v>19186.110000000004</v>
      </c>
      <c r="D62" s="174">
        <f t="shared" si="16"/>
        <v>75783.206000000006</v>
      </c>
      <c r="E62" s="174">
        <f t="shared" si="16"/>
        <v>98749.442800000004</v>
      </c>
      <c r="F62" s="174">
        <f t="shared" si="16"/>
        <v>47807.9732</v>
      </c>
      <c r="G62" s="174">
        <f t="shared" si="16"/>
        <v>91303.46665799999</v>
      </c>
      <c r="H62" s="174">
        <f t="shared" si="16"/>
        <v>42555.857439999992</v>
      </c>
      <c r="I62" s="174">
        <f t="shared" si="16"/>
        <v>225816.53880000001</v>
      </c>
      <c r="J62" s="174">
        <f t="shared" si="15"/>
        <v>608681.57628799998</v>
      </c>
      <c r="K62" s="185"/>
    </row>
    <row r="63" spans="1:15" x14ac:dyDescent="0.25">
      <c r="A63" s="170" t="s">
        <v>292</v>
      </c>
      <c r="B63" s="174" t="e">
        <f>+'[11]UTILIDAD VTS MERIDA'!B19</f>
        <v>#REF!</v>
      </c>
      <c r="C63" s="174" t="e">
        <f>+'[11]UTILIDAD VTS MERIDA'!C19</f>
        <v>#REF!</v>
      </c>
      <c r="D63" s="174" t="e">
        <f>+'[11]UTILIDAD VTS MERIDA'!D19</f>
        <v>#REF!</v>
      </c>
      <c r="E63" s="174" t="e">
        <f>+'[11]UTILIDAD VTS MERIDA'!E19</f>
        <v>#REF!</v>
      </c>
      <c r="F63" s="174" t="e">
        <f>+'[11]UTILIDAD VTS MERIDA'!F19</f>
        <v>#REF!</v>
      </c>
      <c r="G63" s="174" t="e">
        <f>+'[11]UTILIDAD VTS MERIDA'!G17</f>
        <v>#REF!</v>
      </c>
      <c r="H63" s="174" t="e">
        <f>+'[11]UTILIDAD VTS MERIDA'!H19</f>
        <v>#REF!</v>
      </c>
      <c r="I63" s="174" t="e">
        <f>+'[11]UTILIDAD VTS MERIDA'!I19</f>
        <v>#REF!</v>
      </c>
      <c r="J63" s="174" t="e">
        <f t="shared" si="15"/>
        <v>#REF!</v>
      </c>
      <c r="K63" s="185"/>
    </row>
    <row r="64" spans="1:15" x14ac:dyDescent="0.25">
      <c r="A64" s="170" t="s">
        <v>296</v>
      </c>
      <c r="B64" s="174" t="e">
        <f>+'[11]CTS BG'!B9</f>
        <v>#REF!</v>
      </c>
      <c r="C64" s="174" t="e">
        <f>+'[11]CTS BG'!C9</f>
        <v>#REF!</v>
      </c>
      <c r="D64" s="174" t="e">
        <f>+'[11]CTS BG'!D9</f>
        <v>#REF!</v>
      </c>
      <c r="E64" s="174" t="e">
        <f>+'[11]CTS BG'!E9</f>
        <v>#REF!</v>
      </c>
      <c r="F64" s="174" t="e">
        <f>+'[11]CTS BG'!F9</f>
        <v>#REF!</v>
      </c>
      <c r="G64" s="174" t="e">
        <f>+'[11]CTS BG'!G9</f>
        <v>#REF!</v>
      </c>
      <c r="H64" s="174" t="e">
        <f>+'[11]CTS BG'!H9</f>
        <v>#REF!</v>
      </c>
      <c r="I64" s="174" t="e">
        <f>+'[11]CTS BG'!I9</f>
        <v>#REF!</v>
      </c>
      <c r="J64" s="174" t="e">
        <f t="shared" si="15"/>
        <v>#REF!</v>
      </c>
      <c r="K64" s="185"/>
    </row>
    <row r="65" spans="1:11" x14ac:dyDescent="0.25">
      <c r="A65" s="170" t="s">
        <v>297</v>
      </c>
      <c r="B65" s="174" t="e">
        <f>+'[11]CTS BG'!B27</f>
        <v>#REF!</v>
      </c>
      <c r="C65" s="174" t="e">
        <f>+'[11]CTS BG'!C27</f>
        <v>#REF!</v>
      </c>
      <c r="D65" s="174" t="e">
        <f>+'[11]CTS BG'!D27</f>
        <v>#REF!</v>
      </c>
      <c r="E65" s="174" t="e">
        <f>+'[11]CTS BG'!E27</f>
        <v>#REF!</v>
      </c>
      <c r="F65" s="174" t="e">
        <f>+'[11]CTS BG'!F27</f>
        <v>#REF!</v>
      </c>
      <c r="G65" s="174" t="e">
        <f>+'[11]CTS BG'!G27</f>
        <v>#REF!</v>
      </c>
      <c r="H65" s="174" t="e">
        <f>+'[11]CTS BG'!H27</f>
        <v>#REF!</v>
      </c>
      <c r="I65" s="174" t="e">
        <f>+'[11]CTS BG'!I27</f>
        <v>#REF!</v>
      </c>
      <c r="J65" s="174" t="e">
        <f t="shared" si="15"/>
        <v>#REF!</v>
      </c>
      <c r="K65" s="185"/>
    </row>
    <row r="66" spans="1:11" x14ac:dyDescent="0.25">
      <c r="A66" s="170" t="s">
        <v>298</v>
      </c>
      <c r="B66" s="174" t="e">
        <f>+'[11]CTS BG'!B26</f>
        <v>#REF!</v>
      </c>
      <c r="C66" s="174" t="e">
        <f>+'[11]CTS BG'!C26</f>
        <v>#REF!</v>
      </c>
      <c r="D66" s="174" t="e">
        <f>+'[11]CTS BG'!D26</f>
        <v>#REF!</v>
      </c>
      <c r="E66" s="174" t="e">
        <f>+'[11]CTS BG'!E26</f>
        <v>#REF!</v>
      </c>
      <c r="F66" s="174" t="e">
        <f>+'[11]CTS BG'!F26</f>
        <v>#REF!</v>
      </c>
      <c r="G66" s="174" t="e">
        <f>+'[11]CTS BG'!G26</f>
        <v>#REF!</v>
      </c>
      <c r="H66" s="174" t="e">
        <f>+'[11]CTS BG'!H26</f>
        <v>#REF!</v>
      </c>
      <c r="I66" s="174" t="e">
        <f>+'[11]CTS BG'!I26</f>
        <v>#REF!</v>
      </c>
      <c r="J66" s="174" t="e">
        <f t="shared" si="15"/>
        <v>#REF!</v>
      </c>
      <c r="K66" s="185"/>
    </row>
    <row r="67" spans="1:11" x14ac:dyDescent="0.25">
      <c r="A67" s="170" t="s">
        <v>299</v>
      </c>
      <c r="B67" s="174"/>
      <c r="C67" s="174"/>
      <c r="D67" s="174"/>
      <c r="E67" s="174"/>
      <c r="F67" s="174"/>
      <c r="G67" s="174"/>
      <c r="H67" s="174"/>
      <c r="I67" s="174"/>
      <c r="J67" s="174">
        <f t="shared" si="15"/>
        <v>0</v>
      </c>
      <c r="K67" s="185"/>
    </row>
    <row r="68" spans="1:11" ht="15.75" thickBot="1" x14ac:dyDescent="0.3">
      <c r="A68" s="170"/>
      <c r="B68" s="174"/>
      <c r="C68" s="174"/>
      <c r="D68" s="174"/>
      <c r="E68" s="174"/>
      <c r="F68" s="174"/>
      <c r="G68" s="174"/>
      <c r="H68" s="174"/>
      <c r="I68" s="174"/>
      <c r="J68" s="174"/>
      <c r="K68" s="185"/>
    </row>
    <row r="69" spans="1:11" x14ac:dyDescent="0.25">
      <c r="A69" s="192" t="s">
        <v>300</v>
      </c>
      <c r="B69" s="205"/>
      <c r="C69" s="205"/>
      <c r="D69" s="205"/>
      <c r="E69" s="205"/>
      <c r="F69" s="205"/>
      <c r="G69" s="205"/>
      <c r="H69" s="205"/>
      <c r="I69" s="205"/>
      <c r="J69" s="205"/>
      <c r="K69" s="1321"/>
    </row>
    <row r="70" spans="1:11" x14ac:dyDescent="0.25">
      <c r="A70" s="192" t="s">
        <v>301</v>
      </c>
      <c r="B70" s="174"/>
      <c r="C70" s="174"/>
      <c r="D70" s="174"/>
      <c r="E70" s="174"/>
      <c r="F70" s="174"/>
      <c r="G70" s="174"/>
      <c r="H70" s="174"/>
      <c r="I70" s="174"/>
      <c r="J70" s="174"/>
      <c r="K70" s="185"/>
    </row>
    <row r="71" spans="1:11" x14ac:dyDescent="0.25">
      <c r="A71" s="170" t="s">
        <v>302</v>
      </c>
      <c r="B71" s="174" t="e">
        <f>+'[11]CTS BG'!B17</f>
        <v>#REF!</v>
      </c>
      <c r="C71" s="174" t="e">
        <f>+'[11]CTS BG'!C17</f>
        <v>#REF!</v>
      </c>
      <c r="D71" s="174" t="e">
        <f>+'[11]CTS BG'!D17</f>
        <v>#REF!</v>
      </c>
      <c r="E71" s="174" t="e">
        <f>+'[11]CTS BG'!E17</f>
        <v>#REF!</v>
      </c>
      <c r="F71" s="174" t="e">
        <f>+'[11]CTS BG'!F17</f>
        <v>#REF!</v>
      </c>
      <c r="G71" s="174" t="e">
        <f>+'[11]CTS BG'!G17</f>
        <v>#REF!</v>
      </c>
      <c r="H71" s="174" t="e">
        <f>+'[11]CTS BG'!H17</f>
        <v>#REF!</v>
      </c>
      <c r="I71" s="174" t="e">
        <f>+'[11]CTS BG'!I17</f>
        <v>#REF!</v>
      </c>
      <c r="J71" s="174"/>
      <c r="K71" s="185"/>
    </row>
    <row r="72" spans="1:11" x14ac:dyDescent="0.25">
      <c r="A72" s="170" t="s">
        <v>303</v>
      </c>
      <c r="B72" s="174" t="e">
        <f>+'[11]CTS BG'!B19</f>
        <v>#REF!</v>
      </c>
      <c r="C72" s="174" t="e">
        <f>+'[11]CTS BG'!C19</f>
        <v>#REF!</v>
      </c>
      <c r="D72" s="174" t="e">
        <f>+'[11]CTS BG'!D19</f>
        <v>#REF!</v>
      </c>
      <c r="E72" s="174" t="e">
        <f>+'[11]CTS BG'!E19</f>
        <v>#REF!</v>
      </c>
      <c r="F72" s="174" t="e">
        <f>+'[11]CTS BG'!F19</f>
        <v>#REF!</v>
      </c>
      <c r="G72" s="174" t="e">
        <f>+'[11]CTS BG'!G19</f>
        <v>#REF!</v>
      </c>
      <c r="H72" s="174" t="e">
        <f>+'[11]CTS BG'!H19</f>
        <v>#REF!</v>
      </c>
      <c r="I72" s="174" t="e">
        <f>+'[11]CTS BG'!I19</f>
        <v>#REF!</v>
      </c>
      <c r="J72" s="174"/>
      <c r="K72" s="185"/>
    </row>
    <row r="73" spans="1:11" x14ac:dyDescent="0.25">
      <c r="A73" s="170" t="s">
        <v>318</v>
      </c>
      <c r="B73" s="174" t="e">
        <f>+'[11]CTS BG'!B21</f>
        <v>#REF!</v>
      </c>
      <c r="C73" s="174" t="e">
        <f>+'[11]CTS BG'!C21</f>
        <v>#REF!</v>
      </c>
      <c r="D73" s="174" t="e">
        <f>+'[11]CTS BG'!D21</f>
        <v>#REF!</v>
      </c>
      <c r="E73" s="174" t="e">
        <f>+'[11]CTS BG'!E21</f>
        <v>#REF!</v>
      </c>
      <c r="F73" s="174" t="e">
        <f>+'[11]CTS BG'!F21</f>
        <v>#REF!</v>
      </c>
      <c r="G73" s="174" t="e">
        <f>+'[11]CTS BG'!G21</f>
        <v>#REF!</v>
      </c>
      <c r="H73" s="174" t="e">
        <f>+'[11]CTS BG'!H21</f>
        <v>#REF!</v>
      </c>
      <c r="I73" s="174" t="e">
        <f>+'[11]CTS BG'!I21</f>
        <v>#REF!</v>
      </c>
      <c r="J73" s="174"/>
      <c r="K73" s="185"/>
    </row>
    <row r="74" spans="1:11" x14ac:dyDescent="0.25">
      <c r="A74" s="170" t="s">
        <v>319</v>
      </c>
      <c r="B74" s="174"/>
      <c r="C74" s="174"/>
      <c r="D74" s="174"/>
      <c r="E74" s="174"/>
      <c r="F74" s="174"/>
      <c r="G74" s="174"/>
      <c r="H74" s="174"/>
      <c r="I74" s="174"/>
      <c r="J74" s="174"/>
      <c r="K74" s="185"/>
    </row>
    <row r="75" spans="1:11" ht="15.75" thickBot="1" x14ac:dyDescent="0.3">
      <c r="A75" s="170"/>
      <c r="B75" s="174"/>
      <c r="C75" s="174"/>
      <c r="D75" s="174"/>
      <c r="E75" s="174"/>
      <c r="F75" s="174"/>
      <c r="G75" s="174"/>
      <c r="H75" s="174"/>
      <c r="I75" s="174"/>
      <c r="J75" s="174"/>
      <c r="K75" s="185"/>
    </row>
    <row r="76" spans="1:11" x14ac:dyDescent="0.25">
      <c r="A76" s="170"/>
      <c r="B76" s="205"/>
      <c r="C76" s="205"/>
      <c r="D76" s="205"/>
      <c r="E76" s="205"/>
      <c r="F76" s="205"/>
      <c r="G76" s="205"/>
      <c r="H76" s="205"/>
      <c r="I76" s="205"/>
      <c r="J76" s="205"/>
      <c r="K76" s="1321"/>
    </row>
    <row r="77" spans="1:11" x14ac:dyDescent="0.25">
      <c r="A77" s="192" t="s">
        <v>320</v>
      </c>
      <c r="B77" s="174"/>
      <c r="C77" s="174"/>
      <c r="D77" s="174"/>
      <c r="E77" s="174"/>
      <c r="F77" s="174"/>
      <c r="G77" s="174"/>
      <c r="H77" s="174"/>
      <c r="I77" s="174"/>
      <c r="J77" s="174"/>
      <c r="K77" s="185"/>
    </row>
    <row r="78" spans="1:11" x14ac:dyDescent="0.25">
      <c r="A78" s="170" t="s">
        <v>321</v>
      </c>
      <c r="B78" s="174"/>
      <c r="C78" s="174"/>
      <c r="D78" s="174"/>
      <c r="E78" s="174"/>
      <c r="F78" s="174"/>
      <c r="G78" s="174"/>
      <c r="H78" s="174"/>
      <c r="I78" s="174"/>
      <c r="J78" s="174"/>
      <c r="K78" s="185"/>
    </row>
    <row r="79" spans="1:11" x14ac:dyDescent="0.25">
      <c r="A79" s="170" t="s">
        <v>322</v>
      </c>
      <c r="B79" s="174"/>
      <c r="C79" s="174"/>
      <c r="D79" s="174"/>
      <c r="E79" s="174"/>
      <c r="F79" s="174"/>
      <c r="G79" s="174"/>
      <c r="H79" s="174"/>
      <c r="I79" s="174"/>
      <c r="J79" s="174"/>
      <c r="K79" s="185"/>
    </row>
    <row r="80" spans="1:11" x14ac:dyDescent="0.25">
      <c r="A80" s="170" t="s">
        <v>323</v>
      </c>
      <c r="B80" s="174"/>
      <c r="C80" s="174"/>
      <c r="D80" s="174"/>
      <c r="E80" s="174"/>
      <c r="F80" s="174"/>
      <c r="G80" s="174"/>
      <c r="H80" s="174"/>
      <c r="I80" s="174"/>
      <c r="J80" s="174"/>
      <c r="K80" s="185"/>
    </row>
    <row r="81" spans="1:11" x14ac:dyDescent="0.25">
      <c r="A81" s="170" t="s">
        <v>324</v>
      </c>
      <c r="B81" s="174"/>
      <c r="C81" s="174"/>
      <c r="D81" s="174"/>
      <c r="E81" s="174"/>
      <c r="F81" s="174"/>
      <c r="G81" s="174"/>
      <c r="H81" s="174"/>
      <c r="I81" s="174"/>
      <c r="J81" s="174"/>
      <c r="K81" s="185"/>
    </row>
    <row r="82" spans="1:11" ht="15.75" thickBot="1" x14ac:dyDescent="0.3">
      <c r="A82" s="170"/>
      <c r="B82" s="174"/>
      <c r="C82" s="174"/>
      <c r="D82" s="174"/>
      <c r="E82" s="174"/>
      <c r="F82" s="174"/>
      <c r="G82" s="174"/>
      <c r="H82" s="174"/>
      <c r="I82" s="174"/>
      <c r="J82" s="174"/>
      <c r="K82" s="185"/>
    </row>
    <row r="83" spans="1:11" x14ac:dyDescent="0.25">
      <c r="A83" s="192" t="s">
        <v>325</v>
      </c>
      <c r="B83" s="205"/>
      <c r="C83" s="205"/>
      <c r="D83" s="205"/>
      <c r="E83" s="205"/>
      <c r="F83" s="205"/>
      <c r="G83" s="205"/>
      <c r="H83" s="205"/>
      <c r="I83" s="205"/>
      <c r="J83" s="205"/>
      <c r="K83" s="1321"/>
    </row>
    <row r="84" spans="1:11" x14ac:dyDescent="0.25">
      <c r="A84" s="170" t="s">
        <v>326</v>
      </c>
      <c r="B84" s="174"/>
      <c r="C84" s="174"/>
      <c r="D84" s="174"/>
      <c r="E84" s="174"/>
      <c r="F84" s="174"/>
      <c r="G84" s="174"/>
      <c r="H84" s="174"/>
      <c r="I84" s="174"/>
      <c r="J84" s="174"/>
      <c r="K84" s="185"/>
    </row>
    <row r="85" spans="1:11" x14ac:dyDescent="0.25">
      <c r="A85" s="170" t="s">
        <v>327</v>
      </c>
      <c r="B85" s="174"/>
      <c r="C85" s="174"/>
      <c r="D85" s="174"/>
      <c r="E85" s="174"/>
      <c r="F85" s="174"/>
      <c r="G85" s="174"/>
      <c r="H85" s="174"/>
      <c r="I85" s="174"/>
      <c r="J85" s="174"/>
      <c r="K85" s="185"/>
    </row>
    <row r="86" spans="1:11" x14ac:dyDescent="0.25">
      <c r="A86" s="170" t="s">
        <v>328</v>
      </c>
      <c r="B86" s="174"/>
      <c r="C86" s="174"/>
      <c r="D86" s="174"/>
      <c r="E86" s="174"/>
      <c r="F86" s="174"/>
      <c r="G86" s="174"/>
      <c r="H86" s="174"/>
      <c r="I86" s="174"/>
      <c r="J86" s="174"/>
      <c r="K86" s="185"/>
    </row>
    <row r="87" spans="1:11" x14ac:dyDescent="0.25">
      <c r="A87" s="170" t="s">
        <v>329</v>
      </c>
      <c r="B87" s="174"/>
      <c r="C87" s="174"/>
      <c r="D87" s="174"/>
      <c r="E87" s="174"/>
      <c r="F87" s="174"/>
      <c r="G87" s="174"/>
      <c r="H87" s="174"/>
      <c r="I87" s="174"/>
      <c r="J87" s="174"/>
      <c r="K87" s="185"/>
    </row>
    <row r="88" spans="1:11" x14ac:dyDescent="0.25">
      <c r="A88" s="170" t="s">
        <v>330</v>
      </c>
      <c r="B88" s="174"/>
      <c r="C88" s="174"/>
      <c r="D88" s="174"/>
      <c r="E88" s="174"/>
      <c r="F88" s="174"/>
      <c r="G88" s="174"/>
      <c r="H88" s="174"/>
      <c r="I88" s="174"/>
      <c r="J88" s="174"/>
      <c r="K88" s="185"/>
    </row>
    <row r="89" spans="1:11" x14ac:dyDescent="0.25">
      <c r="A89" s="170"/>
      <c r="B89" s="174"/>
      <c r="C89" s="174"/>
      <c r="D89" s="174"/>
      <c r="E89" s="174"/>
      <c r="F89" s="174"/>
      <c r="G89" s="174"/>
      <c r="H89" s="174"/>
      <c r="I89" s="174"/>
      <c r="J89" s="174"/>
      <c r="K89" s="185"/>
    </row>
    <row r="90" spans="1:11" ht="15.75" thickBot="1" x14ac:dyDescent="0.3">
      <c r="A90" s="192" t="s">
        <v>331</v>
      </c>
      <c r="B90" s="174"/>
      <c r="C90" s="174"/>
      <c r="D90" s="174"/>
      <c r="E90" s="174"/>
      <c r="F90" s="174"/>
      <c r="G90" s="174"/>
      <c r="H90" s="174"/>
      <c r="I90" s="174"/>
      <c r="J90" s="174"/>
      <c r="K90" s="185"/>
    </row>
    <row r="91" spans="1:11" ht="15.75" thickBot="1" x14ac:dyDescent="0.3">
      <c r="A91" s="170"/>
      <c r="B91" s="208"/>
      <c r="C91" s="208"/>
      <c r="D91" s="208"/>
      <c r="E91" s="208"/>
      <c r="F91" s="208"/>
      <c r="G91" s="208"/>
      <c r="H91" s="208"/>
      <c r="I91" s="208"/>
      <c r="J91" s="208"/>
      <c r="K91" s="1321"/>
    </row>
    <row r="92" spans="1:11" ht="15.75" thickTop="1" x14ac:dyDescent="0.25">
      <c r="A92" s="200" t="s">
        <v>332</v>
      </c>
      <c r="B92" s="174"/>
      <c r="C92" s="174"/>
      <c r="D92" s="174"/>
      <c r="E92" s="174"/>
      <c r="F92" s="174"/>
      <c r="G92" s="174"/>
      <c r="H92" s="174"/>
      <c r="I92" s="174"/>
      <c r="J92" s="174"/>
      <c r="K92" s="185"/>
    </row>
    <row r="93" spans="1:11" x14ac:dyDescent="0.25">
      <c r="A93" s="192" t="s">
        <v>333</v>
      </c>
      <c r="B93" s="174"/>
      <c r="C93" s="174"/>
      <c r="D93" s="174"/>
      <c r="E93" s="174"/>
      <c r="F93" s="174"/>
      <c r="G93" s="174"/>
      <c r="H93" s="174"/>
      <c r="I93" s="174"/>
      <c r="J93" s="174"/>
      <c r="K93" s="185"/>
    </row>
    <row r="94" spans="1:11" x14ac:dyDescent="0.25">
      <c r="A94" s="170" t="s">
        <v>334</v>
      </c>
      <c r="B94" s="174"/>
      <c r="C94" s="174"/>
      <c r="D94" s="174"/>
      <c r="E94" s="174"/>
      <c r="F94" s="174"/>
      <c r="G94" s="174"/>
      <c r="H94" s="174"/>
      <c r="I94" s="174"/>
      <c r="J94" s="174"/>
      <c r="K94" s="185"/>
    </row>
    <row r="95" spans="1:11" x14ac:dyDescent="0.25">
      <c r="A95" s="170" t="s">
        <v>341</v>
      </c>
      <c r="B95" s="174"/>
      <c r="C95" s="174"/>
      <c r="D95" s="174"/>
      <c r="E95" s="174"/>
      <c r="F95" s="174"/>
      <c r="G95" s="174"/>
      <c r="H95" s="174"/>
      <c r="I95" s="174"/>
      <c r="J95" s="174"/>
      <c r="K95" s="185"/>
    </row>
    <row r="96" spans="1:11" x14ac:dyDescent="0.25">
      <c r="A96" s="170" t="s">
        <v>344</v>
      </c>
      <c r="B96" s="174"/>
      <c r="C96" s="174"/>
      <c r="D96" s="174"/>
      <c r="E96" s="174"/>
      <c r="F96" s="174"/>
      <c r="G96" s="174"/>
      <c r="H96" s="174"/>
      <c r="I96" s="174"/>
      <c r="J96" s="174"/>
      <c r="K96" s="185"/>
    </row>
    <row r="97" spans="1:11" x14ac:dyDescent="0.25">
      <c r="A97" s="170" t="s">
        <v>345</v>
      </c>
      <c r="B97" s="174"/>
      <c r="C97" s="174"/>
      <c r="D97" s="174"/>
      <c r="E97" s="174"/>
      <c r="F97" s="174"/>
      <c r="G97" s="174"/>
      <c r="H97" s="174"/>
      <c r="I97" s="174"/>
      <c r="J97" s="174"/>
      <c r="K97" s="185"/>
    </row>
    <row r="98" spans="1:11" x14ac:dyDescent="0.25">
      <c r="A98" s="170" t="s">
        <v>346</v>
      </c>
      <c r="B98" s="174"/>
      <c r="C98" s="174"/>
      <c r="D98" s="174"/>
      <c r="E98" s="174"/>
      <c r="F98" s="174"/>
      <c r="G98" s="174"/>
      <c r="H98" s="174"/>
      <c r="I98" s="174"/>
      <c r="J98" s="174"/>
      <c r="K98" s="185"/>
    </row>
    <row r="99" spans="1:11" x14ac:dyDescent="0.25">
      <c r="A99" s="170" t="s">
        <v>347</v>
      </c>
      <c r="B99" s="174"/>
      <c r="C99" s="174"/>
      <c r="D99" s="174"/>
      <c r="E99" s="174"/>
      <c r="F99" s="174"/>
      <c r="G99" s="174"/>
      <c r="H99" s="174"/>
      <c r="I99" s="174"/>
      <c r="J99" s="174"/>
      <c r="K99" s="185"/>
    </row>
    <row r="100" spans="1:11" x14ac:dyDescent="0.25">
      <c r="A100" s="170" t="s">
        <v>348</v>
      </c>
      <c r="B100" s="174"/>
      <c r="C100" s="174"/>
      <c r="D100" s="174"/>
      <c r="E100" s="174"/>
      <c r="F100" s="174"/>
      <c r="G100" s="174"/>
      <c r="H100" s="174"/>
      <c r="I100" s="174"/>
      <c r="J100" s="174"/>
      <c r="K100" s="185"/>
    </row>
    <row r="101" spans="1:11" x14ac:dyDescent="0.25">
      <c r="A101" s="170" t="s">
        <v>349</v>
      </c>
      <c r="B101" s="174"/>
      <c r="C101" s="174"/>
      <c r="D101" s="174"/>
      <c r="E101" s="174"/>
      <c r="F101" s="174"/>
      <c r="G101" s="174"/>
      <c r="H101" s="174"/>
      <c r="I101" s="174"/>
      <c r="J101" s="174"/>
      <c r="K101" s="185"/>
    </row>
    <row r="102" spans="1:11" x14ac:dyDescent="0.25">
      <c r="A102" s="170" t="s">
        <v>350</v>
      </c>
      <c r="B102" s="174"/>
      <c r="C102" s="174"/>
      <c r="D102" s="174"/>
      <c r="E102" s="174"/>
      <c r="F102" s="174"/>
      <c r="G102" s="174"/>
      <c r="H102" s="174"/>
      <c r="I102" s="174"/>
      <c r="J102" s="174"/>
      <c r="K102" s="185"/>
    </row>
    <row r="103" spans="1:11" x14ac:dyDescent="0.25">
      <c r="A103" s="170" t="s">
        <v>351</v>
      </c>
      <c r="B103" s="174"/>
      <c r="C103" s="174"/>
      <c r="D103" s="174"/>
      <c r="E103" s="174"/>
      <c r="F103" s="174"/>
      <c r="G103" s="174"/>
      <c r="H103" s="174"/>
      <c r="I103" s="174"/>
      <c r="J103" s="174"/>
      <c r="K103" s="185"/>
    </row>
    <row r="104" spans="1:11" ht="15.75" thickBot="1" x14ac:dyDescent="0.3">
      <c r="A104" s="192" t="s">
        <v>352</v>
      </c>
      <c r="B104" s="174"/>
      <c r="C104" s="174"/>
      <c r="D104" s="174"/>
      <c r="E104" s="174"/>
      <c r="F104" s="174"/>
      <c r="G104" s="174"/>
      <c r="H104" s="174"/>
      <c r="I104" s="174"/>
      <c r="J104" s="174"/>
      <c r="K104" s="185"/>
    </row>
    <row r="105" spans="1:11" x14ac:dyDescent="0.25">
      <c r="A105" s="192"/>
      <c r="B105" s="205"/>
      <c r="C105" s="205"/>
      <c r="D105" s="205"/>
      <c r="E105" s="205"/>
      <c r="F105" s="205"/>
      <c r="G105" s="205"/>
      <c r="H105" s="205"/>
      <c r="I105" s="205"/>
      <c r="J105" s="205"/>
      <c r="K105" s="1321"/>
    </row>
    <row r="106" spans="1:11" x14ac:dyDescent="0.25">
      <c r="A106" s="192" t="s">
        <v>353</v>
      </c>
      <c r="B106" s="174"/>
      <c r="C106" s="174"/>
      <c r="D106" s="174"/>
      <c r="E106" s="174"/>
      <c r="F106" s="174"/>
      <c r="G106" s="174"/>
      <c r="H106" s="174"/>
      <c r="I106" s="174"/>
      <c r="J106" s="174"/>
      <c r="K106" s="185"/>
    </row>
    <row r="107" spans="1:11" x14ac:dyDescent="0.25">
      <c r="A107" s="170" t="s">
        <v>354</v>
      </c>
      <c r="B107" s="174"/>
      <c r="C107" s="174"/>
      <c r="D107" s="174"/>
      <c r="E107" s="174"/>
      <c r="F107" s="174"/>
      <c r="G107" s="174"/>
      <c r="H107" s="174"/>
      <c r="I107" s="174"/>
      <c r="J107" s="174"/>
      <c r="K107" s="185"/>
    </row>
    <row r="108" spans="1:11" x14ac:dyDescent="0.25">
      <c r="A108" s="170" t="s">
        <v>355</v>
      </c>
      <c r="B108" s="174"/>
      <c r="C108" s="174"/>
      <c r="D108" s="174"/>
      <c r="E108" s="174"/>
      <c r="F108" s="174"/>
      <c r="G108" s="174"/>
      <c r="H108" s="174"/>
      <c r="I108" s="174"/>
      <c r="J108" s="174"/>
      <c r="K108" s="185"/>
    </row>
    <row r="109" spans="1:11" x14ac:dyDescent="0.25">
      <c r="A109" s="170" t="s">
        <v>356</v>
      </c>
      <c r="B109" s="174"/>
      <c r="C109" s="174"/>
      <c r="D109" s="174"/>
      <c r="E109" s="174"/>
      <c r="F109" s="174"/>
      <c r="G109" s="174"/>
      <c r="H109" s="174"/>
      <c r="I109" s="174"/>
      <c r="J109" s="174"/>
      <c r="K109" s="185"/>
    </row>
    <row r="110" spans="1:11" ht="15.75" thickBot="1" x14ac:dyDescent="0.3">
      <c r="A110" s="192"/>
      <c r="B110" s="174"/>
      <c r="C110" s="174"/>
      <c r="D110" s="174"/>
      <c r="E110" s="174"/>
      <c r="F110" s="174"/>
      <c r="G110" s="174"/>
      <c r="H110" s="174"/>
      <c r="I110" s="174"/>
      <c r="J110" s="174"/>
      <c r="K110" s="185"/>
    </row>
    <row r="111" spans="1:11" x14ac:dyDescent="0.25">
      <c r="A111" s="192"/>
      <c r="B111" s="205"/>
      <c r="C111" s="205"/>
      <c r="D111" s="205"/>
      <c r="E111" s="205"/>
      <c r="F111" s="205"/>
      <c r="G111" s="205"/>
      <c r="H111" s="205"/>
      <c r="I111" s="205"/>
      <c r="J111" s="205"/>
      <c r="K111" s="1321"/>
    </row>
    <row r="112" spans="1:11" x14ac:dyDescent="0.25">
      <c r="A112" s="192" t="s">
        <v>357</v>
      </c>
      <c r="B112" s="174"/>
      <c r="C112" s="174"/>
      <c r="D112" s="174"/>
      <c r="E112" s="174"/>
      <c r="F112" s="174"/>
      <c r="G112" s="174"/>
      <c r="H112" s="174"/>
      <c r="I112" s="174"/>
      <c r="J112" s="174"/>
      <c r="K112" s="185"/>
    </row>
    <row r="113" spans="1:11" x14ac:dyDescent="0.25">
      <c r="A113" s="58"/>
      <c r="B113" s="171"/>
      <c r="C113" s="171"/>
      <c r="D113" s="171"/>
      <c r="E113" s="171"/>
      <c r="F113" s="171"/>
      <c r="G113" s="171"/>
      <c r="H113" s="171"/>
      <c r="I113" s="171"/>
      <c r="J113" s="171"/>
      <c r="K113" s="1321"/>
    </row>
    <row r="114" spans="1:11" x14ac:dyDescent="0.25">
      <c r="A114" s="209" t="s">
        <v>358</v>
      </c>
      <c r="B114" s="174"/>
      <c r="C114" s="174"/>
      <c r="D114" s="174"/>
      <c r="E114" s="174"/>
      <c r="F114" s="174"/>
      <c r="G114" s="174"/>
      <c r="H114" s="174"/>
      <c r="I114" s="174"/>
      <c r="J114" s="174"/>
      <c r="K114" s="185"/>
    </row>
    <row r="115" spans="1:11" x14ac:dyDescent="0.25">
      <c r="A115" s="209"/>
      <c r="B115" s="174"/>
      <c r="C115" s="174"/>
      <c r="D115" s="174"/>
      <c r="E115" s="174"/>
      <c r="F115" s="174"/>
      <c r="G115" s="174"/>
      <c r="H115" s="174"/>
      <c r="I115" s="174"/>
      <c r="J115" s="174"/>
      <c r="K115" s="185"/>
    </row>
    <row r="116" spans="1:11" x14ac:dyDescent="0.25">
      <c r="A116" s="58" t="s">
        <v>359</v>
      </c>
      <c r="B116" s="174" t="e">
        <f>+'[11]CTS BG'!B12</f>
        <v>#REF!</v>
      </c>
      <c r="C116" s="174" t="e">
        <f>+'[11]CTS BG'!C12</f>
        <v>#REF!</v>
      </c>
      <c r="D116" s="174" t="e">
        <f>+'[11]CTS BG'!D12</f>
        <v>#REF!</v>
      </c>
      <c r="E116" s="174" t="e">
        <f>+'[11]CTS BG'!E12</f>
        <v>#REF!</v>
      </c>
      <c r="F116" s="174" t="e">
        <f>+'[11]CTS BG'!F12</f>
        <v>#REF!</v>
      </c>
      <c r="G116" s="174" t="e">
        <f>+'[11]CTS BG'!G12</f>
        <v>#REF!</v>
      </c>
      <c r="H116" s="174" t="e">
        <f>+'[11]CTS BG'!H12</f>
        <v>#REF!</v>
      </c>
      <c r="I116" s="174" t="e">
        <f>+'[11]CTS BG'!I12</f>
        <v>#REF!</v>
      </c>
      <c r="J116" s="174"/>
      <c r="K116" s="185"/>
    </row>
    <row r="117" spans="1:11" x14ac:dyDescent="0.25">
      <c r="A117" s="58" t="s">
        <v>360</v>
      </c>
      <c r="B117" s="174"/>
      <c r="C117" s="174"/>
      <c r="D117" s="174"/>
      <c r="E117" s="174"/>
      <c r="F117" s="174"/>
      <c r="G117" s="174"/>
      <c r="H117" s="174"/>
      <c r="I117" s="174"/>
      <c r="J117" s="174"/>
      <c r="K117" s="185"/>
    </row>
    <row r="118" spans="1:11" x14ac:dyDescent="0.25">
      <c r="A118" s="58"/>
      <c r="B118" s="174"/>
      <c r="C118" s="174"/>
      <c r="D118" s="174"/>
      <c r="E118" s="174"/>
      <c r="F118" s="174"/>
      <c r="G118" s="174"/>
      <c r="H118" s="174"/>
      <c r="I118" s="174"/>
      <c r="J118" s="174"/>
      <c r="K118" s="185"/>
    </row>
    <row r="119" spans="1:11" x14ac:dyDescent="0.25">
      <c r="A119" s="58"/>
      <c r="B119" s="174"/>
      <c r="C119" s="174"/>
      <c r="D119" s="174"/>
      <c r="E119" s="174"/>
      <c r="F119" s="174"/>
      <c r="G119" s="174"/>
      <c r="H119" s="174"/>
      <c r="I119" s="174"/>
      <c r="J119" s="174"/>
      <c r="K119" s="185"/>
    </row>
    <row r="120" spans="1:11" x14ac:dyDescent="0.25">
      <c r="A120" s="58"/>
      <c r="B120" s="174"/>
      <c r="C120" s="174"/>
      <c r="D120" s="174"/>
      <c r="E120" s="174"/>
      <c r="F120" s="174"/>
      <c r="G120" s="174"/>
      <c r="H120" s="174"/>
      <c r="I120" s="174"/>
      <c r="J120" s="174"/>
      <c r="K120" s="185"/>
    </row>
    <row r="121" spans="1:11" x14ac:dyDescent="0.25">
      <c r="A121" s="58" t="s">
        <v>361</v>
      </c>
      <c r="B121" s="174" t="e">
        <f>+'[11]CTS BG'!B13</f>
        <v>#REF!</v>
      </c>
      <c r="C121" s="174" t="e">
        <f>+'[11]CTS BG'!C13</f>
        <v>#REF!</v>
      </c>
      <c r="D121" s="174" t="e">
        <f>+'[11]CTS BG'!D13</f>
        <v>#REF!</v>
      </c>
      <c r="E121" s="174" t="e">
        <f>+'[11]CTS BG'!E13</f>
        <v>#REF!</v>
      </c>
      <c r="F121" s="174" t="e">
        <f>+'[11]CTS BG'!F13</f>
        <v>#REF!</v>
      </c>
      <c r="G121" s="174" t="e">
        <f>+'[11]CTS BG'!G13</f>
        <v>#REF!</v>
      </c>
      <c r="H121" s="174" t="e">
        <f>+'[11]CTS BG'!H13</f>
        <v>#REF!</v>
      </c>
      <c r="I121" s="174" t="e">
        <f>+'[11]CTS BG'!I13</f>
        <v>#REF!</v>
      </c>
      <c r="J121" s="174"/>
      <c r="K121" s="185"/>
    </row>
    <row r="122" spans="1:11" x14ac:dyDescent="0.25">
      <c r="A122" s="58" t="s">
        <v>362</v>
      </c>
      <c r="B122" s="174" t="e">
        <f>+'[11]CTS BG'!B14</f>
        <v>#REF!</v>
      </c>
      <c r="C122" s="174" t="e">
        <f>+'[11]CTS BG'!C14</f>
        <v>#REF!</v>
      </c>
      <c r="D122" s="174" t="e">
        <f>+'[11]CTS BG'!D14</f>
        <v>#REF!</v>
      </c>
      <c r="E122" s="174" t="e">
        <f>+'[11]CTS BG'!E14</f>
        <v>#REF!</v>
      </c>
      <c r="F122" s="174" t="e">
        <f>+'[11]CTS BG'!F14</f>
        <v>#REF!</v>
      </c>
      <c r="G122" s="174" t="e">
        <f>+'[11]CTS BG'!G14</f>
        <v>#REF!</v>
      </c>
      <c r="H122" s="174" t="e">
        <f>+'[11]CTS BG'!H14</f>
        <v>#REF!</v>
      </c>
      <c r="I122" s="174" t="e">
        <f>+'[11]CTS BG'!I14</f>
        <v>#REF!</v>
      </c>
      <c r="J122" s="174"/>
      <c r="K122" s="185"/>
    </row>
    <row r="123" spans="1:11" x14ac:dyDescent="0.25">
      <c r="A123" s="58" t="s">
        <v>363</v>
      </c>
      <c r="B123" s="174"/>
      <c r="C123" s="174"/>
      <c r="D123" s="174"/>
      <c r="E123" s="174"/>
      <c r="F123" s="174"/>
      <c r="G123" s="174"/>
      <c r="H123" s="174"/>
      <c r="I123" s="174"/>
      <c r="J123" s="174"/>
      <c r="K123" s="185"/>
    </row>
    <row r="124" spans="1:11" x14ac:dyDescent="0.25">
      <c r="A124" s="58" t="s">
        <v>364</v>
      </c>
      <c r="B124" s="174"/>
      <c r="C124" s="174"/>
      <c r="D124" s="174"/>
      <c r="E124" s="174"/>
      <c r="F124" s="174"/>
      <c r="G124" s="174"/>
      <c r="H124" s="174"/>
      <c r="I124" s="174"/>
      <c r="J124" s="174"/>
      <c r="K124" s="185"/>
    </row>
    <row r="125" spans="1:11" ht="15.75" thickBot="1" x14ac:dyDescent="0.3">
      <c r="A125" s="58"/>
      <c r="B125" s="174"/>
      <c r="C125" s="174"/>
      <c r="D125" s="174"/>
      <c r="E125" s="174"/>
      <c r="F125" s="174"/>
      <c r="G125" s="174"/>
      <c r="H125" s="174"/>
      <c r="I125" s="174"/>
      <c r="J125" s="174"/>
      <c r="K125" s="185"/>
    </row>
    <row r="126" spans="1:11" x14ac:dyDescent="0.25">
      <c r="A126" s="58"/>
      <c r="B126" s="205"/>
      <c r="C126" s="205"/>
      <c r="D126" s="205"/>
      <c r="E126" s="205"/>
      <c r="F126" s="205"/>
      <c r="G126" s="205"/>
      <c r="H126" s="205"/>
      <c r="I126" s="205"/>
      <c r="J126" s="205"/>
      <c r="K126" s="1321"/>
    </row>
    <row r="127" spans="1:11" ht="15.75" thickBot="1" x14ac:dyDescent="0.3">
      <c r="A127" s="210" t="s">
        <v>365</v>
      </c>
      <c r="B127" s="175"/>
      <c r="C127" s="175"/>
      <c r="D127" s="175"/>
      <c r="E127" s="175"/>
      <c r="F127" s="175"/>
      <c r="G127" s="175"/>
      <c r="H127" s="175"/>
      <c r="I127" s="175"/>
      <c r="J127" s="175"/>
      <c r="K127" s="185"/>
    </row>
    <row r="128" spans="1:11" ht="15.75" thickBot="1" x14ac:dyDescent="0.3">
      <c r="A128" s="210"/>
      <c r="B128" s="211"/>
      <c r="C128" s="211"/>
      <c r="D128" s="211"/>
      <c r="E128" s="211"/>
      <c r="F128" s="211"/>
      <c r="G128" s="211"/>
      <c r="H128" s="211"/>
      <c r="I128" s="211"/>
      <c r="J128" s="211"/>
      <c r="K128" s="1321"/>
    </row>
    <row r="129" spans="1:11" ht="15.75" thickTop="1" x14ac:dyDescent="0.25">
      <c r="A129" s="210" t="s">
        <v>366</v>
      </c>
      <c r="B129" s="212"/>
      <c r="C129" s="212"/>
      <c r="D129" s="212"/>
      <c r="E129" s="212"/>
      <c r="F129" s="212"/>
      <c r="G129" s="212"/>
      <c r="H129" s="212"/>
      <c r="I129" s="212"/>
      <c r="J129" s="58"/>
      <c r="K129" s="58"/>
    </row>
    <row r="130" spans="1:11" x14ac:dyDescent="0.25">
      <c r="A130" s="210" t="s">
        <v>367</v>
      </c>
      <c r="B130" s="185"/>
      <c r="C130" s="185"/>
      <c r="D130" s="185"/>
      <c r="E130" s="185"/>
      <c r="F130" s="185"/>
      <c r="G130" s="185"/>
      <c r="H130" s="185"/>
      <c r="I130" s="185"/>
      <c r="J130" s="58"/>
      <c r="K130" s="58"/>
    </row>
    <row r="131" spans="1:11" x14ac:dyDescent="0.25">
      <c r="A131" s="210" t="s">
        <v>368</v>
      </c>
      <c r="B131" s="185"/>
      <c r="C131" s="185"/>
      <c r="D131" s="185"/>
      <c r="E131" s="185"/>
      <c r="F131" s="185"/>
      <c r="G131" s="185"/>
      <c r="H131" s="185"/>
      <c r="I131" s="185"/>
      <c r="J131" s="58"/>
      <c r="K131" s="58"/>
    </row>
    <row r="132" spans="1:11" x14ac:dyDescent="0.25">
      <c r="A132" s="210"/>
      <c r="B132" s="185"/>
      <c r="C132" s="185"/>
      <c r="D132" s="185"/>
      <c r="E132" s="185"/>
      <c r="F132" s="185"/>
      <c r="G132" s="185"/>
      <c r="H132" s="185"/>
      <c r="I132" s="185"/>
      <c r="J132" s="58"/>
      <c r="K132" s="58"/>
    </row>
    <row r="133" spans="1:11" ht="15.75" thickBot="1" x14ac:dyDescent="0.3">
      <c r="A133" s="210"/>
      <c r="B133" s="185"/>
      <c r="C133" s="185"/>
      <c r="D133" s="185"/>
      <c r="E133" s="185"/>
      <c r="F133" s="185"/>
      <c r="G133" s="185"/>
      <c r="H133" s="185"/>
      <c r="I133" s="185"/>
      <c r="J133" s="58"/>
      <c r="K133" s="58"/>
    </row>
    <row r="134" spans="1:11" ht="15.75" thickBot="1" x14ac:dyDescent="0.3">
      <c r="A134" s="213" t="s">
        <v>369</v>
      </c>
      <c r="B134" s="185"/>
      <c r="C134" s="185"/>
      <c r="D134" s="185"/>
      <c r="E134" s="185"/>
      <c r="F134" s="185"/>
      <c r="G134" s="185"/>
      <c r="H134" s="185"/>
      <c r="I134" s="185"/>
      <c r="J134" s="58"/>
      <c r="K134" s="58"/>
    </row>
    <row r="135" spans="1:11" x14ac:dyDescent="0.25">
      <c r="A135" s="214" t="s">
        <v>369</v>
      </c>
      <c r="B135" s="215"/>
      <c r="C135" s="215"/>
      <c r="D135" s="215"/>
      <c r="E135" s="215"/>
      <c r="F135" s="215"/>
      <c r="G135" s="215"/>
      <c r="H135" s="215"/>
      <c r="I135" s="215"/>
      <c r="J135" s="58"/>
      <c r="K135" s="58"/>
    </row>
    <row r="136" spans="1:11" x14ac:dyDescent="0.25">
      <c r="A136" s="216" t="s">
        <v>370</v>
      </c>
      <c r="B136" s="217"/>
      <c r="C136" s="217"/>
      <c r="D136" s="217"/>
      <c r="E136" s="217"/>
      <c r="F136" s="217"/>
      <c r="G136" s="217"/>
      <c r="H136" s="217"/>
      <c r="I136" s="217"/>
      <c r="J136" s="58"/>
      <c r="K136" s="58"/>
    </row>
    <row r="137" spans="1:11" x14ac:dyDescent="0.25">
      <c r="A137" s="218" t="s">
        <v>371</v>
      </c>
      <c r="B137" s="219"/>
      <c r="C137" s="219"/>
      <c r="D137" s="219"/>
      <c r="E137" s="219"/>
      <c r="F137" s="219"/>
      <c r="G137" s="219"/>
      <c r="H137" s="219"/>
      <c r="I137" s="219"/>
    </row>
    <row r="138" spans="1:11" x14ac:dyDescent="0.25">
      <c r="A138" s="216" t="s">
        <v>372</v>
      </c>
      <c r="B138" s="220"/>
      <c r="C138" s="220"/>
      <c r="D138" s="220"/>
      <c r="E138" s="220"/>
      <c r="F138" s="220"/>
      <c r="G138" s="220"/>
      <c r="H138" s="220"/>
      <c r="I138" s="220"/>
    </row>
    <row r="139" spans="1:11" x14ac:dyDescent="0.25">
      <c r="A139" s="221" t="s">
        <v>372</v>
      </c>
      <c r="B139" s="219"/>
      <c r="C139" s="219"/>
      <c r="D139" s="219"/>
      <c r="E139" s="219"/>
      <c r="F139" s="219"/>
      <c r="G139" s="219"/>
      <c r="H139" s="219"/>
      <c r="I139" s="219"/>
    </row>
    <row r="140" spans="1:11" x14ac:dyDescent="0.25">
      <c r="A140" s="216" t="s">
        <v>373</v>
      </c>
      <c r="B140" s="217"/>
      <c r="C140" s="217"/>
      <c r="D140" s="217"/>
      <c r="E140" s="217"/>
      <c r="F140" s="217"/>
      <c r="G140" s="217"/>
      <c r="H140" s="217"/>
      <c r="I140" s="217"/>
    </row>
    <row r="141" spans="1:11" x14ac:dyDescent="0.25">
      <c r="A141" s="218" t="s">
        <v>374</v>
      </c>
      <c r="B141" s="219"/>
      <c r="C141" s="219"/>
      <c r="D141" s="219"/>
      <c r="E141" s="219"/>
      <c r="F141" s="219"/>
      <c r="G141" s="219"/>
      <c r="H141" s="219"/>
      <c r="I141" s="219"/>
    </row>
    <row r="142" spans="1:11" x14ac:dyDescent="0.25">
      <c r="A142" s="216" t="s">
        <v>375</v>
      </c>
      <c r="B142" s="220"/>
      <c r="C142" s="220"/>
      <c r="D142" s="220"/>
      <c r="E142" s="220"/>
      <c r="F142" s="220"/>
      <c r="G142" s="220"/>
      <c r="H142" s="220"/>
      <c r="I142" s="220"/>
    </row>
    <row r="143" spans="1:11" x14ac:dyDescent="0.25">
      <c r="A143" s="221" t="s">
        <v>375</v>
      </c>
      <c r="B143" s="219"/>
      <c r="C143" s="219"/>
      <c r="D143" s="219"/>
      <c r="E143" s="219"/>
      <c r="F143" s="219"/>
      <c r="G143" s="219"/>
      <c r="H143" s="219"/>
      <c r="I143" s="219"/>
    </row>
    <row r="144" spans="1:11" x14ac:dyDescent="0.25">
      <c r="A144" s="214" t="s">
        <v>376</v>
      </c>
      <c r="B144" s="219"/>
      <c r="C144" s="219"/>
      <c r="D144" s="219"/>
      <c r="E144" s="219"/>
      <c r="F144" s="219"/>
      <c r="G144" s="219"/>
      <c r="H144" s="219"/>
      <c r="I144" s="219"/>
    </row>
    <row r="145" spans="1:9" x14ac:dyDescent="0.25">
      <c r="A145" s="222" t="s">
        <v>377</v>
      </c>
      <c r="B145" s="219"/>
      <c r="C145" s="219"/>
      <c r="D145" s="219"/>
      <c r="E145" s="219"/>
      <c r="F145" s="219"/>
      <c r="G145" s="219"/>
      <c r="H145" s="219"/>
      <c r="I145" s="219"/>
    </row>
    <row r="146" spans="1:9" x14ac:dyDescent="0.25">
      <c r="A146" s="214"/>
      <c r="B146" s="220"/>
      <c r="C146" s="220"/>
      <c r="D146" s="220"/>
      <c r="E146" s="220"/>
      <c r="F146" s="220"/>
      <c r="G146" s="220"/>
      <c r="H146" s="220"/>
      <c r="I146" s="220"/>
    </row>
    <row r="147" spans="1:9" x14ac:dyDescent="0.25">
      <c r="A147" s="214"/>
      <c r="B147" s="219"/>
      <c r="C147" s="219"/>
      <c r="D147" s="219"/>
      <c r="E147" s="219"/>
      <c r="F147" s="219"/>
      <c r="G147" s="219"/>
      <c r="H147" s="219"/>
      <c r="I147" s="219"/>
    </row>
    <row r="148" spans="1:9" x14ac:dyDescent="0.25">
      <c r="A148" s="214"/>
      <c r="B148" s="219"/>
      <c r="C148" s="219"/>
      <c r="D148" s="219"/>
      <c r="E148" s="219"/>
      <c r="F148" s="219"/>
      <c r="G148" s="219"/>
      <c r="H148" s="219"/>
      <c r="I148" s="219"/>
    </row>
    <row r="149" spans="1:9" x14ac:dyDescent="0.25">
      <c r="A149" s="216" t="s">
        <v>378</v>
      </c>
      <c r="B149" s="219"/>
      <c r="C149" s="219"/>
      <c r="D149" s="219"/>
      <c r="E149" s="219"/>
      <c r="F149" s="219"/>
      <c r="G149" s="219"/>
      <c r="H149" s="219"/>
      <c r="I149" s="219"/>
    </row>
    <row r="150" spans="1:9" x14ac:dyDescent="0.25">
      <c r="A150" s="214"/>
      <c r="B150" s="223"/>
      <c r="C150" s="223"/>
      <c r="D150" s="223"/>
      <c r="E150" s="223"/>
      <c r="F150" s="223"/>
      <c r="G150" s="223"/>
      <c r="H150" s="223"/>
      <c r="I150" s="223"/>
    </row>
    <row r="151" spans="1:9" x14ac:dyDescent="0.25">
      <c r="A151" s="214" t="s">
        <v>379</v>
      </c>
      <c r="B151" s="219"/>
      <c r="C151" s="219"/>
      <c r="D151" s="219"/>
      <c r="E151" s="219"/>
      <c r="F151" s="219"/>
      <c r="G151" s="219"/>
      <c r="H151" s="219"/>
      <c r="I151" s="219"/>
    </row>
    <row r="152" spans="1:9" x14ac:dyDescent="0.25">
      <c r="A152" s="214"/>
      <c r="B152" s="219"/>
      <c r="C152" s="219"/>
      <c r="D152" s="219"/>
      <c r="E152" s="219"/>
      <c r="F152" s="219"/>
      <c r="G152" s="219"/>
      <c r="H152" s="219"/>
      <c r="I152" s="219"/>
    </row>
    <row r="153" spans="1:9" x14ac:dyDescent="0.25">
      <c r="A153" s="214" t="s">
        <v>380</v>
      </c>
      <c r="B153" s="219"/>
      <c r="C153" s="219"/>
      <c r="D153" s="219"/>
      <c r="E153" s="219"/>
      <c r="F153" s="219"/>
      <c r="G153" s="219"/>
      <c r="H153" s="219"/>
      <c r="I153" s="219"/>
    </row>
    <row r="154" spans="1:9" x14ac:dyDescent="0.25">
      <c r="A154" s="214" t="s">
        <v>381</v>
      </c>
      <c r="B154" s="219"/>
      <c r="C154" s="219"/>
      <c r="D154" s="219"/>
      <c r="E154" s="219"/>
      <c r="F154" s="219"/>
      <c r="G154" s="219"/>
      <c r="H154" s="219"/>
      <c r="I154" s="219"/>
    </row>
    <row r="155" spans="1:9" x14ac:dyDescent="0.25">
      <c r="A155" s="214" t="s">
        <v>382</v>
      </c>
      <c r="B155" s="219"/>
      <c r="C155" s="219"/>
      <c r="D155" s="219"/>
      <c r="E155" s="219"/>
      <c r="F155" s="219"/>
      <c r="G155" s="219"/>
      <c r="H155" s="219"/>
      <c r="I155" s="219"/>
    </row>
    <row r="156" spans="1:9" x14ac:dyDescent="0.25">
      <c r="A156" s="58"/>
      <c r="B156" s="224"/>
      <c r="C156" s="58"/>
      <c r="D156" s="58"/>
      <c r="E156" s="58"/>
      <c r="F156" s="58"/>
      <c r="G156" s="58"/>
      <c r="H156" s="58"/>
      <c r="I156" s="58"/>
    </row>
    <row r="157" spans="1:9" x14ac:dyDescent="0.25">
      <c r="A157" s="58"/>
      <c r="B157" s="197"/>
      <c r="C157" s="58"/>
      <c r="D157" s="58"/>
      <c r="E157" s="58"/>
      <c r="F157" s="58"/>
      <c r="G157" s="58"/>
      <c r="H157" s="58"/>
      <c r="I157" s="58"/>
    </row>
    <row r="158" spans="1:9" x14ac:dyDescent="0.25">
      <c r="A158" s="58"/>
      <c r="B158" s="197"/>
      <c r="C158" s="58"/>
      <c r="D158" s="58"/>
      <c r="E158" s="58"/>
      <c r="F158" s="58"/>
      <c r="G158" s="58"/>
      <c r="H158" s="58"/>
      <c r="I158" s="58"/>
    </row>
    <row r="159" spans="1:9" x14ac:dyDescent="0.25">
      <c r="A159" s="58"/>
      <c r="B159" s="197"/>
      <c r="C159" s="58"/>
      <c r="D159" s="58"/>
      <c r="E159" s="58"/>
      <c r="F159" s="58"/>
      <c r="G159" s="58"/>
      <c r="H159" s="58"/>
      <c r="I159" s="58"/>
    </row>
    <row r="160" spans="1:9" x14ac:dyDescent="0.25">
      <c r="A160" s="58"/>
      <c r="B160" s="197"/>
      <c r="C160" s="58"/>
      <c r="D160" s="58"/>
      <c r="E160" s="58"/>
      <c r="F160" s="58"/>
      <c r="G160" s="58"/>
      <c r="H160" s="58"/>
      <c r="I160" s="58"/>
    </row>
    <row r="161" spans="1:12" x14ac:dyDescent="0.25">
      <c r="A161" s="58"/>
      <c r="B161" s="197"/>
      <c r="C161" s="58"/>
      <c r="D161" s="58"/>
      <c r="E161" s="58"/>
      <c r="F161" s="58"/>
      <c r="G161" s="58"/>
      <c r="H161" s="58"/>
      <c r="I161" s="58"/>
    </row>
    <row r="162" spans="1:12" x14ac:dyDescent="0.25">
      <c r="A162" s="58"/>
      <c r="B162" s="197"/>
      <c r="C162" s="58"/>
      <c r="D162" s="58"/>
      <c r="E162" s="58"/>
      <c r="F162" s="58"/>
      <c r="G162" s="58"/>
      <c r="H162" s="58"/>
      <c r="I162" s="58"/>
    </row>
    <row r="163" spans="1:12" x14ac:dyDescent="0.25">
      <c r="A163" s="58"/>
      <c r="B163" s="197"/>
      <c r="C163" s="58"/>
      <c r="D163" s="58"/>
      <c r="E163" s="58"/>
      <c r="F163" s="58"/>
      <c r="G163" s="58"/>
      <c r="H163" s="58"/>
      <c r="I163" s="58"/>
    </row>
    <row r="164" spans="1:12" x14ac:dyDescent="0.25">
      <c r="A164" s="58"/>
      <c r="B164" s="197"/>
      <c r="C164" s="58"/>
      <c r="D164" s="58"/>
      <c r="E164" s="58"/>
      <c r="F164" s="58"/>
      <c r="G164" s="58"/>
      <c r="H164" s="58"/>
      <c r="I164" s="58"/>
    </row>
    <row r="165" spans="1:12" x14ac:dyDescent="0.25">
      <c r="A165" s="58"/>
      <c r="B165" s="197"/>
      <c r="C165" s="58"/>
      <c r="D165" s="58"/>
      <c r="E165" s="58"/>
      <c r="F165" s="58"/>
      <c r="G165" s="58"/>
      <c r="H165" s="58"/>
      <c r="I165" s="58"/>
    </row>
    <row r="166" spans="1:12" x14ac:dyDescent="0.25">
      <c r="A166" s="58"/>
      <c r="B166" s="197"/>
      <c r="C166" s="58"/>
      <c r="D166" s="58"/>
      <c r="E166" s="58"/>
      <c r="F166" s="58"/>
      <c r="G166" s="58"/>
      <c r="H166" s="58"/>
      <c r="I166" s="58"/>
    </row>
    <row r="167" spans="1:12" x14ac:dyDescent="0.25">
      <c r="A167" s="58"/>
      <c r="B167" s="197"/>
      <c r="C167" s="58"/>
      <c r="D167" s="58"/>
      <c r="E167" s="58"/>
      <c r="F167" s="58"/>
      <c r="G167" s="58"/>
      <c r="H167" s="58"/>
      <c r="I167" s="58"/>
    </row>
    <row r="168" spans="1:12" x14ac:dyDescent="0.25">
      <c r="A168" t="s">
        <v>392</v>
      </c>
      <c r="B168" s="204">
        <v>0.01</v>
      </c>
      <c r="C168" s="204">
        <v>0.01</v>
      </c>
      <c r="D168" s="204">
        <v>0.01</v>
      </c>
      <c r="E168" s="204">
        <v>0.01</v>
      </c>
      <c r="F168" s="2">
        <v>82727.427805531872</v>
      </c>
      <c r="G168" s="204">
        <v>0.01</v>
      </c>
      <c r="H168" s="204">
        <v>0.01</v>
      </c>
      <c r="I168" s="204">
        <v>0.01</v>
      </c>
      <c r="J168" s="204">
        <v>0.01</v>
      </c>
      <c r="L168" s="204">
        <v>0.01</v>
      </c>
    </row>
  </sheetData>
  <mergeCells count="1">
    <mergeCell ref="A1:A2"/>
  </mergeCells>
  <printOptions horizontalCentered="1" verticalCentered="1"/>
  <pageMargins left="0.65" right="0.42" top="0.54" bottom="0.69" header="0" footer="0"/>
  <pageSetup scale="34" orientation="landscape" r:id="rId1"/>
  <headerFooter alignWithMargins="0"/>
</worksheet>
</file>

<file path=xl/worksheets/sheet1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0E007-2B54-4D88-8A93-7C1562BFB5CD}">
  <sheetPr codeName="Hoja58">
    <tabColor rgb="FFFFFF00"/>
    <pageSetUpPr fitToPage="1"/>
  </sheetPr>
  <dimension ref="A1:Q40"/>
  <sheetViews>
    <sheetView zoomScale="80" zoomScaleNormal="80" workbookViewId="0">
      <selection activeCell="Q31" sqref="Q31"/>
    </sheetView>
  </sheetViews>
  <sheetFormatPr baseColWidth="10" defaultColWidth="10.7109375" defaultRowHeight="15" x14ac:dyDescent="0.25"/>
  <cols>
    <col min="1" max="1" width="44" customWidth="1"/>
    <col min="2" max="2" width="21.42578125" customWidth="1"/>
    <col min="3" max="3" width="15.85546875" customWidth="1"/>
    <col min="4" max="4" width="16.28515625" customWidth="1"/>
    <col min="5" max="5" width="15.85546875" customWidth="1"/>
    <col min="6" max="6" width="17.28515625" customWidth="1"/>
    <col min="7" max="7" width="15.28515625" customWidth="1"/>
    <col min="8" max="8" width="15.7109375" customWidth="1"/>
    <col min="9" max="9" width="17.85546875" customWidth="1"/>
    <col min="10" max="10" width="14.7109375" customWidth="1"/>
    <col min="11" max="11" width="15.42578125" customWidth="1"/>
    <col min="12" max="12" width="14.7109375" customWidth="1"/>
    <col min="13" max="13" width="19.42578125" customWidth="1"/>
    <col min="14" max="14" width="14.85546875" customWidth="1"/>
    <col min="15" max="15" width="16" bestFit="1" customWidth="1"/>
    <col min="16" max="16" width="17.42578125" customWidth="1"/>
  </cols>
  <sheetData>
    <row r="1" spans="1:17" ht="15.75" thickBot="1" x14ac:dyDescent="0.3"/>
    <row r="2" spans="1:17" ht="15.75" customHeight="1" x14ac:dyDescent="0.25">
      <c r="B2" s="1386" t="s">
        <v>8637</v>
      </c>
      <c r="C2" s="1387"/>
      <c r="D2" s="1387"/>
      <c r="E2" s="1387"/>
      <c r="F2" s="1387"/>
      <c r="G2" s="1387"/>
      <c r="H2" s="1387"/>
      <c r="I2" s="1387"/>
      <c r="J2" s="1387"/>
      <c r="K2" s="1387"/>
      <c r="L2" s="1387"/>
      <c r="M2" s="1387"/>
      <c r="N2" s="1388"/>
    </row>
    <row r="3" spans="1:17" ht="15.75" customHeight="1" thickBot="1" x14ac:dyDescent="0.3">
      <c r="B3" s="1389"/>
      <c r="C3" s="1390"/>
      <c r="D3" s="1390"/>
      <c r="E3" s="1390"/>
      <c r="F3" s="1390"/>
      <c r="G3" s="1390"/>
      <c r="H3" s="1390"/>
      <c r="I3" s="1390"/>
      <c r="J3" s="1390"/>
      <c r="K3" s="1390"/>
      <c r="L3" s="1390"/>
      <c r="M3" s="1390"/>
      <c r="N3" s="1391"/>
    </row>
    <row r="4" spans="1:17" ht="15.75" thickBot="1" x14ac:dyDescent="0.3">
      <c r="B4" s="95" t="s">
        <v>12</v>
      </c>
      <c r="C4" s="95" t="s">
        <v>1</v>
      </c>
      <c r="D4" s="96" t="s">
        <v>2</v>
      </c>
      <c r="E4" s="96" t="s">
        <v>3</v>
      </c>
      <c r="F4" s="95" t="s">
        <v>4</v>
      </c>
      <c r="G4" s="96" t="s">
        <v>5</v>
      </c>
      <c r="H4" s="96" t="s">
        <v>6</v>
      </c>
      <c r="I4" s="95" t="s">
        <v>7</v>
      </c>
      <c r="J4" s="96" t="s">
        <v>8</v>
      </c>
      <c r="K4" s="96" t="s">
        <v>9</v>
      </c>
      <c r="L4" s="95" t="s">
        <v>10</v>
      </c>
      <c r="M4" s="96" t="s">
        <v>11</v>
      </c>
      <c r="N4" s="96" t="s">
        <v>12</v>
      </c>
    </row>
    <row r="5" spans="1:17" x14ac:dyDescent="0.25">
      <c r="A5" s="4" t="s">
        <v>393</v>
      </c>
      <c r="B5" s="4"/>
      <c r="C5" s="225">
        <v>450000</v>
      </c>
      <c r="D5" s="225">
        <v>450000</v>
      </c>
      <c r="E5" s="225">
        <v>450000</v>
      </c>
      <c r="F5" s="225">
        <v>450000</v>
      </c>
      <c r="G5" s="225">
        <v>450000</v>
      </c>
      <c r="H5" s="225">
        <v>450000</v>
      </c>
      <c r="I5" s="225">
        <v>450000</v>
      </c>
      <c r="J5" s="225">
        <v>450000</v>
      </c>
      <c r="K5" s="225">
        <v>450000</v>
      </c>
      <c r="L5" s="225">
        <v>450000</v>
      </c>
      <c r="M5" s="225">
        <v>450000</v>
      </c>
      <c r="N5" s="225">
        <v>450000</v>
      </c>
    </row>
    <row r="6" spans="1:17" x14ac:dyDescent="0.25">
      <c r="C6" s="226">
        <v>1</v>
      </c>
      <c r="D6" s="226">
        <v>1</v>
      </c>
      <c r="E6" s="226">
        <v>1</v>
      </c>
      <c r="F6" s="226">
        <v>1</v>
      </c>
      <c r="G6" s="226">
        <v>1</v>
      </c>
      <c r="H6" s="226">
        <v>1</v>
      </c>
      <c r="I6" s="226">
        <v>1</v>
      </c>
      <c r="J6" s="226">
        <v>1</v>
      </c>
      <c r="K6" s="226">
        <v>1</v>
      </c>
      <c r="L6" s="226">
        <v>1</v>
      </c>
      <c r="M6" s="226">
        <v>1</v>
      </c>
      <c r="N6" s="226">
        <v>1</v>
      </c>
    </row>
    <row r="7" spans="1:17" x14ac:dyDescent="0.25">
      <c r="A7" s="12" t="s">
        <v>394</v>
      </c>
      <c r="B7" s="12"/>
      <c r="C7" s="227">
        <f>+'ED0S FIN YUCATAN'!B52</f>
        <v>1060402.5904305032</v>
      </c>
      <c r="D7" s="227">
        <f>+'ED0S FIN YUCATAN'!C52</f>
        <v>503313.81469000061</v>
      </c>
      <c r="E7" s="227">
        <f>+'ED0S FIN YUCATAN'!D52</f>
        <v>1765512.2683235011</v>
      </c>
      <c r="F7" s="227">
        <f>+'ED0S FIN YUCATAN'!E52</f>
        <v>1294062.7288000002</v>
      </c>
      <c r="G7" s="227">
        <f>+'ED0S FIN YUCATAN'!F52</f>
        <v>1600940.7571666678</v>
      </c>
      <c r="H7" s="227">
        <f>+'ED0S FIN YUCATAN'!G52</f>
        <v>1097014.867147499</v>
      </c>
      <c r="I7" s="227">
        <f>+'ED0S FIN YUCATAN'!H52</f>
        <v>390201.55627999996</v>
      </c>
      <c r="J7" s="227">
        <f>+'ED0S FIN YUCATAN'!I52</f>
        <v>1233394.7807309981</v>
      </c>
      <c r="K7" s="227">
        <f>+'ED0S FIN YUCATAN'!J52</f>
        <v>726994.49839999701</v>
      </c>
      <c r="L7" s="227">
        <f>+'ED0S FIN YUCATAN'!L52</f>
        <v>9671837.8619691674</v>
      </c>
      <c r="M7" s="227">
        <f>+'ED0S FIN YUCATAN'!M52</f>
        <v>1074648.6513299076</v>
      </c>
      <c r="N7" s="227">
        <f>+'ED0S FIN YUCATAN'!N52</f>
        <v>0.1404442072295502</v>
      </c>
    </row>
    <row r="8" spans="1:17" x14ac:dyDescent="0.25">
      <c r="A8" s="228" t="s">
        <v>395</v>
      </c>
      <c r="B8" s="228"/>
      <c r="C8" s="229">
        <f>+C7*C6/C5</f>
        <v>2.3564502009566737</v>
      </c>
      <c r="D8" s="229">
        <f t="shared" ref="D8:N8" si="0">+D7*D6/D5</f>
        <v>1.1184751437555569</v>
      </c>
      <c r="E8" s="229">
        <f t="shared" si="0"/>
        <v>3.9233605962744469</v>
      </c>
      <c r="F8" s="229">
        <f t="shared" si="0"/>
        <v>2.8756949528888893</v>
      </c>
      <c r="G8" s="229">
        <f t="shared" si="0"/>
        <v>3.5576461270370396</v>
      </c>
      <c r="H8" s="229">
        <f t="shared" si="0"/>
        <v>2.4378108158833309</v>
      </c>
      <c r="I8" s="229">
        <f t="shared" si="0"/>
        <v>0.86711456951111099</v>
      </c>
      <c r="J8" s="229">
        <f t="shared" si="0"/>
        <v>2.7408772905133292</v>
      </c>
      <c r="K8" s="229">
        <f t="shared" si="0"/>
        <v>1.615543329777771</v>
      </c>
      <c r="L8" s="229">
        <f t="shared" si="0"/>
        <v>21.49297302659815</v>
      </c>
      <c r="M8" s="229">
        <f t="shared" si="0"/>
        <v>2.3881081140664615</v>
      </c>
      <c r="N8" s="229">
        <f t="shared" si="0"/>
        <v>3.1209823828788936E-7</v>
      </c>
    </row>
    <row r="9" spans="1:17" x14ac:dyDescent="0.25">
      <c r="C9" s="204"/>
      <c r="D9" s="204"/>
      <c r="E9" s="204"/>
      <c r="F9" s="204"/>
      <c r="G9" s="204"/>
      <c r="H9" s="204"/>
      <c r="I9" s="204"/>
      <c r="J9" s="204"/>
      <c r="K9" s="204"/>
      <c r="L9" s="204"/>
      <c r="M9" s="204"/>
      <c r="N9" s="204"/>
    </row>
    <row r="10" spans="1:17" x14ac:dyDescent="0.25">
      <c r="C10" s="204"/>
      <c r="D10" s="204"/>
      <c r="E10" s="204"/>
      <c r="F10" s="204"/>
      <c r="G10" s="204"/>
      <c r="H10" s="204"/>
      <c r="I10" s="204"/>
      <c r="J10" s="204"/>
      <c r="K10" s="204"/>
      <c r="L10" s="204"/>
      <c r="M10" s="204"/>
      <c r="N10" s="204"/>
    </row>
    <row r="11" spans="1:17" ht="16.5" thickBot="1" x14ac:dyDescent="0.3">
      <c r="A11" s="230" t="s">
        <v>46</v>
      </c>
    </row>
    <row r="12" spans="1:17" ht="15.75" thickBot="1" x14ac:dyDescent="0.3">
      <c r="A12" s="12" t="s">
        <v>396</v>
      </c>
      <c r="B12" s="231">
        <v>45261</v>
      </c>
      <c r="C12" s="95" t="s">
        <v>1</v>
      </c>
      <c r="D12" s="96" t="s">
        <v>2</v>
      </c>
      <c r="E12" s="96" t="s">
        <v>3</v>
      </c>
      <c r="F12" s="95" t="s">
        <v>4</v>
      </c>
      <c r="G12" s="96" t="s">
        <v>5</v>
      </c>
      <c r="H12" s="96" t="s">
        <v>6</v>
      </c>
      <c r="I12" s="95" t="s">
        <v>7</v>
      </c>
      <c r="J12" s="96" t="s">
        <v>8</v>
      </c>
      <c r="K12" s="96" t="s">
        <v>9</v>
      </c>
      <c r="L12" s="95" t="s">
        <v>10</v>
      </c>
      <c r="M12" s="96" t="s">
        <v>11</v>
      </c>
      <c r="N12" s="96" t="s">
        <v>12</v>
      </c>
    </row>
    <row r="13" spans="1:17" x14ac:dyDescent="0.25">
      <c r="A13" s="12" t="s">
        <v>397</v>
      </c>
      <c r="B13" s="31">
        <v>7525228.065299999</v>
      </c>
      <c r="C13" s="232">
        <f>+'ED0S FIN YUCATAN'!B8</f>
        <v>7834095.3156000003</v>
      </c>
      <c r="D13" s="232">
        <f>+'ED0S FIN YUCATAN'!C8</f>
        <v>8984105.7492999993</v>
      </c>
      <c r="E13" s="232">
        <f>+'ED0S FIN YUCATAN'!D8</f>
        <v>7447555.6148000006</v>
      </c>
      <c r="F13" s="232">
        <f>+'ED0S FIN YUCATAN'!E8</f>
        <v>7555809.6708000004</v>
      </c>
      <c r="G13" s="232">
        <f>+'ED0S FIN YUCATAN'!F8</f>
        <v>8586232.7964999992</v>
      </c>
      <c r="H13" s="232">
        <f>+'ED0S FIN YUCATAN'!G8</f>
        <v>7411680.4086000007</v>
      </c>
      <c r="I13" s="232">
        <f>+'ED0S FIN YUCATAN'!H8</f>
        <v>9292132.5807999987</v>
      </c>
      <c r="J13" s="232">
        <f>+'ED0S FIN YUCATAN'!I8</f>
        <v>5030632.8116999995</v>
      </c>
      <c r="K13" s="232">
        <f>+'ED0S FIN YUCATAN'!J8</f>
        <v>6723805.5124999993</v>
      </c>
      <c r="L13" s="232">
        <f>+'ED0S FIN YUCATAN'!L8</f>
        <v>68866050.460600004</v>
      </c>
      <c r="M13" s="232">
        <f>+'ED0S FIN YUCATAN'!M8</f>
        <v>7651783.3845111113</v>
      </c>
      <c r="N13" s="232">
        <f>+'ED0S FIN YUCATAN'!N8</f>
        <v>0</v>
      </c>
    </row>
    <row r="14" spans="1:17" x14ac:dyDescent="0.25">
      <c r="A14" s="12" t="s">
        <v>37</v>
      </c>
      <c r="B14" s="31">
        <v>1336096.7812000001</v>
      </c>
      <c r="C14" s="232">
        <f>+'UTILIDAD VTS MERIDA'!B38</f>
        <v>1119607.2224000003</v>
      </c>
      <c r="D14" s="232">
        <f>+'UTILIDAD VTS MERIDA'!C38</f>
        <v>866546.14639999997</v>
      </c>
      <c r="E14" s="232">
        <f>+'UTILIDAD VTS MERIDA'!D38</f>
        <v>1082413.1796000004</v>
      </c>
      <c r="F14" s="232">
        <f>+'UTILIDAD VTS MERIDA'!E38</f>
        <v>894055.98719999986</v>
      </c>
      <c r="G14" s="232">
        <f>+'UTILIDAD VTS MERIDA'!F38</f>
        <v>994427.44640000002</v>
      </c>
      <c r="H14" s="232">
        <f>+'UTILIDAD VTS MERIDA'!G38</f>
        <v>968706.45320000011</v>
      </c>
      <c r="I14" s="232">
        <f>+'UTILIDAD VTS MERIDA'!H38</f>
        <v>672609.91079999984</v>
      </c>
      <c r="J14" s="232">
        <f>+'UTILIDAD VTS MERIDA'!I38</f>
        <v>1059738.1839999997</v>
      </c>
      <c r="K14" s="232">
        <f>+'UTILIDAD VTS MERIDA'!J38</f>
        <v>753417.6800000004</v>
      </c>
      <c r="L14" s="232">
        <f>+'UTILIDAD VTS MERIDA'!K38</f>
        <v>0</v>
      </c>
      <c r="M14" s="232">
        <f>+'UTILIDAD VTS MERIDA'!L38</f>
        <v>0</v>
      </c>
      <c r="N14" s="232">
        <f>+'UTILIDAD VTS MERIDA'!M38</f>
        <v>0</v>
      </c>
    </row>
    <row r="15" spans="1:17" x14ac:dyDescent="0.25">
      <c r="A15" s="12" t="s">
        <v>398</v>
      </c>
      <c r="B15" s="266">
        <v>8861324.8464999981</v>
      </c>
      <c r="C15" s="266">
        <f>+C13+C14</f>
        <v>8953702.5380000006</v>
      </c>
      <c r="D15" s="266">
        <f t="shared" ref="D15:I15" si="1">+D13+D14</f>
        <v>9850651.8957000002</v>
      </c>
      <c r="E15" s="266">
        <f t="shared" si="1"/>
        <v>8529968.7944000009</v>
      </c>
      <c r="F15" s="266">
        <f t="shared" si="1"/>
        <v>8449865.6579999998</v>
      </c>
      <c r="G15" s="266">
        <f t="shared" si="1"/>
        <v>9580660.242899999</v>
      </c>
      <c r="H15" s="266">
        <f t="shared" si="1"/>
        <v>8380386.861800001</v>
      </c>
      <c r="I15" s="266">
        <f t="shared" si="1"/>
        <v>9964742.4915999994</v>
      </c>
      <c r="J15" s="266">
        <f>+J13+J14</f>
        <v>6090370.9956999989</v>
      </c>
      <c r="K15" s="266">
        <f t="shared" ref="K15:N15" si="2">+K13+K14</f>
        <v>7477223.1924999999</v>
      </c>
      <c r="L15" s="266">
        <f t="shared" si="2"/>
        <v>68866050.460600004</v>
      </c>
      <c r="M15" s="266">
        <f>+M13+M14</f>
        <v>7651783.3845111113</v>
      </c>
      <c r="N15" s="266">
        <f t="shared" si="2"/>
        <v>0</v>
      </c>
      <c r="O15" s="31">
        <f>SUM(B15:G15)</f>
        <v>54226173.975499995</v>
      </c>
    </row>
    <row r="16" spans="1:17" s="204" customFormat="1" ht="19.5" x14ac:dyDescent="0.3">
      <c r="A16" s="267" t="s">
        <v>399</v>
      </c>
      <c r="B16" s="268"/>
      <c r="C16" s="269">
        <v>9796053</v>
      </c>
      <c r="D16" s="269">
        <v>8291288.8499999996</v>
      </c>
      <c r="E16" s="269">
        <v>9415763.5899999999</v>
      </c>
      <c r="F16" s="269">
        <v>8218614</v>
      </c>
      <c r="G16" s="269">
        <v>9931955.1699999999</v>
      </c>
      <c r="H16" s="270">
        <v>7196598.0300000003</v>
      </c>
      <c r="I16" s="269">
        <v>9481323.5899999999</v>
      </c>
      <c r="J16" s="271">
        <v>6921107.7799999993</v>
      </c>
      <c r="K16" s="272">
        <v>8637401.5199999996</v>
      </c>
      <c r="L16" s="269"/>
      <c r="M16" s="269"/>
      <c r="N16" s="273"/>
      <c r="O16" s="227">
        <f>SUM(C16:I16)</f>
        <v>62331596.230000004</v>
      </c>
      <c r="P16" s="227">
        <f>+O16-O15</f>
        <v>8105422.2545000091</v>
      </c>
      <c r="Q16" s="591" t="s">
        <v>4404</v>
      </c>
    </row>
    <row r="17" spans="1:15" x14ac:dyDescent="0.25">
      <c r="A17" s="228" t="s">
        <v>395</v>
      </c>
      <c r="B17" s="233"/>
      <c r="C17" s="407">
        <f t="shared" ref="C17:N17" si="3">+(C16*100%)/B15</f>
        <v>1.1054840184387549</v>
      </c>
      <c r="D17" s="515">
        <f t="shared" si="3"/>
        <v>0.92601790318712496</v>
      </c>
      <c r="E17" s="407">
        <f t="shared" si="3"/>
        <v>0.95585182480259634</v>
      </c>
      <c r="F17" s="1069">
        <f t="shared" si="3"/>
        <v>0.96349871823629551</v>
      </c>
      <c r="G17" s="646">
        <f t="shared" si="3"/>
        <v>1.1753979970790205</v>
      </c>
      <c r="H17" s="515">
        <f t="shared" si="3"/>
        <v>0.75115888128203157</v>
      </c>
      <c r="I17" s="646">
        <f t="shared" si="3"/>
        <v>1.1313706331647237</v>
      </c>
      <c r="J17" s="515">
        <f t="shared" si="3"/>
        <v>0.69455962217130052</v>
      </c>
      <c r="K17" s="646">
        <f t="shared" si="3"/>
        <v>1.4182061365552752</v>
      </c>
      <c r="L17" s="1221">
        <f t="shared" si="3"/>
        <v>0</v>
      </c>
      <c r="M17" s="1221">
        <f t="shared" si="3"/>
        <v>0</v>
      </c>
      <c r="N17" s="1221">
        <f t="shared" si="3"/>
        <v>0</v>
      </c>
      <c r="O17" s="31"/>
    </row>
    <row r="18" spans="1:15" x14ac:dyDescent="0.25">
      <c r="B18" s="234" t="s">
        <v>400</v>
      </c>
      <c r="C18" s="227">
        <f>+C16-B15</f>
        <v>934728.15350000188</v>
      </c>
      <c r="D18" s="227">
        <f>+D16-C15</f>
        <v>-662413.68800000101</v>
      </c>
      <c r="E18" s="227">
        <f>+E16-D15</f>
        <v>-434888.30570000038</v>
      </c>
      <c r="F18" s="227">
        <f>+F16-E15</f>
        <v>-311354.79440000094</v>
      </c>
      <c r="G18" s="227">
        <f t="shared" ref="G18:N18" si="4">+G16-F15</f>
        <v>1482089.5120000001</v>
      </c>
      <c r="H18" s="227">
        <f t="shared" si="4"/>
        <v>-2384062.2128999988</v>
      </c>
      <c r="I18" s="227">
        <f t="shared" si="4"/>
        <v>1100936.7281999988</v>
      </c>
      <c r="J18" s="227">
        <f t="shared" si="4"/>
        <v>-3043634.7116</v>
      </c>
      <c r="K18" s="227">
        <f t="shared" si="4"/>
        <v>2547030.5243000006</v>
      </c>
      <c r="L18" s="227">
        <f t="shared" si="4"/>
        <v>-7477223.1924999999</v>
      </c>
      <c r="M18" s="227">
        <f t="shared" si="4"/>
        <v>-68866050.460600004</v>
      </c>
      <c r="N18" s="227">
        <f t="shared" si="4"/>
        <v>-7651783.3845111113</v>
      </c>
    </row>
    <row r="19" spans="1:15" x14ac:dyDescent="0.25">
      <c r="B19" s="204"/>
      <c r="C19" s="204"/>
      <c r="D19" s="204"/>
      <c r="E19" s="204"/>
      <c r="F19" s="227"/>
      <c r="G19" s="204"/>
      <c r="H19" s="204"/>
      <c r="I19" s="204"/>
      <c r="J19" s="204"/>
      <c r="K19" s="204"/>
      <c r="L19" s="204"/>
      <c r="M19" s="204"/>
      <c r="N19" s="204"/>
    </row>
    <row r="20" spans="1:15" ht="15.75" thickBot="1" x14ac:dyDescent="0.3">
      <c r="B20" s="204"/>
      <c r="C20" s="204"/>
      <c r="D20" s="204"/>
      <c r="E20" s="204"/>
      <c r="F20" s="204"/>
      <c r="G20" s="204"/>
      <c r="H20" s="204"/>
      <c r="I20" s="204"/>
      <c r="J20" s="204"/>
      <c r="K20" s="204"/>
      <c r="L20" s="204"/>
      <c r="M20" s="204"/>
      <c r="N20" s="204"/>
    </row>
    <row r="21" spans="1:15" ht="15.75" thickBot="1" x14ac:dyDescent="0.3">
      <c r="A21" s="12" t="s">
        <v>8638</v>
      </c>
      <c r="B21" s="235" t="s">
        <v>401</v>
      </c>
      <c r="C21" s="236">
        <v>116187</v>
      </c>
      <c r="D21" s="237">
        <v>113157</v>
      </c>
      <c r="E21" s="237">
        <v>131250</v>
      </c>
      <c r="F21" s="237">
        <v>123393</v>
      </c>
      <c r="G21" s="237">
        <v>129824</v>
      </c>
      <c r="H21" s="237">
        <v>129878</v>
      </c>
      <c r="I21" s="237">
        <v>124335</v>
      </c>
      <c r="J21" s="237">
        <v>126444</v>
      </c>
      <c r="K21" s="237">
        <v>115086</v>
      </c>
      <c r="L21" s="237">
        <v>133894</v>
      </c>
      <c r="M21" s="237">
        <v>128129</v>
      </c>
      <c r="N21" s="238">
        <v>128508</v>
      </c>
    </row>
    <row r="22" spans="1:15" ht="15.75" thickBot="1" x14ac:dyDescent="0.3">
      <c r="A22" s="12" t="s">
        <v>402</v>
      </c>
      <c r="B22" s="239">
        <v>1</v>
      </c>
      <c r="C22" s="236">
        <f>+'UTILIDAD VTS MERIDA'!B46</f>
        <v>127151.04399999999</v>
      </c>
      <c r="D22" s="236">
        <f>+'UTILIDAD VTS MERIDA'!C46</f>
        <v>148718.856</v>
      </c>
      <c r="E22" s="236">
        <f>+'UTILIDAD VTS MERIDA'!D46</f>
        <v>128982.51599999997</v>
      </c>
      <c r="F22" s="236">
        <f>+'UTILIDAD VTS MERIDA'!E46</f>
        <v>129075.696</v>
      </c>
      <c r="G22" s="236">
        <f>+'UTILIDAD VTS MERIDA'!F46</f>
        <v>140674.92200000002</v>
      </c>
      <c r="H22" s="236">
        <f>+'UTILIDAD VTS MERIDA'!G46</f>
        <v>128062.42400000001</v>
      </c>
      <c r="I22" s="236">
        <f>+'UTILIDAD VTS MERIDA'!H46</f>
        <v>137764.03599999999</v>
      </c>
      <c r="J22" s="236">
        <f>+'UTILIDAD VTS MERIDA'!I46</f>
        <v>83829.915999999997</v>
      </c>
      <c r="K22" s="236">
        <f>+'UTILIDAD VTS MERIDA'!J46</f>
        <v>99757.339999999982</v>
      </c>
      <c r="L22" s="236">
        <f>+'UTILIDAD VTS MERIDA'!K46</f>
        <v>0</v>
      </c>
      <c r="M22" s="236">
        <f>+'UTILIDAD VTS MERIDA'!L46</f>
        <v>0</v>
      </c>
      <c r="N22" s="238"/>
    </row>
    <row r="23" spans="1:15" hidden="1" x14ac:dyDescent="0.25">
      <c r="A23" s="12"/>
      <c r="B23" s="239"/>
      <c r="C23" s="239">
        <v>1</v>
      </c>
      <c r="D23" s="239">
        <v>1</v>
      </c>
      <c r="E23" s="239">
        <v>1</v>
      </c>
      <c r="F23" s="239">
        <v>1</v>
      </c>
      <c r="G23" s="239">
        <v>1</v>
      </c>
      <c r="H23" s="239">
        <v>1</v>
      </c>
      <c r="I23" s="239">
        <v>1</v>
      </c>
      <c r="J23" s="239">
        <v>1</v>
      </c>
      <c r="K23" s="239">
        <v>1</v>
      </c>
      <c r="L23" s="239">
        <v>1</v>
      </c>
      <c r="M23" s="239">
        <v>1</v>
      </c>
      <c r="N23" s="239">
        <v>1</v>
      </c>
    </row>
    <row r="24" spans="1:15" x14ac:dyDescent="0.25">
      <c r="A24" s="12"/>
      <c r="B24" s="239"/>
      <c r="C24" s="407">
        <f>+C23*C22/C21</f>
        <v>1.094365497000525</v>
      </c>
      <c r="D24" s="407">
        <f t="shared" ref="D24:N24" si="5">+D23*D22/D21</f>
        <v>1.3142700495771362</v>
      </c>
      <c r="E24" s="407">
        <f t="shared" si="5"/>
        <v>0.98272393142857128</v>
      </c>
      <c r="F24" s="407">
        <f t="shared" si="5"/>
        <v>1.0460536335124357</v>
      </c>
      <c r="G24" s="585">
        <f t="shared" si="5"/>
        <v>1.0835817876509737</v>
      </c>
      <c r="H24" s="407">
        <f t="shared" si="5"/>
        <v>0.986020911932737</v>
      </c>
      <c r="I24" s="407">
        <f t="shared" si="5"/>
        <v>1.1080068846262114</v>
      </c>
      <c r="J24" s="1069">
        <f t="shared" si="5"/>
        <v>0.66298057638163932</v>
      </c>
      <c r="K24" s="1069">
        <f t="shared" si="5"/>
        <v>0.86680690961541784</v>
      </c>
      <c r="L24" s="1222">
        <f t="shared" si="5"/>
        <v>0</v>
      </c>
      <c r="M24" s="1222">
        <f t="shared" si="5"/>
        <v>0</v>
      </c>
      <c r="N24" s="1223">
        <f t="shared" si="5"/>
        <v>0</v>
      </c>
    </row>
    <row r="25" spans="1:15" x14ac:dyDescent="0.25">
      <c r="D25" s="240"/>
      <c r="F25" s="240"/>
      <c r="K25" s="241"/>
      <c r="L25" s="240"/>
    </row>
    <row r="26" spans="1:15" ht="15.75" thickBot="1" x14ac:dyDescent="0.3">
      <c r="A26" s="242"/>
    </row>
    <row r="27" spans="1:15" x14ac:dyDescent="0.25">
      <c r="A27" s="12" t="s">
        <v>403</v>
      </c>
      <c r="C27" s="928">
        <v>9000000</v>
      </c>
      <c r="D27" s="928">
        <v>9000000</v>
      </c>
      <c r="E27" s="928">
        <v>9000000</v>
      </c>
      <c r="F27" s="928">
        <v>9000000</v>
      </c>
      <c r="G27" s="928">
        <v>9000000</v>
      </c>
      <c r="H27" s="928">
        <v>9000000</v>
      </c>
      <c r="I27" s="928">
        <v>9000000</v>
      </c>
      <c r="J27" s="928">
        <v>9000000</v>
      </c>
      <c r="K27" s="928">
        <v>9000000</v>
      </c>
      <c r="L27" s="928">
        <v>9000000</v>
      </c>
      <c r="M27" s="928">
        <v>9000000</v>
      </c>
      <c r="N27" s="929">
        <v>9000000</v>
      </c>
    </row>
    <row r="28" spans="1:15" ht="15.75" thickBot="1" x14ac:dyDescent="0.3">
      <c r="A28" s="12" t="s">
        <v>404</v>
      </c>
      <c r="C28" s="243">
        <f t="shared" ref="C28:N28" si="6">+C15</f>
        <v>8953702.5380000006</v>
      </c>
      <c r="D28" s="244">
        <f t="shared" si="6"/>
        <v>9850651.8957000002</v>
      </c>
      <c r="E28" s="1145">
        <f t="shared" si="6"/>
        <v>8529968.7944000009</v>
      </c>
      <c r="F28" s="1145">
        <f t="shared" si="6"/>
        <v>8449865.6579999998</v>
      </c>
      <c r="G28" s="244">
        <f t="shared" si="6"/>
        <v>9580660.242899999</v>
      </c>
      <c r="H28" s="1145">
        <f t="shared" si="6"/>
        <v>8380386.861800001</v>
      </c>
      <c r="I28" s="244">
        <f t="shared" si="6"/>
        <v>9964742.4915999994</v>
      </c>
      <c r="J28" s="244">
        <f t="shared" si="6"/>
        <v>6090370.9956999989</v>
      </c>
      <c r="K28" s="244">
        <f t="shared" si="6"/>
        <v>7477223.1924999999</v>
      </c>
      <c r="L28" s="244">
        <f t="shared" si="6"/>
        <v>68866050.460600004</v>
      </c>
      <c r="M28" s="244">
        <f t="shared" si="6"/>
        <v>7651783.3845111113</v>
      </c>
      <c r="N28" s="245">
        <f t="shared" si="6"/>
        <v>0</v>
      </c>
    </row>
    <row r="29" spans="1:15" s="247" customFormat="1" ht="15.75" thickBot="1" x14ac:dyDescent="0.3">
      <c r="A29" s="246"/>
      <c r="C29" s="408">
        <f>(C28*100%)/C27</f>
        <v>0.99485583755555562</v>
      </c>
      <c r="D29" s="408">
        <f t="shared" ref="D29:N29" si="7">(D28*100%)/D27</f>
        <v>1.0945168773</v>
      </c>
      <c r="E29" s="1068">
        <f t="shared" si="7"/>
        <v>0.94777431048888905</v>
      </c>
      <c r="F29" s="1068">
        <f t="shared" si="7"/>
        <v>0.93887396199999995</v>
      </c>
      <c r="G29" s="408">
        <f t="shared" si="7"/>
        <v>1.0645178047666666</v>
      </c>
      <c r="H29" s="1068">
        <f t="shared" si="7"/>
        <v>0.93115409575555563</v>
      </c>
      <c r="I29" s="408">
        <f t="shared" si="7"/>
        <v>1.1071936101777777</v>
      </c>
      <c r="J29" s="1068">
        <f t="shared" si="7"/>
        <v>0.67670788841111096</v>
      </c>
      <c r="K29" s="1068">
        <f t="shared" si="7"/>
        <v>0.83080257694444448</v>
      </c>
      <c r="L29" s="1068">
        <f t="shared" si="7"/>
        <v>7.6517833845111118</v>
      </c>
      <c r="M29" s="1068">
        <f t="shared" si="7"/>
        <v>0.85019815383456787</v>
      </c>
      <c r="N29" s="1224">
        <f t="shared" si="7"/>
        <v>0</v>
      </c>
    </row>
    <row r="30" spans="1:15" x14ac:dyDescent="0.25">
      <c r="A30" s="12"/>
      <c r="C30" s="787"/>
      <c r="D30" s="787"/>
      <c r="E30" s="787"/>
      <c r="F30" s="787"/>
      <c r="G30" s="787"/>
      <c r="H30" s="787"/>
      <c r="I30" s="787"/>
      <c r="J30" s="787"/>
      <c r="K30" s="787"/>
      <c r="L30" s="787"/>
      <c r="M30" s="787"/>
      <c r="N30" s="788"/>
    </row>
    <row r="31" spans="1:15" x14ac:dyDescent="0.25">
      <c r="C31" s="789" t="s">
        <v>1</v>
      </c>
      <c r="D31" s="789" t="s">
        <v>2</v>
      </c>
      <c r="E31" s="789" t="s">
        <v>3</v>
      </c>
      <c r="F31" s="789" t="s">
        <v>4</v>
      </c>
      <c r="G31" s="789" t="s">
        <v>5</v>
      </c>
      <c r="H31" s="789" t="s">
        <v>6</v>
      </c>
      <c r="I31" s="789" t="s">
        <v>7</v>
      </c>
      <c r="J31" s="789" t="s">
        <v>8</v>
      </c>
      <c r="K31" s="789" t="s">
        <v>9</v>
      </c>
      <c r="L31" s="789" t="s">
        <v>10</v>
      </c>
      <c r="M31" s="789" t="s">
        <v>11</v>
      </c>
      <c r="N31" s="789" t="s">
        <v>12</v>
      </c>
    </row>
    <row r="32" spans="1:15" x14ac:dyDescent="0.25">
      <c r="A32" s="12" t="s">
        <v>405</v>
      </c>
      <c r="B32" t="s">
        <v>406</v>
      </c>
      <c r="C32" s="248">
        <v>1600</v>
      </c>
      <c r="D32" s="248">
        <v>1600</v>
      </c>
      <c r="E32" s="248">
        <v>1600</v>
      </c>
      <c r="F32" s="248">
        <v>1600</v>
      </c>
      <c r="G32" s="248">
        <v>1600</v>
      </c>
      <c r="H32" s="248">
        <v>1600</v>
      </c>
      <c r="I32" s="248">
        <v>1600</v>
      </c>
      <c r="J32" s="1225"/>
      <c r="K32" s="249"/>
      <c r="L32" s="248"/>
      <c r="M32" s="248"/>
      <c r="N32" s="248"/>
    </row>
    <row r="33" spans="1:14" x14ac:dyDescent="0.25">
      <c r="A33" s="250">
        <v>4000</v>
      </c>
      <c r="B33" t="s">
        <v>407</v>
      </c>
      <c r="C33" s="248">
        <v>800</v>
      </c>
      <c r="D33" s="248">
        <v>800</v>
      </c>
      <c r="E33" s="248">
        <v>800</v>
      </c>
      <c r="F33" s="248">
        <v>0</v>
      </c>
      <c r="G33" s="248">
        <v>800</v>
      </c>
      <c r="H33" s="248">
        <v>800</v>
      </c>
      <c r="I33" s="248">
        <v>800</v>
      </c>
      <c r="J33" s="1225"/>
      <c r="K33" s="248"/>
      <c r="L33" s="248"/>
      <c r="M33" s="248"/>
      <c r="N33" s="248"/>
    </row>
    <row r="34" spans="1:14" x14ac:dyDescent="0.25">
      <c r="A34" s="12"/>
      <c r="B34" t="s">
        <v>408</v>
      </c>
      <c r="C34" s="248">
        <v>1600</v>
      </c>
      <c r="D34" s="248">
        <v>1600</v>
      </c>
      <c r="E34" s="248">
        <v>1600</v>
      </c>
      <c r="F34" s="248">
        <v>0</v>
      </c>
      <c r="G34" s="248">
        <v>1600</v>
      </c>
      <c r="H34" s="248">
        <v>0</v>
      </c>
      <c r="I34" s="248">
        <v>1600</v>
      </c>
      <c r="J34" s="1225"/>
      <c r="K34" s="248"/>
      <c r="L34" s="248"/>
      <c r="M34" s="248"/>
      <c r="N34" s="248"/>
    </row>
    <row r="35" spans="1:14" x14ac:dyDescent="0.25">
      <c r="B35" s="12" t="s">
        <v>409</v>
      </c>
      <c r="C35" s="251">
        <f t="shared" ref="C35:N35" si="8">SUM(C32:C34)</f>
        <v>4000</v>
      </c>
      <c r="D35" s="251">
        <f t="shared" si="8"/>
        <v>4000</v>
      </c>
      <c r="E35" s="251">
        <f t="shared" si="8"/>
        <v>4000</v>
      </c>
      <c r="F35" s="251">
        <f t="shared" si="8"/>
        <v>1600</v>
      </c>
      <c r="G35" s="251">
        <f t="shared" si="8"/>
        <v>4000</v>
      </c>
      <c r="H35" s="251">
        <f t="shared" si="8"/>
        <v>2400</v>
      </c>
      <c r="I35" s="251">
        <f t="shared" si="8"/>
        <v>4000</v>
      </c>
      <c r="J35" s="251">
        <f t="shared" si="8"/>
        <v>0</v>
      </c>
      <c r="K35" s="249">
        <f t="shared" si="8"/>
        <v>0</v>
      </c>
      <c r="L35" s="251">
        <f t="shared" si="8"/>
        <v>0</v>
      </c>
      <c r="M35" s="251">
        <f t="shared" si="8"/>
        <v>0</v>
      </c>
      <c r="N35" s="251">
        <f t="shared" si="8"/>
        <v>0</v>
      </c>
    </row>
    <row r="36" spans="1:14" x14ac:dyDescent="0.25">
      <c r="A36" s="12" t="s">
        <v>410</v>
      </c>
      <c r="C36" s="39"/>
      <c r="D36" s="39"/>
      <c r="E36" s="34"/>
      <c r="F36" s="39">
        <f>800+1600</f>
        <v>2400</v>
      </c>
      <c r="G36" s="34"/>
      <c r="H36" s="34"/>
      <c r="I36" s="34"/>
      <c r="J36" s="34"/>
      <c r="K36" s="16"/>
      <c r="L36" s="34"/>
      <c r="M36" s="34"/>
      <c r="N36" s="34"/>
    </row>
    <row r="37" spans="1:14" x14ac:dyDescent="0.25">
      <c r="A37" s="250">
        <v>3500</v>
      </c>
      <c r="B37" t="s">
        <v>411</v>
      </c>
      <c r="C37" s="248">
        <v>1750</v>
      </c>
      <c r="D37" s="248">
        <v>1750</v>
      </c>
      <c r="E37" s="248">
        <v>1750</v>
      </c>
      <c r="F37" s="248">
        <v>1750</v>
      </c>
      <c r="G37" s="248">
        <v>1750</v>
      </c>
      <c r="H37" s="248">
        <v>1750</v>
      </c>
      <c r="I37" s="248">
        <v>1750</v>
      </c>
      <c r="J37" s="1225"/>
      <c r="K37" s="248"/>
      <c r="L37" s="248"/>
      <c r="M37" s="248"/>
      <c r="N37" s="248"/>
    </row>
    <row r="38" spans="1:14" x14ac:dyDescent="0.25">
      <c r="B38" t="s">
        <v>412</v>
      </c>
      <c r="C38" s="248">
        <v>1750</v>
      </c>
      <c r="D38" s="248">
        <v>1750</v>
      </c>
      <c r="E38" s="248">
        <v>1750</v>
      </c>
      <c r="F38" s="248">
        <v>0</v>
      </c>
      <c r="G38" s="248">
        <v>1750</v>
      </c>
      <c r="H38" s="248">
        <v>0</v>
      </c>
      <c r="I38" s="248">
        <v>1750</v>
      </c>
      <c r="J38" s="1225"/>
      <c r="K38" s="248"/>
      <c r="L38" s="248"/>
      <c r="M38" s="248"/>
      <c r="N38" s="248"/>
    </row>
    <row r="39" spans="1:14" x14ac:dyDescent="0.25">
      <c r="B39" s="12" t="s">
        <v>409</v>
      </c>
      <c r="C39" s="249">
        <f t="shared" ref="C39:N39" si="9">SUM(C37:C38)</f>
        <v>3500</v>
      </c>
      <c r="D39" s="249">
        <f t="shared" si="9"/>
        <v>3500</v>
      </c>
      <c r="E39" s="249">
        <f t="shared" si="9"/>
        <v>3500</v>
      </c>
      <c r="F39" s="249">
        <f t="shared" si="9"/>
        <v>1750</v>
      </c>
      <c r="G39" s="249">
        <f t="shared" si="9"/>
        <v>3500</v>
      </c>
      <c r="H39" s="249">
        <f t="shared" si="9"/>
        <v>1750</v>
      </c>
      <c r="I39" s="249">
        <f t="shared" si="9"/>
        <v>3500</v>
      </c>
      <c r="J39" s="249">
        <f t="shared" si="9"/>
        <v>0</v>
      </c>
      <c r="K39" s="249">
        <f t="shared" si="9"/>
        <v>0</v>
      </c>
      <c r="L39" s="249">
        <f t="shared" si="9"/>
        <v>0</v>
      </c>
      <c r="M39" s="249">
        <f t="shared" si="9"/>
        <v>0</v>
      </c>
      <c r="N39" s="249">
        <f t="shared" si="9"/>
        <v>0</v>
      </c>
    </row>
    <row r="40" spans="1:14" x14ac:dyDescent="0.25">
      <c r="F40" s="15">
        <v>1750</v>
      </c>
    </row>
  </sheetData>
  <mergeCells count="1">
    <mergeCell ref="B2:N3"/>
  </mergeCells>
  <phoneticPr fontId="92" type="noConversion"/>
  <pageMargins left="0.17" right="0.22" top="0.75" bottom="0.28000000000000003" header="0.3" footer="0.3"/>
  <pageSetup paperSize="9" scale="45" orientation="landscape" r:id="rId1"/>
  <legacyDrawing r:id="rId2"/>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12C70-378E-4651-BE50-9DFF264FD16C}">
  <sheetPr codeName="Hoja59">
    <tabColor rgb="FFFF0000"/>
    <pageSetUpPr fitToPage="1"/>
  </sheetPr>
  <dimension ref="A1:Q44"/>
  <sheetViews>
    <sheetView zoomScale="80" zoomScaleNormal="80" zoomScaleSheetLayoutView="80" workbookViewId="0">
      <selection activeCell="P27" sqref="P27"/>
    </sheetView>
  </sheetViews>
  <sheetFormatPr baseColWidth="10" defaultColWidth="11.42578125" defaultRowHeight="15" x14ac:dyDescent="0.25"/>
  <cols>
    <col min="1" max="1" width="44.7109375" customWidth="1"/>
    <col min="2" max="2" width="21.42578125" customWidth="1"/>
    <col min="3" max="3" width="16" customWidth="1"/>
    <col min="4" max="4" width="15.85546875" customWidth="1"/>
    <col min="5" max="5" width="15.42578125" customWidth="1"/>
    <col min="6" max="7" width="15.85546875" customWidth="1"/>
    <col min="8" max="8" width="16.28515625" customWidth="1"/>
    <col min="9" max="9" width="16.85546875" customWidth="1"/>
    <col min="10" max="10" width="14.7109375" customWidth="1"/>
    <col min="11" max="11" width="15.42578125" customWidth="1"/>
    <col min="12" max="12" width="16.140625" customWidth="1"/>
    <col min="13" max="13" width="16" customWidth="1"/>
    <col min="14" max="14" width="15.28515625" customWidth="1"/>
    <col min="15" max="15" width="16" bestFit="1" customWidth="1"/>
    <col min="16" max="16" width="17.42578125" customWidth="1"/>
  </cols>
  <sheetData>
    <row r="1" spans="1:17" ht="15.75" thickBot="1" x14ac:dyDescent="0.3"/>
    <row r="2" spans="1:17" ht="15.75" customHeight="1" x14ac:dyDescent="0.25">
      <c r="B2" s="1386" t="s">
        <v>9950</v>
      </c>
      <c r="C2" s="1387"/>
      <c r="D2" s="1387"/>
      <c r="E2" s="1387"/>
      <c r="F2" s="1387"/>
      <c r="G2" s="1387"/>
      <c r="H2" s="1387"/>
      <c r="I2" s="1387"/>
      <c r="J2" s="1387"/>
      <c r="K2" s="1387"/>
      <c r="L2" s="1387"/>
      <c r="M2" s="1387"/>
      <c r="N2" s="1388"/>
    </row>
    <row r="3" spans="1:17" ht="15.75" customHeight="1" thickBot="1" x14ac:dyDescent="0.3">
      <c r="B3" s="1389"/>
      <c r="C3" s="1390"/>
      <c r="D3" s="1390"/>
      <c r="E3" s="1390"/>
      <c r="F3" s="1390"/>
      <c r="G3" s="1390"/>
      <c r="H3" s="1390"/>
      <c r="I3" s="1390"/>
      <c r="J3" s="1390"/>
      <c r="K3" s="1390"/>
      <c r="L3" s="1390"/>
      <c r="M3" s="1390"/>
      <c r="N3" s="1391"/>
    </row>
    <row r="4" spans="1:17" ht="15.75" thickBot="1" x14ac:dyDescent="0.3">
      <c r="B4" s="95" t="s">
        <v>12</v>
      </c>
      <c r="C4" s="95" t="s">
        <v>1</v>
      </c>
      <c r="D4" s="96" t="s">
        <v>2</v>
      </c>
      <c r="E4" s="96" t="s">
        <v>3</v>
      </c>
      <c r="F4" s="95" t="s">
        <v>4</v>
      </c>
      <c r="G4" s="96" t="s">
        <v>5</v>
      </c>
      <c r="H4" s="96" t="s">
        <v>6</v>
      </c>
      <c r="I4" s="95" t="s">
        <v>7</v>
      </c>
      <c r="J4" s="96" t="s">
        <v>8</v>
      </c>
      <c r="K4" s="96" t="s">
        <v>9</v>
      </c>
      <c r="L4" s="95" t="s">
        <v>10</v>
      </c>
      <c r="M4" s="96" t="s">
        <v>11</v>
      </c>
      <c r="N4" s="96" t="s">
        <v>12</v>
      </c>
    </row>
    <row r="5" spans="1:17" x14ac:dyDescent="0.25">
      <c r="A5" s="4" t="s">
        <v>393</v>
      </c>
      <c r="B5" s="4"/>
      <c r="C5" s="252">
        <v>150000</v>
      </c>
      <c r="D5" s="252">
        <v>150000</v>
      </c>
      <c r="E5" s="252">
        <v>150000</v>
      </c>
      <c r="F5" s="252">
        <v>150000</v>
      </c>
      <c r="G5" s="252">
        <v>150000</v>
      </c>
      <c r="H5" s="252">
        <v>150000</v>
      </c>
      <c r="I5" s="252">
        <v>150000</v>
      </c>
      <c r="J5" s="252">
        <v>150000</v>
      </c>
      <c r="K5" s="252">
        <v>150000</v>
      </c>
      <c r="L5" s="252">
        <v>150000</v>
      </c>
      <c r="M5" s="252">
        <v>150000</v>
      </c>
      <c r="N5" s="252">
        <v>150000</v>
      </c>
    </row>
    <row r="6" spans="1:17" x14ac:dyDescent="0.25">
      <c r="B6" s="204"/>
      <c r="C6" s="226">
        <v>1</v>
      </c>
      <c r="D6" s="226">
        <v>1</v>
      </c>
      <c r="E6" s="226">
        <v>1</v>
      </c>
      <c r="F6" s="226">
        <v>1</v>
      </c>
      <c r="G6" s="226">
        <v>1</v>
      </c>
      <c r="H6" s="226">
        <v>1</v>
      </c>
      <c r="I6" s="226">
        <v>1</v>
      </c>
      <c r="J6" s="226">
        <v>1</v>
      </c>
      <c r="K6" s="226">
        <v>1</v>
      </c>
      <c r="L6" s="226">
        <v>1</v>
      </c>
      <c r="M6" s="226">
        <v>1</v>
      </c>
      <c r="N6" s="226">
        <v>1</v>
      </c>
    </row>
    <row r="7" spans="1:17" x14ac:dyDescent="0.25">
      <c r="A7" s="12" t="s">
        <v>394</v>
      </c>
      <c r="B7" s="253"/>
      <c r="C7" s="227">
        <f>+'ED0S FIN CAMPECHE'!B42</f>
        <v>608977.96338999958</v>
      </c>
      <c r="D7" s="227">
        <f>+'ED0S FIN CAMPECHE'!C42</f>
        <v>-431532.74059750105</v>
      </c>
      <c r="E7" s="227">
        <f>+'ED0S FIN CAMPECHE'!D42</f>
        <v>239166.12690000009</v>
      </c>
      <c r="F7" s="227">
        <f>+'ED0S FIN CAMPECHE'!E42</f>
        <v>562002.00860000192</v>
      </c>
      <c r="G7" s="227">
        <f>+'ED0S FIN CAMPECHE'!F42</f>
        <v>226017.3063000004</v>
      </c>
      <c r="H7" s="227">
        <f>+'ED0S FIN CAMPECHE'!G42</f>
        <v>283464.97951180534</v>
      </c>
      <c r="I7" s="227">
        <f>+'ED0S FIN CAMPECHE'!H42</f>
        <v>630066.74613999831</v>
      </c>
      <c r="J7" s="227">
        <f>+'ED0S FIN CAMPECHE'!I42</f>
        <v>267810.27537749923</v>
      </c>
      <c r="K7" s="227">
        <f>+'ED0S FIN CAMPECHE'!J42</f>
        <v>177590.21774200132</v>
      </c>
      <c r="L7" s="227">
        <f>+'ED0S FIN CAMPECHE'!L42</f>
        <v>2563562.8833638048</v>
      </c>
      <c r="M7" s="227">
        <f>+'ED0S FIN CAMPECHE'!M42</f>
        <v>284840.32037375611</v>
      </c>
      <c r="N7" s="227">
        <f>+'ED0S FIN CAMPECHE'!N42</f>
        <v>7.5866426657101124E-2</v>
      </c>
    </row>
    <row r="8" spans="1:17" x14ac:dyDescent="0.25">
      <c r="A8" s="228" t="s">
        <v>395</v>
      </c>
      <c r="B8" s="254"/>
      <c r="C8" s="229">
        <f>+C7*C6/C5</f>
        <v>4.0598530892666638</v>
      </c>
      <c r="D8" s="229">
        <f t="shared" ref="D8:N8" si="0">+D7*D6/D5</f>
        <v>-2.8768849373166736</v>
      </c>
      <c r="E8" s="229">
        <f t="shared" si="0"/>
        <v>1.5944408460000006</v>
      </c>
      <c r="F8" s="229">
        <f t="shared" si="0"/>
        <v>3.7466800573333461</v>
      </c>
      <c r="G8" s="229">
        <f t="shared" si="0"/>
        <v>1.5067820420000027</v>
      </c>
      <c r="H8" s="229">
        <f t="shared" si="0"/>
        <v>1.8897665300787023</v>
      </c>
      <c r="I8" s="843">
        <f t="shared" si="0"/>
        <v>4.2004449742666559</v>
      </c>
      <c r="J8" s="229">
        <f t="shared" si="0"/>
        <v>1.7854018358499948</v>
      </c>
      <c r="K8" s="229">
        <f t="shared" si="0"/>
        <v>1.1839347849466755</v>
      </c>
      <c r="L8" s="229">
        <f t="shared" si="0"/>
        <v>17.090419222425364</v>
      </c>
      <c r="M8" s="229">
        <f t="shared" si="0"/>
        <v>1.8989354691583742</v>
      </c>
      <c r="N8" s="229">
        <f t="shared" si="0"/>
        <v>5.0577617771400745E-7</v>
      </c>
    </row>
    <row r="9" spans="1:17" x14ac:dyDescent="0.25">
      <c r="B9" s="204"/>
      <c r="C9" s="204"/>
      <c r="D9" s="204"/>
      <c r="E9" s="204"/>
      <c r="F9" s="204"/>
      <c r="G9" s="204"/>
      <c r="H9" s="204"/>
      <c r="I9" s="204"/>
      <c r="J9" s="204"/>
      <c r="K9" s="204"/>
      <c r="L9" s="204"/>
      <c r="M9" s="204"/>
      <c r="N9" s="204"/>
    </row>
    <row r="11" spans="1:17" ht="16.5" thickBot="1" x14ac:dyDescent="0.3">
      <c r="A11" s="230" t="s">
        <v>158</v>
      </c>
    </row>
    <row r="12" spans="1:17" ht="15.75" thickBot="1" x14ac:dyDescent="0.3">
      <c r="A12" s="12" t="s">
        <v>396</v>
      </c>
      <c r="B12" s="231">
        <v>45261</v>
      </c>
      <c r="C12" s="95" t="s">
        <v>1</v>
      </c>
      <c r="D12" s="96" t="s">
        <v>2</v>
      </c>
      <c r="E12" s="96" t="s">
        <v>3</v>
      </c>
      <c r="F12" s="95" t="s">
        <v>4</v>
      </c>
      <c r="G12" s="96" t="s">
        <v>5</v>
      </c>
      <c r="H12" s="96" t="s">
        <v>6</v>
      </c>
      <c r="I12" s="95" t="s">
        <v>7</v>
      </c>
      <c r="J12" s="96" t="s">
        <v>8</v>
      </c>
      <c r="K12" s="96" t="s">
        <v>9</v>
      </c>
      <c r="L12" s="95" t="s">
        <v>10</v>
      </c>
      <c r="M12" s="96" t="s">
        <v>11</v>
      </c>
      <c r="N12" s="96" t="s">
        <v>12</v>
      </c>
    </row>
    <row r="13" spans="1:17" x14ac:dyDescent="0.25">
      <c r="A13" s="12" t="s">
        <v>397</v>
      </c>
      <c r="B13" s="31">
        <v>3422073.1836000006</v>
      </c>
      <c r="C13" s="232">
        <f>+'ED0S FIN CAMPECHE'!B8</f>
        <v>4289496.1411999995</v>
      </c>
      <c r="D13" s="232">
        <f>+'ED0S FIN CAMPECHE'!C8</f>
        <v>3442136.4315999993</v>
      </c>
      <c r="E13" s="232">
        <f>+'ED0S FIN CAMPECHE'!D8</f>
        <v>4276558.8455999997</v>
      </c>
      <c r="F13" s="232">
        <f>+'ED0S FIN CAMPECHE'!E8</f>
        <v>3812592.508200001</v>
      </c>
      <c r="G13" s="232">
        <f>+'ED0S FIN CAMPECHE'!F8</f>
        <v>4016404.2083999999</v>
      </c>
      <c r="H13" s="232">
        <f>+'ED0S FIN CAMPECHE'!G8</f>
        <v>3949994.217600002</v>
      </c>
      <c r="I13" s="232">
        <f>+'ED0S FIN CAMPECHE'!H8</f>
        <v>4142878.591599999</v>
      </c>
      <c r="J13" s="232">
        <f>+'ED0S FIN CAMPECHE'!I8</f>
        <v>2611646.7443999993</v>
      </c>
      <c r="K13" s="232">
        <f>+'ED0S FIN CAMPECHE'!J8</f>
        <v>3248771.134800001</v>
      </c>
      <c r="L13" s="232">
        <f>+'ED0S FIN CAMPECHE'!L8</f>
        <v>33790478.823399998</v>
      </c>
      <c r="M13" s="232">
        <f>+'ED0S FIN CAMPECHE'!M8</f>
        <v>3754497.6470444445</v>
      </c>
      <c r="N13" s="232">
        <f>+'ED0S FIN CAMPECHE'!N8</f>
        <v>0</v>
      </c>
    </row>
    <row r="14" spans="1:17" x14ac:dyDescent="0.25">
      <c r="A14" s="12" t="s">
        <v>37</v>
      </c>
      <c r="B14" s="31">
        <v>987.51959999999997</v>
      </c>
      <c r="C14" s="232">
        <f>+'UTILIDAD VTS CAMPECHE'!B38</f>
        <v>3204.8944000000001</v>
      </c>
      <c r="D14" s="232">
        <f>+'UTILIDAD VTS CAMPECHE'!C38</f>
        <v>116092.9856</v>
      </c>
      <c r="E14" s="232">
        <f>+'UTILIDAD VTS CAMPECHE'!D38</f>
        <v>60259.842400000001</v>
      </c>
      <c r="F14" s="232">
        <f>+'UTILIDAD VTS CAMPECHE'!E38</f>
        <v>102612.9852</v>
      </c>
      <c r="G14" s="232">
        <f>+'UTILIDAD VTS CAMPECHE'!F38</f>
        <v>75085.871999999988</v>
      </c>
      <c r="H14" s="232">
        <f>+'UTILIDAD VTS CAMPECHE'!G38</f>
        <v>67858.689199999993</v>
      </c>
      <c r="I14" s="232">
        <f>+'UTILIDAD VTS CAMPECHE'!H38</f>
        <v>121308.79799999998</v>
      </c>
      <c r="J14" s="232">
        <f>+'UTILIDAD VTS CAMPECHE'!I38</f>
        <v>39727.19279999999</v>
      </c>
      <c r="K14" s="232">
        <f>+'UTILIDAD VTS CAMPECHE'!J38</f>
        <v>23031.567999999999</v>
      </c>
      <c r="L14" s="232">
        <f>+'UTILIDAD VTS CAMPECHE'!K38</f>
        <v>0</v>
      </c>
      <c r="M14" s="232">
        <f>+'UTILIDAD VTS CAMPECHE'!L38</f>
        <v>0</v>
      </c>
      <c r="N14" s="232">
        <f>+'UTILIDAD VTS CAMPECHE'!M38</f>
        <v>0</v>
      </c>
    </row>
    <row r="15" spans="1:17" x14ac:dyDescent="0.25">
      <c r="A15" s="265" t="s">
        <v>398</v>
      </c>
      <c r="B15" s="266">
        <v>3423060.7032000008</v>
      </c>
      <c r="C15" s="266">
        <f>+C13+C14</f>
        <v>4292701.0355999991</v>
      </c>
      <c r="D15" s="266">
        <f>+D13+D14</f>
        <v>3558229.4171999991</v>
      </c>
      <c r="E15" s="266">
        <f t="shared" ref="E15:I15" si="1">+E13+E14</f>
        <v>4336818.6880000001</v>
      </c>
      <c r="F15" s="266">
        <f t="shared" si="1"/>
        <v>3915205.493400001</v>
      </c>
      <c r="G15" s="266">
        <f t="shared" si="1"/>
        <v>4091490.0803999999</v>
      </c>
      <c r="H15" s="266">
        <f t="shared" si="1"/>
        <v>4017852.9068000019</v>
      </c>
      <c r="I15" s="266">
        <f t="shared" si="1"/>
        <v>4264187.3895999994</v>
      </c>
      <c r="J15" s="266">
        <f>+J13+J14</f>
        <v>2651373.9371999991</v>
      </c>
      <c r="K15" s="266">
        <f>+K13+K14</f>
        <v>3271802.702800001</v>
      </c>
      <c r="L15" s="266">
        <f t="shared" ref="L15:N15" si="2">+L13+L14</f>
        <v>33790478.823399998</v>
      </c>
      <c r="M15" s="266">
        <f t="shared" si="2"/>
        <v>3754497.6470444445</v>
      </c>
      <c r="N15" s="266">
        <f t="shared" si="2"/>
        <v>0</v>
      </c>
      <c r="O15" s="31">
        <f>SUM(B15:G15)</f>
        <v>23617505.417800002</v>
      </c>
    </row>
    <row r="16" spans="1:17" ht="19.5" x14ac:dyDescent="0.3">
      <c r="A16" s="274" t="s">
        <v>399</v>
      </c>
      <c r="B16" s="274"/>
      <c r="C16" s="275">
        <v>3333138</v>
      </c>
      <c r="D16" s="275">
        <f>3841929.68-90000</f>
        <v>3751929.68</v>
      </c>
      <c r="E16" s="275">
        <v>3925358.45</v>
      </c>
      <c r="F16" s="275">
        <v>3625693.34</v>
      </c>
      <c r="G16" s="275">
        <v>4011419.45</v>
      </c>
      <c r="H16" s="276">
        <v>3970384.29</v>
      </c>
      <c r="I16" s="277">
        <v>4337159.0500000017</v>
      </c>
      <c r="J16" s="277">
        <v>3459237.1900000004</v>
      </c>
      <c r="K16" s="277">
        <v>2810794.7110000001</v>
      </c>
      <c r="L16" s="277"/>
      <c r="M16" s="277"/>
      <c r="N16" s="277"/>
      <c r="O16" s="31">
        <f>SUM(C16:I16)</f>
        <v>26955082.259999998</v>
      </c>
      <c r="P16" s="31">
        <f>+O16-O15</f>
        <v>3337576.8421999961</v>
      </c>
      <c r="Q16" s="591" t="s">
        <v>4404</v>
      </c>
    </row>
    <row r="17" spans="1:14" x14ac:dyDescent="0.25">
      <c r="A17" s="228" t="s">
        <v>395</v>
      </c>
      <c r="B17" s="255"/>
      <c r="C17" s="511">
        <f t="shared" ref="C17" si="3">+(C16*100%)/B15</f>
        <v>0.97373032178017238</v>
      </c>
      <c r="D17" s="514">
        <f>+(D16*100%)/C15</f>
        <v>0.87402538608784941</v>
      </c>
      <c r="E17" s="511">
        <f t="shared" ref="E17:N17" si="4">+(E16*100%)/D15</f>
        <v>1.103177448599955</v>
      </c>
      <c r="F17" s="514">
        <f t="shared" si="4"/>
        <v>0.83602603678874388</v>
      </c>
      <c r="G17" s="511">
        <f t="shared" si="4"/>
        <v>1.0245744333885387</v>
      </c>
      <c r="H17" s="514">
        <f t="shared" si="4"/>
        <v>0.97040056604801539</v>
      </c>
      <c r="I17" s="511">
        <f t="shared" si="4"/>
        <v>1.0794718349842005</v>
      </c>
      <c r="J17" s="514">
        <f t="shared" si="4"/>
        <v>0.81123010645282478</v>
      </c>
      <c r="K17" s="511">
        <f t="shared" si="4"/>
        <v>1.0601276083932387</v>
      </c>
      <c r="L17" s="511">
        <f t="shared" si="4"/>
        <v>0</v>
      </c>
      <c r="M17" s="511">
        <f t="shared" si="4"/>
        <v>0</v>
      </c>
      <c r="N17" s="511">
        <f t="shared" si="4"/>
        <v>0</v>
      </c>
    </row>
    <row r="18" spans="1:14" x14ac:dyDescent="0.25">
      <c r="C18" s="227">
        <f>+C16-B15</f>
        <v>-89922.703200000804</v>
      </c>
      <c r="D18" s="227">
        <f>+D16-C15</f>
        <v>-540771.35559999896</v>
      </c>
      <c r="E18" s="227">
        <f>+E16-D15</f>
        <v>367129.03280000109</v>
      </c>
      <c r="F18" s="227">
        <f>+F16-E15</f>
        <v>-711125.34800000023</v>
      </c>
      <c r="G18" s="227">
        <f t="shared" ref="G18:N18" si="5">+G16-F15</f>
        <v>96213.956599999219</v>
      </c>
      <c r="H18" s="227">
        <f t="shared" si="5"/>
        <v>-121105.79039999982</v>
      </c>
      <c r="I18" s="227">
        <f t="shared" si="5"/>
        <v>319306.14319999982</v>
      </c>
      <c r="J18" s="227">
        <f t="shared" si="5"/>
        <v>-804950.199599999</v>
      </c>
      <c r="K18" s="227">
        <f t="shared" si="5"/>
        <v>159420.77380000101</v>
      </c>
      <c r="L18" s="227">
        <f t="shared" si="5"/>
        <v>-3271802.702800001</v>
      </c>
      <c r="M18" s="227">
        <f t="shared" si="5"/>
        <v>-33790478.823399998</v>
      </c>
      <c r="N18" s="227">
        <f t="shared" si="5"/>
        <v>-3754497.6470444445</v>
      </c>
    </row>
    <row r="19" spans="1:14" x14ac:dyDescent="0.25">
      <c r="C19" s="204"/>
      <c r="D19" s="204"/>
      <c r="E19" s="204"/>
      <c r="F19" s="204"/>
      <c r="G19" s="227"/>
      <c r="H19" s="227"/>
      <c r="I19" s="204"/>
      <c r="J19" s="204"/>
      <c r="K19" s="204"/>
      <c r="L19" s="204"/>
      <c r="M19" s="204"/>
      <c r="N19" s="204"/>
    </row>
    <row r="20" spans="1:14" ht="15.75" thickBot="1" x14ac:dyDescent="0.3">
      <c r="C20" s="204"/>
      <c r="D20" s="204"/>
      <c r="E20" s="204"/>
      <c r="F20" s="204"/>
      <c r="G20" s="204"/>
      <c r="H20" s="227"/>
      <c r="I20" s="204"/>
      <c r="J20" s="204"/>
      <c r="K20" s="204"/>
      <c r="L20" s="204"/>
      <c r="M20" s="204"/>
      <c r="N20" s="204"/>
    </row>
    <row r="21" spans="1:14" x14ac:dyDescent="0.25">
      <c r="A21" s="12" t="s">
        <v>2034</v>
      </c>
      <c r="B21" s="235" t="s">
        <v>401</v>
      </c>
      <c r="C21" s="256">
        <v>50015</v>
      </c>
      <c r="D21" s="257">
        <v>45060</v>
      </c>
      <c r="E21" s="257">
        <v>51571</v>
      </c>
      <c r="F21" s="257">
        <v>51327</v>
      </c>
      <c r="G21" s="257">
        <v>51905</v>
      </c>
      <c r="H21" s="257">
        <v>54567</v>
      </c>
      <c r="I21" s="257">
        <v>50777</v>
      </c>
      <c r="J21" s="257">
        <v>52734</v>
      </c>
      <c r="K21" s="257">
        <v>49027</v>
      </c>
      <c r="L21" s="257">
        <v>52692</v>
      </c>
      <c r="M21" s="257">
        <v>50496</v>
      </c>
      <c r="N21" s="258">
        <v>49790</v>
      </c>
    </row>
    <row r="22" spans="1:14" ht="15.75" thickBot="1" x14ac:dyDescent="0.3">
      <c r="A22" s="12" t="s">
        <v>402</v>
      </c>
      <c r="C22" s="943">
        <f>+'UTILIDAD VTS CAMPECHE'!B46</f>
        <v>62121.537999999971</v>
      </c>
      <c r="D22" s="943">
        <f>+'UTILIDAD VTS CAMPECHE'!C46</f>
        <v>58810.503999999994</v>
      </c>
      <c r="E22" s="943">
        <f>+'UTILIDAD VTS CAMPECHE'!D46</f>
        <v>68346.611999999994</v>
      </c>
      <c r="F22" s="943">
        <f>+'UTILIDAD VTS CAMPECHE'!E46</f>
        <v>59055.848000000005</v>
      </c>
      <c r="G22" s="943">
        <f>+'UTILIDAD VTS CAMPECHE'!F46</f>
        <v>60464.353999999999</v>
      </c>
      <c r="H22" s="943">
        <f>+'UTILIDAD VTS CAMPECHE'!G46</f>
        <v>65656.295999999958</v>
      </c>
      <c r="I22" s="943">
        <f>+'UTILIDAD VTS CAMPECHE'!H46</f>
        <v>65522.184000000001</v>
      </c>
      <c r="J22" s="943">
        <f>+'UTILIDAD VTS CAMPECHE'!I46</f>
        <v>39786.841999999997</v>
      </c>
      <c r="K22" s="943">
        <f>+'UTILIDAD VTS CAMPECHE'!J46</f>
        <v>45979.40800000001</v>
      </c>
      <c r="L22" s="943">
        <f>+'UTILIDAD VTS CAMPECHE'!K46</f>
        <v>0</v>
      </c>
      <c r="M22" s="943">
        <f>+'UTILIDAD VTS CAMPECHE'!L46</f>
        <v>0</v>
      </c>
      <c r="N22" s="943">
        <f>+'UTILIDAD VTS CAMPECHE'!M46</f>
        <v>0</v>
      </c>
    </row>
    <row r="23" spans="1:14" hidden="1" x14ac:dyDescent="0.25">
      <c r="A23" s="12"/>
      <c r="C23" s="921">
        <v>1</v>
      </c>
      <c r="D23" s="226">
        <v>1</v>
      </c>
      <c r="E23" s="226">
        <v>1</v>
      </c>
      <c r="F23" s="226">
        <v>1</v>
      </c>
      <c r="G23" s="226">
        <v>1</v>
      </c>
      <c r="H23" s="226">
        <v>1</v>
      </c>
      <c r="I23" s="226">
        <v>1</v>
      </c>
      <c r="J23" s="226">
        <v>1</v>
      </c>
      <c r="K23" s="226">
        <v>1</v>
      </c>
      <c r="L23" s="226">
        <v>1</v>
      </c>
      <c r="M23" s="226">
        <v>1</v>
      </c>
      <c r="N23" s="922">
        <v>1</v>
      </c>
    </row>
    <row r="24" spans="1:14" ht="15.75" thickBot="1" x14ac:dyDescent="0.3">
      <c r="C24" s="408">
        <f>+C23*C22/C21</f>
        <v>1.2420581425572323</v>
      </c>
      <c r="D24" s="923">
        <f t="shared" ref="D24:N24" si="6">+D23*D22/D21</f>
        <v>1.3051598757212604</v>
      </c>
      <c r="E24" s="923">
        <f t="shared" si="6"/>
        <v>1.3252915786003761</v>
      </c>
      <c r="F24" s="923">
        <f t="shared" si="6"/>
        <v>1.1505805521460442</v>
      </c>
      <c r="G24" s="923">
        <f t="shared" si="6"/>
        <v>1.164904228879684</v>
      </c>
      <c r="H24" s="923">
        <f t="shared" si="6"/>
        <v>1.2032234867227438</v>
      </c>
      <c r="I24" s="923">
        <f t="shared" si="6"/>
        <v>1.2903910038009334</v>
      </c>
      <c r="J24" s="1271">
        <f t="shared" si="6"/>
        <v>0.75448177646300296</v>
      </c>
      <c r="K24" s="1271">
        <f t="shared" si="6"/>
        <v>0.9378384971546293</v>
      </c>
      <c r="L24" s="923">
        <f t="shared" si="6"/>
        <v>0</v>
      </c>
      <c r="M24" s="923">
        <f t="shared" si="6"/>
        <v>0</v>
      </c>
      <c r="N24" s="924">
        <f t="shared" si="6"/>
        <v>0</v>
      </c>
    </row>
    <row r="25" spans="1:14" x14ac:dyDescent="0.25">
      <c r="C25" s="204"/>
      <c r="D25" s="204"/>
      <c r="E25" s="204"/>
      <c r="F25" s="204"/>
      <c r="G25" s="204"/>
      <c r="H25" s="204"/>
      <c r="I25" s="204"/>
      <c r="J25" s="204"/>
      <c r="K25" s="204"/>
      <c r="L25" s="204"/>
      <c r="M25" s="204"/>
      <c r="N25" s="204"/>
    </row>
    <row r="26" spans="1:14" x14ac:dyDescent="0.25">
      <c r="A26" s="242"/>
      <c r="C26" s="204"/>
      <c r="D26" s="204"/>
      <c r="E26" s="204"/>
      <c r="F26" s="204"/>
      <c r="G26" s="204"/>
      <c r="H26" s="204"/>
      <c r="I26" s="204"/>
      <c r="J26" s="204"/>
      <c r="K26" s="204"/>
      <c r="L26" s="204"/>
      <c r="M26" s="204"/>
      <c r="N26" s="204"/>
    </row>
    <row r="27" spans="1:14" x14ac:dyDescent="0.25">
      <c r="A27" s="12" t="s">
        <v>403</v>
      </c>
      <c r="C27" s="259">
        <v>3783946</v>
      </c>
      <c r="D27" s="259">
        <v>3783946</v>
      </c>
      <c r="E27" s="259">
        <v>3783946</v>
      </c>
      <c r="F27" s="259">
        <v>3783946</v>
      </c>
      <c r="G27" s="259">
        <v>3783946</v>
      </c>
      <c r="H27" s="259">
        <v>3783946</v>
      </c>
      <c r="I27" s="259">
        <v>3783946</v>
      </c>
      <c r="J27" s="259">
        <v>3783946</v>
      </c>
      <c r="K27" s="259">
        <v>3783946</v>
      </c>
      <c r="L27" s="259">
        <v>3783946</v>
      </c>
      <c r="M27" s="259">
        <v>3783946</v>
      </c>
      <c r="N27" s="259">
        <v>3783946</v>
      </c>
    </row>
    <row r="28" spans="1:14" x14ac:dyDescent="0.25">
      <c r="A28" s="12" t="s">
        <v>404</v>
      </c>
      <c r="C28" s="260">
        <f t="shared" ref="C28:N28" si="7">+C15</f>
        <v>4292701.0355999991</v>
      </c>
      <c r="D28" s="260">
        <f t="shared" si="7"/>
        <v>3558229.4171999991</v>
      </c>
      <c r="E28" s="260">
        <f t="shared" si="7"/>
        <v>4336818.6880000001</v>
      </c>
      <c r="F28" s="260">
        <f t="shared" si="7"/>
        <v>3915205.493400001</v>
      </c>
      <c r="G28" s="260">
        <f t="shared" si="7"/>
        <v>4091490.0803999999</v>
      </c>
      <c r="H28" s="260">
        <f t="shared" si="7"/>
        <v>4017852.9068000019</v>
      </c>
      <c r="I28" s="260">
        <f t="shared" si="7"/>
        <v>4264187.3895999994</v>
      </c>
      <c r="J28" s="260">
        <f t="shared" si="7"/>
        <v>2651373.9371999991</v>
      </c>
      <c r="K28" s="260">
        <f t="shared" si="7"/>
        <v>3271802.702800001</v>
      </c>
      <c r="L28" s="260">
        <f t="shared" si="7"/>
        <v>33790478.823399998</v>
      </c>
      <c r="M28" s="260">
        <f t="shared" si="7"/>
        <v>3754497.6470444445</v>
      </c>
      <c r="N28" s="260">
        <f t="shared" si="7"/>
        <v>0</v>
      </c>
    </row>
    <row r="29" spans="1:14" ht="15.75" thickBot="1" x14ac:dyDescent="0.3">
      <c r="C29" s="408">
        <f>(C28*100%)/C27</f>
        <v>1.1344509238768203</v>
      </c>
      <c r="D29" s="408">
        <f t="shared" ref="D29:N29" si="8">(D28*100%)/D27</f>
        <v>0.94034888901691494</v>
      </c>
      <c r="E29" s="408">
        <f t="shared" si="8"/>
        <v>1.1461100893088856</v>
      </c>
      <c r="F29" s="408">
        <f t="shared" si="8"/>
        <v>1.0346885218235147</v>
      </c>
      <c r="G29" s="408">
        <f t="shared" si="8"/>
        <v>1.081276022543662</v>
      </c>
      <c r="H29" s="408">
        <f t="shared" si="8"/>
        <v>1.0618156038167568</v>
      </c>
      <c r="I29" s="408">
        <f t="shared" si="8"/>
        <v>1.1269154976313085</v>
      </c>
      <c r="J29" s="1068">
        <f t="shared" si="8"/>
        <v>0.7006902152409149</v>
      </c>
      <c r="K29" s="1068">
        <f t="shared" si="8"/>
        <v>0.86465364537443212</v>
      </c>
      <c r="L29" s="408">
        <f t="shared" si="8"/>
        <v>8.929957991842377</v>
      </c>
      <c r="M29" s="408">
        <f t="shared" si="8"/>
        <v>0.99221755464915318</v>
      </c>
      <c r="N29" s="408">
        <f t="shared" si="8"/>
        <v>0</v>
      </c>
    </row>
    <row r="30" spans="1:14" x14ac:dyDescent="0.25">
      <c r="C30" s="204"/>
      <c r="D30" s="261"/>
      <c r="E30" s="204"/>
      <c r="F30" s="204"/>
      <c r="G30" s="204"/>
      <c r="H30" s="204"/>
      <c r="I30" s="204"/>
      <c r="J30" s="204"/>
      <c r="K30" s="204"/>
      <c r="L30" s="204"/>
      <c r="M30" s="204"/>
      <c r="N30" s="204"/>
    </row>
    <row r="31" spans="1:14" x14ac:dyDescent="0.25">
      <c r="C31" s="204"/>
      <c r="D31" s="204"/>
      <c r="E31" s="204"/>
      <c r="F31" s="204"/>
      <c r="G31" s="204"/>
      <c r="H31" s="204"/>
      <c r="I31" s="204"/>
      <c r="J31" s="204"/>
      <c r="K31" s="204"/>
      <c r="L31" s="204"/>
      <c r="M31" s="204"/>
      <c r="N31" s="204"/>
    </row>
    <row r="32" spans="1:14" x14ac:dyDescent="0.25">
      <c r="A32" s="12" t="s">
        <v>413</v>
      </c>
      <c r="B32" t="s">
        <v>414</v>
      </c>
      <c r="C32" s="248">
        <v>2750</v>
      </c>
      <c r="D32" s="248">
        <v>2750</v>
      </c>
      <c r="E32" s="248">
        <v>2750</v>
      </c>
      <c r="F32" s="248">
        <v>2750</v>
      </c>
      <c r="G32" s="248">
        <v>2750</v>
      </c>
      <c r="H32" s="248">
        <v>2750</v>
      </c>
      <c r="I32" s="248">
        <v>2750</v>
      </c>
      <c r="J32" s="1225">
        <v>2750</v>
      </c>
      <c r="K32" s="248"/>
      <c r="L32" s="248"/>
      <c r="M32" s="248"/>
      <c r="N32" s="248"/>
    </row>
    <row r="33" spans="1:14" x14ac:dyDescent="0.25">
      <c r="A33" s="250">
        <v>5500</v>
      </c>
      <c r="B33" t="s">
        <v>415</v>
      </c>
      <c r="C33" s="248">
        <v>2750</v>
      </c>
      <c r="D33" s="248">
        <v>0</v>
      </c>
      <c r="E33" s="248">
        <v>2750</v>
      </c>
      <c r="F33" s="248">
        <v>0</v>
      </c>
      <c r="G33" s="248">
        <v>2750</v>
      </c>
      <c r="H33" s="248">
        <v>2750</v>
      </c>
      <c r="I33" s="248">
        <v>2750</v>
      </c>
      <c r="J33" s="1225">
        <v>2750</v>
      </c>
      <c r="K33" s="248"/>
      <c r="L33" s="248"/>
      <c r="M33" s="248"/>
      <c r="N33" s="248"/>
    </row>
    <row r="34" spans="1:14" x14ac:dyDescent="0.25">
      <c r="A34" s="12"/>
      <c r="B34" s="12" t="s">
        <v>409</v>
      </c>
      <c r="C34" s="249">
        <f t="shared" ref="C34:N34" si="9">SUM(C32:C33)</f>
        <v>5500</v>
      </c>
      <c r="D34" s="249">
        <f t="shared" si="9"/>
        <v>2750</v>
      </c>
      <c r="E34" s="249">
        <f t="shared" si="9"/>
        <v>5500</v>
      </c>
      <c r="F34" s="249">
        <f t="shared" si="9"/>
        <v>2750</v>
      </c>
      <c r="G34" s="249">
        <f t="shared" si="9"/>
        <v>5500</v>
      </c>
      <c r="H34" s="249">
        <f t="shared" si="9"/>
        <v>5500</v>
      </c>
      <c r="I34" s="249">
        <f t="shared" si="9"/>
        <v>5500</v>
      </c>
      <c r="J34" s="249">
        <f t="shared" si="9"/>
        <v>5500</v>
      </c>
      <c r="K34" s="249">
        <f t="shared" si="9"/>
        <v>0</v>
      </c>
      <c r="L34" s="249">
        <f t="shared" si="9"/>
        <v>0</v>
      </c>
      <c r="M34" s="249">
        <f t="shared" si="9"/>
        <v>0</v>
      </c>
      <c r="N34" s="249">
        <f t="shared" si="9"/>
        <v>0</v>
      </c>
    </row>
    <row r="40" spans="1:14" x14ac:dyDescent="0.25">
      <c r="I40" s="2"/>
    </row>
    <row r="42" spans="1:14" ht="15.75" x14ac:dyDescent="0.25">
      <c r="G42" s="1392"/>
      <c r="H42" s="1392"/>
      <c r="I42" s="2"/>
    </row>
    <row r="43" spans="1:14" ht="15.75" x14ac:dyDescent="0.25">
      <c r="G43" s="262"/>
      <c r="H43" s="263"/>
    </row>
    <row r="44" spans="1:14" ht="15.75" x14ac:dyDescent="0.25">
      <c r="G44" s="262"/>
      <c r="H44" s="264"/>
    </row>
  </sheetData>
  <mergeCells count="2">
    <mergeCell ref="B2:N3"/>
    <mergeCell ref="G42:H42"/>
  </mergeCells>
  <pageMargins left="0.17" right="0.17" top="0.75" bottom="0.75" header="0.3" footer="0.3"/>
  <pageSetup paperSize="9" scale="48" orientation="landscape" r:id="rId1"/>
  <legacyDrawing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F7AF9-E18E-48AE-9663-3946F51A1690}">
  <sheetPr codeName="Hoja35">
    <tabColor rgb="FFFF0000"/>
  </sheetPr>
  <dimension ref="A1:M46"/>
  <sheetViews>
    <sheetView zoomScaleNormal="100" workbookViewId="0">
      <selection activeCell="L15" sqref="L15"/>
    </sheetView>
  </sheetViews>
  <sheetFormatPr baseColWidth="10" defaultColWidth="11.42578125" defaultRowHeight="15" x14ac:dyDescent="0.25"/>
  <cols>
    <col min="1" max="1" width="33.140625" customWidth="1"/>
    <col min="2" max="2" width="15.85546875" style="2" customWidth="1"/>
    <col min="3" max="3" width="15.7109375" style="2" customWidth="1"/>
    <col min="4" max="4" width="19.7109375" style="2" customWidth="1"/>
    <col min="5" max="5" width="15.140625" style="2" customWidth="1"/>
    <col min="6" max="6" width="17.140625" style="2" customWidth="1"/>
    <col min="7" max="7" width="15.42578125" style="2" customWidth="1"/>
    <col min="8" max="8" width="15.85546875" style="2" customWidth="1"/>
    <col min="9" max="9" width="14.7109375" style="2" customWidth="1"/>
    <col min="10" max="10" width="14.85546875" bestFit="1" customWidth="1"/>
    <col min="11" max="11" width="15.85546875" customWidth="1"/>
    <col min="12" max="12" width="16.42578125" customWidth="1"/>
    <col min="13" max="13" width="15" customWidth="1"/>
  </cols>
  <sheetData>
    <row r="1" spans="1:13" ht="15.75" x14ac:dyDescent="0.25">
      <c r="B1" s="1" t="s">
        <v>0</v>
      </c>
    </row>
    <row r="2" spans="1:13" ht="15.75" x14ac:dyDescent="0.25">
      <c r="B2" s="1" t="s">
        <v>9362</v>
      </c>
    </row>
    <row r="4" spans="1:13" x14ac:dyDescent="0.25">
      <c r="B4" s="3" t="s">
        <v>1</v>
      </c>
      <c r="C4" s="3" t="s">
        <v>2</v>
      </c>
      <c r="D4" s="3" t="s">
        <v>3</v>
      </c>
      <c r="E4" s="3" t="s">
        <v>4</v>
      </c>
      <c r="F4" s="3" t="s">
        <v>5</v>
      </c>
      <c r="G4" s="3" t="s">
        <v>6</v>
      </c>
      <c r="H4" s="3" t="s">
        <v>7</v>
      </c>
      <c r="I4" s="3" t="s">
        <v>8</v>
      </c>
      <c r="J4" s="3" t="s">
        <v>9</v>
      </c>
      <c r="K4" s="3" t="s">
        <v>10</v>
      </c>
      <c r="L4" s="3" t="s">
        <v>11</v>
      </c>
      <c r="M4" s="3" t="s">
        <v>12</v>
      </c>
    </row>
    <row r="5" spans="1:13" x14ac:dyDescent="0.25">
      <c r="A5" s="4" t="s">
        <v>13</v>
      </c>
      <c r="B5" s="2">
        <f>+'UTILIDAD CAMP ENE 24'!F113</f>
        <v>3698703.57</v>
      </c>
      <c r="C5" s="2">
        <f>+'UTILIDAD CAMP FEB 24'!F105</f>
        <v>3552704.4599999995</v>
      </c>
      <c r="D5" s="2">
        <f>+'UTILIDAD CAMP MZO 24'!F156</f>
        <v>3696855.4099999992</v>
      </c>
      <c r="E5" s="2">
        <f>+'UTILIDAD CAMP ABR 24'!F110</f>
        <v>3317089.0500000007</v>
      </c>
      <c r="F5" s="2">
        <f>+'UTILIDAD CAMP MYO 24'!F103</f>
        <v>3481142.2399999998</v>
      </c>
      <c r="G5" s="2">
        <f>+'UTILIDAD CAMP JUN 24'!F105</f>
        <v>3432403.3600000017</v>
      </c>
      <c r="H5" s="2">
        <f>+'UTILIDAD CAMP JUL 24 AC'!F90</f>
        <v>3572675.5099999993</v>
      </c>
      <c r="I5" s="2">
        <f>+'UTILIDAD CAMP AGO 24'!F90</f>
        <v>2255104.0899999994</v>
      </c>
      <c r="J5" s="2">
        <f>+'UTILIDAD CAMP SEPT 24'!F91</f>
        <v>2825853.7800000007</v>
      </c>
      <c r="K5" s="2"/>
      <c r="L5" s="2"/>
      <c r="M5" s="2"/>
    </row>
    <row r="6" spans="1:13" x14ac:dyDescent="0.25">
      <c r="A6" s="4" t="s">
        <v>14</v>
      </c>
      <c r="B6" s="2">
        <f>+B5*0.16</f>
        <v>591792.57120000001</v>
      </c>
      <c r="C6" s="2">
        <f t="shared" ref="C6:M6" si="0">+C5*0.16</f>
        <v>568432.7135999999</v>
      </c>
      <c r="D6" s="2">
        <f t="shared" si="0"/>
        <v>591496.8655999999</v>
      </c>
      <c r="E6" s="2">
        <f t="shared" si="0"/>
        <v>530734.24800000014</v>
      </c>
      <c r="F6" s="2">
        <f t="shared" si="0"/>
        <v>556982.75839999993</v>
      </c>
      <c r="G6" s="2">
        <f t="shared" si="0"/>
        <v>549184.53760000027</v>
      </c>
      <c r="H6" s="2">
        <f t="shared" si="0"/>
        <v>571628.08159999992</v>
      </c>
      <c r="I6" s="2">
        <f t="shared" si="0"/>
        <v>360816.65439999988</v>
      </c>
      <c r="J6" s="2">
        <f t="shared" si="0"/>
        <v>452136.60480000015</v>
      </c>
      <c r="K6" s="2">
        <f t="shared" si="0"/>
        <v>0</v>
      </c>
      <c r="L6" s="2">
        <f t="shared" si="0"/>
        <v>0</v>
      </c>
      <c r="M6" s="2">
        <f t="shared" si="0"/>
        <v>0</v>
      </c>
    </row>
    <row r="7" spans="1:13" x14ac:dyDescent="0.25">
      <c r="A7" s="4" t="s">
        <v>15</v>
      </c>
      <c r="B7" s="6">
        <f>+B5+B6</f>
        <v>4290496.1411999995</v>
      </c>
      <c r="C7" s="6">
        <f t="shared" ref="C7:M7" si="1">+C5+C6</f>
        <v>4121137.1735999994</v>
      </c>
      <c r="D7" s="6">
        <f t="shared" si="1"/>
        <v>4288352.2755999994</v>
      </c>
      <c r="E7" s="6">
        <f t="shared" si="1"/>
        <v>3847823.2980000009</v>
      </c>
      <c r="F7" s="6">
        <f t="shared" si="1"/>
        <v>4038124.9983999999</v>
      </c>
      <c r="G7" s="6">
        <f t="shared" si="1"/>
        <v>3981587.8976000021</v>
      </c>
      <c r="H7" s="6">
        <f t="shared" si="1"/>
        <v>4144303.591599999</v>
      </c>
      <c r="I7" s="6">
        <f t="shared" si="1"/>
        <v>2615920.7443999993</v>
      </c>
      <c r="J7" s="6">
        <f t="shared" si="1"/>
        <v>3277990.384800001</v>
      </c>
      <c r="K7" s="6">
        <f t="shared" si="1"/>
        <v>0</v>
      </c>
      <c r="L7" s="6">
        <f t="shared" si="1"/>
        <v>0</v>
      </c>
      <c r="M7" s="6">
        <f t="shared" si="1"/>
        <v>0</v>
      </c>
    </row>
    <row r="8" spans="1:13" x14ac:dyDescent="0.25">
      <c r="A8" s="4" t="s">
        <v>4326</v>
      </c>
      <c r="B8" s="7">
        <f>+'UTILIDAD CAMP ENE 24'!F84</f>
        <v>1000</v>
      </c>
      <c r="C8" s="8">
        <v>0</v>
      </c>
      <c r="D8" s="8">
        <v>0</v>
      </c>
      <c r="E8" s="8">
        <v>0</v>
      </c>
      <c r="F8" s="8">
        <f>+'UTILIDAD CAMP MYO 24'!F102</f>
        <v>1425</v>
      </c>
      <c r="G8" s="8"/>
      <c r="H8" s="8"/>
      <c r="I8" s="8"/>
      <c r="J8" s="7"/>
      <c r="K8" s="8"/>
      <c r="L8" s="8"/>
      <c r="M8" s="7"/>
    </row>
    <row r="9" spans="1:13" x14ac:dyDescent="0.25">
      <c r="A9" s="4" t="s">
        <v>17</v>
      </c>
      <c r="B9" s="9">
        <f>+B7-B8</f>
        <v>4289496.1411999995</v>
      </c>
      <c r="C9" s="9">
        <f t="shared" ref="C9:M9" si="2">+C7-C8</f>
        <v>4121137.1735999994</v>
      </c>
      <c r="D9" s="9">
        <f t="shared" si="2"/>
        <v>4288352.2755999994</v>
      </c>
      <c r="E9" s="9">
        <f t="shared" si="2"/>
        <v>3847823.2980000009</v>
      </c>
      <c r="F9" s="9">
        <f t="shared" si="2"/>
        <v>4036699.9983999999</v>
      </c>
      <c r="G9" s="9">
        <f t="shared" si="2"/>
        <v>3981587.8976000021</v>
      </c>
      <c r="H9" s="9">
        <f t="shared" si="2"/>
        <v>4144303.591599999</v>
      </c>
      <c r="I9" s="9">
        <f t="shared" si="2"/>
        <v>2615920.7443999993</v>
      </c>
      <c r="J9" s="9">
        <f t="shared" si="2"/>
        <v>3277990.384800001</v>
      </c>
      <c r="K9" s="9">
        <f t="shared" si="2"/>
        <v>0</v>
      </c>
      <c r="L9" s="9">
        <f t="shared" si="2"/>
        <v>0</v>
      </c>
      <c r="M9" s="9">
        <f t="shared" si="2"/>
        <v>0</v>
      </c>
    </row>
    <row r="12" spans="1:13" x14ac:dyDescent="0.25">
      <c r="B12" s="3" t="s">
        <v>1</v>
      </c>
      <c r="C12" s="3" t="s">
        <v>2</v>
      </c>
      <c r="D12" s="3" t="s">
        <v>3</v>
      </c>
      <c r="E12" s="3" t="s">
        <v>4</v>
      </c>
      <c r="F12" s="3" t="s">
        <v>5</v>
      </c>
      <c r="G12" s="3" t="s">
        <v>6</v>
      </c>
      <c r="H12" s="3" t="s">
        <v>7</v>
      </c>
      <c r="I12" s="3" t="s">
        <v>8</v>
      </c>
      <c r="J12" s="3" t="s">
        <v>9</v>
      </c>
      <c r="K12" s="3" t="s">
        <v>10</v>
      </c>
      <c r="L12" s="3" t="s">
        <v>11</v>
      </c>
      <c r="M12" s="3" t="s">
        <v>12</v>
      </c>
    </row>
    <row r="13" spans="1:13" x14ac:dyDescent="0.25">
      <c r="A13" s="4" t="s">
        <v>34</v>
      </c>
      <c r="B13" s="2">
        <v>0</v>
      </c>
      <c r="C13" s="2">
        <v>673253.23200000008</v>
      </c>
      <c r="D13" s="2">
        <v>11793.43</v>
      </c>
      <c r="E13" s="2">
        <v>8340.51</v>
      </c>
      <c r="F13" s="2">
        <v>17310.55</v>
      </c>
      <c r="G13" s="2">
        <v>4531.04</v>
      </c>
      <c r="H13" s="2">
        <v>1425</v>
      </c>
      <c r="I13" s="2">
        <v>4274</v>
      </c>
      <c r="J13" s="2">
        <v>0</v>
      </c>
      <c r="K13" s="2"/>
      <c r="L13" s="2"/>
      <c r="M13" s="2"/>
    </row>
    <row r="14" spans="1:13" x14ac:dyDescent="0.25">
      <c r="A14" s="4" t="s">
        <v>19</v>
      </c>
      <c r="B14" s="2">
        <v>0</v>
      </c>
      <c r="C14" s="2">
        <v>5747.51</v>
      </c>
      <c r="D14" s="2">
        <v>0</v>
      </c>
      <c r="E14" s="2">
        <v>26890.2798</v>
      </c>
      <c r="F14" s="2">
        <v>2985.24</v>
      </c>
      <c r="G14" s="2">
        <v>27062.639999999999</v>
      </c>
      <c r="H14" s="2">
        <v>0</v>
      </c>
      <c r="I14" s="2">
        <v>0</v>
      </c>
      <c r="J14" s="2">
        <v>29219.25</v>
      </c>
      <c r="K14" s="2"/>
      <c r="L14" s="2"/>
      <c r="M14" s="2"/>
    </row>
    <row r="16" spans="1:13" hidden="1" x14ac:dyDescent="0.25">
      <c r="A16" s="10" t="s">
        <v>20</v>
      </c>
      <c r="B16" s="11"/>
    </row>
    <row r="17" spans="1:13" hidden="1" x14ac:dyDescent="0.25">
      <c r="A17" s="12" t="s">
        <v>21</v>
      </c>
    </row>
    <row r="18" spans="1:13" hidden="1" x14ac:dyDescent="0.25">
      <c r="A18" s="12" t="s">
        <v>22</v>
      </c>
    </row>
    <row r="19" spans="1:13" hidden="1" x14ac:dyDescent="0.25">
      <c r="A19" s="12" t="s">
        <v>23</v>
      </c>
    </row>
    <row r="20" spans="1:13" hidden="1" x14ac:dyDescent="0.25">
      <c r="A20" s="12" t="s">
        <v>24</v>
      </c>
      <c r="B20" s="6"/>
      <c r="C20" s="6"/>
      <c r="D20" s="6"/>
      <c r="E20" s="6"/>
      <c r="F20" s="6"/>
      <c r="G20" s="6"/>
      <c r="H20" s="6"/>
      <c r="I20" s="6"/>
    </row>
    <row r="21" spans="1:13" x14ac:dyDescent="0.25">
      <c r="A21" s="13" t="s">
        <v>25</v>
      </c>
    </row>
    <row r="22" spans="1:13" ht="17.25" x14ac:dyDescent="0.4">
      <c r="A22" s="14" t="s">
        <v>24</v>
      </c>
    </row>
    <row r="23" spans="1:13" x14ac:dyDescent="0.25">
      <c r="A23" s="12" t="s">
        <v>35</v>
      </c>
      <c r="B23" s="2">
        <f>+'UTILIDAD CAMP ENE 24'!H113</f>
        <v>2890391.83</v>
      </c>
      <c r="C23" s="2">
        <f>+'UTILIDAD CAMP FEB 24'!H105</f>
        <v>3056563.74</v>
      </c>
      <c r="D23" s="2">
        <f>+'UTILIDAD CAMP MZO 24'!H156</f>
        <v>3160104.7299999995</v>
      </c>
      <c r="E23" s="2">
        <f>+'UTILIDAD CAMP ABR 24'!H110</f>
        <v>2528207.8899999992</v>
      </c>
      <c r="F23" s="2">
        <f>+'UTILIDAD CAMP MYO 24'!H103</f>
        <v>2939361.3699999996</v>
      </c>
      <c r="G23" s="2">
        <f>+'UTILIDAD CAMP JUN 24'!H105</f>
        <v>2908361.4000000008</v>
      </c>
      <c r="H23" s="2">
        <f>+'UTILIDAD CAMP JUL 24 AC'!H90</f>
        <v>2704790.5500000007</v>
      </c>
      <c r="I23" s="2">
        <f>+'UTILIDAD CAMP AGO 24'!H90</f>
        <v>1856148.1400000001</v>
      </c>
      <c r="J23" s="2">
        <f>+'UTILIDAD CAMP SEPT 24'!H91</f>
        <v>2324971.7999999998</v>
      </c>
      <c r="K23" s="2"/>
      <c r="L23" s="2"/>
      <c r="M23" s="2"/>
    </row>
    <row r="24" spans="1:13" x14ac:dyDescent="0.25">
      <c r="A24" s="12" t="s">
        <v>14</v>
      </c>
      <c r="B24" s="2">
        <f>+B23*0.16</f>
        <v>462462.69280000002</v>
      </c>
      <c r="C24" s="2">
        <f t="shared" ref="C24:M24" si="3">+C23*0.16</f>
        <v>489050.19840000005</v>
      </c>
      <c r="D24" s="2">
        <f t="shared" si="3"/>
        <v>505616.75679999992</v>
      </c>
      <c r="E24" s="2">
        <f t="shared" si="3"/>
        <v>404513.26239999989</v>
      </c>
      <c r="F24" s="2">
        <f t="shared" si="3"/>
        <v>470297.81919999997</v>
      </c>
      <c r="G24" s="2">
        <f t="shared" si="3"/>
        <v>465337.82400000014</v>
      </c>
      <c r="H24" s="2">
        <f t="shared" si="3"/>
        <v>432766.48800000013</v>
      </c>
      <c r="I24" s="2">
        <f t="shared" si="3"/>
        <v>296983.70240000001</v>
      </c>
      <c r="J24" s="2">
        <f t="shared" si="3"/>
        <v>371995.48799999995</v>
      </c>
      <c r="K24" s="2">
        <f t="shared" si="3"/>
        <v>0</v>
      </c>
      <c r="L24" s="2">
        <f t="shared" si="3"/>
        <v>0</v>
      </c>
      <c r="M24" s="2">
        <f t="shared" si="3"/>
        <v>0</v>
      </c>
    </row>
    <row r="25" spans="1:13" x14ac:dyDescent="0.25">
      <c r="A25" s="12" t="s">
        <v>15</v>
      </c>
      <c r="B25" s="6">
        <f>+B23+B24</f>
        <v>3352854.5227999999</v>
      </c>
      <c r="C25" s="6">
        <f>+C23+C24</f>
        <v>3545613.9384000003</v>
      </c>
      <c r="D25" s="6">
        <f>+D23+D24</f>
        <v>3665721.4867999996</v>
      </c>
      <c r="E25" s="6">
        <f>+E23+E24</f>
        <v>2932721.1523999991</v>
      </c>
      <c r="F25" s="6">
        <f t="shared" ref="F25:M25" si="4">+F23+F24</f>
        <v>3409659.1891999994</v>
      </c>
      <c r="G25" s="6">
        <f t="shared" si="4"/>
        <v>3373699.2240000009</v>
      </c>
      <c r="H25" s="6">
        <f t="shared" si="4"/>
        <v>3137557.0380000006</v>
      </c>
      <c r="I25" s="6">
        <f t="shared" si="4"/>
        <v>2153131.8424</v>
      </c>
      <c r="J25" s="6">
        <f t="shared" si="4"/>
        <v>2696967.2879999997</v>
      </c>
      <c r="K25" s="6">
        <f t="shared" si="4"/>
        <v>0</v>
      </c>
      <c r="L25" s="6">
        <f t="shared" si="4"/>
        <v>0</v>
      </c>
      <c r="M25" s="6">
        <f t="shared" si="4"/>
        <v>0</v>
      </c>
    </row>
    <row r="27" spans="1:13" hidden="1" x14ac:dyDescent="0.25">
      <c r="A27" s="12" t="s">
        <v>27</v>
      </c>
      <c r="B27" s="15">
        <f>+B20-B25</f>
        <v>-3352854.5227999999</v>
      </c>
      <c r="C27" s="15">
        <f>+C20-C25</f>
        <v>-3545613.9384000003</v>
      </c>
      <c r="D27" s="16">
        <f t="shared" ref="D27:I27" si="5">+D20-D25</f>
        <v>-3665721.4867999996</v>
      </c>
      <c r="E27" s="16">
        <f t="shared" si="5"/>
        <v>-2932721.1523999991</v>
      </c>
      <c r="F27" s="16">
        <f t="shared" si="5"/>
        <v>-3409659.1891999994</v>
      </c>
      <c r="G27" s="15">
        <f t="shared" si="5"/>
        <v>-3373699.2240000009</v>
      </c>
      <c r="H27" s="15">
        <f t="shared" si="5"/>
        <v>-3137557.0380000006</v>
      </c>
      <c r="I27" s="15">
        <f t="shared" si="5"/>
        <v>-2153131.8424</v>
      </c>
    </row>
    <row r="30" spans="1:13" x14ac:dyDescent="0.25">
      <c r="A30" s="17" t="s">
        <v>36</v>
      </c>
      <c r="B30" s="3" t="s">
        <v>1</v>
      </c>
      <c r="C30" s="3" t="s">
        <v>2</v>
      </c>
      <c r="D30" s="3" t="s">
        <v>3</v>
      </c>
      <c r="E30" s="3" t="s">
        <v>4</v>
      </c>
      <c r="F30" s="3" t="s">
        <v>5</v>
      </c>
      <c r="G30" s="3" t="s">
        <v>6</v>
      </c>
      <c r="H30" s="3" t="s">
        <v>7</v>
      </c>
      <c r="I30" s="3" t="s">
        <v>8</v>
      </c>
      <c r="J30" s="3" t="s">
        <v>9</v>
      </c>
      <c r="K30" s="3" t="s">
        <v>10</v>
      </c>
      <c r="L30" s="3" t="s">
        <v>11</v>
      </c>
      <c r="M30" s="3" t="s">
        <v>12</v>
      </c>
    </row>
    <row r="31" spans="1:13" x14ac:dyDescent="0.25">
      <c r="A31" s="12" t="s">
        <v>28</v>
      </c>
      <c r="B31" s="2">
        <f>+'UTILIDAD CAMP ENE 24'!I122</f>
        <v>853.36</v>
      </c>
      <c r="C31" s="2">
        <f>+'UTILIDAD CAMP FEB 24'!I153</f>
        <v>33964.860000000008</v>
      </c>
      <c r="D31" s="2">
        <f>+'UTILIDAD CAMP MZO 24'!I40</f>
        <v>16268.460000000003</v>
      </c>
      <c r="E31" s="2">
        <f>+'UTILIDAD CAMP ABR 24'!I145</f>
        <v>27305.600000000002</v>
      </c>
      <c r="F31" s="2">
        <f>+'UTILIDAD CAMP MYO 24'!I130</f>
        <v>19785.939999999999</v>
      </c>
      <c r="G31" s="2">
        <f>+'UTILIDAD CAMP JUN 24'!I131</f>
        <v>17864.68</v>
      </c>
      <c r="H31" s="2">
        <f>+'UTILIDAD CAMP JUL 24 AC'!I138</f>
        <v>28654.559999999998</v>
      </c>
      <c r="I31" s="2">
        <f>+'UTILIDAD CAMP AGO 24'!I116</f>
        <v>10673.310000000001</v>
      </c>
      <c r="J31" s="2">
        <f>+'UTILIDAD CAMP SEPT 24'!I109</f>
        <v>5075.01</v>
      </c>
      <c r="K31" s="2"/>
      <c r="L31" s="16"/>
      <c r="M31" s="849"/>
    </row>
    <row r="32" spans="1:13" x14ac:dyDescent="0.25">
      <c r="A32" t="s">
        <v>14</v>
      </c>
      <c r="B32" s="2">
        <f>+B31*0.16</f>
        <v>136.5376</v>
      </c>
      <c r="C32" s="2">
        <f t="shared" ref="C32:M32" si="6">+C31*0.16</f>
        <v>5434.3776000000016</v>
      </c>
      <c r="D32" s="2">
        <f t="shared" si="6"/>
        <v>2602.9536000000003</v>
      </c>
      <c r="E32" s="2">
        <f t="shared" si="6"/>
        <v>4368.8960000000006</v>
      </c>
      <c r="F32" s="2">
        <f t="shared" si="6"/>
        <v>3165.7503999999999</v>
      </c>
      <c r="G32" s="2">
        <f t="shared" si="6"/>
        <v>2858.3488000000002</v>
      </c>
      <c r="H32" s="2">
        <f t="shared" si="6"/>
        <v>4584.7295999999997</v>
      </c>
      <c r="I32" s="2">
        <f t="shared" si="6"/>
        <v>1707.7296000000003</v>
      </c>
      <c r="J32" s="2">
        <f t="shared" si="6"/>
        <v>812.00160000000005</v>
      </c>
      <c r="K32" s="2">
        <f t="shared" si="6"/>
        <v>0</v>
      </c>
      <c r="L32" s="2">
        <f t="shared" si="6"/>
        <v>0</v>
      </c>
      <c r="M32" s="2">
        <f t="shared" si="6"/>
        <v>0</v>
      </c>
    </row>
    <row r="33" spans="1:13" x14ac:dyDescent="0.25">
      <c r="B33" s="6">
        <f>+B31+B32</f>
        <v>989.89760000000001</v>
      </c>
      <c r="C33" s="6">
        <f t="shared" ref="C33:M33" si="7">+C31+C32</f>
        <v>39399.237600000008</v>
      </c>
      <c r="D33" s="6">
        <f t="shared" si="7"/>
        <v>18871.413600000003</v>
      </c>
      <c r="E33" s="6">
        <f t="shared" si="7"/>
        <v>31674.496000000003</v>
      </c>
      <c r="F33" s="6">
        <f t="shared" si="7"/>
        <v>22951.690399999999</v>
      </c>
      <c r="G33" s="6">
        <f t="shared" si="7"/>
        <v>20723.0288</v>
      </c>
      <c r="H33" s="6">
        <f t="shared" si="7"/>
        <v>33239.289599999996</v>
      </c>
      <c r="I33" s="6">
        <f t="shared" si="7"/>
        <v>12381.039600000002</v>
      </c>
      <c r="J33" s="6">
        <f t="shared" si="7"/>
        <v>5887.0115999999998</v>
      </c>
      <c r="K33" s="6">
        <f t="shared" si="7"/>
        <v>0</v>
      </c>
      <c r="L33" s="19">
        <f t="shared" si="7"/>
        <v>0</v>
      </c>
      <c r="M33" s="19">
        <f t="shared" si="7"/>
        <v>0</v>
      </c>
    </row>
    <row r="36" spans="1:13" x14ac:dyDescent="0.25">
      <c r="A36" s="12" t="s">
        <v>37</v>
      </c>
      <c r="B36" s="2">
        <f>+'UTILIDAD CAMP ENE 24'!F122</f>
        <v>2762.84</v>
      </c>
      <c r="C36" s="2">
        <f>+'UTILIDAD CAMP FEB 24'!F153</f>
        <v>100080.16</v>
      </c>
      <c r="D36" s="2">
        <f>+'UTILIDAD CAMP MZO 24'!F40</f>
        <v>51948.14</v>
      </c>
      <c r="E36" s="2">
        <f>+'UTILIDAD CAMP ABR 24'!F145</f>
        <v>88459.47</v>
      </c>
      <c r="F36" s="2">
        <f>+'UTILIDAD CAMP MYO 24'!F130</f>
        <v>64729.19999999999</v>
      </c>
      <c r="G36" s="2">
        <f>+'UTILIDAD CAMP JUN 24'!F131</f>
        <v>58498.869999999995</v>
      </c>
      <c r="H36" s="2">
        <f>+'UTILIDAD CAMP JUL 24 AC'!F138</f>
        <v>104576.54999999999</v>
      </c>
      <c r="I36" s="2">
        <f>+'UTILIDAD CAMP AGO 24'!F116</f>
        <v>34247.579999999994</v>
      </c>
      <c r="J36" s="2">
        <f>+'UTILIDAD CAMP SEPT 24'!F109</f>
        <v>19854.8</v>
      </c>
      <c r="K36" s="2"/>
      <c r="L36" s="2"/>
      <c r="M36" s="5"/>
    </row>
    <row r="37" spans="1:13" x14ac:dyDescent="0.25">
      <c r="A37" s="12" t="s">
        <v>14</v>
      </c>
      <c r="B37" s="2">
        <f>+B36*0.16</f>
        <v>442.05440000000004</v>
      </c>
      <c r="C37" s="2">
        <f t="shared" ref="C37:M37" si="8">+C36*0.16</f>
        <v>16012.8256</v>
      </c>
      <c r="D37" s="2">
        <f t="shared" si="8"/>
        <v>8311.7024000000001</v>
      </c>
      <c r="E37" s="2">
        <f t="shared" si="8"/>
        <v>14153.5152</v>
      </c>
      <c r="F37" s="2">
        <f t="shared" si="8"/>
        <v>10356.671999999999</v>
      </c>
      <c r="G37" s="2">
        <f t="shared" si="8"/>
        <v>9359.8191999999999</v>
      </c>
      <c r="H37" s="2">
        <f t="shared" si="8"/>
        <v>16732.248</v>
      </c>
      <c r="I37" s="2">
        <f t="shared" si="8"/>
        <v>5479.612799999999</v>
      </c>
      <c r="J37" s="2">
        <f t="shared" si="8"/>
        <v>3176.768</v>
      </c>
      <c r="K37" s="2">
        <f t="shared" si="8"/>
        <v>0</v>
      </c>
      <c r="L37" s="2">
        <f t="shared" si="8"/>
        <v>0</v>
      </c>
      <c r="M37" s="2">
        <f t="shared" si="8"/>
        <v>0</v>
      </c>
    </row>
    <row r="38" spans="1:13" x14ac:dyDescent="0.25">
      <c r="A38" s="12" t="s">
        <v>15</v>
      </c>
      <c r="B38" s="18">
        <f>+B36+B37</f>
        <v>3204.8944000000001</v>
      </c>
      <c r="C38" s="18">
        <f t="shared" ref="C38:M38" si="9">+C36+C37</f>
        <v>116092.9856</v>
      </c>
      <c r="D38" s="18">
        <f t="shared" si="9"/>
        <v>60259.842400000001</v>
      </c>
      <c r="E38" s="18">
        <f t="shared" si="9"/>
        <v>102612.9852</v>
      </c>
      <c r="F38" s="18">
        <f t="shared" si="9"/>
        <v>75085.871999999988</v>
      </c>
      <c r="G38" s="18">
        <f t="shared" si="9"/>
        <v>67858.689199999993</v>
      </c>
      <c r="H38" s="18">
        <f t="shared" si="9"/>
        <v>121308.79799999998</v>
      </c>
      <c r="I38" s="18">
        <f t="shared" si="9"/>
        <v>39727.19279999999</v>
      </c>
      <c r="J38" s="18">
        <f t="shared" si="9"/>
        <v>23031.567999999999</v>
      </c>
      <c r="K38" s="18">
        <f t="shared" si="9"/>
        <v>0</v>
      </c>
      <c r="L38" s="18">
        <f t="shared" si="9"/>
        <v>0</v>
      </c>
      <c r="M38" s="18">
        <f t="shared" si="9"/>
        <v>0</v>
      </c>
    </row>
    <row r="40" spans="1:13" hidden="1" x14ac:dyDescent="0.25">
      <c r="A40" t="s">
        <v>38</v>
      </c>
      <c r="B40" s="2" t="s">
        <v>39</v>
      </c>
      <c r="C40" s="2">
        <f>+C38-C31</f>
        <v>82128.125599999999</v>
      </c>
      <c r="D40" s="2">
        <f t="shared" ref="D40:M40" si="10">+D38-D31</f>
        <v>43991.382400000002</v>
      </c>
      <c r="E40" s="2">
        <f t="shared" si="10"/>
        <v>75307.38519999999</v>
      </c>
      <c r="F40" s="2">
        <f t="shared" si="10"/>
        <v>55299.931999999986</v>
      </c>
      <c r="G40" s="2">
        <f t="shared" si="10"/>
        <v>49994.009199999993</v>
      </c>
      <c r="H40" s="2">
        <f t="shared" si="10"/>
        <v>92654.237999999983</v>
      </c>
      <c r="I40" s="2">
        <f t="shared" si="10"/>
        <v>29053.882799999988</v>
      </c>
      <c r="J40" s="2">
        <f t="shared" si="10"/>
        <v>17956.557999999997</v>
      </c>
      <c r="K40" s="2">
        <f t="shared" si="10"/>
        <v>0</v>
      </c>
      <c r="L40" s="2">
        <f t="shared" si="10"/>
        <v>0</v>
      </c>
      <c r="M40" s="2">
        <f t="shared" si="10"/>
        <v>0</v>
      </c>
    </row>
    <row r="41" spans="1:13" hidden="1" x14ac:dyDescent="0.25">
      <c r="A41" t="s">
        <v>14</v>
      </c>
      <c r="C41" s="2">
        <f>+C40*0.16</f>
        <v>13140.500096</v>
      </c>
      <c r="D41" s="2">
        <f t="shared" ref="D41:M41" si="11">+D40*0.16</f>
        <v>7038.6211840000005</v>
      </c>
      <c r="E41" s="2">
        <f t="shared" si="11"/>
        <v>12049.181631999998</v>
      </c>
      <c r="F41" s="2">
        <f t="shared" si="11"/>
        <v>8847.9891199999984</v>
      </c>
      <c r="G41" s="2">
        <f t="shared" si="11"/>
        <v>7999.041471999999</v>
      </c>
      <c r="H41" s="2">
        <f t="shared" si="11"/>
        <v>14824.678079999998</v>
      </c>
      <c r="I41" s="2">
        <f t="shared" si="11"/>
        <v>4648.6212479999986</v>
      </c>
      <c r="J41" s="2">
        <f t="shared" si="11"/>
        <v>2873.0492799999997</v>
      </c>
      <c r="K41" s="2">
        <f t="shared" si="11"/>
        <v>0</v>
      </c>
      <c r="L41" s="2">
        <f t="shared" si="11"/>
        <v>0</v>
      </c>
      <c r="M41" s="2">
        <f t="shared" si="11"/>
        <v>0</v>
      </c>
    </row>
    <row r="42" spans="1:13" hidden="1" x14ac:dyDescent="0.25">
      <c r="A42" t="s">
        <v>33</v>
      </c>
      <c r="C42" s="18">
        <f>+C40+C41</f>
        <v>95268.625696000003</v>
      </c>
      <c r="D42" s="18">
        <f t="shared" ref="D42:M42" si="12">+D40+D41</f>
        <v>51030.003584000006</v>
      </c>
      <c r="E42" s="18">
        <f t="shared" si="12"/>
        <v>87356.566831999982</v>
      </c>
      <c r="F42" s="18">
        <f t="shared" si="12"/>
        <v>64147.921119999985</v>
      </c>
      <c r="G42" s="18">
        <f t="shared" si="12"/>
        <v>57993.05067199999</v>
      </c>
      <c r="H42" s="18">
        <f t="shared" si="12"/>
        <v>107478.91607999998</v>
      </c>
      <c r="I42" s="18">
        <f t="shared" si="12"/>
        <v>33702.504047999988</v>
      </c>
      <c r="J42" s="18">
        <f t="shared" si="12"/>
        <v>20829.607279999997</v>
      </c>
      <c r="K42" s="18">
        <f t="shared" si="12"/>
        <v>0</v>
      </c>
      <c r="L42" s="18">
        <f t="shared" si="12"/>
        <v>0</v>
      </c>
      <c r="M42" s="18">
        <f t="shared" si="12"/>
        <v>0</v>
      </c>
    </row>
    <row r="43" spans="1:13" hidden="1" x14ac:dyDescent="0.25"/>
    <row r="44" spans="1:13" hidden="1" x14ac:dyDescent="0.25"/>
    <row r="46" spans="1:13" x14ac:dyDescent="0.25">
      <c r="A46" s="242" t="s">
        <v>9361</v>
      </c>
      <c r="B46" s="1008">
        <f>+'UTILIDAD CAMP ENE 24'!E113</f>
        <v>62121.537999999971</v>
      </c>
      <c r="C46" s="1008">
        <f>+'UTILIDAD CAMP FEB 24'!E105</f>
        <v>58810.503999999994</v>
      </c>
      <c r="D46" s="1008">
        <f>+'UTILIDAD CAMP MZO 24'!E156</f>
        <v>68346.611999999994</v>
      </c>
      <c r="E46" s="1008">
        <f>+'UTILIDAD CAMP ABR 24'!E110</f>
        <v>59055.848000000005</v>
      </c>
      <c r="F46" s="1008">
        <f>+'UTILIDAD CAMP MYO 24'!E103</f>
        <v>60464.353999999999</v>
      </c>
      <c r="G46" s="1008">
        <f>+'UTILIDAD CAMP JUN 24'!E105</f>
        <v>65656.295999999958</v>
      </c>
      <c r="H46" s="1008">
        <f>+'UTILIDAD CAMP JUL 24 AC'!E90</f>
        <v>65522.184000000001</v>
      </c>
      <c r="I46" s="1008">
        <f>+'UTILIDAD CAMP AGO 24'!E90</f>
        <v>39786.841999999997</v>
      </c>
      <c r="J46" s="1047">
        <f>+'UTILIDAD CAMP SEPT 24'!E91</f>
        <v>45979.40800000001</v>
      </c>
      <c r="K46" s="1047"/>
      <c r="L46" s="1047"/>
      <c r="M46" s="104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137</vt:i4>
      </vt:variant>
      <vt:variant>
        <vt:lpstr>Rangos con nombre</vt:lpstr>
      </vt:variant>
      <vt:variant>
        <vt:i4>72</vt:i4>
      </vt:variant>
    </vt:vector>
  </HeadingPairs>
  <TitlesOfParts>
    <vt:vector size="209" baseType="lpstr">
      <vt:lpstr>UTILIDAD OTROS MID ENE 23</vt:lpstr>
      <vt:lpstr>UTILIDAD ACEITES MID ENE 23</vt:lpstr>
      <vt:lpstr>UTILIDAD CAMP ENE 23</vt:lpstr>
      <vt:lpstr>NC CAMP FEB 23</vt:lpstr>
      <vt:lpstr>NC MID FEB 23</vt:lpstr>
      <vt:lpstr>UTILIDAD MID FEB 23 DONALDSON</vt:lpstr>
      <vt:lpstr>UTILIDAD MID FEB 23 OTROS</vt:lpstr>
      <vt:lpstr>UTILIDAD MID FEB 23 ACEITES</vt:lpstr>
      <vt:lpstr>UTILIDAD CAMP FEB 23</vt:lpstr>
      <vt:lpstr>NC ABR 23 MID</vt:lpstr>
      <vt:lpstr>UTILIDAD MID ABR 23 DONALDSON</vt:lpstr>
      <vt:lpstr>UTILIDAD MID ABR 23 ACEITES</vt:lpstr>
      <vt:lpstr>UTILIDAD MID ABR 23 OTROS</vt:lpstr>
      <vt:lpstr>NC CAMP MZO 23</vt:lpstr>
      <vt:lpstr>NC MID MZO 23</vt:lpstr>
      <vt:lpstr>UTILIDAD MID MZO 23 DONALDSON</vt:lpstr>
      <vt:lpstr>UTILIDAD MID MZO 23 OTROS</vt:lpstr>
      <vt:lpstr>UTILIDAD MID MZO 23 ACEITES</vt:lpstr>
      <vt:lpstr>UTILIDAD CAMP MZO 23</vt:lpstr>
      <vt:lpstr>UTILIDAD CAMP ABR 23</vt:lpstr>
      <vt:lpstr>UTILIDAD CAMP MYO 23</vt:lpstr>
      <vt:lpstr>UTILIDAD MID MYO 23 OTROS</vt:lpstr>
      <vt:lpstr>UTILIDAD DONALDSON MID MYO 23</vt:lpstr>
      <vt:lpstr>UTILIDAD MID MAYO 23 ACEITES</vt:lpstr>
      <vt:lpstr>MID JUN 23 OTROS</vt:lpstr>
      <vt:lpstr>MID JUN 23 FILTROS </vt:lpstr>
      <vt:lpstr>MID JUN 23 ACEITES</vt:lpstr>
      <vt:lpstr>UTILIDAD MID JUL 23 FILTROS</vt:lpstr>
      <vt:lpstr>UTILIDAD MID JUL 23 OTROS</vt:lpstr>
      <vt:lpstr>UTILIDAD MID JUL 23</vt:lpstr>
      <vt:lpstr>UTILIDAD CAMP JUL 23</vt:lpstr>
      <vt:lpstr>UTILIDAD MID AGO 23 FILTROS</vt:lpstr>
      <vt:lpstr>UTILIDAD MID AGO 23 ACEITES</vt:lpstr>
      <vt:lpstr>UTILIDAD CAMP AGO 23</vt:lpstr>
      <vt:lpstr>ACEITES MID SEPT 23</vt:lpstr>
      <vt:lpstr>DONALDSON-OTROS MID SEPT 23</vt:lpstr>
      <vt:lpstr>UTILIDAD CAMP SEPT 23</vt:lpstr>
      <vt:lpstr>UTILIDAD CAMP NOV 23</vt:lpstr>
      <vt:lpstr>UTILIDAD MID NOV 23 OTROS</vt:lpstr>
      <vt:lpstr>UTILIDAD MID NOV 23 ACEITES</vt:lpstr>
      <vt:lpstr>UTILIDAD MID OCT 23 ACEITES</vt:lpstr>
      <vt:lpstr>UTILIDAD MID OCT 23 OTROS</vt:lpstr>
      <vt:lpstr>UTILIDAD CAMP OCT 23</vt:lpstr>
      <vt:lpstr>UTILIDAD MID DIC 23 ACEITES</vt:lpstr>
      <vt:lpstr>UTILIDAD MID DIC 23 OTROS</vt:lpstr>
      <vt:lpstr>UTILIDAD CAMP DIC 23</vt:lpstr>
      <vt:lpstr>UTILIDAD MID ACEITES FEB 24</vt:lpstr>
      <vt:lpstr>UTILIDAD MID OTROS FEB 24</vt:lpstr>
      <vt:lpstr>UTILIDAD FILTROS MID ENE 24</vt:lpstr>
      <vt:lpstr>UTILIDAD OTROS MID ENE 24</vt:lpstr>
      <vt:lpstr>UTILIDAD ACEITES MID ENE 24</vt:lpstr>
      <vt:lpstr>UTILIDAD CAMP ENE 24</vt:lpstr>
      <vt:lpstr>UTILIDAD CAMP FEB 24</vt:lpstr>
      <vt:lpstr>UTILIDAD MERIDA MZO 24 OTROS</vt:lpstr>
      <vt:lpstr>UTILIDAD MERIDA MZO 24 ACEITES</vt:lpstr>
      <vt:lpstr>UTILIDAD CAMP MZO 24</vt:lpstr>
      <vt:lpstr>UTILIDAD MID ABR 24 OTROS</vt:lpstr>
      <vt:lpstr>UTILIDAD MID ABR 24 ACEITES</vt:lpstr>
      <vt:lpstr>UTILIDAD CAMP ABR 24</vt:lpstr>
      <vt:lpstr>UTILIDAD CAMP MYO 24</vt:lpstr>
      <vt:lpstr>UTILIDAD ACEITES MYO 24 MID</vt:lpstr>
      <vt:lpstr>UTILIDAD MID MYO 24 OTROS </vt:lpstr>
      <vt:lpstr>UTILIDAD MID JUN 24 ACEITES</vt:lpstr>
      <vt:lpstr>UTILIDAD MID JUN 24</vt:lpstr>
      <vt:lpstr>UTILIDAD CAMP JUN 24</vt:lpstr>
      <vt:lpstr>UTILIDAD MID JUL 24 ACEITES</vt:lpstr>
      <vt:lpstr>UTILIDAD MID JUL 24 OTROS</vt:lpstr>
      <vt:lpstr>UTILIDAD CAMP JUL 24 AC</vt:lpstr>
      <vt:lpstr>UTILIDAD CAMP AGO 24</vt:lpstr>
      <vt:lpstr>UTILIDAD MID AGO 24 ACEITES</vt:lpstr>
      <vt:lpstr>UTILIDAD MID AGO 24 OTROS</vt:lpstr>
      <vt:lpstr>UTILIDAD MID SEPT 24 ACEITES</vt:lpstr>
      <vt:lpstr>UTILIDAD MID SEPT 24 OTROS</vt:lpstr>
      <vt:lpstr>UTILIDAD CAMP SEPT 24</vt:lpstr>
      <vt:lpstr>UTILIDAD VTS MERIDA</vt:lpstr>
      <vt:lpstr>UTILIDAD CAMP JUN 23</vt:lpstr>
      <vt:lpstr>SANTANDER ENE 23</vt:lpstr>
      <vt:lpstr>GTS EFECT </vt:lpstr>
      <vt:lpstr>HSBC ENE 23</vt:lpstr>
      <vt:lpstr>HSBC FEB 23</vt:lpstr>
      <vt:lpstr>SANTANDER FEB 23</vt:lpstr>
      <vt:lpstr>SANTANDER MZO 23</vt:lpstr>
      <vt:lpstr>HSBC MZO 23</vt:lpstr>
      <vt:lpstr>HSBC ABR 23</vt:lpstr>
      <vt:lpstr>SANTANDER ABR 23</vt:lpstr>
      <vt:lpstr>HSBC MYO 23</vt:lpstr>
      <vt:lpstr>SANTANDER MYO 23</vt:lpstr>
      <vt:lpstr>SANTANDER JUN 23</vt:lpstr>
      <vt:lpstr>HSBC JUN 23</vt:lpstr>
      <vt:lpstr>SANTANDER JULIO 23</vt:lpstr>
      <vt:lpstr>HSBC JUL 23</vt:lpstr>
      <vt:lpstr>SANTANDER AGO 23</vt:lpstr>
      <vt:lpstr>HSBC AGO 23</vt:lpstr>
      <vt:lpstr>HSBC SEPT 23</vt:lpstr>
      <vt:lpstr>SANTANDER SEPT 23</vt:lpstr>
      <vt:lpstr>SANTADER OCT 23</vt:lpstr>
      <vt:lpstr>BANREGIO NOV 23</vt:lpstr>
      <vt:lpstr>SANTANDER NOV 23</vt:lpstr>
      <vt:lpstr>HSBC NOV 23</vt:lpstr>
      <vt:lpstr>SANTANDER ENE 24</vt:lpstr>
      <vt:lpstr>HSBC ENE 24</vt:lpstr>
      <vt:lpstr>BANREGIO FEB 24</vt:lpstr>
      <vt:lpstr>SANTANDER FEB 24</vt:lpstr>
      <vt:lpstr>HSBC FEB 24</vt:lpstr>
      <vt:lpstr>BANREGIO MZO 24</vt:lpstr>
      <vt:lpstr>SANTANDER MZO 24</vt:lpstr>
      <vt:lpstr>HSBC MZO 24</vt:lpstr>
      <vt:lpstr>BANREGIO ABR 24</vt:lpstr>
      <vt:lpstr>SANTANDER ABR 24</vt:lpstr>
      <vt:lpstr>HSBC ABR 24</vt:lpstr>
      <vt:lpstr>SANTANDER MYO 24</vt:lpstr>
      <vt:lpstr>HSBC MYO 24</vt:lpstr>
      <vt:lpstr>BANREGIO MYO 24</vt:lpstr>
      <vt:lpstr>SANTANDER JUN 24</vt:lpstr>
      <vt:lpstr>HSBC JUN 24</vt:lpstr>
      <vt:lpstr>BANREGIO JUN 24</vt:lpstr>
      <vt:lpstr>BANREGIO JUL 24</vt:lpstr>
      <vt:lpstr>SANTANDER JUL 24</vt:lpstr>
      <vt:lpstr>HSBC JUL 24</vt:lpstr>
      <vt:lpstr>SANTANDER AGO 24</vt:lpstr>
      <vt:lpstr>HSBC AGO 24</vt:lpstr>
      <vt:lpstr>BANREGIO SEPT 24</vt:lpstr>
      <vt:lpstr>SANTANDER SEPT 24</vt:lpstr>
      <vt:lpstr>HSBC SEPT 24</vt:lpstr>
      <vt:lpstr>GTOS OPERATIVOS DIRAC MID</vt:lpstr>
      <vt:lpstr>HSBC OCT 23</vt:lpstr>
      <vt:lpstr>GTOS OPERATIVOS CAMPECHE</vt:lpstr>
      <vt:lpstr>BONIFIC CASCOS</vt:lpstr>
      <vt:lpstr>CRUCE BANCARIO JUL 24 MID</vt:lpstr>
      <vt:lpstr>CRUCE BANCARIO AGO 24 MID</vt:lpstr>
      <vt:lpstr>BONIFICACIONES MEX</vt:lpstr>
      <vt:lpstr>NC MEX </vt:lpstr>
      <vt:lpstr>ED0S FIN YUCATAN</vt:lpstr>
      <vt:lpstr>ED0S FIN CAMPECHE</vt:lpstr>
      <vt:lpstr>CUMPLIMIENTO DE OBJETIVO</vt:lpstr>
      <vt:lpstr>CUMPLIMIENTO DE OBJ CAMPEC</vt:lpstr>
      <vt:lpstr>UTILIDAD VTS CAMPECHE</vt:lpstr>
      <vt:lpstr>'ACEITES MID SEPT 23'!Títulos_a_imprimir</vt:lpstr>
      <vt:lpstr>'CRUCE BANCARIO AGO 24 MID'!Títulos_a_imprimir</vt:lpstr>
      <vt:lpstr>'CRUCE BANCARIO JUL 24 MID'!Títulos_a_imprimir</vt:lpstr>
      <vt:lpstr>'DONALDSON-OTROS MID SEPT 23'!Títulos_a_imprimir</vt:lpstr>
      <vt:lpstr>'MID JUN 23 ACEITES'!Títulos_a_imprimir</vt:lpstr>
      <vt:lpstr>'MID JUN 23 FILTROS '!Títulos_a_imprimir</vt:lpstr>
      <vt:lpstr>'MID JUN 23 OTROS'!Títulos_a_imprimir</vt:lpstr>
      <vt:lpstr>'UTILIDAD ACEITES MID ENE 23'!Títulos_a_imprimir</vt:lpstr>
      <vt:lpstr>'UTILIDAD ACEITES MID ENE 24'!Títulos_a_imprimir</vt:lpstr>
      <vt:lpstr>'UTILIDAD ACEITES MYO 24 MID'!Títulos_a_imprimir</vt:lpstr>
      <vt:lpstr>'UTILIDAD CAMP ABR 23'!Títulos_a_imprimir</vt:lpstr>
      <vt:lpstr>'UTILIDAD CAMP ABR 24'!Títulos_a_imprimir</vt:lpstr>
      <vt:lpstr>'UTILIDAD CAMP AGO 23'!Títulos_a_imprimir</vt:lpstr>
      <vt:lpstr>'UTILIDAD CAMP AGO 24'!Títulos_a_imprimir</vt:lpstr>
      <vt:lpstr>'UTILIDAD CAMP DIC 23'!Títulos_a_imprimir</vt:lpstr>
      <vt:lpstr>'UTILIDAD CAMP ENE 23'!Títulos_a_imprimir</vt:lpstr>
      <vt:lpstr>'UTILIDAD CAMP ENE 24'!Títulos_a_imprimir</vt:lpstr>
      <vt:lpstr>'UTILIDAD CAMP FEB 23'!Títulos_a_imprimir</vt:lpstr>
      <vt:lpstr>'UTILIDAD CAMP FEB 24'!Títulos_a_imprimir</vt:lpstr>
      <vt:lpstr>'UTILIDAD CAMP JUL 23'!Títulos_a_imprimir</vt:lpstr>
      <vt:lpstr>'UTILIDAD CAMP JUL 24 AC'!Títulos_a_imprimir</vt:lpstr>
      <vt:lpstr>'UTILIDAD CAMP JUN 23'!Títulos_a_imprimir</vt:lpstr>
      <vt:lpstr>'UTILIDAD CAMP JUN 24'!Títulos_a_imprimir</vt:lpstr>
      <vt:lpstr>'UTILIDAD CAMP MYO 23'!Títulos_a_imprimir</vt:lpstr>
      <vt:lpstr>'UTILIDAD CAMP MYO 24'!Títulos_a_imprimir</vt:lpstr>
      <vt:lpstr>'UTILIDAD CAMP MZO 23'!Títulos_a_imprimir</vt:lpstr>
      <vt:lpstr>'UTILIDAD CAMP MZO 24'!Títulos_a_imprimir</vt:lpstr>
      <vt:lpstr>'UTILIDAD CAMP NOV 23'!Títulos_a_imprimir</vt:lpstr>
      <vt:lpstr>'UTILIDAD CAMP OCT 23'!Títulos_a_imprimir</vt:lpstr>
      <vt:lpstr>'UTILIDAD CAMP SEPT 23'!Títulos_a_imprimir</vt:lpstr>
      <vt:lpstr>'UTILIDAD CAMP SEPT 24'!Títulos_a_imprimir</vt:lpstr>
      <vt:lpstr>'UTILIDAD DONALDSON MID MYO 23'!Títulos_a_imprimir</vt:lpstr>
      <vt:lpstr>'UTILIDAD FILTROS MID ENE 24'!Títulos_a_imprimir</vt:lpstr>
      <vt:lpstr>'UTILIDAD MERIDA MZO 24 ACEITES'!Títulos_a_imprimir</vt:lpstr>
      <vt:lpstr>'UTILIDAD MERIDA MZO 24 OTROS'!Títulos_a_imprimir</vt:lpstr>
      <vt:lpstr>'UTILIDAD MID ABR 23 ACEITES'!Títulos_a_imprimir</vt:lpstr>
      <vt:lpstr>'UTILIDAD MID ABR 23 DONALDSON'!Títulos_a_imprimir</vt:lpstr>
      <vt:lpstr>'UTILIDAD MID ABR 23 OTROS'!Títulos_a_imprimir</vt:lpstr>
      <vt:lpstr>'UTILIDAD MID ABR 24 ACEITES'!Títulos_a_imprimir</vt:lpstr>
      <vt:lpstr>'UTILIDAD MID ABR 24 OTROS'!Títulos_a_imprimir</vt:lpstr>
      <vt:lpstr>'UTILIDAD MID ACEITES FEB 24'!Títulos_a_imprimir</vt:lpstr>
      <vt:lpstr>'UTILIDAD MID AGO 23 ACEITES'!Títulos_a_imprimir</vt:lpstr>
      <vt:lpstr>'UTILIDAD MID AGO 23 FILTROS'!Títulos_a_imprimir</vt:lpstr>
      <vt:lpstr>'UTILIDAD MID AGO 24 ACEITES'!Títulos_a_imprimir</vt:lpstr>
      <vt:lpstr>'UTILIDAD MID AGO 24 OTROS'!Títulos_a_imprimir</vt:lpstr>
      <vt:lpstr>'UTILIDAD MID DIC 23 ACEITES'!Títulos_a_imprimir</vt:lpstr>
      <vt:lpstr>'UTILIDAD MID DIC 23 OTROS'!Títulos_a_imprimir</vt:lpstr>
      <vt:lpstr>'UTILIDAD MID FEB 23 ACEITES'!Títulos_a_imprimir</vt:lpstr>
      <vt:lpstr>'UTILIDAD MID FEB 23 DONALDSON'!Títulos_a_imprimir</vt:lpstr>
      <vt:lpstr>'UTILIDAD MID FEB 23 OTROS'!Títulos_a_imprimir</vt:lpstr>
      <vt:lpstr>'UTILIDAD MID JUL 23'!Títulos_a_imprimir</vt:lpstr>
      <vt:lpstr>'UTILIDAD MID JUL 23 FILTROS'!Títulos_a_imprimir</vt:lpstr>
      <vt:lpstr>'UTILIDAD MID JUL 23 OTROS'!Títulos_a_imprimir</vt:lpstr>
      <vt:lpstr>'UTILIDAD MID JUL 24 ACEITES'!Títulos_a_imprimir</vt:lpstr>
      <vt:lpstr>'UTILIDAD MID JUL 24 OTROS'!Títulos_a_imprimir</vt:lpstr>
      <vt:lpstr>'UTILIDAD MID JUN 24'!Títulos_a_imprimir</vt:lpstr>
      <vt:lpstr>'UTILIDAD MID JUN 24 ACEITES'!Títulos_a_imprimir</vt:lpstr>
      <vt:lpstr>'UTILIDAD MID MAYO 23 ACEITES'!Títulos_a_imprimir</vt:lpstr>
      <vt:lpstr>'UTILIDAD MID MYO 23 OTROS'!Títulos_a_imprimir</vt:lpstr>
      <vt:lpstr>'UTILIDAD MID MYO 24 OTROS '!Títulos_a_imprimir</vt:lpstr>
      <vt:lpstr>'UTILIDAD MID MZO 23 ACEITES'!Títulos_a_imprimir</vt:lpstr>
      <vt:lpstr>'UTILIDAD MID MZO 23 DONALDSON'!Títulos_a_imprimir</vt:lpstr>
      <vt:lpstr>'UTILIDAD MID MZO 23 OTROS'!Títulos_a_imprimir</vt:lpstr>
      <vt:lpstr>'UTILIDAD MID NOV 23 ACEITES'!Títulos_a_imprimir</vt:lpstr>
      <vt:lpstr>'UTILIDAD MID NOV 23 OTROS'!Títulos_a_imprimir</vt:lpstr>
      <vt:lpstr>'UTILIDAD MID OCT 23 ACEITES'!Títulos_a_imprimir</vt:lpstr>
      <vt:lpstr>'UTILIDAD MID OCT 23 OTROS'!Títulos_a_imprimir</vt:lpstr>
      <vt:lpstr>'UTILIDAD MID OTROS FEB 24'!Títulos_a_imprimir</vt:lpstr>
      <vt:lpstr>'UTILIDAD MID SEPT 24 ACEITES'!Títulos_a_imprimir</vt:lpstr>
      <vt:lpstr>'UTILIDAD MID SEPT 24 OTROS'!Títulos_a_imprimir</vt:lpstr>
      <vt:lpstr>'UTILIDAD OTROS MID ENE 23'!Títulos_a_imprimir</vt:lpstr>
      <vt:lpstr>'UTILIDAD OTROS MID ENE 24'!Títulos_a_imprimir</vt:lpstr>
    </vt:vector>
  </TitlesOfParts>
  <Company>ACEITES Y LUBRICANTES DIRAC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EEFF 2023</dc:title>
  <dc:creator>Jaely Caballero</dc:creator>
  <cp:lastModifiedBy>Administrador</cp:lastModifiedBy>
  <cp:lastPrinted>2023-07-05T23:11:35Z</cp:lastPrinted>
  <dcterms:created xsi:type="dcterms:W3CDTF">2023-02-08T17:21:00Z</dcterms:created>
  <dcterms:modified xsi:type="dcterms:W3CDTF">2024-11-27T21:59:59Z</dcterms:modified>
</cp:coreProperties>
</file>